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harts/chart2.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S:\Student_data\2022-23\Monitoring Reports\M1\2nd run\"/>
    </mc:Choice>
  </mc:AlternateContent>
  <xr:revisionPtr revIDLastSave="0" documentId="13_ncr:1_{7D169A32-E8E9-496F-84C0-AE3BAC8F0C85}" xr6:coauthVersionLast="36" xr6:coauthVersionMax="36" xr10:uidLastSave="{00000000-0000-0000-0000-000000000000}"/>
  <bookViews>
    <workbookView xWindow="0" yWindow="90" windowWidth="9780" windowHeight="6495" tabRatio="836" activeTab="17" xr2:uid="{00000000-000D-0000-FFFF-FFFF00000000}"/>
  </bookViews>
  <sheets>
    <sheet name="INDEX" sheetId="1" r:id="rId1"/>
    <sheet name="DEFINITIONS" sheetId="2" state="hidden" r:id="rId2"/>
    <sheet name="DATA CHECKING SHEET" sheetId="25" state="hidden" r:id="rId3"/>
    <sheet name="DATASHEET" sheetId="3" r:id="rId4"/>
    <sheet name="PROGRESS" sheetId="4" r:id="rId5"/>
    <sheet name="PRIORVALUES" sheetId="24" state="hidden" r:id="rId6"/>
    <sheet name="PRIORRESULTS" sheetId="23" state="hidden" r:id="rId7"/>
    <sheet name="P8 BREAKDOWN" sheetId="5" state="hidden" r:id="rId8"/>
    <sheet name="SUBJECT PROGRESS" sheetId="6" state="hidden" r:id="rId9"/>
    <sheet name="GROUPDISTRIBUTION" sheetId="7" state="hidden" r:id="rId10"/>
    <sheet name="Chart1" sheetId="22" state="hidden" r:id="rId11"/>
    <sheet name="GROUPSUMMARY" sheetId="9" state="hidden" r:id="rId12"/>
    <sheet name="GROUPS BY SUBJECT" sheetId="10" state="hidden" r:id="rId13"/>
    <sheet name="N2I and SERIOUS CONCERN(TOTALS)" sheetId="12" r:id="rId14"/>
    <sheet name="A2L FREQ" sheetId="13" r:id="rId15"/>
    <sheet name="A2L SUMMARY" sheetId="14" r:id="rId16"/>
    <sheet name="BHVEXPORT" sheetId="16" r:id="rId17"/>
    <sheet name="COHORT data" sheetId="20" r:id="rId18"/>
    <sheet name="Lookups" sheetId="17" state="hidden" r:id="rId19"/>
  </sheets>
  <externalReferences>
    <externalReference r:id="rId20"/>
    <externalReference r:id="rId21"/>
    <externalReference r:id="rId22"/>
    <externalReference r:id="rId23"/>
    <externalReference r:id="rId24"/>
    <externalReference r:id="rId25"/>
    <externalReference r:id="rId26"/>
  </externalReferences>
  <definedNames>
    <definedName name="_8a">Lookups!$A$2:$B$71</definedName>
    <definedName name="_xlnm._FilterDatabase" localSheetId="16" hidden="1">BHVEXPORT!$A$1:$I$1</definedName>
    <definedName name="_xlnm._FilterDatabase" localSheetId="17" hidden="1">'COHORT data'!$A$1:$T$262</definedName>
    <definedName name="_xlnm._FilterDatabase" localSheetId="2" hidden="1">'DATA CHECKING SHEET'!$A$1:$D$251</definedName>
    <definedName name="_xlnm._FilterDatabase" localSheetId="3" hidden="1">DATASHEET!$A$1:$EH$231</definedName>
    <definedName name="_xlnm._FilterDatabase" localSheetId="9" hidden="1">GROUPDISTRIBUTION!$A$1:$AH$231</definedName>
    <definedName name="_xlnm._FilterDatabase" localSheetId="18" hidden="1">Lookups!$I$2:$L$212</definedName>
    <definedName name="_xlnm._FilterDatabase" localSheetId="13" hidden="1">'N2I and SERIOUS CONCERN(TOTALS)'!$A$2:$F$2</definedName>
    <definedName name="_xlnm._FilterDatabase" localSheetId="7" hidden="1">'P8 BREAKDOWN'!$A$3:$BM$233</definedName>
    <definedName name="_xlnm._FilterDatabase" localSheetId="6" hidden="1">PRIORRESULTS!$A$1:$P$244</definedName>
    <definedName name="_xlnm._FilterDatabase" localSheetId="4" hidden="1">PROGRESS!$A$15:$EC$245</definedName>
    <definedName name="_xlnm._FilterDatabase" localSheetId="8" hidden="1">'SUBJECT PROGRESS'!$A$4:$AD$231</definedName>
    <definedName name="AIND">Lookups!$V$20:$V$21</definedName>
    <definedName name="AOTH">Lookups!$V$22:$V$23</definedName>
    <definedName name="apkn">Lookups!$V$56:$V$57</definedName>
    <definedName name="BAOF">Lookups!$V$24:$V$25</definedName>
    <definedName name="BCRB">Lookups!$V$26:$V$27</definedName>
    <definedName name="BEUR">Lookups!$V$28:$V$29</definedName>
    <definedName name="bhvtotals" localSheetId="2">[1]BHVEXPORT!$1:$1048576</definedName>
    <definedName name="bhvtotals" localSheetId="7">BHVEXPORT!$1:$1048576</definedName>
    <definedName name="bhvtotals">BHVEXPORT!$1:$1048576</definedName>
    <definedName name="BOTH">Lookups!$V$30:$V$31</definedName>
    <definedName name="Boys">Lookups!$K$16:$K$17</definedName>
    <definedName name="CHART">Lookups!$N:$N</definedName>
    <definedName name="CHNE">Lookups!$V$52:$V$53</definedName>
    <definedName name="Datasheet">DATASHEET!$1:$1048576</definedName>
    <definedName name="DSc" localSheetId="2">[2]Lookups!#REF!</definedName>
    <definedName name="DSc" localSheetId="12">Lookups!#REF!</definedName>
    <definedName name="DSc" localSheetId="7">Lookups!$O$1:$P$115</definedName>
    <definedName name="DSc">[3]Lookups!#REF!</definedName>
    <definedName name="EAL">Lookups!$Y$40:$Y$41</definedName>
    <definedName name="female">Lookups!$K$14:$K$15</definedName>
    <definedName name="FINEGRADE">Lookups!$Q$34:$R$48</definedName>
    <definedName name="FOURLEVELP">Lookups!$AE$28:$AF$34</definedName>
    <definedName name="FSM">Lookups!$Y$32:$Y$33</definedName>
    <definedName name="GCSE">Lookups!$A$3:$D$30</definedName>
    <definedName name="HIGH">Lookups!$Y$49:$Y$50</definedName>
    <definedName name="ICTNAT">Lookups!$F$38:$G$45</definedName>
    <definedName name="IPROscore">Lookups!$Q$26:$R$29</definedName>
    <definedName name="KS5PI">Lookups!$N$22:$P$31</definedName>
    <definedName name="KS5PIVA">Lookups!$O$22:$P$31</definedName>
    <definedName name="LAC">Lookups!$Y$28:$Y$29</definedName>
    <definedName name="Level2">Lookups!$F$57:$G$63</definedName>
    <definedName name="lookup" localSheetId="2">[1]Lookups!$A$2:$B$49</definedName>
    <definedName name="lookup">Lookups!$A$2:$B$180</definedName>
    <definedName name="lookup2">Lookups!$A$71:$B$180</definedName>
    <definedName name="LOOKUP3">Lookups!$N:$N</definedName>
    <definedName name="LOW">Lookups!$Y$45:$Y$46</definedName>
    <definedName name="Male">Lookups!$K$16:$K$17</definedName>
    <definedName name="MIDDLE">Lookups!$Y$47:$Y$48</definedName>
    <definedName name="MOTH">Lookups!$V$32:$V$33</definedName>
    <definedName name="MWAO">Lookups!$V$46:$V$47</definedName>
    <definedName name="MWBA">Lookups!$V$54:$V$55</definedName>
    <definedName name="MWBC">Lookups!$V$34:$V$35</definedName>
    <definedName name="MWOE">Lookups!$V$36:$V$37</definedName>
    <definedName name="NOBT">Lookups!$V$48:$V$49</definedName>
    <definedName name="NOEAL">Lookups!$Y$42:$Y$43</definedName>
    <definedName name="NOFSM">Lookups!$Y$34:$Y$35</definedName>
    <definedName name="NoNeeds">Lookups!$Y$26:$Y$27</definedName>
    <definedName name="NOPP">Lookups!$Y$38:$Y$39</definedName>
    <definedName name="NOSEN">Lookups!$Y$54:$Y$55</definedName>
    <definedName name="NOTLAC">Lookups!$Y$30:$Y$31</definedName>
    <definedName name="ontrack4">Lookups!$E$2:$F$9</definedName>
    <definedName name="OOEG">Lookups!$V$50:$V$51</definedName>
    <definedName name="PERFANEW">Lookups!$F$50:$G$55</definedName>
    <definedName name="PIScore">Lookups!$K$21:$L$36</definedName>
    <definedName name="PP">Lookups!$Y$36:$Y$37</definedName>
    <definedName name="_xlnm.Print_Area" localSheetId="11">GROUPSUMMARY!$A$1:$AD$34</definedName>
    <definedName name="_xlnm.Print_Area" localSheetId="7">'P8 BREAKDOWN'!$A$1:$AB$3</definedName>
    <definedName name="_xlnm.Print_Area" localSheetId="8">'SUBJECT PROGRESS'!$A$4:$AD$231</definedName>
    <definedName name="prioratt" localSheetId="2">[1]Lookups!$I:$K</definedName>
    <definedName name="prioratt" localSheetId="7">Lookups!$I$1:$M$230</definedName>
    <definedName name="prioratt">Lookups!$I$1:$M$250</definedName>
    <definedName name="refu">Lookups!$V$58:$V$59</definedName>
    <definedName name="SchoolAction">Lookups!$Y$20:$Y$21</definedName>
    <definedName name="SCORE">Lookups!$Q$51:$R$66</definedName>
    <definedName name="SCORENEW">Lookups!$N$68:$O$77</definedName>
    <definedName name="ScoretoGCSE">Lookups!$Q$51:$R$66</definedName>
    <definedName name="SCORING">Lookups!$A$27:$B$50</definedName>
    <definedName name="SEN">Lookups!$Y$52:$Y$53</definedName>
    <definedName name="SENEK">Lookups!$O$1:$O$3</definedName>
    <definedName name="SENEKM">Lookups!$O$5:$O$8</definedName>
    <definedName name="SENN">Lookups!$O$10:$O$11</definedName>
    <definedName name="Statement">Lookups!$Y$24:$Y$25</definedName>
    <definedName name="THREELEVP">Lookups!$AE$20:$AF$26</definedName>
    <definedName name="WBRI">Lookups!$V$44:$V$45</definedName>
    <definedName name="WEEU">Lookups!$V$38:$V$39</definedName>
    <definedName name="WIRI">Lookups!$V$40:$V$41</definedName>
    <definedName name="woth">Lookups!$V$60:$V$61</definedName>
    <definedName name="WOTW">Lookups!$V$42:$V$43</definedName>
    <definedName name="Z_AB72AB40_A0C1_4CA4_B3F4_70E07051F213_.wvu.FilterData" localSheetId="16" hidden="1">BHVEXPORT!$A$1:$F$1</definedName>
    <definedName name="Z_AB72AB40_A0C1_4CA4_B3F4_70E07051F213_.wvu.FilterData" localSheetId="3" hidden="1">DATASHEET!$A$1:$DZ$219</definedName>
    <definedName name="Z_AB72AB40_A0C1_4CA4_B3F4_70E07051F213_.wvu.FilterData" localSheetId="9" hidden="1">GROUPDISTRIBUTION!$A$1:$AH$231</definedName>
    <definedName name="Z_AB72AB40_A0C1_4CA4_B3F4_70E07051F213_.wvu.FilterData" localSheetId="18" hidden="1">Lookups!$I$2:$L$212</definedName>
    <definedName name="Z_AB72AB40_A0C1_4CA4_B3F4_70E07051F213_.wvu.FilterData" localSheetId="13" hidden="1">'N2I and SERIOUS CONCERN(TOTALS)'!$A$2:$C$2</definedName>
    <definedName name="Z_AB72AB40_A0C1_4CA4_B3F4_70E07051F213_.wvu.FilterData" localSheetId="7" hidden="1">'P8 BREAKDOWN'!$A$3:$BM$233</definedName>
    <definedName name="Z_AB72AB40_A0C1_4CA4_B3F4_70E07051F213_.wvu.FilterData" localSheetId="4" hidden="1">PROGRESS!$A$15:$EC$245</definedName>
    <definedName name="Z_AB72AB40_A0C1_4CA4_B3F4_70E07051F213_.wvu.FilterData" localSheetId="8" hidden="1">'SUBJECT PROGRESS'!$A$4:$AD$231</definedName>
    <definedName name="Z_AB72AB40_A0C1_4CA4_B3F4_70E07051F213_.wvu.PrintArea" localSheetId="11" hidden="1">GROUPSUMMARY!$A$1:$AD$34</definedName>
    <definedName name="Z_AB72AB40_A0C1_4CA4_B3F4_70E07051F213_.wvu.PrintArea" localSheetId="7" hidden="1">'P8 BREAKDOWN'!$A$1:$AB$3</definedName>
    <definedName name="Z_AB72AB40_A0C1_4CA4_B3F4_70E07051F213_.wvu.PrintArea" localSheetId="8" hidden="1">'SUBJECT PROGRESS'!$A$4:$AD$231</definedName>
    <definedName name="Z_D8C81B0B_BAF0_475C_B016_87D4C3E60B63_.wvu.FilterData" localSheetId="16" hidden="1">BHVEXPORT!$A$1:$F$1</definedName>
    <definedName name="Z_D8C81B0B_BAF0_475C_B016_87D4C3E60B63_.wvu.FilterData" localSheetId="3" hidden="1">DATASHEET!$A$1:$DZ$219</definedName>
    <definedName name="Z_D8C81B0B_BAF0_475C_B016_87D4C3E60B63_.wvu.FilterData" localSheetId="9" hidden="1">GROUPDISTRIBUTION!$A$1:$AH$231</definedName>
    <definedName name="Z_D8C81B0B_BAF0_475C_B016_87D4C3E60B63_.wvu.FilterData" localSheetId="18" hidden="1">Lookups!$I$2:$L$212</definedName>
    <definedName name="Z_D8C81B0B_BAF0_475C_B016_87D4C3E60B63_.wvu.FilterData" localSheetId="13" hidden="1">'N2I and SERIOUS CONCERN(TOTALS)'!$A$2:$C$2</definedName>
    <definedName name="Z_D8C81B0B_BAF0_475C_B016_87D4C3E60B63_.wvu.FilterData" localSheetId="7" hidden="1">'P8 BREAKDOWN'!$A$3:$BM$233</definedName>
    <definedName name="Z_D8C81B0B_BAF0_475C_B016_87D4C3E60B63_.wvu.FilterData" localSheetId="4" hidden="1">PROGRESS!$A$15:$EC$245</definedName>
    <definedName name="Z_D8C81B0B_BAF0_475C_B016_87D4C3E60B63_.wvu.FilterData" localSheetId="8" hidden="1">'SUBJECT PROGRESS'!$A$4:$AD$231</definedName>
    <definedName name="Z_D8C81B0B_BAF0_475C_B016_87D4C3E60B63_.wvu.PrintArea" localSheetId="11" hidden="1">GROUPSUMMARY!$A$1:$AD$34</definedName>
    <definedName name="Z_D8C81B0B_BAF0_475C_B016_87D4C3E60B63_.wvu.PrintArea" localSheetId="7" hidden="1">'P8 BREAKDOWN'!$A$1:$AB$3</definedName>
    <definedName name="Z_D8C81B0B_BAF0_475C_B016_87D4C3E60B63_.wvu.PrintArea" localSheetId="8" hidden="1">'SUBJECT PROGRESS'!$A$4:$AD$231</definedName>
  </definedNames>
  <calcPr calcId="191029"/>
  <customWorkbookViews>
    <customWorkbookView name="Bunting, Mr S - Personal View" guid="{D8C81B0B-BAF0-475C-B016-87D4C3E60B63}" mergeInterval="0" personalView="1" maximized="1" xWindow="-8" yWindow="-8" windowWidth="1936" windowHeight="1056" tabRatio="738" activeSheetId="17"/>
    <customWorkbookView name="Silvester, Ms J - Personal View" guid="{AB72AB40-A0C1-4CA4-B3F4-70E07051F213}" mergeInterval="0" personalView="1" maximized="1" xWindow="-8" yWindow="-8" windowWidth="1456" windowHeight="876" tabRatio="738" activeSheetId="3"/>
  </customWorkbookViews>
</workbook>
</file>

<file path=xl/calcChain.xml><?xml version="1.0" encoding="utf-8"?>
<calcChain xmlns="http://schemas.openxmlformats.org/spreadsheetml/2006/main">
  <c r="R2" i="20" l="1"/>
  <c r="S3" i="20"/>
  <c r="S4" i="20"/>
  <c r="S5" i="20"/>
  <c r="S6" i="20"/>
  <c r="S7" i="20"/>
  <c r="S8" i="20"/>
  <c r="S9" i="20"/>
  <c r="S10" i="20"/>
  <c r="S11" i="20"/>
  <c r="S12" i="20"/>
  <c r="S13" i="20"/>
  <c r="S14" i="20"/>
  <c r="S15" i="20"/>
  <c r="S16" i="20"/>
  <c r="S17" i="20"/>
  <c r="S18" i="20"/>
  <c r="S19" i="20"/>
  <c r="S20" i="20"/>
  <c r="S21" i="20"/>
  <c r="S22" i="20"/>
  <c r="S23" i="20"/>
  <c r="S24" i="20"/>
  <c r="S25" i="20"/>
  <c r="S26" i="20"/>
  <c r="S27" i="20"/>
  <c r="S28" i="20"/>
  <c r="S29" i="20"/>
  <c r="S30" i="20"/>
  <c r="S31" i="20"/>
  <c r="S32" i="20"/>
  <c r="S33" i="20"/>
  <c r="S34" i="20"/>
  <c r="S35" i="20"/>
  <c r="S36" i="20"/>
  <c r="S37" i="20"/>
  <c r="S38" i="20"/>
  <c r="S39" i="20"/>
  <c r="S40" i="20"/>
  <c r="S41" i="20"/>
  <c r="S42" i="20"/>
  <c r="S43" i="20"/>
  <c r="S44" i="20"/>
  <c r="S45" i="20"/>
  <c r="S46" i="20"/>
  <c r="S47" i="20"/>
  <c r="S48" i="20"/>
  <c r="S49" i="20"/>
  <c r="S50" i="20"/>
  <c r="S51" i="20"/>
  <c r="S52" i="20"/>
  <c r="S53" i="20"/>
  <c r="S54" i="20"/>
  <c r="S55" i="20"/>
  <c r="S56" i="20"/>
  <c r="S57" i="20"/>
  <c r="S58" i="20"/>
  <c r="S59" i="20"/>
  <c r="S60" i="20"/>
  <c r="S61" i="20"/>
  <c r="S62" i="20"/>
  <c r="S63" i="20"/>
  <c r="S64" i="20"/>
  <c r="S65" i="20"/>
  <c r="S66" i="20"/>
  <c r="S67" i="20"/>
  <c r="S68" i="20"/>
  <c r="S69" i="20"/>
  <c r="S70" i="20"/>
  <c r="S71" i="20"/>
  <c r="S72" i="20"/>
  <c r="S73" i="20"/>
  <c r="S74" i="20"/>
  <c r="S75" i="20"/>
  <c r="S76" i="20"/>
  <c r="S77" i="20"/>
  <c r="S78" i="20"/>
  <c r="S79" i="20"/>
  <c r="S80" i="20"/>
  <c r="S81" i="20"/>
  <c r="S82" i="20"/>
  <c r="S83" i="20"/>
  <c r="S84" i="20"/>
  <c r="S85" i="20"/>
  <c r="S86" i="20"/>
  <c r="S87" i="20"/>
  <c r="S88" i="20"/>
  <c r="S89" i="20"/>
  <c r="S90" i="20"/>
  <c r="S91" i="20"/>
  <c r="S92" i="20"/>
  <c r="S93" i="20"/>
  <c r="S94" i="20"/>
  <c r="S95" i="20"/>
  <c r="S96" i="20"/>
  <c r="S97" i="20"/>
  <c r="S98" i="20"/>
  <c r="S99" i="20"/>
  <c r="S100" i="20"/>
  <c r="S101" i="20"/>
  <c r="S102" i="20"/>
  <c r="S103" i="20"/>
  <c r="S104" i="20"/>
  <c r="S105" i="20"/>
  <c r="S106" i="20"/>
  <c r="S107" i="20"/>
  <c r="S108" i="20"/>
  <c r="S109" i="20"/>
  <c r="S110" i="20"/>
  <c r="S111" i="20"/>
  <c r="S112" i="20"/>
  <c r="S113" i="20"/>
  <c r="S114" i="20"/>
  <c r="S115" i="20"/>
  <c r="S116" i="20"/>
  <c r="S117" i="20"/>
  <c r="S118" i="20"/>
  <c r="S119" i="20"/>
  <c r="S120" i="20"/>
  <c r="S121" i="20"/>
  <c r="S122" i="20"/>
  <c r="S123" i="20"/>
  <c r="S124" i="20"/>
  <c r="S125" i="20"/>
  <c r="S126" i="20"/>
  <c r="S127" i="20"/>
  <c r="S128" i="20"/>
  <c r="S129" i="20"/>
  <c r="S130" i="20"/>
  <c r="S131" i="20"/>
  <c r="S132" i="20"/>
  <c r="S133" i="20"/>
  <c r="S134" i="20"/>
  <c r="S135" i="20"/>
  <c r="S136" i="20"/>
  <c r="S137" i="20"/>
  <c r="S138" i="20"/>
  <c r="S139" i="20"/>
  <c r="S140" i="20"/>
  <c r="S141" i="20"/>
  <c r="S142" i="20"/>
  <c r="S143" i="20"/>
  <c r="S144" i="20"/>
  <c r="S145" i="20"/>
  <c r="S146" i="20"/>
  <c r="S147" i="20"/>
  <c r="S148" i="20"/>
  <c r="S149" i="20"/>
  <c r="S150" i="20"/>
  <c r="S151" i="20"/>
  <c r="S152" i="20"/>
  <c r="S153" i="20"/>
  <c r="S154" i="20"/>
  <c r="S155" i="20"/>
  <c r="S156" i="20"/>
  <c r="S157" i="20"/>
  <c r="S158" i="20"/>
  <c r="S159" i="20"/>
  <c r="S160" i="20"/>
  <c r="S161" i="20"/>
  <c r="S162" i="20"/>
  <c r="S163" i="20"/>
  <c r="S164" i="20"/>
  <c r="S165" i="20"/>
  <c r="S166" i="20"/>
  <c r="S167" i="20"/>
  <c r="S168" i="20"/>
  <c r="S169" i="20"/>
  <c r="S170" i="20"/>
  <c r="S171" i="20"/>
  <c r="S172" i="20"/>
  <c r="S173" i="20"/>
  <c r="S174" i="20"/>
  <c r="S175" i="20"/>
  <c r="S176" i="20"/>
  <c r="S177" i="20"/>
  <c r="S178" i="20"/>
  <c r="S179" i="20"/>
  <c r="S180" i="20"/>
  <c r="S181" i="20"/>
  <c r="S182" i="20"/>
  <c r="S183" i="20"/>
  <c r="S184" i="20"/>
  <c r="S185" i="20"/>
  <c r="S186" i="20"/>
  <c r="S187" i="20"/>
  <c r="S188" i="20"/>
  <c r="S189" i="20"/>
  <c r="S190" i="20"/>
  <c r="S191" i="20"/>
  <c r="S192" i="20"/>
  <c r="S193" i="20"/>
  <c r="S194" i="20"/>
  <c r="S195" i="20"/>
  <c r="S196" i="20"/>
  <c r="S197" i="20"/>
  <c r="S198" i="20"/>
  <c r="S199" i="20"/>
  <c r="S200" i="20"/>
  <c r="S201" i="20"/>
  <c r="S202" i="20"/>
  <c r="S203" i="20"/>
  <c r="S204" i="20"/>
  <c r="S205" i="20"/>
  <c r="S206" i="20"/>
  <c r="S207" i="20"/>
  <c r="S208" i="20"/>
  <c r="S209" i="20"/>
  <c r="S210" i="20"/>
  <c r="S211" i="20"/>
  <c r="S212" i="20"/>
  <c r="S213" i="20"/>
  <c r="S214" i="20"/>
  <c r="S215" i="20"/>
  <c r="S216" i="20"/>
  <c r="S217" i="20"/>
  <c r="S218" i="20"/>
  <c r="S219" i="20"/>
  <c r="S220" i="20"/>
  <c r="S221" i="20"/>
  <c r="S222" i="20"/>
  <c r="S223" i="20"/>
  <c r="S224" i="20"/>
  <c r="S225" i="20"/>
  <c r="S226" i="20"/>
  <c r="S227" i="20"/>
  <c r="S228" i="20"/>
  <c r="S229" i="20"/>
  <c r="S230" i="20"/>
  <c r="S231" i="20"/>
  <c r="S232" i="20"/>
  <c r="S233" i="20"/>
  <c r="S234" i="20"/>
  <c r="S235" i="20"/>
  <c r="S236" i="20"/>
  <c r="S237" i="20"/>
  <c r="S238" i="20"/>
  <c r="S239" i="20"/>
  <c r="S240" i="20"/>
  <c r="S241" i="20"/>
  <c r="S242" i="20"/>
  <c r="S243" i="20"/>
  <c r="S244" i="20"/>
  <c r="S245" i="20"/>
  <c r="S246" i="20"/>
  <c r="S247" i="20"/>
  <c r="S248" i="20"/>
  <c r="S249" i="20"/>
  <c r="S250" i="20"/>
  <c r="S251" i="20"/>
  <c r="S252" i="20"/>
  <c r="S253" i="20"/>
  <c r="S254" i="20"/>
  <c r="S255" i="20"/>
  <c r="S256" i="20"/>
  <c r="S257" i="20"/>
  <c r="S258" i="20"/>
  <c r="S259" i="20"/>
  <c r="S260" i="20"/>
  <c r="S261" i="20"/>
  <c r="S262" i="20"/>
  <c r="S2" i="20"/>
  <c r="AB3" i="3" l="1"/>
  <c r="AC3" i="3" s="1"/>
  <c r="AB4" i="3"/>
  <c r="AC4" i="3"/>
  <c r="AB5" i="3"/>
  <c r="AC5" i="3"/>
  <c r="AB6" i="3"/>
  <c r="AC6" i="3"/>
  <c r="AB7" i="3"/>
  <c r="AC7" i="3"/>
  <c r="AB8" i="3"/>
  <c r="AC8" i="3"/>
  <c r="AB9" i="3"/>
  <c r="AC9" i="3"/>
  <c r="AB10" i="3"/>
  <c r="AC10" i="3"/>
  <c r="AB11" i="3"/>
  <c r="AC11" i="3"/>
  <c r="AB12" i="3"/>
  <c r="AC12" i="3"/>
  <c r="AB13" i="3"/>
  <c r="AC13" i="3"/>
  <c r="AB14" i="3"/>
  <c r="AC14" i="3"/>
  <c r="AB15" i="3"/>
  <c r="AC15" i="3"/>
  <c r="AB16" i="3"/>
  <c r="AC16" i="3"/>
  <c r="AB17" i="3"/>
  <c r="AC17" i="3" s="1"/>
  <c r="AB18" i="3"/>
  <c r="AC18" i="3"/>
  <c r="AB19" i="3"/>
  <c r="AC19" i="3" s="1"/>
  <c r="AB20" i="3"/>
  <c r="AC20" i="3"/>
  <c r="AB21" i="3"/>
  <c r="AC21" i="3" s="1"/>
  <c r="AB22" i="3"/>
  <c r="AC22" i="3"/>
  <c r="AB23" i="3"/>
  <c r="AC23" i="3" s="1"/>
  <c r="AB24" i="3"/>
  <c r="AC24" i="3"/>
  <c r="AB25" i="3"/>
  <c r="AC25" i="3" s="1"/>
  <c r="AB26" i="3"/>
  <c r="AC26" i="3"/>
  <c r="AB27" i="3"/>
  <c r="AC27" i="3" s="1"/>
  <c r="AB28" i="3"/>
  <c r="AC28" i="3"/>
  <c r="AB29" i="3"/>
  <c r="AC29" i="3" s="1"/>
  <c r="AB30" i="3"/>
  <c r="AC30" i="3"/>
  <c r="AB31" i="3"/>
  <c r="AC31" i="3" s="1"/>
  <c r="AB32" i="3"/>
  <c r="AC32" i="3"/>
  <c r="AB33" i="3"/>
  <c r="AC33" i="3" s="1"/>
  <c r="AB34" i="3"/>
  <c r="AC34" i="3"/>
  <c r="AB35" i="3"/>
  <c r="AC35" i="3" s="1"/>
  <c r="AB36" i="3"/>
  <c r="AC36" i="3"/>
  <c r="AB37" i="3"/>
  <c r="AC37" i="3" s="1"/>
  <c r="AB38" i="3"/>
  <c r="AC38" i="3"/>
  <c r="AB39" i="3"/>
  <c r="AC39" i="3" s="1"/>
  <c r="AB40" i="3"/>
  <c r="AC40" i="3"/>
  <c r="AB41" i="3"/>
  <c r="AC41" i="3" s="1"/>
  <c r="AB42" i="3"/>
  <c r="AC42" i="3"/>
  <c r="AB43" i="3"/>
  <c r="AC43" i="3" s="1"/>
  <c r="AB44" i="3"/>
  <c r="AC44" i="3"/>
  <c r="AB45" i="3"/>
  <c r="AC45" i="3" s="1"/>
  <c r="AB46" i="3"/>
  <c r="AC46" i="3"/>
  <c r="AB47" i="3"/>
  <c r="AC47" i="3" s="1"/>
  <c r="AB48" i="3"/>
  <c r="AC48" i="3"/>
  <c r="AB49" i="3"/>
  <c r="AC49" i="3" s="1"/>
  <c r="AB50" i="3"/>
  <c r="AC50" i="3"/>
  <c r="AB51" i="3"/>
  <c r="AC51" i="3" s="1"/>
  <c r="AB52" i="3"/>
  <c r="AC52" i="3"/>
  <c r="AB53" i="3"/>
  <c r="AC53" i="3" s="1"/>
  <c r="AB54" i="3"/>
  <c r="AC54" i="3"/>
  <c r="AB55" i="3"/>
  <c r="AC55" i="3" s="1"/>
  <c r="AB56" i="3"/>
  <c r="AC56" i="3"/>
  <c r="AB57" i="3"/>
  <c r="AC57" i="3" s="1"/>
  <c r="AB58" i="3"/>
  <c r="AC58" i="3"/>
  <c r="AB59" i="3"/>
  <c r="AC59" i="3" s="1"/>
  <c r="AB60" i="3"/>
  <c r="AC60" i="3"/>
  <c r="AB61" i="3"/>
  <c r="AC61" i="3" s="1"/>
  <c r="AB62" i="3"/>
  <c r="AC62" i="3"/>
  <c r="AB63" i="3"/>
  <c r="AC63" i="3" s="1"/>
  <c r="AB64" i="3"/>
  <c r="AC64" i="3"/>
  <c r="AB65" i="3"/>
  <c r="AC65" i="3" s="1"/>
  <c r="AB66" i="3"/>
  <c r="AC66" i="3"/>
  <c r="AB67" i="3"/>
  <c r="AC67" i="3" s="1"/>
  <c r="AB68" i="3"/>
  <c r="AC68" i="3"/>
  <c r="AB69" i="3"/>
  <c r="AC69" i="3" s="1"/>
  <c r="AB70" i="3"/>
  <c r="AC70" i="3"/>
  <c r="AB71" i="3"/>
  <c r="AC71" i="3" s="1"/>
  <c r="AB72" i="3"/>
  <c r="AC72" i="3"/>
  <c r="AB73" i="3"/>
  <c r="AC73" i="3" s="1"/>
  <c r="AB74" i="3"/>
  <c r="AC74" i="3"/>
  <c r="AB75" i="3"/>
  <c r="AC75" i="3" s="1"/>
  <c r="AB76" i="3"/>
  <c r="AC76" i="3"/>
  <c r="AB77" i="3"/>
  <c r="AC77" i="3" s="1"/>
  <c r="AB78" i="3"/>
  <c r="AC78" i="3"/>
  <c r="AB79" i="3"/>
  <c r="AC79" i="3" s="1"/>
  <c r="AB80" i="3"/>
  <c r="AC80" i="3"/>
  <c r="AB81" i="3"/>
  <c r="AC81" i="3" s="1"/>
  <c r="AB82" i="3"/>
  <c r="AC82" i="3"/>
  <c r="AB83" i="3"/>
  <c r="AC83" i="3" s="1"/>
  <c r="AB84" i="3"/>
  <c r="AC84" i="3"/>
  <c r="AB85" i="3"/>
  <c r="AC85" i="3" s="1"/>
  <c r="AB86" i="3"/>
  <c r="AC86" i="3"/>
  <c r="AB87" i="3"/>
  <c r="AC87" i="3" s="1"/>
  <c r="AB88" i="3"/>
  <c r="AC88" i="3"/>
  <c r="AB89" i="3"/>
  <c r="AC89" i="3" s="1"/>
  <c r="AB90" i="3"/>
  <c r="AC90" i="3"/>
  <c r="AB91" i="3"/>
  <c r="AC91" i="3" s="1"/>
  <c r="AB92" i="3"/>
  <c r="AC92" i="3"/>
  <c r="AB93" i="3"/>
  <c r="AC93" i="3" s="1"/>
  <c r="AB94" i="3"/>
  <c r="AC94" i="3"/>
  <c r="AB95" i="3"/>
  <c r="AC95" i="3" s="1"/>
  <c r="AB96" i="3"/>
  <c r="AC96" i="3"/>
  <c r="AB97" i="3"/>
  <c r="AC97" i="3" s="1"/>
  <c r="AB98" i="3"/>
  <c r="AC98" i="3"/>
  <c r="AB99" i="3"/>
  <c r="AC99" i="3" s="1"/>
  <c r="AB100" i="3"/>
  <c r="AC100" i="3"/>
  <c r="AB101" i="3"/>
  <c r="AC101" i="3" s="1"/>
  <c r="AB102" i="3"/>
  <c r="AC102" i="3"/>
  <c r="AB103" i="3"/>
  <c r="AC103" i="3" s="1"/>
  <c r="AB104" i="3"/>
  <c r="AC104" i="3"/>
  <c r="AB105" i="3"/>
  <c r="AC105" i="3" s="1"/>
  <c r="AB106" i="3"/>
  <c r="AC106" i="3"/>
  <c r="AB107" i="3"/>
  <c r="AC107" i="3" s="1"/>
  <c r="AB108" i="3"/>
  <c r="AC108" i="3"/>
  <c r="AB109" i="3"/>
  <c r="AC109" i="3" s="1"/>
  <c r="AB110" i="3"/>
  <c r="AC110" i="3"/>
  <c r="AB111" i="3"/>
  <c r="AC111" i="3" s="1"/>
  <c r="AB112" i="3"/>
  <c r="AC112" i="3"/>
  <c r="AB113" i="3"/>
  <c r="AC113" i="3" s="1"/>
  <c r="AB114" i="3"/>
  <c r="AC114" i="3"/>
  <c r="AB115" i="3"/>
  <c r="AC115" i="3" s="1"/>
  <c r="AB116" i="3"/>
  <c r="AC116" i="3"/>
  <c r="AB117" i="3"/>
  <c r="AC117" i="3" s="1"/>
  <c r="AB118" i="3"/>
  <c r="AC118" i="3"/>
  <c r="AB119" i="3"/>
  <c r="AC119" i="3" s="1"/>
  <c r="AB120" i="3"/>
  <c r="AC120" i="3"/>
  <c r="AB121" i="3"/>
  <c r="AC121" i="3" s="1"/>
  <c r="AB122" i="3"/>
  <c r="AC122" i="3"/>
  <c r="AB123" i="3"/>
  <c r="AC123" i="3" s="1"/>
  <c r="AB124" i="3"/>
  <c r="AC124" i="3"/>
  <c r="AB125" i="3"/>
  <c r="AC125" i="3" s="1"/>
  <c r="AB126" i="3"/>
  <c r="AC126" i="3"/>
  <c r="AB127" i="3"/>
  <c r="AC127" i="3" s="1"/>
  <c r="AB128" i="3"/>
  <c r="AC128" i="3"/>
  <c r="AB129" i="3"/>
  <c r="AC129" i="3" s="1"/>
  <c r="AB130" i="3"/>
  <c r="AC130" i="3"/>
  <c r="AB131" i="3"/>
  <c r="AC131" i="3" s="1"/>
  <c r="AB132" i="3"/>
  <c r="AC132" i="3"/>
  <c r="AB133" i="3"/>
  <c r="AC133" i="3" s="1"/>
  <c r="AB134" i="3"/>
  <c r="AC134" i="3"/>
  <c r="AB135" i="3"/>
  <c r="AC135" i="3" s="1"/>
  <c r="AB136" i="3"/>
  <c r="AC136" i="3"/>
  <c r="AB137" i="3"/>
  <c r="AC137" i="3" s="1"/>
  <c r="AB138" i="3"/>
  <c r="AC138" i="3"/>
  <c r="AB139" i="3"/>
  <c r="AC139" i="3" s="1"/>
  <c r="AB140" i="3"/>
  <c r="AC140" i="3"/>
  <c r="AB141" i="3"/>
  <c r="AC141" i="3" s="1"/>
  <c r="AB142" i="3"/>
  <c r="AC142" i="3"/>
  <c r="AB143" i="3"/>
  <c r="AC143" i="3" s="1"/>
  <c r="AB144" i="3"/>
  <c r="AC144" i="3"/>
  <c r="AB145" i="3"/>
  <c r="AC145" i="3" s="1"/>
  <c r="AB146" i="3"/>
  <c r="AC146" i="3"/>
  <c r="AB147" i="3"/>
  <c r="AC147" i="3" s="1"/>
  <c r="AB148" i="3"/>
  <c r="AC148" i="3"/>
  <c r="AB149" i="3"/>
  <c r="AC149" i="3" s="1"/>
  <c r="AB150" i="3"/>
  <c r="AC150" i="3"/>
  <c r="AB151" i="3"/>
  <c r="AC151" i="3" s="1"/>
  <c r="AB152" i="3"/>
  <c r="AC152" i="3"/>
  <c r="AB153" i="3"/>
  <c r="AC153" i="3" s="1"/>
  <c r="AB154" i="3"/>
  <c r="AC154" i="3"/>
  <c r="AB155" i="3"/>
  <c r="AC155" i="3" s="1"/>
  <c r="AB156" i="3"/>
  <c r="AC156" i="3"/>
  <c r="AB157" i="3"/>
  <c r="AC157" i="3" s="1"/>
  <c r="AB158" i="3"/>
  <c r="AC158" i="3"/>
  <c r="AB159" i="3"/>
  <c r="AC159" i="3" s="1"/>
  <c r="AB160" i="3"/>
  <c r="AC160" i="3"/>
  <c r="AB161" i="3"/>
  <c r="AC161" i="3" s="1"/>
  <c r="AB162" i="3"/>
  <c r="AC162" i="3"/>
  <c r="AB163" i="3"/>
  <c r="AC163" i="3" s="1"/>
  <c r="AB164" i="3"/>
  <c r="AC164" i="3"/>
  <c r="AB165" i="3"/>
  <c r="AC165" i="3" s="1"/>
  <c r="AB166" i="3"/>
  <c r="AC166" i="3"/>
  <c r="AB167" i="3"/>
  <c r="AC167" i="3" s="1"/>
  <c r="AB168" i="3"/>
  <c r="AC168" i="3"/>
  <c r="AB169" i="3"/>
  <c r="AC169" i="3" s="1"/>
  <c r="AB170" i="3"/>
  <c r="AC170" i="3"/>
  <c r="AB171" i="3"/>
  <c r="AC171" i="3" s="1"/>
  <c r="AB172" i="3"/>
  <c r="AC172" i="3" s="1"/>
  <c r="AB173" i="3"/>
  <c r="AC173" i="3" s="1"/>
  <c r="AB174" i="3"/>
  <c r="AC174" i="3"/>
  <c r="AB175" i="3"/>
  <c r="AC175" i="3" s="1"/>
  <c r="AB176" i="3"/>
  <c r="AC176" i="3" s="1"/>
  <c r="AB177" i="3"/>
  <c r="AC177" i="3" s="1"/>
  <c r="AB178" i="3"/>
  <c r="AC178" i="3"/>
  <c r="AB179" i="3"/>
  <c r="AC179" i="3" s="1"/>
  <c r="AB180" i="3"/>
  <c r="AC180" i="3" s="1"/>
  <c r="AB181" i="3"/>
  <c r="AC181" i="3" s="1"/>
  <c r="AB182" i="3"/>
  <c r="AC182" i="3"/>
  <c r="AB183" i="3"/>
  <c r="AC183" i="3" s="1"/>
  <c r="AB184" i="3"/>
  <c r="AC184" i="3"/>
  <c r="AB185" i="3"/>
  <c r="AC185" i="3" s="1"/>
  <c r="AB186" i="3"/>
  <c r="AC186" i="3" s="1"/>
  <c r="AB187" i="3"/>
  <c r="AC187" i="3" s="1"/>
  <c r="AB188" i="3"/>
  <c r="AC188" i="3" s="1"/>
  <c r="AB189" i="3"/>
  <c r="AC189" i="3" s="1"/>
  <c r="AB190" i="3"/>
  <c r="AC190" i="3" s="1"/>
  <c r="AB191" i="3"/>
  <c r="AC191" i="3" s="1"/>
  <c r="AB192" i="3"/>
  <c r="AC192" i="3" s="1"/>
  <c r="AB193" i="3"/>
  <c r="AC193" i="3" s="1"/>
  <c r="AB194" i="3"/>
  <c r="AC194" i="3" s="1"/>
  <c r="AB195" i="3"/>
  <c r="AC195" i="3" s="1"/>
  <c r="AB196" i="3"/>
  <c r="AC196" i="3" s="1"/>
  <c r="AB197" i="3"/>
  <c r="AC197" i="3" s="1"/>
  <c r="AB198" i="3"/>
  <c r="AC198" i="3" s="1"/>
  <c r="AB199" i="3"/>
  <c r="AC199" i="3" s="1"/>
  <c r="AB200" i="3"/>
  <c r="AC200" i="3" s="1"/>
  <c r="AB201" i="3"/>
  <c r="AC201" i="3" s="1"/>
  <c r="AB202" i="3"/>
  <c r="AC202" i="3" s="1"/>
  <c r="AB203" i="3"/>
  <c r="AC203" i="3" s="1"/>
  <c r="AB204" i="3"/>
  <c r="AC204" i="3" s="1"/>
  <c r="AB205" i="3"/>
  <c r="AC205" i="3" s="1"/>
  <c r="AB206" i="3"/>
  <c r="AC206" i="3" s="1"/>
  <c r="AB207" i="3"/>
  <c r="AC207" i="3" s="1"/>
  <c r="AB208" i="3"/>
  <c r="AC208" i="3" s="1"/>
  <c r="AB209" i="3"/>
  <c r="AC209" i="3" s="1"/>
  <c r="AB210" i="3"/>
  <c r="AC210" i="3" s="1"/>
  <c r="AB211" i="3"/>
  <c r="AC211" i="3" s="1"/>
  <c r="AB212" i="3"/>
  <c r="AC212" i="3" s="1"/>
  <c r="AB213" i="3"/>
  <c r="AC213" i="3" s="1"/>
  <c r="AB214" i="3"/>
  <c r="AC214" i="3" s="1"/>
  <c r="AB215" i="3"/>
  <c r="AC215" i="3" s="1"/>
  <c r="AB216" i="3"/>
  <c r="AC216" i="3"/>
  <c r="AB217" i="3"/>
  <c r="AC217" i="3" s="1"/>
  <c r="AB218" i="3"/>
  <c r="AC218" i="3" s="1"/>
  <c r="AB219" i="3"/>
  <c r="AC219" i="3" s="1"/>
  <c r="AB220" i="3"/>
  <c r="AC220" i="3"/>
  <c r="AB221" i="3"/>
  <c r="AC221" i="3" s="1"/>
  <c r="AB222" i="3"/>
  <c r="AC222" i="3"/>
  <c r="AB223" i="3"/>
  <c r="AC223" i="3" s="1"/>
  <c r="AB224" i="3"/>
  <c r="AC224" i="3"/>
  <c r="AB225" i="3"/>
  <c r="AC225" i="3" s="1"/>
  <c r="AB226" i="3"/>
  <c r="AC226" i="3"/>
  <c r="AB227" i="3"/>
  <c r="AC227" i="3" s="1"/>
  <c r="AB228" i="3"/>
  <c r="AC228" i="3"/>
  <c r="AB229" i="3"/>
  <c r="AC229" i="3" s="1"/>
  <c r="AB230" i="3"/>
  <c r="AC230" i="3"/>
  <c r="AB231" i="3"/>
  <c r="AC231" i="3"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AB2" i="3"/>
  <c r="AC2" i="3" s="1"/>
  <c r="X2" i="3"/>
  <c r="O20" i="17" l="1"/>
  <c r="CA2" i="4" l="1"/>
  <c r="T4" i="6" s="1"/>
  <c r="C13" i="25" l="1"/>
  <c r="C14" i="25"/>
  <c r="C15" i="25"/>
  <c r="C16" i="25"/>
  <c r="C17" i="25"/>
  <c r="C18" i="25"/>
  <c r="C19" i="25"/>
  <c r="C12" i="25"/>
  <c r="P17" i="4" l="1"/>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16" i="4"/>
  <c r="B111" i="25"/>
  <c r="B110" i="25"/>
  <c r="B109" i="25"/>
  <c r="B108" i="25"/>
  <c r="B107" i="25"/>
  <c r="B106" i="25"/>
  <c r="B105" i="25"/>
  <c r="B104" i="25"/>
  <c r="B103" i="25"/>
  <c r="B102" i="25"/>
  <c r="A111" i="25"/>
  <c r="A110" i="25"/>
  <c r="A109" i="25"/>
  <c r="A108" i="25"/>
  <c r="A107" i="25"/>
  <c r="A106" i="25"/>
  <c r="A105" i="25"/>
  <c r="A104" i="25"/>
  <c r="A103" i="25"/>
  <c r="A102" i="25"/>
  <c r="A101" i="25"/>
  <c r="A100" i="25"/>
  <c r="B101" i="25"/>
  <c r="B100" i="25"/>
  <c r="A80" i="25"/>
  <c r="B80" i="25"/>
  <c r="A81" i="25"/>
  <c r="B81" i="25"/>
  <c r="A70" i="25"/>
  <c r="B70" i="25"/>
  <c r="A71" i="25"/>
  <c r="B71" i="25"/>
  <c r="A60" i="25"/>
  <c r="B60" i="25"/>
  <c r="A61" i="25"/>
  <c r="B61" i="25"/>
  <c r="B46" i="25"/>
  <c r="B47" i="25"/>
  <c r="B48" i="25"/>
  <c r="B49" i="25"/>
  <c r="B50" i="25"/>
  <c r="B51" i="25"/>
  <c r="A46" i="25"/>
  <c r="A47" i="25"/>
  <c r="A48" i="25"/>
  <c r="A49" i="25"/>
  <c r="A50" i="25"/>
  <c r="A51" i="25"/>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3" i="12"/>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 i="3"/>
  <c r="D251" i="25" l="1"/>
  <c r="C251" i="25"/>
  <c r="D250" i="25"/>
  <c r="C250" i="25"/>
  <c r="D249" i="25"/>
  <c r="C249" i="25"/>
  <c r="D248" i="25"/>
  <c r="C248" i="25"/>
  <c r="D247" i="25"/>
  <c r="C247" i="25"/>
  <c r="D246" i="25"/>
  <c r="C246" i="25"/>
  <c r="D245" i="25"/>
  <c r="C245" i="25"/>
  <c r="D244" i="25"/>
  <c r="C244" i="25"/>
  <c r="D243" i="25"/>
  <c r="C243" i="25"/>
  <c r="D242" i="25"/>
  <c r="C242" i="25"/>
  <c r="D241" i="25"/>
  <c r="C241" i="25"/>
  <c r="D240" i="25"/>
  <c r="C240" i="25"/>
  <c r="D239" i="25"/>
  <c r="C239" i="25"/>
  <c r="D238" i="25"/>
  <c r="C238" i="25"/>
  <c r="D237" i="25"/>
  <c r="C237" i="25"/>
  <c r="D236" i="25"/>
  <c r="C236" i="25"/>
  <c r="D235" i="25"/>
  <c r="B235" i="25" s="1"/>
  <c r="C235" i="25"/>
  <c r="D234" i="25"/>
  <c r="C234" i="25"/>
  <c r="D233" i="25"/>
  <c r="B233" i="25" s="1"/>
  <c r="C233" i="25"/>
  <c r="D232" i="25"/>
  <c r="C232" i="25"/>
  <c r="D231" i="25"/>
  <c r="B231" i="25" s="1"/>
  <c r="C231" i="25"/>
  <c r="D230" i="25"/>
  <c r="C230" i="25"/>
  <c r="D229" i="25"/>
  <c r="B229" i="25" s="1"/>
  <c r="C229" i="25"/>
  <c r="D228" i="25"/>
  <c r="C228" i="25"/>
  <c r="D227" i="25"/>
  <c r="B227" i="25" s="1"/>
  <c r="C227" i="25"/>
  <c r="D226" i="25"/>
  <c r="C226" i="25"/>
  <c r="D225" i="25"/>
  <c r="B225" i="25" s="1"/>
  <c r="C225" i="25"/>
  <c r="D224" i="25"/>
  <c r="C224" i="25"/>
  <c r="D223" i="25"/>
  <c r="B223" i="25" s="1"/>
  <c r="C223" i="25"/>
  <c r="D222" i="25"/>
  <c r="C222" i="25"/>
  <c r="D221" i="25"/>
  <c r="B221" i="25" s="1"/>
  <c r="C221" i="25"/>
  <c r="D220" i="25"/>
  <c r="C220" i="25"/>
  <c r="D219" i="25"/>
  <c r="B219" i="25" s="1"/>
  <c r="C219" i="25"/>
  <c r="D218" i="25"/>
  <c r="C218" i="25"/>
  <c r="D217" i="25"/>
  <c r="B217" i="25" s="1"/>
  <c r="C217" i="25"/>
  <c r="D216" i="25"/>
  <c r="C216" i="25"/>
  <c r="D215" i="25"/>
  <c r="B215" i="25" s="1"/>
  <c r="C215" i="25"/>
  <c r="D214" i="25"/>
  <c r="C214" i="25"/>
  <c r="D213" i="25"/>
  <c r="B213" i="25" s="1"/>
  <c r="C213" i="25"/>
  <c r="D212" i="25"/>
  <c r="C212" i="25"/>
  <c r="D211" i="25"/>
  <c r="B211" i="25" s="1"/>
  <c r="C211" i="25"/>
  <c r="D210" i="25"/>
  <c r="C210" i="25"/>
  <c r="D209" i="25"/>
  <c r="B209" i="25" s="1"/>
  <c r="C209" i="25"/>
  <c r="D208" i="25"/>
  <c r="C208" i="25"/>
  <c r="D207" i="25"/>
  <c r="B207" i="25" s="1"/>
  <c r="C207" i="25"/>
  <c r="D206" i="25"/>
  <c r="C206" i="25"/>
  <c r="D205" i="25"/>
  <c r="B205" i="25" s="1"/>
  <c r="C205" i="25"/>
  <c r="D204" i="25"/>
  <c r="C204" i="25"/>
  <c r="D203" i="25"/>
  <c r="B203" i="25" s="1"/>
  <c r="C203" i="25"/>
  <c r="D202" i="25"/>
  <c r="C202" i="25"/>
  <c r="D201" i="25"/>
  <c r="B201" i="25" s="1"/>
  <c r="C201" i="25"/>
  <c r="D200" i="25"/>
  <c r="C200" i="25"/>
  <c r="D199" i="25"/>
  <c r="B199" i="25" s="1"/>
  <c r="C199" i="25"/>
  <c r="D198" i="25"/>
  <c r="C198" i="25"/>
  <c r="D197" i="25"/>
  <c r="B197" i="25" s="1"/>
  <c r="C197" i="25"/>
  <c r="D196" i="25"/>
  <c r="C196" i="25"/>
  <c r="D195" i="25"/>
  <c r="B195" i="25" s="1"/>
  <c r="C195" i="25"/>
  <c r="D194" i="25"/>
  <c r="D193" i="25"/>
  <c r="C193" i="25"/>
  <c r="D192" i="25"/>
  <c r="C192" i="25"/>
  <c r="D181" i="25"/>
  <c r="C181" i="25"/>
  <c r="D180" i="25"/>
  <c r="C180" i="25"/>
  <c r="D179" i="25"/>
  <c r="C179" i="25"/>
  <c r="D178" i="25"/>
  <c r="C178" i="25"/>
  <c r="D177" i="25"/>
  <c r="C177" i="25"/>
  <c r="D176" i="25"/>
  <c r="C176" i="25"/>
  <c r="D175" i="25"/>
  <c r="C175" i="25"/>
  <c r="D174" i="25"/>
  <c r="C174" i="25"/>
  <c r="D173" i="25"/>
  <c r="C173" i="25"/>
  <c r="D172" i="25"/>
  <c r="C172" i="25"/>
  <c r="D171" i="25"/>
  <c r="C171" i="25"/>
  <c r="D170" i="25"/>
  <c r="C170" i="25"/>
  <c r="D169" i="25"/>
  <c r="C169" i="25"/>
  <c r="D168" i="25"/>
  <c r="C168" i="25"/>
  <c r="D167" i="25"/>
  <c r="C167" i="25"/>
  <c r="D166" i="25"/>
  <c r="C166" i="25"/>
  <c r="D165" i="25"/>
  <c r="C165" i="25"/>
  <c r="D164" i="25"/>
  <c r="C164" i="25"/>
  <c r="D163" i="25"/>
  <c r="C163" i="25"/>
  <c r="D162" i="25"/>
  <c r="C162" i="25"/>
  <c r="D161" i="25"/>
  <c r="C161" i="25"/>
  <c r="D160" i="25"/>
  <c r="C160" i="25"/>
  <c r="D159" i="25"/>
  <c r="C159" i="25"/>
  <c r="D158" i="25"/>
  <c r="C158" i="25"/>
  <c r="D157" i="25"/>
  <c r="C157" i="25"/>
  <c r="D156" i="25"/>
  <c r="C156" i="25"/>
  <c r="D155" i="25"/>
  <c r="C155" i="25"/>
  <c r="D154" i="25"/>
  <c r="C154" i="25"/>
  <c r="D153" i="25"/>
  <c r="C153" i="25"/>
  <c r="D152" i="25"/>
  <c r="C152" i="25"/>
  <c r="D145" i="25"/>
  <c r="C145" i="25"/>
  <c r="D144" i="25"/>
  <c r="C144" i="25"/>
  <c r="D143" i="25"/>
  <c r="C143" i="25"/>
  <c r="D142" i="25"/>
  <c r="C142" i="25"/>
  <c r="D140" i="25"/>
  <c r="C140" i="25"/>
  <c r="D139" i="25"/>
  <c r="C139" i="25"/>
  <c r="D138" i="25"/>
  <c r="C138" i="25"/>
  <c r="D137" i="25"/>
  <c r="C137" i="25"/>
  <c r="D136" i="25"/>
  <c r="C136" i="25"/>
  <c r="D135" i="25"/>
  <c r="C135" i="25"/>
  <c r="D134" i="25"/>
  <c r="C134" i="25"/>
  <c r="D133" i="25"/>
  <c r="C133" i="25"/>
  <c r="D132" i="25"/>
  <c r="C132" i="25"/>
  <c r="D129" i="25"/>
  <c r="C129" i="25"/>
  <c r="D128" i="25"/>
  <c r="C128" i="25"/>
  <c r="D127" i="25"/>
  <c r="C127" i="25"/>
  <c r="D126" i="25"/>
  <c r="C126" i="25"/>
  <c r="D125" i="25"/>
  <c r="C125" i="25"/>
  <c r="D124" i="25"/>
  <c r="C124" i="25"/>
  <c r="D123" i="25"/>
  <c r="C123" i="25"/>
  <c r="D122" i="25"/>
  <c r="C122" i="25"/>
  <c r="D119" i="25"/>
  <c r="C119" i="25"/>
  <c r="D118" i="25"/>
  <c r="C118" i="25"/>
  <c r="D117" i="25"/>
  <c r="C117" i="25"/>
  <c r="D116" i="25"/>
  <c r="C116" i="25"/>
  <c r="D115" i="25"/>
  <c r="C115" i="25"/>
  <c r="D114" i="25"/>
  <c r="C114" i="25"/>
  <c r="D113" i="25"/>
  <c r="C113" i="25"/>
  <c r="D112" i="25"/>
  <c r="C112" i="25"/>
  <c r="D99" i="25"/>
  <c r="C99" i="25"/>
  <c r="D98" i="25"/>
  <c r="C98" i="25"/>
  <c r="D97" i="25"/>
  <c r="C97" i="25"/>
  <c r="D96" i="25"/>
  <c r="C96" i="25"/>
  <c r="D95" i="25"/>
  <c r="C95" i="25"/>
  <c r="D94" i="25"/>
  <c r="C94" i="25"/>
  <c r="D93" i="25"/>
  <c r="C93" i="25"/>
  <c r="D92" i="25"/>
  <c r="C92" i="25"/>
  <c r="D91" i="25"/>
  <c r="C91" i="25"/>
  <c r="D90" i="25"/>
  <c r="C90" i="25"/>
  <c r="D89" i="25"/>
  <c r="C89" i="25"/>
  <c r="D88" i="25"/>
  <c r="C88" i="25"/>
  <c r="D87" i="25"/>
  <c r="C87" i="25"/>
  <c r="D86" i="25"/>
  <c r="C86" i="25"/>
  <c r="D85" i="25"/>
  <c r="C85" i="25"/>
  <c r="D84" i="25"/>
  <c r="C84" i="25"/>
  <c r="D83" i="25"/>
  <c r="C83" i="25"/>
  <c r="D82" i="25"/>
  <c r="C82" i="25"/>
  <c r="D79" i="25"/>
  <c r="C79" i="25"/>
  <c r="D78" i="25"/>
  <c r="C78" i="25"/>
  <c r="D77" i="25"/>
  <c r="C77" i="25"/>
  <c r="D76" i="25"/>
  <c r="C76" i="25"/>
  <c r="D75" i="25"/>
  <c r="C75" i="25"/>
  <c r="D74" i="25"/>
  <c r="C74" i="25"/>
  <c r="D73" i="25"/>
  <c r="C73" i="25"/>
  <c r="D72" i="25"/>
  <c r="C72" i="25"/>
  <c r="D69" i="25"/>
  <c r="C69" i="25"/>
  <c r="D68" i="25"/>
  <c r="C68" i="25"/>
  <c r="D67" i="25"/>
  <c r="C67" i="25"/>
  <c r="D66" i="25"/>
  <c r="C66" i="25"/>
  <c r="D65" i="25"/>
  <c r="C65" i="25"/>
  <c r="D64" i="25"/>
  <c r="C64" i="25"/>
  <c r="D63" i="25"/>
  <c r="C63" i="25"/>
  <c r="D62" i="25"/>
  <c r="C62" i="25"/>
  <c r="D59" i="25"/>
  <c r="C59" i="25"/>
  <c r="D58" i="25"/>
  <c r="C58" i="25"/>
  <c r="D57" i="25"/>
  <c r="C57" i="25"/>
  <c r="D56" i="25"/>
  <c r="C56" i="25"/>
  <c r="D55" i="25"/>
  <c r="C55" i="25"/>
  <c r="D54" i="25"/>
  <c r="C54" i="25"/>
  <c r="D53" i="25"/>
  <c r="C53" i="25"/>
  <c r="D52" i="25"/>
  <c r="C52" i="25"/>
  <c r="D45" i="25"/>
  <c r="C45" i="25"/>
  <c r="D44" i="25"/>
  <c r="C44" i="25"/>
  <c r="D43" i="25"/>
  <c r="C43" i="25"/>
  <c r="D42" i="25"/>
  <c r="C42" i="25"/>
  <c r="D41" i="25"/>
  <c r="C41" i="25"/>
  <c r="D40" i="25"/>
  <c r="C40" i="25"/>
  <c r="D39" i="25"/>
  <c r="C39" i="25"/>
  <c r="D38" i="25"/>
  <c r="C38" i="25"/>
  <c r="D37" i="25"/>
  <c r="C37" i="25"/>
  <c r="D36" i="25"/>
  <c r="C36" i="25"/>
  <c r="D35" i="25"/>
  <c r="C35" i="25"/>
  <c r="D34" i="25"/>
  <c r="C34" i="25"/>
  <c r="D33" i="25"/>
  <c r="C33" i="25"/>
  <c r="D32" i="25"/>
  <c r="C32" i="25"/>
  <c r="D23" i="25"/>
  <c r="C23" i="25"/>
  <c r="D22" i="25"/>
  <c r="C22" i="25"/>
  <c r="D19" i="25"/>
  <c r="D18" i="25"/>
  <c r="D17" i="25"/>
  <c r="D16" i="25"/>
  <c r="D15" i="25"/>
  <c r="D14" i="25"/>
  <c r="D13" i="25"/>
  <c r="D12" i="25"/>
  <c r="D9" i="25"/>
  <c r="C9" i="25"/>
  <c r="D8" i="25"/>
  <c r="C8" i="25"/>
  <c r="D7" i="25"/>
  <c r="C7" i="25"/>
  <c r="D6" i="25"/>
  <c r="C6" i="25"/>
  <c r="D5" i="25"/>
  <c r="C5" i="25"/>
  <c r="D4" i="25"/>
  <c r="C4" i="25"/>
  <c r="D3" i="25"/>
  <c r="C3" i="25"/>
  <c r="D2" i="25"/>
  <c r="C2" i="25"/>
  <c r="D1" i="25"/>
  <c r="C1" i="25"/>
  <c r="B251" i="25"/>
  <c r="A251" i="25"/>
  <c r="B250" i="25"/>
  <c r="A250" i="25"/>
  <c r="B249" i="25"/>
  <c r="A249" i="25"/>
  <c r="B248" i="25"/>
  <c r="A248" i="25"/>
  <c r="B247" i="25"/>
  <c r="A247" i="25"/>
  <c r="B246" i="25"/>
  <c r="A246" i="25"/>
  <c r="B245" i="25"/>
  <c r="A245" i="25"/>
  <c r="B244" i="25"/>
  <c r="A244" i="25"/>
  <c r="B243" i="25"/>
  <c r="A243" i="25"/>
  <c r="B242" i="25"/>
  <c r="A242" i="25"/>
  <c r="B241" i="25"/>
  <c r="A241" i="25"/>
  <c r="B240" i="25"/>
  <c r="A240" i="25"/>
  <c r="B239" i="25"/>
  <c r="A239" i="25"/>
  <c r="B238" i="25"/>
  <c r="A238" i="25"/>
  <c r="B237" i="25"/>
  <c r="A237" i="25"/>
  <c r="B236" i="25"/>
  <c r="A236" i="25"/>
  <c r="A235" i="25"/>
  <c r="B234" i="25"/>
  <c r="A234" i="25"/>
  <c r="A233" i="25"/>
  <c r="B232" i="25"/>
  <c r="A232" i="25"/>
  <c r="A231" i="25"/>
  <c r="B230" i="25"/>
  <c r="A230" i="25"/>
  <c r="A229" i="25"/>
  <c r="B228" i="25"/>
  <c r="A228" i="25"/>
  <c r="A227" i="25"/>
  <c r="B226" i="25"/>
  <c r="A226" i="25"/>
  <c r="A225" i="25"/>
  <c r="B224" i="25"/>
  <c r="A224" i="25"/>
  <c r="A223" i="25"/>
  <c r="B222" i="25"/>
  <c r="A222" i="25"/>
  <c r="A221" i="25"/>
  <c r="B220" i="25"/>
  <c r="A220" i="25"/>
  <c r="A219" i="25"/>
  <c r="B218" i="25"/>
  <c r="A218" i="25"/>
  <c r="A217" i="25"/>
  <c r="B216" i="25"/>
  <c r="A216" i="25"/>
  <c r="A215" i="25"/>
  <c r="B214" i="25"/>
  <c r="A214" i="25"/>
  <c r="A213" i="25"/>
  <c r="B212" i="25"/>
  <c r="A212" i="25"/>
  <c r="A211" i="25"/>
  <c r="B210" i="25"/>
  <c r="A210" i="25"/>
  <c r="A209" i="25"/>
  <c r="B208" i="25"/>
  <c r="A208" i="25"/>
  <c r="A207" i="25"/>
  <c r="B206" i="25"/>
  <c r="A206" i="25"/>
  <c r="A205" i="25"/>
  <c r="B204" i="25"/>
  <c r="A204" i="25"/>
  <c r="A203" i="25"/>
  <c r="B202" i="25"/>
  <c r="A202" i="25"/>
  <c r="A201" i="25"/>
  <c r="B200" i="25"/>
  <c r="A200" i="25"/>
  <c r="A199" i="25"/>
  <c r="B198" i="25"/>
  <c r="A198" i="25"/>
  <c r="A197" i="25"/>
  <c r="B196" i="25"/>
  <c r="A196" i="25"/>
  <c r="A195" i="25"/>
  <c r="B194" i="25"/>
  <c r="A194" i="25"/>
  <c r="B193" i="25"/>
  <c r="A193" i="25"/>
  <c r="B192" i="25"/>
  <c r="A192" i="25"/>
  <c r="B191" i="25"/>
  <c r="A191" i="25"/>
  <c r="B190" i="25"/>
  <c r="A190" i="25"/>
  <c r="B189" i="25"/>
  <c r="A189" i="25"/>
  <c r="B188" i="25"/>
  <c r="A188" i="25"/>
  <c r="B187" i="25"/>
  <c r="A187" i="25"/>
  <c r="B186" i="25"/>
  <c r="A186" i="25"/>
  <c r="B185" i="25"/>
  <c r="A185" i="25"/>
  <c r="B184" i="25"/>
  <c r="A184" i="25"/>
  <c r="B183" i="25"/>
  <c r="A183" i="25"/>
  <c r="B182" i="25"/>
  <c r="A182" i="25"/>
  <c r="B181" i="25"/>
  <c r="A181" i="25"/>
  <c r="B180" i="25"/>
  <c r="A180" i="25"/>
  <c r="B179" i="25"/>
  <c r="A179" i="25"/>
  <c r="B178" i="25"/>
  <c r="A178" i="25"/>
  <c r="B177" i="25"/>
  <c r="A177" i="25"/>
  <c r="B176" i="25"/>
  <c r="A176" i="25"/>
  <c r="B175" i="25"/>
  <c r="A175" i="25"/>
  <c r="B174" i="25"/>
  <c r="A174" i="25"/>
  <c r="B173" i="25"/>
  <c r="A173" i="25"/>
  <c r="B172" i="25"/>
  <c r="A172" i="25"/>
  <c r="B171" i="25"/>
  <c r="A171" i="25"/>
  <c r="B170" i="25"/>
  <c r="A170" i="25"/>
  <c r="B169" i="25"/>
  <c r="A169" i="25"/>
  <c r="B168" i="25"/>
  <c r="A168" i="25"/>
  <c r="B167" i="25"/>
  <c r="A167" i="25"/>
  <c r="B166" i="25"/>
  <c r="A166" i="25"/>
  <c r="B165" i="25"/>
  <c r="A165" i="25"/>
  <c r="B164" i="25"/>
  <c r="A164" i="25"/>
  <c r="B163" i="25"/>
  <c r="A163" i="25"/>
  <c r="B162" i="25"/>
  <c r="A162" i="25"/>
  <c r="B161" i="25"/>
  <c r="A161" i="25"/>
  <c r="B160" i="25"/>
  <c r="A160" i="25"/>
  <c r="B159" i="25"/>
  <c r="A159" i="25"/>
  <c r="B158" i="25"/>
  <c r="A158" i="25"/>
  <c r="B157" i="25"/>
  <c r="A157" i="25"/>
  <c r="B156" i="25"/>
  <c r="A156" i="25"/>
  <c r="B155" i="25"/>
  <c r="A155" i="25"/>
  <c r="B154" i="25"/>
  <c r="A154" i="25"/>
  <c r="B153" i="25"/>
  <c r="A153" i="25"/>
  <c r="B152" i="25"/>
  <c r="A152" i="25"/>
  <c r="B151" i="25"/>
  <c r="A151" i="25"/>
  <c r="B150" i="25"/>
  <c r="A150" i="25"/>
  <c r="B149" i="25"/>
  <c r="A149" i="25"/>
  <c r="B148" i="25"/>
  <c r="A148" i="25"/>
  <c r="B147" i="25"/>
  <c r="A147" i="25"/>
  <c r="B146" i="25"/>
  <c r="A146" i="25"/>
  <c r="B145" i="25"/>
  <c r="A145" i="25"/>
  <c r="B144" i="25"/>
  <c r="A144" i="25"/>
  <c r="B143" i="25"/>
  <c r="A143" i="25"/>
  <c r="B142" i="25"/>
  <c r="A142" i="25"/>
  <c r="B141" i="25"/>
  <c r="A141" i="25"/>
  <c r="B140" i="25"/>
  <c r="A140" i="25"/>
  <c r="B139" i="25"/>
  <c r="A139" i="25"/>
  <c r="B138" i="25"/>
  <c r="A138" i="25"/>
  <c r="B137" i="25"/>
  <c r="A137" i="25"/>
  <c r="B136" i="25"/>
  <c r="A136" i="25"/>
  <c r="B135" i="25"/>
  <c r="A135" i="25"/>
  <c r="B134" i="25"/>
  <c r="A134" i="25"/>
  <c r="B133" i="25"/>
  <c r="A133" i="25"/>
  <c r="B132" i="25"/>
  <c r="A132" i="25"/>
  <c r="B131" i="25"/>
  <c r="A131" i="25"/>
  <c r="B130" i="25"/>
  <c r="A130" i="25"/>
  <c r="B129" i="25"/>
  <c r="A129" i="25"/>
  <c r="B128" i="25"/>
  <c r="A128" i="25"/>
  <c r="B127" i="25"/>
  <c r="A127" i="25"/>
  <c r="B126" i="25"/>
  <c r="A126" i="25"/>
  <c r="B125" i="25"/>
  <c r="A125" i="25"/>
  <c r="B124" i="25"/>
  <c r="A124" i="25"/>
  <c r="B123" i="25"/>
  <c r="A123" i="25"/>
  <c r="B122" i="25"/>
  <c r="A122" i="25"/>
  <c r="B121" i="25"/>
  <c r="A121" i="25"/>
  <c r="B120" i="25"/>
  <c r="A120" i="25"/>
  <c r="B119" i="25"/>
  <c r="A119" i="25"/>
  <c r="B118" i="25"/>
  <c r="A118" i="25"/>
  <c r="B117" i="25"/>
  <c r="A117" i="25"/>
  <c r="B116" i="25"/>
  <c r="A116" i="25"/>
  <c r="B115" i="25"/>
  <c r="A115" i="25"/>
  <c r="B114" i="25"/>
  <c r="A114" i="25"/>
  <c r="B113" i="25"/>
  <c r="A113" i="25"/>
  <c r="B112" i="25"/>
  <c r="A112" i="25"/>
  <c r="B39" i="25"/>
  <c r="A39" i="25"/>
  <c r="B38" i="25"/>
  <c r="A38" i="25"/>
  <c r="B37" i="25"/>
  <c r="A37" i="25"/>
  <c r="B36" i="25"/>
  <c r="A36" i="25"/>
  <c r="B35" i="25"/>
  <c r="A35" i="25"/>
  <c r="B34" i="25"/>
  <c r="A34" i="25"/>
  <c r="B33" i="25"/>
  <c r="A33" i="25"/>
  <c r="B32" i="25"/>
  <c r="A32" i="25"/>
  <c r="B29" i="25"/>
  <c r="A29" i="25"/>
  <c r="B28" i="25"/>
  <c r="A28" i="25"/>
  <c r="B27" i="25"/>
  <c r="A27" i="25"/>
  <c r="B26" i="25"/>
  <c r="A26" i="25"/>
  <c r="B25" i="25"/>
  <c r="A25" i="25"/>
  <c r="B24" i="25"/>
  <c r="A24" i="25"/>
  <c r="B23" i="25"/>
  <c r="A23" i="25"/>
  <c r="B22" i="25"/>
  <c r="A22" i="25"/>
  <c r="B19" i="25"/>
  <c r="A19" i="25"/>
  <c r="B18" i="25"/>
  <c r="A18" i="25"/>
  <c r="B17" i="25"/>
  <c r="A17" i="25"/>
  <c r="B16" i="25"/>
  <c r="A16" i="25"/>
  <c r="B15" i="25"/>
  <c r="A15" i="25"/>
  <c r="B14" i="25"/>
  <c r="A14" i="25"/>
  <c r="B13" i="25"/>
  <c r="A13" i="25"/>
  <c r="B12" i="25"/>
  <c r="A12" i="25"/>
  <c r="B9" i="25"/>
  <c r="A9" i="25"/>
  <c r="B8" i="25"/>
  <c r="A8" i="25"/>
  <c r="B7" i="25"/>
  <c r="A7" i="25"/>
  <c r="B6" i="25"/>
  <c r="A6" i="25"/>
  <c r="B5" i="25"/>
  <c r="A5" i="25"/>
  <c r="B4" i="25"/>
  <c r="A4" i="25"/>
  <c r="B3" i="25"/>
  <c r="A3" i="25"/>
  <c r="B2" i="25"/>
  <c r="A2" i="25"/>
  <c r="B92" i="25" l="1"/>
  <c r="A92" i="25"/>
  <c r="A94" i="25"/>
  <c r="B94" i="25"/>
  <c r="B96" i="25"/>
  <c r="A96" i="25"/>
  <c r="A98" i="25"/>
  <c r="B98" i="25"/>
  <c r="B93" i="25"/>
  <c r="A93" i="25"/>
  <c r="A95" i="25"/>
  <c r="B95" i="25"/>
  <c r="B97" i="25"/>
  <c r="A97" i="25"/>
  <c r="A99" i="25"/>
  <c r="B99" i="25"/>
  <c r="B42" i="25"/>
  <c r="A42" i="25"/>
  <c r="B44" i="25"/>
  <c r="A44" i="25"/>
  <c r="B52" i="25"/>
  <c r="A52" i="25"/>
  <c r="B54" i="25"/>
  <c r="A54" i="25"/>
  <c r="B56" i="25"/>
  <c r="A56" i="25"/>
  <c r="B58" i="25"/>
  <c r="A58" i="25"/>
  <c r="A62" i="25"/>
  <c r="B62" i="25"/>
  <c r="A64" i="25"/>
  <c r="B64" i="25"/>
  <c r="A66" i="25"/>
  <c r="B66" i="25"/>
  <c r="A68" i="25"/>
  <c r="B68" i="25"/>
  <c r="B72" i="25"/>
  <c r="A72" i="25"/>
  <c r="B74" i="25"/>
  <c r="A74" i="25"/>
  <c r="A76" i="25"/>
  <c r="B76" i="25"/>
  <c r="A78" i="25"/>
  <c r="B78" i="25"/>
  <c r="B82" i="25"/>
  <c r="A82" i="25"/>
  <c r="B84" i="25"/>
  <c r="A84" i="25"/>
  <c r="A86" i="25"/>
  <c r="B86" i="25"/>
  <c r="A88" i="25"/>
  <c r="B88" i="25"/>
  <c r="A90" i="25"/>
  <c r="B90" i="25"/>
  <c r="B43" i="25"/>
  <c r="A43" i="25"/>
  <c r="A45" i="25"/>
  <c r="B45" i="25"/>
  <c r="A53" i="25"/>
  <c r="B53" i="25"/>
  <c r="A55" i="25"/>
  <c r="B55" i="25"/>
  <c r="A57" i="25"/>
  <c r="B57" i="25"/>
  <c r="A59" i="25"/>
  <c r="B59" i="25"/>
  <c r="A63" i="25"/>
  <c r="B63" i="25"/>
  <c r="A65" i="25"/>
  <c r="B65" i="25"/>
  <c r="A67" i="25"/>
  <c r="B67" i="25"/>
  <c r="A69" i="25"/>
  <c r="B69" i="25"/>
  <c r="A73" i="25"/>
  <c r="B73" i="25"/>
  <c r="A75" i="25"/>
  <c r="B75" i="25"/>
  <c r="A77" i="25"/>
  <c r="B77" i="25"/>
  <c r="A79" i="25"/>
  <c r="B79" i="25"/>
  <c r="A83" i="25"/>
  <c r="B83" i="25"/>
  <c r="A85" i="25"/>
  <c r="B85" i="25"/>
  <c r="A87" i="25"/>
  <c r="B87" i="25"/>
  <c r="A89" i="25"/>
  <c r="B89" i="25"/>
  <c r="A91" i="25"/>
  <c r="B91" i="25"/>
  <c r="I4"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I209" i="17"/>
  <c r="I210" i="17"/>
  <c r="I211" i="17"/>
  <c r="I212" i="17"/>
  <c r="I213" i="17"/>
  <c r="I214" i="17"/>
  <c r="I215" i="17"/>
  <c r="I216" i="17"/>
  <c r="I217" i="17"/>
  <c r="I218" i="17"/>
  <c r="I219" i="17"/>
  <c r="I220" i="17"/>
  <c r="I221" i="17"/>
  <c r="I222" i="17"/>
  <c r="I223" i="17"/>
  <c r="I224" i="17"/>
  <c r="I225" i="17"/>
  <c r="I226" i="17"/>
  <c r="I227" i="17"/>
  <c r="I228" i="17"/>
  <c r="I229"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M232" i="20" l="1"/>
  <c r="M233" i="20"/>
  <c r="M234" i="20"/>
  <c r="M235" i="20"/>
  <c r="M236" i="20"/>
  <c r="M237" i="20"/>
  <c r="M238" i="20"/>
  <c r="M239" i="20"/>
  <c r="M240" i="20"/>
  <c r="M241" i="20"/>
  <c r="M242" i="20"/>
  <c r="M243" i="20"/>
  <c r="M244" i="20"/>
  <c r="M245" i="20"/>
  <c r="M246" i="20"/>
  <c r="M247" i="20"/>
  <c r="M248" i="20"/>
  <c r="M249" i="20"/>
  <c r="M250" i="20"/>
  <c r="M251" i="20"/>
  <c r="M252" i="20"/>
  <c r="M253" i="20"/>
  <c r="M254" i="20"/>
  <c r="M255" i="20"/>
  <c r="M256" i="20"/>
  <c r="M257" i="20"/>
  <c r="M258" i="20"/>
  <c r="M259" i="20"/>
  <c r="M260" i="20"/>
  <c r="M261" i="20"/>
  <c r="M262" i="20"/>
  <c r="N232" i="20"/>
  <c r="N233" i="20"/>
  <c r="N234" i="20"/>
  <c r="N235" i="20"/>
  <c r="N236" i="20"/>
  <c r="N237" i="20"/>
  <c r="N238" i="20"/>
  <c r="N239" i="20"/>
  <c r="N240" i="20"/>
  <c r="N241" i="20"/>
  <c r="N242" i="20"/>
  <c r="N243" i="20"/>
  <c r="N244" i="20"/>
  <c r="N245" i="20"/>
  <c r="N246" i="20"/>
  <c r="N247" i="20"/>
  <c r="N248" i="20"/>
  <c r="N249" i="20"/>
  <c r="N250" i="20"/>
  <c r="N251" i="20"/>
  <c r="N252" i="20"/>
  <c r="N253" i="20"/>
  <c r="N254" i="20"/>
  <c r="N255" i="20"/>
  <c r="N256" i="20"/>
  <c r="N257" i="20"/>
  <c r="N258" i="20"/>
  <c r="N259" i="20"/>
  <c r="N260" i="20"/>
  <c r="N261" i="20"/>
  <c r="N262" i="20"/>
  <c r="K1" i="20"/>
  <c r="L1" i="20"/>
  <c r="F11" i="14"/>
  <c r="E11" i="14"/>
  <c r="D11" i="14"/>
  <c r="DN32" i="10" a="1"/>
  <c r="DL32" i="10" a="1"/>
  <c r="DJ32" i="10" a="1"/>
  <c r="DH32" i="10" a="1"/>
  <c r="DG30" i="10"/>
  <c r="DG17" i="10"/>
  <c r="AD2" i="6"/>
  <c r="E4" i="24" l="1"/>
  <c r="F4" i="24"/>
  <c r="G4" i="24"/>
  <c r="H4" i="24"/>
  <c r="I4" i="24"/>
  <c r="J4" i="24"/>
  <c r="K4" i="24"/>
  <c r="L4" i="24"/>
  <c r="M4" i="24"/>
  <c r="N4" i="24"/>
  <c r="O4" i="24"/>
  <c r="P4" i="24"/>
  <c r="E5" i="24"/>
  <c r="F5" i="24"/>
  <c r="G5" i="24"/>
  <c r="H5" i="24"/>
  <c r="I5" i="24"/>
  <c r="J5" i="24"/>
  <c r="K5" i="24"/>
  <c r="L5" i="24"/>
  <c r="M5" i="24"/>
  <c r="N5" i="24"/>
  <c r="O5" i="24"/>
  <c r="P5" i="24"/>
  <c r="E6" i="24"/>
  <c r="F6" i="24"/>
  <c r="G6" i="24"/>
  <c r="H6" i="24"/>
  <c r="I6" i="24"/>
  <c r="J6" i="24"/>
  <c r="K6" i="24"/>
  <c r="L6" i="24"/>
  <c r="M6" i="24"/>
  <c r="N6" i="24"/>
  <c r="O6" i="24"/>
  <c r="P6" i="24"/>
  <c r="E7" i="24"/>
  <c r="F7" i="24"/>
  <c r="G7" i="24"/>
  <c r="H7" i="24"/>
  <c r="I7" i="24"/>
  <c r="J7" i="24"/>
  <c r="K7" i="24"/>
  <c r="L7" i="24"/>
  <c r="M7" i="24"/>
  <c r="N7" i="24"/>
  <c r="O7" i="24"/>
  <c r="P7" i="24"/>
  <c r="E8" i="24"/>
  <c r="F8" i="24"/>
  <c r="G8" i="24"/>
  <c r="H8" i="24"/>
  <c r="I8" i="24"/>
  <c r="J8" i="24"/>
  <c r="K8" i="24"/>
  <c r="L8" i="24"/>
  <c r="M8" i="24"/>
  <c r="N8" i="24"/>
  <c r="O8" i="24"/>
  <c r="P8" i="24"/>
  <c r="E9" i="24"/>
  <c r="F9" i="24"/>
  <c r="G9" i="24"/>
  <c r="H9" i="24"/>
  <c r="I9" i="24"/>
  <c r="J9" i="24"/>
  <c r="K9" i="24"/>
  <c r="L9" i="24"/>
  <c r="M9" i="24"/>
  <c r="N9" i="24"/>
  <c r="O9" i="24"/>
  <c r="P9" i="24"/>
  <c r="E10" i="24"/>
  <c r="F10" i="24"/>
  <c r="G10" i="24"/>
  <c r="H10" i="24"/>
  <c r="I10" i="24"/>
  <c r="J10" i="24"/>
  <c r="K10" i="24"/>
  <c r="L10" i="24"/>
  <c r="M10" i="24"/>
  <c r="N10" i="24"/>
  <c r="O10" i="24"/>
  <c r="P10" i="24"/>
  <c r="E11" i="24"/>
  <c r="F11" i="24"/>
  <c r="G11" i="24"/>
  <c r="H11" i="24"/>
  <c r="I11" i="24"/>
  <c r="J11" i="24"/>
  <c r="K11" i="24"/>
  <c r="L11" i="24"/>
  <c r="M11" i="24"/>
  <c r="N11" i="24"/>
  <c r="O11" i="24"/>
  <c r="P11" i="24"/>
  <c r="E12" i="24"/>
  <c r="F12" i="24"/>
  <c r="G12" i="24"/>
  <c r="H12" i="24"/>
  <c r="I12" i="24"/>
  <c r="J12" i="24"/>
  <c r="K12" i="24"/>
  <c r="L12" i="24"/>
  <c r="M12" i="24"/>
  <c r="N12" i="24"/>
  <c r="O12" i="24"/>
  <c r="P12" i="24"/>
  <c r="E13" i="24"/>
  <c r="F13" i="24"/>
  <c r="G13" i="24"/>
  <c r="H13" i="24"/>
  <c r="I13" i="24"/>
  <c r="J13" i="24"/>
  <c r="K13" i="24"/>
  <c r="L13" i="24"/>
  <c r="M13" i="24"/>
  <c r="N13" i="24"/>
  <c r="O13" i="24"/>
  <c r="P13" i="24"/>
  <c r="E14" i="24"/>
  <c r="F14" i="24"/>
  <c r="G14" i="24"/>
  <c r="H14" i="24"/>
  <c r="I14" i="24"/>
  <c r="J14" i="24"/>
  <c r="K14" i="24"/>
  <c r="L14" i="24"/>
  <c r="M14" i="24"/>
  <c r="N14" i="24"/>
  <c r="O14" i="24"/>
  <c r="P14" i="24"/>
  <c r="E15" i="24"/>
  <c r="F15" i="24"/>
  <c r="G15" i="24"/>
  <c r="H15" i="24"/>
  <c r="I15" i="24"/>
  <c r="J15" i="24"/>
  <c r="K15" i="24"/>
  <c r="L15" i="24"/>
  <c r="M15" i="24"/>
  <c r="N15" i="24"/>
  <c r="O15" i="24"/>
  <c r="P15" i="24"/>
  <c r="E16" i="24"/>
  <c r="F16" i="24"/>
  <c r="G16" i="24"/>
  <c r="H16" i="24"/>
  <c r="I16" i="24"/>
  <c r="J16" i="24"/>
  <c r="K16" i="24"/>
  <c r="L16" i="24"/>
  <c r="M16" i="24"/>
  <c r="N16" i="24"/>
  <c r="O16" i="24"/>
  <c r="P16" i="24"/>
  <c r="E17" i="24"/>
  <c r="F17" i="24"/>
  <c r="G17" i="24"/>
  <c r="H17" i="24"/>
  <c r="I17" i="24"/>
  <c r="J17" i="24"/>
  <c r="K17" i="24"/>
  <c r="L17" i="24"/>
  <c r="M17" i="24"/>
  <c r="N17" i="24"/>
  <c r="O17" i="24"/>
  <c r="P17" i="24"/>
  <c r="E18" i="24"/>
  <c r="F18" i="24"/>
  <c r="G18" i="24"/>
  <c r="H18" i="24"/>
  <c r="I18" i="24"/>
  <c r="J18" i="24"/>
  <c r="K18" i="24"/>
  <c r="L18" i="24"/>
  <c r="M18" i="24"/>
  <c r="N18" i="24"/>
  <c r="O18" i="24"/>
  <c r="P18" i="24"/>
  <c r="E19" i="24"/>
  <c r="F19" i="24"/>
  <c r="G19" i="24"/>
  <c r="H19" i="24"/>
  <c r="I19" i="24"/>
  <c r="J19" i="24"/>
  <c r="K19" i="24"/>
  <c r="L19" i="24"/>
  <c r="M19" i="24"/>
  <c r="N19" i="24"/>
  <c r="O19" i="24"/>
  <c r="P19" i="24"/>
  <c r="E20" i="24"/>
  <c r="F20" i="24"/>
  <c r="G20" i="24"/>
  <c r="H20" i="24"/>
  <c r="I20" i="24"/>
  <c r="J20" i="24"/>
  <c r="K20" i="24"/>
  <c r="L20" i="24"/>
  <c r="M20" i="24"/>
  <c r="N20" i="24"/>
  <c r="O20" i="24"/>
  <c r="P20" i="24"/>
  <c r="E21" i="24"/>
  <c r="F21" i="24"/>
  <c r="G21" i="24"/>
  <c r="H21" i="24"/>
  <c r="I21" i="24"/>
  <c r="J21" i="24"/>
  <c r="K21" i="24"/>
  <c r="L21" i="24"/>
  <c r="M21" i="24"/>
  <c r="N21" i="24"/>
  <c r="O21" i="24"/>
  <c r="P21" i="24"/>
  <c r="E22" i="24"/>
  <c r="F22" i="24"/>
  <c r="G22" i="24"/>
  <c r="H22" i="24"/>
  <c r="I22" i="24"/>
  <c r="J22" i="24"/>
  <c r="K22" i="24"/>
  <c r="L22" i="24"/>
  <c r="M22" i="24"/>
  <c r="N22" i="24"/>
  <c r="O22" i="24"/>
  <c r="P22" i="24"/>
  <c r="E23" i="24"/>
  <c r="F23" i="24"/>
  <c r="G23" i="24"/>
  <c r="H23" i="24"/>
  <c r="I23" i="24"/>
  <c r="J23" i="24"/>
  <c r="K23" i="24"/>
  <c r="L23" i="24"/>
  <c r="M23" i="24"/>
  <c r="N23" i="24"/>
  <c r="O23" i="24"/>
  <c r="P23" i="24"/>
  <c r="E24" i="24"/>
  <c r="F24" i="24"/>
  <c r="G24" i="24"/>
  <c r="H24" i="24"/>
  <c r="I24" i="24"/>
  <c r="J24" i="24"/>
  <c r="K24" i="24"/>
  <c r="L24" i="24"/>
  <c r="M24" i="24"/>
  <c r="N24" i="24"/>
  <c r="O24" i="24"/>
  <c r="P24" i="24"/>
  <c r="E25" i="24"/>
  <c r="F25" i="24"/>
  <c r="G25" i="24"/>
  <c r="H25" i="24"/>
  <c r="I25" i="24"/>
  <c r="J25" i="24"/>
  <c r="K25" i="24"/>
  <c r="L25" i="24"/>
  <c r="M25" i="24"/>
  <c r="N25" i="24"/>
  <c r="O25" i="24"/>
  <c r="P25" i="24"/>
  <c r="E26" i="24"/>
  <c r="F26" i="24"/>
  <c r="G26" i="24"/>
  <c r="H26" i="24"/>
  <c r="I26" i="24"/>
  <c r="J26" i="24"/>
  <c r="K26" i="24"/>
  <c r="L26" i="24"/>
  <c r="M26" i="24"/>
  <c r="N26" i="24"/>
  <c r="O26" i="24"/>
  <c r="P26" i="24"/>
  <c r="E27" i="24"/>
  <c r="F27" i="24"/>
  <c r="G27" i="24"/>
  <c r="H27" i="24"/>
  <c r="I27" i="24"/>
  <c r="J27" i="24"/>
  <c r="K27" i="24"/>
  <c r="L27" i="24"/>
  <c r="M27" i="24"/>
  <c r="N27" i="24"/>
  <c r="O27" i="24"/>
  <c r="P27" i="24"/>
  <c r="E28" i="24"/>
  <c r="F28" i="24"/>
  <c r="G28" i="24"/>
  <c r="H28" i="24"/>
  <c r="I28" i="24"/>
  <c r="J28" i="24"/>
  <c r="K28" i="24"/>
  <c r="L28" i="24"/>
  <c r="M28" i="24"/>
  <c r="N28" i="24"/>
  <c r="O28" i="24"/>
  <c r="P28" i="24"/>
  <c r="E29" i="24"/>
  <c r="F29" i="24"/>
  <c r="G29" i="24"/>
  <c r="H29" i="24"/>
  <c r="I29" i="24"/>
  <c r="J29" i="24"/>
  <c r="K29" i="24"/>
  <c r="L29" i="24"/>
  <c r="M29" i="24"/>
  <c r="N29" i="24"/>
  <c r="O29" i="24"/>
  <c r="P29" i="24"/>
  <c r="E30" i="24"/>
  <c r="F30" i="24"/>
  <c r="G30" i="24"/>
  <c r="H30" i="24"/>
  <c r="I30" i="24"/>
  <c r="J30" i="24"/>
  <c r="K30" i="24"/>
  <c r="L30" i="24"/>
  <c r="M30" i="24"/>
  <c r="N30" i="24"/>
  <c r="O30" i="24"/>
  <c r="P30" i="24"/>
  <c r="E31" i="24"/>
  <c r="F31" i="24"/>
  <c r="G31" i="24"/>
  <c r="H31" i="24"/>
  <c r="I31" i="24"/>
  <c r="J31" i="24"/>
  <c r="K31" i="24"/>
  <c r="L31" i="24"/>
  <c r="M31" i="24"/>
  <c r="N31" i="24"/>
  <c r="O31" i="24"/>
  <c r="P31" i="24"/>
  <c r="E32" i="24"/>
  <c r="F32" i="24"/>
  <c r="G32" i="24"/>
  <c r="H32" i="24"/>
  <c r="I32" i="24"/>
  <c r="J32" i="24"/>
  <c r="K32" i="24"/>
  <c r="L32" i="24"/>
  <c r="M32" i="24"/>
  <c r="N32" i="24"/>
  <c r="O32" i="24"/>
  <c r="P32" i="24"/>
  <c r="E33" i="24"/>
  <c r="F33" i="24"/>
  <c r="G33" i="24"/>
  <c r="H33" i="24"/>
  <c r="I33" i="24"/>
  <c r="J33" i="24"/>
  <c r="K33" i="24"/>
  <c r="L33" i="24"/>
  <c r="M33" i="24"/>
  <c r="N33" i="24"/>
  <c r="O33" i="24"/>
  <c r="P33" i="24"/>
  <c r="E34" i="24"/>
  <c r="F34" i="24"/>
  <c r="G34" i="24"/>
  <c r="H34" i="24"/>
  <c r="I34" i="24"/>
  <c r="J34" i="24"/>
  <c r="K34" i="24"/>
  <c r="L34" i="24"/>
  <c r="M34" i="24"/>
  <c r="N34" i="24"/>
  <c r="O34" i="24"/>
  <c r="P34" i="24"/>
  <c r="E35" i="24"/>
  <c r="F35" i="24"/>
  <c r="G35" i="24"/>
  <c r="H35" i="24"/>
  <c r="I35" i="24"/>
  <c r="J35" i="24"/>
  <c r="K35" i="24"/>
  <c r="L35" i="24"/>
  <c r="M35" i="24"/>
  <c r="N35" i="24"/>
  <c r="O35" i="24"/>
  <c r="P35" i="24"/>
  <c r="E36" i="24"/>
  <c r="F36" i="24"/>
  <c r="G36" i="24"/>
  <c r="H36" i="24"/>
  <c r="I36" i="24"/>
  <c r="J36" i="24"/>
  <c r="K36" i="24"/>
  <c r="L36" i="24"/>
  <c r="M36" i="24"/>
  <c r="N36" i="24"/>
  <c r="O36" i="24"/>
  <c r="P36" i="24"/>
  <c r="E37" i="24"/>
  <c r="F37" i="24"/>
  <c r="G37" i="24"/>
  <c r="H37" i="24"/>
  <c r="I37" i="24"/>
  <c r="J37" i="24"/>
  <c r="K37" i="24"/>
  <c r="L37" i="24"/>
  <c r="M37" i="24"/>
  <c r="N37" i="24"/>
  <c r="O37" i="24"/>
  <c r="P37" i="24"/>
  <c r="E38" i="24"/>
  <c r="F38" i="24"/>
  <c r="G38" i="24"/>
  <c r="H38" i="24"/>
  <c r="I38" i="24"/>
  <c r="J38" i="24"/>
  <c r="K38" i="24"/>
  <c r="L38" i="24"/>
  <c r="M38" i="24"/>
  <c r="N38" i="24"/>
  <c r="O38" i="24"/>
  <c r="P38" i="24"/>
  <c r="E39" i="24"/>
  <c r="F39" i="24"/>
  <c r="G39" i="24"/>
  <c r="H39" i="24"/>
  <c r="I39" i="24"/>
  <c r="J39" i="24"/>
  <c r="K39" i="24"/>
  <c r="L39" i="24"/>
  <c r="M39" i="24"/>
  <c r="N39" i="24"/>
  <c r="O39" i="24"/>
  <c r="P39" i="24"/>
  <c r="E40" i="24"/>
  <c r="F40" i="24"/>
  <c r="G40" i="24"/>
  <c r="H40" i="24"/>
  <c r="I40" i="24"/>
  <c r="J40" i="24"/>
  <c r="K40" i="24"/>
  <c r="L40" i="24"/>
  <c r="M40" i="24"/>
  <c r="N40" i="24"/>
  <c r="O40" i="24"/>
  <c r="P40" i="24"/>
  <c r="E41" i="24"/>
  <c r="F41" i="24"/>
  <c r="G41" i="24"/>
  <c r="H41" i="24"/>
  <c r="I41" i="24"/>
  <c r="J41" i="24"/>
  <c r="K41" i="24"/>
  <c r="L41" i="24"/>
  <c r="M41" i="24"/>
  <c r="N41" i="24"/>
  <c r="O41" i="24"/>
  <c r="P41" i="24"/>
  <c r="E42" i="24"/>
  <c r="F42" i="24"/>
  <c r="G42" i="24"/>
  <c r="H42" i="24"/>
  <c r="I42" i="24"/>
  <c r="J42" i="24"/>
  <c r="K42" i="24"/>
  <c r="L42" i="24"/>
  <c r="M42" i="24"/>
  <c r="N42" i="24"/>
  <c r="O42" i="24"/>
  <c r="P42" i="24"/>
  <c r="E43" i="24"/>
  <c r="F43" i="24"/>
  <c r="G43" i="24"/>
  <c r="H43" i="24"/>
  <c r="I43" i="24"/>
  <c r="J43" i="24"/>
  <c r="K43" i="24"/>
  <c r="L43" i="24"/>
  <c r="M43" i="24"/>
  <c r="N43" i="24"/>
  <c r="O43" i="24"/>
  <c r="P43" i="24"/>
  <c r="E44" i="24"/>
  <c r="F44" i="24"/>
  <c r="G44" i="24"/>
  <c r="H44" i="24"/>
  <c r="I44" i="24"/>
  <c r="J44" i="24"/>
  <c r="K44" i="24"/>
  <c r="L44" i="24"/>
  <c r="M44" i="24"/>
  <c r="N44" i="24"/>
  <c r="O44" i="24"/>
  <c r="P44" i="24"/>
  <c r="E45" i="24"/>
  <c r="F45" i="24"/>
  <c r="G45" i="24"/>
  <c r="H45" i="24"/>
  <c r="I45" i="24"/>
  <c r="J45" i="24"/>
  <c r="K45" i="24"/>
  <c r="L45" i="24"/>
  <c r="M45" i="24"/>
  <c r="N45" i="24"/>
  <c r="O45" i="24"/>
  <c r="P45" i="24"/>
  <c r="E46" i="24"/>
  <c r="F46" i="24"/>
  <c r="G46" i="24"/>
  <c r="H46" i="24"/>
  <c r="I46" i="24"/>
  <c r="J46" i="24"/>
  <c r="K46" i="24"/>
  <c r="L46" i="24"/>
  <c r="M46" i="24"/>
  <c r="N46" i="24"/>
  <c r="O46" i="24"/>
  <c r="P46" i="24"/>
  <c r="E47" i="24"/>
  <c r="F47" i="24"/>
  <c r="G47" i="24"/>
  <c r="H47" i="24"/>
  <c r="I47" i="24"/>
  <c r="J47" i="24"/>
  <c r="K47" i="24"/>
  <c r="L47" i="24"/>
  <c r="M47" i="24"/>
  <c r="N47" i="24"/>
  <c r="O47" i="24"/>
  <c r="P47" i="24"/>
  <c r="E48" i="24"/>
  <c r="F48" i="24"/>
  <c r="G48" i="24"/>
  <c r="H48" i="24"/>
  <c r="I48" i="24"/>
  <c r="J48" i="24"/>
  <c r="K48" i="24"/>
  <c r="L48" i="24"/>
  <c r="M48" i="24"/>
  <c r="N48" i="24"/>
  <c r="O48" i="24"/>
  <c r="P48" i="24"/>
  <c r="E49" i="24"/>
  <c r="F49" i="24"/>
  <c r="G49" i="24"/>
  <c r="H49" i="24"/>
  <c r="I49" i="24"/>
  <c r="J49" i="24"/>
  <c r="K49" i="24"/>
  <c r="L49" i="24"/>
  <c r="M49" i="24"/>
  <c r="N49" i="24"/>
  <c r="O49" i="24"/>
  <c r="P49" i="24"/>
  <c r="E50" i="24"/>
  <c r="F50" i="24"/>
  <c r="G50" i="24"/>
  <c r="H50" i="24"/>
  <c r="I50" i="24"/>
  <c r="J50" i="24"/>
  <c r="K50" i="24"/>
  <c r="L50" i="24"/>
  <c r="M50" i="24"/>
  <c r="N50" i="24"/>
  <c r="O50" i="24"/>
  <c r="P50" i="24"/>
  <c r="E51" i="24"/>
  <c r="F51" i="24"/>
  <c r="G51" i="24"/>
  <c r="H51" i="24"/>
  <c r="I51" i="24"/>
  <c r="J51" i="24"/>
  <c r="K51" i="24"/>
  <c r="L51" i="24"/>
  <c r="M51" i="24"/>
  <c r="N51" i="24"/>
  <c r="O51" i="24"/>
  <c r="P51" i="24"/>
  <c r="E52" i="24"/>
  <c r="F52" i="24"/>
  <c r="G52" i="24"/>
  <c r="H52" i="24"/>
  <c r="I52" i="24"/>
  <c r="J52" i="24"/>
  <c r="K52" i="24"/>
  <c r="L52" i="24"/>
  <c r="M52" i="24"/>
  <c r="N52" i="24"/>
  <c r="O52" i="24"/>
  <c r="P52" i="24"/>
  <c r="E53" i="24"/>
  <c r="F53" i="24"/>
  <c r="G53" i="24"/>
  <c r="H53" i="24"/>
  <c r="I53" i="24"/>
  <c r="J53" i="24"/>
  <c r="K53" i="24"/>
  <c r="L53" i="24"/>
  <c r="M53" i="24"/>
  <c r="N53" i="24"/>
  <c r="O53" i="24"/>
  <c r="P53" i="24"/>
  <c r="E54" i="24"/>
  <c r="F54" i="24"/>
  <c r="G54" i="24"/>
  <c r="H54" i="24"/>
  <c r="I54" i="24"/>
  <c r="J54" i="24"/>
  <c r="K54" i="24"/>
  <c r="L54" i="24"/>
  <c r="M54" i="24"/>
  <c r="N54" i="24"/>
  <c r="O54" i="24"/>
  <c r="P54" i="24"/>
  <c r="E55" i="24"/>
  <c r="F55" i="24"/>
  <c r="G55" i="24"/>
  <c r="H55" i="24"/>
  <c r="I55" i="24"/>
  <c r="J55" i="24"/>
  <c r="K55" i="24"/>
  <c r="L55" i="24"/>
  <c r="M55" i="24"/>
  <c r="N55" i="24"/>
  <c r="O55" i="24"/>
  <c r="P55" i="24"/>
  <c r="E56" i="24"/>
  <c r="F56" i="24"/>
  <c r="G56" i="24"/>
  <c r="H56" i="24"/>
  <c r="I56" i="24"/>
  <c r="J56" i="24"/>
  <c r="K56" i="24"/>
  <c r="L56" i="24"/>
  <c r="M56" i="24"/>
  <c r="N56" i="24"/>
  <c r="O56" i="24"/>
  <c r="P56" i="24"/>
  <c r="E57" i="24"/>
  <c r="F57" i="24"/>
  <c r="G57" i="24"/>
  <c r="H57" i="24"/>
  <c r="I57" i="24"/>
  <c r="J57" i="24"/>
  <c r="K57" i="24"/>
  <c r="L57" i="24"/>
  <c r="M57" i="24"/>
  <c r="N57" i="24"/>
  <c r="O57" i="24"/>
  <c r="P57" i="24"/>
  <c r="E58" i="24"/>
  <c r="F58" i="24"/>
  <c r="G58" i="24"/>
  <c r="H58" i="24"/>
  <c r="I58" i="24"/>
  <c r="J58" i="24"/>
  <c r="K58" i="24"/>
  <c r="L58" i="24"/>
  <c r="M58" i="24"/>
  <c r="N58" i="24"/>
  <c r="O58" i="24"/>
  <c r="P58" i="24"/>
  <c r="E59" i="24"/>
  <c r="F59" i="24"/>
  <c r="G59" i="24"/>
  <c r="H59" i="24"/>
  <c r="I59" i="24"/>
  <c r="J59" i="24"/>
  <c r="K59" i="24"/>
  <c r="L59" i="24"/>
  <c r="M59" i="24"/>
  <c r="N59" i="24"/>
  <c r="O59" i="24"/>
  <c r="P59" i="24"/>
  <c r="E60" i="24"/>
  <c r="F60" i="24"/>
  <c r="G60" i="24"/>
  <c r="H60" i="24"/>
  <c r="I60" i="24"/>
  <c r="J60" i="24"/>
  <c r="K60" i="24"/>
  <c r="L60" i="24"/>
  <c r="M60" i="24"/>
  <c r="N60" i="24"/>
  <c r="O60" i="24"/>
  <c r="P60" i="24"/>
  <c r="E61" i="24"/>
  <c r="F61" i="24"/>
  <c r="G61" i="24"/>
  <c r="H61" i="24"/>
  <c r="I61" i="24"/>
  <c r="J61" i="24"/>
  <c r="K61" i="24"/>
  <c r="L61" i="24"/>
  <c r="M61" i="24"/>
  <c r="N61" i="24"/>
  <c r="O61" i="24"/>
  <c r="P61" i="24"/>
  <c r="E62" i="24"/>
  <c r="F62" i="24"/>
  <c r="G62" i="24"/>
  <c r="H62" i="24"/>
  <c r="I62" i="24"/>
  <c r="J62" i="24"/>
  <c r="K62" i="24"/>
  <c r="L62" i="24"/>
  <c r="M62" i="24"/>
  <c r="N62" i="24"/>
  <c r="O62" i="24"/>
  <c r="P62" i="24"/>
  <c r="E63" i="24"/>
  <c r="F63" i="24"/>
  <c r="G63" i="24"/>
  <c r="H63" i="24"/>
  <c r="I63" i="24"/>
  <c r="J63" i="24"/>
  <c r="K63" i="24"/>
  <c r="L63" i="24"/>
  <c r="M63" i="24"/>
  <c r="N63" i="24"/>
  <c r="O63" i="24"/>
  <c r="P63" i="24"/>
  <c r="E64" i="24"/>
  <c r="F64" i="24"/>
  <c r="G64" i="24"/>
  <c r="H64" i="24"/>
  <c r="I64" i="24"/>
  <c r="J64" i="24"/>
  <c r="K64" i="24"/>
  <c r="L64" i="24"/>
  <c r="M64" i="24"/>
  <c r="N64" i="24"/>
  <c r="O64" i="24"/>
  <c r="P64" i="24"/>
  <c r="E65" i="24"/>
  <c r="F65" i="24"/>
  <c r="G65" i="24"/>
  <c r="H65" i="24"/>
  <c r="I65" i="24"/>
  <c r="J65" i="24"/>
  <c r="K65" i="24"/>
  <c r="L65" i="24"/>
  <c r="M65" i="24"/>
  <c r="N65" i="24"/>
  <c r="O65" i="24"/>
  <c r="P65" i="24"/>
  <c r="E66" i="24"/>
  <c r="F66" i="24"/>
  <c r="G66" i="24"/>
  <c r="H66" i="24"/>
  <c r="I66" i="24"/>
  <c r="J66" i="24"/>
  <c r="K66" i="24"/>
  <c r="L66" i="24"/>
  <c r="M66" i="24"/>
  <c r="N66" i="24"/>
  <c r="O66" i="24"/>
  <c r="P66" i="24"/>
  <c r="E67" i="24"/>
  <c r="F67" i="24"/>
  <c r="G67" i="24"/>
  <c r="H67" i="24"/>
  <c r="I67" i="24"/>
  <c r="J67" i="24"/>
  <c r="K67" i="24"/>
  <c r="L67" i="24"/>
  <c r="M67" i="24"/>
  <c r="N67" i="24"/>
  <c r="O67" i="24"/>
  <c r="P67" i="24"/>
  <c r="E68" i="24"/>
  <c r="F68" i="24"/>
  <c r="G68" i="24"/>
  <c r="H68" i="24"/>
  <c r="I68" i="24"/>
  <c r="J68" i="24"/>
  <c r="K68" i="24"/>
  <c r="L68" i="24"/>
  <c r="M68" i="24"/>
  <c r="N68" i="24"/>
  <c r="O68" i="24"/>
  <c r="P68" i="24"/>
  <c r="E69" i="24"/>
  <c r="F69" i="24"/>
  <c r="G69" i="24"/>
  <c r="H69" i="24"/>
  <c r="I69" i="24"/>
  <c r="J69" i="24"/>
  <c r="K69" i="24"/>
  <c r="L69" i="24"/>
  <c r="M69" i="24"/>
  <c r="N69" i="24"/>
  <c r="O69" i="24"/>
  <c r="P69" i="24"/>
  <c r="E70" i="24"/>
  <c r="F70" i="24"/>
  <c r="G70" i="24"/>
  <c r="H70" i="24"/>
  <c r="I70" i="24"/>
  <c r="J70" i="24"/>
  <c r="K70" i="24"/>
  <c r="L70" i="24"/>
  <c r="M70" i="24"/>
  <c r="N70" i="24"/>
  <c r="O70" i="24"/>
  <c r="P70" i="24"/>
  <c r="E71" i="24"/>
  <c r="F71" i="24"/>
  <c r="G71" i="24"/>
  <c r="H71" i="24"/>
  <c r="I71" i="24"/>
  <c r="J71" i="24"/>
  <c r="K71" i="24"/>
  <c r="L71" i="24"/>
  <c r="M71" i="24"/>
  <c r="N71" i="24"/>
  <c r="O71" i="24"/>
  <c r="P71" i="24"/>
  <c r="E72" i="24"/>
  <c r="F72" i="24"/>
  <c r="G72" i="24"/>
  <c r="H72" i="24"/>
  <c r="I72" i="24"/>
  <c r="J72" i="24"/>
  <c r="K72" i="24"/>
  <c r="L72" i="24"/>
  <c r="M72" i="24"/>
  <c r="N72" i="24"/>
  <c r="O72" i="24"/>
  <c r="P72" i="24"/>
  <c r="E73" i="24"/>
  <c r="F73" i="24"/>
  <c r="G73" i="24"/>
  <c r="H73" i="24"/>
  <c r="I73" i="24"/>
  <c r="J73" i="24"/>
  <c r="K73" i="24"/>
  <c r="L73" i="24"/>
  <c r="M73" i="24"/>
  <c r="N73" i="24"/>
  <c r="O73" i="24"/>
  <c r="P73" i="24"/>
  <c r="E74" i="24"/>
  <c r="F74" i="24"/>
  <c r="G74" i="24"/>
  <c r="H74" i="24"/>
  <c r="I74" i="24"/>
  <c r="J74" i="24"/>
  <c r="K74" i="24"/>
  <c r="L74" i="24"/>
  <c r="M74" i="24"/>
  <c r="N74" i="24"/>
  <c r="O74" i="24"/>
  <c r="P74" i="24"/>
  <c r="E75" i="24"/>
  <c r="F75" i="24"/>
  <c r="G75" i="24"/>
  <c r="H75" i="24"/>
  <c r="I75" i="24"/>
  <c r="J75" i="24"/>
  <c r="K75" i="24"/>
  <c r="L75" i="24"/>
  <c r="M75" i="24"/>
  <c r="N75" i="24"/>
  <c r="O75" i="24"/>
  <c r="P75" i="24"/>
  <c r="E76" i="24"/>
  <c r="F76" i="24"/>
  <c r="G76" i="24"/>
  <c r="H76" i="24"/>
  <c r="I76" i="24"/>
  <c r="J76" i="24"/>
  <c r="K76" i="24"/>
  <c r="L76" i="24"/>
  <c r="M76" i="24"/>
  <c r="N76" i="24"/>
  <c r="O76" i="24"/>
  <c r="P76" i="24"/>
  <c r="E77" i="24"/>
  <c r="F77" i="24"/>
  <c r="G77" i="24"/>
  <c r="H77" i="24"/>
  <c r="I77" i="24"/>
  <c r="J77" i="24"/>
  <c r="K77" i="24"/>
  <c r="L77" i="24"/>
  <c r="M77" i="24"/>
  <c r="N77" i="24"/>
  <c r="O77" i="24"/>
  <c r="P77" i="24"/>
  <c r="E78" i="24"/>
  <c r="F78" i="24"/>
  <c r="G78" i="24"/>
  <c r="H78" i="24"/>
  <c r="I78" i="24"/>
  <c r="J78" i="24"/>
  <c r="K78" i="24"/>
  <c r="L78" i="24"/>
  <c r="M78" i="24"/>
  <c r="N78" i="24"/>
  <c r="O78" i="24"/>
  <c r="P78" i="24"/>
  <c r="E79" i="24"/>
  <c r="F79" i="24"/>
  <c r="G79" i="24"/>
  <c r="H79" i="24"/>
  <c r="I79" i="24"/>
  <c r="J79" i="24"/>
  <c r="K79" i="24"/>
  <c r="L79" i="24"/>
  <c r="M79" i="24"/>
  <c r="N79" i="24"/>
  <c r="O79" i="24"/>
  <c r="P79" i="24"/>
  <c r="E80" i="24"/>
  <c r="F80" i="24"/>
  <c r="G80" i="24"/>
  <c r="H80" i="24"/>
  <c r="I80" i="24"/>
  <c r="J80" i="24"/>
  <c r="K80" i="24"/>
  <c r="L80" i="24"/>
  <c r="M80" i="24"/>
  <c r="N80" i="24"/>
  <c r="O80" i="24"/>
  <c r="P80" i="24"/>
  <c r="E81" i="24"/>
  <c r="F81" i="24"/>
  <c r="G81" i="24"/>
  <c r="H81" i="24"/>
  <c r="I81" i="24"/>
  <c r="J81" i="24"/>
  <c r="K81" i="24"/>
  <c r="L81" i="24"/>
  <c r="M81" i="24"/>
  <c r="N81" i="24"/>
  <c r="O81" i="24"/>
  <c r="P81" i="24"/>
  <c r="E82" i="24"/>
  <c r="F82" i="24"/>
  <c r="G82" i="24"/>
  <c r="H82" i="24"/>
  <c r="I82" i="24"/>
  <c r="J82" i="24"/>
  <c r="K82" i="24"/>
  <c r="L82" i="24"/>
  <c r="M82" i="24"/>
  <c r="N82" i="24"/>
  <c r="O82" i="24"/>
  <c r="P82" i="24"/>
  <c r="E83" i="24"/>
  <c r="F83" i="24"/>
  <c r="G83" i="24"/>
  <c r="H83" i="24"/>
  <c r="I83" i="24"/>
  <c r="J83" i="24"/>
  <c r="K83" i="24"/>
  <c r="L83" i="24"/>
  <c r="M83" i="24"/>
  <c r="N83" i="24"/>
  <c r="O83" i="24"/>
  <c r="P83" i="24"/>
  <c r="E84" i="24"/>
  <c r="F84" i="24"/>
  <c r="G84" i="24"/>
  <c r="H84" i="24"/>
  <c r="I84" i="24"/>
  <c r="J84" i="24"/>
  <c r="K84" i="24"/>
  <c r="L84" i="24"/>
  <c r="M84" i="24"/>
  <c r="N84" i="24"/>
  <c r="O84" i="24"/>
  <c r="P84" i="24"/>
  <c r="E85" i="24"/>
  <c r="F85" i="24"/>
  <c r="G85" i="24"/>
  <c r="H85" i="24"/>
  <c r="I85" i="24"/>
  <c r="J85" i="24"/>
  <c r="K85" i="24"/>
  <c r="L85" i="24"/>
  <c r="M85" i="24"/>
  <c r="N85" i="24"/>
  <c r="O85" i="24"/>
  <c r="P85" i="24"/>
  <c r="E86" i="24"/>
  <c r="F86" i="24"/>
  <c r="G86" i="24"/>
  <c r="H86" i="24"/>
  <c r="I86" i="24"/>
  <c r="J86" i="24"/>
  <c r="K86" i="24"/>
  <c r="L86" i="24"/>
  <c r="M86" i="24"/>
  <c r="N86" i="24"/>
  <c r="O86" i="24"/>
  <c r="P86" i="24"/>
  <c r="E87" i="24"/>
  <c r="F87" i="24"/>
  <c r="G87" i="24"/>
  <c r="H87" i="24"/>
  <c r="I87" i="24"/>
  <c r="J87" i="24"/>
  <c r="K87" i="24"/>
  <c r="L87" i="24"/>
  <c r="M87" i="24"/>
  <c r="N87" i="24"/>
  <c r="O87" i="24"/>
  <c r="P87" i="24"/>
  <c r="E88" i="24"/>
  <c r="F88" i="24"/>
  <c r="G88" i="24"/>
  <c r="H88" i="24"/>
  <c r="I88" i="24"/>
  <c r="J88" i="24"/>
  <c r="K88" i="24"/>
  <c r="L88" i="24"/>
  <c r="M88" i="24"/>
  <c r="N88" i="24"/>
  <c r="O88" i="24"/>
  <c r="P88" i="24"/>
  <c r="E89" i="24"/>
  <c r="F89" i="24"/>
  <c r="G89" i="24"/>
  <c r="H89" i="24"/>
  <c r="I89" i="24"/>
  <c r="J89" i="24"/>
  <c r="K89" i="24"/>
  <c r="L89" i="24"/>
  <c r="M89" i="24"/>
  <c r="N89" i="24"/>
  <c r="O89" i="24"/>
  <c r="P89" i="24"/>
  <c r="E90" i="24"/>
  <c r="F90" i="24"/>
  <c r="G90" i="24"/>
  <c r="H90" i="24"/>
  <c r="I90" i="24"/>
  <c r="J90" i="24"/>
  <c r="K90" i="24"/>
  <c r="L90" i="24"/>
  <c r="M90" i="24"/>
  <c r="N90" i="24"/>
  <c r="O90" i="24"/>
  <c r="P90" i="24"/>
  <c r="E91" i="24"/>
  <c r="F91" i="24"/>
  <c r="G91" i="24"/>
  <c r="H91" i="24"/>
  <c r="I91" i="24"/>
  <c r="J91" i="24"/>
  <c r="K91" i="24"/>
  <c r="L91" i="24"/>
  <c r="M91" i="24"/>
  <c r="N91" i="24"/>
  <c r="O91" i="24"/>
  <c r="P91" i="24"/>
  <c r="E92" i="24"/>
  <c r="F92" i="24"/>
  <c r="G92" i="24"/>
  <c r="H92" i="24"/>
  <c r="I92" i="24"/>
  <c r="J92" i="24"/>
  <c r="K92" i="24"/>
  <c r="L92" i="24"/>
  <c r="M92" i="24"/>
  <c r="N92" i="24"/>
  <c r="O92" i="24"/>
  <c r="P92" i="24"/>
  <c r="E93" i="24"/>
  <c r="F93" i="24"/>
  <c r="G93" i="24"/>
  <c r="H93" i="24"/>
  <c r="I93" i="24"/>
  <c r="J93" i="24"/>
  <c r="K93" i="24"/>
  <c r="L93" i="24"/>
  <c r="M93" i="24"/>
  <c r="N93" i="24"/>
  <c r="O93" i="24"/>
  <c r="P93" i="24"/>
  <c r="E94" i="24"/>
  <c r="F94" i="24"/>
  <c r="G94" i="24"/>
  <c r="H94" i="24"/>
  <c r="I94" i="24"/>
  <c r="J94" i="24"/>
  <c r="K94" i="24"/>
  <c r="L94" i="24"/>
  <c r="M94" i="24"/>
  <c r="N94" i="24"/>
  <c r="O94" i="24"/>
  <c r="P94" i="24"/>
  <c r="E95" i="24"/>
  <c r="F95" i="24"/>
  <c r="G95" i="24"/>
  <c r="H95" i="24"/>
  <c r="I95" i="24"/>
  <c r="J95" i="24"/>
  <c r="K95" i="24"/>
  <c r="L95" i="24"/>
  <c r="M95" i="24"/>
  <c r="N95" i="24"/>
  <c r="O95" i="24"/>
  <c r="P95" i="24"/>
  <c r="E96" i="24"/>
  <c r="F96" i="24"/>
  <c r="G96" i="24"/>
  <c r="H96" i="24"/>
  <c r="I96" i="24"/>
  <c r="J96" i="24"/>
  <c r="K96" i="24"/>
  <c r="L96" i="24"/>
  <c r="M96" i="24"/>
  <c r="N96" i="24"/>
  <c r="O96" i="24"/>
  <c r="P96" i="24"/>
  <c r="E97" i="24"/>
  <c r="F97" i="24"/>
  <c r="G97" i="24"/>
  <c r="H97" i="24"/>
  <c r="I97" i="24"/>
  <c r="J97" i="24"/>
  <c r="K97" i="24"/>
  <c r="L97" i="24"/>
  <c r="M97" i="24"/>
  <c r="N97" i="24"/>
  <c r="O97" i="24"/>
  <c r="P97" i="24"/>
  <c r="E98" i="24"/>
  <c r="F98" i="24"/>
  <c r="G98" i="24"/>
  <c r="H98" i="24"/>
  <c r="I98" i="24"/>
  <c r="J98" i="24"/>
  <c r="K98" i="24"/>
  <c r="L98" i="24"/>
  <c r="M98" i="24"/>
  <c r="N98" i="24"/>
  <c r="O98" i="24"/>
  <c r="P98" i="24"/>
  <c r="E99" i="24"/>
  <c r="F99" i="24"/>
  <c r="G99" i="24"/>
  <c r="H99" i="24"/>
  <c r="I99" i="24"/>
  <c r="J99" i="24"/>
  <c r="K99" i="24"/>
  <c r="L99" i="24"/>
  <c r="M99" i="24"/>
  <c r="N99" i="24"/>
  <c r="O99" i="24"/>
  <c r="P99" i="24"/>
  <c r="E100" i="24"/>
  <c r="F100" i="24"/>
  <c r="G100" i="24"/>
  <c r="H100" i="24"/>
  <c r="I100" i="24"/>
  <c r="J100" i="24"/>
  <c r="K100" i="24"/>
  <c r="L100" i="24"/>
  <c r="M100" i="24"/>
  <c r="N100" i="24"/>
  <c r="O100" i="24"/>
  <c r="P100" i="24"/>
  <c r="E101" i="24"/>
  <c r="F101" i="24"/>
  <c r="G101" i="24"/>
  <c r="H101" i="24"/>
  <c r="I101" i="24"/>
  <c r="J101" i="24"/>
  <c r="K101" i="24"/>
  <c r="L101" i="24"/>
  <c r="M101" i="24"/>
  <c r="N101" i="24"/>
  <c r="O101" i="24"/>
  <c r="P101" i="24"/>
  <c r="E102" i="24"/>
  <c r="F102" i="24"/>
  <c r="G102" i="24"/>
  <c r="H102" i="24"/>
  <c r="I102" i="24"/>
  <c r="J102" i="24"/>
  <c r="K102" i="24"/>
  <c r="L102" i="24"/>
  <c r="M102" i="24"/>
  <c r="N102" i="24"/>
  <c r="O102" i="24"/>
  <c r="P102" i="24"/>
  <c r="E103" i="24"/>
  <c r="F103" i="24"/>
  <c r="G103" i="24"/>
  <c r="H103" i="24"/>
  <c r="I103" i="24"/>
  <c r="J103" i="24"/>
  <c r="K103" i="24"/>
  <c r="L103" i="24"/>
  <c r="M103" i="24"/>
  <c r="N103" i="24"/>
  <c r="O103" i="24"/>
  <c r="P103" i="24"/>
  <c r="E104" i="24"/>
  <c r="F104" i="24"/>
  <c r="G104" i="24"/>
  <c r="H104" i="24"/>
  <c r="I104" i="24"/>
  <c r="J104" i="24"/>
  <c r="K104" i="24"/>
  <c r="L104" i="24"/>
  <c r="M104" i="24"/>
  <c r="N104" i="24"/>
  <c r="O104" i="24"/>
  <c r="P104" i="24"/>
  <c r="E105" i="24"/>
  <c r="F105" i="24"/>
  <c r="G105" i="24"/>
  <c r="H105" i="24"/>
  <c r="I105" i="24"/>
  <c r="J105" i="24"/>
  <c r="K105" i="24"/>
  <c r="L105" i="24"/>
  <c r="M105" i="24"/>
  <c r="N105" i="24"/>
  <c r="O105" i="24"/>
  <c r="P105" i="24"/>
  <c r="E106" i="24"/>
  <c r="F106" i="24"/>
  <c r="G106" i="24"/>
  <c r="H106" i="24"/>
  <c r="I106" i="24"/>
  <c r="J106" i="24"/>
  <c r="K106" i="24"/>
  <c r="L106" i="24"/>
  <c r="M106" i="24"/>
  <c r="N106" i="24"/>
  <c r="O106" i="24"/>
  <c r="P106" i="24"/>
  <c r="E107" i="24"/>
  <c r="F107" i="24"/>
  <c r="G107" i="24"/>
  <c r="H107" i="24"/>
  <c r="I107" i="24"/>
  <c r="J107" i="24"/>
  <c r="K107" i="24"/>
  <c r="L107" i="24"/>
  <c r="M107" i="24"/>
  <c r="N107" i="24"/>
  <c r="O107" i="24"/>
  <c r="P107" i="24"/>
  <c r="E108" i="24"/>
  <c r="F108" i="24"/>
  <c r="G108" i="24"/>
  <c r="H108" i="24"/>
  <c r="I108" i="24"/>
  <c r="J108" i="24"/>
  <c r="K108" i="24"/>
  <c r="L108" i="24"/>
  <c r="M108" i="24"/>
  <c r="N108" i="24"/>
  <c r="O108" i="24"/>
  <c r="P108" i="24"/>
  <c r="E109" i="24"/>
  <c r="F109" i="24"/>
  <c r="G109" i="24"/>
  <c r="H109" i="24"/>
  <c r="I109" i="24"/>
  <c r="J109" i="24"/>
  <c r="K109" i="24"/>
  <c r="L109" i="24"/>
  <c r="M109" i="24"/>
  <c r="N109" i="24"/>
  <c r="O109" i="24"/>
  <c r="P109" i="24"/>
  <c r="E110" i="24"/>
  <c r="F110" i="24"/>
  <c r="G110" i="24"/>
  <c r="H110" i="24"/>
  <c r="I110" i="24"/>
  <c r="J110" i="24"/>
  <c r="K110" i="24"/>
  <c r="L110" i="24"/>
  <c r="M110" i="24"/>
  <c r="N110" i="24"/>
  <c r="O110" i="24"/>
  <c r="P110" i="24"/>
  <c r="E111" i="24"/>
  <c r="F111" i="24"/>
  <c r="G111" i="24"/>
  <c r="H111" i="24"/>
  <c r="I111" i="24"/>
  <c r="J111" i="24"/>
  <c r="K111" i="24"/>
  <c r="L111" i="24"/>
  <c r="M111" i="24"/>
  <c r="N111" i="24"/>
  <c r="O111" i="24"/>
  <c r="P111" i="24"/>
  <c r="E112" i="24"/>
  <c r="F112" i="24"/>
  <c r="G112" i="24"/>
  <c r="H112" i="24"/>
  <c r="I112" i="24"/>
  <c r="J112" i="24"/>
  <c r="K112" i="24"/>
  <c r="L112" i="24"/>
  <c r="M112" i="24"/>
  <c r="N112" i="24"/>
  <c r="O112" i="24"/>
  <c r="P112" i="24"/>
  <c r="E113" i="24"/>
  <c r="F113" i="24"/>
  <c r="G113" i="24"/>
  <c r="H113" i="24"/>
  <c r="I113" i="24"/>
  <c r="J113" i="24"/>
  <c r="K113" i="24"/>
  <c r="L113" i="24"/>
  <c r="M113" i="24"/>
  <c r="N113" i="24"/>
  <c r="O113" i="24"/>
  <c r="P113" i="24"/>
  <c r="E114" i="24"/>
  <c r="F114" i="24"/>
  <c r="G114" i="24"/>
  <c r="H114" i="24"/>
  <c r="I114" i="24"/>
  <c r="J114" i="24"/>
  <c r="K114" i="24"/>
  <c r="L114" i="24"/>
  <c r="M114" i="24"/>
  <c r="N114" i="24"/>
  <c r="O114" i="24"/>
  <c r="P114" i="24"/>
  <c r="E115" i="24"/>
  <c r="F115" i="24"/>
  <c r="G115" i="24"/>
  <c r="H115" i="24"/>
  <c r="I115" i="24"/>
  <c r="J115" i="24"/>
  <c r="K115" i="24"/>
  <c r="L115" i="24"/>
  <c r="M115" i="24"/>
  <c r="N115" i="24"/>
  <c r="O115" i="24"/>
  <c r="P115" i="24"/>
  <c r="E116" i="24"/>
  <c r="F116" i="24"/>
  <c r="G116" i="24"/>
  <c r="H116" i="24"/>
  <c r="I116" i="24"/>
  <c r="J116" i="24"/>
  <c r="K116" i="24"/>
  <c r="L116" i="24"/>
  <c r="M116" i="24"/>
  <c r="N116" i="24"/>
  <c r="O116" i="24"/>
  <c r="P116" i="24"/>
  <c r="E117" i="24"/>
  <c r="F117" i="24"/>
  <c r="G117" i="24"/>
  <c r="H117" i="24"/>
  <c r="I117" i="24"/>
  <c r="J117" i="24"/>
  <c r="K117" i="24"/>
  <c r="L117" i="24"/>
  <c r="M117" i="24"/>
  <c r="N117" i="24"/>
  <c r="O117" i="24"/>
  <c r="P117" i="24"/>
  <c r="E118" i="24"/>
  <c r="F118" i="24"/>
  <c r="G118" i="24"/>
  <c r="H118" i="24"/>
  <c r="I118" i="24"/>
  <c r="J118" i="24"/>
  <c r="K118" i="24"/>
  <c r="L118" i="24"/>
  <c r="M118" i="24"/>
  <c r="N118" i="24"/>
  <c r="O118" i="24"/>
  <c r="P118" i="24"/>
  <c r="E119" i="24"/>
  <c r="F119" i="24"/>
  <c r="G119" i="24"/>
  <c r="H119" i="24"/>
  <c r="I119" i="24"/>
  <c r="J119" i="24"/>
  <c r="K119" i="24"/>
  <c r="L119" i="24"/>
  <c r="M119" i="24"/>
  <c r="N119" i="24"/>
  <c r="O119" i="24"/>
  <c r="P119" i="24"/>
  <c r="E120" i="24"/>
  <c r="F120" i="24"/>
  <c r="G120" i="24"/>
  <c r="H120" i="24"/>
  <c r="I120" i="24"/>
  <c r="J120" i="24"/>
  <c r="K120" i="24"/>
  <c r="L120" i="24"/>
  <c r="M120" i="24"/>
  <c r="N120" i="24"/>
  <c r="O120" i="24"/>
  <c r="P120" i="24"/>
  <c r="E121" i="24"/>
  <c r="F121" i="24"/>
  <c r="G121" i="24"/>
  <c r="H121" i="24"/>
  <c r="I121" i="24"/>
  <c r="J121" i="24"/>
  <c r="K121" i="24"/>
  <c r="L121" i="24"/>
  <c r="M121" i="24"/>
  <c r="N121" i="24"/>
  <c r="O121" i="24"/>
  <c r="P121" i="24"/>
  <c r="E122" i="24"/>
  <c r="F122" i="24"/>
  <c r="G122" i="24"/>
  <c r="H122" i="24"/>
  <c r="I122" i="24"/>
  <c r="J122" i="24"/>
  <c r="K122" i="24"/>
  <c r="L122" i="24"/>
  <c r="M122" i="24"/>
  <c r="N122" i="24"/>
  <c r="O122" i="24"/>
  <c r="P122" i="24"/>
  <c r="E123" i="24"/>
  <c r="F123" i="24"/>
  <c r="G123" i="24"/>
  <c r="H123" i="24"/>
  <c r="I123" i="24"/>
  <c r="J123" i="24"/>
  <c r="K123" i="24"/>
  <c r="L123" i="24"/>
  <c r="M123" i="24"/>
  <c r="N123" i="24"/>
  <c r="O123" i="24"/>
  <c r="P123" i="24"/>
  <c r="E124" i="24"/>
  <c r="F124" i="24"/>
  <c r="G124" i="24"/>
  <c r="H124" i="24"/>
  <c r="I124" i="24"/>
  <c r="J124" i="24"/>
  <c r="K124" i="24"/>
  <c r="L124" i="24"/>
  <c r="M124" i="24"/>
  <c r="N124" i="24"/>
  <c r="O124" i="24"/>
  <c r="P124" i="24"/>
  <c r="E125" i="24"/>
  <c r="F125" i="24"/>
  <c r="G125" i="24"/>
  <c r="H125" i="24"/>
  <c r="I125" i="24"/>
  <c r="J125" i="24"/>
  <c r="K125" i="24"/>
  <c r="L125" i="24"/>
  <c r="M125" i="24"/>
  <c r="N125" i="24"/>
  <c r="O125" i="24"/>
  <c r="P125" i="24"/>
  <c r="E126" i="24"/>
  <c r="F126" i="24"/>
  <c r="G126" i="24"/>
  <c r="H126" i="24"/>
  <c r="I126" i="24"/>
  <c r="J126" i="24"/>
  <c r="K126" i="24"/>
  <c r="L126" i="24"/>
  <c r="M126" i="24"/>
  <c r="N126" i="24"/>
  <c r="O126" i="24"/>
  <c r="P126" i="24"/>
  <c r="E127" i="24"/>
  <c r="F127" i="24"/>
  <c r="G127" i="24"/>
  <c r="H127" i="24"/>
  <c r="I127" i="24"/>
  <c r="J127" i="24"/>
  <c r="K127" i="24"/>
  <c r="L127" i="24"/>
  <c r="M127" i="24"/>
  <c r="N127" i="24"/>
  <c r="O127" i="24"/>
  <c r="P127" i="24"/>
  <c r="E128" i="24"/>
  <c r="F128" i="24"/>
  <c r="G128" i="24"/>
  <c r="H128" i="24"/>
  <c r="I128" i="24"/>
  <c r="J128" i="24"/>
  <c r="K128" i="24"/>
  <c r="L128" i="24"/>
  <c r="M128" i="24"/>
  <c r="N128" i="24"/>
  <c r="O128" i="24"/>
  <c r="P128" i="24"/>
  <c r="E129" i="24"/>
  <c r="F129" i="24"/>
  <c r="G129" i="24"/>
  <c r="H129" i="24"/>
  <c r="I129" i="24"/>
  <c r="J129" i="24"/>
  <c r="K129" i="24"/>
  <c r="L129" i="24"/>
  <c r="M129" i="24"/>
  <c r="N129" i="24"/>
  <c r="O129" i="24"/>
  <c r="P129" i="24"/>
  <c r="E130" i="24"/>
  <c r="F130" i="24"/>
  <c r="G130" i="24"/>
  <c r="H130" i="24"/>
  <c r="I130" i="24"/>
  <c r="J130" i="24"/>
  <c r="K130" i="24"/>
  <c r="L130" i="24"/>
  <c r="M130" i="24"/>
  <c r="N130" i="24"/>
  <c r="O130" i="24"/>
  <c r="P130" i="24"/>
  <c r="E131" i="24"/>
  <c r="F131" i="24"/>
  <c r="G131" i="24"/>
  <c r="H131" i="24"/>
  <c r="I131" i="24"/>
  <c r="J131" i="24"/>
  <c r="K131" i="24"/>
  <c r="L131" i="24"/>
  <c r="M131" i="24"/>
  <c r="N131" i="24"/>
  <c r="O131" i="24"/>
  <c r="P131" i="24"/>
  <c r="E132" i="24"/>
  <c r="F132" i="24"/>
  <c r="G132" i="24"/>
  <c r="H132" i="24"/>
  <c r="I132" i="24"/>
  <c r="J132" i="24"/>
  <c r="K132" i="24"/>
  <c r="L132" i="24"/>
  <c r="M132" i="24"/>
  <c r="N132" i="24"/>
  <c r="O132" i="24"/>
  <c r="P132" i="24"/>
  <c r="E133" i="24"/>
  <c r="F133" i="24"/>
  <c r="G133" i="24"/>
  <c r="H133" i="24"/>
  <c r="I133" i="24"/>
  <c r="J133" i="24"/>
  <c r="K133" i="24"/>
  <c r="L133" i="24"/>
  <c r="M133" i="24"/>
  <c r="N133" i="24"/>
  <c r="O133" i="24"/>
  <c r="P133" i="24"/>
  <c r="E134" i="24"/>
  <c r="F134" i="24"/>
  <c r="G134" i="24"/>
  <c r="H134" i="24"/>
  <c r="I134" i="24"/>
  <c r="J134" i="24"/>
  <c r="K134" i="24"/>
  <c r="L134" i="24"/>
  <c r="M134" i="24"/>
  <c r="N134" i="24"/>
  <c r="O134" i="24"/>
  <c r="P134" i="24"/>
  <c r="E135" i="24"/>
  <c r="F135" i="24"/>
  <c r="G135" i="24"/>
  <c r="H135" i="24"/>
  <c r="I135" i="24"/>
  <c r="J135" i="24"/>
  <c r="K135" i="24"/>
  <c r="L135" i="24"/>
  <c r="M135" i="24"/>
  <c r="N135" i="24"/>
  <c r="O135" i="24"/>
  <c r="P135" i="24"/>
  <c r="E136" i="24"/>
  <c r="F136" i="24"/>
  <c r="G136" i="24"/>
  <c r="H136" i="24"/>
  <c r="I136" i="24"/>
  <c r="J136" i="24"/>
  <c r="K136" i="24"/>
  <c r="L136" i="24"/>
  <c r="M136" i="24"/>
  <c r="N136" i="24"/>
  <c r="O136" i="24"/>
  <c r="P136" i="24"/>
  <c r="E137" i="24"/>
  <c r="F137" i="24"/>
  <c r="G137" i="24"/>
  <c r="H137" i="24"/>
  <c r="I137" i="24"/>
  <c r="J137" i="24"/>
  <c r="K137" i="24"/>
  <c r="L137" i="24"/>
  <c r="M137" i="24"/>
  <c r="N137" i="24"/>
  <c r="O137" i="24"/>
  <c r="P137" i="24"/>
  <c r="E138" i="24"/>
  <c r="F138" i="24"/>
  <c r="G138" i="24"/>
  <c r="H138" i="24"/>
  <c r="I138" i="24"/>
  <c r="J138" i="24"/>
  <c r="K138" i="24"/>
  <c r="L138" i="24"/>
  <c r="M138" i="24"/>
  <c r="N138" i="24"/>
  <c r="O138" i="24"/>
  <c r="P138" i="24"/>
  <c r="E139" i="24"/>
  <c r="F139" i="24"/>
  <c r="G139" i="24"/>
  <c r="H139" i="24"/>
  <c r="I139" i="24"/>
  <c r="J139" i="24"/>
  <c r="K139" i="24"/>
  <c r="L139" i="24"/>
  <c r="M139" i="24"/>
  <c r="N139" i="24"/>
  <c r="O139" i="24"/>
  <c r="P139" i="24"/>
  <c r="E140" i="24"/>
  <c r="F140" i="24"/>
  <c r="G140" i="24"/>
  <c r="H140" i="24"/>
  <c r="I140" i="24"/>
  <c r="J140" i="24"/>
  <c r="K140" i="24"/>
  <c r="L140" i="24"/>
  <c r="M140" i="24"/>
  <c r="N140" i="24"/>
  <c r="O140" i="24"/>
  <c r="P140" i="24"/>
  <c r="E141" i="24"/>
  <c r="F141" i="24"/>
  <c r="G141" i="24"/>
  <c r="H141" i="24"/>
  <c r="I141" i="24"/>
  <c r="J141" i="24"/>
  <c r="K141" i="24"/>
  <c r="L141" i="24"/>
  <c r="M141" i="24"/>
  <c r="N141" i="24"/>
  <c r="O141" i="24"/>
  <c r="P141" i="24"/>
  <c r="E142" i="24"/>
  <c r="F142" i="24"/>
  <c r="G142" i="24"/>
  <c r="H142" i="24"/>
  <c r="I142" i="24"/>
  <c r="J142" i="24"/>
  <c r="K142" i="24"/>
  <c r="L142" i="24"/>
  <c r="M142" i="24"/>
  <c r="N142" i="24"/>
  <c r="O142" i="24"/>
  <c r="P142" i="24"/>
  <c r="E143" i="24"/>
  <c r="F143" i="24"/>
  <c r="G143" i="24"/>
  <c r="H143" i="24"/>
  <c r="I143" i="24"/>
  <c r="J143" i="24"/>
  <c r="K143" i="24"/>
  <c r="L143" i="24"/>
  <c r="M143" i="24"/>
  <c r="N143" i="24"/>
  <c r="O143" i="24"/>
  <c r="P143" i="24"/>
  <c r="E144" i="24"/>
  <c r="F144" i="24"/>
  <c r="G144" i="24"/>
  <c r="H144" i="24"/>
  <c r="I144" i="24"/>
  <c r="J144" i="24"/>
  <c r="K144" i="24"/>
  <c r="L144" i="24"/>
  <c r="M144" i="24"/>
  <c r="N144" i="24"/>
  <c r="O144" i="24"/>
  <c r="P144" i="24"/>
  <c r="E145" i="24"/>
  <c r="F145" i="24"/>
  <c r="G145" i="24"/>
  <c r="H145" i="24"/>
  <c r="I145" i="24"/>
  <c r="J145" i="24"/>
  <c r="K145" i="24"/>
  <c r="L145" i="24"/>
  <c r="M145" i="24"/>
  <c r="N145" i="24"/>
  <c r="O145" i="24"/>
  <c r="P145" i="24"/>
  <c r="E146" i="24"/>
  <c r="F146" i="24"/>
  <c r="G146" i="24"/>
  <c r="H146" i="24"/>
  <c r="I146" i="24"/>
  <c r="J146" i="24"/>
  <c r="K146" i="24"/>
  <c r="L146" i="24"/>
  <c r="M146" i="24"/>
  <c r="N146" i="24"/>
  <c r="O146" i="24"/>
  <c r="P146" i="24"/>
  <c r="E147" i="24"/>
  <c r="F147" i="24"/>
  <c r="G147" i="24"/>
  <c r="H147" i="24"/>
  <c r="I147" i="24"/>
  <c r="J147" i="24"/>
  <c r="K147" i="24"/>
  <c r="L147" i="24"/>
  <c r="M147" i="24"/>
  <c r="N147" i="24"/>
  <c r="O147" i="24"/>
  <c r="P147" i="24"/>
  <c r="E148" i="24"/>
  <c r="F148" i="24"/>
  <c r="G148" i="24"/>
  <c r="H148" i="24"/>
  <c r="I148" i="24"/>
  <c r="J148" i="24"/>
  <c r="K148" i="24"/>
  <c r="L148" i="24"/>
  <c r="M148" i="24"/>
  <c r="N148" i="24"/>
  <c r="O148" i="24"/>
  <c r="P148" i="24"/>
  <c r="E149" i="24"/>
  <c r="F149" i="24"/>
  <c r="G149" i="24"/>
  <c r="H149" i="24"/>
  <c r="I149" i="24"/>
  <c r="J149" i="24"/>
  <c r="K149" i="24"/>
  <c r="L149" i="24"/>
  <c r="M149" i="24"/>
  <c r="N149" i="24"/>
  <c r="O149" i="24"/>
  <c r="P149" i="24"/>
  <c r="E150" i="24"/>
  <c r="F150" i="24"/>
  <c r="G150" i="24"/>
  <c r="H150" i="24"/>
  <c r="I150" i="24"/>
  <c r="J150" i="24"/>
  <c r="K150" i="24"/>
  <c r="L150" i="24"/>
  <c r="M150" i="24"/>
  <c r="N150" i="24"/>
  <c r="O150" i="24"/>
  <c r="P150" i="24"/>
  <c r="E151" i="24"/>
  <c r="F151" i="24"/>
  <c r="G151" i="24"/>
  <c r="H151" i="24"/>
  <c r="I151" i="24"/>
  <c r="J151" i="24"/>
  <c r="K151" i="24"/>
  <c r="L151" i="24"/>
  <c r="M151" i="24"/>
  <c r="N151" i="24"/>
  <c r="O151" i="24"/>
  <c r="P151" i="24"/>
  <c r="E152" i="24"/>
  <c r="F152" i="24"/>
  <c r="G152" i="24"/>
  <c r="H152" i="24"/>
  <c r="I152" i="24"/>
  <c r="J152" i="24"/>
  <c r="K152" i="24"/>
  <c r="L152" i="24"/>
  <c r="M152" i="24"/>
  <c r="N152" i="24"/>
  <c r="O152" i="24"/>
  <c r="P152" i="24"/>
  <c r="E153" i="24"/>
  <c r="F153" i="24"/>
  <c r="G153" i="24"/>
  <c r="H153" i="24"/>
  <c r="I153" i="24"/>
  <c r="J153" i="24"/>
  <c r="K153" i="24"/>
  <c r="L153" i="24"/>
  <c r="M153" i="24"/>
  <c r="N153" i="24"/>
  <c r="O153" i="24"/>
  <c r="P153" i="24"/>
  <c r="E154" i="24"/>
  <c r="F154" i="24"/>
  <c r="G154" i="24"/>
  <c r="H154" i="24"/>
  <c r="I154" i="24"/>
  <c r="J154" i="24"/>
  <c r="K154" i="24"/>
  <c r="L154" i="24"/>
  <c r="M154" i="24"/>
  <c r="N154" i="24"/>
  <c r="O154" i="24"/>
  <c r="P154" i="24"/>
  <c r="E155" i="24"/>
  <c r="F155" i="24"/>
  <c r="G155" i="24"/>
  <c r="H155" i="24"/>
  <c r="I155" i="24"/>
  <c r="J155" i="24"/>
  <c r="K155" i="24"/>
  <c r="L155" i="24"/>
  <c r="M155" i="24"/>
  <c r="N155" i="24"/>
  <c r="O155" i="24"/>
  <c r="P155" i="24"/>
  <c r="E156" i="24"/>
  <c r="F156" i="24"/>
  <c r="G156" i="24"/>
  <c r="H156" i="24"/>
  <c r="I156" i="24"/>
  <c r="J156" i="24"/>
  <c r="K156" i="24"/>
  <c r="L156" i="24"/>
  <c r="M156" i="24"/>
  <c r="N156" i="24"/>
  <c r="O156" i="24"/>
  <c r="P156" i="24"/>
  <c r="E157" i="24"/>
  <c r="F157" i="24"/>
  <c r="G157" i="24"/>
  <c r="H157" i="24"/>
  <c r="I157" i="24"/>
  <c r="J157" i="24"/>
  <c r="K157" i="24"/>
  <c r="L157" i="24"/>
  <c r="M157" i="24"/>
  <c r="N157" i="24"/>
  <c r="O157" i="24"/>
  <c r="P157" i="24"/>
  <c r="E158" i="24"/>
  <c r="F158" i="24"/>
  <c r="G158" i="24"/>
  <c r="H158" i="24"/>
  <c r="I158" i="24"/>
  <c r="J158" i="24"/>
  <c r="K158" i="24"/>
  <c r="L158" i="24"/>
  <c r="M158" i="24"/>
  <c r="N158" i="24"/>
  <c r="O158" i="24"/>
  <c r="P158" i="24"/>
  <c r="E159" i="24"/>
  <c r="F159" i="24"/>
  <c r="G159" i="24"/>
  <c r="H159" i="24"/>
  <c r="I159" i="24"/>
  <c r="J159" i="24"/>
  <c r="K159" i="24"/>
  <c r="L159" i="24"/>
  <c r="M159" i="24"/>
  <c r="N159" i="24"/>
  <c r="O159" i="24"/>
  <c r="P159" i="24"/>
  <c r="E160" i="24"/>
  <c r="F160" i="24"/>
  <c r="G160" i="24"/>
  <c r="H160" i="24"/>
  <c r="I160" i="24"/>
  <c r="J160" i="24"/>
  <c r="K160" i="24"/>
  <c r="L160" i="24"/>
  <c r="M160" i="24"/>
  <c r="N160" i="24"/>
  <c r="O160" i="24"/>
  <c r="P160" i="24"/>
  <c r="E161" i="24"/>
  <c r="F161" i="24"/>
  <c r="G161" i="24"/>
  <c r="H161" i="24"/>
  <c r="I161" i="24"/>
  <c r="J161" i="24"/>
  <c r="K161" i="24"/>
  <c r="L161" i="24"/>
  <c r="M161" i="24"/>
  <c r="N161" i="24"/>
  <c r="O161" i="24"/>
  <c r="P161" i="24"/>
  <c r="E162" i="24"/>
  <c r="F162" i="24"/>
  <c r="G162" i="24"/>
  <c r="H162" i="24"/>
  <c r="I162" i="24"/>
  <c r="J162" i="24"/>
  <c r="K162" i="24"/>
  <c r="L162" i="24"/>
  <c r="M162" i="24"/>
  <c r="N162" i="24"/>
  <c r="O162" i="24"/>
  <c r="P162" i="24"/>
  <c r="E163" i="24"/>
  <c r="F163" i="24"/>
  <c r="G163" i="24"/>
  <c r="H163" i="24"/>
  <c r="I163" i="24"/>
  <c r="J163" i="24"/>
  <c r="K163" i="24"/>
  <c r="L163" i="24"/>
  <c r="M163" i="24"/>
  <c r="N163" i="24"/>
  <c r="O163" i="24"/>
  <c r="P163" i="24"/>
  <c r="E164" i="24"/>
  <c r="F164" i="24"/>
  <c r="G164" i="24"/>
  <c r="H164" i="24"/>
  <c r="I164" i="24"/>
  <c r="J164" i="24"/>
  <c r="K164" i="24"/>
  <c r="L164" i="24"/>
  <c r="M164" i="24"/>
  <c r="N164" i="24"/>
  <c r="O164" i="24"/>
  <c r="P164" i="24"/>
  <c r="E165" i="24"/>
  <c r="F165" i="24"/>
  <c r="G165" i="24"/>
  <c r="H165" i="24"/>
  <c r="I165" i="24"/>
  <c r="J165" i="24"/>
  <c r="K165" i="24"/>
  <c r="L165" i="24"/>
  <c r="M165" i="24"/>
  <c r="N165" i="24"/>
  <c r="O165" i="24"/>
  <c r="P165" i="24"/>
  <c r="E166" i="24"/>
  <c r="F166" i="24"/>
  <c r="G166" i="24"/>
  <c r="H166" i="24"/>
  <c r="I166" i="24"/>
  <c r="J166" i="24"/>
  <c r="K166" i="24"/>
  <c r="L166" i="24"/>
  <c r="M166" i="24"/>
  <c r="N166" i="24"/>
  <c r="O166" i="24"/>
  <c r="P166" i="24"/>
  <c r="E167" i="24"/>
  <c r="F167" i="24"/>
  <c r="G167" i="24"/>
  <c r="H167" i="24"/>
  <c r="I167" i="24"/>
  <c r="J167" i="24"/>
  <c r="K167" i="24"/>
  <c r="L167" i="24"/>
  <c r="M167" i="24"/>
  <c r="N167" i="24"/>
  <c r="O167" i="24"/>
  <c r="P167" i="24"/>
  <c r="E168" i="24"/>
  <c r="F168" i="24"/>
  <c r="G168" i="24"/>
  <c r="H168" i="24"/>
  <c r="I168" i="24"/>
  <c r="J168" i="24"/>
  <c r="K168" i="24"/>
  <c r="L168" i="24"/>
  <c r="M168" i="24"/>
  <c r="N168" i="24"/>
  <c r="O168" i="24"/>
  <c r="P168" i="24"/>
  <c r="E169" i="24"/>
  <c r="F169" i="24"/>
  <c r="G169" i="24"/>
  <c r="H169" i="24"/>
  <c r="I169" i="24"/>
  <c r="J169" i="24"/>
  <c r="K169" i="24"/>
  <c r="L169" i="24"/>
  <c r="M169" i="24"/>
  <c r="N169" i="24"/>
  <c r="O169" i="24"/>
  <c r="P169" i="24"/>
  <c r="E170" i="24"/>
  <c r="F170" i="24"/>
  <c r="G170" i="24"/>
  <c r="H170" i="24"/>
  <c r="I170" i="24"/>
  <c r="J170" i="24"/>
  <c r="K170" i="24"/>
  <c r="L170" i="24"/>
  <c r="M170" i="24"/>
  <c r="N170" i="24"/>
  <c r="O170" i="24"/>
  <c r="P170" i="24"/>
  <c r="E171" i="24"/>
  <c r="F171" i="24"/>
  <c r="G171" i="24"/>
  <c r="H171" i="24"/>
  <c r="I171" i="24"/>
  <c r="J171" i="24"/>
  <c r="K171" i="24"/>
  <c r="L171" i="24"/>
  <c r="M171" i="24"/>
  <c r="N171" i="24"/>
  <c r="O171" i="24"/>
  <c r="P171" i="24"/>
  <c r="E172" i="24"/>
  <c r="F172" i="24"/>
  <c r="G172" i="24"/>
  <c r="H172" i="24"/>
  <c r="I172" i="24"/>
  <c r="J172" i="24"/>
  <c r="K172" i="24"/>
  <c r="L172" i="24"/>
  <c r="M172" i="24"/>
  <c r="N172" i="24"/>
  <c r="O172" i="24"/>
  <c r="P172" i="24"/>
  <c r="E173" i="24"/>
  <c r="F173" i="24"/>
  <c r="G173" i="24"/>
  <c r="H173" i="24"/>
  <c r="I173" i="24"/>
  <c r="J173" i="24"/>
  <c r="K173" i="24"/>
  <c r="L173" i="24"/>
  <c r="M173" i="24"/>
  <c r="N173" i="24"/>
  <c r="O173" i="24"/>
  <c r="P173" i="24"/>
  <c r="E174" i="24"/>
  <c r="F174" i="24"/>
  <c r="G174" i="24"/>
  <c r="H174" i="24"/>
  <c r="I174" i="24"/>
  <c r="J174" i="24"/>
  <c r="K174" i="24"/>
  <c r="L174" i="24"/>
  <c r="M174" i="24"/>
  <c r="N174" i="24"/>
  <c r="O174" i="24"/>
  <c r="P174" i="24"/>
  <c r="E175" i="24"/>
  <c r="F175" i="24"/>
  <c r="G175" i="24"/>
  <c r="H175" i="24"/>
  <c r="I175" i="24"/>
  <c r="J175" i="24"/>
  <c r="K175" i="24"/>
  <c r="L175" i="24"/>
  <c r="M175" i="24"/>
  <c r="N175" i="24"/>
  <c r="O175" i="24"/>
  <c r="P175" i="24"/>
  <c r="E176" i="24"/>
  <c r="F176" i="24"/>
  <c r="G176" i="24"/>
  <c r="H176" i="24"/>
  <c r="I176" i="24"/>
  <c r="J176" i="24"/>
  <c r="K176" i="24"/>
  <c r="L176" i="24"/>
  <c r="M176" i="24"/>
  <c r="N176" i="24"/>
  <c r="O176" i="24"/>
  <c r="P176" i="24"/>
  <c r="E177" i="24"/>
  <c r="F177" i="24"/>
  <c r="G177" i="24"/>
  <c r="H177" i="24"/>
  <c r="I177" i="24"/>
  <c r="J177" i="24"/>
  <c r="K177" i="24"/>
  <c r="L177" i="24"/>
  <c r="M177" i="24"/>
  <c r="N177" i="24"/>
  <c r="O177" i="24"/>
  <c r="P177" i="24"/>
  <c r="E178" i="24"/>
  <c r="F178" i="24"/>
  <c r="G178" i="24"/>
  <c r="H178" i="24"/>
  <c r="I178" i="24"/>
  <c r="J178" i="24"/>
  <c r="K178" i="24"/>
  <c r="L178" i="24"/>
  <c r="M178" i="24"/>
  <c r="N178" i="24"/>
  <c r="O178" i="24"/>
  <c r="P178" i="24"/>
  <c r="E179" i="24"/>
  <c r="F179" i="24"/>
  <c r="G179" i="24"/>
  <c r="H179" i="24"/>
  <c r="I179" i="24"/>
  <c r="J179" i="24"/>
  <c r="K179" i="24"/>
  <c r="L179" i="24"/>
  <c r="M179" i="24"/>
  <c r="N179" i="24"/>
  <c r="O179" i="24"/>
  <c r="P179" i="24"/>
  <c r="E180" i="24"/>
  <c r="F180" i="24"/>
  <c r="G180" i="24"/>
  <c r="H180" i="24"/>
  <c r="I180" i="24"/>
  <c r="J180" i="24"/>
  <c r="K180" i="24"/>
  <c r="L180" i="24"/>
  <c r="M180" i="24"/>
  <c r="N180" i="24"/>
  <c r="O180" i="24"/>
  <c r="P180" i="24"/>
  <c r="E181" i="24"/>
  <c r="F181" i="24"/>
  <c r="G181" i="24"/>
  <c r="H181" i="24"/>
  <c r="I181" i="24"/>
  <c r="J181" i="24"/>
  <c r="K181" i="24"/>
  <c r="L181" i="24"/>
  <c r="M181" i="24"/>
  <c r="N181" i="24"/>
  <c r="O181" i="24"/>
  <c r="P181" i="24"/>
  <c r="E182" i="24"/>
  <c r="F182" i="24"/>
  <c r="G182" i="24"/>
  <c r="H182" i="24"/>
  <c r="I182" i="24"/>
  <c r="J182" i="24"/>
  <c r="K182" i="24"/>
  <c r="L182" i="24"/>
  <c r="M182" i="24"/>
  <c r="N182" i="24"/>
  <c r="O182" i="24"/>
  <c r="P182" i="24"/>
  <c r="E183" i="24"/>
  <c r="F183" i="24"/>
  <c r="G183" i="24"/>
  <c r="H183" i="24"/>
  <c r="I183" i="24"/>
  <c r="J183" i="24"/>
  <c r="K183" i="24"/>
  <c r="L183" i="24"/>
  <c r="M183" i="24"/>
  <c r="N183" i="24"/>
  <c r="O183" i="24"/>
  <c r="P183" i="24"/>
  <c r="E184" i="24"/>
  <c r="F184" i="24"/>
  <c r="G184" i="24"/>
  <c r="H184" i="24"/>
  <c r="I184" i="24"/>
  <c r="J184" i="24"/>
  <c r="K184" i="24"/>
  <c r="L184" i="24"/>
  <c r="M184" i="24"/>
  <c r="N184" i="24"/>
  <c r="O184" i="24"/>
  <c r="P184" i="24"/>
  <c r="E185" i="24"/>
  <c r="F185" i="24"/>
  <c r="G185" i="24"/>
  <c r="H185" i="24"/>
  <c r="I185" i="24"/>
  <c r="J185" i="24"/>
  <c r="K185" i="24"/>
  <c r="L185" i="24"/>
  <c r="M185" i="24"/>
  <c r="N185" i="24"/>
  <c r="O185" i="24"/>
  <c r="P185" i="24"/>
  <c r="E186" i="24"/>
  <c r="F186" i="24"/>
  <c r="G186" i="24"/>
  <c r="H186" i="24"/>
  <c r="I186" i="24"/>
  <c r="J186" i="24"/>
  <c r="K186" i="24"/>
  <c r="L186" i="24"/>
  <c r="M186" i="24"/>
  <c r="N186" i="24"/>
  <c r="O186" i="24"/>
  <c r="P186" i="24"/>
  <c r="E187" i="24"/>
  <c r="F187" i="24"/>
  <c r="G187" i="24"/>
  <c r="H187" i="24"/>
  <c r="I187" i="24"/>
  <c r="J187" i="24"/>
  <c r="K187" i="24"/>
  <c r="L187" i="24"/>
  <c r="M187" i="24"/>
  <c r="N187" i="24"/>
  <c r="O187" i="24"/>
  <c r="P187" i="24"/>
  <c r="E188" i="24"/>
  <c r="F188" i="24"/>
  <c r="G188" i="24"/>
  <c r="H188" i="24"/>
  <c r="I188" i="24"/>
  <c r="J188" i="24"/>
  <c r="K188" i="24"/>
  <c r="L188" i="24"/>
  <c r="M188" i="24"/>
  <c r="N188" i="24"/>
  <c r="O188" i="24"/>
  <c r="P188" i="24"/>
  <c r="E189" i="24"/>
  <c r="F189" i="24"/>
  <c r="G189" i="24"/>
  <c r="H189" i="24"/>
  <c r="I189" i="24"/>
  <c r="J189" i="24"/>
  <c r="K189" i="24"/>
  <c r="L189" i="24"/>
  <c r="M189" i="24"/>
  <c r="N189" i="24"/>
  <c r="O189" i="24"/>
  <c r="P189" i="24"/>
  <c r="E190" i="24"/>
  <c r="F190" i="24"/>
  <c r="G190" i="24"/>
  <c r="H190" i="24"/>
  <c r="I190" i="24"/>
  <c r="J190" i="24"/>
  <c r="K190" i="24"/>
  <c r="L190" i="24"/>
  <c r="M190" i="24"/>
  <c r="N190" i="24"/>
  <c r="O190" i="24"/>
  <c r="P190" i="24"/>
  <c r="E191" i="24"/>
  <c r="F191" i="24"/>
  <c r="G191" i="24"/>
  <c r="H191" i="24"/>
  <c r="I191" i="24"/>
  <c r="J191" i="24"/>
  <c r="K191" i="24"/>
  <c r="L191" i="24"/>
  <c r="M191" i="24"/>
  <c r="N191" i="24"/>
  <c r="O191" i="24"/>
  <c r="P191" i="24"/>
  <c r="E192" i="24"/>
  <c r="F192" i="24"/>
  <c r="G192" i="24"/>
  <c r="H192" i="24"/>
  <c r="I192" i="24"/>
  <c r="J192" i="24"/>
  <c r="K192" i="24"/>
  <c r="L192" i="24"/>
  <c r="M192" i="24"/>
  <c r="N192" i="24"/>
  <c r="O192" i="24"/>
  <c r="P192" i="24"/>
  <c r="E193" i="24"/>
  <c r="F193" i="24"/>
  <c r="G193" i="24"/>
  <c r="H193" i="24"/>
  <c r="I193" i="24"/>
  <c r="J193" i="24"/>
  <c r="K193" i="24"/>
  <c r="L193" i="24"/>
  <c r="M193" i="24"/>
  <c r="N193" i="24"/>
  <c r="O193" i="24"/>
  <c r="P193" i="24"/>
  <c r="E194" i="24"/>
  <c r="F194" i="24"/>
  <c r="G194" i="24"/>
  <c r="H194" i="24"/>
  <c r="I194" i="24"/>
  <c r="J194" i="24"/>
  <c r="K194" i="24"/>
  <c r="L194" i="24"/>
  <c r="M194" i="24"/>
  <c r="N194" i="24"/>
  <c r="O194" i="24"/>
  <c r="P194" i="24"/>
  <c r="E195" i="24"/>
  <c r="F195" i="24"/>
  <c r="G195" i="24"/>
  <c r="H195" i="24"/>
  <c r="I195" i="24"/>
  <c r="J195" i="24"/>
  <c r="K195" i="24"/>
  <c r="L195" i="24"/>
  <c r="M195" i="24"/>
  <c r="N195" i="24"/>
  <c r="O195" i="24"/>
  <c r="P195" i="24"/>
  <c r="E196" i="24"/>
  <c r="F196" i="24"/>
  <c r="G196" i="24"/>
  <c r="H196" i="24"/>
  <c r="I196" i="24"/>
  <c r="J196" i="24"/>
  <c r="K196" i="24"/>
  <c r="L196" i="24"/>
  <c r="M196" i="24"/>
  <c r="N196" i="24"/>
  <c r="O196" i="24"/>
  <c r="P196" i="24"/>
  <c r="E197" i="24"/>
  <c r="F197" i="24"/>
  <c r="G197" i="24"/>
  <c r="H197" i="24"/>
  <c r="I197" i="24"/>
  <c r="J197" i="24"/>
  <c r="K197" i="24"/>
  <c r="L197" i="24"/>
  <c r="M197" i="24"/>
  <c r="N197" i="24"/>
  <c r="O197" i="24"/>
  <c r="P197" i="24"/>
  <c r="E198" i="24"/>
  <c r="F198" i="24"/>
  <c r="G198" i="24"/>
  <c r="H198" i="24"/>
  <c r="I198" i="24"/>
  <c r="J198" i="24"/>
  <c r="K198" i="24"/>
  <c r="L198" i="24"/>
  <c r="M198" i="24"/>
  <c r="N198" i="24"/>
  <c r="O198" i="24"/>
  <c r="P198" i="24"/>
  <c r="E199" i="24"/>
  <c r="F199" i="24"/>
  <c r="G199" i="24"/>
  <c r="H199" i="24"/>
  <c r="I199" i="24"/>
  <c r="J199" i="24"/>
  <c r="K199" i="24"/>
  <c r="L199" i="24"/>
  <c r="M199" i="24"/>
  <c r="N199" i="24"/>
  <c r="O199" i="24"/>
  <c r="P199" i="24"/>
  <c r="E200" i="24"/>
  <c r="F200" i="24"/>
  <c r="G200" i="24"/>
  <c r="H200" i="24"/>
  <c r="I200" i="24"/>
  <c r="J200" i="24"/>
  <c r="K200" i="24"/>
  <c r="L200" i="24"/>
  <c r="M200" i="24"/>
  <c r="N200" i="24"/>
  <c r="O200" i="24"/>
  <c r="P200" i="24"/>
  <c r="E201" i="24"/>
  <c r="F201" i="24"/>
  <c r="G201" i="24"/>
  <c r="H201" i="24"/>
  <c r="I201" i="24"/>
  <c r="J201" i="24"/>
  <c r="K201" i="24"/>
  <c r="L201" i="24"/>
  <c r="M201" i="24"/>
  <c r="N201" i="24"/>
  <c r="O201" i="24"/>
  <c r="P201" i="24"/>
  <c r="E202" i="24"/>
  <c r="F202" i="24"/>
  <c r="G202" i="24"/>
  <c r="H202" i="24"/>
  <c r="I202" i="24"/>
  <c r="J202" i="24"/>
  <c r="K202" i="24"/>
  <c r="L202" i="24"/>
  <c r="M202" i="24"/>
  <c r="N202" i="24"/>
  <c r="O202" i="24"/>
  <c r="P202" i="24"/>
  <c r="E203" i="24"/>
  <c r="F203" i="24"/>
  <c r="G203" i="24"/>
  <c r="H203" i="24"/>
  <c r="I203" i="24"/>
  <c r="J203" i="24"/>
  <c r="K203" i="24"/>
  <c r="L203" i="24"/>
  <c r="M203" i="24"/>
  <c r="N203" i="24"/>
  <c r="O203" i="24"/>
  <c r="P203" i="24"/>
  <c r="E204" i="24"/>
  <c r="F204" i="24"/>
  <c r="G204" i="24"/>
  <c r="H204" i="24"/>
  <c r="I204" i="24"/>
  <c r="J204" i="24"/>
  <c r="K204" i="24"/>
  <c r="L204" i="24"/>
  <c r="M204" i="24"/>
  <c r="N204" i="24"/>
  <c r="O204" i="24"/>
  <c r="P204" i="24"/>
  <c r="E205" i="24"/>
  <c r="F205" i="24"/>
  <c r="G205" i="24"/>
  <c r="H205" i="24"/>
  <c r="I205" i="24"/>
  <c r="J205" i="24"/>
  <c r="K205" i="24"/>
  <c r="L205" i="24"/>
  <c r="M205" i="24"/>
  <c r="N205" i="24"/>
  <c r="O205" i="24"/>
  <c r="P205" i="24"/>
  <c r="E206" i="24"/>
  <c r="F206" i="24"/>
  <c r="G206" i="24"/>
  <c r="H206" i="24"/>
  <c r="I206" i="24"/>
  <c r="J206" i="24"/>
  <c r="K206" i="24"/>
  <c r="L206" i="24"/>
  <c r="M206" i="24"/>
  <c r="N206" i="24"/>
  <c r="O206" i="24"/>
  <c r="P206" i="24"/>
  <c r="E207" i="24"/>
  <c r="F207" i="24"/>
  <c r="G207" i="24"/>
  <c r="H207" i="24"/>
  <c r="I207" i="24"/>
  <c r="J207" i="24"/>
  <c r="K207" i="24"/>
  <c r="L207" i="24"/>
  <c r="M207" i="24"/>
  <c r="N207" i="24"/>
  <c r="O207" i="24"/>
  <c r="P207" i="24"/>
  <c r="E208" i="24"/>
  <c r="F208" i="24"/>
  <c r="G208" i="24"/>
  <c r="H208" i="24"/>
  <c r="I208" i="24"/>
  <c r="J208" i="24"/>
  <c r="K208" i="24"/>
  <c r="L208" i="24"/>
  <c r="M208" i="24"/>
  <c r="N208" i="24"/>
  <c r="O208" i="24"/>
  <c r="P208" i="24"/>
  <c r="E209" i="24"/>
  <c r="F209" i="24"/>
  <c r="G209" i="24"/>
  <c r="H209" i="24"/>
  <c r="I209" i="24"/>
  <c r="J209" i="24"/>
  <c r="K209" i="24"/>
  <c r="L209" i="24"/>
  <c r="M209" i="24"/>
  <c r="N209" i="24"/>
  <c r="O209" i="24"/>
  <c r="P209" i="24"/>
  <c r="E210" i="24"/>
  <c r="F210" i="24"/>
  <c r="G210" i="24"/>
  <c r="H210" i="24"/>
  <c r="I210" i="24"/>
  <c r="J210" i="24"/>
  <c r="K210" i="24"/>
  <c r="L210" i="24"/>
  <c r="M210" i="24"/>
  <c r="N210" i="24"/>
  <c r="O210" i="24"/>
  <c r="P210" i="24"/>
  <c r="E211" i="24"/>
  <c r="F211" i="24"/>
  <c r="G211" i="24"/>
  <c r="H211" i="24"/>
  <c r="I211" i="24"/>
  <c r="J211" i="24"/>
  <c r="K211" i="24"/>
  <c r="L211" i="24"/>
  <c r="M211" i="24"/>
  <c r="N211" i="24"/>
  <c r="O211" i="24"/>
  <c r="P211" i="24"/>
  <c r="E212" i="24"/>
  <c r="F212" i="24"/>
  <c r="G212" i="24"/>
  <c r="H212" i="24"/>
  <c r="I212" i="24"/>
  <c r="J212" i="24"/>
  <c r="K212" i="24"/>
  <c r="L212" i="24"/>
  <c r="M212" i="24"/>
  <c r="N212" i="24"/>
  <c r="O212" i="24"/>
  <c r="P212" i="24"/>
  <c r="E213" i="24"/>
  <c r="F213" i="24"/>
  <c r="G213" i="24"/>
  <c r="H213" i="24"/>
  <c r="I213" i="24"/>
  <c r="J213" i="24"/>
  <c r="K213" i="24"/>
  <c r="L213" i="24"/>
  <c r="M213" i="24"/>
  <c r="N213" i="24"/>
  <c r="O213" i="24"/>
  <c r="P213" i="24"/>
  <c r="E214" i="24"/>
  <c r="F214" i="24"/>
  <c r="G214" i="24"/>
  <c r="H214" i="24"/>
  <c r="I214" i="24"/>
  <c r="J214" i="24"/>
  <c r="K214" i="24"/>
  <c r="L214" i="24"/>
  <c r="M214" i="24"/>
  <c r="N214" i="24"/>
  <c r="O214" i="24"/>
  <c r="P214" i="24"/>
  <c r="E215" i="24"/>
  <c r="F215" i="24"/>
  <c r="G215" i="24"/>
  <c r="H215" i="24"/>
  <c r="I215" i="24"/>
  <c r="J215" i="24"/>
  <c r="K215" i="24"/>
  <c r="L215" i="24"/>
  <c r="M215" i="24"/>
  <c r="N215" i="24"/>
  <c r="O215" i="24"/>
  <c r="P215" i="24"/>
  <c r="E216" i="24"/>
  <c r="F216" i="24"/>
  <c r="G216" i="24"/>
  <c r="H216" i="24"/>
  <c r="I216" i="24"/>
  <c r="J216" i="24"/>
  <c r="K216" i="24"/>
  <c r="L216" i="24"/>
  <c r="M216" i="24"/>
  <c r="N216" i="24"/>
  <c r="O216" i="24"/>
  <c r="P216" i="24"/>
  <c r="E217" i="24"/>
  <c r="F217" i="24"/>
  <c r="G217" i="24"/>
  <c r="H217" i="24"/>
  <c r="I217" i="24"/>
  <c r="J217" i="24"/>
  <c r="K217" i="24"/>
  <c r="L217" i="24"/>
  <c r="M217" i="24"/>
  <c r="N217" i="24"/>
  <c r="O217" i="24"/>
  <c r="P217" i="24"/>
  <c r="E218" i="24"/>
  <c r="F218" i="24"/>
  <c r="G218" i="24"/>
  <c r="H218" i="24"/>
  <c r="I218" i="24"/>
  <c r="J218" i="24"/>
  <c r="K218" i="24"/>
  <c r="L218" i="24"/>
  <c r="M218" i="24"/>
  <c r="N218" i="24"/>
  <c r="O218" i="24"/>
  <c r="P218" i="24"/>
  <c r="E219" i="24"/>
  <c r="F219" i="24"/>
  <c r="G219" i="24"/>
  <c r="H219" i="24"/>
  <c r="I219" i="24"/>
  <c r="J219" i="24"/>
  <c r="K219" i="24"/>
  <c r="L219" i="24"/>
  <c r="M219" i="24"/>
  <c r="N219" i="24"/>
  <c r="O219" i="24"/>
  <c r="P219" i="24"/>
  <c r="E220" i="24"/>
  <c r="F220" i="24"/>
  <c r="G220" i="24"/>
  <c r="H220" i="24"/>
  <c r="I220" i="24"/>
  <c r="J220" i="24"/>
  <c r="K220" i="24"/>
  <c r="L220" i="24"/>
  <c r="M220" i="24"/>
  <c r="N220" i="24"/>
  <c r="O220" i="24"/>
  <c r="P220" i="24"/>
  <c r="E221" i="24"/>
  <c r="F221" i="24"/>
  <c r="G221" i="24"/>
  <c r="H221" i="24"/>
  <c r="I221" i="24"/>
  <c r="J221" i="24"/>
  <c r="K221" i="24"/>
  <c r="L221" i="24"/>
  <c r="M221" i="24"/>
  <c r="N221" i="24"/>
  <c r="O221" i="24"/>
  <c r="P221" i="24"/>
  <c r="E222" i="24"/>
  <c r="F222" i="24"/>
  <c r="G222" i="24"/>
  <c r="H222" i="24"/>
  <c r="I222" i="24"/>
  <c r="J222" i="24"/>
  <c r="K222" i="24"/>
  <c r="L222" i="24"/>
  <c r="M222" i="24"/>
  <c r="N222" i="24"/>
  <c r="O222" i="24"/>
  <c r="P222" i="24"/>
  <c r="E223" i="24"/>
  <c r="F223" i="24"/>
  <c r="G223" i="24"/>
  <c r="H223" i="24"/>
  <c r="I223" i="24"/>
  <c r="J223" i="24"/>
  <c r="K223" i="24"/>
  <c r="L223" i="24"/>
  <c r="M223" i="24"/>
  <c r="N223" i="24"/>
  <c r="O223" i="24"/>
  <c r="P223" i="24"/>
  <c r="E224" i="24"/>
  <c r="F224" i="24"/>
  <c r="G224" i="24"/>
  <c r="H224" i="24"/>
  <c r="I224" i="24"/>
  <c r="J224" i="24"/>
  <c r="K224" i="24"/>
  <c r="L224" i="24"/>
  <c r="M224" i="24"/>
  <c r="N224" i="24"/>
  <c r="O224" i="24"/>
  <c r="P224" i="24"/>
  <c r="E225" i="24"/>
  <c r="F225" i="24"/>
  <c r="G225" i="24"/>
  <c r="H225" i="24"/>
  <c r="I225" i="24"/>
  <c r="J225" i="24"/>
  <c r="K225" i="24"/>
  <c r="L225" i="24"/>
  <c r="M225" i="24"/>
  <c r="N225" i="24"/>
  <c r="O225" i="24"/>
  <c r="P225" i="24"/>
  <c r="E226" i="24"/>
  <c r="F226" i="24"/>
  <c r="G226" i="24"/>
  <c r="H226" i="24"/>
  <c r="I226" i="24"/>
  <c r="J226" i="24"/>
  <c r="K226" i="24"/>
  <c r="L226" i="24"/>
  <c r="M226" i="24"/>
  <c r="N226" i="24"/>
  <c r="O226" i="24"/>
  <c r="P226" i="24"/>
  <c r="E227" i="24"/>
  <c r="F227" i="24"/>
  <c r="G227" i="24"/>
  <c r="H227" i="24"/>
  <c r="I227" i="24"/>
  <c r="J227" i="24"/>
  <c r="K227" i="24"/>
  <c r="L227" i="24"/>
  <c r="M227" i="24"/>
  <c r="N227" i="24"/>
  <c r="O227" i="24"/>
  <c r="P227" i="24"/>
  <c r="E228" i="24"/>
  <c r="F228" i="24"/>
  <c r="G228" i="24"/>
  <c r="H228" i="24"/>
  <c r="I228" i="24"/>
  <c r="J228" i="24"/>
  <c r="K228" i="24"/>
  <c r="L228" i="24"/>
  <c r="M228" i="24"/>
  <c r="N228" i="24"/>
  <c r="O228" i="24"/>
  <c r="P228" i="24"/>
  <c r="E229" i="24"/>
  <c r="F229" i="24"/>
  <c r="G229" i="24"/>
  <c r="H229" i="24"/>
  <c r="I229" i="24"/>
  <c r="J229" i="24"/>
  <c r="K229" i="24"/>
  <c r="L229" i="24"/>
  <c r="M229" i="24"/>
  <c r="N229" i="24"/>
  <c r="O229" i="24"/>
  <c r="P229" i="24"/>
  <c r="E230" i="24"/>
  <c r="F230" i="24"/>
  <c r="G230" i="24"/>
  <c r="H230" i="24"/>
  <c r="I230" i="24"/>
  <c r="J230" i="24"/>
  <c r="K230" i="24"/>
  <c r="L230" i="24"/>
  <c r="M230" i="24"/>
  <c r="N230" i="24"/>
  <c r="O230" i="24"/>
  <c r="P230" i="24"/>
  <c r="E231" i="24"/>
  <c r="F231" i="24"/>
  <c r="G231" i="24"/>
  <c r="H231" i="24"/>
  <c r="I231" i="24"/>
  <c r="J231" i="24"/>
  <c r="K231" i="24"/>
  <c r="L231" i="24"/>
  <c r="M231" i="24"/>
  <c r="N231" i="24"/>
  <c r="O231" i="24"/>
  <c r="P231" i="24"/>
  <c r="E232" i="24"/>
  <c r="F232" i="24"/>
  <c r="G232" i="24"/>
  <c r="H232" i="24"/>
  <c r="I232" i="24"/>
  <c r="J232" i="24"/>
  <c r="K232" i="24"/>
  <c r="L232" i="24"/>
  <c r="M232" i="24"/>
  <c r="N232" i="24"/>
  <c r="O232" i="24"/>
  <c r="P232" i="24"/>
  <c r="E233" i="24"/>
  <c r="F233" i="24"/>
  <c r="G233" i="24"/>
  <c r="H233" i="24"/>
  <c r="I233" i="24"/>
  <c r="J233" i="24"/>
  <c r="K233" i="24"/>
  <c r="L233" i="24"/>
  <c r="M233" i="24"/>
  <c r="N233" i="24"/>
  <c r="O233" i="24"/>
  <c r="P233" i="24"/>
  <c r="E234" i="24"/>
  <c r="F234" i="24"/>
  <c r="G234" i="24"/>
  <c r="H234" i="24"/>
  <c r="I234" i="24"/>
  <c r="J234" i="24"/>
  <c r="K234" i="24"/>
  <c r="L234" i="24"/>
  <c r="M234" i="24"/>
  <c r="N234" i="24"/>
  <c r="O234" i="24"/>
  <c r="P234" i="24"/>
  <c r="E235" i="24"/>
  <c r="F235" i="24"/>
  <c r="G235" i="24"/>
  <c r="H235" i="24"/>
  <c r="I235" i="24"/>
  <c r="J235" i="24"/>
  <c r="K235" i="24"/>
  <c r="L235" i="24"/>
  <c r="M235" i="24"/>
  <c r="N235" i="24"/>
  <c r="O235" i="24"/>
  <c r="P235" i="24"/>
  <c r="E236" i="24"/>
  <c r="F236" i="24"/>
  <c r="G236" i="24"/>
  <c r="H236" i="24"/>
  <c r="I236" i="24"/>
  <c r="J236" i="24"/>
  <c r="K236" i="24"/>
  <c r="L236" i="24"/>
  <c r="M236" i="24"/>
  <c r="N236" i="24"/>
  <c r="O236" i="24"/>
  <c r="P236" i="24"/>
  <c r="E237" i="24"/>
  <c r="F237" i="24"/>
  <c r="G237" i="24"/>
  <c r="H237" i="24"/>
  <c r="I237" i="24"/>
  <c r="J237" i="24"/>
  <c r="K237" i="24"/>
  <c r="L237" i="24"/>
  <c r="M237" i="24"/>
  <c r="N237" i="24"/>
  <c r="O237" i="24"/>
  <c r="P237" i="24"/>
  <c r="E238" i="24"/>
  <c r="F238" i="24"/>
  <c r="G238" i="24"/>
  <c r="H238" i="24"/>
  <c r="I238" i="24"/>
  <c r="J238" i="24"/>
  <c r="K238" i="24"/>
  <c r="L238" i="24"/>
  <c r="M238" i="24"/>
  <c r="N238" i="24"/>
  <c r="O238" i="24"/>
  <c r="P238" i="24"/>
  <c r="E239" i="24"/>
  <c r="F239" i="24"/>
  <c r="G239" i="24"/>
  <c r="H239" i="24"/>
  <c r="I239" i="24"/>
  <c r="J239" i="24"/>
  <c r="K239" i="24"/>
  <c r="L239" i="24"/>
  <c r="M239" i="24"/>
  <c r="N239" i="24"/>
  <c r="O239" i="24"/>
  <c r="P239" i="24"/>
  <c r="E240" i="24"/>
  <c r="F240" i="24"/>
  <c r="G240" i="24"/>
  <c r="H240" i="24"/>
  <c r="I240" i="24"/>
  <c r="J240" i="24"/>
  <c r="K240" i="24"/>
  <c r="L240" i="24"/>
  <c r="M240" i="24"/>
  <c r="N240" i="24"/>
  <c r="O240" i="24"/>
  <c r="P240" i="24"/>
  <c r="E241" i="24"/>
  <c r="F241" i="24"/>
  <c r="G241" i="24"/>
  <c r="H241" i="24"/>
  <c r="I241" i="24"/>
  <c r="J241" i="24"/>
  <c r="K241" i="24"/>
  <c r="L241" i="24"/>
  <c r="M241" i="24"/>
  <c r="N241" i="24"/>
  <c r="O241" i="24"/>
  <c r="P241" i="24"/>
  <c r="E242" i="24"/>
  <c r="F242" i="24"/>
  <c r="G242" i="24"/>
  <c r="H242" i="24"/>
  <c r="I242" i="24"/>
  <c r="J242" i="24"/>
  <c r="K242" i="24"/>
  <c r="L242" i="24"/>
  <c r="M242" i="24"/>
  <c r="N242" i="24"/>
  <c r="O242" i="24"/>
  <c r="P242" i="24"/>
  <c r="E243" i="24"/>
  <c r="F243" i="24"/>
  <c r="G243" i="24"/>
  <c r="H243" i="24"/>
  <c r="I243" i="24"/>
  <c r="J243" i="24"/>
  <c r="K243" i="24"/>
  <c r="L243" i="24"/>
  <c r="M243" i="24"/>
  <c r="N243" i="24"/>
  <c r="O243" i="24"/>
  <c r="P243" i="24"/>
  <c r="E244" i="24"/>
  <c r="F244" i="24"/>
  <c r="G244" i="24"/>
  <c r="H244" i="24"/>
  <c r="I244" i="24"/>
  <c r="J244" i="24"/>
  <c r="K244" i="24"/>
  <c r="L244" i="24"/>
  <c r="M244" i="24"/>
  <c r="N244" i="24"/>
  <c r="O244" i="24"/>
  <c r="P244" i="24"/>
  <c r="E245" i="24"/>
  <c r="F245" i="24"/>
  <c r="G245" i="24"/>
  <c r="H245" i="24"/>
  <c r="I245" i="24"/>
  <c r="J245" i="24"/>
  <c r="K245" i="24"/>
  <c r="L245" i="24"/>
  <c r="M245" i="24"/>
  <c r="N245" i="24"/>
  <c r="O245" i="24"/>
  <c r="P245" i="24"/>
  <c r="F3" i="24"/>
  <c r="G3" i="24"/>
  <c r="H3" i="24"/>
  <c r="I3" i="24"/>
  <c r="J3" i="24"/>
  <c r="K3" i="24"/>
  <c r="L3" i="24"/>
  <c r="M3" i="24"/>
  <c r="N3" i="24"/>
  <c r="O3" i="24"/>
  <c r="P3" i="24"/>
  <c r="G2" i="24"/>
  <c r="H2" i="24"/>
  <c r="I2" i="24"/>
  <c r="J2" i="24"/>
  <c r="K2" i="24"/>
  <c r="L2" i="24"/>
  <c r="M2" i="24"/>
  <c r="N2" i="24"/>
  <c r="O2" i="24"/>
  <c r="P2" i="24"/>
  <c r="Q2" i="24"/>
  <c r="R2" i="24"/>
  <c r="S2" i="24"/>
  <c r="T2" i="24"/>
  <c r="A4" i="24"/>
  <c r="B4" i="24"/>
  <c r="C4" i="24"/>
  <c r="A5" i="24"/>
  <c r="B5" i="24"/>
  <c r="C5" i="24"/>
  <c r="A6" i="24"/>
  <c r="B6" i="24"/>
  <c r="C6" i="24"/>
  <c r="A7" i="24"/>
  <c r="B7" i="24"/>
  <c r="C7" i="24"/>
  <c r="A8" i="24"/>
  <c r="B8" i="24"/>
  <c r="C8" i="24"/>
  <c r="A9" i="24"/>
  <c r="B9" i="24"/>
  <c r="C9" i="24"/>
  <c r="A10" i="24"/>
  <c r="B10" i="24"/>
  <c r="C10" i="24"/>
  <c r="A11" i="24"/>
  <c r="B11" i="24"/>
  <c r="C11" i="24"/>
  <c r="A12" i="24"/>
  <c r="B12" i="24"/>
  <c r="C12" i="24"/>
  <c r="A13" i="24"/>
  <c r="B13" i="24"/>
  <c r="C13" i="24"/>
  <c r="A14" i="24"/>
  <c r="B14" i="24"/>
  <c r="C14" i="24"/>
  <c r="A15" i="24"/>
  <c r="B15" i="24"/>
  <c r="C15" i="24"/>
  <c r="A16" i="24"/>
  <c r="B16" i="24"/>
  <c r="C16" i="24"/>
  <c r="A17" i="24"/>
  <c r="B17" i="24"/>
  <c r="C17" i="24"/>
  <c r="A18" i="24"/>
  <c r="B18" i="24"/>
  <c r="C18" i="24"/>
  <c r="A19" i="24"/>
  <c r="B19" i="24"/>
  <c r="C19" i="24"/>
  <c r="A20" i="24"/>
  <c r="B20" i="24"/>
  <c r="C20" i="24"/>
  <c r="A21" i="24"/>
  <c r="B21" i="24"/>
  <c r="C21" i="24"/>
  <c r="A22" i="24"/>
  <c r="B22" i="24"/>
  <c r="C22" i="24"/>
  <c r="A23" i="24"/>
  <c r="B23" i="24"/>
  <c r="C23" i="24"/>
  <c r="A24" i="24"/>
  <c r="B24" i="24"/>
  <c r="C24" i="24"/>
  <c r="A25" i="24"/>
  <c r="B25" i="24"/>
  <c r="C25" i="24"/>
  <c r="A26" i="24"/>
  <c r="B26" i="24"/>
  <c r="C26" i="24"/>
  <c r="A27" i="24"/>
  <c r="B27" i="24"/>
  <c r="C27" i="24"/>
  <c r="A28" i="24"/>
  <c r="B28" i="24"/>
  <c r="C28" i="24"/>
  <c r="A29" i="24"/>
  <c r="B29" i="24"/>
  <c r="C29" i="24"/>
  <c r="A30" i="24"/>
  <c r="B30" i="24"/>
  <c r="C30" i="24"/>
  <c r="A31" i="24"/>
  <c r="B31" i="24"/>
  <c r="C31" i="24"/>
  <c r="A32" i="24"/>
  <c r="B32" i="24"/>
  <c r="C32" i="24"/>
  <c r="A33" i="24"/>
  <c r="B33" i="24"/>
  <c r="C33" i="24"/>
  <c r="A34" i="24"/>
  <c r="B34" i="24"/>
  <c r="C34" i="24"/>
  <c r="A35" i="24"/>
  <c r="B35" i="24"/>
  <c r="C35" i="24"/>
  <c r="A36" i="24"/>
  <c r="B36" i="24"/>
  <c r="C36" i="24"/>
  <c r="A37" i="24"/>
  <c r="B37" i="24"/>
  <c r="C37" i="24"/>
  <c r="A38" i="24"/>
  <c r="B38" i="24"/>
  <c r="C38" i="24"/>
  <c r="A39" i="24"/>
  <c r="B39" i="24"/>
  <c r="C39" i="24"/>
  <c r="A40" i="24"/>
  <c r="B40" i="24"/>
  <c r="C40" i="24"/>
  <c r="A41" i="24"/>
  <c r="B41" i="24"/>
  <c r="C41" i="24"/>
  <c r="A42" i="24"/>
  <c r="B42" i="24"/>
  <c r="C42" i="24"/>
  <c r="A43" i="24"/>
  <c r="B43" i="24"/>
  <c r="C43" i="24"/>
  <c r="A44" i="24"/>
  <c r="B44" i="24"/>
  <c r="C44" i="24"/>
  <c r="A45" i="24"/>
  <c r="B45" i="24"/>
  <c r="C45" i="24"/>
  <c r="A46" i="24"/>
  <c r="B46" i="24"/>
  <c r="C46" i="24"/>
  <c r="A47" i="24"/>
  <c r="B47" i="24"/>
  <c r="C47" i="24"/>
  <c r="A48" i="24"/>
  <c r="B48" i="24"/>
  <c r="C48" i="24"/>
  <c r="A49" i="24"/>
  <c r="B49" i="24"/>
  <c r="C49" i="24"/>
  <c r="A50" i="24"/>
  <c r="B50" i="24"/>
  <c r="C50" i="24"/>
  <c r="A51" i="24"/>
  <c r="B51" i="24"/>
  <c r="C51" i="24"/>
  <c r="A52" i="24"/>
  <c r="B52" i="24"/>
  <c r="C52" i="24"/>
  <c r="A53" i="24"/>
  <c r="B53" i="24"/>
  <c r="C53" i="24"/>
  <c r="A54" i="24"/>
  <c r="B54" i="24"/>
  <c r="C54" i="24"/>
  <c r="A55" i="24"/>
  <c r="B55" i="24"/>
  <c r="C55" i="24"/>
  <c r="A56" i="24"/>
  <c r="B56" i="24"/>
  <c r="C56" i="24"/>
  <c r="A57" i="24"/>
  <c r="B57" i="24"/>
  <c r="C57" i="24"/>
  <c r="A58" i="24"/>
  <c r="B58" i="24"/>
  <c r="C58" i="24"/>
  <c r="A59" i="24"/>
  <c r="B59" i="24"/>
  <c r="C59" i="24"/>
  <c r="A60" i="24"/>
  <c r="B60" i="24"/>
  <c r="C60" i="24"/>
  <c r="A61" i="24"/>
  <c r="B61" i="24"/>
  <c r="C61" i="24"/>
  <c r="A62" i="24"/>
  <c r="B62" i="24"/>
  <c r="C62" i="24"/>
  <c r="A63" i="24"/>
  <c r="B63" i="24"/>
  <c r="C63" i="24"/>
  <c r="A64" i="24"/>
  <c r="B64" i="24"/>
  <c r="C64" i="24"/>
  <c r="A65" i="24"/>
  <c r="B65" i="24"/>
  <c r="C65" i="24"/>
  <c r="A66" i="24"/>
  <c r="B66" i="24"/>
  <c r="C66" i="24"/>
  <c r="A67" i="24"/>
  <c r="B67" i="24"/>
  <c r="C67" i="24"/>
  <c r="A68" i="24"/>
  <c r="B68" i="24"/>
  <c r="C68" i="24"/>
  <c r="A69" i="24"/>
  <c r="B69" i="24"/>
  <c r="C69" i="24"/>
  <c r="A70" i="24"/>
  <c r="B70" i="24"/>
  <c r="C70" i="24"/>
  <c r="A71" i="24"/>
  <c r="B71" i="24"/>
  <c r="C71" i="24"/>
  <c r="A72" i="24"/>
  <c r="B72" i="24"/>
  <c r="C72" i="24"/>
  <c r="A73" i="24"/>
  <c r="B73" i="24"/>
  <c r="C73" i="24"/>
  <c r="A74" i="24"/>
  <c r="B74" i="24"/>
  <c r="C74" i="24"/>
  <c r="A75" i="24"/>
  <c r="B75" i="24"/>
  <c r="C75" i="24"/>
  <c r="A76" i="24"/>
  <c r="B76" i="24"/>
  <c r="C76" i="24"/>
  <c r="A77" i="24"/>
  <c r="B77" i="24"/>
  <c r="C77" i="24"/>
  <c r="A78" i="24"/>
  <c r="B78" i="24"/>
  <c r="C78" i="24"/>
  <c r="A79" i="24"/>
  <c r="B79" i="24"/>
  <c r="C79" i="24"/>
  <c r="A80" i="24"/>
  <c r="B80" i="24"/>
  <c r="C80" i="24"/>
  <c r="A81" i="24"/>
  <c r="B81" i="24"/>
  <c r="C81" i="24"/>
  <c r="A82" i="24"/>
  <c r="B82" i="24"/>
  <c r="C82" i="24"/>
  <c r="A83" i="24"/>
  <c r="B83" i="24"/>
  <c r="C83" i="24"/>
  <c r="A84" i="24"/>
  <c r="B84" i="24"/>
  <c r="C84" i="24"/>
  <c r="A85" i="24"/>
  <c r="B85" i="24"/>
  <c r="C85" i="24"/>
  <c r="A86" i="24"/>
  <c r="B86" i="24"/>
  <c r="C86" i="24"/>
  <c r="A87" i="24"/>
  <c r="B87" i="24"/>
  <c r="C87" i="24"/>
  <c r="A88" i="24"/>
  <c r="B88" i="24"/>
  <c r="C88" i="24"/>
  <c r="A89" i="24"/>
  <c r="B89" i="24"/>
  <c r="C89" i="24"/>
  <c r="A90" i="24"/>
  <c r="B90" i="24"/>
  <c r="C90" i="24"/>
  <c r="A91" i="24"/>
  <c r="B91" i="24"/>
  <c r="C91" i="24"/>
  <c r="A92" i="24"/>
  <c r="B92" i="24"/>
  <c r="C92" i="24"/>
  <c r="A93" i="24"/>
  <c r="B93" i="24"/>
  <c r="C93" i="24"/>
  <c r="A94" i="24"/>
  <c r="B94" i="24"/>
  <c r="C94" i="24"/>
  <c r="A95" i="24"/>
  <c r="B95" i="24"/>
  <c r="C95" i="24"/>
  <c r="A96" i="24"/>
  <c r="B96" i="24"/>
  <c r="C96" i="24"/>
  <c r="A97" i="24"/>
  <c r="B97" i="24"/>
  <c r="C97" i="24"/>
  <c r="A98" i="24"/>
  <c r="B98" i="24"/>
  <c r="C98" i="24"/>
  <c r="A99" i="24"/>
  <c r="B99" i="24"/>
  <c r="C99" i="24"/>
  <c r="A100" i="24"/>
  <c r="B100" i="24"/>
  <c r="C100" i="24"/>
  <c r="A101" i="24"/>
  <c r="B101" i="24"/>
  <c r="C101" i="24"/>
  <c r="A102" i="24"/>
  <c r="B102" i="24"/>
  <c r="C102" i="24"/>
  <c r="A103" i="24"/>
  <c r="B103" i="24"/>
  <c r="C103" i="24"/>
  <c r="A104" i="24"/>
  <c r="B104" i="24"/>
  <c r="C104" i="24"/>
  <c r="A105" i="24"/>
  <c r="B105" i="24"/>
  <c r="C105" i="24"/>
  <c r="A106" i="24"/>
  <c r="B106" i="24"/>
  <c r="C106" i="24"/>
  <c r="A107" i="24"/>
  <c r="B107" i="24"/>
  <c r="C107" i="24"/>
  <c r="A108" i="24"/>
  <c r="B108" i="24"/>
  <c r="C108" i="24"/>
  <c r="A109" i="24"/>
  <c r="B109" i="24"/>
  <c r="C109" i="24"/>
  <c r="A110" i="24"/>
  <c r="B110" i="24"/>
  <c r="C110" i="24"/>
  <c r="A111" i="24"/>
  <c r="B111" i="24"/>
  <c r="C111" i="24"/>
  <c r="A112" i="24"/>
  <c r="B112" i="24"/>
  <c r="C112" i="24"/>
  <c r="A113" i="24"/>
  <c r="B113" i="24"/>
  <c r="C113" i="24"/>
  <c r="A114" i="24"/>
  <c r="B114" i="24"/>
  <c r="C114" i="24"/>
  <c r="A115" i="24"/>
  <c r="B115" i="24"/>
  <c r="C115" i="24"/>
  <c r="A116" i="24"/>
  <c r="B116" i="24"/>
  <c r="C116" i="24"/>
  <c r="A117" i="24"/>
  <c r="B117" i="24"/>
  <c r="C117" i="24"/>
  <c r="A118" i="24"/>
  <c r="B118" i="24"/>
  <c r="C118" i="24"/>
  <c r="A119" i="24"/>
  <c r="B119" i="24"/>
  <c r="C119" i="24"/>
  <c r="A120" i="24"/>
  <c r="B120" i="24"/>
  <c r="C120" i="24"/>
  <c r="A121" i="24"/>
  <c r="B121" i="24"/>
  <c r="C121" i="24"/>
  <c r="A122" i="24"/>
  <c r="B122" i="24"/>
  <c r="C122" i="24"/>
  <c r="A123" i="24"/>
  <c r="B123" i="24"/>
  <c r="C123" i="24"/>
  <c r="A124" i="24"/>
  <c r="B124" i="24"/>
  <c r="C124" i="24"/>
  <c r="A125" i="24"/>
  <c r="B125" i="24"/>
  <c r="C125" i="24"/>
  <c r="A126" i="24"/>
  <c r="B126" i="24"/>
  <c r="C126" i="24"/>
  <c r="A127" i="24"/>
  <c r="B127" i="24"/>
  <c r="C127" i="24"/>
  <c r="A128" i="24"/>
  <c r="B128" i="24"/>
  <c r="C128" i="24"/>
  <c r="A129" i="24"/>
  <c r="B129" i="24"/>
  <c r="C129" i="24"/>
  <c r="A130" i="24"/>
  <c r="B130" i="24"/>
  <c r="C130" i="24"/>
  <c r="A131" i="24"/>
  <c r="B131" i="24"/>
  <c r="C131" i="24"/>
  <c r="A132" i="24"/>
  <c r="B132" i="24"/>
  <c r="C132" i="24"/>
  <c r="A133" i="24"/>
  <c r="B133" i="24"/>
  <c r="C133" i="24"/>
  <c r="A134" i="24"/>
  <c r="B134" i="24"/>
  <c r="C134" i="24"/>
  <c r="A135" i="24"/>
  <c r="B135" i="24"/>
  <c r="C135" i="24"/>
  <c r="A136" i="24"/>
  <c r="B136" i="24"/>
  <c r="C136" i="24"/>
  <c r="A137" i="24"/>
  <c r="B137" i="24"/>
  <c r="C137" i="24"/>
  <c r="A138" i="24"/>
  <c r="B138" i="24"/>
  <c r="C138" i="24"/>
  <c r="A139" i="24"/>
  <c r="B139" i="24"/>
  <c r="C139" i="24"/>
  <c r="A140" i="24"/>
  <c r="B140" i="24"/>
  <c r="C140" i="24"/>
  <c r="A141" i="24"/>
  <c r="B141" i="24"/>
  <c r="C141" i="24"/>
  <c r="A142" i="24"/>
  <c r="B142" i="24"/>
  <c r="C142" i="24"/>
  <c r="A143" i="24"/>
  <c r="B143" i="24"/>
  <c r="C143" i="24"/>
  <c r="A144" i="24"/>
  <c r="B144" i="24"/>
  <c r="C144" i="24"/>
  <c r="A145" i="24"/>
  <c r="B145" i="24"/>
  <c r="C145" i="24"/>
  <c r="A146" i="24"/>
  <c r="B146" i="24"/>
  <c r="C146" i="24"/>
  <c r="A147" i="24"/>
  <c r="B147" i="24"/>
  <c r="C147" i="24"/>
  <c r="A148" i="24"/>
  <c r="B148" i="24"/>
  <c r="C148" i="24"/>
  <c r="A149" i="24"/>
  <c r="B149" i="24"/>
  <c r="C149" i="24"/>
  <c r="A150" i="24"/>
  <c r="B150" i="24"/>
  <c r="C150" i="24"/>
  <c r="A151" i="24"/>
  <c r="B151" i="24"/>
  <c r="C151" i="24"/>
  <c r="A152" i="24"/>
  <c r="B152" i="24"/>
  <c r="C152" i="24"/>
  <c r="A153" i="24"/>
  <c r="B153" i="24"/>
  <c r="C153" i="24"/>
  <c r="A154" i="24"/>
  <c r="B154" i="24"/>
  <c r="C154" i="24"/>
  <c r="A155" i="24"/>
  <c r="B155" i="24"/>
  <c r="C155" i="24"/>
  <c r="A156" i="24"/>
  <c r="B156" i="24"/>
  <c r="C156" i="24"/>
  <c r="A157" i="24"/>
  <c r="B157" i="24"/>
  <c r="C157" i="24"/>
  <c r="A158" i="24"/>
  <c r="B158" i="24"/>
  <c r="C158" i="24"/>
  <c r="A159" i="24"/>
  <c r="B159" i="24"/>
  <c r="C159" i="24"/>
  <c r="A160" i="24"/>
  <c r="B160" i="24"/>
  <c r="C160" i="24"/>
  <c r="A161" i="24"/>
  <c r="B161" i="24"/>
  <c r="C161" i="24"/>
  <c r="A162" i="24"/>
  <c r="B162" i="24"/>
  <c r="C162" i="24"/>
  <c r="A163" i="24"/>
  <c r="B163" i="24"/>
  <c r="C163" i="24"/>
  <c r="A164" i="24"/>
  <c r="B164" i="24"/>
  <c r="C164" i="24"/>
  <c r="A165" i="24"/>
  <c r="B165" i="24"/>
  <c r="C165" i="24"/>
  <c r="A166" i="24"/>
  <c r="B166" i="24"/>
  <c r="C166" i="24"/>
  <c r="A167" i="24"/>
  <c r="B167" i="24"/>
  <c r="C167" i="24"/>
  <c r="A168" i="24"/>
  <c r="B168" i="24"/>
  <c r="C168" i="24"/>
  <c r="A169" i="24"/>
  <c r="B169" i="24"/>
  <c r="C169" i="24"/>
  <c r="A170" i="24"/>
  <c r="B170" i="24"/>
  <c r="C170" i="24"/>
  <c r="A171" i="24"/>
  <c r="B171" i="24"/>
  <c r="C171" i="24"/>
  <c r="A172" i="24"/>
  <c r="B172" i="24"/>
  <c r="C172" i="24"/>
  <c r="A173" i="24"/>
  <c r="B173" i="24"/>
  <c r="C173" i="24"/>
  <c r="A174" i="24"/>
  <c r="B174" i="24"/>
  <c r="C174" i="24"/>
  <c r="A175" i="24"/>
  <c r="B175" i="24"/>
  <c r="C175" i="24"/>
  <c r="A176" i="24"/>
  <c r="B176" i="24"/>
  <c r="C176" i="24"/>
  <c r="A177" i="24"/>
  <c r="B177" i="24"/>
  <c r="C177" i="24"/>
  <c r="A178" i="24"/>
  <c r="B178" i="24"/>
  <c r="C178" i="24"/>
  <c r="A179" i="24"/>
  <c r="B179" i="24"/>
  <c r="C179" i="24"/>
  <c r="A180" i="24"/>
  <c r="B180" i="24"/>
  <c r="C180" i="24"/>
  <c r="A181" i="24"/>
  <c r="B181" i="24"/>
  <c r="C181" i="24"/>
  <c r="A182" i="24"/>
  <c r="B182" i="24"/>
  <c r="C182" i="24"/>
  <c r="A183" i="24"/>
  <c r="B183" i="24"/>
  <c r="C183" i="24"/>
  <c r="A184" i="24"/>
  <c r="B184" i="24"/>
  <c r="C184" i="24"/>
  <c r="A185" i="24"/>
  <c r="B185" i="24"/>
  <c r="C185" i="24"/>
  <c r="A186" i="24"/>
  <c r="B186" i="24"/>
  <c r="C186" i="24"/>
  <c r="A187" i="24"/>
  <c r="B187" i="24"/>
  <c r="C187" i="24"/>
  <c r="A188" i="24"/>
  <c r="B188" i="24"/>
  <c r="C188" i="24"/>
  <c r="A189" i="24"/>
  <c r="B189" i="24"/>
  <c r="C189" i="24"/>
  <c r="A190" i="24"/>
  <c r="B190" i="24"/>
  <c r="C190" i="24"/>
  <c r="A191" i="24"/>
  <c r="B191" i="24"/>
  <c r="C191" i="24"/>
  <c r="A192" i="24"/>
  <c r="B192" i="24"/>
  <c r="C192" i="24"/>
  <c r="A193" i="24"/>
  <c r="B193" i="24"/>
  <c r="C193" i="24"/>
  <c r="A194" i="24"/>
  <c r="B194" i="24"/>
  <c r="C194" i="24"/>
  <c r="A195" i="24"/>
  <c r="B195" i="24"/>
  <c r="C195" i="24"/>
  <c r="A196" i="24"/>
  <c r="B196" i="24"/>
  <c r="C196" i="24"/>
  <c r="A197" i="24"/>
  <c r="B197" i="24"/>
  <c r="C197" i="24"/>
  <c r="A198" i="24"/>
  <c r="B198" i="24"/>
  <c r="C198" i="24"/>
  <c r="A199" i="24"/>
  <c r="B199" i="24"/>
  <c r="C199" i="24"/>
  <c r="A200" i="24"/>
  <c r="B200" i="24"/>
  <c r="C200" i="24"/>
  <c r="A201" i="24"/>
  <c r="B201" i="24"/>
  <c r="C201" i="24"/>
  <c r="A202" i="24"/>
  <c r="B202" i="24"/>
  <c r="C202" i="24"/>
  <c r="A203" i="24"/>
  <c r="B203" i="24"/>
  <c r="C203" i="24"/>
  <c r="A204" i="24"/>
  <c r="B204" i="24"/>
  <c r="C204" i="24"/>
  <c r="A205" i="24"/>
  <c r="B205" i="24"/>
  <c r="C205" i="24"/>
  <c r="A206" i="24"/>
  <c r="B206" i="24"/>
  <c r="C206" i="24"/>
  <c r="A207" i="24"/>
  <c r="B207" i="24"/>
  <c r="C207" i="24"/>
  <c r="A208" i="24"/>
  <c r="B208" i="24"/>
  <c r="C208" i="24"/>
  <c r="A209" i="24"/>
  <c r="B209" i="24"/>
  <c r="C209" i="24"/>
  <c r="A210" i="24"/>
  <c r="B210" i="24"/>
  <c r="C210" i="24"/>
  <c r="A211" i="24"/>
  <c r="B211" i="24"/>
  <c r="C211" i="24"/>
  <c r="A212" i="24"/>
  <c r="B212" i="24"/>
  <c r="C212" i="24"/>
  <c r="A213" i="24"/>
  <c r="B213" i="24"/>
  <c r="C213" i="24"/>
  <c r="A214" i="24"/>
  <c r="B214" i="24"/>
  <c r="C214" i="24"/>
  <c r="A215" i="24"/>
  <c r="B215" i="24"/>
  <c r="C215" i="24"/>
  <c r="A216" i="24"/>
  <c r="B216" i="24"/>
  <c r="C216" i="24"/>
  <c r="A217" i="24"/>
  <c r="B217" i="24"/>
  <c r="C217" i="24"/>
  <c r="A218" i="24"/>
  <c r="B218" i="24"/>
  <c r="C218" i="24"/>
  <c r="A219" i="24"/>
  <c r="B219" i="24"/>
  <c r="C219" i="24"/>
  <c r="A220" i="24"/>
  <c r="B220" i="24"/>
  <c r="C220" i="24"/>
  <c r="A221" i="24"/>
  <c r="B221" i="24"/>
  <c r="C221" i="24"/>
  <c r="A222" i="24"/>
  <c r="B222" i="24"/>
  <c r="C222" i="24"/>
  <c r="A223" i="24"/>
  <c r="B223" i="24"/>
  <c r="C223" i="24"/>
  <c r="A224" i="24"/>
  <c r="B224" i="24"/>
  <c r="C224" i="24"/>
  <c r="A225" i="24"/>
  <c r="B225" i="24"/>
  <c r="C225" i="24"/>
  <c r="A226" i="24"/>
  <c r="B226" i="24"/>
  <c r="C226" i="24"/>
  <c r="A227" i="24"/>
  <c r="B227" i="24"/>
  <c r="C227" i="24"/>
  <c r="A228" i="24"/>
  <c r="B228" i="24"/>
  <c r="C228" i="24"/>
  <c r="A229" i="24"/>
  <c r="B229" i="24"/>
  <c r="C229" i="24"/>
  <c r="A230" i="24"/>
  <c r="B230" i="24"/>
  <c r="C230" i="24"/>
  <c r="A231" i="24"/>
  <c r="B231" i="24"/>
  <c r="C231" i="24"/>
  <c r="A232" i="24"/>
  <c r="B232" i="24"/>
  <c r="C232" i="24"/>
  <c r="A233" i="24"/>
  <c r="B233" i="24"/>
  <c r="C233" i="24"/>
  <c r="A234" i="24"/>
  <c r="B234" i="24"/>
  <c r="C234" i="24"/>
  <c r="A235" i="24"/>
  <c r="B235" i="24"/>
  <c r="C235" i="24"/>
  <c r="A236" i="24"/>
  <c r="B236" i="24"/>
  <c r="C236" i="24"/>
  <c r="A237" i="24"/>
  <c r="B237" i="24"/>
  <c r="C237" i="24"/>
  <c r="A238" i="24"/>
  <c r="B238" i="24"/>
  <c r="C238" i="24"/>
  <c r="A239" i="24"/>
  <c r="B239" i="24"/>
  <c r="C239" i="24"/>
  <c r="A240" i="24"/>
  <c r="B240" i="24"/>
  <c r="C240" i="24"/>
  <c r="A241" i="24"/>
  <c r="B241" i="24"/>
  <c r="C241" i="24"/>
  <c r="A242" i="24"/>
  <c r="B242" i="24"/>
  <c r="C242" i="24"/>
  <c r="A243" i="24"/>
  <c r="B243" i="24"/>
  <c r="C243" i="24"/>
  <c r="A244" i="24"/>
  <c r="B244" i="24"/>
  <c r="C244" i="24"/>
  <c r="A245" i="24"/>
  <c r="B245" i="24"/>
  <c r="C245" i="24"/>
  <c r="C3" i="24"/>
  <c r="B3" i="24"/>
  <c r="F2" i="24"/>
  <c r="CD245" i="4" l="1"/>
  <c r="CC245" i="4"/>
  <c r="CD244" i="4"/>
  <c r="CC244" i="4"/>
  <c r="CD243" i="4"/>
  <c r="CC243" i="4"/>
  <c r="CD242" i="4"/>
  <c r="CC242" i="4"/>
  <c r="CD241" i="4"/>
  <c r="CC241" i="4"/>
  <c r="CD240" i="4"/>
  <c r="CC240" i="4"/>
  <c r="CD239" i="4"/>
  <c r="CC239" i="4"/>
  <c r="CD238" i="4"/>
  <c r="CC238" i="4"/>
  <c r="CD237" i="4"/>
  <c r="CC237" i="4"/>
  <c r="CD236" i="4"/>
  <c r="CC236" i="4"/>
  <c r="CD235" i="4"/>
  <c r="CC235" i="4"/>
  <c r="CD234" i="4"/>
  <c r="CC234" i="4"/>
  <c r="CD233" i="4"/>
  <c r="CC233" i="4"/>
  <c r="CD232" i="4"/>
  <c r="CC232" i="4"/>
  <c r="CD231" i="4"/>
  <c r="CC231" i="4"/>
  <c r="CD230" i="4"/>
  <c r="CC230" i="4"/>
  <c r="CD229" i="4"/>
  <c r="CC229" i="4"/>
  <c r="CD228" i="4"/>
  <c r="CC228" i="4"/>
  <c r="CD227" i="4"/>
  <c r="CC227" i="4"/>
  <c r="CD226" i="4"/>
  <c r="CC226" i="4"/>
  <c r="CD225" i="4"/>
  <c r="CC225" i="4"/>
  <c r="CD224" i="4"/>
  <c r="CC224" i="4"/>
  <c r="CD223" i="4"/>
  <c r="CC223" i="4"/>
  <c r="CD222" i="4"/>
  <c r="CC222" i="4"/>
  <c r="CD221" i="4"/>
  <c r="CC221" i="4"/>
  <c r="CD220" i="4"/>
  <c r="CC220" i="4"/>
  <c r="CD219" i="4"/>
  <c r="CC219" i="4"/>
  <c r="CD218" i="4"/>
  <c r="CC218" i="4"/>
  <c r="CD217" i="4"/>
  <c r="CC217" i="4"/>
  <c r="CD216" i="4"/>
  <c r="CC216" i="4"/>
  <c r="CD215" i="4"/>
  <c r="CC215" i="4"/>
  <c r="CD214" i="4"/>
  <c r="CC214" i="4"/>
  <c r="CD213" i="4"/>
  <c r="CC213" i="4"/>
  <c r="CD212" i="4"/>
  <c r="CC212" i="4"/>
  <c r="CD211" i="4"/>
  <c r="CC211" i="4"/>
  <c r="CD210" i="4"/>
  <c r="CC210" i="4"/>
  <c r="CD209" i="4"/>
  <c r="CC209" i="4"/>
  <c r="CD208" i="4"/>
  <c r="CC208" i="4"/>
  <c r="CD207" i="4"/>
  <c r="CC207" i="4"/>
  <c r="CD206" i="4"/>
  <c r="CC206" i="4"/>
  <c r="CD205" i="4"/>
  <c r="CC205" i="4"/>
  <c r="CD204" i="4"/>
  <c r="CC204" i="4"/>
  <c r="CD203" i="4"/>
  <c r="CC203" i="4"/>
  <c r="CD202" i="4"/>
  <c r="CC202" i="4"/>
  <c r="CD201" i="4"/>
  <c r="CC201" i="4"/>
  <c r="CD200" i="4"/>
  <c r="CC200" i="4"/>
  <c r="CD199" i="4"/>
  <c r="CC199" i="4"/>
  <c r="CD198" i="4"/>
  <c r="CC198" i="4"/>
  <c r="CD197" i="4"/>
  <c r="CC197" i="4"/>
  <c r="CD196" i="4"/>
  <c r="CC196" i="4"/>
  <c r="CD195" i="4"/>
  <c r="CC195" i="4"/>
  <c r="CD194" i="4"/>
  <c r="CC194" i="4"/>
  <c r="CD193" i="4"/>
  <c r="CC193" i="4"/>
  <c r="CD192" i="4"/>
  <c r="CC192" i="4"/>
  <c r="CD191" i="4"/>
  <c r="CC191" i="4"/>
  <c r="CD190" i="4"/>
  <c r="CC190" i="4"/>
  <c r="CD189" i="4"/>
  <c r="CC189" i="4"/>
  <c r="CD188" i="4"/>
  <c r="CC188" i="4"/>
  <c r="CD187" i="4"/>
  <c r="CC187" i="4"/>
  <c r="CD186" i="4"/>
  <c r="CC186" i="4"/>
  <c r="CD185" i="4"/>
  <c r="CC185" i="4"/>
  <c r="CD184" i="4"/>
  <c r="CC184" i="4"/>
  <c r="CD183" i="4"/>
  <c r="CC183" i="4"/>
  <c r="CD182" i="4"/>
  <c r="CC182" i="4"/>
  <c r="CD181" i="4"/>
  <c r="CC181" i="4"/>
  <c r="CD180" i="4"/>
  <c r="CC180" i="4"/>
  <c r="CD179" i="4"/>
  <c r="CC179" i="4"/>
  <c r="CD178" i="4"/>
  <c r="CC178" i="4"/>
  <c r="CD177" i="4"/>
  <c r="CC177" i="4"/>
  <c r="CD176" i="4"/>
  <c r="CC176" i="4"/>
  <c r="CD175" i="4"/>
  <c r="CC175" i="4"/>
  <c r="CD174" i="4"/>
  <c r="CC174" i="4"/>
  <c r="CD173" i="4"/>
  <c r="CC173" i="4"/>
  <c r="CD172" i="4"/>
  <c r="CC172" i="4"/>
  <c r="CD171" i="4"/>
  <c r="CC171" i="4"/>
  <c r="CD170" i="4"/>
  <c r="CC170" i="4"/>
  <c r="CD169" i="4"/>
  <c r="CC169" i="4"/>
  <c r="CD168" i="4"/>
  <c r="CC168" i="4"/>
  <c r="CD167" i="4"/>
  <c r="CC167" i="4"/>
  <c r="CD166" i="4"/>
  <c r="CC166" i="4"/>
  <c r="CD165" i="4"/>
  <c r="CC165" i="4"/>
  <c r="CD164" i="4"/>
  <c r="CC164" i="4"/>
  <c r="CD163" i="4"/>
  <c r="CC163" i="4"/>
  <c r="CD162" i="4"/>
  <c r="CC162" i="4"/>
  <c r="CD161" i="4"/>
  <c r="CC161" i="4"/>
  <c r="CD160" i="4"/>
  <c r="CC160" i="4"/>
  <c r="CD159" i="4"/>
  <c r="CC159" i="4"/>
  <c r="CD158" i="4"/>
  <c r="CC158" i="4"/>
  <c r="CD157" i="4"/>
  <c r="CC157" i="4"/>
  <c r="CD156" i="4"/>
  <c r="CC156" i="4"/>
  <c r="CD155" i="4"/>
  <c r="CC155" i="4"/>
  <c r="CD154" i="4"/>
  <c r="CC154" i="4"/>
  <c r="CD153" i="4"/>
  <c r="CC153" i="4"/>
  <c r="CD152" i="4"/>
  <c r="CC152" i="4"/>
  <c r="CD151" i="4"/>
  <c r="CC151" i="4"/>
  <c r="CD150" i="4"/>
  <c r="CC150" i="4"/>
  <c r="CD149" i="4"/>
  <c r="CC149" i="4"/>
  <c r="CD148" i="4"/>
  <c r="CC148" i="4"/>
  <c r="CD147" i="4"/>
  <c r="CC147" i="4"/>
  <c r="CD146" i="4"/>
  <c r="CC146" i="4"/>
  <c r="CD145" i="4"/>
  <c r="CC145" i="4"/>
  <c r="CD144" i="4"/>
  <c r="CC144" i="4"/>
  <c r="CD143" i="4"/>
  <c r="CC143" i="4"/>
  <c r="CD142" i="4"/>
  <c r="CC142" i="4"/>
  <c r="CD141" i="4"/>
  <c r="CC141" i="4"/>
  <c r="CD140" i="4"/>
  <c r="CC140" i="4"/>
  <c r="CD139" i="4"/>
  <c r="CC139" i="4"/>
  <c r="CD138" i="4"/>
  <c r="CC138" i="4"/>
  <c r="CD137" i="4"/>
  <c r="CC137" i="4"/>
  <c r="CD136" i="4"/>
  <c r="CC136" i="4"/>
  <c r="CD135" i="4"/>
  <c r="CC135" i="4"/>
  <c r="CD134" i="4"/>
  <c r="CC134" i="4"/>
  <c r="CD133" i="4"/>
  <c r="CC133" i="4"/>
  <c r="CD132" i="4"/>
  <c r="CC132" i="4"/>
  <c r="CD131" i="4"/>
  <c r="CC131" i="4"/>
  <c r="CD130" i="4"/>
  <c r="CC130" i="4"/>
  <c r="CD129" i="4"/>
  <c r="CC129" i="4"/>
  <c r="CD128" i="4"/>
  <c r="CC128" i="4"/>
  <c r="CD127" i="4"/>
  <c r="CC127" i="4"/>
  <c r="CD126" i="4"/>
  <c r="CC126" i="4"/>
  <c r="CD125" i="4"/>
  <c r="CC125" i="4"/>
  <c r="CD124" i="4"/>
  <c r="CC124" i="4"/>
  <c r="CD123" i="4"/>
  <c r="CC123" i="4"/>
  <c r="CD122" i="4"/>
  <c r="CC122" i="4"/>
  <c r="CD121" i="4"/>
  <c r="CC121" i="4"/>
  <c r="CD120" i="4"/>
  <c r="CC120" i="4"/>
  <c r="CD119" i="4"/>
  <c r="CC119" i="4"/>
  <c r="CD118" i="4"/>
  <c r="CC118" i="4"/>
  <c r="CD117" i="4"/>
  <c r="CC117" i="4"/>
  <c r="CD116" i="4"/>
  <c r="CC116" i="4"/>
  <c r="CD115" i="4"/>
  <c r="CC115" i="4"/>
  <c r="CD114" i="4"/>
  <c r="CC114" i="4"/>
  <c r="CD113" i="4"/>
  <c r="CC113" i="4"/>
  <c r="CD112" i="4"/>
  <c r="CC112" i="4"/>
  <c r="CD111" i="4"/>
  <c r="CC111" i="4"/>
  <c r="CD110" i="4"/>
  <c r="CC110" i="4"/>
  <c r="CD109" i="4"/>
  <c r="CC109" i="4"/>
  <c r="CD108" i="4"/>
  <c r="CC108" i="4"/>
  <c r="CD107" i="4"/>
  <c r="CC107" i="4"/>
  <c r="CD106" i="4"/>
  <c r="CC106" i="4"/>
  <c r="CD105" i="4"/>
  <c r="CC105" i="4"/>
  <c r="CD104" i="4"/>
  <c r="CC104" i="4"/>
  <c r="CD103" i="4"/>
  <c r="CC103" i="4"/>
  <c r="CD102" i="4"/>
  <c r="CC102" i="4"/>
  <c r="CD101" i="4"/>
  <c r="CC101" i="4"/>
  <c r="CD100" i="4"/>
  <c r="CC100" i="4"/>
  <c r="CD99" i="4"/>
  <c r="CC99" i="4"/>
  <c r="CD98" i="4"/>
  <c r="CC98" i="4"/>
  <c r="CD97" i="4"/>
  <c r="CC97" i="4"/>
  <c r="CD96" i="4"/>
  <c r="CC96" i="4"/>
  <c r="CD95" i="4"/>
  <c r="CC95" i="4"/>
  <c r="CD94" i="4"/>
  <c r="CC94" i="4"/>
  <c r="CD93" i="4"/>
  <c r="CC93" i="4"/>
  <c r="CD92" i="4"/>
  <c r="CC92" i="4"/>
  <c r="CD91" i="4"/>
  <c r="CC91" i="4"/>
  <c r="CD90" i="4"/>
  <c r="CC90" i="4"/>
  <c r="CD89" i="4"/>
  <c r="CC89" i="4"/>
  <c r="CD88" i="4"/>
  <c r="CC88" i="4"/>
  <c r="CD87" i="4"/>
  <c r="CC87" i="4"/>
  <c r="CD86" i="4"/>
  <c r="CC86" i="4"/>
  <c r="CD85" i="4"/>
  <c r="CC85" i="4"/>
  <c r="CD84" i="4"/>
  <c r="CC84" i="4"/>
  <c r="CD83" i="4"/>
  <c r="CC83" i="4"/>
  <c r="CD82" i="4"/>
  <c r="CC82" i="4"/>
  <c r="CD81" i="4"/>
  <c r="CC81" i="4"/>
  <c r="CD80" i="4"/>
  <c r="CC80" i="4"/>
  <c r="CD79" i="4"/>
  <c r="CC79" i="4"/>
  <c r="CD78" i="4"/>
  <c r="CC78" i="4"/>
  <c r="CD77" i="4"/>
  <c r="CC77" i="4"/>
  <c r="CD76" i="4"/>
  <c r="CC76" i="4"/>
  <c r="CD75" i="4"/>
  <c r="CC75" i="4"/>
  <c r="CD74" i="4"/>
  <c r="CC74" i="4"/>
  <c r="CD73" i="4"/>
  <c r="CC73" i="4"/>
  <c r="CD72" i="4"/>
  <c r="CC72" i="4"/>
  <c r="CD71" i="4"/>
  <c r="CC71" i="4"/>
  <c r="CD70" i="4"/>
  <c r="CC70" i="4"/>
  <c r="CD69" i="4"/>
  <c r="CC69" i="4"/>
  <c r="CD68" i="4"/>
  <c r="CC68" i="4"/>
  <c r="CD67" i="4"/>
  <c r="CC67" i="4"/>
  <c r="CD66" i="4"/>
  <c r="CC66" i="4"/>
  <c r="CD65" i="4"/>
  <c r="CC65" i="4"/>
  <c r="CD64" i="4"/>
  <c r="CC64" i="4"/>
  <c r="CD63" i="4"/>
  <c r="CC63" i="4"/>
  <c r="CD62" i="4"/>
  <c r="CC62" i="4"/>
  <c r="CD61" i="4"/>
  <c r="CC61" i="4"/>
  <c r="CD60" i="4"/>
  <c r="CC60" i="4"/>
  <c r="CD59" i="4"/>
  <c r="CC59" i="4"/>
  <c r="CD58" i="4"/>
  <c r="CC58" i="4"/>
  <c r="CD57" i="4"/>
  <c r="CC57" i="4"/>
  <c r="CD56" i="4"/>
  <c r="CC56" i="4"/>
  <c r="CD55" i="4"/>
  <c r="CC55" i="4"/>
  <c r="CD54" i="4"/>
  <c r="CC54" i="4"/>
  <c r="CD53" i="4"/>
  <c r="CC53" i="4"/>
  <c r="CD52" i="4"/>
  <c r="CC52" i="4"/>
  <c r="CD51" i="4"/>
  <c r="CC51" i="4"/>
  <c r="CD50" i="4"/>
  <c r="CC50" i="4"/>
  <c r="CD49" i="4"/>
  <c r="CC49" i="4"/>
  <c r="CD48" i="4"/>
  <c r="CC48" i="4"/>
  <c r="CD47" i="4"/>
  <c r="CC47" i="4"/>
  <c r="CD46" i="4"/>
  <c r="CC46" i="4"/>
  <c r="CD45" i="4"/>
  <c r="CC45" i="4"/>
  <c r="CD44" i="4"/>
  <c r="CC44" i="4"/>
  <c r="CD43" i="4"/>
  <c r="CC43" i="4"/>
  <c r="CD42" i="4"/>
  <c r="CC42" i="4"/>
  <c r="CD41" i="4"/>
  <c r="CC41" i="4"/>
  <c r="CD40" i="4"/>
  <c r="CC40" i="4"/>
  <c r="CD39" i="4"/>
  <c r="CC39" i="4"/>
  <c r="CD38" i="4"/>
  <c r="CC38" i="4"/>
  <c r="CD37" i="4"/>
  <c r="CC37" i="4"/>
  <c r="CD36" i="4"/>
  <c r="CC36" i="4"/>
  <c r="CD35" i="4"/>
  <c r="CC35" i="4"/>
  <c r="CD34" i="4"/>
  <c r="CC34" i="4"/>
  <c r="CD33" i="4"/>
  <c r="CC33" i="4"/>
  <c r="CD32" i="4"/>
  <c r="CC32" i="4"/>
  <c r="CD31" i="4"/>
  <c r="CC31" i="4"/>
  <c r="CD30" i="4"/>
  <c r="CC30" i="4"/>
  <c r="CD29" i="4"/>
  <c r="CC29" i="4"/>
  <c r="CD28" i="4"/>
  <c r="CC28" i="4"/>
  <c r="CD27" i="4"/>
  <c r="CC27" i="4"/>
  <c r="CD26" i="4"/>
  <c r="CC26" i="4"/>
  <c r="CD25" i="4"/>
  <c r="CC25" i="4"/>
  <c r="CD24" i="4"/>
  <c r="CC24" i="4"/>
  <c r="CD23" i="4"/>
  <c r="CC23" i="4"/>
  <c r="CD22" i="4"/>
  <c r="CC22" i="4"/>
  <c r="CD21" i="4"/>
  <c r="CC21" i="4"/>
  <c r="CD20" i="4"/>
  <c r="CC20" i="4"/>
  <c r="CD19" i="4"/>
  <c r="CC19" i="4"/>
  <c r="CD18" i="4"/>
  <c r="CC18" i="4"/>
  <c r="CD17" i="4"/>
  <c r="CC17" i="4"/>
  <c r="CD16" i="4"/>
  <c r="CC16" i="4"/>
  <c r="C34" i="9"/>
  <c r="C33" i="9"/>
  <c r="C32" i="9"/>
  <c r="C30" i="9"/>
  <c r="C29" i="9"/>
  <c r="C28" i="9"/>
  <c r="C26" i="9"/>
  <c r="C25" i="9"/>
  <c r="C24" i="9"/>
  <c r="C22" i="9"/>
  <c r="C21" i="9"/>
  <c r="C20" i="9"/>
  <c r="C18" i="9"/>
  <c r="C17" i="9"/>
  <c r="C16" i="9"/>
  <c r="C14" i="9"/>
  <c r="C13" i="9"/>
  <c r="C12" i="9"/>
  <c r="C10" i="9"/>
  <c r="C9" i="9"/>
  <c r="C8" i="9"/>
  <c r="C6" i="9"/>
  <c r="K229" i="17"/>
  <c r="K228" i="17"/>
  <c r="K227" i="17"/>
  <c r="K226" i="17"/>
  <c r="K225" i="17"/>
  <c r="K224" i="17"/>
  <c r="K223" i="17"/>
  <c r="K222" i="17"/>
  <c r="K221" i="17"/>
  <c r="K220" i="17"/>
  <c r="K219" i="17"/>
  <c r="K218" i="17"/>
  <c r="K217" i="17"/>
  <c r="K216" i="17"/>
  <c r="K215" i="17"/>
  <c r="K214" i="17"/>
  <c r="K213" i="17"/>
  <c r="K212" i="17"/>
  <c r="K211" i="17"/>
  <c r="K210" i="17"/>
  <c r="K209" i="17"/>
  <c r="K208" i="17"/>
  <c r="K207" i="17"/>
  <c r="K206" i="17"/>
  <c r="K205" i="17"/>
  <c r="K204" i="17"/>
  <c r="K203" i="17"/>
  <c r="K202" i="17"/>
  <c r="K201" i="17"/>
  <c r="K200" i="17"/>
  <c r="K199" i="17"/>
  <c r="K198" i="17"/>
  <c r="K197" i="17"/>
  <c r="K196" i="17"/>
  <c r="K195" i="17"/>
  <c r="K194" i="17"/>
  <c r="K193" i="17"/>
  <c r="K192" i="17"/>
  <c r="K191" i="17"/>
  <c r="K190" i="17"/>
  <c r="K189" i="17"/>
  <c r="K188" i="17"/>
  <c r="K187" i="17"/>
  <c r="K186" i="17"/>
  <c r="K185" i="17"/>
  <c r="K184" i="17"/>
  <c r="K183" i="17"/>
  <c r="K182" i="17"/>
  <c r="K181" i="17"/>
  <c r="K180" i="17"/>
  <c r="K179" i="17"/>
  <c r="K178" i="17"/>
  <c r="K177" i="17"/>
  <c r="K176" i="17"/>
  <c r="K175" i="17"/>
  <c r="K174" i="17"/>
  <c r="K173" i="17"/>
  <c r="K172" i="17"/>
  <c r="K171" i="17"/>
  <c r="K170" i="17"/>
  <c r="K169" i="17"/>
  <c r="K168" i="17"/>
  <c r="K167" i="17"/>
  <c r="K166" i="17"/>
  <c r="K165" i="17"/>
  <c r="K164" i="17"/>
  <c r="K163" i="17"/>
  <c r="K162" i="17"/>
  <c r="K161" i="17"/>
  <c r="K160" i="17"/>
  <c r="K159" i="17"/>
  <c r="K158" i="17"/>
  <c r="K157" i="17"/>
  <c r="K156" i="17"/>
  <c r="K155" i="17"/>
  <c r="K154" i="17"/>
  <c r="K153" i="17"/>
  <c r="K152" i="17"/>
  <c r="K151" i="17"/>
  <c r="K150" i="17"/>
  <c r="K149" i="17"/>
  <c r="K148" i="17"/>
  <c r="K147" i="17"/>
  <c r="K146" i="17"/>
  <c r="K145" i="17"/>
  <c r="K144" i="17"/>
  <c r="K143" i="17"/>
  <c r="K142" i="17"/>
  <c r="K141" i="17"/>
  <c r="K140" i="17"/>
  <c r="K139" i="17"/>
  <c r="K138" i="17"/>
  <c r="K137" i="17"/>
  <c r="K136" i="17"/>
  <c r="K135" i="17"/>
  <c r="K134" i="17"/>
  <c r="K133" i="17"/>
  <c r="K132" i="17"/>
  <c r="K131" i="17"/>
  <c r="K130" i="17"/>
  <c r="K129" i="17"/>
  <c r="K128" i="17"/>
  <c r="K127" i="17"/>
  <c r="K126" i="17"/>
  <c r="K125" i="17"/>
  <c r="K124" i="17"/>
  <c r="K123" i="17"/>
  <c r="K122" i="17"/>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K29" i="17"/>
  <c r="K28" i="17"/>
  <c r="K27" i="17"/>
  <c r="K26" i="17"/>
  <c r="K25" i="17"/>
  <c r="K24" i="17"/>
  <c r="K23" i="17"/>
  <c r="K22" i="17"/>
  <c r="K21" i="17"/>
  <c r="K20" i="17"/>
  <c r="K19" i="17"/>
  <c r="K18" i="17"/>
  <c r="K17" i="17"/>
  <c r="K16" i="17"/>
  <c r="K15" i="17"/>
  <c r="K14" i="17"/>
  <c r="K13" i="17"/>
  <c r="K12" i="17"/>
  <c r="K11" i="17"/>
  <c r="K10" i="17"/>
  <c r="K9" i="17"/>
  <c r="K8" i="17"/>
  <c r="K7" i="17"/>
  <c r="K6" i="17"/>
  <c r="K5" i="17"/>
  <c r="K4" i="17"/>
  <c r="K3" i="17"/>
  <c r="J3" i="17"/>
  <c r="I3" i="17"/>
  <c r="L3" i="17" s="1"/>
  <c r="DY2" i="4"/>
  <c r="DT2" i="4"/>
  <c r="DO2" i="4"/>
  <c r="DJ2" i="4"/>
  <c r="CU2" i="4"/>
  <c r="DE2" i="4"/>
  <c r="CZ2" i="4"/>
  <c r="CP2" i="4"/>
  <c r="CK2" i="4"/>
  <c r="CF2" i="4"/>
  <c r="BV2" i="4"/>
  <c r="BQ2" i="4"/>
  <c r="BL2" i="4"/>
  <c r="BG2" i="4"/>
  <c r="BB2" i="4"/>
  <c r="AW2" i="4"/>
  <c r="AR2" i="4"/>
  <c r="AM2" i="4"/>
  <c r="AH2" i="4"/>
  <c r="AC2" i="4"/>
  <c r="X2" i="4"/>
  <c r="S2" i="4"/>
  <c r="AA231" i="3"/>
  <c r="Z231" i="3"/>
  <c r="Y231" i="3"/>
  <c r="W231" i="3"/>
  <c r="V231" i="3"/>
  <c r="U231" i="3"/>
  <c r="T231" i="3"/>
  <c r="S231" i="3"/>
  <c r="AA230" i="3"/>
  <c r="Z230" i="3"/>
  <c r="Y230" i="3"/>
  <c r="W230" i="3"/>
  <c r="V230" i="3"/>
  <c r="U230" i="3"/>
  <c r="T230" i="3"/>
  <c r="S230" i="3"/>
  <c r="AA229" i="3"/>
  <c r="Z229" i="3"/>
  <c r="Y229" i="3"/>
  <c r="W229" i="3"/>
  <c r="V229" i="3"/>
  <c r="U229" i="3"/>
  <c r="T229" i="3"/>
  <c r="S229" i="3"/>
  <c r="AA228" i="3"/>
  <c r="Z228" i="3"/>
  <c r="Y228" i="3"/>
  <c r="W228" i="3"/>
  <c r="V228" i="3"/>
  <c r="U228" i="3"/>
  <c r="T228" i="3"/>
  <c r="S228" i="3"/>
  <c r="AA227" i="3"/>
  <c r="Z227" i="3"/>
  <c r="Y227" i="3"/>
  <c r="W227" i="3"/>
  <c r="V227" i="3"/>
  <c r="U227" i="3"/>
  <c r="T227" i="3"/>
  <c r="S227" i="3"/>
  <c r="AA226" i="3"/>
  <c r="Z226" i="3"/>
  <c r="Y226" i="3"/>
  <c r="W226" i="3"/>
  <c r="V226" i="3"/>
  <c r="U226" i="3"/>
  <c r="T226" i="3"/>
  <c r="S226" i="3"/>
  <c r="AA225" i="3"/>
  <c r="Z225" i="3"/>
  <c r="Y225" i="3"/>
  <c r="W225" i="3"/>
  <c r="V225" i="3"/>
  <c r="U225" i="3"/>
  <c r="T225" i="3"/>
  <c r="S225" i="3"/>
  <c r="AA224" i="3"/>
  <c r="Z224" i="3"/>
  <c r="Y224" i="3"/>
  <c r="W224" i="3"/>
  <c r="V224" i="3"/>
  <c r="U224" i="3"/>
  <c r="T224" i="3"/>
  <c r="S224" i="3"/>
  <c r="AA223" i="3"/>
  <c r="Z223" i="3"/>
  <c r="Y223" i="3"/>
  <c r="W223" i="3"/>
  <c r="V223" i="3"/>
  <c r="U223" i="3"/>
  <c r="T223" i="3"/>
  <c r="S223" i="3"/>
  <c r="AA222" i="3"/>
  <c r="Z222" i="3"/>
  <c r="Y222" i="3"/>
  <c r="W222" i="3"/>
  <c r="V222" i="3"/>
  <c r="U222" i="3"/>
  <c r="T222" i="3"/>
  <c r="S222" i="3"/>
  <c r="AA221" i="3"/>
  <c r="Z221" i="3"/>
  <c r="Y221" i="3"/>
  <c r="W221" i="3"/>
  <c r="V221" i="3"/>
  <c r="U221" i="3"/>
  <c r="T221" i="3"/>
  <c r="S221" i="3"/>
  <c r="AA220" i="3"/>
  <c r="Z220" i="3"/>
  <c r="Y220" i="3"/>
  <c r="W220" i="3"/>
  <c r="V220" i="3"/>
  <c r="U220" i="3"/>
  <c r="T220" i="3"/>
  <c r="S220" i="3"/>
  <c r="AA219" i="3"/>
  <c r="Z219" i="3"/>
  <c r="Y219" i="3"/>
  <c r="W219" i="3"/>
  <c r="V219" i="3"/>
  <c r="U219" i="3"/>
  <c r="T219" i="3"/>
  <c r="S219" i="3"/>
  <c r="AA218" i="3"/>
  <c r="Z218" i="3"/>
  <c r="Y218" i="3"/>
  <c r="W218" i="3"/>
  <c r="V218" i="3"/>
  <c r="U218" i="3"/>
  <c r="T218" i="3"/>
  <c r="S218" i="3"/>
  <c r="AA217" i="3"/>
  <c r="Z217" i="3"/>
  <c r="Y217" i="3"/>
  <c r="W217" i="3"/>
  <c r="V217" i="3"/>
  <c r="U217" i="3"/>
  <c r="T217" i="3"/>
  <c r="S217" i="3"/>
  <c r="AA216" i="3"/>
  <c r="Z216" i="3"/>
  <c r="Y216" i="3"/>
  <c r="W216" i="3"/>
  <c r="V216" i="3"/>
  <c r="U216" i="3"/>
  <c r="T216" i="3"/>
  <c r="S216" i="3"/>
  <c r="AA215" i="3"/>
  <c r="Z215" i="3"/>
  <c r="Y215" i="3"/>
  <c r="W215" i="3"/>
  <c r="V215" i="3"/>
  <c r="U215" i="3"/>
  <c r="T215" i="3"/>
  <c r="S215" i="3"/>
  <c r="AA214" i="3"/>
  <c r="Z214" i="3"/>
  <c r="Y214" i="3"/>
  <c r="W214" i="3"/>
  <c r="V214" i="3"/>
  <c r="U214" i="3"/>
  <c r="T214" i="3"/>
  <c r="S214" i="3"/>
  <c r="AA213" i="3"/>
  <c r="Z213" i="3"/>
  <c r="Y213" i="3"/>
  <c r="W213" i="3"/>
  <c r="V213" i="3"/>
  <c r="U213" i="3"/>
  <c r="T213" i="3"/>
  <c r="S213" i="3"/>
  <c r="AA212" i="3"/>
  <c r="Z212" i="3"/>
  <c r="Y212" i="3"/>
  <c r="W212" i="3"/>
  <c r="V212" i="3"/>
  <c r="U212" i="3"/>
  <c r="T212" i="3"/>
  <c r="S212" i="3"/>
  <c r="AA211" i="3"/>
  <c r="Z211" i="3"/>
  <c r="Y211" i="3"/>
  <c r="W211" i="3"/>
  <c r="V211" i="3"/>
  <c r="U211" i="3"/>
  <c r="T211" i="3"/>
  <c r="S211" i="3"/>
  <c r="AA210" i="3"/>
  <c r="Z210" i="3"/>
  <c r="Y210" i="3"/>
  <c r="W210" i="3"/>
  <c r="V210" i="3"/>
  <c r="U210" i="3"/>
  <c r="T210" i="3"/>
  <c r="S210" i="3"/>
  <c r="AA209" i="3"/>
  <c r="Z209" i="3"/>
  <c r="Y209" i="3"/>
  <c r="W209" i="3"/>
  <c r="V209" i="3"/>
  <c r="U209" i="3"/>
  <c r="T209" i="3"/>
  <c r="S209" i="3"/>
  <c r="AA208" i="3"/>
  <c r="Z208" i="3"/>
  <c r="Y208" i="3"/>
  <c r="W208" i="3"/>
  <c r="V208" i="3"/>
  <c r="U208" i="3"/>
  <c r="T208" i="3"/>
  <c r="S208" i="3"/>
  <c r="AA207" i="3"/>
  <c r="Z207" i="3"/>
  <c r="Y207" i="3"/>
  <c r="W207" i="3"/>
  <c r="V207" i="3"/>
  <c r="U207" i="3"/>
  <c r="T207" i="3"/>
  <c r="S207" i="3"/>
  <c r="AA206" i="3"/>
  <c r="Z206" i="3"/>
  <c r="Y206" i="3"/>
  <c r="W206" i="3"/>
  <c r="V206" i="3"/>
  <c r="U206" i="3"/>
  <c r="T206" i="3"/>
  <c r="S206" i="3"/>
  <c r="AA205" i="3"/>
  <c r="Z205" i="3"/>
  <c r="Y205" i="3"/>
  <c r="W205" i="3"/>
  <c r="V205" i="3"/>
  <c r="U205" i="3"/>
  <c r="T205" i="3"/>
  <c r="S205" i="3"/>
  <c r="AA204" i="3"/>
  <c r="Z204" i="3"/>
  <c r="Y204" i="3"/>
  <c r="W204" i="3"/>
  <c r="V204" i="3"/>
  <c r="U204" i="3"/>
  <c r="T204" i="3"/>
  <c r="S204" i="3"/>
  <c r="AA203" i="3"/>
  <c r="Z203" i="3"/>
  <c r="Y203" i="3"/>
  <c r="W203" i="3"/>
  <c r="V203" i="3"/>
  <c r="U203" i="3"/>
  <c r="T203" i="3"/>
  <c r="S203" i="3"/>
  <c r="AA202" i="3"/>
  <c r="Z202" i="3"/>
  <c r="Y202" i="3"/>
  <c r="W202" i="3"/>
  <c r="V202" i="3"/>
  <c r="U202" i="3"/>
  <c r="T202" i="3"/>
  <c r="S202" i="3"/>
  <c r="AA201" i="3"/>
  <c r="Z201" i="3"/>
  <c r="Y201" i="3"/>
  <c r="W201" i="3"/>
  <c r="V201" i="3"/>
  <c r="U201" i="3"/>
  <c r="T201" i="3"/>
  <c r="S201" i="3"/>
  <c r="AA200" i="3"/>
  <c r="Z200" i="3"/>
  <c r="Y200" i="3"/>
  <c r="W200" i="3"/>
  <c r="V200" i="3"/>
  <c r="U200" i="3"/>
  <c r="T200" i="3"/>
  <c r="S200" i="3"/>
  <c r="AA199" i="3"/>
  <c r="Z199" i="3"/>
  <c r="Y199" i="3"/>
  <c r="W199" i="3"/>
  <c r="V199" i="3"/>
  <c r="U199" i="3"/>
  <c r="T199" i="3"/>
  <c r="S199" i="3"/>
  <c r="AA198" i="3"/>
  <c r="Z198" i="3"/>
  <c r="Y198" i="3"/>
  <c r="W198" i="3"/>
  <c r="V198" i="3"/>
  <c r="U198" i="3"/>
  <c r="T198" i="3"/>
  <c r="S198" i="3"/>
  <c r="AA197" i="3"/>
  <c r="Z197" i="3"/>
  <c r="Y197" i="3"/>
  <c r="W197" i="3"/>
  <c r="V197" i="3"/>
  <c r="U197" i="3"/>
  <c r="T197" i="3"/>
  <c r="S197" i="3"/>
  <c r="AA196" i="3"/>
  <c r="Z196" i="3"/>
  <c r="Y196" i="3"/>
  <c r="W196" i="3"/>
  <c r="V196" i="3"/>
  <c r="U196" i="3"/>
  <c r="T196" i="3"/>
  <c r="S196" i="3"/>
  <c r="AA195" i="3"/>
  <c r="Z195" i="3"/>
  <c r="Y195" i="3"/>
  <c r="W195" i="3"/>
  <c r="V195" i="3"/>
  <c r="U195" i="3"/>
  <c r="T195" i="3"/>
  <c r="S195" i="3"/>
  <c r="AA194" i="3"/>
  <c r="Z194" i="3"/>
  <c r="Y194" i="3"/>
  <c r="W194" i="3"/>
  <c r="V194" i="3"/>
  <c r="U194" i="3"/>
  <c r="T194" i="3"/>
  <c r="S194" i="3"/>
  <c r="AA193" i="3"/>
  <c r="Z193" i="3"/>
  <c r="Y193" i="3"/>
  <c r="W193" i="3"/>
  <c r="V193" i="3"/>
  <c r="U193" i="3"/>
  <c r="T193" i="3"/>
  <c r="S193" i="3"/>
  <c r="AA192" i="3"/>
  <c r="Z192" i="3"/>
  <c r="Y192" i="3"/>
  <c r="W192" i="3"/>
  <c r="V192" i="3"/>
  <c r="U192" i="3"/>
  <c r="T192" i="3"/>
  <c r="S192" i="3"/>
  <c r="AA191" i="3"/>
  <c r="Z191" i="3"/>
  <c r="Y191" i="3"/>
  <c r="W191" i="3"/>
  <c r="V191" i="3"/>
  <c r="U191" i="3"/>
  <c r="T191" i="3"/>
  <c r="S191" i="3"/>
  <c r="AA190" i="3"/>
  <c r="Z190" i="3"/>
  <c r="Y190" i="3"/>
  <c r="W190" i="3"/>
  <c r="V190" i="3"/>
  <c r="U190" i="3"/>
  <c r="T190" i="3"/>
  <c r="S190" i="3"/>
  <c r="AA189" i="3"/>
  <c r="Z189" i="3"/>
  <c r="Y189" i="3"/>
  <c r="W189" i="3"/>
  <c r="V189" i="3"/>
  <c r="U189" i="3"/>
  <c r="T189" i="3"/>
  <c r="S189" i="3"/>
  <c r="AA188" i="3"/>
  <c r="Z188" i="3"/>
  <c r="Y188" i="3"/>
  <c r="W188" i="3"/>
  <c r="V188" i="3"/>
  <c r="U188" i="3"/>
  <c r="T188" i="3"/>
  <c r="S188" i="3"/>
  <c r="AA187" i="3"/>
  <c r="Z187" i="3"/>
  <c r="Y187" i="3"/>
  <c r="W187" i="3"/>
  <c r="V187" i="3"/>
  <c r="U187" i="3"/>
  <c r="T187" i="3"/>
  <c r="S187" i="3"/>
  <c r="AA186" i="3"/>
  <c r="Z186" i="3"/>
  <c r="Y186" i="3"/>
  <c r="W186" i="3"/>
  <c r="V186" i="3"/>
  <c r="U186" i="3"/>
  <c r="T186" i="3"/>
  <c r="S186" i="3"/>
  <c r="AA185" i="3"/>
  <c r="Z185" i="3"/>
  <c r="Y185" i="3"/>
  <c r="W185" i="3"/>
  <c r="V185" i="3"/>
  <c r="U185" i="3"/>
  <c r="T185" i="3"/>
  <c r="S185" i="3"/>
  <c r="AA184" i="3"/>
  <c r="Z184" i="3"/>
  <c r="Y184" i="3"/>
  <c r="W184" i="3"/>
  <c r="V184" i="3"/>
  <c r="U184" i="3"/>
  <c r="T184" i="3"/>
  <c r="S184" i="3"/>
  <c r="AA183" i="3"/>
  <c r="Z183" i="3"/>
  <c r="Y183" i="3"/>
  <c r="W183" i="3"/>
  <c r="V183" i="3"/>
  <c r="U183" i="3"/>
  <c r="T183" i="3"/>
  <c r="S183" i="3"/>
  <c r="AA182" i="3"/>
  <c r="Z182" i="3"/>
  <c r="Y182" i="3"/>
  <c r="W182" i="3"/>
  <c r="V182" i="3"/>
  <c r="U182" i="3"/>
  <c r="T182" i="3"/>
  <c r="S182" i="3"/>
  <c r="AA181" i="3"/>
  <c r="Z181" i="3"/>
  <c r="Y181" i="3"/>
  <c r="W181" i="3"/>
  <c r="V181" i="3"/>
  <c r="U181" i="3"/>
  <c r="T181" i="3"/>
  <c r="S181" i="3"/>
  <c r="AA180" i="3"/>
  <c r="Z180" i="3"/>
  <c r="Y180" i="3"/>
  <c r="W180" i="3"/>
  <c r="V180" i="3"/>
  <c r="U180" i="3"/>
  <c r="T180" i="3"/>
  <c r="S180" i="3"/>
  <c r="AA179" i="3"/>
  <c r="Z179" i="3"/>
  <c r="Y179" i="3"/>
  <c r="W179" i="3"/>
  <c r="V179" i="3"/>
  <c r="U179" i="3"/>
  <c r="T179" i="3"/>
  <c r="S179" i="3"/>
  <c r="AA178" i="3"/>
  <c r="Z178" i="3"/>
  <c r="Y178" i="3"/>
  <c r="W178" i="3"/>
  <c r="V178" i="3"/>
  <c r="U178" i="3"/>
  <c r="T178" i="3"/>
  <c r="S178" i="3"/>
  <c r="AA177" i="3"/>
  <c r="Z177" i="3"/>
  <c r="Y177" i="3"/>
  <c r="W177" i="3"/>
  <c r="V177" i="3"/>
  <c r="U177" i="3"/>
  <c r="T177" i="3"/>
  <c r="S177" i="3"/>
  <c r="AA176" i="3"/>
  <c r="Z176" i="3"/>
  <c r="Y176" i="3"/>
  <c r="W176" i="3"/>
  <c r="V176" i="3"/>
  <c r="U176" i="3"/>
  <c r="T176" i="3"/>
  <c r="S176" i="3"/>
  <c r="AA175" i="3"/>
  <c r="Z175" i="3"/>
  <c r="Y175" i="3"/>
  <c r="W175" i="3"/>
  <c r="V175" i="3"/>
  <c r="U175" i="3"/>
  <c r="T175" i="3"/>
  <c r="S175" i="3"/>
  <c r="AA174" i="3"/>
  <c r="Z174" i="3"/>
  <c r="Y174" i="3"/>
  <c r="W174" i="3"/>
  <c r="V174" i="3"/>
  <c r="U174" i="3"/>
  <c r="T174" i="3"/>
  <c r="S174" i="3"/>
  <c r="AA173" i="3"/>
  <c r="Z173" i="3"/>
  <c r="Y173" i="3"/>
  <c r="W173" i="3"/>
  <c r="V173" i="3"/>
  <c r="U173" i="3"/>
  <c r="T173" i="3"/>
  <c r="S173" i="3"/>
  <c r="AA172" i="3"/>
  <c r="Z172" i="3"/>
  <c r="Y172" i="3"/>
  <c r="W172" i="3"/>
  <c r="V172" i="3"/>
  <c r="U172" i="3"/>
  <c r="T172" i="3"/>
  <c r="S172" i="3"/>
  <c r="AA171" i="3"/>
  <c r="Z171" i="3"/>
  <c r="Y171" i="3"/>
  <c r="W171" i="3"/>
  <c r="V171" i="3"/>
  <c r="U171" i="3"/>
  <c r="T171" i="3"/>
  <c r="S171" i="3"/>
  <c r="AA170" i="3"/>
  <c r="Z170" i="3"/>
  <c r="Y170" i="3"/>
  <c r="W170" i="3"/>
  <c r="V170" i="3"/>
  <c r="U170" i="3"/>
  <c r="T170" i="3"/>
  <c r="S170" i="3"/>
  <c r="AA169" i="3"/>
  <c r="Z169" i="3"/>
  <c r="Y169" i="3"/>
  <c r="W169" i="3"/>
  <c r="V169" i="3"/>
  <c r="U169" i="3"/>
  <c r="T169" i="3"/>
  <c r="S169" i="3"/>
  <c r="AA168" i="3"/>
  <c r="Z168" i="3"/>
  <c r="Y168" i="3"/>
  <c r="W168" i="3"/>
  <c r="V168" i="3"/>
  <c r="U168" i="3"/>
  <c r="T168" i="3"/>
  <c r="S168" i="3"/>
  <c r="AA167" i="3"/>
  <c r="Z167" i="3"/>
  <c r="Y167" i="3"/>
  <c r="W167" i="3"/>
  <c r="V167" i="3"/>
  <c r="U167" i="3"/>
  <c r="T167" i="3"/>
  <c r="S167" i="3"/>
  <c r="AA166" i="3"/>
  <c r="Z166" i="3"/>
  <c r="Y166" i="3"/>
  <c r="W166" i="3"/>
  <c r="V166" i="3"/>
  <c r="U166" i="3"/>
  <c r="T166" i="3"/>
  <c r="S166" i="3"/>
  <c r="AA165" i="3"/>
  <c r="Z165" i="3"/>
  <c r="Y165" i="3"/>
  <c r="W165" i="3"/>
  <c r="V165" i="3"/>
  <c r="U165" i="3"/>
  <c r="T165" i="3"/>
  <c r="S165" i="3"/>
  <c r="AA164" i="3"/>
  <c r="Z164" i="3"/>
  <c r="Y164" i="3"/>
  <c r="W164" i="3"/>
  <c r="V164" i="3"/>
  <c r="U164" i="3"/>
  <c r="T164" i="3"/>
  <c r="S164" i="3"/>
  <c r="AA163" i="3"/>
  <c r="Z163" i="3"/>
  <c r="Y163" i="3"/>
  <c r="W163" i="3"/>
  <c r="V163" i="3"/>
  <c r="U163" i="3"/>
  <c r="T163" i="3"/>
  <c r="S163" i="3"/>
  <c r="AA162" i="3"/>
  <c r="Z162" i="3"/>
  <c r="Y162" i="3"/>
  <c r="W162" i="3"/>
  <c r="V162" i="3"/>
  <c r="U162" i="3"/>
  <c r="T162" i="3"/>
  <c r="S162" i="3"/>
  <c r="AA161" i="3"/>
  <c r="Z161" i="3"/>
  <c r="Y161" i="3"/>
  <c r="W161" i="3"/>
  <c r="V161" i="3"/>
  <c r="U161" i="3"/>
  <c r="T161" i="3"/>
  <c r="S161" i="3"/>
  <c r="AA160" i="3"/>
  <c r="Z160" i="3"/>
  <c r="Y160" i="3"/>
  <c r="W160" i="3"/>
  <c r="V160" i="3"/>
  <c r="U160" i="3"/>
  <c r="T160" i="3"/>
  <c r="S160" i="3"/>
  <c r="AA159" i="3"/>
  <c r="Z159" i="3"/>
  <c r="Y159" i="3"/>
  <c r="W159" i="3"/>
  <c r="V159" i="3"/>
  <c r="U159" i="3"/>
  <c r="T159" i="3"/>
  <c r="S159" i="3"/>
  <c r="AA158" i="3"/>
  <c r="Z158" i="3"/>
  <c r="Y158" i="3"/>
  <c r="W158" i="3"/>
  <c r="V158" i="3"/>
  <c r="U158" i="3"/>
  <c r="T158" i="3"/>
  <c r="S158" i="3"/>
  <c r="AA157" i="3"/>
  <c r="Z157" i="3"/>
  <c r="Y157" i="3"/>
  <c r="W157" i="3"/>
  <c r="V157" i="3"/>
  <c r="U157" i="3"/>
  <c r="T157" i="3"/>
  <c r="S157" i="3"/>
  <c r="AA156" i="3"/>
  <c r="Z156" i="3"/>
  <c r="Y156" i="3"/>
  <c r="W156" i="3"/>
  <c r="V156" i="3"/>
  <c r="U156" i="3"/>
  <c r="T156" i="3"/>
  <c r="S156" i="3"/>
  <c r="AA155" i="3"/>
  <c r="Z155" i="3"/>
  <c r="Y155" i="3"/>
  <c r="W155" i="3"/>
  <c r="V155" i="3"/>
  <c r="U155" i="3"/>
  <c r="T155" i="3"/>
  <c r="S155" i="3"/>
  <c r="AA154" i="3"/>
  <c r="Z154" i="3"/>
  <c r="Y154" i="3"/>
  <c r="W154" i="3"/>
  <c r="V154" i="3"/>
  <c r="U154" i="3"/>
  <c r="T154" i="3"/>
  <c r="S154" i="3"/>
  <c r="AA153" i="3"/>
  <c r="Z153" i="3"/>
  <c r="Y153" i="3"/>
  <c r="W153" i="3"/>
  <c r="V153" i="3"/>
  <c r="U153" i="3"/>
  <c r="T153" i="3"/>
  <c r="S153" i="3"/>
  <c r="AA152" i="3"/>
  <c r="Z152" i="3"/>
  <c r="Y152" i="3"/>
  <c r="W152" i="3"/>
  <c r="V152" i="3"/>
  <c r="U152" i="3"/>
  <c r="T152" i="3"/>
  <c r="S152" i="3"/>
  <c r="AA151" i="3"/>
  <c r="Z151" i="3"/>
  <c r="Y151" i="3"/>
  <c r="W151" i="3"/>
  <c r="V151" i="3"/>
  <c r="U151" i="3"/>
  <c r="T151" i="3"/>
  <c r="S151" i="3"/>
  <c r="AA150" i="3"/>
  <c r="Z150" i="3"/>
  <c r="Y150" i="3"/>
  <c r="W150" i="3"/>
  <c r="V150" i="3"/>
  <c r="U150" i="3"/>
  <c r="T150" i="3"/>
  <c r="S150" i="3"/>
  <c r="AA149" i="3"/>
  <c r="Z149" i="3"/>
  <c r="Y149" i="3"/>
  <c r="W149" i="3"/>
  <c r="V149" i="3"/>
  <c r="U149" i="3"/>
  <c r="T149" i="3"/>
  <c r="S149" i="3"/>
  <c r="AA148" i="3"/>
  <c r="Z148" i="3"/>
  <c r="Y148" i="3"/>
  <c r="W148" i="3"/>
  <c r="V148" i="3"/>
  <c r="U148" i="3"/>
  <c r="T148" i="3"/>
  <c r="S148" i="3"/>
  <c r="AA147" i="3"/>
  <c r="Z147" i="3"/>
  <c r="Y147" i="3"/>
  <c r="W147" i="3"/>
  <c r="V147" i="3"/>
  <c r="U147" i="3"/>
  <c r="T147" i="3"/>
  <c r="S147" i="3"/>
  <c r="AA146" i="3"/>
  <c r="Z146" i="3"/>
  <c r="Y146" i="3"/>
  <c r="W146" i="3"/>
  <c r="V146" i="3"/>
  <c r="U146" i="3"/>
  <c r="T146" i="3"/>
  <c r="S146" i="3"/>
  <c r="AA145" i="3"/>
  <c r="Z145" i="3"/>
  <c r="Y145" i="3"/>
  <c r="W145" i="3"/>
  <c r="V145" i="3"/>
  <c r="U145" i="3"/>
  <c r="M145" i="20" s="1"/>
  <c r="T145" i="3"/>
  <c r="S145" i="3"/>
  <c r="AA144" i="3"/>
  <c r="Z144" i="3"/>
  <c r="Y144" i="3"/>
  <c r="W144" i="3"/>
  <c r="V144" i="3"/>
  <c r="U144" i="3"/>
  <c r="M144" i="20" s="1"/>
  <c r="T144" i="3"/>
  <c r="S144" i="3"/>
  <c r="AA143" i="3"/>
  <c r="Z143" i="3"/>
  <c r="Y143" i="3"/>
  <c r="W143" i="3"/>
  <c r="V143" i="3"/>
  <c r="U143" i="3"/>
  <c r="M143" i="20" s="1"/>
  <c r="T143" i="3"/>
  <c r="S143" i="3"/>
  <c r="AA142" i="3"/>
  <c r="Z142" i="3"/>
  <c r="Y142" i="3"/>
  <c r="W142" i="3"/>
  <c r="V142" i="3"/>
  <c r="U142" i="3"/>
  <c r="M142" i="20" s="1"/>
  <c r="T142" i="3"/>
  <c r="S142" i="3"/>
  <c r="AA141" i="3"/>
  <c r="Z141" i="3"/>
  <c r="Y141" i="3"/>
  <c r="W141" i="3"/>
  <c r="V141" i="3"/>
  <c r="U141" i="3"/>
  <c r="M141" i="20" s="1"/>
  <c r="T141" i="3"/>
  <c r="S141" i="3"/>
  <c r="AA140" i="3"/>
  <c r="Z140" i="3"/>
  <c r="Y140" i="3"/>
  <c r="W140" i="3"/>
  <c r="V140" i="3"/>
  <c r="U140" i="3"/>
  <c r="M140" i="20" s="1"/>
  <c r="T140" i="3"/>
  <c r="S140" i="3"/>
  <c r="AA139" i="3"/>
  <c r="Z139" i="3"/>
  <c r="Y139" i="3"/>
  <c r="W139" i="3"/>
  <c r="V139" i="3"/>
  <c r="U139" i="3"/>
  <c r="M139" i="20" s="1"/>
  <c r="T139" i="3"/>
  <c r="S139" i="3"/>
  <c r="AA138" i="3"/>
  <c r="Z138" i="3"/>
  <c r="Y138" i="3"/>
  <c r="W138" i="3"/>
  <c r="V138" i="3"/>
  <c r="U138" i="3"/>
  <c r="M138" i="20" s="1"/>
  <c r="T138" i="3"/>
  <c r="S138" i="3"/>
  <c r="AA137" i="3"/>
  <c r="Z137" i="3"/>
  <c r="Y137" i="3"/>
  <c r="W137" i="3"/>
  <c r="V137" i="3"/>
  <c r="U137" i="3"/>
  <c r="M137" i="20" s="1"/>
  <c r="T137" i="3"/>
  <c r="S137" i="3"/>
  <c r="AA136" i="3"/>
  <c r="Z136" i="3"/>
  <c r="Y136" i="3"/>
  <c r="W136" i="3"/>
  <c r="V136" i="3"/>
  <c r="U136" i="3"/>
  <c r="M136" i="20" s="1"/>
  <c r="T136" i="3"/>
  <c r="S136" i="3"/>
  <c r="AA135" i="3"/>
  <c r="Z135" i="3"/>
  <c r="Y135" i="3"/>
  <c r="W135" i="3"/>
  <c r="V135" i="3"/>
  <c r="U135" i="3"/>
  <c r="M135" i="20" s="1"/>
  <c r="T135" i="3"/>
  <c r="S135" i="3"/>
  <c r="AA134" i="3"/>
  <c r="Z134" i="3"/>
  <c r="Y134" i="3"/>
  <c r="W134" i="3"/>
  <c r="V134" i="3"/>
  <c r="U134" i="3"/>
  <c r="M134" i="20" s="1"/>
  <c r="T134" i="3"/>
  <c r="S134" i="3"/>
  <c r="AA133" i="3"/>
  <c r="Z133" i="3"/>
  <c r="Y133" i="3"/>
  <c r="W133" i="3"/>
  <c r="V133" i="3"/>
  <c r="U133" i="3"/>
  <c r="M133" i="20" s="1"/>
  <c r="T133" i="3"/>
  <c r="S133" i="3"/>
  <c r="AA132" i="3"/>
  <c r="Z132" i="3"/>
  <c r="Y132" i="3"/>
  <c r="W132" i="3"/>
  <c r="V132" i="3"/>
  <c r="U132" i="3"/>
  <c r="M132" i="20" s="1"/>
  <c r="T132" i="3"/>
  <c r="S132" i="3"/>
  <c r="AA131" i="3"/>
  <c r="Z131" i="3"/>
  <c r="Y131" i="3"/>
  <c r="W131" i="3"/>
  <c r="V131" i="3"/>
  <c r="U131" i="3"/>
  <c r="M131" i="20" s="1"/>
  <c r="T131" i="3"/>
  <c r="S131" i="3"/>
  <c r="AA130" i="3"/>
  <c r="Z130" i="3"/>
  <c r="Y130" i="3"/>
  <c r="W130" i="3"/>
  <c r="V130" i="3"/>
  <c r="U130" i="3"/>
  <c r="M130" i="20" s="1"/>
  <c r="T130" i="3"/>
  <c r="S130" i="3"/>
  <c r="AA129" i="3"/>
  <c r="Z129" i="3"/>
  <c r="Y129" i="3"/>
  <c r="W129" i="3"/>
  <c r="V129" i="3"/>
  <c r="U129" i="3"/>
  <c r="M129" i="20" s="1"/>
  <c r="T129" i="3"/>
  <c r="S129" i="3"/>
  <c r="AA128" i="3"/>
  <c r="Z128" i="3"/>
  <c r="Y128" i="3"/>
  <c r="W128" i="3"/>
  <c r="V128" i="3"/>
  <c r="U128" i="3"/>
  <c r="M128" i="20" s="1"/>
  <c r="T128" i="3"/>
  <c r="S128" i="3"/>
  <c r="AA127" i="3"/>
  <c r="Z127" i="3"/>
  <c r="Y127" i="3"/>
  <c r="W127" i="3"/>
  <c r="V127" i="3"/>
  <c r="U127" i="3"/>
  <c r="M127" i="20" s="1"/>
  <c r="T127" i="3"/>
  <c r="S127" i="3"/>
  <c r="AA126" i="3"/>
  <c r="Z126" i="3"/>
  <c r="Y126" i="3"/>
  <c r="W126" i="3"/>
  <c r="V126" i="3"/>
  <c r="U126" i="3"/>
  <c r="M126" i="20" s="1"/>
  <c r="T126" i="3"/>
  <c r="S126" i="3"/>
  <c r="AA125" i="3"/>
  <c r="Z125" i="3"/>
  <c r="Y125" i="3"/>
  <c r="W125" i="3"/>
  <c r="V125" i="3"/>
  <c r="U125" i="3"/>
  <c r="M125" i="20" s="1"/>
  <c r="T125" i="3"/>
  <c r="S125" i="3"/>
  <c r="AA124" i="3"/>
  <c r="Z124" i="3"/>
  <c r="Y124" i="3"/>
  <c r="W124" i="3"/>
  <c r="V124" i="3"/>
  <c r="U124" i="3"/>
  <c r="M124" i="20" s="1"/>
  <c r="T124" i="3"/>
  <c r="S124" i="3"/>
  <c r="AA123" i="3"/>
  <c r="Z123" i="3"/>
  <c r="Y123" i="3"/>
  <c r="W123" i="3"/>
  <c r="V123" i="3"/>
  <c r="U123" i="3"/>
  <c r="M123" i="20" s="1"/>
  <c r="T123" i="3"/>
  <c r="S123" i="3"/>
  <c r="AA122" i="3"/>
  <c r="Z122" i="3"/>
  <c r="Y122" i="3"/>
  <c r="W122" i="3"/>
  <c r="V122" i="3"/>
  <c r="U122" i="3"/>
  <c r="M122" i="20" s="1"/>
  <c r="T122" i="3"/>
  <c r="S122" i="3"/>
  <c r="AA121" i="3"/>
  <c r="Z121" i="3"/>
  <c r="Y121" i="3"/>
  <c r="W121" i="3"/>
  <c r="V121" i="3"/>
  <c r="U121" i="3"/>
  <c r="M121" i="20" s="1"/>
  <c r="T121" i="3"/>
  <c r="S121" i="3"/>
  <c r="AA120" i="3"/>
  <c r="Z120" i="3"/>
  <c r="Y120" i="3"/>
  <c r="W120" i="3"/>
  <c r="V120" i="3"/>
  <c r="U120" i="3"/>
  <c r="M120" i="20" s="1"/>
  <c r="T120" i="3"/>
  <c r="S120" i="3"/>
  <c r="AA119" i="3"/>
  <c r="Z119" i="3"/>
  <c r="Y119" i="3"/>
  <c r="W119" i="3"/>
  <c r="V119" i="3"/>
  <c r="U119" i="3"/>
  <c r="M119" i="20" s="1"/>
  <c r="T119" i="3"/>
  <c r="S119" i="3"/>
  <c r="AA118" i="3"/>
  <c r="Z118" i="3"/>
  <c r="Y118" i="3"/>
  <c r="W118" i="3"/>
  <c r="V118" i="3"/>
  <c r="U118" i="3"/>
  <c r="T118" i="3"/>
  <c r="S118" i="3"/>
  <c r="AA117" i="3"/>
  <c r="Z117" i="3"/>
  <c r="Y117" i="3"/>
  <c r="W117" i="3"/>
  <c r="V117" i="3"/>
  <c r="U117" i="3"/>
  <c r="T117" i="3"/>
  <c r="S117" i="3"/>
  <c r="AA116" i="3"/>
  <c r="Z116" i="3"/>
  <c r="Y116" i="3"/>
  <c r="W116" i="3"/>
  <c r="V116" i="3"/>
  <c r="U116" i="3"/>
  <c r="T116" i="3"/>
  <c r="S116" i="3"/>
  <c r="AA115" i="3"/>
  <c r="Z115" i="3"/>
  <c r="Y115" i="3"/>
  <c r="W115" i="3"/>
  <c r="V115" i="3"/>
  <c r="U115" i="3"/>
  <c r="T115" i="3"/>
  <c r="S115" i="3"/>
  <c r="AA114" i="3"/>
  <c r="Z114" i="3"/>
  <c r="Y114" i="3"/>
  <c r="W114" i="3"/>
  <c r="V114" i="3"/>
  <c r="U114" i="3"/>
  <c r="T114" i="3"/>
  <c r="S114" i="3"/>
  <c r="AA113" i="3"/>
  <c r="Z113" i="3"/>
  <c r="Y113" i="3"/>
  <c r="W113" i="3"/>
  <c r="V113" i="3"/>
  <c r="U113" i="3"/>
  <c r="T113" i="3"/>
  <c r="S113" i="3"/>
  <c r="AA112" i="3"/>
  <c r="Z112" i="3"/>
  <c r="Y112" i="3"/>
  <c r="W112" i="3"/>
  <c r="V112" i="3"/>
  <c r="U112" i="3"/>
  <c r="T112" i="3"/>
  <c r="S112" i="3"/>
  <c r="AA111" i="3"/>
  <c r="Z111" i="3"/>
  <c r="Y111" i="3"/>
  <c r="W111" i="3"/>
  <c r="V111" i="3"/>
  <c r="U111" i="3"/>
  <c r="T111" i="3"/>
  <c r="S111" i="3"/>
  <c r="AA110" i="3"/>
  <c r="Z110" i="3"/>
  <c r="Y110" i="3"/>
  <c r="W110" i="3"/>
  <c r="V110" i="3"/>
  <c r="U110" i="3"/>
  <c r="T110" i="3"/>
  <c r="S110" i="3"/>
  <c r="AA109" i="3"/>
  <c r="Z109" i="3"/>
  <c r="Y109" i="3"/>
  <c r="W109" i="3"/>
  <c r="V109" i="3"/>
  <c r="U109" i="3"/>
  <c r="T109" i="3"/>
  <c r="S109" i="3"/>
  <c r="AA108" i="3"/>
  <c r="Z108" i="3"/>
  <c r="Y108" i="3"/>
  <c r="W108" i="3"/>
  <c r="V108" i="3"/>
  <c r="U108" i="3"/>
  <c r="T108" i="3"/>
  <c r="S108" i="3"/>
  <c r="AA107" i="3"/>
  <c r="Z107" i="3"/>
  <c r="Y107" i="3"/>
  <c r="W107" i="3"/>
  <c r="V107" i="3"/>
  <c r="U107" i="3"/>
  <c r="T107" i="3"/>
  <c r="S107" i="3"/>
  <c r="AA106" i="3"/>
  <c r="Z106" i="3"/>
  <c r="Y106" i="3"/>
  <c r="W106" i="3"/>
  <c r="V106" i="3"/>
  <c r="U106" i="3"/>
  <c r="T106" i="3"/>
  <c r="S106" i="3"/>
  <c r="AA105" i="3"/>
  <c r="Z105" i="3"/>
  <c r="Y105" i="3"/>
  <c r="W105" i="3"/>
  <c r="V105" i="3"/>
  <c r="U105" i="3"/>
  <c r="T105" i="3"/>
  <c r="S105" i="3"/>
  <c r="AA104" i="3"/>
  <c r="Z104" i="3"/>
  <c r="Y104" i="3"/>
  <c r="W104" i="3"/>
  <c r="V104" i="3"/>
  <c r="U104" i="3"/>
  <c r="T104" i="3"/>
  <c r="S104" i="3"/>
  <c r="AA103" i="3"/>
  <c r="Z103" i="3"/>
  <c r="Y103" i="3"/>
  <c r="W103" i="3"/>
  <c r="V103" i="3"/>
  <c r="U103" i="3"/>
  <c r="T103" i="3"/>
  <c r="S103" i="3"/>
  <c r="AA102" i="3"/>
  <c r="Z102" i="3"/>
  <c r="Y102" i="3"/>
  <c r="W102" i="3"/>
  <c r="V102" i="3"/>
  <c r="U102" i="3"/>
  <c r="T102" i="3"/>
  <c r="S102" i="3"/>
  <c r="AA101" i="3"/>
  <c r="Z101" i="3"/>
  <c r="Y101" i="3"/>
  <c r="W101" i="3"/>
  <c r="V101" i="3"/>
  <c r="U101" i="3"/>
  <c r="T101" i="3"/>
  <c r="S101" i="3"/>
  <c r="AA100" i="3"/>
  <c r="Z100" i="3"/>
  <c r="Y100" i="3"/>
  <c r="W100" i="3"/>
  <c r="V100" i="3"/>
  <c r="U100" i="3"/>
  <c r="T100" i="3"/>
  <c r="S100" i="3"/>
  <c r="AA99" i="3"/>
  <c r="Z99" i="3"/>
  <c r="Y99" i="3"/>
  <c r="W99" i="3"/>
  <c r="V99" i="3"/>
  <c r="U99" i="3"/>
  <c r="T99" i="3"/>
  <c r="S99" i="3"/>
  <c r="AA98" i="3"/>
  <c r="Z98" i="3"/>
  <c r="Y98" i="3"/>
  <c r="W98" i="3"/>
  <c r="V98" i="3"/>
  <c r="U98" i="3"/>
  <c r="T98" i="3"/>
  <c r="S98" i="3"/>
  <c r="AA97" i="3"/>
  <c r="Z97" i="3"/>
  <c r="Y97" i="3"/>
  <c r="W97" i="3"/>
  <c r="V97" i="3"/>
  <c r="U97" i="3"/>
  <c r="T97" i="3"/>
  <c r="S97" i="3"/>
  <c r="AA96" i="3"/>
  <c r="Z96" i="3"/>
  <c r="Y96" i="3"/>
  <c r="W96" i="3"/>
  <c r="V96" i="3"/>
  <c r="U96" i="3"/>
  <c r="T96" i="3"/>
  <c r="S96" i="3"/>
  <c r="AA95" i="3"/>
  <c r="Z95" i="3"/>
  <c r="Y95" i="3"/>
  <c r="W95" i="3"/>
  <c r="V95" i="3"/>
  <c r="U95" i="3"/>
  <c r="T95" i="3"/>
  <c r="S95" i="3"/>
  <c r="AA94" i="3"/>
  <c r="Z94" i="3"/>
  <c r="Y94" i="3"/>
  <c r="W94" i="3"/>
  <c r="V94" i="3"/>
  <c r="U94" i="3"/>
  <c r="T94" i="3"/>
  <c r="S94" i="3"/>
  <c r="AA93" i="3"/>
  <c r="Z93" i="3"/>
  <c r="Y93" i="3"/>
  <c r="W93" i="3"/>
  <c r="V93" i="3"/>
  <c r="U93" i="3"/>
  <c r="T93" i="3"/>
  <c r="S93" i="3"/>
  <c r="AA92" i="3"/>
  <c r="Z92" i="3"/>
  <c r="Y92" i="3"/>
  <c r="W92" i="3"/>
  <c r="V92" i="3"/>
  <c r="U92" i="3"/>
  <c r="T92" i="3"/>
  <c r="S92" i="3"/>
  <c r="AA91" i="3"/>
  <c r="Z91" i="3"/>
  <c r="Y91" i="3"/>
  <c r="W91" i="3"/>
  <c r="V91" i="3"/>
  <c r="U91" i="3"/>
  <c r="T91" i="3"/>
  <c r="S91" i="3"/>
  <c r="AA90" i="3"/>
  <c r="Z90" i="3"/>
  <c r="Y90" i="3"/>
  <c r="W90" i="3"/>
  <c r="V90" i="3"/>
  <c r="U90" i="3"/>
  <c r="T90" i="3"/>
  <c r="S90" i="3"/>
  <c r="AA89" i="3"/>
  <c r="Z89" i="3"/>
  <c r="Y89" i="3"/>
  <c r="W89" i="3"/>
  <c r="V89" i="3"/>
  <c r="U89" i="3"/>
  <c r="T89" i="3"/>
  <c r="S89" i="3"/>
  <c r="AA88" i="3"/>
  <c r="Z88" i="3"/>
  <c r="Y88" i="3"/>
  <c r="W88" i="3"/>
  <c r="V88" i="3"/>
  <c r="U88" i="3"/>
  <c r="T88" i="3"/>
  <c r="S88" i="3"/>
  <c r="AA87" i="3"/>
  <c r="Z87" i="3"/>
  <c r="Y87" i="3"/>
  <c r="W87" i="3"/>
  <c r="V87" i="3"/>
  <c r="U87" i="3"/>
  <c r="T87" i="3"/>
  <c r="S87" i="3"/>
  <c r="AA86" i="3"/>
  <c r="Z86" i="3"/>
  <c r="Y86" i="3"/>
  <c r="W86" i="3"/>
  <c r="V86" i="3"/>
  <c r="U86" i="3"/>
  <c r="T86" i="3"/>
  <c r="S86" i="3"/>
  <c r="AA85" i="3"/>
  <c r="Z85" i="3"/>
  <c r="Y85" i="3"/>
  <c r="W85" i="3"/>
  <c r="V85" i="3"/>
  <c r="U85" i="3"/>
  <c r="T85" i="3"/>
  <c r="S85" i="3"/>
  <c r="AA84" i="3"/>
  <c r="Z84" i="3"/>
  <c r="Y84" i="3"/>
  <c r="W84" i="3"/>
  <c r="V84" i="3"/>
  <c r="U84" i="3"/>
  <c r="T84" i="3"/>
  <c r="S84" i="3"/>
  <c r="AA83" i="3"/>
  <c r="Z83" i="3"/>
  <c r="Y83" i="3"/>
  <c r="W83" i="3"/>
  <c r="V83" i="3"/>
  <c r="U83" i="3"/>
  <c r="T83" i="3"/>
  <c r="S83" i="3"/>
  <c r="AA82" i="3"/>
  <c r="Z82" i="3"/>
  <c r="Y82" i="3"/>
  <c r="W82" i="3"/>
  <c r="V82" i="3"/>
  <c r="U82" i="3"/>
  <c r="T82" i="3"/>
  <c r="S82" i="3"/>
  <c r="AA81" i="3"/>
  <c r="Z81" i="3"/>
  <c r="Y81" i="3"/>
  <c r="W81" i="3"/>
  <c r="V81" i="3"/>
  <c r="U81" i="3"/>
  <c r="T81" i="3"/>
  <c r="S81" i="3"/>
  <c r="AA80" i="3"/>
  <c r="Z80" i="3"/>
  <c r="Y80" i="3"/>
  <c r="W80" i="3"/>
  <c r="V80" i="3"/>
  <c r="U80" i="3"/>
  <c r="T80" i="3"/>
  <c r="S80" i="3"/>
  <c r="AA79" i="3"/>
  <c r="Z79" i="3"/>
  <c r="Y79" i="3"/>
  <c r="W79" i="3"/>
  <c r="V79" i="3"/>
  <c r="U79" i="3"/>
  <c r="T79" i="3"/>
  <c r="S79" i="3"/>
  <c r="AA78" i="3"/>
  <c r="Z78" i="3"/>
  <c r="Y78" i="3"/>
  <c r="W78" i="3"/>
  <c r="V78" i="3"/>
  <c r="U78" i="3"/>
  <c r="T78" i="3"/>
  <c r="S78" i="3"/>
  <c r="AA77" i="3"/>
  <c r="Z77" i="3"/>
  <c r="Y77" i="3"/>
  <c r="W77" i="3"/>
  <c r="V77" i="3"/>
  <c r="U77" i="3"/>
  <c r="T77" i="3"/>
  <c r="S77" i="3"/>
  <c r="AA76" i="3"/>
  <c r="Z76" i="3"/>
  <c r="Y76" i="3"/>
  <c r="W76" i="3"/>
  <c r="V76" i="3"/>
  <c r="U76" i="3"/>
  <c r="T76" i="3"/>
  <c r="S76" i="3"/>
  <c r="AA75" i="3"/>
  <c r="Z75" i="3"/>
  <c r="Y75" i="3"/>
  <c r="W75" i="3"/>
  <c r="V75" i="3"/>
  <c r="U75" i="3"/>
  <c r="T75" i="3"/>
  <c r="S75" i="3"/>
  <c r="AA74" i="3"/>
  <c r="Z74" i="3"/>
  <c r="Y74" i="3"/>
  <c r="W74" i="3"/>
  <c r="V74" i="3"/>
  <c r="U74" i="3"/>
  <c r="T74" i="3"/>
  <c r="S74" i="3"/>
  <c r="AA73" i="3"/>
  <c r="Z73" i="3"/>
  <c r="Y73" i="3"/>
  <c r="W73" i="3"/>
  <c r="V73" i="3"/>
  <c r="U73" i="3"/>
  <c r="T73" i="3"/>
  <c r="S73" i="3"/>
  <c r="AA72" i="3"/>
  <c r="Z72" i="3"/>
  <c r="Y72" i="3"/>
  <c r="W72" i="3"/>
  <c r="V72" i="3"/>
  <c r="U72" i="3"/>
  <c r="T72" i="3"/>
  <c r="S72" i="3"/>
  <c r="AA71" i="3"/>
  <c r="Z71" i="3"/>
  <c r="Y71" i="3"/>
  <c r="W71" i="3"/>
  <c r="V71" i="3"/>
  <c r="U71" i="3"/>
  <c r="T71" i="3"/>
  <c r="S71" i="3"/>
  <c r="AA70" i="3"/>
  <c r="Z70" i="3"/>
  <c r="Y70" i="3"/>
  <c r="W70" i="3"/>
  <c r="V70" i="3"/>
  <c r="U70" i="3"/>
  <c r="T70" i="3"/>
  <c r="S70" i="3"/>
  <c r="AA69" i="3"/>
  <c r="Z69" i="3"/>
  <c r="Y69" i="3"/>
  <c r="W69" i="3"/>
  <c r="V69" i="3"/>
  <c r="U69" i="3"/>
  <c r="T69" i="3"/>
  <c r="S69" i="3"/>
  <c r="AA68" i="3"/>
  <c r="Z68" i="3"/>
  <c r="Y68" i="3"/>
  <c r="W68" i="3"/>
  <c r="V68" i="3"/>
  <c r="U68" i="3"/>
  <c r="T68" i="3"/>
  <c r="S68" i="3"/>
  <c r="AA67" i="3"/>
  <c r="Z67" i="3"/>
  <c r="Y67" i="3"/>
  <c r="W67" i="3"/>
  <c r="V67" i="3"/>
  <c r="U67" i="3"/>
  <c r="T67" i="3"/>
  <c r="S67" i="3"/>
  <c r="AA66" i="3"/>
  <c r="Z66" i="3"/>
  <c r="Y66" i="3"/>
  <c r="W66" i="3"/>
  <c r="V66" i="3"/>
  <c r="U66" i="3"/>
  <c r="T66" i="3"/>
  <c r="S66" i="3"/>
  <c r="AA65" i="3"/>
  <c r="Z65" i="3"/>
  <c r="Y65" i="3"/>
  <c r="W65" i="3"/>
  <c r="V65" i="3"/>
  <c r="U65" i="3"/>
  <c r="T65" i="3"/>
  <c r="S65" i="3"/>
  <c r="AA64" i="3"/>
  <c r="Z64" i="3"/>
  <c r="Y64" i="3"/>
  <c r="W64" i="3"/>
  <c r="V64" i="3"/>
  <c r="U64" i="3"/>
  <c r="T64" i="3"/>
  <c r="S64" i="3"/>
  <c r="AA63" i="3"/>
  <c r="Z63" i="3"/>
  <c r="Y63" i="3"/>
  <c r="W63" i="3"/>
  <c r="V63" i="3"/>
  <c r="U63" i="3"/>
  <c r="T63" i="3"/>
  <c r="S63" i="3"/>
  <c r="AA62" i="3"/>
  <c r="Z62" i="3"/>
  <c r="Y62" i="3"/>
  <c r="W62" i="3"/>
  <c r="V62" i="3"/>
  <c r="U62" i="3"/>
  <c r="T62" i="3"/>
  <c r="S62" i="3"/>
  <c r="AA61" i="3"/>
  <c r="Z61" i="3"/>
  <c r="Y61" i="3"/>
  <c r="W61" i="3"/>
  <c r="V61" i="3"/>
  <c r="U61" i="3"/>
  <c r="T61" i="3"/>
  <c r="S61" i="3"/>
  <c r="AA60" i="3"/>
  <c r="Z60" i="3"/>
  <c r="Y60" i="3"/>
  <c r="W60" i="3"/>
  <c r="V60" i="3"/>
  <c r="U60" i="3"/>
  <c r="T60" i="3"/>
  <c r="S60" i="3"/>
  <c r="AA59" i="3"/>
  <c r="Z59" i="3"/>
  <c r="Y59" i="3"/>
  <c r="W59" i="3"/>
  <c r="V59" i="3"/>
  <c r="U59" i="3"/>
  <c r="T59" i="3"/>
  <c r="S59" i="3"/>
  <c r="AA58" i="3"/>
  <c r="Z58" i="3"/>
  <c r="Y58" i="3"/>
  <c r="W58" i="3"/>
  <c r="V58" i="3"/>
  <c r="U58" i="3"/>
  <c r="T58" i="3"/>
  <c r="S58" i="3"/>
  <c r="AA57" i="3"/>
  <c r="Z57" i="3"/>
  <c r="Y57" i="3"/>
  <c r="W57" i="3"/>
  <c r="V57" i="3"/>
  <c r="U57" i="3"/>
  <c r="T57" i="3"/>
  <c r="S57" i="3"/>
  <c r="AA56" i="3"/>
  <c r="Z56" i="3"/>
  <c r="Y56" i="3"/>
  <c r="W56" i="3"/>
  <c r="V56" i="3"/>
  <c r="U56" i="3"/>
  <c r="T56" i="3"/>
  <c r="S56" i="3"/>
  <c r="AA55" i="3"/>
  <c r="Z55" i="3"/>
  <c r="Y55" i="3"/>
  <c r="W55" i="3"/>
  <c r="V55" i="3"/>
  <c r="U55" i="3"/>
  <c r="T55" i="3"/>
  <c r="S55" i="3"/>
  <c r="AA54" i="3"/>
  <c r="Z54" i="3"/>
  <c r="Y54" i="3"/>
  <c r="W54" i="3"/>
  <c r="V54" i="3"/>
  <c r="U54" i="3"/>
  <c r="T54" i="3"/>
  <c r="S54" i="3"/>
  <c r="AA53" i="3"/>
  <c r="Z53" i="3"/>
  <c r="Y53" i="3"/>
  <c r="W53" i="3"/>
  <c r="V53" i="3"/>
  <c r="U53" i="3"/>
  <c r="T53" i="3"/>
  <c r="S53" i="3"/>
  <c r="AA52" i="3"/>
  <c r="Z52" i="3"/>
  <c r="Y52" i="3"/>
  <c r="W52" i="3"/>
  <c r="V52" i="3"/>
  <c r="U52" i="3"/>
  <c r="T52" i="3"/>
  <c r="S52" i="3"/>
  <c r="AA51" i="3"/>
  <c r="Z51" i="3"/>
  <c r="Y51" i="3"/>
  <c r="W51" i="3"/>
  <c r="V51" i="3"/>
  <c r="U51" i="3"/>
  <c r="T51" i="3"/>
  <c r="S51" i="3"/>
  <c r="AA50" i="3"/>
  <c r="Z50" i="3"/>
  <c r="Y50" i="3"/>
  <c r="W50" i="3"/>
  <c r="V50" i="3"/>
  <c r="U50" i="3"/>
  <c r="T50" i="3"/>
  <c r="S50" i="3"/>
  <c r="AA49" i="3"/>
  <c r="Z49" i="3"/>
  <c r="Y49" i="3"/>
  <c r="W49" i="3"/>
  <c r="V49" i="3"/>
  <c r="U49" i="3"/>
  <c r="T49" i="3"/>
  <c r="S49" i="3"/>
  <c r="AA48" i="3"/>
  <c r="Z48" i="3"/>
  <c r="Y48" i="3"/>
  <c r="W48" i="3"/>
  <c r="V48" i="3"/>
  <c r="U48" i="3"/>
  <c r="T48" i="3"/>
  <c r="S48" i="3"/>
  <c r="AA47" i="3"/>
  <c r="Z47" i="3"/>
  <c r="Y47" i="3"/>
  <c r="W47" i="3"/>
  <c r="V47" i="3"/>
  <c r="U47" i="3"/>
  <c r="T47" i="3"/>
  <c r="S47" i="3"/>
  <c r="AA46" i="3"/>
  <c r="Z46" i="3"/>
  <c r="Y46" i="3"/>
  <c r="W46" i="3"/>
  <c r="V46" i="3"/>
  <c r="U46" i="3"/>
  <c r="T46" i="3"/>
  <c r="S46" i="3"/>
  <c r="AA45" i="3"/>
  <c r="Z45" i="3"/>
  <c r="Y45" i="3"/>
  <c r="W45" i="3"/>
  <c r="V45" i="3"/>
  <c r="U45" i="3"/>
  <c r="T45" i="3"/>
  <c r="S45" i="3"/>
  <c r="AA44" i="3"/>
  <c r="Z44" i="3"/>
  <c r="Y44" i="3"/>
  <c r="W44" i="3"/>
  <c r="V44" i="3"/>
  <c r="U44" i="3"/>
  <c r="T44" i="3"/>
  <c r="S44" i="3"/>
  <c r="AA43" i="3"/>
  <c r="Z43" i="3"/>
  <c r="Y43" i="3"/>
  <c r="W43" i="3"/>
  <c r="V43" i="3"/>
  <c r="U43" i="3"/>
  <c r="T43" i="3"/>
  <c r="S43" i="3"/>
  <c r="AA42" i="3"/>
  <c r="Z42" i="3"/>
  <c r="Y42" i="3"/>
  <c r="W42" i="3"/>
  <c r="V42" i="3"/>
  <c r="U42" i="3"/>
  <c r="T42" i="3"/>
  <c r="S42" i="3"/>
  <c r="AA41" i="3"/>
  <c r="Z41" i="3"/>
  <c r="Y41" i="3"/>
  <c r="W41" i="3"/>
  <c r="V41" i="3"/>
  <c r="U41" i="3"/>
  <c r="T41" i="3"/>
  <c r="S41" i="3"/>
  <c r="AA40" i="3"/>
  <c r="Z40" i="3"/>
  <c r="Y40" i="3"/>
  <c r="W40" i="3"/>
  <c r="V40" i="3"/>
  <c r="U40" i="3"/>
  <c r="T40" i="3"/>
  <c r="S40" i="3"/>
  <c r="AA39" i="3"/>
  <c r="Z39" i="3"/>
  <c r="Y39" i="3"/>
  <c r="W39" i="3"/>
  <c r="V39" i="3"/>
  <c r="U39" i="3"/>
  <c r="T39" i="3"/>
  <c r="S39" i="3"/>
  <c r="AA38" i="3"/>
  <c r="Z38" i="3"/>
  <c r="Y38" i="3"/>
  <c r="W38" i="3"/>
  <c r="V38" i="3"/>
  <c r="U38" i="3"/>
  <c r="T38" i="3"/>
  <c r="S38" i="3"/>
  <c r="AA37" i="3"/>
  <c r="Z37" i="3"/>
  <c r="Y37" i="3"/>
  <c r="W37" i="3"/>
  <c r="V37" i="3"/>
  <c r="U37" i="3"/>
  <c r="T37" i="3"/>
  <c r="S37" i="3"/>
  <c r="AA36" i="3"/>
  <c r="Z36" i="3"/>
  <c r="Y36" i="3"/>
  <c r="W36" i="3"/>
  <c r="V36" i="3"/>
  <c r="U36" i="3"/>
  <c r="T36" i="3"/>
  <c r="S36" i="3"/>
  <c r="AA35" i="3"/>
  <c r="Z35" i="3"/>
  <c r="Y35" i="3"/>
  <c r="W35" i="3"/>
  <c r="V35" i="3"/>
  <c r="U35" i="3"/>
  <c r="T35" i="3"/>
  <c r="S35" i="3"/>
  <c r="AA34" i="3"/>
  <c r="Z34" i="3"/>
  <c r="Y34" i="3"/>
  <c r="W34" i="3"/>
  <c r="V34" i="3"/>
  <c r="U34" i="3"/>
  <c r="T34" i="3"/>
  <c r="S34" i="3"/>
  <c r="AA33" i="3"/>
  <c r="Z33" i="3"/>
  <c r="Y33" i="3"/>
  <c r="W33" i="3"/>
  <c r="V33" i="3"/>
  <c r="U33" i="3"/>
  <c r="T33" i="3"/>
  <c r="S33" i="3"/>
  <c r="AA32" i="3"/>
  <c r="Z32" i="3"/>
  <c r="Y32" i="3"/>
  <c r="W32" i="3"/>
  <c r="V32" i="3"/>
  <c r="U32" i="3"/>
  <c r="T32" i="3"/>
  <c r="S32" i="3"/>
  <c r="AA31" i="3"/>
  <c r="Z31" i="3"/>
  <c r="Y31" i="3"/>
  <c r="W31" i="3"/>
  <c r="V31" i="3"/>
  <c r="U31" i="3"/>
  <c r="T31" i="3"/>
  <c r="S31" i="3"/>
  <c r="AA30" i="3"/>
  <c r="Z30" i="3"/>
  <c r="Y30" i="3"/>
  <c r="W30" i="3"/>
  <c r="V30" i="3"/>
  <c r="U30" i="3"/>
  <c r="T30" i="3"/>
  <c r="S30" i="3"/>
  <c r="AA29" i="3"/>
  <c r="Z29" i="3"/>
  <c r="Y29" i="3"/>
  <c r="W29" i="3"/>
  <c r="V29" i="3"/>
  <c r="U29" i="3"/>
  <c r="T29" i="3"/>
  <c r="S29" i="3"/>
  <c r="AA28" i="3"/>
  <c r="Z28" i="3"/>
  <c r="Y28" i="3"/>
  <c r="W28" i="3"/>
  <c r="V28" i="3"/>
  <c r="U28" i="3"/>
  <c r="T28" i="3"/>
  <c r="S28" i="3"/>
  <c r="AA27" i="3"/>
  <c r="Z27" i="3"/>
  <c r="Y27" i="3"/>
  <c r="W27" i="3"/>
  <c r="V27" i="3"/>
  <c r="U27" i="3"/>
  <c r="T27" i="3"/>
  <c r="S27" i="3"/>
  <c r="AA26" i="3"/>
  <c r="Z26" i="3"/>
  <c r="Y26" i="3"/>
  <c r="W26" i="3"/>
  <c r="V26" i="3"/>
  <c r="U26" i="3"/>
  <c r="T26" i="3"/>
  <c r="S26" i="3"/>
  <c r="AA25" i="3"/>
  <c r="Z25" i="3"/>
  <c r="Y25" i="3"/>
  <c r="W25" i="3"/>
  <c r="V25" i="3"/>
  <c r="U25" i="3"/>
  <c r="T25" i="3"/>
  <c r="S25" i="3"/>
  <c r="AA24" i="3"/>
  <c r="Z24" i="3"/>
  <c r="Y24" i="3"/>
  <c r="W24" i="3"/>
  <c r="V24" i="3"/>
  <c r="U24" i="3"/>
  <c r="T24" i="3"/>
  <c r="S24" i="3"/>
  <c r="AA23" i="3"/>
  <c r="Z23" i="3"/>
  <c r="Y23" i="3"/>
  <c r="W23" i="3"/>
  <c r="V23" i="3"/>
  <c r="U23" i="3"/>
  <c r="T23" i="3"/>
  <c r="S23" i="3"/>
  <c r="AA22" i="3"/>
  <c r="Z22" i="3"/>
  <c r="Y22" i="3"/>
  <c r="W22" i="3"/>
  <c r="V22" i="3"/>
  <c r="U22" i="3"/>
  <c r="T22" i="3"/>
  <c r="S22" i="3"/>
  <c r="AA21" i="3"/>
  <c r="Z21" i="3"/>
  <c r="Y21" i="3"/>
  <c r="W21" i="3"/>
  <c r="V21" i="3"/>
  <c r="U21" i="3"/>
  <c r="T21" i="3"/>
  <c r="S21" i="3"/>
  <c r="AA20" i="3"/>
  <c r="Z20" i="3"/>
  <c r="Y20" i="3"/>
  <c r="W20" i="3"/>
  <c r="V20" i="3"/>
  <c r="U20" i="3"/>
  <c r="T20" i="3"/>
  <c r="S20" i="3"/>
  <c r="AA19" i="3"/>
  <c r="Z19" i="3"/>
  <c r="Y19" i="3"/>
  <c r="W19" i="3"/>
  <c r="V19" i="3"/>
  <c r="U19" i="3"/>
  <c r="T19" i="3"/>
  <c r="S19" i="3"/>
  <c r="AA18" i="3"/>
  <c r="Z18" i="3"/>
  <c r="Y18" i="3"/>
  <c r="W18" i="3"/>
  <c r="V18" i="3"/>
  <c r="U18" i="3"/>
  <c r="T18" i="3"/>
  <c r="S18" i="3"/>
  <c r="AA17" i="3"/>
  <c r="Z17" i="3"/>
  <c r="Y17" i="3"/>
  <c r="W17" i="3"/>
  <c r="V17" i="3"/>
  <c r="U17" i="3"/>
  <c r="T17" i="3"/>
  <c r="S17" i="3"/>
  <c r="AA16" i="3"/>
  <c r="Z16" i="3"/>
  <c r="Y16" i="3"/>
  <c r="W16" i="3"/>
  <c r="V16" i="3"/>
  <c r="U16" i="3"/>
  <c r="T16" i="3"/>
  <c r="S16" i="3"/>
  <c r="AA15" i="3"/>
  <c r="Z15" i="3"/>
  <c r="Y15" i="3"/>
  <c r="W15" i="3"/>
  <c r="V15" i="3"/>
  <c r="U15" i="3"/>
  <c r="T15" i="3"/>
  <c r="S15" i="3"/>
  <c r="AA14" i="3"/>
  <c r="Z14" i="3"/>
  <c r="Y14" i="3"/>
  <c r="W14" i="3"/>
  <c r="V14" i="3"/>
  <c r="U14" i="3"/>
  <c r="T14" i="3"/>
  <c r="S14" i="3"/>
  <c r="AA13" i="3"/>
  <c r="Z13" i="3"/>
  <c r="Y13" i="3"/>
  <c r="W13" i="3"/>
  <c r="V13" i="3"/>
  <c r="U13" i="3"/>
  <c r="T13" i="3"/>
  <c r="S13" i="3"/>
  <c r="AA12" i="3"/>
  <c r="Z12" i="3"/>
  <c r="Y12" i="3"/>
  <c r="W12" i="3"/>
  <c r="V12" i="3"/>
  <c r="U12" i="3"/>
  <c r="T12" i="3"/>
  <c r="S12" i="3"/>
  <c r="AA11" i="3"/>
  <c r="Z11" i="3"/>
  <c r="Y11" i="3"/>
  <c r="W11" i="3"/>
  <c r="V11" i="3"/>
  <c r="U11" i="3"/>
  <c r="T11" i="3"/>
  <c r="S11" i="3"/>
  <c r="AA10" i="3"/>
  <c r="Z10" i="3"/>
  <c r="Y10" i="3"/>
  <c r="W10" i="3"/>
  <c r="V10" i="3"/>
  <c r="U10" i="3"/>
  <c r="T10" i="3"/>
  <c r="S10" i="3"/>
  <c r="AA9" i="3"/>
  <c r="Z9" i="3"/>
  <c r="Y9" i="3"/>
  <c r="W9" i="3"/>
  <c r="V9" i="3"/>
  <c r="U9" i="3"/>
  <c r="T9" i="3"/>
  <c r="S9" i="3"/>
  <c r="AA8" i="3"/>
  <c r="Z8" i="3"/>
  <c r="Y8" i="3"/>
  <c r="W8" i="3"/>
  <c r="V8" i="3"/>
  <c r="U8" i="3"/>
  <c r="T8" i="3"/>
  <c r="S8" i="3"/>
  <c r="AA7" i="3"/>
  <c r="Z7" i="3"/>
  <c r="Y7" i="3"/>
  <c r="W7" i="3"/>
  <c r="V7" i="3"/>
  <c r="U7" i="3"/>
  <c r="T7" i="3"/>
  <c r="S7" i="3"/>
  <c r="AA6" i="3"/>
  <c r="Z6" i="3"/>
  <c r="Y6" i="3"/>
  <c r="W6" i="3"/>
  <c r="V6" i="3"/>
  <c r="U6" i="3"/>
  <c r="T6" i="3"/>
  <c r="S6" i="3"/>
  <c r="AA5" i="3"/>
  <c r="Z5" i="3"/>
  <c r="Y5" i="3"/>
  <c r="W5" i="3"/>
  <c r="V5" i="3"/>
  <c r="U5" i="3"/>
  <c r="T5" i="3"/>
  <c r="S5" i="3"/>
  <c r="AA4" i="3"/>
  <c r="Z4" i="3"/>
  <c r="Y4" i="3"/>
  <c r="W4" i="3"/>
  <c r="V4" i="3"/>
  <c r="U4" i="3"/>
  <c r="T4" i="3"/>
  <c r="S4" i="3"/>
  <c r="AA3" i="3"/>
  <c r="Z3" i="3"/>
  <c r="Y3" i="3"/>
  <c r="W3" i="3"/>
  <c r="V3" i="3"/>
  <c r="U3" i="3"/>
  <c r="T3" i="3"/>
  <c r="S3" i="3"/>
  <c r="AA2" i="3"/>
  <c r="C10" i="14" s="1"/>
  <c r="Z2" i="3"/>
  <c r="C9" i="14" s="1"/>
  <c r="Y2" i="3"/>
  <c r="W2" i="3"/>
  <c r="C7" i="14" s="1"/>
  <c r="V2" i="3"/>
  <c r="C6" i="14" s="1"/>
  <c r="U2" i="3"/>
  <c r="T2" i="3"/>
  <c r="C4" i="14" s="1"/>
  <c r="S2" i="3"/>
  <c r="M146" i="20" l="1"/>
  <c r="N128" i="20"/>
  <c r="N129" i="20"/>
  <c r="N130" i="20"/>
  <c r="N131" i="20"/>
  <c r="N132" i="20"/>
  <c r="N133" i="20"/>
  <c r="N134" i="20"/>
  <c r="N135" i="20"/>
  <c r="N136" i="20"/>
  <c r="N137" i="20"/>
  <c r="N138" i="20"/>
  <c r="N139" i="20"/>
  <c r="N140" i="20"/>
  <c r="N141" i="20"/>
  <c r="N142" i="20"/>
  <c r="N143" i="20"/>
  <c r="N144" i="20"/>
  <c r="N145" i="20"/>
  <c r="N146" i="20"/>
  <c r="N147" i="20"/>
  <c r="N148" i="20"/>
  <c r="N149" i="20"/>
  <c r="N150" i="20"/>
  <c r="N151" i="20"/>
  <c r="N152" i="20"/>
  <c r="N153" i="20"/>
  <c r="N154" i="20"/>
  <c r="N155" i="20"/>
  <c r="N156" i="20"/>
  <c r="N157" i="20"/>
  <c r="C3" i="14"/>
  <c r="C8" i="14"/>
  <c r="N2" i="20"/>
  <c r="N3" i="20"/>
  <c r="N4" i="20"/>
  <c r="N5" i="20"/>
  <c r="N6" i="20"/>
  <c r="N7" i="20"/>
  <c r="N8" i="20"/>
  <c r="N9" i="20"/>
  <c r="N10" i="20"/>
  <c r="N11" i="20"/>
  <c r="N12" i="20"/>
  <c r="N13" i="20"/>
  <c r="N14" i="20"/>
  <c r="N15" i="20"/>
  <c r="N16" i="20"/>
  <c r="N17" i="20"/>
  <c r="N18" i="20"/>
  <c r="N19" i="20"/>
  <c r="N20" i="20"/>
  <c r="N21" i="20"/>
  <c r="N22" i="20"/>
  <c r="N23" i="20"/>
  <c r="N24" i="20"/>
  <c r="N25" i="20"/>
  <c r="N26" i="20"/>
  <c r="N27" i="20"/>
  <c r="N28" i="20"/>
  <c r="N29" i="20"/>
  <c r="N30" i="20"/>
  <c r="N31" i="20"/>
  <c r="C5" i="14"/>
  <c r="M2" i="20"/>
  <c r="M3" i="20"/>
  <c r="M4" i="20"/>
  <c r="M5" i="20"/>
  <c r="M6" i="20"/>
  <c r="M7" i="20"/>
  <c r="M8" i="20"/>
  <c r="M9" i="20"/>
  <c r="M10" i="20"/>
  <c r="M11" i="20"/>
  <c r="M12" i="20"/>
  <c r="M13" i="20"/>
  <c r="M14" i="20"/>
  <c r="M15" i="20"/>
  <c r="M16" i="20"/>
  <c r="M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N32" i="20"/>
  <c r="N33" i="20"/>
  <c r="N34" i="20"/>
  <c r="N35" i="20"/>
  <c r="N36" i="20"/>
  <c r="N37" i="20"/>
  <c r="N38" i="20"/>
  <c r="N39" i="20"/>
  <c r="N40" i="20"/>
  <c r="N41" i="20"/>
  <c r="N42" i="20"/>
  <c r="N43" i="20"/>
  <c r="N44" i="20"/>
  <c r="N45" i="20"/>
  <c r="N46" i="20"/>
  <c r="N47" i="20"/>
  <c r="N48" i="20"/>
  <c r="N49" i="20"/>
  <c r="N50" i="20"/>
  <c r="N51" i="20"/>
  <c r="N52" i="20"/>
  <c r="N53" i="20"/>
  <c r="N54" i="20"/>
  <c r="N55" i="20"/>
  <c r="N56" i="20"/>
  <c r="N57" i="20"/>
  <c r="N58" i="20"/>
  <c r="N59" i="20"/>
  <c r="N60" i="20"/>
  <c r="N61" i="20"/>
  <c r="N62" i="20"/>
  <c r="N63" i="20"/>
  <c r="N64" i="20"/>
  <c r="N65" i="20"/>
  <c r="N66" i="20"/>
  <c r="N67" i="20"/>
  <c r="N68" i="20"/>
  <c r="N69" i="20"/>
  <c r="N70" i="20"/>
  <c r="N71" i="20"/>
  <c r="N72" i="20"/>
  <c r="N73" i="20"/>
  <c r="N74" i="20"/>
  <c r="N75" i="20"/>
  <c r="N76" i="20"/>
  <c r="N77" i="20"/>
  <c r="N78" i="20"/>
  <c r="N79" i="20"/>
  <c r="N80" i="20"/>
  <c r="N81" i="20"/>
  <c r="N82" i="20"/>
  <c r="N83" i="20"/>
  <c r="N84" i="20"/>
  <c r="N85" i="20"/>
  <c r="N86" i="20"/>
  <c r="N87" i="20"/>
  <c r="N88" i="20"/>
  <c r="N89" i="20"/>
  <c r="N90" i="20"/>
  <c r="N91" i="20"/>
  <c r="N92" i="20"/>
  <c r="N93" i="20"/>
  <c r="N94" i="20"/>
  <c r="N95" i="20"/>
  <c r="N96" i="20"/>
  <c r="N97" i="20"/>
  <c r="N98" i="20"/>
  <c r="N99" i="20"/>
  <c r="N100" i="20"/>
  <c r="N101" i="20"/>
  <c r="N102" i="20"/>
  <c r="N103" i="20"/>
  <c r="N104" i="20"/>
  <c r="N105" i="20"/>
  <c r="N106" i="20"/>
  <c r="N107" i="20"/>
  <c r="N108" i="20"/>
  <c r="N109" i="20"/>
  <c r="N110" i="20"/>
  <c r="N111" i="20"/>
  <c r="N112" i="20"/>
  <c r="N113" i="20"/>
  <c r="N114" i="20"/>
  <c r="N115" i="20"/>
  <c r="N116" i="20"/>
  <c r="N117" i="20"/>
  <c r="N118" i="20"/>
  <c r="N119" i="20"/>
  <c r="N120" i="20"/>
  <c r="N121" i="20"/>
  <c r="N122" i="20"/>
  <c r="N123" i="20"/>
  <c r="N124" i="20"/>
  <c r="N125" i="20"/>
  <c r="N126" i="20"/>
  <c r="N127" i="20"/>
  <c r="N158" i="20"/>
  <c r="N159" i="20"/>
  <c r="N160" i="20"/>
  <c r="N161" i="20"/>
  <c r="N162" i="20"/>
  <c r="N163" i="20"/>
  <c r="N164" i="20"/>
  <c r="N165" i="20"/>
  <c r="N166" i="20"/>
  <c r="N167" i="20"/>
  <c r="N168" i="20"/>
  <c r="N169" i="20"/>
  <c r="N170" i="20"/>
  <c r="N171" i="20"/>
  <c r="N172" i="20"/>
  <c r="N173" i="20"/>
  <c r="N174" i="20"/>
  <c r="N175" i="20"/>
  <c r="N176" i="20"/>
  <c r="N177" i="20"/>
  <c r="N178" i="20"/>
  <c r="N179" i="20"/>
  <c r="N180" i="20"/>
  <c r="N181" i="20"/>
  <c r="N182" i="20"/>
  <c r="N183" i="20"/>
  <c r="N184" i="20"/>
  <c r="N185" i="20"/>
  <c r="N186" i="20"/>
  <c r="N187" i="20"/>
  <c r="N188" i="20"/>
  <c r="N189" i="20"/>
  <c r="N190" i="20"/>
  <c r="N191" i="20"/>
  <c r="N192" i="20"/>
  <c r="N193" i="20"/>
  <c r="N194" i="20"/>
  <c r="N195" i="20"/>
  <c r="N196" i="20"/>
  <c r="N197" i="20"/>
  <c r="N198" i="20"/>
  <c r="N199" i="20"/>
  <c r="N200" i="20"/>
  <c r="N201" i="20"/>
  <c r="N202" i="20"/>
  <c r="N203" i="20"/>
  <c r="N204" i="20"/>
  <c r="N205" i="20"/>
  <c r="N206" i="20"/>
  <c r="N207" i="20"/>
  <c r="N208" i="20"/>
  <c r="N209" i="20"/>
  <c r="N210" i="20"/>
  <c r="N211" i="20"/>
  <c r="N212" i="20"/>
  <c r="N213" i="20"/>
  <c r="N214" i="20"/>
  <c r="N215" i="20"/>
  <c r="N216" i="20"/>
  <c r="N217" i="20"/>
  <c r="N218" i="20"/>
  <c r="N219" i="20"/>
  <c r="N220" i="20"/>
  <c r="N221" i="20"/>
  <c r="N222" i="20"/>
  <c r="N223" i="20"/>
  <c r="N224" i="20"/>
  <c r="N225" i="20"/>
  <c r="N226" i="20"/>
  <c r="N227" i="20"/>
  <c r="N228" i="20"/>
  <c r="N229" i="20"/>
  <c r="N230" i="20"/>
  <c r="N231" i="20"/>
  <c r="CB13" i="4"/>
  <c r="CB12" i="4"/>
  <c r="CB11" i="4"/>
  <c r="CB10" i="4"/>
  <c r="CB9" i="4"/>
  <c r="CB8" i="4"/>
  <c r="CB7" i="4"/>
  <c r="CB6" i="4"/>
  <c r="CB5" i="4"/>
  <c r="BZ13" i="4"/>
  <c r="BZ12" i="4"/>
  <c r="BZ11" i="4"/>
  <c r="BZ10" i="4"/>
  <c r="BZ9" i="4"/>
  <c r="BZ8" i="4"/>
  <c r="BZ7" i="4"/>
  <c r="BZ6" i="4"/>
  <c r="BZ5" i="4"/>
  <c r="BZ14" i="4"/>
  <c r="CB14" i="4"/>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17" i="20"/>
  <c r="M118" i="20"/>
  <c r="M147" i="20"/>
  <c r="M148" i="20"/>
  <c r="M149" i="20"/>
  <c r="M150" i="20"/>
  <c r="M151" i="20"/>
  <c r="M152" i="20"/>
  <c r="M153" i="20"/>
  <c r="M154" i="20"/>
  <c r="M155" i="20"/>
  <c r="M156" i="20"/>
  <c r="M157" i="20"/>
  <c r="M158" i="20"/>
  <c r="M159" i="20"/>
  <c r="M160" i="20"/>
  <c r="M161" i="20"/>
  <c r="M162" i="20"/>
  <c r="M163" i="20"/>
  <c r="M164" i="20"/>
  <c r="M165" i="20"/>
  <c r="M166" i="20"/>
  <c r="M167" i="20"/>
  <c r="M168" i="20"/>
  <c r="M169" i="20"/>
  <c r="M170" i="20"/>
  <c r="M171" i="20"/>
  <c r="M172" i="20"/>
  <c r="M173" i="20"/>
  <c r="M174" i="20"/>
  <c r="M175" i="20"/>
  <c r="M176" i="20"/>
  <c r="M177" i="20"/>
  <c r="M178" i="20"/>
  <c r="M179" i="20"/>
  <c r="M180" i="20"/>
  <c r="M181" i="20"/>
  <c r="M182" i="20"/>
  <c r="M183" i="20"/>
  <c r="M184" i="20"/>
  <c r="M185" i="20"/>
  <c r="M186" i="20"/>
  <c r="M187" i="20"/>
  <c r="M188" i="20"/>
  <c r="M189" i="20"/>
  <c r="M190" i="20"/>
  <c r="M191" i="20"/>
  <c r="M192" i="20"/>
  <c r="M193" i="20"/>
  <c r="M194" i="20"/>
  <c r="M195" i="20"/>
  <c r="M196" i="20"/>
  <c r="M197" i="20"/>
  <c r="M198" i="20"/>
  <c r="M199" i="20"/>
  <c r="M200" i="20"/>
  <c r="M201" i="20"/>
  <c r="M202" i="20"/>
  <c r="M203" i="20"/>
  <c r="M204" i="20"/>
  <c r="M205" i="20"/>
  <c r="M206" i="20"/>
  <c r="M207" i="20"/>
  <c r="M208" i="20"/>
  <c r="M209" i="20"/>
  <c r="M210" i="20"/>
  <c r="M211" i="20"/>
  <c r="M212" i="20"/>
  <c r="M213" i="20"/>
  <c r="M214" i="20"/>
  <c r="M215" i="20"/>
  <c r="M216" i="20"/>
  <c r="M217" i="20"/>
  <c r="M218" i="20"/>
  <c r="M219" i="20"/>
  <c r="M220" i="20"/>
  <c r="M221" i="20"/>
  <c r="M222" i="20"/>
  <c r="M223" i="20"/>
  <c r="M224" i="20"/>
  <c r="M225" i="20"/>
  <c r="M226" i="20"/>
  <c r="M227" i="20"/>
  <c r="M228" i="20"/>
  <c r="M229" i="20"/>
  <c r="M230" i="20"/>
  <c r="M231" i="20"/>
  <c r="CA15" i="4"/>
  <c r="CD15" i="4" s="1"/>
  <c r="DH1" i="10"/>
  <c r="CC15" i="4" l="1"/>
  <c r="C11" i="14"/>
  <c r="C17" i="14" s="1"/>
  <c r="K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C16" i="14" l="1"/>
  <c r="C15" i="14"/>
  <c r="C14" i="14"/>
  <c r="AB23" i="20"/>
  <c r="Q4" i="24" l="1"/>
  <c r="R4" i="24"/>
  <c r="S4" i="24"/>
  <c r="T4" i="24"/>
  <c r="U4" i="24"/>
  <c r="V4" i="24"/>
  <c r="W4" i="24"/>
  <c r="X4" i="24"/>
  <c r="Y4" i="24"/>
  <c r="Z4" i="24"/>
  <c r="AA4" i="24"/>
  <c r="Q5" i="24"/>
  <c r="R5" i="24"/>
  <c r="S5" i="24"/>
  <c r="T5" i="24"/>
  <c r="U5" i="24"/>
  <c r="V5" i="24"/>
  <c r="W5" i="24"/>
  <c r="X5" i="24"/>
  <c r="Y5" i="24"/>
  <c r="Z5" i="24"/>
  <c r="AA5" i="24"/>
  <c r="Q6" i="24"/>
  <c r="R6" i="24"/>
  <c r="S6" i="24"/>
  <c r="T6" i="24"/>
  <c r="U6" i="24"/>
  <c r="V6" i="24"/>
  <c r="W6" i="24"/>
  <c r="X6" i="24"/>
  <c r="Y6" i="24"/>
  <c r="Z6" i="24"/>
  <c r="AA6" i="24"/>
  <c r="Q7" i="24"/>
  <c r="R7" i="24"/>
  <c r="S7" i="24"/>
  <c r="T7" i="24"/>
  <c r="U7" i="24"/>
  <c r="V7" i="24"/>
  <c r="W7" i="24"/>
  <c r="X7" i="24"/>
  <c r="Y7" i="24"/>
  <c r="Z7" i="24"/>
  <c r="AA7" i="24"/>
  <c r="Q8" i="24"/>
  <c r="R8" i="24"/>
  <c r="S8" i="24"/>
  <c r="T8" i="24"/>
  <c r="U8" i="24"/>
  <c r="V8" i="24"/>
  <c r="W8" i="24"/>
  <c r="X8" i="24"/>
  <c r="Y8" i="24"/>
  <c r="Z8" i="24"/>
  <c r="AA8" i="24"/>
  <c r="Q9" i="24"/>
  <c r="R9" i="24"/>
  <c r="S9" i="24"/>
  <c r="T9" i="24"/>
  <c r="U9" i="24"/>
  <c r="V9" i="24"/>
  <c r="W9" i="24"/>
  <c r="X9" i="24"/>
  <c r="Y9" i="24"/>
  <c r="Z9" i="24"/>
  <c r="AA9" i="24"/>
  <c r="Q10" i="24"/>
  <c r="R10" i="24"/>
  <c r="S10" i="24"/>
  <c r="T10" i="24"/>
  <c r="U10" i="24"/>
  <c r="V10" i="24"/>
  <c r="W10" i="24"/>
  <c r="X10" i="24"/>
  <c r="Y10" i="24"/>
  <c r="Z10" i="24"/>
  <c r="AA10" i="24"/>
  <c r="Q11" i="24"/>
  <c r="R11" i="24"/>
  <c r="S11" i="24"/>
  <c r="T11" i="24"/>
  <c r="U11" i="24"/>
  <c r="V11" i="24"/>
  <c r="W11" i="24"/>
  <c r="X11" i="24"/>
  <c r="Y11" i="24"/>
  <c r="Z11" i="24"/>
  <c r="AA11" i="24"/>
  <c r="Q12" i="24"/>
  <c r="R12" i="24"/>
  <c r="S12" i="24"/>
  <c r="T12" i="24"/>
  <c r="U12" i="24"/>
  <c r="V12" i="24"/>
  <c r="W12" i="24"/>
  <c r="X12" i="24"/>
  <c r="Y12" i="24"/>
  <c r="Z12" i="24"/>
  <c r="AA12" i="24"/>
  <c r="Q13" i="24"/>
  <c r="R13" i="24"/>
  <c r="S13" i="24"/>
  <c r="T13" i="24"/>
  <c r="U13" i="24"/>
  <c r="V13" i="24"/>
  <c r="W13" i="24"/>
  <c r="X13" i="24"/>
  <c r="Y13" i="24"/>
  <c r="Z13" i="24"/>
  <c r="AA13" i="24"/>
  <c r="Q14" i="24"/>
  <c r="R14" i="24"/>
  <c r="S14" i="24"/>
  <c r="T14" i="24"/>
  <c r="U14" i="24"/>
  <c r="V14" i="24"/>
  <c r="W14" i="24"/>
  <c r="X14" i="24"/>
  <c r="Y14" i="24"/>
  <c r="Z14" i="24"/>
  <c r="AA14" i="24"/>
  <c r="Q15" i="24"/>
  <c r="R15" i="24"/>
  <c r="S15" i="24"/>
  <c r="T15" i="24"/>
  <c r="U15" i="24"/>
  <c r="V15" i="24"/>
  <c r="W15" i="24"/>
  <c r="X15" i="24"/>
  <c r="Y15" i="24"/>
  <c r="Z15" i="24"/>
  <c r="AA15" i="24"/>
  <c r="Q16" i="24"/>
  <c r="R16" i="24"/>
  <c r="S16" i="24"/>
  <c r="T16" i="24"/>
  <c r="U16" i="24"/>
  <c r="V16" i="24"/>
  <c r="W16" i="24"/>
  <c r="X16" i="24"/>
  <c r="Y16" i="24"/>
  <c r="Z16" i="24"/>
  <c r="AA16" i="24"/>
  <c r="Q17" i="24"/>
  <c r="R17" i="24"/>
  <c r="S17" i="24"/>
  <c r="T17" i="24"/>
  <c r="U17" i="24"/>
  <c r="V17" i="24"/>
  <c r="W17" i="24"/>
  <c r="X17" i="24"/>
  <c r="Y17" i="24"/>
  <c r="Z17" i="24"/>
  <c r="AA17" i="24"/>
  <c r="Q18" i="24"/>
  <c r="R18" i="24"/>
  <c r="S18" i="24"/>
  <c r="T18" i="24"/>
  <c r="U18" i="24"/>
  <c r="V18" i="24"/>
  <c r="W18" i="24"/>
  <c r="X18" i="24"/>
  <c r="Y18" i="24"/>
  <c r="Z18" i="24"/>
  <c r="AA18" i="24"/>
  <c r="Q19" i="24"/>
  <c r="R19" i="24"/>
  <c r="S19" i="24"/>
  <c r="T19" i="24"/>
  <c r="U19" i="24"/>
  <c r="V19" i="24"/>
  <c r="W19" i="24"/>
  <c r="X19" i="24"/>
  <c r="Y19" i="24"/>
  <c r="Z19" i="24"/>
  <c r="AA19" i="24"/>
  <c r="Q20" i="24"/>
  <c r="R20" i="24"/>
  <c r="S20" i="24"/>
  <c r="T20" i="24"/>
  <c r="U20" i="24"/>
  <c r="V20" i="24"/>
  <c r="W20" i="24"/>
  <c r="X20" i="24"/>
  <c r="Y20" i="24"/>
  <c r="Z20" i="24"/>
  <c r="AA20" i="24"/>
  <c r="Q21" i="24"/>
  <c r="R21" i="24"/>
  <c r="S21" i="24"/>
  <c r="T21" i="24"/>
  <c r="U21" i="24"/>
  <c r="V21" i="24"/>
  <c r="W21" i="24"/>
  <c r="X21" i="24"/>
  <c r="Y21" i="24"/>
  <c r="Z21" i="24"/>
  <c r="AA21" i="24"/>
  <c r="Q22" i="24"/>
  <c r="R22" i="24"/>
  <c r="S22" i="24"/>
  <c r="T22" i="24"/>
  <c r="U22" i="24"/>
  <c r="V22" i="24"/>
  <c r="W22" i="24"/>
  <c r="X22" i="24"/>
  <c r="Y22" i="24"/>
  <c r="Z22" i="24"/>
  <c r="AA22" i="24"/>
  <c r="Q23" i="24"/>
  <c r="R23" i="24"/>
  <c r="S23" i="24"/>
  <c r="T23" i="24"/>
  <c r="U23" i="24"/>
  <c r="V23" i="24"/>
  <c r="W23" i="24"/>
  <c r="X23" i="24"/>
  <c r="Y23" i="24"/>
  <c r="Z23" i="24"/>
  <c r="AA23" i="24"/>
  <c r="Q24" i="24"/>
  <c r="R24" i="24"/>
  <c r="S24" i="24"/>
  <c r="T24" i="24"/>
  <c r="U24" i="24"/>
  <c r="V24" i="24"/>
  <c r="W24" i="24"/>
  <c r="X24" i="24"/>
  <c r="Y24" i="24"/>
  <c r="Z24" i="24"/>
  <c r="AA24" i="24"/>
  <c r="Q25" i="24"/>
  <c r="R25" i="24"/>
  <c r="S25" i="24"/>
  <c r="T25" i="24"/>
  <c r="U25" i="24"/>
  <c r="V25" i="24"/>
  <c r="W25" i="24"/>
  <c r="X25" i="24"/>
  <c r="Y25" i="24"/>
  <c r="Z25" i="24"/>
  <c r="AA25" i="24"/>
  <c r="Q26" i="24"/>
  <c r="R26" i="24"/>
  <c r="S26" i="24"/>
  <c r="T26" i="24"/>
  <c r="U26" i="24"/>
  <c r="V26" i="24"/>
  <c r="W26" i="24"/>
  <c r="X26" i="24"/>
  <c r="Y26" i="24"/>
  <c r="Z26" i="24"/>
  <c r="AA26" i="24"/>
  <c r="Q27" i="24"/>
  <c r="R27" i="24"/>
  <c r="S27" i="24"/>
  <c r="T27" i="24"/>
  <c r="U27" i="24"/>
  <c r="V27" i="24"/>
  <c r="W27" i="24"/>
  <c r="X27" i="24"/>
  <c r="Y27" i="24"/>
  <c r="Z27" i="24"/>
  <c r="AA27" i="24"/>
  <c r="Q28" i="24"/>
  <c r="R28" i="24"/>
  <c r="S28" i="24"/>
  <c r="T28" i="24"/>
  <c r="U28" i="24"/>
  <c r="V28" i="24"/>
  <c r="W28" i="24"/>
  <c r="X28" i="24"/>
  <c r="Y28" i="24"/>
  <c r="Z28" i="24"/>
  <c r="AA28" i="24"/>
  <c r="Q29" i="24"/>
  <c r="R29" i="24"/>
  <c r="S29" i="24"/>
  <c r="T29" i="24"/>
  <c r="U29" i="24"/>
  <c r="V29" i="24"/>
  <c r="W29" i="24"/>
  <c r="X29" i="24"/>
  <c r="Y29" i="24"/>
  <c r="Z29" i="24"/>
  <c r="AA29" i="24"/>
  <c r="Q30" i="24"/>
  <c r="R30" i="24"/>
  <c r="S30" i="24"/>
  <c r="T30" i="24"/>
  <c r="U30" i="24"/>
  <c r="V30" i="24"/>
  <c r="W30" i="24"/>
  <c r="X30" i="24"/>
  <c r="Y30" i="24"/>
  <c r="Z30" i="24"/>
  <c r="AA30" i="24"/>
  <c r="Q31" i="24"/>
  <c r="R31" i="24"/>
  <c r="S31" i="24"/>
  <c r="T31" i="24"/>
  <c r="U31" i="24"/>
  <c r="V31" i="24"/>
  <c r="W31" i="24"/>
  <c r="X31" i="24"/>
  <c r="Y31" i="24"/>
  <c r="Z31" i="24"/>
  <c r="AA31" i="24"/>
  <c r="Q32" i="24"/>
  <c r="R32" i="24"/>
  <c r="S32" i="24"/>
  <c r="T32" i="24"/>
  <c r="U32" i="24"/>
  <c r="V32" i="24"/>
  <c r="W32" i="24"/>
  <c r="X32" i="24"/>
  <c r="Y32" i="24"/>
  <c r="Z32" i="24"/>
  <c r="AA32" i="24"/>
  <c r="Q33" i="24"/>
  <c r="R33" i="24"/>
  <c r="S33" i="24"/>
  <c r="T33" i="24"/>
  <c r="U33" i="24"/>
  <c r="V33" i="24"/>
  <c r="W33" i="24"/>
  <c r="X33" i="24"/>
  <c r="Y33" i="24"/>
  <c r="Z33" i="24"/>
  <c r="AA33" i="24"/>
  <c r="Q34" i="24"/>
  <c r="R34" i="24"/>
  <c r="S34" i="24"/>
  <c r="T34" i="24"/>
  <c r="U34" i="24"/>
  <c r="V34" i="24"/>
  <c r="W34" i="24"/>
  <c r="X34" i="24"/>
  <c r="Y34" i="24"/>
  <c r="Z34" i="24"/>
  <c r="AA34" i="24"/>
  <c r="Q35" i="24"/>
  <c r="R35" i="24"/>
  <c r="S35" i="24"/>
  <c r="T35" i="24"/>
  <c r="U35" i="24"/>
  <c r="V35" i="24"/>
  <c r="W35" i="24"/>
  <c r="X35" i="24"/>
  <c r="Y35" i="24"/>
  <c r="Z35" i="24"/>
  <c r="AA35" i="24"/>
  <c r="Q36" i="24"/>
  <c r="R36" i="24"/>
  <c r="S36" i="24"/>
  <c r="T36" i="24"/>
  <c r="U36" i="24"/>
  <c r="V36" i="24"/>
  <c r="W36" i="24"/>
  <c r="X36" i="24"/>
  <c r="Y36" i="24"/>
  <c r="Z36" i="24"/>
  <c r="AA36" i="24"/>
  <c r="Q37" i="24"/>
  <c r="R37" i="24"/>
  <c r="S37" i="24"/>
  <c r="T37" i="24"/>
  <c r="U37" i="24"/>
  <c r="V37" i="24"/>
  <c r="W37" i="24"/>
  <c r="X37" i="24"/>
  <c r="Y37" i="24"/>
  <c r="Z37" i="24"/>
  <c r="AA37" i="24"/>
  <c r="Q38" i="24"/>
  <c r="R38" i="24"/>
  <c r="S38" i="24"/>
  <c r="T38" i="24"/>
  <c r="U38" i="24"/>
  <c r="V38" i="24"/>
  <c r="W38" i="24"/>
  <c r="X38" i="24"/>
  <c r="Y38" i="24"/>
  <c r="Z38" i="24"/>
  <c r="AA38" i="24"/>
  <c r="Q39" i="24"/>
  <c r="R39" i="24"/>
  <c r="S39" i="24"/>
  <c r="T39" i="24"/>
  <c r="U39" i="24"/>
  <c r="V39" i="24"/>
  <c r="W39" i="24"/>
  <c r="X39" i="24"/>
  <c r="Y39" i="24"/>
  <c r="Z39" i="24"/>
  <c r="AA39" i="24"/>
  <c r="Q40" i="24"/>
  <c r="R40" i="24"/>
  <c r="S40" i="24"/>
  <c r="T40" i="24"/>
  <c r="U40" i="24"/>
  <c r="V40" i="24"/>
  <c r="W40" i="24"/>
  <c r="X40" i="24"/>
  <c r="Y40" i="24"/>
  <c r="Z40" i="24"/>
  <c r="AA40" i="24"/>
  <c r="Q41" i="24"/>
  <c r="R41" i="24"/>
  <c r="S41" i="24"/>
  <c r="T41" i="24"/>
  <c r="U41" i="24"/>
  <c r="V41" i="24"/>
  <c r="W41" i="24"/>
  <c r="X41" i="24"/>
  <c r="Y41" i="24"/>
  <c r="Z41" i="24"/>
  <c r="AA41" i="24"/>
  <c r="Q42" i="24"/>
  <c r="R42" i="24"/>
  <c r="S42" i="24"/>
  <c r="T42" i="24"/>
  <c r="U42" i="24"/>
  <c r="V42" i="24"/>
  <c r="W42" i="24"/>
  <c r="X42" i="24"/>
  <c r="Y42" i="24"/>
  <c r="Z42" i="24"/>
  <c r="AA42" i="24"/>
  <c r="Q43" i="24"/>
  <c r="R43" i="24"/>
  <c r="S43" i="24"/>
  <c r="T43" i="24"/>
  <c r="U43" i="24"/>
  <c r="V43" i="24"/>
  <c r="W43" i="24"/>
  <c r="X43" i="24"/>
  <c r="Y43" i="24"/>
  <c r="Z43" i="24"/>
  <c r="AA43" i="24"/>
  <c r="Q44" i="24"/>
  <c r="R44" i="24"/>
  <c r="S44" i="24"/>
  <c r="T44" i="24"/>
  <c r="U44" i="24"/>
  <c r="V44" i="24"/>
  <c r="W44" i="24"/>
  <c r="X44" i="24"/>
  <c r="Y44" i="24"/>
  <c r="Z44" i="24"/>
  <c r="AA44" i="24"/>
  <c r="Q45" i="24"/>
  <c r="R45" i="24"/>
  <c r="S45" i="24"/>
  <c r="T45" i="24"/>
  <c r="U45" i="24"/>
  <c r="V45" i="24"/>
  <c r="W45" i="24"/>
  <c r="X45" i="24"/>
  <c r="Y45" i="24"/>
  <c r="Z45" i="24"/>
  <c r="AA45" i="24"/>
  <c r="Q46" i="24"/>
  <c r="R46" i="24"/>
  <c r="S46" i="24"/>
  <c r="T46" i="24"/>
  <c r="U46" i="24"/>
  <c r="V46" i="24"/>
  <c r="W46" i="24"/>
  <c r="X46" i="24"/>
  <c r="Y46" i="24"/>
  <c r="Z46" i="24"/>
  <c r="AA46" i="24"/>
  <c r="Q47" i="24"/>
  <c r="R47" i="24"/>
  <c r="S47" i="24"/>
  <c r="T47" i="24"/>
  <c r="U47" i="24"/>
  <c r="V47" i="24"/>
  <c r="W47" i="24"/>
  <c r="X47" i="24"/>
  <c r="Y47" i="24"/>
  <c r="Z47" i="24"/>
  <c r="AA47" i="24"/>
  <c r="Q48" i="24"/>
  <c r="R48" i="24"/>
  <c r="S48" i="24"/>
  <c r="T48" i="24"/>
  <c r="U48" i="24"/>
  <c r="V48" i="24"/>
  <c r="W48" i="24"/>
  <c r="X48" i="24"/>
  <c r="Y48" i="24"/>
  <c r="Z48" i="24"/>
  <c r="AA48" i="24"/>
  <c r="Q49" i="24"/>
  <c r="R49" i="24"/>
  <c r="S49" i="24"/>
  <c r="T49" i="24"/>
  <c r="U49" i="24"/>
  <c r="V49" i="24"/>
  <c r="W49" i="24"/>
  <c r="X49" i="24"/>
  <c r="Y49" i="24"/>
  <c r="Z49" i="24"/>
  <c r="AA49" i="24"/>
  <c r="Q50" i="24"/>
  <c r="R50" i="24"/>
  <c r="S50" i="24"/>
  <c r="T50" i="24"/>
  <c r="U50" i="24"/>
  <c r="V50" i="24"/>
  <c r="W50" i="24"/>
  <c r="X50" i="24"/>
  <c r="Y50" i="24"/>
  <c r="Z50" i="24"/>
  <c r="AA50" i="24"/>
  <c r="Q51" i="24"/>
  <c r="R51" i="24"/>
  <c r="S51" i="24"/>
  <c r="T51" i="24"/>
  <c r="U51" i="24"/>
  <c r="V51" i="24"/>
  <c r="W51" i="24"/>
  <c r="X51" i="24"/>
  <c r="Y51" i="24"/>
  <c r="Z51" i="24"/>
  <c r="AA51" i="24"/>
  <c r="Q52" i="24"/>
  <c r="R52" i="24"/>
  <c r="S52" i="24"/>
  <c r="T52" i="24"/>
  <c r="U52" i="24"/>
  <c r="V52" i="24"/>
  <c r="W52" i="24"/>
  <c r="X52" i="24"/>
  <c r="Y52" i="24"/>
  <c r="Z52" i="24"/>
  <c r="AA52" i="24"/>
  <c r="Q53" i="24"/>
  <c r="R53" i="24"/>
  <c r="S53" i="24"/>
  <c r="T53" i="24"/>
  <c r="U53" i="24"/>
  <c r="V53" i="24"/>
  <c r="W53" i="24"/>
  <c r="X53" i="24"/>
  <c r="Y53" i="24"/>
  <c r="Z53" i="24"/>
  <c r="AA53" i="24"/>
  <c r="Q54" i="24"/>
  <c r="R54" i="24"/>
  <c r="S54" i="24"/>
  <c r="T54" i="24"/>
  <c r="U54" i="24"/>
  <c r="V54" i="24"/>
  <c r="W54" i="24"/>
  <c r="X54" i="24"/>
  <c r="Y54" i="24"/>
  <c r="Z54" i="24"/>
  <c r="AA54" i="24"/>
  <c r="Q55" i="24"/>
  <c r="R55" i="24"/>
  <c r="S55" i="24"/>
  <c r="T55" i="24"/>
  <c r="U55" i="24"/>
  <c r="V55" i="24"/>
  <c r="W55" i="24"/>
  <c r="X55" i="24"/>
  <c r="Y55" i="24"/>
  <c r="Z55" i="24"/>
  <c r="AA55" i="24"/>
  <c r="Q56" i="24"/>
  <c r="R56" i="24"/>
  <c r="S56" i="24"/>
  <c r="T56" i="24"/>
  <c r="U56" i="24"/>
  <c r="V56" i="24"/>
  <c r="W56" i="24"/>
  <c r="X56" i="24"/>
  <c r="Y56" i="24"/>
  <c r="Z56" i="24"/>
  <c r="AA56" i="24"/>
  <c r="Q57" i="24"/>
  <c r="R57" i="24"/>
  <c r="S57" i="24"/>
  <c r="T57" i="24"/>
  <c r="U57" i="24"/>
  <c r="V57" i="24"/>
  <c r="W57" i="24"/>
  <c r="X57" i="24"/>
  <c r="Y57" i="24"/>
  <c r="Z57" i="24"/>
  <c r="AA57" i="24"/>
  <c r="Q58" i="24"/>
  <c r="R58" i="24"/>
  <c r="S58" i="24"/>
  <c r="T58" i="24"/>
  <c r="U58" i="24"/>
  <c r="V58" i="24"/>
  <c r="W58" i="24"/>
  <c r="X58" i="24"/>
  <c r="Y58" i="24"/>
  <c r="Z58" i="24"/>
  <c r="AA58" i="24"/>
  <c r="Q59" i="24"/>
  <c r="R59" i="24"/>
  <c r="S59" i="24"/>
  <c r="T59" i="24"/>
  <c r="U59" i="24"/>
  <c r="V59" i="24"/>
  <c r="W59" i="24"/>
  <c r="X59" i="24"/>
  <c r="Y59" i="24"/>
  <c r="Z59" i="24"/>
  <c r="AA59" i="24"/>
  <c r="Q60" i="24"/>
  <c r="R60" i="24"/>
  <c r="S60" i="24"/>
  <c r="T60" i="24"/>
  <c r="U60" i="24"/>
  <c r="V60" i="24"/>
  <c r="W60" i="24"/>
  <c r="X60" i="24"/>
  <c r="Y60" i="24"/>
  <c r="Z60" i="24"/>
  <c r="AA60" i="24"/>
  <c r="Q61" i="24"/>
  <c r="R61" i="24"/>
  <c r="S61" i="24"/>
  <c r="T61" i="24"/>
  <c r="U61" i="24"/>
  <c r="V61" i="24"/>
  <c r="W61" i="24"/>
  <c r="X61" i="24"/>
  <c r="Y61" i="24"/>
  <c r="Z61" i="24"/>
  <c r="AA61" i="24"/>
  <c r="Q62" i="24"/>
  <c r="R62" i="24"/>
  <c r="S62" i="24"/>
  <c r="T62" i="24"/>
  <c r="U62" i="24"/>
  <c r="V62" i="24"/>
  <c r="W62" i="24"/>
  <c r="X62" i="24"/>
  <c r="Y62" i="24"/>
  <c r="Z62" i="24"/>
  <c r="AA62" i="24"/>
  <c r="Q63" i="24"/>
  <c r="R63" i="24"/>
  <c r="S63" i="24"/>
  <c r="T63" i="24"/>
  <c r="U63" i="24"/>
  <c r="V63" i="24"/>
  <c r="W63" i="24"/>
  <c r="X63" i="24"/>
  <c r="Y63" i="24"/>
  <c r="Z63" i="24"/>
  <c r="AA63" i="24"/>
  <c r="Q64" i="24"/>
  <c r="R64" i="24"/>
  <c r="S64" i="24"/>
  <c r="T64" i="24"/>
  <c r="U64" i="24"/>
  <c r="V64" i="24"/>
  <c r="W64" i="24"/>
  <c r="X64" i="24"/>
  <c r="Y64" i="24"/>
  <c r="Z64" i="24"/>
  <c r="AA64" i="24"/>
  <c r="Q65" i="24"/>
  <c r="R65" i="24"/>
  <c r="S65" i="24"/>
  <c r="T65" i="24"/>
  <c r="U65" i="24"/>
  <c r="V65" i="24"/>
  <c r="W65" i="24"/>
  <c r="X65" i="24"/>
  <c r="Y65" i="24"/>
  <c r="Z65" i="24"/>
  <c r="AA65" i="24"/>
  <c r="Q66" i="24"/>
  <c r="R66" i="24"/>
  <c r="S66" i="24"/>
  <c r="T66" i="24"/>
  <c r="U66" i="24"/>
  <c r="V66" i="24"/>
  <c r="W66" i="24"/>
  <c r="X66" i="24"/>
  <c r="Y66" i="24"/>
  <c r="Z66" i="24"/>
  <c r="AA66" i="24"/>
  <c r="Q67" i="24"/>
  <c r="R67" i="24"/>
  <c r="S67" i="24"/>
  <c r="T67" i="24"/>
  <c r="U67" i="24"/>
  <c r="V67" i="24"/>
  <c r="W67" i="24"/>
  <c r="X67" i="24"/>
  <c r="Y67" i="24"/>
  <c r="Z67" i="24"/>
  <c r="AA67" i="24"/>
  <c r="Q68" i="24"/>
  <c r="R68" i="24"/>
  <c r="S68" i="24"/>
  <c r="T68" i="24"/>
  <c r="U68" i="24"/>
  <c r="V68" i="24"/>
  <c r="W68" i="24"/>
  <c r="X68" i="24"/>
  <c r="Y68" i="24"/>
  <c r="Z68" i="24"/>
  <c r="AA68" i="24"/>
  <c r="Q69" i="24"/>
  <c r="R69" i="24"/>
  <c r="S69" i="24"/>
  <c r="T69" i="24"/>
  <c r="U69" i="24"/>
  <c r="V69" i="24"/>
  <c r="W69" i="24"/>
  <c r="X69" i="24"/>
  <c r="Y69" i="24"/>
  <c r="Z69" i="24"/>
  <c r="AA69" i="24"/>
  <c r="Q70" i="24"/>
  <c r="R70" i="24"/>
  <c r="S70" i="24"/>
  <c r="T70" i="24"/>
  <c r="U70" i="24"/>
  <c r="V70" i="24"/>
  <c r="W70" i="24"/>
  <c r="X70" i="24"/>
  <c r="Y70" i="24"/>
  <c r="Z70" i="24"/>
  <c r="AA70" i="24"/>
  <c r="Q71" i="24"/>
  <c r="R71" i="24"/>
  <c r="S71" i="24"/>
  <c r="T71" i="24"/>
  <c r="U71" i="24"/>
  <c r="V71" i="24"/>
  <c r="W71" i="24"/>
  <c r="X71" i="24"/>
  <c r="Y71" i="24"/>
  <c r="Z71" i="24"/>
  <c r="AA71" i="24"/>
  <c r="Q72" i="24"/>
  <c r="R72" i="24"/>
  <c r="S72" i="24"/>
  <c r="T72" i="24"/>
  <c r="U72" i="24"/>
  <c r="V72" i="24"/>
  <c r="W72" i="24"/>
  <c r="X72" i="24"/>
  <c r="Y72" i="24"/>
  <c r="Z72" i="24"/>
  <c r="AA72" i="24"/>
  <c r="Q73" i="24"/>
  <c r="R73" i="24"/>
  <c r="S73" i="24"/>
  <c r="T73" i="24"/>
  <c r="U73" i="24"/>
  <c r="V73" i="24"/>
  <c r="W73" i="24"/>
  <c r="X73" i="24"/>
  <c r="Y73" i="24"/>
  <c r="Z73" i="24"/>
  <c r="AA73" i="24"/>
  <c r="Q74" i="24"/>
  <c r="R74" i="24"/>
  <c r="S74" i="24"/>
  <c r="T74" i="24"/>
  <c r="U74" i="24"/>
  <c r="V74" i="24"/>
  <c r="W74" i="24"/>
  <c r="X74" i="24"/>
  <c r="Y74" i="24"/>
  <c r="Z74" i="24"/>
  <c r="AA74" i="24"/>
  <c r="Q75" i="24"/>
  <c r="R75" i="24"/>
  <c r="S75" i="24"/>
  <c r="T75" i="24"/>
  <c r="U75" i="24"/>
  <c r="V75" i="24"/>
  <c r="W75" i="24"/>
  <c r="X75" i="24"/>
  <c r="Y75" i="24"/>
  <c r="Z75" i="24"/>
  <c r="AA75" i="24"/>
  <c r="Q76" i="24"/>
  <c r="R76" i="24"/>
  <c r="S76" i="24"/>
  <c r="T76" i="24"/>
  <c r="U76" i="24"/>
  <c r="V76" i="24"/>
  <c r="W76" i="24"/>
  <c r="X76" i="24"/>
  <c r="Y76" i="24"/>
  <c r="Z76" i="24"/>
  <c r="AA76" i="24"/>
  <c r="Q77" i="24"/>
  <c r="R77" i="24"/>
  <c r="S77" i="24"/>
  <c r="T77" i="24"/>
  <c r="U77" i="24"/>
  <c r="V77" i="24"/>
  <c r="W77" i="24"/>
  <c r="X77" i="24"/>
  <c r="Y77" i="24"/>
  <c r="Z77" i="24"/>
  <c r="AA77" i="24"/>
  <c r="Q78" i="24"/>
  <c r="R78" i="24"/>
  <c r="S78" i="24"/>
  <c r="T78" i="24"/>
  <c r="U78" i="24"/>
  <c r="V78" i="24"/>
  <c r="W78" i="24"/>
  <c r="X78" i="24"/>
  <c r="Y78" i="24"/>
  <c r="Z78" i="24"/>
  <c r="AA78" i="24"/>
  <c r="Q79" i="24"/>
  <c r="R79" i="24"/>
  <c r="S79" i="24"/>
  <c r="T79" i="24"/>
  <c r="U79" i="24"/>
  <c r="V79" i="24"/>
  <c r="W79" i="24"/>
  <c r="X79" i="24"/>
  <c r="Y79" i="24"/>
  <c r="Z79" i="24"/>
  <c r="AA79" i="24"/>
  <c r="Q80" i="24"/>
  <c r="R80" i="24"/>
  <c r="S80" i="24"/>
  <c r="T80" i="24"/>
  <c r="U80" i="24"/>
  <c r="V80" i="24"/>
  <c r="W80" i="24"/>
  <c r="X80" i="24"/>
  <c r="Y80" i="24"/>
  <c r="Z80" i="24"/>
  <c r="AA80" i="24"/>
  <c r="Q81" i="24"/>
  <c r="R81" i="24"/>
  <c r="S81" i="24"/>
  <c r="T81" i="24"/>
  <c r="U81" i="24"/>
  <c r="V81" i="24"/>
  <c r="W81" i="24"/>
  <c r="X81" i="24"/>
  <c r="Y81" i="24"/>
  <c r="Z81" i="24"/>
  <c r="AA81" i="24"/>
  <c r="Q82" i="24"/>
  <c r="R82" i="24"/>
  <c r="S82" i="24"/>
  <c r="T82" i="24"/>
  <c r="U82" i="24"/>
  <c r="V82" i="24"/>
  <c r="W82" i="24"/>
  <c r="X82" i="24"/>
  <c r="Y82" i="24"/>
  <c r="Z82" i="24"/>
  <c r="AA82" i="24"/>
  <c r="Q83" i="24"/>
  <c r="R83" i="24"/>
  <c r="S83" i="24"/>
  <c r="T83" i="24"/>
  <c r="U83" i="24"/>
  <c r="V83" i="24"/>
  <c r="W83" i="24"/>
  <c r="X83" i="24"/>
  <c r="Y83" i="24"/>
  <c r="Z83" i="24"/>
  <c r="AA83" i="24"/>
  <c r="Q84" i="24"/>
  <c r="R84" i="24"/>
  <c r="S84" i="24"/>
  <c r="T84" i="24"/>
  <c r="U84" i="24"/>
  <c r="V84" i="24"/>
  <c r="W84" i="24"/>
  <c r="X84" i="24"/>
  <c r="Y84" i="24"/>
  <c r="Z84" i="24"/>
  <c r="AA84" i="24"/>
  <c r="Q85" i="24"/>
  <c r="R85" i="24"/>
  <c r="S85" i="24"/>
  <c r="T85" i="24"/>
  <c r="U85" i="24"/>
  <c r="V85" i="24"/>
  <c r="W85" i="24"/>
  <c r="X85" i="24"/>
  <c r="Y85" i="24"/>
  <c r="Z85" i="24"/>
  <c r="AA85" i="24"/>
  <c r="Q86" i="24"/>
  <c r="R86" i="24"/>
  <c r="S86" i="24"/>
  <c r="T86" i="24"/>
  <c r="U86" i="24"/>
  <c r="V86" i="24"/>
  <c r="W86" i="24"/>
  <c r="X86" i="24"/>
  <c r="Y86" i="24"/>
  <c r="Z86" i="24"/>
  <c r="AA86" i="24"/>
  <c r="Q87" i="24"/>
  <c r="R87" i="24"/>
  <c r="S87" i="24"/>
  <c r="T87" i="24"/>
  <c r="U87" i="24"/>
  <c r="V87" i="24"/>
  <c r="W87" i="24"/>
  <c r="X87" i="24"/>
  <c r="Y87" i="24"/>
  <c r="Z87" i="24"/>
  <c r="AA87" i="24"/>
  <c r="Q88" i="24"/>
  <c r="R88" i="24"/>
  <c r="S88" i="24"/>
  <c r="T88" i="24"/>
  <c r="U88" i="24"/>
  <c r="V88" i="24"/>
  <c r="W88" i="24"/>
  <c r="X88" i="24"/>
  <c r="Y88" i="24"/>
  <c r="Z88" i="24"/>
  <c r="AA88" i="24"/>
  <c r="Q89" i="24"/>
  <c r="R89" i="24"/>
  <c r="S89" i="24"/>
  <c r="T89" i="24"/>
  <c r="U89" i="24"/>
  <c r="V89" i="24"/>
  <c r="W89" i="24"/>
  <c r="X89" i="24"/>
  <c r="Y89" i="24"/>
  <c r="Z89" i="24"/>
  <c r="AA89" i="24"/>
  <c r="Q90" i="24"/>
  <c r="R90" i="24"/>
  <c r="S90" i="24"/>
  <c r="T90" i="24"/>
  <c r="U90" i="24"/>
  <c r="V90" i="24"/>
  <c r="W90" i="24"/>
  <c r="X90" i="24"/>
  <c r="Y90" i="24"/>
  <c r="Z90" i="24"/>
  <c r="AA90" i="24"/>
  <c r="Q91" i="24"/>
  <c r="R91" i="24"/>
  <c r="S91" i="24"/>
  <c r="T91" i="24"/>
  <c r="U91" i="24"/>
  <c r="V91" i="24"/>
  <c r="W91" i="24"/>
  <c r="X91" i="24"/>
  <c r="Y91" i="24"/>
  <c r="Z91" i="24"/>
  <c r="AA91" i="24"/>
  <c r="Q92" i="24"/>
  <c r="R92" i="24"/>
  <c r="S92" i="24"/>
  <c r="T92" i="24"/>
  <c r="U92" i="24"/>
  <c r="V92" i="24"/>
  <c r="W92" i="24"/>
  <c r="X92" i="24"/>
  <c r="Y92" i="24"/>
  <c r="Z92" i="24"/>
  <c r="AA92" i="24"/>
  <c r="Q93" i="24"/>
  <c r="R93" i="24"/>
  <c r="S93" i="24"/>
  <c r="T93" i="24"/>
  <c r="U93" i="24"/>
  <c r="V93" i="24"/>
  <c r="W93" i="24"/>
  <c r="X93" i="24"/>
  <c r="Y93" i="24"/>
  <c r="Z93" i="24"/>
  <c r="AA93" i="24"/>
  <c r="Q94" i="24"/>
  <c r="R94" i="24"/>
  <c r="S94" i="24"/>
  <c r="T94" i="24"/>
  <c r="U94" i="24"/>
  <c r="V94" i="24"/>
  <c r="W94" i="24"/>
  <c r="X94" i="24"/>
  <c r="Y94" i="24"/>
  <c r="Z94" i="24"/>
  <c r="AA94" i="24"/>
  <c r="Q95" i="24"/>
  <c r="R95" i="24"/>
  <c r="S95" i="24"/>
  <c r="T95" i="24"/>
  <c r="U95" i="24"/>
  <c r="V95" i="24"/>
  <c r="W95" i="24"/>
  <c r="X95" i="24"/>
  <c r="Y95" i="24"/>
  <c r="Z95" i="24"/>
  <c r="AA95" i="24"/>
  <c r="Q96" i="24"/>
  <c r="R96" i="24"/>
  <c r="S96" i="24"/>
  <c r="T96" i="24"/>
  <c r="U96" i="24"/>
  <c r="V96" i="24"/>
  <c r="W96" i="24"/>
  <c r="X96" i="24"/>
  <c r="Y96" i="24"/>
  <c r="Z96" i="24"/>
  <c r="AA96" i="24"/>
  <c r="Q97" i="24"/>
  <c r="R97" i="24"/>
  <c r="S97" i="24"/>
  <c r="T97" i="24"/>
  <c r="U97" i="24"/>
  <c r="V97" i="24"/>
  <c r="W97" i="24"/>
  <c r="X97" i="24"/>
  <c r="Y97" i="24"/>
  <c r="Z97" i="24"/>
  <c r="AA97" i="24"/>
  <c r="Q98" i="24"/>
  <c r="R98" i="24"/>
  <c r="S98" i="24"/>
  <c r="T98" i="24"/>
  <c r="U98" i="24"/>
  <c r="V98" i="24"/>
  <c r="W98" i="24"/>
  <c r="X98" i="24"/>
  <c r="Y98" i="24"/>
  <c r="Z98" i="24"/>
  <c r="AA98" i="24"/>
  <c r="Q99" i="24"/>
  <c r="R99" i="24"/>
  <c r="S99" i="24"/>
  <c r="T99" i="24"/>
  <c r="U99" i="24"/>
  <c r="V99" i="24"/>
  <c r="W99" i="24"/>
  <c r="X99" i="24"/>
  <c r="Y99" i="24"/>
  <c r="Z99" i="24"/>
  <c r="AA99" i="24"/>
  <c r="Q100" i="24"/>
  <c r="R100" i="24"/>
  <c r="S100" i="24"/>
  <c r="T100" i="24"/>
  <c r="U100" i="24"/>
  <c r="V100" i="24"/>
  <c r="W100" i="24"/>
  <c r="X100" i="24"/>
  <c r="Y100" i="24"/>
  <c r="Z100" i="24"/>
  <c r="AA100" i="24"/>
  <c r="Q101" i="24"/>
  <c r="R101" i="24"/>
  <c r="S101" i="24"/>
  <c r="T101" i="24"/>
  <c r="U101" i="24"/>
  <c r="V101" i="24"/>
  <c r="W101" i="24"/>
  <c r="X101" i="24"/>
  <c r="Y101" i="24"/>
  <c r="Z101" i="24"/>
  <c r="AA101" i="24"/>
  <c r="Q102" i="24"/>
  <c r="R102" i="24"/>
  <c r="S102" i="24"/>
  <c r="T102" i="24"/>
  <c r="U102" i="24"/>
  <c r="V102" i="24"/>
  <c r="W102" i="24"/>
  <c r="X102" i="24"/>
  <c r="Y102" i="24"/>
  <c r="Z102" i="24"/>
  <c r="AA102" i="24"/>
  <c r="Q103" i="24"/>
  <c r="R103" i="24"/>
  <c r="S103" i="24"/>
  <c r="T103" i="24"/>
  <c r="U103" i="24"/>
  <c r="V103" i="24"/>
  <c r="W103" i="24"/>
  <c r="X103" i="24"/>
  <c r="Y103" i="24"/>
  <c r="Z103" i="24"/>
  <c r="AA103" i="24"/>
  <c r="Q104" i="24"/>
  <c r="R104" i="24"/>
  <c r="S104" i="24"/>
  <c r="T104" i="24"/>
  <c r="U104" i="24"/>
  <c r="V104" i="24"/>
  <c r="W104" i="24"/>
  <c r="X104" i="24"/>
  <c r="Y104" i="24"/>
  <c r="Z104" i="24"/>
  <c r="AA104" i="24"/>
  <c r="Q105" i="24"/>
  <c r="R105" i="24"/>
  <c r="S105" i="24"/>
  <c r="T105" i="24"/>
  <c r="U105" i="24"/>
  <c r="V105" i="24"/>
  <c r="W105" i="24"/>
  <c r="X105" i="24"/>
  <c r="Y105" i="24"/>
  <c r="Z105" i="24"/>
  <c r="AA105" i="24"/>
  <c r="Q106" i="24"/>
  <c r="R106" i="24"/>
  <c r="S106" i="24"/>
  <c r="T106" i="24"/>
  <c r="U106" i="24"/>
  <c r="V106" i="24"/>
  <c r="W106" i="24"/>
  <c r="X106" i="24"/>
  <c r="Y106" i="24"/>
  <c r="Z106" i="24"/>
  <c r="AA106" i="24"/>
  <c r="Q107" i="24"/>
  <c r="R107" i="24"/>
  <c r="S107" i="24"/>
  <c r="T107" i="24"/>
  <c r="U107" i="24"/>
  <c r="V107" i="24"/>
  <c r="W107" i="24"/>
  <c r="X107" i="24"/>
  <c r="Y107" i="24"/>
  <c r="Z107" i="24"/>
  <c r="AA107" i="24"/>
  <c r="Q108" i="24"/>
  <c r="R108" i="24"/>
  <c r="S108" i="24"/>
  <c r="T108" i="24"/>
  <c r="U108" i="24"/>
  <c r="V108" i="24"/>
  <c r="W108" i="24"/>
  <c r="X108" i="24"/>
  <c r="Y108" i="24"/>
  <c r="Z108" i="24"/>
  <c r="AA108" i="24"/>
  <c r="Q109" i="24"/>
  <c r="R109" i="24"/>
  <c r="S109" i="24"/>
  <c r="T109" i="24"/>
  <c r="U109" i="24"/>
  <c r="V109" i="24"/>
  <c r="W109" i="24"/>
  <c r="X109" i="24"/>
  <c r="Y109" i="24"/>
  <c r="Z109" i="24"/>
  <c r="AA109" i="24"/>
  <c r="Q110" i="24"/>
  <c r="R110" i="24"/>
  <c r="S110" i="24"/>
  <c r="T110" i="24"/>
  <c r="U110" i="24"/>
  <c r="V110" i="24"/>
  <c r="W110" i="24"/>
  <c r="X110" i="24"/>
  <c r="Y110" i="24"/>
  <c r="Z110" i="24"/>
  <c r="AA110" i="24"/>
  <c r="Q111" i="24"/>
  <c r="R111" i="24"/>
  <c r="S111" i="24"/>
  <c r="T111" i="24"/>
  <c r="U111" i="24"/>
  <c r="V111" i="24"/>
  <c r="W111" i="24"/>
  <c r="X111" i="24"/>
  <c r="Y111" i="24"/>
  <c r="Z111" i="24"/>
  <c r="AA111" i="24"/>
  <c r="Q112" i="24"/>
  <c r="R112" i="24"/>
  <c r="S112" i="24"/>
  <c r="T112" i="24"/>
  <c r="U112" i="24"/>
  <c r="V112" i="24"/>
  <c r="W112" i="24"/>
  <c r="X112" i="24"/>
  <c r="Y112" i="24"/>
  <c r="Z112" i="24"/>
  <c r="AA112" i="24"/>
  <c r="Q113" i="24"/>
  <c r="R113" i="24"/>
  <c r="S113" i="24"/>
  <c r="T113" i="24"/>
  <c r="U113" i="24"/>
  <c r="V113" i="24"/>
  <c r="W113" i="24"/>
  <c r="X113" i="24"/>
  <c r="Y113" i="24"/>
  <c r="Z113" i="24"/>
  <c r="AA113" i="24"/>
  <c r="Q114" i="24"/>
  <c r="R114" i="24"/>
  <c r="S114" i="24"/>
  <c r="T114" i="24"/>
  <c r="U114" i="24"/>
  <c r="V114" i="24"/>
  <c r="W114" i="24"/>
  <c r="X114" i="24"/>
  <c r="Y114" i="24"/>
  <c r="Z114" i="24"/>
  <c r="AA114" i="24"/>
  <c r="Q115" i="24"/>
  <c r="R115" i="24"/>
  <c r="S115" i="24"/>
  <c r="T115" i="24"/>
  <c r="U115" i="24"/>
  <c r="V115" i="24"/>
  <c r="W115" i="24"/>
  <c r="X115" i="24"/>
  <c r="Y115" i="24"/>
  <c r="Z115" i="24"/>
  <c r="AA115" i="24"/>
  <c r="Q116" i="24"/>
  <c r="R116" i="24"/>
  <c r="S116" i="24"/>
  <c r="T116" i="24"/>
  <c r="U116" i="24"/>
  <c r="V116" i="24"/>
  <c r="W116" i="24"/>
  <c r="X116" i="24"/>
  <c r="Y116" i="24"/>
  <c r="Z116" i="24"/>
  <c r="AA116" i="24"/>
  <c r="Q117" i="24"/>
  <c r="R117" i="24"/>
  <c r="S117" i="24"/>
  <c r="T117" i="24"/>
  <c r="U117" i="24"/>
  <c r="V117" i="24"/>
  <c r="W117" i="24"/>
  <c r="X117" i="24"/>
  <c r="Y117" i="24"/>
  <c r="Z117" i="24"/>
  <c r="AA117" i="24"/>
  <c r="Q118" i="24"/>
  <c r="R118" i="24"/>
  <c r="S118" i="24"/>
  <c r="T118" i="24"/>
  <c r="U118" i="24"/>
  <c r="V118" i="24"/>
  <c r="W118" i="24"/>
  <c r="X118" i="24"/>
  <c r="Y118" i="24"/>
  <c r="Z118" i="24"/>
  <c r="AA118" i="24"/>
  <c r="Q119" i="24"/>
  <c r="R119" i="24"/>
  <c r="S119" i="24"/>
  <c r="T119" i="24"/>
  <c r="U119" i="24"/>
  <c r="V119" i="24"/>
  <c r="W119" i="24"/>
  <c r="X119" i="24"/>
  <c r="Y119" i="24"/>
  <c r="Z119" i="24"/>
  <c r="AA119" i="24"/>
  <c r="Q120" i="24"/>
  <c r="R120" i="24"/>
  <c r="S120" i="24"/>
  <c r="T120" i="24"/>
  <c r="U120" i="24"/>
  <c r="V120" i="24"/>
  <c r="W120" i="24"/>
  <c r="X120" i="24"/>
  <c r="Y120" i="24"/>
  <c r="Z120" i="24"/>
  <c r="AA120" i="24"/>
  <c r="Q121" i="24"/>
  <c r="R121" i="24"/>
  <c r="S121" i="24"/>
  <c r="T121" i="24"/>
  <c r="U121" i="24"/>
  <c r="V121" i="24"/>
  <c r="W121" i="24"/>
  <c r="X121" i="24"/>
  <c r="Y121" i="24"/>
  <c r="Z121" i="24"/>
  <c r="AA121" i="24"/>
  <c r="Q122" i="24"/>
  <c r="R122" i="24"/>
  <c r="S122" i="24"/>
  <c r="T122" i="24"/>
  <c r="U122" i="24"/>
  <c r="V122" i="24"/>
  <c r="W122" i="24"/>
  <c r="X122" i="24"/>
  <c r="Y122" i="24"/>
  <c r="Z122" i="24"/>
  <c r="AA122" i="24"/>
  <c r="Q123" i="24"/>
  <c r="R123" i="24"/>
  <c r="S123" i="24"/>
  <c r="T123" i="24"/>
  <c r="U123" i="24"/>
  <c r="V123" i="24"/>
  <c r="W123" i="24"/>
  <c r="X123" i="24"/>
  <c r="Y123" i="24"/>
  <c r="Z123" i="24"/>
  <c r="AA123" i="24"/>
  <c r="Q124" i="24"/>
  <c r="R124" i="24"/>
  <c r="S124" i="24"/>
  <c r="T124" i="24"/>
  <c r="U124" i="24"/>
  <c r="V124" i="24"/>
  <c r="W124" i="24"/>
  <c r="X124" i="24"/>
  <c r="Y124" i="24"/>
  <c r="Z124" i="24"/>
  <c r="AA124" i="24"/>
  <c r="Q125" i="24"/>
  <c r="R125" i="24"/>
  <c r="S125" i="24"/>
  <c r="T125" i="24"/>
  <c r="U125" i="24"/>
  <c r="V125" i="24"/>
  <c r="W125" i="24"/>
  <c r="X125" i="24"/>
  <c r="Y125" i="24"/>
  <c r="Z125" i="24"/>
  <c r="AA125" i="24"/>
  <c r="Q126" i="24"/>
  <c r="R126" i="24"/>
  <c r="S126" i="24"/>
  <c r="T126" i="24"/>
  <c r="U126" i="24"/>
  <c r="V126" i="24"/>
  <c r="W126" i="24"/>
  <c r="X126" i="24"/>
  <c r="Y126" i="24"/>
  <c r="Z126" i="24"/>
  <c r="AA126" i="24"/>
  <c r="Q127" i="24"/>
  <c r="R127" i="24"/>
  <c r="S127" i="24"/>
  <c r="T127" i="24"/>
  <c r="U127" i="24"/>
  <c r="V127" i="24"/>
  <c r="W127" i="24"/>
  <c r="X127" i="24"/>
  <c r="Y127" i="24"/>
  <c r="Z127" i="24"/>
  <c r="AA127" i="24"/>
  <c r="Q128" i="24"/>
  <c r="R128" i="24"/>
  <c r="S128" i="24"/>
  <c r="T128" i="24"/>
  <c r="U128" i="24"/>
  <c r="V128" i="24"/>
  <c r="W128" i="24"/>
  <c r="X128" i="24"/>
  <c r="Y128" i="24"/>
  <c r="Z128" i="24"/>
  <c r="AA128" i="24"/>
  <c r="Q129" i="24"/>
  <c r="R129" i="24"/>
  <c r="S129" i="24"/>
  <c r="T129" i="24"/>
  <c r="U129" i="24"/>
  <c r="V129" i="24"/>
  <c r="W129" i="24"/>
  <c r="X129" i="24"/>
  <c r="Y129" i="24"/>
  <c r="Z129" i="24"/>
  <c r="AA129" i="24"/>
  <c r="Q130" i="24"/>
  <c r="R130" i="24"/>
  <c r="S130" i="24"/>
  <c r="T130" i="24"/>
  <c r="U130" i="24"/>
  <c r="V130" i="24"/>
  <c r="W130" i="24"/>
  <c r="X130" i="24"/>
  <c r="Y130" i="24"/>
  <c r="Z130" i="24"/>
  <c r="AA130" i="24"/>
  <c r="Q131" i="24"/>
  <c r="R131" i="24"/>
  <c r="S131" i="24"/>
  <c r="T131" i="24"/>
  <c r="U131" i="24"/>
  <c r="V131" i="24"/>
  <c r="W131" i="24"/>
  <c r="X131" i="24"/>
  <c r="Y131" i="24"/>
  <c r="Z131" i="24"/>
  <c r="AA131" i="24"/>
  <c r="Q132" i="24"/>
  <c r="R132" i="24"/>
  <c r="S132" i="24"/>
  <c r="T132" i="24"/>
  <c r="U132" i="24"/>
  <c r="V132" i="24"/>
  <c r="W132" i="24"/>
  <c r="X132" i="24"/>
  <c r="Y132" i="24"/>
  <c r="Z132" i="24"/>
  <c r="AA132" i="24"/>
  <c r="Q133" i="24"/>
  <c r="R133" i="24"/>
  <c r="S133" i="24"/>
  <c r="T133" i="24"/>
  <c r="U133" i="24"/>
  <c r="V133" i="24"/>
  <c r="W133" i="24"/>
  <c r="X133" i="24"/>
  <c r="Y133" i="24"/>
  <c r="Z133" i="24"/>
  <c r="AA133" i="24"/>
  <c r="Q134" i="24"/>
  <c r="R134" i="24"/>
  <c r="S134" i="24"/>
  <c r="T134" i="24"/>
  <c r="U134" i="24"/>
  <c r="V134" i="24"/>
  <c r="W134" i="24"/>
  <c r="X134" i="24"/>
  <c r="Y134" i="24"/>
  <c r="Z134" i="24"/>
  <c r="AA134" i="24"/>
  <c r="Q135" i="24"/>
  <c r="R135" i="24"/>
  <c r="S135" i="24"/>
  <c r="T135" i="24"/>
  <c r="U135" i="24"/>
  <c r="V135" i="24"/>
  <c r="W135" i="24"/>
  <c r="X135" i="24"/>
  <c r="Y135" i="24"/>
  <c r="Z135" i="24"/>
  <c r="AA135" i="24"/>
  <c r="Q136" i="24"/>
  <c r="R136" i="24"/>
  <c r="S136" i="24"/>
  <c r="T136" i="24"/>
  <c r="U136" i="24"/>
  <c r="V136" i="24"/>
  <c r="W136" i="24"/>
  <c r="X136" i="24"/>
  <c r="Y136" i="24"/>
  <c r="Z136" i="24"/>
  <c r="AA136" i="24"/>
  <c r="Q137" i="24"/>
  <c r="R137" i="24"/>
  <c r="S137" i="24"/>
  <c r="T137" i="24"/>
  <c r="U137" i="24"/>
  <c r="V137" i="24"/>
  <c r="W137" i="24"/>
  <c r="X137" i="24"/>
  <c r="Y137" i="24"/>
  <c r="Z137" i="24"/>
  <c r="AA137" i="24"/>
  <c r="Q138" i="24"/>
  <c r="R138" i="24"/>
  <c r="S138" i="24"/>
  <c r="T138" i="24"/>
  <c r="U138" i="24"/>
  <c r="V138" i="24"/>
  <c r="W138" i="24"/>
  <c r="X138" i="24"/>
  <c r="Y138" i="24"/>
  <c r="Z138" i="24"/>
  <c r="AA138" i="24"/>
  <c r="Q139" i="24"/>
  <c r="R139" i="24"/>
  <c r="S139" i="24"/>
  <c r="T139" i="24"/>
  <c r="U139" i="24"/>
  <c r="V139" i="24"/>
  <c r="W139" i="24"/>
  <c r="X139" i="24"/>
  <c r="Y139" i="24"/>
  <c r="Z139" i="24"/>
  <c r="AA139" i="24"/>
  <c r="Q140" i="24"/>
  <c r="R140" i="24"/>
  <c r="S140" i="24"/>
  <c r="T140" i="24"/>
  <c r="U140" i="24"/>
  <c r="V140" i="24"/>
  <c r="W140" i="24"/>
  <c r="X140" i="24"/>
  <c r="Y140" i="24"/>
  <c r="Z140" i="24"/>
  <c r="AA140" i="24"/>
  <c r="Q141" i="24"/>
  <c r="R141" i="24"/>
  <c r="S141" i="24"/>
  <c r="T141" i="24"/>
  <c r="U141" i="24"/>
  <c r="V141" i="24"/>
  <c r="W141" i="24"/>
  <c r="X141" i="24"/>
  <c r="Y141" i="24"/>
  <c r="Z141" i="24"/>
  <c r="AA141" i="24"/>
  <c r="Q142" i="24"/>
  <c r="R142" i="24"/>
  <c r="S142" i="24"/>
  <c r="T142" i="24"/>
  <c r="U142" i="24"/>
  <c r="V142" i="24"/>
  <c r="W142" i="24"/>
  <c r="X142" i="24"/>
  <c r="Y142" i="24"/>
  <c r="Z142" i="24"/>
  <c r="AA142" i="24"/>
  <c r="Q143" i="24"/>
  <c r="R143" i="24"/>
  <c r="S143" i="24"/>
  <c r="T143" i="24"/>
  <c r="U143" i="24"/>
  <c r="V143" i="24"/>
  <c r="W143" i="24"/>
  <c r="X143" i="24"/>
  <c r="Y143" i="24"/>
  <c r="Z143" i="24"/>
  <c r="AA143" i="24"/>
  <c r="Q144" i="24"/>
  <c r="R144" i="24"/>
  <c r="S144" i="24"/>
  <c r="T144" i="24"/>
  <c r="U144" i="24"/>
  <c r="V144" i="24"/>
  <c r="W144" i="24"/>
  <c r="X144" i="24"/>
  <c r="Y144" i="24"/>
  <c r="Z144" i="24"/>
  <c r="AA144" i="24"/>
  <c r="Q145" i="24"/>
  <c r="R145" i="24"/>
  <c r="S145" i="24"/>
  <c r="T145" i="24"/>
  <c r="U145" i="24"/>
  <c r="V145" i="24"/>
  <c r="W145" i="24"/>
  <c r="X145" i="24"/>
  <c r="Y145" i="24"/>
  <c r="Z145" i="24"/>
  <c r="AA145" i="24"/>
  <c r="Q146" i="24"/>
  <c r="R146" i="24"/>
  <c r="S146" i="24"/>
  <c r="T146" i="24"/>
  <c r="U146" i="24"/>
  <c r="V146" i="24"/>
  <c r="W146" i="24"/>
  <c r="X146" i="24"/>
  <c r="Y146" i="24"/>
  <c r="Z146" i="24"/>
  <c r="AA146" i="24"/>
  <c r="Q147" i="24"/>
  <c r="R147" i="24"/>
  <c r="S147" i="24"/>
  <c r="T147" i="24"/>
  <c r="U147" i="24"/>
  <c r="V147" i="24"/>
  <c r="W147" i="24"/>
  <c r="X147" i="24"/>
  <c r="Y147" i="24"/>
  <c r="Z147" i="24"/>
  <c r="AA147" i="24"/>
  <c r="Q148" i="24"/>
  <c r="R148" i="24"/>
  <c r="S148" i="24"/>
  <c r="T148" i="24"/>
  <c r="U148" i="24"/>
  <c r="V148" i="24"/>
  <c r="W148" i="24"/>
  <c r="X148" i="24"/>
  <c r="Y148" i="24"/>
  <c r="Z148" i="24"/>
  <c r="AA148" i="24"/>
  <c r="Q149" i="24"/>
  <c r="R149" i="24"/>
  <c r="S149" i="24"/>
  <c r="T149" i="24"/>
  <c r="U149" i="24"/>
  <c r="V149" i="24"/>
  <c r="W149" i="24"/>
  <c r="X149" i="24"/>
  <c r="Y149" i="24"/>
  <c r="Z149" i="24"/>
  <c r="AA149" i="24"/>
  <c r="Q150" i="24"/>
  <c r="R150" i="24"/>
  <c r="S150" i="24"/>
  <c r="T150" i="24"/>
  <c r="U150" i="24"/>
  <c r="V150" i="24"/>
  <c r="W150" i="24"/>
  <c r="X150" i="24"/>
  <c r="Y150" i="24"/>
  <c r="Z150" i="24"/>
  <c r="AA150" i="24"/>
  <c r="Q151" i="24"/>
  <c r="R151" i="24"/>
  <c r="S151" i="24"/>
  <c r="T151" i="24"/>
  <c r="U151" i="24"/>
  <c r="V151" i="24"/>
  <c r="W151" i="24"/>
  <c r="X151" i="24"/>
  <c r="Y151" i="24"/>
  <c r="Z151" i="24"/>
  <c r="AA151" i="24"/>
  <c r="Q152" i="24"/>
  <c r="R152" i="24"/>
  <c r="S152" i="24"/>
  <c r="T152" i="24"/>
  <c r="U152" i="24"/>
  <c r="V152" i="24"/>
  <c r="W152" i="24"/>
  <c r="X152" i="24"/>
  <c r="Y152" i="24"/>
  <c r="Z152" i="24"/>
  <c r="AA152" i="24"/>
  <c r="Q153" i="24"/>
  <c r="R153" i="24"/>
  <c r="S153" i="24"/>
  <c r="T153" i="24"/>
  <c r="U153" i="24"/>
  <c r="V153" i="24"/>
  <c r="W153" i="24"/>
  <c r="X153" i="24"/>
  <c r="Y153" i="24"/>
  <c r="Z153" i="24"/>
  <c r="AA153" i="24"/>
  <c r="Q154" i="24"/>
  <c r="R154" i="24"/>
  <c r="S154" i="24"/>
  <c r="T154" i="24"/>
  <c r="U154" i="24"/>
  <c r="V154" i="24"/>
  <c r="W154" i="24"/>
  <c r="X154" i="24"/>
  <c r="Y154" i="24"/>
  <c r="Z154" i="24"/>
  <c r="AA154" i="24"/>
  <c r="Q155" i="24"/>
  <c r="R155" i="24"/>
  <c r="S155" i="24"/>
  <c r="T155" i="24"/>
  <c r="U155" i="24"/>
  <c r="V155" i="24"/>
  <c r="W155" i="24"/>
  <c r="X155" i="24"/>
  <c r="Y155" i="24"/>
  <c r="Z155" i="24"/>
  <c r="AA155" i="24"/>
  <c r="Q156" i="24"/>
  <c r="R156" i="24"/>
  <c r="S156" i="24"/>
  <c r="T156" i="24"/>
  <c r="U156" i="24"/>
  <c r="V156" i="24"/>
  <c r="W156" i="24"/>
  <c r="X156" i="24"/>
  <c r="Y156" i="24"/>
  <c r="Z156" i="24"/>
  <c r="AA156" i="24"/>
  <c r="Q157" i="24"/>
  <c r="R157" i="24"/>
  <c r="S157" i="24"/>
  <c r="T157" i="24"/>
  <c r="U157" i="24"/>
  <c r="V157" i="24"/>
  <c r="W157" i="24"/>
  <c r="X157" i="24"/>
  <c r="Y157" i="24"/>
  <c r="Z157" i="24"/>
  <c r="AA157" i="24"/>
  <c r="Q158" i="24"/>
  <c r="R158" i="24"/>
  <c r="S158" i="24"/>
  <c r="T158" i="24"/>
  <c r="U158" i="24"/>
  <c r="V158" i="24"/>
  <c r="W158" i="24"/>
  <c r="X158" i="24"/>
  <c r="Y158" i="24"/>
  <c r="Z158" i="24"/>
  <c r="AA158" i="24"/>
  <c r="Q159" i="24"/>
  <c r="R159" i="24"/>
  <c r="S159" i="24"/>
  <c r="T159" i="24"/>
  <c r="U159" i="24"/>
  <c r="V159" i="24"/>
  <c r="W159" i="24"/>
  <c r="X159" i="24"/>
  <c r="Y159" i="24"/>
  <c r="Z159" i="24"/>
  <c r="AA159" i="24"/>
  <c r="Q160" i="24"/>
  <c r="R160" i="24"/>
  <c r="S160" i="24"/>
  <c r="T160" i="24"/>
  <c r="U160" i="24"/>
  <c r="V160" i="24"/>
  <c r="W160" i="24"/>
  <c r="X160" i="24"/>
  <c r="Y160" i="24"/>
  <c r="Z160" i="24"/>
  <c r="AA160" i="24"/>
  <c r="Q161" i="24"/>
  <c r="R161" i="24"/>
  <c r="S161" i="24"/>
  <c r="T161" i="24"/>
  <c r="U161" i="24"/>
  <c r="V161" i="24"/>
  <c r="W161" i="24"/>
  <c r="X161" i="24"/>
  <c r="Y161" i="24"/>
  <c r="Z161" i="24"/>
  <c r="AA161" i="24"/>
  <c r="Q162" i="24"/>
  <c r="R162" i="24"/>
  <c r="S162" i="24"/>
  <c r="T162" i="24"/>
  <c r="U162" i="24"/>
  <c r="V162" i="24"/>
  <c r="W162" i="24"/>
  <c r="X162" i="24"/>
  <c r="Y162" i="24"/>
  <c r="Z162" i="24"/>
  <c r="AA162" i="24"/>
  <c r="Q163" i="24"/>
  <c r="R163" i="24"/>
  <c r="S163" i="24"/>
  <c r="T163" i="24"/>
  <c r="U163" i="24"/>
  <c r="V163" i="24"/>
  <c r="W163" i="24"/>
  <c r="X163" i="24"/>
  <c r="Y163" i="24"/>
  <c r="Z163" i="24"/>
  <c r="AA163" i="24"/>
  <c r="Q164" i="24"/>
  <c r="R164" i="24"/>
  <c r="S164" i="24"/>
  <c r="T164" i="24"/>
  <c r="U164" i="24"/>
  <c r="V164" i="24"/>
  <c r="W164" i="24"/>
  <c r="X164" i="24"/>
  <c r="Y164" i="24"/>
  <c r="Z164" i="24"/>
  <c r="AA164" i="24"/>
  <c r="Q165" i="24"/>
  <c r="R165" i="24"/>
  <c r="S165" i="24"/>
  <c r="T165" i="24"/>
  <c r="U165" i="24"/>
  <c r="V165" i="24"/>
  <c r="W165" i="24"/>
  <c r="X165" i="24"/>
  <c r="Y165" i="24"/>
  <c r="Z165" i="24"/>
  <c r="AA165" i="24"/>
  <c r="Q166" i="24"/>
  <c r="R166" i="24"/>
  <c r="S166" i="24"/>
  <c r="T166" i="24"/>
  <c r="U166" i="24"/>
  <c r="V166" i="24"/>
  <c r="W166" i="24"/>
  <c r="X166" i="24"/>
  <c r="Y166" i="24"/>
  <c r="Z166" i="24"/>
  <c r="AA166" i="24"/>
  <c r="Q167" i="24"/>
  <c r="R167" i="24"/>
  <c r="S167" i="24"/>
  <c r="T167" i="24"/>
  <c r="U167" i="24"/>
  <c r="V167" i="24"/>
  <c r="W167" i="24"/>
  <c r="X167" i="24"/>
  <c r="Y167" i="24"/>
  <c r="Z167" i="24"/>
  <c r="AA167" i="24"/>
  <c r="Q168" i="24"/>
  <c r="R168" i="24"/>
  <c r="S168" i="24"/>
  <c r="T168" i="24"/>
  <c r="U168" i="24"/>
  <c r="V168" i="24"/>
  <c r="W168" i="24"/>
  <c r="X168" i="24"/>
  <c r="Y168" i="24"/>
  <c r="Z168" i="24"/>
  <c r="AA168" i="24"/>
  <c r="Q169" i="24"/>
  <c r="R169" i="24"/>
  <c r="S169" i="24"/>
  <c r="T169" i="24"/>
  <c r="U169" i="24"/>
  <c r="V169" i="24"/>
  <c r="W169" i="24"/>
  <c r="X169" i="24"/>
  <c r="Y169" i="24"/>
  <c r="Z169" i="24"/>
  <c r="AA169" i="24"/>
  <c r="Q170" i="24"/>
  <c r="R170" i="24"/>
  <c r="S170" i="24"/>
  <c r="T170" i="24"/>
  <c r="U170" i="24"/>
  <c r="V170" i="24"/>
  <c r="W170" i="24"/>
  <c r="X170" i="24"/>
  <c r="Y170" i="24"/>
  <c r="Z170" i="24"/>
  <c r="AA170" i="24"/>
  <c r="Q171" i="24"/>
  <c r="R171" i="24"/>
  <c r="S171" i="24"/>
  <c r="T171" i="24"/>
  <c r="U171" i="24"/>
  <c r="V171" i="24"/>
  <c r="W171" i="24"/>
  <c r="X171" i="24"/>
  <c r="Y171" i="24"/>
  <c r="Z171" i="24"/>
  <c r="AA171" i="24"/>
  <c r="Q172" i="24"/>
  <c r="R172" i="24"/>
  <c r="S172" i="24"/>
  <c r="T172" i="24"/>
  <c r="U172" i="24"/>
  <c r="V172" i="24"/>
  <c r="W172" i="24"/>
  <c r="X172" i="24"/>
  <c r="Y172" i="24"/>
  <c r="Z172" i="24"/>
  <c r="AA172" i="24"/>
  <c r="Q173" i="24"/>
  <c r="R173" i="24"/>
  <c r="S173" i="24"/>
  <c r="T173" i="24"/>
  <c r="U173" i="24"/>
  <c r="V173" i="24"/>
  <c r="W173" i="24"/>
  <c r="X173" i="24"/>
  <c r="Y173" i="24"/>
  <c r="Z173" i="24"/>
  <c r="AA173" i="24"/>
  <c r="Q174" i="24"/>
  <c r="R174" i="24"/>
  <c r="S174" i="24"/>
  <c r="T174" i="24"/>
  <c r="U174" i="24"/>
  <c r="V174" i="24"/>
  <c r="W174" i="24"/>
  <c r="X174" i="24"/>
  <c r="Y174" i="24"/>
  <c r="Z174" i="24"/>
  <c r="AA174" i="24"/>
  <c r="Q175" i="24"/>
  <c r="R175" i="24"/>
  <c r="S175" i="24"/>
  <c r="T175" i="24"/>
  <c r="U175" i="24"/>
  <c r="V175" i="24"/>
  <c r="W175" i="24"/>
  <c r="X175" i="24"/>
  <c r="Y175" i="24"/>
  <c r="Z175" i="24"/>
  <c r="AA175" i="24"/>
  <c r="Q176" i="24"/>
  <c r="R176" i="24"/>
  <c r="S176" i="24"/>
  <c r="T176" i="24"/>
  <c r="U176" i="24"/>
  <c r="V176" i="24"/>
  <c r="W176" i="24"/>
  <c r="X176" i="24"/>
  <c r="Y176" i="24"/>
  <c r="Z176" i="24"/>
  <c r="AA176" i="24"/>
  <c r="Q177" i="24"/>
  <c r="R177" i="24"/>
  <c r="S177" i="24"/>
  <c r="T177" i="24"/>
  <c r="U177" i="24"/>
  <c r="V177" i="24"/>
  <c r="W177" i="24"/>
  <c r="X177" i="24"/>
  <c r="Y177" i="24"/>
  <c r="Z177" i="24"/>
  <c r="AA177" i="24"/>
  <c r="Q178" i="24"/>
  <c r="R178" i="24"/>
  <c r="S178" i="24"/>
  <c r="T178" i="24"/>
  <c r="U178" i="24"/>
  <c r="V178" i="24"/>
  <c r="W178" i="24"/>
  <c r="X178" i="24"/>
  <c r="Y178" i="24"/>
  <c r="Z178" i="24"/>
  <c r="AA178" i="24"/>
  <c r="Q179" i="24"/>
  <c r="R179" i="24"/>
  <c r="S179" i="24"/>
  <c r="T179" i="24"/>
  <c r="U179" i="24"/>
  <c r="V179" i="24"/>
  <c r="W179" i="24"/>
  <c r="X179" i="24"/>
  <c r="Y179" i="24"/>
  <c r="Z179" i="24"/>
  <c r="AA179" i="24"/>
  <c r="Q180" i="24"/>
  <c r="R180" i="24"/>
  <c r="S180" i="24"/>
  <c r="T180" i="24"/>
  <c r="U180" i="24"/>
  <c r="V180" i="24"/>
  <c r="W180" i="24"/>
  <c r="X180" i="24"/>
  <c r="Y180" i="24"/>
  <c r="Z180" i="24"/>
  <c r="AA180" i="24"/>
  <c r="Q181" i="24"/>
  <c r="R181" i="24"/>
  <c r="S181" i="24"/>
  <c r="T181" i="24"/>
  <c r="U181" i="24"/>
  <c r="V181" i="24"/>
  <c r="W181" i="24"/>
  <c r="X181" i="24"/>
  <c r="Y181" i="24"/>
  <c r="Z181" i="24"/>
  <c r="AA181" i="24"/>
  <c r="Q182" i="24"/>
  <c r="R182" i="24"/>
  <c r="S182" i="24"/>
  <c r="T182" i="24"/>
  <c r="U182" i="24"/>
  <c r="V182" i="24"/>
  <c r="W182" i="24"/>
  <c r="X182" i="24"/>
  <c r="Y182" i="24"/>
  <c r="Z182" i="24"/>
  <c r="AA182" i="24"/>
  <c r="Q183" i="24"/>
  <c r="R183" i="24"/>
  <c r="S183" i="24"/>
  <c r="T183" i="24"/>
  <c r="U183" i="24"/>
  <c r="V183" i="24"/>
  <c r="W183" i="24"/>
  <c r="X183" i="24"/>
  <c r="Y183" i="24"/>
  <c r="Z183" i="24"/>
  <c r="AA183" i="24"/>
  <c r="Q184" i="24"/>
  <c r="R184" i="24"/>
  <c r="S184" i="24"/>
  <c r="T184" i="24"/>
  <c r="U184" i="24"/>
  <c r="V184" i="24"/>
  <c r="W184" i="24"/>
  <c r="X184" i="24"/>
  <c r="Y184" i="24"/>
  <c r="Z184" i="24"/>
  <c r="AA184" i="24"/>
  <c r="Q185" i="24"/>
  <c r="R185" i="24"/>
  <c r="S185" i="24"/>
  <c r="T185" i="24"/>
  <c r="U185" i="24"/>
  <c r="V185" i="24"/>
  <c r="W185" i="24"/>
  <c r="X185" i="24"/>
  <c r="Y185" i="24"/>
  <c r="Z185" i="24"/>
  <c r="AA185" i="24"/>
  <c r="Q186" i="24"/>
  <c r="R186" i="24"/>
  <c r="S186" i="24"/>
  <c r="T186" i="24"/>
  <c r="U186" i="24"/>
  <c r="V186" i="24"/>
  <c r="W186" i="24"/>
  <c r="X186" i="24"/>
  <c r="Y186" i="24"/>
  <c r="Z186" i="24"/>
  <c r="AA186" i="24"/>
  <c r="Q187" i="24"/>
  <c r="R187" i="24"/>
  <c r="S187" i="24"/>
  <c r="T187" i="24"/>
  <c r="U187" i="24"/>
  <c r="V187" i="24"/>
  <c r="W187" i="24"/>
  <c r="X187" i="24"/>
  <c r="Y187" i="24"/>
  <c r="Z187" i="24"/>
  <c r="AA187" i="24"/>
  <c r="Q188" i="24"/>
  <c r="R188" i="24"/>
  <c r="S188" i="24"/>
  <c r="T188" i="24"/>
  <c r="U188" i="24"/>
  <c r="V188" i="24"/>
  <c r="W188" i="24"/>
  <c r="X188" i="24"/>
  <c r="Y188" i="24"/>
  <c r="Z188" i="24"/>
  <c r="AA188" i="24"/>
  <c r="Q189" i="24"/>
  <c r="R189" i="24"/>
  <c r="S189" i="24"/>
  <c r="T189" i="24"/>
  <c r="U189" i="24"/>
  <c r="V189" i="24"/>
  <c r="W189" i="24"/>
  <c r="X189" i="24"/>
  <c r="Y189" i="24"/>
  <c r="Z189" i="24"/>
  <c r="AA189" i="24"/>
  <c r="Q190" i="24"/>
  <c r="R190" i="24"/>
  <c r="S190" i="24"/>
  <c r="T190" i="24"/>
  <c r="U190" i="24"/>
  <c r="V190" i="24"/>
  <c r="W190" i="24"/>
  <c r="X190" i="24"/>
  <c r="Y190" i="24"/>
  <c r="Z190" i="24"/>
  <c r="AA190" i="24"/>
  <c r="Q191" i="24"/>
  <c r="R191" i="24"/>
  <c r="S191" i="24"/>
  <c r="T191" i="24"/>
  <c r="U191" i="24"/>
  <c r="V191" i="24"/>
  <c r="W191" i="24"/>
  <c r="X191" i="24"/>
  <c r="Y191" i="24"/>
  <c r="Z191" i="24"/>
  <c r="AA191" i="24"/>
  <c r="Q192" i="24"/>
  <c r="R192" i="24"/>
  <c r="S192" i="24"/>
  <c r="T192" i="24"/>
  <c r="U192" i="24"/>
  <c r="V192" i="24"/>
  <c r="W192" i="24"/>
  <c r="X192" i="24"/>
  <c r="Y192" i="24"/>
  <c r="Z192" i="24"/>
  <c r="AA192" i="24"/>
  <c r="Q193" i="24"/>
  <c r="R193" i="24"/>
  <c r="S193" i="24"/>
  <c r="T193" i="24"/>
  <c r="U193" i="24"/>
  <c r="V193" i="24"/>
  <c r="W193" i="24"/>
  <c r="X193" i="24"/>
  <c r="Y193" i="24"/>
  <c r="Z193" i="24"/>
  <c r="AA193" i="24"/>
  <c r="Q194" i="24"/>
  <c r="R194" i="24"/>
  <c r="S194" i="24"/>
  <c r="T194" i="24"/>
  <c r="U194" i="24"/>
  <c r="V194" i="24"/>
  <c r="W194" i="24"/>
  <c r="X194" i="24"/>
  <c r="Y194" i="24"/>
  <c r="Z194" i="24"/>
  <c r="AA194" i="24"/>
  <c r="Q195" i="24"/>
  <c r="R195" i="24"/>
  <c r="S195" i="24"/>
  <c r="T195" i="24"/>
  <c r="U195" i="24"/>
  <c r="V195" i="24"/>
  <c r="W195" i="24"/>
  <c r="X195" i="24"/>
  <c r="Y195" i="24"/>
  <c r="Z195" i="24"/>
  <c r="AA195" i="24"/>
  <c r="Q196" i="24"/>
  <c r="R196" i="24"/>
  <c r="S196" i="24"/>
  <c r="T196" i="24"/>
  <c r="U196" i="24"/>
  <c r="V196" i="24"/>
  <c r="W196" i="24"/>
  <c r="X196" i="24"/>
  <c r="Y196" i="24"/>
  <c r="Z196" i="24"/>
  <c r="AA196" i="24"/>
  <c r="Q197" i="24"/>
  <c r="R197" i="24"/>
  <c r="S197" i="24"/>
  <c r="T197" i="24"/>
  <c r="U197" i="24"/>
  <c r="V197" i="24"/>
  <c r="W197" i="24"/>
  <c r="X197" i="24"/>
  <c r="Y197" i="24"/>
  <c r="Z197" i="24"/>
  <c r="AA197" i="24"/>
  <c r="Q198" i="24"/>
  <c r="R198" i="24"/>
  <c r="S198" i="24"/>
  <c r="T198" i="24"/>
  <c r="U198" i="24"/>
  <c r="V198" i="24"/>
  <c r="W198" i="24"/>
  <c r="X198" i="24"/>
  <c r="Y198" i="24"/>
  <c r="Z198" i="24"/>
  <c r="AA198" i="24"/>
  <c r="Q199" i="24"/>
  <c r="R199" i="24"/>
  <c r="S199" i="24"/>
  <c r="T199" i="24"/>
  <c r="U199" i="24"/>
  <c r="V199" i="24"/>
  <c r="W199" i="24"/>
  <c r="X199" i="24"/>
  <c r="Y199" i="24"/>
  <c r="Z199" i="24"/>
  <c r="AA199" i="24"/>
  <c r="Q200" i="24"/>
  <c r="R200" i="24"/>
  <c r="S200" i="24"/>
  <c r="T200" i="24"/>
  <c r="U200" i="24"/>
  <c r="V200" i="24"/>
  <c r="W200" i="24"/>
  <c r="X200" i="24"/>
  <c r="Y200" i="24"/>
  <c r="Z200" i="24"/>
  <c r="AA200" i="24"/>
  <c r="Q201" i="24"/>
  <c r="R201" i="24"/>
  <c r="S201" i="24"/>
  <c r="T201" i="24"/>
  <c r="U201" i="24"/>
  <c r="V201" i="24"/>
  <c r="W201" i="24"/>
  <c r="X201" i="24"/>
  <c r="Y201" i="24"/>
  <c r="Z201" i="24"/>
  <c r="AA201" i="24"/>
  <c r="Q202" i="24"/>
  <c r="R202" i="24"/>
  <c r="S202" i="24"/>
  <c r="T202" i="24"/>
  <c r="U202" i="24"/>
  <c r="V202" i="24"/>
  <c r="W202" i="24"/>
  <c r="X202" i="24"/>
  <c r="Y202" i="24"/>
  <c r="Z202" i="24"/>
  <c r="AA202" i="24"/>
  <c r="Q203" i="24"/>
  <c r="R203" i="24"/>
  <c r="S203" i="24"/>
  <c r="T203" i="24"/>
  <c r="U203" i="24"/>
  <c r="V203" i="24"/>
  <c r="W203" i="24"/>
  <c r="X203" i="24"/>
  <c r="Y203" i="24"/>
  <c r="Z203" i="24"/>
  <c r="AA203" i="24"/>
  <c r="Q204" i="24"/>
  <c r="R204" i="24"/>
  <c r="S204" i="24"/>
  <c r="T204" i="24"/>
  <c r="U204" i="24"/>
  <c r="V204" i="24"/>
  <c r="W204" i="24"/>
  <c r="X204" i="24"/>
  <c r="Y204" i="24"/>
  <c r="Z204" i="24"/>
  <c r="AA204" i="24"/>
  <c r="Q205" i="24"/>
  <c r="R205" i="24"/>
  <c r="S205" i="24"/>
  <c r="T205" i="24"/>
  <c r="U205" i="24"/>
  <c r="V205" i="24"/>
  <c r="W205" i="24"/>
  <c r="X205" i="24"/>
  <c r="Y205" i="24"/>
  <c r="Z205" i="24"/>
  <c r="AA205" i="24"/>
  <c r="Q206" i="24"/>
  <c r="R206" i="24"/>
  <c r="S206" i="24"/>
  <c r="T206" i="24"/>
  <c r="U206" i="24"/>
  <c r="V206" i="24"/>
  <c r="W206" i="24"/>
  <c r="X206" i="24"/>
  <c r="Y206" i="24"/>
  <c r="Z206" i="24"/>
  <c r="AA206" i="24"/>
  <c r="Q207" i="24"/>
  <c r="R207" i="24"/>
  <c r="S207" i="24"/>
  <c r="T207" i="24"/>
  <c r="U207" i="24"/>
  <c r="V207" i="24"/>
  <c r="W207" i="24"/>
  <c r="X207" i="24"/>
  <c r="Y207" i="24"/>
  <c r="Z207" i="24"/>
  <c r="AA207" i="24"/>
  <c r="Q208" i="24"/>
  <c r="R208" i="24"/>
  <c r="S208" i="24"/>
  <c r="T208" i="24"/>
  <c r="U208" i="24"/>
  <c r="V208" i="24"/>
  <c r="W208" i="24"/>
  <c r="X208" i="24"/>
  <c r="Y208" i="24"/>
  <c r="Z208" i="24"/>
  <c r="AA208" i="24"/>
  <c r="Q209" i="24"/>
  <c r="R209" i="24"/>
  <c r="S209" i="24"/>
  <c r="T209" i="24"/>
  <c r="U209" i="24"/>
  <c r="V209" i="24"/>
  <c r="W209" i="24"/>
  <c r="X209" i="24"/>
  <c r="Y209" i="24"/>
  <c r="Z209" i="24"/>
  <c r="AA209" i="24"/>
  <c r="Q210" i="24"/>
  <c r="R210" i="24"/>
  <c r="S210" i="24"/>
  <c r="T210" i="24"/>
  <c r="U210" i="24"/>
  <c r="V210" i="24"/>
  <c r="W210" i="24"/>
  <c r="X210" i="24"/>
  <c r="Y210" i="24"/>
  <c r="Z210" i="24"/>
  <c r="AA210" i="24"/>
  <c r="Q211" i="24"/>
  <c r="R211" i="24"/>
  <c r="S211" i="24"/>
  <c r="T211" i="24"/>
  <c r="U211" i="24"/>
  <c r="V211" i="24"/>
  <c r="W211" i="24"/>
  <c r="X211" i="24"/>
  <c r="Y211" i="24"/>
  <c r="Z211" i="24"/>
  <c r="AA211" i="24"/>
  <c r="Q212" i="24"/>
  <c r="R212" i="24"/>
  <c r="S212" i="24"/>
  <c r="T212" i="24"/>
  <c r="U212" i="24"/>
  <c r="V212" i="24"/>
  <c r="W212" i="24"/>
  <c r="X212" i="24"/>
  <c r="Y212" i="24"/>
  <c r="Z212" i="24"/>
  <c r="AA212" i="24"/>
  <c r="Q213" i="24"/>
  <c r="R213" i="24"/>
  <c r="S213" i="24"/>
  <c r="T213" i="24"/>
  <c r="U213" i="24"/>
  <c r="V213" i="24"/>
  <c r="W213" i="24"/>
  <c r="X213" i="24"/>
  <c r="Y213" i="24"/>
  <c r="Z213" i="24"/>
  <c r="AA213" i="24"/>
  <c r="Q214" i="24"/>
  <c r="R214" i="24"/>
  <c r="S214" i="24"/>
  <c r="T214" i="24"/>
  <c r="U214" i="24"/>
  <c r="V214" i="24"/>
  <c r="W214" i="24"/>
  <c r="X214" i="24"/>
  <c r="Y214" i="24"/>
  <c r="Z214" i="24"/>
  <c r="AA214" i="24"/>
  <c r="Q215" i="24"/>
  <c r="R215" i="24"/>
  <c r="S215" i="24"/>
  <c r="T215" i="24"/>
  <c r="U215" i="24"/>
  <c r="V215" i="24"/>
  <c r="W215" i="24"/>
  <c r="X215" i="24"/>
  <c r="Y215" i="24"/>
  <c r="Z215" i="24"/>
  <c r="AA215" i="24"/>
  <c r="Q216" i="24"/>
  <c r="R216" i="24"/>
  <c r="S216" i="24"/>
  <c r="T216" i="24"/>
  <c r="U216" i="24"/>
  <c r="V216" i="24"/>
  <c r="W216" i="24"/>
  <c r="X216" i="24"/>
  <c r="Y216" i="24"/>
  <c r="Z216" i="24"/>
  <c r="AA216" i="24"/>
  <c r="Q217" i="24"/>
  <c r="R217" i="24"/>
  <c r="S217" i="24"/>
  <c r="T217" i="24"/>
  <c r="U217" i="24"/>
  <c r="V217" i="24"/>
  <c r="W217" i="24"/>
  <c r="X217" i="24"/>
  <c r="Y217" i="24"/>
  <c r="Z217" i="24"/>
  <c r="AA217" i="24"/>
  <c r="Q218" i="24"/>
  <c r="R218" i="24"/>
  <c r="S218" i="24"/>
  <c r="T218" i="24"/>
  <c r="U218" i="24"/>
  <c r="V218" i="24"/>
  <c r="W218" i="24"/>
  <c r="X218" i="24"/>
  <c r="Y218" i="24"/>
  <c r="Z218" i="24"/>
  <c r="AA218" i="24"/>
  <c r="Q219" i="24"/>
  <c r="R219" i="24"/>
  <c r="S219" i="24"/>
  <c r="T219" i="24"/>
  <c r="U219" i="24"/>
  <c r="V219" i="24"/>
  <c r="W219" i="24"/>
  <c r="X219" i="24"/>
  <c r="Y219" i="24"/>
  <c r="Z219" i="24"/>
  <c r="AA219" i="24"/>
  <c r="Q220" i="24"/>
  <c r="R220" i="24"/>
  <c r="S220" i="24"/>
  <c r="T220" i="24"/>
  <c r="U220" i="24"/>
  <c r="V220" i="24"/>
  <c r="W220" i="24"/>
  <c r="X220" i="24"/>
  <c r="Y220" i="24"/>
  <c r="Z220" i="24"/>
  <c r="AA220" i="24"/>
  <c r="Q221" i="24"/>
  <c r="R221" i="24"/>
  <c r="S221" i="24"/>
  <c r="T221" i="24"/>
  <c r="U221" i="24"/>
  <c r="V221" i="24"/>
  <c r="W221" i="24"/>
  <c r="X221" i="24"/>
  <c r="Y221" i="24"/>
  <c r="Z221" i="24"/>
  <c r="AA221" i="24"/>
  <c r="Q222" i="24"/>
  <c r="R222" i="24"/>
  <c r="S222" i="24"/>
  <c r="T222" i="24"/>
  <c r="U222" i="24"/>
  <c r="V222" i="24"/>
  <c r="W222" i="24"/>
  <c r="X222" i="24"/>
  <c r="Y222" i="24"/>
  <c r="Z222" i="24"/>
  <c r="AA222" i="24"/>
  <c r="Q223" i="24"/>
  <c r="R223" i="24"/>
  <c r="S223" i="24"/>
  <c r="T223" i="24"/>
  <c r="U223" i="24"/>
  <c r="V223" i="24"/>
  <c r="W223" i="24"/>
  <c r="X223" i="24"/>
  <c r="Y223" i="24"/>
  <c r="Z223" i="24"/>
  <c r="AA223" i="24"/>
  <c r="Q224" i="24"/>
  <c r="R224" i="24"/>
  <c r="S224" i="24"/>
  <c r="T224" i="24"/>
  <c r="U224" i="24"/>
  <c r="V224" i="24"/>
  <c r="W224" i="24"/>
  <c r="X224" i="24"/>
  <c r="Y224" i="24"/>
  <c r="Z224" i="24"/>
  <c r="AA224" i="24"/>
  <c r="Q225" i="24"/>
  <c r="R225" i="24"/>
  <c r="S225" i="24"/>
  <c r="T225" i="24"/>
  <c r="U225" i="24"/>
  <c r="V225" i="24"/>
  <c r="W225" i="24"/>
  <c r="X225" i="24"/>
  <c r="Y225" i="24"/>
  <c r="Z225" i="24"/>
  <c r="AA225" i="24"/>
  <c r="Q226" i="24"/>
  <c r="R226" i="24"/>
  <c r="S226" i="24"/>
  <c r="T226" i="24"/>
  <c r="U226" i="24"/>
  <c r="V226" i="24"/>
  <c r="W226" i="24"/>
  <c r="X226" i="24"/>
  <c r="Y226" i="24"/>
  <c r="Z226" i="24"/>
  <c r="AA226" i="24"/>
  <c r="Q227" i="24"/>
  <c r="R227" i="24"/>
  <c r="S227" i="24"/>
  <c r="T227" i="24"/>
  <c r="U227" i="24"/>
  <c r="V227" i="24"/>
  <c r="W227" i="24"/>
  <c r="X227" i="24"/>
  <c r="Y227" i="24"/>
  <c r="Z227" i="24"/>
  <c r="AA227" i="24"/>
  <c r="Q228" i="24"/>
  <c r="R228" i="24"/>
  <c r="S228" i="24"/>
  <c r="T228" i="24"/>
  <c r="U228" i="24"/>
  <c r="V228" i="24"/>
  <c r="W228" i="24"/>
  <c r="X228" i="24"/>
  <c r="Y228" i="24"/>
  <c r="Z228" i="24"/>
  <c r="AA228" i="24"/>
  <c r="Q229" i="24"/>
  <c r="R229" i="24"/>
  <c r="S229" i="24"/>
  <c r="T229" i="24"/>
  <c r="U229" i="24"/>
  <c r="V229" i="24"/>
  <c r="W229" i="24"/>
  <c r="X229" i="24"/>
  <c r="Y229" i="24"/>
  <c r="Z229" i="24"/>
  <c r="AA229" i="24"/>
  <c r="Q230" i="24"/>
  <c r="R230" i="24"/>
  <c r="S230" i="24"/>
  <c r="T230" i="24"/>
  <c r="U230" i="24"/>
  <c r="V230" i="24"/>
  <c r="W230" i="24"/>
  <c r="X230" i="24"/>
  <c r="Y230" i="24"/>
  <c r="Z230" i="24"/>
  <c r="AA230" i="24"/>
  <c r="Q231" i="24"/>
  <c r="R231" i="24"/>
  <c r="S231" i="24"/>
  <c r="T231" i="24"/>
  <c r="U231" i="24"/>
  <c r="V231" i="24"/>
  <c r="W231" i="24"/>
  <c r="X231" i="24"/>
  <c r="Y231" i="24"/>
  <c r="Z231" i="24"/>
  <c r="AA231" i="24"/>
  <c r="Q232" i="24"/>
  <c r="R232" i="24"/>
  <c r="S232" i="24"/>
  <c r="T232" i="24"/>
  <c r="U232" i="24"/>
  <c r="V232" i="24"/>
  <c r="W232" i="24"/>
  <c r="X232" i="24"/>
  <c r="Y232" i="24"/>
  <c r="Z232" i="24"/>
  <c r="AA232" i="24"/>
  <c r="Q233" i="24"/>
  <c r="R233" i="24"/>
  <c r="S233" i="24"/>
  <c r="T233" i="24"/>
  <c r="U233" i="24"/>
  <c r="V233" i="24"/>
  <c r="W233" i="24"/>
  <c r="X233" i="24"/>
  <c r="Y233" i="24"/>
  <c r="Z233" i="24"/>
  <c r="AA233" i="24"/>
  <c r="Q234" i="24"/>
  <c r="R234" i="24"/>
  <c r="S234" i="24"/>
  <c r="T234" i="24"/>
  <c r="U234" i="24"/>
  <c r="V234" i="24"/>
  <c r="W234" i="24"/>
  <c r="X234" i="24"/>
  <c r="Y234" i="24"/>
  <c r="Z234" i="24"/>
  <c r="AA234" i="24"/>
  <c r="Q235" i="24"/>
  <c r="R235" i="24"/>
  <c r="S235" i="24"/>
  <c r="T235" i="24"/>
  <c r="U235" i="24"/>
  <c r="V235" i="24"/>
  <c r="W235" i="24"/>
  <c r="X235" i="24"/>
  <c r="Y235" i="24"/>
  <c r="Z235" i="24"/>
  <c r="AA235" i="24"/>
  <c r="Q236" i="24"/>
  <c r="R236" i="24"/>
  <c r="S236" i="24"/>
  <c r="T236" i="24"/>
  <c r="U236" i="24"/>
  <c r="V236" i="24"/>
  <c r="W236" i="24"/>
  <c r="X236" i="24"/>
  <c r="Y236" i="24"/>
  <c r="Z236" i="24"/>
  <c r="AA236" i="24"/>
  <c r="Q237" i="24"/>
  <c r="R237" i="24"/>
  <c r="S237" i="24"/>
  <c r="T237" i="24"/>
  <c r="U237" i="24"/>
  <c r="V237" i="24"/>
  <c r="W237" i="24"/>
  <c r="X237" i="24"/>
  <c r="Y237" i="24"/>
  <c r="Z237" i="24"/>
  <c r="AA237" i="24"/>
  <c r="Q238" i="24"/>
  <c r="R238" i="24"/>
  <c r="S238" i="24"/>
  <c r="T238" i="24"/>
  <c r="U238" i="24"/>
  <c r="V238" i="24"/>
  <c r="W238" i="24"/>
  <c r="X238" i="24"/>
  <c r="Y238" i="24"/>
  <c r="Z238" i="24"/>
  <c r="AA238" i="24"/>
  <c r="Q239" i="24"/>
  <c r="R239" i="24"/>
  <c r="S239" i="24"/>
  <c r="T239" i="24"/>
  <c r="U239" i="24"/>
  <c r="V239" i="24"/>
  <c r="W239" i="24"/>
  <c r="X239" i="24"/>
  <c r="Y239" i="24"/>
  <c r="Z239" i="24"/>
  <c r="AA239" i="24"/>
  <c r="Q240" i="24"/>
  <c r="R240" i="24"/>
  <c r="S240" i="24"/>
  <c r="T240" i="24"/>
  <c r="U240" i="24"/>
  <c r="V240" i="24"/>
  <c r="W240" i="24"/>
  <c r="X240" i="24"/>
  <c r="Y240" i="24"/>
  <c r="Z240" i="24"/>
  <c r="AA240" i="24"/>
  <c r="Q241" i="24"/>
  <c r="R241" i="24"/>
  <c r="S241" i="24"/>
  <c r="T241" i="24"/>
  <c r="U241" i="24"/>
  <c r="V241" i="24"/>
  <c r="W241" i="24"/>
  <c r="X241" i="24"/>
  <c r="Y241" i="24"/>
  <c r="Z241" i="24"/>
  <c r="AA241" i="24"/>
  <c r="Q242" i="24"/>
  <c r="R242" i="24"/>
  <c r="S242" i="24"/>
  <c r="T242" i="24"/>
  <c r="U242" i="24"/>
  <c r="V242" i="24"/>
  <c r="W242" i="24"/>
  <c r="X242" i="24"/>
  <c r="Y242" i="24"/>
  <c r="Z242" i="24"/>
  <c r="AA242" i="24"/>
  <c r="Q243" i="24"/>
  <c r="R243" i="24"/>
  <c r="S243" i="24"/>
  <c r="T243" i="24"/>
  <c r="U243" i="24"/>
  <c r="V243" i="24"/>
  <c r="W243" i="24"/>
  <c r="X243" i="24"/>
  <c r="Y243" i="24"/>
  <c r="Z243" i="24"/>
  <c r="AA243" i="24"/>
  <c r="Q244" i="24"/>
  <c r="R244" i="24"/>
  <c r="S244" i="24"/>
  <c r="T244" i="24"/>
  <c r="U244" i="24"/>
  <c r="V244" i="24"/>
  <c r="W244" i="24"/>
  <c r="X244" i="24"/>
  <c r="Y244" i="24"/>
  <c r="Z244" i="24"/>
  <c r="AA244" i="24"/>
  <c r="Q245" i="24"/>
  <c r="R245" i="24"/>
  <c r="S245" i="24"/>
  <c r="T245" i="24"/>
  <c r="U245" i="24"/>
  <c r="V245" i="24"/>
  <c r="W245" i="24"/>
  <c r="X245" i="24"/>
  <c r="Y245" i="24"/>
  <c r="Z245" i="24"/>
  <c r="AA245" i="24"/>
  <c r="AA3" i="24"/>
  <c r="Z3" i="24"/>
  <c r="Y3" i="24"/>
  <c r="X3" i="24"/>
  <c r="W3" i="24"/>
  <c r="V3" i="24"/>
  <c r="U3" i="24"/>
  <c r="T3" i="24"/>
  <c r="S3" i="24"/>
  <c r="R3" i="24"/>
  <c r="Q3" i="24"/>
  <c r="E3" i="24"/>
  <c r="A3" i="24"/>
  <c r="N3" i="3" l="1"/>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O51" i="3"/>
  <c r="P51" i="3"/>
  <c r="O52" i="3"/>
  <c r="P52" i="3"/>
  <c r="O53" i="3"/>
  <c r="P53" i="3"/>
  <c r="O54" i="3"/>
  <c r="P54" i="3"/>
  <c r="O55" i="3"/>
  <c r="P55" i="3"/>
  <c r="O56" i="3"/>
  <c r="P56" i="3"/>
  <c r="O57" i="3"/>
  <c r="P57" i="3"/>
  <c r="O58" i="3"/>
  <c r="P58" i="3"/>
  <c r="O59" i="3"/>
  <c r="P59" i="3"/>
  <c r="O60" i="3"/>
  <c r="P60" i="3"/>
  <c r="O61" i="3"/>
  <c r="P61" i="3"/>
  <c r="O62" i="3"/>
  <c r="P62" i="3"/>
  <c r="O63" i="3"/>
  <c r="P63" i="3"/>
  <c r="O64" i="3"/>
  <c r="P64" i="3"/>
  <c r="O65" i="3"/>
  <c r="P65" i="3"/>
  <c r="O66" i="3"/>
  <c r="P66" i="3"/>
  <c r="O67" i="3"/>
  <c r="P67" i="3"/>
  <c r="O68" i="3"/>
  <c r="P68" i="3"/>
  <c r="O69" i="3"/>
  <c r="P69" i="3"/>
  <c r="O70" i="3"/>
  <c r="P70" i="3"/>
  <c r="O71" i="3"/>
  <c r="P71" i="3"/>
  <c r="O72" i="3"/>
  <c r="P72" i="3"/>
  <c r="O73" i="3"/>
  <c r="P73" i="3"/>
  <c r="O74" i="3"/>
  <c r="P74" i="3"/>
  <c r="O75" i="3"/>
  <c r="P75" i="3"/>
  <c r="O76" i="3"/>
  <c r="P76" i="3"/>
  <c r="O77" i="3"/>
  <c r="P77" i="3"/>
  <c r="O78" i="3"/>
  <c r="P78" i="3"/>
  <c r="O79" i="3"/>
  <c r="P79" i="3"/>
  <c r="O80" i="3"/>
  <c r="P80" i="3"/>
  <c r="O81" i="3"/>
  <c r="P81" i="3"/>
  <c r="O82" i="3"/>
  <c r="P82" i="3"/>
  <c r="O83" i="3"/>
  <c r="P83" i="3"/>
  <c r="O84" i="3"/>
  <c r="P84" i="3"/>
  <c r="O85" i="3"/>
  <c r="P85" i="3"/>
  <c r="O86" i="3"/>
  <c r="P86" i="3"/>
  <c r="O87" i="3"/>
  <c r="P87" i="3"/>
  <c r="O88" i="3"/>
  <c r="P88" i="3"/>
  <c r="O89" i="3"/>
  <c r="P89" i="3"/>
  <c r="O90" i="3"/>
  <c r="P90" i="3"/>
  <c r="O91" i="3"/>
  <c r="P91" i="3"/>
  <c r="O92" i="3"/>
  <c r="P92" i="3"/>
  <c r="O93" i="3"/>
  <c r="P93" i="3"/>
  <c r="O94" i="3"/>
  <c r="P94" i="3"/>
  <c r="O95" i="3"/>
  <c r="P95" i="3"/>
  <c r="O96" i="3"/>
  <c r="P96" i="3"/>
  <c r="O97" i="3"/>
  <c r="P97" i="3"/>
  <c r="O98" i="3"/>
  <c r="P98" i="3"/>
  <c r="O99" i="3"/>
  <c r="P99" i="3"/>
  <c r="O100" i="3"/>
  <c r="P100" i="3"/>
  <c r="O101" i="3"/>
  <c r="P101" i="3"/>
  <c r="O102" i="3"/>
  <c r="P102" i="3"/>
  <c r="O103" i="3"/>
  <c r="P103" i="3"/>
  <c r="O104" i="3"/>
  <c r="P104" i="3"/>
  <c r="O105" i="3"/>
  <c r="P105" i="3"/>
  <c r="O106" i="3"/>
  <c r="P106" i="3"/>
  <c r="O107" i="3"/>
  <c r="P107" i="3"/>
  <c r="O108" i="3"/>
  <c r="P108" i="3"/>
  <c r="O109" i="3"/>
  <c r="P109" i="3"/>
  <c r="O110" i="3"/>
  <c r="P110" i="3"/>
  <c r="O111" i="3"/>
  <c r="P111" i="3"/>
  <c r="O112" i="3"/>
  <c r="P112" i="3"/>
  <c r="O113" i="3"/>
  <c r="P113" i="3"/>
  <c r="O114" i="3"/>
  <c r="P114" i="3"/>
  <c r="O115" i="3"/>
  <c r="P115" i="3"/>
  <c r="O116" i="3"/>
  <c r="P116" i="3"/>
  <c r="O117" i="3"/>
  <c r="P117" i="3"/>
  <c r="O118" i="3"/>
  <c r="P118" i="3"/>
  <c r="O119" i="3"/>
  <c r="P119" i="3"/>
  <c r="O120" i="3"/>
  <c r="P120" i="3"/>
  <c r="O121" i="3"/>
  <c r="P121" i="3"/>
  <c r="O122" i="3"/>
  <c r="P122" i="3"/>
  <c r="O123" i="3"/>
  <c r="P123" i="3"/>
  <c r="O124" i="3"/>
  <c r="P124" i="3"/>
  <c r="O125" i="3"/>
  <c r="P125" i="3"/>
  <c r="O126" i="3"/>
  <c r="P126" i="3"/>
  <c r="O127" i="3"/>
  <c r="P127" i="3"/>
  <c r="O128" i="3"/>
  <c r="P128" i="3"/>
  <c r="O129" i="3"/>
  <c r="P129" i="3"/>
  <c r="O130" i="3"/>
  <c r="P130" i="3"/>
  <c r="O131" i="3"/>
  <c r="P131" i="3"/>
  <c r="O132" i="3"/>
  <c r="P132" i="3"/>
  <c r="O133" i="3"/>
  <c r="P133" i="3"/>
  <c r="O134" i="3"/>
  <c r="P134" i="3"/>
  <c r="O135" i="3"/>
  <c r="P135" i="3"/>
  <c r="O136" i="3"/>
  <c r="P136" i="3"/>
  <c r="O137" i="3"/>
  <c r="P137" i="3"/>
  <c r="O138" i="3"/>
  <c r="P138" i="3"/>
  <c r="O139" i="3"/>
  <c r="P139" i="3"/>
  <c r="O140" i="3"/>
  <c r="P140" i="3"/>
  <c r="O141" i="3"/>
  <c r="P141" i="3"/>
  <c r="O142" i="3"/>
  <c r="P142" i="3"/>
  <c r="O143" i="3"/>
  <c r="P143" i="3"/>
  <c r="O144" i="3"/>
  <c r="P144" i="3"/>
  <c r="O145" i="3"/>
  <c r="P145" i="3"/>
  <c r="O146" i="3"/>
  <c r="P146" i="3"/>
  <c r="O147" i="3"/>
  <c r="P147" i="3"/>
  <c r="O148" i="3"/>
  <c r="P148" i="3"/>
  <c r="O149" i="3"/>
  <c r="P149" i="3"/>
  <c r="O150" i="3"/>
  <c r="P150" i="3"/>
  <c r="O151" i="3"/>
  <c r="P151" i="3"/>
  <c r="O152" i="3"/>
  <c r="P152" i="3"/>
  <c r="O153" i="3"/>
  <c r="P153" i="3"/>
  <c r="O154" i="3"/>
  <c r="P154" i="3"/>
  <c r="O155" i="3"/>
  <c r="P155" i="3"/>
  <c r="O156" i="3"/>
  <c r="P156" i="3"/>
  <c r="O157" i="3"/>
  <c r="P157" i="3"/>
  <c r="O158" i="3"/>
  <c r="P158" i="3"/>
  <c r="O159" i="3"/>
  <c r="P159" i="3"/>
  <c r="O160" i="3"/>
  <c r="P160" i="3"/>
  <c r="O161" i="3"/>
  <c r="P161" i="3"/>
  <c r="O162" i="3"/>
  <c r="P162" i="3"/>
  <c r="O163" i="3"/>
  <c r="P163" i="3"/>
  <c r="O164" i="3"/>
  <c r="P164" i="3"/>
  <c r="O165" i="3"/>
  <c r="P165" i="3"/>
  <c r="O166" i="3"/>
  <c r="P166" i="3"/>
  <c r="O167" i="3"/>
  <c r="P167" i="3"/>
  <c r="O168" i="3"/>
  <c r="P168" i="3"/>
  <c r="O169" i="3"/>
  <c r="P169" i="3"/>
  <c r="O170" i="3"/>
  <c r="P170" i="3"/>
  <c r="O171" i="3"/>
  <c r="P171" i="3"/>
  <c r="O172" i="3"/>
  <c r="P172" i="3"/>
  <c r="O173" i="3"/>
  <c r="P173" i="3"/>
  <c r="O174" i="3"/>
  <c r="P174" i="3"/>
  <c r="O175" i="3"/>
  <c r="P175" i="3"/>
  <c r="O176" i="3"/>
  <c r="P176" i="3"/>
  <c r="O177" i="3"/>
  <c r="P177" i="3"/>
  <c r="O178" i="3"/>
  <c r="P178" i="3"/>
  <c r="O179" i="3"/>
  <c r="P179" i="3"/>
  <c r="O180" i="3"/>
  <c r="P180" i="3"/>
  <c r="O181" i="3"/>
  <c r="P181" i="3"/>
  <c r="O182" i="3"/>
  <c r="P182" i="3"/>
  <c r="O183" i="3"/>
  <c r="P183" i="3"/>
  <c r="O184" i="3"/>
  <c r="P184" i="3"/>
  <c r="O185" i="3"/>
  <c r="P185" i="3"/>
  <c r="O186" i="3"/>
  <c r="P186" i="3"/>
  <c r="O187" i="3"/>
  <c r="P187" i="3"/>
  <c r="O188" i="3"/>
  <c r="P188" i="3"/>
  <c r="O189" i="3"/>
  <c r="P189" i="3"/>
  <c r="O190" i="3"/>
  <c r="P190" i="3"/>
  <c r="O191" i="3"/>
  <c r="P191" i="3"/>
  <c r="O192" i="3"/>
  <c r="P192" i="3"/>
  <c r="O193" i="3"/>
  <c r="P193" i="3"/>
  <c r="O194" i="3"/>
  <c r="P194" i="3"/>
  <c r="O195" i="3"/>
  <c r="P195" i="3"/>
  <c r="O196" i="3"/>
  <c r="P196" i="3"/>
  <c r="O197" i="3"/>
  <c r="P197" i="3"/>
  <c r="O198" i="3"/>
  <c r="P198" i="3"/>
  <c r="O199" i="3"/>
  <c r="P199" i="3"/>
  <c r="O200" i="3"/>
  <c r="P200" i="3"/>
  <c r="O201" i="3"/>
  <c r="P201" i="3"/>
  <c r="O202" i="3"/>
  <c r="P202" i="3"/>
  <c r="O203" i="3"/>
  <c r="P203" i="3"/>
  <c r="O204" i="3"/>
  <c r="P204" i="3"/>
  <c r="O205" i="3"/>
  <c r="P205" i="3"/>
  <c r="O206" i="3"/>
  <c r="P206" i="3"/>
  <c r="O207" i="3"/>
  <c r="P207" i="3"/>
  <c r="O208" i="3"/>
  <c r="P208" i="3"/>
  <c r="O209" i="3"/>
  <c r="P209" i="3"/>
  <c r="O210" i="3"/>
  <c r="P210" i="3"/>
  <c r="O211" i="3"/>
  <c r="P211" i="3"/>
  <c r="O212" i="3"/>
  <c r="P212" i="3"/>
  <c r="O213" i="3"/>
  <c r="P213" i="3"/>
  <c r="O214" i="3"/>
  <c r="P214" i="3"/>
  <c r="O215" i="3"/>
  <c r="P215" i="3"/>
  <c r="P2" i="3"/>
  <c r="O2" i="3"/>
  <c r="N2" i="3"/>
  <c r="AA2" i="24" l="1"/>
  <c r="Z2" i="24"/>
  <c r="Y2" i="24"/>
  <c r="X2" i="24"/>
  <c r="W2" i="24"/>
  <c r="V2" i="24"/>
  <c r="U2" i="24"/>
  <c r="C2" i="24"/>
  <c r="B2" i="24"/>
  <c r="A2" i="24"/>
  <c r="E26" i="4" l="1"/>
  <c r="D15" i="6" s="1"/>
  <c r="BG5" i="5" l="1"/>
  <c r="BG6" i="5"/>
  <c r="BG7" i="5"/>
  <c r="BG8" i="5"/>
  <c r="BG9" i="5"/>
  <c r="BG10" i="5"/>
  <c r="BG11" i="5"/>
  <c r="BG12" i="5"/>
  <c r="BG13" i="5"/>
  <c r="BG14" i="5"/>
  <c r="BG15" i="5"/>
  <c r="BG16" i="5"/>
  <c r="BG17" i="5"/>
  <c r="BG18" i="5"/>
  <c r="BG19" i="5"/>
  <c r="BG20" i="5"/>
  <c r="BG21" i="5"/>
  <c r="BG22" i="5"/>
  <c r="BG23" i="5"/>
  <c r="BG24" i="5"/>
  <c r="BG25" i="5"/>
  <c r="BG26" i="5"/>
  <c r="BG27" i="5"/>
  <c r="BG28" i="5"/>
  <c r="BG29" i="5"/>
  <c r="BG30" i="5"/>
  <c r="BG31" i="5"/>
  <c r="BG32" i="5"/>
  <c r="BG33" i="5"/>
  <c r="BG34" i="5"/>
  <c r="BG35" i="5"/>
  <c r="BG36" i="5"/>
  <c r="BG37" i="5"/>
  <c r="BG38" i="5"/>
  <c r="BG39" i="5"/>
  <c r="BG40" i="5"/>
  <c r="BG41" i="5"/>
  <c r="BG42" i="5"/>
  <c r="BG43" i="5"/>
  <c r="BG44" i="5"/>
  <c r="BG45" i="5"/>
  <c r="BG46" i="5"/>
  <c r="BG47" i="5"/>
  <c r="BG48" i="5"/>
  <c r="BG49" i="5"/>
  <c r="BG50" i="5"/>
  <c r="BG51" i="5"/>
  <c r="BG52" i="5"/>
  <c r="BG53" i="5"/>
  <c r="BG54" i="5"/>
  <c r="BG55" i="5"/>
  <c r="BG56" i="5"/>
  <c r="BG57" i="5"/>
  <c r="BG58" i="5"/>
  <c r="BG59" i="5"/>
  <c r="BG60" i="5"/>
  <c r="BG61" i="5"/>
  <c r="BG62" i="5"/>
  <c r="BG63" i="5"/>
  <c r="BG64" i="5"/>
  <c r="BG65" i="5"/>
  <c r="BG66" i="5"/>
  <c r="BG67" i="5"/>
  <c r="BG68" i="5"/>
  <c r="BG69" i="5"/>
  <c r="BG70" i="5"/>
  <c r="BG71" i="5"/>
  <c r="BG72" i="5"/>
  <c r="BG73" i="5"/>
  <c r="BG74" i="5"/>
  <c r="BG75" i="5"/>
  <c r="BG76" i="5"/>
  <c r="BG77" i="5"/>
  <c r="BG78" i="5"/>
  <c r="BG79" i="5"/>
  <c r="BG80" i="5"/>
  <c r="BG81" i="5"/>
  <c r="BG82" i="5"/>
  <c r="BG83" i="5"/>
  <c r="BG84" i="5"/>
  <c r="BG85" i="5"/>
  <c r="BG86" i="5"/>
  <c r="BG87" i="5"/>
  <c r="BG88" i="5"/>
  <c r="BG89" i="5"/>
  <c r="BG90" i="5"/>
  <c r="BG91" i="5"/>
  <c r="BG92" i="5"/>
  <c r="BG93" i="5"/>
  <c r="BG94" i="5"/>
  <c r="BG95" i="5"/>
  <c r="BG96" i="5"/>
  <c r="BG97" i="5"/>
  <c r="BG98" i="5"/>
  <c r="BG99" i="5"/>
  <c r="BG100" i="5"/>
  <c r="BG101" i="5"/>
  <c r="BG102" i="5"/>
  <c r="BG103" i="5"/>
  <c r="BG104" i="5"/>
  <c r="BG105" i="5"/>
  <c r="BG106" i="5"/>
  <c r="BG107" i="5"/>
  <c r="BG108" i="5"/>
  <c r="BG109" i="5"/>
  <c r="BG110" i="5"/>
  <c r="BG111" i="5"/>
  <c r="BG112" i="5"/>
  <c r="BG113" i="5"/>
  <c r="BG114" i="5"/>
  <c r="BG115" i="5"/>
  <c r="BG116" i="5"/>
  <c r="BG117" i="5"/>
  <c r="BG118" i="5"/>
  <c r="BG119" i="5"/>
  <c r="BG120" i="5"/>
  <c r="BG121" i="5"/>
  <c r="BG122" i="5"/>
  <c r="BG123" i="5"/>
  <c r="BG124" i="5"/>
  <c r="BG125" i="5"/>
  <c r="BG126" i="5"/>
  <c r="BG127" i="5"/>
  <c r="BG128" i="5"/>
  <c r="BG129" i="5"/>
  <c r="BG130" i="5"/>
  <c r="BG131" i="5"/>
  <c r="BG132" i="5"/>
  <c r="BG133" i="5"/>
  <c r="BG134" i="5"/>
  <c r="BG135" i="5"/>
  <c r="BG136" i="5"/>
  <c r="BG137" i="5"/>
  <c r="BG138" i="5"/>
  <c r="BG139" i="5"/>
  <c r="BG140" i="5"/>
  <c r="BG141" i="5"/>
  <c r="BG142" i="5"/>
  <c r="BG143" i="5"/>
  <c r="BG144" i="5"/>
  <c r="BG145" i="5"/>
  <c r="BG146" i="5"/>
  <c r="BG147" i="5"/>
  <c r="BG148" i="5"/>
  <c r="BG149" i="5"/>
  <c r="BG150" i="5"/>
  <c r="BG151" i="5"/>
  <c r="BG152" i="5"/>
  <c r="BG153" i="5"/>
  <c r="BG154" i="5"/>
  <c r="BG155" i="5"/>
  <c r="BG156" i="5"/>
  <c r="BG157" i="5"/>
  <c r="BG158" i="5"/>
  <c r="BG159" i="5"/>
  <c r="BG160" i="5"/>
  <c r="BG161" i="5"/>
  <c r="BG162" i="5"/>
  <c r="BG163" i="5"/>
  <c r="BG164" i="5"/>
  <c r="BG165" i="5"/>
  <c r="BG166" i="5"/>
  <c r="BG167" i="5"/>
  <c r="BG168" i="5"/>
  <c r="BG169" i="5"/>
  <c r="BG170" i="5"/>
  <c r="BG171" i="5"/>
  <c r="BG172" i="5"/>
  <c r="BG173" i="5"/>
  <c r="BG174" i="5"/>
  <c r="BG175" i="5"/>
  <c r="BG176" i="5"/>
  <c r="BG177" i="5"/>
  <c r="BG178" i="5"/>
  <c r="BG179" i="5"/>
  <c r="BG180" i="5"/>
  <c r="BG181" i="5"/>
  <c r="BG182" i="5"/>
  <c r="BG183" i="5"/>
  <c r="BG184" i="5"/>
  <c r="BG185" i="5"/>
  <c r="BG186" i="5"/>
  <c r="BG187" i="5"/>
  <c r="BG188" i="5"/>
  <c r="BG189" i="5"/>
  <c r="BG190" i="5"/>
  <c r="BG191" i="5"/>
  <c r="BG192" i="5"/>
  <c r="BG193" i="5"/>
  <c r="BG194" i="5"/>
  <c r="BG195" i="5"/>
  <c r="BG196" i="5"/>
  <c r="BG197" i="5"/>
  <c r="BG198" i="5"/>
  <c r="BG199" i="5"/>
  <c r="BG200" i="5"/>
  <c r="BG201" i="5"/>
  <c r="BG202" i="5"/>
  <c r="BG203" i="5"/>
  <c r="BG204" i="5"/>
  <c r="BG205" i="5"/>
  <c r="BG206" i="5"/>
  <c r="BG207" i="5"/>
  <c r="BG208" i="5"/>
  <c r="BG209" i="5"/>
  <c r="BG210" i="5"/>
  <c r="BG211" i="5"/>
  <c r="BG212" i="5"/>
  <c r="BG213" i="5"/>
  <c r="BG214" i="5"/>
  <c r="BG215" i="5"/>
  <c r="BG216" i="5"/>
  <c r="BG217" i="5"/>
  <c r="BG218" i="5"/>
  <c r="BG219" i="5"/>
  <c r="BG220" i="5"/>
  <c r="BG221" i="5"/>
  <c r="BG222" i="5"/>
  <c r="BG223" i="5"/>
  <c r="BG224" i="5"/>
  <c r="BG225" i="5"/>
  <c r="BG226" i="5"/>
  <c r="BG227" i="5"/>
  <c r="BG228" i="5"/>
  <c r="BG229" i="5"/>
  <c r="BG230" i="5"/>
  <c r="BG231" i="5"/>
  <c r="BG232" i="5"/>
  <c r="BG233" i="5"/>
  <c r="BG4" i="5"/>
  <c r="AT5" i="5"/>
  <c r="AT6" i="5"/>
  <c r="AT7" i="5"/>
  <c r="AT8" i="5"/>
  <c r="AT9" i="5"/>
  <c r="AT10" i="5"/>
  <c r="AT11" i="5"/>
  <c r="AT12" i="5"/>
  <c r="AT13" i="5"/>
  <c r="AT14" i="5"/>
  <c r="AT15" i="5"/>
  <c r="AT16" i="5"/>
  <c r="AT17" i="5"/>
  <c r="AT18" i="5"/>
  <c r="AT19" i="5"/>
  <c r="AT20" i="5"/>
  <c r="AT21" i="5"/>
  <c r="AT22"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49" i="5"/>
  <c r="AT50" i="5"/>
  <c r="AT51" i="5"/>
  <c r="AT52"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137" i="5"/>
  <c r="AT138" i="5"/>
  <c r="AT139" i="5"/>
  <c r="AT140" i="5"/>
  <c r="AT141" i="5"/>
  <c r="AT142" i="5"/>
  <c r="AT143" i="5"/>
  <c r="AT144" i="5"/>
  <c r="AT145" i="5"/>
  <c r="AT146" i="5"/>
  <c r="AT147" i="5"/>
  <c r="AT148" i="5"/>
  <c r="AT149" i="5"/>
  <c r="AT150" i="5"/>
  <c r="AT151" i="5"/>
  <c r="AT152" i="5"/>
  <c r="AT153" i="5"/>
  <c r="AT154" i="5"/>
  <c r="AT155" i="5"/>
  <c r="AT156" i="5"/>
  <c r="AT157" i="5"/>
  <c r="AT158" i="5"/>
  <c r="AT159" i="5"/>
  <c r="AT160" i="5"/>
  <c r="AT161" i="5"/>
  <c r="AT162" i="5"/>
  <c r="AT163" i="5"/>
  <c r="AT164" i="5"/>
  <c r="AT165" i="5"/>
  <c r="AT166" i="5"/>
  <c r="AT167" i="5"/>
  <c r="AT168" i="5"/>
  <c r="AT169" i="5"/>
  <c r="AT170" i="5"/>
  <c r="AT171" i="5"/>
  <c r="AT172" i="5"/>
  <c r="AT173" i="5"/>
  <c r="AT174" i="5"/>
  <c r="AT175" i="5"/>
  <c r="AT176" i="5"/>
  <c r="AT177" i="5"/>
  <c r="AT178" i="5"/>
  <c r="AT179" i="5"/>
  <c r="AT180" i="5"/>
  <c r="AT181" i="5"/>
  <c r="AT182" i="5"/>
  <c r="AT183" i="5"/>
  <c r="AT184" i="5"/>
  <c r="AT185" i="5"/>
  <c r="AT186" i="5"/>
  <c r="AT187" i="5"/>
  <c r="AT188" i="5"/>
  <c r="AT189" i="5"/>
  <c r="AT190" i="5"/>
  <c r="AT191" i="5"/>
  <c r="AT192" i="5"/>
  <c r="AT193" i="5"/>
  <c r="AT194" i="5"/>
  <c r="AT195" i="5"/>
  <c r="AT196" i="5"/>
  <c r="AT197" i="5"/>
  <c r="AT198" i="5"/>
  <c r="AT199" i="5"/>
  <c r="AT200" i="5"/>
  <c r="AT201" i="5"/>
  <c r="AT202" i="5"/>
  <c r="AT203" i="5"/>
  <c r="AT204" i="5"/>
  <c r="AT205" i="5"/>
  <c r="AT206" i="5"/>
  <c r="AT207" i="5"/>
  <c r="AT208" i="5"/>
  <c r="AT209" i="5"/>
  <c r="AT210" i="5"/>
  <c r="AT211" i="5"/>
  <c r="AT212" i="5"/>
  <c r="AT213" i="5"/>
  <c r="AT214" i="5"/>
  <c r="AT215" i="5"/>
  <c r="AT216" i="5"/>
  <c r="AT217" i="5"/>
  <c r="AT218" i="5"/>
  <c r="AT219" i="5"/>
  <c r="AT220" i="5"/>
  <c r="AT221" i="5"/>
  <c r="AT222" i="5"/>
  <c r="AT223" i="5"/>
  <c r="AT224" i="5"/>
  <c r="AT225" i="5"/>
  <c r="AT226" i="5"/>
  <c r="AT227" i="5"/>
  <c r="AT228" i="5"/>
  <c r="AT229" i="5"/>
  <c r="AT230" i="5"/>
  <c r="AT231" i="5"/>
  <c r="AT232" i="5"/>
  <c r="AT233" i="5"/>
  <c r="AT4" i="5"/>
  <c r="AS5" i="5"/>
  <c r="AS6" i="5"/>
  <c r="AS7" i="5"/>
  <c r="AS8" i="5"/>
  <c r="AS9" i="5"/>
  <c r="AS10" i="5"/>
  <c r="AS11" i="5"/>
  <c r="AS12" i="5"/>
  <c r="AS13" i="5"/>
  <c r="AS14" i="5"/>
  <c r="AS15" i="5"/>
  <c r="AS16" i="5"/>
  <c r="AS17" i="5"/>
  <c r="AS18" i="5"/>
  <c r="AS19" i="5"/>
  <c r="AS20" i="5"/>
  <c r="AS21" i="5"/>
  <c r="AS22" i="5"/>
  <c r="AS23" i="5"/>
  <c r="AS24" i="5"/>
  <c r="AS25" i="5"/>
  <c r="AS26" i="5"/>
  <c r="AS27" i="5"/>
  <c r="AS28" i="5"/>
  <c r="AS29" i="5"/>
  <c r="AS30" i="5"/>
  <c r="AS31" i="5"/>
  <c r="AS32" i="5"/>
  <c r="AS33" i="5"/>
  <c r="AS34" i="5"/>
  <c r="AS35" i="5"/>
  <c r="AS36" i="5"/>
  <c r="AS37" i="5"/>
  <c r="AS38" i="5"/>
  <c r="AS39" i="5"/>
  <c r="AS40" i="5"/>
  <c r="AS41" i="5"/>
  <c r="AS42" i="5"/>
  <c r="AS43" i="5"/>
  <c r="AS44" i="5"/>
  <c r="AS45" i="5"/>
  <c r="AS46" i="5"/>
  <c r="AS47" i="5"/>
  <c r="AS48" i="5"/>
  <c r="AS49" i="5"/>
  <c r="AS50" i="5"/>
  <c r="AS51" i="5"/>
  <c r="AS52" i="5"/>
  <c r="AS53" i="5"/>
  <c r="AS54" i="5"/>
  <c r="AS55" i="5"/>
  <c r="AS56" i="5"/>
  <c r="AS57" i="5"/>
  <c r="AS58" i="5"/>
  <c r="AS59" i="5"/>
  <c r="AS60" i="5"/>
  <c r="AS61" i="5"/>
  <c r="AS62" i="5"/>
  <c r="AS63" i="5"/>
  <c r="AS64" i="5"/>
  <c r="AS65" i="5"/>
  <c r="AS66" i="5"/>
  <c r="AS67" i="5"/>
  <c r="AS68" i="5"/>
  <c r="AS69" i="5"/>
  <c r="AS70" i="5"/>
  <c r="AS71" i="5"/>
  <c r="AS72" i="5"/>
  <c r="AS73" i="5"/>
  <c r="AS74" i="5"/>
  <c r="AS75" i="5"/>
  <c r="AS76" i="5"/>
  <c r="AS77" i="5"/>
  <c r="AS78" i="5"/>
  <c r="AS79" i="5"/>
  <c r="AS80" i="5"/>
  <c r="AS81" i="5"/>
  <c r="AS82" i="5"/>
  <c r="AS83" i="5"/>
  <c r="AS84" i="5"/>
  <c r="AS85" i="5"/>
  <c r="AS86" i="5"/>
  <c r="AS87" i="5"/>
  <c r="AS88" i="5"/>
  <c r="AS89" i="5"/>
  <c r="AS90" i="5"/>
  <c r="AS91" i="5"/>
  <c r="AS92" i="5"/>
  <c r="AS93" i="5"/>
  <c r="AS94" i="5"/>
  <c r="AS95" i="5"/>
  <c r="AS96" i="5"/>
  <c r="AS97" i="5"/>
  <c r="AS98" i="5"/>
  <c r="AS99" i="5"/>
  <c r="AS100" i="5"/>
  <c r="AS101" i="5"/>
  <c r="AS102" i="5"/>
  <c r="AS103" i="5"/>
  <c r="AS104" i="5"/>
  <c r="AS105" i="5"/>
  <c r="AS106" i="5"/>
  <c r="AS107" i="5"/>
  <c r="AS108" i="5"/>
  <c r="AS109" i="5"/>
  <c r="AS110" i="5"/>
  <c r="AS111" i="5"/>
  <c r="AS112" i="5"/>
  <c r="AS113" i="5"/>
  <c r="AS114" i="5"/>
  <c r="AS115" i="5"/>
  <c r="AS116" i="5"/>
  <c r="AS117" i="5"/>
  <c r="AS118" i="5"/>
  <c r="AS119" i="5"/>
  <c r="AS120" i="5"/>
  <c r="AS121" i="5"/>
  <c r="AS122" i="5"/>
  <c r="AS123" i="5"/>
  <c r="AS124" i="5"/>
  <c r="AS125" i="5"/>
  <c r="AS126" i="5"/>
  <c r="AS127" i="5"/>
  <c r="AS128" i="5"/>
  <c r="AS129" i="5"/>
  <c r="AS130" i="5"/>
  <c r="AS131" i="5"/>
  <c r="AS132" i="5"/>
  <c r="AS133" i="5"/>
  <c r="AS134" i="5"/>
  <c r="AS135" i="5"/>
  <c r="AS136" i="5"/>
  <c r="AS137" i="5"/>
  <c r="AS138" i="5"/>
  <c r="AS139" i="5"/>
  <c r="AS140" i="5"/>
  <c r="AS141" i="5"/>
  <c r="AS142" i="5"/>
  <c r="AS143" i="5"/>
  <c r="AS144" i="5"/>
  <c r="AS145" i="5"/>
  <c r="AS146" i="5"/>
  <c r="AS147" i="5"/>
  <c r="AS148" i="5"/>
  <c r="AS149" i="5"/>
  <c r="AS150" i="5"/>
  <c r="AS151" i="5"/>
  <c r="AS152" i="5"/>
  <c r="AS153" i="5"/>
  <c r="AS154" i="5"/>
  <c r="AS155" i="5"/>
  <c r="AS156" i="5"/>
  <c r="AS157" i="5"/>
  <c r="AS158" i="5"/>
  <c r="AS159" i="5"/>
  <c r="AS160" i="5"/>
  <c r="AS161" i="5"/>
  <c r="AS162" i="5"/>
  <c r="AS163" i="5"/>
  <c r="AS164" i="5"/>
  <c r="AS165" i="5"/>
  <c r="AS166" i="5"/>
  <c r="AS167" i="5"/>
  <c r="AS168" i="5"/>
  <c r="AS169" i="5"/>
  <c r="AS170" i="5"/>
  <c r="AS171" i="5"/>
  <c r="AS172" i="5"/>
  <c r="AS173" i="5"/>
  <c r="AS174" i="5"/>
  <c r="AS175" i="5"/>
  <c r="AS176" i="5"/>
  <c r="AS177" i="5"/>
  <c r="AS178" i="5"/>
  <c r="AS179" i="5"/>
  <c r="AS180" i="5"/>
  <c r="AS181" i="5"/>
  <c r="AS182" i="5"/>
  <c r="AS183" i="5"/>
  <c r="AS184" i="5"/>
  <c r="AS185" i="5"/>
  <c r="AS186" i="5"/>
  <c r="AS187" i="5"/>
  <c r="AS188" i="5"/>
  <c r="AS189" i="5"/>
  <c r="AS190" i="5"/>
  <c r="AS191" i="5"/>
  <c r="AS192" i="5"/>
  <c r="AS193" i="5"/>
  <c r="AS194" i="5"/>
  <c r="AS195" i="5"/>
  <c r="AS196" i="5"/>
  <c r="AS197" i="5"/>
  <c r="AS198" i="5"/>
  <c r="AS199" i="5"/>
  <c r="AS200" i="5"/>
  <c r="AS201" i="5"/>
  <c r="AS202" i="5"/>
  <c r="AS203" i="5"/>
  <c r="AS204" i="5"/>
  <c r="AS205" i="5"/>
  <c r="AS206" i="5"/>
  <c r="AS207" i="5"/>
  <c r="AS208" i="5"/>
  <c r="AS209" i="5"/>
  <c r="AS210" i="5"/>
  <c r="AS211" i="5"/>
  <c r="AS212" i="5"/>
  <c r="AS213" i="5"/>
  <c r="AS214" i="5"/>
  <c r="AS215" i="5"/>
  <c r="AS216" i="5"/>
  <c r="AS217" i="5"/>
  <c r="AS218" i="5"/>
  <c r="AS219" i="5"/>
  <c r="AS220" i="5"/>
  <c r="AS221" i="5"/>
  <c r="AS222" i="5"/>
  <c r="AS223" i="5"/>
  <c r="AS224" i="5"/>
  <c r="AS225" i="5"/>
  <c r="AS226" i="5"/>
  <c r="AS227" i="5"/>
  <c r="AS228" i="5"/>
  <c r="AS229" i="5"/>
  <c r="AS230" i="5"/>
  <c r="AS231" i="5"/>
  <c r="AS232" i="5"/>
  <c r="AS233" i="5"/>
  <c r="AS4" i="5"/>
  <c r="AP5" i="5" l="1"/>
  <c r="AM5" i="5"/>
  <c r="AN7" i="5"/>
  <c r="EV1" i="10" l="1"/>
  <c r="L3" i="20"/>
  <c r="L4" i="20"/>
  <c r="L5" i="20"/>
  <c r="L6" i="20"/>
  <c r="L7" i="20"/>
  <c r="L8" i="20"/>
  <c r="L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19" i="20"/>
  <c r="L120" i="20"/>
  <c r="L121" i="20"/>
  <c r="L122" i="20"/>
  <c r="L123" i="20"/>
  <c r="L124" i="20"/>
  <c r="L125" i="20"/>
  <c r="L126" i="20"/>
  <c r="L127" i="20"/>
  <c r="L128" i="20"/>
  <c r="L129" i="20"/>
  <c r="L130" i="20"/>
  <c r="L131" i="20"/>
  <c r="L132" i="20"/>
  <c r="L133" i="20"/>
  <c r="L134" i="20"/>
  <c r="L135" i="20"/>
  <c r="L136" i="20"/>
  <c r="L137" i="20"/>
  <c r="L138" i="20"/>
  <c r="L139" i="20"/>
  <c r="L140" i="20"/>
  <c r="L141" i="20"/>
  <c r="L142" i="20"/>
  <c r="L143" i="20"/>
  <c r="L144" i="20"/>
  <c r="L145" i="20"/>
  <c r="L146" i="20"/>
  <c r="L147" i="20"/>
  <c r="L148" i="20"/>
  <c r="L149" i="20"/>
  <c r="L150" i="20"/>
  <c r="L151" i="20"/>
  <c r="L152" i="20"/>
  <c r="L153" i="20"/>
  <c r="L154" i="20"/>
  <c r="L155" i="20"/>
  <c r="L156" i="20"/>
  <c r="L157" i="20"/>
  <c r="L158" i="20"/>
  <c r="L159" i="20"/>
  <c r="L160" i="20"/>
  <c r="L161" i="20"/>
  <c r="L162" i="20"/>
  <c r="L163" i="20"/>
  <c r="L164" i="20"/>
  <c r="L165" i="20"/>
  <c r="L166" i="20"/>
  <c r="L167" i="20"/>
  <c r="L168" i="20"/>
  <c r="L169" i="20"/>
  <c r="L170" i="20"/>
  <c r="L171" i="20"/>
  <c r="L172" i="20"/>
  <c r="L173" i="20"/>
  <c r="L174" i="20"/>
  <c r="L175" i="20"/>
  <c r="L176" i="20"/>
  <c r="L177" i="20"/>
  <c r="L178" i="20"/>
  <c r="L179" i="20"/>
  <c r="L180" i="20"/>
  <c r="L181" i="20"/>
  <c r="L182" i="20"/>
  <c r="L183" i="20"/>
  <c r="L184" i="20"/>
  <c r="L185" i="20"/>
  <c r="L186" i="20"/>
  <c r="L187" i="20"/>
  <c r="L188" i="20"/>
  <c r="L189" i="20"/>
  <c r="L190" i="20"/>
  <c r="L191" i="20"/>
  <c r="L192" i="20"/>
  <c r="L193" i="20"/>
  <c r="L194" i="20"/>
  <c r="L195" i="20"/>
  <c r="L196" i="20"/>
  <c r="L197" i="20"/>
  <c r="L198" i="20"/>
  <c r="L199" i="20"/>
  <c r="L200" i="20"/>
  <c r="L201" i="20"/>
  <c r="L202" i="20"/>
  <c r="L203" i="20"/>
  <c r="L204" i="20"/>
  <c r="L205" i="20"/>
  <c r="L206" i="20"/>
  <c r="L207" i="20"/>
  <c r="L208" i="20"/>
  <c r="L209" i="20"/>
  <c r="L210" i="20"/>
  <c r="L211" i="20"/>
  <c r="L212" i="20"/>
  <c r="L213" i="20"/>
  <c r="L214" i="20"/>
  <c r="L215" i="20"/>
  <c r="L216" i="20"/>
  <c r="L217" i="20"/>
  <c r="L218" i="20"/>
  <c r="L219" i="20"/>
  <c r="L220" i="20"/>
  <c r="L221" i="20"/>
  <c r="L222" i="20"/>
  <c r="L223" i="20"/>
  <c r="L224" i="20"/>
  <c r="L225" i="20"/>
  <c r="L226" i="20"/>
  <c r="L227" i="20"/>
  <c r="L228" i="20"/>
  <c r="L229" i="20"/>
  <c r="L230" i="20"/>
  <c r="L231" i="20"/>
  <c r="L232" i="20"/>
  <c r="L233" i="20"/>
  <c r="L234" i="20"/>
  <c r="L235" i="20"/>
  <c r="L236" i="20"/>
  <c r="L237" i="20"/>
  <c r="L238" i="20"/>
  <c r="L239" i="20"/>
  <c r="L240" i="20"/>
  <c r="L241" i="20"/>
  <c r="L242" i="20"/>
  <c r="L243" i="20"/>
  <c r="L244" i="20"/>
  <c r="L245" i="20"/>
  <c r="L246" i="20"/>
  <c r="L247" i="20"/>
  <c r="L248" i="20"/>
  <c r="L249" i="20"/>
  <c r="L250" i="20"/>
  <c r="L251" i="20"/>
  <c r="L252" i="20"/>
  <c r="L253" i="20"/>
  <c r="L254" i="20"/>
  <c r="L255" i="20"/>
  <c r="L256" i="20"/>
  <c r="L257" i="20"/>
  <c r="L258" i="20"/>
  <c r="L259" i="20"/>
  <c r="L260" i="20"/>
  <c r="L261" i="20"/>
  <c r="L262" i="20"/>
  <c r="L2" i="20"/>
  <c r="K3" i="20"/>
  <c r="P3" i="20" s="1"/>
  <c r="K4" i="20"/>
  <c r="K5" i="20"/>
  <c r="K6" i="20"/>
  <c r="K7" i="20"/>
  <c r="P7" i="20" s="1"/>
  <c r="K8" i="20"/>
  <c r="K9" i="20"/>
  <c r="K10" i="20"/>
  <c r="K11" i="20"/>
  <c r="P11" i="20" s="1"/>
  <c r="K12" i="20"/>
  <c r="K13" i="20"/>
  <c r="K14" i="20"/>
  <c r="K15" i="20"/>
  <c r="P15" i="20" s="1"/>
  <c r="K16" i="20"/>
  <c r="K17" i="20"/>
  <c r="K18" i="20"/>
  <c r="K19" i="20"/>
  <c r="P19" i="20" s="1"/>
  <c r="K20" i="20"/>
  <c r="K21" i="20"/>
  <c r="K22" i="20"/>
  <c r="K23" i="20"/>
  <c r="P23" i="20" s="1"/>
  <c r="K24" i="20"/>
  <c r="K25" i="20"/>
  <c r="K26" i="20"/>
  <c r="K27" i="20"/>
  <c r="P27" i="20" s="1"/>
  <c r="K28" i="20"/>
  <c r="K29" i="20"/>
  <c r="K30" i="20"/>
  <c r="K31" i="20"/>
  <c r="P31" i="20" s="1"/>
  <c r="K32" i="20"/>
  <c r="K33" i="20"/>
  <c r="K34" i="20"/>
  <c r="K35" i="20"/>
  <c r="P35" i="20" s="1"/>
  <c r="K36" i="20"/>
  <c r="K37" i="20"/>
  <c r="K38" i="20"/>
  <c r="K39" i="20"/>
  <c r="P39" i="20" s="1"/>
  <c r="K40" i="20"/>
  <c r="K41" i="20"/>
  <c r="K42" i="20"/>
  <c r="K43" i="20"/>
  <c r="P43" i="20" s="1"/>
  <c r="K44" i="20"/>
  <c r="K45" i="20"/>
  <c r="K46" i="20"/>
  <c r="K47" i="20"/>
  <c r="P47" i="20" s="1"/>
  <c r="K48" i="20"/>
  <c r="K49" i="20"/>
  <c r="K50" i="20"/>
  <c r="K51" i="20"/>
  <c r="P51" i="20" s="1"/>
  <c r="K52" i="20"/>
  <c r="K53" i="20"/>
  <c r="K54" i="20"/>
  <c r="K55" i="20"/>
  <c r="P55" i="20" s="1"/>
  <c r="K56" i="20"/>
  <c r="K57" i="20"/>
  <c r="K58" i="20"/>
  <c r="K59" i="20"/>
  <c r="P59" i="20" s="1"/>
  <c r="K60" i="20"/>
  <c r="K61" i="20"/>
  <c r="K62" i="20"/>
  <c r="K63" i="20"/>
  <c r="P63" i="20" s="1"/>
  <c r="K64" i="20"/>
  <c r="K65" i="20"/>
  <c r="K66" i="20"/>
  <c r="P66" i="20" s="1"/>
  <c r="K67" i="20"/>
  <c r="P67" i="20" s="1"/>
  <c r="K68" i="20"/>
  <c r="P68" i="20" s="1"/>
  <c r="K69" i="20"/>
  <c r="K70" i="20"/>
  <c r="P70" i="20" s="1"/>
  <c r="K71" i="20"/>
  <c r="P71" i="20" s="1"/>
  <c r="K72" i="20"/>
  <c r="P72" i="20" s="1"/>
  <c r="K73" i="20"/>
  <c r="K74" i="20"/>
  <c r="P74" i="20" s="1"/>
  <c r="K75" i="20"/>
  <c r="P75" i="20" s="1"/>
  <c r="K76" i="20"/>
  <c r="P76" i="20" s="1"/>
  <c r="K77" i="20"/>
  <c r="K78" i="20"/>
  <c r="P78" i="20" s="1"/>
  <c r="K79" i="20"/>
  <c r="P79" i="20" s="1"/>
  <c r="K80" i="20"/>
  <c r="P80" i="20" s="1"/>
  <c r="K81" i="20"/>
  <c r="K82" i="20"/>
  <c r="P82" i="20" s="1"/>
  <c r="K83" i="20"/>
  <c r="P83" i="20" s="1"/>
  <c r="K84" i="20"/>
  <c r="P84" i="20" s="1"/>
  <c r="K85" i="20"/>
  <c r="K86" i="20"/>
  <c r="P86" i="20" s="1"/>
  <c r="K87" i="20"/>
  <c r="P87" i="20" s="1"/>
  <c r="K88" i="20"/>
  <c r="P88" i="20" s="1"/>
  <c r="K89" i="20"/>
  <c r="K90" i="20"/>
  <c r="P90" i="20" s="1"/>
  <c r="K91" i="20"/>
  <c r="P91" i="20" s="1"/>
  <c r="K92" i="20"/>
  <c r="P92" i="20" s="1"/>
  <c r="K93" i="20"/>
  <c r="K94" i="20"/>
  <c r="P94" i="20" s="1"/>
  <c r="K95" i="20"/>
  <c r="P95" i="20" s="1"/>
  <c r="K96" i="20"/>
  <c r="P96" i="20" s="1"/>
  <c r="K97" i="20"/>
  <c r="K98" i="20"/>
  <c r="P98" i="20" s="1"/>
  <c r="K99" i="20"/>
  <c r="P99" i="20" s="1"/>
  <c r="K100" i="20"/>
  <c r="P100" i="20" s="1"/>
  <c r="K101" i="20"/>
  <c r="K102" i="20"/>
  <c r="P102" i="20" s="1"/>
  <c r="K103" i="20"/>
  <c r="P103" i="20" s="1"/>
  <c r="K104" i="20"/>
  <c r="P104" i="20" s="1"/>
  <c r="K105" i="20"/>
  <c r="K106" i="20"/>
  <c r="P106" i="20" s="1"/>
  <c r="K107" i="20"/>
  <c r="P107" i="20" s="1"/>
  <c r="K108" i="20"/>
  <c r="P108" i="20" s="1"/>
  <c r="K109" i="20"/>
  <c r="K110" i="20"/>
  <c r="P110" i="20" s="1"/>
  <c r="K111" i="20"/>
  <c r="P111" i="20" s="1"/>
  <c r="K112" i="20"/>
  <c r="P112" i="20" s="1"/>
  <c r="K113" i="20"/>
  <c r="K114" i="20"/>
  <c r="P114" i="20" s="1"/>
  <c r="K115" i="20"/>
  <c r="P115" i="20" s="1"/>
  <c r="K116" i="20"/>
  <c r="P116" i="20" s="1"/>
  <c r="K117" i="20"/>
  <c r="K118" i="20"/>
  <c r="P118" i="20" s="1"/>
  <c r="K119" i="20"/>
  <c r="P119" i="20" s="1"/>
  <c r="K120" i="20"/>
  <c r="P120" i="20" s="1"/>
  <c r="K121" i="20"/>
  <c r="K122" i="20"/>
  <c r="P122" i="20" s="1"/>
  <c r="K123" i="20"/>
  <c r="P123" i="20" s="1"/>
  <c r="K124" i="20"/>
  <c r="P124" i="20" s="1"/>
  <c r="K125" i="20"/>
  <c r="K126" i="20"/>
  <c r="P126" i="20" s="1"/>
  <c r="K127" i="20"/>
  <c r="P127" i="20" s="1"/>
  <c r="K128" i="20"/>
  <c r="P128" i="20" s="1"/>
  <c r="K129" i="20"/>
  <c r="K130" i="20"/>
  <c r="P130" i="20" s="1"/>
  <c r="K131" i="20"/>
  <c r="P131" i="20" s="1"/>
  <c r="K132" i="20"/>
  <c r="P132" i="20" s="1"/>
  <c r="K133" i="20"/>
  <c r="K134" i="20"/>
  <c r="P134" i="20" s="1"/>
  <c r="K135" i="20"/>
  <c r="P135" i="20" s="1"/>
  <c r="K136" i="20"/>
  <c r="P136" i="20" s="1"/>
  <c r="K137" i="20"/>
  <c r="K138" i="20"/>
  <c r="P138" i="20" s="1"/>
  <c r="K139" i="20"/>
  <c r="P139" i="20" s="1"/>
  <c r="K140" i="20"/>
  <c r="P140" i="20" s="1"/>
  <c r="K141" i="20"/>
  <c r="K142" i="20"/>
  <c r="P142" i="20" s="1"/>
  <c r="K143" i="20"/>
  <c r="P143" i="20" s="1"/>
  <c r="K144" i="20"/>
  <c r="P144" i="20" s="1"/>
  <c r="K145" i="20"/>
  <c r="K146" i="20"/>
  <c r="P146" i="20" s="1"/>
  <c r="K147" i="20"/>
  <c r="K148" i="20"/>
  <c r="P148" i="20" s="1"/>
  <c r="K149" i="20"/>
  <c r="K150" i="20"/>
  <c r="P150" i="20" s="1"/>
  <c r="K151" i="20"/>
  <c r="P151" i="20" s="1"/>
  <c r="K152" i="20"/>
  <c r="P152" i="20" s="1"/>
  <c r="K153" i="20"/>
  <c r="K154" i="20"/>
  <c r="P154" i="20" s="1"/>
  <c r="K155" i="20"/>
  <c r="P155" i="20" s="1"/>
  <c r="K156" i="20"/>
  <c r="P156" i="20" s="1"/>
  <c r="K157" i="20"/>
  <c r="K158" i="20"/>
  <c r="P158" i="20" s="1"/>
  <c r="K159" i="20"/>
  <c r="P159" i="20" s="1"/>
  <c r="K160" i="20"/>
  <c r="P160" i="20" s="1"/>
  <c r="K161" i="20"/>
  <c r="K162" i="20"/>
  <c r="P162" i="20" s="1"/>
  <c r="K163" i="20"/>
  <c r="P163" i="20" s="1"/>
  <c r="K164" i="20"/>
  <c r="P164" i="20" s="1"/>
  <c r="K165" i="20"/>
  <c r="K166" i="20"/>
  <c r="P166" i="20" s="1"/>
  <c r="K167" i="20"/>
  <c r="P167" i="20" s="1"/>
  <c r="K168" i="20"/>
  <c r="P168" i="20" s="1"/>
  <c r="K169" i="20"/>
  <c r="K170" i="20"/>
  <c r="P170" i="20" s="1"/>
  <c r="K171" i="20"/>
  <c r="P171" i="20" s="1"/>
  <c r="K172" i="20"/>
  <c r="P172" i="20" s="1"/>
  <c r="K173" i="20"/>
  <c r="K174" i="20"/>
  <c r="P174" i="20" s="1"/>
  <c r="K175" i="20"/>
  <c r="P175" i="20" s="1"/>
  <c r="K176" i="20"/>
  <c r="P176" i="20" s="1"/>
  <c r="K177" i="20"/>
  <c r="K178" i="20"/>
  <c r="P178" i="20" s="1"/>
  <c r="K179" i="20"/>
  <c r="P179" i="20" s="1"/>
  <c r="K180" i="20"/>
  <c r="P180" i="20" s="1"/>
  <c r="K181" i="20"/>
  <c r="K182" i="20"/>
  <c r="P182" i="20" s="1"/>
  <c r="K183" i="20"/>
  <c r="P183" i="20" s="1"/>
  <c r="K184" i="20"/>
  <c r="P184" i="20" s="1"/>
  <c r="K185" i="20"/>
  <c r="K186" i="20"/>
  <c r="P186" i="20" s="1"/>
  <c r="K187" i="20"/>
  <c r="P187" i="20" s="1"/>
  <c r="K188" i="20"/>
  <c r="P188" i="20" s="1"/>
  <c r="K189" i="20"/>
  <c r="K190" i="20"/>
  <c r="P190" i="20" s="1"/>
  <c r="K191" i="20"/>
  <c r="P191" i="20" s="1"/>
  <c r="K192" i="20"/>
  <c r="P192" i="20" s="1"/>
  <c r="K193" i="20"/>
  <c r="K194" i="20"/>
  <c r="P194" i="20" s="1"/>
  <c r="K195" i="20"/>
  <c r="P195" i="20" s="1"/>
  <c r="K196" i="20"/>
  <c r="P196" i="20" s="1"/>
  <c r="K197" i="20"/>
  <c r="K198" i="20"/>
  <c r="P198" i="20" s="1"/>
  <c r="K199" i="20"/>
  <c r="P199" i="20" s="1"/>
  <c r="K200" i="20"/>
  <c r="P200" i="20" s="1"/>
  <c r="K201" i="20"/>
  <c r="K202" i="20"/>
  <c r="P202" i="20" s="1"/>
  <c r="K203" i="20"/>
  <c r="P203" i="20" s="1"/>
  <c r="K204" i="20"/>
  <c r="P204" i="20" s="1"/>
  <c r="K205" i="20"/>
  <c r="K206" i="20"/>
  <c r="P206" i="20" s="1"/>
  <c r="K207" i="20"/>
  <c r="P207" i="20" s="1"/>
  <c r="K208" i="20"/>
  <c r="P208" i="20" s="1"/>
  <c r="K209" i="20"/>
  <c r="K210" i="20"/>
  <c r="P210" i="20" s="1"/>
  <c r="K211" i="20"/>
  <c r="P211" i="20" s="1"/>
  <c r="K212" i="20"/>
  <c r="P212" i="20" s="1"/>
  <c r="K213" i="20"/>
  <c r="K214" i="20"/>
  <c r="P214" i="20" s="1"/>
  <c r="K215" i="20"/>
  <c r="P215" i="20" s="1"/>
  <c r="K216" i="20"/>
  <c r="P216" i="20" s="1"/>
  <c r="K217" i="20"/>
  <c r="K218" i="20"/>
  <c r="P218" i="20" s="1"/>
  <c r="K219" i="20"/>
  <c r="P219" i="20" s="1"/>
  <c r="K220" i="20"/>
  <c r="P220" i="20" s="1"/>
  <c r="K221" i="20"/>
  <c r="K222" i="20"/>
  <c r="P222" i="20" s="1"/>
  <c r="K223" i="20"/>
  <c r="P223" i="20" s="1"/>
  <c r="K224" i="20"/>
  <c r="P224" i="20" s="1"/>
  <c r="K225" i="20"/>
  <c r="K226" i="20"/>
  <c r="P226" i="20" s="1"/>
  <c r="K227" i="20"/>
  <c r="P227" i="20" s="1"/>
  <c r="K228" i="20"/>
  <c r="P228" i="20" s="1"/>
  <c r="K229" i="20"/>
  <c r="K230" i="20"/>
  <c r="P230" i="20" s="1"/>
  <c r="K231" i="20"/>
  <c r="P231" i="20" s="1"/>
  <c r="K232" i="20"/>
  <c r="P232" i="20" s="1"/>
  <c r="K233" i="20"/>
  <c r="K234" i="20"/>
  <c r="P234" i="20" s="1"/>
  <c r="K235" i="20"/>
  <c r="P235" i="20" s="1"/>
  <c r="K236" i="20"/>
  <c r="P236" i="20" s="1"/>
  <c r="K237" i="20"/>
  <c r="P237" i="20" s="1"/>
  <c r="K238" i="20"/>
  <c r="P238" i="20" s="1"/>
  <c r="K239" i="20"/>
  <c r="P239" i="20" s="1"/>
  <c r="K240" i="20"/>
  <c r="P240" i="20" s="1"/>
  <c r="K241" i="20"/>
  <c r="P241" i="20" s="1"/>
  <c r="K242" i="20"/>
  <c r="P242" i="20" s="1"/>
  <c r="K243" i="20"/>
  <c r="P243" i="20" s="1"/>
  <c r="K244" i="20"/>
  <c r="P244" i="20" s="1"/>
  <c r="K245" i="20"/>
  <c r="P245" i="20" s="1"/>
  <c r="K246" i="20"/>
  <c r="P246" i="20" s="1"/>
  <c r="K247" i="20"/>
  <c r="P247" i="20" s="1"/>
  <c r="K248" i="20"/>
  <c r="P248" i="20" s="1"/>
  <c r="K249" i="20"/>
  <c r="P249" i="20" s="1"/>
  <c r="K250" i="20"/>
  <c r="P250" i="20" s="1"/>
  <c r="K251" i="20"/>
  <c r="P251" i="20" s="1"/>
  <c r="K252" i="20"/>
  <c r="P252" i="20" s="1"/>
  <c r="K253" i="20"/>
  <c r="P253" i="20" s="1"/>
  <c r="K254" i="20"/>
  <c r="P254" i="20" s="1"/>
  <c r="K255" i="20"/>
  <c r="P255" i="20" s="1"/>
  <c r="K256" i="20"/>
  <c r="P256" i="20" s="1"/>
  <c r="K257" i="20"/>
  <c r="P257" i="20" s="1"/>
  <c r="K258" i="20"/>
  <c r="P258" i="20" s="1"/>
  <c r="K259" i="20"/>
  <c r="P259" i="20" s="1"/>
  <c r="K260" i="20"/>
  <c r="P260" i="20" s="1"/>
  <c r="K261" i="20"/>
  <c r="P261" i="20" s="1"/>
  <c r="K262" i="20"/>
  <c r="P262" i="20" s="1"/>
  <c r="K2" i="20"/>
  <c r="P2" i="20" s="1"/>
  <c r="P147" i="20" l="1"/>
  <c r="P64" i="20"/>
  <c r="P60" i="20"/>
  <c r="P56" i="20"/>
  <c r="P52" i="20"/>
  <c r="P48" i="20"/>
  <c r="P44" i="20"/>
  <c r="P40" i="20"/>
  <c r="P36" i="20"/>
  <c r="P32" i="20"/>
  <c r="P28" i="20"/>
  <c r="P24" i="20"/>
  <c r="P20" i="20"/>
  <c r="P16" i="20"/>
  <c r="P12" i="20"/>
  <c r="P8" i="20"/>
  <c r="P4" i="20"/>
  <c r="P62" i="20"/>
  <c r="P58" i="20"/>
  <c r="P54" i="20"/>
  <c r="P50" i="20"/>
  <c r="P46" i="20"/>
  <c r="P42" i="20"/>
  <c r="P38" i="20"/>
  <c r="P34" i="20"/>
  <c r="P30" i="20"/>
  <c r="P26" i="20"/>
  <c r="P22" i="20"/>
  <c r="P18" i="20"/>
  <c r="P14" i="20"/>
  <c r="P10" i="20"/>
  <c r="P6" i="20"/>
  <c r="P233" i="20"/>
  <c r="P229" i="20"/>
  <c r="P225" i="20"/>
  <c r="P221" i="20"/>
  <c r="P217" i="20"/>
  <c r="P213" i="20"/>
  <c r="P209" i="20"/>
  <c r="P205" i="20"/>
  <c r="P201" i="20"/>
  <c r="P197" i="20"/>
  <c r="P193" i="20"/>
  <c r="P189" i="20"/>
  <c r="P185" i="20"/>
  <c r="P181" i="20"/>
  <c r="P177" i="20"/>
  <c r="P173" i="20"/>
  <c r="P169" i="20"/>
  <c r="P165" i="20"/>
  <c r="P161" i="20"/>
  <c r="P157" i="20"/>
  <c r="P153" i="20"/>
  <c r="P149" i="20"/>
  <c r="P145" i="20"/>
  <c r="P141" i="20"/>
  <c r="P137" i="20"/>
  <c r="P133" i="20"/>
  <c r="P129" i="20"/>
  <c r="P125" i="20"/>
  <c r="P121" i="20"/>
  <c r="P117" i="20"/>
  <c r="P113" i="20"/>
  <c r="P109" i="20"/>
  <c r="P105" i="20"/>
  <c r="P101" i="20"/>
  <c r="P97" i="20"/>
  <c r="P93" i="20"/>
  <c r="P89" i="20"/>
  <c r="P85" i="20"/>
  <c r="P81" i="20"/>
  <c r="P77" i="20"/>
  <c r="P73" i="20"/>
  <c r="P69" i="20"/>
  <c r="P65" i="20"/>
  <c r="P61" i="20"/>
  <c r="P57" i="20"/>
  <c r="P53" i="20"/>
  <c r="P49" i="20"/>
  <c r="P45" i="20"/>
  <c r="P41" i="20"/>
  <c r="P37" i="20"/>
  <c r="P33" i="20"/>
  <c r="P29" i="20"/>
  <c r="P25" i="20"/>
  <c r="P21" i="20"/>
  <c r="P17" i="20"/>
  <c r="P13" i="20"/>
  <c r="P9" i="20"/>
  <c r="P5" i="20"/>
  <c r="DY15" i="4"/>
  <c r="EB15" i="4" s="1"/>
  <c r="DT15" i="4"/>
  <c r="DW15" i="4" s="1"/>
  <c r="DJ15" i="4"/>
  <c r="DM15" i="4" s="1"/>
  <c r="DO15" i="4"/>
  <c r="DR15" i="4" s="1"/>
  <c r="CU15" i="4"/>
  <c r="CX15" i="4" s="1"/>
  <c r="DE15" i="4"/>
  <c r="DH15" i="4" s="1"/>
  <c r="CZ15" i="4"/>
  <c r="DC15" i="4" s="1"/>
  <c r="CP15" i="4"/>
  <c r="CS15" i="4" s="1"/>
  <c r="CK15" i="4"/>
  <c r="CN15" i="4" s="1"/>
  <c r="CF15" i="4"/>
  <c r="CI15" i="4" s="1"/>
  <c r="BV15" i="4"/>
  <c r="BX15" i="4" s="1"/>
  <c r="BQ15" i="4"/>
  <c r="BS15" i="4" s="1"/>
  <c r="BL15" i="4"/>
  <c r="BO15" i="4" s="1"/>
  <c r="BG15" i="4"/>
  <c r="BJ15" i="4" s="1"/>
  <c r="BB15" i="4"/>
  <c r="BE15" i="4" s="1"/>
  <c r="AW15" i="4"/>
  <c r="AY15" i="4" s="1"/>
  <c r="AR15" i="4"/>
  <c r="AU15" i="4" s="1"/>
  <c r="AH15" i="4"/>
  <c r="AK15" i="4" s="1"/>
  <c r="AM15" i="4"/>
  <c r="AP15" i="4" s="1"/>
  <c r="X15" i="4"/>
  <c r="AA15" i="4" s="1"/>
  <c r="AC15" i="4"/>
  <c r="AE15" i="4" s="1"/>
  <c r="AF15" i="4" l="1"/>
  <c r="BT15" i="4"/>
  <c r="BY15" i="4"/>
  <c r="EA15" i="4"/>
  <c r="DV15" i="4"/>
  <c r="DL15" i="4"/>
  <c r="DQ15" i="4"/>
  <c r="CW15" i="4"/>
  <c r="DG15" i="4"/>
  <c r="DB15" i="4"/>
  <c r="CR15" i="4"/>
  <c r="CM15" i="4"/>
  <c r="CH15" i="4"/>
  <c r="BN15" i="4"/>
  <c r="BI15" i="4"/>
  <c r="BD15" i="4"/>
  <c r="AZ15" i="4"/>
  <c r="AT15" i="4"/>
  <c r="AJ15" i="4"/>
  <c r="AO15" i="4"/>
  <c r="Z15" i="4"/>
  <c r="S15" i="4"/>
  <c r="U15" i="4" l="1"/>
  <c r="V15"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16" i="4"/>
  <c r="E2" i="7" l="1"/>
  <c r="I231" i="7" l="1"/>
  <c r="F231" i="7"/>
  <c r="E231" i="7"/>
  <c r="D231" i="7"/>
  <c r="C231" i="7"/>
  <c r="B231" i="7"/>
  <c r="A231" i="7"/>
  <c r="I230" i="7"/>
  <c r="F230" i="7"/>
  <c r="E230" i="7"/>
  <c r="D230" i="7"/>
  <c r="C230" i="7"/>
  <c r="B230" i="7"/>
  <c r="A230" i="7"/>
  <c r="I229" i="7"/>
  <c r="F229" i="7"/>
  <c r="E229" i="7"/>
  <c r="D229" i="7"/>
  <c r="C229" i="7"/>
  <c r="B229" i="7"/>
  <c r="A229" i="7"/>
  <c r="I228" i="7"/>
  <c r="F228" i="7"/>
  <c r="E228" i="7"/>
  <c r="D228" i="7"/>
  <c r="C228" i="7"/>
  <c r="B228" i="7"/>
  <c r="A228" i="7"/>
  <c r="I227" i="7"/>
  <c r="F227" i="7"/>
  <c r="E227" i="7"/>
  <c r="D227" i="7"/>
  <c r="C227" i="7"/>
  <c r="B227" i="7"/>
  <c r="A227" i="7"/>
  <c r="I226" i="7"/>
  <c r="F226" i="7"/>
  <c r="E226" i="7"/>
  <c r="D226" i="7"/>
  <c r="C226" i="7"/>
  <c r="B226" i="7"/>
  <c r="A226" i="7"/>
  <c r="I225" i="7"/>
  <c r="F225" i="7"/>
  <c r="E225" i="7"/>
  <c r="D225" i="7"/>
  <c r="C225" i="7"/>
  <c r="B225" i="7"/>
  <c r="A225" i="7"/>
  <c r="I224" i="7"/>
  <c r="F224" i="7"/>
  <c r="E224" i="7"/>
  <c r="D224" i="7"/>
  <c r="C224" i="7"/>
  <c r="B224" i="7"/>
  <c r="A224" i="7"/>
  <c r="I223" i="7"/>
  <c r="F223" i="7"/>
  <c r="E223" i="7"/>
  <c r="D223" i="7"/>
  <c r="C223" i="7"/>
  <c r="B223" i="7"/>
  <c r="A223" i="7"/>
  <c r="I222" i="7"/>
  <c r="F222" i="7"/>
  <c r="E222" i="7"/>
  <c r="D222" i="7"/>
  <c r="C222" i="7"/>
  <c r="B222" i="7"/>
  <c r="A222" i="7"/>
  <c r="I221" i="7"/>
  <c r="F221" i="7"/>
  <c r="E221" i="7"/>
  <c r="D221" i="7"/>
  <c r="C221" i="7"/>
  <c r="B221" i="7"/>
  <c r="A221" i="7"/>
  <c r="I220" i="7"/>
  <c r="F220" i="7"/>
  <c r="E220" i="7"/>
  <c r="D220" i="7"/>
  <c r="C220" i="7"/>
  <c r="B220" i="7"/>
  <c r="A220" i="7"/>
  <c r="I219" i="7"/>
  <c r="F219" i="7"/>
  <c r="E219" i="7"/>
  <c r="D219" i="7"/>
  <c r="C219" i="7"/>
  <c r="B219" i="7"/>
  <c r="A219" i="7"/>
  <c r="I218" i="7"/>
  <c r="F218" i="7"/>
  <c r="E218" i="7"/>
  <c r="D218" i="7"/>
  <c r="C218" i="7"/>
  <c r="B218" i="7"/>
  <c r="A218" i="7"/>
  <c r="I217" i="7"/>
  <c r="F217" i="7"/>
  <c r="E217" i="7"/>
  <c r="D217" i="7"/>
  <c r="C217" i="7"/>
  <c r="B217" i="7"/>
  <c r="A217" i="7"/>
  <c r="I216" i="7"/>
  <c r="F216" i="7"/>
  <c r="E216" i="7"/>
  <c r="D216" i="7"/>
  <c r="C216" i="7"/>
  <c r="B216" i="7"/>
  <c r="A216" i="7"/>
  <c r="I215" i="7"/>
  <c r="F215" i="7"/>
  <c r="E215" i="7"/>
  <c r="D215" i="7"/>
  <c r="C215" i="7"/>
  <c r="B215" i="7"/>
  <c r="A215" i="7"/>
  <c r="I214" i="7"/>
  <c r="F214" i="7"/>
  <c r="E214" i="7"/>
  <c r="D214" i="7"/>
  <c r="C214" i="7"/>
  <c r="B214" i="7"/>
  <c r="A214" i="7"/>
  <c r="I213" i="7"/>
  <c r="F213" i="7"/>
  <c r="E213" i="7"/>
  <c r="D213" i="7"/>
  <c r="C213" i="7"/>
  <c r="B213" i="7"/>
  <c r="A213" i="7"/>
  <c r="I212" i="7"/>
  <c r="F212" i="7"/>
  <c r="E212" i="7"/>
  <c r="D212" i="7"/>
  <c r="C212" i="7"/>
  <c r="B212" i="7"/>
  <c r="A212" i="7"/>
  <c r="I211" i="7"/>
  <c r="F211" i="7"/>
  <c r="E211" i="7"/>
  <c r="D211" i="7"/>
  <c r="C211" i="7"/>
  <c r="B211" i="7"/>
  <c r="A211" i="7"/>
  <c r="I210" i="7"/>
  <c r="F210" i="7"/>
  <c r="E210" i="7"/>
  <c r="D210" i="7"/>
  <c r="C210" i="7"/>
  <c r="B210" i="7"/>
  <c r="A210" i="7"/>
  <c r="I209" i="7"/>
  <c r="F209" i="7"/>
  <c r="E209" i="7"/>
  <c r="D209" i="7"/>
  <c r="C209" i="7"/>
  <c r="B209" i="7"/>
  <c r="A209" i="7"/>
  <c r="I208" i="7"/>
  <c r="F208" i="7"/>
  <c r="E208" i="7"/>
  <c r="D208" i="7"/>
  <c r="C208" i="7"/>
  <c r="B208" i="7"/>
  <c r="A208" i="7"/>
  <c r="I207" i="7"/>
  <c r="F207" i="7"/>
  <c r="E207" i="7"/>
  <c r="D207" i="7"/>
  <c r="C207" i="7"/>
  <c r="B207" i="7"/>
  <c r="A207" i="7"/>
  <c r="I206" i="7"/>
  <c r="F206" i="7"/>
  <c r="E206" i="7"/>
  <c r="D206" i="7"/>
  <c r="C206" i="7"/>
  <c r="B206" i="7"/>
  <c r="A206" i="7"/>
  <c r="I205" i="7"/>
  <c r="F205" i="7"/>
  <c r="E205" i="7"/>
  <c r="D205" i="7"/>
  <c r="C205" i="7"/>
  <c r="B205" i="7"/>
  <c r="A205" i="7"/>
  <c r="I204" i="7"/>
  <c r="F204" i="7"/>
  <c r="E204" i="7"/>
  <c r="D204" i="7"/>
  <c r="C204" i="7"/>
  <c r="B204" i="7"/>
  <c r="A204" i="7"/>
  <c r="I203" i="7"/>
  <c r="F203" i="7"/>
  <c r="E203" i="7"/>
  <c r="D203" i="7"/>
  <c r="C203" i="7"/>
  <c r="B203" i="7"/>
  <c r="A203" i="7"/>
  <c r="I202" i="7"/>
  <c r="F202" i="7"/>
  <c r="E202" i="7"/>
  <c r="D202" i="7"/>
  <c r="C202" i="7"/>
  <c r="B202" i="7"/>
  <c r="A202" i="7"/>
  <c r="I201" i="7"/>
  <c r="F201" i="7"/>
  <c r="E201" i="7"/>
  <c r="D201" i="7"/>
  <c r="C201" i="7"/>
  <c r="B201" i="7"/>
  <c r="A201" i="7"/>
  <c r="I200" i="7"/>
  <c r="F200" i="7"/>
  <c r="E200" i="7"/>
  <c r="D200" i="7"/>
  <c r="C200" i="7"/>
  <c r="B200" i="7"/>
  <c r="A200" i="7"/>
  <c r="I199" i="7"/>
  <c r="F199" i="7"/>
  <c r="E199" i="7"/>
  <c r="D199" i="7"/>
  <c r="C199" i="7"/>
  <c r="B199" i="7"/>
  <c r="A199" i="7"/>
  <c r="I198" i="7"/>
  <c r="F198" i="7"/>
  <c r="E198" i="7"/>
  <c r="D198" i="7"/>
  <c r="C198" i="7"/>
  <c r="B198" i="7"/>
  <c r="A198" i="7"/>
  <c r="I197" i="7"/>
  <c r="F197" i="7"/>
  <c r="E197" i="7"/>
  <c r="D197" i="7"/>
  <c r="C197" i="7"/>
  <c r="B197" i="7"/>
  <c r="A197" i="7"/>
  <c r="I196" i="7"/>
  <c r="F196" i="7"/>
  <c r="E196" i="7"/>
  <c r="D196" i="7"/>
  <c r="C196" i="7"/>
  <c r="B196" i="7"/>
  <c r="A196" i="7"/>
  <c r="I195" i="7"/>
  <c r="F195" i="7"/>
  <c r="E195" i="7"/>
  <c r="D195" i="7"/>
  <c r="C195" i="7"/>
  <c r="B195" i="7"/>
  <c r="A195" i="7"/>
  <c r="I194" i="7"/>
  <c r="F194" i="7"/>
  <c r="E194" i="7"/>
  <c r="D194" i="7"/>
  <c r="C194" i="7"/>
  <c r="B194" i="7"/>
  <c r="A194" i="7"/>
  <c r="I193" i="7"/>
  <c r="F193" i="7"/>
  <c r="E193" i="7"/>
  <c r="D193" i="7"/>
  <c r="C193" i="7"/>
  <c r="B193" i="7"/>
  <c r="A193" i="7"/>
  <c r="I192" i="7"/>
  <c r="F192" i="7"/>
  <c r="E192" i="7"/>
  <c r="D192" i="7"/>
  <c r="C192" i="7"/>
  <c r="B192" i="7"/>
  <c r="A192" i="7"/>
  <c r="I191" i="7"/>
  <c r="F191" i="7"/>
  <c r="E191" i="7"/>
  <c r="D191" i="7"/>
  <c r="C191" i="7"/>
  <c r="B191" i="7"/>
  <c r="A191" i="7"/>
  <c r="I190" i="7"/>
  <c r="F190" i="7"/>
  <c r="E190" i="7"/>
  <c r="D190" i="7"/>
  <c r="C190" i="7"/>
  <c r="B190" i="7"/>
  <c r="A190" i="7"/>
  <c r="I189" i="7"/>
  <c r="F189" i="7"/>
  <c r="E189" i="7"/>
  <c r="D189" i="7"/>
  <c r="C189" i="7"/>
  <c r="B189" i="7"/>
  <c r="A189" i="7"/>
  <c r="I188" i="7"/>
  <c r="F188" i="7"/>
  <c r="E188" i="7"/>
  <c r="D188" i="7"/>
  <c r="C188" i="7"/>
  <c r="B188" i="7"/>
  <c r="A188" i="7"/>
  <c r="I187" i="7"/>
  <c r="F187" i="7"/>
  <c r="E187" i="7"/>
  <c r="D187" i="7"/>
  <c r="C187" i="7"/>
  <c r="B187" i="7"/>
  <c r="A187" i="7"/>
  <c r="I186" i="7"/>
  <c r="F186" i="7"/>
  <c r="E186" i="7"/>
  <c r="D186" i="7"/>
  <c r="C186" i="7"/>
  <c r="B186" i="7"/>
  <c r="A186" i="7"/>
  <c r="I185" i="7"/>
  <c r="F185" i="7"/>
  <c r="E185" i="7"/>
  <c r="D185" i="7"/>
  <c r="C185" i="7"/>
  <c r="B185" i="7"/>
  <c r="A185" i="7"/>
  <c r="I184" i="7"/>
  <c r="F184" i="7"/>
  <c r="E184" i="7"/>
  <c r="D184" i="7"/>
  <c r="C184" i="7"/>
  <c r="B184" i="7"/>
  <c r="A184" i="7"/>
  <c r="I183" i="7"/>
  <c r="F183" i="7"/>
  <c r="E183" i="7"/>
  <c r="D183" i="7"/>
  <c r="C183" i="7"/>
  <c r="B183" i="7"/>
  <c r="A183" i="7"/>
  <c r="I182" i="7"/>
  <c r="F182" i="7"/>
  <c r="E182" i="7"/>
  <c r="D182" i="7"/>
  <c r="C182" i="7"/>
  <c r="B182" i="7"/>
  <c r="A182" i="7"/>
  <c r="I181" i="7"/>
  <c r="F181" i="7"/>
  <c r="E181" i="7"/>
  <c r="D181" i="7"/>
  <c r="C181" i="7"/>
  <c r="B181" i="7"/>
  <c r="A181" i="7"/>
  <c r="I180" i="7"/>
  <c r="F180" i="7"/>
  <c r="E180" i="7"/>
  <c r="D180" i="7"/>
  <c r="C180" i="7"/>
  <c r="B180" i="7"/>
  <c r="A180" i="7"/>
  <c r="I179" i="7"/>
  <c r="F179" i="7"/>
  <c r="E179" i="7"/>
  <c r="D179" i="7"/>
  <c r="C179" i="7"/>
  <c r="B179" i="7"/>
  <c r="A179" i="7"/>
  <c r="I178" i="7"/>
  <c r="F178" i="7"/>
  <c r="E178" i="7"/>
  <c r="D178" i="7"/>
  <c r="C178" i="7"/>
  <c r="B178" i="7"/>
  <c r="A178" i="7"/>
  <c r="I177" i="7"/>
  <c r="F177" i="7"/>
  <c r="E177" i="7"/>
  <c r="D177" i="7"/>
  <c r="C177" i="7"/>
  <c r="B177" i="7"/>
  <c r="A177" i="7"/>
  <c r="I176" i="7"/>
  <c r="F176" i="7"/>
  <c r="E176" i="7"/>
  <c r="D176" i="7"/>
  <c r="C176" i="7"/>
  <c r="B176" i="7"/>
  <c r="A176" i="7"/>
  <c r="I175" i="7"/>
  <c r="F175" i="7"/>
  <c r="E175" i="7"/>
  <c r="D175" i="7"/>
  <c r="C175" i="7"/>
  <c r="B175" i="7"/>
  <c r="A175" i="7"/>
  <c r="I174" i="7"/>
  <c r="F174" i="7"/>
  <c r="E174" i="7"/>
  <c r="D174" i="7"/>
  <c r="C174" i="7"/>
  <c r="B174" i="7"/>
  <c r="A174" i="7"/>
  <c r="I173" i="7"/>
  <c r="F173" i="7"/>
  <c r="E173" i="7"/>
  <c r="D173" i="7"/>
  <c r="C173" i="7"/>
  <c r="B173" i="7"/>
  <c r="A173" i="7"/>
  <c r="I172" i="7"/>
  <c r="F172" i="7"/>
  <c r="E172" i="7"/>
  <c r="D172" i="7"/>
  <c r="C172" i="7"/>
  <c r="B172" i="7"/>
  <c r="A172" i="7"/>
  <c r="I171" i="7"/>
  <c r="F171" i="7"/>
  <c r="E171" i="7"/>
  <c r="D171" i="7"/>
  <c r="C171" i="7"/>
  <c r="B171" i="7"/>
  <c r="A171" i="7"/>
  <c r="I170" i="7"/>
  <c r="F170" i="7"/>
  <c r="E170" i="7"/>
  <c r="D170" i="7"/>
  <c r="C170" i="7"/>
  <c r="B170" i="7"/>
  <c r="A170" i="7"/>
  <c r="I169" i="7"/>
  <c r="F169" i="7"/>
  <c r="E169" i="7"/>
  <c r="D169" i="7"/>
  <c r="C169" i="7"/>
  <c r="B169" i="7"/>
  <c r="A169" i="7"/>
  <c r="I168" i="7"/>
  <c r="F168" i="7"/>
  <c r="E168" i="7"/>
  <c r="D168" i="7"/>
  <c r="C168" i="7"/>
  <c r="B168" i="7"/>
  <c r="A168" i="7"/>
  <c r="I167" i="7"/>
  <c r="F167" i="7"/>
  <c r="E167" i="7"/>
  <c r="D167" i="7"/>
  <c r="C167" i="7"/>
  <c r="B167" i="7"/>
  <c r="A167" i="7"/>
  <c r="I166" i="7"/>
  <c r="F166" i="7"/>
  <c r="E166" i="7"/>
  <c r="D166" i="7"/>
  <c r="C166" i="7"/>
  <c r="B166" i="7"/>
  <c r="A166" i="7"/>
  <c r="I165" i="7"/>
  <c r="F165" i="7"/>
  <c r="E165" i="7"/>
  <c r="D165" i="7"/>
  <c r="C165" i="7"/>
  <c r="B165" i="7"/>
  <c r="A165" i="7"/>
  <c r="I164" i="7"/>
  <c r="F164" i="7"/>
  <c r="E164" i="7"/>
  <c r="D164" i="7"/>
  <c r="C164" i="7"/>
  <c r="B164" i="7"/>
  <c r="A164" i="7"/>
  <c r="I163" i="7"/>
  <c r="F163" i="7"/>
  <c r="E163" i="7"/>
  <c r="D163" i="7"/>
  <c r="C163" i="7"/>
  <c r="B163" i="7"/>
  <c r="A163" i="7"/>
  <c r="I162" i="7"/>
  <c r="F162" i="7"/>
  <c r="E162" i="7"/>
  <c r="D162" i="7"/>
  <c r="C162" i="7"/>
  <c r="B162" i="7"/>
  <c r="A162" i="7"/>
  <c r="I161" i="7"/>
  <c r="F161" i="7"/>
  <c r="E161" i="7"/>
  <c r="D161" i="7"/>
  <c r="C161" i="7"/>
  <c r="B161" i="7"/>
  <c r="A161" i="7"/>
  <c r="I160" i="7"/>
  <c r="F160" i="7"/>
  <c r="E160" i="7"/>
  <c r="D160" i="7"/>
  <c r="C160" i="7"/>
  <c r="B160" i="7"/>
  <c r="A160" i="7"/>
  <c r="I159" i="7"/>
  <c r="F159" i="7"/>
  <c r="E159" i="7"/>
  <c r="D159" i="7"/>
  <c r="C159" i="7"/>
  <c r="B159" i="7"/>
  <c r="A159" i="7"/>
  <c r="I158" i="7"/>
  <c r="F158" i="7"/>
  <c r="E158" i="7"/>
  <c r="D158" i="7"/>
  <c r="C158" i="7"/>
  <c r="B158" i="7"/>
  <c r="A158" i="7"/>
  <c r="I157" i="7"/>
  <c r="F157" i="7"/>
  <c r="E157" i="7"/>
  <c r="D157" i="7"/>
  <c r="C157" i="7"/>
  <c r="B157" i="7"/>
  <c r="A157" i="7"/>
  <c r="I156" i="7"/>
  <c r="F156" i="7"/>
  <c r="E156" i="7"/>
  <c r="D156" i="7"/>
  <c r="C156" i="7"/>
  <c r="B156" i="7"/>
  <c r="A156" i="7"/>
  <c r="I155" i="7"/>
  <c r="F155" i="7"/>
  <c r="E155" i="7"/>
  <c r="D155" i="7"/>
  <c r="C155" i="7"/>
  <c r="B155" i="7"/>
  <c r="A155" i="7"/>
  <c r="I154" i="7"/>
  <c r="F154" i="7"/>
  <c r="E154" i="7"/>
  <c r="D154" i="7"/>
  <c r="C154" i="7"/>
  <c r="B154" i="7"/>
  <c r="A154" i="7"/>
  <c r="I153" i="7"/>
  <c r="F153" i="7"/>
  <c r="E153" i="7"/>
  <c r="D153" i="7"/>
  <c r="C153" i="7"/>
  <c r="B153" i="7"/>
  <c r="A153" i="7"/>
  <c r="I152" i="7"/>
  <c r="F152" i="7"/>
  <c r="E152" i="7"/>
  <c r="D152" i="7"/>
  <c r="C152" i="7"/>
  <c r="B152" i="7"/>
  <c r="A152" i="7"/>
  <c r="I151" i="7"/>
  <c r="F151" i="7"/>
  <c r="E151" i="7"/>
  <c r="D151" i="7"/>
  <c r="C151" i="7"/>
  <c r="B151" i="7"/>
  <c r="A151" i="7"/>
  <c r="I150" i="7"/>
  <c r="F150" i="7"/>
  <c r="E150" i="7"/>
  <c r="D150" i="7"/>
  <c r="C150" i="7"/>
  <c r="B150" i="7"/>
  <c r="A150" i="7"/>
  <c r="I149" i="7"/>
  <c r="F149" i="7"/>
  <c r="E149" i="7"/>
  <c r="D149" i="7"/>
  <c r="C149" i="7"/>
  <c r="B149" i="7"/>
  <c r="A149" i="7"/>
  <c r="I148" i="7"/>
  <c r="F148" i="7"/>
  <c r="E148" i="7"/>
  <c r="D148" i="7"/>
  <c r="C148" i="7"/>
  <c r="B148" i="7"/>
  <c r="A148" i="7"/>
  <c r="I147" i="7"/>
  <c r="F147" i="7"/>
  <c r="E147" i="7"/>
  <c r="D147" i="7"/>
  <c r="C147" i="7"/>
  <c r="B147" i="7"/>
  <c r="A147" i="7"/>
  <c r="I146" i="7"/>
  <c r="F146" i="7"/>
  <c r="E146" i="7"/>
  <c r="D146" i="7"/>
  <c r="C146" i="7"/>
  <c r="B146" i="7"/>
  <c r="A146" i="7"/>
  <c r="I145" i="7"/>
  <c r="F145" i="7"/>
  <c r="E145" i="7"/>
  <c r="D145" i="7"/>
  <c r="C145" i="7"/>
  <c r="B145" i="7"/>
  <c r="A145" i="7"/>
  <c r="I144" i="7"/>
  <c r="F144" i="7"/>
  <c r="E144" i="7"/>
  <c r="D144" i="7"/>
  <c r="C144" i="7"/>
  <c r="B144" i="7"/>
  <c r="A144" i="7"/>
  <c r="I143" i="7"/>
  <c r="F143" i="7"/>
  <c r="E143" i="7"/>
  <c r="D143" i="7"/>
  <c r="C143" i="7"/>
  <c r="B143" i="7"/>
  <c r="A143" i="7"/>
  <c r="I142" i="7"/>
  <c r="F142" i="7"/>
  <c r="E142" i="7"/>
  <c r="D142" i="7"/>
  <c r="C142" i="7"/>
  <c r="B142" i="7"/>
  <c r="A142" i="7"/>
  <c r="I141" i="7"/>
  <c r="F141" i="7"/>
  <c r="E141" i="7"/>
  <c r="D141" i="7"/>
  <c r="C141" i="7"/>
  <c r="B141" i="7"/>
  <c r="A141" i="7"/>
  <c r="I140" i="7"/>
  <c r="F140" i="7"/>
  <c r="E140" i="7"/>
  <c r="D140" i="7"/>
  <c r="C140" i="7"/>
  <c r="B140" i="7"/>
  <c r="A140" i="7"/>
  <c r="I139" i="7"/>
  <c r="F139" i="7"/>
  <c r="E139" i="7"/>
  <c r="D139" i="7"/>
  <c r="C139" i="7"/>
  <c r="B139" i="7"/>
  <c r="A139" i="7"/>
  <c r="I138" i="7"/>
  <c r="F138" i="7"/>
  <c r="E138" i="7"/>
  <c r="D138" i="7"/>
  <c r="C138" i="7"/>
  <c r="B138" i="7"/>
  <c r="A138" i="7"/>
  <c r="I137" i="7"/>
  <c r="F137" i="7"/>
  <c r="E137" i="7"/>
  <c r="D137" i="7"/>
  <c r="C137" i="7"/>
  <c r="B137" i="7"/>
  <c r="A137" i="7"/>
  <c r="I136" i="7"/>
  <c r="F136" i="7"/>
  <c r="E136" i="7"/>
  <c r="D136" i="7"/>
  <c r="C136" i="7"/>
  <c r="B136" i="7"/>
  <c r="A136" i="7"/>
  <c r="I135" i="7"/>
  <c r="F135" i="7"/>
  <c r="E135" i="7"/>
  <c r="D135" i="7"/>
  <c r="C135" i="7"/>
  <c r="B135" i="7"/>
  <c r="A135" i="7"/>
  <c r="I134" i="7"/>
  <c r="F134" i="7"/>
  <c r="E134" i="7"/>
  <c r="D134" i="7"/>
  <c r="C134" i="7"/>
  <c r="B134" i="7"/>
  <c r="A134" i="7"/>
  <c r="I133" i="7"/>
  <c r="F133" i="7"/>
  <c r="E133" i="7"/>
  <c r="D133" i="7"/>
  <c r="C133" i="7"/>
  <c r="B133" i="7"/>
  <c r="A133" i="7"/>
  <c r="I132" i="7"/>
  <c r="F132" i="7"/>
  <c r="E132" i="7"/>
  <c r="D132" i="7"/>
  <c r="C132" i="7"/>
  <c r="B132" i="7"/>
  <c r="A132" i="7"/>
  <c r="I131" i="7"/>
  <c r="F131" i="7"/>
  <c r="E131" i="7"/>
  <c r="D131" i="7"/>
  <c r="C131" i="7"/>
  <c r="B131" i="7"/>
  <c r="A131" i="7"/>
  <c r="I130" i="7"/>
  <c r="F130" i="7"/>
  <c r="E130" i="7"/>
  <c r="D130" i="7"/>
  <c r="C130" i="7"/>
  <c r="B130" i="7"/>
  <c r="A130" i="7"/>
  <c r="I129" i="7"/>
  <c r="F129" i="7"/>
  <c r="E129" i="7"/>
  <c r="D129" i="7"/>
  <c r="C129" i="7"/>
  <c r="B129" i="7"/>
  <c r="A129" i="7"/>
  <c r="I128" i="7"/>
  <c r="F128" i="7"/>
  <c r="E128" i="7"/>
  <c r="D128" i="7"/>
  <c r="C128" i="7"/>
  <c r="B128" i="7"/>
  <c r="A128" i="7"/>
  <c r="I127" i="7"/>
  <c r="F127" i="7"/>
  <c r="E127" i="7"/>
  <c r="D127" i="7"/>
  <c r="C127" i="7"/>
  <c r="B127" i="7"/>
  <c r="A127" i="7"/>
  <c r="I126" i="7"/>
  <c r="F126" i="7"/>
  <c r="E126" i="7"/>
  <c r="D126" i="7"/>
  <c r="C126" i="7"/>
  <c r="B126" i="7"/>
  <c r="A126" i="7"/>
  <c r="I125" i="7"/>
  <c r="F125" i="7"/>
  <c r="E125" i="7"/>
  <c r="D125" i="7"/>
  <c r="C125" i="7"/>
  <c r="B125" i="7"/>
  <c r="A125" i="7"/>
  <c r="I124" i="7"/>
  <c r="F124" i="7"/>
  <c r="E124" i="7"/>
  <c r="D124" i="7"/>
  <c r="C124" i="7"/>
  <c r="B124" i="7"/>
  <c r="A124" i="7"/>
  <c r="I123" i="7"/>
  <c r="F123" i="7"/>
  <c r="E123" i="7"/>
  <c r="D123" i="7"/>
  <c r="C123" i="7"/>
  <c r="B123" i="7"/>
  <c r="A123" i="7"/>
  <c r="I122" i="7"/>
  <c r="F122" i="7"/>
  <c r="E122" i="7"/>
  <c r="D122" i="7"/>
  <c r="C122" i="7"/>
  <c r="B122" i="7"/>
  <c r="A122" i="7"/>
  <c r="I121" i="7"/>
  <c r="F121" i="7"/>
  <c r="E121" i="7"/>
  <c r="D121" i="7"/>
  <c r="C121" i="7"/>
  <c r="B121" i="7"/>
  <c r="A121" i="7"/>
  <c r="I120" i="7"/>
  <c r="F120" i="7"/>
  <c r="E120" i="7"/>
  <c r="D120" i="7"/>
  <c r="C120" i="7"/>
  <c r="B120" i="7"/>
  <c r="A120" i="7"/>
  <c r="I119" i="7"/>
  <c r="F119" i="7"/>
  <c r="E119" i="7"/>
  <c r="D119" i="7"/>
  <c r="C119" i="7"/>
  <c r="B119" i="7"/>
  <c r="A119" i="7"/>
  <c r="I118" i="7"/>
  <c r="F118" i="7"/>
  <c r="E118" i="7"/>
  <c r="D118" i="7"/>
  <c r="C118" i="7"/>
  <c r="B118" i="7"/>
  <c r="A118" i="7"/>
  <c r="I117" i="7"/>
  <c r="F117" i="7"/>
  <c r="E117" i="7"/>
  <c r="D117" i="7"/>
  <c r="C117" i="7"/>
  <c r="B117" i="7"/>
  <c r="A117" i="7"/>
  <c r="I116" i="7"/>
  <c r="F116" i="7"/>
  <c r="E116" i="7"/>
  <c r="D116" i="7"/>
  <c r="C116" i="7"/>
  <c r="B116" i="7"/>
  <c r="A116" i="7"/>
  <c r="I115" i="7"/>
  <c r="F115" i="7"/>
  <c r="E115" i="7"/>
  <c r="D115" i="7"/>
  <c r="C115" i="7"/>
  <c r="B115" i="7"/>
  <c r="A115" i="7"/>
  <c r="I114" i="7"/>
  <c r="F114" i="7"/>
  <c r="E114" i="7"/>
  <c r="D114" i="7"/>
  <c r="C114" i="7"/>
  <c r="B114" i="7"/>
  <c r="A114" i="7"/>
  <c r="I113" i="7"/>
  <c r="F113" i="7"/>
  <c r="E113" i="7"/>
  <c r="D113" i="7"/>
  <c r="C113" i="7"/>
  <c r="B113" i="7"/>
  <c r="A113" i="7"/>
  <c r="I112" i="7"/>
  <c r="F112" i="7"/>
  <c r="E112" i="7"/>
  <c r="D112" i="7"/>
  <c r="C112" i="7"/>
  <c r="B112" i="7"/>
  <c r="A112" i="7"/>
  <c r="I111" i="7"/>
  <c r="F111" i="7"/>
  <c r="E111" i="7"/>
  <c r="D111" i="7"/>
  <c r="C111" i="7"/>
  <c r="B111" i="7"/>
  <c r="A111" i="7"/>
  <c r="I110" i="7"/>
  <c r="F110" i="7"/>
  <c r="E110" i="7"/>
  <c r="D110" i="7"/>
  <c r="C110" i="7"/>
  <c r="B110" i="7"/>
  <c r="A110" i="7"/>
  <c r="I109" i="7"/>
  <c r="F109" i="7"/>
  <c r="E109" i="7"/>
  <c r="D109" i="7"/>
  <c r="C109" i="7"/>
  <c r="B109" i="7"/>
  <c r="A109" i="7"/>
  <c r="I108" i="7"/>
  <c r="F108" i="7"/>
  <c r="E108" i="7"/>
  <c r="D108" i="7"/>
  <c r="C108" i="7"/>
  <c r="B108" i="7"/>
  <c r="A108" i="7"/>
  <c r="I107" i="7"/>
  <c r="F107" i="7"/>
  <c r="E107" i="7"/>
  <c r="D107" i="7"/>
  <c r="C107" i="7"/>
  <c r="B107" i="7"/>
  <c r="A107" i="7"/>
  <c r="I106" i="7"/>
  <c r="F106" i="7"/>
  <c r="E106" i="7"/>
  <c r="D106" i="7"/>
  <c r="C106" i="7"/>
  <c r="B106" i="7"/>
  <c r="A106" i="7"/>
  <c r="I105" i="7"/>
  <c r="F105" i="7"/>
  <c r="E105" i="7"/>
  <c r="D105" i="7"/>
  <c r="C105" i="7"/>
  <c r="B105" i="7"/>
  <c r="A105" i="7"/>
  <c r="I104" i="7"/>
  <c r="F104" i="7"/>
  <c r="E104" i="7"/>
  <c r="D104" i="7"/>
  <c r="C104" i="7"/>
  <c r="B104" i="7"/>
  <c r="A104" i="7"/>
  <c r="I103" i="7"/>
  <c r="F103" i="7"/>
  <c r="E103" i="7"/>
  <c r="D103" i="7"/>
  <c r="C103" i="7"/>
  <c r="B103" i="7"/>
  <c r="A103" i="7"/>
  <c r="I102" i="7"/>
  <c r="F102" i="7"/>
  <c r="E102" i="7"/>
  <c r="D102" i="7"/>
  <c r="C102" i="7"/>
  <c r="B102" i="7"/>
  <c r="A102" i="7"/>
  <c r="I101" i="7"/>
  <c r="F101" i="7"/>
  <c r="E101" i="7"/>
  <c r="D101" i="7"/>
  <c r="C101" i="7"/>
  <c r="B101" i="7"/>
  <c r="A101" i="7"/>
  <c r="I100" i="7"/>
  <c r="F100" i="7"/>
  <c r="E100" i="7"/>
  <c r="D100" i="7"/>
  <c r="C100" i="7"/>
  <c r="B100" i="7"/>
  <c r="A100" i="7"/>
  <c r="I99" i="7"/>
  <c r="F99" i="7"/>
  <c r="E99" i="7"/>
  <c r="D99" i="7"/>
  <c r="C99" i="7"/>
  <c r="B99" i="7"/>
  <c r="A99" i="7"/>
  <c r="I98" i="7"/>
  <c r="F98" i="7"/>
  <c r="E98" i="7"/>
  <c r="D98" i="7"/>
  <c r="C98" i="7"/>
  <c r="B98" i="7"/>
  <c r="A98" i="7"/>
  <c r="I97" i="7"/>
  <c r="F97" i="7"/>
  <c r="E97" i="7"/>
  <c r="D97" i="7"/>
  <c r="C97" i="7"/>
  <c r="B97" i="7"/>
  <c r="A97" i="7"/>
  <c r="I96" i="7"/>
  <c r="F96" i="7"/>
  <c r="E96" i="7"/>
  <c r="D96" i="7"/>
  <c r="C96" i="7"/>
  <c r="B96" i="7"/>
  <c r="A96" i="7"/>
  <c r="I95" i="7"/>
  <c r="F95" i="7"/>
  <c r="E95" i="7"/>
  <c r="D95" i="7"/>
  <c r="C95" i="7"/>
  <c r="B95" i="7"/>
  <c r="A95" i="7"/>
  <c r="I94" i="7"/>
  <c r="F94" i="7"/>
  <c r="E94" i="7"/>
  <c r="D94" i="7"/>
  <c r="C94" i="7"/>
  <c r="B94" i="7"/>
  <c r="A94" i="7"/>
  <c r="I93" i="7"/>
  <c r="F93" i="7"/>
  <c r="E93" i="7"/>
  <c r="D93" i="7"/>
  <c r="C93" i="7"/>
  <c r="B93" i="7"/>
  <c r="A93" i="7"/>
  <c r="I92" i="7"/>
  <c r="F92" i="7"/>
  <c r="E92" i="7"/>
  <c r="D92" i="7"/>
  <c r="C92" i="7"/>
  <c r="B92" i="7"/>
  <c r="A92" i="7"/>
  <c r="I91" i="7"/>
  <c r="F91" i="7"/>
  <c r="E91" i="7"/>
  <c r="D91" i="7"/>
  <c r="C91" i="7"/>
  <c r="B91" i="7"/>
  <c r="A91" i="7"/>
  <c r="I90" i="7"/>
  <c r="F90" i="7"/>
  <c r="E90" i="7"/>
  <c r="D90" i="7"/>
  <c r="C90" i="7"/>
  <c r="B90" i="7"/>
  <c r="A90" i="7"/>
  <c r="I89" i="7"/>
  <c r="F89" i="7"/>
  <c r="E89" i="7"/>
  <c r="D89" i="7"/>
  <c r="C89" i="7"/>
  <c r="B89" i="7"/>
  <c r="A89" i="7"/>
  <c r="I88" i="7"/>
  <c r="F88" i="7"/>
  <c r="E88" i="7"/>
  <c r="D88" i="7"/>
  <c r="C88" i="7"/>
  <c r="B88" i="7"/>
  <c r="A88" i="7"/>
  <c r="I87" i="7"/>
  <c r="F87" i="7"/>
  <c r="E87" i="7"/>
  <c r="D87" i="7"/>
  <c r="C87" i="7"/>
  <c r="B87" i="7"/>
  <c r="A87" i="7"/>
  <c r="I86" i="7"/>
  <c r="F86" i="7"/>
  <c r="E86" i="7"/>
  <c r="D86" i="7"/>
  <c r="C86" i="7"/>
  <c r="B86" i="7"/>
  <c r="A86" i="7"/>
  <c r="I85" i="7"/>
  <c r="F85" i="7"/>
  <c r="E85" i="7"/>
  <c r="D85" i="7"/>
  <c r="C85" i="7"/>
  <c r="B85" i="7"/>
  <c r="A85" i="7"/>
  <c r="I84" i="7"/>
  <c r="F84" i="7"/>
  <c r="E84" i="7"/>
  <c r="D84" i="7"/>
  <c r="C84" i="7"/>
  <c r="B84" i="7"/>
  <c r="A84" i="7"/>
  <c r="I83" i="7"/>
  <c r="F83" i="7"/>
  <c r="E83" i="7"/>
  <c r="D83" i="7"/>
  <c r="C83" i="7"/>
  <c r="B83" i="7"/>
  <c r="A83" i="7"/>
  <c r="I82" i="7"/>
  <c r="F82" i="7"/>
  <c r="E82" i="7"/>
  <c r="D82" i="7"/>
  <c r="C82" i="7"/>
  <c r="B82" i="7"/>
  <c r="A82" i="7"/>
  <c r="I81" i="7"/>
  <c r="F81" i="7"/>
  <c r="E81" i="7"/>
  <c r="D81" i="7"/>
  <c r="C81" i="7"/>
  <c r="B81" i="7"/>
  <c r="A81" i="7"/>
  <c r="I80" i="7"/>
  <c r="F80" i="7"/>
  <c r="E80" i="7"/>
  <c r="D80" i="7"/>
  <c r="C80" i="7"/>
  <c r="B80" i="7"/>
  <c r="A80" i="7"/>
  <c r="I79" i="7"/>
  <c r="F79" i="7"/>
  <c r="E79" i="7"/>
  <c r="D79" i="7"/>
  <c r="C79" i="7"/>
  <c r="B79" i="7"/>
  <c r="A79" i="7"/>
  <c r="I78" i="7"/>
  <c r="F78" i="7"/>
  <c r="E78" i="7"/>
  <c r="D78" i="7"/>
  <c r="C78" i="7"/>
  <c r="B78" i="7"/>
  <c r="A78" i="7"/>
  <c r="I77" i="7"/>
  <c r="F77" i="7"/>
  <c r="E77" i="7"/>
  <c r="D77" i="7"/>
  <c r="C77" i="7"/>
  <c r="B77" i="7"/>
  <c r="A77" i="7"/>
  <c r="I76" i="7"/>
  <c r="F76" i="7"/>
  <c r="E76" i="7"/>
  <c r="D76" i="7"/>
  <c r="C76" i="7"/>
  <c r="B76" i="7"/>
  <c r="A76" i="7"/>
  <c r="I75" i="7"/>
  <c r="F75" i="7"/>
  <c r="E75" i="7"/>
  <c r="D75" i="7"/>
  <c r="C75" i="7"/>
  <c r="B75" i="7"/>
  <c r="A75" i="7"/>
  <c r="I74" i="7"/>
  <c r="F74" i="7"/>
  <c r="E74" i="7"/>
  <c r="D74" i="7"/>
  <c r="C74" i="7"/>
  <c r="B74" i="7"/>
  <c r="A74" i="7"/>
  <c r="I73" i="7"/>
  <c r="F73" i="7"/>
  <c r="E73" i="7"/>
  <c r="D73" i="7"/>
  <c r="C73" i="7"/>
  <c r="B73" i="7"/>
  <c r="A73" i="7"/>
  <c r="I72" i="7"/>
  <c r="F72" i="7"/>
  <c r="E72" i="7"/>
  <c r="D72" i="7"/>
  <c r="C72" i="7"/>
  <c r="B72" i="7"/>
  <c r="A72" i="7"/>
  <c r="I71" i="7"/>
  <c r="F71" i="7"/>
  <c r="E71" i="7"/>
  <c r="D71" i="7"/>
  <c r="C71" i="7"/>
  <c r="B71" i="7"/>
  <c r="A71" i="7"/>
  <c r="I70" i="7"/>
  <c r="F70" i="7"/>
  <c r="E70" i="7"/>
  <c r="D70" i="7"/>
  <c r="C70" i="7"/>
  <c r="B70" i="7"/>
  <c r="A70" i="7"/>
  <c r="I69" i="7"/>
  <c r="F69" i="7"/>
  <c r="E69" i="7"/>
  <c r="D69" i="7"/>
  <c r="C69" i="7"/>
  <c r="B69" i="7"/>
  <c r="A69" i="7"/>
  <c r="I68" i="7"/>
  <c r="F68" i="7"/>
  <c r="E68" i="7"/>
  <c r="D68" i="7"/>
  <c r="C68" i="7"/>
  <c r="B68" i="7"/>
  <c r="A68" i="7"/>
  <c r="I67" i="7"/>
  <c r="F67" i="7"/>
  <c r="E67" i="7"/>
  <c r="D67" i="7"/>
  <c r="C67" i="7"/>
  <c r="B67" i="7"/>
  <c r="A67" i="7"/>
  <c r="I66" i="7"/>
  <c r="F66" i="7"/>
  <c r="E66" i="7"/>
  <c r="D66" i="7"/>
  <c r="C66" i="7"/>
  <c r="B66" i="7"/>
  <c r="A66" i="7"/>
  <c r="I65" i="7"/>
  <c r="F65" i="7"/>
  <c r="E65" i="7"/>
  <c r="D65" i="7"/>
  <c r="C65" i="7"/>
  <c r="B65" i="7"/>
  <c r="A65" i="7"/>
  <c r="I64" i="7"/>
  <c r="F64" i="7"/>
  <c r="E64" i="7"/>
  <c r="D64" i="7"/>
  <c r="C64" i="7"/>
  <c r="B64" i="7"/>
  <c r="A64" i="7"/>
  <c r="I63" i="7"/>
  <c r="F63" i="7"/>
  <c r="E63" i="7"/>
  <c r="D63" i="7"/>
  <c r="C63" i="7"/>
  <c r="B63" i="7"/>
  <c r="A63" i="7"/>
  <c r="I62" i="7"/>
  <c r="F62" i="7"/>
  <c r="E62" i="7"/>
  <c r="D62" i="7"/>
  <c r="C62" i="7"/>
  <c r="B62" i="7"/>
  <c r="A62" i="7"/>
  <c r="I61" i="7"/>
  <c r="F61" i="7"/>
  <c r="E61" i="7"/>
  <c r="D61" i="7"/>
  <c r="C61" i="7"/>
  <c r="B61" i="7"/>
  <c r="A61" i="7"/>
  <c r="I60" i="7"/>
  <c r="F60" i="7"/>
  <c r="E60" i="7"/>
  <c r="D60" i="7"/>
  <c r="C60" i="7"/>
  <c r="B60" i="7"/>
  <c r="A60" i="7"/>
  <c r="I59" i="7"/>
  <c r="F59" i="7"/>
  <c r="E59" i="7"/>
  <c r="D59" i="7"/>
  <c r="C59" i="7"/>
  <c r="B59" i="7"/>
  <c r="A59" i="7"/>
  <c r="I58" i="7"/>
  <c r="F58" i="7"/>
  <c r="E58" i="7"/>
  <c r="D58" i="7"/>
  <c r="C58" i="7"/>
  <c r="B58" i="7"/>
  <c r="A58" i="7"/>
  <c r="I57" i="7"/>
  <c r="F57" i="7"/>
  <c r="E57" i="7"/>
  <c r="D57" i="7"/>
  <c r="C57" i="7"/>
  <c r="B57" i="7"/>
  <c r="A57" i="7"/>
  <c r="I56" i="7"/>
  <c r="F56" i="7"/>
  <c r="E56" i="7"/>
  <c r="D56" i="7"/>
  <c r="C56" i="7"/>
  <c r="B56" i="7"/>
  <c r="A56" i="7"/>
  <c r="I55" i="7"/>
  <c r="F55" i="7"/>
  <c r="E55" i="7"/>
  <c r="D55" i="7"/>
  <c r="C55" i="7"/>
  <c r="B55" i="7"/>
  <c r="A55" i="7"/>
  <c r="I54" i="7"/>
  <c r="F54" i="7"/>
  <c r="E54" i="7"/>
  <c r="D54" i="7"/>
  <c r="C54" i="7"/>
  <c r="B54" i="7"/>
  <c r="A54" i="7"/>
  <c r="I53" i="7"/>
  <c r="F53" i="7"/>
  <c r="E53" i="7"/>
  <c r="D53" i="7"/>
  <c r="C53" i="7"/>
  <c r="B53" i="7"/>
  <c r="A53" i="7"/>
  <c r="I52" i="7"/>
  <c r="F52" i="7"/>
  <c r="E52" i="7"/>
  <c r="D52" i="7"/>
  <c r="C52" i="7"/>
  <c r="B52" i="7"/>
  <c r="A52" i="7"/>
  <c r="I51" i="7"/>
  <c r="F51" i="7"/>
  <c r="E51" i="7"/>
  <c r="D51" i="7"/>
  <c r="C51" i="7"/>
  <c r="B51" i="7"/>
  <c r="A51" i="7"/>
  <c r="I50" i="7"/>
  <c r="F50" i="7"/>
  <c r="E50" i="7"/>
  <c r="D50" i="7"/>
  <c r="C50" i="7"/>
  <c r="B50" i="7"/>
  <c r="A50" i="7"/>
  <c r="I49" i="7"/>
  <c r="F49" i="7"/>
  <c r="E49" i="7"/>
  <c r="D49" i="7"/>
  <c r="C49" i="7"/>
  <c r="B49" i="7"/>
  <c r="A49" i="7"/>
  <c r="I48" i="7"/>
  <c r="F48" i="7"/>
  <c r="E48" i="7"/>
  <c r="D48" i="7"/>
  <c r="C48" i="7"/>
  <c r="B48" i="7"/>
  <c r="A48" i="7"/>
  <c r="I47" i="7"/>
  <c r="F47" i="7"/>
  <c r="E47" i="7"/>
  <c r="D47" i="7"/>
  <c r="C47" i="7"/>
  <c r="B47" i="7"/>
  <c r="A47" i="7"/>
  <c r="I46" i="7"/>
  <c r="F46" i="7"/>
  <c r="E46" i="7"/>
  <c r="D46" i="7"/>
  <c r="C46" i="7"/>
  <c r="B46" i="7"/>
  <c r="A46" i="7"/>
  <c r="I45" i="7"/>
  <c r="F45" i="7"/>
  <c r="E45" i="7"/>
  <c r="D45" i="7"/>
  <c r="C45" i="7"/>
  <c r="B45" i="7"/>
  <c r="A45" i="7"/>
  <c r="I44" i="7"/>
  <c r="F44" i="7"/>
  <c r="E44" i="7"/>
  <c r="D44" i="7"/>
  <c r="C44" i="7"/>
  <c r="B44" i="7"/>
  <c r="A44" i="7"/>
  <c r="I43" i="7"/>
  <c r="F43" i="7"/>
  <c r="E43" i="7"/>
  <c r="D43" i="7"/>
  <c r="C43" i="7"/>
  <c r="B43" i="7"/>
  <c r="A43" i="7"/>
  <c r="I42" i="7"/>
  <c r="F42" i="7"/>
  <c r="E42" i="7"/>
  <c r="D42" i="7"/>
  <c r="C42" i="7"/>
  <c r="B42" i="7"/>
  <c r="A42" i="7"/>
  <c r="I41" i="7"/>
  <c r="F41" i="7"/>
  <c r="E41" i="7"/>
  <c r="D41" i="7"/>
  <c r="C41" i="7"/>
  <c r="B41" i="7"/>
  <c r="A41" i="7"/>
  <c r="I40" i="7"/>
  <c r="F40" i="7"/>
  <c r="E40" i="7"/>
  <c r="D40" i="7"/>
  <c r="C40" i="7"/>
  <c r="B40" i="7"/>
  <c r="A40" i="7"/>
  <c r="I39" i="7"/>
  <c r="F39" i="7"/>
  <c r="E39" i="7"/>
  <c r="D39" i="7"/>
  <c r="C39" i="7"/>
  <c r="B39" i="7"/>
  <c r="A39" i="7"/>
  <c r="I38" i="7"/>
  <c r="F38" i="7"/>
  <c r="E38" i="7"/>
  <c r="D38" i="7"/>
  <c r="C38" i="7"/>
  <c r="B38" i="7"/>
  <c r="A38" i="7"/>
  <c r="I37" i="7"/>
  <c r="F37" i="7"/>
  <c r="E37" i="7"/>
  <c r="D37" i="7"/>
  <c r="C37" i="7"/>
  <c r="B37" i="7"/>
  <c r="A37" i="7"/>
  <c r="I36" i="7"/>
  <c r="F36" i="7"/>
  <c r="E36" i="7"/>
  <c r="D36" i="7"/>
  <c r="C36" i="7"/>
  <c r="B36" i="7"/>
  <c r="A36" i="7"/>
  <c r="I35" i="7"/>
  <c r="F35" i="7"/>
  <c r="E35" i="7"/>
  <c r="D35" i="7"/>
  <c r="C35" i="7"/>
  <c r="B35" i="7"/>
  <c r="A35" i="7"/>
  <c r="I34" i="7"/>
  <c r="F34" i="7"/>
  <c r="E34" i="7"/>
  <c r="D34" i="7"/>
  <c r="C34" i="7"/>
  <c r="B34" i="7"/>
  <c r="A34" i="7"/>
  <c r="I33" i="7"/>
  <c r="F33" i="7"/>
  <c r="E33" i="7"/>
  <c r="D33" i="7"/>
  <c r="C33" i="7"/>
  <c r="B33" i="7"/>
  <c r="A33" i="7"/>
  <c r="I32" i="7"/>
  <c r="F32" i="7"/>
  <c r="E32" i="7"/>
  <c r="D32" i="7"/>
  <c r="C32" i="7"/>
  <c r="B32" i="7"/>
  <c r="A32" i="7"/>
  <c r="I31" i="7"/>
  <c r="F31" i="7"/>
  <c r="E31" i="7"/>
  <c r="D31" i="7"/>
  <c r="C31" i="7"/>
  <c r="B31" i="7"/>
  <c r="A31" i="7"/>
  <c r="I30" i="7"/>
  <c r="F30" i="7"/>
  <c r="E30" i="7"/>
  <c r="D30" i="7"/>
  <c r="C30" i="7"/>
  <c r="B30" i="7"/>
  <c r="A30" i="7"/>
  <c r="I29" i="7"/>
  <c r="F29" i="7"/>
  <c r="E29" i="7"/>
  <c r="D29" i="7"/>
  <c r="C29" i="7"/>
  <c r="B29" i="7"/>
  <c r="A29" i="7"/>
  <c r="I28" i="7"/>
  <c r="F28" i="7"/>
  <c r="E28" i="7"/>
  <c r="D28" i="7"/>
  <c r="C28" i="7"/>
  <c r="B28" i="7"/>
  <c r="A28" i="7"/>
  <c r="I27" i="7"/>
  <c r="F27" i="7"/>
  <c r="E27" i="7"/>
  <c r="D27" i="7"/>
  <c r="C27" i="7"/>
  <c r="B27" i="7"/>
  <c r="A27" i="7"/>
  <c r="I26" i="7"/>
  <c r="F26" i="7"/>
  <c r="E26" i="7"/>
  <c r="D26" i="7"/>
  <c r="C26" i="7"/>
  <c r="B26" i="7"/>
  <c r="A26" i="7"/>
  <c r="I25" i="7"/>
  <c r="F25" i="7"/>
  <c r="E25" i="7"/>
  <c r="D25" i="7"/>
  <c r="C25" i="7"/>
  <c r="B25" i="7"/>
  <c r="A25" i="7"/>
  <c r="I24" i="7"/>
  <c r="F24" i="7"/>
  <c r="E24" i="7"/>
  <c r="D24" i="7"/>
  <c r="C24" i="7"/>
  <c r="B24" i="7"/>
  <c r="A24" i="7"/>
  <c r="I23" i="7"/>
  <c r="F23" i="7"/>
  <c r="E23" i="7"/>
  <c r="D23" i="7"/>
  <c r="C23" i="7"/>
  <c r="B23" i="7"/>
  <c r="A23" i="7"/>
  <c r="I22" i="7"/>
  <c r="F22" i="7"/>
  <c r="E22" i="7"/>
  <c r="D22" i="7"/>
  <c r="C22" i="7"/>
  <c r="B22" i="7"/>
  <c r="A22" i="7"/>
  <c r="I21" i="7"/>
  <c r="F21" i="7"/>
  <c r="E21" i="7"/>
  <c r="D21" i="7"/>
  <c r="C21" i="7"/>
  <c r="B21" i="7"/>
  <c r="A21" i="7"/>
  <c r="I20" i="7"/>
  <c r="F20" i="7"/>
  <c r="E20" i="7"/>
  <c r="D20" i="7"/>
  <c r="C20" i="7"/>
  <c r="B20" i="7"/>
  <c r="A20" i="7"/>
  <c r="I19" i="7"/>
  <c r="F19" i="7"/>
  <c r="E19" i="7"/>
  <c r="D19" i="7"/>
  <c r="C19" i="7"/>
  <c r="B19" i="7"/>
  <c r="A19" i="7"/>
  <c r="I18" i="7"/>
  <c r="F18" i="7"/>
  <c r="E18" i="7"/>
  <c r="D18" i="7"/>
  <c r="C18" i="7"/>
  <c r="B18" i="7"/>
  <c r="A18" i="7"/>
  <c r="I17" i="7"/>
  <c r="F17" i="7"/>
  <c r="E17" i="7"/>
  <c r="D17" i="7"/>
  <c r="C17" i="7"/>
  <c r="B17" i="7"/>
  <c r="A17" i="7"/>
  <c r="I16" i="7"/>
  <c r="F16" i="7"/>
  <c r="E16" i="7"/>
  <c r="D16" i="7"/>
  <c r="C16" i="7"/>
  <c r="B16" i="7"/>
  <c r="A16" i="7"/>
  <c r="I15" i="7"/>
  <c r="F15" i="7"/>
  <c r="E15" i="7"/>
  <c r="D15" i="7"/>
  <c r="C15" i="7"/>
  <c r="B15" i="7"/>
  <c r="A15" i="7"/>
  <c r="I14" i="7"/>
  <c r="F14" i="7"/>
  <c r="E14" i="7"/>
  <c r="D14" i="7"/>
  <c r="C14" i="7"/>
  <c r="B14" i="7"/>
  <c r="A14" i="7"/>
  <c r="I13" i="7"/>
  <c r="F13" i="7"/>
  <c r="E13" i="7"/>
  <c r="D13" i="7"/>
  <c r="C13" i="7"/>
  <c r="B13" i="7"/>
  <c r="A13" i="7"/>
  <c r="I12" i="7"/>
  <c r="F12" i="7"/>
  <c r="E12" i="7"/>
  <c r="D12" i="7"/>
  <c r="C12" i="7"/>
  <c r="B12" i="7"/>
  <c r="A12" i="7"/>
  <c r="I11" i="7"/>
  <c r="F11" i="7"/>
  <c r="E11" i="7"/>
  <c r="D11" i="7"/>
  <c r="C11" i="7"/>
  <c r="B11" i="7"/>
  <c r="A11" i="7"/>
  <c r="I10" i="7"/>
  <c r="F10" i="7"/>
  <c r="E10" i="7"/>
  <c r="D10" i="7"/>
  <c r="C10" i="7"/>
  <c r="B10" i="7"/>
  <c r="A10" i="7"/>
  <c r="I9" i="7"/>
  <c r="F9" i="7"/>
  <c r="E9" i="7"/>
  <c r="D9" i="7"/>
  <c r="C9" i="7"/>
  <c r="B9" i="7"/>
  <c r="A9" i="7"/>
  <c r="I8" i="7"/>
  <c r="F8" i="7"/>
  <c r="E8" i="7"/>
  <c r="D8" i="7"/>
  <c r="C8" i="7"/>
  <c r="B8" i="7"/>
  <c r="A8" i="7"/>
  <c r="I7" i="7"/>
  <c r="F7" i="7"/>
  <c r="E7" i="7"/>
  <c r="D7" i="7"/>
  <c r="C7" i="7"/>
  <c r="B7" i="7"/>
  <c r="A7" i="7"/>
  <c r="I6" i="7"/>
  <c r="F6" i="7"/>
  <c r="E6" i="7"/>
  <c r="D6" i="7"/>
  <c r="C6" i="7"/>
  <c r="B6" i="7"/>
  <c r="A6" i="7"/>
  <c r="I5" i="7"/>
  <c r="F5" i="7"/>
  <c r="E5" i="7"/>
  <c r="D5" i="7"/>
  <c r="C5" i="7"/>
  <c r="B5" i="7"/>
  <c r="A5" i="7"/>
  <c r="I4" i="7"/>
  <c r="F4" i="7"/>
  <c r="E4" i="7"/>
  <c r="D4" i="7"/>
  <c r="C4" i="7"/>
  <c r="B4" i="7"/>
  <c r="A4" i="7"/>
  <c r="I3" i="7"/>
  <c r="F3" i="7"/>
  <c r="E3" i="7"/>
  <c r="D3" i="7"/>
  <c r="C3" i="7"/>
  <c r="B3" i="7"/>
  <c r="A3" i="7"/>
  <c r="I2" i="7"/>
  <c r="F2" i="7"/>
  <c r="D2" i="7"/>
  <c r="C2" i="7"/>
  <c r="B2" i="7"/>
  <c r="A2" i="7"/>
  <c r="AG1" i="7"/>
  <c r="AG236" i="7" s="1"/>
  <c r="J1" i="7"/>
  <c r="I1" i="7"/>
  <c r="H1" i="7"/>
  <c r="G1" i="7"/>
  <c r="F1" i="7"/>
  <c r="E1" i="7"/>
  <c r="D1" i="7"/>
  <c r="C1" i="7"/>
  <c r="B1" i="7"/>
  <c r="A1" i="7"/>
  <c r="B255" i="7"/>
  <c r="G24" i="7" l="1"/>
  <c r="H24" i="7"/>
  <c r="G44" i="7"/>
  <c r="H44" i="7"/>
  <c r="G92" i="7"/>
  <c r="H92" i="7"/>
  <c r="G108" i="7"/>
  <c r="H108" i="7"/>
  <c r="G168" i="7"/>
  <c r="H168" i="7"/>
  <c r="G176" i="7"/>
  <c r="H176" i="7"/>
  <c r="G188" i="7"/>
  <c r="H188" i="7"/>
  <c r="G200" i="7"/>
  <c r="H200" i="7"/>
  <c r="G208" i="7"/>
  <c r="H208" i="7"/>
  <c r="H212" i="7"/>
  <c r="G212" i="7"/>
  <c r="G216" i="7"/>
  <c r="H216" i="7"/>
  <c r="H224" i="7"/>
  <c r="G224" i="7"/>
  <c r="G12" i="7"/>
  <c r="H12" i="7"/>
  <c r="G28" i="7"/>
  <c r="H28" i="7"/>
  <c r="G32" i="7"/>
  <c r="H32" i="7"/>
  <c r="G48" i="7"/>
  <c r="H48" i="7"/>
  <c r="G52" i="7"/>
  <c r="H52" i="7"/>
  <c r="G56" i="7"/>
  <c r="H56" i="7"/>
  <c r="G68" i="7"/>
  <c r="H68" i="7"/>
  <c r="G76" i="7"/>
  <c r="H76" i="7"/>
  <c r="G80" i="7"/>
  <c r="H80" i="7"/>
  <c r="G104" i="7"/>
  <c r="H104" i="7"/>
  <c r="G120" i="7"/>
  <c r="H120" i="7"/>
  <c r="G144" i="7"/>
  <c r="H144" i="7"/>
  <c r="G220" i="7"/>
  <c r="H220" i="7"/>
  <c r="H43" i="7"/>
  <c r="G43" i="7"/>
  <c r="H47" i="7"/>
  <c r="G47" i="7"/>
  <c r="H51" i="7"/>
  <c r="G51" i="7"/>
  <c r="H55" i="7"/>
  <c r="G55" i="7"/>
  <c r="H59" i="7"/>
  <c r="G59" i="7"/>
  <c r="H63" i="7"/>
  <c r="G63" i="7"/>
  <c r="H67" i="7"/>
  <c r="G67" i="7"/>
  <c r="H71" i="7"/>
  <c r="G71" i="7"/>
  <c r="H75" i="7"/>
  <c r="G75" i="7"/>
  <c r="H79" i="7"/>
  <c r="G79" i="7"/>
  <c r="H83" i="7"/>
  <c r="G83" i="7"/>
  <c r="H87" i="7"/>
  <c r="G87" i="7"/>
  <c r="H91" i="7"/>
  <c r="G91" i="7"/>
  <c r="H95" i="7"/>
  <c r="G95" i="7"/>
  <c r="H99" i="7"/>
  <c r="G99" i="7"/>
  <c r="H103" i="7"/>
  <c r="G103" i="7"/>
  <c r="H107" i="7"/>
  <c r="G107" i="7"/>
  <c r="H111" i="7"/>
  <c r="G111" i="7"/>
  <c r="H115" i="7"/>
  <c r="G115" i="7"/>
  <c r="G119" i="7"/>
  <c r="H119" i="7"/>
  <c r="G123" i="7"/>
  <c r="H123" i="7"/>
  <c r="G127" i="7"/>
  <c r="H127" i="7"/>
  <c r="H131" i="7"/>
  <c r="G131" i="7"/>
  <c r="G135" i="7"/>
  <c r="H135" i="7"/>
  <c r="G139" i="7"/>
  <c r="H139" i="7"/>
  <c r="G143" i="7"/>
  <c r="H143" i="7"/>
  <c r="G147" i="7"/>
  <c r="H147" i="7"/>
  <c r="G151" i="7"/>
  <c r="H151" i="7"/>
  <c r="H155" i="7"/>
  <c r="G155" i="7"/>
  <c r="G159" i="7"/>
  <c r="H159" i="7"/>
  <c r="G163" i="7"/>
  <c r="H163" i="7"/>
  <c r="G167" i="7"/>
  <c r="H167" i="7"/>
  <c r="H171" i="7"/>
  <c r="G171" i="7"/>
  <c r="G175" i="7"/>
  <c r="H175" i="7"/>
  <c r="G179" i="7"/>
  <c r="H179" i="7"/>
  <c r="G183" i="7"/>
  <c r="H183" i="7"/>
  <c r="G187" i="7"/>
  <c r="H187" i="7"/>
  <c r="G191" i="7"/>
  <c r="H191" i="7"/>
  <c r="G195" i="7"/>
  <c r="H195" i="7"/>
  <c r="G199" i="7"/>
  <c r="H199" i="7"/>
  <c r="G203" i="7"/>
  <c r="H203" i="7"/>
  <c r="G207" i="7"/>
  <c r="H207" i="7"/>
  <c r="G211" i="7"/>
  <c r="H211" i="7"/>
  <c r="G215" i="7"/>
  <c r="H215" i="7"/>
  <c r="G219" i="7"/>
  <c r="H219" i="7"/>
  <c r="H223" i="7"/>
  <c r="G223" i="7"/>
  <c r="G227" i="7"/>
  <c r="H227" i="7"/>
  <c r="G231" i="7"/>
  <c r="H231" i="7"/>
  <c r="G16" i="7"/>
  <c r="H16" i="7"/>
  <c r="G40" i="7"/>
  <c r="H40" i="7"/>
  <c r="G60" i="7"/>
  <c r="H60" i="7"/>
  <c r="G64" i="7"/>
  <c r="H64" i="7"/>
  <c r="G72" i="7"/>
  <c r="H72" i="7"/>
  <c r="G84" i="7"/>
  <c r="H84" i="7"/>
  <c r="G88" i="7"/>
  <c r="H88" i="7"/>
  <c r="G96" i="7"/>
  <c r="H96" i="7"/>
  <c r="G100" i="7"/>
  <c r="H100" i="7"/>
  <c r="G116" i="7"/>
  <c r="H116" i="7"/>
  <c r="G128" i="7"/>
  <c r="H128" i="7"/>
  <c r="G136" i="7"/>
  <c r="H136" i="7"/>
  <c r="G152" i="7"/>
  <c r="H152" i="7"/>
  <c r="H160" i="7"/>
  <c r="G160" i="7"/>
  <c r="G172" i="7"/>
  <c r="H172" i="7"/>
  <c r="G204" i="7"/>
  <c r="H204" i="7"/>
  <c r="H3" i="7"/>
  <c r="G3" i="7"/>
  <c r="H7" i="7"/>
  <c r="G7" i="7"/>
  <c r="H11" i="7"/>
  <c r="G11" i="7"/>
  <c r="H15" i="7"/>
  <c r="G15" i="7"/>
  <c r="H19" i="7"/>
  <c r="G19" i="7"/>
  <c r="H23" i="7"/>
  <c r="G23" i="7"/>
  <c r="H27" i="7"/>
  <c r="G27" i="7"/>
  <c r="H31" i="7"/>
  <c r="G31" i="7"/>
  <c r="H35" i="7"/>
  <c r="G35" i="7"/>
  <c r="H39" i="7"/>
  <c r="G39" i="7"/>
  <c r="G6" i="7"/>
  <c r="H6" i="7"/>
  <c r="G10" i="7"/>
  <c r="H10" i="7"/>
  <c r="G14" i="7"/>
  <c r="H14" i="7"/>
  <c r="G18" i="7"/>
  <c r="H18" i="7"/>
  <c r="G22" i="7"/>
  <c r="H22" i="7"/>
  <c r="G26" i="7"/>
  <c r="H26" i="7"/>
  <c r="G30" i="7"/>
  <c r="H30" i="7"/>
  <c r="G34" i="7"/>
  <c r="H34" i="7"/>
  <c r="G38" i="7"/>
  <c r="H38" i="7"/>
  <c r="G42" i="7"/>
  <c r="H42" i="7"/>
  <c r="G46" i="7"/>
  <c r="H46" i="7"/>
  <c r="G50" i="7"/>
  <c r="H50" i="7"/>
  <c r="G54" i="7"/>
  <c r="H54" i="7"/>
  <c r="G58" i="7"/>
  <c r="H58" i="7"/>
  <c r="G62" i="7"/>
  <c r="H62" i="7"/>
  <c r="G66" i="7"/>
  <c r="H66" i="7"/>
  <c r="G70" i="7"/>
  <c r="H70" i="7"/>
  <c r="G74" i="7"/>
  <c r="H74" i="7"/>
  <c r="G78" i="7"/>
  <c r="H78" i="7"/>
  <c r="G82" i="7"/>
  <c r="H82" i="7"/>
  <c r="G86" i="7"/>
  <c r="H86" i="7"/>
  <c r="G90" i="7"/>
  <c r="H90" i="7"/>
  <c r="G94" i="7"/>
  <c r="H94" i="7"/>
  <c r="G98" i="7"/>
  <c r="H98" i="7"/>
  <c r="G102" i="7"/>
  <c r="H102" i="7"/>
  <c r="G106" i="7"/>
  <c r="H106" i="7"/>
  <c r="G110" i="7"/>
  <c r="H110" i="7"/>
  <c r="G114" i="7"/>
  <c r="H114" i="7"/>
  <c r="G118" i="7"/>
  <c r="H118" i="7"/>
  <c r="G122" i="7"/>
  <c r="H122" i="7"/>
  <c r="G126" i="7"/>
  <c r="H126" i="7"/>
  <c r="G130" i="7"/>
  <c r="H130" i="7"/>
  <c r="G134" i="7"/>
  <c r="H134" i="7"/>
  <c r="H138" i="7"/>
  <c r="G138" i="7"/>
  <c r="G142" i="7"/>
  <c r="H142" i="7"/>
  <c r="G146" i="7"/>
  <c r="H146" i="7"/>
  <c r="H150" i="7"/>
  <c r="G150" i="7"/>
  <c r="H154" i="7"/>
  <c r="G154" i="7"/>
  <c r="G158" i="7"/>
  <c r="H158" i="7"/>
  <c r="G162" i="7"/>
  <c r="H162" i="7"/>
  <c r="H166" i="7"/>
  <c r="G166" i="7"/>
  <c r="H170" i="7"/>
  <c r="G170" i="7"/>
  <c r="G174" i="7"/>
  <c r="H174" i="7"/>
  <c r="G178" i="7"/>
  <c r="H178" i="7"/>
  <c r="H182" i="7"/>
  <c r="G182" i="7"/>
  <c r="H186" i="7"/>
  <c r="G186" i="7"/>
  <c r="G190" i="7"/>
  <c r="H190" i="7"/>
  <c r="G194" i="7"/>
  <c r="H194" i="7"/>
  <c r="H198" i="7"/>
  <c r="G198" i="7"/>
  <c r="H202" i="7"/>
  <c r="G202" i="7"/>
  <c r="G206" i="7"/>
  <c r="H206" i="7"/>
  <c r="G210" i="7"/>
  <c r="H210" i="7"/>
  <c r="H214" i="7"/>
  <c r="G214" i="7"/>
  <c r="H218" i="7"/>
  <c r="G218" i="7"/>
  <c r="G222" i="7"/>
  <c r="H222" i="7"/>
  <c r="G226" i="7"/>
  <c r="H226" i="7"/>
  <c r="H230" i="7"/>
  <c r="G230" i="7"/>
  <c r="G4" i="7"/>
  <c r="H4" i="7"/>
  <c r="G8" i="7"/>
  <c r="H8" i="7"/>
  <c r="G20" i="7"/>
  <c r="H20" i="7"/>
  <c r="G36" i="7"/>
  <c r="H36" i="7"/>
  <c r="G112" i="7"/>
  <c r="H112" i="7"/>
  <c r="G124" i="7"/>
  <c r="H124" i="7"/>
  <c r="G132" i="7"/>
  <c r="H132" i="7"/>
  <c r="G140" i="7"/>
  <c r="H140" i="7"/>
  <c r="H148" i="7"/>
  <c r="G148" i="7"/>
  <c r="G156" i="7"/>
  <c r="H156" i="7"/>
  <c r="H164" i="7"/>
  <c r="G164" i="7"/>
  <c r="H180" i="7"/>
  <c r="G180" i="7"/>
  <c r="G184" i="7"/>
  <c r="H184" i="7"/>
  <c r="H192" i="7"/>
  <c r="G192" i="7"/>
  <c r="H196" i="7"/>
  <c r="G196" i="7"/>
  <c r="H228" i="7"/>
  <c r="G228" i="7"/>
  <c r="G2" i="7"/>
  <c r="H2" i="7"/>
  <c r="G5" i="7"/>
  <c r="H5" i="7"/>
  <c r="G9" i="7"/>
  <c r="H9" i="7"/>
  <c r="G13" i="7"/>
  <c r="H13" i="7"/>
  <c r="G17" i="7"/>
  <c r="H17" i="7"/>
  <c r="G21" i="7"/>
  <c r="H21" i="7"/>
  <c r="G25" i="7"/>
  <c r="H25" i="7"/>
  <c r="G29" i="7"/>
  <c r="H29" i="7"/>
  <c r="G33" i="7"/>
  <c r="H33" i="7"/>
  <c r="G37" i="7"/>
  <c r="H37" i="7"/>
  <c r="G41" i="7"/>
  <c r="H41" i="7"/>
  <c r="G45" i="7"/>
  <c r="H45" i="7"/>
  <c r="G49" i="7"/>
  <c r="H49" i="7"/>
  <c r="G53" i="7"/>
  <c r="H53" i="7"/>
  <c r="G57" i="7"/>
  <c r="H57" i="7"/>
  <c r="G61" i="7"/>
  <c r="H61" i="7"/>
  <c r="G65" i="7"/>
  <c r="H65" i="7"/>
  <c r="G69" i="7"/>
  <c r="H69" i="7"/>
  <c r="G73" i="7"/>
  <c r="H73" i="7"/>
  <c r="G77" i="7"/>
  <c r="H77" i="7"/>
  <c r="G81" i="7"/>
  <c r="H81" i="7"/>
  <c r="G85" i="7"/>
  <c r="H85" i="7"/>
  <c r="G89" i="7"/>
  <c r="H89" i="7"/>
  <c r="G93" i="7"/>
  <c r="H93" i="7"/>
  <c r="G97" i="7"/>
  <c r="H97" i="7"/>
  <c r="G101" i="7"/>
  <c r="H101" i="7"/>
  <c r="G105" i="7"/>
  <c r="H105" i="7"/>
  <c r="G109" i="7"/>
  <c r="H109" i="7"/>
  <c r="G113" i="7"/>
  <c r="H113" i="7"/>
  <c r="G117" i="7"/>
  <c r="H117" i="7"/>
  <c r="G121" i="7"/>
  <c r="H121" i="7"/>
  <c r="G125" i="7"/>
  <c r="H125" i="7"/>
  <c r="G129" i="7"/>
  <c r="H129" i="7"/>
  <c r="G133" i="7"/>
  <c r="H133" i="7"/>
  <c r="G137" i="7"/>
  <c r="H137" i="7"/>
  <c r="G141" i="7"/>
  <c r="H141" i="7"/>
  <c r="G145" i="7"/>
  <c r="H145" i="7"/>
  <c r="G149" i="7"/>
  <c r="H149" i="7"/>
  <c r="G153" i="7"/>
  <c r="H153" i="7"/>
  <c r="G157" i="7"/>
  <c r="H157" i="7"/>
  <c r="G161" i="7"/>
  <c r="H161" i="7"/>
  <c r="G165" i="7"/>
  <c r="H165" i="7"/>
  <c r="G169" i="7"/>
  <c r="H169" i="7"/>
  <c r="G173" i="7"/>
  <c r="H173" i="7"/>
  <c r="G177" i="7"/>
  <c r="H177" i="7"/>
  <c r="G181" i="7"/>
  <c r="H181" i="7"/>
  <c r="G185" i="7"/>
  <c r="H185" i="7"/>
  <c r="G189" i="7"/>
  <c r="H189" i="7"/>
  <c r="G193" i="7"/>
  <c r="H193" i="7"/>
  <c r="G197" i="7"/>
  <c r="H197" i="7"/>
  <c r="G201" i="7"/>
  <c r="H201" i="7"/>
  <c r="G205" i="7"/>
  <c r="H205" i="7"/>
  <c r="G209" i="7"/>
  <c r="H209" i="7"/>
  <c r="G213" i="7"/>
  <c r="H213" i="7"/>
  <c r="G217" i="7"/>
  <c r="H217" i="7"/>
  <c r="G221" i="7"/>
  <c r="H221" i="7"/>
  <c r="G225" i="7"/>
  <c r="H225" i="7"/>
  <c r="G229" i="7"/>
  <c r="H229" i="7"/>
  <c r="I240" i="7"/>
  <c r="I238" i="7"/>
  <c r="I254" i="7"/>
  <c r="I253" i="7"/>
  <c r="I252" i="7"/>
  <c r="I241" i="7"/>
  <c r="I242" i="7" a="1"/>
  <c r="I242" i="7" s="1"/>
  <c r="I239" i="7"/>
  <c r="I245" i="7"/>
  <c r="I246" i="7"/>
  <c r="I244" i="7" l="1" a="1"/>
  <c r="I244" i="7" s="1"/>
  <c r="I243" i="7" a="1"/>
  <c r="I243" i="7" s="1"/>
  <c r="I251" i="7"/>
  <c r="I250" i="7"/>
  <c r="BY17" i="4"/>
  <c r="BY18" i="4"/>
  <c r="BY19" i="4"/>
  <c r="BY20" i="4"/>
  <c r="BY21" i="4"/>
  <c r="BY22" i="4"/>
  <c r="BY23" i="4"/>
  <c r="BY24" i="4"/>
  <c r="BY25" i="4"/>
  <c r="BY26" i="4"/>
  <c r="BY27" i="4"/>
  <c r="BY28" i="4"/>
  <c r="BY29" i="4"/>
  <c r="BY30" i="4"/>
  <c r="BY31" i="4"/>
  <c r="BY32" i="4"/>
  <c r="BY33" i="4"/>
  <c r="BY34" i="4"/>
  <c r="BY35" i="4"/>
  <c r="BY36" i="4"/>
  <c r="BY37" i="4"/>
  <c r="BY38" i="4"/>
  <c r="BY39" i="4"/>
  <c r="BY40" i="4"/>
  <c r="BY41" i="4"/>
  <c r="BY42" i="4"/>
  <c r="BY43" i="4"/>
  <c r="BY44" i="4"/>
  <c r="BY45" i="4"/>
  <c r="BY46" i="4"/>
  <c r="BY47" i="4"/>
  <c r="BY48" i="4"/>
  <c r="BY49" i="4"/>
  <c r="BY50" i="4"/>
  <c r="BY51" i="4"/>
  <c r="BY52" i="4"/>
  <c r="BY53" i="4"/>
  <c r="BY54" i="4"/>
  <c r="BY55" i="4"/>
  <c r="BY56" i="4"/>
  <c r="BY57" i="4"/>
  <c r="BY58" i="4"/>
  <c r="BY59" i="4"/>
  <c r="BY60" i="4"/>
  <c r="BY61" i="4"/>
  <c r="BY62" i="4"/>
  <c r="BY63" i="4"/>
  <c r="BY64" i="4"/>
  <c r="BY65" i="4"/>
  <c r="BY66" i="4"/>
  <c r="BY67" i="4"/>
  <c r="BY68" i="4"/>
  <c r="BY69" i="4"/>
  <c r="BY70" i="4"/>
  <c r="BY71" i="4"/>
  <c r="BY72" i="4"/>
  <c r="BY73" i="4"/>
  <c r="BY74" i="4"/>
  <c r="BY75" i="4"/>
  <c r="BY76" i="4"/>
  <c r="BY77" i="4"/>
  <c r="BY78" i="4"/>
  <c r="BY79" i="4"/>
  <c r="BY80" i="4"/>
  <c r="BY81" i="4"/>
  <c r="BY82" i="4"/>
  <c r="BY83" i="4"/>
  <c r="BY84" i="4"/>
  <c r="BY85" i="4"/>
  <c r="BY86" i="4"/>
  <c r="BY87" i="4"/>
  <c r="BY88" i="4"/>
  <c r="BY89" i="4"/>
  <c r="BY90" i="4"/>
  <c r="BY91" i="4"/>
  <c r="BY92" i="4"/>
  <c r="BY93" i="4"/>
  <c r="BY94" i="4"/>
  <c r="BY95" i="4"/>
  <c r="BY96" i="4"/>
  <c r="BY97" i="4"/>
  <c r="BY98" i="4"/>
  <c r="BY99" i="4"/>
  <c r="BY100" i="4"/>
  <c r="BY101" i="4"/>
  <c r="BY102" i="4"/>
  <c r="BY103" i="4"/>
  <c r="BY104" i="4"/>
  <c r="BY105" i="4"/>
  <c r="BY106" i="4"/>
  <c r="BY107" i="4"/>
  <c r="BY108" i="4"/>
  <c r="BY109" i="4"/>
  <c r="BY110" i="4"/>
  <c r="BY111" i="4"/>
  <c r="BY112" i="4"/>
  <c r="BY113" i="4"/>
  <c r="BY114" i="4"/>
  <c r="BY115" i="4"/>
  <c r="BY116" i="4"/>
  <c r="BY117" i="4"/>
  <c r="BY118" i="4"/>
  <c r="BY119" i="4"/>
  <c r="BY120" i="4"/>
  <c r="BY121" i="4"/>
  <c r="BY122" i="4"/>
  <c r="BY123" i="4"/>
  <c r="BY124" i="4"/>
  <c r="BY125" i="4"/>
  <c r="BY126" i="4"/>
  <c r="BY127" i="4"/>
  <c r="BY128" i="4"/>
  <c r="BY129" i="4"/>
  <c r="BY130" i="4"/>
  <c r="BY131" i="4"/>
  <c r="BY132" i="4"/>
  <c r="BY133" i="4"/>
  <c r="BY134" i="4"/>
  <c r="BY135" i="4"/>
  <c r="BY136" i="4"/>
  <c r="BY137" i="4"/>
  <c r="BY138" i="4"/>
  <c r="BY139" i="4"/>
  <c r="BY140" i="4"/>
  <c r="BY141" i="4"/>
  <c r="BY142" i="4"/>
  <c r="BY143" i="4"/>
  <c r="BY144" i="4"/>
  <c r="BY145" i="4"/>
  <c r="BY146" i="4"/>
  <c r="BY147" i="4"/>
  <c r="BY148" i="4"/>
  <c r="BY149" i="4"/>
  <c r="BY150" i="4"/>
  <c r="BY151" i="4"/>
  <c r="BY152" i="4"/>
  <c r="BY153" i="4"/>
  <c r="BY154" i="4"/>
  <c r="BY155" i="4"/>
  <c r="BY156" i="4"/>
  <c r="BY157" i="4"/>
  <c r="BY158" i="4"/>
  <c r="BY159" i="4"/>
  <c r="BY160" i="4"/>
  <c r="BY161" i="4"/>
  <c r="BY162" i="4"/>
  <c r="BY163" i="4"/>
  <c r="BY164" i="4"/>
  <c r="BY165" i="4"/>
  <c r="BY166" i="4"/>
  <c r="BY167" i="4"/>
  <c r="BY168" i="4"/>
  <c r="BY169" i="4"/>
  <c r="BY170" i="4"/>
  <c r="BY171" i="4"/>
  <c r="BY172" i="4"/>
  <c r="BY173" i="4"/>
  <c r="BY174" i="4"/>
  <c r="BY175" i="4"/>
  <c r="BY176" i="4"/>
  <c r="BY177" i="4"/>
  <c r="BY178" i="4"/>
  <c r="BY179" i="4"/>
  <c r="BY180" i="4"/>
  <c r="BY181" i="4"/>
  <c r="BY182" i="4"/>
  <c r="BY183" i="4"/>
  <c r="BY184" i="4"/>
  <c r="BY185" i="4"/>
  <c r="BY186" i="4"/>
  <c r="BY187" i="4"/>
  <c r="BY188" i="4"/>
  <c r="BY189" i="4"/>
  <c r="BY190" i="4"/>
  <c r="BY191" i="4"/>
  <c r="BY192" i="4"/>
  <c r="BY193" i="4"/>
  <c r="BY194" i="4"/>
  <c r="BY195" i="4"/>
  <c r="BY196" i="4"/>
  <c r="BY197" i="4"/>
  <c r="BY198" i="4"/>
  <c r="BY199" i="4"/>
  <c r="BY200" i="4"/>
  <c r="BY201" i="4"/>
  <c r="BY202" i="4"/>
  <c r="BY203" i="4"/>
  <c r="BY204" i="4"/>
  <c r="BY205" i="4"/>
  <c r="BY206" i="4"/>
  <c r="BY207" i="4"/>
  <c r="BY208" i="4"/>
  <c r="BY209" i="4"/>
  <c r="BY210" i="4"/>
  <c r="BY211" i="4"/>
  <c r="BY212" i="4"/>
  <c r="BY213" i="4"/>
  <c r="BY214" i="4"/>
  <c r="BY215" i="4"/>
  <c r="BY216" i="4"/>
  <c r="BY217" i="4"/>
  <c r="BY218" i="4"/>
  <c r="BY219" i="4"/>
  <c r="BY220" i="4"/>
  <c r="BY221" i="4"/>
  <c r="BY222" i="4"/>
  <c r="BY223" i="4"/>
  <c r="BY224" i="4"/>
  <c r="BY225" i="4"/>
  <c r="BY226" i="4"/>
  <c r="BY227" i="4"/>
  <c r="BY228" i="4"/>
  <c r="BY229" i="4"/>
  <c r="BY230" i="4"/>
  <c r="BY231" i="4"/>
  <c r="BY232" i="4"/>
  <c r="BY233" i="4"/>
  <c r="BY234" i="4"/>
  <c r="BY235" i="4"/>
  <c r="BY236" i="4"/>
  <c r="BY237" i="4"/>
  <c r="BY238" i="4"/>
  <c r="BY239" i="4"/>
  <c r="BY240" i="4"/>
  <c r="BY241" i="4"/>
  <c r="BY242" i="4"/>
  <c r="BY243" i="4"/>
  <c r="BY244" i="4"/>
  <c r="BY245" i="4"/>
  <c r="BY16" i="4"/>
  <c r="S4" i="6"/>
  <c r="AB13" i="20" s="1"/>
  <c r="BX17" i="4"/>
  <c r="BX18" i="4"/>
  <c r="BX19" i="4"/>
  <c r="BX20" i="4"/>
  <c r="BX21" i="4"/>
  <c r="BX22" i="4"/>
  <c r="BX23" i="4"/>
  <c r="BX24" i="4"/>
  <c r="BX25" i="4"/>
  <c r="BX26" i="4"/>
  <c r="BX27" i="4"/>
  <c r="BX28" i="4"/>
  <c r="BX29" i="4"/>
  <c r="BX30" i="4"/>
  <c r="BX31" i="4"/>
  <c r="BX32" i="4"/>
  <c r="BX33" i="4"/>
  <c r="BX34" i="4"/>
  <c r="BX35" i="4"/>
  <c r="BX36" i="4"/>
  <c r="BX37" i="4"/>
  <c r="BX38" i="4"/>
  <c r="BX39" i="4"/>
  <c r="BX40" i="4"/>
  <c r="BX41" i="4"/>
  <c r="BX42" i="4"/>
  <c r="BX43" i="4"/>
  <c r="BX44" i="4"/>
  <c r="BX45" i="4"/>
  <c r="BX46" i="4"/>
  <c r="BX47" i="4"/>
  <c r="BX48" i="4"/>
  <c r="BX49" i="4"/>
  <c r="BX50" i="4"/>
  <c r="BX51" i="4"/>
  <c r="BX52" i="4"/>
  <c r="BX53" i="4"/>
  <c r="BX54" i="4"/>
  <c r="BX55" i="4"/>
  <c r="BX56" i="4"/>
  <c r="BX57" i="4"/>
  <c r="BX58" i="4"/>
  <c r="BX59" i="4"/>
  <c r="BX60" i="4"/>
  <c r="BX61" i="4"/>
  <c r="BX62" i="4"/>
  <c r="BX63" i="4"/>
  <c r="BX64" i="4"/>
  <c r="BX65" i="4"/>
  <c r="BX66" i="4"/>
  <c r="BX67" i="4"/>
  <c r="BX68" i="4"/>
  <c r="BX69" i="4"/>
  <c r="BX70" i="4"/>
  <c r="BX71" i="4"/>
  <c r="BX72" i="4"/>
  <c r="BX73" i="4"/>
  <c r="BX74" i="4"/>
  <c r="BX75" i="4"/>
  <c r="BX76" i="4"/>
  <c r="BX77" i="4"/>
  <c r="BX78" i="4"/>
  <c r="BX79" i="4"/>
  <c r="BX80" i="4"/>
  <c r="BX81" i="4"/>
  <c r="BX82" i="4"/>
  <c r="BX83" i="4"/>
  <c r="BX84" i="4"/>
  <c r="BX85" i="4"/>
  <c r="BX86" i="4"/>
  <c r="BX87" i="4"/>
  <c r="BX88" i="4"/>
  <c r="BX89" i="4"/>
  <c r="BX90" i="4"/>
  <c r="BX91" i="4"/>
  <c r="BX92" i="4"/>
  <c r="BX93" i="4"/>
  <c r="BX94" i="4"/>
  <c r="BX95" i="4"/>
  <c r="BX96" i="4"/>
  <c r="BX97" i="4"/>
  <c r="BX98" i="4"/>
  <c r="BX99" i="4"/>
  <c r="BX100" i="4"/>
  <c r="BX101" i="4"/>
  <c r="BX102" i="4"/>
  <c r="BX103" i="4"/>
  <c r="BX104" i="4"/>
  <c r="BX105" i="4"/>
  <c r="BX106" i="4"/>
  <c r="BX107" i="4"/>
  <c r="BX108" i="4"/>
  <c r="BX109" i="4"/>
  <c r="BX110" i="4"/>
  <c r="BX111" i="4"/>
  <c r="BX112" i="4"/>
  <c r="BX113" i="4"/>
  <c r="BX114" i="4"/>
  <c r="BX115" i="4"/>
  <c r="BX116" i="4"/>
  <c r="BX117" i="4"/>
  <c r="BX118" i="4"/>
  <c r="BX119" i="4"/>
  <c r="BX120" i="4"/>
  <c r="BX121" i="4"/>
  <c r="BX122" i="4"/>
  <c r="BX123" i="4"/>
  <c r="BX124" i="4"/>
  <c r="BX125" i="4"/>
  <c r="BX126" i="4"/>
  <c r="BX127" i="4"/>
  <c r="BX128" i="4"/>
  <c r="BX129" i="4"/>
  <c r="BX130" i="4"/>
  <c r="BX131" i="4"/>
  <c r="BX132" i="4"/>
  <c r="BX133" i="4"/>
  <c r="BX134" i="4"/>
  <c r="BX135" i="4"/>
  <c r="BX136" i="4"/>
  <c r="BX137" i="4"/>
  <c r="BX138" i="4"/>
  <c r="BX139" i="4"/>
  <c r="BX140" i="4"/>
  <c r="BX141" i="4"/>
  <c r="BX142" i="4"/>
  <c r="BX143" i="4"/>
  <c r="BX144" i="4"/>
  <c r="BX145" i="4"/>
  <c r="BX146" i="4"/>
  <c r="BX147" i="4"/>
  <c r="BX148" i="4"/>
  <c r="BX149" i="4"/>
  <c r="BX150" i="4"/>
  <c r="BX151" i="4"/>
  <c r="BX152" i="4"/>
  <c r="BX153" i="4"/>
  <c r="BX154" i="4"/>
  <c r="BX155" i="4"/>
  <c r="BX156" i="4"/>
  <c r="BX157" i="4"/>
  <c r="BX158" i="4"/>
  <c r="BX159" i="4"/>
  <c r="BX160" i="4"/>
  <c r="BX161" i="4"/>
  <c r="BX162" i="4"/>
  <c r="BX163" i="4"/>
  <c r="BX164" i="4"/>
  <c r="BX165" i="4"/>
  <c r="BX166" i="4"/>
  <c r="BX167" i="4"/>
  <c r="BX168" i="4"/>
  <c r="BX169" i="4"/>
  <c r="BX170" i="4"/>
  <c r="BX171" i="4"/>
  <c r="BX172" i="4"/>
  <c r="BX173" i="4"/>
  <c r="BX174" i="4"/>
  <c r="BX175" i="4"/>
  <c r="BX176" i="4"/>
  <c r="BX177" i="4"/>
  <c r="BX178" i="4"/>
  <c r="BX179" i="4"/>
  <c r="BX180" i="4"/>
  <c r="BX181" i="4"/>
  <c r="BX182" i="4"/>
  <c r="BX183" i="4"/>
  <c r="BX184" i="4"/>
  <c r="BX185" i="4"/>
  <c r="BX186" i="4"/>
  <c r="BX187" i="4"/>
  <c r="BX188" i="4"/>
  <c r="BX189" i="4"/>
  <c r="BX190" i="4"/>
  <c r="BX191" i="4"/>
  <c r="BX192" i="4"/>
  <c r="BX193" i="4"/>
  <c r="BX194" i="4"/>
  <c r="BX195" i="4"/>
  <c r="BX196" i="4"/>
  <c r="BX197" i="4"/>
  <c r="BX198" i="4"/>
  <c r="BX199" i="4"/>
  <c r="BX200" i="4"/>
  <c r="BX201" i="4"/>
  <c r="BX202" i="4"/>
  <c r="BX203" i="4"/>
  <c r="BX204" i="4"/>
  <c r="BX205" i="4"/>
  <c r="BX206" i="4"/>
  <c r="BX207" i="4"/>
  <c r="BX208" i="4"/>
  <c r="BX209" i="4"/>
  <c r="BX210" i="4"/>
  <c r="BX211" i="4"/>
  <c r="BX212" i="4"/>
  <c r="BX213" i="4"/>
  <c r="BX214" i="4"/>
  <c r="BX215" i="4"/>
  <c r="BX216" i="4"/>
  <c r="BX217" i="4"/>
  <c r="BX218" i="4"/>
  <c r="BX219" i="4"/>
  <c r="BX220" i="4"/>
  <c r="BX221" i="4"/>
  <c r="BX222" i="4"/>
  <c r="BX223" i="4"/>
  <c r="BX224" i="4"/>
  <c r="BX225" i="4"/>
  <c r="BX226" i="4"/>
  <c r="BX227" i="4"/>
  <c r="BX228" i="4"/>
  <c r="BX229" i="4"/>
  <c r="BX230" i="4"/>
  <c r="BX231" i="4"/>
  <c r="BX232" i="4"/>
  <c r="BX233" i="4"/>
  <c r="BX234" i="4"/>
  <c r="BX235" i="4"/>
  <c r="BX236" i="4"/>
  <c r="BX237" i="4"/>
  <c r="BX238" i="4"/>
  <c r="BX239" i="4"/>
  <c r="BX240" i="4"/>
  <c r="BX241" i="4"/>
  <c r="BX242" i="4"/>
  <c r="BX243" i="4"/>
  <c r="BX244" i="4"/>
  <c r="BX245" i="4"/>
  <c r="BX16" i="4"/>
  <c r="CN17" i="4"/>
  <c r="CN18" i="4"/>
  <c r="CN19" i="4"/>
  <c r="CN20" i="4"/>
  <c r="CN21" i="4"/>
  <c r="CN22" i="4"/>
  <c r="CN23" i="4"/>
  <c r="CN24" i="4"/>
  <c r="CN25" i="4"/>
  <c r="CN26" i="4"/>
  <c r="CN27" i="4"/>
  <c r="CN28" i="4"/>
  <c r="CN29" i="4"/>
  <c r="CN30" i="4"/>
  <c r="CN31" i="4"/>
  <c r="CN32" i="4"/>
  <c r="CN33" i="4"/>
  <c r="CN34" i="4"/>
  <c r="CN35" i="4"/>
  <c r="CN36" i="4"/>
  <c r="CN37" i="4"/>
  <c r="CN38" i="4"/>
  <c r="CN39" i="4"/>
  <c r="CN40" i="4"/>
  <c r="CN41" i="4"/>
  <c r="CN42" i="4"/>
  <c r="CN43" i="4"/>
  <c r="CN44" i="4"/>
  <c r="CN45" i="4"/>
  <c r="CN46" i="4"/>
  <c r="CN47" i="4"/>
  <c r="CN48" i="4"/>
  <c r="CN49" i="4"/>
  <c r="CN50" i="4"/>
  <c r="CN51" i="4"/>
  <c r="CN52" i="4"/>
  <c r="CN53" i="4"/>
  <c r="CN54" i="4"/>
  <c r="CN55" i="4"/>
  <c r="CN56" i="4"/>
  <c r="CN57" i="4"/>
  <c r="CN58" i="4"/>
  <c r="CN59" i="4"/>
  <c r="CN60" i="4"/>
  <c r="CN61" i="4"/>
  <c r="CN62" i="4"/>
  <c r="CN63" i="4"/>
  <c r="CN64" i="4"/>
  <c r="CN65" i="4"/>
  <c r="CN66" i="4"/>
  <c r="CN67" i="4"/>
  <c r="CN68" i="4"/>
  <c r="CN69" i="4"/>
  <c r="CN70" i="4"/>
  <c r="CN71" i="4"/>
  <c r="CN72" i="4"/>
  <c r="CN73" i="4"/>
  <c r="CN74" i="4"/>
  <c r="CN75" i="4"/>
  <c r="CN76" i="4"/>
  <c r="CN77" i="4"/>
  <c r="CN78" i="4"/>
  <c r="CN79" i="4"/>
  <c r="CN80" i="4"/>
  <c r="CN81" i="4"/>
  <c r="CN82" i="4"/>
  <c r="CN83" i="4"/>
  <c r="CN84" i="4"/>
  <c r="CN85" i="4"/>
  <c r="CN86" i="4"/>
  <c r="CN87" i="4"/>
  <c r="CN88" i="4"/>
  <c r="CN89" i="4"/>
  <c r="CN90" i="4"/>
  <c r="CN91" i="4"/>
  <c r="CN92" i="4"/>
  <c r="CN93" i="4"/>
  <c r="CN94" i="4"/>
  <c r="CN95" i="4"/>
  <c r="CN96" i="4"/>
  <c r="CN97" i="4"/>
  <c r="CN98" i="4"/>
  <c r="CN99" i="4"/>
  <c r="CN100" i="4"/>
  <c r="CN101" i="4"/>
  <c r="CN102" i="4"/>
  <c r="CN103" i="4"/>
  <c r="CN104" i="4"/>
  <c r="CN105" i="4"/>
  <c r="CN106" i="4"/>
  <c r="CN107" i="4"/>
  <c r="CN108" i="4"/>
  <c r="CN109" i="4"/>
  <c r="CN110" i="4"/>
  <c r="CN111" i="4"/>
  <c r="CN112" i="4"/>
  <c r="CN113" i="4"/>
  <c r="CN114" i="4"/>
  <c r="CN115" i="4"/>
  <c r="CN116" i="4"/>
  <c r="CN117" i="4"/>
  <c r="CN118" i="4"/>
  <c r="CN119" i="4"/>
  <c r="CN120" i="4"/>
  <c r="CN121" i="4"/>
  <c r="CN122" i="4"/>
  <c r="CN123" i="4"/>
  <c r="CN124" i="4"/>
  <c r="CN125" i="4"/>
  <c r="CN126" i="4"/>
  <c r="CN127" i="4"/>
  <c r="CN128" i="4"/>
  <c r="CN129" i="4"/>
  <c r="CN130" i="4"/>
  <c r="CN131" i="4"/>
  <c r="CN132" i="4"/>
  <c r="CN133" i="4"/>
  <c r="CN134" i="4"/>
  <c r="CN135" i="4"/>
  <c r="CN136" i="4"/>
  <c r="CN137" i="4"/>
  <c r="CN138" i="4"/>
  <c r="CN139" i="4"/>
  <c r="CN140" i="4"/>
  <c r="CN141" i="4"/>
  <c r="CN142" i="4"/>
  <c r="CN143" i="4"/>
  <c r="CN144" i="4"/>
  <c r="CN145" i="4"/>
  <c r="CN146" i="4"/>
  <c r="CN147" i="4"/>
  <c r="CN148" i="4"/>
  <c r="CN149" i="4"/>
  <c r="CN150" i="4"/>
  <c r="CN151" i="4"/>
  <c r="CN152" i="4"/>
  <c r="CN153" i="4"/>
  <c r="CN154" i="4"/>
  <c r="CN155" i="4"/>
  <c r="CN156" i="4"/>
  <c r="CN157" i="4"/>
  <c r="CN158" i="4"/>
  <c r="CN159" i="4"/>
  <c r="CN160" i="4"/>
  <c r="CN161" i="4"/>
  <c r="CN162" i="4"/>
  <c r="CN163" i="4"/>
  <c r="CN164" i="4"/>
  <c r="CN165" i="4"/>
  <c r="CN166" i="4"/>
  <c r="CN167" i="4"/>
  <c r="CN168" i="4"/>
  <c r="CN169" i="4"/>
  <c r="CN170" i="4"/>
  <c r="CN171" i="4"/>
  <c r="CN172" i="4"/>
  <c r="CN173" i="4"/>
  <c r="CN174" i="4"/>
  <c r="CN175" i="4"/>
  <c r="CN176" i="4"/>
  <c r="CN177" i="4"/>
  <c r="CN178" i="4"/>
  <c r="CN179" i="4"/>
  <c r="CN180" i="4"/>
  <c r="CN181" i="4"/>
  <c r="CN182" i="4"/>
  <c r="CN183" i="4"/>
  <c r="CN184" i="4"/>
  <c r="CN185" i="4"/>
  <c r="CN186" i="4"/>
  <c r="CN187" i="4"/>
  <c r="CN188" i="4"/>
  <c r="CN189" i="4"/>
  <c r="CN190" i="4"/>
  <c r="CN191" i="4"/>
  <c r="CN192" i="4"/>
  <c r="CN193" i="4"/>
  <c r="CN194" i="4"/>
  <c r="CN195" i="4"/>
  <c r="CN196" i="4"/>
  <c r="CN197" i="4"/>
  <c r="CN198" i="4"/>
  <c r="CN199" i="4"/>
  <c r="CN200" i="4"/>
  <c r="CN201" i="4"/>
  <c r="CN202" i="4"/>
  <c r="CN203" i="4"/>
  <c r="CN204" i="4"/>
  <c r="CN205" i="4"/>
  <c r="CN206" i="4"/>
  <c r="CN207" i="4"/>
  <c r="CN208" i="4"/>
  <c r="CN209" i="4"/>
  <c r="CN210" i="4"/>
  <c r="CN211" i="4"/>
  <c r="CN212" i="4"/>
  <c r="CN213" i="4"/>
  <c r="CN214" i="4"/>
  <c r="CN215" i="4"/>
  <c r="CN216" i="4"/>
  <c r="CN217" i="4"/>
  <c r="CN218" i="4"/>
  <c r="CN219" i="4"/>
  <c r="CN220" i="4"/>
  <c r="CN221" i="4"/>
  <c r="CN222" i="4"/>
  <c r="CN223" i="4"/>
  <c r="CN224" i="4"/>
  <c r="CN225" i="4"/>
  <c r="CN226" i="4"/>
  <c r="CN227" i="4"/>
  <c r="CN228" i="4"/>
  <c r="CN229" i="4"/>
  <c r="CN230" i="4"/>
  <c r="CN231" i="4"/>
  <c r="CN232" i="4"/>
  <c r="CN233" i="4"/>
  <c r="CN234" i="4"/>
  <c r="CN235" i="4"/>
  <c r="CN236" i="4"/>
  <c r="CN237" i="4"/>
  <c r="CN238" i="4"/>
  <c r="CN239" i="4"/>
  <c r="CN240" i="4"/>
  <c r="CN241" i="4"/>
  <c r="CN242" i="4"/>
  <c r="CN243" i="4"/>
  <c r="CN244" i="4"/>
  <c r="CN245" i="4"/>
  <c r="BW14" i="4" l="1"/>
  <c r="BU12" i="4"/>
  <c r="BU9" i="4"/>
  <c r="BU7" i="4"/>
  <c r="BU14" i="4"/>
  <c r="BU11" i="4"/>
  <c r="BW13" i="4"/>
  <c r="BW12" i="4"/>
  <c r="BW11" i="4"/>
  <c r="BW10" i="4"/>
  <c r="BW9" i="4"/>
  <c r="BW8" i="4"/>
  <c r="BW7" i="4"/>
  <c r="BW6" i="4"/>
  <c r="BU13" i="4"/>
  <c r="BU10" i="4"/>
  <c r="BU8" i="4"/>
  <c r="BU6" i="4"/>
  <c r="W1" i="7"/>
  <c r="W236" i="7" s="1"/>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 i="20"/>
  <c r="EB1" i="10" l="1"/>
  <c r="AD29" i="20" l="1"/>
  <c r="AD28" i="20"/>
  <c r="AD27" i="20"/>
  <c r="AD26" i="20"/>
  <c r="AC29" i="20"/>
  <c r="AC28" i="20"/>
  <c r="AC27" i="20"/>
  <c r="AC26" i="20"/>
  <c r="AB29" i="20"/>
  <c r="AB28" i="20"/>
  <c r="AB27" i="20"/>
  <c r="AB26" i="20"/>
  <c r="Z4" i="6"/>
  <c r="AB20" i="20" s="1"/>
  <c r="AC1" i="7" l="1"/>
  <c r="AC236" i="7" s="1"/>
  <c r="J262" i="20"/>
  <c r="I262" i="20"/>
  <c r="H262" i="20"/>
  <c r="G262" i="20"/>
  <c r="F262" i="20"/>
  <c r="D262" i="20"/>
  <c r="B262" i="20"/>
  <c r="A262" i="20"/>
  <c r="J261" i="20"/>
  <c r="I261" i="20"/>
  <c r="H261" i="20"/>
  <c r="G261" i="20"/>
  <c r="F261" i="20"/>
  <c r="D261" i="20"/>
  <c r="B261" i="20"/>
  <c r="A261" i="20"/>
  <c r="J260" i="20"/>
  <c r="I260" i="20"/>
  <c r="H260" i="20"/>
  <c r="T260" i="20" s="1"/>
  <c r="G260" i="20"/>
  <c r="F260" i="20"/>
  <c r="D260" i="20"/>
  <c r="B260" i="20"/>
  <c r="A260" i="20"/>
  <c r="J259" i="20"/>
  <c r="I259" i="20"/>
  <c r="H259" i="20"/>
  <c r="G259" i="20"/>
  <c r="F259" i="20"/>
  <c r="D259" i="20"/>
  <c r="B259" i="20"/>
  <c r="A259" i="20"/>
  <c r="J258" i="20"/>
  <c r="I258" i="20"/>
  <c r="H258" i="20"/>
  <c r="G258" i="20"/>
  <c r="F258" i="20"/>
  <c r="D258" i="20"/>
  <c r="B258" i="20"/>
  <c r="A258" i="20"/>
  <c r="J257" i="20"/>
  <c r="I257" i="20"/>
  <c r="H257" i="20"/>
  <c r="G257" i="20"/>
  <c r="F257" i="20"/>
  <c r="D257" i="20"/>
  <c r="B257" i="20"/>
  <c r="A257" i="20"/>
  <c r="J256" i="20"/>
  <c r="I256" i="20"/>
  <c r="H256" i="20"/>
  <c r="T256" i="20" s="1"/>
  <c r="G256" i="20"/>
  <c r="F256" i="20"/>
  <c r="D256" i="20"/>
  <c r="B256" i="20"/>
  <c r="A256" i="20"/>
  <c r="O255" i="20"/>
  <c r="J255" i="20"/>
  <c r="I255" i="20"/>
  <c r="H255" i="20"/>
  <c r="T255" i="20" s="1"/>
  <c r="G255" i="20"/>
  <c r="F255" i="20"/>
  <c r="D255" i="20"/>
  <c r="B255" i="20"/>
  <c r="A255" i="20"/>
  <c r="J254" i="20"/>
  <c r="I254" i="20"/>
  <c r="H254" i="20"/>
  <c r="T254" i="20" s="1"/>
  <c r="G254" i="20"/>
  <c r="F254" i="20"/>
  <c r="D254" i="20"/>
  <c r="B254" i="20"/>
  <c r="A254" i="20"/>
  <c r="J253" i="20"/>
  <c r="I253" i="20"/>
  <c r="H253" i="20"/>
  <c r="G253" i="20"/>
  <c r="F253" i="20"/>
  <c r="D253" i="20"/>
  <c r="B253" i="20"/>
  <c r="A253" i="20"/>
  <c r="J252" i="20"/>
  <c r="I252" i="20"/>
  <c r="H252" i="20"/>
  <c r="T252" i="20" s="1"/>
  <c r="G252" i="20"/>
  <c r="F252" i="20"/>
  <c r="D252" i="20"/>
  <c r="B252" i="20"/>
  <c r="A252" i="20"/>
  <c r="O251" i="20"/>
  <c r="J251" i="20"/>
  <c r="I251" i="20"/>
  <c r="H251" i="20"/>
  <c r="T251" i="20" s="1"/>
  <c r="G251" i="20"/>
  <c r="F251" i="20"/>
  <c r="D251" i="20"/>
  <c r="B251" i="20"/>
  <c r="A251" i="20"/>
  <c r="J250" i="20"/>
  <c r="I250" i="20"/>
  <c r="H250" i="20"/>
  <c r="G250" i="20"/>
  <c r="F250" i="20"/>
  <c r="D250" i="20"/>
  <c r="B250" i="20"/>
  <c r="A250" i="20"/>
  <c r="J249" i="20"/>
  <c r="I249" i="20"/>
  <c r="H249" i="20"/>
  <c r="T249" i="20" s="1"/>
  <c r="G249" i="20"/>
  <c r="F249" i="20"/>
  <c r="D249" i="20"/>
  <c r="B249" i="20"/>
  <c r="A249" i="20"/>
  <c r="J248" i="20"/>
  <c r="I248" i="20"/>
  <c r="H248" i="20"/>
  <c r="T248" i="20" s="1"/>
  <c r="G248" i="20"/>
  <c r="F248" i="20"/>
  <c r="D248" i="20"/>
  <c r="B248" i="20"/>
  <c r="A248" i="20"/>
  <c r="O247" i="20"/>
  <c r="J247" i="20"/>
  <c r="I247" i="20"/>
  <c r="H247" i="20"/>
  <c r="T247" i="20" s="1"/>
  <c r="G247" i="20"/>
  <c r="F247" i="20"/>
  <c r="D247" i="20"/>
  <c r="B247" i="20"/>
  <c r="A247" i="20"/>
  <c r="J246" i="20"/>
  <c r="I246" i="20"/>
  <c r="H246" i="20"/>
  <c r="T246" i="20" s="1"/>
  <c r="G246" i="20"/>
  <c r="F246" i="20"/>
  <c r="D246" i="20"/>
  <c r="B246" i="20"/>
  <c r="A246" i="20"/>
  <c r="J245" i="20"/>
  <c r="I245" i="20"/>
  <c r="H245" i="20"/>
  <c r="G245" i="20"/>
  <c r="F245" i="20"/>
  <c r="D245" i="20"/>
  <c r="B245" i="20"/>
  <c r="A245" i="20"/>
  <c r="J244" i="20"/>
  <c r="I244" i="20"/>
  <c r="H244" i="20"/>
  <c r="T244" i="20" s="1"/>
  <c r="G244" i="20"/>
  <c r="F244" i="20"/>
  <c r="D244" i="20"/>
  <c r="B244" i="20"/>
  <c r="A244" i="20"/>
  <c r="O243" i="20"/>
  <c r="J243" i="20"/>
  <c r="I243" i="20"/>
  <c r="H243" i="20"/>
  <c r="T243" i="20" s="1"/>
  <c r="G243" i="20"/>
  <c r="F243" i="20"/>
  <c r="D243" i="20"/>
  <c r="B243" i="20"/>
  <c r="A243" i="20"/>
  <c r="J242" i="20"/>
  <c r="I242" i="20"/>
  <c r="H242" i="20"/>
  <c r="G242" i="20"/>
  <c r="F242" i="20"/>
  <c r="D242" i="20"/>
  <c r="B242" i="20"/>
  <c r="A242" i="20"/>
  <c r="J241" i="20"/>
  <c r="I241" i="20"/>
  <c r="H241" i="20"/>
  <c r="G241" i="20"/>
  <c r="F241" i="20"/>
  <c r="D241" i="20"/>
  <c r="B241" i="20"/>
  <c r="A241" i="20"/>
  <c r="J240" i="20"/>
  <c r="I240" i="20"/>
  <c r="H240" i="20"/>
  <c r="T240" i="20" s="1"/>
  <c r="G240" i="20"/>
  <c r="F240" i="20"/>
  <c r="D240" i="20"/>
  <c r="B240" i="20"/>
  <c r="A240" i="20"/>
  <c r="O239" i="20"/>
  <c r="J239" i="20"/>
  <c r="I239" i="20"/>
  <c r="H239" i="20"/>
  <c r="G239" i="20"/>
  <c r="F239" i="20"/>
  <c r="D239" i="20"/>
  <c r="B239" i="20"/>
  <c r="A239" i="20"/>
  <c r="J238" i="20"/>
  <c r="I238" i="20"/>
  <c r="H238" i="20"/>
  <c r="G238" i="20"/>
  <c r="F238" i="20"/>
  <c r="D238" i="20"/>
  <c r="B238" i="20"/>
  <c r="A238" i="20"/>
  <c r="J237" i="20"/>
  <c r="I237" i="20"/>
  <c r="H237" i="20"/>
  <c r="G237" i="20"/>
  <c r="F237" i="20"/>
  <c r="D237" i="20"/>
  <c r="B237" i="20"/>
  <c r="A237" i="20"/>
  <c r="J236" i="20"/>
  <c r="I236" i="20"/>
  <c r="H236" i="20"/>
  <c r="T236" i="20" s="1"/>
  <c r="G236" i="20"/>
  <c r="F236" i="20"/>
  <c r="D236" i="20"/>
  <c r="B236" i="20"/>
  <c r="A236" i="20"/>
  <c r="O235" i="20"/>
  <c r="J235" i="20"/>
  <c r="I235" i="20"/>
  <c r="H235" i="20"/>
  <c r="G235" i="20"/>
  <c r="F235" i="20"/>
  <c r="D235" i="20"/>
  <c r="B235" i="20"/>
  <c r="A235" i="20"/>
  <c r="J234" i="20"/>
  <c r="I234" i="20"/>
  <c r="H234" i="20"/>
  <c r="T234" i="20" s="1"/>
  <c r="G234" i="20"/>
  <c r="F234" i="20"/>
  <c r="D234" i="20"/>
  <c r="B234" i="20"/>
  <c r="A234" i="20"/>
  <c r="J233" i="20"/>
  <c r="I233" i="20"/>
  <c r="H233" i="20"/>
  <c r="T233" i="20" s="1"/>
  <c r="G233" i="20"/>
  <c r="F233" i="20"/>
  <c r="D233" i="20"/>
  <c r="B233" i="20"/>
  <c r="A233" i="20"/>
  <c r="I232" i="20"/>
  <c r="H232" i="20"/>
  <c r="T232" i="20" s="1"/>
  <c r="G232" i="20"/>
  <c r="F232" i="20"/>
  <c r="D232" i="20"/>
  <c r="B232" i="20"/>
  <c r="A232" i="20"/>
  <c r="I231" i="20"/>
  <c r="H231" i="20"/>
  <c r="T231" i="20" s="1"/>
  <c r="G231" i="20"/>
  <c r="F231" i="20"/>
  <c r="D231" i="20"/>
  <c r="B231" i="20"/>
  <c r="A231" i="20"/>
  <c r="I230" i="20"/>
  <c r="H230" i="20"/>
  <c r="T230" i="20" s="1"/>
  <c r="G230" i="20"/>
  <c r="F230" i="20"/>
  <c r="D230" i="20"/>
  <c r="B230" i="20"/>
  <c r="A230" i="20"/>
  <c r="I229" i="20"/>
  <c r="H229" i="20"/>
  <c r="G229" i="20"/>
  <c r="F229" i="20"/>
  <c r="D229" i="20"/>
  <c r="B229" i="20"/>
  <c r="A229" i="20"/>
  <c r="I228" i="20"/>
  <c r="H228" i="20"/>
  <c r="T228" i="20" s="1"/>
  <c r="G228" i="20"/>
  <c r="F228" i="20"/>
  <c r="D228" i="20"/>
  <c r="B228" i="20"/>
  <c r="A228" i="20"/>
  <c r="I227" i="20"/>
  <c r="H227" i="20"/>
  <c r="T227" i="20" s="1"/>
  <c r="G227" i="20"/>
  <c r="F227" i="20"/>
  <c r="D227" i="20"/>
  <c r="B227" i="20"/>
  <c r="A227" i="20"/>
  <c r="I226" i="20"/>
  <c r="H226" i="20"/>
  <c r="T226" i="20" s="1"/>
  <c r="G226" i="20"/>
  <c r="F226" i="20"/>
  <c r="D226" i="20"/>
  <c r="B226" i="20"/>
  <c r="A226" i="20"/>
  <c r="I225" i="20"/>
  <c r="H225" i="20"/>
  <c r="T225" i="20" s="1"/>
  <c r="G225" i="20"/>
  <c r="F225" i="20"/>
  <c r="D225" i="20"/>
  <c r="B225" i="20"/>
  <c r="A225" i="20"/>
  <c r="I224" i="20"/>
  <c r="H224" i="20"/>
  <c r="T224" i="20" s="1"/>
  <c r="G224" i="20"/>
  <c r="F224" i="20"/>
  <c r="D224" i="20"/>
  <c r="B224" i="20"/>
  <c r="A224" i="20"/>
  <c r="I223" i="20"/>
  <c r="H223" i="20"/>
  <c r="T223" i="20" s="1"/>
  <c r="G223" i="20"/>
  <c r="F223" i="20"/>
  <c r="D223" i="20"/>
  <c r="B223" i="20"/>
  <c r="A223" i="20"/>
  <c r="I222" i="20"/>
  <c r="H222" i="20"/>
  <c r="T222" i="20" s="1"/>
  <c r="G222" i="20"/>
  <c r="F222" i="20"/>
  <c r="D222" i="20"/>
  <c r="B222" i="20"/>
  <c r="A222" i="20"/>
  <c r="I221" i="20"/>
  <c r="H221" i="20"/>
  <c r="G221" i="20"/>
  <c r="F221" i="20"/>
  <c r="D221" i="20"/>
  <c r="B221" i="20"/>
  <c r="A221" i="20"/>
  <c r="I220" i="20"/>
  <c r="H220" i="20"/>
  <c r="T220" i="20" s="1"/>
  <c r="G220" i="20"/>
  <c r="F220" i="20"/>
  <c r="D220" i="20"/>
  <c r="B220" i="20"/>
  <c r="A220" i="20"/>
  <c r="I219" i="20"/>
  <c r="H219" i="20"/>
  <c r="T219" i="20" s="1"/>
  <c r="G219" i="20"/>
  <c r="F219" i="20"/>
  <c r="D219" i="20"/>
  <c r="B219" i="20"/>
  <c r="A219" i="20"/>
  <c r="I218" i="20"/>
  <c r="H218" i="20"/>
  <c r="T218" i="20" s="1"/>
  <c r="G218" i="20"/>
  <c r="F218" i="20"/>
  <c r="D218" i="20"/>
  <c r="B218" i="20"/>
  <c r="A218" i="20"/>
  <c r="I217" i="20"/>
  <c r="H217" i="20"/>
  <c r="T217" i="20" s="1"/>
  <c r="G217" i="20"/>
  <c r="F217" i="20"/>
  <c r="D217" i="20"/>
  <c r="B217" i="20"/>
  <c r="A217" i="20"/>
  <c r="I216" i="20"/>
  <c r="H216" i="20"/>
  <c r="T216" i="20" s="1"/>
  <c r="G216" i="20"/>
  <c r="F216" i="20"/>
  <c r="D216" i="20"/>
  <c r="B216" i="20"/>
  <c r="A216" i="20"/>
  <c r="I215" i="20"/>
  <c r="H215" i="20"/>
  <c r="T215" i="20" s="1"/>
  <c r="G215" i="20"/>
  <c r="F215" i="20"/>
  <c r="D215" i="20"/>
  <c r="B215" i="20"/>
  <c r="A215" i="20"/>
  <c r="I214" i="20"/>
  <c r="H214" i="20"/>
  <c r="T214" i="20" s="1"/>
  <c r="G214" i="20"/>
  <c r="F214" i="20"/>
  <c r="D214" i="20"/>
  <c r="B214" i="20"/>
  <c r="A214" i="20"/>
  <c r="I213" i="20"/>
  <c r="H213" i="20"/>
  <c r="G213" i="20"/>
  <c r="F213" i="20"/>
  <c r="D213" i="20"/>
  <c r="B213" i="20"/>
  <c r="A213" i="20"/>
  <c r="I212" i="20"/>
  <c r="H212" i="20"/>
  <c r="T212" i="20" s="1"/>
  <c r="G212" i="20"/>
  <c r="F212" i="20"/>
  <c r="D212" i="20"/>
  <c r="B212" i="20"/>
  <c r="A212" i="20"/>
  <c r="I211" i="20"/>
  <c r="H211" i="20"/>
  <c r="T211" i="20" s="1"/>
  <c r="G211" i="20"/>
  <c r="F211" i="20"/>
  <c r="D211" i="20"/>
  <c r="B211" i="20"/>
  <c r="A211" i="20"/>
  <c r="I210" i="20"/>
  <c r="H210" i="20"/>
  <c r="T210" i="20" s="1"/>
  <c r="G210" i="20"/>
  <c r="F210" i="20"/>
  <c r="D210" i="20"/>
  <c r="B210" i="20"/>
  <c r="A210" i="20"/>
  <c r="I209" i="20"/>
  <c r="H209" i="20"/>
  <c r="T209" i="20" s="1"/>
  <c r="G209" i="20"/>
  <c r="F209" i="20"/>
  <c r="D209" i="20"/>
  <c r="B209" i="20"/>
  <c r="A209" i="20"/>
  <c r="I208" i="20"/>
  <c r="H208" i="20"/>
  <c r="T208" i="20" s="1"/>
  <c r="G208" i="20"/>
  <c r="F208" i="20"/>
  <c r="D208" i="20"/>
  <c r="B208" i="20"/>
  <c r="A208" i="20"/>
  <c r="I207" i="20"/>
  <c r="H207" i="20"/>
  <c r="T207" i="20" s="1"/>
  <c r="G207" i="20"/>
  <c r="F207" i="20"/>
  <c r="D207" i="20"/>
  <c r="B207" i="20"/>
  <c r="A207" i="20"/>
  <c r="I206" i="20"/>
  <c r="H206" i="20"/>
  <c r="T206" i="20" s="1"/>
  <c r="G206" i="20"/>
  <c r="F206" i="20"/>
  <c r="D206" i="20"/>
  <c r="B206" i="20"/>
  <c r="A206" i="20"/>
  <c r="I205" i="20"/>
  <c r="H205" i="20"/>
  <c r="G205" i="20"/>
  <c r="F205" i="20"/>
  <c r="D205" i="20"/>
  <c r="B205" i="20"/>
  <c r="A205" i="20"/>
  <c r="I204" i="20"/>
  <c r="H204" i="20"/>
  <c r="T204" i="20" s="1"/>
  <c r="G204" i="20"/>
  <c r="F204" i="20"/>
  <c r="D204" i="20"/>
  <c r="B204" i="20"/>
  <c r="A204" i="20"/>
  <c r="I203" i="20"/>
  <c r="H203" i="20"/>
  <c r="T203" i="20" s="1"/>
  <c r="G203" i="20"/>
  <c r="F203" i="20"/>
  <c r="D203" i="20"/>
  <c r="B203" i="20"/>
  <c r="A203" i="20"/>
  <c r="I202" i="20"/>
  <c r="H202" i="20"/>
  <c r="T202" i="20" s="1"/>
  <c r="G202" i="20"/>
  <c r="F202" i="20"/>
  <c r="D202" i="20"/>
  <c r="B202" i="20"/>
  <c r="A202" i="20"/>
  <c r="I201" i="20"/>
  <c r="H201" i="20"/>
  <c r="T201" i="20" s="1"/>
  <c r="G201" i="20"/>
  <c r="F201" i="20"/>
  <c r="D201" i="20"/>
  <c r="B201" i="20"/>
  <c r="A201" i="20"/>
  <c r="I200" i="20"/>
  <c r="H200" i="20"/>
  <c r="T200" i="20" s="1"/>
  <c r="G200" i="20"/>
  <c r="F200" i="20"/>
  <c r="D200" i="20"/>
  <c r="B200" i="20"/>
  <c r="A200" i="20"/>
  <c r="I199" i="20"/>
  <c r="H199" i="20"/>
  <c r="T199" i="20" s="1"/>
  <c r="G199" i="20"/>
  <c r="F199" i="20"/>
  <c r="D199" i="20"/>
  <c r="B199" i="20"/>
  <c r="A199" i="20"/>
  <c r="I198" i="20"/>
  <c r="H198" i="20"/>
  <c r="T198" i="20" s="1"/>
  <c r="G198" i="20"/>
  <c r="F198" i="20"/>
  <c r="D198" i="20"/>
  <c r="B198" i="20"/>
  <c r="A198" i="20"/>
  <c r="I197" i="20"/>
  <c r="H197" i="20"/>
  <c r="G197" i="20"/>
  <c r="F197" i="20"/>
  <c r="D197" i="20"/>
  <c r="B197" i="20"/>
  <c r="A197" i="20"/>
  <c r="I196" i="20"/>
  <c r="H196" i="20"/>
  <c r="T196" i="20" s="1"/>
  <c r="G196" i="20"/>
  <c r="F196" i="20"/>
  <c r="D196" i="20"/>
  <c r="B196" i="20"/>
  <c r="A196" i="20"/>
  <c r="I195" i="20"/>
  <c r="H195" i="20"/>
  <c r="T195" i="20" s="1"/>
  <c r="G195" i="20"/>
  <c r="F195" i="20"/>
  <c r="D195" i="20"/>
  <c r="B195" i="20"/>
  <c r="A195" i="20"/>
  <c r="I194" i="20"/>
  <c r="H194" i="20"/>
  <c r="T194" i="20" s="1"/>
  <c r="G194" i="20"/>
  <c r="F194" i="20"/>
  <c r="D194" i="20"/>
  <c r="B194" i="20"/>
  <c r="A194" i="20"/>
  <c r="I193" i="20"/>
  <c r="H193" i="20"/>
  <c r="T193" i="20" s="1"/>
  <c r="G193" i="20"/>
  <c r="F193" i="20"/>
  <c r="D193" i="20"/>
  <c r="B193" i="20"/>
  <c r="A193" i="20"/>
  <c r="I192" i="20"/>
  <c r="H192" i="20"/>
  <c r="T192" i="20" s="1"/>
  <c r="G192" i="20"/>
  <c r="F192" i="20"/>
  <c r="D192" i="20"/>
  <c r="B192" i="20"/>
  <c r="A192" i="20"/>
  <c r="I191" i="20"/>
  <c r="H191" i="20"/>
  <c r="T191" i="20" s="1"/>
  <c r="G191" i="20"/>
  <c r="F191" i="20"/>
  <c r="D191" i="20"/>
  <c r="B191" i="20"/>
  <c r="A191" i="20"/>
  <c r="I190" i="20"/>
  <c r="H190" i="20"/>
  <c r="G190" i="20"/>
  <c r="F190" i="20"/>
  <c r="D190" i="20"/>
  <c r="B190" i="20"/>
  <c r="A190" i="20"/>
  <c r="I189" i="20"/>
  <c r="H189" i="20"/>
  <c r="T189" i="20" s="1"/>
  <c r="G189" i="20"/>
  <c r="F189" i="20"/>
  <c r="D189" i="20"/>
  <c r="B189" i="20"/>
  <c r="A189" i="20"/>
  <c r="I188" i="20"/>
  <c r="H188" i="20"/>
  <c r="T188" i="20" s="1"/>
  <c r="G188" i="20"/>
  <c r="F188" i="20"/>
  <c r="D188" i="20"/>
  <c r="B188" i="20"/>
  <c r="A188" i="20"/>
  <c r="I187" i="20"/>
  <c r="H187" i="20"/>
  <c r="T187" i="20" s="1"/>
  <c r="G187" i="20"/>
  <c r="F187" i="20"/>
  <c r="D187" i="20"/>
  <c r="B187" i="20"/>
  <c r="A187" i="20"/>
  <c r="I186" i="20"/>
  <c r="H186" i="20"/>
  <c r="G186" i="20"/>
  <c r="F186" i="20"/>
  <c r="D186" i="20"/>
  <c r="B186" i="20"/>
  <c r="A186" i="20"/>
  <c r="I185" i="20"/>
  <c r="H185" i="20"/>
  <c r="T185" i="20" s="1"/>
  <c r="G185" i="20"/>
  <c r="F185" i="20"/>
  <c r="D185" i="20"/>
  <c r="B185" i="20"/>
  <c r="A185" i="20"/>
  <c r="I184" i="20"/>
  <c r="H184" i="20"/>
  <c r="T184" i="20" s="1"/>
  <c r="G184" i="20"/>
  <c r="F184" i="20"/>
  <c r="D184" i="20"/>
  <c r="B184" i="20"/>
  <c r="A184" i="20"/>
  <c r="I183" i="20"/>
  <c r="H183" i="20"/>
  <c r="T183" i="20" s="1"/>
  <c r="G183" i="20"/>
  <c r="F183" i="20"/>
  <c r="D183" i="20"/>
  <c r="B183" i="20"/>
  <c r="A183" i="20"/>
  <c r="I182" i="20"/>
  <c r="H182" i="20"/>
  <c r="G182" i="20"/>
  <c r="F182" i="20"/>
  <c r="D182" i="20"/>
  <c r="B182" i="20"/>
  <c r="A182" i="20"/>
  <c r="I181" i="20"/>
  <c r="H181" i="20"/>
  <c r="T181" i="20" s="1"/>
  <c r="G181" i="20"/>
  <c r="F181" i="20"/>
  <c r="D181" i="20"/>
  <c r="B181" i="20"/>
  <c r="A181" i="20"/>
  <c r="I180" i="20"/>
  <c r="H180" i="20"/>
  <c r="T180" i="20" s="1"/>
  <c r="G180" i="20"/>
  <c r="F180" i="20"/>
  <c r="D180" i="20"/>
  <c r="B180" i="20"/>
  <c r="A180" i="20"/>
  <c r="I179" i="20"/>
  <c r="H179" i="20"/>
  <c r="T179" i="20" s="1"/>
  <c r="G179" i="20"/>
  <c r="F179" i="20"/>
  <c r="D179" i="20"/>
  <c r="B179" i="20"/>
  <c r="A179" i="20"/>
  <c r="I178" i="20"/>
  <c r="H178" i="20"/>
  <c r="T178" i="20" s="1"/>
  <c r="G178" i="20"/>
  <c r="F178" i="20"/>
  <c r="D178" i="20"/>
  <c r="B178" i="20"/>
  <c r="A178" i="20"/>
  <c r="I177" i="20"/>
  <c r="H177" i="20"/>
  <c r="T177" i="20" s="1"/>
  <c r="G177" i="20"/>
  <c r="F177" i="20"/>
  <c r="D177" i="20"/>
  <c r="B177" i="20"/>
  <c r="A177" i="20"/>
  <c r="I176" i="20"/>
  <c r="H176" i="20"/>
  <c r="T176" i="20" s="1"/>
  <c r="G176" i="20"/>
  <c r="F176" i="20"/>
  <c r="D176" i="20"/>
  <c r="B176" i="20"/>
  <c r="A176" i="20"/>
  <c r="I175" i="20"/>
  <c r="H175" i="20"/>
  <c r="T175" i="20" s="1"/>
  <c r="G175" i="20"/>
  <c r="F175" i="20"/>
  <c r="D175" i="20"/>
  <c r="B175" i="20"/>
  <c r="A175" i="20"/>
  <c r="I174" i="20"/>
  <c r="H174" i="20"/>
  <c r="G174" i="20"/>
  <c r="F174" i="20"/>
  <c r="D174" i="20"/>
  <c r="B174" i="20"/>
  <c r="A174" i="20"/>
  <c r="I173" i="20"/>
  <c r="H173" i="20"/>
  <c r="T173" i="20" s="1"/>
  <c r="G173" i="20"/>
  <c r="F173" i="20"/>
  <c r="D173" i="20"/>
  <c r="B173" i="20"/>
  <c r="A173" i="20"/>
  <c r="I172" i="20"/>
  <c r="H172" i="20"/>
  <c r="T172" i="20" s="1"/>
  <c r="G172" i="20"/>
  <c r="F172" i="20"/>
  <c r="D172" i="20"/>
  <c r="B172" i="20"/>
  <c r="A172" i="20"/>
  <c r="I171" i="20"/>
  <c r="H171" i="20"/>
  <c r="T171" i="20" s="1"/>
  <c r="G171" i="20"/>
  <c r="F171" i="20"/>
  <c r="D171" i="20"/>
  <c r="B171" i="20"/>
  <c r="A171" i="20"/>
  <c r="I170" i="20"/>
  <c r="H170" i="20"/>
  <c r="T170" i="20" s="1"/>
  <c r="G170" i="20"/>
  <c r="F170" i="20"/>
  <c r="D170" i="20"/>
  <c r="B170" i="20"/>
  <c r="A170" i="20"/>
  <c r="I169" i="20"/>
  <c r="H169" i="20"/>
  <c r="T169" i="20" s="1"/>
  <c r="G169" i="20"/>
  <c r="F169" i="20"/>
  <c r="D169" i="20"/>
  <c r="B169" i="20"/>
  <c r="A169" i="20"/>
  <c r="I168" i="20"/>
  <c r="H168" i="20"/>
  <c r="T168" i="20" s="1"/>
  <c r="G168" i="20"/>
  <c r="F168" i="20"/>
  <c r="D168" i="20"/>
  <c r="B168" i="20"/>
  <c r="A168" i="20"/>
  <c r="I167" i="20"/>
  <c r="H167" i="20"/>
  <c r="T167" i="20" s="1"/>
  <c r="G167" i="20"/>
  <c r="F167" i="20"/>
  <c r="D167" i="20"/>
  <c r="B167" i="20"/>
  <c r="A167" i="20"/>
  <c r="I166" i="20"/>
  <c r="H166" i="20"/>
  <c r="G166" i="20"/>
  <c r="F166" i="20"/>
  <c r="D166" i="20"/>
  <c r="B166" i="20"/>
  <c r="A166" i="20"/>
  <c r="I165" i="20"/>
  <c r="H165" i="20"/>
  <c r="T165" i="20" s="1"/>
  <c r="G165" i="20"/>
  <c r="F165" i="20"/>
  <c r="D165" i="20"/>
  <c r="B165" i="20"/>
  <c r="A165" i="20"/>
  <c r="I164" i="20"/>
  <c r="H164" i="20"/>
  <c r="T164" i="20" s="1"/>
  <c r="G164" i="20"/>
  <c r="F164" i="20"/>
  <c r="D164" i="20"/>
  <c r="B164" i="20"/>
  <c r="A164" i="20"/>
  <c r="I163" i="20"/>
  <c r="H163" i="20"/>
  <c r="T163" i="20" s="1"/>
  <c r="G163" i="20"/>
  <c r="F163" i="20"/>
  <c r="D163" i="20"/>
  <c r="B163" i="20"/>
  <c r="A163" i="20"/>
  <c r="I162" i="20"/>
  <c r="H162" i="20"/>
  <c r="G162" i="20"/>
  <c r="F162" i="20"/>
  <c r="D162" i="20"/>
  <c r="B162" i="20"/>
  <c r="A162" i="20"/>
  <c r="I161" i="20"/>
  <c r="H161" i="20"/>
  <c r="T161" i="20" s="1"/>
  <c r="G161" i="20"/>
  <c r="F161" i="20"/>
  <c r="D161" i="20"/>
  <c r="B161" i="20"/>
  <c r="A161" i="20"/>
  <c r="I160" i="20"/>
  <c r="H160" i="20"/>
  <c r="T160" i="20" s="1"/>
  <c r="G160" i="20"/>
  <c r="F160" i="20"/>
  <c r="D160" i="20"/>
  <c r="B160" i="20"/>
  <c r="A160" i="20"/>
  <c r="I159" i="20"/>
  <c r="H159" i="20"/>
  <c r="T159" i="20" s="1"/>
  <c r="G159" i="20"/>
  <c r="F159" i="20"/>
  <c r="D159" i="20"/>
  <c r="B159" i="20"/>
  <c r="A159" i="20"/>
  <c r="I158" i="20"/>
  <c r="H158" i="20"/>
  <c r="G158" i="20"/>
  <c r="F158" i="20"/>
  <c r="D158" i="20"/>
  <c r="B158" i="20"/>
  <c r="A158" i="20"/>
  <c r="I157" i="20"/>
  <c r="H157" i="20"/>
  <c r="T157" i="20" s="1"/>
  <c r="G157" i="20"/>
  <c r="F157" i="20"/>
  <c r="D157" i="20"/>
  <c r="B157" i="20"/>
  <c r="A157" i="20"/>
  <c r="I156" i="20"/>
  <c r="H156" i="20"/>
  <c r="T156" i="20" s="1"/>
  <c r="G156" i="20"/>
  <c r="F156" i="20"/>
  <c r="D156" i="20"/>
  <c r="B156" i="20"/>
  <c r="A156" i="20"/>
  <c r="I155" i="20"/>
  <c r="H155" i="20"/>
  <c r="T155" i="20" s="1"/>
  <c r="G155" i="20"/>
  <c r="F155" i="20"/>
  <c r="D155" i="20"/>
  <c r="B155" i="20"/>
  <c r="A155" i="20"/>
  <c r="I154" i="20"/>
  <c r="H154" i="20"/>
  <c r="G154" i="20"/>
  <c r="F154" i="20"/>
  <c r="D154" i="20"/>
  <c r="B154" i="20"/>
  <c r="A154" i="20"/>
  <c r="I153" i="20"/>
  <c r="H153" i="20"/>
  <c r="T153" i="20" s="1"/>
  <c r="G153" i="20"/>
  <c r="F153" i="20"/>
  <c r="D153" i="20"/>
  <c r="B153" i="20"/>
  <c r="A153" i="20"/>
  <c r="I152" i="20"/>
  <c r="H152" i="20"/>
  <c r="T152" i="20" s="1"/>
  <c r="G152" i="20"/>
  <c r="F152" i="20"/>
  <c r="D152" i="20"/>
  <c r="B152" i="20"/>
  <c r="A152" i="20"/>
  <c r="I151" i="20"/>
  <c r="H151" i="20"/>
  <c r="T151" i="20" s="1"/>
  <c r="G151" i="20"/>
  <c r="F151" i="20"/>
  <c r="D151" i="20"/>
  <c r="B151" i="20"/>
  <c r="A151" i="20"/>
  <c r="I150" i="20"/>
  <c r="H150" i="20"/>
  <c r="T150" i="20" s="1"/>
  <c r="G150" i="20"/>
  <c r="F150" i="20"/>
  <c r="D150" i="20"/>
  <c r="B150" i="20"/>
  <c r="A150" i="20"/>
  <c r="I149" i="20"/>
  <c r="H149" i="20"/>
  <c r="T149" i="20" s="1"/>
  <c r="G149" i="20"/>
  <c r="F149" i="20"/>
  <c r="D149" i="20"/>
  <c r="B149" i="20"/>
  <c r="A149" i="20"/>
  <c r="I148" i="20"/>
  <c r="H148" i="20"/>
  <c r="T148" i="20" s="1"/>
  <c r="G148" i="20"/>
  <c r="F148" i="20"/>
  <c r="D148" i="20"/>
  <c r="B148" i="20"/>
  <c r="A148" i="20"/>
  <c r="I147" i="20"/>
  <c r="H147" i="20"/>
  <c r="T147" i="20" s="1"/>
  <c r="G147" i="20"/>
  <c r="F147" i="20"/>
  <c r="D147" i="20"/>
  <c r="B147" i="20"/>
  <c r="A147" i="20"/>
  <c r="I146" i="20"/>
  <c r="H146" i="20"/>
  <c r="G146" i="20"/>
  <c r="F146" i="20"/>
  <c r="D146" i="20"/>
  <c r="B146" i="20"/>
  <c r="A146" i="20"/>
  <c r="I145" i="20"/>
  <c r="H145" i="20"/>
  <c r="T145" i="20" s="1"/>
  <c r="G145" i="20"/>
  <c r="F145" i="20"/>
  <c r="D145" i="20"/>
  <c r="B145" i="20"/>
  <c r="A145" i="20"/>
  <c r="I144" i="20"/>
  <c r="H144" i="20"/>
  <c r="T144" i="20" s="1"/>
  <c r="G144" i="20"/>
  <c r="F144" i="20"/>
  <c r="D144" i="20"/>
  <c r="B144" i="20"/>
  <c r="A144" i="20"/>
  <c r="I143" i="20"/>
  <c r="H143" i="20"/>
  <c r="T143" i="20" s="1"/>
  <c r="G143" i="20"/>
  <c r="F143" i="20"/>
  <c r="D143" i="20"/>
  <c r="B143" i="20"/>
  <c r="A143" i="20"/>
  <c r="I142" i="20"/>
  <c r="H142" i="20"/>
  <c r="T142" i="20" s="1"/>
  <c r="G142" i="20"/>
  <c r="F142" i="20"/>
  <c r="D142" i="20"/>
  <c r="B142" i="20"/>
  <c r="A142" i="20"/>
  <c r="I141" i="20"/>
  <c r="H141" i="20"/>
  <c r="T141" i="20" s="1"/>
  <c r="G141" i="20"/>
  <c r="F141" i="20"/>
  <c r="D141" i="20"/>
  <c r="B141" i="20"/>
  <c r="A141" i="20"/>
  <c r="I140" i="20"/>
  <c r="H140" i="20"/>
  <c r="T140" i="20" s="1"/>
  <c r="G140" i="20"/>
  <c r="F140" i="20"/>
  <c r="D140" i="20"/>
  <c r="B140" i="20"/>
  <c r="A140" i="20"/>
  <c r="I139" i="20"/>
  <c r="H139" i="20"/>
  <c r="T139" i="20" s="1"/>
  <c r="G139" i="20"/>
  <c r="F139" i="20"/>
  <c r="D139" i="20"/>
  <c r="B139" i="20"/>
  <c r="A139" i="20"/>
  <c r="I138" i="20"/>
  <c r="H138" i="20"/>
  <c r="G138" i="20"/>
  <c r="F138" i="20"/>
  <c r="D138" i="20"/>
  <c r="B138" i="20"/>
  <c r="A138" i="20"/>
  <c r="I137" i="20"/>
  <c r="H137" i="20"/>
  <c r="T137" i="20" s="1"/>
  <c r="G137" i="20"/>
  <c r="F137" i="20"/>
  <c r="D137" i="20"/>
  <c r="B137" i="20"/>
  <c r="A137" i="20"/>
  <c r="I136" i="20"/>
  <c r="H136" i="20"/>
  <c r="T136" i="20" s="1"/>
  <c r="G136" i="20"/>
  <c r="F136" i="20"/>
  <c r="D136" i="20"/>
  <c r="B136" i="20"/>
  <c r="A136" i="20"/>
  <c r="I135" i="20"/>
  <c r="H135" i="20"/>
  <c r="T135" i="20" s="1"/>
  <c r="G135" i="20"/>
  <c r="F135" i="20"/>
  <c r="D135" i="20"/>
  <c r="B135" i="20"/>
  <c r="A135" i="20"/>
  <c r="I134" i="20"/>
  <c r="H134" i="20"/>
  <c r="G134" i="20"/>
  <c r="F134" i="20"/>
  <c r="D134" i="20"/>
  <c r="B134" i="20"/>
  <c r="A134" i="20"/>
  <c r="I133" i="20"/>
  <c r="H133" i="20"/>
  <c r="T133" i="20" s="1"/>
  <c r="G133" i="20"/>
  <c r="F133" i="20"/>
  <c r="D133" i="20"/>
  <c r="B133" i="20"/>
  <c r="A133" i="20"/>
  <c r="I132" i="20"/>
  <c r="H132" i="20"/>
  <c r="T132" i="20" s="1"/>
  <c r="G132" i="20"/>
  <c r="F132" i="20"/>
  <c r="D132" i="20"/>
  <c r="B132" i="20"/>
  <c r="A132" i="20"/>
  <c r="I131" i="20"/>
  <c r="H131" i="20"/>
  <c r="G131" i="20"/>
  <c r="F131" i="20"/>
  <c r="D131" i="20"/>
  <c r="B131" i="20"/>
  <c r="A131" i="20"/>
  <c r="I130" i="20"/>
  <c r="H130" i="20"/>
  <c r="G130" i="20"/>
  <c r="F130" i="20"/>
  <c r="D130" i="20"/>
  <c r="B130" i="20"/>
  <c r="A130" i="20"/>
  <c r="I129" i="20"/>
  <c r="H129" i="20"/>
  <c r="T129" i="20" s="1"/>
  <c r="G129" i="20"/>
  <c r="F129" i="20"/>
  <c r="D129" i="20"/>
  <c r="B129" i="20"/>
  <c r="A129" i="20"/>
  <c r="I128" i="20"/>
  <c r="H128" i="20"/>
  <c r="T128" i="20" s="1"/>
  <c r="G128" i="20"/>
  <c r="F128" i="20"/>
  <c r="D128" i="20"/>
  <c r="B128" i="20"/>
  <c r="A128" i="20"/>
  <c r="I127" i="20"/>
  <c r="H127" i="20"/>
  <c r="T127" i="20" s="1"/>
  <c r="G127" i="20"/>
  <c r="F127" i="20"/>
  <c r="D127" i="20"/>
  <c r="B127" i="20"/>
  <c r="A127" i="20"/>
  <c r="I126" i="20"/>
  <c r="H126" i="20"/>
  <c r="G126" i="20"/>
  <c r="F126" i="20"/>
  <c r="D126" i="20"/>
  <c r="B126" i="20"/>
  <c r="A126" i="20"/>
  <c r="I125" i="20"/>
  <c r="H125" i="20"/>
  <c r="T125" i="20" s="1"/>
  <c r="G125" i="20"/>
  <c r="F125" i="20"/>
  <c r="D125" i="20"/>
  <c r="B125" i="20"/>
  <c r="A125" i="20"/>
  <c r="I124" i="20"/>
  <c r="H124" i="20"/>
  <c r="T124" i="20" s="1"/>
  <c r="G124" i="20"/>
  <c r="F124" i="20"/>
  <c r="D124" i="20"/>
  <c r="B124" i="20"/>
  <c r="A124" i="20"/>
  <c r="I123" i="20"/>
  <c r="H123" i="20"/>
  <c r="T123" i="20" s="1"/>
  <c r="G123" i="20"/>
  <c r="F123" i="20"/>
  <c r="D123" i="20"/>
  <c r="B123" i="20"/>
  <c r="A123" i="20"/>
  <c r="I122" i="20"/>
  <c r="H122" i="20"/>
  <c r="T122" i="20" s="1"/>
  <c r="G122" i="20"/>
  <c r="F122" i="20"/>
  <c r="D122" i="20"/>
  <c r="B122" i="20"/>
  <c r="A122" i="20"/>
  <c r="I121" i="20"/>
  <c r="H121" i="20"/>
  <c r="T121" i="20" s="1"/>
  <c r="G121" i="20"/>
  <c r="F121" i="20"/>
  <c r="D121" i="20"/>
  <c r="B121" i="20"/>
  <c r="A121" i="20"/>
  <c r="I120" i="20"/>
  <c r="H120" i="20"/>
  <c r="T120" i="20" s="1"/>
  <c r="G120" i="20"/>
  <c r="F120" i="20"/>
  <c r="D120" i="20"/>
  <c r="B120" i="20"/>
  <c r="A120" i="20"/>
  <c r="I119" i="20"/>
  <c r="H119" i="20"/>
  <c r="T119" i="20" s="1"/>
  <c r="G119" i="20"/>
  <c r="F119" i="20"/>
  <c r="D119" i="20"/>
  <c r="B119" i="20"/>
  <c r="A119" i="20"/>
  <c r="I118" i="20"/>
  <c r="H118" i="20"/>
  <c r="G118" i="20"/>
  <c r="F118" i="20"/>
  <c r="D118" i="20"/>
  <c r="B118" i="20"/>
  <c r="A118" i="20"/>
  <c r="I117" i="20"/>
  <c r="H117" i="20"/>
  <c r="T117" i="20" s="1"/>
  <c r="G117" i="20"/>
  <c r="F117" i="20"/>
  <c r="D117" i="20"/>
  <c r="B117" i="20"/>
  <c r="A117" i="20"/>
  <c r="I116" i="20"/>
  <c r="H116" i="20"/>
  <c r="T116" i="20" s="1"/>
  <c r="G116" i="20"/>
  <c r="F116" i="20"/>
  <c r="D116" i="20"/>
  <c r="B116" i="20"/>
  <c r="A116" i="20"/>
  <c r="I115" i="20"/>
  <c r="H115" i="20"/>
  <c r="G115" i="20"/>
  <c r="F115" i="20"/>
  <c r="D115" i="20"/>
  <c r="B115" i="20"/>
  <c r="A115" i="20"/>
  <c r="I114" i="20"/>
  <c r="H114" i="20"/>
  <c r="G114" i="20"/>
  <c r="F114" i="20"/>
  <c r="D114" i="20"/>
  <c r="B114" i="20"/>
  <c r="A114" i="20"/>
  <c r="I113" i="20"/>
  <c r="H113" i="20"/>
  <c r="T113" i="20" s="1"/>
  <c r="G113" i="20"/>
  <c r="F113" i="20"/>
  <c r="D113" i="20"/>
  <c r="B113" i="20"/>
  <c r="A113" i="20"/>
  <c r="I112" i="20"/>
  <c r="H112" i="20"/>
  <c r="T112" i="20" s="1"/>
  <c r="G112" i="20"/>
  <c r="F112" i="20"/>
  <c r="D112" i="20"/>
  <c r="B112" i="20"/>
  <c r="A112" i="20"/>
  <c r="I111" i="20"/>
  <c r="H111" i="20"/>
  <c r="T111" i="20" s="1"/>
  <c r="G111" i="20"/>
  <c r="F111" i="20"/>
  <c r="D111" i="20"/>
  <c r="B111" i="20"/>
  <c r="A111" i="20"/>
  <c r="I110" i="20"/>
  <c r="H110" i="20"/>
  <c r="G110" i="20"/>
  <c r="F110" i="20"/>
  <c r="D110" i="20"/>
  <c r="B110" i="20"/>
  <c r="A110" i="20"/>
  <c r="I109" i="20"/>
  <c r="H109" i="20"/>
  <c r="T109" i="20" s="1"/>
  <c r="G109" i="20"/>
  <c r="F109" i="20"/>
  <c r="D109" i="20"/>
  <c r="B109" i="20"/>
  <c r="A109" i="20"/>
  <c r="I108" i="20"/>
  <c r="H108" i="20"/>
  <c r="T108" i="20" s="1"/>
  <c r="G108" i="20"/>
  <c r="F108" i="20"/>
  <c r="D108" i="20"/>
  <c r="B108" i="20"/>
  <c r="A108" i="20"/>
  <c r="I107" i="20"/>
  <c r="H107" i="20"/>
  <c r="T107" i="20" s="1"/>
  <c r="G107" i="20"/>
  <c r="F107" i="20"/>
  <c r="D107" i="20"/>
  <c r="B107" i="20"/>
  <c r="A107" i="20"/>
  <c r="I106" i="20"/>
  <c r="H106" i="20"/>
  <c r="G106" i="20"/>
  <c r="F106" i="20"/>
  <c r="D106" i="20"/>
  <c r="B106" i="20"/>
  <c r="A106" i="20"/>
  <c r="I105" i="20"/>
  <c r="H105" i="20"/>
  <c r="T105" i="20" s="1"/>
  <c r="G105" i="20"/>
  <c r="F105" i="20"/>
  <c r="D105" i="20"/>
  <c r="B105" i="20"/>
  <c r="A105" i="20"/>
  <c r="I104" i="20"/>
  <c r="H104" i="20"/>
  <c r="T104" i="20" s="1"/>
  <c r="G104" i="20"/>
  <c r="F104" i="20"/>
  <c r="D104" i="20"/>
  <c r="B104" i="20"/>
  <c r="A104" i="20"/>
  <c r="I103" i="20"/>
  <c r="H103" i="20"/>
  <c r="T103" i="20" s="1"/>
  <c r="G103" i="20"/>
  <c r="F103" i="20"/>
  <c r="D103" i="20"/>
  <c r="B103" i="20"/>
  <c r="A103" i="20"/>
  <c r="I102" i="20"/>
  <c r="H102" i="20"/>
  <c r="G102" i="20"/>
  <c r="F102" i="20"/>
  <c r="D102" i="20"/>
  <c r="B102" i="20"/>
  <c r="A102" i="20"/>
  <c r="I101" i="20"/>
  <c r="H101" i="20"/>
  <c r="T101" i="20" s="1"/>
  <c r="G101" i="20"/>
  <c r="F101" i="20"/>
  <c r="D101" i="20"/>
  <c r="B101" i="20"/>
  <c r="A101" i="20"/>
  <c r="I100" i="20"/>
  <c r="H100" i="20"/>
  <c r="T100" i="20" s="1"/>
  <c r="G100" i="20"/>
  <c r="F100" i="20"/>
  <c r="D100" i="20"/>
  <c r="B100" i="20"/>
  <c r="A100" i="20"/>
  <c r="I99" i="20"/>
  <c r="H99" i="20"/>
  <c r="G99" i="20"/>
  <c r="F99" i="20"/>
  <c r="D99" i="20"/>
  <c r="B99" i="20"/>
  <c r="A99" i="20"/>
  <c r="I98" i="20"/>
  <c r="H98" i="20"/>
  <c r="G98" i="20"/>
  <c r="F98" i="20"/>
  <c r="D98" i="20"/>
  <c r="B98" i="20"/>
  <c r="A98" i="20"/>
  <c r="I97" i="20"/>
  <c r="H97" i="20"/>
  <c r="T97" i="20" s="1"/>
  <c r="G97" i="20"/>
  <c r="F97" i="20"/>
  <c r="D97" i="20"/>
  <c r="B97" i="20"/>
  <c r="A97" i="20"/>
  <c r="I96" i="20"/>
  <c r="H96" i="20"/>
  <c r="T96" i="20" s="1"/>
  <c r="G96" i="20"/>
  <c r="F96" i="20"/>
  <c r="D96" i="20"/>
  <c r="B96" i="20"/>
  <c r="A96" i="20"/>
  <c r="I95" i="20"/>
  <c r="H95" i="20"/>
  <c r="T95" i="20" s="1"/>
  <c r="G95" i="20"/>
  <c r="F95" i="20"/>
  <c r="D95" i="20"/>
  <c r="B95" i="20"/>
  <c r="A95" i="20"/>
  <c r="I94" i="20"/>
  <c r="H94" i="20"/>
  <c r="G94" i="20"/>
  <c r="F94" i="20"/>
  <c r="D94" i="20"/>
  <c r="B94" i="20"/>
  <c r="A94" i="20"/>
  <c r="I93" i="20"/>
  <c r="H93" i="20"/>
  <c r="T93" i="20" s="1"/>
  <c r="G93" i="20"/>
  <c r="F93" i="20"/>
  <c r="D93" i="20"/>
  <c r="B93" i="20"/>
  <c r="A93" i="20"/>
  <c r="I92" i="20"/>
  <c r="H92" i="20"/>
  <c r="T92" i="20" s="1"/>
  <c r="G92" i="20"/>
  <c r="F92" i="20"/>
  <c r="D92" i="20"/>
  <c r="B92" i="20"/>
  <c r="A92" i="20"/>
  <c r="I91" i="20"/>
  <c r="H91" i="20"/>
  <c r="T91" i="20" s="1"/>
  <c r="G91" i="20"/>
  <c r="F91" i="20"/>
  <c r="D91" i="20"/>
  <c r="B91" i="20"/>
  <c r="A91" i="20"/>
  <c r="I90" i="20"/>
  <c r="H90" i="20"/>
  <c r="T90" i="20" s="1"/>
  <c r="G90" i="20"/>
  <c r="F90" i="20"/>
  <c r="D90" i="20"/>
  <c r="B90" i="20"/>
  <c r="A90" i="20"/>
  <c r="I89" i="20"/>
  <c r="H89" i="20"/>
  <c r="T89" i="20" s="1"/>
  <c r="G89" i="20"/>
  <c r="F89" i="20"/>
  <c r="D89" i="20"/>
  <c r="B89" i="20"/>
  <c r="A89" i="20"/>
  <c r="I88" i="20"/>
  <c r="H88" i="20"/>
  <c r="T88" i="20" s="1"/>
  <c r="G88" i="20"/>
  <c r="F88" i="20"/>
  <c r="D88" i="20"/>
  <c r="B88" i="20"/>
  <c r="A88" i="20"/>
  <c r="I87" i="20"/>
  <c r="H87" i="20"/>
  <c r="T87" i="20" s="1"/>
  <c r="G87" i="20"/>
  <c r="F87" i="20"/>
  <c r="D87" i="20"/>
  <c r="B87" i="20"/>
  <c r="A87" i="20"/>
  <c r="I86" i="20"/>
  <c r="H86" i="20"/>
  <c r="T86" i="20" s="1"/>
  <c r="G86" i="20"/>
  <c r="F86" i="20"/>
  <c r="D86" i="20"/>
  <c r="B86" i="20"/>
  <c r="A86" i="20"/>
  <c r="I85" i="20"/>
  <c r="H85" i="20"/>
  <c r="T85" i="20" s="1"/>
  <c r="G85" i="20"/>
  <c r="F85" i="20"/>
  <c r="D85" i="20"/>
  <c r="B85" i="20"/>
  <c r="A85" i="20"/>
  <c r="I84" i="20"/>
  <c r="H84" i="20"/>
  <c r="T84" i="20" s="1"/>
  <c r="G84" i="20"/>
  <c r="F84" i="20"/>
  <c r="D84" i="20"/>
  <c r="B84" i="20"/>
  <c r="A84" i="20"/>
  <c r="I83" i="20"/>
  <c r="H83" i="20"/>
  <c r="T83" i="20" s="1"/>
  <c r="G83" i="20"/>
  <c r="F83" i="20"/>
  <c r="D83" i="20"/>
  <c r="B83" i="20"/>
  <c r="A83" i="20"/>
  <c r="I82" i="20"/>
  <c r="H82" i="20"/>
  <c r="G82" i="20"/>
  <c r="F82" i="20"/>
  <c r="D82" i="20"/>
  <c r="B82" i="20"/>
  <c r="A82" i="20"/>
  <c r="I81" i="20"/>
  <c r="H81" i="20"/>
  <c r="T81" i="20" s="1"/>
  <c r="G81" i="20"/>
  <c r="F81" i="20"/>
  <c r="D81" i="20"/>
  <c r="B81" i="20"/>
  <c r="A81" i="20"/>
  <c r="I80" i="20"/>
  <c r="H80" i="20"/>
  <c r="T80" i="20" s="1"/>
  <c r="G80" i="20"/>
  <c r="F80" i="20"/>
  <c r="D80" i="20"/>
  <c r="B80" i="20"/>
  <c r="A80" i="20"/>
  <c r="I79" i="20"/>
  <c r="H79" i="20"/>
  <c r="T79" i="20" s="1"/>
  <c r="G79" i="20"/>
  <c r="F79" i="20"/>
  <c r="D79" i="20"/>
  <c r="B79" i="20"/>
  <c r="A79" i="20"/>
  <c r="I78" i="20"/>
  <c r="H78" i="20"/>
  <c r="G78" i="20"/>
  <c r="F78" i="20"/>
  <c r="D78" i="20"/>
  <c r="B78" i="20"/>
  <c r="A78" i="20"/>
  <c r="I77" i="20"/>
  <c r="H77" i="20"/>
  <c r="T77" i="20" s="1"/>
  <c r="G77" i="20"/>
  <c r="F77" i="20"/>
  <c r="D77" i="20"/>
  <c r="B77" i="20"/>
  <c r="A77" i="20"/>
  <c r="I76" i="20"/>
  <c r="H76" i="20"/>
  <c r="T76" i="20" s="1"/>
  <c r="G76" i="20"/>
  <c r="F76" i="20"/>
  <c r="D76" i="20"/>
  <c r="B76" i="20"/>
  <c r="A76" i="20"/>
  <c r="I75" i="20"/>
  <c r="H75" i="20"/>
  <c r="T75" i="20" s="1"/>
  <c r="G75" i="20"/>
  <c r="F75" i="20"/>
  <c r="D75" i="20"/>
  <c r="B75" i="20"/>
  <c r="A75" i="20"/>
  <c r="I74" i="20"/>
  <c r="H74" i="20"/>
  <c r="T74" i="20" s="1"/>
  <c r="G74" i="20"/>
  <c r="F74" i="20"/>
  <c r="D74" i="20"/>
  <c r="B74" i="20"/>
  <c r="A74" i="20"/>
  <c r="I73" i="20"/>
  <c r="H73" i="20"/>
  <c r="T73" i="20" s="1"/>
  <c r="G73" i="20"/>
  <c r="F73" i="20"/>
  <c r="D73" i="20"/>
  <c r="B73" i="20"/>
  <c r="A73" i="20"/>
  <c r="I72" i="20"/>
  <c r="H72" i="20"/>
  <c r="T72" i="20" s="1"/>
  <c r="G72" i="20"/>
  <c r="F72" i="20"/>
  <c r="D72" i="20"/>
  <c r="B72" i="20"/>
  <c r="A72" i="20"/>
  <c r="I71" i="20"/>
  <c r="H71" i="20"/>
  <c r="T71" i="20" s="1"/>
  <c r="G71" i="20"/>
  <c r="F71" i="20"/>
  <c r="D71" i="20"/>
  <c r="B71" i="20"/>
  <c r="A71" i="20"/>
  <c r="I70" i="20"/>
  <c r="H70" i="20"/>
  <c r="G70" i="20"/>
  <c r="F70" i="20"/>
  <c r="D70" i="20"/>
  <c r="B70" i="20"/>
  <c r="A70" i="20"/>
  <c r="I69" i="20"/>
  <c r="H69" i="20"/>
  <c r="T69" i="20" s="1"/>
  <c r="G69" i="20"/>
  <c r="F69" i="20"/>
  <c r="D69" i="20"/>
  <c r="B69" i="20"/>
  <c r="A69" i="20"/>
  <c r="I68" i="20"/>
  <c r="H68" i="20"/>
  <c r="T68" i="20" s="1"/>
  <c r="G68" i="20"/>
  <c r="F68" i="20"/>
  <c r="D68" i="20"/>
  <c r="B68" i="20"/>
  <c r="A68" i="20"/>
  <c r="I67" i="20"/>
  <c r="H67" i="20"/>
  <c r="T67" i="20" s="1"/>
  <c r="G67" i="20"/>
  <c r="F67" i="20"/>
  <c r="D67" i="20"/>
  <c r="B67" i="20"/>
  <c r="A67" i="20"/>
  <c r="I66" i="20"/>
  <c r="H66" i="20"/>
  <c r="G66" i="20"/>
  <c r="F66" i="20"/>
  <c r="D66" i="20"/>
  <c r="B66" i="20"/>
  <c r="A66" i="20"/>
  <c r="I65" i="20"/>
  <c r="H65" i="20"/>
  <c r="T65" i="20" s="1"/>
  <c r="G65" i="20"/>
  <c r="F65" i="20"/>
  <c r="D65" i="20"/>
  <c r="B65" i="20"/>
  <c r="A65" i="20"/>
  <c r="I64" i="20"/>
  <c r="H64" i="20"/>
  <c r="T64" i="20" s="1"/>
  <c r="G64" i="20"/>
  <c r="F64" i="20"/>
  <c r="D64" i="20"/>
  <c r="B64" i="20"/>
  <c r="A64" i="20"/>
  <c r="I63" i="20"/>
  <c r="H63" i="20"/>
  <c r="T63" i="20" s="1"/>
  <c r="G63" i="20"/>
  <c r="F63" i="20"/>
  <c r="D63" i="20"/>
  <c r="B63" i="20"/>
  <c r="A63" i="20"/>
  <c r="I62" i="20"/>
  <c r="H62" i="20"/>
  <c r="G62" i="20"/>
  <c r="F62" i="20"/>
  <c r="D62" i="20"/>
  <c r="B62" i="20"/>
  <c r="A62" i="20"/>
  <c r="I61" i="20"/>
  <c r="H61" i="20"/>
  <c r="T61" i="20" s="1"/>
  <c r="G61" i="20"/>
  <c r="F61" i="20"/>
  <c r="D61" i="20"/>
  <c r="B61" i="20"/>
  <c r="A61" i="20"/>
  <c r="I60" i="20"/>
  <c r="H60" i="20"/>
  <c r="T60" i="20" s="1"/>
  <c r="G60" i="20"/>
  <c r="F60" i="20"/>
  <c r="D60" i="20"/>
  <c r="B60" i="20"/>
  <c r="A60" i="20"/>
  <c r="I59" i="20"/>
  <c r="H59" i="20"/>
  <c r="T59" i="20" s="1"/>
  <c r="G59" i="20"/>
  <c r="F59" i="20"/>
  <c r="D59" i="20"/>
  <c r="B59" i="20"/>
  <c r="A59" i="20"/>
  <c r="I58" i="20"/>
  <c r="H58" i="20"/>
  <c r="G58" i="20"/>
  <c r="F58" i="20"/>
  <c r="D58" i="20"/>
  <c r="B58" i="20"/>
  <c r="A58" i="20"/>
  <c r="I57" i="20"/>
  <c r="H57" i="20"/>
  <c r="T57" i="20" s="1"/>
  <c r="G57" i="20"/>
  <c r="F57" i="20"/>
  <c r="D57" i="20"/>
  <c r="B57" i="20"/>
  <c r="A57" i="20"/>
  <c r="I56" i="20"/>
  <c r="H56" i="20"/>
  <c r="T56" i="20" s="1"/>
  <c r="G56" i="20"/>
  <c r="F56" i="20"/>
  <c r="D56" i="20"/>
  <c r="B56" i="20"/>
  <c r="A56" i="20"/>
  <c r="I55" i="20"/>
  <c r="H55" i="20"/>
  <c r="T55" i="20" s="1"/>
  <c r="G55" i="20"/>
  <c r="F55" i="20"/>
  <c r="D55" i="20"/>
  <c r="B55" i="20"/>
  <c r="A55" i="20"/>
  <c r="I54" i="20"/>
  <c r="H54" i="20"/>
  <c r="G54" i="20"/>
  <c r="F54" i="20"/>
  <c r="D54" i="20"/>
  <c r="B54" i="20"/>
  <c r="A54" i="20"/>
  <c r="I53" i="20"/>
  <c r="H53" i="20"/>
  <c r="T53" i="20" s="1"/>
  <c r="G53" i="20"/>
  <c r="F53" i="20"/>
  <c r="D53" i="20"/>
  <c r="B53" i="20"/>
  <c r="A53" i="20"/>
  <c r="I52" i="20"/>
  <c r="H52" i="20"/>
  <c r="T52" i="20" s="1"/>
  <c r="G52" i="20"/>
  <c r="F52" i="20"/>
  <c r="D52" i="20"/>
  <c r="B52" i="20"/>
  <c r="A52" i="20"/>
  <c r="I51" i="20"/>
  <c r="H51" i="20"/>
  <c r="T51" i="20" s="1"/>
  <c r="G51" i="20"/>
  <c r="F51" i="20"/>
  <c r="D51" i="20"/>
  <c r="B51" i="20"/>
  <c r="A51" i="20"/>
  <c r="I50" i="20"/>
  <c r="H50" i="20"/>
  <c r="G50" i="20"/>
  <c r="F50" i="20"/>
  <c r="D50" i="20"/>
  <c r="B50" i="20"/>
  <c r="A50" i="20"/>
  <c r="I49" i="20"/>
  <c r="H49" i="20"/>
  <c r="G49" i="20"/>
  <c r="F49" i="20"/>
  <c r="D49" i="20"/>
  <c r="B49" i="20"/>
  <c r="A49" i="20"/>
  <c r="I48" i="20"/>
  <c r="H48" i="20"/>
  <c r="T48" i="20" s="1"/>
  <c r="G48" i="20"/>
  <c r="F48" i="20"/>
  <c r="D48" i="20"/>
  <c r="B48" i="20"/>
  <c r="A48" i="20"/>
  <c r="I47" i="20"/>
  <c r="H47" i="20"/>
  <c r="T47" i="20" s="1"/>
  <c r="G47" i="20"/>
  <c r="F47" i="20"/>
  <c r="D47" i="20"/>
  <c r="B47" i="20"/>
  <c r="A47" i="20"/>
  <c r="I46" i="20"/>
  <c r="H46" i="20"/>
  <c r="T46" i="20" s="1"/>
  <c r="G46" i="20"/>
  <c r="F46" i="20"/>
  <c r="D46" i="20"/>
  <c r="B46" i="20"/>
  <c r="A46" i="20"/>
  <c r="I45" i="20"/>
  <c r="H45" i="20"/>
  <c r="T45" i="20" s="1"/>
  <c r="G45" i="20"/>
  <c r="F45" i="20"/>
  <c r="D45" i="20"/>
  <c r="B45" i="20"/>
  <c r="A45" i="20"/>
  <c r="I44" i="20"/>
  <c r="H44" i="20"/>
  <c r="T44" i="20" s="1"/>
  <c r="G44" i="20"/>
  <c r="F44" i="20"/>
  <c r="D44" i="20"/>
  <c r="B44" i="20"/>
  <c r="A44" i="20"/>
  <c r="I43" i="20"/>
  <c r="H43" i="20"/>
  <c r="T43" i="20" s="1"/>
  <c r="G43" i="20"/>
  <c r="F43" i="20"/>
  <c r="D43" i="20"/>
  <c r="B43" i="20"/>
  <c r="A43" i="20"/>
  <c r="I42" i="20"/>
  <c r="H42" i="20"/>
  <c r="T42" i="20" s="1"/>
  <c r="G42" i="20"/>
  <c r="F42" i="20"/>
  <c r="D42" i="20"/>
  <c r="B42" i="20"/>
  <c r="A42" i="20"/>
  <c r="I41" i="20"/>
  <c r="H41" i="20"/>
  <c r="T41" i="20" s="1"/>
  <c r="G41" i="20"/>
  <c r="F41" i="20"/>
  <c r="D41" i="20"/>
  <c r="B41" i="20"/>
  <c r="A41" i="20"/>
  <c r="I40" i="20"/>
  <c r="H40" i="20"/>
  <c r="T40" i="20" s="1"/>
  <c r="G40" i="20"/>
  <c r="F40" i="20"/>
  <c r="D40" i="20"/>
  <c r="B40" i="20"/>
  <c r="A40" i="20"/>
  <c r="I39" i="20"/>
  <c r="H39" i="20"/>
  <c r="T39" i="20" s="1"/>
  <c r="G39" i="20"/>
  <c r="F39" i="20"/>
  <c r="D39" i="20"/>
  <c r="B39" i="20"/>
  <c r="A39" i="20"/>
  <c r="I38" i="20"/>
  <c r="H38" i="20"/>
  <c r="G38" i="20"/>
  <c r="F38" i="20"/>
  <c r="D38" i="20"/>
  <c r="B38" i="20"/>
  <c r="A38" i="20"/>
  <c r="I37" i="20"/>
  <c r="H37" i="20"/>
  <c r="T37" i="20" s="1"/>
  <c r="G37" i="20"/>
  <c r="F37" i="20"/>
  <c r="D37" i="20"/>
  <c r="B37" i="20"/>
  <c r="A37" i="20"/>
  <c r="I36" i="20"/>
  <c r="H36" i="20"/>
  <c r="T36" i="20" s="1"/>
  <c r="G36" i="20"/>
  <c r="F36" i="20"/>
  <c r="D36" i="20"/>
  <c r="B36" i="20"/>
  <c r="A36" i="20"/>
  <c r="I35" i="20"/>
  <c r="H35" i="20"/>
  <c r="T35" i="20" s="1"/>
  <c r="G35" i="20"/>
  <c r="F35" i="20"/>
  <c r="D35" i="20"/>
  <c r="B35" i="20"/>
  <c r="A35" i="20"/>
  <c r="I34" i="20"/>
  <c r="H34" i="20"/>
  <c r="G34" i="20"/>
  <c r="F34" i="20"/>
  <c r="D34" i="20"/>
  <c r="B34" i="20"/>
  <c r="A34" i="20"/>
  <c r="I33" i="20"/>
  <c r="H33" i="20"/>
  <c r="T33" i="20" s="1"/>
  <c r="G33" i="20"/>
  <c r="F33" i="20"/>
  <c r="D33" i="20"/>
  <c r="B33" i="20"/>
  <c r="A33" i="20"/>
  <c r="I32" i="20"/>
  <c r="H32" i="20"/>
  <c r="T32" i="20" s="1"/>
  <c r="G32" i="20"/>
  <c r="F32" i="20"/>
  <c r="D32" i="20"/>
  <c r="B32" i="20"/>
  <c r="A32" i="20"/>
  <c r="I31" i="20"/>
  <c r="H31" i="20"/>
  <c r="T31" i="20" s="1"/>
  <c r="G31" i="20"/>
  <c r="F31" i="20"/>
  <c r="D31" i="20"/>
  <c r="B31" i="20"/>
  <c r="A31" i="20"/>
  <c r="I30" i="20"/>
  <c r="H30" i="20"/>
  <c r="G30" i="20"/>
  <c r="F30" i="20"/>
  <c r="D30" i="20"/>
  <c r="B30" i="20"/>
  <c r="A30" i="20"/>
  <c r="I29" i="20"/>
  <c r="H29" i="20"/>
  <c r="T29" i="20" s="1"/>
  <c r="G29" i="20"/>
  <c r="F29" i="20"/>
  <c r="D29" i="20"/>
  <c r="B29" i="20"/>
  <c r="A29" i="20"/>
  <c r="I28" i="20"/>
  <c r="H28" i="20"/>
  <c r="T28" i="20" s="1"/>
  <c r="G28" i="20"/>
  <c r="F28" i="20"/>
  <c r="D28" i="20"/>
  <c r="B28" i="20"/>
  <c r="A28" i="20"/>
  <c r="I27" i="20"/>
  <c r="H27" i="20"/>
  <c r="T27" i="20" s="1"/>
  <c r="G27" i="20"/>
  <c r="F27" i="20"/>
  <c r="D27" i="20"/>
  <c r="B27" i="20"/>
  <c r="A27" i="20"/>
  <c r="I26" i="20"/>
  <c r="H26" i="20"/>
  <c r="G26" i="20"/>
  <c r="F26" i="20"/>
  <c r="D26" i="20"/>
  <c r="B26" i="20"/>
  <c r="A26" i="20"/>
  <c r="I25" i="20"/>
  <c r="H25" i="20"/>
  <c r="T25" i="20" s="1"/>
  <c r="G25" i="20"/>
  <c r="F25" i="20"/>
  <c r="D25" i="20"/>
  <c r="B25" i="20"/>
  <c r="A25" i="20"/>
  <c r="I24" i="20"/>
  <c r="H24" i="20"/>
  <c r="T24" i="20" s="1"/>
  <c r="G24" i="20"/>
  <c r="F24" i="20"/>
  <c r="D24" i="20"/>
  <c r="B24" i="20"/>
  <c r="A24" i="20"/>
  <c r="I23" i="20"/>
  <c r="H23" i="20"/>
  <c r="T23" i="20" s="1"/>
  <c r="G23" i="20"/>
  <c r="F23" i="20"/>
  <c r="D23" i="20"/>
  <c r="B23" i="20"/>
  <c r="A23" i="20"/>
  <c r="I22" i="20"/>
  <c r="H22" i="20"/>
  <c r="G22" i="20"/>
  <c r="F22" i="20"/>
  <c r="D22" i="20"/>
  <c r="B22" i="20"/>
  <c r="A22" i="20"/>
  <c r="I21" i="20"/>
  <c r="H21" i="20"/>
  <c r="T21" i="20" s="1"/>
  <c r="G21" i="20"/>
  <c r="F21" i="20"/>
  <c r="D21" i="20"/>
  <c r="B21" i="20"/>
  <c r="A21" i="20"/>
  <c r="I20" i="20"/>
  <c r="H20" i="20"/>
  <c r="T20" i="20" s="1"/>
  <c r="G20" i="20"/>
  <c r="F20" i="20"/>
  <c r="D20" i="20"/>
  <c r="B20" i="20"/>
  <c r="A20" i="20"/>
  <c r="I19" i="20"/>
  <c r="H19" i="20"/>
  <c r="T19" i="20" s="1"/>
  <c r="G19" i="20"/>
  <c r="F19" i="20"/>
  <c r="D19" i="20"/>
  <c r="B19" i="20"/>
  <c r="A19" i="20"/>
  <c r="I18" i="20"/>
  <c r="H18" i="20"/>
  <c r="G18" i="20"/>
  <c r="F18" i="20"/>
  <c r="D18" i="20"/>
  <c r="B18" i="20"/>
  <c r="A18" i="20"/>
  <c r="I17" i="20"/>
  <c r="H17" i="20"/>
  <c r="G17" i="20"/>
  <c r="F17" i="20"/>
  <c r="D17" i="20"/>
  <c r="B17" i="20"/>
  <c r="A17" i="20"/>
  <c r="I16" i="20"/>
  <c r="H16" i="20"/>
  <c r="T16" i="20" s="1"/>
  <c r="G16" i="20"/>
  <c r="F16" i="20"/>
  <c r="D16" i="20"/>
  <c r="B16" i="20"/>
  <c r="A16" i="20"/>
  <c r="I15" i="20"/>
  <c r="H15" i="20"/>
  <c r="T15" i="20" s="1"/>
  <c r="G15" i="20"/>
  <c r="F15" i="20"/>
  <c r="D15" i="20"/>
  <c r="B15" i="20"/>
  <c r="A15" i="20"/>
  <c r="I14" i="20"/>
  <c r="H14" i="20"/>
  <c r="G14" i="20"/>
  <c r="F14" i="20"/>
  <c r="D14" i="20"/>
  <c r="B14" i="20"/>
  <c r="A14" i="20"/>
  <c r="I13" i="20"/>
  <c r="H13" i="20"/>
  <c r="T13" i="20" s="1"/>
  <c r="G13" i="20"/>
  <c r="F13" i="20"/>
  <c r="D13" i="20"/>
  <c r="B13" i="20"/>
  <c r="A13" i="20"/>
  <c r="I12" i="20"/>
  <c r="H12" i="20"/>
  <c r="T12" i="20" s="1"/>
  <c r="G12" i="20"/>
  <c r="F12" i="20"/>
  <c r="D12" i="20"/>
  <c r="B12" i="20"/>
  <c r="A12" i="20"/>
  <c r="I11" i="20"/>
  <c r="H11" i="20"/>
  <c r="T11" i="20" s="1"/>
  <c r="G11" i="20"/>
  <c r="F11" i="20"/>
  <c r="D11" i="20"/>
  <c r="B11" i="20"/>
  <c r="A11" i="20"/>
  <c r="I10" i="20"/>
  <c r="H10" i="20"/>
  <c r="G10" i="20"/>
  <c r="F10" i="20"/>
  <c r="D10" i="20"/>
  <c r="B10" i="20"/>
  <c r="A10" i="20"/>
  <c r="I9" i="20"/>
  <c r="H9" i="20"/>
  <c r="T9" i="20" s="1"/>
  <c r="G9" i="20"/>
  <c r="F9" i="20"/>
  <c r="D9" i="20"/>
  <c r="B9" i="20"/>
  <c r="A9" i="20"/>
  <c r="I8" i="20"/>
  <c r="H8" i="20"/>
  <c r="T8" i="20" s="1"/>
  <c r="G8" i="20"/>
  <c r="F8" i="20"/>
  <c r="D8" i="20"/>
  <c r="B8" i="20"/>
  <c r="A8" i="20"/>
  <c r="I7" i="20"/>
  <c r="H7" i="20"/>
  <c r="T7" i="20" s="1"/>
  <c r="G7" i="20"/>
  <c r="F7" i="20"/>
  <c r="D7" i="20"/>
  <c r="B7" i="20"/>
  <c r="A7" i="20"/>
  <c r="I6" i="20"/>
  <c r="H6" i="20"/>
  <c r="T6" i="20" s="1"/>
  <c r="G6" i="20"/>
  <c r="F6" i="20"/>
  <c r="D6" i="20"/>
  <c r="B6" i="20"/>
  <c r="A6" i="20"/>
  <c r="I5" i="20"/>
  <c r="H5" i="20"/>
  <c r="T5" i="20" s="1"/>
  <c r="G5" i="20"/>
  <c r="F5" i="20"/>
  <c r="D5" i="20"/>
  <c r="B5" i="20"/>
  <c r="A5" i="20"/>
  <c r="I4" i="20"/>
  <c r="H4" i="20"/>
  <c r="T4" i="20" s="1"/>
  <c r="G4" i="20"/>
  <c r="F4" i="20"/>
  <c r="D4" i="20"/>
  <c r="B4" i="20"/>
  <c r="A4" i="20"/>
  <c r="I3" i="20"/>
  <c r="H3" i="20"/>
  <c r="T3" i="20" s="1"/>
  <c r="G3" i="20"/>
  <c r="F3" i="20"/>
  <c r="D3" i="20"/>
  <c r="B3" i="20"/>
  <c r="A3" i="20"/>
  <c r="I2" i="20"/>
  <c r="H2" i="20"/>
  <c r="G2" i="20"/>
  <c r="F2" i="20"/>
  <c r="D2" i="20"/>
  <c r="B2" i="20"/>
  <c r="A2" i="20"/>
  <c r="J1" i="20"/>
  <c r="I1" i="20"/>
  <c r="H1" i="20"/>
  <c r="G1" i="20"/>
  <c r="F1" i="20"/>
  <c r="E1" i="20"/>
  <c r="D1" i="20"/>
  <c r="B1" i="20"/>
  <c r="A1" i="20"/>
  <c r="T262" i="20"/>
  <c r="O261" i="20"/>
  <c r="T259" i="20"/>
  <c r="T258" i="20"/>
  <c r="O257" i="20"/>
  <c r="T257" i="20"/>
  <c r="O254" i="20"/>
  <c r="O253" i="20"/>
  <c r="O250" i="20"/>
  <c r="T250" i="20"/>
  <c r="O249" i="20"/>
  <c r="O245" i="20"/>
  <c r="O242" i="20"/>
  <c r="T242" i="20"/>
  <c r="O241" i="20"/>
  <c r="T241" i="20"/>
  <c r="T239" i="20"/>
  <c r="O238" i="20"/>
  <c r="T238" i="20"/>
  <c r="O237" i="20"/>
  <c r="T235" i="20"/>
  <c r="O233" i="20"/>
  <c r="V234" i="20" l="1"/>
  <c r="U234" i="20"/>
  <c r="V237" i="20"/>
  <c r="U237" i="20"/>
  <c r="V240" i="20"/>
  <c r="U240" i="20"/>
  <c r="V247" i="20"/>
  <c r="U247" i="20"/>
  <c r="V250" i="20"/>
  <c r="U250" i="20"/>
  <c r="V253" i="20"/>
  <c r="U253" i="20"/>
  <c r="V256" i="20"/>
  <c r="U256" i="20"/>
  <c r="V235" i="20"/>
  <c r="U235" i="20"/>
  <c r="V238" i="20"/>
  <c r="U238" i="20"/>
  <c r="V241" i="20"/>
  <c r="U241" i="20"/>
  <c r="V244" i="20"/>
  <c r="U244" i="20"/>
  <c r="V251" i="20"/>
  <c r="U251" i="20"/>
  <c r="V254" i="20"/>
  <c r="U254" i="20"/>
  <c r="V257" i="20"/>
  <c r="U257" i="20"/>
  <c r="V260" i="20"/>
  <c r="U260" i="20"/>
  <c r="V239" i="20"/>
  <c r="U239" i="20"/>
  <c r="V242" i="20"/>
  <c r="U242" i="20"/>
  <c r="V245" i="20"/>
  <c r="U245" i="20"/>
  <c r="V248" i="20"/>
  <c r="U248" i="20"/>
  <c r="V255" i="20"/>
  <c r="U255" i="20"/>
  <c r="V258" i="20"/>
  <c r="U258" i="20"/>
  <c r="V261" i="20"/>
  <c r="U261" i="20"/>
  <c r="V233" i="20"/>
  <c r="U233" i="20"/>
  <c r="V236" i="20"/>
  <c r="U236" i="20"/>
  <c r="V243" i="20"/>
  <c r="U243" i="20"/>
  <c r="V246" i="20"/>
  <c r="U246" i="20"/>
  <c r="V249" i="20"/>
  <c r="U249" i="20"/>
  <c r="V252" i="20"/>
  <c r="U252" i="20"/>
  <c r="V259" i="20"/>
  <c r="U259" i="20"/>
  <c r="V262" i="20"/>
  <c r="U262" i="20"/>
  <c r="O215" i="20"/>
  <c r="O229" i="20"/>
  <c r="O231" i="20"/>
  <c r="O234" i="20"/>
  <c r="Q234" i="20" s="1"/>
  <c r="O79" i="20"/>
  <c r="O119" i="20"/>
  <c r="O213" i="20"/>
  <c r="O258" i="20"/>
  <c r="O91" i="20"/>
  <c r="Q91" i="20" s="1"/>
  <c r="O95" i="20"/>
  <c r="O99" i="20"/>
  <c r="O107" i="20"/>
  <c r="O111" i="20"/>
  <c r="O123" i="20"/>
  <c r="O127" i="20"/>
  <c r="O139" i="20"/>
  <c r="O187" i="20"/>
  <c r="O203" i="20"/>
  <c r="O207" i="20"/>
  <c r="Q233" i="20"/>
  <c r="Q241" i="20"/>
  <c r="Q249" i="20"/>
  <c r="Q257" i="20"/>
  <c r="O219" i="20"/>
  <c r="O223" i="20"/>
  <c r="O180" i="20"/>
  <c r="O3" i="20"/>
  <c r="O35" i="20"/>
  <c r="O39" i="20"/>
  <c r="O227" i="20"/>
  <c r="O259" i="20"/>
  <c r="Q259" i="20" s="1"/>
  <c r="O211" i="20"/>
  <c r="O221" i="20"/>
  <c r="O226" i="20"/>
  <c r="O104" i="20"/>
  <c r="O112" i="20"/>
  <c r="O63" i="20"/>
  <c r="O71" i="20"/>
  <c r="O75" i="20"/>
  <c r="O87" i="20"/>
  <c r="O115" i="20"/>
  <c r="O125" i="20"/>
  <c r="O133" i="20"/>
  <c r="O135" i="20"/>
  <c r="O154" i="20"/>
  <c r="O162" i="20"/>
  <c r="O205" i="20"/>
  <c r="O159" i="20"/>
  <c r="O171" i="20"/>
  <c r="O183" i="20"/>
  <c r="O184" i="20"/>
  <c r="O186" i="20"/>
  <c r="O192" i="20"/>
  <c r="O194" i="20"/>
  <c r="O147" i="20"/>
  <c r="O27" i="20"/>
  <c r="O101" i="20"/>
  <c r="O109" i="20"/>
  <c r="O117" i="20"/>
  <c r="O146" i="20"/>
  <c r="O179" i="20"/>
  <c r="O197" i="20"/>
  <c r="O199" i="20"/>
  <c r="O141" i="20"/>
  <c r="O151" i="20"/>
  <c r="O47" i="20"/>
  <c r="O56" i="20"/>
  <c r="O108" i="20"/>
  <c r="O131" i="20"/>
  <c r="O157" i="20"/>
  <c r="O167" i="20"/>
  <c r="O170" i="20"/>
  <c r="O178" i="20"/>
  <c r="O188" i="20"/>
  <c r="Q251" i="20"/>
  <c r="Q255" i="20"/>
  <c r="O31" i="20"/>
  <c r="O59" i="20"/>
  <c r="O60" i="20"/>
  <c r="O105" i="20"/>
  <c r="O121" i="20"/>
  <c r="O158" i="20"/>
  <c r="O174" i="20"/>
  <c r="O190" i="20"/>
  <c r="O206" i="20"/>
  <c r="O217" i="20"/>
  <c r="O222" i="20"/>
  <c r="Q235" i="20"/>
  <c r="Q239" i="20"/>
  <c r="Q247" i="20"/>
  <c r="O23" i="20"/>
  <c r="O26" i="20"/>
  <c r="O51" i="20"/>
  <c r="O113" i="20"/>
  <c r="O129" i="20"/>
  <c r="O145" i="20"/>
  <c r="O150" i="20"/>
  <c r="O161" i="20"/>
  <c r="O166" i="20"/>
  <c r="O182" i="20"/>
  <c r="O198" i="20"/>
  <c r="Q203" i="20"/>
  <c r="O209" i="20"/>
  <c r="O225" i="20"/>
  <c r="O68" i="20"/>
  <c r="O48" i="20"/>
  <c r="Q48" i="20" s="1"/>
  <c r="T17" i="20"/>
  <c r="T78" i="20"/>
  <c r="T82" i="20"/>
  <c r="T94" i="20"/>
  <c r="T98" i="20"/>
  <c r="O116" i="20"/>
  <c r="O120" i="20"/>
  <c r="T134" i="20"/>
  <c r="T138" i="20"/>
  <c r="O172" i="20"/>
  <c r="O12" i="20"/>
  <c r="O16" i="20"/>
  <c r="O28" i="20"/>
  <c r="T186" i="20"/>
  <c r="T49" i="20"/>
  <c r="T22" i="20"/>
  <c r="O24" i="20"/>
  <c r="T38" i="20"/>
  <c r="O52" i="20"/>
  <c r="O8" i="20"/>
  <c r="T14" i="20"/>
  <c r="O20" i="20"/>
  <c r="T30" i="20"/>
  <c r="O40" i="20"/>
  <c r="O44" i="20"/>
  <c r="T50" i="20"/>
  <c r="T54" i="20"/>
  <c r="T58" i="20"/>
  <c r="T62" i="20"/>
  <c r="T66" i="20"/>
  <c r="T70" i="20"/>
  <c r="O72" i="20"/>
  <c r="O80" i="20"/>
  <c r="O84" i="20"/>
  <c r="O88" i="20"/>
  <c r="T102" i="20"/>
  <c r="T106" i="20"/>
  <c r="T110" i="20"/>
  <c r="T114" i="20"/>
  <c r="T118" i="20"/>
  <c r="T126" i="20"/>
  <c r="T130" i="20"/>
  <c r="O140" i="20"/>
  <c r="O152" i="20"/>
  <c r="O164" i="20"/>
  <c r="O210" i="20"/>
  <c r="O4" i="20"/>
  <c r="O32" i="20"/>
  <c r="O36" i="20"/>
  <c r="O64" i="20"/>
  <c r="Q64" i="20" s="1"/>
  <c r="O76" i="20"/>
  <c r="O92" i="20"/>
  <c r="O7" i="20"/>
  <c r="O11" i="20"/>
  <c r="O43" i="20"/>
  <c r="O67" i="20"/>
  <c r="O83" i="20"/>
  <c r="O55" i="20"/>
  <c r="O96" i="20"/>
  <c r="O100" i="20"/>
  <c r="O124" i="20"/>
  <c r="O128" i="20"/>
  <c r="O132" i="20"/>
  <c r="O136" i="20"/>
  <c r="O144" i="20"/>
  <c r="O148" i="20"/>
  <c r="O156" i="20"/>
  <c r="O160" i="20"/>
  <c r="O168" i="20"/>
  <c r="O176" i="20"/>
  <c r="Q176" i="20" s="1"/>
  <c r="O15" i="20"/>
  <c r="Q15" i="20" s="1"/>
  <c r="O19" i="20"/>
  <c r="O103" i="20"/>
  <c r="O137" i="20"/>
  <c r="O201" i="20"/>
  <c r="O97" i="20"/>
  <c r="O218" i="20"/>
  <c r="O153" i="20"/>
  <c r="O202" i="20"/>
  <c r="T2" i="20"/>
  <c r="T18" i="20"/>
  <c r="T34" i="20"/>
  <c r="T10" i="20"/>
  <c r="T26" i="20"/>
  <c r="O191" i="20"/>
  <c r="O5" i="20"/>
  <c r="O9" i="20"/>
  <c r="O13" i="20"/>
  <c r="O17" i="20"/>
  <c r="O21" i="20"/>
  <c r="O25" i="20"/>
  <c r="O29" i="20"/>
  <c r="O33" i="20"/>
  <c r="O37" i="20"/>
  <c r="O41" i="20"/>
  <c r="O45" i="20"/>
  <c r="O49" i="20"/>
  <c r="O53" i="20"/>
  <c r="O57" i="20"/>
  <c r="O61" i="20"/>
  <c r="O65" i="20"/>
  <c r="O69" i="20"/>
  <c r="O73" i="20"/>
  <c r="O77" i="20"/>
  <c r="O81" i="20"/>
  <c r="O85" i="20"/>
  <c r="O89" i="20"/>
  <c r="O93" i="20"/>
  <c r="T99" i="20"/>
  <c r="T115" i="20"/>
  <c r="T131" i="20"/>
  <c r="O175" i="20"/>
  <c r="O2" i="20"/>
  <c r="O6" i="20"/>
  <c r="O10" i="20"/>
  <c r="O14" i="20"/>
  <c r="O18" i="20"/>
  <c r="O22" i="20"/>
  <c r="O30" i="20"/>
  <c r="O34" i="20"/>
  <c r="O38" i="20"/>
  <c r="O42" i="20"/>
  <c r="O46" i="20"/>
  <c r="O50" i="20"/>
  <c r="O54" i="20"/>
  <c r="O58" i="20"/>
  <c r="O62" i="20"/>
  <c r="O66" i="20"/>
  <c r="Q66" i="20" s="1"/>
  <c r="O70" i="20"/>
  <c r="O74" i="20"/>
  <c r="O78" i="20"/>
  <c r="O82" i="20"/>
  <c r="O86" i="20"/>
  <c r="O90" i="20"/>
  <c r="O94" i="20"/>
  <c r="O155" i="20"/>
  <c r="O163" i="20"/>
  <c r="O214" i="20"/>
  <c r="O98" i="20"/>
  <c r="O102" i="20"/>
  <c r="O106" i="20"/>
  <c r="O110" i="20"/>
  <c r="O114" i="20"/>
  <c r="O118" i="20"/>
  <c r="O122" i="20"/>
  <c r="O126" i="20"/>
  <c r="O130" i="20"/>
  <c r="O134" i="20"/>
  <c r="O138" i="20"/>
  <c r="O142" i="20"/>
  <c r="O143" i="20"/>
  <c r="O149" i="20"/>
  <c r="T158" i="20"/>
  <c r="T174" i="20"/>
  <c r="T190" i="20"/>
  <c r="O195" i="20"/>
  <c r="O262" i="20"/>
  <c r="O196" i="20"/>
  <c r="O246" i="20"/>
  <c r="T146" i="20"/>
  <c r="T154" i="20"/>
  <c r="T162" i="20"/>
  <c r="T166" i="20"/>
  <c r="T182" i="20"/>
  <c r="O230" i="20"/>
  <c r="O165" i="20"/>
  <c r="O169" i="20"/>
  <c r="O173" i="20"/>
  <c r="O177" i="20"/>
  <c r="O181" i="20"/>
  <c r="O185" i="20"/>
  <c r="O189" i="20"/>
  <c r="O193" i="20"/>
  <c r="T197" i="20"/>
  <c r="T213" i="20"/>
  <c r="Q221" i="20"/>
  <c r="T229" i="20"/>
  <c r="Q237" i="20"/>
  <c r="Q238" i="20"/>
  <c r="T245" i="20"/>
  <c r="Q250" i="20"/>
  <c r="Q253" i="20"/>
  <c r="Q254" i="20"/>
  <c r="T261" i="20"/>
  <c r="T205" i="20"/>
  <c r="T221" i="20"/>
  <c r="T237" i="20"/>
  <c r="Q242" i="20"/>
  <c r="Q243" i="20"/>
  <c r="Q245" i="20"/>
  <c r="T253" i="20"/>
  <c r="Q258" i="20"/>
  <c r="Q261" i="20"/>
  <c r="O200" i="20"/>
  <c r="O204" i="20"/>
  <c r="O208" i="20"/>
  <c r="O212" i="20"/>
  <c r="O216" i="20"/>
  <c r="O220" i="20"/>
  <c r="O224" i="20"/>
  <c r="O228" i="20"/>
  <c r="O232" i="20"/>
  <c r="O236" i="20"/>
  <c r="O240" i="20"/>
  <c r="O244" i="20"/>
  <c r="O248" i="20"/>
  <c r="Q248" i="20" s="1"/>
  <c r="O252" i="20"/>
  <c r="O256" i="20"/>
  <c r="O260" i="20"/>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16" i="4"/>
  <c r="Q50" i="20" l="1"/>
  <c r="Q75" i="20"/>
  <c r="Q103" i="20"/>
  <c r="Q162" i="20"/>
  <c r="Q213" i="20"/>
  <c r="Q177" i="20"/>
  <c r="Q69" i="20"/>
  <c r="Q252" i="20"/>
  <c r="Q3" i="20"/>
  <c r="Q79" i="20"/>
  <c r="Q111" i="20"/>
  <c r="Q25" i="20"/>
  <c r="Q217" i="20"/>
  <c r="Q236" i="20"/>
  <c r="Q220" i="20"/>
  <c r="Q222" i="20"/>
  <c r="Q229" i="20"/>
  <c r="Q215" i="20"/>
  <c r="Q223" i="20"/>
  <c r="Q231" i="20"/>
  <c r="Q201" i="20"/>
  <c r="Q170" i="20"/>
  <c r="Q117" i="20"/>
  <c r="Q60" i="20"/>
  <c r="Q123" i="20"/>
  <c r="Q35" i="20"/>
  <c r="Q119" i="20"/>
  <c r="Q106" i="20"/>
  <c r="Q22" i="20"/>
  <c r="Q6" i="20"/>
  <c r="Q186" i="20"/>
  <c r="Q219" i="20"/>
  <c r="Q211" i="20"/>
  <c r="Q147" i="20"/>
  <c r="Q95" i="20"/>
  <c r="Q218" i="20"/>
  <c r="Q146" i="20"/>
  <c r="Q232" i="20"/>
  <c r="Q216" i="20"/>
  <c r="Q101" i="20"/>
  <c r="Q227" i="20"/>
  <c r="Q226" i="20"/>
  <c r="Q210" i="20"/>
  <c r="Q180" i="20"/>
  <c r="Q187" i="20"/>
  <c r="Q154" i="20"/>
  <c r="Q99" i="20"/>
  <c r="Q127" i="20"/>
  <c r="Q54" i="20"/>
  <c r="Q139" i="20"/>
  <c r="Q107" i="20"/>
  <c r="Q85" i="20"/>
  <c r="Q156" i="20"/>
  <c r="Q39" i="20"/>
  <c r="Q207" i="20"/>
  <c r="Q149" i="20"/>
  <c r="Q14" i="20"/>
  <c r="Q188" i="20"/>
  <c r="Q82" i="20"/>
  <c r="Q9" i="20"/>
  <c r="Q135" i="20"/>
  <c r="Q192" i="20"/>
  <c r="Q181" i="20"/>
  <c r="Q165" i="20"/>
  <c r="Q63" i="20"/>
  <c r="Q81" i="20"/>
  <c r="Q193" i="20"/>
  <c r="Q159" i="20"/>
  <c r="Q138" i="20"/>
  <c r="Q115" i="20"/>
  <c r="Q151" i="20"/>
  <c r="Q113" i="20"/>
  <c r="Q23" i="20"/>
  <c r="Q179" i="20"/>
  <c r="Q184" i="20"/>
  <c r="Q145" i="20"/>
  <c r="Q58" i="20"/>
  <c r="Q42" i="20"/>
  <c r="Q73" i="20"/>
  <c r="Q57" i="20"/>
  <c r="Q199" i="20"/>
  <c r="Q171" i="20"/>
  <c r="Q200" i="20"/>
  <c r="Q183" i="20"/>
  <c r="Q87" i="20"/>
  <c r="Q167" i="20"/>
  <c r="Q118" i="20"/>
  <c r="Q47" i="20"/>
  <c r="Q90" i="20"/>
  <c r="Q74" i="20"/>
  <c r="Q108" i="20"/>
  <c r="Q89" i="20"/>
  <c r="Q125" i="20"/>
  <c r="Q104" i="20"/>
  <c r="Q205" i="20"/>
  <c r="Q131" i="20"/>
  <c r="Q71" i="20"/>
  <c r="Q70" i="20"/>
  <c r="Q53" i="20"/>
  <c r="Q141" i="20"/>
  <c r="Q161" i="20"/>
  <c r="Q158" i="20"/>
  <c r="Q49" i="20"/>
  <c r="Q129" i="20"/>
  <c r="Q133" i="20"/>
  <c r="Q137" i="20"/>
  <c r="Q182" i="20"/>
  <c r="Q112" i="20"/>
  <c r="Q30" i="20"/>
  <c r="Q45" i="20"/>
  <c r="Q202" i="20"/>
  <c r="Q97" i="20"/>
  <c r="Q86" i="20"/>
  <c r="Q37" i="20"/>
  <c r="Q21" i="20"/>
  <c r="Q5" i="20"/>
  <c r="Q194" i="20"/>
  <c r="Q150" i="20"/>
  <c r="Q121" i="20"/>
  <c r="Q31" i="20"/>
  <c r="Q206" i="20"/>
  <c r="Q197" i="20"/>
  <c r="Q198" i="20"/>
  <c r="Q190" i="20"/>
  <c r="Q122" i="20"/>
  <c r="Q59" i="20"/>
  <c r="Q78" i="20"/>
  <c r="Q93" i="20"/>
  <c r="Q77" i="20"/>
  <c r="Q27" i="20"/>
  <c r="Q109" i="20"/>
  <c r="Q56" i="20"/>
  <c r="Q41" i="20"/>
  <c r="Q178" i="20"/>
  <c r="Q157" i="20"/>
  <c r="Q166" i="20"/>
  <c r="Q38" i="20"/>
  <c r="Q174" i="20"/>
  <c r="Q142" i="20"/>
  <c r="Q65" i="20"/>
  <c r="Q153" i="20"/>
  <c r="Q209" i="20"/>
  <c r="Q105" i="20"/>
  <c r="Q225" i="20"/>
  <c r="Q94" i="20"/>
  <c r="Q62" i="20"/>
  <c r="Q46" i="20"/>
  <c r="Q61" i="20"/>
  <c r="Q7" i="20"/>
  <c r="Q134" i="20"/>
  <c r="Q102" i="20"/>
  <c r="Q51" i="20"/>
  <c r="Q26" i="20"/>
  <c r="Q172" i="20"/>
  <c r="Q68" i="20"/>
  <c r="Q72" i="20"/>
  <c r="Q20" i="20"/>
  <c r="Q16" i="20"/>
  <c r="Q52" i="20"/>
  <c r="Q88" i="20"/>
  <c r="Q36" i="20"/>
  <c r="Q120" i="20"/>
  <c r="Q160" i="20"/>
  <c r="Q116" i="20"/>
  <c r="Q84" i="20"/>
  <c r="Q12" i="20"/>
  <c r="Q168" i="20"/>
  <c r="Q8" i="20"/>
  <c r="Q164" i="20"/>
  <c r="Q24" i="20"/>
  <c r="Q40" i="20"/>
  <c r="Q80" i="20"/>
  <c r="Q32" i="20"/>
  <c r="Q28" i="20"/>
  <c r="Q152" i="20"/>
  <c r="Q140" i="20"/>
  <c r="Q136" i="20"/>
  <c r="Q92" i="20"/>
  <c r="Q4" i="20"/>
  <c r="Q44" i="20"/>
  <c r="Q124" i="20"/>
  <c r="Q76" i="20"/>
  <c r="Q43" i="20"/>
  <c r="Q18" i="20"/>
  <c r="Q67" i="20"/>
  <c r="Q83" i="20"/>
  <c r="Q228" i="20"/>
  <c r="Q128" i="20"/>
  <c r="Q204" i="20"/>
  <c r="Q144" i="20"/>
  <c r="Q100" i="20"/>
  <c r="Q17" i="20"/>
  <c r="Q96" i="20"/>
  <c r="Q55" i="20"/>
  <c r="Q11" i="20"/>
  <c r="Q148" i="20"/>
  <c r="Q132" i="20"/>
  <c r="Q19" i="20"/>
  <c r="Q185" i="20"/>
  <c r="Q143" i="20"/>
  <c r="Q130" i="20"/>
  <c r="Q114" i="20"/>
  <c r="Q98" i="20"/>
  <c r="Q2" i="20"/>
  <c r="Q230" i="20"/>
  <c r="Q13" i="20"/>
  <c r="Q33" i="20"/>
  <c r="Q260" i="20"/>
  <c r="Q244" i="20"/>
  <c r="Q212" i="20"/>
  <c r="Q214" i="20"/>
  <c r="Q163" i="20"/>
  <c r="Q175" i="20"/>
  <c r="Q29" i="20"/>
  <c r="Q191" i="20"/>
  <c r="Q240" i="20"/>
  <c r="Q208" i="20"/>
  <c r="Q256" i="20"/>
  <c r="Q224" i="20"/>
  <c r="Q189" i="20"/>
  <c r="Q173" i="20"/>
  <c r="Q196" i="20"/>
  <c r="Q262" i="20"/>
  <c r="Q126" i="20"/>
  <c r="Q110" i="20"/>
  <c r="Q155" i="20"/>
  <c r="Q34" i="20"/>
  <c r="Q169" i="20"/>
  <c r="Q10" i="20"/>
  <c r="Q246" i="20"/>
  <c r="Q195" i="20"/>
  <c r="Z1" i="10" l="1"/>
  <c r="AO5" i="5"/>
  <c r="AO6" i="5"/>
  <c r="AO7" i="5"/>
  <c r="AO8" i="5"/>
  <c r="AO9" i="5"/>
  <c r="AO10" i="5"/>
  <c r="AO11" i="5"/>
  <c r="AO12" i="5"/>
  <c r="AO13" i="5"/>
  <c r="AO14" i="5"/>
  <c r="AO15" i="5"/>
  <c r="AO16" i="5"/>
  <c r="AO17" i="5"/>
  <c r="AO18" i="5"/>
  <c r="AO19" i="5"/>
  <c r="AO20" i="5"/>
  <c r="AO21" i="5"/>
  <c r="AO22" i="5"/>
  <c r="AO23" i="5"/>
  <c r="AO24" i="5"/>
  <c r="AO25" i="5"/>
  <c r="AO26" i="5"/>
  <c r="AO27" i="5"/>
  <c r="AO28" i="5"/>
  <c r="AO29" i="5"/>
  <c r="AO30" i="5"/>
  <c r="AO31" i="5"/>
  <c r="AO32" i="5"/>
  <c r="AO33" i="5"/>
  <c r="AO34" i="5"/>
  <c r="AO35" i="5"/>
  <c r="AO36" i="5"/>
  <c r="AO37" i="5"/>
  <c r="AO38" i="5"/>
  <c r="AO39" i="5"/>
  <c r="AO40" i="5"/>
  <c r="AO41" i="5"/>
  <c r="AO42" i="5"/>
  <c r="AO43" i="5"/>
  <c r="AO44" i="5"/>
  <c r="AO45" i="5"/>
  <c r="AO46" i="5"/>
  <c r="AO47" i="5"/>
  <c r="AO48" i="5"/>
  <c r="AO49" i="5"/>
  <c r="AO50" i="5"/>
  <c r="AO51" i="5"/>
  <c r="AO52" i="5"/>
  <c r="AO53" i="5"/>
  <c r="AO54" i="5"/>
  <c r="AO55" i="5"/>
  <c r="AO56" i="5"/>
  <c r="AO57" i="5"/>
  <c r="AO58" i="5"/>
  <c r="AO59" i="5"/>
  <c r="AO60" i="5"/>
  <c r="AO61" i="5"/>
  <c r="AO62" i="5"/>
  <c r="AO63" i="5"/>
  <c r="AO64" i="5"/>
  <c r="AO65" i="5"/>
  <c r="AO66" i="5"/>
  <c r="AO67" i="5"/>
  <c r="AO68" i="5"/>
  <c r="AO69" i="5"/>
  <c r="AO70" i="5"/>
  <c r="AO71" i="5"/>
  <c r="AO72" i="5"/>
  <c r="AO73"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2" i="5"/>
  <c r="AO103" i="5"/>
  <c r="AO104" i="5"/>
  <c r="AO105" i="5"/>
  <c r="AO106" i="5"/>
  <c r="AO107" i="5"/>
  <c r="AO108" i="5"/>
  <c r="AO109" i="5"/>
  <c r="AO110" i="5"/>
  <c r="AO111" i="5"/>
  <c r="AO112" i="5"/>
  <c r="AO113" i="5"/>
  <c r="AO114" i="5"/>
  <c r="AO115" i="5"/>
  <c r="AO116" i="5"/>
  <c r="AO117" i="5"/>
  <c r="AO118" i="5"/>
  <c r="AO119" i="5"/>
  <c r="AO120" i="5"/>
  <c r="AO121" i="5"/>
  <c r="AO122" i="5"/>
  <c r="AO123" i="5"/>
  <c r="AO124" i="5"/>
  <c r="AO125" i="5"/>
  <c r="AO126" i="5"/>
  <c r="AO127" i="5"/>
  <c r="AO128" i="5"/>
  <c r="AO129" i="5"/>
  <c r="AO130" i="5"/>
  <c r="AO131" i="5"/>
  <c r="AO132" i="5"/>
  <c r="AO133" i="5"/>
  <c r="AO134" i="5"/>
  <c r="AO135" i="5"/>
  <c r="AO136" i="5"/>
  <c r="AO137" i="5"/>
  <c r="AO138" i="5"/>
  <c r="AO139" i="5"/>
  <c r="AO140" i="5"/>
  <c r="AO141" i="5"/>
  <c r="AO142" i="5"/>
  <c r="AO143" i="5"/>
  <c r="AO144" i="5"/>
  <c r="AO145" i="5"/>
  <c r="AO146" i="5"/>
  <c r="AO147" i="5"/>
  <c r="AO148" i="5"/>
  <c r="AO149" i="5"/>
  <c r="AO150" i="5"/>
  <c r="AO151" i="5"/>
  <c r="AO152" i="5"/>
  <c r="AO153" i="5"/>
  <c r="AO154" i="5"/>
  <c r="AO155" i="5"/>
  <c r="AO156" i="5"/>
  <c r="AO157" i="5"/>
  <c r="AO158" i="5"/>
  <c r="AO159" i="5"/>
  <c r="AO160" i="5"/>
  <c r="AO161" i="5"/>
  <c r="AO162" i="5"/>
  <c r="AO163" i="5"/>
  <c r="AO164" i="5"/>
  <c r="AO165" i="5"/>
  <c r="AO166" i="5"/>
  <c r="AO167" i="5"/>
  <c r="AO168" i="5"/>
  <c r="AO169" i="5"/>
  <c r="AO170" i="5"/>
  <c r="AO171" i="5"/>
  <c r="AO172" i="5"/>
  <c r="AO173" i="5"/>
  <c r="AO174" i="5"/>
  <c r="AO175" i="5"/>
  <c r="AO176" i="5"/>
  <c r="AO177" i="5"/>
  <c r="AO178" i="5"/>
  <c r="AO179" i="5"/>
  <c r="AO180" i="5"/>
  <c r="AO181" i="5"/>
  <c r="AO182" i="5"/>
  <c r="AO183" i="5"/>
  <c r="AO184" i="5"/>
  <c r="AO185" i="5"/>
  <c r="AO186" i="5"/>
  <c r="AO187" i="5"/>
  <c r="AO188" i="5"/>
  <c r="AO189" i="5"/>
  <c r="AO190" i="5"/>
  <c r="AO191" i="5"/>
  <c r="AO192" i="5"/>
  <c r="AO193" i="5"/>
  <c r="AO194" i="5"/>
  <c r="AO195" i="5"/>
  <c r="AO196" i="5"/>
  <c r="AO197" i="5"/>
  <c r="AO198" i="5"/>
  <c r="AO199" i="5"/>
  <c r="AO200" i="5"/>
  <c r="AO201" i="5"/>
  <c r="AO202" i="5"/>
  <c r="AO203" i="5"/>
  <c r="AO204" i="5"/>
  <c r="AO205" i="5"/>
  <c r="AO206" i="5"/>
  <c r="AO207" i="5"/>
  <c r="AO208" i="5"/>
  <c r="AO209" i="5"/>
  <c r="AO210" i="5"/>
  <c r="AO211" i="5"/>
  <c r="AO212" i="5"/>
  <c r="AO213" i="5"/>
  <c r="AO214" i="5"/>
  <c r="AO215" i="5"/>
  <c r="AO216" i="5"/>
  <c r="AO217" i="5"/>
  <c r="AO218" i="5"/>
  <c r="AO219" i="5"/>
  <c r="AO220" i="5"/>
  <c r="AO221" i="5"/>
  <c r="AO222" i="5"/>
  <c r="AO223" i="5"/>
  <c r="AO224" i="5"/>
  <c r="AO225" i="5"/>
  <c r="AO226" i="5"/>
  <c r="AO227" i="5"/>
  <c r="AO228" i="5"/>
  <c r="AO229" i="5"/>
  <c r="AO230" i="5"/>
  <c r="AO231" i="5"/>
  <c r="AO232" i="5"/>
  <c r="AO233" i="5"/>
  <c r="AO4" i="5"/>
  <c r="DH17" i="4"/>
  <c r="DH18" i="4"/>
  <c r="DH19" i="4"/>
  <c r="DH20" i="4"/>
  <c r="DH21" i="4"/>
  <c r="DH22" i="4"/>
  <c r="DH23" i="4"/>
  <c r="DH24" i="4"/>
  <c r="DH25" i="4"/>
  <c r="DH26" i="4"/>
  <c r="DH27" i="4"/>
  <c r="DH28" i="4"/>
  <c r="DH29" i="4"/>
  <c r="DH30" i="4"/>
  <c r="DH31" i="4"/>
  <c r="DH32" i="4"/>
  <c r="DH33" i="4"/>
  <c r="DH34" i="4"/>
  <c r="DH35" i="4"/>
  <c r="DH36" i="4"/>
  <c r="DH37" i="4"/>
  <c r="DH38" i="4"/>
  <c r="DH39" i="4"/>
  <c r="DH40" i="4"/>
  <c r="DH41" i="4"/>
  <c r="DH42" i="4"/>
  <c r="DH43" i="4"/>
  <c r="DH44" i="4"/>
  <c r="DH45" i="4"/>
  <c r="DH46" i="4"/>
  <c r="DH47" i="4"/>
  <c r="DH48" i="4"/>
  <c r="DH49" i="4"/>
  <c r="DH50" i="4"/>
  <c r="DH51" i="4"/>
  <c r="DH52" i="4"/>
  <c r="DH53" i="4"/>
  <c r="DH54" i="4"/>
  <c r="DH55" i="4"/>
  <c r="DH56" i="4"/>
  <c r="DH57" i="4"/>
  <c r="DH58" i="4"/>
  <c r="DH59" i="4"/>
  <c r="DH60" i="4"/>
  <c r="DH61" i="4"/>
  <c r="DH62" i="4"/>
  <c r="DH63" i="4"/>
  <c r="DH64" i="4"/>
  <c r="DH65" i="4"/>
  <c r="DH66" i="4"/>
  <c r="DH67" i="4"/>
  <c r="DH68" i="4"/>
  <c r="DH69" i="4"/>
  <c r="DH70" i="4"/>
  <c r="DH71" i="4"/>
  <c r="DH72" i="4"/>
  <c r="DH73" i="4"/>
  <c r="DH74" i="4"/>
  <c r="DH75" i="4"/>
  <c r="DH76" i="4"/>
  <c r="DH77" i="4"/>
  <c r="DH78" i="4"/>
  <c r="DH79" i="4"/>
  <c r="DH80" i="4"/>
  <c r="DH81" i="4"/>
  <c r="DH82" i="4"/>
  <c r="DH83" i="4"/>
  <c r="DH84" i="4"/>
  <c r="DH85" i="4"/>
  <c r="DH86" i="4"/>
  <c r="DH87" i="4"/>
  <c r="DH88" i="4"/>
  <c r="DH89" i="4"/>
  <c r="DH90" i="4"/>
  <c r="DH91" i="4"/>
  <c r="DH92" i="4"/>
  <c r="DH93" i="4"/>
  <c r="DH94" i="4"/>
  <c r="DH95" i="4"/>
  <c r="DH96" i="4"/>
  <c r="DH97" i="4"/>
  <c r="DH98" i="4"/>
  <c r="DH99" i="4"/>
  <c r="DH100" i="4"/>
  <c r="DH101" i="4"/>
  <c r="DH102" i="4"/>
  <c r="DH103" i="4"/>
  <c r="DH104" i="4"/>
  <c r="DH105" i="4"/>
  <c r="DH106" i="4"/>
  <c r="DH107" i="4"/>
  <c r="DH108" i="4"/>
  <c r="DH109" i="4"/>
  <c r="DH110" i="4"/>
  <c r="DH111" i="4"/>
  <c r="DH112" i="4"/>
  <c r="DH113" i="4"/>
  <c r="DH114" i="4"/>
  <c r="DH115" i="4"/>
  <c r="DH116" i="4"/>
  <c r="DH117" i="4"/>
  <c r="DH118" i="4"/>
  <c r="DH119" i="4"/>
  <c r="DH120" i="4"/>
  <c r="DH121" i="4"/>
  <c r="DH122" i="4"/>
  <c r="DH123" i="4"/>
  <c r="DH124" i="4"/>
  <c r="DH125" i="4"/>
  <c r="DH126" i="4"/>
  <c r="DH127" i="4"/>
  <c r="DH128" i="4"/>
  <c r="DH129" i="4"/>
  <c r="DH130" i="4"/>
  <c r="DH131" i="4"/>
  <c r="DH132" i="4"/>
  <c r="DH133" i="4"/>
  <c r="DH134" i="4"/>
  <c r="DH135" i="4"/>
  <c r="DH136" i="4"/>
  <c r="DH137" i="4"/>
  <c r="DH138" i="4"/>
  <c r="DH139" i="4"/>
  <c r="DH140" i="4"/>
  <c r="DH141" i="4"/>
  <c r="DH142" i="4"/>
  <c r="DH143" i="4"/>
  <c r="DH144" i="4"/>
  <c r="DH145" i="4"/>
  <c r="DH146" i="4"/>
  <c r="DH147" i="4"/>
  <c r="DH148" i="4"/>
  <c r="DH149" i="4"/>
  <c r="DH150" i="4"/>
  <c r="DH151" i="4"/>
  <c r="DH152" i="4"/>
  <c r="DH153" i="4"/>
  <c r="DH154" i="4"/>
  <c r="DH155" i="4"/>
  <c r="DH156" i="4"/>
  <c r="DH157" i="4"/>
  <c r="DH158" i="4"/>
  <c r="DH159" i="4"/>
  <c r="DH160" i="4"/>
  <c r="DH161" i="4"/>
  <c r="DH162" i="4"/>
  <c r="DH163" i="4"/>
  <c r="DH164" i="4"/>
  <c r="DH165" i="4"/>
  <c r="DH166" i="4"/>
  <c r="DH167" i="4"/>
  <c r="DH168" i="4"/>
  <c r="DH169" i="4"/>
  <c r="DH170" i="4"/>
  <c r="DH171" i="4"/>
  <c r="DH172" i="4"/>
  <c r="DH173" i="4"/>
  <c r="DH174" i="4"/>
  <c r="DH175" i="4"/>
  <c r="DH176" i="4"/>
  <c r="DH177" i="4"/>
  <c r="DH178" i="4"/>
  <c r="DH179" i="4"/>
  <c r="DH180" i="4"/>
  <c r="DH181" i="4"/>
  <c r="DH182" i="4"/>
  <c r="DH183" i="4"/>
  <c r="DH184" i="4"/>
  <c r="DH185" i="4"/>
  <c r="DH186" i="4"/>
  <c r="DH187" i="4"/>
  <c r="DH188" i="4"/>
  <c r="DH189" i="4"/>
  <c r="DH190" i="4"/>
  <c r="DH191" i="4"/>
  <c r="DH192" i="4"/>
  <c r="DH193" i="4"/>
  <c r="DH194" i="4"/>
  <c r="DH195" i="4"/>
  <c r="DH196" i="4"/>
  <c r="DH197" i="4"/>
  <c r="DH198" i="4"/>
  <c r="DH199" i="4"/>
  <c r="DH200" i="4"/>
  <c r="DH201" i="4"/>
  <c r="DH202" i="4"/>
  <c r="DH203" i="4"/>
  <c r="DH204" i="4"/>
  <c r="DH205" i="4"/>
  <c r="DH206" i="4"/>
  <c r="DH207" i="4"/>
  <c r="DH208" i="4"/>
  <c r="DH209" i="4"/>
  <c r="DH210" i="4"/>
  <c r="DH211" i="4"/>
  <c r="DH212" i="4"/>
  <c r="DH213" i="4"/>
  <c r="DH214" i="4"/>
  <c r="DH215" i="4"/>
  <c r="DH216" i="4"/>
  <c r="DH217" i="4"/>
  <c r="DH218" i="4"/>
  <c r="DH219" i="4"/>
  <c r="DH220" i="4"/>
  <c r="DH221" i="4"/>
  <c r="DH222" i="4"/>
  <c r="DH223" i="4"/>
  <c r="DH224" i="4"/>
  <c r="DH225" i="4"/>
  <c r="DH226" i="4"/>
  <c r="DH227" i="4"/>
  <c r="DH228" i="4"/>
  <c r="DH229" i="4"/>
  <c r="DH230" i="4"/>
  <c r="DH231" i="4"/>
  <c r="DH232" i="4"/>
  <c r="DH233" i="4"/>
  <c r="DH234" i="4"/>
  <c r="DH235" i="4"/>
  <c r="DH236" i="4"/>
  <c r="DH237" i="4"/>
  <c r="DH238" i="4"/>
  <c r="DH239" i="4"/>
  <c r="DH240" i="4"/>
  <c r="DH241" i="4"/>
  <c r="DH242" i="4"/>
  <c r="DH243" i="4"/>
  <c r="DH244" i="4"/>
  <c r="DH245" i="4"/>
  <c r="DH16" i="4"/>
  <c r="DG17" i="4"/>
  <c r="DG18" i="4"/>
  <c r="DG19" i="4"/>
  <c r="DG20" i="4"/>
  <c r="DG21" i="4"/>
  <c r="DG22" i="4"/>
  <c r="DG23" i="4"/>
  <c r="DG24" i="4"/>
  <c r="DG25" i="4"/>
  <c r="DG26" i="4"/>
  <c r="DG27" i="4"/>
  <c r="DG28" i="4"/>
  <c r="DG29" i="4"/>
  <c r="DG30" i="4"/>
  <c r="DG31" i="4"/>
  <c r="DG32" i="4"/>
  <c r="DG33" i="4"/>
  <c r="DG34" i="4"/>
  <c r="DG35" i="4"/>
  <c r="DG36" i="4"/>
  <c r="DG37" i="4"/>
  <c r="DG38" i="4"/>
  <c r="DG39" i="4"/>
  <c r="DG40" i="4"/>
  <c r="DG41" i="4"/>
  <c r="DG42" i="4"/>
  <c r="DG43" i="4"/>
  <c r="DG44" i="4"/>
  <c r="DG45" i="4"/>
  <c r="DG46" i="4"/>
  <c r="DG47" i="4"/>
  <c r="DG48" i="4"/>
  <c r="DG49" i="4"/>
  <c r="DG50" i="4"/>
  <c r="DG51" i="4"/>
  <c r="DG52" i="4"/>
  <c r="DG53" i="4"/>
  <c r="DG54" i="4"/>
  <c r="DG55" i="4"/>
  <c r="DG56" i="4"/>
  <c r="DG57" i="4"/>
  <c r="DG58" i="4"/>
  <c r="DG59" i="4"/>
  <c r="DG60" i="4"/>
  <c r="DG61" i="4"/>
  <c r="DG62" i="4"/>
  <c r="DG63" i="4"/>
  <c r="DG64" i="4"/>
  <c r="DG65" i="4"/>
  <c r="DG66" i="4"/>
  <c r="DG67" i="4"/>
  <c r="DG68" i="4"/>
  <c r="DG69" i="4"/>
  <c r="DG70" i="4"/>
  <c r="DG71" i="4"/>
  <c r="DG72" i="4"/>
  <c r="DG73" i="4"/>
  <c r="DG74" i="4"/>
  <c r="DG75" i="4"/>
  <c r="DG76" i="4"/>
  <c r="DG77" i="4"/>
  <c r="DG78" i="4"/>
  <c r="DG79" i="4"/>
  <c r="DG80" i="4"/>
  <c r="DG81" i="4"/>
  <c r="DG82" i="4"/>
  <c r="DG83" i="4"/>
  <c r="DG84" i="4"/>
  <c r="DG85" i="4"/>
  <c r="DG86" i="4"/>
  <c r="DG87" i="4"/>
  <c r="DG88" i="4"/>
  <c r="DG89" i="4"/>
  <c r="DG90" i="4"/>
  <c r="DG91" i="4"/>
  <c r="DG92" i="4"/>
  <c r="DG93" i="4"/>
  <c r="DG94" i="4"/>
  <c r="DG95" i="4"/>
  <c r="DG96" i="4"/>
  <c r="DG97" i="4"/>
  <c r="DG98" i="4"/>
  <c r="DG99" i="4"/>
  <c r="DG100" i="4"/>
  <c r="DG101" i="4"/>
  <c r="DG102" i="4"/>
  <c r="DG103" i="4"/>
  <c r="DG104" i="4"/>
  <c r="DG105" i="4"/>
  <c r="DG106" i="4"/>
  <c r="DG107" i="4"/>
  <c r="DG108" i="4"/>
  <c r="DG109" i="4"/>
  <c r="DG110" i="4"/>
  <c r="DG111" i="4"/>
  <c r="DG112" i="4"/>
  <c r="DG113" i="4"/>
  <c r="DG114" i="4"/>
  <c r="DG115" i="4"/>
  <c r="DG116" i="4"/>
  <c r="DG117" i="4"/>
  <c r="DG118" i="4"/>
  <c r="DG119" i="4"/>
  <c r="DG120" i="4"/>
  <c r="DG121" i="4"/>
  <c r="DG122" i="4"/>
  <c r="DG123" i="4"/>
  <c r="DG124" i="4"/>
  <c r="DG125" i="4"/>
  <c r="DG126" i="4"/>
  <c r="DG127" i="4"/>
  <c r="DG128" i="4"/>
  <c r="DG129" i="4"/>
  <c r="DG130" i="4"/>
  <c r="DG131" i="4"/>
  <c r="DG132" i="4"/>
  <c r="DG133" i="4"/>
  <c r="DG134" i="4"/>
  <c r="DG135" i="4"/>
  <c r="DG136" i="4"/>
  <c r="DG137" i="4"/>
  <c r="DG138" i="4"/>
  <c r="DG139" i="4"/>
  <c r="DG140" i="4"/>
  <c r="DG141" i="4"/>
  <c r="DG142" i="4"/>
  <c r="DG143" i="4"/>
  <c r="DG144" i="4"/>
  <c r="DG145" i="4"/>
  <c r="DG146" i="4"/>
  <c r="DG147" i="4"/>
  <c r="DG148" i="4"/>
  <c r="DG149" i="4"/>
  <c r="DG150" i="4"/>
  <c r="DG151" i="4"/>
  <c r="DG152" i="4"/>
  <c r="DG153" i="4"/>
  <c r="DG154" i="4"/>
  <c r="DG155" i="4"/>
  <c r="DG156" i="4"/>
  <c r="DG157" i="4"/>
  <c r="DG158" i="4"/>
  <c r="DG159" i="4"/>
  <c r="DG160" i="4"/>
  <c r="DG161" i="4"/>
  <c r="DG162" i="4"/>
  <c r="DG163" i="4"/>
  <c r="DG164" i="4"/>
  <c r="DG165" i="4"/>
  <c r="DG166" i="4"/>
  <c r="DG167" i="4"/>
  <c r="DG168" i="4"/>
  <c r="DG169" i="4"/>
  <c r="DG170" i="4"/>
  <c r="DG171" i="4"/>
  <c r="DG172" i="4"/>
  <c r="DG173" i="4"/>
  <c r="DG174" i="4"/>
  <c r="DG175" i="4"/>
  <c r="DG176" i="4"/>
  <c r="DG177" i="4"/>
  <c r="DG178" i="4"/>
  <c r="DG179" i="4"/>
  <c r="DG180" i="4"/>
  <c r="DG181" i="4"/>
  <c r="DG182" i="4"/>
  <c r="DG183" i="4"/>
  <c r="DG184" i="4"/>
  <c r="DG185" i="4"/>
  <c r="DG186" i="4"/>
  <c r="DG187" i="4"/>
  <c r="DG188" i="4"/>
  <c r="DG189" i="4"/>
  <c r="DG190" i="4"/>
  <c r="DG191" i="4"/>
  <c r="DG192" i="4"/>
  <c r="DG193" i="4"/>
  <c r="DG194" i="4"/>
  <c r="DG195" i="4"/>
  <c r="DG196" i="4"/>
  <c r="DG197" i="4"/>
  <c r="DG198" i="4"/>
  <c r="DG199" i="4"/>
  <c r="DG200" i="4"/>
  <c r="DG201" i="4"/>
  <c r="DG202" i="4"/>
  <c r="DG203" i="4"/>
  <c r="DG204" i="4"/>
  <c r="DG205" i="4"/>
  <c r="DG206" i="4"/>
  <c r="DG207" i="4"/>
  <c r="DG208" i="4"/>
  <c r="DG209" i="4"/>
  <c r="DG210" i="4"/>
  <c r="DG211" i="4"/>
  <c r="DG212" i="4"/>
  <c r="DG213" i="4"/>
  <c r="DG214" i="4"/>
  <c r="DG215" i="4"/>
  <c r="DG216" i="4"/>
  <c r="DG217" i="4"/>
  <c r="DG218" i="4"/>
  <c r="DG219" i="4"/>
  <c r="DG220" i="4"/>
  <c r="DG221" i="4"/>
  <c r="DG222" i="4"/>
  <c r="DG223" i="4"/>
  <c r="DG224" i="4"/>
  <c r="DG225" i="4"/>
  <c r="DG226" i="4"/>
  <c r="DG227" i="4"/>
  <c r="DG228" i="4"/>
  <c r="DG229" i="4"/>
  <c r="DG230" i="4"/>
  <c r="DG231" i="4"/>
  <c r="DG232" i="4"/>
  <c r="DG233" i="4"/>
  <c r="DG234" i="4"/>
  <c r="DG235" i="4"/>
  <c r="DG236" i="4"/>
  <c r="DG237" i="4"/>
  <c r="DG238" i="4"/>
  <c r="DG239" i="4"/>
  <c r="DG240" i="4"/>
  <c r="DG241" i="4"/>
  <c r="DG242" i="4"/>
  <c r="DG243" i="4"/>
  <c r="DG244" i="4"/>
  <c r="DG245" i="4"/>
  <c r="DG16" i="4"/>
  <c r="DF14" i="4" l="1"/>
  <c r="DF13" i="4"/>
  <c r="DF12" i="4"/>
  <c r="DF11" i="4"/>
  <c r="DF10" i="4"/>
  <c r="DD14" i="4"/>
  <c r="DD13" i="4"/>
  <c r="DD12" i="4"/>
  <c r="DD11" i="4"/>
  <c r="DD10" i="4"/>
  <c r="AI6" i="10"/>
  <c r="BA6" i="10" s="1"/>
  <c r="BS6" i="10" s="1"/>
  <c r="AI9" i="10"/>
  <c r="BA9" i="10" s="1"/>
  <c r="BS9" i="10" s="1"/>
  <c r="AI10" i="10"/>
  <c r="BA10" i="10" s="1"/>
  <c r="BS10" i="10" s="1"/>
  <c r="AI13" i="10"/>
  <c r="BA13" i="10" s="1"/>
  <c r="BS13" i="10" s="1"/>
  <c r="AI14" i="10"/>
  <c r="BA14" i="10" s="1"/>
  <c r="BS14" i="10" s="1"/>
  <c r="AI17" i="10"/>
  <c r="BA17" i="10" s="1"/>
  <c r="EU17" i="10" s="1"/>
  <c r="AI18" i="10"/>
  <c r="BA18" i="10" s="1"/>
  <c r="BS18" i="10" s="1"/>
  <c r="AI21" i="10"/>
  <c r="BA21" i="10" s="1"/>
  <c r="BS21" i="10" s="1"/>
  <c r="AI22" i="10"/>
  <c r="BA22" i="10" s="1"/>
  <c r="BS22" i="10" s="1"/>
  <c r="AI26" i="10"/>
  <c r="BA26" i="10" s="1"/>
  <c r="BS26" i="10" s="1"/>
  <c r="AI29" i="10"/>
  <c r="BA29" i="10" s="1"/>
  <c r="BS29" i="10" s="1"/>
  <c r="AI30" i="10"/>
  <c r="CM3" i="10"/>
  <c r="CM4" i="10"/>
  <c r="CM5" i="10"/>
  <c r="CM6" i="10"/>
  <c r="CM7" i="10"/>
  <c r="CM8" i="10"/>
  <c r="CM9" i="10"/>
  <c r="CM10" i="10"/>
  <c r="CM11" i="10"/>
  <c r="CM12" i="10"/>
  <c r="CM13" i="10"/>
  <c r="CM14" i="10"/>
  <c r="CM15" i="10"/>
  <c r="CM16" i="10"/>
  <c r="CM18" i="10"/>
  <c r="CM19" i="10"/>
  <c r="CM20" i="10"/>
  <c r="CM21" i="10"/>
  <c r="CM22" i="10"/>
  <c r="CM23" i="10"/>
  <c r="CM24" i="10"/>
  <c r="CM25" i="10"/>
  <c r="CM26" i="10"/>
  <c r="CM27" i="10"/>
  <c r="CM28" i="10"/>
  <c r="CM29" i="10"/>
  <c r="CM31" i="10"/>
  <c r="CM32" i="10"/>
  <c r="CM33" i="10"/>
  <c r="FZ1" i="10"/>
  <c r="FF1" i="10"/>
  <c r="CX1" i="10"/>
  <c r="CD1" i="10"/>
  <c r="BT1" i="10"/>
  <c r="BA30" i="10" l="1"/>
  <c r="BS30" i="10" s="1"/>
  <c r="CC30" i="10" s="1"/>
  <c r="GI17" i="10"/>
  <c r="EK17" i="10"/>
  <c r="CC17" i="10"/>
  <c r="CM17" i="10" s="1"/>
  <c r="BS17" i="10"/>
  <c r="FY17" i="10"/>
  <c r="FO17" i="10"/>
  <c r="DQ17" i="10"/>
  <c r="FE17" i="10"/>
  <c r="CW17" i="10"/>
  <c r="EA17" i="10"/>
  <c r="B1" i="10"/>
  <c r="BJ1" i="10"/>
  <c r="AR1" i="10"/>
  <c r="GJ1" i="10"/>
  <c r="FP1" i="10"/>
  <c r="AJ1" i="10"/>
  <c r="BB1" i="10"/>
  <c r="EL1" i="10"/>
  <c r="DR1" i="10"/>
  <c r="J1" i="10"/>
  <c r="CN1" i="10"/>
  <c r="EU30" i="10" l="1"/>
  <c r="FO30" i="10"/>
  <c r="EK30" i="10"/>
  <c r="CM30" i="10"/>
  <c r="DQ30" i="10"/>
  <c r="FY30" i="10"/>
  <c r="FE30" i="10"/>
  <c r="EA30" i="10"/>
  <c r="GI30" i="10"/>
  <c r="CW30" i="10"/>
  <c r="A6" i="9"/>
  <c r="A5" i="10" s="1"/>
  <c r="AI5" i="10" s="1"/>
  <c r="BA5" i="10" s="1"/>
  <c r="BS5" i="10" s="1"/>
  <c r="A8" i="9"/>
  <c r="A7" i="10" s="1"/>
  <c r="AI7" i="10" s="1"/>
  <c r="BA7" i="10" s="1"/>
  <c r="BS7" i="10" s="1"/>
  <c r="A9" i="9"/>
  <c r="A8" i="10" s="1"/>
  <c r="AI8" i="10" s="1"/>
  <c r="BA8" i="10" s="1"/>
  <c r="BS8" i="10" s="1"/>
  <c r="A12" i="9"/>
  <c r="A11" i="10" s="1"/>
  <c r="AI11" i="10" s="1"/>
  <c r="BA11" i="10" s="1"/>
  <c r="BS11" i="10" s="1"/>
  <c r="A13" i="9"/>
  <c r="A12" i="10" s="1"/>
  <c r="AI12" i="10" s="1"/>
  <c r="BA12" i="10" s="1"/>
  <c r="BS12" i="10" s="1"/>
  <c r="A16" i="9"/>
  <c r="A15" i="10" s="1"/>
  <c r="AI15" i="10" s="1"/>
  <c r="BA15" i="10" s="1"/>
  <c r="BS15" i="10" s="1"/>
  <c r="A17" i="9"/>
  <c r="A16" i="10" s="1"/>
  <c r="AI16" i="10" s="1"/>
  <c r="BA16" i="10" s="1"/>
  <c r="BS16" i="10" s="1"/>
  <c r="A20" i="9"/>
  <c r="A19" i="10" s="1"/>
  <c r="AI19" i="10" s="1"/>
  <c r="BA19" i="10" s="1"/>
  <c r="BS19" i="10" s="1"/>
  <c r="A21" i="9"/>
  <c r="A20" i="10" s="1"/>
  <c r="AI20" i="10" s="1"/>
  <c r="BA20" i="10" s="1"/>
  <c r="BS20" i="10" s="1"/>
  <c r="A24" i="9"/>
  <c r="A23" i="10" s="1"/>
  <c r="AI23" i="10" s="1"/>
  <c r="BA23" i="10" s="1"/>
  <c r="BS23" i="10" s="1"/>
  <c r="A25" i="9"/>
  <c r="A24" i="10" s="1"/>
  <c r="AI24" i="10" s="1"/>
  <c r="BA24" i="10" s="1"/>
  <c r="BS24" i="10" s="1"/>
  <c r="A26" i="9"/>
  <c r="A25" i="10" s="1"/>
  <c r="AI25" i="10" s="1"/>
  <c r="BA25" i="10" s="1"/>
  <c r="BS25" i="10" s="1"/>
  <c r="A28" i="9"/>
  <c r="A27" i="10" s="1"/>
  <c r="AI27" i="10" s="1"/>
  <c r="BA27" i="10" s="1"/>
  <c r="BS27" i="10" s="1"/>
  <c r="A29" i="9"/>
  <c r="A28" i="10" s="1"/>
  <c r="AI28" i="10" s="1"/>
  <c r="BA28" i="10" s="1"/>
  <c r="BS28" i="10" s="1"/>
  <c r="A32" i="9"/>
  <c r="A31" i="10" s="1"/>
  <c r="AI31" i="10" s="1"/>
  <c r="BA31" i="10" s="1"/>
  <c r="BS31" i="10" s="1"/>
  <c r="A33" i="9"/>
  <c r="A32" i="10" s="1"/>
  <c r="AI32" i="10" s="1"/>
  <c r="BA32" i="10" s="1"/>
  <c r="BS32" i="10" s="1"/>
  <c r="A34" i="9"/>
  <c r="A33" i="10" s="1"/>
  <c r="AI33" i="10" s="1"/>
  <c r="BA33" i="10" s="1"/>
  <c r="BS33" i="10" s="1"/>
  <c r="K2" i="9"/>
  <c r="I2" i="9"/>
  <c r="A3" i="9"/>
  <c r="A3" i="10" s="1"/>
  <c r="AI3" i="10" s="1"/>
  <c r="BA3" i="10" s="1"/>
  <c r="BS3" i="10" s="1"/>
  <c r="I3" i="5" l="1"/>
  <c r="A6" i="6" l="1"/>
  <c r="B6" i="6"/>
  <c r="C6" i="6"/>
  <c r="F6" i="6"/>
  <c r="A7" i="6"/>
  <c r="B7" i="6"/>
  <c r="C7" i="6"/>
  <c r="F7" i="6"/>
  <c r="A8" i="6"/>
  <c r="B8" i="6"/>
  <c r="C8" i="6"/>
  <c r="F8" i="6"/>
  <c r="A9" i="6"/>
  <c r="B9" i="6"/>
  <c r="C9" i="6"/>
  <c r="F9" i="6"/>
  <c r="A10" i="6"/>
  <c r="B10" i="6"/>
  <c r="C10" i="6"/>
  <c r="F10" i="6"/>
  <c r="A11" i="6"/>
  <c r="B11" i="6"/>
  <c r="C11" i="6"/>
  <c r="F11" i="6"/>
  <c r="A12" i="6"/>
  <c r="B12" i="6"/>
  <c r="C12" i="6"/>
  <c r="F12" i="6"/>
  <c r="A13" i="6"/>
  <c r="B13" i="6"/>
  <c r="C13" i="6"/>
  <c r="F13" i="6"/>
  <c r="A14" i="6"/>
  <c r="B14" i="6"/>
  <c r="C14" i="6"/>
  <c r="F14" i="6"/>
  <c r="A15" i="6"/>
  <c r="B15" i="6"/>
  <c r="C15" i="6"/>
  <c r="F15" i="6"/>
  <c r="A16" i="6"/>
  <c r="B16" i="6"/>
  <c r="C16" i="6"/>
  <c r="F16" i="6"/>
  <c r="A17" i="6"/>
  <c r="B17" i="6"/>
  <c r="C17" i="6"/>
  <c r="F17" i="6"/>
  <c r="A18" i="6"/>
  <c r="B18" i="6"/>
  <c r="C18" i="6"/>
  <c r="F18" i="6"/>
  <c r="A19" i="6"/>
  <c r="B19" i="6"/>
  <c r="C19" i="6"/>
  <c r="F19" i="6"/>
  <c r="A20" i="6"/>
  <c r="B20" i="6"/>
  <c r="C20" i="6"/>
  <c r="F20" i="6"/>
  <c r="A21" i="6"/>
  <c r="B21" i="6"/>
  <c r="C21" i="6"/>
  <c r="F21" i="6"/>
  <c r="A22" i="6"/>
  <c r="B22" i="6"/>
  <c r="C22" i="6"/>
  <c r="F22" i="6"/>
  <c r="A23" i="6"/>
  <c r="B23" i="6"/>
  <c r="C23" i="6"/>
  <c r="F23" i="6"/>
  <c r="A24" i="6"/>
  <c r="B24" i="6"/>
  <c r="C24" i="6"/>
  <c r="F24" i="6"/>
  <c r="A25" i="6"/>
  <c r="B25" i="6"/>
  <c r="C25" i="6"/>
  <c r="F25" i="6"/>
  <c r="A26" i="6"/>
  <c r="B26" i="6"/>
  <c r="C26" i="6"/>
  <c r="F26" i="6"/>
  <c r="A27" i="6"/>
  <c r="B27" i="6"/>
  <c r="C27" i="6"/>
  <c r="F27" i="6"/>
  <c r="A28" i="6"/>
  <c r="B28" i="6"/>
  <c r="C28" i="6"/>
  <c r="F28" i="6"/>
  <c r="A29" i="6"/>
  <c r="B29" i="6"/>
  <c r="C29" i="6"/>
  <c r="F29" i="6"/>
  <c r="A30" i="6"/>
  <c r="B30" i="6"/>
  <c r="C30" i="6"/>
  <c r="F30" i="6"/>
  <c r="A31" i="6"/>
  <c r="B31" i="6"/>
  <c r="C31" i="6"/>
  <c r="F31" i="6"/>
  <c r="A32" i="6"/>
  <c r="B32" i="6"/>
  <c r="C32" i="6"/>
  <c r="F32" i="6"/>
  <c r="A33" i="6"/>
  <c r="B33" i="6"/>
  <c r="C33" i="6"/>
  <c r="F33" i="6"/>
  <c r="A34" i="6"/>
  <c r="B34" i="6"/>
  <c r="C34" i="6"/>
  <c r="F34" i="6"/>
  <c r="A35" i="6"/>
  <c r="B35" i="6"/>
  <c r="C35" i="6"/>
  <c r="F35" i="6"/>
  <c r="A36" i="6"/>
  <c r="B36" i="6"/>
  <c r="C36" i="6"/>
  <c r="F36" i="6"/>
  <c r="A37" i="6"/>
  <c r="B37" i="6"/>
  <c r="C37" i="6"/>
  <c r="F37" i="6"/>
  <c r="A38" i="6"/>
  <c r="B38" i="6"/>
  <c r="C38" i="6"/>
  <c r="F38" i="6"/>
  <c r="A39" i="6"/>
  <c r="B39" i="6"/>
  <c r="C39" i="6"/>
  <c r="F39" i="6"/>
  <c r="A40" i="6"/>
  <c r="B40" i="6"/>
  <c r="C40" i="6"/>
  <c r="F40" i="6"/>
  <c r="A41" i="6"/>
  <c r="B41" i="6"/>
  <c r="C41" i="6"/>
  <c r="F41" i="6"/>
  <c r="A42" i="6"/>
  <c r="B42" i="6"/>
  <c r="C42" i="6"/>
  <c r="F42" i="6"/>
  <c r="A43" i="6"/>
  <c r="B43" i="6"/>
  <c r="C43" i="6"/>
  <c r="F43" i="6"/>
  <c r="A44" i="6"/>
  <c r="B44" i="6"/>
  <c r="C44" i="6"/>
  <c r="F44" i="6"/>
  <c r="A45" i="6"/>
  <c r="B45" i="6"/>
  <c r="C45" i="6"/>
  <c r="F45" i="6"/>
  <c r="A46" i="6"/>
  <c r="B46" i="6"/>
  <c r="C46" i="6"/>
  <c r="F46" i="6"/>
  <c r="A47" i="6"/>
  <c r="B47" i="6"/>
  <c r="C47" i="6"/>
  <c r="F47" i="6"/>
  <c r="A48" i="6"/>
  <c r="B48" i="6"/>
  <c r="C48" i="6"/>
  <c r="F48" i="6"/>
  <c r="A49" i="6"/>
  <c r="B49" i="6"/>
  <c r="C49" i="6"/>
  <c r="F49" i="6"/>
  <c r="A50" i="6"/>
  <c r="B50" i="6"/>
  <c r="C50" i="6"/>
  <c r="F50" i="6"/>
  <c r="A51" i="6"/>
  <c r="B51" i="6"/>
  <c r="C51" i="6"/>
  <c r="F51" i="6"/>
  <c r="A52" i="6"/>
  <c r="B52" i="6"/>
  <c r="C52" i="6"/>
  <c r="F52" i="6"/>
  <c r="A53" i="6"/>
  <c r="B53" i="6"/>
  <c r="C53" i="6"/>
  <c r="F53" i="6"/>
  <c r="A54" i="6"/>
  <c r="B54" i="6"/>
  <c r="C54" i="6"/>
  <c r="F54" i="6"/>
  <c r="A55" i="6"/>
  <c r="B55" i="6"/>
  <c r="C55" i="6"/>
  <c r="F55" i="6"/>
  <c r="A56" i="6"/>
  <c r="B56" i="6"/>
  <c r="C56" i="6"/>
  <c r="F56" i="6"/>
  <c r="A57" i="6"/>
  <c r="B57" i="6"/>
  <c r="C57" i="6"/>
  <c r="F57" i="6"/>
  <c r="A58" i="6"/>
  <c r="B58" i="6"/>
  <c r="C58" i="6"/>
  <c r="F58" i="6"/>
  <c r="A59" i="6"/>
  <c r="B59" i="6"/>
  <c r="C59" i="6"/>
  <c r="F59" i="6"/>
  <c r="A60" i="6"/>
  <c r="B60" i="6"/>
  <c r="C60" i="6"/>
  <c r="F60" i="6"/>
  <c r="A61" i="6"/>
  <c r="B61" i="6"/>
  <c r="C61" i="6"/>
  <c r="F61" i="6"/>
  <c r="A62" i="6"/>
  <c r="B62" i="6"/>
  <c r="C62" i="6"/>
  <c r="F62" i="6"/>
  <c r="A63" i="6"/>
  <c r="B63" i="6"/>
  <c r="C63" i="6"/>
  <c r="F63" i="6"/>
  <c r="A64" i="6"/>
  <c r="B64" i="6"/>
  <c r="C64" i="6"/>
  <c r="F64" i="6"/>
  <c r="A65" i="6"/>
  <c r="B65" i="6"/>
  <c r="C65" i="6"/>
  <c r="F65" i="6"/>
  <c r="A66" i="6"/>
  <c r="B66" i="6"/>
  <c r="C66" i="6"/>
  <c r="F66" i="6"/>
  <c r="A67" i="6"/>
  <c r="B67" i="6"/>
  <c r="C67" i="6"/>
  <c r="F67" i="6"/>
  <c r="A68" i="6"/>
  <c r="B68" i="6"/>
  <c r="C68" i="6"/>
  <c r="F68" i="6"/>
  <c r="A69" i="6"/>
  <c r="B69" i="6"/>
  <c r="C69" i="6"/>
  <c r="F69" i="6"/>
  <c r="A70" i="6"/>
  <c r="B70" i="6"/>
  <c r="C70" i="6"/>
  <c r="F70" i="6"/>
  <c r="A71" i="6"/>
  <c r="B71" i="6"/>
  <c r="C71" i="6"/>
  <c r="F71" i="6"/>
  <c r="A72" i="6"/>
  <c r="B72" i="6"/>
  <c r="C72" i="6"/>
  <c r="F72" i="6"/>
  <c r="A73" i="6"/>
  <c r="B73" i="6"/>
  <c r="C73" i="6"/>
  <c r="F73" i="6"/>
  <c r="A74" i="6"/>
  <c r="B74" i="6"/>
  <c r="C74" i="6"/>
  <c r="F74" i="6"/>
  <c r="A75" i="6"/>
  <c r="B75" i="6"/>
  <c r="C75" i="6"/>
  <c r="F75" i="6"/>
  <c r="A76" i="6"/>
  <c r="B76" i="6"/>
  <c r="C76" i="6"/>
  <c r="F76" i="6"/>
  <c r="A77" i="6"/>
  <c r="B77" i="6"/>
  <c r="C77" i="6"/>
  <c r="F77" i="6"/>
  <c r="A78" i="6"/>
  <c r="B78" i="6"/>
  <c r="C78" i="6"/>
  <c r="F78" i="6"/>
  <c r="A79" i="6"/>
  <c r="B79" i="6"/>
  <c r="C79" i="6"/>
  <c r="F79" i="6"/>
  <c r="A80" i="6"/>
  <c r="B80" i="6"/>
  <c r="C80" i="6"/>
  <c r="F80" i="6"/>
  <c r="A81" i="6"/>
  <c r="B81" i="6"/>
  <c r="C81" i="6"/>
  <c r="F81" i="6"/>
  <c r="A82" i="6"/>
  <c r="B82" i="6"/>
  <c r="C82" i="6"/>
  <c r="F82" i="6"/>
  <c r="A83" i="6"/>
  <c r="B83" i="6"/>
  <c r="C83" i="6"/>
  <c r="F83" i="6"/>
  <c r="A84" i="6"/>
  <c r="B84" i="6"/>
  <c r="C84" i="6"/>
  <c r="F84" i="6"/>
  <c r="A85" i="6"/>
  <c r="B85" i="6"/>
  <c r="C85" i="6"/>
  <c r="F85" i="6"/>
  <c r="A86" i="6"/>
  <c r="B86" i="6"/>
  <c r="C86" i="6"/>
  <c r="F86" i="6"/>
  <c r="A87" i="6"/>
  <c r="B87" i="6"/>
  <c r="C87" i="6"/>
  <c r="F87" i="6"/>
  <c r="A88" i="6"/>
  <c r="B88" i="6"/>
  <c r="C88" i="6"/>
  <c r="F88" i="6"/>
  <c r="A89" i="6"/>
  <c r="B89" i="6"/>
  <c r="C89" i="6"/>
  <c r="F89" i="6"/>
  <c r="A90" i="6"/>
  <c r="B90" i="6"/>
  <c r="C90" i="6"/>
  <c r="F90" i="6"/>
  <c r="A91" i="6"/>
  <c r="B91" i="6"/>
  <c r="C91" i="6"/>
  <c r="F91" i="6"/>
  <c r="A92" i="6"/>
  <c r="B92" i="6"/>
  <c r="C92" i="6"/>
  <c r="F92" i="6"/>
  <c r="A93" i="6"/>
  <c r="B93" i="6"/>
  <c r="C93" i="6"/>
  <c r="F93" i="6"/>
  <c r="A94" i="6"/>
  <c r="B94" i="6"/>
  <c r="C94" i="6"/>
  <c r="F94" i="6"/>
  <c r="A95" i="6"/>
  <c r="B95" i="6"/>
  <c r="C95" i="6"/>
  <c r="F95" i="6"/>
  <c r="A96" i="6"/>
  <c r="B96" i="6"/>
  <c r="C96" i="6"/>
  <c r="F96" i="6"/>
  <c r="A97" i="6"/>
  <c r="B97" i="6"/>
  <c r="C97" i="6"/>
  <c r="F97" i="6"/>
  <c r="A98" i="6"/>
  <c r="B98" i="6"/>
  <c r="C98" i="6"/>
  <c r="F98" i="6"/>
  <c r="A99" i="6"/>
  <c r="B99" i="6"/>
  <c r="C99" i="6"/>
  <c r="F99" i="6"/>
  <c r="A100" i="6"/>
  <c r="B100" i="6"/>
  <c r="C100" i="6"/>
  <c r="F100" i="6"/>
  <c r="A101" i="6"/>
  <c r="B101" i="6"/>
  <c r="C101" i="6"/>
  <c r="F101" i="6"/>
  <c r="A102" i="6"/>
  <c r="B102" i="6"/>
  <c r="C102" i="6"/>
  <c r="F102" i="6"/>
  <c r="A103" i="6"/>
  <c r="B103" i="6"/>
  <c r="C103" i="6"/>
  <c r="F103" i="6"/>
  <c r="A104" i="6"/>
  <c r="B104" i="6"/>
  <c r="C104" i="6"/>
  <c r="F104" i="6"/>
  <c r="A105" i="6"/>
  <c r="B105" i="6"/>
  <c r="C105" i="6"/>
  <c r="F105" i="6"/>
  <c r="A106" i="6"/>
  <c r="B106" i="6"/>
  <c r="C106" i="6"/>
  <c r="F106" i="6"/>
  <c r="A107" i="6"/>
  <c r="B107" i="6"/>
  <c r="C107" i="6"/>
  <c r="F107" i="6"/>
  <c r="A108" i="6"/>
  <c r="B108" i="6"/>
  <c r="C108" i="6"/>
  <c r="F108" i="6"/>
  <c r="A109" i="6"/>
  <c r="B109" i="6"/>
  <c r="C109" i="6"/>
  <c r="F109" i="6"/>
  <c r="A110" i="6"/>
  <c r="B110" i="6"/>
  <c r="C110" i="6"/>
  <c r="F110" i="6"/>
  <c r="A111" i="6"/>
  <c r="B111" i="6"/>
  <c r="C111" i="6"/>
  <c r="F111" i="6"/>
  <c r="A112" i="6"/>
  <c r="B112" i="6"/>
  <c r="C112" i="6"/>
  <c r="F112" i="6"/>
  <c r="A113" i="6"/>
  <c r="B113" i="6"/>
  <c r="C113" i="6"/>
  <c r="F113" i="6"/>
  <c r="A114" i="6"/>
  <c r="B114" i="6"/>
  <c r="C114" i="6"/>
  <c r="F114" i="6"/>
  <c r="A115" i="6"/>
  <c r="B115" i="6"/>
  <c r="C115" i="6"/>
  <c r="F115" i="6"/>
  <c r="A116" i="6"/>
  <c r="B116" i="6"/>
  <c r="C116" i="6"/>
  <c r="F116" i="6"/>
  <c r="A117" i="6"/>
  <c r="B117" i="6"/>
  <c r="C117" i="6"/>
  <c r="F117" i="6"/>
  <c r="A118" i="6"/>
  <c r="B118" i="6"/>
  <c r="C118" i="6"/>
  <c r="F118" i="6"/>
  <c r="A119" i="6"/>
  <c r="B119" i="6"/>
  <c r="C119" i="6"/>
  <c r="F119" i="6"/>
  <c r="A120" i="6"/>
  <c r="B120" i="6"/>
  <c r="C120" i="6"/>
  <c r="F120" i="6"/>
  <c r="A121" i="6"/>
  <c r="B121" i="6"/>
  <c r="C121" i="6"/>
  <c r="F121" i="6"/>
  <c r="A122" i="6"/>
  <c r="B122" i="6"/>
  <c r="C122" i="6"/>
  <c r="F122" i="6"/>
  <c r="A123" i="6"/>
  <c r="B123" i="6"/>
  <c r="C123" i="6"/>
  <c r="F123" i="6"/>
  <c r="A124" i="6"/>
  <c r="B124" i="6"/>
  <c r="C124" i="6"/>
  <c r="F124" i="6"/>
  <c r="A125" i="6"/>
  <c r="B125" i="6"/>
  <c r="C125" i="6"/>
  <c r="F125" i="6"/>
  <c r="A126" i="6"/>
  <c r="B126" i="6"/>
  <c r="C126" i="6"/>
  <c r="F126" i="6"/>
  <c r="A127" i="6"/>
  <c r="B127" i="6"/>
  <c r="C127" i="6"/>
  <c r="F127" i="6"/>
  <c r="A128" i="6"/>
  <c r="B128" i="6"/>
  <c r="C128" i="6"/>
  <c r="F128" i="6"/>
  <c r="A129" i="6"/>
  <c r="B129" i="6"/>
  <c r="C129" i="6"/>
  <c r="F129" i="6"/>
  <c r="A130" i="6"/>
  <c r="B130" i="6"/>
  <c r="C130" i="6"/>
  <c r="F130" i="6"/>
  <c r="A131" i="6"/>
  <c r="B131" i="6"/>
  <c r="C131" i="6"/>
  <c r="F131" i="6"/>
  <c r="A132" i="6"/>
  <c r="B132" i="6"/>
  <c r="C132" i="6"/>
  <c r="F132" i="6"/>
  <c r="A133" i="6"/>
  <c r="B133" i="6"/>
  <c r="C133" i="6"/>
  <c r="F133" i="6"/>
  <c r="A134" i="6"/>
  <c r="B134" i="6"/>
  <c r="C134" i="6"/>
  <c r="F134" i="6"/>
  <c r="A135" i="6"/>
  <c r="B135" i="6"/>
  <c r="C135" i="6"/>
  <c r="F135" i="6"/>
  <c r="A136" i="6"/>
  <c r="B136" i="6"/>
  <c r="C136" i="6"/>
  <c r="F136" i="6"/>
  <c r="A137" i="6"/>
  <c r="B137" i="6"/>
  <c r="C137" i="6"/>
  <c r="F137" i="6"/>
  <c r="A138" i="6"/>
  <c r="B138" i="6"/>
  <c r="C138" i="6"/>
  <c r="F138" i="6"/>
  <c r="A139" i="6"/>
  <c r="B139" i="6"/>
  <c r="C139" i="6"/>
  <c r="F139" i="6"/>
  <c r="A140" i="6"/>
  <c r="B140" i="6"/>
  <c r="C140" i="6"/>
  <c r="F140" i="6"/>
  <c r="A141" i="6"/>
  <c r="B141" i="6"/>
  <c r="C141" i="6"/>
  <c r="F141" i="6"/>
  <c r="A142" i="6"/>
  <c r="B142" i="6"/>
  <c r="C142" i="6"/>
  <c r="F142" i="6"/>
  <c r="A143" i="6"/>
  <c r="B143" i="6"/>
  <c r="C143" i="6"/>
  <c r="F143" i="6"/>
  <c r="A144" i="6"/>
  <c r="B144" i="6"/>
  <c r="C144" i="6"/>
  <c r="F144" i="6"/>
  <c r="A145" i="6"/>
  <c r="B145" i="6"/>
  <c r="C145" i="6"/>
  <c r="F145" i="6"/>
  <c r="A146" i="6"/>
  <c r="B146" i="6"/>
  <c r="C146" i="6"/>
  <c r="F146" i="6"/>
  <c r="A147" i="6"/>
  <c r="B147" i="6"/>
  <c r="C147" i="6"/>
  <c r="F147" i="6"/>
  <c r="A148" i="6"/>
  <c r="B148" i="6"/>
  <c r="C148" i="6"/>
  <c r="F148" i="6"/>
  <c r="A149" i="6"/>
  <c r="B149" i="6"/>
  <c r="C149" i="6"/>
  <c r="F149" i="6"/>
  <c r="A150" i="6"/>
  <c r="B150" i="6"/>
  <c r="C150" i="6"/>
  <c r="F150" i="6"/>
  <c r="A151" i="6"/>
  <c r="B151" i="6"/>
  <c r="C151" i="6"/>
  <c r="F151" i="6"/>
  <c r="A152" i="6"/>
  <c r="B152" i="6"/>
  <c r="C152" i="6"/>
  <c r="F152" i="6"/>
  <c r="A153" i="6"/>
  <c r="B153" i="6"/>
  <c r="C153" i="6"/>
  <c r="F153" i="6"/>
  <c r="A154" i="6"/>
  <c r="B154" i="6"/>
  <c r="C154" i="6"/>
  <c r="F154" i="6"/>
  <c r="A155" i="6"/>
  <c r="B155" i="6"/>
  <c r="C155" i="6"/>
  <c r="F155" i="6"/>
  <c r="A156" i="6"/>
  <c r="B156" i="6"/>
  <c r="C156" i="6"/>
  <c r="F156" i="6"/>
  <c r="A157" i="6"/>
  <c r="B157" i="6"/>
  <c r="C157" i="6"/>
  <c r="F157" i="6"/>
  <c r="A158" i="6"/>
  <c r="B158" i="6"/>
  <c r="C158" i="6"/>
  <c r="F158" i="6"/>
  <c r="A159" i="6"/>
  <c r="B159" i="6"/>
  <c r="C159" i="6"/>
  <c r="F159" i="6"/>
  <c r="A160" i="6"/>
  <c r="B160" i="6"/>
  <c r="C160" i="6"/>
  <c r="F160" i="6"/>
  <c r="A161" i="6"/>
  <c r="B161" i="6"/>
  <c r="C161" i="6"/>
  <c r="F161" i="6"/>
  <c r="A162" i="6"/>
  <c r="B162" i="6"/>
  <c r="C162" i="6"/>
  <c r="F162" i="6"/>
  <c r="A163" i="6"/>
  <c r="B163" i="6"/>
  <c r="C163" i="6"/>
  <c r="F163" i="6"/>
  <c r="A164" i="6"/>
  <c r="B164" i="6"/>
  <c r="C164" i="6"/>
  <c r="F164" i="6"/>
  <c r="A165" i="6"/>
  <c r="B165" i="6"/>
  <c r="C165" i="6"/>
  <c r="F165" i="6"/>
  <c r="A166" i="6"/>
  <c r="B166" i="6"/>
  <c r="C166" i="6"/>
  <c r="F166" i="6"/>
  <c r="A167" i="6"/>
  <c r="B167" i="6"/>
  <c r="C167" i="6"/>
  <c r="F167" i="6"/>
  <c r="A168" i="6"/>
  <c r="B168" i="6"/>
  <c r="C168" i="6"/>
  <c r="F168" i="6"/>
  <c r="A169" i="6"/>
  <c r="B169" i="6"/>
  <c r="C169" i="6"/>
  <c r="F169" i="6"/>
  <c r="A170" i="6"/>
  <c r="B170" i="6"/>
  <c r="C170" i="6"/>
  <c r="F170" i="6"/>
  <c r="A171" i="6"/>
  <c r="B171" i="6"/>
  <c r="C171" i="6"/>
  <c r="F171" i="6"/>
  <c r="A172" i="6"/>
  <c r="B172" i="6"/>
  <c r="C172" i="6"/>
  <c r="F172" i="6"/>
  <c r="A173" i="6"/>
  <c r="B173" i="6"/>
  <c r="C173" i="6"/>
  <c r="F173" i="6"/>
  <c r="A174" i="6"/>
  <c r="B174" i="6"/>
  <c r="C174" i="6"/>
  <c r="F174" i="6"/>
  <c r="A175" i="6"/>
  <c r="B175" i="6"/>
  <c r="C175" i="6"/>
  <c r="F175" i="6"/>
  <c r="A176" i="6"/>
  <c r="B176" i="6"/>
  <c r="C176" i="6"/>
  <c r="F176" i="6"/>
  <c r="A177" i="6"/>
  <c r="B177" i="6"/>
  <c r="C177" i="6"/>
  <c r="F177" i="6"/>
  <c r="A178" i="6"/>
  <c r="B178" i="6"/>
  <c r="C178" i="6"/>
  <c r="F178" i="6"/>
  <c r="A179" i="6"/>
  <c r="B179" i="6"/>
  <c r="C179" i="6"/>
  <c r="F179" i="6"/>
  <c r="A180" i="6"/>
  <c r="B180" i="6"/>
  <c r="C180" i="6"/>
  <c r="F180" i="6"/>
  <c r="A181" i="6"/>
  <c r="B181" i="6"/>
  <c r="C181" i="6"/>
  <c r="F181" i="6"/>
  <c r="A182" i="6"/>
  <c r="B182" i="6"/>
  <c r="C182" i="6"/>
  <c r="F182" i="6"/>
  <c r="A183" i="6"/>
  <c r="B183" i="6"/>
  <c r="C183" i="6"/>
  <c r="F183" i="6"/>
  <c r="A184" i="6"/>
  <c r="B184" i="6"/>
  <c r="C184" i="6"/>
  <c r="F184" i="6"/>
  <c r="A185" i="6"/>
  <c r="B185" i="6"/>
  <c r="C185" i="6"/>
  <c r="F185" i="6"/>
  <c r="A186" i="6"/>
  <c r="B186" i="6"/>
  <c r="C186" i="6"/>
  <c r="F186" i="6"/>
  <c r="A187" i="6"/>
  <c r="B187" i="6"/>
  <c r="C187" i="6"/>
  <c r="F187" i="6"/>
  <c r="A188" i="6"/>
  <c r="B188" i="6"/>
  <c r="C188" i="6"/>
  <c r="F188" i="6"/>
  <c r="A189" i="6"/>
  <c r="B189" i="6"/>
  <c r="C189" i="6"/>
  <c r="F189" i="6"/>
  <c r="A190" i="6"/>
  <c r="B190" i="6"/>
  <c r="C190" i="6"/>
  <c r="F190" i="6"/>
  <c r="A191" i="6"/>
  <c r="B191" i="6"/>
  <c r="C191" i="6"/>
  <c r="F191" i="6"/>
  <c r="A192" i="6"/>
  <c r="B192" i="6"/>
  <c r="C192" i="6"/>
  <c r="F192" i="6"/>
  <c r="A193" i="6"/>
  <c r="B193" i="6"/>
  <c r="C193" i="6"/>
  <c r="F193" i="6"/>
  <c r="A194" i="6"/>
  <c r="B194" i="6"/>
  <c r="C194" i="6"/>
  <c r="F194" i="6"/>
  <c r="A195" i="6"/>
  <c r="B195" i="6"/>
  <c r="C195" i="6"/>
  <c r="F195" i="6"/>
  <c r="A196" i="6"/>
  <c r="B196" i="6"/>
  <c r="C196" i="6"/>
  <c r="F196" i="6"/>
  <c r="A197" i="6"/>
  <c r="B197" i="6"/>
  <c r="C197" i="6"/>
  <c r="F197" i="6"/>
  <c r="A198" i="6"/>
  <c r="B198" i="6"/>
  <c r="C198" i="6"/>
  <c r="F198" i="6"/>
  <c r="A199" i="6"/>
  <c r="B199" i="6"/>
  <c r="C199" i="6"/>
  <c r="F199" i="6"/>
  <c r="A200" i="6"/>
  <c r="B200" i="6"/>
  <c r="C200" i="6"/>
  <c r="F200" i="6"/>
  <c r="A201" i="6"/>
  <c r="B201" i="6"/>
  <c r="C201" i="6"/>
  <c r="F201" i="6"/>
  <c r="A202" i="6"/>
  <c r="B202" i="6"/>
  <c r="C202" i="6"/>
  <c r="F202" i="6"/>
  <c r="A203" i="6"/>
  <c r="B203" i="6"/>
  <c r="C203" i="6"/>
  <c r="F203" i="6"/>
  <c r="A204" i="6"/>
  <c r="B204" i="6"/>
  <c r="C204" i="6"/>
  <c r="F204" i="6"/>
  <c r="A205" i="6"/>
  <c r="B205" i="6"/>
  <c r="C205" i="6"/>
  <c r="F205" i="6"/>
  <c r="A206" i="6"/>
  <c r="B206" i="6"/>
  <c r="C206" i="6"/>
  <c r="F206" i="6"/>
  <c r="A207" i="6"/>
  <c r="B207" i="6"/>
  <c r="C207" i="6"/>
  <c r="F207" i="6"/>
  <c r="A208" i="6"/>
  <c r="B208" i="6"/>
  <c r="C208" i="6"/>
  <c r="F208" i="6"/>
  <c r="A209" i="6"/>
  <c r="B209" i="6"/>
  <c r="C209" i="6"/>
  <c r="F209" i="6"/>
  <c r="A210" i="6"/>
  <c r="B210" i="6"/>
  <c r="C210" i="6"/>
  <c r="F210" i="6"/>
  <c r="A211" i="6"/>
  <c r="B211" i="6"/>
  <c r="C211" i="6"/>
  <c r="F211" i="6"/>
  <c r="A212" i="6"/>
  <c r="B212" i="6"/>
  <c r="C212" i="6"/>
  <c r="F212" i="6"/>
  <c r="A213" i="6"/>
  <c r="B213" i="6"/>
  <c r="C213" i="6"/>
  <c r="F213" i="6"/>
  <c r="A214" i="6"/>
  <c r="B214" i="6"/>
  <c r="C214" i="6"/>
  <c r="F214" i="6"/>
  <c r="A215" i="6"/>
  <c r="B215" i="6"/>
  <c r="C215" i="6"/>
  <c r="F215" i="6"/>
  <c r="A216" i="6"/>
  <c r="B216" i="6"/>
  <c r="C216" i="6"/>
  <c r="F216" i="6"/>
  <c r="A217" i="6"/>
  <c r="B217" i="6"/>
  <c r="C217" i="6"/>
  <c r="F217" i="6"/>
  <c r="A218" i="6"/>
  <c r="B218" i="6"/>
  <c r="C218" i="6"/>
  <c r="F218" i="6"/>
  <c r="A219" i="6"/>
  <c r="B219" i="6"/>
  <c r="C219" i="6"/>
  <c r="F219" i="6"/>
  <c r="A220" i="6"/>
  <c r="B220" i="6"/>
  <c r="C220" i="6"/>
  <c r="F220" i="6"/>
  <c r="A221" i="6"/>
  <c r="B221" i="6"/>
  <c r="C221" i="6"/>
  <c r="F221" i="6"/>
  <c r="A222" i="6"/>
  <c r="B222" i="6"/>
  <c r="C222" i="6"/>
  <c r="F222" i="6"/>
  <c r="A223" i="6"/>
  <c r="B223" i="6"/>
  <c r="C223" i="6"/>
  <c r="F223" i="6"/>
  <c r="A224" i="6"/>
  <c r="B224" i="6"/>
  <c r="C224" i="6"/>
  <c r="F224" i="6"/>
  <c r="A225" i="6"/>
  <c r="B225" i="6"/>
  <c r="C225" i="6"/>
  <c r="F225" i="6"/>
  <c r="A226" i="6"/>
  <c r="B226" i="6"/>
  <c r="C226" i="6"/>
  <c r="F226" i="6"/>
  <c r="A227" i="6"/>
  <c r="B227" i="6"/>
  <c r="C227" i="6"/>
  <c r="F227" i="6"/>
  <c r="A228" i="6"/>
  <c r="B228" i="6"/>
  <c r="C228" i="6"/>
  <c r="F228" i="6"/>
  <c r="A229" i="6"/>
  <c r="B229" i="6"/>
  <c r="C229" i="6"/>
  <c r="F229" i="6"/>
  <c r="A230" i="6"/>
  <c r="B230" i="6"/>
  <c r="C230" i="6"/>
  <c r="F230" i="6"/>
  <c r="A231" i="6"/>
  <c r="B231" i="6"/>
  <c r="C231" i="6"/>
  <c r="F231" i="6"/>
  <c r="F5" i="6" l="1"/>
  <c r="C5" i="6"/>
  <c r="B5" i="6"/>
  <c r="A5" i="6"/>
  <c r="AD4" i="6"/>
  <c r="AB24" i="20" s="1"/>
  <c r="AA4" i="6"/>
  <c r="AB22" i="20" s="1"/>
  <c r="AB4" i="6"/>
  <c r="AB21" i="20" s="1"/>
  <c r="X4" i="6"/>
  <c r="AB19" i="20" s="1"/>
  <c r="Y4" i="6"/>
  <c r="AB18" i="20" s="1"/>
  <c r="W4" i="6"/>
  <c r="AB17" i="20" s="1"/>
  <c r="V4" i="6"/>
  <c r="AB16" i="20" s="1"/>
  <c r="U4" i="6"/>
  <c r="AB15" i="20" s="1"/>
  <c r="Q4" i="6"/>
  <c r="AB11" i="20" s="1"/>
  <c r="R4" i="6"/>
  <c r="AB12" i="20" s="1"/>
  <c r="P4" i="6"/>
  <c r="AB10" i="20" s="1"/>
  <c r="O4" i="6"/>
  <c r="AB9" i="20" s="1"/>
  <c r="N4" i="6"/>
  <c r="M4" i="6"/>
  <c r="K4" i="6"/>
  <c r="L4" i="6"/>
  <c r="I4" i="6"/>
  <c r="J4" i="6"/>
  <c r="H4" i="6"/>
  <c r="C4" i="6"/>
  <c r="B4" i="6"/>
  <c r="A4" i="6"/>
  <c r="AB7" i="20" l="1"/>
  <c r="Q1" i="7"/>
  <c r="Q236" i="7" s="1"/>
  <c r="T1" i="7"/>
  <c r="T236" i="7" s="1"/>
  <c r="AD1" i="7"/>
  <c r="AD236" i="7" s="1"/>
  <c r="AB4" i="20"/>
  <c r="M1" i="7"/>
  <c r="M236" i="7" s="1"/>
  <c r="AB8" i="20"/>
  <c r="R1" i="7"/>
  <c r="R236" i="7" s="1"/>
  <c r="V1" i="7"/>
  <c r="V236" i="7" s="1"/>
  <c r="Z1" i="7"/>
  <c r="Z236" i="7" s="1"/>
  <c r="AF1" i="7"/>
  <c r="AF236" i="7" s="1"/>
  <c r="AB5" i="20"/>
  <c r="P1" i="7"/>
  <c r="P236" i="7" s="1"/>
  <c r="U1" i="7"/>
  <c r="U236" i="7" s="1"/>
  <c r="AA1" i="7"/>
  <c r="AA236" i="7" s="1"/>
  <c r="AE1" i="7"/>
  <c r="AE236" i="7" s="1"/>
  <c r="AB3" i="20"/>
  <c r="N1" i="7"/>
  <c r="N236" i="7" s="1"/>
  <c r="AB2" i="20"/>
  <c r="L1" i="7"/>
  <c r="L236" i="7" s="1"/>
  <c r="AB6" i="20"/>
  <c r="O1" i="7"/>
  <c r="O236" i="7" s="1"/>
  <c r="S1" i="7"/>
  <c r="S236" i="7" s="1"/>
  <c r="Y1" i="7"/>
  <c r="Y236" i="7" s="1"/>
  <c r="AB1" i="7"/>
  <c r="AB236" i="7" s="1"/>
  <c r="AH1" i="7"/>
  <c r="AH236" i="7" s="1"/>
  <c r="BE66" i="4"/>
  <c r="A16" i="4" l="1"/>
  <c r="A17" i="4"/>
  <c r="CA17" i="4" s="1"/>
  <c r="T6" i="6" s="1"/>
  <c r="A18" i="4"/>
  <c r="CA18" i="4" s="1"/>
  <c r="T7" i="6" s="1"/>
  <c r="A19" i="4"/>
  <c r="CA19" i="4" s="1"/>
  <c r="T8" i="6" s="1"/>
  <c r="A20" i="4"/>
  <c r="CA20" i="4" s="1"/>
  <c r="T9" i="6" s="1"/>
  <c r="A21" i="4"/>
  <c r="CA21" i="4" s="1"/>
  <c r="T10" i="6" s="1"/>
  <c r="A22" i="4"/>
  <c r="CA22" i="4" s="1"/>
  <c r="T11" i="6" s="1"/>
  <c r="A23" i="4"/>
  <c r="CA23" i="4" s="1"/>
  <c r="T12" i="6" s="1"/>
  <c r="A24" i="4"/>
  <c r="CA24" i="4" s="1"/>
  <c r="T13" i="6" s="1"/>
  <c r="A25" i="4"/>
  <c r="CA25" i="4" s="1"/>
  <c r="T14" i="6" s="1"/>
  <c r="A26" i="4"/>
  <c r="CA26" i="4" s="1"/>
  <c r="T15" i="6" s="1"/>
  <c r="A27" i="4"/>
  <c r="CA27" i="4" s="1"/>
  <c r="T16" i="6" s="1"/>
  <c r="A28" i="4"/>
  <c r="CA28" i="4" s="1"/>
  <c r="T17" i="6" s="1"/>
  <c r="A29" i="4"/>
  <c r="CA29" i="4" s="1"/>
  <c r="T18" i="6" s="1"/>
  <c r="A30" i="4"/>
  <c r="CA30" i="4" s="1"/>
  <c r="T19" i="6" s="1"/>
  <c r="A31" i="4"/>
  <c r="CA31" i="4" s="1"/>
  <c r="T20" i="6" s="1"/>
  <c r="A32" i="4"/>
  <c r="CA32" i="4" s="1"/>
  <c r="T21" i="6" s="1"/>
  <c r="A33" i="4"/>
  <c r="CA33" i="4" s="1"/>
  <c r="T22" i="6" s="1"/>
  <c r="A34" i="4"/>
  <c r="CA34" i="4" s="1"/>
  <c r="T23" i="6" s="1"/>
  <c r="A35" i="4"/>
  <c r="CA35" i="4" s="1"/>
  <c r="T24" i="6" s="1"/>
  <c r="A36" i="4"/>
  <c r="CA36" i="4" s="1"/>
  <c r="T25" i="6" s="1"/>
  <c r="A37" i="4"/>
  <c r="CA37" i="4" s="1"/>
  <c r="T26" i="6" s="1"/>
  <c r="A38" i="4"/>
  <c r="CA38" i="4" s="1"/>
  <c r="T27" i="6" s="1"/>
  <c r="A39" i="4"/>
  <c r="CA39" i="4" s="1"/>
  <c r="T28" i="6" s="1"/>
  <c r="A40" i="4"/>
  <c r="CA40" i="4" s="1"/>
  <c r="T29" i="6" s="1"/>
  <c r="A41" i="4"/>
  <c r="CA41" i="4" s="1"/>
  <c r="T30" i="6" s="1"/>
  <c r="A42" i="4"/>
  <c r="CA42" i="4" s="1"/>
  <c r="T31" i="6" s="1"/>
  <c r="A43" i="4"/>
  <c r="CA43" i="4" s="1"/>
  <c r="T32" i="6" s="1"/>
  <c r="A44" i="4"/>
  <c r="CA44" i="4" s="1"/>
  <c r="T33" i="6" s="1"/>
  <c r="A45" i="4"/>
  <c r="CA45" i="4" s="1"/>
  <c r="T34" i="6" s="1"/>
  <c r="A46" i="4"/>
  <c r="CA46" i="4" s="1"/>
  <c r="T35" i="6" s="1"/>
  <c r="A47" i="4"/>
  <c r="CA47" i="4" s="1"/>
  <c r="T36" i="6" s="1"/>
  <c r="A48" i="4"/>
  <c r="CA48" i="4" s="1"/>
  <c r="T37" i="6" s="1"/>
  <c r="A49" i="4"/>
  <c r="CA49" i="4" s="1"/>
  <c r="T38" i="6" s="1"/>
  <c r="A50" i="4"/>
  <c r="CA50" i="4" s="1"/>
  <c r="T39" i="6" s="1"/>
  <c r="A51" i="4"/>
  <c r="CA51" i="4" s="1"/>
  <c r="T40" i="6" s="1"/>
  <c r="A52" i="4"/>
  <c r="CA52" i="4" s="1"/>
  <c r="T41" i="6" s="1"/>
  <c r="A53" i="4"/>
  <c r="CA53" i="4" s="1"/>
  <c r="T42" i="6" s="1"/>
  <c r="A54" i="4"/>
  <c r="CA54" i="4" s="1"/>
  <c r="T43" i="6" s="1"/>
  <c r="A55" i="4"/>
  <c r="CA55" i="4" s="1"/>
  <c r="T44" i="6" s="1"/>
  <c r="A56" i="4"/>
  <c r="CA56" i="4" s="1"/>
  <c r="T45" i="6" s="1"/>
  <c r="A57" i="4"/>
  <c r="CA57" i="4" s="1"/>
  <c r="T46" i="6" s="1"/>
  <c r="A58" i="4"/>
  <c r="CA58" i="4" s="1"/>
  <c r="T47" i="6" s="1"/>
  <c r="A59" i="4"/>
  <c r="CA59" i="4" s="1"/>
  <c r="T48" i="6" s="1"/>
  <c r="A60" i="4"/>
  <c r="CA60" i="4" s="1"/>
  <c r="T49" i="6" s="1"/>
  <c r="A61" i="4"/>
  <c r="CA61" i="4" s="1"/>
  <c r="T50" i="6" s="1"/>
  <c r="A62" i="4"/>
  <c r="CA62" i="4" s="1"/>
  <c r="T51" i="6" s="1"/>
  <c r="A63" i="4"/>
  <c r="CA63" i="4" s="1"/>
  <c r="T52" i="6" s="1"/>
  <c r="A64" i="4"/>
  <c r="CA64" i="4" s="1"/>
  <c r="T53" i="6" s="1"/>
  <c r="A65" i="4"/>
  <c r="CA65" i="4" s="1"/>
  <c r="T54" i="6" s="1"/>
  <c r="A66" i="4"/>
  <c r="CA66" i="4" s="1"/>
  <c r="T55" i="6" s="1"/>
  <c r="A67" i="4"/>
  <c r="CA67" i="4" s="1"/>
  <c r="T56" i="6" s="1"/>
  <c r="A68" i="4"/>
  <c r="CA68" i="4" s="1"/>
  <c r="T57" i="6" s="1"/>
  <c r="A69" i="4"/>
  <c r="CA69" i="4" s="1"/>
  <c r="T58" i="6" s="1"/>
  <c r="A70" i="4"/>
  <c r="CA70" i="4" s="1"/>
  <c r="T59" i="6" s="1"/>
  <c r="A71" i="4"/>
  <c r="CA71" i="4" s="1"/>
  <c r="T60" i="6" s="1"/>
  <c r="A72" i="4"/>
  <c r="CA72" i="4" s="1"/>
  <c r="T61" i="6" s="1"/>
  <c r="A73" i="4"/>
  <c r="CA73" i="4" s="1"/>
  <c r="T62" i="6" s="1"/>
  <c r="A74" i="4"/>
  <c r="CA74" i="4" s="1"/>
  <c r="T63" i="6" s="1"/>
  <c r="A75" i="4"/>
  <c r="CA75" i="4" s="1"/>
  <c r="T64" i="6" s="1"/>
  <c r="A76" i="4"/>
  <c r="CA76" i="4" s="1"/>
  <c r="T65" i="6" s="1"/>
  <c r="A77" i="4"/>
  <c r="CA77" i="4" s="1"/>
  <c r="T66" i="6" s="1"/>
  <c r="A78" i="4"/>
  <c r="CA78" i="4" s="1"/>
  <c r="T67" i="6" s="1"/>
  <c r="A79" i="4"/>
  <c r="CA79" i="4" s="1"/>
  <c r="T68" i="6" s="1"/>
  <c r="A80" i="4"/>
  <c r="CA80" i="4" s="1"/>
  <c r="T69" i="6" s="1"/>
  <c r="A81" i="4"/>
  <c r="CA81" i="4" s="1"/>
  <c r="T70" i="6" s="1"/>
  <c r="A82" i="4"/>
  <c r="CA82" i="4" s="1"/>
  <c r="T71" i="6" s="1"/>
  <c r="A83" i="4"/>
  <c r="CA83" i="4" s="1"/>
  <c r="T72" i="6" s="1"/>
  <c r="A84" i="4"/>
  <c r="CA84" i="4" s="1"/>
  <c r="T73" i="6" s="1"/>
  <c r="A85" i="4"/>
  <c r="CA85" i="4" s="1"/>
  <c r="T74" i="6" s="1"/>
  <c r="A86" i="4"/>
  <c r="CA86" i="4" s="1"/>
  <c r="T75" i="6" s="1"/>
  <c r="A87" i="4"/>
  <c r="CA87" i="4" s="1"/>
  <c r="T76" i="6" s="1"/>
  <c r="A88" i="4"/>
  <c r="CA88" i="4" s="1"/>
  <c r="T77" i="6" s="1"/>
  <c r="A89" i="4"/>
  <c r="CA89" i="4" s="1"/>
  <c r="T78" i="6" s="1"/>
  <c r="A90" i="4"/>
  <c r="CA90" i="4" s="1"/>
  <c r="T79" i="6" s="1"/>
  <c r="A91" i="4"/>
  <c r="CA91" i="4" s="1"/>
  <c r="T80" i="6" s="1"/>
  <c r="A92" i="4"/>
  <c r="CA92" i="4" s="1"/>
  <c r="T81" i="6" s="1"/>
  <c r="A93" i="4"/>
  <c r="CA93" i="4" s="1"/>
  <c r="T82" i="6" s="1"/>
  <c r="A94" i="4"/>
  <c r="CA94" i="4" s="1"/>
  <c r="T83" i="6" s="1"/>
  <c r="A95" i="4"/>
  <c r="CA95" i="4" s="1"/>
  <c r="T84" i="6" s="1"/>
  <c r="A96" i="4"/>
  <c r="CA96" i="4" s="1"/>
  <c r="T85" i="6" s="1"/>
  <c r="A97" i="4"/>
  <c r="CA97" i="4" s="1"/>
  <c r="T86" i="6" s="1"/>
  <c r="A98" i="4"/>
  <c r="CA98" i="4" s="1"/>
  <c r="T87" i="6" s="1"/>
  <c r="A99" i="4"/>
  <c r="CA99" i="4" s="1"/>
  <c r="T88" i="6" s="1"/>
  <c r="A100" i="4"/>
  <c r="CA100" i="4" s="1"/>
  <c r="T89" i="6" s="1"/>
  <c r="A101" i="4"/>
  <c r="CA101" i="4" s="1"/>
  <c r="T90" i="6" s="1"/>
  <c r="A102" i="4"/>
  <c r="CA102" i="4" s="1"/>
  <c r="T91" i="6" s="1"/>
  <c r="A103" i="4"/>
  <c r="CA103" i="4" s="1"/>
  <c r="T92" i="6" s="1"/>
  <c r="A104" i="4"/>
  <c r="CA104" i="4" s="1"/>
  <c r="T93" i="6" s="1"/>
  <c r="A105" i="4"/>
  <c r="CA105" i="4" s="1"/>
  <c r="T94" i="6" s="1"/>
  <c r="A106" i="4"/>
  <c r="CA106" i="4" s="1"/>
  <c r="T95" i="6" s="1"/>
  <c r="A107" i="4"/>
  <c r="CA107" i="4" s="1"/>
  <c r="T96" i="6" s="1"/>
  <c r="A108" i="4"/>
  <c r="CA108" i="4" s="1"/>
  <c r="T97" i="6" s="1"/>
  <c r="A109" i="4"/>
  <c r="CA109" i="4" s="1"/>
  <c r="T98" i="6" s="1"/>
  <c r="A110" i="4"/>
  <c r="CA110" i="4" s="1"/>
  <c r="T99" i="6" s="1"/>
  <c r="A111" i="4"/>
  <c r="CA111" i="4" s="1"/>
  <c r="T100" i="6" s="1"/>
  <c r="A112" i="4"/>
  <c r="CA112" i="4" s="1"/>
  <c r="T101" i="6" s="1"/>
  <c r="A113" i="4"/>
  <c r="CA113" i="4" s="1"/>
  <c r="T102" i="6" s="1"/>
  <c r="A114" i="4"/>
  <c r="CA114" i="4" s="1"/>
  <c r="T103" i="6" s="1"/>
  <c r="A115" i="4"/>
  <c r="CA115" i="4" s="1"/>
  <c r="T104" i="6" s="1"/>
  <c r="A116" i="4"/>
  <c r="CA116" i="4" s="1"/>
  <c r="T105" i="6" s="1"/>
  <c r="A117" i="4"/>
  <c r="CA117" i="4" s="1"/>
  <c r="T106" i="6" s="1"/>
  <c r="A118" i="4"/>
  <c r="CA118" i="4" s="1"/>
  <c r="T107" i="6" s="1"/>
  <c r="A119" i="4"/>
  <c r="CA119" i="4" s="1"/>
  <c r="T108" i="6" s="1"/>
  <c r="A120" i="4"/>
  <c r="CA120" i="4" s="1"/>
  <c r="T109" i="6" s="1"/>
  <c r="A121" i="4"/>
  <c r="CA121" i="4" s="1"/>
  <c r="T110" i="6" s="1"/>
  <c r="A122" i="4"/>
  <c r="CA122" i="4" s="1"/>
  <c r="T111" i="6" s="1"/>
  <c r="A123" i="4"/>
  <c r="CA123" i="4" s="1"/>
  <c r="T112" i="6" s="1"/>
  <c r="A124" i="4"/>
  <c r="CA124" i="4" s="1"/>
  <c r="T113" i="6" s="1"/>
  <c r="A125" i="4"/>
  <c r="CA125" i="4" s="1"/>
  <c r="T114" i="6" s="1"/>
  <c r="A126" i="4"/>
  <c r="CA126" i="4" s="1"/>
  <c r="T115" i="6" s="1"/>
  <c r="A127" i="4"/>
  <c r="CA127" i="4" s="1"/>
  <c r="T116" i="6" s="1"/>
  <c r="A128" i="4"/>
  <c r="CA128" i="4" s="1"/>
  <c r="T117" i="6" s="1"/>
  <c r="A129" i="4"/>
  <c r="CA129" i="4" s="1"/>
  <c r="T118" i="6" s="1"/>
  <c r="A130" i="4"/>
  <c r="CA130" i="4" s="1"/>
  <c r="T119" i="6" s="1"/>
  <c r="A131" i="4"/>
  <c r="CA131" i="4" s="1"/>
  <c r="T120" i="6" s="1"/>
  <c r="A132" i="4"/>
  <c r="CA132" i="4" s="1"/>
  <c r="T121" i="6" s="1"/>
  <c r="A133" i="4"/>
  <c r="CA133" i="4" s="1"/>
  <c r="T122" i="6" s="1"/>
  <c r="A134" i="4"/>
  <c r="CA134" i="4" s="1"/>
  <c r="T123" i="6" s="1"/>
  <c r="A135" i="4"/>
  <c r="CA135" i="4" s="1"/>
  <c r="T124" i="6" s="1"/>
  <c r="A136" i="4"/>
  <c r="CA136" i="4" s="1"/>
  <c r="T125" i="6" s="1"/>
  <c r="A137" i="4"/>
  <c r="CA137" i="4" s="1"/>
  <c r="T126" i="6" s="1"/>
  <c r="A138" i="4"/>
  <c r="CA138" i="4" s="1"/>
  <c r="T127" i="6" s="1"/>
  <c r="A139" i="4"/>
  <c r="CA139" i="4" s="1"/>
  <c r="T128" i="6" s="1"/>
  <c r="A140" i="4"/>
  <c r="CA140" i="4" s="1"/>
  <c r="T129" i="6" s="1"/>
  <c r="A141" i="4"/>
  <c r="CA141" i="4" s="1"/>
  <c r="T130" i="6" s="1"/>
  <c r="A142" i="4"/>
  <c r="CA142" i="4" s="1"/>
  <c r="T131" i="6" s="1"/>
  <c r="A143" i="4"/>
  <c r="CA143" i="4" s="1"/>
  <c r="T132" i="6" s="1"/>
  <c r="A144" i="4"/>
  <c r="CA144" i="4" s="1"/>
  <c r="T133" i="6" s="1"/>
  <c r="A145" i="4"/>
  <c r="CA145" i="4" s="1"/>
  <c r="T134" i="6" s="1"/>
  <c r="A146" i="4"/>
  <c r="CA146" i="4" s="1"/>
  <c r="T135" i="6" s="1"/>
  <c r="A147" i="4"/>
  <c r="CA147" i="4" s="1"/>
  <c r="T136" i="6" s="1"/>
  <c r="A148" i="4"/>
  <c r="CA148" i="4" s="1"/>
  <c r="T137" i="6" s="1"/>
  <c r="A149" i="4"/>
  <c r="CA149" i="4" s="1"/>
  <c r="T138" i="6" s="1"/>
  <c r="A150" i="4"/>
  <c r="CA150" i="4" s="1"/>
  <c r="T139" i="6" s="1"/>
  <c r="A151" i="4"/>
  <c r="CA151" i="4" s="1"/>
  <c r="T140" i="6" s="1"/>
  <c r="A152" i="4"/>
  <c r="CA152" i="4" s="1"/>
  <c r="T141" i="6" s="1"/>
  <c r="A153" i="4"/>
  <c r="CA153" i="4" s="1"/>
  <c r="T142" i="6" s="1"/>
  <c r="A154" i="4"/>
  <c r="CA154" i="4" s="1"/>
  <c r="T143" i="6" s="1"/>
  <c r="A155" i="4"/>
  <c r="CA155" i="4" s="1"/>
  <c r="T144" i="6" s="1"/>
  <c r="A156" i="4"/>
  <c r="CA156" i="4" s="1"/>
  <c r="T145" i="6" s="1"/>
  <c r="A157" i="4"/>
  <c r="CA157" i="4" s="1"/>
  <c r="T146" i="6" s="1"/>
  <c r="A158" i="4"/>
  <c r="CA158" i="4" s="1"/>
  <c r="T147" i="6" s="1"/>
  <c r="A159" i="4"/>
  <c r="CA159" i="4" s="1"/>
  <c r="T148" i="6" s="1"/>
  <c r="A160" i="4"/>
  <c r="CA160" i="4" s="1"/>
  <c r="T149" i="6" s="1"/>
  <c r="A161" i="4"/>
  <c r="CA161" i="4" s="1"/>
  <c r="T150" i="6" s="1"/>
  <c r="A162" i="4"/>
  <c r="CA162" i="4" s="1"/>
  <c r="T151" i="6" s="1"/>
  <c r="A163" i="4"/>
  <c r="CA163" i="4" s="1"/>
  <c r="T152" i="6" s="1"/>
  <c r="A164" i="4"/>
  <c r="CA164" i="4" s="1"/>
  <c r="T153" i="6" s="1"/>
  <c r="A165" i="4"/>
  <c r="CA165" i="4" s="1"/>
  <c r="T154" i="6" s="1"/>
  <c r="A166" i="4"/>
  <c r="CA166" i="4" s="1"/>
  <c r="T155" i="6" s="1"/>
  <c r="A167" i="4"/>
  <c r="CA167" i="4" s="1"/>
  <c r="T156" i="6" s="1"/>
  <c r="A168" i="4"/>
  <c r="CA168" i="4" s="1"/>
  <c r="T157" i="6" s="1"/>
  <c r="A169" i="4"/>
  <c r="CA169" i="4" s="1"/>
  <c r="T158" i="6" s="1"/>
  <c r="A170" i="4"/>
  <c r="CA170" i="4" s="1"/>
  <c r="T159" i="6" s="1"/>
  <c r="A171" i="4"/>
  <c r="CA171" i="4" s="1"/>
  <c r="T160" i="6" s="1"/>
  <c r="A172" i="4"/>
  <c r="CA172" i="4" s="1"/>
  <c r="T161" i="6" s="1"/>
  <c r="A173" i="4"/>
  <c r="CA173" i="4" s="1"/>
  <c r="T162" i="6" s="1"/>
  <c r="A174" i="4"/>
  <c r="CA174" i="4" s="1"/>
  <c r="T163" i="6" s="1"/>
  <c r="A175" i="4"/>
  <c r="CA175" i="4" s="1"/>
  <c r="T164" i="6" s="1"/>
  <c r="A176" i="4"/>
  <c r="CA176" i="4" s="1"/>
  <c r="T165" i="6" s="1"/>
  <c r="A177" i="4"/>
  <c r="CA177" i="4" s="1"/>
  <c r="T166" i="6" s="1"/>
  <c r="A178" i="4"/>
  <c r="CA178" i="4" s="1"/>
  <c r="T167" i="6" s="1"/>
  <c r="A179" i="4"/>
  <c r="CA179" i="4" s="1"/>
  <c r="T168" i="6" s="1"/>
  <c r="A180" i="4"/>
  <c r="CA180" i="4" s="1"/>
  <c r="T169" i="6" s="1"/>
  <c r="A181" i="4"/>
  <c r="CA181" i="4" s="1"/>
  <c r="T170" i="6" s="1"/>
  <c r="A182" i="4"/>
  <c r="CA182" i="4" s="1"/>
  <c r="T171" i="6" s="1"/>
  <c r="A183" i="4"/>
  <c r="CA183" i="4" s="1"/>
  <c r="T172" i="6" s="1"/>
  <c r="A184" i="4"/>
  <c r="CA184" i="4" s="1"/>
  <c r="T173" i="6" s="1"/>
  <c r="A185" i="4"/>
  <c r="CA185" i="4" s="1"/>
  <c r="T174" i="6" s="1"/>
  <c r="A186" i="4"/>
  <c r="CA186" i="4" s="1"/>
  <c r="T175" i="6" s="1"/>
  <c r="A187" i="4"/>
  <c r="CA187" i="4" s="1"/>
  <c r="T176" i="6" s="1"/>
  <c r="A188" i="4"/>
  <c r="CA188" i="4" s="1"/>
  <c r="T177" i="6" s="1"/>
  <c r="A189" i="4"/>
  <c r="CA189" i="4" s="1"/>
  <c r="T178" i="6" s="1"/>
  <c r="A190" i="4"/>
  <c r="CA190" i="4" s="1"/>
  <c r="T179" i="6" s="1"/>
  <c r="A191" i="4"/>
  <c r="CA191" i="4" s="1"/>
  <c r="T180" i="6" s="1"/>
  <c r="A192" i="4"/>
  <c r="CA192" i="4" s="1"/>
  <c r="T181" i="6" s="1"/>
  <c r="A193" i="4"/>
  <c r="CA193" i="4" s="1"/>
  <c r="T182" i="6" s="1"/>
  <c r="A194" i="4"/>
  <c r="CA194" i="4" s="1"/>
  <c r="T183" i="6" s="1"/>
  <c r="A195" i="4"/>
  <c r="CA195" i="4" s="1"/>
  <c r="T184" i="6" s="1"/>
  <c r="A196" i="4"/>
  <c r="CA196" i="4" s="1"/>
  <c r="T185" i="6" s="1"/>
  <c r="A197" i="4"/>
  <c r="CA197" i="4" s="1"/>
  <c r="T186" i="6" s="1"/>
  <c r="A198" i="4"/>
  <c r="CA198" i="4" s="1"/>
  <c r="T187" i="6" s="1"/>
  <c r="A199" i="4"/>
  <c r="CA199" i="4" s="1"/>
  <c r="T188" i="6" s="1"/>
  <c r="A200" i="4"/>
  <c r="CA200" i="4" s="1"/>
  <c r="T189" i="6" s="1"/>
  <c r="A201" i="4"/>
  <c r="CA201" i="4" s="1"/>
  <c r="T190" i="6" s="1"/>
  <c r="A202" i="4"/>
  <c r="CA202" i="4" s="1"/>
  <c r="T191" i="6" s="1"/>
  <c r="A203" i="4"/>
  <c r="CA203" i="4" s="1"/>
  <c r="T192" i="6" s="1"/>
  <c r="A204" i="4"/>
  <c r="CA204" i="4" s="1"/>
  <c r="T193" i="6" s="1"/>
  <c r="A205" i="4"/>
  <c r="CA205" i="4" s="1"/>
  <c r="T194" i="6" s="1"/>
  <c r="A206" i="4"/>
  <c r="CA206" i="4" s="1"/>
  <c r="T195" i="6" s="1"/>
  <c r="A207" i="4"/>
  <c r="CA207" i="4" s="1"/>
  <c r="T196" i="6" s="1"/>
  <c r="A208" i="4"/>
  <c r="CA208" i="4" s="1"/>
  <c r="T197" i="6" s="1"/>
  <c r="A209" i="4"/>
  <c r="CA209" i="4" s="1"/>
  <c r="T198" i="6" s="1"/>
  <c r="A210" i="4"/>
  <c r="CA210" i="4" s="1"/>
  <c r="T199" i="6" s="1"/>
  <c r="A211" i="4"/>
  <c r="CA211" i="4" s="1"/>
  <c r="T200" i="6" s="1"/>
  <c r="A212" i="4"/>
  <c r="CA212" i="4" s="1"/>
  <c r="T201" i="6" s="1"/>
  <c r="A213" i="4"/>
  <c r="CA213" i="4" s="1"/>
  <c r="T202" i="6" s="1"/>
  <c r="A214" i="4"/>
  <c r="CA214" i="4" s="1"/>
  <c r="T203" i="6" s="1"/>
  <c r="A215" i="4"/>
  <c r="CA215" i="4" s="1"/>
  <c r="T204" i="6" s="1"/>
  <c r="A216" i="4"/>
  <c r="CA216" i="4" s="1"/>
  <c r="T205" i="6" s="1"/>
  <c r="A217" i="4"/>
  <c r="CA217" i="4" s="1"/>
  <c r="T206" i="6" s="1"/>
  <c r="A218" i="4"/>
  <c r="CA218" i="4" s="1"/>
  <c r="T207" i="6" s="1"/>
  <c r="A219" i="4"/>
  <c r="CA219" i="4" s="1"/>
  <c r="T208" i="6" s="1"/>
  <c r="A220" i="4"/>
  <c r="CA220" i="4" s="1"/>
  <c r="T209" i="6" s="1"/>
  <c r="A221" i="4"/>
  <c r="CA221" i="4" s="1"/>
  <c r="T210" i="6" s="1"/>
  <c r="A222" i="4"/>
  <c r="CA222" i="4" s="1"/>
  <c r="T211" i="6" s="1"/>
  <c r="A223" i="4"/>
  <c r="CA223" i="4" s="1"/>
  <c r="T212" i="6" s="1"/>
  <c r="A224" i="4"/>
  <c r="CA224" i="4" s="1"/>
  <c r="T213" i="6" s="1"/>
  <c r="A225" i="4"/>
  <c r="CA225" i="4" s="1"/>
  <c r="T214" i="6" s="1"/>
  <c r="A226" i="4"/>
  <c r="CA226" i="4" s="1"/>
  <c r="T215" i="6" s="1"/>
  <c r="A227" i="4"/>
  <c r="CA227" i="4" s="1"/>
  <c r="T216" i="6" s="1"/>
  <c r="A228" i="4"/>
  <c r="CA228" i="4" s="1"/>
  <c r="T217" i="6" s="1"/>
  <c r="A229" i="4"/>
  <c r="CA229" i="4" s="1"/>
  <c r="T218" i="6" s="1"/>
  <c r="A230" i="4"/>
  <c r="CA230" i="4" s="1"/>
  <c r="T219" i="6" s="1"/>
  <c r="A231" i="4"/>
  <c r="CA231" i="4" s="1"/>
  <c r="T220" i="6" s="1"/>
  <c r="A232" i="4"/>
  <c r="CA232" i="4" s="1"/>
  <c r="T221" i="6" s="1"/>
  <c r="A233" i="4"/>
  <c r="CA233" i="4" s="1"/>
  <c r="T222" i="6" s="1"/>
  <c r="A234" i="4"/>
  <c r="CA234" i="4" s="1"/>
  <c r="T223" i="6" s="1"/>
  <c r="A235" i="4"/>
  <c r="CA235" i="4" s="1"/>
  <c r="T224" i="6" s="1"/>
  <c r="A236" i="4"/>
  <c r="CA236" i="4" s="1"/>
  <c r="T225" i="6" s="1"/>
  <c r="A237" i="4"/>
  <c r="CA237" i="4" s="1"/>
  <c r="T226" i="6" s="1"/>
  <c r="A238" i="4"/>
  <c r="CA238" i="4" s="1"/>
  <c r="T227" i="6" s="1"/>
  <c r="A239" i="4"/>
  <c r="CA239" i="4" s="1"/>
  <c r="T228" i="6" s="1"/>
  <c r="A240" i="4"/>
  <c r="CA240" i="4" s="1"/>
  <c r="T229" i="6" s="1"/>
  <c r="A241" i="4"/>
  <c r="CA241" i="4" s="1"/>
  <c r="T230" i="6" s="1"/>
  <c r="A242" i="4"/>
  <c r="CA242" i="4" s="1"/>
  <c r="T231" i="6" s="1"/>
  <c r="A243" i="4"/>
  <c r="CA243" i="4" s="1"/>
  <c r="A244" i="4"/>
  <c r="CA244" i="4" s="1"/>
  <c r="A245" i="4"/>
  <c r="CA245" i="4" s="1"/>
  <c r="CA16" i="4" l="1"/>
  <c r="T5" i="6" s="1"/>
  <c r="T3" i="6" s="1"/>
  <c r="AC14" i="20" s="1"/>
  <c r="S16" i="4"/>
  <c r="CB242" i="4"/>
  <c r="BZ242" i="4"/>
  <c r="X228" i="7" s="1"/>
  <c r="CB238" i="4"/>
  <c r="BZ238" i="4"/>
  <c r="X224" i="7" s="1"/>
  <c r="CB234" i="4"/>
  <c r="BZ234" i="4"/>
  <c r="X220" i="7" s="1"/>
  <c r="CB230" i="4"/>
  <c r="BZ230" i="4"/>
  <c r="X216" i="7" s="1"/>
  <c r="CB226" i="4"/>
  <c r="BZ226" i="4"/>
  <c r="X212" i="7" s="1"/>
  <c r="CB222" i="4"/>
  <c r="BZ222" i="4"/>
  <c r="X208" i="7" s="1"/>
  <c r="CB218" i="4"/>
  <c r="BZ218" i="4"/>
  <c r="X204" i="7" s="1"/>
  <c r="CB214" i="4"/>
  <c r="BZ214" i="4"/>
  <c r="X200" i="7" s="1"/>
  <c r="CB210" i="4"/>
  <c r="BZ210" i="4"/>
  <c r="X196" i="7" s="1"/>
  <c r="CB206" i="4"/>
  <c r="BZ206" i="4"/>
  <c r="X192" i="7" s="1"/>
  <c r="CB202" i="4"/>
  <c r="BZ202" i="4"/>
  <c r="X188" i="7" s="1"/>
  <c r="CB198" i="4"/>
  <c r="BZ198" i="4"/>
  <c r="X184" i="7" s="1"/>
  <c r="CB194" i="4"/>
  <c r="BZ194" i="4"/>
  <c r="X180" i="7" s="1"/>
  <c r="CB190" i="4"/>
  <c r="BZ190" i="4"/>
  <c r="X176" i="7" s="1"/>
  <c r="CB186" i="4"/>
  <c r="BZ186" i="4"/>
  <c r="X172" i="7" s="1"/>
  <c r="CB182" i="4"/>
  <c r="BZ182" i="4"/>
  <c r="X168" i="7" s="1"/>
  <c r="CB178" i="4"/>
  <c r="BZ178" i="4"/>
  <c r="X164" i="7" s="1"/>
  <c r="CB174" i="4"/>
  <c r="BZ174" i="4"/>
  <c r="X160" i="7" s="1"/>
  <c r="CB170" i="4"/>
  <c r="BZ170" i="4"/>
  <c r="X156" i="7" s="1"/>
  <c r="CB166" i="4"/>
  <c r="BZ166" i="4"/>
  <c r="X152" i="7" s="1"/>
  <c r="CB162" i="4"/>
  <c r="BZ162" i="4"/>
  <c r="X148" i="7" s="1"/>
  <c r="CB158" i="4"/>
  <c r="BZ158" i="4"/>
  <c r="X144" i="7" s="1"/>
  <c r="CB154" i="4"/>
  <c r="BZ154" i="4"/>
  <c r="X140" i="7" s="1"/>
  <c r="CB150" i="4"/>
  <c r="BZ150" i="4"/>
  <c r="X136" i="7" s="1"/>
  <c r="CB146" i="4"/>
  <c r="BZ146" i="4"/>
  <c r="X132" i="7" s="1"/>
  <c r="CB142" i="4"/>
  <c r="BZ142" i="4"/>
  <c r="X128" i="7" s="1"/>
  <c r="CB138" i="4"/>
  <c r="BZ138" i="4"/>
  <c r="X124" i="7" s="1"/>
  <c r="CB134" i="4"/>
  <c r="BZ134" i="4"/>
  <c r="X120" i="7" s="1"/>
  <c r="CB130" i="4"/>
  <c r="BZ130" i="4"/>
  <c r="X116" i="7" s="1"/>
  <c r="CB126" i="4"/>
  <c r="BZ126" i="4"/>
  <c r="X112" i="7" s="1"/>
  <c r="CB122" i="4"/>
  <c r="BZ122" i="4"/>
  <c r="X108" i="7" s="1"/>
  <c r="CB118" i="4"/>
  <c r="BZ118" i="4"/>
  <c r="X104" i="7" s="1"/>
  <c r="CB114" i="4"/>
  <c r="BZ114" i="4"/>
  <c r="X100" i="7" s="1"/>
  <c r="CB110" i="4"/>
  <c r="BZ110" i="4"/>
  <c r="X96" i="7" s="1"/>
  <c r="CB106" i="4"/>
  <c r="BZ106" i="4"/>
  <c r="X92" i="7" s="1"/>
  <c r="CB102" i="4"/>
  <c r="BZ102" i="4"/>
  <c r="X88" i="7" s="1"/>
  <c r="CB98" i="4"/>
  <c r="BZ98" i="4"/>
  <c r="X84" i="7" s="1"/>
  <c r="CB94" i="4"/>
  <c r="BZ94" i="4"/>
  <c r="X80" i="7" s="1"/>
  <c r="CB90" i="4"/>
  <c r="BZ90" i="4"/>
  <c r="X76" i="7" s="1"/>
  <c r="CB86" i="4"/>
  <c r="BZ86" i="4"/>
  <c r="X72" i="7" s="1"/>
  <c r="CB82" i="4"/>
  <c r="BZ82" i="4"/>
  <c r="X68" i="7" s="1"/>
  <c r="CB78" i="4"/>
  <c r="BZ78" i="4"/>
  <c r="X64" i="7" s="1"/>
  <c r="CB74" i="4"/>
  <c r="BZ74" i="4"/>
  <c r="X60" i="7" s="1"/>
  <c r="CB70" i="4"/>
  <c r="BZ70" i="4"/>
  <c r="X56" i="7" s="1"/>
  <c r="CB66" i="4"/>
  <c r="BZ66" i="4"/>
  <c r="X52" i="7" s="1"/>
  <c r="CB62" i="4"/>
  <c r="BZ62" i="4"/>
  <c r="X48" i="7" s="1"/>
  <c r="CB58" i="4"/>
  <c r="BZ58" i="4"/>
  <c r="X44" i="7" s="1"/>
  <c r="CB54" i="4"/>
  <c r="BZ54" i="4"/>
  <c r="X40" i="7" s="1"/>
  <c r="CB50" i="4"/>
  <c r="BZ50" i="4"/>
  <c r="X36" i="7" s="1"/>
  <c r="BZ46" i="4"/>
  <c r="X32" i="7" s="1"/>
  <c r="CB46" i="4"/>
  <c r="CB42" i="4"/>
  <c r="BZ42" i="4"/>
  <c r="X28" i="7" s="1"/>
  <c r="BZ38" i="4"/>
  <c r="X24" i="7" s="1"/>
  <c r="CB38" i="4"/>
  <c r="BZ34" i="4"/>
  <c r="X20" i="7" s="1"/>
  <c r="CB34" i="4"/>
  <c r="CB30" i="4"/>
  <c r="BZ30" i="4"/>
  <c r="X16" i="7" s="1"/>
  <c r="BZ26" i="4"/>
  <c r="X12" i="7" s="1"/>
  <c r="CB26" i="4"/>
  <c r="CB22" i="4"/>
  <c r="BZ22" i="4"/>
  <c r="X8" i="7" s="1"/>
  <c r="CB18" i="4"/>
  <c r="BZ18" i="4"/>
  <c r="X4" i="7" s="1"/>
  <c r="BZ245" i="4"/>
  <c r="X231" i="7" s="1"/>
  <c r="CB245" i="4"/>
  <c r="BZ241" i="4"/>
  <c r="X227" i="7" s="1"/>
  <c r="CB241" i="4"/>
  <c r="BZ237" i="4"/>
  <c r="X223" i="7" s="1"/>
  <c r="CB237" i="4"/>
  <c r="BZ233" i="4"/>
  <c r="X219" i="7" s="1"/>
  <c r="CB233" i="4"/>
  <c r="BZ229" i="4"/>
  <c r="X215" i="7" s="1"/>
  <c r="CB229" i="4"/>
  <c r="BZ225" i="4"/>
  <c r="X211" i="7" s="1"/>
  <c r="CB225" i="4"/>
  <c r="BZ221" i="4"/>
  <c r="X207" i="7" s="1"/>
  <c r="CB221" i="4"/>
  <c r="BZ217" i="4"/>
  <c r="X203" i="7" s="1"/>
  <c r="CB217" i="4"/>
  <c r="BZ213" i="4"/>
  <c r="X199" i="7" s="1"/>
  <c r="CB213" i="4"/>
  <c r="BZ209" i="4"/>
  <c r="X195" i="7" s="1"/>
  <c r="CB209" i="4"/>
  <c r="BZ205" i="4"/>
  <c r="X191" i="7" s="1"/>
  <c r="CB205" i="4"/>
  <c r="BZ201" i="4"/>
  <c r="X187" i="7" s="1"/>
  <c r="CB201" i="4"/>
  <c r="BZ197" i="4"/>
  <c r="X183" i="7" s="1"/>
  <c r="CB197" i="4"/>
  <c r="BZ193" i="4"/>
  <c r="X179" i="7" s="1"/>
  <c r="CB193" i="4"/>
  <c r="BZ189" i="4"/>
  <c r="X175" i="7" s="1"/>
  <c r="CB189" i="4"/>
  <c r="BZ185" i="4"/>
  <c r="X171" i="7" s="1"/>
  <c r="CB185" i="4"/>
  <c r="BZ181" i="4"/>
  <c r="X167" i="7" s="1"/>
  <c r="CB181" i="4"/>
  <c r="BZ177" i="4"/>
  <c r="X163" i="7" s="1"/>
  <c r="CB177" i="4"/>
  <c r="BZ173" i="4"/>
  <c r="X159" i="7" s="1"/>
  <c r="CB173" i="4"/>
  <c r="BZ169" i="4"/>
  <c r="X155" i="7" s="1"/>
  <c r="CB169" i="4"/>
  <c r="BZ165" i="4"/>
  <c r="X151" i="7" s="1"/>
  <c r="CB165" i="4"/>
  <c r="BZ161" i="4"/>
  <c r="X147" i="7" s="1"/>
  <c r="CB161" i="4"/>
  <c r="BZ157" i="4"/>
  <c r="X143" i="7" s="1"/>
  <c r="CB157" i="4"/>
  <c r="BZ153" i="4"/>
  <c r="X139" i="7" s="1"/>
  <c r="CB153" i="4"/>
  <c r="BZ149" i="4"/>
  <c r="X135" i="7" s="1"/>
  <c r="CB149" i="4"/>
  <c r="BZ145" i="4"/>
  <c r="X131" i="7" s="1"/>
  <c r="CB145" i="4"/>
  <c r="BZ141" i="4"/>
  <c r="X127" i="7" s="1"/>
  <c r="CB141" i="4"/>
  <c r="BZ137" i="4"/>
  <c r="X123" i="7" s="1"/>
  <c r="CB137" i="4"/>
  <c r="CB133" i="4"/>
  <c r="BZ133" i="4"/>
  <c r="X119" i="7" s="1"/>
  <c r="CB129" i="4"/>
  <c r="BZ129" i="4"/>
  <c r="X115" i="7" s="1"/>
  <c r="CB125" i="4"/>
  <c r="BZ125" i="4"/>
  <c r="X111" i="7" s="1"/>
  <c r="CB121" i="4"/>
  <c r="BZ121" i="4"/>
  <c r="X107" i="7" s="1"/>
  <c r="CB117" i="4"/>
  <c r="BZ117" i="4"/>
  <c r="X103" i="7" s="1"/>
  <c r="CB113" i="4"/>
  <c r="BZ113" i="4"/>
  <c r="X99" i="7" s="1"/>
  <c r="CB109" i="4"/>
  <c r="BZ109" i="4"/>
  <c r="X95" i="7" s="1"/>
  <c r="CB105" i="4"/>
  <c r="BZ105" i="4"/>
  <c r="X91" i="7" s="1"/>
  <c r="CB101" i="4"/>
  <c r="BZ101" i="4"/>
  <c r="X87" i="7" s="1"/>
  <c r="CB97" i="4"/>
  <c r="BZ97" i="4"/>
  <c r="X83" i="7" s="1"/>
  <c r="CB93" i="4"/>
  <c r="BZ93" i="4"/>
  <c r="X79" i="7" s="1"/>
  <c r="CB89" i="4"/>
  <c r="BZ89" i="4"/>
  <c r="X75" i="7" s="1"/>
  <c r="CB85" i="4"/>
  <c r="BZ85" i="4"/>
  <c r="X71" i="7" s="1"/>
  <c r="CB81" i="4"/>
  <c r="BZ81" i="4"/>
  <c r="X67" i="7" s="1"/>
  <c r="CB77" i="4"/>
  <c r="BZ77" i="4"/>
  <c r="X63" i="7" s="1"/>
  <c r="CB73" i="4"/>
  <c r="BZ73" i="4"/>
  <c r="X59" i="7" s="1"/>
  <c r="CB69" i="4"/>
  <c r="BZ69" i="4"/>
  <c r="X55" i="7" s="1"/>
  <c r="CB65" i="4"/>
  <c r="BZ65" i="4"/>
  <c r="X51" i="7" s="1"/>
  <c r="CB61" i="4"/>
  <c r="BZ61" i="4"/>
  <c r="X47" i="7" s="1"/>
  <c r="CB57" i="4"/>
  <c r="BZ57" i="4"/>
  <c r="X43" i="7" s="1"/>
  <c r="CB53" i="4"/>
  <c r="BZ53" i="4"/>
  <c r="X39" i="7" s="1"/>
  <c r="CB49" i="4"/>
  <c r="BZ49" i="4"/>
  <c r="X35" i="7" s="1"/>
  <c r="BZ45" i="4"/>
  <c r="X31" i="7" s="1"/>
  <c r="CB45" i="4"/>
  <c r="BZ41" i="4"/>
  <c r="X27" i="7" s="1"/>
  <c r="CB41" i="4"/>
  <c r="BZ37" i="4"/>
  <c r="X23" i="7" s="1"/>
  <c r="CB37" i="4"/>
  <c r="BZ33" i="4"/>
  <c r="X19" i="7" s="1"/>
  <c r="CB33" i="4"/>
  <c r="BZ29" i="4"/>
  <c r="X15" i="7" s="1"/>
  <c r="CB29" i="4"/>
  <c r="BZ25" i="4"/>
  <c r="X11" i="7" s="1"/>
  <c r="CB25" i="4"/>
  <c r="BZ21" i="4"/>
  <c r="X7" i="7" s="1"/>
  <c r="CB21" i="4"/>
  <c r="BZ17" i="4"/>
  <c r="X3" i="7" s="1"/>
  <c r="CB17" i="4"/>
  <c r="BZ244" i="4"/>
  <c r="X230" i="7" s="1"/>
  <c r="CB244" i="4"/>
  <c r="BZ240" i="4"/>
  <c r="X226" i="7" s="1"/>
  <c r="CB240" i="4"/>
  <c r="BZ236" i="4"/>
  <c r="X222" i="7" s="1"/>
  <c r="CB236" i="4"/>
  <c r="BZ232" i="4"/>
  <c r="X218" i="7" s="1"/>
  <c r="CB232" i="4"/>
  <c r="BZ228" i="4"/>
  <c r="X214" i="7" s="1"/>
  <c r="CB228" i="4"/>
  <c r="BZ224" i="4"/>
  <c r="X210" i="7" s="1"/>
  <c r="CB224" i="4"/>
  <c r="BZ220" i="4"/>
  <c r="X206" i="7" s="1"/>
  <c r="CB220" i="4"/>
  <c r="BZ216" i="4"/>
  <c r="X202" i="7" s="1"/>
  <c r="CB216" i="4"/>
  <c r="BZ212" i="4"/>
  <c r="X198" i="7" s="1"/>
  <c r="CB212" i="4"/>
  <c r="BZ208" i="4"/>
  <c r="X194" i="7" s="1"/>
  <c r="CB208" i="4"/>
  <c r="BZ204" i="4"/>
  <c r="X190" i="7" s="1"/>
  <c r="CB204" i="4"/>
  <c r="BZ200" i="4"/>
  <c r="X186" i="7" s="1"/>
  <c r="CB200" i="4"/>
  <c r="BZ196" i="4"/>
  <c r="X182" i="7" s="1"/>
  <c r="CB196" i="4"/>
  <c r="BZ192" i="4"/>
  <c r="X178" i="7" s="1"/>
  <c r="CB192" i="4"/>
  <c r="BZ188" i="4"/>
  <c r="X174" i="7" s="1"/>
  <c r="CB188" i="4"/>
  <c r="BZ184" i="4"/>
  <c r="X170" i="7" s="1"/>
  <c r="CB184" i="4"/>
  <c r="BZ180" i="4"/>
  <c r="X166" i="7" s="1"/>
  <c r="CB180" i="4"/>
  <c r="BZ176" i="4"/>
  <c r="X162" i="7" s="1"/>
  <c r="CB176" i="4"/>
  <c r="BZ172" i="4"/>
  <c r="X158" i="7" s="1"/>
  <c r="CB172" i="4"/>
  <c r="BZ168" i="4"/>
  <c r="X154" i="7" s="1"/>
  <c r="CB168" i="4"/>
  <c r="BZ164" i="4"/>
  <c r="X150" i="7" s="1"/>
  <c r="CB164" i="4"/>
  <c r="BZ160" i="4"/>
  <c r="X146" i="7" s="1"/>
  <c r="CB160" i="4"/>
  <c r="BZ156" i="4"/>
  <c r="X142" i="7" s="1"/>
  <c r="CB156" i="4"/>
  <c r="BZ152" i="4"/>
  <c r="X138" i="7" s="1"/>
  <c r="CB152" i="4"/>
  <c r="BZ148" i="4"/>
  <c r="X134" i="7" s="1"/>
  <c r="CB148" i="4"/>
  <c r="BZ144" i="4"/>
  <c r="X130" i="7" s="1"/>
  <c r="CB144" i="4"/>
  <c r="BZ140" i="4"/>
  <c r="X126" i="7" s="1"/>
  <c r="CB140" i="4"/>
  <c r="BZ136" i="4"/>
  <c r="X122" i="7" s="1"/>
  <c r="CB136" i="4"/>
  <c r="BZ132" i="4"/>
  <c r="X118" i="7" s="1"/>
  <c r="CB132" i="4"/>
  <c r="BZ128" i="4"/>
  <c r="X114" i="7" s="1"/>
  <c r="CB128" i="4"/>
  <c r="BZ124" i="4"/>
  <c r="X110" i="7" s="1"/>
  <c r="CB124" i="4"/>
  <c r="BZ120" i="4"/>
  <c r="X106" i="7" s="1"/>
  <c r="CB120" i="4"/>
  <c r="BZ116" i="4"/>
  <c r="X102" i="7" s="1"/>
  <c r="CB116" i="4"/>
  <c r="BZ112" i="4"/>
  <c r="X98" i="7" s="1"/>
  <c r="CB112" i="4"/>
  <c r="BZ108" i="4"/>
  <c r="X94" i="7" s="1"/>
  <c r="CB108" i="4"/>
  <c r="BZ104" i="4"/>
  <c r="X90" i="7" s="1"/>
  <c r="CB104" i="4"/>
  <c r="BZ100" i="4"/>
  <c r="X86" i="7" s="1"/>
  <c r="CB100" i="4"/>
  <c r="BZ96" i="4"/>
  <c r="X82" i="7" s="1"/>
  <c r="CB96" i="4"/>
  <c r="BZ92" i="4"/>
  <c r="X78" i="7" s="1"/>
  <c r="CB92" i="4"/>
  <c r="BZ88" i="4"/>
  <c r="X74" i="7" s="1"/>
  <c r="CB88" i="4"/>
  <c r="BZ84" i="4"/>
  <c r="X70" i="7" s="1"/>
  <c r="CB84" i="4"/>
  <c r="BZ80" i="4"/>
  <c r="X66" i="7" s="1"/>
  <c r="CB80" i="4"/>
  <c r="BZ76" i="4"/>
  <c r="X62" i="7" s="1"/>
  <c r="CB76" i="4"/>
  <c r="BZ72" i="4"/>
  <c r="X58" i="7" s="1"/>
  <c r="CB72" i="4"/>
  <c r="BZ68" i="4"/>
  <c r="X54" i="7" s="1"/>
  <c r="CB68" i="4"/>
  <c r="BZ64" i="4"/>
  <c r="X50" i="7" s="1"/>
  <c r="CB64" i="4"/>
  <c r="BZ60" i="4"/>
  <c r="X46" i="7" s="1"/>
  <c r="CB60" i="4"/>
  <c r="BZ56" i="4"/>
  <c r="X42" i="7" s="1"/>
  <c r="CB56" i="4"/>
  <c r="BZ52" i="4"/>
  <c r="X38" i="7" s="1"/>
  <c r="CB52" i="4"/>
  <c r="BZ48" i="4"/>
  <c r="X34" i="7" s="1"/>
  <c r="CB48" i="4"/>
  <c r="BZ44" i="4"/>
  <c r="X30" i="7" s="1"/>
  <c r="CB44" i="4"/>
  <c r="CB40" i="4"/>
  <c r="BZ40" i="4"/>
  <c r="X26" i="7" s="1"/>
  <c r="CB36" i="4"/>
  <c r="BZ36" i="4"/>
  <c r="X22" i="7" s="1"/>
  <c r="CB32" i="4"/>
  <c r="BZ32" i="4"/>
  <c r="X18" i="7" s="1"/>
  <c r="BZ28" i="4"/>
  <c r="X14" i="7" s="1"/>
  <c r="CB28" i="4"/>
  <c r="BZ24" i="4"/>
  <c r="X10" i="7" s="1"/>
  <c r="CB24" i="4"/>
  <c r="BZ20" i="4"/>
  <c r="X6" i="7" s="1"/>
  <c r="CB20" i="4"/>
  <c r="BZ16" i="4"/>
  <c r="CB16" i="4"/>
  <c r="CB243" i="4"/>
  <c r="BZ243" i="4"/>
  <c r="X229" i="7" s="1"/>
  <c r="CB239" i="4"/>
  <c r="BZ239" i="4"/>
  <c r="X225" i="7" s="1"/>
  <c r="CB235" i="4"/>
  <c r="BZ235" i="4"/>
  <c r="X221" i="7" s="1"/>
  <c r="CB231" i="4"/>
  <c r="BZ231" i="4"/>
  <c r="X217" i="7" s="1"/>
  <c r="CB227" i="4"/>
  <c r="BZ227" i="4"/>
  <c r="X213" i="7" s="1"/>
  <c r="CB223" i="4"/>
  <c r="BZ223" i="4"/>
  <c r="X209" i="7" s="1"/>
  <c r="CB219" i="4"/>
  <c r="BZ219" i="4"/>
  <c r="X205" i="7" s="1"/>
  <c r="CB215" i="4"/>
  <c r="BZ215" i="4"/>
  <c r="X201" i="7" s="1"/>
  <c r="CB211" i="4"/>
  <c r="BZ211" i="4"/>
  <c r="X197" i="7" s="1"/>
  <c r="CB207" i="4"/>
  <c r="BZ207" i="4"/>
  <c r="X193" i="7" s="1"/>
  <c r="CB203" i="4"/>
  <c r="BZ203" i="4"/>
  <c r="X189" i="7" s="1"/>
  <c r="CB199" i="4"/>
  <c r="BZ199" i="4"/>
  <c r="X185" i="7" s="1"/>
  <c r="CB195" i="4"/>
  <c r="BZ195" i="4"/>
  <c r="X181" i="7" s="1"/>
  <c r="CB191" i="4"/>
  <c r="BZ191" i="4"/>
  <c r="X177" i="7" s="1"/>
  <c r="CB187" i="4"/>
  <c r="BZ187" i="4"/>
  <c r="X173" i="7" s="1"/>
  <c r="CB183" i="4"/>
  <c r="BZ183" i="4"/>
  <c r="X169" i="7" s="1"/>
  <c r="CB179" i="4"/>
  <c r="BZ179" i="4"/>
  <c r="X165" i="7" s="1"/>
  <c r="CB175" i="4"/>
  <c r="BZ175" i="4"/>
  <c r="X161" i="7" s="1"/>
  <c r="CB171" i="4"/>
  <c r="BZ171" i="4"/>
  <c r="X157" i="7" s="1"/>
  <c r="CB167" i="4"/>
  <c r="BZ167" i="4"/>
  <c r="X153" i="7" s="1"/>
  <c r="CB163" i="4"/>
  <c r="BZ163" i="4"/>
  <c r="X149" i="7" s="1"/>
  <c r="CB159" i="4"/>
  <c r="BZ159" i="4"/>
  <c r="X145" i="7" s="1"/>
  <c r="CB155" i="4"/>
  <c r="BZ155" i="4"/>
  <c r="X141" i="7" s="1"/>
  <c r="CB151" i="4"/>
  <c r="BZ151" i="4"/>
  <c r="X137" i="7" s="1"/>
  <c r="CB147" i="4"/>
  <c r="BZ147" i="4"/>
  <c r="X133" i="7" s="1"/>
  <c r="CB143" i="4"/>
  <c r="BZ143" i="4"/>
  <c r="X129" i="7" s="1"/>
  <c r="CB139" i="4"/>
  <c r="BZ139" i="4"/>
  <c r="X125" i="7" s="1"/>
  <c r="CB135" i="4"/>
  <c r="BZ135" i="4"/>
  <c r="X121" i="7" s="1"/>
  <c r="BZ131" i="4"/>
  <c r="X117" i="7" s="1"/>
  <c r="CB131" i="4"/>
  <c r="BZ127" i="4"/>
  <c r="X113" i="7" s="1"/>
  <c r="CB127" i="4"/>
  <c r="BZ123" i="4"/>
  <c r="X109" i="7" s="1"/>
  <c r="CB123" i="4"/>
  <c r="BZ119" i="4"/>
  <c r="X105" i="7" s="1"/>
  <c r="CB119" i="4"/>
  <c r="BZ115" i="4"/>
  <c r="X101" i="7" s="1"/>
  <c r="CB115" i="4"/>
  <c r="BZ111" i="4"/>
  <c r="X97" i="7" s="1"/>
  <c r="CB111" i="4"/>
  <c r="BZ107" i="4"/>
  <c r="X93" i="7" s="1"/>
  <c r="CB107" i="4"/>
  <c r="BZ103" i="4"/>
  <c r="X89" i="7" s="1"/>
  <c r="CB103" i="4"/>
  <c r="BZ99" i="4"/>
  <c r="X85" i="7" s="1"/>
  <c r="CB99" i="4"/>
  <c r="BZ95" i="4"/>
  <c r="X81" i="7" s="1"/>
  <c r="CB95" i="4"/>
  <c r="BZ91" i="4"/>
  <c r="X77" i="7" s="1"/>
  <c r="CB91" i="4"/>
  <c r="BZ87" i="4"/>
  <c r="X73" i="7" s="1"/>
  <c r="CB87" i="4"/>
  <c r="BZ83" i="4"/>
  <c r="X69" i="7" s="1"/>
  <c r="CB83" i="4"/>
  <c r="BZ79" i="4"/>
  <c r="X65" i="7" s="1"/>
  <c r="CB79" i="4"/>
  <c r="BZ75" i="4"/>
  <c r="X61" i="7" s="1"/>
  <c r="CB75" i="4"/>
  <c r="BZ71" i="4"/>
  <c r="X57" i="7" s="1"/>
  <c r="CB71" i="4"/>
  <c r="BZ67" i="4"/>
  <c r="X53" i="7" s="1"/>
  <c r="CB67" i="4"/>
  <c r="BZ63" i="4"/>
  <c r="X49" i="7" s="1"/>
  <c r="CB63" i="4"/>
  <c r="BZ59" i="4"/>
  <c r="X45" i="7" s="1"/>
  <c r="CB59" i="4"/>
  <c r="BZ55" i="4"/>
  <c r="X41" i="7" s="1"/>
  <c r="CB55" i="4"/>
  <c r="BZ51" i="4"/>
  <c r="X37" i="7" s="1"/>
  <c r="CB51" i="4"/>
  <c r="CB47" i="4"/>
  <c r="BZ47" i="4"/>
  <c r="X33" i="7" s="1"/>
  <c r="CB43" i="4"/>
  <c r="BZ43" i="4"/>
  <c r="X29" i="7" s="1"/>
  <c r="CB39" i="4"/>
  <c r="BZ39" i="4"/>
  <c r="X25" i="7" s="1"/>
  <c r="CB35" i="4"/>
  <c r="BZ35" i="4"/>
  <c r="X21" i="7" s="1"/>
  <c r="CB31" i="4"/>
  <c r="BZ31" i="4"/>
  <c r="X17" i="7" s="1"/>
  <c r="CB27" i="4"/>
  <c r="BZ27" i="4"/>
  <c r="X13" i="7" s="1"/>
  <c r="CB23" i="4"/>
  <c r="BZ23" i="4"/>
  <c r="X9" i="7" s="1"/>
  <c r="CB19" i="4"/>
  <c r="BZ19" i="4"/>
  <c r="X5" i="7" s="1"/>
  <c r="DJ242" i="4"/>
  <c r="DY242" i="4"/>
  <c r="DT242" i="4"/>
  <c r="DO242" i="4"/>
  <c r="DE242" i="4"/>
  <c r="CU242" i="4"/>
  <c r="CT242" i="4" s="1"/>
  <c r="AD228" i="7" s="1"/>
  <c r="CZ242" i="4"/>
  <c r="CP242" i="4"/>
  <c r="CK242" i="4"/>
  <c r="BV242" i="4"/>
  <c r="BW242" i="4" s="1"/>
  <c r="CF242" i="4"/>
  <c r="BQ242" i="4"/>
  <c r="BG242" i="4"/>
  <c r="AW242" i="4"/>
  <c r="AM242" i="4"/>
  <c r="AC242" i="4"/>
  <c r="BL242" i="4"/>
  <c r="S242" i="4"/>
  <c r="R242" i="4" s="1"/>
  <c r="AR242" i="4"/>
  <c r="BB242" i="4"/>
  <c r="X242" i="4"/>
  <c r="AH242" i="4"/>
  <c r="AG242" i="4" s="1"/>
  <c r="DJ238" i="4"/>
  <c r="DT238" i="4"/>
  <c r="DY238" i="4"/>
  <c r="DE238" i="4"/>
  <c r="DD238" i="4" s="1"/>
  <c r="AC224" i="7" s="1"/>
  <c r="DO238" i="4"/>
  <c r="CU238" i="4"/>
  <c r="CK238" i="4"/>
  <c r="BV238" i="4"/>
  <c r="BW238" i="4" s="1"/>
  <c r="BQ238" i="4"/>
  <c r="CZ238" i="4"/>
  <c r="BG238" i="4"/>
  <c r="AW238" i="4"/>
  <c r="AV238" i="4" s="1"/>
  <c r="AM238" i="4"/>
  <c r="AC238" i="4"/>
  <c r="CP238" i="4"/>
  <c r="CF238" i="4"/>
  <c r="CE238" i="4" s="1"/>
  <c r="BB238" i="4"/>
  <c r="S238" i="4"/>
  <c r="AH238" i="4"/>
  <c r="BL238" i="4"/>
  <c r="BK238" i="4" s="1"/>
  <c r="X238" i="4"/>
  <c r="AR238" i="4"/>
  <c r="DT234" i="4"/>
  <c r="DJ234" i="4"/>
  <c r="DI234" i="4" s="1"/>
  <c r="DY234" i="4"/>
  <c r="DO234" i="4"/>
  <c r="DE234" i="4"/>
  <c r="CU234" i="4"/>
  <c r="BV234" i="4"/>
  <c r="CP234" i="4"/>
  <c r="CF234" i="4"/>
  <c r="BG234" i="4"/>
  <c r="BF234" i="4" s="1"/>
  <c r="AW234" i="4"/>
  <c r="AM234" i="4"/>
  <c r="AC234" i="4"/>
  <c r="CK234" i="4"/>
  <c r="CJ234" i="4" s="1"/>
  <c r="BL234" i="4"/>
  <c r="CZ234" i="4"/>
  <c r="BB234" i="4"/>
  <c r="S234" i="4"/>
  <c r="R234" i="4" s="1"/>
  <c r="AR234" i="4"/>
  <c r="X234" i="4"/>
  <c r="BQ234" i="4"/>
  <c r="AH234" i="4"/>
  <c r="AG234" i="4" s="1"/>
  <c r="DJ230" i="4"/>
  <c r="DO230" i="4"/>
  <c r="DT230" i="4"/>
  <c r="DY230" i="4"/>
  <c r="DX230" i="4" s="1"/>
  <c r="CU230" i="4"/>
  <c r="DE230" i="4"/>
  <c r="CZ230" i="4"/>
  <c r="CP230" i="4"/>
  <c r="CO230" i="4" s="1"/>
  <c r="BV230" i="4"/>
  <c r="CK230" i="4"/>
  <c r="BG230" i="4"/>
  <c r="BQ230" i="4"/>
  <c r="AW230" i="4"/>
  <c r="AM230" i="4"/>
  <c r="AC230" i="4"/>
  <c r="BB230" i="4"/>
  <c r="BA230" i="4" s="1"/>
  <c r="CF230" i="4"/>
  <c r="X230" i="4"/>
  <c r="S230" i="4"/>
  <c r="AH230" i="4"/>
  <c r="BL230" i="4"/>
  <c r="AR230" i="4"/>
  <c r="DJ226" i="4"/>
  <c r="DY226" i="4"/>
  <c r="DE226" i="4"/>
  <c r="DO226" i="4"/>
  <c r="CZ226" i="4"/>
  <c r="CP226" i="4"/>
  <c r="CO226" i="4" s="1"/>
  <c r="CK226" i="4"/>
  <c r="BV226" i="4"/>
  <c r="DT226" i="4"/>
  <c r="CF226" i="4"/>
  <c r="BQ226" i="4"/>
  <c r="BG226" i="4"/>
  <c r="CU226" i="4"/>
  <c r="AW226" i="4"/>
  <c r="AV226" i="4" s="1"/>
  <c r="AM226" i="4"/>
  <c r="AC226" i="4"/>
  <c r="BL226" i="4"/>
  <c r="S226" i="4"/>
  <c r="BB226" i="4"/>
  <c r="AR226" i="4"/>
  <c r="AH226" i="4"/>
  <c r="X226" i="4"/>
  <c r="DJ222" i="4"/>
  <c r="DT222" i="4"/>
  <c r="DY222" i="4"/>
  <c r="DE222" i="4"/>
  <c r="DD222" i="4" s="1"/>
  <c r="AC208" i="7" s="1"/>
  <c r="CU222" i="4"/>
  <c r="CK222" i="4"/>
  <c r="BV222" i="4"/>
  <c r="BQ222" i="4"/>
  <c r="CP222" i="4"/>
  <c r="BG222" i="4"/>
  <c r="DO222" i="4"/>
  <c r="AW222" i="4"/>
  <c r="AV222" i="4" s="1"/>
  <c r="AM222" i="4"/>
  <c r="AC222" i="4"/>
  <c r="CZ222" i="4"/>
  <c r="CF222" i="4"/>
  <c r="CE222" i="4" s="1"/>
  <c r="BB222" i="4"/>
  <c r="BL222" i="4"/>
  <c r="S222" i="4"/>
  <c r="AH222" i="4"/>
  <c r="X222" i="4"/>
  <c r="AR222" i="4"/>
  <c r="DT218" i="4"/>
  <c r="DJ218" i="4"/>
  <c r="DY218" i="4"/>
  <c r="DO218" i="4"/>
  <c r="DE218" i="4"/>
  <c r="CU218" i="4"/>
  <c r="CT218" i="4" s="1"/>
  <c r="AD204" i="7" s="1"/>
  <c r="BV218" i="4"/>
  <c r="CZ218" i="4"/>
  <c r="CK218" i="4"/>
  <c r="CF218" i="4"/>
  <c r="CE218" i="4" s="1"/>
  <c r="BG218" i="4"/>
  <c r="CP218" i="4"/>
  <c r="AW218" i="4"/>
  <c r="AM218" i="4"/>
  <c r="AL218" i="4" s="1"/>
  <c r="AC218" i="4"/>
  <c r="BQ218" i="4"/>
  <c r="BL218" i="4"/>
  <c r="S218" i="4"/>
  <c r="AR218" i="4"/>
  <c r="X218" i="4"/>
  <c r="BB218" i="4"/>
  <c r="AH218" i="4"/>
  <c r="DJ214" i="4"/>
  <c r="DO214" i="4"/>
  <c r="CU214" i="4"/>
  <c r="DE214" i="4"/>
  <c r="DD214" i="4" s="1"/>
  <c r="AC200" i="7" s="1"/>
  <c r="DY214" i="4"/>
  <c r="DT214" i="4"/>
  <c r="CZ214" i="4"/>
  <c r="CP214" i="4"/>
  <c r="BV214" i="4"/>
  <c r="BG214" i="4"/>
  <c r="CK214" i="4"/>
  <c r="AW214" i="4"/>
  <c r="AV214" i="4" s="1"/>
  <c r="AM214" i="4"/>
  <c r="AC214" i="4"/>
  <c r="BB214" i="4"/>
  <c r="BQ214" i="4"/>
  <c r="X214" i="4"/>
  <c r="S214" i="4"/>
  <c r="CF214" i="4"/>
  <c r="BL214" i="4"/>
  <c r="AH214" i="4"/>
  <c r="AR214" i="4"/>
  <c r="DJ210" i="4"/>
  <c r="DY210" i="4"/>
  <c r="DT210" i="4"/>
  <c r="DO210" i="4"/>
  <c r="DE210" i="4"/>
  <c r="CU210" i="4"/>
  <c r="CZ210" i="4"/>
  <c r="CP210" i="4"/>
  <c r="CK210" i="4"/>
  <c r="BV210" i="4"/>
  <c r="BW210" i="4" s="1"/>
  <c r="CF210" i="4"/>
  <c r="BQ210" i="4"/>
  <c r="BG210" i="4"/>
  <c r="AW210" i="4"/>
  <c r="AM210" i="4"/>
  <c r="AC210" i="4"/>
  <c r="BL210" i="4"/>
  <c r="S210" i="4"/>
  <c r="R210" i="4" s="1"/>
  <c r="AR210" i="4"/>
  <c r="BB210" i="4"/>
  <c r="AH210" i="4"/>
  <c r="X210" i="4"/>
  <c r="DJ206" i="4"/>
  <c r="DT206" i="4"/>
  <c r="DY206" i="4"/>
  <c r="DE206" i="4"/>
  <c r="DD206" i="4" s="1"/>
  <c r="AC192" i="7" s="1"/>
  <c r="DO206" i="4"/>
  <c r="CU206" i="4"/>
  <c r="CK206" i="4"/>
  <c r="BV206" i="4"/>
  <c r="BW206" i="4" s="1"/>
  <c r="BQ206" i="4"/>
  <c r="CZ206" i="4"/>
  <c r="BG206" i="4"/>
  <c r="AW206" i="4"/>
  <c r="AM206" i="4"/>
  <c r="AC206" i="4"/>
  <c r="CF206" i="4"/>
  <c r="BB206" i="4"/>
  <c r="S206" i="4"/>
  <c r="CP206" i="4"/>
  <c r="AH206" i="4"/>
  <c r="BL206" i="4"/>
  <c r="X206" i="4"/>
  <c r="AR206" i="4"/>
  <c r="DT202" i="4"/>
  <c r="DJ202" i="4"/>
  <c r="DY202" i="4"/>
  <c r="DO202" i="4"/>
  <c r="DE202" i="4"/>
  <c r="CU202" i="4"/>
  <c r="BV202" i="4"/>
  <c r="CP202" i="4"/>
  <c r="CF202" i="4"/>
  <c r="BG202" i="4"/>
  <c r="CZ202" i="4"/>
  <c r="AW202" i="4"/>
  <c r="AM202" i="4"/>
  <c r="AC202" i="4"/>
  <c r="AB202" i="4" s="1"/>
  <c r="BL202" i="4"/>
  <c r="CK202" i="4"/>
  <c r="BB202" i="4"/>
  <c r="S202" i="4"/>
  <c r="R202" i="4" s="1"/>
  <c r="AR202" i="4"/>
  <c r="X202" i="4"/>
  <c r="BQ202" i="4"/>
  <c r="AH202" i="4"/>
  <c r="DJ198" i="4"/>
  <c r="DO198" i="4"/>
  <c r="DT198" i="4"/>
  <c r="CU198" i="4"/>
  <c r="CT198" i="4" s="1"/>
  <c r="AD184" i="7" s="1"/>
  <c r="DE198" i="4"/>
  <c r="DY198" i="4"/>
  <c r="CZ198" i="4"/>
  <c r="CP198" i="4"/>
  <c r="BV198" i="4"/>
  <c r="CK198" i="4"/>
  <c r="BG198" i="4"/>
  <c r="BQ198" i="4"/>
  <c r="AW198" i="4"/>
  <c r="AM198" i="4"/>
  <c r="AC198" i="4"/>
  <c r="BB198" i="4"/>
  <c r="X198" i="4"/>
  <c r="S198" i="4"/>
  <c r="AH198" i="4"/>
  <c r="CF198" i="4"/>
  <c r="BL198" i="4"/>
  <c r="AR198" i="4"/>
  <c r="DJ194" i="4"/>
  <c r="DY194" i="4"/>
  <c r="DE194" i="4"/>
  <c r="DT194" i="4"/>
  <c r="DO194" i="4"/>
  <c r="CZ194" i="4"/>
  <c r="CP194" i="4"/>
  <c r="CU194" i="4"/>
  <c r="CK194" i="4"/>
  <c r="BV194" i="4"/>
  <c r="BW194" i="4" s="1"/>
  <c r="CF194" i="4"/>
  <c r="BQ194" i="4"/>
  <c r="BG194" i="4"/>
  <c r="AW194" i="4"/>
  <c r="AM194" i="4"/>
  <c r="AC194" i="4"/>
  <c r="BL194" i="4"/>
  <c r="S194" i="4"/>
  <c r="BB194" i="4"/>
  <c r="AR194" i="4"/>
  <c r="AH194" i="4"/>
  <c r="X194" i="4"/>
  <c r="DJ190" i="4"/>
  <c r="DT190" i="4"/>
  <c r="DY190" i="4"/>
  <c r="DE190" i="4"/>
  <c r="CU190" i="4"/>
  <c r="DO190" i="4"/>
  <c r="CK190" i="4"/>
  <c r="BV190" i="4"/>
  <c r="BW190" i="4" s="1"/>
  <c r="BQ190" i="4"/>
  <c r="CP190" i="4"/>
  <c r="BG190" i="4"/>
  <c r="AW190" i="4"/>
  <c r="AV190" i="4" s="1"/>
  <c r="AM190" i="4"/>
  <c r="AC190" i="4"/>
  <c r="CF190" i="4"/>
  <c r="BB190" i="4"/>
  <c r="BL190" i="4"/>
  <c r="S190" i="4"/>
  <c r="AH190" i="4"/>
  <c r="X190" i="4"/>
  <c r="CZ190" i="4"/>
  <c r="AR190" i="4"/>
  <c r="DT186" i="4"/>
  <c r="DJ186" i="4"/>
  <c r="DY186" i="4"/>
  <c r="DO186" i="4"/>
  <c r="DE186" i="4"/>
  <c r="CU186" i="4"/>
  <c r="BV186" i="4"/>
  <c r="CZ186" i="4"/>
  <c r="CK186" i="4"/>
  <c r="CF186" i="4"/>
  <c r="BG186" i="4"/>
  <c r="AW186" i="4"/>
  <c r="AM186" i="4"/>
  <c r="AC186" i="4"/>
  <c r="BQ186" i="4"/>
  <c r="BL186" i="4"/>
  <c r="CP186" i="4"/>
  <c r="S186" i="4"/>
  <c r="AR186" i="4"/>
  <c r="X186" i="4"/>
  <c r="BB186" i="4"/>
  <c r="AH186" i="4"/>
  <c r="AG186" i="4" s="1"/>
  <c r="DJ182" i="4"/>
  <c r="DO182" i="4"/>
  <c r="DT182" i="4"/>
  <c r="CU182" i="4"/>
  <c r="CT182" i="4" s="1"/>
  <c r="AD168" i="7" s="1"/>
  <c r="DE182" i="4"/>
  <c r="DY182" i="4"/>
  <c r="CZ182" i="4"/>
  <c r="CP182" i="4"/>
  <c r="BV182" i="4"/>
  <c r="BG182" i="4"/>
  <c r="AW182" i="4"/>
  <c r="AM182" i="4"/>
  <c r="AL182" i="4" s="1"/>
  <c r="AC182" i="4"/>
  <c r="BB182" i="4"/>
  <c r="CK182" i="4"/>
  <c r="BQ182" i="4"/>
  <c r="X182" i="4"/>
  <c r="S182" i="4"/>
  <c r="BL182" i="4"/>
  <c r="AH182" i="4"/>
  <c r="CF182" i="4"/>
  <c r="AR182" i="4"/>
  <c r="DJ178" i="4"/>
  <c r="DY178" i="4"/>
  <c r="DT178" i="4"/>
  <c r="DO178" i="4"/>
  <c r="DE178" i="4"/>
  <c r="CU178" i="4"/>
  <c r="CZ178" i="4"/>
  <c r="CP178" i="4"/>
  <c r="CK178" i="4"/>
  <c r="BV178" i="4"/>
  <c r="BW178" i="4" s="1"/>
  <c r="CF178" i="4"/>
  <c r="BQ178" i="4"/>
  <c r="BG178" i="4"/>
  <c r="AW178" i="4"/>
  <c r="AV178" i="4" s="1"/>
  <c r="AM178" i="4"/>
  <c r="AC178" i="4"/>
  <c r="BL178" i="4"/>
  <c r="S178" i="4"/>
  <c r="AR178" i="4"/>
  <c r="BB178" i="4"/>
  <c r="X178" i="4"/>
  <c r="AH178" i="4"/>
  <c r="DJ174" i="4"/>
  <c r="DT174" i="4"/>
  <c r="DY174" i="4"/>
  <c r="DE174" i="4"/>
  <c r="DD174" i="4" s="1"/>
  <c r="AC160" i="7" s="1"/>
  <c r="DO174" i="4"/>
  <c r="CU174" i="4"/>
  <c r="CK174" i="4"/>
  <c r="BV174" i="4"/>
  <c r="BW174" i="4" s="1"/>
  <c r="BQ174" i="4"/>
  <c r="CZ174" i="4"/>
  <c r="BG174" i="4"/>
  <c r="AW174" i="4"/>
  <c r="AV174" i="4" s="1"/>
  <c r="AM174" i="4"/>
  <c r="AC174" i="4"/>
  <c r="CP174" i="4"/>
  <c r="CF174" i="4"/>
  <c r="CE174" i="4" s="1"/>
  <c r="BB174" i="4"/>
  <c r="S174" i="4"/>
  <c r="AH174" i="4"/>
  <c r="BL174" i="4"/>
  <c r="BK174" i="4" s="1"/>
  <c r="X174" i="4"/>
  <c r="AR174" i="4"/>
  <c r="DT170" i="4"/>
  <c r="DJ170" i="4"/>
  <c r="DI170" i="4" s="1"/>
  <c r="DY170" i="4"/>
  <c r="DO170" i="4"/>
  <c r="DE170" i="4"/>
  <c r="CU170" i="4"/>
  <c r="CT170" i="4" s="1"/>
  <c r="AD156" i="7" s="1"/>
  <c r="BV170" i="4"/>
  <c r="CP170" i="4"/>
  <c r="CF170" i="4"/>
  <c r="BG170" i="4"/>
  <c r="AW170" i="4"/>
  <c r="AM170" i="4"/>
  <c r="AC170" i="4"/>
  <c r="CK170" i="4"/>
  <c r="BL170" i="4"/>
  <c r="CZ170" i="4"/>
  <c r="BB170" i="4"/>
  <c r="S170" i="4"/>
  <c r="BQ170" i="4"/>
  <c r="AR170" i="4"/>
  <c r="X170" i="4"/>
  <c r="AH170" i="4"/>
  <c r="DJ166" i="4"/>
  <c r="DO166" i="4"/>
  <c r="DT166" i="4"/>
  <c r="DY166" i="4"/>
  <c r="CU166" i="4"/>
  <c r="DE166" i="4"/>
  <c r="CZ166" i="4"/>
  <c r="CP166" i="4"/>
  <c r="CO166" i="4" s="1"/>
  <c r="BV166" i="4"/>
  <c r="CK166" i="4"/>
  <c r="BG166" i="4"/>
  <c r="BQ166" i="4"/>
  <c r="AW166" i="4"/>
  <c r="AM166" i="4"/>
  <c r="AC166" i="4"/>
  <c r="BB166" i="4"/>
  <c r="CF166" i="4"/>
  <c r="X166" i="4"/>
  <c r="S166" i="4"/>
  <c r="AH166" i="4"/>
  <c r="BL166" i="4"/>
  <c r="AR166" i="4"/>
  <c r="DJ162" i="4"/>
  <c r="DY162" i="4"/>
  <c r="DE162" i="4"/>
  <c r="DT162" i="4"/>
  <c r="DO162" i="4"/>
  <c r="CU162" i="4"/>
  <c r="CT162" i="4" s="1"/>
  <c r="AD148" i="7" s="1"/>
  <c r="CZ162" i="4"/>
  <c r="CP162" i="4"/>
  <c r="CK162" i="4"/>
  <c r="BV162" i="4"/>
  <c r="BW162" i="4" s="1"/>
  <c r="CF162" i="4"/>
  <c r="BQ162" i="4"/>
  <c r="BG162" i="4"/>
  <c r="AW162" i="4"/>
  <c r="AV162" i="4" s="1"/>
  <c r="AM162" i="4"/>
  <c r="AC162" i="4"/>
  <c r="BL162" i="4"/>
  <c r="BB162" i="4"/>
  <c r="S162" i="4"/>
  <c r="AR162" i="4"/>
  <c r="X162" i="4"/>
  <c r="AH162" i="4"/>
  <c r="DJ158" i="4"/>
  <c r="DT158" i="4"/>
  <c r="DY158" i="4"/>
  <c r="DE158" i="4"/>
  <c r="CU158" i="4"/>
  <c r="DO158" i="4"/>
  <c r="CK158" i="4"/>
  <c r="BV158" i="4"/>
  <c r="BW158" i="4" s="1"/>
  <c r="BQ158" i="4"/>
  <c r="CP158" i="4"/>
  <c r="BG158" i="4"/>
  <c r="BB158" i="4"/>
  <c r="AW158" i="4"/>
  <c r="AM158" i="4"/>
  <c r="AC158" i="4"/>
  <c r="CZ158" i="4"/>
  <c r="CY158" i="4" s="1"/>
  <c r="CF158" i="4"/>
  <c r="BL158" i="4"/>
  <c r="S158" i="4"/>
  <c r="AH158" i="4"/>
  <c r="X158" i="4"/>
  <c r="AR158" i="4"/>
  <c r="DT154" i="4"/>
  <c r="DJ154" i="4"/>
  <c r="DY154" i="4"/>
  <c r="DO154" i="4"/>
  <c r="DE154" i="4"/>
  <c r="CU154" i="4"/>
  <c r="CK154" i="4"/>
  <c r="BV154" i="4"/>
  <c r="CZ154" i="4"/>
  <c r="CF154" i="4"/>
  <c r="BG154" i="4"/>
  <c r="CP154" i="4"/>
  <c r="AW154" i="4"/>
  <c r="AM154" i="4"/>
  <c r="AC154" i="4"/>
  <c r="BQ154" i="4"/>
  <c r="BL154" i="4"/>
  <c r="S154" i="4"/>
  <c r="R154" i="4" s="1"/>
  <c r="AR154" i="4"/>
  <c r="X154" i="4"/>
  <c r="BB154" i="4"/>
  <c r="AH154" i="4"/>
  <c r="DJ150" i="4"/>
  <c r="DO150" i="4"/>
  <c r="CU150" i="4"/>
  <c r="DE150" i="4"/>
  <c r="DY150" i="4"/>
  <c r="DT150" i="4"/>
  <c r="CZ150" i="4"/>
  <c r="CP150" i="4"/>
  <c r="CO150" i="4" s="1"/>
  <c r="CK150" i="4"/>
  <c r="BV150" i="4"/>
  <c r="BG150" i="4"/>
  <c r="AW150" i="4"/>
  <c r="AM150" i="4"/>
  <c r="AC150" i="4"/>
  <c r="BQ150" i="4"/>
  <c r="BB150" i="4"/>
  <c r="X150" i="4"/>
  <c r="S150" i="4"/>
  <c r="CF150" i="4"/>
  <c r="BL150" i="4"/>
  <c r="AH150" i="4"/>
  <c r="AR150" i="4"/>
  <c r="DJ146" i="4"/>
  <c r="DY146" i="4"/>
  <c r="DX146" i="4" s="1"/>
  <c r="DT146" i="4"/>
  <c r="DO146" i="4"/>
  <c r="DE146" i="4"/>
  <c r="CU146" i="4"/>
  <c r="CZ146" i="4"/>
  <c r="CP146" i="4"/>
  <c r="CK146" i="4"/>
  <c r="BV146" i="4"/>
  <c r="BW146" i="4" s="1"/>
  <c r="CF146" i="4"/>
  <c r="BQ146" i="4"/>
  <c r="BG146" i="4"/>
  <c r="AW146" i="4"/>
  <c r="AM146" i="4"/>
  <c r="AC146" i="4"/>
  <c r="BL146" i="4"/>
  <c r="BB146" i="4"/>
  <c r="S146" i="4"/>
  <c r="AR146" i="4"/>
  <c r="AH146" i="4"/>
  <c r="X146" i="4"/>
  <c r="DJ142" i="4"/>
  <c r="DT142" i="4"/>
  <c r="DY142" i="4"/>
  <c r="DE142" i="4"/>
  <c r="DD142" i="4" s="1"/>
  <c r="AC128" i="7" s="1"/>
  <c r="DO142" i="4"/>
  <c r="CK142" i="4"/>
  <c r="BV142" i="4"/>
  <c r="BQ142" i="4"/>
  <c r="CZ142" i="4"/>
  <c r="BG142" i="4"/>
  <c r="BB142" i="4"/>
  <c r="AW142" i="4"/>
  <c r="AM142" i="4"/>
  <c r="AC142" i="4"/>
  <c r="CF142" i="4"/>
  <c r="CU142" i="4"/>
  <c r="CP142" i="4"/>
  <c r="S142" i="4"/>
  <c r="AH142" i="4"/>
  <c r="BL142" i="4"/>
  <c r="BK142" i="4" s="1"/>
  <c r="X142" i="4"/>
  <c r="AR142" i="4"/>
  <c r="DT138" i="4"/>
  <c r="DJ138" i="4"/>
  <c r="DY138" i="4"/>
  <c r="DO138" i="4"/>
  <c r="DE138" i="4"/>
  <c r="CU138" i="4"/>
  <c r="CK138" i="4"/>
  <c r="BV138" i="4"/>
  <c r="CP138" i="4"/>
  <c r="CF138" i="4"/>
  <c r="BG138" i="4"/>
  <c r="CZ138" i="4"/>
  <c r="AW138" i="4"/>
  <c r="AM138" i="4"/>
  <c r="AL138" i="4" s="1"/>
  <c r="AC138" i="4"/>
  <c r="BL138" i="4"/>
  <c r="BQ138" i="4"/>
  <c r="BB138" i="4"/>
  <c r="S138" i="4"/>
  <c r="AR138" i="4"/>
  <c r="X138" i="4"/>
  <c r="AH138" i="4"/>
  <c r="DT134" i="4"/>
  <c r="DO134" i="4"/>
  <c r="DJ134" i="4"/>
  <c r="DY134" i="4"/>
  <c r="CU134" i="4"/>
  <c r="DE134" i="4"/>
  <c r="CZ134" i="4"/>
  <c r="CP134" i="4"/>
  <c r="CO134" i="4" s="1"/>
  <c r="CK134" i="4"/>
  <c r="BV134" i="4"/>
  <c r="BG134" i="4"/>
  <c r="BQ134" i="4"/>
  <c r="AW134" i="4"/>
  <c r="AM134" i="4"/>
  <c r="AC134" i="4"/>
  <c r="X134" i="4"/>
  <c r="S134" i="4"/>
  <c r="BB134" i="4"/>
  <c r="AH134" i="4"/>
  <c r="CF134" i="4"/>
  <c r="BL134" i="4"/>
  <c r="AR134" i="4"/>
  <c r="DT130" i="4"/>
  <c r="DY130" i="4"/>
  <c r="DJ130" i="4"/>
  <c r="DE130" i="4"/>
  <c r="DO130" i="4"/>
  <c r="CU130" i="4"/>
  <c r="CT130" i="4" s="1"/>
  <c r="AD116" i="7" s="1"/>
  <c r="CZ130" i="4"/>
  <c r="CP130" i="4"/>
  <c r="CK130" i="4"/>
  <c r="BV130" i="4"/>
  <c r="CF130" i="4"/>
  <c r="BQ130" i="4"/>
  <c r="BG130" i="4"/>
  <c r="AW130" i="4"/>
  <c r="AM130" i="4"/>
  <c r="AC130" i="4"/>
  <c r="BL130" i="4"/>
  <c r="S130" i="4"/>
  <c r="R130" i="4" s="1"/>
  <c r="AR130" i="4"/>
  <c r="BB130" i="4"/>
  <c r="AH130" i="4"/>
  <c r="X130" i="4"/>
  <c r="DT126" i="4"/>
  <c r="DY126" i="4"/>
  <c r="DJ126" i="4"/>
  <c r="DE126" i="4"/>
  <c r="DD126" i="4" s="1"/>
  <c r="AC112" i="7" s="1"/>
  <c r="CU126" i="4"/>
  <c r="DO126" i="4"/>
  <c r="CK126" i="4"/>
  <c r="BV126" i="4"/>
  <c r="BQ126" i="4"/>
  <c r="CP126" i="4"/>
  <c r="BG126" i="4"/>
  <c r="AW126" i="4"/>
  <c r="AV126" i="4" s="1"/>
  <c r="AM126" i="4"/>
  <c r="AC126" i="4"/>
  <c r="CF126" i="4"/>
  <c r="BL126" i="4"/>
  <c r="BK126" i="4" s="1"/>
  <c r="S126" i="4"/>
  <c r="BB126" i="4"/>
  <c r="AH126" i="4"/>
  <c r="CZ126" i="4"/>
  <c r="X126" i="4"/>
  <c r="AR126" i="4"/>
  <c r="DT122" i="4"/>
  <c r="DY122" i="4"/>
  <c r="DX122" i="4" s="1"/>
  <c r="DO122" i="4"/>
  <c r="DJ122" i="4"/>
  <c r="DE122" i="4"/>
  <c r="CU122" i="4"/>
  <c r="CT122" i="4" s="1"/>
  <c r="AD108" i="7" s="1"/>
  <c r="CK122" i="4"/>
  <c r="BV122" i="4"/>
  <c r="CZ122" i="4"/>
  <c r="CF122" i="4"/>
  <c r="BG122" i="4"/>
  <c r="AW122" i="4"/>
  <c r="AM122" i="4"/>
  <c r="AC122" i="4"/>
  <c r="AB122" i="4" s="1"/>
  <c r="BQ122" i="4"/>
  <c r="BL122" i="4"/>
  <c r="CP122" i="4"/>
  <c r="S122" i="4"/>
  <c r="R122" i="4" s="1"/>
  <c r="AR122" i="4"/>
  <c r="X122" i="4"/>
  <c r="BB122" i="4"/>
  <c r="AH122" i="4"/>
  <c r="DT118" i="4"/>
  <c r="DO118" i="4"/>
  <c r="DJ118" i="4"/>
  <c r="CU118" i="4"/>
  <c r="DE118" i="4"/>
  <c r="DY118" i="4"/>
  <c r="CZ118" i="4"/>
  <c r="CP118" i="4"/>
  <c r="CO118" i="4" s="1"/>
  <c r="CK118" i="4"/>
  <c r="BV118" i="4"/>
  <c r="BG118" i="4"/>
  <c r="AW118" i="4"/>
  <c r="AV118" i="4" s="1"/>
  <c r="AM118" i="4"/>
  <c r="AC118" i="4"/>
  <c r="AB118" i="4" s="1"/>
  <c r="BQ118" i="4"/>
  <c r="X118" i="4"/>
  <c r="S118" i="4"/>
  <c r="BL118" i="4"/>
  <c r="BB118" i="4"/>
  <c r="AH118" i="4"/>
  <c r="CF118" i="4"/>
  <c r="AR118" i="4"/>
  <c r="DT114" i="4"/>
  <c r="DY114" i="4"/>
  <c r="DJ114" i="4"/>
  <c r="DO114" i="4"/>
  <c r="DE114" i="4"/>
  <c r="CZ114" i="4"/>
  <c r="CP114" i="4"/>
  <c r="CK114" i="4"/>
  <c r="BV114" i="4"/>
  <c r="CU114" i="4"/>
  <c r="CF114" i="4"/>
  <c r="BQ114" i="4"/>
  <c r="BG114" i="4"/>
  <c r="AW114" i="4"/>
  <c r="AV114" i="4" s="1"/>
  <c r="AM114" i="4"/>
  <c r="AC114" i="4"/>
  <c r="BL114" i="4"/>
  <c r="S114" i="4"/>
  <c r="AR114" i="4"/>
  <c r="BB114" i="4"/>
  <c r="X114" i="4"/>
  <c r="AH114" i="4"/>
  <c r="DT110" i="4"/>
  <c r="DY110" i="4"/>
  <c r="DJ110" i="4"/>
  <c r="DE110" i="4"/>
  <c r="DO110" i="4"/>
  <c r="CU110" i="4"/>
  <c r="CK110" i="4"/>
  <c r="BV110" i="4"/>
  <c r="BW110" i="4" s="1"/>
  <c r="BQ110" i="4"/>
  <c r="CZ110" i="4"/>
  <c r="BG110" i="4"/>
  <c r="AW110" i="4"/>
  <c r="AM110" i="4"/>
  <c r="AC110" i="4"/>
  <c r="CP110" i="4"/>
  <c r="CF110" i="4"/>
  <c r="S110" i="4"/>
  <c r="BB110" i="4"/>
  <c r="AH110" i="4"/>
  <c r="BL110" i="4"/>
  <c r="X110" i="4"/>
  <c r="AR110" i="4"/>
  <c r="DT106" i="4"/>
  <c r="DY106" i="4"/>
  <c r="DO106" i="4"/>
  <c r="DJ106" i="4"/>
  <c r="DE106" i="4"/>
  <c r="CU106" i="4"/>
  <c r="CK106" i="4"/>
  <c r="BV106" i="4"/>
  <c r="CP106" i="4"/>
  <c r="CF106" i="4"/>
  <c r="CE106" i="4" s="1"/>
  <c r="BG106" i="4"/>
  <c r="AW106" i="4"/>
  <c r="AM106" i="4"/>
  <c r="AC106" i="4"/>
  <c r="AB106" i="4" s="1"/>
  <c r="BL106" i="4"/>
  <c r="CZ106" i="4"/>
  <c r="S106" i="4"/>
  <c r="AR106" i="4"/>
  <c r="X106" i="4"/>
  <c r="BQ106" i="4"/>
  <c r="BB106" i="4"/>
  <c r="AH106" i="4"/>
  <c r="DT102" i="4"/>
  <c r="DO102" i="4"/>
  <c r="DJ102" i="4"/>
  <c r="DY102" i="4"/>
  <c r="DE102" i="4"/>
  <c r="CU102" i="4"/>
  <c r="CZ102" i="4"/>
  <c r="CP102" i="4"/>
  <c r="CO102" i="4" s="1"/>
  <c r="CK102" i="4"/>
  <c r="BV102" i="4"/>
  <c r="BG102" i="4"/>
  <c r="BQ102" i="4"/>
  <c r="AW102" i="4"/>
  <c r="AM102" i="4"/>
  <c r="AC102" i="4"/>
  <c r="CF102" i="4"/>
  <c r="X102" i="4"/>
  <c r="S102" i="4"/>
  <c r="BB102" i="4"/>
  <c r="AH102" i="4"/>
  <c r="BL102" i="4"/>
  <c r="AR102" i="4"/>
  <c r="DT98" i="4"/>
  <c r="DY98" i="4"/>
  <c r="DJ98" i="4"/>
  <c r="DE98" i="4"/>
  <c r="DO98" i="4"/>
  <c r="CU98" i="4"/>
  <c r="CT98" i="4" s="1"/>
  <c r="AD84" i="7" s="1"/>
  <c r="CZ98" i="4"/>
  <c r="CP98" i="4"/>
  <c r="CK98" i="4"/>
  <c r="BV98" i="4"/>
  <c r="CF98" i="4"/>
  <c r="BQ98" i="4"/>
  <c r="BG98" i="4"/>
  <c r="AW98" i="4"/>
  <c r="AM98" i="4"/>
  <c r="AC98" i="4"/>
  <c r="BL98" i="4"/>
  <c r="S98" i="4"/>
  <c r="AR98" i="4"/>
  <c r="BB98" i="4"/>
  <c r="X98" i="4"/>
  <c r="AH98" i="4"/>
  <c r="AG98" i="4" s="1"/>
  <c r="DT94" i="4"/>
  <c r="DY94" i="4"/>
  <c r="DJ94" i="4"/>
  <c r="DE94" i="4"/>
  <c r="CU94" i="4"/>
  <c r="DO94" i="4"/>
  <c r="CK94" i="4"/>
  <c r="BV94" i="4"/>
  <c r="BQ94" i="4"/>
  <c r="CP94" i="4"/>
  <c r="BG94" i="4"/>
  <c r="AW94" i="4"/>
  <c r="AV94" i="4" s="1"/>
  <c r="AM94" i="4"/>
  <c r="AC94" i="4"/>
  <c r="CZ94" i="4"/>
  <c r="CF94" i="4"/>
  <c r="CE94" i="4" s="1"/>
  <c r="BL94" i="4"/>
  <c r="S94" i="4"/>
  <c r="BB94" i="4"/>
  <c r="AH94" i="4"/>
  <c r="X94" i="4"/>
  <c r="AR94" i="4"/>
  <c r="DY90" i="4"/>
  <c r="DT90" i="4"/>
  <c r="DO90" i="4"/>
  <c r="DJ90" i="4"/>
  <c r="CU90" i="4"/>
  <c r="DE90" i="4"/>
  <c r="DD90" i="4" s="1"/>
  <c r="AC76" i="7" s="1"/>
  <c r="CK90" i="4"/>
  <c r="BV90" i="4"/>
  <c r="CZ90" i="4"/>
  <c r="CF90" i="4"/>
  <c r="CE90" i="4" s="1"/>
  <c r="BG90" i="4"/>
  <c r="CP90" i="4"/>
  <c r="AW90" i="4"/>
  <c r="AM90" i="4"/>
  <c r="AL90" i="4" s="1"/>
  <c r="AC90" i="4"/>
  <c r="BQ90" i="4"/>
  <c r="BL90" i="4"/>
  <c r="S90" i="4"/>
  <c r="AR90" i="4"/>
  <c r="X90" i="4"/>
  <c r="BB90" i="4"/>
  <c r="AH90" i="4"/>
  <c r="DT86" i="4"/>
  <c r="DO86" i="4"/>
  <c r="DY86" i="4"/>
  <c r="DJ86" i="4"/>
  <c r="DE86" i="4"/>
  <c r="CZ86" i="4"/>
  <c r="CP86" i="4"/>
  <c r="CK86" i="4"/>
  <c r="BV86" i="4"/>
  <c r="BG86" i="4"/>
  <c r="AW86" i="4"/>
  <c r="AM86" i="4"/>
  <c r="AL86" i="4" s="1"/>
  <c r="AC86" i="4"/>
  <c r="CU86" i="4"/>
  <c r="BQ86" i="4"/>
  <c r="X86" i="4"/>
  <c r="S86" i="4"/>
  <c r="CF86" i="4"/>
  <c r="BL86" i="4"/>
  <c r="BB86" i="4"/>
  <c r="AH86" i="4"/>
  <c r="AR86" i="4"/>
  <c r="DT82" i="4"/>
  <c r="DJ82" i="4"/>
  <c r="DI82" i="4" s="1"/>
  <c r="DO82" i="4"/>
  <c r="DE82" i="4"/>
  <c r="CU82" i="4"/>
  <c r="CZ82" i="4"/>
  <c r="CY82" i="4" s="1"/>
  <c r="CP82" i="4"/>
  <c r="DY82" i="4"/>
  <c r="CK82" i="4"/>
  <c r="BV82" i="4"/>
  <c r="BW82" i="4" s="1"/>
  <c r="CF82" i="4"/>
  <c r="BQ82" i="4"/>
  <c r="BG82" i="4"/>
  <c r="AW82" i="4"/>
  <c r="AV82" i="4" s="1"/>
  <c r="AM82" i="4"/>
  <c r="AC82" i="4"/>
  <c r="BL82" i="4"/>
  <c r="S82" i="4"/>
  <c r="AR82" i="4"/>
  <c r="BB82" i="4"/>
  <c r="AH82" i="4"/>
  <c r="X82" i="4"/>
  <c r="DT78" i="4"/>
  <c r="DY78" i="4"/>
  <c r="DJ78" i="4"/>
  <c r="DO78" i="4"/>
  <c r="CU78" i="4"/>
  <c r="DE78" i="4"/>
  <c r="CK78" i="4"/>
  <c r="BV78" i="4"/>
  <c r="BW78" i="4" s="1"/>
  <c r="BQ78" i="4"/>
  <c r="CZ78" i="4"/>
  <c r="BG78" i="4"/>
  <c r="AW78" i="4"/>
  <c r="AV78" i="4" s="1"/>
  <c r="AM78" i="4"/>
  <c r="AC78" i="4"/>
  <c r="CF78" i="4"/>
  <c r="S78" i="4"/>
  <c r="R78" i="4" s="1"/>
  <c r="BB78" i="4"/>
  <c r="AH78" i="4"/>
  <c r="BL78" i="4"/>
  <c r="X78" i="4"/>
  <c r="CP78" i="4"/>
  <c r="AR78" i="4"/>
  <c r="DY74" i="4"/>
  <c r="DT74" i="4"/>
  <c r="DO74" i="4"/>
  <c r="DJ74" i="4"/>
  <c r="CU74" i="4"/>
  <c r="DE74" i="4"/>
  <c r="DD74" i="4" s="1"/>
  <c r="AC60" i="7" s="1"/>
  <c r="CK74" i="4"/>
  <c r="BV74" i="4"/>
  <c r="BW74" i="4" s="1"/>
  <c r="CP74" i="4"/>
  <c r="CF74" i="4"/>
  <c r="BG74" i="4"/>
  <c r="CZ74" i="4"/>
  <c r="AW74" i="4"/>
  <c r="AM74" i="4"/>
  <c r="AL74" i="4" s="1"/>
  <c r="AC74" i="4"/>
  <c r="BL74" i="4"/>
  <c r="S74" i="4"/>
  <c r="AR74" i="4"/>
  <c r="AQ74" i="4" s="1"/>
  <c r="X74" i="4"/>
  <c r="BQ74" i="4"/>
  <c r="BB74" i="4"/>
  <c r="AH74" i="4"/>
  <c r="AG74" i="4" s="1"/>
  <c r="DT70" i="4"/>
  <c r="DJ70" i="4"/>
  <c r="DY70" i="4"/>
  <c r="DO70" i="4"/>
  <c r="DE70" i="4"/>
  <c r="CZ70" i="4"/>
  <c r="CP70" i="4"/>
  <c r="CK70" i="4"/>
  <c r="BV70" i="4"/>
  <c r="CU70" i="4"/>
  <c r="BG70" i="4"/>
  <c r="BQ70" i="4"/>
  <c r="AW70" i="4"/>
  <c r="AM70" i="4"/>
  <c r="AC70" i="4"/>
  <c r="X70" i="4"/>
  <c r="W70" i="4" s="1"/>
  <c r="S70" i="4"/>
  <c r="BB70" i="4"/>
  <c r="AH70" i="4"/>
  <c r="CF70" i="4"/>
  <c r="BL70" i="4"/>
  <c r="AR70" i="4"/>
  <c r="DT66" i="4"/>
  <c r="DY66" i="4"/>
  <c r="DX66" i="4" s="1"/>
  <c r="DJ66" i="4"/>
  <c r="DO66" i="4"/>
  <c r="CU66" i="4"/>
  <c r="CZ66" i="4"/>
  <c r="CY66" i="4" s="1"/>
  <c r="CP66" i="4"/>
  <c r="CK66" i="4"/>
  <c r="BV66" i="4"/>
  <c r="CF66" i="4"/>
  <c r="CE66" i="4" s="1"/>
  <c r="BQ66" i="4"/>
  <c r="BG66" i="4"/>
  <c r="AW66" i="4"/>
  <c r="AM66" i="4"/>
  <c r="AL66" i="4" s="1"/>
  <c r="AC66" i="4"/>
  <c r="BL66" i="4"/>
  <c r="S66" i="4"/>
  <c r="AR66" i="4"/>
  <c r="AQ66" i="4" s="1"/>
  <c r="DE66" i="4"/>
  <c r="BB66" i="4"/>
  <c r="AH66" i="4"/>
  <c r="X66" i="4"/>
  <c r="W66" i="4" s="1"/>
  <c r="DT62" i="4"/>
  <c r="DY62" i="4"/>
  <c r="DJ62" i="4"/>
  <c r="CU62" i="4"/>
  <c r="DO62" i="4"/>
  <c r="CK62" i="4"/>
  <c r="BV62" i="4"/>
  <c r="DE62" i="4"/>
  <c r="CP62" i="4"/>
  <c r="BQ62" i="4"/>
  <c r="BG62" i="4"/>
  <c r="AW62" i="4"/>
  <c r="AV62" i="4" s="1"/>
  <c r="AM62" i="4"/>
  <c r="AC62" i="4"/>
  <c r="CF62" i="4"/>
  <c r="BL62" i="4"/>
  <c r="BK62" i="4" s="1"/>
  <c r="S62" i="4"/>
  <c r="CZ62" i="4"/>
  <c r="BB62" i="4"/>
  <c r="AH62" i="4"/>
  <c r="X62" i="4"/>
  <c r="AR62" i="4"/>
  <c r="AQ62" i="4" s="1"/>
  <c r="DY58" i="4"/>
  <c r="DT58" i="4"/>
  <c r="DO58" i="4"/>
  <c r="DJ58" i="4"/>
  <c r="DI58" i="4" s="1"/>
  <c r="CU58" i="4"/>
  <c r="DE58" i="4"/>
  <c r="DD58" i="4" s="1"/>
  <c r="AC44" i="7" s="1"/>
  <c r="CK58" i="4"/>
  <c r="BV58" i="4"/>
  <c r="BW58" i="4" s="1"/>
  <c r="CZ58" i="4"/>
  <c r="CF58" i="4"/>
  <c r="CE58" i="4" s="1"/>
  <c r="BQ58" i="4"/>
  <c r="BG58" i="4"/>
  <c r="AW58" i="4"/>
  <c r="AM58" i="4"/>
  <c r="AL58" i="4" s="1"/>
  <c r="P44" i="7" s="1"/>
  <c r="AC58" i="4"/>
  <c r="BL58" i="4"/>
  <c r="CP58" i="4"/>
  <c r="S58" i="4"/>
  <c r="R58" i="4" s="1"/>
  <c r="AR58" i="4"/>
  <c r="X58" i="4"/>
  <c r="BB58" i="4"/>
  <c r="AH58" i="4"/>
  <c r="AG58" i="4" s="1"/>
  <c r="DT54" i="4"/>
  <c r="DY54" i="4"/>
  <c r="DJ54" i="4"/>
  <c r="DO54" i="4"/>
  <c r="DE54" i="4"/>
  <c r="CU54" i="4"/>
  <c r="CZ54" i="4"/>
  <c r="CP54" i="4"/>
  <c r="CO54" i="4" s="1"/>
  <c r="CK54" i="4"/>
  <c r="BV54" i="4"/>
  <c r="BQ54" i="4"/>
  <c r="BG54" i="4"/>
  <c r="AW54" i="4"/>
  <c r="AM54" i="4"/>
  <c r="AC54" i="4"/>
  <c r="X54" i="4"/>
  <c r="S54" i="4"/>
  <c r="BL54" i="4"/>
  <c r="BB54" i="4"/>
  <c r="AH54" i="4"/>
  <c r="CF54" i="4"/>
  <c r="AR54" i="4"/>
  <c r="DT50" i="4"/>
  <c r="DJ50" i="4"/>
  <c r="DY50" i="4"/>
  <c r="DO50" i="4"/>
  <c r="CU50" i="4"/>
  <c r="CZ50" i="4"/>
  <c r="CY50" i="4" s="1"/>
  <c r="CP50" i="4"/>
  <c r="CK50" i="4"/>
  <c r="BV50" i="4"/>
  <c r="DE50" i="4"/>
  <c r="DD50" i="4" s="1"/>
  <c r="AC36" i="7" s="1"/>
  <c r="CF50" i="4"/>
  <c r="BQ50" i="4"/>
  <c r="BG50" i="4"/>
  <c r="AW50" i="4"/>
  <c r="AV50" i="4" s="1"/>
  <c r="AM50" i="4"/>
  <c r="AC50" i="4"/>
  <c r="BL50" i="4"/>
  <c r="S50" i="4"/>
  <c r="R50" i="4" s="1"/>
  <c r="AR50" i="4"/>
  <c r="BB50" i="4"/>
  <c r="X50" i="4"/>
  <c r="AH50" i="4"/>
  <c r="AG50" i="4" s="1"/>
  <c r="DT46" i="4"/>
  <c r="DY46" i="4"/>
  <c r="DJ46" i="4"/>
  <c r="CU46" i="4"/>
  <c r="CK46" i="4"/>
  <c r="BV46" i="4"/>
  <c r="BW46" i="4" s="1"/>
  <c r="CZ46" i="4"/>
  <c r="BQ46" i="4"/>
  <c r="BG46" i="4"/>
  <c r="AW46" i="4"/>
  <c r="AM46" i="4"/>
  <c r="AC46" i="4"/>
  <c r="CP46" i="4"/>
  <c r="CF46" i="4"/>
  <c r="DE46" i="4"/>
  <c r="DO46" i="4"/>
  <c r="S46" i="4"/>
  <c r="BB46" i="4"/>
  <c r="AH46" i="4"/>
  <c r="BL46" i="4"/>
  <c r="X46" i="4"/>
  <c r="AR46" i="4"/>
  <c r="DY42" i="4"/>
  <c r="DT42" i="4"/>
  <c r="DO42" i="4"/>
  <c r="DJ42" i="4"/>
  <c r="CU42" i="4"/>
  <c r="DE42" i="4"/>
  <c r="DD42" i="4" s="1"/>
  <c r="AC28" i="7" s="1"/>
  <c r="CK42" i="4"/>
  <c r="BV42" i="4"/>
  <c r="CP42" i="4"/>
  <c r="CF42" i="4"/>
  <c r="BQ42" i="4"/>
  <c r="BG42" i="4"/>
  <c r="AW42" i="4"/>
  <c r="AM42" i="4"/>
  <c r="AL42" i="4" s="1"/>
  <c r="AC42" i="4"/>
  <c r="BL42" i="4"/>
  <c r="CZ42" i="4"/>
  <c r="S42" i="4"/>
  <c r="AR42" i="4"/>
  <c r="X42" i="4"/>
  <c r="BB42" i="4"/>
  <c r="AH42" i="4"/>
  <c r="DT38" i="4"/>
  <c r="DJ38" i="4"/>
  <c r="DI38" i="4" s="1"/>
  <c r="DY38" i="4"/>
  <c r="DO38" i="4"/>
  <c r="CU38" i="4"/>
  <c r="DE38" i="4"/>
  <c r="CZ38" i="4"/>
  <c r="CP38" i="4"/>
  <c r="CK38" i="4"/>
  <c r="BV38" i="4"/>
  <c r="BW38" i="4" s="1"/>
  <c r="BQ38" i="4"/>
  <c r="BG38" i="4"/>
  <c r="AW38" i="4"/>
  <c r="AM38" i="4"/>
  <c r="AL38" i="4" s="1"/>
  <c r="AC38" i="4"/>
  <c r="CF38" i="4"/>
  <c r="X38" i="4"/>
  <c r="BB38" i="4"/>
  <c r="AH38" i="4"/>
  <c r="S38" i="4"/>
  <c r="R38" i="4" s="1"/>
  <c r="BL38" i="4"/>
  <c r="AR38" i="4"/>
  <c r="DT34" i="4"/>
  <c r="DY34" i="4"/>
  <c r="DJ34" i="4"/>
  <c r="DO34" i="4"/>
  <c r="CU34" i="4"/>
  <c r="CZ34" i="4"/>
  <c r="CY34" i="4" s="1"/>
  <c r="CP34" i="4"/>
  <c r="CK34" i="4"/>
  <c r="BV34" i="4"/>
  <c r="CF34" i="4"/>
  <c r="BQ34" i="4"/>
  <c r="BG34" i="4"/>
  <c r="AW34" i="4"/>
  <c r="AM34" i="4"/>
  <c r="AL34" i="4" s="1"/>
  <c r="AC34" i="4"/>
  <c r="DE34" i="4"/>
  <c r="BL34" i="4"/>
  <c r="AR34" i="4"/>
  <c r="AQ34" i="4" s="1"/>
  <c r="S34" i="4"/>
  <c r="BB34" i="4"/>
  <c r="AH34" i="4"/>
  <c r="X34" i="4"/>
  <c r="W34" i="4" s="1"/>
  <c r="DT30" i="4"/>
  <c r="DY30" i="4"/>
  <c r="DJ30" i="4"/>
  <c r="DO30" i="4"/>
  <c r="CU30" i="4"/>
  <c r="CK30" i="4"/>
  <c r="BV30" i="4"/>
  <c r="DE30" i="4"/>
  <c r="CP30" i="4"/>
  <c r="BQ30" i="4"/>
  <c r="BG30" i="4"/>
  <c r="AW30" i="4"/>
  <c r="AV30" i="4" s="1"/>
  <c r="AM30" i="4"/>
  <c r="AC30" i="4"/>
  <c r="CZ30" i="4"/>
  <c r="CF30" i="4"/>
  <c r="CE30" i="4" s="1"/>
  <c r="BL30" i="4"/>
  <c r="BB30" i="4"/>
  <c r="AH30" i="4"/>
  <c r="X30" i="4"/>
  <c r="AR30" i="4"/>
  <c r="S30" i="4"/>
  <c r="DY26" i="4"/>
  <c r="DT26" i="4"/>
  <c r="DO26" i="4"/>
  <c r="DJ26" i="4"/>
  <c r="CU26" i="4"/>
  <c r="DE26" i="4"/>
  <c r="CK26" i="4"/>
  <c r="BV26" i="4"/>
  <c r="CZ26" i="4"/>
  <c r="CF26" i="4"/>
  <c r="BQ26" i="4"/>
  <c r="BG26" i="4"/>
  <c r="CP26" i="4"/>
  <c r="AW26" i="4"/>
  <c r="AM26" i="4"/>
  <c r="AC26" i="4"/>
  <c r="BL26" i="4"/>
  <c r="S26" i="4"/>
  <c r="AR26" i="4"/>
  <c r="X26" i="4"/>
  <c r="BB26" i="4"/>
  <c r="AH26" i="4"/>
  <c r="DT22" i="4"/>
  <c r="DY22" i="4"/>
  <c r="DJ22" i="4"/>
  <c r="DO22" i="4"/>
  <c r="DE22" i="4"/>
  <c r="CZ22" i="4"/>
  <c r="CY22" i="4" s="1"/>
  <c r="CP22" i="4"/>
  <c r="CK22" i="4"/>
  <c r="BV22" i="4"/>
  <c r="CU22" i="4"/>
  <c r="BQ22" i="4"/>
  <c r="BG22" i="4"/>
  <c r="AW22" i="4"/>
  <c r="AM22" i="4"/>
  <c r="AC22" i="4"/>
  <c r="X22" i="4"/>
  <c r="W22" i="4" s="1"/>
  <c r="CF22" i="4"/>
  <c r="BL22" i="4"/>
  <c r="BB22" i="4"/>
  <c r="AH22" i="4"/>
  <c r="AG22" i="4" s="1"/>
  <c r="S22" i="4"/>
  <c r="AR22" i="4"/>
  <c r="DT18" i="4"/>
  <c r="DJ18" i="4"/>
  <c r="DI18" i="4" s="1"/>
  <c r="DY18" i="4"/>
  <c r="CU18" i="4"/>
  <c r="CT18" i="4" s="1"/>
  <c r="AD4" i="7" s="1"/>
  <c r="CZ18" i="4"/>
  <c r="CP18" i="4"/>
  <c r="CO18" i="4" s="1"/>
  <c r="DO18" i="4"/>
  <c r="CK18" i="4"/>
  <c r="BV18" i="4"/>
  <c r="DE18" i="4"/>
  <c r="CF18" i="4"/>
  <c r="BQ18" i="4"/>
  <c r="BG18" i="4"/>
  <c r="AW18" i="4"/>
  <c r="AV18" i="4" s="1"/>
  <c r="AM18" i="4"/>
  <c r="AC18" i="4"/>
  <c r="BL18" i="4"/>
  <c r="AR18" i="4"/>
  <c r="AQ18" i="4" s="1"/>
  <c r="S18" i="4"/>
  <c r="BB18" i="4"/>
  <c r="AH18" i="4"/>
  <c r="X18" i="4"/>
  <c r="DY245" i="4"/>
  <c r="DT245" i="4"/>
  <c r="DO245" i="4"/>
  <c r="DJ245" i="4"/>
  <c r="CU245" i="4"/>
  <c r="DE245" i="4"/>
  <c r="DD245" i="4" s="1"/>
  <c r="AC231" i="7" s="1"/>
  <c r="CZ245" i="4"/>
  <c r="CK245" i="4"/>
  <c r="CJ245" i="4" s="1"/>
  <c r="CF245" i="4"/>
  <c r="CP245" i="4"/>
  <c r="BL245" i="4"/>
  <c r="BB245" i="4"/>
  <c r="BA245" i="4" s="1"/>
  <c r="BV245" i="4"/>
  <c r="AW245" i="4"/>
  <c r="AV245" i="4" s="1"/>
  <c r="AM245" i="4"/>
  <c r="AC245" i="4"/>
  <c r="AB245" i="4" s="1"/>
  <c r="BG245" i="4"/>
  <c r="AR245" i="4"/>
  <c r="X245" i="4"/>
  <c r="BQ245" i="4"/>
  <c r="AH245" i="4"/>
  <c r="S245" i="4"/>
  <c r="DY241" i="4"/>
  <c r="DO241" i="4"/>
  <c r="DN241" i="4" s="1"/>
  <c r="DT241" i="4"/>
  <c r="CU241" i="4"/>
  <c r="CZ241" i="4"/>
  <c r="CK241" i="4"/>
  <c r="CJ241" i="4" s="1"/>
  <c r="DJ241" i="4"/>
  <c r="CF241" i="4"/>
  <c r="DE241" i="4"/>
  <c r="CP241" i="4"/>
  <c r="CO241" i="4" s="1"/>
  <c r="BV241" i="4"/>
  <c r="BL241" i="4"/>
  <c r="BK241" i="4" s="1"/>
  <c r="BB241" i="4"/>
  <c r="BQ241" i="4"/>
  <c r="BP241" i="4" s="1"/>
  <c r="BG241" i="4"/>
  <c r="AW241" i="4"/>
  <c r="AM241" i="4"/>
  <c r="AC241" i="4"/>
  <c r="AB241" i="4" s="1"/>
  <c r="AH241" i="4"/>
  <c r="X241" i="4"/>
  <c r="AR241" i="4"/>
  <c r="S241" i="4"/>
  <c r="R241" i="4" s="1"/>
  <c r="DY237" i="4"/>
  <c r="DT237" i="4"/>
  <c r="DJ237" i="4"/>
  <c r="DO237" i="4"/>
  <c r="DN237" i="4" s="1"/>
  <c r="CZ237" i="4"/>
  <c r="CK237" i="4"/>
  <c r="CJ237" i="4" s="1"/>
  <c r="DE237" i="4"/>
  <c r="CP237" i="4"/>
  <c r="CO237" i="4" s="1"/>
  <c r="CF237" i="4"/>
  <c r="CU237" i="4"/>
  <c r="CT237" i="4" s="1"/>
  <c r="AD223" i="7" s="1"/>
  <c r="BL237" i="4"/>
  <c r="BB237" i="4"/>
  <c r="BQ237" i="4"/>
  <c r="AW237" i="4"/>
  <c r="AV237" i="4" s="1"/>
  <c r="AM237" i="4"/>
  <c r="AC237" i="4"/>
  <c r="AB237" i="4" s="1"/>
  <c r="BV237" i="4"/>
  <c r="BG237" i="4"/>
  <c r="BF237" i="4" s="1"/>
  <c r="AR237" i="4"/>
  <c r="AH237" i="4"/>
  <c r="AG237" i="4" s="1"/>
  <c r="S237" i="4"/>
  <c r="X237" i="4"/>
  <c r="W237" i="4" s="1"/>
  <c r="DY233" i="4"/>
  <c r="DT233" i="4"/>
  <c r="DS233" i="4" s="1"/>
  <c r="CU233" i="4"/>
  <c r="CZ233" i="4"/>
  <c r="CY233" i="4" s="1"/>
  <c r="CK233" i="4"/>
  <c r="DO233" i="4"/>
  <c r="DN233" i="4" s="1"/>
  <c r="DE233" i="4"/>
  <c r="CF233" i="4"/>
  <c r="DJ233" i="4"/>
  <c r="BV233" i="4"/>
  <c r="BW233" i="4" s="1"/>
  <c r="BQ233" i="4"/>
  <c r="BL233" i="4"/>
  <c r="BB233" i="4"/>
  <c r="CP233" i="4"/>
  <c r="CO233" i="4" s="1"/>
  <c r="BG233" i="4"/>
  <c r="AW233" i="4"/>
  <c r="AV233" i="4" s="1"/>
  <c r="AM233" i="4"/>
  <c r="AC233" i="4"/>
  <c r="AB233" i="4" s="1"/>
  <c r="AH233" i="4"/>
  <c r="AR233" i="4"/>
  <c r="AQ233" i="4" s="1"/>
  <c r="X233" i="4"/>
  <c r="S233" i="4"/>
  <c r="R233" i="4" s="1"/>
  <c r="DY229" i="4"/>
  <c r="DT229" i="4"/>
  <c r="DS229" i="4" s="1"/>
  <c r="DO229" i="4"/>
  <c r="DJ229" i="4"/>
  <c r="DI229" i="4" s="1"/>
  <c r="CU229" i="4"/>
  <c r="DE229" i="4"/>
  <c r="CZ229" i="4"/>
  <c r="CK229" i="4"/>
  <c r="CJ229" i="4" s="1"/>
  <c r="CF229" i="4"/>
  <c r="CE229" i="4" s="1"/>
  <c r="BL229" i="4"/>
  <c r="BK229" i="4" s="1"/>
  <c r="BB229" i="4"/>
  <c r="BV229" i="4"/>
  <c r="BW229" i="4" s="1"/>
  <c r="BQ229" i="4"/>
  <c r="AW229" i="4"/>
  <c r="AV229" i="4" s="1"/>
  <c r="AM229" i="4"/>
  <c r="AC229" i="4"/>
  <c r="AB229" i="4" s="1"/>
  <c r="CP229" i="4"/>
  <c r="BG229" i="4"/>
  <c r="BF229" i="4" s="1"/>
  <c r="AR229" i="4"/>
  <c r="X229" i="4"/>
  <c r="W229" i="4" s="1"/>
  <c r="AH229" i="4"/>
  <c r="S229" i="4"/>
  <c r="DY225" i="4"/>
  <c r="DO225" i="4"/>
  <c r="DT225" i="4"/>
  <c r="DJ225" i="4"/>
  <c r="CU225" i="4"/>
  <c r="CZ225" i="4"/>
  <c r="CY225" i="4" s="1"/>
  <c r="CK225" i="4"/>
  <c r="DE225" i="4"/>
  <c r="CF225" i="4"/>
  <c r="CP225" i="4"/>
  <c r="CO225" i="4" s="1"/>
  <c r="BV225" i="4"/>
  <c r="BL225" i="4"/>
  <c r="BK225" i="4" s="1"/>
  <c r="BB225" i="4"/>
  <c r="BG225" i="4"/>
  <c r="AW225" i="4"/>
  <c r="AM225" i="4"/>
  <c r="AC225" i="4"/>
  <c r="BQ225" i="4"/>
  <c r="AH225" i="4"/>
  <c r="X225" i="4"/>
  <c r="AR225" i="4"/>
  <c r="S225" i="4"/>
  <c r="DY221" i="4"/>
  <c r="DT221" i="4"/>
  <c r="DO221" i="4"/>
  <c r="CZ221" i="4"/>
  <c r="CK221" i="4"/>
  <c r="CU221" i="4"/>
  <c r="DJ221" i="4"/>
  <c r="DE221" i="4"/>
  <c r="DD221" i="4" s="1"/>
  <c r="AC207" i="7" s="1"/>
  <c r="CP221" i="4"/>
  <c r="CF221" i="4"/>
  <c r="BL221" i="4"/>
  <c r="BB221" i="4"/>
  <c r="BQ221" i="4"/>
  <c r="AW221" i="4"/>
  <c r="AV221" i="4" s="1"/>
  <c r="AM221" i="4"/>
  <c r="AC221" i="4"/>
  <c r="BV221" i="4"/>
  <c r="BG221" i="4"/>
  <c r="AR221" i="4"/>
  <c r="AH221" i="4"/>
  <c r="X221" i="4"/>
  <c r="S221" i="4"/>
  <c r="DY217" i="4"/>
  <c r="DT217" i="4"/>
  <c r="DJ217" i="4"/>
  <c r="DO217" i="4"/>
  <c r="CZ217" i="4"/>
  <c r="CK217" i="4"/>
  <c r="DE217" i="4"/>
  <c r="CU217" i="4"/>
  <c r="CF217" i="4"/>
  <c r="BV217" i="4"/>
  <c r="BQ217" i="4"/>
  <c r="BL217" i="4"/>
  <c r="BK217" i="4" s="1"/>
  <c r="BB217" i="4"/>
  <c r="BG217" i="4"/>
  <c r="CP217" i="4"/>
  <c r="AW217" i="4"/>
  <c r="AM217" i="4"/>
  <c r="AC217" i="4"/>
  <c r="AB217" i="4" s="1"/>
  <c r="AH217" i="4"/>
  <c r="AR217" i="4"/>
  <c r="X217" i="4"/>
  <c r="S217" i="4"/>
  <c r="DY213" i="4"/>
  <c r="DT213" i="4"/>
  <c r="DO213" i="4"/>
  <c r="DJ213" i="4"/>
  <c r="CU213" i="4"/>
  <c r="DE213" i="4"/>
  <c r="CZ213" i="4"/>
  <c r="CK213" i="4"/>
  <c r="CF213" i="4"/>
  <c r="CP213" i="4"/>
  <c r="BL213" i="4"/>
  <c r="BB213" i="4"/>
  <c r="BV213" i="4"/>
  <c r="BW213" i="4" s="1"/>
  <c r="AW213" i="4"/>
  <c r="AM213" i="4"/>
  <c r="AC213" i="4"/>
  <c r="BG213" i="4"/>
  <c r="AR213" i="4"/>
  <c r="AQ213" i="4" s="1"/>
  <c r="BQ213" i="4"/>
  <c r="X213" i="4"/>
  <c r="AH213" i="4"/>
  <c r="S213" i="4"/>
  <c r="DY209" i="4"/>
  <c r="DO209" i="4"/>
  <c r="DT209" i="4"/>
  <c r="CU209" i="4"/>
  <c r="CT209" i="4" s="1"/>
  <c r="AD195" i="7" s="1"/>
  <c r="DJ209" i="4"/>
  <c r="CZ209" i="4"/>
  <c r="CK209" i="4"/>
  <c r="CF209" i="4"/>
  <c r="CP209" i="4"/>
  <c r="BV209" i="4"/>
  <c r="BW209" i="4" s="1"/>
  <c r="BL209" i="4"/>
  <c r="BK209" i="4" s="1"/>
  <c r="BB209" i="4"/>
  <c r="DE209" i="4"/>
  <c r="BQ209" i="4"/>
  <c r="BG209" i="4"/>
  <c r="AW209" i="4"/>
  <c r="AM209" i="4"/>
  <c r="AC209" i="4"/>
  <c r="AB209" i="4" s="1"/>
  <c r="AH209" i="4"/>
  <c r="X209" i="4"/>
  <c r="AR209" i="4"/>
  <c r="S209" i="4"/>
  <c r="R209" i="4" s="1"/>
  <c r="DY205" i="4"/>
  <c r="CZ205" i="4"/>
  <c r="CK205" i="4"/>
  <c r="DT205" i="4"/>
  <c r="DO205" i="4"/>
  <c r="DE205" i="4"/>
  <c r="DJ205" i="4"/>
  <c r="CU205" i="4"/>
  <c r="CT205" i="4" s="1"/>
  <c r="AD191" i="7" s="1"/>
  <c r="CP205" i="4"/>
  <c r="CF205" i="4"/>
  <c r="BL205" i="4"/>
  <c r="BB205" i="4"/>
  <c r="BQ205" i="4"/>
  <c r="AW205" i="4"/>
  <c r="AM205" i="4"/>
  <c r="AC205" i="4"/>
  <c r="AB205" i="4" s="1"/>
  <c r="BV205" i="4"/>
  <c r="BW205" i="4" s="1"/>
  <c r="BG205" i="4"/>
  <c r="AR205" i="4"/>
  <c r="AH205" i="4"/>
  <c r="S205" i="4"/>
  <c r="X205" i="4"/>
  <c r="DY201" i="4"/>
  <c r="DT201" i="4"/>
  <c r="DJ201" i="4"/>
  <c r="DI201" i="4" s="1"/>
  <c r="CU201" i="4"/>
  <c r="CZ201" i="4"/>
  <c r="CK201" i="4"/>
  <c r="DE201" i="4"/>
  <c r="DD201" i="4" s="1"/>
  <c r="AC187" i="7" s="1"/>
  <c r="CF201" i="4"/>
  <c r="BV201" i="4"/>
  <c r="BQ201" i="4"/>
  <c r="BL201" i="4"/>
  <c r="BK201" i="4" s="1"/>
  <c r="BB201" i="4"/>
  <c r="CP201" i="4"/>
  <c r="BG201" i="4"/>
  <c r="DO201" i="4"/>
  <c r="AW201" i="4"/>
  <c r="AM201" i="4"/>
  <c r="AC201" i="4"/>
  <c r="AH201" i="4"/>
  <c r="AR201" i="4"/>
  <c r="AQ201" i="4" s="1"/>
  <c r="X201" i="4"/>
  <c r="S201" i="4"/>
  <c r="R201" i="4" s="1"/>
  <c r="DY197" i="4"/>
  <c r="DT197" i="4"/>
  <c r="DO197" i="4"/>
  <c r="DJ197" i="4"/>
  <c r="DI197" i="4" s="1"/>
  <c r="CU197" i="4"/>
  <c r="DE197" i="4"/>
  <c r="CZ197" i="4"/>
  <c r="CK197" i="4"/>
  <c r="CF197" i="4"/>
  <c r="BL197" i="4"/>
  <c r="BB197" i="4"/>
  <c r="CP197" i="4"/>
  <c r="CO197" i="4" s="1"/>
  <c r="BV197" i="4"/>
  <c r="BW197" i="4" s="1"/>
  <c r="BQ197" i="4"/>
  <c r="AW197" i="4"/>
  <c r="AM197" i="4"/>
  <c r="AL197" i="4" s="1"/>
  <c r="AC197" i="4"/>
  <c r="BG197" i="4"/>
  <c r="AR197" i="4"/>
  <c r="X197" i="4"/>
  <c r="AH197" i="4"/>
  <c r="S197" i="4"/>
  <c r="DY193" i="4"/>
  <c r="DO193" i="4"/>
  <c r="CU193" i="4"/>
  <c r="CZ193" i="4"/>
  <c r="CK193" i="4"/>
  <c r="DT193" i="4"/>
  <c r="DJ193" i="4"/>
  <c r="DI193" i="4" s="1"/>
  <c r="CF193" i="4"/>
  <c r="CE193" i="4" s="1"/>
  <c r="CP193" i="4"/>
  <c r="BV193" i="4"/>
  <c r="BW193" i="4" s="1"/>
  <c r="BL193" i="4"/>
  <c r="BB193" i="4"/>
  <c r="BG193" i="4"/>
  <c r="AW193" i="4"/>
  <c r="AM193" i="4"/>
  <c r="AC193" i="4"/>
  <c r="DE193" i="4"/>
  <c r="BQ193" i="4"/>
  <c r="AH193" i="4"/>
  <c r="X193" i="4"/>
  <c r="AR193" i="4"/>
  <c r="S193" i="4"/>
  <c r="R193" i="4" s="1"/>
  <c r="DY189" i="4"/>
  <c r="DT189" i="4"/>
  <c r="DO189" i="4"/>
  <c r="DJ189" i="4"/>
  <c r="DI189" i="4" s="1"/>
  <c r="CZ189" i="4"/>
  <c r="CK189" i="4"/>
  <c r="CU189" i="4"/>
  <c r="DE189" i="4"/>
  <c r="CP189" i="4"/>
  <c r="CF189" i="4"/>
  <c r="BL189" i="4"/>
  <c r="BB189" i="4"/>
  <c r="BQ189" i="4"/>
  <c r="AW189" i="4"/>
  <c r="AV189" i="4" s="1"/>
  <c r="AM189" i="4"/>
  <c r="AC189" i="4"/>
  <c r="BV189" i="4"/>
  <c r="BG189" i="4"/>
  <c r="AR189" i="4"/>
  <c r="AH189" i="4"/>
  <c r="S189" i="4"/>
  <c r="X189" i="4"/>
  <c r="DY185" i="4"/>
  <c r="DT185" i="4"/>
  <c r="DO185" i="4"/>
  <c r="DJ185" i="4"/>
  <c r="DI185" i="4" s="1"/>
  <c r="CZ185" i="4"/>
  <c r="CK185" i="4"/>
  <c r="DE185" i="4"/>
  <c r="CU185" i="4"/>
  <c r="CF185" i="4"/>
  <c r="BV185" i="4"/>
  <c r="BQ185" i="4"/>
  <c r="BL185" i="4"/>
  <c r="BB185" i="4"/>
  <c r="BG185" i="4"/>
  <c r="AW185" i="4"/>
  <c r="AM185" i="4"/>
  <c r="AL185" i="4" s="1"/>
  <c r="AC185" i="4"/>
  <c r="AH185" i="4"/>
  <c r="CP185" i="4"/>
  <c r="AR185" i="4"/>
  <c r="AQ185" i="4" s="1"/>
  <c r="X185" i="4"/>
  <c r="S185" i="4"/>
  <c r="R185" i="4" s="1"/>
  <c r="DY181" i="4"/>
  <c r="DT181" i="4"/>
  <c r="DO181" i="4"/>
  <c r="DJ181" i="4"/>
  <c r="CU181" i="4"/>
  <c r="DE181" i="4"/>
  <c r="CZ181" i="4"/>
  <c r="CK181" i="4"/>
  <c r="CF181" i="4"/>
  <c r="CP181" i="4"/>
  <c r="BL181" i="4"/>
  <c r="BB181" i="4"/>
  <c r="BV181" i="4"/>
  <c r="AW181" i="4"/>
  <c r="AV181" i="4" s="1"/>
  <c r="AM181" i="4"/>
  <c r="AC181" i="4"/>
  <c r="BG181" i="4"/>
  <c r="BQ181" i="4"/>
  <c r="AR181" i="4"/>
  <c r="X181" i="4"/>
  <c r="AH181" i="4"/>
  <c r="S181" i="4"/>
  <c r="DY177" i="4"/>
  <c r="DO177" i="4"/>
  <c r="DT177" i="4"/>
  <c r="CU177" i="4"/>
  <c r="CZ177" i="4"/>
  <c r="CK177" i="4"/>
  <c r="CF177" i="4"/>
  <c r="CP177" i="4"/>
  <c r="DE177" i="4"/>
  <c r="BV177" i="4"/>
  <c r="BW177" i="4" s="1"/>
  <c r="BL177" i="4"/>
  <c r="BB177" i="4"/>
  <c r="DJ177" i="4"/>
  <c r="BQ177" i="4"/>
  <c r="BG177" i="4"/>
  <c r="AW177" i="4"/>
  <c r="AM177" i="4"/>
  <c r="AC177" i="4"/>
  <c r="AH177" i="4"/>
  <c r="X177" i="4"/>
  <c r="AR177" i="4"/>
  <c r="S177" i="4"/>
  <c r="R177" i="4" s="1"/>
  <c r="DY173" i="4"/>
  <c r="DT173" i="4"/>
  <c r="DJ173" i="4"/>
  <c r="DO173" i="4"/>
  <c r="CZ173" i="4"/>
  <c r="CY173" i="4" s="1"/>
  <c r="CK173" i="4"/>
  <c r="CP173" i="4"/>
  <c r="CF173" i="4"/>
  <c r="CE173" i="4" s="1"/>
  <c r="BL173" i="4"/>
  <c r="BB173" i="4"/>
  <c r="CU173" i="4"/>
  <c r="DE173" i="4"/>
  <c r="DD173" i="4" s="1"/>
  <c r="AC159" i="7" s="1"/>
  <c r="BQ173" i="4"/>
  <c r="AW173" i="4"/>
  <c r="AV173" i="4" s="1"/>
  <c r="AM173" i="4"/>
  <c r="AC173" i="4"/>
  <c r="BV173" i="4"/>
  <c r="BG173" i="4"/>
  <c r="AR173" i="4"/>
  <c r="AH173" i="4"/>
  <c r="S173" i="4"/>
  <c r="X173" i="4"/>
  <c r="DY169" i="4"/>
  <c r="DT169" i="4"/>
  <c r="CU169" i="4"/>
  <c r="CZ169" i="4"/>
  <c r="CY169" i="4" s="1"/>
  <c r="CK169" i="4"/>
  <c r="DO169" i="4"/>
  <c r="DJ169" i="4"/>
  <c r="DE169" i="4"/>
  <c r="CF169" i="4"/>
  <c r="BV169" i="4"/>
  <c r="BQ169" i="4"/>
  <c r="BL169" i="4"/>
  <c r="BB169" i="4"/>
  <c r="CP169" i="4"/>
  <c r="CO169" i="4" s="1"/>
  <c r="BG169" i="4"/>
  <c r="AW169" i="4"/>
  <c r="AM169" i="4"/>
  <c r="AC169" i="4"/>
  <c r="AH169" i="4"/>
  <c r="AR169" i="4"/>
  <c r="AQ169" i="4" s="1"/>
  <c r="X169" i="4"/>
  <c r="S169" i="4"/>
  <c r="DY165" i="4"/>
  <c r="DT165" i="4"/>
  <c r="DO165" i="4"/>
  <c r="DJ165" i="4"/>
  <c r="DI165" i="4" s="1"/>
  <c r="CU165" i="4"/>
  <c r="DE165" i="4"/>
  <c r="CZ165" i="4"/>
  <c r="CK165" i="4"/>
  <c r="CF165" i="4"/>
  <c r="BL165" i="4"/>
  <c r="BB165" i="4"/>
  <c r="BV165" i="4"/>
  <c r="BW165" i="4" s="1"/>
  <c r="BQ165" i="4"/>
  <c r="AW165" i="4"/>
  <c r="AM165" i="4"/>
  <c r="AC165" i="4"/>
  <c r="AB165" i="4" s="1"/>
  <c r="CP165" i="4"/>
  <c r="BG165" i="4"/>
  <c r="AR165" i="4"/>
  <c r="X165" i="4"/>
  <c r="AH165" i="4"/>
  <c r="S165" i="4"/>
  <c r="DY161" i="4"/>
  <c r="DO161" i="4"/>
  <c r="DT161" i="4"/>
  <c r="DJ161" i="4"/>
  <c r="CU161" i="4"/>
  <c r="CZ161" i="4"/>
  <c r="CY161" i="4" s="1"/>
  <c r="DE161" i="4"/>
  <c r="CF161" i="4"/>
  <c r="CE161" i="4" s="1"/>
  <c r="CP161" i="4"/>
  <c r="BV161" i="4"/>
  <c r="BW161" i="4" s="1"/>
  <c r="BL161" i="4"/>
  <c r="BB161" i="4"/>
  <c r="BG161" i="4"/>
  <c r="AW161" i="4"/>
  <c r="AM161" i="4"/>
  <c r="AL161" i="4" s="1"/>
  <c r="AC161" i="4"/>
  <c r="CK161" i="4"/>
  <c r="BQ161" i="4"/>
  <c r="AH161" i="4"/>
  <c r="X161" i="4"/>
  <c r="AR161" i="4"/>
  <c r="S161" i="4"/>
  <c r="DY157" i="4"/>
  <c r="DT157" i="4"/>
  <c r="DO157" i="4"/>
  <c r="DJ157" i="4"/>
  <c r="CZ157" i="4"/>
  <c r="CU157" i="4"/>
  <c r="CP157" i="4"/>
  <c r="CF157" i="4"/>
  <c r="DE157" i="4"/>
  <c r="CK157" i="4"/>
  <c r="BL157" i="4"/>
  <c r="BB157" i="4"/>
  <c r="BQ157" i="4"/>
  <c r="AW157" i="4"/>
  <c r="AV157" i="4" s="1"/>
  <c r="AM157" i="4"/>
  <c r="AC157" i="4"/>
  <c r="AB157" i="4" s="1"/>
  <c r="BV157" i="4"/>
  <c r="BG157" i="4"/>
  <c r="AR157" i="4"/>
  <c r="AH157" i="4"/>
  <c r="X157" i="4"/>
  <c r="S157" i="4"/>
  <c r="DY153" i="4"/>
  <c r="DT153" i="4"/>
  <c r="DJ153" i="4"/>
  <c r="DO153" i="4"/>
  <c r="CZ153" i="4"/>
  <c r="DE153" i="4"/>
  <c r="CU153" i="4"/>
  <c r="CF153" i="4"/>
  <c r="CE153" i="4" s="1"/>
  <c r="BV153" i="4"/>
  <c r="BQ153" i="4"/>
  <c r="BL153" i="4"/>
  <c r="BK153" i="4" s="1"/>
  <c r="BB153" i="4"/>
  <c r="CK153" i="4"/>
  <c r="BG153" i="4"/>
  <c r="CP153" i="4"/>
  <c r="AW153" i="4"/>
  <c r="AM153" i="4"/>
  <c r="AC153" i="4"/>
  <c r="AH153" i="4"/>
  <c r="AR153" i="4"/>
  <c r="AQ153" i="4" s="1"/>
  <c r="X153" i="4"/>
  <c r="S153" i="4"/>
  <c r="DY149" i="4"/>
  <c r="DT149" i="4"/>
  <c r="DO149" i="4"/>
  <c r="DJ149" i="4"/>
  <c r="DI149" i="4" s="1"/>
  <c r="CU149" i="4"/>
  <c r="DE149" i="4"/>
  <c r="CZ149" i="4"/>
  <c r="CF149" i="4"/>
  <c r="CP149" i="4"/>
  <c r="CK149" i="4"/>
  <c r="BL149" i="4"/>
  <c r="BB149" i="4"/>
  <c r="BV149" i="4"/>
  <c r="BW149" i="4" s="1"/>
  <c r="AW149" i="4"/>
  <c r="AV149" i="4" s="1"/>
  <c r="AM149" i="4"/>
  <c r="AC149" i="4"/>
  <c r="BG149" i="4"/>
  <c r="AR149" i="4"/>
  <c r="AQ149" i="4" s="1"/>
  <c r="X149" i="4"/>
  <c r="AH149" i="4"/>
  <c r="AG149" i="4" s="1"/>
  <c r="BQ149" i="4"/>
  <c r="S149" i="4"/>
  <c r="DY145" i="4"/>
  <c r="DO145" i="4"/>
  <c r="DT145" i="4"/>
  <c r="CU145" i="4"/>
  <c r="DJ145" i="4"/>
  <c r="CZ145" i="4"/>
  <c r="CY145" i="4" s="1"/>
  <c r="CF145" i="4"/>
  <c r="CE145" i="4" s="1"/>
  <c r="CP145" i="4"/>
  <c r="BV145" i="4"/>
  <c r="BL145" i="4"/>
  <c r="BK145" i="4" s="1"/>
  <c r="BB145" i="4"/>
  <c r="BQ145" i="4"/>
  <c r="BG145" i="4"/>
  <c r="AW145" i="4"/>
  <c r="AV145" i="4" s="1"/>
  <c r="AM145" i="4"/>
  <c r="AC145" i="4"/>
  <c r="DE145" i="4"/>
  <c r="CK145" i="4"/>
  <c r="AH145" i="4"/>
  <c r="X145" i="4"/>
  <c r="AR145" i="4"/>
  <c r="S145" i="4"/>
  <c r="R145" i="4" s="1"/>
  <c r="DY141" i="4"/>
  <c r="CU141" i="4"/>
  <c r="CZ141" i="4"/>
  <c r="DJ141" i="4"/>
  <c r="DO141" i="4"/>
  <c r="CP141" i="4"/>
  <c r="CO141" i="4" s="1"/>
  <c r="CF141" i="4"/>
  <c r="DT141" i="4"/>
  <c r="CK141" i="4"/>
  <c r="BL141" i="4"/>
  <c r="BB141" i="4"/>
  <c r="BQ141" i="4"/>
  <c r="AW141" i="4"/>
  <c r="AV141" i="4" s="1"/>
  <c r="AM141" i="4"/>
  <c r="AL141" i="4" s="1"/>
  <c r="AC141" i="4"/>
  <c r="BV141" i="4"/>
  <c r="BG141" i="4"/>
  <c r="DE141" i="4"/>
  <c r="AR141" i="4"/>
  <c r="AH141" i="4"/>
  <c r="S141" i="4"/>
  <c r="X141" i="4"/>
  <c r="DY137" i="4"/>
  <c r="DT137" i="4"/>
  <c r="DJ137" i="4"/>
  <c r="DI137" i="4" s="1"/>
  <c r="CZ137" i="4"/>
  <c r="DE137" i="4"/>
  <c r="CU137" i="4"/>
  <c r="CT137" i="4" s="1"/>
  <c r="AD123" i="7" s="1"/>
  <c r="CF137" i="4"/>
  <c r="DO137" i="4"/>
  <c r="BV137" i="4"/>
  <c r="BQ137" i="4"/>
  <c r="BL137" i="4"/>
  <c r="BB137" i="4"/>
  <c r="CP137" i="4"/>
  <c r="CK137" i="4"/>
  <c r="BG137" i="4"/>
  <c r="AW137" i="4"/>
  <c r="AM137" i="4"/>
  <c r="AC137" i="4"/>
  <c r="AB137" i="4" s="1"/>
  <c r="AH137" i="4"/>
  <c r="AR137" i="4"/>
  <c r="X137" i="4"/>
  <c r="S137" i="4"/>
  <c r="R137" i="4" s="1"/>
  <c r="DY133" i="4"/>
  <c r="DX133" i="4" s="1"/>
  <c r="DT133" i="4"/>
  <c r="DO133" i="4"/>
  <c r="DJ133" i="4"/>
  <c r="DI133" i="4" s="1"/>
  <c r="CU133" i="4"/>
  <c r="DE133" i="4"/>
  <c r="CZ133" i="4"/>
  <c r="CF133" i="4"/>
  <c r="CE133" i="4" s="1"/>
  <c r="CK133" i="4"/>
  <c r="BL133" i="4"/>
  <c r="BK133" i="4" s="1"/>
  <c r="CP133" i="4"/>
  <c r="BV133" i="4"/>
  <c r="BW133" i="4" s="1"/>
  <c r="BQ133" i="4"/>
  <c r="AW133" i="4"/>
  <c r="AM133" i="4"/>
  <c r="AC133" i="4"/>
  <c r="AB133" i="4" s="1"/>
  <c r="BG133" i="4"/>
  <c r="AR133" i="4"/>
  <c r="X133" i="4"/>
  <c r="BB133" i="4"/>
  <c r="AH133" i="4"/>
  <c r="S133" i="4"/>
  <c r="R133" i="4" s="1"/>
  <c r="DY129" i="4"/>
  <c r="DT129" i="4"/>
  <c r="DO129" i="4"/>
  <c r="CU129" i="4"/>
  <c r="CT129" i="4" s="1"/>
  <c r="AD115" i="7" s="1"/>
  <c r="CZ129" i="4"/>
  <c r="DJ129" i="4"/>
  <c r="DI129" i="4" s="1"/>
  <c r="DE129" i="4"/>
  <c r="DD129" i="4" s="1"/>
  <c r="AC115" i="7" s="1"/>
  <c r="CF129" i="4"/>
  <c r="CP129" i="4"/>
  <c r="BV129" i="4"/>
  <c r="BW129" i="4" s="1"/>
  <c r="BL129" i="4"/>
  <c r="BK129" i="4" s="1"/>
  <c r="BG129" i="4"/>
  <c r="AW129" i="4"/>
  <c r="AM129" i="4"/>
  <c r="AL129" i="4" s="1"/>
  <c r="AC129" i="4"/>
  <c r="CK129" i="4"/>
  <c r="BQ129" i="4"/>
  <c r="BB129" i="4"/>
  <c r="AH129" i="4"/>
  <c r="AG129" i="4" s="1"/>
  <c r="X129" i="4"/>
  <c r="W129" i="4" s="1"/>
  <c r="AR129" i="4"/>
  <c r="S129" i="4"/>
  <c r="DY125" i="4"/>
  <c r="DT125" i="4"/>
  <c r="DO125" i="4"/>
  <c r="CZ125" i="4"/>
  <c r="CY125" i="4" s="1"/>
  <c r="CU125" i="4"/>
  <c r="DJ125" i="4"/>
  <c r="CP125" i="4"/>
  <c r="CF125" i="4"/>
  <c r="CE125" i="4" s="1"/>
  <c r="DE125" i="4"/>
  <c r="CK125" i="4"/>
  <c r="BL125" i="4"/>
  <c r="BQ125" i="4"/>
  <c r="AW125" i="4"/>
  <c r="AM125" i="4"/>
  <c r="AL125" i="4" s="1"/>
  <c r="AC125" i="4"/>
  <c r="BV125" i="4"/>
  <c r="BG125" i="4"/>
  <c r="AR125" i="4"/>
  <c r="BB125" i="4"/>
  <c r="AH125" i="4"/>
  <c r="S125" i="4"/>
  <c r="X125" i="4"/>
  <c r="DY121" i="4"/>
  <c r="DT121" i="4"/>
  <c r="DO121" i="4"/>
  <c r="DJ121" i="4"/>
  <c r="CZ121" i="4"/>
  <c r="DE121" i="4"/>
  <c r="CF121" i="4"/>
  <c r="CE121" i="4" s="1"/>
  <c r="CU121" i="4"/>
  <c r="CT121" i="4" s="1"/>
  <c r="AD107" i="7" s="1"/>
  <c r="BV121" i="4"/>
  <c r="BQ121" i="4"/>
  <c r="BL121" i="4"/>
  <c r="BK121" i="4" s="1"/>
  <c r="CK121" i="4"/>
  <c r="BG121" i="4"/>
  <c r="AW121" i="4"/>
  <c r="AM121" i="4"/>
  <c r="AC121" i="4"/>
  <c r="AB121" i="4" s="1"/>
  <c r="BB121" i="4"/>
  <c r="AH121" i="4"/>
  <c r="CP121" i="4"/>
  <c r="AR121" i="4"/>
  <c r="AQ121" i="4" s="1"/>
  <c r="X121" i="4"/>
  <c r="S121" i="4"/>
  <c r="R121" i="4" s="1"/>
  <c r="DY117" i="4"/>
  <c r="DT117" i="4"/>
  <c r="DO117" i="4"/>
  <c r="DJ117" i="4"/>
  <c r="DI117" i="4" s="1"/>
  <c r="DE117" i="4"/>
  <c r="DD117" i="4" s="1"/>
  <c r="AC103" i="7" s="1"/>
  <c r="CZ117" i="4"/>
  <c r="CY117" i="4" s="1"/>
  <c r="CU117" i="4"/>
  <c r="CF117" i="4"/>
  <c r="CP117" i="4"/>
  <c r="CK117" i="4"/>
  <c r="BL117" i="4"/>
  <c r="BV117" i="4"/>
  <c r="BW117" i="4" s="1"/>
  <c r="AW117" i="4"/>
  <c r="AM117" i="4"/>
  <c r="AL117" i="4" s="1"/>
  <c r="AC117" i="4"/>
  <c r="BG117" i="4"/>
  <c r="AR117" i="4"/>
  <c r="AQ117" i="4" s="1"/>
  <c r="X117" i="4"/>
  <c r="BQ117" i="4"/>
  <c r="BB117" i="4"/>
  <c r="AH117" i="4"/>
  <c r="S117" i="4"/>
  <c r="DY113" i="4"/>
  <c r="DT113" i="4"/>
  <c r="DO113" i="4"/>
  <c r="CU113" i="4"/>
  <c r="CZ113" i="4"/>
  <c r="CF113" i="4"/>
  <c r="CE113" i="4" s="1"/>
  <c r="CP113" i="4"/>
  <c r="CO113" i="4" s="1"/>
  <c r="DE113" i="4"/>
  <c r="DD113" i="4" s="1"/>
  <c r="AC99" i="7" s="1"/>
  <c r="BV113" i="4"/>
  <c r="BL113" i="4"/>
  <c r="BK113" i="4" s="1"/>
  <c r="DJ113" i="4"/>
  <c r="DI113" i="4" s="1"/>
  <c r="BQ113" i="4"/>
  <c r="BG113" i="4"/>
  <c r="AW113" i="4"/>
  <c r="AV113" i="4" s="1"/>
  <c r="AM113" i="4"/>
  <c r="AL113" i="4" s="1"/>
  <c r="AC113" i="4"/>
  <c r="AB113" i="4" s="1"/>
  <c r="CK113" i="4"/>
  <c r="BB113" i="4"/>
  <c r="AH113" i="4"/>
  <c r="X113" i="4"/>
  <c r="AR113" i="4"/>
  <c r="S113" i="4"/>
  <c r="R113" i="4" s="1"/>
  <c r="DY109" i="4"/>
  <c r="DX109" i="4" s="1"/>
  <c r="DT109" i="4"/>
  <c r="DO109" i="4"/>
  <c r="DJ109" i="4"/>
  <c r="DI109" i="4" s="1"/>
  <c r="CZ109" i="4"/>
  <c r="CY109" i="4" s="1"/>
  <c r="CU109" i="4"/>
  <c r="CT109" i="4" s="1"/>
  <c r="AD95" i="7" s="1"/>
  <c r="CP109" i="4"/>
  <c r="CF109" i="4"/>
  <c r="CK109" i="4"/>
  <c r="BL109" i="4"/>
  <c r="DE109" i="4"/>
  <c r="BQ109" i="4"/>
  <c r="AW109" i="4"/>
  <c r="AM109" i="4"/>
  <c r="AL109" i="4" s="1"/>
  <c r="AC109" i="4"/>
  <c r="BV109" i="4"/>
  <c r="BG109" i="4"/>
  <c r="AR109" i="4"/>
  <c r="AQ109" i="4" s="1"/>
  <c r="BB109" i="4"/>
  <c r="AH109" i="4"/>
  <c r="S109" i="4"/>
  <c r="R109" i="4" s="1"/>
  <c r="X109" i="4"/>
  <c r="DY105" i="4"/>
  <c r="DT105" i="4"/>
  <c r="DJ105" i="4"/>
  <c r="DI105" i="4" s="1"/>
  <c r="CZ105" i="4"/>
  <c r="CY105" i="4" s="1"/>
  <c r="DO105" i="4"/>
  <c r="CU105" i="4"/>
  <c r="CT105" i="4" s="1"/>
  <c r="AD91" i="7" s="1"/>
  <c r="DE105" i="4"/>
  <c r="DD105" i="4" s="1"/>
  <c r="AC91" i="7" s="1"/>
  <c r="CF105" i="4"/>
  <c r="BV105" i="4"/>
  <c r="BQ105" i="4"/>
  <c r="BL105" i="4"/>
  <c r="BK105" i="4" s="1"/>
  <c r="CP105" i="4"/>
  <c r="CO105" i="4" s="1"/>
  <c r="CK105" i="4"/>
  <c r="BG105" i="4"/>
  <c r="AW105" i="4"/>
  <c r="AM105" i="4"/>
  <c r="AC105" i="4"/>
  <c r="BB105" i="4"/>
  <c r="AH105" i="4"/>
  <c r="AR105" i="4"/>
  <c r="AQ105" i="4" s="1"/>
  <c r="X105" i="4"/>
  <c r="S105" i="4"/>
  <c r="R105" i="4" s="1"/>
  <c r="DY101" i="4"/>
  <c r="DT101" i="4"/>
  <c r="DO101" i="4"/>
  <c r="DJ101" i="4"/>
  <c r="DI101" i="4" s="1"/>
  <c r="CU101" i="4"/>
  <c r="DE101" i="4"/>
  <c r="CZ101" i="4"/>
  <c r="CF101" i="4"/>
  <c r="CE101" i="4" s="1"/>
  <c r="CK101" i="4"/>
  <c r="BL101" i="4"/>
  <c r="BV101" i="4"/>
  <c r="BQ101" i="4"/>
  <c r="AW101" i="4"/>
  <c r="AM101" i="4"/>
  <c r="AL101" i="4" s="1"/>
  <c r="AC101" i="4"/>
  <c r="CP101" i="4"/>
  <c r="CO101" i="4" s="1"/>
  <c r="BG101" i="4"/>
  <c r="AR101" i="4"/>
  <c r="X101" i="4"/>
  <c r="BB101" i="4"/>
  <c r="AH101" i="4"/>
  <c r="S101" i="4"/>
  <c r="DY97" i="4"/>
  <c r="DT97" i="4"/>
  <c r="DO97" i="4"/>
  <c r="CZ97" i="4"/>
  <c r="CY97" i="4" s="1"/>
  <c r="DJ97" i="4"/>
  <c r="DE97" i="4"/>
  <c r="DD97" i="4" s="1"/>
  <c r="AC83" i="7" s="1"/>
  <c r="CF97" i="4"/>
  <c r="CE97" i="4" s="1"/>
  <c r="CU97" i="4"/>
  <c r="CP97" i="4"/>
  <c r="BV97" i="4"/>
  <c r="BW97" i="4" s="1"/>
  <c r="BL97" i="4"/>
  <c r="BK97" i="4" s="1"/>
  <c r="BG97" i="4"/>
  <c r="AW97" i="4"/>
  <c r="AM97" i="4"/>
  <c r="AL97" i="4" s="1"/>
  <c r="AC97" i="4"/>
  <c r="CK97" i="4"/>
  <c r="BQ97" i="4"/>
  <c r="BB97" i="4"/>
  <c r="AH97" i="4"/>
  <c r="X97" i="4"/>
  <c r="AR97" i="4"/>
  <c r="S97" i="4"/>
  <c r="DY93" i="4"/>
  <c r="DT93" i="4"/>
  <c r="DO93" i="4"/>
  <c r="CZ93" i="4"/>
  <c r="CY93" i="4" s="1"/>
  <c r="DJ93" i="4"/>
  <c r="DI93" i="4" s="1"/>
  <c r="CU93" i="4"/>
  <c r="CT93" i="4" s="1"/>
  <c r="AD79" i="7" s="1"/>
  <c r="CP93" i="4"/>
  <c r="CF93" i="4"/>
  <c r="DE93" i="4"/>
  <c r="CK93" i="4"/>
  <c r="BL93" i="4"/>
  <c r="BQ93" i="4"/>
  <c r="AW93" i="4"/>
  <c r="AV93" i="4" s="1"/>
  <c r="AM93" i="4"/>
  <c r="AC93" i="4"/>
  <c r="BV93" i="4"/>
  <c r="BG93" i="4"/>
  <c r="AR93" i="4"/>
  <c r="AQ93" i="4" s="1"/>
  <c r="BB93" i="4"/>
  <c r="AH93" i="4"/>
  <c r="X93" i="4"/>
  <c r="S93" i="4"/>
  <c r="DY89" i="4"/>
  <c r="DT89" i="4"/>
  <c r="DO89" i="4"/>
  <c r="DJ89" i="4"/>
  <c r="DI89" i="4" s="1"/>
  <c r="CZ89" i="4"/>
  <c r="CU89" i="4"/>
  <c r="CT89" i="4" s="1"/>
  <c r="AD75" i="7" s="1"/>
  <c r="CF89" i="4"/>
  <c r="BV89" i="4"/>
  <c r="BW89" i="4" s="1"/>
  <c r="BQ89" i="4"/>
  <c r="BL89" i="4"/>
  <c r="BK89" i="4" s="1"/>
  <c r="DE89" i="4"/>
  <c r="CK89" i="4"/>
  <c r="BG89" i="4"/>
  <c r="CP89" i="4"/>
  <c r="CO89" i="4" s="1"/>
  <c r="AW89" i="4"/>
  <c r="AM89" i="4"/>
  <c r="AL89" i="4" s="1"/>
  <c r="AC89" i="4"/>
  <c r="BB89" i="4"/>
  <c r="AH89" i="4"/>
  <c r="AR89" i="4"/>
  <c r="AQ89" i="4" s="1"/>
  <c r="X89" i="4"/>
  <c r="S89" i="4"/>
  <c r="R89" i="4" s="1"/>
  <c r="DY85" i="4"/>
  <c r="DX85" i="4" s="1"/>
  <c r="DT85" i="4"/>
  <c r="DO85" i="4"/>
  <c r="DJ85" i="4"/>
  <c r="CU85" i="4"/>
  <c r="CT85" i="4" s="1"/>
  <c r="AD71" i="7" s="1"/>
  <c r="CZ85" i="4"/>
  <c r="CY85" i="4" s="1"/>
  <c r="CF85" i="4"/>
  <c r="DE85" i="4"/>
  <c r="DD85" i="4" s="1"/>
  <c r="AC71" i="7" s="1"/>
  <c r="CP85" i="4"/>
  <c r="CO85" i="4" s="1"/>
  <c r="CK85" i="4"/>
  <c r="BL85" i="4"/>
  <c r="BV85" i="4"/>
  <c r="BW85" i="4" s="1"/>
  <c r="AW85" i="4"/>
  <c r="AV85" i="4" s="1"/>
  <c r="AM85" i="4"/>
  <c r="AL85" i="4" s="1"/>
  <c r="AC85" i="4"/>
  <c r="BG85" i="4"/>
  <c r="AR85" i="4"/>
  <c r="BQ85" i="4"/>
  <c r="X85" i="4"/>
  <c r="BB85" i="4"/>
  <c r="AH85" i="4"/>
  <c r="AG85" i="4" s="1"/>
  <c r="S85" i="4"/>
  <c r="DY81" i="4"/>
  <c r="DT81" i="4"/>
  <c r="DO81" i="4"/>
  <c r="CZ81" i="4"/>
  <c r="CY81" i="4" s="1"/>
  <c r="CU81" i="4"/>
  <c r="CF81" i="4"/>
  <c r="CE81" i="4" s="1"/>
  <c r="CP81" i="4"/>
  <c r="BL81" i="4"/>
  <c r="BK81" i="4" s="1"/>
  <c r="BV81" i="4"/>
  <c r="BQ81" i="4"/>
  <c r="BG81" i="4"/>
  <c r="DE81" i="4"/>
  <c r="AW81" i="4"/>
  <c r="AM81" i="4"/>
  <c r="AL81" i="4" s="1"/>
  <c r="AC81" i="4"/>
  <c r="DJ81" i="4"/>
  <c r="DI81" i="4" s="1"/>
  <c r="CK81" i="4"/>
  <c r="BB81" i="4"/>
  <c r="AH81" i="4"/>
  <c r="X81" i="4"/>
  <c r="AR81" i="4"/>
  <c r="S81" i="4"/>
  <c r="DY77" i="4"/>
  <c r="DT77" i="4"/>
  <c r="DJ77" i="4"/>
  <c r="CZ77" i="4"/>
  <c r="DO77" i="4"/>
  <c r="CU77" i="4"/>
  <c r="CT77" i="4" s="1"/>
  <c r="AD63" i="7" s="1"/>
  <c r="CP77" i="4"/>
  <c r="CF77" i="4"/>
  <c r="DE77" i="4"/>
  <c r="DD77" i="4" s="1"/>
  <c r="AC63" i="7" s="1"/>
  <c r="CK77" i="4"/>
  <c r="BV77" i="4"/>
  <c r="BL77" i="4"/>
  <c r="BQ77" i="4"/>
  <c r="AW77" i="4"/>
  <c r="AV77" i="4" s="1"/>
  <c r="AM77" i="4"/>
  <c r="AC77" i="4"/>
  <c r="AB77" i="4" s="1"/>
  <c r="BG77" i="4"/>
  <c r="AR77" i="4"/>
  <c r="AQ77" i="4" s="1"/>
  <c r="BB77" i="4"/>
  <c r="AH77" i="4"/>
  <c r="S77" i="4"/>
  <c r="X77" i="4"/>
  <c r="DY73" i="4"/>
  <c r="DT73" i="4"/>
  <c r="DO73" i="4"/>
  <c r="DJ73" i="4"/>
  <c r="DI73" i="4" s="1"/>
  <c r="CZ73" i="4"/>
  <c r="CU73" i="4"/>
  <c r="CF73" i="4"/>
  <c r="BQ73" i="4"/>
  <c r="BL73" i="4"/>
  <c r="DE73" i="4"/>
  <c r="CP73" i="4"/>
  <c r="CO73" i="4" s="1"/>
  <c r="CK73" i="4"/>
  <c r="BG73" i="4"/>
  <c r="BV73" i="4"/>
  <c r="BW73" i="4" s="1"/>
  <c r="AW73" i="4"/>
  <c r="AV73" i="4" s="1"/>
  <c r="AM73" i="4"/>
  <c r="AC73" i="4"/>
  <c r="BB73" i="4"/>
  <c r="AH73" i="4"/>
  <c r="AR73" i="4"/>
  <c r="X73" i="4"/>
  <c r="S73" i="4"/>
  <c r="R73" i="4" s="1"/>
  <c r="DY69" i="4"/>
  <c r="DT69" i="4"/>
  <c r="DO69" i="4"/>
  <c r="DJ69" i="4"/>
  <c r="DI69" i="4" s="1"/>
  <c r="CU69" i="4"/>
  <c r="CZ69" i="4"/>
  <c r="CY69" i="4" s="1"/>
  <c r="CF69" i="4"/>
  <c r="DE69" i="4"/>
  <c r="CK69" i="4"/>
  <c r="BL69" i="4"/>
  <c r="CP69" i="4"/>
  <c r="BQ69" i="4"/>
  <c r="AW69" i="4"/>
  <c r="AM69" i="4"/>
  <c r="AC69" i="4"/>
  <c r="BV69" i="4"/>
  <c r="BW69" i="4" s="1"/>
  <c r="BG69" i="4"/>
  <c r="AR69" i="4"/>
  <c r="AQ69" i="4" s="1"/>
  <c r="X69" i="4"/>
  <c r="BB69" i="4"/>
  <c r="AH69" i="4"/>
  <c r="S69" i="4"/>
  <c r="DY65" i="4"/>
  <c r="DT65" i="4"/>
  <c r="DO65" i="4"/>
  <c r="CZ65" i="4"/>
  <c r="CY65" i="4" s="1"/>
  <c r="DJ65" i="4"/>
  <c r="DE65" i="4"/>
  <c r="DD65" i="4" s="1"/>
  <c r="AC51" i="7" s="1"/>
  <c r="CF65" i="4"/>
  <c r="CP65" i="4"/>
  <c r="CO65" i="4" s="1"/>
  <c r="BL65" i="4"/>
  <c r="CU65" i="4"/>
  <c r="CT65" i="4" s="1"/>
  <c r="AD51" i="7" s="1"/>
  <c r="BV65" i="4"/>
  <c r="BG65" i="4"/>
  <c r="AW65" i="4"/>
  <c r="AM65" i="4"/>
  <c r="AL65" i="4" s="1"/>
  <c r="CK65" i="4"/>
  <c r="BQ65" i="4"/>
  <c r="BB65" i="4"/>
  <c r="AH65" i="4"/>
  <c r="AG65" i="4" s="1"/>
  <c r="X65" i="4"/>
  <c r="W65" i="4" s="1"/>
  <c r="AR65" i="4"/>
  <c r="AQ65" i="4" s="1"/>
  <c r="S65" i="4"/>
  <c r="AC65" i="4"/>
  <c r="AB65" i="4" s="1"/>
  <c r="DY61" i="4"/>
  <c r="DT61" i="4"/>
  <c r="CZ61" i="4"/>
  <c r="DJ61" i="4"/>
  <c r="CU61" i="4"/>
  <c r="CT61" i="4" s="1"/>
  <c r="AD47" i="7" s="1"/>
  <c r="CP61" i="4"/>
  <c r="CF61" i="4"/>
  <c r="CK61" i="4"/>
  <c r="BV61" i="4"/>
  <c r="BW61" i="4" s="1"/>
  <c r="BL61" i="4"/>
  <c r="DE61" i="4"/>
  <c r="BQ61" i="4"/>
  <c r="AW61" i="4"/>
  <c r="AV61" i="4" s="1"/>
  <c r="AM61" i="4"/>
  <c r="DO61" i="4"/>
  <c r="BG61" i="4"/>
  <c r="AR61" i="4"/>
  <c r="AQ61" i="4" s="1"/>
  <c r="BB61" i="4"/>
  <c r="AH61" i="4"/>
  <c r="AC61" i="4"/>
  <c r="S61" i="4"/>
  <c r="X61" i="4"/>
  <c r="DY57" i="4"/>
  <c r="DT57" i="4"/>
  <c r="DO57" i="4"/>
  <c r="DJ57" i="4"/>
  <c r="CZ57" i="4"/>
  <c r="CU57" i="4"/>
  <c r="CF57" i="4"/>
  <c r="CE57" i="4" s="1"/>
  <c r="BL57" i="4"/>
  <c r="DE57" i="4"/>
  <c r="CK57" i="4"/>
  <c r="BG57" i="4"/>
  <c r="AW57" i="4"/>
  <c r="AV57" i="4" s="1"/>
  <c r="AM57" i="4"/>
  <c r="BQ57" i="4"/>
  <c r="CP57" i="4"/>
  <c r="CO57" i="4" s="1"/>
  <c r="BB57" i="4"/>
  <c r="AH57" i="4"/>
  <c r="AC57" i="4"/>
  <c r="AB57" i="4" s="1"/>
  <c r="BV57" i="4"/>
  <c r="BW57" i="4" s="1"/>
  <c r="AR57" i="4"/>
  <c r="X57" i="4"/>
  <c r="S57" i="4"/>
  <c r="DY53" i="4"/>
  <c r="DT53" i="4"/>
  <c r="DO53" i="4"/>
  <c r="DJ53" i="4"/>
  <c r="DI53" i="4" s="1"/>
  <c r="CU53" i="4"/>
  <c r="CT53" i="4" s="1"/>
  <c r="AD39" i="7" s="1"/>
  <c r="CZ53" i="4"/>
  <c r="CY53" i="4" s="1"/>
  <c r="CF53" i="4"/>
  <c r="DE53" i="4"/>
  <c r="DD53" i="4" s="1"/>
  <c r="AC39" i="7" s="1"/>
  <c r="CP53" i="4"/>
  <c r="CO53" i="4" s="1"/>
  <c r="CK53" i="4"/>
  <c r="BL53" i="4"/>
  <c r="BV53" i="4"/>
  <c r="BW53" i="4" s="1"/>
  <c r="BQ53" i="4"/>
  <c r="AW53" i="4"/>
  <c r="AV53" i="4" s="1"/>
  <c r="AM53" i="4"/>
  <c r="BG53" i="4"/>
  <c r="AR53" i="4"/>
  <c r="AC53" i="4"/>
  <c r="X53" i="4"/>
  <c r="BB53" i="4"/>
  <c r="AH53" i="4"/>
  <c r="AG53" i="4" s="1"/>
  <c r="S53" i="4"/>
  <c r="DY49" i="4"/>
  <c r="DT49" i="4"/>
  <c r="CZ49" i="4"/>
  <c r="CY49" i="4" s="1"/>
  <c r="DO49" i="4"/>
  <c r="DE49" i="4"/>
  <c r="CF49" i="4"/>
  <c r="CE49" i="4" s="1"/>
  <c r="DJ49" i="4"/>
  <c r="CP49" i="4"/>
  <c r="CO49" i="4" s="1"/>
  <c r="BL49" i="4"/>
  <c r="BV49" i="4"/>
  <c r="BW49" i="4" s="1"/>
  <c r="BG49" i="4"/>
  <c r="AW49" i="4"/>
  <c r="AV49" i="4" s="1"/>
  <c r="AM49" i="4"/>
  <c r="CU49" i="4"/>
  <c r="CK49" i="4"/>
  <c r="BQ49" i="4"/>
  <c r="BB49" i="4"/>
  <c r="AH49" i="4"/>
  <c r="X49" i="4"/>
  <c r="AR49" i="4"/>
  <c r="AQ49" i="4" s="1"/>
  <c r="AC49" i="4"/>
  <c r="AB49" i="4" s="1"/>
  <c r="S49" i="4"/>
  <c r="DY45" i="4"/>
  <c r="DX45" i="4" s="1"/>
  <c r="DT45" i="4"/>
  <c r="DO45" i="4"/>
  <c r="DJ45" i="4"/>
  <c r="CZ45" i="4"/>
  <c r="CY45" i="4" s="1"/>
  <c r="CU45" i="4"/>
  <c r="CP45" i="4"/>
  <c r="CF45" i="4"/>
  <c r="CK45" i="4"/>
  <c r="BV45" i="4"/>
  <c r="BW45" i="4" s="1"/>
  <c r="BL45" i="4"/>
  <c r="BQ45" i="4"/>
  <c r="AW45" i="4"/>
  <c r="AV45" i="4" s="1"/>
  <c r="AM45" i="4"/>
  <c r="AL45" i="4" s="1"/>
  <c r="BG45" i="4"/>
  <c r="AR45" i="4"/>
  <c r="AQ45" i="4" s="1"/>
  <c r="BB45" i="4"/>
  <c r="AH45" i="4"/>
  <c r="AC45" i="4"/>
  <c r="DE45" i="4"/>
  <c r="DD45" i="4" s="1"/>
  <c r="AC31" i="7" s="1"/>
  <c r="S45" i="4"/>
  <c r="X45" i="4"/>
  <c r="DY41" i="4"/>
  <c r="DT41" i="4"/>
  <c r="DJ41" i="4"/>
  <c r="DI41" i="4" s="1"/>
  <c r="DO41" i="4"/>
  <c r="CZ41" i="4"/>
  <c r="CU41" i="4"/>
  <c r="CF41" i="4"/>
  <c r="DE41" i="4"/>
  <c r="DD41" i="4" s="1"/>
  <c r="AC27" i="7" s="1"/>
  <c r="BL41" i="4"/>
  <c r="CP41" i="4"/>
  <c r="CK41" i="4"/>
  <c r="BG41" i="4"/>
  <c r="BV41" i="4"/>
  <c r="AW41" i="4"/>
  <c r="AM41" i="4"/>
  <c r="AL41" i="4" s="1"/>
  <c r="BQ41" i="4"/>
  <c r="BB41" i="4"/>
  <c r="AH41" i="4"/>
  <c r="AC41" i="4"/>
  <c r="AB41" i="4" s="1"/>
  <c r="AR41" i="4"/>
  <c r="AQ41" i="4" s="1"/>
  <c r="X41" i="4"/>
  <c r="S41" i="4"/>
  <c r="DY37" i="4"/>
  <c r="DT37" i="4"/>
  <c r="DO37" i="4"/>
  <c r="DJ37" i="4"/>
  <c r="DI37" i="4" s="1"/>
  <c r="CU37" i="4"/>
  <c r="CZ37" i="4"/>
  <c r="CY37" i="4" s="1"/>
  <c r="CF37" i="4"/>
  <c r="DE37" i="4"/>
  <c r="DD37" i="4" s="1"/>
  <c r="AC23" i="7" s="1"/>
  <c r="CK37" i="4"/>
  <c r="BL37" i="4"/>
  <c r="BQ37" i="4"/>
  <c r="AW37" i="4"/>
  <c r="AV37" i="4" s="1"/>
  <c r="AM37" i="4"/>
  <c r="AL37" i="4" s="1"/>
  <c r="CP37" i="4"/>
  <c r="CO37" i="4" s="1"/>
  <c r="BV37" i="4"/>
  <c r="BG37" i="4"/>
  <c r="AR37" i="4"/>
  <c r="AC37" i="4"/>
  <c r="S37" i="4"/>
  <c r="X37" i="4"/>
  <c r="W37" i="4" s="1"/>
  <c r="BB37" i="4"/>
  <c r="AH37" i="4"/>
  <c r="AG37" i="4" s="1"/>
  <c r="DY33" i="4"/>
  <c r="DT33" i="4"/>
  <c r="CZ33" i="4"/>
  <c r="CY33" i="4" s="1"/>
  <c r="DJ33" i="4"/>
  <c r="DO33" i="4"/>
  <c r="DE33" i="4"/>
  <c r="CF33" i="4"/>
  <c r="CU33" i="4"/>
  <c r="CT33" i="4" s="1"/>
  <c r="AD19" i="7" s="1"/>
  <c r="CP33" i="4"/>
  <c r="BL33" i="4"/>
  <c r="BK33" i="4" s="1"/>
  <c r="BV33" i="4"/>
  <c r="BG33" i="4"/>
  <c r="AW33" i="4"/>
  <c r="AM33" i="4"/>
  <c r="AL33" i="4" s="1"/>
  <c r="CK33" i="4"/>
  <c r="BQ33" i="4"/>
  <c r="BB33" i="4"/>
  <c r="AH33" i="4"/>
  <c r="X33" i="4"/>
  <c r="S33" i="4"/>
  <c r="R33" i="4" s="1"/>
  <c r="AR33" i="4"/>
  <c r="AC33" i="4"/>
  <c r="DY29" i="4"/>
  <c r="DT29" i="4"/>
  <c r="DO29" i="4"/>
  <c r="CZ29" i="4"/>
  <c r="DJ29" i="4"/>
  <c r="CU29" i="4"/>
  <c r="CP29" i="4"/>
  <c r="CF29" i="4"/>
  <c r="CK29" i="4"/>
  <c r="BV29" i="4"/>
  <c r="BL29" i="4"/>
  <c r="DE29" i="4"/>
  <c r="DD29" i="4" s="1"/>
  <c r="AC15" i="7" s="1"/>
  <c r="BQ29" i="4"/>
  <c r="AW29" i="4"/>
  <c r="AV29" i="4" s="1"/>
  <c r="AM29" i="4"/>
  <c r="BG29" i="4"/>
  <c r="AR29" i="4"/>
  <c r="AQ29" i="4" s="1"/>
  <c r="BB29" i="4"/>
  <c r="AH29" i="4"/>
  <c r="AC29" i="4"/>
  <c r="AB29" i="4" s="1"/>
  <c r="S29" i="4"/>
  <c r="R29" i="4" s="1"/>
  <c r="X29" i="4"/>
  <c r="DY25" i="4"/>
  <c r="DT25" i="4"/>
  <c r="DJ25" i="4"/>
  <c r="CZ25" i="4"/>
  <c r="DO25" i="4"/>
  <c r="CU25" i="4"/>
  <c r="CT25" i="4" s="1"/>
  <c r="AD11" i="7" s="1"/>
  <c r="CF25" i="4"/>
  <c r="BL25" i="4"/>
  <c r="CK25" i="4"/>
  <c r="BG25" i="4"/>
  <c r="CP25" i="4"/>
  <c r="CO25" i="4" s="1"/>
  <c r="AW25" i="4"/>
  <c r="AV25" i="4" s="1"/>
  <c r="AM25" i="4"/>
  <c r="DE25" i="4"/>
  <c r="DD25" i="4" s="1"/>
  <c r="AC11" i="7" s="1"/>
  <c r="BQ25" i="4"/>
  <c r="BB25" i="4"/>
  <c r="AH25" i="4"/>
  <c r="BV25" i="4"/>
  <c r="BW25" i="4" s="1"/>
  <c r="AC25" i="4"/>
  <c r="AB25" i="4" s="1"/>
  <c r="AR25" i="4"/>
  <c r="AQ25" i="4" s="1"/>
  <c r="X25" i="4"/>
  <c r="W25" i="4" s="1"/>
  <c r="S25" i="4"/>
  <c r="R25" i="4" s="1"/>
  <c r="DY21" i="4"/>
  <c r="DT21" i="4"/>
  <c r="DO21" i="4"/>
  <c r="DJ21" i="4"/>
  <c r="DI21" i="4" s="1"/>
  <c r="CU21" i="4"/>
  <c r="CZ21" i="4"/>
  <c r="CY21" i="4" s="1"/>
  <c r="CF21" i="4"/>
  <c r="DE21" i="4"/>
  <c r="DD21" i="4" s="1"/>
  <c r="AC7" i="7" s="1"/>
  <c r="CP21" i="4"/>
  <c r="CO21" i="4" s="1"/>
  <c r="CK21" i="4"/>
  <c r="BL21" i="4"/>
  <c r="BV21" i="4"/>
  <c r="BW21" i="4" s="1"/>
  <c r="BQ21" i="4"/>
  <c r="AW21" i="4"/>
  <c r="AV21" i="4" s="1"/>
  <c r="AM21" i="4"/>
  <c r="AL21" i="4" s="1"/>
  <c r="BG21" i="4"/>
  <c r="AR21" i="4"/>
  <c r="AQ21" i="4" s="1"/>
  <c r="AC21" i="4"/>
  <c r="AB21" i="4" s="1"/>
  <c r="S21" i="4"/>
  <c r="X21" i="4"/>
  <c r="BB21" i="4"/>
  <c r="AH21" i="4"/>
  <c r="DY17" i="4"/>
  <c r="DT17" i="4"/>
  <c r="DO17" i="4"/>
  <c r="CZ17" i="4"/>
  <c r="CY17" i="4" s="1"/>
  <c r="DJ17" i="4"/>
  <c r="CU17" i="4"/>
  <c r="CT17" i="4" s="1"/>
  <c r="AD3" i="7" s="1"/>
  <c r="DE17" i="4"/>
  <c r="DD17" i="4" s="1"/>
  <c r="CF17" i="4"/>
  <c r="CP17" i="4"/>
  <c r="BL17" i="4"/>
  <c r="BV17" i="4"/>
  <c r="BG17" i="4"/>
  <c r="AW17" i="4"/>
  <c r="AM17" i="4"/>
  <c r="AL17" i="4" s="1"/>
  <c r="CK17" i="4"/>
  <c r="BQ17" i="4"/>
  <c r="BB17" i="4"/>
  <c r="AH17" i="4"/>
  <c r="X17" i="4"/>
  <c r="S17" i="4"/>
  <c r="AR17" i="4"/>
  <c r="AC17" i="4"/>
  <c r="AB17" i="4" s="1"/>
  <c r="DY244" i="4"/>
  <c r="DX244" i="4" s="1"/>
  <c r="DO244" i="4"/>
  <c r="DN244" i="4" s="1"/>
  <c r="DT244" i="4"/>
  <c r="DS244" i="4" s="1"/>
  <c r="CU244" i="4"/>
  <c r="CT244" i="4" s="1"/>
  <c r="AD230" i="7" s="1"/>
  <c r="DJ244" i="4"/>
  <c r="DI244" i="4" s="1"/>
  <c r="DE244" i="4"/>
  <c r="DD244" i="4" s="1"/>
  <c r="AC230" i="7" s="1"/>
  <c r="CF244" i="4"/>
  <c r="CE244" i="4" s="1"/>
  <c r="BQ244" i="4"/>
  <c r="CP244" i="4"/>
  <c r="CO244" i="4" s="1"/>
  <c r="BL244" i="4"/>
  <c r="BK244" i="4" s="1"/>
  <c r="BB244" i="4"/>
  <c r="CZ244" i="4"/>
  <c r="CY244" i="4" s="1"/>
  <c r="AR244" i="4"/>
  <c r="AQ244" i="4" s="1"/>
  <c r="AH244" i="4"/>
  <c r="AG244" i="4" s="1"/>
  <c r="X244" i="4"/>
  <c r="W244" i="4" s="1"/>
  <c r="BV244" i="4"/>
  <c r="BW244" i="4" s="1"/>
  <c r="AW244" i="4"/>
  <c r="AV244" i="4" s="1"/>
  <c r="AC244" i="4"/>
  <c r="AB244" i="4" s="1"/>
  <c r="CK244" i="4"/>
  <c r="CJ244" i="4" s="1"/>
  <c r="BG244" i="4"/>
  <c r="BF244" i="4" s="1"/>
  <c r="S244" i="4"/>
  <c r="R244" i="4" s="1"/>
  <c r="AM244" i="4"/>
  <c r="AL244" i="4" s="1"/>
  <c r="DY240" i="4"/>
  <c r="DT240" i="4"/>
  <c r="DS240" i="4" s="1"/>
  <c r="DO240" i="4"/>
  <c r="DN240" i="4" s="1"/>
  <c r="DJ240" i="4"/>
  <c r="DI240" i="4" s="1"/>
  <c r="CU240" i="4"/>
  <c r="DE240" i="4"/>
  <c r="DD240" i="4" s="1"/>
  <c r="AC226" i="7" s="1"/>
  <c r="CZ240" i="4"/>
  <c r="CY240" i="4" s="1"/>
  <c r="CF240" i="4"/>
  <c r="CE240" i="4" s="1"/>
  <c r="BQ240" i="4"/>
  <c r="CK240" i="4"/>
  <c r="CJ240" i="4" s="1"/>
  <c r="BV240" i="4"/>
  <c r="BL240" i="4"/>
  <c r="BK240" i="4" s="1"/>
  <c r="BB240" i="4"/>
  <c r="BA240" i="4" s="1"/>
  <c r="CP240" i="4"/>
  <c r="CO240" i="4" s="1"/>
  <c r="AR240" i="4"/>
  <c r="AH240" i="4"/>
  <c r="AG240" i="4" s="1"/>
  <c r="X240" i="4"/>
  <c r="W240" i="4" s="1"/>
  <c r="BG240" i="4"/>
  <c r="BF240" i="4" s="1"/>
  <c r="AM240" i="4"/>
  <c r="AL240" i="4" s="1"/>
  <c r="S240" i="4"/>
  <c r="R240" i="4" s="1"/>
  <c r="AW240" i="4"/>
  <c r="AC240" i="4"/>
  <c r="AB240" i="4" s="1"/>
  <c r="DY236" i="4"/>
  <c r="DX236" i="4" s="1"/>
  <c r="DO236" i="4"/>
  <c r="CU236" i="4"/>
  <c r="CT236" i="4" s="1"/>
  <c r="AD222" i="7" s="1"/>
  <c r="DT236" i="4"/>
  <c r="DS236" i="4" s="1"/>
  <c r="DJ236" i="4"/>
  <c r="CZ236" i="4"/>
  <c r="CY236" i="4" s="1"/>
  <c r="CP236" i="4"/>
  <c r="CK236" i="4"/>
  <c r="CJ236" i="4" s="1"/>
  <c r="CF236" i="4"/>
  <c r="CE236" i="4" s="1"/>
  <c r="BQ236" i="4"/>
  <c r="BL236" i="4"/>
  <c r="BK236" i="4" s="1"/>
  <c r="BB236" i="4"/>
  <c r="BA236" i="4" s="1"/>
  <c r="DE236" i="4"/>
  <c r="DD236" i="4" s="1"/>
  <c r="AC222" i="7" s="1"/>
  <c r="AR236" i="4"/>
  <c r="AQ236" i="4" s="1"/>
  <c r="AH236" i="4"/>
  <c r="X236" i="4"/>
  <c r="W236" i="4" s="1"/>
  <c r="AW236" i="4"/>
  <c r="AV236" i="4" s="1"/>
  <c r="AC236" i="4"/>
  <c r="AB236" i="4" s="1"/>
  <c r="BV236" i="4"/>
  <c r="S236" i="4"/>
  <c r="R236" i="4" s="1"/>
  <c r="BG236" i="4"/>
  <c r="BF236" i="4" s="1"/>
  <c r="AM236" i="4"/>
  <c r="AL236" i="4" s="1"/>
  <c r="DY232" i="4"/>
  <c r="DX232" i="4" s="1"/>
  <c r="DO232" i="4"/>
  <c r="DN232" i="4" s="1"/>
  <c r="DT232" i="4"/>
  <c r="DS232" i="4" s="1"/>
  <c r="CU232" i="4"/>
  <c r="CT232" i="4" s="1"/>
  <c r="AD218" i="7" s="1"/>
  <c r="DJ232" i="4"/>
  <c r="DI232" i="4" s="1"/>
  <c r="DE232" i="4"/>
  <c r="DD232" i="4" s="1"/>
  <c r="AC218" i="7" s="1"/>
  <c r="CP232" i="4"/>
  <c r="CO232" i="4" s="1"/>
  <c r="CK232" i="4"/>
  <c r="CJ232" i="4" s="1"/>
  <c r="CF232" i="4"/>
  <c r="BQ232" i="4"/>
  <c r="BV232" i="4"/>
  <c r="BW232" i="4" s="1"/>
  <c r="BL232" i="4"/>
  <c r="BK232" i="4" s="1"/>
  <c r="BB232" i="4"/>
  <c r="AR232" i="4"/>
  <c r="AQ232" i="4" s="1"/>
  <c r="AH232" i="4"/>
  <c r="AG232" i="4" s="1"/>
  <c r="X232" i="4"/>
  <c r="W232" i="4" s="1"/>
  <c r="BG232" i="4"/>
  <c r="BF232" i="4" s="1"/>
  <c r="CZ232" i="4"/>
  <c r="CY232" i="4" s="1"/>
  <c r="AM232" i="4"/>
  <c r="S232" i="4"/>
  <c r="R232" i="4" s="1"/>
  <c r="AW232" i="4"/>
  <c r="AV232" i="4" s="1"/>
  <c r="AC232" i="4"/>
  <c r="AB232" i="4" s="1"/>
  <c r="DY228" i="4"/>
  <c r="DO228" i="4"/>
  <c r="DT228" i="4"/>
  <c r="CU228" i="4"/>
  <c r="DJ228" i="4"/>
  <c r="DI228" i="4" s="1"/>
  <c r="DE228" i="4"/>
  <c r="DD228" i="4" s="1"/>
  <c r="AC214" i="7" s="1"/>
  <c r="CF228" i="4"/>
  <c r="BQ228" i="4"/>
  <c r="CZ228" i="4"/>
  <c r="CK228" i="4"/>
  <c r="BL228" i="4"/>
  <c r="BB228" i="4"/>
  <c r="AR228" i="4"/>
  <c r="AH228" i="4"/>
  <c r="X228" i="4"/>
  <c r="BV228" i="4"/>
  <c r="BW228" i="4" s="1"/>
  <c r="CP228" i="4"/>
  <c r="BG228" i="4"/>
  <c r="AW228" i="4"/>
  <c r="AC228" i="4"/>
  <c r="S228" i="4"/>
  <c r="R228" i="4" s="1"/>
  <c r="AM228" i="4"/>
  <c r="AL228" i="4" s="1"/>
  <c r="DY224" i="4"/>
  <c r="DT224" i="4"/>
  <c r="DO224" i="4"/>
  <c r="DJ224" i="4"/>
  <c r="CU224" i="4"/>
  <c r="DE224" i="4"/>
  <c r="CZ224" i="4"/>
  <c r="CF224" i="4"/>
  <c r="CE224" i="4" s="1"/>
  <c r="BQ224" i="4"/>
  <c r="CP224" i="4"/>
  <c r="CO224" i="4" s="1"/>
  <c r="BV224" i="4"/>
  <c r="BL224" i="4"/>
  <c r="BK224" i="4" s="1"/>
  <c r="BB224" i="4"/>
  <c r="AR224" i="4"/>
  <c r="AQ224" i="4" s="1"/>
  <c r="AH224" i="4"/>
  <c r="X224" i="4"/>
  <c r="BG224" i="4"/>
  <c r="CK224" i="4"/>
  <c r="AM224" i="4"/>
  <c r="AL224" i="4" s="1"/>
  <c r="S224" i="4"/>
  <c r="AW224" i="4"/>
  <c r="AV224" i="4" s="1"/>
  <c r="AC224" i="4"/>
  <c r="AB224" i="4" s="1"/>
  <c r="DY220" i="4"/>
  <c r="DO220" i="4"/>
  <c r="DT220" i="4"/>
  <c r="CU220" i="4"/>
  <c r="CT220" i="4" s="1"/>
  <c r="AD206" i="7" s="1"/>
  <c r="CZ220" i="4"/>
  <c r="CY220" i="4" s="1"/>
  <c r="DE220" i="4"/>
  <c r="DD220" i="4" s="1"/>
  <c r="AC206" i="7" s="1"/>
  <c r="CP220" i="4"/>
  <c r="CK220" i="4"/>
  <c r="CF220" i="4"/>
  <c r="BQ220" i="4"/>
  <c r="DJ220" i="4"/>
  <c r="DI220" i="4" s="1"/>
  <c r="BL220" i="4"/>
  <c r="BB220" i="4"/>
  <c r="AR220" i="4"/>
  <c r="AQ220" i="4" s="1"/>
  <c r="AH220" i="4"/>
  <c r="X220" i="4"/>
  <c r="BG220" i="4"/>
  <c r="AW220" i="4"/>
  <c r="AC220" i="4"/>
  <c r="S220" i="4"/>
  <c r="R220" i="4" s="1"/>
  <c r="BV220" i="4"/>
  <c r="BW220" i="4" s="1"/>
  <c r="AM220" i="4"/>
  <c r="AL220" i="4" s="1"/>
  <c r="DY216" i="4"/>
  <c r="DO216" i="4"/>
  <c r="CU216" i="4"/>
  <c r="CT216" i="4" s="1"/>
  <c r="AD202" i="7" s="1"/>
  <c r="DT216" i="4"/>
  <c r="DJ216" i="4"/>
  <c r="DI216" i="4" s="1"/>
  <c r="DE216" i="4"/>
  <c r="CP216" i="4"/>
  <c r="CK216" i="4"/>
  <c r="CF216" i="4"/>
  <c r="BQ216" i="4"/>
  <c r="CZ216" i="4"/>
  <c r="CY216" i="4" s="1"/>
  <c r="BV216" i="4"/>
  <c r="BW216" i="4" s="1"/>
  <c r="BL216" i="4"/>
  <c r="BB216" i="4"/>
  <c r="AR216" i="4"/>
  <c r="AQ216" i="4" s="1"/>
  <c r="AH216" i="4"/>
  <c r="X216" i="4"/>
  <c r="BG216" i="4"/>
  <c r="AM216" i="4"/>
  <c r="AL216" i="4" s="1"/>
  <c r="S216" i="4"/>
  <c r="R216" i="4" s="1"/>
  <c r="AW216" i="4"/>
  <c r="AC216" i="4"/>
  <c r="AB216" i="4" s="1"/>
  <c r="DY212" i="4"/>
  <c r="DO212" i="4"/>
  <c r="DT212" i="4"/>
  <c r="CU212" i="4"/>
  <c r="CT212" i="4" s="1"/>
  <c r="AD198" i="7" s="1"/>
  <c r="DJ212" i="4"/>
  <c r="DE212" i="4"/>
  <c r="CF212" i="4"/>
  <c r="BQ212" i="4"/>
  <c r="CP212" i="4"/>
  <c r="BL212" i="4"/>
  <c r="BK212" i="4" s="1"/>
  <c r="BB212" i="4"/>
  <c r="AR212" i="4"/>
  <c r="AQ212" i="4" s="1"/>
  <c r="AH212" i="4"/>
  <c r="X212" i="4"/>
  <c r="CK212" i="4"/>
  <c r="BV212" i="4"/>
  <c r="BW212" i="4" s="1"/>
  <c r="CZ212" i="4"/>
  <c r="CY212" i="4" s="1"/>
  <c r="AW212" i="4"/>
  <c r="AV212" i="4" s="1"/>
  <c r="AC212" i="4"/>
  <c r="BG212" i="4"/>
  <c r="S212" i="4"/>
  <c r="AM212" i="4"/>
  <c r="AL212" i="4" s="1"/>
  <c r="DY208" i="4"/>
  <c r="DT208" i="4"/>
  <c r="DO208" i="4"/>
  <c r="DJ208" i="4"/>
  <c r="DI208" i="4" s="1"/>
  <c r="CU208" i="4"/>
  <c r="DE208" i="4"/>
  <c r="CZ208" i="4"/>
  <c r="CY208" i="4" s="1"/>
  <c r="CF208" i="4"/>
  <c r="BQ208" i="4"/>
  <c r="CK208" i="4"/>
  <c r="BV208" i="4"/>
  <c r="BW208" i="4" s="1"/>
  <c r="BL208" i="4"/>
  <c r="BK208" i="4" s="1"/>
  <c r="BB208" i="4"/>
  <c r="AR208" i="4"/>
  <c r="AH208" i="4"/>
  <c r="X208" i="4"/>
  <c r="BG208" i="4"/>
  <c r="CP208" i="4"/>
  <c r="AM208" i="4"/>
  <c r="AL208" i="4" s="1"/>
  <c r="S208" i="4"/>
  <c r="R208" i="4" s="1"/>
  <c r="AW208" i="4"/>
  <c r="AV208" i="4" s="1"/>
  <c r="AC208" i="4"/>
  <c r="AB208" i="4" s="1"/>
  <c r="DY204" i="4"/>
  <c r="DO204" i="4"/>
  <c r="CU204" i="4"/>
  <c r="DT204" i="4"/>
  <c r="DJ204" i="4"/>
  <c r="DI204" i="4" s="1"/>
  <c r="DE204" i="4"/>
  <c r="CZ204" i="4"/>
  <c r="CY204" i="4" s="1"/>
  <c r="CP204" i="4"/>
  <c r="CK204" i="4"/>
  <c r="CF204" i="4"/>
  <c r="CE204" i="4" s="1"/>
  <c r="BQ204" i="4"/>
  <c r="BL204" i="4"/>
  <c r="BK204" i="4" s="1"/>
  <c r="BB204" i="4"/>
  <c r="AR204" i="4"/>
  <c r="AQ204" i="4" s="1"/>
  <c r="AH204" i="4"/>
  <c r="X204" i="4"/>
  <c r="BV204" i="4"/>
  <c r="BW204" i="4" s="1"/>
  <c r="AW204" i="4"/>
  <c r="AV204" i="4" s="1"/>
  <c r="AC204" i="4"/>
  <c r="S204" i="4"/>
  <c r="BG204" i="4"/>
  <c r="AM204" i="4"/>
  <c r="AL204" i="4" s="1"/>
  <c r="DY200" i="4"/>
  <c r="DO200" i="4"/>
  <c r="DT200" i="4"/>
  <c r="CU200" i="4"/>
  <c r="DJ200" i="4"/>
  <c r="DE200" i="4"/>
  <c r="DD200" i="4" s="1"/>
  <c r="AC186" i="7" s="1"/>
  <c r="CP200" i="4"/>
  <c r="CO200" i="4" s="1"/>
  <c r="CK200" i="4"/>
  <c r="CF200" i="4"/>
  <c r="BQ200" i="4"/>
  <c r="BV200" i="4"/>
  <c r="BW200" i="4" s="1"/>
  <c r="BL200" i="4"/>
  <c r="BB200" i="4"/>
  <c r="AR200" i="4"/>
  <c r="AQ200" i="4" s="1"/>
  <c r="AH200" i="4"/>
  <c r="X200" i="4"/>
  <c r="CZ200" i="4"/>
  <c r="BG200" i="4"/>
  <c r="AM200" i="4"/>
  <c r="AL200" i="4" s="1"/>
  <c r="S200" i="4"/>
  <c r="R200" i="4" s="1"/>
  <c r="AW200" i="4"/>
  <c r="AV200" i="4" s="1"/>
  <c r="AC200" i="4"/>
  <c r="DY196" i="4"/>
  <c r="DO196" i="4"/>
  <c r="DT196" i="4"/>
  <c r="CU196" i="4"/>
  <c r="CT196" i="4" s="1"/>
  <c r="AD182" i="7" s="1"/>
  <c r="DJ196" i="4"/>
  <c r="DI196" i="4" s="1"/>
  <c r="DE196" i="4"/>
  <c r="CF196" i="4"/>
  <c r="BQ196" i="4"/>
  <c r="CZ196" i="4"/>
  <c r="CY196" i="4" s="1"/>
  <c r="CK196" i="4"/>
  <c r="BL196" i="4"/>
  <c r="BB196" i="4"/>
  <c r="AR196" i="4"/>
  <c r="AQ196" i="4" s="1"/>
  <c r="AH196" i="4"/>
  <c r="X196" i="4"/>
  <c r="CP196" i="4"/>
  <c r="CO196" i="4" s="1"/>
  <c r="BV196" i="4"/>
  <c r="BG196" i="4"/>
  <c r="AW196" i="4"/>
  <c r="AV196" i="4" s="1"/>
  <c r="AC196" i="4"/>
  <c r="S196" i="4"/>
  <c r="AM196" i="4"/>
  <c r="AL196" i="4" s="1"/>
  <c r="DY192" i="4"/>
  <c r="DT192" i="4"/>
  <c r="DO192" i="4"/>
  <c r="DJ192" i="4"/>
  <c r="DI192" i="4" s="1"/>
  <c r="CU192" i="4"/>
  <c r="DE192" i="4"/>
  <c r="CZ192" i="4"/>
  <c r="CY192" i="4" s="1"/>
  <c r="CF192" i="4"/>
  <c r="CE192" i="4" s="1"/>
  <c r="BQ192" i="4"/>
  <c r="CP192" i="4"/>
  <c r="CO192" i="4" s="1"/>
  <c r="BV192" i="4"/>
  <c r="BL192" i="4"/>
  <c r="BB192" i="4"/>
  <c r="CK192" i="4"/>
  <c r="AR192" i="4"/>
  <c r="AQ192" i="4" s="1"/>
  <c r="AH192" i="4"/>
  <c r="X192" i="4"/>
  <c r="BG192" i="4"/>
  <c r="AM192" i="4"/>
  <c r="AL192" i="4" s="1"/>
  <c r="S192" i="4"/>
  <c r="AW192" i="4"/>
  <c r="AV192" i="4" s="1"/>
  <c r="AC192" i="4"/>
  <c r="DY188" i="4"/>
  <c r="DO188" i="4"/>
  <c r="DT188" i="4"/>
  <c r="CU188" i="4"/>
  <c r="CT188" i="4" s="1"/>
  <c r="AD174" i="7" s="1"/>
  <c r="DJ188" i="4"/>
  <c r="DI188" i="4" s="1"/>
  <c r="CZ188" i="4"/>
  <c r="CY188" i="4" s="1"/>
  <c r="CP188" i="4"/>
  <c r="CK188" i="4"/>
  <c r="CF188" i="4"/>
  <c r="CE188" i="4" s="1"/>
  <c r="BQ188" i="4"/>
  <c r="BL188" i="4"/>
  <c r="BB188" i="4"/>
  <c r="AR188" i="4"/>
  <c r="AQ188" i="4" s="1"/>
  <c r="AH188" i="4"/>
  <c r="X188" i="4"/>
  <c r="BV188" i="4"/>
  <c r="BW188" i="4" s="1"/>
  <c r="BG188" i="4"/>
  <c r="AW188" i="4"/>
  <c r="AV188" i="4" s="1"/>
  <c r="AC188" i="4"/>
  <c r="S188" i="4"/>
  <c r="DE188" i="4"/>
  <c r="AM188" i="4"/>
  <c r="AL188" i="4" s="1"/>
  <c r="DY184" i="4"/>
  <c r="DO184" i="4"/>
  <c r="CU184" i="4"/>
  <c r="CT184" i="4" s="1"/>
  <c r="AD170" i="7" s="1"/>
  <c r="DJ184" i="4"/>
  <c r="DI184" i="4" s="1"/>
  <c r="DE184" i="4"/>
  <c r="DT184" i="4"/>
  <c r="CP184" i="4"/>
  <c r="CO184" i="4" s="1"/>
  <c r="CK184" i="4"/>
  <c r="CF184" i="4"/>
  <c r="CE184" i="4" s="1"/>
  <c r="BQ184" i="4"/>
  <c r="CZ184" i="4"/>
  <c r="CY184" i="4" s="1"/>
  <c r="BV184" i="4"/>
  <c r="BW184" i="4" s="1"/>
  <c r="BL184" i="4"/>
  <c r="BB184" i="4"/>
  <c r="AR184" i="4"/>
  <c r="AQ184" i="4" s="1"/>
  <c r="AH184" i="4"/>
  <c r="X184" i="4"/>
  <c r="BG184" i="4"/>
  <c r="AM184" i="4"/>
  <c r="AL184" i="4" s="1"/>
  <c r="S184" i="4"/>
  <c r="AW184" i="4"/>
  <c r="AV184" i="4" s="1"/>
  <c r="AC184" i="4"/>
  <c r="AB184" i="4" s="1"/>
  <c r="DY180" i="4"/>
  <c r="DO180" i="4"/>
  <c r="DT180" i="4"/>
  <c r="CU180" i="4"/>
  <c r="DJ180" i="4"/>
  <c r="DI180" i="4" s="1"/>
  <c r="DE180" i="4"/>
  <c r="CF180" i="4"/>
  <c r="CE180" i="4" s="1"/>
  <c r="BQ180" i="4"/>
  <c r="CP180" i="4"/>
  <c r="CO180" i="4" s="1"/>
  <c r="BL180" i="4"/>
  <c r="BK180" i="4" s="1"/>
  <c r="BB180" i="4"/>
  <c r="CZ180" i="4"/>
  <c r="CY180" i="4" s="1"/>
  <c r="AR180" i="4"/>
  <c r="AQ180" i="4" s="1"/>
  <c r="AH180" i="4"/>
  <c r="X180" i="4"/>
  <c r="BV180" i="4"/>
  <c r="BW180" i="4" s="1"/>
  <c r="CK180" i="4"/>
  <c r="AW180" i="4"/>
  <c r="AC180" i="4"/>
  <c r="BG180" i="4"/>
  <c r="S180" i="4"/>
  <c r="R180" i="4" s="1"/>
  <c r="AM180" i="4"/>
  <c r="AL180" i="4" s="1"/>
  <c r="DY176" i="4"/>
  <c r="DT176" i="4"/>
  <c r="DO176" i="4"/>
  <c r="DJ176" i="4"/>
  <c r="CU176" i="4"/>
  <c r="DE176" i="4"/>
  <c r="DD176" i="4" s="1"/>
  <c r="AC162" i="7" s="1"/>
  <c r="CZ176" i="4"/>
  <c r="CY176" i="4" s="1"/>
  <c r="CF176" i="4"/>
  <c r="BQ176" i="4"/>
  <c r="CK176" i="4"/>
  <c r="BV176" i="4"/>
  <c r="BL176" i="4"/>
  <c r="BB176" i="4"/>
  <c r="CP176" i="4"/>
  <c r="AR176" i="4"/>
  <c r="AQ176" i="4" s="1"/>
  <c r="AH176" i="4"/>
  <c r="AG176" i="4" s="1"/>
  <c r="X176" i="4"/>
  <c r="W176" i="4" s="1"/>
  <c r="BG176" i="4"/>
  <c r="AM176" i="4"/>
  <c r="AL176" i="4" s="1"/>
  <c r="S176" i="4"/>
  <c r="R176" i="4" s="1"/>
  <c r="AW176" i="4"/>
  <c r="AC176" i="4"/>
  <c r="DY172" i="4"/>
  <c r="DO172" i="4"/>
  <c r="CU172" i="4"/>
  <c r="DT172" i="4"/>
  <c r="DJ172" i="4"/>
  <c r="DI172" i="4" s="1"/>
  <c r="DE172" i="4"/>
  <c r="DD172" i="4" s="1"/>
  <c r="AC158" i="7" s="1"/>
  <c r="CZ172" i="4"/>
  <c r="CY172" i="4" s="1"/>
  <c r="CP172" i="4"/>
  <c r="CO172" i="4" s="1"/>
  <c r="CK172" i="4"/>
  <c r="CF172" i="4"/>
  <c r="CE172" i="4" s="1"/>
  <c r="BQ172" i="4"/>
  <c r="BL172" i="4"/>
  <c r="BB172" i="4"/>
  <c r="AR172" i="4"/>
  <c r="AH172" i="4"/>
  <c r="AG172" i="4" s="1"/>
  <c r="X172" i="4"/>
  <c r="W172" i="4" s="1"/>
  <c r="AW172" i="4"/>
  <c r="AV172" i="4" s="1"/>
  <c r="AC172" i="4"/>
  <c r="BV172" i="4"/>
  <c r="BW172" i="4" s="1"/>
  <c r="S172" i="4"/>
  <c r="R172" i="4" s="1"/>
  <c r="BG172" i="4"/>
  <c r="AM172" i="4"/>
  <c r="AL172" i="4" s="1"/>
  <c r="DY168" i="4"/>
  <c r="DO168" i="4"/>
  <c r="DT168" i="4"/>
  <c r="CU168" i="4"/>
  <c r="CT168" i="4" s="1"/>
  <c r="AD154" i="7" s="1"/>
  <c r="DJ168" i="4"/>
  <c r="DI168" i="4" s="1"/>
  <c r="CP168" i="4"/>
  <c r="CK168" i="4"/>
  <c r="DE168" i="4"/>
  <c r="CF168" i="4"/>
  <c r="BQ168" i="4"/>
  <c r="BV168" i="4"/>
  <c r="BL168" i="4"/>
  <c r="BB168" i="4"/>
  <c r="AR168" i="4"/>
  <c r="AQ168" i="4" s="1"/>
  <c r="AH168" i="4"/>
  <c r="X168" i="4"/>
  <c r="BG168" i="4"/>
  <c r="CZ168" i="4"/>
  <c r="CY168" i="4" s="1"/>
  <c r="AM168" i="4"/>
  <c r="AL168" i="4" s="1"/>
  <c r="S168" i="4"/>
  <c r="AW168" i="4"/>
  <c r="AV168" i="4" s="1"/>
  <c r="AC168" i="4"/>
  <c r="DY164" i="4"/>
  <c r="DX164" i="4" s="1"/>
  <c r="DO164" i="4"/>
  <c r="DT164" i="4"/>
  <c r="CU164" i="4"/>
  <c r="CT164" i="4" s="1"/>
  <c r="AD150" i="7" s="1"/>
  <c r="DE164" i="4"/>
  <c r="DJ164" i="4"/>
  <c r="CF164" i="4"/>
  <c r="BQ164" i="4"/>
  <c r="CZ164" i="4"/>
  <c r="CY164" i="4" s="1"/>
  <c r="CK164" i="4"/>
  <c r="BL164" i="4"/>
  <c r="BK164" i="4" s="1"/>
  <c r="AR164" i="4"/>
  <c r="AQ164" i="4" s="1"/>
  <c r="AH164" i="4"/>
  <c r="X164" i="4"/>
  <c r="BV164" i="4"/>
  <c r="BG164" i="4"/>
  <c r="BB164" i="4"/>
  <c r="AW164" i="4"/>
  <c r="AV164" i="4" s="1"/>
  <c r="AC164" i="4"/>
  <c r="AB164" i="4" s="1"/>
  <c r="S164" i="4"/>
  <c r="CP164" i="4"/>
  <c r="CO164" i="4" s="1"/>
  <c r="AM164" i="4"/>
  <c r="AL164" i="4" s="1"/>
  <c r="DY160" i="4"/>
  <c r="DT160" i="4"/>
  <c r="DO160" i="4"/>
  <c r="DJ160" i="4"/>
  <c r="DI160" i="4" s="1"/>
  <c r="CU160" i="4"/>
  <c r="DE160" i="4"/>
  <c r="CZ160" i="4"/>
  <c r="CY160" i="4" s="1"/>
  <c r="CF160" i="4"/>
  <c r="CE160" i="4" s="1"/>
  <c r="BQ160" i="4"/>
  <c r="CP160" i="4"/>
  <c r="CO160" i="4" s="1"/>
  <c r="BV160" i="4"/>
  <c r="BW160" i="4" s="1"/>
  <c r="BL160" i="4"/>
  <c r="BK160" i="4" s="1"/>
  <c r="AR160" i="4"/>
  <c r="AQ160" i="4" s="1"/>
  <c r="AH160" i="4"/>
  <c r="X160" i="4"/>
  <c r="BG160" i="4"/>
  <c r="BB160" i="4"/>
  <c r="AM160" i="4"/>
  <c r="AL160" i="4" s="1"/>
  <c r="CK160" i="4"/>
  <c r="S160" i="4"/>
  <c r="R160" i="4" s="1"/>
  <c r="AW160" i="4"/>
  <c r="AC160" i="4"/>
  <c r="AB160" i="4" s="1"/>
  <c r="DY156" i="4"/>
  <c r="DO156" i="4"/>
  <c r="DT156" i="4"/>
  <c r="CU156" i="4"/>
  <c r="DJ156" i="4"/>
  <c r="CZ156" i="4"/>
  <c r="CY156" i="4" s="1"/>
  <c r="CP156" i="4"/>
  <c r="CO156" i="4" s="1"/>
  <c r="CF156" i="4"/>
  <c r="BQ156" i="4"/>
  <c r="DE156" i="4"/>
  <c r="CK156" i="4"/>
  <c r="BL156" i="4"/>
  <c r="AR156" i="4"/>
  <c r="AQ156" i="4" s="1"/>
  <c r="AH156" i="4"/>
  <c r="X156" i="4"/>
  <c r="BB156" i="4"/>
  <c r="BG156" i="4"/>
  <c r="AW156" i="4"/>
  <c r="AV156" i="4" s="1"/>
  <c r="AC156" i="4"/>
  <c r="S156" i="4"/>
  <c r="R156" i="4" s="1"/>
  <c r="BV156" i="4"/>
  <c r="BW156" i="4" s="1"/>
  <c r="AM156" i="4"/>
  <c r="AL156" i="4" s="1"/>
  <c r="DY152" i="4"/>
  <c r="DO152" i="4"/>
  <c r="CU152" i="4"/>
  <c r="CT152" i="4" s="1"/>
  <c r="AD138" i="7" s="1"/>
  <c r="DT152" i="4"/>
  <c r="DJ152" i="4"/>
  <c r="DI152" i="4" s="1"/>
  <c r="CP152" i="4"/>
  <c r="CF152" i="4"/>
  <c r="CE152" i="4" s="1"/>
  <c r="BQ152" i="4"/>
  <c r="DE152" i="4"/>
  <c r="CZ152" i="4"/>
  <c r="CY152" i="4" s="1"/>
  <c r="BV152" i="4"/>
  <c r="BW152" i="4" s="1"/>
  <c r="BL152" i="4"/>
  <c r="BB152" i="4"/>
  <c r="AR152" i="4"/>
  <c r="AQ152" i="4" s="1"/>
  <c r="AH152" i="4"/>
  <c r="X152" i="4"/>
  <c r="CK152" i="4"/>
  <c r="BG152" i="4"/>
  <c r="AM152" i="4"/>
  <c r="AL152" i="4" s="1"/>
  <c r="S152" i="4"/>
  <c r="R152" i="4" s="1"/>
  <c r="AW152" i="4"/>
  <c r="AC152" i="4"/>
  <c r="AB152" i="4" s="1"/>
  <c r="DY148" i="4"/>
  <c r="DO148" i="4"/>
  <c r="DT148" i="4"/>
  <c r="CU148" i="4"/>
  <c r="DE148" i="4"/>
  <c r="DD148" i="4" s="1"/>
  <c r="AC134" i="7" s="1"/>
  <c r="DJ148" i="4"/>
  <c r="DI148" i="4" s="1"/>
  <c r="CF148" i="4"/>
  <c r="BQ148" i="4"/>
  <c r="CP148" i="4"/>
  <c r="CK148" i="4"/>
  <c r="BL148" i="4"/>
  <c r="AR148" i="4"/>
  <c r="AQ148" i="4" s="1"/>
  <c r="AH148" i="4"/>
  <c r="X148" i="4"/>
  <c r="BV148" i="4"/>
  <c r="BW148" i="4" s="1"/>
  <c r="CZ148" i="4"/>
  <c r="CY148" i="4" s="1"/>
  <c r="BB148" i="4"/>
  <c r="AW148" i="4"/>
  <c r="AC148" i="4"/>
  <c r="AB148" i="4" s="1"/>
  <c r="BG148" i="4"/>
  <c r="S148" i="4"/>
  <c r="R148" i="4" s="1"/>
  <c r="AM148" i="4"/>
  <c r="AL148" i="4" s="1"/>
  <c r="DY144" i="4"/>
  <c r="DT144" i="4"/>
  <c r="DO144" i="4"/>
  <c r="DJ144" i="4"/>
  <c r="DI144" i="4" s="1"/>
  <c r="CU144" i="4"/>
  <c r="DE144" i="4"/>
  <c r="DD144" i="4" s="1"/>
  <c r="AC130" i="7" s="1"/>
  <c r="CZ144" i="4"/>
  <c r="CY144" i="4" s="1"/>
  <c r="CF144" i="4"/>
  <c r="BQ144" i="4"/>
  <c r="BV144" i="4"/>
  <c r="BL144" i="4"/>
  <c r="BK144" i="4" s="1"/>
  <c r="AR144" i="4"/>
  <c r="AQ144" i="4" s="1"/>
  <c r="AH144" i="4"/>
  <c r="X144" i="4"/>
  <c r="BG144" i="4"/>
  <c r="CP144" i="4"/>
  <c r="BB144" i="4"/>
  <c r="AM144" i="4"/>
  <c r="AL144" i="4" s="1"/>
  <c r="S144" i="4"/>
  <c r="R144" i="4" s="1"/>
  <c r="CK144" i="4"/>
  <c r="AW144" i="4"/>
  <c r="AV144" i="4" s="1"/>
  <c r="AC144" i="4"/>
  <c r="DY140" i="4"/>
  <c r="DO140" i="4"/>
  <c r="CU140" i="4"/>
  <c r="CT140" i="4" s="1"/>
  <c r="AD126" i="7" s="1"/>
  <c r="DT140" i="4"/>
  <c r="DJ140" i="4"/>
  <c r="DI140" i="4" s="1"/>
  <c r="DE140" i="4"/>
  <c r="CZ140" i="4"/>
  <c r="CY140" i="4" s="1"/>
  <c r="CP140" i="4"/>
  <c r="CF140" i="4"/>
  <c r="BQ140" i="4"/>
  <c r="CK140" i="4"/>
  <c r="BL140" i="4"/>
  <c r="BK140" i="4" s="1"/>
  <c r="AR140" i="4"/>
  <c r="AQ140" i="4" s="1"/>
  <c r="AH140" i="4"/>
  <c r="X140" i="4"/>
  <c r="BB140" i="4"/>
  <c r="BV140" i="4"/>
  <c r="BW140" i="4" s="1"/>
  <c r="AW140" i="4"/>
  <c r="AV140" i="4" s="1"/>
  <c r="AC140" i="4"/>
  <c r="S140" i="4"/>
  <c r="R140" i="4" s="1"/>
  <c r="BG140" i="4"/>
  <c r="AM140" i="4"/>
  <c r="AL140" i="4" s="1"/>
  <c r="DY136" i="4"/>
  <c r="DO136" i="4"/>
  <c r="DT136" i="4"/>
  <c r="CU136" i="4"/>
  <c r="CT136" i="4" s="1"/>
  <c r="AD122" i="7" s="1"/>
  <c r="DJ136" i="4"/>
  <c r="CP136" i="4"/>
  <c r="CO136" i="4" s="1"/>
  <c r="DE136" i="4"/>
  <c r="DD136" i="4" s="1"/>
  <c r="AC122" i="7" s="1"/>
  <c r="CF136" i="4"/>
  <c r="BQ136" i="4"/>
  <c r="BV136" i="4"/>
  <c r="BW136" i="4" s="1"/>
  <c r="BL136" i="4"/>
  <c r="BB136" i="4"/>
  <c r="AR136" i="4"/>
  <c r="AH136" i="4"/>
  <c r="X136" i="4"/>
  <c r="CZ136" i="4"/>
  <c r="CY136" i="4" s="1"/>
  <c r="CK136" i="4"/>
  <c r="BG136" i="4"/>
  <c r="AM136" i="4"/>
  <c r="AL136" i="4" s="1"/>
  <c r="S136" i="4"/>
  <c r="R136" i="4" s="1"/>
  <c r="AW136" i="4"/>
  <c r="AC136" i="4"/>
  <c r="AB136" i="4" s="1"/>
  <c r="DY132" i="4"/>
  <c r="DO132" i="4"/>
  <c r="CU132" i="4"/>
  <c r="DT132" i="4"/>
  <c r="DJ132" i="4"/>
  <c r="DI132" i="4" s="1"/>
  <c r="DE132" i="4"/>
  <c r="DD132" i="4" s="1"/>
  <c r="AC118" i="7" s="1"/>
  <c r="CF132" i="4"/>
  <c r="CE132" i="4" s="1"/>
  <c r="BQ132" i="4"/>
  <c r="CZ132" i="4"/>
  <c r="CY132" i="4" s="1"/>
  <c r="CK132" i="4"/>
  <c r="BL132" i="4"/>
  <c r="BK132" i="4" s="1"/>
  <c r="BB132" i="4"/>
  <c r="AR132" i="4"/>
  <c r="AQ132" i="4" s="1"/>
  <c r="AH132" i="4"/>
  <c r="AG132" i="4" s="1"/>
  <c r="X132" i="4"/>
  <c r="W132" i="4" s="1"/>
  <c r="CP132" i="4"/>
  <c r="CO132" i="4" s="1"/>
  <c r="BV132" i="4"/>
  <c r="BW132" i="4" s="1"/>
  <c r="BG132" i="4"/>
  <c r="AW132" i="4"/>
  <c r="AV132" i="4" s="1"/>
  <c r="AC132" i="4"/>
  <c r="AB132" i="4" s="1"/>
  <c r="S132" i="4"/>
  <c r="AM132" i="4"/>
  <c r="AL132" i="4" s="1"/>
  <c r="DY128" i="4"/>
  <c r="DX128" i="4" s="1"/>
  <c r="DO128" i="4"/>
  <c r="DT128" i="4"/>
  <c r="CU128" i="4"/>
  <c r="DJ128" i="4"/>
  <c r="DE128" i="4"/>
  <c r="CZ128" i="4"/>
  <c r="CY128" i="4" s="1"/>
  <c r="CF128" i="4"/>
  <c r="BQ128" i="4"/>
  <c r="CP128" i="4"/>
  <c r="CO128" i="4" s="1"/>
  <c r="BV128" i="4"/>
  <c r="BL128" i="4"/>
  <c r="BK128" i="4" s="1"/>
  <c r="BB128" i="4"/>
  <c r="AR128" i="4"/>
  <c r="AQ128" i="4" s="1"/>
  <c r="AH128" i="4"/>
  <c r="X128" i="4"/>
  <c r="BG128" i="4"/>
  <c r="CK128" i="4"/>
  <c r="AM128" i="4"/>
  <c r="S128" i="4"/>
  <c r="R128" i="4" s="1"/>
  <c r="AW128" i="4"/>
  <c r="AV128" i="4" s="1"/>
  <c r="AC128" i="4"/>
  <c r="AB128" i="4" s="1"/>
  <c r="DY124" i="4"/>
  <c r="DX124" i="4" s="1"/>
  <c r="DO124" i="4"/>
  <c r="CU124" i="4"/>
  <c r="DT124" i="4"/>
  <c r="CZ124" i="4"/>
  <c r="CY124" i="4" s="1"/>
  <c r="CP124" i="4"/>
  <c r="CO124" i="4" s="1"/>
  <c r="CF124" i="4"/>
  <c r="CE124" i="4" s="1"/>
  <c r="BQ124" i="4"/>
  <c r="DJ124" i="4"/>
  <c r="CK124" i="4"/>
  <c r="BL124" i="4"/>
  <c r="BK124" i="4" s="1"/>
  <c r="DE124" i="4"/>
  <c r="DD124" i="4" s="1"/>
  <c r="AC110" i="7" s="1"/>
  <c r="BB124" i="4"/>
  <c r="AR124" i="4"/>
  <c r="AH124" i="4"/>
  <c r="AG124" i="4" s="1"/>
  <c r="X124" i="4"/>
  <c r="W124" i="4" s="1"/>
  <c r="BV124" i="4"/>
  <c r="BW124" i="4" s="1"/>
  <c r="BG124" i="4"/>
  <c r="AW124" i="4"/>
  <c r="AV124" i="4" s="1"/>
  <c r="AC124" i="4"/>
  <c r="AB124" i="4" s="1"/>
  <c r="S124" i="4"/>
  <c r="AM124" i="4"/>
  <c r="AL124" i="4" s="1"/>
  <c r="DY120" i="4"/>
  <c r="DO120" i="4"/>
  <c r="DT120" i="4"/>
  <c r="CU120" i="4"/>
  <c r="DJ120" i="4"/>
  <c r="CP120" i="4"/>
  <c r="CF120" i="4"/>
  <c r="CE120" i="4" s="1"/>
  <c r="BQ120" i="4"/>
  <c r="CZ120" i="4"/>
  <c r="CY120" i="4" s="1"/>
  <c r="BV120" i="4"/>
  <c r="BW120" i="4" s="1"/>
  <c r="BL120" i="4"/>
  <c r="BK120" i="4" s="1"/>
  <c r="BB120" i="4"/>
  <c r="AR120" i="4"/>
  <c r="AQ120" i="4" s="1"/>
  <c r="AH120" i="4"/>
  <c r="X120" i="4"/>
  <c r="DE120" i="4"/>
  <c r="CK120" i="4"/>
  <c r="BG120" i="4"/>
  <c r="AM120" i="4"/>
  <c r="AL120" i="4" s="1"/>
  <c r="S120" i="4"/>
  <c r="R120" i="4" s="1"/>
  <c r="AW120" i="4"/>
  <c r="AV120" i="4" s="1"/>
  <c r="AC120" i="4"/>
  <c r="AB120" i="4" s="1"/>
  <c r="DY116" i="4"/>
  <c r="DO116" i="4"/>
  <c r="CU116" i="4"/>
  <c r="CT116" i="4" s="1"/>
  <c r="AD102" i="7" s="1"/>
  <c r="DT116" i="4"/>
  <c r="DJ116" i="4"/>
  <c r="DE116" i="4"/>
  <c r="CF116" i="4"/>
  <c r="CE116" i="4" s="1"/>
  <c r="BQ116" i="4"/>
  <c r="CP116" i="4"/>
  <c r="CO116" i="4" s="1"/>
  <c r="CK116" i="4"/>
  <c r="BL116" i="4"/>
  <c r="BK116" i="4" s="1"/>
  <c r="CZ116" i="4"/>
  <c r="BB116" i="4"/>
  <c r="AR116" i="4"/>
  <c r="AQ116" i="4" s="1"/>
  <c r="AH116" i="4"/>
  <c r="X116" i="4"/>
  <c r="BV116" i="4"/>
  <c r="BW116" i="4" s="1"/>
  <c r="AW116" i="4"/>
  <c r="AC116" i="4"/>
  <c r="AB116" i="4" s="1"/>
  <c r="BG116" i="4"/>
  <c r="S116" i="4"/>
  <c r="AM116" i="4"/>
  <c r="AL116" i="4" s="1"/>
  <c r="DY112" i="4"/>
  <c r="DO112" i="4"/>
  <c r="DT112" i="4"/>
  <c r="CU112" i="4"/>
  <c r="DJ112" i="4"/>
  <c r="DI112" i="4" s="1"/>
  <c r="DE112" i="4"/>
  <c r="DD112" i="4" s="1"/>
  <c r="AC98" i="7" s="1"/>
  <c r="CZ112" i="4"/>
  <c r="CF112" i="4"/>
  <c r="CE112" i="4" s="1"/>
  <c r="BQ112" i="4"/>
  <c r="BV112" i="4"/>
  <c r="BL112" i="4"/>
  <c r="CP112" i="4"/>
  <c r="CO112" i="4" s="1"/>
  <c r="BB112" i="4"/>
  <c r="AR112" i="4"/>
  <c r="AQ112" i="4" s="1"/>
  <c r="AH112" i="4"/>
  <c r="X112" i="4"/>
  <c r="BG112" i="4"/>
  <c r="CK112" i="4"/>
  <c r="AM112" i="4"/>
  <c r="AL112" i="4" s="1"/>
  <c r="S112" i="4"/>
  <c r="R112" i="4" s="1"/>
  <c r="AW112" i="4"/>
  <c r="AV112" i="4" s="1"/>
  <c r="AC112" i="4"/>
  <c r="AB112" i="4" s="1"/>
  <c r="DY108" i="4"/>
  <c r="DO108" i="4"/>
  <c r="CU108" i="4"/>
  <c r="CT108" i="4" s="1"/>
  <c r="AD94" i="7" s="1"/>
  <c r="DJ108" i="4"/>
  <c r="DE108" i="4"/>
  <c r="CZ108" i="4"/>
  <c r="CY108" i="4" s="1"/>
  <c r="CP108" i="4"/>
  <c r="CO108" i="4" s="1"/>
  <c r="CF108" i="4"/>
  <c r="BQ108" i="4"/>
  <c r="DT108" i="4"/>
  <c r="CK108" i="4"/>
  <c r="BL108" i="4"/>
  <c r="BB108" i="4"/>
  <c r="AR108" i="4"/>
  <c r="AQ108" i="4" s="1"/>
  <c r="AH108" i="4"/>
  <c r="X108" i="4"/>
  <c r="AW108" i="4"/>
  <c r="AC108" i="4"/>
  <c r="AB108" i="4" s="1"/>
  <c r="BV108" i="4"/>
  <c r="BW108" i="4" s="1"/>
  <c r="S108" i="4"/>
  <c r="R108" i="4" s="1"/>
  <c r="BG108" i="4"/>
  <c r="AM108" i="4"/>
  <c r="AL108" i="4" s="1"/>
  <c r="DY104" i="4"/>
  <c r="DO104" i="4"/>
  <c r="DT104" i="4"/>
  <c r="CU104" i="4"/>
  <c r="CT104" i="4" s="1"/>
  <c r="AD90" i="7" s="1"/>
  <c r="DJ104" i="4"/>
  <c r="DI104" i="4" s="1"/>
  <c r="CP104" i="4"/>
  <c r="CO104" i="4" s="1"/>
  <c r="DE104" i="4"/>
  <c r="CF104" i="4"/>
  <c r="BQ104" i="4"/>
  <c r="BV104" i="4"/>
  <c r="BW104" i="4" s="1"/>
  <c r="BL104" i="4"/>
  <c r="BK104" i="4" s="1"/>
  <c r="BB104" i="4"/>
  <c r="AR104" i="4"/>
  <c r="AQ104" i="4" s="1"/>
  <c r="AH104" i="4"/>
  <c r="X104" i="4"/>
  <c r="CK104" i="4"/>
  <c r="BG104" i="4"/>
  <c r="AM104" i="4"/>
  <c r="AL104" i="4" s="1"/>
  <c r="S104" i="4"/>
  <c r="CZ104" i="4"/>
  <c r="CY104" i="4" s="1"/>
  <c r="AW104" i="4"/>
  <c r="AC104" i="4"/>
  <c r="AB104" i="4" s="1"/>
  <c r="DY100" i="4"/>
  <c r="DO100" i="4"/>
  <c r="CU100" i="4"/>
  <c r="CT100" i="4" s="1"/>
  <c r="AD86" i="7" s="1"/>
  <c r="DT100" i="4"/>
  <c r="DJ100" i="4"/>
  <c r="DI100" i="4" s="1"/>
  <c r="DE100" i="4"/>
  <c r="DD100" i="4" s="1"/>
  <c r="AC86" i="7" s="1"/>
  <c r="CF100" i="4"/>
  <c r="CE100" i="4" s="1"/>
  <c r="BQ100" i="4"/>
  <c r="CZ100" i="4"/>
  <c r="CY100" i="4" s="1"/>
  <c r="CK100" i="4"/>
  <c r="BL100" i="4"/>
  <c r="BK100" i="4" s="1"/>
  <c r="BB100" i="4"/>
  <c r="AR100" i="4"/>
  <c r="AQ100" i="4" s="1"/>
  <c r="AH100" i="4"/>
  <c r="X100" i="4"/>
  <c r="BV100" i="4"/>
  <c r="BW100" i="4" s="1"/>
  <c r="BG100" i="4"/>
  <c r="AW100" i="4"/>
  <c r="AV100" i="4" s="1"/>
  <c r="AC100" i="4"/>
  <c r="CP100" i="4"/>
  <c r="CO100" i="4" s="1"/>
  <c r="S100" i="4"/>
  <c r="R100" i="4" s="1"/>
  <c r="AM100" i="4"/>
  <c r="AL100" i="4" s="1"/>
  <c r="DO96" i="4"/>
  <c r="DT96" i="4"/>
  <c r="DY96" i="4"/>
  <c r="DJ96" i="4"/>
  <c r="DI96" i="4" s="1"/>
  <c r="CU96" i="4"/>
  <c r="CT96" i="4" s="1"/>
  <c r="AD82" i="7" s="1"/>
  <c r="DE96" i="4"/>
  <c r="DD96" i="4" s="1"/>
  <c r="AC82" i="7" s="1"/>
  <c r="CZ96" i="4"/>
  <c r="CY96" i="4" s="1"/>
  <c r="CF96" i="4"/>
  <c r="BQ96" i="4"/>
  <c r="CP96" i="4"/>
  <c r="CO96" i="4" s="1"/>
  <c r="BV96" i="4"/>
  <c r="BL96" i="4"/>
  <c r="BK96" i="4" s="1"/>
  <c r="BB96" i="4"/>
  <c r="AR96" i="4"/>
  <c r="AQ96" i="4" s="1"/>
  <c r="AH96" i="4"/>
  <c r="AG96" i="4" s="1"/>
  <c r="X96" i="4"/>
  <c r="W96" i="4" s="1"/>
  <c r="BG96" i="4"/>
  <c r="AM96" i="4"/>
  <c r="AL96" i="4" s="1"/>
  <c r="CK96" i="4"/>
  <c r="S96" i="4"/>
  <c r="AW96" i="4"/>
  <c r="AV96" i="4" s="1"/>
  <c r="AC96" i="4"/>
  <c r="DO92" i="4"/>
  <c r="CU92" i="4"/>
  <c r="CT92" i="4" s="1"/>
  <c r="AD78" i="7" s="1"/>
  <c r="DY92" i="4"/>
  <c r="DT92" i="4"/>
  <c r="CZ92" i="4"/>
  <c r="CY92" i="4" s="1"/>
  <c r="DJ92" i="4"/>
  <c r="DI92" i="4" s="1"/>
  <c r="CP92" i="4"/>
  <c r="CF92" i="4"/>
  <c r="BQ92" i="4"/>
  <c r="DE92" i="4"/>
  <c r="DD92" i="4" s="1"/>
  <c r="AC78" i="7" s="1"/>
  <c r="CK92" i="4"/>
  <c r="BL92" i="4"/>
  <c r="BK92" i="4" s="1"/>
  <c r="BB92" i="4"/>
  <c r="AR92" i="4"/>
  <c r="AH92" i="4"/>
  <c r="X92" i="4"/>
  <c r="BG92" i="4"/>
  <c r="AW92" i="4"/>
  <c r="AV92" i="4" s="1"/>
  <c r="AC92" i="4"/>
  <c r="AB92" i="4" s="1"/>
  <c r="S92" i="4"/>
  <c r="R92" i="4" s="1"/>
  <c r="BV92" i="4"/>
  <c r="BW92" i="4" s="1"/>
  <c r="AM92" i="4"/>
  <c r="AL92" i="4" s="1"/>
  <c r="DO88" i="4"/>
  <c r="DY88" i="4"/>
  <c r="DX88" i="4" s="1"/>
  <c r="DT88" i="4"/>
  <c r="CU88" i="4"/>
  <c r="DJ88" i="4"/>
  <c r="DI88" i="4" s="1"/>
  <c r="DE88" i="4"/>
  <c r="DD88" i="4" s="1"/>
  <c r="AC74" i="7" s="1"/>
  <c r="CP88" i="4"/>
  <c r="CO88" i="4" s="1"/>
  <c r="CF88" i="4"/>
  <c r="BQ88" i="4"/>
  <c r="CZ88" i="4"/>
  <c r="CY88" i="4" s="1"/>
  <c r="BV88" i="4"/>
  <c r="BW88" i="4" s="1"/>
  <c r="BL88" i="4"/>
  <c r="BK88" i="4" s="1"/>
  <c r="BB88" i="4"/>
  <c r="AR88" i="4"/>
  <c r="AQ88" i="4" s="1"/>
  <c r="AH88" i="4"/>
  <c r="X88" i="4"/>
  <c r="CK88" i="4"/>
  <c r="BG88" i="4"/>
  <c r="AM88" i="4"/>
  <c r="AL88" i="4" s="1"/>
  <c r="S88" i="4"/>
  <c r="R88" i="4" s="1"/>
  <c r="AW88" i="4"/>
  <c r="AV88" i="4" s="1"/>
  <c r="AC88" i="4"/>
  <c r="DY84" i="4"/>
  <c r="DO84" i="4"/>
  <c r="CU84" i="4"/>
  <c r="CT84" i="4" s="1"/>
  <c r="AD70" i="7" s="1"/>
  <c r="DT84" i="4"/>
  <c r="DJ84" i="4"/>
  <c r="DI84" i="4" s="1"/>
  <c r="CF84" i="4"/>
  <c r="BQ84" i="4"/>
  <c r="CP84" i="4"/>
  <c r="CK84" i="4"/>
  <c r="BL84" i="4"/>
  <c r="BK84" i="4" s="1"/>
  <c r="DE84" i="4"/>
  <c r="BB84" i="4"/>
  <c r="AR84" i="4"/>
  <c r="AQ84" i="4" s="1"/>
  <c r="AH84" i="4"/>
  <c r="X84" i="4"/>
  <c r="BV84" i="4"/>
  <c r="CZ84" i="4"/>
  <c r="CY84" i="4" s="1"/>
  <c r="AW84" i="4"/>
  <c r="AC84" i="4"/>
  <c r="AB84" i="4" s="1"/>
  <c r="BG84" i="4"/>
  <c r="S84" i="4"/>
  <c r="AM84" i="4"/>
  <c r="AL84" i="4" s="1"/>
  <c r="DO80" i="4"/>
  <c r="DT80" i="4"/>
  <c r="DY80" i="4"/>
  <c r="DJ80" i="4"/>
  <c r="DI80" i="4" s="1"/>
  <c r="CU80" i="4"/>
  <c r="CT80" i="4" s="1"/>
  <c r="AD66" i="7" s="1"/>
  <c r="DE80" i="4"/>
  <c r="DD80" i="4" s="1"/>
  <c r="AC66" i="7" s="1"/>
  <c r="CZ80" i="4"/>
  <c r="CY80" i="4" s="1"/>
  <c r="CF80" i="4"/>
  <c r="BQ80" i="4"/>
  <c r="BL80" i="4"/>
  <c r="BB80" i="4"/>
  <c r="AR80" i="4"/>
  <c r="AQ80" i="4" s="1"/>
  <c r="AH80" i="4"/>
  <c r="AG80" i="4" s="1"/>
  <c r="X80" i="4"/>
  <c r="W80" i="4" s="1"/>
  <c r="BG80" i="4"/>
  <c r="CP80" i="4"/>
  <c r="CO80" i="4" s="1"/>
  <c r="BV80" i="4"/>
  <c r="AM80" i="4"/>
  <c r="AL80" i="4" s="1"/>
  <c r="S80" i="4"/>
  <c r="R80" i="4" s="1"/>
  <c r="CK80" i="4"/>
  <c r="AW80" i="4"/>
  <c r="AV80" i="4" s="1"/>
  <c r="AC80" i="4"/>
  <c r="DO76" i="4"/>
  <c r="DY76" i="4"/>
  <c r="CU76" i="4"/>
  <c r="DJ76" i="4"/>
  <c r="CZ76" i="4"/>
  <c r="CY76" i="4" s="1"/>
  <c r="CP76" i="4"/>
  <c r="CF76" i="4"/>
  <c r="BQ76" i="4"/>
  <c r="DE76" i="4"/>
  <c r="DT76" i="4"/>
  <c r="CK76" i="4"/>
  <c r="BV76" i="4"/>
  <c r="BW76" i="4" s="1"/>
  <c r="BL76" i="4"/>
  <c r="BK76" i="4" s="1"/>
  <c r="BB76" i="4"/>
  <c r="AR76" i="4"/>
  <c r="AQ76" i="4" s="1"/>
  <c r="AH76" i="4"/>
  <c r="X76" i="4"/>
  <c r="AW76" i="4"/>
  <c r="AV76" i="4" s="1"/>
  <c r="AC76" i="4"/>
  <c r="S76" i="4"/>
  <c r="R76" i="4" s="1"/>
  <c r="BG76" i="4"/>
  <c r="AM76" i="4"/>
  <c r="AL76" i="4" s="1"/>
  <c r="DO72" i="4"/>
  <c r="DY72" i="4"/>
  <c r="DX72" i="4" s="1"/>
  <c r="DT72" i="4"/>
  <c r="CU72" i="4"/>
  <c r="CT72" i="4" s="1"/>
  <c r="AD58" i="7" s="1"/>
  <c r="DJ72" i="4"/>
  <c r="DE72" i="4"/>
  <c r="CP72" i="4"/>
  <c r="CO72" i="4" s="1"/>
  <c r="CF72" i="4"/>
  <c r="BQ72" i="4"/>
  <c r="BV72" i="4"/>
  <c r="BW72" i="4" s="1"/>
  <c r="BL72" i="4"/>
  <c r="BK72" i="4" s="1"/>
  <c r="BB72" i="4"/>
  <c r="AR72" i="4"/>
  <c r="AQ72" i="4" s="1"/>
  <c r="AH72" i="4"/>
  <c r="X72" i="4"/>
  <c r="CZ72" i="4"/>
  <c r="CY72" i="4" s="1"/>
  <c r="CK72" i="4"/>
  <c r="BG72" i="4"/>
  <c r="AM72" i="4"/>
  <c r="AL72" i="4" s="1"/>
  <c r="S72" i="4"/>
  <c r="R72" i="4" s="1"/>
  <c r="AW72" i="4"/>
  <c r="AC72" i="4"/>
  <c r="DY68" i="4"/>
  <c r="DO68" i="4"/>
  <c r="CU68" i="4"/>
  <c r="CT68" i="4" s="1"/>
  <c r="AD54" i="7" s="1"/>
  <c r="DT68" i="4"/>
  <c r="DJ68" i="4"/>
  <c r="DI68" i="4" s="1"/>
  <c r="CF68" i="4"/>
  <c r="BQ68" i="4"/>
  <c r="CZ68" i="4"/>
  <c r="CY68" i="4" s="1"/>
  <c r="CK68" i="4"/>
  <c r="BL68" i="4"/>
  <c r="BB68" i="4"/>
  <c r="AR68" i="4"/>
  <c r="AQ68" i="4" s="1"/>
  <c r="AH68" i="4"/>
  <c r="X68" i="4"/>
  <c r="CP68" i="4"/>
  <c r="CO68" i="4" s="1"/>
  <c r="DE68" i="4"/>
  <c r="DD68" i="4" s="1"/>
  <c r="AC54" i="7" s="1"/>
  <c r="BG68" i="4"/>
  <c r="BV68" i="4"/>
  <c r="BW68" i="4" s="1"/>
  <c r="AW68" i="4"/>
  <c r="AC68" i="4"/>
  <c r="S68" i="4"/>
  <c r="AM68" i="4"/>
  <c r="AL68" i="4" s="1"/>
  <c r="DO64" i="4"/>
  <c r="DT64" i="4"/>
  <c r="DY64" i="4"/>
  <c r="DJ64" i="4"/>
  <c r="CU64" i="4"/>
  <c r="DE64" i="4"/>
  <c r="DD64" i="4" s="1"/>
  <c r="AC50" i="7" s="1"/>
  <c r="CZ64" i="4"/>
  <c r="CY64" i="4" s="1"/>
  <c r="CF64" i="4"/>
  <c r="CP64" i="4"/>
  <c r="CO64" i="4" s="1"/>
  <c r="BL64" i="4"/>
  <c r="BK64" i="4" s="1"/>
  <c r="BV64" i="4"/>
  <c r="BW64" i="4" s="1"/>
  <c r="BB64" i="4"/>
  <c r="AR64" i="4"/>
  <c r="AQ64" i="4" s="1"/>
  <c r="AH64" i="4"/>
  <c r="X64" i="4"/>
  <c r="BG64" i="4"/>
  <c r="CK64" i="4"/>
  <c r="AC64" i="4"/>
  <c r="AB64" i="4" s="1"/>
  <c r="AM64" i="4"/>
  <c r="AL64" i="4" s="1"/>
  <c r="S64" i="4"/>
  <c r="R64" i="4" s="1"/>
  <c r="BQ64" i="4"/>
  <c r="AW64" i="4"/>
  <c r="AV64" i="4" s="1"/>
  <c r="DO60" i="4"/>
  <c r="CU60" i="4"/>
  <c r="DY60" i="4"/>
  <c r="DT60" i="4"/>
  <c r="DJ60" i="4"/>
  <c r="DI60" i="4" s="1"/>
  <c r="DE60" i="4"/>
  <c r="CZ60" i="4"/>
  <c r="CY60" i="4" s="1"/>
  <c r="CP60" i="4"/>
  <c r="CO60" i="4" s="1"/>
  <c r="CF60" i="4"/>
  <c r="CE60" i="4" s="1"/>
  <c r="CK60" i="4"/>
  <c r="BV60" i="4"/>
  <c r="BW60" i="4" s="1"/>
  <c r="BL60" i="4"/>
  <c r="BB60" i="4"/>
  <c r="AR60" i="4"/>
  <c r="AQ60" i="4" s="1"/>
  <c r="AH60" i="4"/>
  <c r="X60" i="4"/>
  <c r="BQ60" i="4"/>
  <c r="BG60" i="4"/>
  <c r="AW60" i="4"/>
  <c r="AV60" i="4" s="1"/>
  <c r="S60" i="4"/>
  <c r="AC60" i="4"/>
  <c r="AB60" i="4" s="1"/>
  <c r="AM60" i="4"/>
  <c r="AL60" i="4" s="1"/>
  <c r="DO56" i="4"/>
  <c r="DY56" i="4"/>
  <c r="DT56" i="4"/>
  <c r="CU56" i="4"/>
  <c r="DJ56" i="4"/>
  <c r="DI56" i="4" s="1"/>
  <c r="CP56" i="4"/>
  <c r="CO56" i="4" s="1"/>
  <c r="CF56" i="4"/>
  <c r="CE56" i="4" s="1"/>
  <c r="BV56" i="4"/>
  <c r="CZ56" i="4"/>
  <c r="CY56" i="4" s="1"/>
  <c r="BL56" i="4"/>
  <c r="BK56" i="4" s="1"/>
  <c r="BB56" i="4"/>
  <c r="AR56" i="4"/>
  <c r="AQ56" i="4" s="1"/>
  <c r="AH56" i="4"/>
  <c r="X56" i="4"/>
  <c r="DE56" i="4"/>
  <c r="CK56" i="4"/>
  <c r="BG56" i="4"/>
  <c r="BQ56" i="4"/>
  <c r="AM56" i="4"/>
  <c r="AL56" i="4" s="1"/>
  <c r="AC56" i="4"/>
  <c r="AB56" i="4" s="1"/>
  <c r="S56" i="4"/>
  <c r="AW56" i="4"/>
  <c r="DY52" i="4"/>
  <c r="DX52" i="4" s="1"/>
  <c r="DO52" i="4"/>
  <c r="CU52" i="4"/>
  <c r="DT52" i="4"/>
  <c r="DJ52" i="4"/>
  <c r="CF52" i="4"/>
  <c r="CE52" i="4" s="1"/>
  <c r="DE52" i="4"/>
  <c r="CP52" i="4"/>
  <c r="CO52" i="4" s="1"/>
  <c r="CK52" i="4"/>
  <c r="BL52" i="4"/>
  <c r="CZ52" i="4"/>
  <c r="CY52" i="4" s="1"/>
  <c r="BB52" i="4"/>
  <c r="AR52" i="4"/>
  <c r="AQ52" i="4" s="1"/>
  <c r="AH52" i="4"/>
  <c r="X52" i="4"/>
  <c r="BV52" i="4"/>
  <c r="BW52" i="4" s="1"/>
  <c r="BQ52" i="4"/>
  <c r="AW52" i="4"/>
  <c r="AV52" i="4" s="1"/>
  <c r="AC52" i="4"/>
  <c r="AB52" i="4" s="1"/>
  <c r="BG52" i="4"/>
  <c r="S52" i="4"/>
  <c r="AM52" i="4"/>
  <c r="AL52" i="4" s="1"/>
  <c r="DO48" i="4"/>
  <c r="DT48" i="4"/>
  <c r="DJ48" i="4"/>
  <c r="DI48" i="4" s="1"/>
  <c r="CU48" i="4"/>
  <c r="CT48" i="4" s="1"/>
  <c r="AD34" i="7" s="1"/>
  <c r="DY48" i="4"/>
  <c r="DE48" i="4"/>
  <c r="DD48" i="4" s="1"/>
  <c r="AC34" i="7" s="1"/>
  <c r="CZ48" i="4"/>
  <c r="CY48" i="4" s="1"/>
  <c r="CF48" i="4"/>
  <c r="BL48" i="4"/>
  <c r="CP48" i="4"/>
  <c r="CO48" i="4" s="1"/>
  <c r="BB48" i="4"/>
  <c r="AR48" i="4"/>
  <c r="AQ48" i="4" s="1"/>
  <c r="AH48" i="4"/>
  <c r="X48" i="4"/>
  <c r="BG48" i="4"/>
  <c r="BV48" i="4"/>
  <c r="AC48" i="4"/>
  <c r="CK48" i="4"/>
  <c r="BQ48" i="4"/>
  <c r="AM48" i="4"/>
  <c r="AL48" i="4" s="1"/>
  <c r="S48" i="4"/>
  <c r="AW48" i="4"/>
  <c r="AV48" i="4" s="1"/>
  <c r="DO44" i="4"/>
  <c r="DY44" i="4"/>
  <c r="CU44" i="4"/>
  <c r="DJ44" i="4"/>
  <c r="DI44" i="4" s="1"/>
  <c r="DT44" i="4"/>
  <c r="DE44" i="4"/>
  <c r="DD44" i="4" s="1"/>
  <c r="AC30" i="7" s="1"/>
  <c r="CZ44" i="4"/>
  <c r="CY44" i="4" s="1"/>
  <c r="CP44" i="4"/>
  <c r="CO44" i="4" s="1"/>
  <c r="CF44" i="4"/>
  <c r="CE44" i="4" s="1"/>
  <c r="CK44" i="4"/>
  <c r="BV44" i="4"/>
  <c r="BW44" i="4" s="1"/>
  <c r="BL44" i="4"/>
  <c r="BK44" i="4" s="1"/>
  <c r="BB44" i="4"/>
  <c r="AR44" i="4"/>
  <c r="AQ44" i="4" s="1"/>
  <c r="AH44" i="4"/>
  <c r="AG44" i="4" s="1"/>
  <c r="X44" i="4"/>
  <c r="W44" i="4" s="1"/>
  <c r="BQ44" i="4"/>
  <c r="AW44" i="4"/>
  <c r="S44" i="4"/>
  <c r="R44" i="4" s="1"/>
  <c r="BG44" i="4"/>
  <c r="AM44" i="4"/>
  <c r="AL44" i="4" s="1"/>
  <c r="AC44" i="4"/>
  <c r="DO40" i="4"/>
  <c r="DY40" i="4"/>
  <c r="DT40" i="4"/>
  <c r="CU40" i="4"/>
  <c r="DJ40" i="4"/>
  <c r="DI40" i="4" s="1"/>
  <c r="CP40" i="4"/>
  <c r="CF40" i="4"/>
  <c r="CE40" i="4" s="1"/>
  <c r="BV40" i="4"/>
  <c r="DE40" i="4"/>
  <c r="BL40" i="4"/>
  <c r="BK40" i="4" s="1"/>
  <c r="BB40" i="4"/>
  <c r="AR40" i="4"/>
  <c r="AQ40" i="4" s="1"/>
  <c r="AH40" i="4"/>
  <c r="X40" i="4"/>
  <c r="S40" i="4"/>
  <c r="CK40" i="4"/>
  <c r="BG40" i="4"/>
  <c r="AM40" i="4"/>
  <c r="AL40" i="4" s="1"/>
  <c r="CZ40" i="4"/>
  <c r="BQ40" i="4"/>
  <c r="AC40" i="4"/>
  <c r="AW40" i="4"/>
  <c r="AV40" i="4" s="1"/>
  <c r="DY36" i="4"/>
  <c r="DO36" i="4"/>
  <c r="CU36" i="4"/>
  <c r="CT36" i="4" s="1"/>
  <c r="AD22" i="7" s="1"/>
  <c r="DT36" i="4"/>
  <c r="DJ36" i="4"/>
  <c r="DI36" i="4" s="1"/>
  <c r="CF36" i="4"/>
  <c r="CE36" i="4" s="1"/>
  <c r="CZ36" i="4"/>
  <c r="CY36" i="4" s="1"/>
  <c r="CK36" i="4"/>
  <c r="BL36" i="4"/>
  <c r="BK36" i="4" s="1"/>
  <c r="DE36" i="4"/>
  <c r="BB36" i="4"/>
  <c r="AR36" i="4"/>
  <c r="AQ36" i="4" s="1"/>
  <c r="AH36" i="4"/>
  <c r="X36" i="4"/>
  <c r="S36" i="4"/>
  <c r="R36" i="4" s="1"/>
  <c r="BQ36" i="4"/>
  <c r="BV36" i="4"/>
  <c r="BG36" i="4"/>
  <c r="CP36" i="4"/>
  <c r="CO36" i="4" s="1"/>
  <c r="AW36" i="4"/>
  <c r="AC36" i="4"/>
  <c r="AB36" i="4" s="1"/>
  <c r="AM36" i="4"/>
  <c r="AL36" i="4" s="1"/>
  <c r="DO32" i="4"/>
  <c r="DT32" i="4"/>
  <c r="DY32" i="4"/>
  <c r="DJ32" i="4"/>
  <c r="DI32" i="4" s="1"/>
  <c r="CU32" i="4"/>
  <c r="DE32" i="4"/>
  <c r="DD32" i="4" s="1"/>
  <c r="AC18" i="7" s="1"/>
  <c r="CZ32" i="4"/>
  <c r="CY32" i="4" s="1"/>
  <c r="CF32" i="4"/>
  <c r="CP32" i="4"/>
  <c r="BL32" i="4"/>
  <c r="BK32" i="4" s="1"/>
  <c r="BV32" i="4"/>
  <c r="BB32" i="4"/>
  <c r="AR32" i="4"/>
  <c r="AQ32" i="4" s="1"/>
  <c r="AH32" i="4"/>
  <c r="X32" i="4"/>
  <c r="S32" i="4"/>
  <c r="BG32" i="4"/>
  <c r="AC32" i="4"/>
  <c r="AB32" i="4" s="1"/>
  <c r="AM32" i="4"/>
  <c r="AL32" i="4" s="1"/>
  <c r="CK32" i="4"/>
  <c r="BQ32" i="4"/>
  <c r="AW32" i="4"/>
  <c r="AV32" i="4" s="1"/>
  <c r="DO28" i="4"/>
  <c r="CU28" i="4"/>
  <c r="CT28" i="4" s="1"/>
  <c r="AD14" i="7" s="1"/>
  <c r="DY28" i="4"/>
  <c r="DX28" i="4" s="1"/>
  <c r="DT28" i="4"/>
  <c r="DE28" i="4"/>
  <c r="CZ28" i="4"/>
  <c r="CY28" i="4" s="1"/>
  <c r="CP28" i="4"/>
  <c r="CF28" i="4"/>
  <c r="DJ28" i="4"/>
  <c r="CK28" i="4"/>
  <c r="BV28" i="4"/>
  <c r="BW28" i="4" s="1"/>
  <c r="BL28" i="4"/>
  <c r="BB28" i="4"/>
  <c r="AR28" i="4"/>
  <c r="AQ28" i="4" s="1"/>
  <c r="AH28" i="4"/>
  <c r="X28" i="4"/>
  <c r="S28" i="4"/>
  <c r="R28" i="4" s="1"/>
  <c r="BQ28" i="4"/>
  <c r="BG28" i="4"/>
  <c r="AW28" i="4"/>
  <c r="AM28" i="4"/>
  <c r="AL28" i="4" s="1"/>
  <c r="AC28" i="4"/>
  <c r="AB28" i="4" s="1"/>
  <c r="DO24" i="4"/>
  <c r="DY24" i="4"/>
  <c r="DX24" i="4" s="1"/>
  <c r="DT24" i="4"/>
  <c r="CU24" i="4"/>
  <c r="CT24" i="4" s="1"/>
  <c r="AD10" i="7" s="1"/>
  <c r="DJ24" i="4"/>
  <c r="DI24" i="4" s="1"/>
  <c r="AE10" i="7" s="1"/>
  <c r="CP24" i="4"/>
  <c r="CO24" i="4" s="1"/>
  <c r="CF24" i="4"/>
  <c r="BV24" i="4"/>
  <c r="BW24" i="4" s="1"/>
  <c r="CZ24" i="4"/>
  <c r="CY24" i="4" s="1"/>
  <c r="BL24" i="4"/>
  <c r="BK24" i="4" s="1"/>
  <c r="BB24" i="4"/>
  <c r="AR24" i="4"/>
  <c r="AQ24" i="4" s="1"/>
  <c r="AH24" i="4"/>
  <c r="AG24" i="4" s="1"/>
  <c r="X24" i="4"/>
  <c r="W24" i="4" s="1"/>
  <c r="S24" i="4"/>
  <c r="R24" i="4" s="1"/>
  <c r="CK24" i="4"/>
  <c r="BG24" i="4"/>
  <c r="DE24" i="4"/>
  <c r="DD24" i="4" s="1"/>
  <c r="AC10" i="7" s="1"/>
  <c r="BQ24" i="4"/>
  <c r="AM24" i="4"/>
  <c r="AL24" i="4" s="1"/>
  <c r="AC24" i="4"/>
  <c r="AW24" i="4"/>
  <c r="AV24" i="4" s="1"/>
  <c r="DY20" i="4"/>
  <c r="DO20" i="4"/>
  <c r="CU20" i="4"/>
  <c r="CT20" i="4" s="1"/>
  <c r="AD6" i="7" s="1"/>
  <c r="DT20" i="4"/>
  <c r="DJ20" i="4"/>
  <c r="CF20" i="4"/>
  <c r="DE20" i="4"/>
  <c r="DD20" i="4" s="1"/>
  <c r="AC6" i="7" s="1"/>
  <c r="CP20" i="4"/>
  <c r="CO20" i="4" s="1"/>
  <c r="CK20" i="4"/>
  <c r="BL20" i="4"/>
  <c r="BB20" i="4"/>
  <c r="AR20" i="4"/>
  <c r="AQ20" i="4" s="1"/>
  <c r="AH20" i="4"/>
  <c r="AG20" i="4" s="1"/>
  <c r="X20" i="4"/>
  <c r="W20" i="4" s="1"/>
  <c r="S20" i="4"/>
  <c r="BV20" i="4"/>
  <c r="BW20" i="4" s="1"/>
  <c r="BQ20" i="4"/>
  <c r="CZ20" i="4"/>
  <c r="CY20" i="4" s="1"/>
  <c r="AW20" i="4"/>
  <c r="AV20" i="4" s="1"/>
  <c r="AC20" i="4"/>
  <c r="AB20" i="4" s="1"/>
  <c r="BG20" i="4"/>
  <c r="AM20" i="4"/>
  <c r="AL20" i="4" s="1"/>
  <c r="DO16" i="4"/>
  <c r="DT16" i="4"/>
  <c r="DY16" i="4"/>
  <c r="DJ16" i="4"/>
  <c r="DI16" i="4" s="1"/>
  <c r="CU16" i="4"/>
  <c r="CT16" i="4" s="1"/>
  <c r="DE16" i="4"/>
  <c r="CZ16" i="4"/>
  <c r="CF16" i="4"/>
  <c r="BL16" i="4"/>
  <c r="BK16" i="4" s="1"/>
  <c r="BB16" i="4"/>
  <c r="AR16" i="4"/>
  <c r="AQ16" i="4" s="1"/>
  <c r="AH16" i="4"/>
  <c r="X16" i="4"/>
  <c r="BG16" i="4"/>
  <c r="CP16" i="4"/>
  <c r="CO16" i="4" s="1"/>
  <c r="BV16" i="4"/>
  <c r="BU16" i="4" s="1"/>
  <c r="AC16" i="4"/>
  <c r="AB16" i="4" s="1"/>
  <c r="BQ16" i="4"/>
  <c r="AM16" i="4"/>
  <c r="AL16" i="4" s="1"/>
  <c r="CK16" i="4"/>
  <c r="AW16" i="4"/>
  <c r="AV16" i="4" s="1"/>
  <c r="DT243" i="4"/>
  <c r="DS243" i="4" s="1"/>
  <c r="DY243" i="4"/>
  <c r="DX243" i="4" s="1"/>
  <c r="DJ243" i="4"/>
  <c r="DI243" i="4" s="1"/>
  <c r="CU243" i="4"/>
  <c r="CT243" i="4" s="1"/>
  <c r="AD229" i="7" s="1"/>
  <c r="CP243" i="4"/>
  <c r="CO243" i="4" s="1"/>
  <c r="DE243" i="4"/>
  <c r="DD243" i="4" s="1"/>
  <c r="AC229" i="7" s="1"/>
  <c r="CK243" i="4"/>
  <c r="CJ243" i="4" s="1"/>
  <c r="BV243" i="4"/>
  <c r="BW243" i="4" s="1"/>
  <c r="DO243" i="4"/>
  <c r="DN243" i="4" s="1"/>
  <c r="CF243" i="4"/>
  <c r="CE243" i="4" s="1"/>
  <c r="BQ243" i="4"/>
  <c r="BG243" i="4"/>
  <c r="BF243" i="4" s="1"/>
  <c r="BL243" i="4"/>
  <c r="BK243" i="4" s="1"/>
  <c r="CZ243" i="4"/>
  <c r="CY243" i="4" s="1"/>
  <c r="AR243" i="4"/>
  <c r="AH243" i="4"/>
  <c r="AG243" i="4" s="1"/>
  <c r="BB243" i="4"/>
  <c r="BA243" i="4" s="1"/>
  <c r="AM243" i="4"/>
  <c r="AL243" i="4" s="1"/>
  <c r="S243" i="4"/>
  <c r="R243" i="4" s="1"/>
  <c r="AW243" i="4"/>
  <c r="AV243" i="4" s="1"/>
  <c r="AC243" i="4"/>
  <c r="AB243" i="4" s="1"/>
  <c r="X243" i="4"/>
  <c r="W243" i="4" s="1"/>
  <c r="DT239" i="4"/>
  <c r="DS239" i="4" s="1"/>
  <c r="DY239" i="4"/>
  <c r="DX239" i="4" s="1"/>
  <c r="DO239" i="4"/>
  <c r="DN239" i="4" s="1"/>
  <c r="DJ239" i="4"/>
  <c r="DI239" i="4" s="1"/>
  <c r="CU239" i="4"/>
  <c r="CT239" i="4" s="1"/>
  <c r="AD225" i="7" s="1"/>
  <c r="CP239" i="4"/>
  <c r="CO239" i="4" s="1"/>
  <c r="DE239" i="4"/>
  <c r="DD239" i="4" s="1"/>
  <c r="AC225" i="7" s="1"/>
  <c r="BV239" i="4"/>
  <c r="BW239" i="4" s="1"/>
  <c r="CZ239" i="4"/>
  <c r="CY239" i="4" s="1"/>
  <c r="BG239" i="4"/>
  <c r="BF239" i="4" s="1"/>
  <c r="CK239" i="4"/>
  <c r="CJ239" i="4" s="1"/>
  <c r="CF239" i="4"/>
  <c r="CE239" i="4" s="1"/>
  <c r="BB239" i="4"/>
  <c r="BA239" i="4" s="1"/>
  <c r="BQ239" i="4"/>
  <c r="AR239" i="4"/>
  <c r="AQ239" i="4" s="1"/>
  <c r="AH239" i="4"/>
  <c r="AG239" i="4" s="1"/>
  <c r="BL239" i="4"/>
  <c r="BK239" i="4" s="1"/>
  <c r="AW239" i="4"/>
  <c r="AV239" i="4" s="1"/>
  <c r="AC239" i="4"/>
  <c r="AB239" i="4" s="1"/>
  <c r="X239" i="4"/>
  <c r="W239" i="4" s="1"/>
  <c r="S239" i="4"/>
  <c r="R239" i="4" s="1"/>
  <c r="AM239" i="4"/>
  <c r="AL239" i="4" s="1"/>
  <c r="DT235" i="4"/>
  <c r="DS235" i="4" s="1"/>
  <c r="DY235" i="4"/>
  <c r="DX235" i="4" s="1"/>
  <c r="DO235" i="4"/>
  <c r="DN235" i="4" s="1"/>
  <c r="DJ235" i="4"/>
  <c r="DI235" i="4" s="1"/>
  <c r="CU235" i="4"/>
  <c r="CT235" i="4" s="1"/>
  <c r="AD221" i="7" s="1"/>
  <c r="DE235" i="4"/>
  <c r="DD235" i="4" s="1"/>
  <c r="AC221" i="7" s="1"/>
  <c r="CP235" i="4"/>
  <c r="CO235" i="4" s="1"/>
  <c r="BV235" i="4"/>
  <c r="BW235" i="4" s="1"/>
  <c r="CZ235" i="4"/>
  <c r="CY235" i="4" s="1"/>
  <c r="CF235" i="4"/>
  <c r="CE235" i="4" s="1"/>
  <c r="BG235" i="4"/>
  <c r="CK235" i="4"/>
  <c r="CJ235" i="4" s="1"/>
  <c r="BL235" i="4"/>
  <c r="BK235" i="4" s="1"/>
  <c r="AR235" i="4"/>
  <c r="AQ235" i="4" s="1"/>
  <c r="AH235" i="4"/>
  <c r="AG235" i="4" s="1"/>
  <c r="BQ235" i="4"/>
  <c r="BB235" i="4"/>
  <c r="BA235" i="4" s="1"/>
  <c r="AM235" i="4"/>
  <c r="AL235" i="4" s="1"/>
  <c r="X235" i="4"/>
  <c r="W235" i="4" s="1"/>
  <c r="S235" i="4"/>
  <c r="R235" i="4" s="1"/>
  <c r="AW235" i="4"/>
  <c r="AV235" i="4" s="1"/>
  <c r="AC235" i="4"/>
  <c r="AB235" i="4" s="1"/>
  <c r="DT231" i="4"/>
  <c r="DY231" i="4"/>
  <c r="DX231" i="4" s="1"/>
  <c r="DO231" i="4"/>
  <c r="DN231" i="4" s="1"/>
  <c r="DJ231" i="4"/>
  <c r="DI231" i="4" s="1"/>
  <c r="CP231" i="4"/>
  <c r="CO231" i="4" s="1"/>
  <c r="CU231" i="4"/>
  <c r="CT231" i="4" s="1"/>
  <c r="AD217" i="7" s="1"/>
  <c r="CZ231" i="4"/>
  <c r="CY231" i="4" s="1"/>
  <c r="BV231" i="4"/>
  <c r="BW231" i="4" s="1"/>
  <c r="CK231" i="4"/>
  <c r="CJ231" i="4" s="1"/>
  <c r="BG231" i="4"/>
  <c r="BF231" i="4" s="1"/>
  <c r="BQ231" i="4"/>
  <c r="BP231" i="4" s="1"/>
  <c r="BB231" i="4"/>
  <c r="BA231" i="4" s="1"/>
  <c r="DE231" i="4"/>
  <c r="DD231" i="4" s="1"/>
  <c r="AC217" i="7" s="1"/>
  <c r="AR231" i="4"/>
  <c r="AQ231" i="4" s="1"/>
  <c r="AH231" i="4"/>
  <c r="AG231" i="4" s="1"/>
  <c r="CF231" i="4"/>
  <c r="CE231" i="4" s="1"/>
  <c r="BL231" i="4"/>
  <c r="BK231" i="4" s="1"/>
  <c r="AW231" i="4"/>
  <c r="AV231" i="4" s="1"/>
  <c r="AC231" i="4"/>
  <c r="AB231" i="4" s="1"/>
  <c r="S231" i="4"/>
  <c r="R231" i="4" s="1"/>
  <c r="AM231" i="4"/>
  <c r="AL231" i="4" s="1"/>
  <c r="X231" i="4"/>
  <c r="W231" i="4" s="1"/>
  <c r="DT227" i="4"/>
  <c r="DY227" i="4"/>
  <c r="DO227" i="4"/>
  <c r="CP227" i="4"/>
  <c r="CO227" i="4" s="1"/>
  <c r="DJ227" i="4"/>
  <c r="DI227" i="4" s="1"/>
  <c r="CU227" i="4"/>
  <c r="DE227" i="4"/>
  <c r="DD227" i="4" s="1"/>
  <c r="AC213" i="7" s="1"/>
  <c r="CK227" i="4"/>
  <c r="BV227" i="4"/>
  <c r="BW227" i="4" s="1"/>
  <c r="CF227" i="4"/>
  <c r="CE227" i="4" s="1"/>
  <c r="BQ227" i="4"/>
  <c r="BG227" i="4"/>
  <c r="CZ227" i="4"/>
  <c r="CY227" i="4" s="1"/>
  <c r="BL227" i="4"/>
  <c r="AR227" i="4"/>
  <c r="AQ227" i="4" s="1"/>
  <c r="AH227" i="4"/>
  <c r="AG227" i="4" s="1"/>
  <c r="BB227" i="4"/>
  <c r="AM227" i="4"/>
  <c r="AL227" i="4" s="1"/>
  <c r="S227" i="4"/>
  <c r="AW227" i="4"/>
  <c r="AV227" i="4" s="1"/>
  <c r="AC227" i="4"/>
  <c r="X227" i="4"/>
  <c r="W227" i="4" s="1"/>
  <c r="DT223" i="4"/>
  <c r="DY223" i="4"/>
  <c r="DO223" i="4"/>
  <c r="DJ223" i="4"/>
  <c r="DI223" i="4" s="1"/>
  <c r="CU223" i="4"/>
  <c r="CT223" i="4" s="1"/>
  <c r="AD209" i="7" s="1"/>
  <c r="CP223" i="4"/>
  <c r="CO223" i="4" s="1"/>
  <c r="DE223" i="4"/>
  <c r="BV223" i="4"/>
  <c r="BW223" i="4" s="1"/>
  <c r="BG223" i="4"/>
  <c r="CZ223" i="4"/>
  <c r="CF223" i="4"/>
  <c r="BB223" i="4"/>
  <c r="AR223" i="4"/>
  <c r="AQ223" i="4" s="1"/>
  <c r="AH223" i="4"/>
  <c r="BL223" i="4"/>
  <c r="BQ223" i="4"/>
  <c r="AW223" i="4"/>
  <c r="AC223" i="4"/>
  <c r="X223" i="4"/>
  <c r="S223" i="4"/>
  <c r="AM223" i="4"/>
  <c r="CK223" i="4"/>
  <c r="DT219" i="4"/>
  <c r="DY219" i="4"/>
  <c r="DO219" i="4"/>
  <c r="DJ219" i="4"/>
  <c r="CU219" i="4"/>
  <c r="CT219" i="4" s="1"/>
  <c r="AD205" i="7" s="1"/>
  <c r="DE219" i="4"/>
  <c r="CP219" i="4"/>
  <c r="BV219" i="4"/>
  <c r="BW219" i="4" s="1"/>
  <c r="CZ219" i="4"/>
  <c r="CY219" i="4" s="1"/>
  <c r="CK219" i="4"/>
  <c r="CF219" i="4"/>
  <c r="BG219" i="4"/>
  <c r="BQ219" i="4"/>
  <c r="BL219" i="4"/>
  <c r="AR219" i="4"/>
  <c r="AQ219" i="4" s="1"/>
  <c r="AH219" i="4"/>
  <c r="BB219" i="4"/>
  <c r="AM219" i="4"/>
  <c r="AL219" i="4" s="1"/>
  <c r="X219" i="4"/>
  <c r="S219" i="4"/>
  <c r="R219" i="4" s="1"/>
  <c r="AW219" i="4"/>
  <c r="AC219" i="4"/>
  <c r="DT215" i="4"/>
  <c r="DY215" i="4"/>
  <c r="DO215" i="4"/>
  <c r="DJ215" i="4"/>
  <c r="CP215" i="4"/>
  <c r="CO215" i="4" s="1"/>
  <c r="CZ215" i="4"/>
  <c r="CY215" i="4" s="1"/>
  <c r="BV215" i="4"/>
  <c r="BW215" i="4" s="1"/>
  <c r="CK215" i="4"/>
  <c r="DE215" i="4"/>
  <c r="BG215" i="4"/>
  <c r="BQ215" i="4"/>
  <c r="BB215" i="4"/>
  <c r="CU215" i="4"/>
  <c r="CT215" i="4" s="1"/>
  <c r="AD201" i="7" s="1"/>
  <c r="AR215" i="4"/>
  <c r="AQ215" i="4" s="1"/>
  <c r="AH215" i="4"/>
  <c r="CF215" i="4"/>
  <c r="BL215" i="4"/>
  <c r="AW215" i="4"/>
  <c r="AV215" i="4" s="1"/>
  <c r="AC215" i="4"/>
  <c r="S215" i="4"/>
  <c r="R215" i="4" s="1"/>
  <c r="AM215" i="4"/>
  <c r="X215" i="4"/>
  <c r="DT211" i="4"/>
  <c r="DY211" i="4"/>
  <c r="DJ211" i="4"/>
  <c r="CU211" i="4"/>
  <c r="CT211" i="4" s="1"/>
  <c r="AD197" i="7" s="1"/>
  <c r="CP211" i="4"/>
  <c r="DO211" i="4"/>
  <c r="DE211" i="4"/>
  <c r="CK211" i="4"/>
  <c r="BV211" i="4"/>
  <c r="BW211" i="4" s="1"/>
  <c r="CF211" i="4"/>
  <c r="CE211" i="4" s="1"/>
  <c r="BQ211" i="4"/>
  <c r="BG211" i="4"/>
  <c r="BL211" i="4"/>
  <c r="BK211" i="4" s="1"/>
  <c r="AR211" i="4"/>
  <c r="AQ211" i="4" s="1"/>
  <c r="AH211" i="4"/>
  <c r="BB211" i="4"/>
  <c r="AM211" i="4"/>
  <c r="AL211" i="4" s="1"/>
  <c r="S211" i="4"/>
  <c r="R211" i="4" s="1"/>
  <c r="CZ211" i="4"/>
  <c r="CY211" i="4" s="1"/>
  <c r="AW211" i="4"/>
  <c r="AV211" i="4" s="1"/>
  <c r="AC211" i="4"/>
  <c r="X211" i="4"/>
  <c r="DT207" i="4"/>
  <c r="DY207" i="4"/>
  <c r="DO207" i="4"/>
  <c r="CU207" i="4"/>
  <c r="CT207" i="4" s="1"/>
  <c r="AD193" i="7" s="1"/>
  <c r="CP207" i="4"/>
  <c r="CO207" i="4" s="1"/>
  <c r="DE207" i="4"/>
  <c r="DD207" i="4" s="1"/>
  <c r="AC193" i="7" s="1"/>
  <c r="DJ207" i="4"/>
  <c r="DI207" i="4" s="1"/>
  <c r="BV207" i="4"/>
  <c r="CZ207" i="4"/>
  <c r="BG207" i="4"/>
  <c r="CK207" i="4"/>
  <c r="CF207" i="4"/>
  <c r="BB207" i="4"/>
  <c r="BQ207" i="4"/>
  <c r="AR207" i="4"/>
  <c r="AQ207" i="4" s="1"/>
  <c r="AH207" i="4"/>
  <c r="AG207" i="4" s="1"/>
  <c r="BL207" i="4"/>
  <c r="BK207" i="4" s="1"/>
  <c r="AW207" i="4"/>
  <c r="AV207" i="4" s="1"/>
  <c r="AC207" i="4"/>
  <c r="X207" i="4"/>
  <c r="W207" i="4" s="1"/>
  <c r="S207" i="4"/>
  <c r="AM207" i="4"/>
  <c r="AL207" i="4" s="1"/>
  <c r="DT203" i="4"/>
  <c r="DY203" i="4"/>
  <c r="DO203" i="4"/>
  <c r="DJ203" i="4"/>
  <c r="DI203" i="4" s="1"/>
  <c r="CU203" i="4"/>
  <c r="DE203" i="4"/>
  <c r="DD203" i="4" s="1"/>
  <c r="AC189" i="7" s="1"/>
  <c r="CP203" i="4"/>
  <c r="BV203" i="4"/>
  <c r="BW203" i="4" s="1"/>
  <c r="CZ203" i="4"/>
  <c r="CF203" i="4"/>
  <c r="CE203" i="4" s="1"/>
  <c r="BG203" i="4"/>
  <c r="BL203" i="4"/>
  <c r="BK203" i="4" s="1"/>
  <c r="AR203" i="4"/>
  <c r="AQ203" i="4" s="1"/>
  <c r="AH203" i="4"/>
  <c r="CK203" i="4"/>
  <c r="BQ203" i="4"/>
  <c r="BB203" i="4"/>
  <c r="AM203" i="4"/>
  <c r="AL203" i="4" s="1"/>
  <c r="X203" i="4"/>
  <c r="S203" i="4"/>
  <c r="R203" i="4" s="1"/>
  <c r="AW203" i="4"/>
  <c r="AV203" i="4" s="1"/>
  <c r="AC203" i="4"/>
  <c r="DT199" i="4"/>
  <c r="DY199" i="4"/>
  <c r="DO199" i="4"/>
  <c r="CP199" i="4"/>
  <c r="DJ199" i="4"/>
  <c r="CU199" i="4"/>
  <c r="CT199" i="4" s="1"/>
  <c r="AD185" i="7" s="1"/>
  <c r="CZ199" i="4"/>
  <c r="BV199" i="4"/>
  <c r="BW199" i="4" s="1"/>
  <c r="DE199" i="4"/>
  <c r="CK199" i="4"/>
  <c r="BG199" i="4"/>
  <c r="BQ199" i="4"/>
  <c r="BB199" i="4"/>
  <c r="AR199" i="4"/>
  <c r="AQ199" i="4" s="1"/>
  <c r="AH199" i="4"/>
  <c r="CF199" i="4"/>
  <c r="BL199" i="4"/>
  <c r="AW199" i="4"/>
  <c r="AV199" i="4" s="1"/>
  <c r="AC199" i="4"/>
  <c r="AB199" i="4" s="1"/>
  <c r="S199" i="4"/>
  <c r="R199" i="4" s="1"/>
  <c r="AM199" i="4"/>
  <c r="AL199" i="4" s="1"/>
  <c r="X199" i="4"/>
  <c r="DT195" i="4"/>
  <c r="DY195" i="4"/>
  <c r="DO195" i="4"/>
  <c r="DJ195" i="4"/>
  <c r="DI195" i="4" s="1"/>
  <c r="CP195" i="4"/>
  <c r="CU195" i="4"/>
  <c r="DE195" i="4"/>
  <c r="CK195" i="4"/>
  <c r="BV195" i="4"/>
  <c r="BW195" i="4" s="1"/>
  <c r="CF195" i="4"/>
  <c r="BQ195" i="4"/>
  <c r="BG195" i="4"/>
  <c r="CZ195" i="4"/>
  <c r="CY195" i="4" s="1"/>
  <c r="BL195" i="4"/>
  <c r="AR195" i="4"/>
  <c r="AQ195" i="4" s="1"/>
  <c r="AH195" i="4"/>
  <c r="BB195" i="4"/>
  <c r="AM195" i="4"/>
  <c r="AL195" i="4" s="1"/>
  <c r="S195" i="4"/>
  <c r="AW195" i="4"/>
  <c r="AV195" i="4" s="1"/>
  <c r="AC195" i="4"/>
  <c r="AB195" i="4" s="1"/>
  <c r="X195" i="4"/>
  <c r="DT191" i="4"/>
  <c r="DY191" i="4"/>
  <c r="DO191" i="4"/>
  <c r="CU191" i="4"/>
  <c r="CT191" i="4" s="1"/>
  <c r="AD177" i="7" s="1"/>
  <c r="CP191" i="4"/>
  <c r="CO191" i="4" s="1"/>
  <c r="DE191" i="4"/>
  <c r="BV191" i="4"/>
  <c r="DJ191" i="4"/>
  <c r="BG191" i="4"/>
  <c r="CF191" i="4"/>
  <c r="BB191" i="4"/>
  <c r="CK191" i="4"/>
  <c r="AR191" i="4"/>
  <c r="AQ191" i="4" s="1"/>
  <c r="AH191" i="4"/>
  <c r="CZ191" i="4"/>
  <c r="CY191" i="4" s="1"/>
  <c r="BL191" i="4"/>
  <c r="BK191" i="4" s="1"/>
  <c r="AW191" i="4"/>
  <c r="AV191" i="4" s="1"/>
  <c r="AC191" i="4"/>
  <c r="AB191" i="4" s="1"/>
  <c r="X191" i="4"/>
  <c r="S191" i="4"/>
  <c r="AM191" i="4"/>
  <c r="AL191" i="4" s="1"/>
  <c r="BQ191" i="4"/>
  <c r="DT187" i="4"/>
  <c r="DY187" i="4"/>
  <c r="DO187" i="4"/>
  <c r="DJ187" i="4"/>
  <c r="DI187" i="4" s="1"/>
  <c r="CU187" i="4"/>
  <c r="CT187" i="4" s="1"/>
  <c r="AD173" i="7" s="1"/>
  <c r="DE187" i="4"/>
  <c r="CP187" i="4"/>
  <c r="CO187" i="4" s="1"/>
  <c r="BV187" i="4"/>
  <c r="BW187" i="4" s="1"/>
  <c r="CZ187" i="4"/>
  <c r="CK187" i="4"/>
  <c r="CF187" i="4"/>
  <c r="BG187" i="4"/>
  <c r="BQ187" i="4"/>
  <c r="BL187" i="4"/>
  <c r="AR187" i="4"/>
  <c r="AH187" i="4"/>
  <c r="BB187" i="4"/>
  <c r="AM187" i="4"/>
  <c r="AL187" i="4" s="1"/>
  <c r="X187" i="4"/>
  <c r="S187" i="4"/>
  <c r="AW187" i="4"/>
  <c r="AC187" i="4"/>
  <c r="AB187" i="4" s="1"/>
  <c r="DT183" i="4"/>
  <c r="DY183" i="4"/>
  <c r="DJ183" i="4"/>
  <c r="CP183" i="4"/>
  <c r="CO183" i="4" s="1"/>
  <c r="DO183" i="4"/>
  <c r="DE183" i="4"/>
  <c r="DD183" i="4" s="1"/>
  <c r="AC169" i="7" s="1"/>
  <c r="CZ183" i="4"/>
  <c r="CY183" i="4" s="1"/>
  <c r="BV183" i="4"/>
  <c r="CK183" i="4"/>
  <c r="CU183" i="4"/>
  <c r="CT183" i="4" s="1"/>
  <c r="AD169" i="7" s="1"/>
  <c r="BG183" i="4"/>
  <c r="BQ183" i="4"/>
  <c r="BB183" i="4"/>
  <c r="AR183" i="4"/>
  <c r="AQ183" i="4" s="1"/>
  <c r="AH183" i="4"/>
  <c r="CF183" i="4"/>
  <c r="BL183" i="4"/>
  <c r="BK183" i="4" s="1"/>
  <c r="AW183" i="4"/>
  <c r="AV183" i="4" s="1"/>
  <c r="AC183" i="4"/>
  <c r="AB183" i="4" s="1"/>
  <c r="S183" i="4"/>
  <c r="AM183" i="4"/>
  <c r="AL183" i="4" s="1"/>
  <c r="X183" i="4"/>
  <c r="DT179" i="4"/>
  <c r="DY179" i="4"/>
  <c r="DX179" i="4" s="1"/>
  <c r="CU179" i="4"/>
  <c r="CT179" i="4" s="1"/>
  <c r="AD165" i="7" s="1"/>
  <c r="CP179" i="4"/>
  <c r="CO179" i="4" s="1"/>
  <c r="DJ179" i="4"/>
  <c r="DO179" i="4"/>
  <c r="CK179" i="4"/>
  <c r="BV179" i="4"/>
  <c r="BW179" i="4" s="1"/>
  <c r="DE179" i="4"/>
  <c r="DD179" i="4" s="1"/>
  <c r="AC165" i="7" s="1"/>
  <c r="CF179" i="4"/>
  <c r="CE179" i="4" s="1"/>
  <c r="BQ179" i="4"/>
  <c r="BG179" i="4"/>
  <c r="BL179" i="4"/>
  <c r="BK179" i="4" s="1"/>
  <c r="CZ179" i="4"/>
  <c r="CY179" i="4" s="1"/>
  <c r="AR179" i="4"/>
  <c r="AQ179" i="4" s="1"/>
  <c r="AH179" i="4"/>
  <c r="BB179" i="4"/>
  <c r="AM179" i="4"/>
  <c r="AL179" i="4" s="1"/>
  <c r="S179" i="4"/>
  <c r="R179" i="4" s="1"/>
  <c r="AW179" i="4"/>
  <c r="AV179" i="4" s="1"/>
  <c r="AC179" i="4"/>
  <c r="AB179" i="4" s="1"/>
  <c r="X179" i="4"/>
  <c r="DT175" i="4"/>
  <c r="DY175" i="4"/>
  <c r="DO175" i="4"/>
  <c r="DJ175" i="4"/>
  <c r="CU175" i="4"/>
  <c r="CP175" i="4"/>
  <c r="CO175" i="4" s="1"/>
  <c r="DE175" i="4"/>
  <c r="DD175" i="4" s="1"/>
  <c r="AC161" i="7" s="1"/>
  <c r="BV175" i="4"/>
  <c r="CZ175" i="4"/>
  <c r="BG175" i="4"/>
  <c r="CK175" i="4"/>
  <c r="CF175" i="4"/>
  <c r="BB175" i="4"/>
  <c r="BQ175" i="4"/>
  <c r="AR175" i="4"/>
  <c r="AQ175" i="4" s="1"/>
  <c r="AH175" i="4"/>
  <c r="AG175" i="4" s="1"/>
  <c r="BL175" i="4"/>
  <c r="BK175" i="4" s="1"/>
  <c r="AW175" i="4"/>
  <c r="AC175" i="4"/>
  <c r="X175" i="4"/>
  <c r="W175" i="4" s="1"/>
  <c r="S175" i="4"/>
  <c r="AM175" i="4"/>
  <c r="AL175" i="4" s="1"/>
  <c r="DT171" i="4"/>
  <c r="DY171" i="4"/>
  <c r="DO171" i="4"/>
  <c r="DJ171" i="4"/>
  <c r="DI171" i="4" s="1"/>
  <c r="CU171" i="4"/>
  <c r="CT171" i="4" s="1"/>
  <c r="AD157" i="7" s="1"/>
  <c r="DE171" i="4"/>
  <c r="DD171" i="4" s="1"/>
  <c r="AC157" i="7" s="1"/>
  <c r="CP171" i="4"/>
  <c r="CO171" i="4" s="1"/>
  <c r="BV171" i="4"/>
  <c r="BW171" i="4" s="1"/>
  <c r="CZ171" i="4"/>
  <c r="CY171" i="4" s="1"/>
  <c r="CF171" i="4"/>
  <c r="BG171" i="4"/>
  <c r="CK171" i="4"/>
  <c r="BL171" i="4"/>
  <c r="AR171" i="4"/>
  <c r="AQ171" i="4" s="1"/>
  <c r="AH171" i="4"/>
  <c r="BQ171" i="4"/>
  <c r="BP171" i="4" s="1"/>
  <c r="BB171" i="4"/>
  <c r="AM171" i="4"/>
  <c r="AL171" i="4" s="1"/>
  <c r="X171" i="4"/>
  <c r="S171" i="4"/>
  <c r="R171" i="4" s="1"/>
  <c r="AW171" i="4"/>
  <c r="AC171" i="4"/>
  <c r="DT167" i="4"/>
  <c r="DY167" i="4"/>
  <c r="DO167" i="4"/>
  <c r="DJ167" i="4"/>
  <c r="DI167" i="4" s="1"/>
  <c r="CP167" i="4"/>
  <c r="CO167" i="4" s="1"/>
  <c r="CU167" i="4"/>
  <c r="CZ167" i="4"/>
  <c r="CY167" i="4" s="1"/>
  <c r="BV167" i="4"/>
  <c r="BW167" i="4" s="1"/>
  <c r="CK167" i="4"/>
  <c r="BG167" i="4"/>
  <c r="BQ167" i="4"/>
  <c r="DE167" i="4"/>
  <c r="BB167" i="4"/>
  <c r="AR167" i="4"/>
  <c r="AQ167" i="4" s="1"/>
  <c r="AH167" i="4"/>
  <c r="CF167" i="4"/>
  <c r="CE167" i="4" s="1"/>
  <c r="BL167" i="4"/>
  <c r="BK167" i="4" s="1"/>
  <c r="AW167" i="4"/>
  <c r="AV167" i="4" s="1"/>
  <c r="AC167" i="4"/>
  <c r="S167" i="4"/>
  <c r="AM167" i="4"/>
  <c r="AL167" i="4" s="1"/>
  <c r="X167" i="4"/>
  <c r="DT163" i="4"/>
  <c r="DY163" i="4"/>
  <c r="DO163" i="4"/>
  <c r="CP163" i="4"/>
  <c r="CU163" i="4"/>
  <c r="CK163" i="4"/>
  <c r="BV163" i="4"/>
  <c r="BW163" i="4" s="1"/>
  <c r="CF163" i="4"/>
  <c r="CE163" i="4" s="1"/>
  <c r="BQ163" i="4"/>
  <c r="BG163" i="4"/>
  <c r="CZ163" i="4"/>
  <c r="CY163" i="4" s="1"/>
  <c r="BL163" i="4"/>
  <c r="BK163" i="4" s="1"/>
  <c r="BB163" i="4"/>
  <c r="DJ163" i="4"/>
  <c r="DI163" i="4" s="1"/>
  <c r="DE163" i="4"/>
  <c r="AR163" i="4"/>
  <c r="AQ163" i="4" s="1"/>
  <c r="AH163" i="4"/>
  <c r="AM163" i="4"/>
  <c r="AL163" i="4" s="1"/>
  <c r="S163" i="4"/>
  <c r="AW163" i="4"/>
  <c r="AV163" i="4" s="1"/>
  <c r="AC163" i="4"/>
  <c r="X163" i="4"/>
  <c r="DT159" i="4"/>
  <c r="DY159" i="4"/>
  <c r="DX159" i="4" s="1"/>
  <c r="DO159" i="4"/>
  <c r="DJ159" i="4"/>
  <c r="DI159" i="4" s="1"/>
  <c r="CU159" i="4"/>
  <c r="CP159" i="4"/>
  <c r="CO159" i="4" s="1"/>
  <c r="DE159" i="4"/>
  <c r="CK159" i="4"/>
  <c r="BV159" i="4"/>
  <c r="BW159" i="4" s="1"/>
  <c r="BG159" i="4"/>
  <c r="CZ159" i="4"/>
  <c r="CY159" i="4" s="1"/>
  <c r="CF159" i="4"/>
  <c r="AR159" i="4"/>
  <c r="AQ159" i="4" s="1"/>
  <c r="AH159" i="4"/>
  <c r="BL159" i="4"/>
  <c r="BK159" i="4" s="1"/>
  <c r="AW159" i="4"/>
  <c r="AC159" i="4"/>
  <c r="X159" i="4"/>
  <c r="S159" i="4"/>
  <c r="BQ159" i="4"/>
  <c r="BB159" i="4"/>
  <c r="AM159" i="4"/>
  <c r="AL159" i="4" s="1"/>
  <c r="DT155" i="4"/>
  <c r="DY155" i="4"/>
  <c r="DO155" i="4"/>
  <c r="DJ155" i="4"/>
  <c r="DI155" i="4" s="1"/>
  <c r="CU155" i="4"/>
  <c r="DE155" i="4"/>
  <c r="DD155" i="4" s="1"/>
  <c r="AC141" i="7" s="1"/>
  <c r="CP155" i="4"/>
  <c r="CO155" i="4" s="1"/>
  <c r="CK155" i="4"/>
  <c r="BV155" i="4"/>
  <c r="BW155" i="4" s="1"/>
  <c r="CZ155" i="4"/>
  <c r="CY155" i="4" s="1"/>
  <c r="CF155" i="4"/>
  <c r="CE155" i="4" s="1"/>
  <c r="BG155" i="4"/>
  <c r="BQ155" i="4"/>
  <c r="BL155" i="4"/>
  <c r="BK155" i="4" s="1"/>
  <c r="AR155" i="4"/>
  <c r="AQ155" i="4" s="1"/>
  <c r="AH155" i="4"/>
  <c r="BB155" i="4"/>
  <c r="AM155" i="4"/>
  <c r="X155" i="4"/>
  <c r="S155" i="4"/>
  <c r="R155" i="4" s="1"/>
  <c r="AW155" i="4"/>
  <c r="AV155" i="4" s="1"/>
  <c r="AC155" i="4"/>
  <c r="AB155" i="4" s="1"/>
  <c r="DT151" i="4"/>
  <c r="DY151" i="4"/>
  <c r="DO151" i="4"/>
  <c r="CP151" i="4"/>
  <c r="DJ151" i="4"/>
  <c r="DI151" i="4" s="1"/>
  <c r="DE151" i="4"/>
  <c r="CZ151" i="4"/>
  <c r="CY151" i="4" s="1"/>
  <c r="CK151" i="4"/>
  <c r="BV151" i="4"/>
  <c r="CU151" i="4"/>
  <c r="CT151" i="4" s="1"/>
  <c r="AD137" i="7" s="1"/>
  <c r="BG151" i="4"/>
  <c r="BQ151" i="4"/>
  <c r="BB151" i="4"/>
  <c r="AR151" i="4"/>
  <c r="AQ151" i="4" s="1"/>
  <c r="AH151" i="4"/>
  <c r="CF151" i="4"/>
  <c r="CE151" i="4" s="1"/>
  <c r="BL151" i="4"/>
  <c r="AW151" i="4"/>
  <c r="AV151" i="4" s="1"/>
  <c r="AC151" i="4"/>
  <c r="S151" i="4"/>
  <c r="R151" i="4" s="1"/>
  <c r="AM151" i="4"/>
  <c r="AL151" i="4" s="1"/>
  <c r="X151" i="4"/>
  <c r="DT147" i="4"/>
  <c r="DY147" i="4"/>
  <c r="DJ147" i="4"/>
  <c r="DI147" i="4" s="1"/>
  <c r="CU147" i="4"/>
  <c r="CT147" i="4" s="1"/>
  <c r="AD133" i="7" s="1"/>
  <c r="CP147" i="4"/>
  <c r="CO147" i="4" s="1"/>
  <c r="DO147" i="4"/>
  <c r="CK147" i="4"/>
  <c r="BV147" i="4"/>
  <c r="BW147" i="4" s="1"/>
  <c r="DE147" i="4"/>
  <c r="CF147" i="4"/>
  <c r="BQ147" i="4"/>
  <c r="BG147" i="4"/>
  <c r="BL147" i="4"/>
  <c r="BB147" i="4"/>
  <c r="AR147" i="4"/>
  <c r="AQ147" i="4" s="1"/>
  <c r="AH147" i="4"/>
  <c r="AM147" i="4"/>
  <c r="AL147" i="4" s="1"/>
  <c r="CZ147" i="4"/>
  <c r="CY147" i="4" s="1"/>
  <c r="S147" i="4"/>
  <c r="AW147" i="4"/>
  <c r="AC147" i="4"/>
  <c r="AB147" i="4" s="1"/>
  <c r="X147" i="4"/>
  <c r="DT143" i="4"/>
  <c r="DY143" i="4"/>
  <c r="DO143" i="4"/>
  <c r="DJ143" i="4"/>
  <c r="DI143" i="4" s="1"/>
  <c r="CP143" i="4"/>
  <c r="CO143" i="4" s="1"/>
  <c r="DE143" i="4"/>
  <c r="DD143" i="4" s="1"/>
  <c r="AC129" i="7" s="1"/>
  <c r="CU143" i="4"/>
  <c r="CK143" i="4"/>
  <c r="BV143" i="4"/>
  <c r="BW143" i="4" s="1"/>
  <c r="CZ143" i="4"/>
  <c r="BG143" i="4"/>
  <c r="CF143" i="4"/>
  <c r="BQ143" i="4"/>
  <c r="AR143" i="4"/>
  <c r="AQ143" i="4" s="1"/>
  <c r="AH143" i="4"/>
  <c r="AG143" i="4" s="1"/>
  <c r="BL143" i="4"/>
  <c r="BK143" i="4" s="1"/>
  <c r="AW143" i="4"/>
  <c r="AC143" i="4"/>
  <c r="X143" i="4"/>
  <c r="W143" i="4" s="1"/>
  <c r="S143" i="4"/>
  <c r="R143" i="4" s="1"/>
  <c r="BB143" i="4"/>
  <c r="AM143" i="4"/>
  <c r="AL143" i="4" s="1"/>
  <c r="DT139" i="4"/>
  <c r="DY139" i="4"/>
  <c r="DO139" i="4"/>
  <c r="DJ139" i="4"/>
  <c r="DI139" i="4" s="1"/>
  <c r="CU139" i="4"/>
  <c r="DE139" i="4"/>
  <c r="DD139" i="4" s="1"/>
  <c r="AC125" i="7" s="1"/>
  <c r="CP139" i="4"/>
  <c r="CO139" i="4" s="1"/>
  <c r="CK139" i="4"/>
  <c r="BV139" i="4"/>
  <c r="BW139" i="4" s="1"/>
  <c r="CZ139" i="4"/>
  <c r="CF139" i="4"/>
  <c r="BG139" i="4"/>
  <c r="BL139" i="4"/>
  <c r="BK139" i="4" s="1"/>
  <c r="AR139" i="4"/>
  <c r="AQ139" i="4" s="1"/>
  <c r="AH139" i="4"/>
  <c r="AG139" i="4" s="1"/>
  <c r="BQ139" i="4"/>
  <c r="AM139" i="4"/>
  <c r="AL139" i="4" s="1"/>
  <c r="X139" i="4"/>
  <c r="W139" i="4" s="1"/>
  <c r="S139" i="4"/>
  <c r="R139" i="4" s="1"/>
  <c r="AW139" i="4"/>
  <c r="AV139" i="4" s="1"/>
  <c r="AC139" i="4"/>
  <c r="BB139" i="4"/>
  <c r="DT135" i="4"/>
  <c r="DO135" i="4"/>
  <c r="CP135" i="4"/>
  <c r="CO135" i="4" s="1"/>
  <c r="DY135" i="4"/>
  <c r="CZ135" i="4"/>
  <c r="CY135" i="4" s="1"/>
  <c r="CK135" i="4"/>
  <c r="BV135" i="4"/>
  <c r="DJ135" i="4"/>
  <c r="DI135" i="4" s="1"/>
  <c r="DE135" i="4"/>
  <c r="BG135" i="4"/>
  <c r="BQ135" i="4"/>
  <c r="BB135" i="4"/>
  <c r="AR135" i="4"/>
  <c r="AQ135" i="4" s="1"/>
  <c r="AH135" i="4"/>
  <c r="CF135" i="4"/>
  <c r="CE135" i="4" s="1"/>
  <c r="BL135" i="4"/>
  <c r="BK135" i="4" s="1"/>
  <c r="AW135" i="4"/>
  <c r="AV135" i="4" s="1"/>
  <c r="AC135" i="4"/>
  <c r="AB135" i="4" s="1"/>
  <c r="CU135" i="4"/>
  <c r="S135" i="4"/>
  <c r="AM135" i="4"/>
  <c r="AL135" i="4" s="1"/>
  <c r="X135" i="4"/>
  <c r="DY131" i="4"/>
  <c r="DO131" i="4"/>
  <c r="DT131" i="4"/>
  <c r="DJ131" i="4"/>
  <c r="DI131" i="4" s="1"/>
  <c r="CP131" i="4"/>
  <c r="CU131" i="4"/>
  <c r="CK131" i="4"/>
  <c r="BV131" i="4"/>
  <c r="BW131" i="4" s="1"/>
  <c r="CF131" i="4"/>
  <c r="CE131" i="4" s="1"/>
  <c r="BQ131" i="4"/>
  <c r="BG131" i="4"/>
  <c r="DE131" i="4"/>
  <c r="DD131" i="4" s="1"/>
  <c r="AC117" i="7" s="1"/>
  <c r="CZ131" i="4"/>
  <c r="CY131" i="4" s="1"/>
  <c r="BL131" i="4"/>
  <c r="BK131" i="4" s="1"/>
  <c r="BB131" i="4"/>
  <c r="AR131" i="4"/>
  <c r="AQ131" i="4" s="1"/>
  <c r="AH131" i="4"/>
  <c r="AM131" i="4"/>
  <c r="AL131" i="4" s="1"/>
  <c r="S131" i="4"/>
  <c r="AW131" i="4"/>
  <c r="AV131" i="4" s="1"/>
  <c r="AC131" i="4"/>
  <c r="AB131" i="4" s="1"/>
  <c r="X131" i="4"/>
  <c r="DY127" i="4"/>
  <c r="DT127" i="4"/>
  <c r="DO127" i="4"/>
  <c r="DJ127" i="4"/>
  <c r="DI127" i="4" s="1"/>
  <c r="CP127" i="4"/>
  <c r="CO127" i="4" s="1"/>
  <c r="DE127" i="4"/>
  <c r="DD127" i="4" s="1"/>
  <c r="AC113" i="7" s="1"/>
  <c r="CU127" i="4"/>
  <c r="CK127" i="4"/>
  <c r="BV127" i="4"/>
  <c r="BG127" i="4"/>
  <c r="CF127" i="4"/>
  <c r="BB127" i="4"/>
  <c r="AR127" i="4"/>
  <c r="AQ127" i="4" s="1"/>
  <c r="AH127" i="4"/>
  <c r="CZ127" i="4"/>
  <c r="CY127" i="4" s="1"/>
  <c r="BL127" i="4"/>
  <c r="BK127" i="4" s="1"/>
  <c r="AW127" i="4"/>
  <c r="AV127" i="4" s="1"/>
  <c r="AC127" i="4"/>
  <c r="BQ127" i="4"/>
  <c r="X127" i="4"/>
  <c r="S127" i="4"/>
  <c r="R127" i="4" s="1"/>
  <c r="AM127" i="4"/>
  <c r="AL127" i="4" s="1"/>
  <c r="DY123" i="4"/>
  <c r="DX123" i="4" s="1"/>
  <c r="DO123" i="4"/>
  <c r="DT123" i="4"/>
  <c r="DJ123" i="4"/>
  <c r="DI123" i="4" s="1"/>
  <c r="CU123" i="4"/>
  <c r="CT123" i="4" s="1"/>
  <c r="AD109" i="7" s="1"/>
  <c r="DE123" i="4"/>
  <c r="DD123" i="4" s="1"/>
  <c r="AC109" i="7" s="1"/>
  <c r="CP123" i="4"/>
  <c r="CK123" i="4"/>
  <c r="BV123" i="4"/>
  <c r="BW123" i="4" s="1"/>
  <c r="CZ123" i="4"/>
  <c r="CY123" i="4" s="1"/>
  <c r="CF123" i="4"/>
  <c r="BG123" i="4"/>
  <c r="BQ123" i="4"/>
  <c r="BL123" i="4"/>
  <c r="BK123" i="4" s="1"/>
  <c r="BB123" i="4"/>
  <c r="AR123" i="4"/>
  <c r="AQ123" i="4" s="1"/>
  <c r="AH123" i="4"/>
  <c r="AM123" i="4"/>
  <c r="AL123" i="4" s="1"/>
  <c r="X123" i="4"/>
  <c r="S123" i="4"/>
  <c r="AW123" i="4"/>
  <c r="AV123" i="4" s="1"/>
  <c r="AC123" i="4"/>
  <c r="DT119" i="4"/>
  <c r="DY119" i="4"/>
  <c r="DX119" i="4" s="1"/>
  <c r="CU119" i="4"/>
  <c r="CP119" i="4"/>
  <c r="CO119" i="4" s="1"/>
  <c r="DJ119" i="4"/>
  <c r="DO119" i="4"/>
  <c r="DE119" i="4"/>
  <c r="DD119" i="4" s="1"/>
  <c r="AC105" i="7" s="1"/>
  <c r="CZ119" i="4"/>
  <c r="CY119" i="4" s="1"/>
  <c r="CK119" i="4"/>
  <c r="BV119" i="4"/>
  <c r="BG119" i="4"/>
  <c r="BQ119" i="4"/>
  <c r="BB119" i="4"/>
  <c r="AR119" i="4"/>
  <c r="AQ119" i="4" s="1"/>
  <c r="AH119" i="4"/>
  <c r="AG119" i="4" s="1"/>
  <c r="CF119" i="4"/>
  <c r="CE119" i="4" s="1"/>
  <c r="BL119" i="4"/>
  <c r="BK119" i="4" s="1"/>
  <c r="AW119" i="4"/>
  <c r="AC119" i="4"/>
  <c r="S119" i="4"/>
  <c r="R119" i="4" s="1"/>
  <c r="AM119" i="4"/>
  <c r="AL119" i="4" s="1"/>
  <c r="X119" i="4"/>
  <c r="W119" i="4" s="1"/>
  <c r="DY115" i="4"/>
  <c r="CP115" i="4"/>
  <c r="CO115" i="4" s="1"/>
  <c r="DT115" i="4"/>
  <c r="DJ115" i="4"/>
  <c r="DI115" i="4" s="1"/>
  <c r="CU115" i="4"/>
  <c r="CT115" i="4" s="1"/>
  <c r="AD101" i="7" s="1"/>
  <c r="CK115" i="4"/>
  <c r="BV115" i="4"/>
  <c r="BW115" i="4" s="1"/>
  <c r="DE115" i="4"/>
  <c r="CF115" i="4"/>
  <c r="CE115" i="4" s="1"/>
  <c r="BQ115" i="4"/>
  <c r="BG115" i="4"/>
  <c r="DO115" i="4"/>
  <c r="BL115" i="4"/>
  <c r="BK115" i="4" s="1"/>
  <c r="CZ115" i="4"/>
  <c r="CY115" i="4" s="1"/>
  <c r="BB115" i="4"/>
  <c r="AR115" i="4"/>
  <c r="AQ115" i="4" s="1"/>
  <c r="AH115" i="4"/>
  <c r="AM115" i="4"/>
  <c r="AL115" i="4" s="1"/>
  <c r="S115" i="4"/>
  <c r="AW115" i="4"/>
  <c r="AV115" i="4" s="1"/>
  <c r="AC115" i="4"/>
  <c r="AB115" i="4" s="1"/>
  <c r="X115" i="4"/>
  <c r="DY111" i="4"/>
  <c r="DT111" i="4"/>
  <c r="DO111" i="4"/>
  <c r="DJ111" i="4"/>
  <c r="DI111" i="4" s="1"/>
  <c r="CU111" i="4"/>
  <c r="CP111" i="4"/>
  <c r="CO111" i="4" s="1"/>
  <c r="DE111" i="4"/>
  <c r="DD111" i="4" s="1"/>
  <c r="AC97" i="7" s="1"/>
  <c r="CK111" i="4"/>
  <c r="BV111" i="4"/>
  <c r="CZ111" i="4"/>
  <c r="CY111" i="4" s="1"/>
  <c r="BG111" i="4"/>
  <c r="CF111" i="4"/>
  <c r="BQ111" i="4"/>
  <c r="BB111" i="4"/>
  <c r="AR111" i="4"/>
  <c r="AQ111" i="4" s="1"/>
  <c r="AH111" i="4"/>
  <c r="BL111" i="4"/>
  <c r="BK111" i="4" s="1"/>
  <c r="AW111" i="4"/>
  <c r="AV111" i="4" s="1"/>
  <c r="AC111" i="4"/>
  <c r="AB111" i="4" s="1"/>
  <c r="X111" i="4"/>
  <c r="S111" i="4"/>
  <c r="R111" i="4" s="1"/>
  <c r="AM111" i="4"/>
  <c r="AL111" i="4" s="1"/>
  <c r="DY107" i="4"/>
  <c r="DO107" i="4"/>
  <c r="DT107" i="4"/>
  <c r="DJ107" i="4"/>
  <c r="DI107" i="4" s="1"/>
  <c r="DE107" i="4"/>
  <c r="CP107" i="4"/>
  <c r="CO107" i="4" s="1"/>
  <c r="CK107" i="4"/>
  <c r="BV107" i="4"/>
  <c r="BW107" i="4" s="1"/>
  <c r="CZ107" i="4"/>
  <c r="CY107" i="4" s="1"/>
  <c r="CF107" i="4"/>
  <c r="BG107" i="4"/>
  <c r="CU107" i="4"/>
  <c r="BL107" i="4"/>
  <c r="BK107" i="4" s="1"/>
  <c r="BB107" i="4"/>
  <c r="AR107" i="4"/>
  <c r="AQ107" i="4" s="1"/>
  <c r="AH107" i="4"/>
  <c r="BQ107" i="4"/>
  <c r="AM107" i="4"/>
  <c r="AL107" i="4" s="1"/>
  <c r="X107" i="4"/>
  <c r="S107" i="4"/>
  <c r="AW107" i="4"/>
  <c r="AV107" i="4" s="1"/>
  <c r="AC107" i="4"/>
  <c r="DT103" i="4"/>
  <c r="DO103" i="4"/>
  <c r="CP103" i="4"/>
  <c r="CO103" i="4" s="1"/>
  <c r="DY103" i="4"/>
  <c r="CU103" i="4"/>
  <c r="CT103" i="4" s="1"/>
  <c r="AD89" i="7" s="1"/>
  <c r="DJ103" i="4"/>
  <c r="DI103" i="4" s="1"/>
  <c r="CZ103" i="4"/>
  <c r="CY103" i="4" s="1"/>
  <c r="CK103" i="4"/>
  <c r="BV103" i="4"/>
  <c r="BG103" i="4"/>
  <c r="BQ103" i="4"/>
  <c r="BB103" i="4"/>
  <c r="AR103" i="4"/>
  <c r="AQ103" i="4" s="1"/>
  <c r="AH103" i="4"/>
  <c r="DE103" i="4"/>
  <c r="CF103" i="4"/>
  <c r="BL103" i="4"/>
  <c r="BK103" i="4" s="1"/>
  <c r="AW103" i="4"/>
  <c r="AV103" i="4" s="1"/>
  <c r="AC103" i="4"/>
  <c r="S103" i="4"/>
  <c r="R103" i="4" s="1"/>
  <c r="AM103" i="4"/>
  <c r="AL103" i="4" s="1"/>
  <c r="X103" i="4"/>
  <c r="DY99" i="4"/>
  <c r="DO99" i="4"/>
  <c r="DT99" i="4"/>
  <c r="DJ99" i="4"/>
  <c r="DI99" i="4" s="1"/>
  <c r="CP99" i="4"/>
  <c r="CO99" i="4" s="1"/>
  <c r="CU99" i="4"/>
  <c r="CK99" i="4"/>
  <c r="BV99" i="4"/>
  <c r="BW99" i="4" s="1"/>
  <c r="CF99" i="4"/>
  <c r="CE99" i="4" s="1"/>
  <c r="BQ99" i="4"/>
  <c r="BG99" i="4"/>
  <c r="CZ99" i="4"/>
  <c r="BL99" i="4"/>
  <c r="BB99" i="4"/>
  <c r="AR99" i="4"/>
  <c r="AQ99" i="4" s="1"/>
  <c r="AH99" i="4"/>
  <c r="AG99" i="4" s="1"/>
  <c r="AM99" i="4"/>
  <c r="AL99" i="4" s="1"/>
  <c r="DE99" i="4"/>
  <c r="DD99" i="4" s="1"/>
  <c r="AC85" i="7" s="1"/>
  <c r="S99" i="4"/>
  <c r="R99" i="4" s="1"/>
  <c r="AW99" i="4"/>
  <c r="AV99" i="4" s="1"/>
  <c r="AC99" i="4"/>
  <c r="X99" i="4"/>
  <c r="W99" i="4" s="1"/>
  <c r="DY95" i="4"/>
  <c r="DT95" i="4"/>
  <c r="DO95" i="4"/>
  <c r="DJ95" i="4"/>
  <c r="DI95" i="4" s="1"/>
  <c r="CU95" i="4"/>
  <c r="CP95" i="4"/>
  <c r="CO95" i="4" s="1"/>
  <c r="DE95" i="4"/>
  <c r="CK95" i="4"/>
  <c r="BV95" i="4"/>
  <c r="BG95" i="4"/>
  <c r="CZ95" i="4"/>
  <c r="CY95" i="4" s="1"/>
  <c r="CF95" i="4"/>
  <c r="CE95" i="4" s="1"/>
  <c r="BB95" i="4"/>
  <c r="AR95" i="4"/>
  <c r="AQ95" i="4" s="1"/>
  <c r="AH95" i="4"/>
  <c r="BL95" i="4"/>
  <c r="BQ95" i="4"/>
  <c r="AW95" i="4"/>
  <c r="AV95" i="4" s="1"/>
  <c r="AC95" i="4"/>
  <c r="X95" i="4"/>
  <c r="S95" i="4"/>
  <c r="AM95" i="4"/>
  <c r="AL95" i="4" s="1"/>
  <c r="DO91" i="4"/>
  <c r="DT91" i="4"/>
  <c r="DJ91" i="4"/>
  <c r="DI91" i="4" s="1"/>
  <c r="DE91" i="4"/>
  <c r="DD91" i="4" s="1"/>
  <c r="AC77" i="7" s="1"/>
  <c r="CP91" i="4"/>
  <c r="DY91" i="4"/>
  <c r="CK91" i="4"/>
  <c r="BV91" i="4"/>
  <c r="BW91" i="4" s="1"/>
  <c r="CZ91" i="4"/>
  <c r="CY91" i="4" s="1"/>
  <c r="CF91" i="4"/>
  <c r="CE91" i="4" s="1"/>
  <c r="BG91" i="4"/>
  <c r="CU91" i="4"/>
  <c r="CT91" i="4" s="1"/>
  <c r="AD77" i="7" s="1"/>
  <c r="BQ91" i="4"/>
  <c r="BL91" i="4"/>
  <c r="BK91" i="4" s="1"/>
  <c r="BB91" i="4"/>
  <c r="AR91" i="4"/>
  <c r="AQ91" i="4" s="1"/>
  <c r="AH91" i="4"/>
  <c r="AM91" i="4"/>
  <c r="AL91" i="4" s="1"/>
  <c r="X91" i="4"/>
  <c r="S91" i="4"/>
  <c r="AW91" i="4"/>
  <c r="AV91" i="4" s="1"/>
  <c r="AC91" i="4"/>
  <c r="AB91" i="4" s="1"/>
  <c r="DY87" i="4"/>
  <c r="DT87" i="4"/>
  <c r="DO87" i="4"/>
  <c r="DE87" i="4"/>
  <c r="CP87" i="4"/>
  <c r="CO87" i="4" s="1"/>
  <c r="DJ87" i="4"/>
  <c r="DI87" i="4" s="1"/>
  <c r="CU87" i="4"/>
  <c r="CT87" i="4" s="1"/>
  <c r="AD73" i="7" s="1"/>
  <c r="CZ87" i="4"/>
  <c r="CY87" i="4" s="1"/>
  <c r="CK87" i="4"/>
  <c r="BV87" i="4"/>
  <c r="BG87" i="4"/>
  <c r="BQ87" i="4"/>
  <c r="BB87" i="4"/>
  <c r="AR87" i="4"/>
  <c r="AQ87" i="4" s="1"/>
  <c r="AH87" i="4"/>
  <c r="CF87" i="4"/>
  <c r="CE87" i="4" s="1"/>
  <c r="BL87" i="4"/>
  <c r="BK87" i="4" s="1"/>
  <c r="AW87" i="4"/>
  <c r="AV87" i="4" s="1"/>
  <c r="AC87" i="4"/>
  <c r="AB87" i="4" s="1"/>
  <c r="S87" i="4"/>
  <c r="R87" i="4" s="1"/>
  <c r="AM87" i="4"/>
  <c r="AL87" i="4" s="1"/>
  <c r="X87" i="4"/>
  <c r="DY83" i="4"/>
  <c r="DE83" i="4"/>
  <c r="CP83" i="4"/>
  <c r="CO83" i="4" s="1"/>
  <c r="DO83" i="4"/>
  <c r="CU83" i="4"/>
  <c r="CT83" i="4" s="1"/>
  <c r="AD69" i="7" s="1"/>
  <c r="DT83" i="4"/>
  <c r="DJ83" i="4"/>
  <c r="CK83" i="4"/>
  <c r="CF83" i="4"/>
  <c r="CE83" i="4" s="1"/>
  <c r="BV83" i="4"/>
  <c r="BW83" i="4" s="1"/>
  <c r="BQ83" i="4"/>
  <c r="BG83" i="4"/>
  <c r="BL83" i="4"/>
  <c r="BK83" i="4" s="1"/>
  <c r="BB83" i="4"/>
  <c r="AR83" i="4"/>
  <c r="AQ83" i="4" s="1"/>
  <c r="AH83" i="4"/>
  <c r="CZ83" i="4"/>
  <c r="CY83" i="4" s="1"/>
  <c r="AM83" i="4"/>
  <c r="AL83" i="4" s="1"/>
  <c r="S83" i="4"/>
  <c r="R83" i="4" s="1"/>
  <c r="AW83" i="4"/>
  <c r="AV83" i="4" s="1"/>
  <c r="AC83" i="4"/>
  <c r="AB83" i="4" s="1"/>
  <c r="X83" i="4"/>
  <c r="DY79" i="4"/>
  <c r="DT79" i="4"/>
  <c r="DO79" i="4"/>
  <c r="DJ79" i="4"/>
  <c r="DI79" i="4" s="1"/>
  <c r="CU79" i="4"/>
  <c r="DE79" i="4"/>
  <c r="CP79" i="4"/>
  <c r="CO79" i="4" s="1"/>
  <c r="CK79" i="4"/>
  <c r="CZ79" i="4"/>
  <c r="CY79" i="4" s="1"/>
  <c r="BG79" i="4"/>
  <c r="CF79" i="4"/>
  <c r="BQ79" i="4"/>
  <c r="BB79" i="4"/>
  <c r="AR79" i="4"/>
  <c r="AQ79" i="4" s="1"/>
  <c r="AH79" i="4"/>
  <c r="BL79" i="4"/>
  <c r="BK79" i="4" s="1"/>
  <c r="BV79" i="4"/>
  <c r="AW79" i="4"/>
  <c r="AC79" i="4"/>
  <c r="AB79" i="4" s="1"/>
  <c r="X79" i="4"/>
  <c r="S79" i="4"/>
  <c r="R79" i="4" s="1"/>
  <c r="AM79" i="4"/>
  <c r="AL79" i="4" s="1"/>
  <c r="DY75" i="4"/>
  <c r="DT75" i="4"/>
  <c r="DJ75" i="4"/>
  <c r="DI75" i="4" s="1"/>
  <c r="DE75" i="4"/>
  <c r="DD75" i="4" s="1"/>
  <c r="AC61" i="7" s="1"/>
  <c r="CP75" i="4"/>
  <c r="CK75" i="4"/>
  <c r="DO75" i="4"/>
  <c r="CU75" i="4"/>
  <c r="CZ75" i="4"/>
  <c r="CY75" i="4" s="1"/>
  <c r="CF75" i="4"/>
  <c r="CE75" i="4" s="1"/>
  <c r="BG75" i="4"/>
  <c r="BV75" i="4"/>
  <c r="BW75" i="4" s="1"/>
  <c r="BL75" i="4"/>
  <c r="BB75" i="4"/>
  <c r="AR75" i="4"/>
  <c r="AQ75" i="4" s="1"/>
  <c r="AH75" i="4"/>
  <c r="BQ75" i="4"/>
  <c r="AM75" i="4"/>
  <c r="AL75" i="4" s="1"/>
  <c r="X75" i="4"/>
  <c r="S75" i="4"/>
  <c r="R75" i="4" s="1"/>
  <c r="AW75" i="4"/>
  <c r="AV75" i="4" s="1"/>
  <c r="AC75" i="4"/>
  <c r="AB75" i="4" s="1"/>
  <c r="DT71" i="4"/>
  <c r="DY71" i="4"/>
  <c r="DO71" i="4"/>
  <c r="DE71" i="4"/>
  <c r="CP71" i="4"/>
  <c r="CU71" i="4"/>
  <c r="CT71" i="4" s="1"/>
  <c r="AD57" i="7" s="1"/>
  <c r="CZ71" i="4"/>
  <c r="CY71" i="4" s="1"/>
  <c r="CK71" i="4"/>
  <c r="BG71" i="4"/>
  <c r="BV71" i="4"/>
  <c r="BQ71" i="4"/>
  <c r="BB71" i="4"/>
  <c r="AR71" i="4"/>
  <c r="AQ71" i="4" s="1"/>
  <c r="AH71" i="4"/>
  <c r="CF71" i="4"/>
  <c r="BL71" i="4"/>
  <c r="BK71" i="4" s="1"/>
  <c r="DJ71" i="4"/>
  <c r="AW71" i="4"/>
  <c r="AV71" i="4" s="1"/>
  <c r="AC71" i="4"/>
  <c r="S71" i="4"/>
  <c r="R71" i="4" s="1"/>
  <c r="AM71" i="4"/>
  <c r="AL71" i="4" s="1"/>
  <c r="X71" i="4"/>
  <c r="DY67" i="4"/>
  <c r="DT67" i="4"/>
  <c r="DJ67" i="4"/>
  <c r="DI67" i="4" s="1"/>
  <c r="DE67" i="4"/>
  <c r="DD67" i="4" s="1"/>
  <c r="AC53" i="7" s="1"/>
  <c r="CP67" i="4"/>
  <c r="CO67" i="4" s="1"/>
  <c r="DO67" i="4"/>
  <c r="CU67" i="4"/>
  <c r="CT67" i="4" s="1"/>
  <c r="AD53" i="7" s="1"/>
  <c r="CK67" i="4"/>
  <c r="CF67" i="4"/>
  <c r="BV67" i="4"/>
  <c r="BW67" i="4" s="1"/>
  <c r="BQ67" i="4"/>
  <c r="BG67" i="4"/>
  <c r="CZ67" i="4"/>
  <c r="CY67" i="4" s="1"/>
  <c r="BL67" i="4"/>
  <c r="BB67" i="4"/>
  <c r="AR67" i="4"/>
  <c r="AQ67" i="4" s="1"/>
  <c r="AH67" i="4"/>
  <c r="AG67" i="4" s="1"/>
  <c r="AM67" i="4"/>
  <c r="AL67" i="4" s="1"/>
  <c r="S67" i="4"/>
  <c r="R67" i="4" s="1"/>
  <c r="AW67" i="4"/>
  <c r="AC67" i="4"/>
  <c r="AB67" i="4" s="1"/>
  <c r="X67" i="4"/>
  <c r="W67" i="4" s="1"/>
  <c r="DY63" i="4"/>
  <c r="DT63" i="4"/>
  <c r="DO63" i="4"/>
  <c r="DJ63" i="4"/>
  <c r="DI63" i="4" s="1"/>
  <c r="CU63" i="4"/>
  <c r="DE63" i="4"/>
  <c r="DD63" i="4" s="1"/>
  <c r="AC49" i="7" s="1"/>
  <c r="CP63" i="4"/>
  <c r="CO63" i="4" s="1"/>
  <c r="CK63" i="4"/>
  <c r="BQ63" i="4"/>
  <c r="BG63" i="4"/>
  <c r="CF63" i="4"/>
  <c r="CE63" i="4" s="1"/>
  <c r="BV63" i="4"/>
  <c r="BB63" i="4"/>
  <c r="AR63" i="4"/>
  <c r="AH63" i="4"/>
  <c r="AG63" i="4" s="1"/>
  <c r="CZ63" i="4"/>
  <c r="CY63" i="4" s="1"/>
  <c r="BL63" i="4"/>
  <c r="BK63" i="4" s="1"/>
  <c r="AW63" i="4"/>
  <c r="AV63" i="4" s="1"/>
  <c r="AC63" i="4"/>
  <c r="X63" i="4"/>
  <c r="W63" i="4" s="1"/>
  <c r="S63" i="4"/>
  <c r="R63" i="4" s="1"/>
  <c r="AM63" i="4"/>
  <c r="AL63" i="4" s="1"/>
  <c r="DY59" i="4"/>
  <c r="DT59" i="4"/>
  <c r="DO59" i="4"/>
  <c r="DJ59" i="4"/>
  <c r="DE59" i="4"/>
  <c r="CP59" i="4"/>
  <c r="CU59" i="4"/>
  <c r="CK59" i="4"/>
  <c r="CZ59" i="4"/>
  <c r="CY59" i="4" s="1"/>
  <c r="CF59" i="4"/>
  <c r="CE59" i="4" s="1"/>
  <c r="BQ59" i="4"/>
  <c r="BG59" i="4"/>
  <c r="BL59" i="4"/>
  <c r="BK59" i="4" s="1"/>
  <c r="BB59" i="4"/>
  <c r="AR59" i="4"/>
  <c r="AQ59" i="4" s="1"/>
  <c r="AH59" i="4"/>
  <c r="BV59" i="4"/>
  <c r="BW59" i="4" s="1"/>
  <c r="AM59" i="4"/>
  <c r="AL59" i="4" s="1"/>
  <c r="AC59" i="4"/>
  <c r="AB59" i="4" s="1"/>
  <c r="X59" i="4"/>
  <c r="S59" i="4"/>
  <c r="R59" i="4" s="1"/>
  <c r="AW59" i="4"/>
  <c r="AV59" i="4" s="1"/>
  <c r="DY55" i="4"/>
  <c r="DT55" i="4"/>
  <c r="DO55" i="4"/>
  <c r="DE55" i="4"/>
  <c r="DD55" i="4" s="1"/>
  <c r="AC41" i="7" s="1"/>
  <c r="CP55" i="4"/>
  <c r="CO55" i="4" s="1"/>
  <c r="DJ55" i="4"/>
  <c r="CU55" i="4"/>
  <c r="CT55" i="4" s="1"/>
  <c r="AD41" i="7" s="1"/>
  <c r="CZ55" i="4"/>
  <c r="CY55" i="4" s="1"/>
  <c r="CK55" i="4"/>
  <c r="BQ55" i="4"/>
  <c r="BG55" i="4"/>
  <c r="BV55" i="4"/>
  <c r="BB55" i="4"/>
  <c r="AR55" i="4"/>
  <c r="AQ55" i="4" s="1"/>
  <c r="AH55" i="4"/>
  <c r="AG55" i="4" s="1"/>
  <c r="CF55" i="4"/>
  <c r="BL55" i="4"/>
  <c r="BK55" i="4" s="1"/>
  <c r="AW55" i="4"/>
  <c r="S55" i="4"/>
  <c r="R55" i="4" s="1"/>
  <c r="AM55" i="4"/>
  <c r="AL55" i="4" s="1"/>
  <c r="AC55" i="4"/>
  <c r="X55" i="4"/>
  <c r="W55" i="4" s="1"/>
  <c r="DY51" i="4"/>
  <c r="DO51" i="4"/>
  <c r="DE51" i="4"/>
  <c r="DD51" i="4" s="1"/>
  <c r="AC37" i="7" s="1"/>
  <c r="CP51" i="4"/>
  <c r="CO51" i="4" s="1"/>
  <c r="CU51" i="4"/>
  <c r="CT51" i="4" s="1"/>
  <c r="AD37" i="7" s="1"/>
  <c r="DT51" i="4"/>
  <c r="DJ51" i="4"/>
  <c r="DI51" i="4" s="1"/>
  <c r="CK51" i="4"/>
  <c r="CF51" i="4"/>
  <c r="CE51" i="4" s="1"/>
  <c r="BV51" i="4"/>
  <c r="BW51" i="4" s="1"/>
  <c r="BQ51" i="4"/>
  <c r="BG51" i="4"/>
  <c r="BL51" i="4"/>
  <c r="BK51" i="4" s="1"/>
  <c r="CZ51" i="4"/>
  <c r="BB51" i="4"/>
  <c r="AR51" i="4"/>
  <c r="AQ51" i="4" s="1"/>
  <c r="AH51" i="4"/>
  <c r="AG51" i="4" s="1"/>
  <c r="AM51" i="4"/>
  <c r="AL51" i="4" s="1"/>
  <c r="S51" i="4"/>
  <c r="R51" i="4" s="1"/>
  <c r="AW51" i="4"/>
  <c r="AV51" i="4" s="1"/>
  <c r="AC51" i="4"/>
  <c r="AB51" i="4" s="1"/>
  <c r="X51" i="4"/>
  <c r="W51" i="4" s="1"/>
  <c r="DY47" i="4"/>
  <c r="DT47" i="4"/>
  <c r="DO47" i="4"/>
  <c r="DJ47" i="4"/>
  <c r="DI47" i="4" s="1"/>
  <c r="CU47" i="4"/>
  <c r="DE47" i="4"/>
  <c r="DD47" i="4" s="1"/>
  <c r="AC33" i="7" s="1"/>
  <c r="CP47" i="4"/>
  <c r="CO47" i="4" s="1"/>
  <c r="CK47" i="4"/>
  <c r="CZ47" i="4"/>
  <c r="CY47" i="4" s="1"/>
  <c r="BQ47" i="4"/>
  <c r="BG47" i="4"/>
  <c r="CF47" i="4"/>
  <c r="BB47" i="4"/>
  <c r="AR47" i="4"/>
  <c r="AQ47" i="4" s="1"/>
  <c r="AH47" i="4"/>
  <c r="BL47" i="4"/>
  <c r="BK47" i="4" s="1"/>
  <c r="AW47" i="4"/>
  <c r="AV47" i="4" s="1"/>
  <c r="AC47" i="4"/>
  <c r="X47" i="4"/>
  <c r="S47" i="4"/>
  <c r="R47" i="4" s="1"/>
  <c r="AM47" i="4"/>
  <c r="AL47" i="4" s="1"/>
  <c r="BV47" i="4"/>
  <c r="DY43" i="4"/>
  <c r="DT43" i="4"/>
  <c r="DJ43" i="4"/>
  <c r="DI43" i="4" s="1"/>
  <c r="DO43" i="4"/>
  <c r="DE43" i="4"/>
  <c r="DD43" i="4" s="1"/>
  <c r="AC29" i="7" s="1"/>
  <c r="CP43" i="4"/>
  <c r="CO43" i="4" s="1"/>
  <c r="CK43" i="4"/>
  <c r="CZ43" i="4"/>
  <c r="CY43" i="4" s="1"/>
  <c r="CF43" i="4"/>
  <c r="CE43" i="4" s="1"/>
  <c r="BQ43" i="4"/>
  <c r="BG43" i="4"/>
  <c r="BV43" i="4"/>
  <c r="BW43" i="4" s="1"/>
  <c r="BL43" i="4"/>
  <c r="BK43" i="4" s="1"/>
  <c r="BB43" i="4"/>
  <c r="AR43" i="4"/>
  <c r="AQ43" i="4" s="1"/>
  <c r="AH43" i="4"/>
  <c r="AM43" i="4"/>
  <c r="AL43" i="4" s="1"/>
  <c r="AC43" i="4"/>
  <c r="X43" i="4"/>
  <c r="S43" i="4"/>
  <c r="CU43" i="4"/>
  <c r="AW43" i="4"/>
  <c r="DT39" i="4"/>
  <c r="DE39" i="4"/>
  <c r="CP39" i="4"/>
  <c r="CO39" i="4" s="1"/>
  <c r="DO39" i="4"/>
  <c r="CU39" i="4"/>
  <c r="CZ39" i="4"/>
  <c r="CY39" i="4" s="1"/>
  <c r="CK39" i="4"/>
  <c r="DY39" i="4"/>
  <c r="DJ39" i="4"/>
  <c r="BQ39" i="4"/>
  <c r="BG39" i="4"/>
  <c r="BV39" i="4"/>
  <c r="BB39" i="4"/>
  <c r="AR39" i="4"/>
  <c r="AQ39" i="4" s="1"/>
  <c r="AH39" i="4"/>
  <c r="CF39" i="4"/>
  <c r="BL39" i="4"/>
  <c r="BK39" i="4" s="1"/>
  <c r="AW39" i="4"/>
  <c r="AM39" i="4"/>
  <c r="AL39" i="4" s="1"/>
  <c r="S39" i="4"/>
  <c r="R39" i="4" s="1"/>
  <c r="AC39" i="4"/>
  <c r="AB39" i="4" s="1"/>
  <c r="X39" i="4"/>
  <c r="DY35" i="4"/>
  <c r="DO35" i="4"/>
  <c r="DT35" i="4"/>
  <c r="DJ35" i="4"/>
  <c r="DE35" i="4"/>
  <c r="DD35" i="4" s="1"/>
  <c r="AC21" i="7" s="1"/>
  <c r="CP35" i="4"/>
  <c r="CO35" i="4" s="1"/>
  <c r="CU35" i="4"/>
  <c r="CK35" i="4"/>
  <c r="CF35" i="4"/>
  <c r="CE35" i="4" s="1"/>
  <c r="BV35" i="4"/>
  <c r="BW35" i="4" s="1"/>
  <c r="BQ35" i="4"/>
  <c r="BG35" i="4"/>
  <c r="CZ35" i="4"/>
  <c r="CY35" i="4" s="1"/>
  <c r="BL35" i="4"/>
  <c r="BK35" i="4" s="1"/>
  <c r="BB35" i="4"/>
  <c r="AR35" i="4"/>
  <c r="AQ35" i="4" s="1"/>
  <c r="AH35" i="4"/>
  <c r="AM35" i="4"/>
  <c r="AL35" i="4" s="1"/>
  <c r="AW35" i="4"/>
  <c r="AV35" i="4" s="1"/>
  <c r="AC35" i="4"/>
  <c r="X35" i="4"/>
  <c r="S35" i="4"/>
  <c r="R35" i="4" s="1"/>
  <c r="DY31" i="4"/>
  <c r="DX31" i="4" s="1"/>
  <c r="DT31" i="4"/>
  <c r="DO31" i="4"/>
  <c r="DJ31" i="4"/>
  <c r="DI31" i="4" s="1"/>
  <c r="CU31" i="4"/>
  <c r="CT31" i="4" s="1"/>
  <c r="AD17" i="7" s="1"/>
  <c r="DE31" i="4"/>
  <c r="DD31" i="4" s="1"/>
  <c r="AC17" i="7" s="1"/>
  <c r="CP31" i="4"/>
  <c r="CK31" i="4"/>
  <c r="BQ31" i="4"/>
  <c r="BG31" i="4"/>
  <c r="CZ31" i="4"/>
  <c r="CY31" i="4" s="1"/>
  <c r="CF31" i="4"/>
  <c r="CE31" i="4" s="1"/>
  <c r="BV31" i="4"/>
  <c r="BW31" i="4" s="1"/>
  <c r="BB31" i="4"/>
  <c r="AR31" i="4"/>
  <c r="AQ31" i="4" s="1"/>
  <c r="AH31" i="4"/>
  <c r="AG31" i="4" s="1"/>
  <c r="BL31" i="4"/>
  <c r="BK31" i="4" s="1"/>
  <c r="AW31" i="4"/>
  <c r="AV31" i="4" s="1"/>
  <c r="S31" i="4"/>
  <c r="R31" i="4" s="1"/>
  <c r="AC31" i="4"/>
  <c r="X31" i="4"/>
  <c r="W31" i="4" s="1"/>
  <c r="AM31" i="4"/>
  <c r="AL31" i="4" s="1"/>
  <c r="DT27" i="4"/>
  <c r="DJ27" i="4"/>
  <c r="DY27" i="4"/>
  <c r="DO27" i="4"/>
  <c r="DE27" i="4"/>
  <c r="DD27" i="4" s="1"/>
  <c r="CP27" i="4"/>
  <c r="CK27" i="4"/>
  <c r="CZ27" i="4"/>
  <c r="CY27" i="4" s="1"/>
  <c r="CU27" i="4"/>
  <c r="CF27" i="4"/>
  <c r="BQ27" i="4"/>
  <c r="BG27" i="4"/>
  <c r="BL27" i="4"/>
  <c r="BK27" i="4" s="1"/>
  <c r="BB27" i="4"/>
  <c r="AR27" i="4"/>
  <c r="AQ27" i="4" s="1"/>
  <c r="AH27" i="4"/>
  <c r="BV27" i="4"/>
  <c r="BW27" i="4" s="1"/>
  <c r="AM27" i="4"/>
  <c r="AL27" i="4" s="1"/>
  <c r="AC27" i="4"/>
  <c r="AB27" i="4" s="1"/>
  <c r="X27" i="4"/>
  <c r="S27" i="4"/>
  <c r="AW27" i="4"/>
  <c r="AV27" i="4" s="1"/>
  <c r="DY23" i="4"/>
  <c r="DT23" i="4"/>
  <c r="DO23" i="4"/>
  <c r="DE23" i="4"/>
  <c r="DD23" i="4" s="1"/>
  <c r="CP23" i="4"/>
  <c r="DJ23" i="4"/>
  <c r="DI23" i="4" s="1"/>
  <c r="CU23" i="4"/>
  <c r="CT23" i="4" s="1"/>
  <c r="AD9" i="7" s="1"/>
  <c r="CZ23" i="4"/>
  <c r="CY23" i="4" s="1"/>
  <c r="CK23" i="4"/>
  <c r="BQ23" i="4"/>
  <c r="BG23" i="4"/>
  <c r="BV23" i="4"/>
  <c r="BB23" i="4"/>
  <c r="AR23" i="4"/>
  <c r="AQ23" i="4" s="1"/>
  <c r="AH23" i="4"/>
  <c r="CF23" i="4"/>
  <c r="BL23" i="4"/>
  <c r="AW23" i="4"/>
  <c r="AV23" i="4" s="1"/>
  <c r="AM23" i="4"/>
  <c r="AL23" i="4" s="1"/>
  <c r="S23" i="4"/>
  <c r="X23" i="4"/>
  <c r="AC23" i="4"/>
  <c r="DY19" i="4"/>
  <c r="DE19" i="4"/>
  <c r="DD19" i="4" s="1"/>
  <c r="AC5" i="7" s="1"/>
  <c r="CP19" i="4"/>
  <c r="CO19" i="4" s="1"/>
  <c r="CU19" i="4"/>
  <c r="DT19" i="4"/>
  <c r="DO19" i="4"/>
  <c r="DJ19" i="4"/>
  <c r="DI19" i="4" s="1"/>
  <c r="CK19" i="4"/>
  <c r="CF19" i="4"/>
  <c r="CE19" i="4" s="1"/>
  <c r="BV19" i="4"/>
  <c r="BQ19" i="4"/>
  <c r="BG19" i="4"/>
  <c r="BL19" i="4"/>
  <c r="BB19" i="4"/>
  <c r="AR19" i="4"/>
  <c r="AQ19" i="4" s="1"/>
  <c r="AH19" i="4"/>
  <c r="AM19" i="4"/>
  <c r="AL19" i="4" s="1"/>
  <c r="AW19" i="4"/>
  <c r="AC19" i="4"/>
  <c r="X19" i="4"/>
  <c r="CZ19" i="4"/>
  <c r="CY19" i="4" s="1"/>
  <c r="S19" i="4"/>
  <c r="R19" i="4" s="1"/>
  <c r="DI238" i="4"/>
  <c r="W238" i="4"/>
  <c r="AL230" i="4"/>
  <c r="W230" i="4"/>
  <c r="AL222" i="4"/>
  <c r="AL214" i="4"/>
  <c r="AL206" i="4"/>
  <c r="AL198" i="4"/>
  <c r="AB198" i="4"/>
  <c r="AL190" i="4"/>
  <c r="AB182" i="4"/>
  <c r="AL174" i="4"/>
  <c r="AL166" i="4"/>
  <c r="AL158" i="4"/>
  <c r="AL150" i="4"/>
  <c r="AL142" i="4"/>
  <c r="AB142" i="4"/>
  <c r="AL134" i="4"/>
  <c r="AB134" i="4"/>
  <c r="AL126" i="4"/>
  <c r="AB126" i="4"/>
  <c r="DI118" i="4"/>
  <c r="AB114" i="4"/>
  <c r="DI110" i="4"/>
  <c r="DI102" i="4"/>
  <c r="DI94" i="4"/>
  <c r="AB90" i="4"/>
  <c r="AB82" i="4"/>
  <c r="AB74" i="4"/>
  <c r="DI70" i="4"/>
  <c r="AB66" i="4"/>
  <c r="DI62" i="4"/>
  <c r="W58" i="4"/>
  <c r="AB54" i="4"/>
  <c r="DI46" i="4"/>
  <c r="W46" i="4"/>
  <c r="DI42" i="4"/>
  <c r="AB38" i="4"/>
  <c r="DI34" i="4"/>
  <c r="AE20" i="7" s="1"/>
  <c r="DI30" i="4"/>
  <c r="AB26" i="4"/>
  <c r="DI22" i="4"/>
  <c r="DI245" i="4"/>
  <c r="W245" i="4"/>
  <c r="DI241" i="4"/>
  <c r="W241" i="4"/>
  <c r="DI237" i="4"/>
  <c r="AL237" i="4"/>
  <c r="AG233" i="4"/>
  <c r="W233" i="4"/>
  <c r="AL229" i="4"/>
  <c r="AG229" i="4"/>
  <c r="AL225" i="4"/>
  <c r="AL221" i="4"/>
  <c r="AL213" i="4"/>
  <c r="AL209" i="4"/>
  <c r="AL205" i="4"/>
  <c r="AL193" i="4"/>
  <c r="AL189" i="4"/>
  <c r="AL181" i="4"/>
  <c r="AL177" i="4"/>
  <c r="AL173" i="4"/>
  <c r="DI173" i="4"/>
  <c r="AL169" i="4"/>
  <c r="AL165" i="4"/>
  <c r="AL157" i="4"/>
  <c r="AL153" i="4"/>
  <c r="AL149" i="4"/>
  <c r="W149" i="4"/>
  <c r="AL145" i="4"/>
  <c r="AB129" i="4"/>
  <c r="DI121" i="4"/>
  <c r="AB105" i="4"/>
  <c r="DI97" i="4"/>
  <c r="AL93" i="4"/>
  <c r="W85" i="4"/>
  <c r="AB81" i="4"/>
  <c r="DI77" i="4"/>
  <c r="AB73" i="4"/>
  <c r="AL69" i="4"/>
  <c r="AL53" i="4"/>
  <c r="W53" i="4"/>
  <c r="AG25" i="4"/>
  <c r="DI17" i="4"/>
  <c r="DI236" i="4"/>
  <c r="DI176" i="4"/>
  <c r="BW245" i="4"/>
  <c r="DX245" i="4"/>
  <c r="AQ245" i="4"/>
  <c r="CT245" i="4"/>
  <c r="AD231" i="7" s="1"/>
  <c r="R245" i="4"/>
  <c r="CY245" i="4"/>
  <c r="BF245" i="4"/>
  <c r="BW237" i="4"/>
  <c r="BA237" i="4"/>
  <c r="DX237" i="4"/>
  <c r="DS237" i="4"/>
  <c r="DD237" i="4"/>
  <c r="AC223" i="7" s="1"/>
  <c r="BK237" i="4"/>
  <c r="CE237" i="4"/>
  <c r="BP237" i="4"/>
  <c r="R237" i="4"/>
  <c r="CY237" i="4"/>
  <c r="BF235" i="4"/>
  <c r="DI242" i="4"/>
  <c r="CY242" i="4"/>
  <c r="CE242" i="4"/>
  <c r="BF242" i="4"/>
  <c r="AQ242" i="4"/>
  <c r="DX242" i="4"/>
  <c r="DD242" i="4"/>
  <c r="AC228" i="7" s="1"/>
  <c r="CO242" i="4"/>
  <c r="AB242" i="4"/>
  <c r="DS242" i="4"/>
  <c r="DN242" i="4"/>
  <c r="AL242" i="4"/>
  <c r="AV242" i="4"/>
  <c r="CY238" i="4"/>
  <c r="AQ238" i="4"/>
  <c r="DX238" i="4"/>
  <c r="CT238" i="4"/>
  <c r="AD224" i="7" s="1"/>
  <c r="CJ238" i="4"/>
  <c r="AB238" i="4"/>
  <c r="CO238" i="4"/>
  <c r="DS238" i="4"/>
  <c r="R238" i="4"/>
  <c r="BA238" i="4"/>
  <c r="CY234" i="4"/>
  <c r="CE234" i="4"/>
  <c r="AQ234" i="4"/>
  <c r="DX234" i="4"/>
  <c r="BP234" i="4"/>
  <c r="DD234" i="4"/>
  <c r="AC220" i="7" s="1"/>
  <c r="BK234" i="4"/>
  <c r="W234" i="4"/>
  <c r="BW234" i="4"/>
  <c r="DS234" i="4"/>
  <c r="CO234" i="4"/>
  <c r="BA234" i="4"/>
  <c r="AB234" i="4"/>
  <c r="AV234" i="4"/>
  <c r="AL234" i="4"/>
  <c r="DI230" i="4"/>
  <c r="CY230" i="4"/>
  <c r="CE230" i="4"/>
  <c r="BF230" i="4"/>
  <c r="AQ230" i="4"/>
  <c r="CT230" i="4"/>
  <c r="AD216" i="7" s="1"/>
  <c r="CJ230" i="4"/>
  <c r="DS230" i="4"/>
  <c r="DN230" i="4"/>
  <c r="BW230" i="4"/>
  <c r="AB230" i="4"/>
  <c r="DD230" i="4"/>
  <c r="AC216" i="7" s="1"/>
  <c r="BK230" i="4"/>
  <c r="AG230" i="4"/>
  <c r="R230" i="4"/>
  <c r="BW241" i="4"/>
  <c r="DX241" i="4"/>
  <c r="DS241" i="4"/>
  <c r="DD241" i="4"/>
  <c r="AC227" i="7" s="1"/>
  <c r="AV241" i="4"/>
  <c r="CY241" i="4"/>
  <c r="BF241" i="4"/>
  <c r="AG241" i="4"/>
  <c r="AL241" i="4"/>
  <c r="DN229" i="4"/>
  <c r="CO229" i="4"/>
  <c r="BA229" i="4"/>
  <c r="DX229" i="4"/>
  <c r="DD229" i="4"/>
  <c r="AC215" i="7" s="1"/>
  <c r="AQ229" i="4"/>
  <c r="BP229" i="4"/>
  <c r="R229" i="4"/>
  <c r="CY229" i="4"/>
  <c r="CT240" i="4"/>
  <c r="AD226" i="7" s="1"/>
  <c r="AV240" i="4"/>
  <c r="BW240" i="4"/>
  <c r="DN236" i="4"/>
  <c r="BW236" i="4"/>
  <c r="CO236" i="4"/>
  <c r="CE232" i="4"/>
  <c r="BA232" i="4"/>
  <c r="AL232" i="4"/>
  <c r="BA233" i="4"/>
  <c r="DX233" i="4"/>
  <c r="DD233" i="4"/>
  <c r="AC219" i="7" s="1"/>
  <c r="BF233" i="4"/>
  <c r="CT233" i="4"/>
  <c r="AD219" i="7" s="1"/>
  <c r="CJ233" i="4"/>
  <c r="DI233" i="4"/>
  <c r="CE233" i="4"/>
  <c r="AL233" i="4"/>
  <c r="DX222" i="4"/>
  <c r="CT222" i="4"/>
  <c r="AD208" i="7" s="1"/>
  <c r="CO222" i="4"/>
  <c r="BW222" i="4"/>
  <c r="AG222" i="4"/>
  <c r="AQ222" i="4"/>
  <c r="BK210" i="4"/>
  <c r="AQ210" i="4"/>
  <c r="AL210" i="4"/>
  <c r="AB210" i="4"/>
  <c r="DI198" i="4"/>
  <c r="CY198" i="4"/>
  <c r="BW198" i="4"/>
  <c r="AV198" i="4"/>
  <c r="AQ198" i="4"/>
  <c r="R198" i="4"/>
  <c r="CO182" i="4"/>
  <c r="CY182" i="4"/>
  <c r="BW182" i="4"/>
  <c r="BK182" i="4"/>
  <c r="AV182" i="4"/>
  <c r="AQ182" i="4"/>
  <c r="R182" i="4"/>
  <c r="BW170" i="4"/>
  <c r="AQ170" i="4"/>
  <c r="AL170" i="4"/>
  <c r="CO158" i="4"/>
  <c r="BK158" i="4"/>
  <c r="AV158" i="4"/>
  <c r="AQ158" i="4"/>
  <c r="CO146" i="4"/>
  <c r="DI146" i="4"/>
  <c r="CE146" i="4"/>
  <c r="AQ146" i="4"/>
  <c r="AB146" i="4"/>
  <c r="R146" i="4"/>
  <c r="DI142" i="4"/>
  <c r="CO142" i="4"/>
  <c r="BW142" i="4"/>
  <c r="W142" i="4"/>
  <c r="CO138" i="4"/>
  <c r="CY138" i="4"/>
  <c r="BW138" i="4"/>
  <c r="BK138" i="4"/>
  <c r="CT126" i="4"/>
  <c r="AD112" i="7" s="1"/>
  <c r="CO126" i="4"/>
  <c r="BW126" i="4"/>
  <c r="AG126" i="4"/>
  <c r="CY126" i="4"/>
  <c r="AQ126" i="4"/>
  <c r="W126" i="4"/>
  <c r="CO122" i="4"/>
  <c r="DD122" i="4"/>
  <c r="AC108" i="7" s="1"/>
  <c r="CY122" i="4"/>
  <c r="BW122" i="4"/>
  <c r="BK122" i="4"/>
  <c r="AV122" i="4"/>
  <c r="AQ122" i="4"/>
  <c r="AL122" i="4"/>
  <c r="CT110" i="4"/>
  <c r="AD96" i="7" s="1"/>
  <c r="CO110" i="4"/>
  <c r="CY110" i="4"/>
  <c r="AQ110" i="4"/>
  <c r="AL110" i="4"/>
  <c r="AB110" i="4"/>
  <c r="DD102" i="4"/>
  <c r="AC88" i="7" s="1"/>
  <c r="CY102" i="4"/>
  <c r="BW102" i="4"/>
  <c r="BK102" i="4"/>
  <c r="AV102" i="4"/>
  <c r="AB102" i="4"/>
  <c r="R102" i="4"/>
  <c r="CO94" i="4"/>
  <c r="CY94" i="4"/>
  <c r="BK94" i="4"/>
  <c r="AQ94" i="4"/>
  <c r="AL94" i="4"/>
  <c r="AB94" i="4"/>
  <c r="CE82" i="4"/>
  <c r="BK82" i="4"/>
  <c r="AQ82" i="4"/>
  <c r="AL82" i="4"/>
  <c r="DI74" i="4"/>
  <c r="AV74" i="4"/>
  <c r="W74" i="4"/>
  <c r="R74" i="4"/>
  <c r="DD66" i="4"/>
  <c r="AC52" i="7" s="1"/>
  <c r="CO66" i="4"/>
  <c r="BK66" i="4"/>
  <c r="AG66" i="4"/>
  <c r="R66" i="4"/>
  <c r="CO58" i="4"/>
  <c r="CY58" i="4"/>
  <c r="AQ58" i="4"/>
  <c r="DD46" i="4"/>
  <c r="AC32" i="7" s="1"/>
  <c r="CO46" i="4"/>
  <c r="CY46" i="4"/>
  <c r="AV46" i="4"/>
  <c r="AG46" i="4"/>
  <c r="AQ46" i="4"/>
  <c r="AL46" i="4"/>
  <c r="CT38" i="4"/>
  <c r="AD24" i="7" s="1"/>
  <c r="DD38" i="4"/>
  <c r="AC24" i="7" s="1"/>
  <c r="CY38" i="4"/>
  <c r="BK38" i="4"/>
  <c r="AV38" i="4"/>
  <c r="AQ38" i="4"/>
  <c r="DX26" i="4"/>
  <c r="CO26" i="4"/>
  <c r="CY26" i="4"/>
  <c r="BW26" i="4"/>
  <c r="BK26" i="4"/>
  <c r="AQ26" i="4"/>
  <c r="AL26" i="4"/>
  <c r="CT22" i="4"/>
  <c r="AD8" i="7" s="1"/>
  <c r="CO22" i="4"/>
  <c r="DD22" i="4"/>
  <c r="AC8" i="7" s="1"/>
  <c r="BW22" i="4"/>
  <c r="AV22" i="4"/>
  <c r="AL22" i="4"/>
  <c r="DX225" i="4"/>
  <c r="DI225" i="4"/>
  <c r="CT225" i="4"/>
  <c r="AD211" i="7" s="1"/>
  <c r="BW225" i="4"/>
  <c r="AQ225" i="4"/>
  <c r="AB225" i="4"/>
  <c r="AV225" i="4"/>
  <c r="DI217" i="4"/>
  <c r="CT217" i="4"/>
  <c r="AD203" i="7" s="1"/>
  <c r="CO217" i="4"/>
  <c r="CY217" i="4"/>
  <c r="AQ217" i="4"/>
  <c r="CE217" i="4"/>
  <c r="AL217" i="4"/>
  <c r="AV217" i="4"/>
  <c r="CT213" i="4"/>
  <c r="AD199" i="7" s="1"/>
  <c r="CY213" i="4"/>
  <c r="BK213" i="4"/>
  <c r="AQ209" i="4"/>
  <c r="AV209" i="4"/>
  <c r="CO205" i="4"/>
  <c r="CY205" i="4"/>
  <c r="BK205" i="4"/>
  <c r="AQ205" i="4"/>
  <c r="CO201" i="4"/>
  <c r="CY201" i="4"/>
  <c r="CE201" i="4"/>
  <c r="CY197" i="4"/>
  <c r="AQ197" i="4"/>
  <c r="R197" i="4"/>
  <c r="CY193" i="4"/>
  <c r="BK193" i="4"/>
  <c r="AQ193" i="4"/>
  <c r="CT189" i="4"/>
  <c r="AD175" i="7" s="1"/>
  <c r="CY189" i="4"/>
  <c r="AQ189" i="4"/>
  <c r="CE189" i="4"/>
  <c r="CY185" i="4"/>
  <c r="AV185" i="4"/>
  <c r="CO181" i="4"/>
  <c r="CY181" i="4"/>
  <c r="BW181" i="4"/>
  <c r="BK181" i="4"/>
  <c r="AQ181" i="4"/>
  <c r="R181" i="4"/>
  <c r="DD177" i="4"/>
  <c r="AC163" i="7" s="1"/>
  <c r="CO177" i="4"/>
  <c r="CY177" i="4"/>
  <c r="BK177" i="4"/>
  <c r="AQ177" i="4"/>
  <c r="CT173" i="4"/>
  <c r="AD159" i="7" s="1"/>
  <c r="CO173" i="4"/>
  <c r="BK173" i="4"/>
  <c r="AQ173" i="4"/>
  <c r="AV169" i="4"/>
  <c r="CO165" i="4"/>
  <c r="CY165" i="4"/>
  <c r="BK165" i="4"/>
  <c r="CE165" i="4"/>
  <c r="AQ165" i="4"/>
  <c r="CO161" i="4"/>
  <c r="AQ161" i="4"/>
  <c r="CO157" i="4"/>
  <c r="CY157" i="4"/>
  <c r="AQ157" i="4"/>
  <c r="DX153" i="4"/>
  <c r="CT153" i="4"/>
  <c r="AD139" i="7" s="1"/>
  <c r="CO153" i="4"/>
  <c r="CY153" i="4"/>
  <c r="DD149" i="4"/>
  <c r="AC135" i="7" s="1"/>
  <c r="CO149" i="4"/>
  <c r="CY149" i="4"/>
  <c r="BK149" i="4"/>
  <c r="DI145" i="4"/>
  <c r="DD145" i="4"/>
  <c r="AC131" i="7" s="1"/>
  <c r="BW145" i="4"/>
  <c r="AQ145" i="4"/>
  <c r="CY141" i="4"/>
  <c r="AQ141" i="4"/>
  <c r="R141" i="4"/>
  <c r="CO137" i="4"/>
  <c r="BK137" i="4"/>
  <c r="AQ137" i="4"/>
  <c r="AV137" i="4"/>
  <c r="AL137" i="4"/>
  <c r="CO133" i="4"/>
  <c r="CY133" i="4"/>
  <c r="AQ133" i="4"/>
  <c r="AL133" i="4"/>
  <c r="CO129" i="4"/>
  <c r="CY129" i="4"/>
  <c r="AQ129" i="4"/>
  <c r="AV129" i="4"/>
  <c r="CO125" i="4"/>
  <c r="BK125" i="4"/>
  <c r="AQ125" i="4"/>
  <c r="AB125" i="4"/>
  <c r="CY121" i="4"/>
  <c r="BW121" i="4"/>
  <c r="AL121" i="4"/>
  <c r="CO117" i="4"/>
  <c r="BK117" i="4"/>
  <c r="AV117" i="4"/>
  <c r="AB117" i="4"/>
  <c r="DX113" i="4"/>
  <c r="CY113" i="4"/>
  <c r="AQ113" i="4"/>
  <c r="CO109" i="4"/>
  <c r="BK109" i="4"/>
  <c r="AB109" i="4"/>
  <c r="AV109" i="4"/>
  <c r="BW105" i="4"/>
  <c r="AL105" i="4"/>
  <c r="CY101" i="4"/>
  <c r="BW101" i="4"/>
  <c r="AQ101" i="4"/>
  <c r="AB101" i="4"/>
  <c r="AQ97" i="4"/>
  <c r="AV97" i="4"/>
  <c r="CO93" i="4"/>
  <c r="BK93" i="4"/>
  <c r="AB93" i="4"/>
  <c r="CY89" i="4"/>
  <c r="BK85" i="4"/>
  <c r="AQ85" i="4"/>
  <c r="AB85" i="4"/>
  <c r="CT81" i="4"/>
  <c r="AD67" i="7" s="1"/>
  <c r="AQ81" i="4"/>
  <c r="AV81" i="4"/>
  <c r="CO77" i="4"/>
  <c r="BW77" i="4"/>
  <c r="CY73" i="4"/>
  <c r="BK73" i="4"/>
  <c r="AQ73" i="4"/>
  <c r="AL73" i="4"/>
  <c r="CT69" i="4"/>
  <c r="AD55" i="7" s="1"/>
  <c r="BK69" i="4"/>
  <c r="AB69" i="4"/>
  <c r="DX65" i="4"/>
  <c r="AV65" i="4"/>
  <c r="DD61" i="4"/>
  <c r="AC47" i="7" s="1"/>
  <c r="CE61" i="4"/>
  <c r="R61" i="4"/>
  <c r="DD57" i="4"/>
  <c r="AC43" i="7" s="1"/>
  <c r="AQ57" i="4"/>
  <c r="AL57" i="4"/>
  <c r="CE53" i="4"/>
  <c r="AQ53" i="4"/>
  <c r="DD49" i="4"/>
  <c r="AC35" i="7" s="1"/>
  <c r="BK49" i="4"/>
  <c r="AL49" i="4"/>
  <c r="BK45" i="4"/>
  <c r="AB45" i="4"/>
  <c r="CY41" i="4"/>
  <c r="BW41" i="4"/>
  <c r="BK41" i="4"/>
  <c r="BW37" i="4"/>
  <c r="AQ37" i="4"/>
  <c r="CO33" i="4"/>
  <c r="AQ33" i="4"/>
  <c r="AV33" i="4"/>
  <c r="CO29" i="4"/>
  <c r="BK29" i="4"/>
  <c r="AL29" i="4"/>
  <c r="AL25" i="4"/>
  <c r="CE21" i="4"/>
  <c r="BK21" i="4"/>
  <c r="CO17" i="4"/>
  <c r="AQ17" i="4"/>
  <c r="AV17" i="4"/>
  <c r="DX218" i="4"/>
  <c r="CO218" i="4"/>
  <c r="CY218" i="4"/>
  <c r="BW218" i="4"/>
  <c r="BK218" i="4"/>
  <c r="AV218" i="4"/>
  <c r="AQ218" i="4"/>
  <c r="BK202" i="4"/>
  <c r="AQ202" i="4"/>
  <c r="AL202" i="4"/>
  <c r="DX190" i="4"/>
  <c r="CO190" i="4"/>
  <c r="AQ190" i="4"/>
  <c r="DI178" i="4"/>
  <c r="DD178" i="4"/>
  <c r="AC164" i="7" s="1"/>
  <c r="CO178" i="4"/>
  <c r="CY178" i="4"/>
  <c r="AQ178" i="4"/>
  <c r="AL178" i="4"/>
  <c r="DI166" i="4"/>
  <c r="CY166" i="4"/>
  <c r="CE166" i="4"/>
  <c r="BW166" i="4"/>
  <c r="BK166" i="4"/>
  <c r="AV166" i="4"/>
  <c r="AQ166" i="4"/>
  <c r="R166" i="4"/>
  <c r="DI150" i="4"/>
  <c r="CY150" i="4"/>
  <c r="AQ150" i="4"/>
  <c r="DD130" i="4"/>
  <c r="AC116" i="7" s="1"/>
  <c r="CY130" i="4"/>
  <c r="CE130" i="4"/>
  <c r="BK130" i="4"/>
  <c r="AQ130" i="4"/>
  <c r="AL130" i="4"/>
  <c r="CY118" i="4"/>
  <c r="BW118" i="4"/>
  <c r="AQ118" i="4"/>
  <c r="AL118" i="4"/>
  <c r="R118" i="4"/>
  <c r="CO106" i="4"/>
  <c r="CY106" i="4"/>
  <c r="BW106" i="4"/>
  <c r="BK106" i="4"/>
  <c r="AV106" i="4"/>
  <c r="DD106" i="4"/>
  <c r="AC92" i="7" s="1"/>
  <c r="AQ106" i="4"/>
  <c r="AL106" i="4"/>
  <c r="R106" i="4"/>
  <c r="DI98" i="4"/>
  <c r="DD98" i="4"/>
  <c r="AC84" i="7" s="1"/>
  <c r="CO98" i="4"/>
  <c r="AQ98" i="4"/>
  <c r="AL98" i="4"/>
  <c r="W98" i="4"/>
  <c r="DI90" i="4"/>
  <c r="CO90" i="4"/>
  <c r="CY90" i="4"/>
  <c r="BW90" i="4"/>
  <c r="BK90" i="4"/>
  <c r="AV90" i="4"/>
  <c r="AQ90" i="4"/>
  <c r="DD78" i="4"/>
  <c r="AC64" i="7" s="1"/>
  <c r="CO78" i="4"/>
  <c r="CE78" i="4"/>
  <c r="CY78" i="4"/>
  <c r="BK78" i="4"/>
  <c r="AQ78" i="4"/>
  <c r="AL78" i="4"/>
  <c r="DX70" i="4"/>
  <c r="CT70" i="4"/>
  <c r="AD56" i="7" s="1"/>
  <c r="CO70" i="4"/>
  <c r="DD70" i="4"/>
  <c r="AC56" i="7" s="1"/>
  <c r="CY70" i="4"/>
  <c r="BW70" i="4"/>
  <c r="AG70" i="4"/>
  <c r="AQ70" i="4"/>
  <c r="AL70" i="4"/>
  <c r="AB70" i="4"/>
  <c r="CO62" i="4"/>
  <c r="BW62" i="4"/>
  <c r="CY62" i="4"/>
  <c r="AL62" i="4"/>
  <c r="R62" i="4"/>
  <c r="CT54" i="4"/>
  <c r="AD40" i="7" s="1"/>
  <c r="CY54" i="4"/>
  <c r="BW54" i="4"/>
  <c r="BK54" i="4"/>
  <c r="AV54" i="4"/>
  <c r="AQ54" i="4"/>
  <c r="AL54" i="4"/>
  <c r="CO50" i="4"/>
  <c r="CE50" i="4"/>
  <c r="BW50" i="4"/>
  <c r="AQ50" i="4"/>
  <c r="W50" i="4"/>
  <c r="CT42" i="4"/>
  <c r="AD28" i="7" s="1"/>
  <c r="CO42" i="4"/>
  <c r="CY42" i="4"/>
  <c r="BW42" i="4"/>
  <c r="BK42" i="4"/>
  <c r="AQ42" i="4"/>
  <c r="BK30" i="4"/>
  <c r="AQ30" i="4"/>
  <c r="AL30" i="4"/>
  <c r="AB30" i="4"/>
  <c r="R30" i="4"/>
  <c r="CY18" i="4"/>
  <c r="BW18" i="4"/>
  <c r="BK18" i="4"/>
  <c r="AL18" i="4"/>
  <c r="DI221" i="4"/>
  <c r="CT221" i="4"/>
  <c r="AD207" i="7" s="1"/>
  <c r="BW221" i="4"/>
  <c r="BK221" i="4"/>
  <c r="AQ221" i="4"/>
  <c r="CY228" i="4"/>
  <c r="BK228" i="4"/>
  <c r="CE228" i="4"/>
  <c r="AQ228" i="4"/>
  <c r="CT204" i="4"/>
  <c r="AD190" i="7" s="1"/>
  <c r="AB204" i="4"/>
  <c r="CE200" i="4"/>
  <c r="BW196" i="4"/>
  <c r="CO188" i="4"/>
  <c r="AB188" i="4"/>
  <c r="BW168" i="4"/>
  <c r="BW164" i="4"/>
  <c r="BK136" i="4"/>
  <c r="AQ136" i="4"/>
  <c r="AL128" i="4"/>
  <c r="AV108" i="4"/>
  <c r="CT76" i="4"/>
  <c r="AD62" i="7" s="1"/>
  <c r="CO76" i="4"/>
  <c r="DI52" i="4"/>
  <c r="CY40" i="4"/>
  <c r="DI28" i="4"/>
  <c r="CY16" i="4"/>
  <c r="DI226" i="4"/>
  <c r="CT226" i="4"/>
  <c r="AD212" i="7" s="1"/>
  <c r="CY226" i="4"/>
  <c r="CE226" i="4"/>
  <c r="AQ226" i="4"/>
  <c r="AL226" i="4"/>
  <c r="CY214" i="4"/>
  <c r="BW214" i="4"/>
  <c r="AG214" i="4"/>
  <c r="AQ214" i="4"/>
  <c r="W214" i="4"/>
  <c r="CT206" i="4"/>
  <c r="AD192" i="7" s="1"/>
  <c r="DI206" i="4"/>
  <c r="CY206" i="4"/>
  <c r="BK206" i="4"/>
  <c r="AQ206" i="4"/>
  <c r="CT194" i="4"/>
  <c r="AD180" i="7" s="1"/>
  <c r="DI194" i="4"/>
  <c r="CY194" i="4"/>
  <c r="BK194" i="4"/>
  <c r="AQ194" i="4"/>
  <c r="AL194" i="4"/>
  <c r="DD186" i="4"/>
  <c r="AC172" i="7" s="1"/>
  <c r="AV186" i="4"/>
  <c r="AQ186" i="4"/>
  <c r="AL186" i="4"/>
  <c r="W186" i="4"/>
  <c r="DI174" i="4"/>
  <c r="CO174" i="4"/>
  <c r="AQ174" i="4"/>
  <c r="DD162" i="4"/>
  <c r="AC148" i="7" s="1"/>
  <c r="CY162" i="4"/>
  <c r="BK162" i="4"/>
  <c r="AQ162" i="4"/>
  <c r="AL162" i="4"/>
  <c r="DD154" i="4"/>
  <c r="AC140" i="7" s="1"/>
  <c r="CY154" i="4"/>
  <c r="CE154" i="4"/>
  <c r="BK154" i="4"/>
  <c r="AV154" i="4"/>
  <c r="AQ154" i="4"/>
  <c r="AL154" i="4"/>
  <c r="DI134" i="4"/>
  <c r="DD134" i="4"/>
  <c r="AC120" i="7" s="1"/>
  <c r="CY134" i="4"/>
  <c r="BW134" i="4"/>
  <c r="BK134" i="4"/>
  <c r="AQ134" i="4"/>
  <c r="R134" i="4"/>
  <c r="DD114" i="4"/>
  <c r="AC100" i="7" s="1"/>
  <c r="CO114" i="4"/>
  <c r="CY114" i="4"/>
  <c r="BK114" i="4"/>
  <c r="AQ114" i="4"/>
  <c r="AL114" i="4"/>
  <c r="DX86" i="4"/>
  <c r="DD86" i="4"/>
  <c r="AC72" i="7" s="1"/>
  <c r="CY86" i="4"/>
  <c r="BW86" i="4"/>
  <c r="BK86" i="4"/>
  <c r="AV86" i="4"/>
  <c r="AQ86" i="4"/>
  <c r="AB86" i="4"/>
  <c r="DD34" i="4"/>
  <c r="AC20" i="7" s="1"/>
  <c r="CO34" i="4"/>
  <c r="BW34" i="4"/>
  <c r="AV34" i="4"/>
  <c r="AG34" i="4"/>
  <c r="R227" i="4"/>
  <c r="AL223" i="4"/>
  <c r="AL215" i="4"/>
  <c r="BK199" i="4"/>
  <c r="AQ187" i="4"/>
  <c r="DN245" i="4"/>
  <c r="BU222" i="4"/>
  <c r="CY170" i="4"/>
  <c r="CY146" i="4"/>
  <c r="CY137" i="4"/>
  <c r="CO245" i="4"/>
  <c r="BU213" i="4"/>
  <c r="CJ242" i="4"/>
  <c r="BK242" i="4"/>
  <c r="DN234" i="4"/>
  <c r="DS231" i="4"/>
  <c r="BF238" i="4"/>
  <c r="AL238" i="4"/>
  <c r="AG245" i="4"/>
  <c r="CE245" i="4"/>
  <c r="AQ241" i="4"/>
  <c r="AQ237" i="4"/>
  <c r="BK233" i="4"/>
  <c r="AQ240" i="4"/>
  <c r="AG236" i="4"/>
  <c r="AQ243" i="4"/>
  <c r="DI222" i="4"/>
  <c r="W222" i="4"/>
  <c r="CT210" i="4"/>
  <c r="AD196" i="7" s="1"/>
  <c r="BK198" i="4"/>
  <c r="AL146" i="4"/>
  <c r="R138" i="4"/>
  <c r="AQ102" i="4"/>
  <c r="AL102" i="4"/>
  <c r="AQ22" i="4"/>
  <c r="DI213" i="4"/>
  <c r="DI205" i="4"/>
  <c r="DI177" i="4"/>
  <c r="AV153" i="4"/>
  <c r="AL77" i="4"/>
  <c r="AL61" i="4"/>
  <c r="AG142" i="4"/>
  <c r="AQ142" i="4"/>
  <c r="DN238" i="4"/>
  <c r="CT234" i="4"/>
  <c r="AD220" i="7" s="1"/>
  <c r="CE241" i="4"/>
  <c r="CT241" i="4"/>
  <c r="AD227" i="7" s="1"/>
  <c r="CT229" i="4"/>
  <c r="AD215" i="7" s="1"/>
  <c r="DX169" i="4"/>
  <c r="DX240" i="4"/>
  <c r="DI158" i="4"/>
  <c r="AV230" i="4"/>
  <c r="BA244" i="4"/>
  <c r="DS245" i="4"/>
  <c r="W242" i="4"/>
  <c r="BA241" i="4"/>
  <c r="BK245" i="4"/>
  <c r="BA242" i="4"/>
  <c r="AL245" i="4"/>
  <c r="AG238" i="4"/>
  <c r="AQ138" i="4"/>
  <c r="AC13" i="7" l="1"/>
  <c r="AC9" i="7"/>
  <c r="DI33" i="10" a="1"/>
  <c r="DI33" i="10" s="1"/>
  <c r="T1" i="6"/>
  <c r="AD14" i="20" s="1"/>
  <c r="DH5" i="10"/>
  <c r="DH33" i="10"/>
  <c r="DJ31" i="10"/>
  <c r="DJ28" i="10"/>
  <c r="DJ27" i="10"/>
  <c r="DJ25" i="10"/>
  <c r="DL24" i="10"/>
  <c r="DN20" i="10"/>
  <c r="DH20" i="10"/>
  <c r="DJ19" i="10"/>
  <c r="DL16" i="10"/>
  <c r="DH15" i="10"/>
  <c r="DJ12" i="10"/>
  <c r="DL11" i="10"/>
  <c r="DN7" i="10"/>
  <c r="DL5" i="10"/>
  <c r="DM5" i="10" s="1"/>
  <c r="DN33" i="10"/>
  <c r="DH31" i="10"/>
  <c r="DH28" i="10"/>
  <c r="DH27" i="10"/>
  <c r="DH25" i="10"/>
  <c r="DJ24" i="10"/>
  <c r="DL23" i="10"/>
  <c r="DN19" i="10"/>
  <c r="DH19" i="10"/>
  <c r="DJ16" i="10"/>
  <c r="DL15" i="10"/>
  <c r="DN12" i="10"/>
  <c r="DH12" i="10"/>
  <c r="DJ11" i="10"/>
  <c r="DL8" i="10"/>
  <c r="DH7" i="10"/>
  <c r="DJ5" i="10"/>
  <c r="DK5" i="10" s="1"/>
  <c r="DL33" i="10"/>
  <c r="DM33" i="10" s="1"/>
  <c r="DL32" i="10"/>
  <c r="DN31" i="10"/>
  <c r="DN28" i="10"/>
  <c r="DN27" i="10"/>
  <c r="DN25" i="10"/>
  <c r="DN24" i="10"/>
  <c r="DH24" i="10"/>
  <c r="DJ23" i="10"/>
  <c r="DL20" i="10"/>
  <c r="DN16" i="10"/>
  <c r="DH16" i="10"/>
  <c r="DJ15" i="10"/>
  <c r="DN11" i="10"/>
  <c r="DH11" i="10"/>
  <c r="DJ8" i="10"/>
  <c r="DL7" i="10"/>
  <c r="DN5" i="10"/>
  <c r="DO5" i="10" s="1"/>
  <c r="DJ33" i="10"/>
  <c r="DK33" i="10" s="1"/>
  <c r="DL31" i="10"/>
  <c r="DL28" i="10"/>
  <c r="DL27" i="10"/>
  <c r="DL25" i="10"/>
  <c r="DN23" i="10"/>
  <c r="DH23" i="10"/>
  <c r="DJ20" i="10"/>
  <c r="DL19" i="10"/>
  <c r="DN15" i="10"/>
  <c r="DL12" i="10"/>
  <c r="DN8" i="10"/>
  <c r="DH8" i="10"/>
  <c r="DJ7" i="10"/>
  <c r="DH32" i="10"/>
  <c r="DN32" i="10"/>
  <c r="DJ32" i="10"/>
  <c r="DI5" i="10"/>
  <c r="X2" i="7"/>
  <c r="CD1" i="4"/>
  <c r="BZ1" i="4"/>
  <c r="BZ3" i="4"/>
  <c r="CC1" i="4"/>
  <c r="BZ2" i="4"/>
  <c r="CA1" i="4"/>
  <c r="BU58" i="4"/>
  <c r="S47" i="6" s="1"/>
  <c r="BU101" i="4"/>
  <c r="W87" i="7" s="1"/>
  <c r="BU242" i="4"/>
  <c r="W228" i="7" s="1"/>
  <c r="BU121" i="4"/>
  <c r="W107" i="7" s="1"/>
  <c r="BU198" i="4"/>
  <c r="S187" i="6" s="1"/>
  <c r="BU241" i="4"/>
  <c r="W227" i="7" s="1"/>
  <c r="BU197" i="4"/>
  <c r="W183" i="7" s="1"/>
  <c r="BU209" i="4"/>
  <c r="W195" i="7" s="1"/>
  <c r="BU110" i="4"/>
  <c r="BU166" i="4"/>
  <c r="W152" i="7" s="1"/>
  <c r="BU126" i="4"/>
  <c r="S115" i="6" s="1"/>
  <c r="BU193" i="4"/>
  <c r="W179" i="7" s="1"/>
  <c r="BU182" i="4"/>
  <c r="W168" i="7" s="1"/>
  <c r="L241" i="4"/>
  <c r="L223" i="7"/>
  <c r="M237" i="4"/>
  <c r="L124" i="7"/>
  <c r="L216" i="7"/>
  <c r="L57" i="7"/>
  <c r="L201" i="7"/>
  <c r="L120" i="7"/>
  <c r="AD2" i="7"/>
  <c r="L78" i="7"/>
  <c r="L194" i="7"/>
  <c r="L202" i="7"/>
  <c r="L92" i="7"/>
  <c r="L116" i="7"/>
  <c r="L152" i="7"/>
  <c r="L15" i="7"/>
  <c r="L47" i="7"/>
  <c r="L119" i="7"/>
  <c r="L127" i="7"/>
  <c r="L183" i="7"/>
  <c r="L52" i="7"/>
  <c r="L88" i="7"/>
  <c r="L108" i="7"/>
  <c r="L132" i="7"/>
  <c r="L184" i="7"/>
  <c r="L219" i="7"/>
  <c r="L222" i="7"/>
  <c r="L230" i="7"/>
  <c r="L225" i="7"/>
  <c r="L228" i="7"/>
  <c r="L229" i="7"/>
  <c r="L195" i="7"/>
  <c r="L44" i="7"/>
  <c r="L227" i="7"/>
  <c r="M241" i="4"/>
  <c r="L185" i="7"/>
  <c r="L14" i="7"/>
  <c r="L22" i="7"/>
  <c r="L30" i="7"/>
  <c r="L62" i="7"/>
  <c r="L86" i="7"/>
  <c r="L94" i="7"/>
  <c r="L126" i="7"/>
  <c r="L142" i="7"/>
  <c r="L158" i="7"/>
  <c r="L166" i="7"/>
  <c r="L186" i="7"/>
  <c r="L95" i="7"/>
  <c r="L220" i="7"/>
  <c r="M234" i="4"/>
  <c r="L221" i="7"/>
  <c r="L215" i="7"/>
  <c r="M229" i="4"/>
  <c r="L140" i="7"/>
  <c r="L134" i="7"/>
  <c r="L214" i="7"/>
  <c r="L16" i="7"/>
  <c r="L36" i="7"/>
  <c r="L48" i="7"/>
  <c r="L64" i="7"/>
  <c r="L104" i="7"/>
  <c r="L188" i="7"/>
  <c r="L11" i="7"/>
  <c r="L59" i="7"/>
  <c r="L75" i="7"/>
  <c r="L91" i="7"/>
  <c r="L107" i="7"/>
  <c r="L123" i="7"/>
  <c r="L163" i="7"/>
  <c r="L171" i="7"/>
  <c r="L187" i="7"/>
  <c r="L24" i="7"/>
  <c r="L60" i="7"/>
  <c r="L168" i="7"/>
  <c r="L196" i="7"/>
  <c r="L218" i="7"/>
  <c r="L226" i="7"/>
  <c r="L231" i="7"/>
  <c r="L167" i="7"/>
  <c r="L206" i="7"/>
  <c r="L217" i="7"/>
  <c r="M231" i="4"/>
  <c r="L5" i="7"/>
  <c r="L17" i="7"/>
  <c r="L21" i="7"/>
  <c r="L25" i="7"/>
  <c r="L33" i="7"/>
  <c r="L37" i="7"/>
  <c r="L41" i="7"/>
  <c r="L45" i="7"/>
  <c r="L49" i="7"/>
  <c r="L53" i="7"/>
  <c r="L61" i="7"/>
  <c r="L65" i="7"/>
  <c r="L69" i="7"/>
  <c r="L73" i="7"/>
  <c r="L85" i="7"/>
  <c r="L89" i="7"/>
  <c r="L97" i="7"/>
  <c r="L105" i="7"/>
  <c r="L113" i="7"/>
  <c r="L125" i="7"/>
  <c r="L129" i="7"/>
  <c r="L137" i="7"/>
  <c r="L141" i="7"/>
  <c r="L157" i="7"/>
  <c r="L165" i="7"/>
  <c r="L189" i="7"/>
  <c r="L197" i="7"/>
  <c r="L205" i="7"/>
  <c r="L213" i="7"/>
  <c r="L10" i="7"/>
  <c r="L50" i="7"/>
  <c r="L58" i="7"/>
  <c r="L66" i="7"/>
  <c r="L74" i="7"/>
  <c r="L98" i="7"/>
  <c r="L106" i="7"/>
  <c r="L114" i="7"/>
  <c r="L122" i="7"/>
  <c r="L130" i="7"/>
  <c r="L138" i="7"/>
  <c r="L146" i="7"/>
  <c r="L162" i="7"/>
  <c r="L19" i="7"/>
  <c r="L99" i="7"/>
  <c r="L131" i="7"/>
  <c r="L179" i="7"/>
  <c r="L224" i="7"/>
  <c r="BU142" i="4"/>
  <c r="S131" i="6" s="1"/>
  <c r="BU235" i="4"/>
  <c r="S224" i="6" s="1"/>
  <c r="BU190" i="4"/>
  <c r="W176" i="7" s="1"/>
  <c r="BU53" i="4"/>
  <c r="W39" i="7" s="1"/>
  <c r="BU172" i="4"/>
  <c r="W158" i="7" s="1"/>
  <c r="BU41" i="4"/>
  <c r="S30" i="6" s="1"/>
  <c r="BU26" i="4"/>
  <c r="W12" i="7" s="1"/>
  <c r="BU180" i="4"/>
  <c r="S169" i="6" s="1"/>
  <c r="BU133" i="4"/>
  <c r="W119" i="7" s="1"/>
  <c r="BU118" i="4"/>
  <c r="W104" i="7" s="1"/>
  <c r="BU165" i="4"/>
  <c r="S154" i="6" s="1"/>
  <c r="BU44" i="4"/>
  <c r="S33" i="6" s="1"/>
  <c r="BU238" i="4"/>
  <c r="W224" i="7" s="1"/>
  <c r="BU74" i="4"/>
  <c r="W60" i="7" s="1"/>
  <c r="BU76" i="4"/>
  <c r="W62" i="7" s="1"/>
  <c r="AC3" i="7"/>
  <c r="BU68" i="4"/>
  <c r="S57" i="6" s="1"/>
  <c r="BU177" i="4"/>
  <c r="S166" i="6" s="1"/>
  <c r="BU18" i="4"/>
  <c r="W4" i="7" s="1"/>
  <c r="BU62" i="4"/>
  <c r="W48" i="7" s="1"/>
  <c r="BU232" i="4"/>
  <c r="W218" i="7" s="1"/>
  <c r="BU89" i="4"/>
  <c r="W75" i="7" s="1"/>
  <c r="BU181" i="4"/>
  <c r="W167" i="7" s="1"/>
  <c r="BU108" i="4"/>
  <c r="S97" i="6" s="1"/>
  <c r="BU220" i="4"/>
  <c r="W206" i="7" s="1"/>
  <c r="BU124" i="4"/>
  <c r="W110" i="7" s="1"/>
  <c r="BU156" i="4"/>
  <c r="W142" i="7" s="1"/>
  <c r="BU212" i="4"/>
  <c r="S201" i="6" s="1"/>
  <c r="BU161" i="4"/>
  <c r="S150" i="6" s="1"/>
  <c r="BU25" i="4"/>
  <c r="W11" i="7" s="1"/>
  <c r="BU140" i="4"/>
  <c r="W126" i="7" s="1"/>
  <c r="BU69" i="4"/>
  <c r="W55" i="7" s="1"/>
  <c r="BU196" i="4"/>
  <c r="W182" i="7" s="1"/>
  <c r="BU38" i="4"/>
  <c r="W24" i="7" s="1"/>
  <c r="BU50" i="4"/>
  <c r="W36" i="7" s="1"/>
  <c r="BU236" i="4"/>
  <c r="W222" i="7" s="1"/>
  <c r="BU105" i="4"/>
  <c r="W91" i="7" s="1"/>
  <c r="BU82" i="4"/>
  <c r="W68" i="7" s="1"/>
  <c r="BU100" i="4"/>
  <c r="W86" i="7" s="1"/>
  <c r="BU46" i="4"/>
  <c r="W32" i="7" s="1"/>
  <c r="BU129" i="4"/>
  <c r="S118" i="6" s="1"/>
  <c r="BU231" i="4"/>
  <c r="W217" i="7" s="1"/>
  <c r="BU37" i="4"/>
  <c r="W23" i="7" s="1"/>
  <c r="BU204" i="4"/>
  <c r="W190" i="7" s="1"/>
  <c r="BU168" i="4"/>
  <c r="W154" i="7" s="1"/>
  <c r="BU73" i="4"/>
  <c r="W59" i="7" s="1"/>
  <c r="BU225" i="4"/>
  <c r="W211" i="7" s="1"/>
  <c r="BU21" i="4"/>
  <c r="S10" i="6" s="1"/>
  <c r="BU230" i="4"/>
  <c r="W216" i="7" s="1"/>
  <c r="BU57" i="4"/>
  <c r="W43" i="7" s="1"/>
  <c r="BU237" i="4"/>
  <c r="S226" i="6" s="1"/>
  <c r="BU233" i="4"/>
  <c r="W219" i="7" s="1"/>
  <c r="BU243" i="4"/>
  <c r="BU149" i="4"/>
  <c r="W135" i="7" s="1"/>
  <c r="BU229" i="4"/>
  <c r="W215" i="7" s="1"/>
  <c r="BU205" i="4"/>
  <c r="W191" i="7" s="1"/>
  <c r="BU234" i="4"/>
  <c r="S223" i="6" s="1"/>
  <c r="BU60" i="4"/>
  <c r="W46" i="7" s="1"/>
  <c r="BU116" i="4"/>
  <c r="W102" i="7" s="1"/>
  <c r="BU152" i="4"/>
  <c r="W138" i="7" s="1"/>
  <c r="BU188" i="4"/>
  <c r="W174" i="7" s="1"/>
  <c r="BU178" i="4"/>
  <c r="W164" i="7" s="1"/>
  <c r="BU245" i="4"/>
  <c r="W231" i="7" s="1"/>
  <c r="BU102" i="4"/>
  <c r="S91" i="6" s="1"/>
  <c r="BU239" i="4"/>
  <c r="S228" i="6" s="1"/>
  <c r="BW154" i="4"/>
  <c r="BU154" i="4"/>
  <c r="W140" i="7" s="1"/>
  <c r="BW36" i="4"/>
  <c r="BU36" i="4"/>
  <c r="W22" i="7" s="1"/>
  <c r="BW144" i="4"/>
  <c r="BU144" i="4"/>
  <c r="W130" i="7" s="1"/>
  <c r="BW33" i="4"/>
  <c r="BU33" i="4"/>
  <c r="S22" i="6" s="1"/>
  <c r="BU64" i="4"/>
  <c r="S53" i="6" s="1"/>
  <c r="BU208" i="4"/>
  <c r="S197" i="6" s="1"/>
  <c r="BW176" i="4"/>
  <c r="BU176" i="4"/>
  <c r="W162" i="7" s="1"/>
  <c r="BW224" i="4"/>
  <c r="BU224" i="4"/>
  <c r="S213" i="6" s="1"/>
  <c r="BW30" i="4"/>
  <c r="BU30" i="4"/>
  <c r="W16" i="7" s="1"/>
  <c r="BW29" i="4"/>
  <c r="BU29" i="4"/>
  <c r="S18" i="6" s="1"/>
  <c r="BW65" i="4"/>
  <c r="BU65" i="4"/>
  <c r="W51" i="7" s="1"/>
  <c r="BW81" i="4"/>
  <c r="BU81" i="4"/>
  <c r="S70" i="6" s="1"/>
  <c r="BW56" i="4"/>
  <c r="BU56" i="4"/>
  <c r="W42" i="7" s="1"/>
  <c r="BW80" i="4"/>
  <c r="BU80" i="4"/>
  <c r="W66" i="7" s="1"/>
  <c r="BW96" i="4"/>
  <c r="BU96" i="4"/>
  <c r="W82" i="7" s="1"/>
  <c r="BW192" i="4"/>
  <c r="BU192" i="4"/>
  <c r="W178" i="7" s="1"/>
  <c r="BW98" i="4"/>
  <c r="BU98" i="4"/>
  <c r="S87" i="6" s="1"/>
  <c r="BW150" i="4"/>
  <c r="BU150" i="4"/>
  <c r="W136" i="7" s="1"/>
  <c r="BW202" i="4"/>
  <c r="BU202" i="4"/>
  <c r="W188" i="7" s="1"/>
  <c r="BU160" i="4"/>
  <c r="S149" i="6" s="1"/>
  <c r="BW40" i="4"/>
  <c r="BU40" i="4"/>
  <c r="W26" i="7" s="1"/>
  <c r="BW112" i="4"/>
  <c r="BU112" i="4"/>
  <c r="S101" i="6" s="1"/>
  <c r="BW128" i="4"/>
  <c r="BU128" i="4"/>
  <c r="W114" i="7" s="1"/>
  <c r="BW17" i="4"/>
  <c r="BU17" i="4"/>
  <c r="W3" i="7" s="1"/>
  <c r="BW113" i="4"/>
  <c r="BU113" i="4"/>
  <c r="W99" i="7" s="1"/>
  <c r="BW125" i="4"/>
  <c r="BU125" i="4"/>
  <c r="W111" i="7" s="1"/>
  <c r="BW141" i="4"/>
  <c r="BU141" i="4"/>
  <c r="S130" i="6" s="1"/>
  <c r="BW157" i="4"/>
  <c r="BU157" i="4"/>
  <c r="S146" i="6" s="1"/>
  <c r="BW173" i="4"/>
  <c r="BU173" i="4"/>
  <c r="S162" i="6" s="1"/>
  <c r="BW189" i="4"/>
  <c r="BU189" i="4"/>
  <c r="S178" i="6" s="1"/>
  <c r="BU97" i="4"/>
  <c r="W83" i="7" s="1"/>
  <c r="BU52" i="4"/>
  <c r="S41" i="6" s="1"/>
  <c r="BU227" i="4"/>
  <c r="W213" i="7" s="1"/>
  <c r="W96" i="7"/>
  <c r="S99" i="6"/>
  <c r="U2" i="7"/>
  <c r="Q5" i="6"/>
  <c r="W221" i="7"/>
  <c r="W44" i="7"/>
  <c r="AE2" i="7"/>
  <c r="AA5" i="6"/>
  <c r="N2" i="7"/>
  <c r="J5" i="6"/>
  <c r="W199" i="7"/>
  <c r="S202" i="6"/>
  <c r="AB2" i="7"/>
  <c r="Y5" i="6"/>
  <c r="W184" i="7"/>
  <c r="W208" i="7"/>
  <c r="S211" i="6"/>
  <c r="P2" i="7"/>
  <c r="L5" i="6"/>
  <c r="AA2" i="7"/>
  <c r="W5" i="6"/>
  <c r="R2" i="7"/>
  <c r="N5" i="6"/>
  <c r="W2" i="7"/>
  <c r="S5" i="6"/>
  <c r="Q2" i="7"/>
  <c r="M5" i="6"/>
  <c r="X5" i="6"/>
  <c r="BU210" i="4"/>
  <c r="BP238" i="4"/>
  <c r="BU24" i="4"/>
  <c r="BU138" i="4"/>
  <c r="BU158" i="4"/>
  <c r="BU244" i="4"/>
  <c r="BU170" i="4"/>
  <c r="BU194" i="4"/>
  <c r="BU228" i="4"/>
  <c r="BU221" i="4"/>
  <c r="BU88" i="4"/>
  <c r="BU104" i="4"/>
  <c r="BU164" i="4"/>
  <c r="BU42" i="4"/>
  <c r="BU72" i="4"/>
  <c r="BU120" i="4"/>
  <c r="BU199" i="4"/>
  <c r="BU28" i="4"/>
  <c r="BU92" i="4"/>
  <c r="BU214" i="4"/>
  <c r="BU223" i="4"/>
  <c r="BU20" i="4"/>
  <c r="BU206" i="4"/>
  <c r="BU195" i="4"/>
  <c r="BU211" i="4"/>
  <c r="BU203" i="4"/>
  <c r="BW93" i="4"/>
  <c r="BU93" i="4"/>
  <c r="BW153" i="4"/>
  <c r="BU153" i="4"/>
  <c r="BW185" i="4"/>
  <c r="BU185" i="4"/>
  <c r="BW201" i="4"/>
  <c r="BU201" i="4"/>
  <c r="BW217" i="4"/>
  <c r="BW66" i="4"/>
  <c r="BU66" i="4"/>
  <c r="BW94" i="4"/>
  <c r="BU94" i="4"/>
  <c r="BW109" i="4"/>
  <c r="BU109" i="4"/>
  <c r="BW169" i="4"/>
  <c r="BU169" i="4"/>
  <c r="BU45" i="4"/>
  <c r="BW130" i="4"/>
  <c r="BU130" i="4"/>
  <c r="BW137" i="4"/>
  <c r="BU137" i="4"/>
  <c r="BU240" i="4"/>
  <c r="BU163" i="4"/>
  <c r="BU187" i="4"/>
  <c r="BU86" i="4"/>
  <c r="BU162" i="4"/>
  <c r="BU179" i="4"/>
  <c r="BU143" i="4"/>
  <c r="BU59" i="4"/>
  <c r="BU147" i="4"/>
  <c r="BU167" i="4"/>
  <c r="BU148" i="4"/>
  <c r="BU54" i="4"/>
  <c r="BU78" i="4"/>
  <c r="BU90" i="4"/>
  <c r="BU61" i="4"/>
  <c r="BU184" i="4"/>
  <c r="BU77" i="4"/>
  <c r="BU216" i="4"/>
  <c r="BU91" i="4"/>
  <c r="BU107" i="4"/>
  <c r="BU219" i="4"/>
  <c r="BP99" i="4"/>
  <c r="R88" i="6" s="1"/>
  <c r="BU35" i="4"/>
  <c r="BU75" i="4"/>
  <c r="BU115" i="4"/>
  <c r="BU155" i="4"/>
  <c r="BU171" i="4"/>
  <c r="BU174" i="4"/>
  <c r="BU134" i="4"/>
  <c r="BU27" i="4"/>
  <c r="BU51" i="4"/>
  <c r="BU43" i="4"/>
  <c r="BU67" i="4"/>
  <c r="BU83" i="4"/>
  <c r="BU99" i="4"/>
  <c r="BU131" i="4"/>
  <c r="BU123" i="4"/>
  <c r="BU139" i="4"/>
  <c r="BU159" i="4"/>
  <c r="BU34" i="4"/>
  <c r="BU215" i="4"/>
  <c r="BU23" i="4"/>
  <c r="BW23" i="4"/>
  <c r="BU39" i="4"/>
  <c r="BW39" i="4"/>
  <c r="BU55" i="4"/>
  <c r="BW55" i="4"/>
  <c r="BU87" i="4"/>
  <c r="BW87" i="4"/>
  <c r="BU103" i="4"/>
  <c r="BW103" i="4"/>
  <c r="BU119" i="4"/>
  <c r="BW119" i="4"/>
  <c r="BU151" i="4"/>
  <c r="BW151" i="4"/>
  <c r="BU183" i="4"/>
  <c r="BW183" i="4"/>
  <c r="BU186" i="4"/>
  <c r="BW186" i="4"/>
  <c r="BU226" i="4"/>
  <c r="BW226" i="4"/>
  <c r="BU32" i="4"/>
  <c r="BW32" i="4"/>
  <c r="BU48" i="4"/>
  <c r="BW48" i="4"/>
  <c r="BU84" i="4"/>
  <c r="BW84" i="4"/>
  <c r="BU19" i="4"/>
  <c r="BW19" i="4"/>
  <c r="BU47" i="4"/>
  <c r="BW47" i="4"/>
  <c r="BU63" i="4"/>
  <c r="BW63" i="4"/>
  <c r="BU71" i="4"/>
  <c r="BW71" i="4"/>
  <c r="BU79" i="4"/>
  <c r="BW79" i="4"/>
  <c r="BU95" i="4"/>
  <c r="BW95" i="4"/>
  <c r="BU111" i="4"/>
  <c r="BW111" i="4"/>
  <c r="BU127" i="4"/>
  <c r="BW127" i="4"/>
  <c r="BU135" i="4"/>
  <c r="BW135" i="4"/>
  <c r="BU175" i="4"/>
  <c r="BW175" i="4"/>
  <c r="BU191" i="4"/>
  <c r="BW191" i="4"/>
  <c r="BU207" i="4"/>
  <c r="BW207" i="4"/>
  <c r="BU114" i="4"/>
  <c r="BW114" i="4"/>
  <c r="BP233" i="4"/>
  <c r="V219" i="7" s="1"/>
  <c r="BP230" i="4"/>
  <c r="R219" i="6" s="1"/>
  <c r="BP211" i="4"/>
  <c r="R200" i="6" s="1"/>
  <c r="I14" i="6"/>
  <c r="M11" i="7"/>
  <c r="L194" i="6"/>
  <c r="P191" i="7"/>
  <c r="K39" i="6"/>
  <c r="O36" i="7"/>
  <c r="L67" i="6"/>
  <c r="P64" i="7"/>
  <c r="K211" i="6"/>
  <c r="O208" i="7"/>
  <c r="Z132" i="6"/>
  <c r="N192" i="6"/>
  <c r="R189" i="7"/>
  <c r="M229" i="6"/>
  <c r="Q226" i="7"/>
  <c r="M227" i="6"/>
  <c r="Q224" i="7"/>
  <c r="L220" i="6"/>
  <c r="P217" i="7"/>
  <c r="Z228" i="6"/>
  <c r="Z231" i="6"/>
  <c r="M135" i="6"/>
  <c r="Q132" i="7"/>
  <c r="L143" i="6"/>
  <c r="P140" i="7"/>
  <c r="M179" i="6"/>
  <c r="Q176" i="7"/>
  <c r="N203" i="6"/>
  <c r="R200" i="7"/>
  <c r="Q144" i="6"/>
  <c r="U141" i="7"/>
  <c r="J188" i="6"/>
  <c r="N185" i="7"/>
  <c r="M229" i="7"/>
  <c r="K221" i="6"/>
  <c r="O218" i="7"/>
  <c r="K229" i="6"/>
  <c r="O226" i="7"/>
  <c r="M230" i="7"/>
  <c r="Z230" i="6"/>
  <c r="Q231" i="7"/>
  <c r="Q220" i="6"/>
  <c r="U217" i="7"/>
  <c r="O219" i="6"/>
  <c r="S216" i="7"/>
  <c r="L59" i="6"/>
  <c r="P56" i="7"/>
  <c r="N103" i="6"/>
  <c r="R100" i="7"/>
  <c r="N167" i="6"/>
  <c r="R164" i="7"/>
  <c r="L203" i="6"/>
  <c r="P200" i="7"/>
  <c r="M168" i="6"/>
  <c r="Q165" i="7"/>
  <c r="M200" i="6"/>
  <c r="Q197" i="7"/>
  <c r="L229" i="6"/>
  <c r="P226" i="7"/>
  <c r="Z229" i="6"/>
  <c r="N231" i="7"/>
  <c r="J218" i="6"/>
  <c r="N215" i="7"/>
  <c r="M111" i="6"/>
  <c r="Q108" i="7"/>
  <c r="X162" i="6"/>
  <c r="K203" i="6"/>
  <c r="O200" i="7"/>
  <c r="X194" i="6"/>
  <c r="L116" i="6"/>
  <c r="P113" i="7"/>
  <c r="N144" i="6"/>
  <c r="R141" i="7"/>
  <c r="M192" i="6"/>
  <c r="Q189" i="7"/>
  <c r="K227" i="6"/>
  <c r="O224" i="7"/>
  <c r="Q223" i="6"/>
  <c r="U220" i="7"/>
  <c r="X221" i="6"/>
  <c r="Q230" i="7"/>
  <c r="U231" i="7"/>
  <c r="P230" i="7"/>
  <c r="AB226" i="6"/>
  <c r="AF223" i="7"/>
  <c r="P225" i="6"/>
  <c r="T222" i="7"/>
  <c r="J104" i="6"/>
  <c r="N101" i="7"/>
  <c r="I226" i="6"/>
  <c r="M223" i="7"/>
  <c r="L228" i="6"/>
  <c r="P225" i="7"/>
  <c r="Y108" i="6"/>
  <c r="AB105" i="7"/>
  <c r="X176" i="6"/>
  <c r="Z229" i="7"/>
  <c r="Y181" i="6"/>
  <c r="AB178" i="7"/>
  <c r="Y41" i="6"/>
  <c r="AB38" i="7"/>
  <c r="AD54" i="6"/>
  <c r="AH51" i="7"/>
  <c r="X98" i="6"/>
  <c r="U178" i="6"/>
  <c r="Y175" i="7"/>
  <c r="W214" i="6"/>
  <c r="AA211" i="7"/>
  <c r="Z222" i="6"/>
  <c r="U19" i="6"/>
  <c r="Y16" i="7"/>
  <c r="Y67" i="6"/>
  <c r="AB64" i="7"/>
  <c r="U83" i="6"/>
  <c r="Y80" i="7"/>
  <c r="W215" i="6"/>
  <c r="AA212" i="7"/>
  <c r="Q20" i="6"/>
  <c r="U17" i="7"/>
  <c r="L32" i="6"/>
  <c r="P29" i="7"/>
  <c r="AA32" i="6"/>
  <c r="AE29" i="7"/>
  <c r="M40" i="6"/>
  <c r="Q37" i="7"/>
  <c r="L48" i="6"/>
  <c r="P45" i="7"/>
  <c r="I56" i="6"/>
  <c r="M53" i="7"/>
  <c r="N84" i="6"/>
  <c r="R81" i="7"/>
  <c r="Q128" i="6"/>
  <c r="U125" i="7"/>
  <c r="AA128" i="6"/>
  <c r="AE125" i="7"/>
  <c r="M180" i="6"/>
  <c r="Q177" i="7"/>
  <c r="M13" i="6"/>
  <c r="Q10" i="7"/>
  <c r="Y13" i="6"/>
  <c r="AB10" i="7"/>
  <c r="AD13" i="6"/>
  <c r="AH10" i="7"/>
  <c r="L29" i="6"/>
  <c r="P26" i="7"/>
  <c r="L33" i="6"/>
  <c r="P30" i="7"/>
  <c r="N37" i="6"/>
  <c r="R34" i="7"/>
  <c r="X37" i="6"/>
  <c r="N53" i="6"/>
  <c r="R50" i="7"/>
  <c r="Y57" i="6"/>
  <c r="AB54" i="7"/>
  <c r="M65" i="6"/>
  <c r="Q62" i="7"/>
  <c r="X65" i="6"/>
  <c r="Z77" i="6"/>
  <c r="Z89" i="6"/>
  <c r="J101" i="6"/>
  <c r="N98" i="7"/>
  <c r="Q109" i="6"/>
  <c r="U106" i="7"/>
  <c r="L117" i="6"/>
  <c r="P114" i="7"/>
  <c r="N121" i="6"/>
  <c r="R118" i="7"/>
  <c r="Y125" i="6"/>
  <c r="AB122" i="7"/>
  <c r="M149" i="6"/>
  <c r="Q146" i="7"/>
  <c r="I161" i="6"/>
  <c r="M158" i="7"/>
  <c r="M177" i="6"/>
  <c r="Q174" i="7"/>
  <c r="AA181" i="6"/>
  <c r="AE178" i="7"/>
  <c r="M189" i="6"/>
  <c r="Q186" i="7"/>
  <c r="K35" i="6"/>
  <c r="O32" i="7"/>
  <c r="Y35" i="6"/>
  <c r="AB32" i="7"/>
  <c r="Z63" i="6"/>
  <c r="J95" i="6"/>
  <c r="N92" i="7"/>
  <c r="L131" i="6"/>
  <c r="P128" i="7"/>
  <c r="L155" i="6"/>
  <c r="P152" i="7"/>
  <c r="L191" i="6"/>
  <c r="P188" i="7"/>
  <c r="Q80" i="6"/>
  <c r="U77" i="7"/>
  <c r="AA80" i="6"/>
  <c r="AE77" i="7"/>
  <c r="K164" i="6"/>
  <c r="O161" i="7"/>
  <c r="X172" i="6"/>
  <c r="U10" i="6"/>
  <c r="Y7" i="7"/>
  <c r="Z14" i="6"/>
  <c r="N22" i="6"/>
  <c r="R19" i="7"/>
  <c r="Y26" i="6"/>
  <c r="AB23" i="7"/>
  <c r="Q34" i="6"/>
  <c r="U31" i="7"/>
  <c r="AA106" i="6"/>
  <c r="AE103" i="7"/>
  <c r="Q114" i="6"/>
  <c r="U111" i="7"/>
  <c r="M118" i="6"/>
  <c r="Q115" i="7"/>
  <c r="AA134" i="6"/>
  <c r="AE131" i="7"/>
  <c r="L146" i="6"/>
  <c r="P143" i="7"/>
  <c r="Q162" i="6"/>
  <c r="U159" i="7"/>
  <c r="M166" i="6"/>
  <c r="Q163" i="7"/>
  <c r="AA166" i="6"/>
  <c r="AE163" i="7"/>
  <c r="M206" i="6"/>
  <c r="Q203" i="7"/>
  <c r="W206" i="6"/>
  <c r="AA203" i="7"/>
  <c r="M11" i="6"/>
  <c r="Q8" i="7"/>
  <c r="Q31" i="6"/>
  <c r="U28" i="7"/>
  <c r="Z39" i="6"/>
  <c r="J79" i="6"/>
  <c r="N76" i="7"/>
  <c r="K87" i="6"/>
  <c r="O84" i="7"/>
  <c r="J111" i="6"/>
  <c r="N108" i="7"/>
  <c r="W111" i="6"/>
  <c r="AA108" i="7"/>
  <c r="M163" i="6"/>
  <c r="Q160" i="7"/>
  <c r="Q163" i="6"/>
  <c r="U160" i="7"/>
  <c r="I175" i="6"/>
  <c r="M172" i="7"/>
  <c r="Z175" i="6"/>
  <c r="J199" i="6"/>
  <c r="N196" i="7"/>
  <c r="X199" i="6"/>
  <c r="AA211" i="6"/>
  <c r="AE208" i="7"/>
  <c r="K88" i="6"/>
  <c r="O85" i="7"/>
  <c r="N104" i="6"/>
  <c r="R101" i="7"/>
  <c r="AA160" i="6"/>
  <c r="AE157" i="7"/>
  <c r="Q168" i="6"/>
  <c r="U165" i="7"/>
  <c r="L176" i="6"/>
  <c r="P173" i="7"/>
  <c r="S229" i="7"/>
  <c r="AG229" i="7"/>
  <c r="J221" i="6"/>
  <c r="N218" i="7"/>
  <c r="T230" i="7"/>
  <c r="L214" i="6"/>
  <c r="P211" i="7"/>
  <c r="Q226" i="6"/>
  <c r="U223" i="7"/>
  <c r="J230" i="6"/>
  <c r="N227" i="7"/>
  <c r="L227" i="6"/>
  <c r="P224" i="7"/>
  <c r="Z227" i="6"/>
  <c r="AD220" i="6"/>
  <c r="AH217" i="7"/>
  <c r="O228" i="6"/>
  <c r="S225" i="7"/>
  <c r="Q218" i="6"/>
  <c r="U215" i="7"/>
  <c r="AB223" i="6"/>
  <c r="AF220" i="7"/>
  <c r="J223" i="6"/>
  <c r="N220" i="7"/>
  <c r="Z223" i="6"/>
  <c r="P231" i="6"/>
  <c r="T228" i="7"/>
  <c r="M231" i="6"/>
  <c r="Q228" i="7"/>
  <c r="N231" i="6"/>
  <c r="R228" i="7"/>
  <c r="L216" i="6"/>
  <c r="P213" i="7"/>
  <c r="I216" i="6"/>
  <c r="M213" i="7"/>
  <c r="K224" i="6"/>
  <c r="O221" i="7"/>
  <c r="X224" i="6"/>
  <c r="J224" i="6"/>
  <c r="N221" i="7"/>
  <c r="U8" i="6"/>
  <c r="Y5" i="7"/>
  <c r="W8" i="6"/>
  <c r="AA5" i="7"/>
  <c r="U24" i="6"/>
  <c r="Y21" i="7"/>
  <c r="W24" i="6"/>
  <c r="AA21" i="7"/>
  <c r="W32" i="6"/>
  <c r="AA29" i="7"/>
  <c r="U40" i="6"/>
  <c r="Y37" i="7"/>
  <c r="W40" i="6"/>
  <c r="AA37" i="7"/>
  <c r="W56" i="6"/>
  <c r="AA53" i="7"/>
  <c r="U64" i="6"/>
  <c r="Y61" i="7"/>
  <c r="U72" i="6"/>
  <c r="Y69" i="7"/>
  <c r="W72" i="6"/>
  <c r="AA69" i="7"/>
  <c r="N23" i="6"/>
  <c r="R20" i="7"/>
  <c r="M175" i="6"/>
  <c r="Q172" i="7"/>
  <c r="J43" i="6"/>
  <c r="N40" i="7"/>
  <c r="Y197" i="6"/>
  <c r="AB194" i="7"/>
  <c r="M82" i="6"/>
  <c r="Q79" i="7"/>
  <c r="L158" i="6"/>
  <c r="P155" i="7"/>
  <c r="L210" i="6"/>
  <c r="P207" i="7"/>
  <c r="M220" i="6"/>
  <c r="Q217" i="7"/>
  <c r="Q219" i="6"/>
  <c r="U216" i="7"/>
  <c r="N230" i="6"/>
  <c r="R227" i="7"/>
  <c r="J222" i="6"/>
  <c r="N219" i="7"/>
  <c r="K218" i="6"/>
  <c r="O215" i="7"/>
  <c r="J231" i="6"/>
  <c r="N228" i="7"/>
  <c r="AA104" i="6"/>
  <c r="AE101" i="7"/>
  <c r="AA136" i="6"/>
  <c r="AE133" i="7"/>
  <c r="V220" i="6"/>
  <c r="Z217" i="7"/>
  <c r="W228" i="6"/>
  <c r="AA225" i="7"/>
  <c r="AB229" i="7"/>
  <c r="AD74" i="6"/>
  <c r="AH71" i="7"/>
  <c r="X118" i="6"/>
  <c r="AA154" i="6"/>
  <c r="AE151" i="7"/>
  <c r="W186" i="6"/>
  <c r="AA183" i="7"/>
  <c r="X206" i="6"/>
  <c r="X218" i="6"/>
  <c r="AC226" i="6"/>
  <c r="AG223" i="7"/>
  <c r="AE231" i="7"/>
  <c r="W95" i="6"/>
  <c r="AA92" i="7"/>
  <c r="V223" i="6"/>
  <c r="Z220" i="7"/>
  <c r="Z221" i="6"/>
  <c r="AF230" i="7"/>
  <c r="AG230" i="7"/>
  <c r="J16" i="6"/>
  <c r="N13" i="7"/>
  <c r="N24" i="6"/>
  <c r="R21" i="7"/>
  <c r="Y64" i="6"/>
  <c r="AB61" i="7"/>
  <c r="N76" i="6"/>
  <c r="R73" i="7"/>
  <c r="N128" i="6"/>
  <c r="R125" i="7"/>
  <c r="Q152" i="6"/>
  <c r="U149" i="7"/>
  <c r="J9" i="6"/>
  <c r="N6" i="7"/>
  <c r="I13" i="6"/>
  <c r="M10" i="7"/>
  <c r="Y25" i="6"/>
  <c r="AB22" i="7"/>
  <c r="Z33" i="6"/>
  <c r="M41" i="6"/>
  <c r="Q38" i="7"/>
  <c r="Q45" i="6"/>
  <c r="U42" i="7"/>
  <c r="Q81" i="6"/>
  <c r="U78" i="7"/>
  <c r="M89" i="6"/>
  <c r="Q86" i="7"/>
  <c r="L93" i="6"/>
  <c r="P90" i="7"/>
  <c r="N97" i="6"/>
  <c r="R94" i="7"/>
  <c r="U105" i="6"/>
  <c r="Y102" i="7"/>
  <c r="K113" i="6"/>
  <c r="O110" i="7"/>
  <c r="J117" i="6"/>
  <c r="N114" i="7"/>
  <c r="W121" i="6"/>
  <c r="AA118" i="7"/>
  <c r="AA133" i="6"/>
  <c r="AE130" i="7"/>
  <c r="Z165" i="6"/>
  <c r="AA177" i="6"/>
  <c r="AE174" i="7"/>
  <c r="N197" i="6"/>
  <c r="R194" i="7"/>
  <c r="N35" i="6"/>
  <c r="R32" i="7"/>
  <c r="Q71" i="6"/>
  <c r="U68" i="7"/>
  <c r="Y83" i="6"/>
  <c r="AB80" i="7"/>
  <c r="U95" i="6"/>
  <c r="Y92" i="7"/>
  <c r="L115" i="6"/>
  <c r="P112" i="7"/>
  <c r="M123" i="6"/>
  <c r="Q120" i="7"/>
  <c r="L124" i="6"/>
  <c r="P121" i="7"/>
  <c r="U156" i="6"/>
  <c r="Y153" i="7"/>
  <c r="M172" i="6"/>
  <c r="Q169" i="7"/>
  <c r="K196" i="6"/>
  <c r="O193" i="7"/>
  <c r="X204" i="6"/>
  <c r="J10" i="6"/>
  <c r="N7" i="7"/>
  <c r="J14" i="6"/>
  <c r="N11" i="7"/>
  <c r="M18" i="6"/>
  <c r="Q15" i="7"/>
  <c r="Q30" i="6"/>
  <c r="U27" i="7"/>
  <c r="AD34" i="6"/>
  <c r="AH31" i="7"/>
  <c r="Z46" i="6"/>
  <c r="N54" i="6"/>
  <c r="R51" i="7"/>
  <c r="L62" i="6"/>
  <c r="P59" i="7"/>
  <c r="M66" i="6"/>
  <c r="Q63" i="7"/>
  <c r="J74" i="6"/>
  <c r="N71" i="7"/>
  <c r="Q78" i="6"/>
  <c r="U75" i="7"/>
  <c r="AA78" i="6"/>
  <c r="AE75" i="7"/>
  <c r="Z86" i="6"/>
  <c r="AA94" i="6"/>
  <c r="AE91" i="7"/>
  <c r="L110" i="6"/>
  <c r="P107" i="7"/>
  <c r="Q122" i="6"/>
  <c r="U119" i="7"/>
  <c r="Y122" i="6"/>
  <c r="AB119" i="7"/>
  <c r="M134" i="6"/>
  <c r="Q131" i="7"/>
  <c r="J154" i="6"/>
  <c r="N151" i="7"/>
  <c r="M158" i="6"/>
  <c r="Q155" i="7"/>
  <c r="M162" i="6"/>
  <c r="Q159" i="7"/>
  <c r="N174" i="6"/>
  <c r="R171" i="7"/>
  <c r="X178" i="6"/>
  <c r="Q190" i="6"/>
  <c r="U187" i="7"/>
  <c r="AA190" i="6"/>
  <c r="AE187" i="7"/>
  <c r="Q19" i="6"/>
  <c r="U16" i="7"/>
  <c r="Z27" i="6"/>
  <c r="L43" i="6"/>
  <c r="P40" i="7"/>
  <c r="Q91" i="6"/>
  <c r="U88" i="7"/>
  <c r="M55" i="6"/>
  <c r="Q52" i="7"/>
  <c r="L175" i="6"/>
  <c r="P172" i="7"/>
  <c r="X157" i="6"/>
  <c r="X82" i="6"/>
  <c r="AA162" i="6"/>
  <c r="AE159" i="7"/>
  <c r="W216" i="6"/>
  <c r="AA213" i="7"/>
  <c r="AA135" i="6"/>
  <c r="AE132" i="7"/>
  <c r="U211" i="6"/>
  <c r="Y208" i="7"/>
  <c r="AA223" i="6"/>
  <c r="AE220" i="7"/>
  <c r="K220" i="6"/>
  <c r="O217" i="7"/>
  <c r="T229" i="7"/>
  <c r="M219" i="6"/>
  <c r="Q216" i="7"/>
  <c r="J228" i="6"/>
  <c r="N225" i="7"/>
  <c r="X226" i="6"/>
  <c r="S230" i="7"/>
  <c r="I138" i="6"/>
  <c r="M135" i="7"/>
  <c r="I230" i="6"/>
  <c r="M227" i="7"/>
  <c r="N223" i="6"/>
  <c r="R220" i="7"/>
  <c r="N227" i="6"/>
  <c r="R224" i="7"/>
  <c r="Q108" i="6"/>
  <c r="U105" i="7"/>
  <c r="Z120" i="6"/>
  <c r="Q132" i="6"/>
  <c r="U129" i="7"/>
  <c r="AD148" i="6"/>
  <c r="AH145" i="7"/>
  <c r="R160" i="6"/>
  <c r="V157" i="7"/>
  <c r="Y172" i="6"/>
  <c r="AB169" i="7"/>
  <c r="U220" i="6"/>
  <c r="Y217" i="7"/>
  <c r="Q228" i="6"/>
  <c r="U225" i="7"/>
  <c r="X229" i="6"/>
  <c r="W10" i="6"/>
  <c r="AA7" i="7"/>
  <c r="X78" i="6"/>
  <c r="Y114" i="6"/>
  <c r="AB111" i="7"/>
  <c r="AD122" i="6"/>
  <c r="AH119" i="7"/>
  <c r="W150" i="6"/>
  <c r="AA147" i="7"/>
  <c r="Y162" i="6"/>
  <c r="AB159" i="7"/>
  <c r="Y178" i="6"/>
  <c r="AB175" i="7"/>
  <c r="AA218" i="6"/>
  <c r="AE215" i="7"/>
  <c r="X222" i="6"/>
  <c r="Y226" i="6"/>
  <c r="AB223" i="7"/>
  <c r="V230" i="6"/>
  <c r="Z227" i="7"/>
  <c r="U225" i="6"/>
  <c r="Y222" i="7"/>
  <c r="Z225" i="6"/>
  <c r="AA19" i="6"/>
  <c r="AE16" i="7"/>
  <c r="W55" i="6"/>
  <c r="AA52" i="7"/>
  <c r="W87" i="6"/>
  <c r="AA84" i="7"/>
  <c r="AA99" i="6"/>
  <c r="AE96" i="7"/>
  <c r="U119" i="6"/>
  <c r="Y116" i="7"/>
  <c r="AD135" i="6"/>
  <c r="AH132" i="7"/>
  <c r="Y187" i="6"/>
  <c r="AB184" i="7"/>
  <c r="X215" i="6"/>
  <c r="X223" i="6"/>
  <c r="AA231" i="6"/>
  <c r="AE228" i="7"/>
  <c r="M12" i="6"/>
  <c r="Q9" i="7"/>
  <c r="U20" i="6"/>
  <c r="Y17" i="7"/>
  <c r="J28" i="6"/>
  <c r="N25" i="7"/>
  <c r="M32" i="6"/>
  <c r="Q29" i="7"/>
  <c r="M36" i="6"/>
  <c r="Q33" i="7"/>
  <c r="W44" i="6"/>
  <c r="AA41" i="7"/>
  <c r="Q48" i="6"/>
  <c r="U45" i="7"/>
  <c r="U52" i="6"/>
  <c r="Y49" i="7"/>
  <c r="L64" i="6"/>
  <c r="P61" i="7"/>
  <c r="Z64" i="6"/>
  <c r="Y72" i="6"/>
  <c r="AB69" i="7"/>
  <c r="Y76" i="6"/>
  <c r="AB73" i="7"/>
  <c r="U84" i="6"/>
  <c r="Y81" i="7"/>
  <c r="N92" i="6"/>
  <c r="R89" i="7"/>
  <c r="L96" i="6"/>
  <c r="P93" i="7"/>
  <c r="L112" i="6"/>
  <c r="P109" i="7"/>
  <c r="N152" i="6"/>
  <c r="R149" i="7"/>
  <c r="X9" i="6"/>
  <c r="N13" i="6"/>
  <c r="R10" i="7"/>
  <c r="Z13" i="6"/>
  <c r="L17" i="6"/>
  <c r="P14" i="7"/>
  <c r="J25" i="6"/>
  <c r="N22" i="7"/>
  <c r="I33" i="6"/>
  <c r="M30" i="7"/>
  <c r="L49" i="6"/>
  <c r="P46" i="7"/>
  <c r="Y61" i="6"/>
  <c r="AB58" i="7"/>
  <c r="N65" i="6"/>
  <c r="R62" i="7"/>
  <c r="Q73" i="6"/>
  <c r="U70" i="7"/>
  <c r="AA73" i="6"/>
  <c r="AE70" i="7"/>
  <c r="M77" i="6"/>
  <c r="Q74" i="7"/>
  <c r="AA77" i="6"/>
  <c r="AE74" i="7"/>
  <c r="J81" i="6"/>
  <c r="N78" i="7"/>
  <c r="L81" i="6"/>
  <c r="P78" i="7"/>
  <c r="Y81" i="6"/>
  <c r="AB78" i="7"/>
  <c r="N85" i="6"/>
  <c r="R82" i="7"/>
  <c r="Q85" i="6"/>
  <c r="U82" i="7"/>
  <c r="Y85" i="6"/>
  <c r="AB82" i="7"/>
  <c r="AA89" i="6"/>
  <c r="AE86" i="7"/>
  <c r="M93" i="6"/>
  <c r="Q90" i="7"/>
  <c r="X93" i="6"/>
  <c r="J97" i="6"/>
  <c r="N94" i="7"/>
  <c r="L97" i="6"/>
  <c r="P94" i="7"/>
  <c r="M101" i="6"/>
  <c r="Q98" i="7"/>
  <c r="Z101" i="6"/>
  <c r="J105" i="6"/>
  <c r="N102" i="7"/>
  <c r="L105" i="6"/>
  <c r="P102" i="7"/>
  <c r="J109" i="6"/>
  <c r="N106" i="7"/>
  <c r="L109" i="6"/>
  <c r="P106" i="7"/>
  <c r="Y109" i="6"/>
  <c r="AB106" i="7"/>
  <c r="N113" i="6"/>
  <c r="R110" i="7"/>
  <c r="Q113" i="6"/>
  <c r="U110" i="7"/>
  <c r="M117" i="6"/>
  <c r="Q114" i="7"/>
  <c r="J121" i="6"/>
  <c r="N118" i="7"/>
  <c r="L121" i="6"/>
  <c r="P118" i="7"/>
  <c r="Z121" i="6"/>
  <c r="J125" i="6"/>
  <c r="N122" i="7"/>
  <c r="L125" i="6"/>
  <c r="P122" i="7"/>
  <c r="X125" i="6"/>
  <c r="Q129" i="6"/>
  <c r="U126" i="7"/>
  <c r="Z137" i="6"/>
  <c r="N145" i="6"/>
  <c r="R142" i="7"/>
  <c r="N157" i="6"/>
  <c r="R154" i="7"/>
  <c r="K161" i="6"/>
  <c r="O158" i="7"/>
  <c r="Q169" i="6"/>
  <c r="U166" i="7"/>
  <c r="AA169" i="6"/>
  <c r="AE166" i="7"/>
  <c r="AA173" i="6"/>
  <c r="AE170" i="7"/>
  <c r="N181" i="6"/>
  <c r="R178" i="7"/>
  <c r="W181" i="6"/>
  <c r="AA178" i="7"/>
  <c r="J193" i="6"/>
  <c r="N190" i="7"/>
  <c r="L193" i="6"/>
  <c r="P190" i="7"/>
  <c r="J197" i="6"/>
  <c r="N194" i="7"/>
  <c r="L197" i="6"/>
  <c r="P194" i="7"/>
  <c r="M201" i="6"/>
  <c r="Q198" i="7"/>
  <c r="X209" i="6"/>
  <c r="L35" i="6"/>
  <c r="P32" i="7"/>
  <c r="L55" i="6"/>
  <c r="P52" i="7"/>
  <c r="AD55" i="6"/>
  <c r="AH52" i="7"/>
  <c r="L63" i="6"/>
  <c r="P60" i="7"/>
  <c r="N63" i="6"/>
  <c r="R60" i="7"/>
  <c r="J71" i="6"/>
  <c r="N68" i="7"/>
  <c r="L75" i="6"/>
  <c r="P72" i="7"/>
  <c r="N75" i="6"/>
  <c r="R72" i="7"/>
  <c r="Z75" i="6"/>
  <c r="L83" i="6"/>
  <c r="P80" i="7"/>
  <c r="N83" i="6"/>
  <c r="R80" i="7"/>
  <c r="Z95" i="6"/>
  <c r="L107" i="6"/>
  <c r="P104" i="7"/>
  <c r="N107" i="6"/>
  <c r="R104" i="7"/>
  <c r="M115" i="6"/>
  <c r="Q112" i="7"/>
  <c r="Q115" i="6"/>
  <c r="U112" i="7"/>
  <c r="J123" i="6"/>
  <c r="N120" i="7"/>
  <c r="Q123" i="6"/>
  <c r="U120" i="7"/>
  <c r="Z123" i="6"/>
  <c r="M131" i="6"/>
  <c r="Q128" i="7"/>
  <c r="Q131" i="6"/>
  <c r="U128" i="7"/>
  <c r="Y147" i="6"/>
  <c r="AB144" i="7"/>
  <c r="L151" i="6"/>
  <c r="P148" i="7"/>
  <c r="N151" i="6"/>
  <c r="R148" i="7"/>
  <c r="Z151" i="6"/>
  <c r="M155" i="6"/>
  <c r="Q152" i="7"/>
  <c r="Y155" i="6"/>
  <c r="AB152" i="7"/>
  <c r="L171" i="6"/>
  <c r="P168" i="7"/>
  <c r="M191" i="6"/>
  <c r="Q188" i="7"/>
  <c r="Q191" i="6"/>
  <c r="U188" i="7"/>
  <c r="X195" i="6"/>
  <c r="L207" i="6"/>
  <c r="P204" i="7"/>
  <c r="N207" i="6"/>
  <c r="R204" i="7"/>
  <c r="J80" i="6"/>
  <c r="N77" i="7"/>
  <c r="X80" i="6"/>
  <c r="M124" i="6"/>
  <c r="Q121" i="7"/>
  <c r="M136" i="6"/>
  <c r="Q133" i="7"/>
  <c r="N140" i="6"/>
  <c r="R137" i="7"/>
  <c r="Y140" i="6"/>
  <c r="AB137" i="7"/>
  <c r="Y148" i="6"/>
  <c r="AB145" i="7"/>
  <c r="M156" i="6"/>
  <c r="Q153" i="7"/>
  <c r="M164" i="6"/>
  <c r="Q161" i="7"/>
  <c r="Z172" i="6"/>
  <c r="J184" i="6"/>
  <c r="N181" i="7"/>
  <c r="L196" i="6"/>
  <c r="P193" i="7"/>
  <c r="N196" i="6"/>
  <c r="R193" i="7"/>
  <c r="N6" i="6"/>
  <c r="R3" i="7"/>
  <c r="L10" i="6"/>
  <c r="P7" i="7"/>
  <c r="AA10" i="6"/>
  <c r="AE7" i="7"/>
  <c r="L14" i="6"/>
  <c r="P11" i="7"/>
  <c r="N18" i="6"/>
  <c r="R15" i="7"/>
  <c r="Q22" i="6"/>
  <c r="U19" i="7"/>
  <c r="K26" i="6"/>
  <c r="O23" i="7"/>
  <c r="Z26" i="6"/>
  <c r="J30" i="6"/>
  <c r="N27" i="7"/>
  <c r="Z30" i="6"/>
  <c r="N34" i="6"/>
  <c r="R31" i="7"/>
  <c r="J38" i="6"/>
  <c r="N35" i="7"/>
  <c r="Q38" i="6"/>
  <c r="U35" i="7"/>
  <c r="Z38" i="6"/>
  <c r="K42" i="6"/>
  <c r="O39" i="7"/>
  <c r="AA42" i="6"/>
  <c r="AE39" i="7"/>
  <c r="M46" i="6"/>
  <c r="Q43" i="7"/>
  <c r="N50" i="6"/>
  <c r="R47" i="7"/>
  <c r="I54" i="6"/>
  <c r="M51" i="7"/>
  <c r="J54" i="6"/>
  <c r="N51" i="7"/>
  <c r="L58" i="6"/>
  <c r="P55" i="7"/>
  <c r="AA58" i="6"/>
  <c r="AE55" i="7"/>
  <c r="M62" i="6"/>
  <c r="Q59" i="7"/>
  <c r="AA62" i="6"/>
  <c r="AE59" i="7"/>
  <c r="N66" i="6"/>
  <c r="R63" i="7"/>
  <c r="N70" i="6"/>
  <c r="R67" i="7"/>
  <c r="Q70" i="6"/>
  <c r="U67" i="7"/>
  <c r="K74" i="6"/>
  <c r="O71" i="7"/>
  <c r="L74" i="6"/>
  <c r="P71" i="7"/>
  <c r="L78" i="6"/>
  <c r="P75" i="7"/>
  <c r="M86" i="6"/>
  <c r="Q83" i="7"/>
  <c r="AA86" i="6"/>
  <c r="AE83" i="7"/>
  <c r="M90" i="6"/>
  <c r="Q87" i="7"/>
  <c r="L94" i="6"/>
  <c r="P91" i="7"/>
  <c r="J98" i="6"/>
  <c r="N95" i="7"/>
  <c r="Y98" i="6"/>
  <c r="AB95" i="7"/>
  <c r="N102" i="6"/>
  <c r="R99" i="7"/>
  <c r="Z102" i="6"/>
  <c r="J106" i="6"/>
  <c r="N103" i="7"/>
  <c r="L106" i="6"/>
  <c r="P103" i="7"/>
  <c r="M110" i="6"/>
  <c r="Q107" i="7"/>
  <c r="I118" i="6"/>
  <c r="M115" i="7"/>
  <c r="N130" i="6"/>
  <c r="R127" i="7"/>
  <c r="K138" i="6"/>
  <c r="O135" i="7"/>
  <c r="M138" i="6"/>
  <c r="Q135" i="7"/>
  <c r="Q142" i="6"/>
  <c r="U139" i="7"/>
  <c r="M146" i="6"/>
  <c r="Q143" i="7"/>
  <c r="L150" i="6"/>
  <c r="P147" i="7"/>
  <c r="M154" i="6"/>
  <c r="Q151" i="7"/>
  <c r="Z162" i="6"/>
  <c r="N170" i="6"/>
  <c r="R167" i="7"/>
  <c r="Q170" i="6"/>
  <c r="U167" i="7"/>
  <c r="Y170" i="6"/>
  <c r="AB167" i="7"/>
  <c r="N178" i="6"/>
  <c r="R175" i="7"/>
  <c r="M194" i="6"/>
  <c r="Q191" i="7"/>
  <c r="N198" i="6"/>
  <c r="R195" i="7"/>
  <c r="Q198" i="6"/>
  <c r="U195" i="7"/>
  <c r="J206" i="6"/>
  <c r="N203" i="7"/>
  <c r="I11" i="6"/>
  <c r="M8" i="7"/>
  <c r="Y11" i="6"/>
  <c r="AB8" i="7"/>
  <c r="M23" i="6"/>
  <c r="Q20" i="7"/>
  <c r="J27" i="6"/>
  <c r="N24" i="7"/>
  <c r="N27" i="6"/>
  <c r="R24" i="7"/>
  <c r="W31" i="6"/>
  <c r="AA28" i="7"/>
  <c r="M43" i="6"/>
  <c r="Q40" i="7"/>
  <c r="Q43" i="6"/>
  <c r="U40" i="7"/>
  <c r="AD59" i="6"/>
  <c r="AH56" i="7"/>
  <c r="Q67" i="6"/>
  <c r="U64" i="7"/>
  <c r="J91" i="6"/>
  <c r="N88" i="7"/>
  <c r="Y91" i="6"/>
  <c r="AB88" i="7"/>
  <c r="Z111" i="6"/>
  <c r="M119" i="6"/>
  <c r="Q116" i="7"/>
  <c r="Q119" i="6"/>
  <c r="U116" i="7"/>
  <c r="J135" i="6"/>
  <c r="N132" i="7"/>
  <c r="Q143" i="6"/>
  <c r="U140" i="7"/>
  <c r="Z163" i="6"/>
  <c r="M167" i="6"/>
  <c r="Q164" i="7"/>
  <c r="W179" i="6"/>
  <c r="AA176" i="7"/>
  <c r="L187" i="6"/>
  <c r="P184" i="7"/>
  <c r="M203" i="6"/>
  <c r="Q200" i="7"/>
  <c r="N211" i="6"/>
  <c r="R208" i="7"/>
  <c r="L88" i="6"/>
  <c r="P85" i="7"/>
  <c r="N88" i="6"/>
  <c r="R85" i="7"/>
  <c r="Z88" i="6"/>
  <c r="Q100" i="6"/>
  <c r="U97" i="7"/>
  <c r="M108" i="6"/>
  <c r="Q105" i="7"/>
  <c r="L108" i="6"/>
  <c r="P105" i="7"/>
  <c r="L132" i="6"/>
  <c r="P129" i="7"/>
  <c r="J144" i="6"/>
  <c r="N141" i="7"/>
  <c r="Z144" i="6"/>
  <c r="J168" i="6"/>
  <c r="N165" i="7"/>
  <c r="N168" i="6"/>
  <c r="R165" i="7"/>
  <c r="Z168" i="6"/>
  <c r="AA192" i="6"/>
  <c r="AE189" i="7"/>
  <c r="N229" i="7"/>
  <c r="Q213" i="6"/>
  <c r="U210" i="7"/>
  <c r="L217" i="6"/>
  <c r="P214" i="7"/>
  <c r="L221" i="6"/>
  <c r="P218" i="7"/>
  <c r="M221" i="6"/>
  <c r="Q218" i="7"/>
  <c r="O221" i="6"/>
  <c r="S218" i="7"/>
  <c r="X225" i="6"/>
  <c r="I225" i="6"/>
  <c r="M222" i="7"/>
  <c r="Q225" i="6"/>
  <c r="U222" i="7"/>
  <c r="P229" i="6"/>
  <c r="T226" i="7"/>
  <c r="O229" i="6"/>
  <c r="S226" i="7"/>
  <c r="R230" i="7"/>
  <c r="U230" i="7"/>
  <c r="N214" i="6"/>
  <c r="R211" i="7"/>
  <c r="I222" i="6"/>
  <c r="M219" i="7"/>
  <c r="K222" i="6"/>
  <c r="O219" i="7"/>
  <c r="L222" i="6"/>
  <c r="P219" i="7"/>
  <c r="P222" i="6"/>
  <c r="T219" i="7"/>
  <c r="M226" i="6"/>
  <c r="Q223" i="7"/>
  <c r="L226" i="6"/>
  <c r="P223" i="7"/>
  <c r="Z226" i="6"/>
  <c r="M230" i="6"/>
  <c r="Q227" i="7"/>
  <c r="K230" i="6"/>
  <c r="O227" i="7"/>
  <c r="AD230" i="6"/>
  <c r="AH227" i="7"/>
  <c r="T231" i="7"/>
  <c r="AH231" i="7"/>
  <c r="M215" i="6"/>
  <c r="Q212" i="7"/>
  <c r="N215" i="6"/>
  <c r="R212" i="7"/>
  <c r="AD227" i="6"/>
  <c r="AH224" i="7"/>
  <c r="I227" i="6"/>
  <c r="M224" i="7"/>
  <c r="P227" i="6"/>
  <c r="T224" i="7"/>
  <c r="Z220" i="6"/>
  <c r="P220" i="6"/>
  <c r="T217" i="7"/>
  <c r="AC228" i="6"/>
  <c r="AG225" i="7"/>
  <c r="I228" i="6"/>
  <c r="M225" i="7"/>
  <c r="M218" i="6"/>
  <c r="Q215" i="7"/>
  <c r="L218" i="6"/>
  <c r="P215" i="7"/>
  <c r="Z218" i="6"/>
  <c r="AD219" i="6"/>
  <c r="AH216" i="7"/>
  <c r="AB219" i="6"/>
  <c r="AF216" i="7"/>
  <c r="Z219" i="6"/>
  <c r="K223" i="6"/>
  <c r="O220" i="7"/>
  <c r="AD223" i="6"/>
  <c r="AH220" i="7"/>
  <c r="K231" i="6"/>
  <c r="O228" i="7"/>
  <c r="L231" i="6"/>
  <c r="P228" i="7"/>
  <c r="V231" i="6"/>
  <c r="Z228" i="7"/>
  <c r="Z224" i="6"/>
  <c r="L224" i="6"/>
  <c r="P221" i="7"/>
  <c r="I224" i="6"/>
  <c r="M221" i="7"/>
  <c r="Y20" i="6"/>
  <c r="AB17" i="7"/>
  <c r="Y28" i="6"/>
  <c r="AB25" i="7"/>
  <c r="U32" i="6"/>
  <c r="Y29" i="7"/>
  <c r="Y36" i="6"/>
  <c r="AB33" i="7"/>
  <c r="Y44" i="6"/>
  <c r="AB41" i="7"/>
  <c r="U48" i="6"/>
  <c r="Y45" i="7"/>
  <c r="Y52" i="6"/>
  <c r="AB49" i="7"/>
  <c r="Y60" i="6"/>
  <c r="AB57" i="7"/>
  <c r="Y68" i="6"/>
  <c r="AB65" i="7"/>
  <c r="Y84" i="6"/>
  <c r="AB81" i="7"/>
  <c r="Y92" i="6"/>
  <c r="AB89" i="7"/>
  <c r="Y100" i="6"/>
  <c r="AB97" i="7"/>
  <c r="W116" i="6"/>
  <c r="AA113" i="7"/>
  <c r="W124" i="6"/>
  <c r="AA121" i="7"/>
  <c r="W132" i="6"/>
  <c r="AA129" i="7"/>
  <c r="N143" i="6"/>
  <c r="R140" i="7"/>
  <c r="K47" i="6"/>
  <c r="O44" i="7"/>
  <c r="L119" i="6"/>
  <c r="P116" i="7"/>
  <c r="W42" i="6"/>
  <c r="AA39" i="7"/>
  <c r="U114" i="6"/>
  <c r="Y111" i="7"/>
  <c r="L178" i="6"/>
  <c r="P175" i="7"/>
  <c r="M83" i="6"/>
  <c r="Q80" i="7"/>
  <c r="M88" i="6"/>
  <c r="Q85" i="7"/>
  <c r="I132" i="6"/>
  <c r="M129" i="7"/>
  <c r="N172" i="6"/>
  <c r="R169" i="7"/>
  <c r="M216" i="6"/>
  <c r="Q213" i="7"/>
  <c r="X119" i="6"/>
  <c r="S231" i="7"/>
  <c r="O227" i="6"/>
  <c r="S224" i="7"/>
  <c r="P228" i="6"/>
  <c r="T225" i="7"/>
  <c r="L219" i="6"/>
  <c r="P216" i="7"/>
  <c r="N228" i="6"/>
  <c r="R225" i="7"/>
  <c r="AB222" i="6"/>
  <c r="AF219" i="7"/>
  <c r="P229" i="7"/>
  <c r="Z100" i="6"/>
  <c r="W172" i="6"/>
  <c r="AA169" i="7"/>
  <c r="U90" i="6"/>
  <c r="Y87" i="7"/>
  <c r="Y202" i="6"/>
  <c r="AB199" i="7"/>
  <c r="AD218" i="6"/>
  <c r="AH215" i="7"/>
  <c r="U230" i="6"/>
  <c r="Y227" i="7"/>
  <c r="Y201" i="6"/>
  <c r="AB198" i="7"/>
  <c r="W7" i="6"/>
  <c r="AA4" i="7"/>
  <c r="AA163" i="6"/>
  <c r="AE160" i="7"/>
  <c r="AB227" i="6"/>
  <c r="AF224" i="7"/>
  <c r="AD221" i="6"/>
  <c r="AH218" i="7"/>
  <c r="Y12" i="6"/>
  <c r="AB9" i="7"/>
  <c r="L20" i="6"/>
  <c r="P17" i="7"/>
  <c r="Z20" i="6"/>
  <c r="AA36" i="6"/>
  <c r="AE33" i="7"/>
  <c r="Z40" i="6"/>
  <c r="Z44" i="6"/>
  <c r="W52" i="6"/>
  <c r="AA49" i="7"/>
  <c r="Z56" i="6"/>
  <c r="X60" i="6"/>
  <c r="L68" i="6"/>
  <c r="P65" i="7"/>
  <c r="W68" i="6"/>
  <c r="AA65" i="7"/>
  <c r="Q76" i="6"/>
  <c r="U73" i="7"/>
  <c r="X76" i="6"/>
  <c r="Q180" i="6"/>
  <c r="U177" i="7"/>
  <c r="Z9" i="6"/>
  <c r="J17" i="6"/>
  <c r="N14" i="7"/>
  <c r="M21" i="6"/>
  <c r="Q18" i="7"/>
  <c r="Q29" i="6"/>
  <c r="U26" i="7"/>
  <c r="Q33" i="6"/>
  <c r="U30" i="7"/>
  <c r="L45" i="6"/>
  <c r="P42" i="7"/>
  <c r="Q61" i="6"/>
  <c r="U58" i="7"/>
  <c r="AA69" i="6"/>
  <c r="AE66" i="7"/>
  <c r="L77" i="6"/>
  <c r="P74" i="7"/>
  <c r="N81" i="6"/>
  <c r="R78" i="7"/>
  <c r="K85" i="6"/>
  <c r="O82" i="7"/>
  <c r="AA85" i="6"/>
  <c r="AE82" i="7"/>
  <c r="W97" i="6"/>
  <c r="AA94" i="7"/>
  <c r="N129" i="6"/>
  <c r="R126" i="7"/>
  <c r="M141" i="6"/>
  <c r="Q138" i="7"/>
  <c r="M153" i="6"/>
  <c r="Q150" i="7"/>
  <c r="K165" i="6"/>
  <c r="O162" i="7"/>
  <c r="M173" i="6"/>
  <c r="Q170" i="7"/>
  <c r="N193" i="6"/>
  <c r="R190" i="7"/>
  <c r="Q197" i="6"/>
  <c r="U194" i="7"/>
  <c r="AA205" i="6"/>
  <c r="AE202" i="7"/>
  <c r="K55" i="6"/>
  <c r="O52" i="7"/>
  <c r="K63" i="6"/>
  <c r="O60" i="7"/>
  <c r="Y107" i="6"/>
  <c r="AB104" i="7"/>
  <c r="M139" i="6"/>
  <c r="Q136" i="7"/>
  <c r="X151" i="6"/>
  <c r="X171" i="6"/>
  <c r="M80" i="6"/>
  <c r="Q77" i="7"/>
  <c r="N124" i="6"/>
  <c r="R121" i="7"/>
  <c r="L148" i="6"/>
  <c r="P145" i="7"/>
  <c r="L156" i="6"/>
  <c r="P153" i="7"/>
  <c r="Q164" i="6"/>
  <c r="U161" i="7"/>
  <c r="W6" i="6"/>
  <c r="AA3" i="7"/>
  <c r="Q18" i="6"/>
  <c r="U15" i="7"/>
  <c r="I26" i="6"/>
  <c r="M23" i="7"/>
  <c r="M34" i="6"/>
  <c r="Q31" i="7"/>
  <c r="L46" i="6"/>
  <c r="P43" i="7"/>
  <c r="M50" i="6"/>
  <c r="Q47" i="7"/>
  <c r="X74" i="6"/>
  <c r="Q82" i="6"/>
  <c r="U79" i="7"/>
  <c r="L86" i="6"/>
  <c r="P83" i="7"/>
  <c r="J90" i="6"/>
  <c r="N87" i="7"/>
  <c r="AA90" i="6"/>
  <c r="AE87" i="7"/>
  <c r="N126" i="6"/>
  <c r="R123" i="7"/>
  <c r="W126" i="6"/>
  <c r="AA123" i="7"/>
  <c r="Y142" i="6"/>
  <c r="AB139" i="7"/>
  <c r="M170" i="6"/>
  <c r="Q167" i="7"/>
  <c r="M174" i="6"/>
  <c r="Q171" i="7"/>
  <c r="L23" i="6"/>
  <c r="P20" i="7"/>
  <c r="N39" i="6"/>
  <c r="R36" i="7"/>
  <c r="M51" i="6"/>
  <c r="Q48" i="7"/>
  <c r="W79" i="6"/>
  <c r="AA76" i="7"/>
  <c r="Z87" i="6"/>
  <c r="L103" i="6"/>
  <c r="P100" i="7"/>
  <c r="M127" i="6"/>
  <c r="Q124" i="7"/>
  <c r="X58" i="6"/>
  <c r="J114" i="6"/>
  <c r="N111" i="7"/>
  <c r="N187" i="6"/>
  <c r="R184" i="7"/>
  <c r="X31" i="6"/>
  <c r="L153" i="6"/>
  <c r="P150" i="7"/>
  <c r="N213" i="6"/>
  <c r="R210" i="7"/>
  <c r="M120" i="6"/>
  <c r="Q117" i="7"/>
  <c r="M144" i="6"/>
  <c r="Q141" i="7"/>
  <c r="X11" i="6"/>
  <c r="M224" i="6"/>
  <c r="Q221" i="7"/>
  <c r="J225" i="6"/>
  <c r="N222" i="7"/>
  <c r="X227" i="6"/>
  <c r="P223" i="6"/>
  <c r="T220" i="7"/>
  <c r="I229" i="6"/>
  <c r="M226" i="7"/>
  <c r="O230" i="6"/>
  <c r="S227" i="7"/>
  <c r="I219" i="6"/>
  <c r="M216" i="7"/>
  <c r="V222" i="6"/>
  <c r="Z219" i="7"/>
  <c r="AG231" i="7"/>
  <c r="J120" i="6"/>
  <c r="N117" i="7"/>
  <c r="AD207" i="6"/>
  <c r="AH204" i="7"/>
  <c r="Z108" i="6"/>
  <c r="X208" i="6"/>
  <c r="W224" i="6"/>
  <c r="AA221" i="7"/>
  <c r="AD228" i="6"/>
  <c r="AH225" i="7"/>
  <c r="AE229" i="7"/>
  <c r="W229" i="6"/>
  <c r="AA226" i="7"/>
  <c r="X205" i="6"/>
  <c r="X50" i="6"/>
  <c r="X214" i="6"/>
  <c r="W230" i="6"/>
  <c r="AA227" i="7"/>
  <c r="AB230" i="6"/>
  <c r="AF227" i="7"/>
  <c r="Z217" i="6"/>
  <c r="X7" i="6"/>
  <c r="W43" i="6"/>
  <c r="AA40" i="7"/>
  <c r="Y203" i="6"/>
  <c r="AB200" i="7"/>
  <c r="V227" i="6"/>
  <c r="Z224" i="7"/>
  <c r="AA227" i="6"/>
  <c r="AE224" i="7"/>
  <c r="Y165" i="6"/>
  <c r="AB162" i="7"/>
  <c r="AC221" i="6"/>
  <c r="AG218" i="7"/>
  <c r="AA230" i="7"/>
  <c r="AE230" i="7"/>
  <c r="L12" i="6"/>
  <c r="P9" i="7"/>
  <c r="Z12" i="6"/>
  <c r="N16" i="6"/>
  <c r="R13" i="7"/>
  <c r="Y16" i="6"/>
  <c r="AB13" i="7"/>
  <c r="Q28" i="6"/>
  <c r="U25" i="7"/>
  <c r="L36" i="6"/>
  <c r="P33" i="7"/>
  <c r="Q36" i="6"/>
  <c r="U33" i="7"/>
  <c r="I40" i="6"/>
  <c r="M37" i="7"/>
  <c r="L44" i="6"/>
  <c r="P41" i="7"/>
  <c r="M48" i="6"/>
  <c r="Q45" i="7"/>
  <c r="N52" i="6"/>
  <c r="R49" i="7"/>
  <c r="K56" i="6"/>
  <c r="O53" i="7"/>
  <c r="L60" i="6"/>
  <c r="P57" i="7"/>
  <c r="L76" i="6"/>
  <c r="P73" i="7"/>
  <c r="U76" i="6"/>
  <c r="Y73" i="7"/>
  <c r="Q92" i="6"/>
  <c r="U89" i="7"/>
  <c r="AA96" i="6"/>
  <c r="AE93" i="7"/>
  <c r="Y112" i="6"/>
  <c r="AB109" i="7"/>
  <c r="W128" i="6"/>
  <c r="AA125" i="7"/>
  <c r="N180" i="6"/>
  <c r="R177" i="7"/>
  <c r="L9" i="6"/>
  <c r="P6" i="7"/>
  <c r="K13" i="6"/>
  <c r="O10" i="7"/>
  <c r="N21" i="6"/>
  <c r="R18" i="7"/>
  <c r="AA21" i="6"/>
  <c r="AE18" i="7"/>
  <c r="M33" i="6"/>
  <c r="Q30" i="7"/>
  <c r="U33" i="6"/>
  <c r="Y30" i="7"/>
  <c r="AA37" i="6"/>
  <c r="AE34" i="7"/>
  <c r="N41" i="6"/>
  <c r="R38" i="7"/>
  <c r="M45" i="6"/>
  <c r="Q42" i="7"/>
  <c r="Y45" i="6"/>
  <c r="AB42" i="7"/>
  <c r="J53" i="6"/>
  <c r="N50" i="7"/>
  <c r="Z57" i="6"/>
  <c r="M61" i="6"/>
  <c r="Q58" i="7"/>
  <c r="L73" i="6"/>
  <c r="P70" i="7"/>
  <c r="M79" i="6"/>
  <c r="Q76" i="7"/>
  <c r="K23" i="6"/>
  <c r="O20" i="7"/>
  <c r="L87" i="6"/>
  <c r="P84" i="7"/>
  <c r="Y29" i="6"/>
  <c r="AB26" i="7"/>
  <c r="L38" i="6"/>
  <c r="P35" i="7"/>
  <c r="AD98" i="6"/>
  <c r="AH95" i="7"/>
  <c r="M186" i="6"/>
  <c r="Q183" i="7"/>
  <c r="AA210" i="6"/>
  <c r="AE207" i="7"/>
  <c r="M27" i="6"/>
  <c r="Q24" i="7"/>
  <c r="L211" i="6"/>
  <c r="P208" i="7"/>
  <c r="AA59" i="6"/>
  <c r="AE56" i="7"/>
  <c r="N221" i="6"/>
  <c r="R218" i="7"/>
  <c r="P231" i="7"/>
  <c r="J229" i="6"/>
  <c r="N226" i="7"/>
  <c r="W219" i="6"/>
  <c r="AA216" i="7"/>
  <c r="M225" i="6"/>
  <c r="Q222" i="7"/>
  <c r="W225" i="6"/>
  <c r="AA222" i="7"/>
  <c r="L225" i="6"/>
  <c r="P222" i="7"/>
  <c r="Y219" i="6"/>
  <c r="AB216" i="7"/>
  <c r="I218" i="6"/>
  <c r="M215" i="7"/>
  <c r="AB221" i="6"/>
  <c r="AF218" i="7"/>
  <c r="AA182" i="6"/>
  <c r="AE179" i="7"/>
  <c r="AA187" i="6"/>
  <c r="AE184" i="7"/>
  <c r="W108" i="6"/>
  <c r="AA105" i="7"/>
  <c r="AD108" i="6"/>
  <c r="AH105" i="7"/>
  <c r="AA120" i="6"/>
  <c r="AE117" i="7"/>
  <c r="W136" i="6"/>
  <c r="AA133" i="7"/>
  <c r="W160" i="6"/>
  <c r="AA157" i="7"/>
  <c r="W176" i="6"/>
  <c r="AA173" i="7"/>
  <c r="AA184" i="6"/>
  <c r="AE181" i="7"/>
  <c r="Y200" i="6"/>
  <c r="AB197" i="7"/>
  <c r="W212" i="6"/>
  <c r="AA209" i="7"/>
  <c r="AA216" i="6"/>
  <c r="AE213" i="7"/>
  <c r="Y220" i="6"/>
  <c r="AB217" i="7"/>
  <c r="U224" i="6"/>
  <c r="Y221" i="7"/>
  <c r="AB224" i="6"/>
  <c r="AF221" i="7"/>
  <c r="V228" i="6"/>
  <c r="Z225" i="7"/>
  <c r="Y228" i="6"/>
  <c r="AB225" i="7"/>
  <c r="AF229" i="7"/>
  <c r="AH229" i="7"/>
  <c r="Y149" i="6"/>
  <c r="AB146" i="7"/>
  <c r="W213" i="6"/>
  <c r="AA210" i="7"/>
  <c r="AD229" i="6"/>
  <c r="AH226" i="7"/>
  <c r="Y10" i="6"/>
  <c r="AB7" i="7"/>
  <c r="X22" i="6"/>
  <c r="Z42" i="6"/>
  <c r="W54" i="6"/>
  <c r="AA51" i="7"/>
  <c r="AA70" i="6"/>
  <c r="AE67" i="7"/>
  <c r="Y82" i="6"/>
  <c r="AB79" i="7"/>
  <c r="X94" i="6"/>
  <c r="AA102" i="6"/>
  <c r="AE99" i="7"/>
  <c r="AA118" i="6"/>
  <c r="AE115" i="7"/>
  <c r="Y146" i="6"/>
  <c r="AB143" i="7"/>
  <c r="AD158" i="6"/>
  <c r="AH155" i="7"/>
  <c r="X198" i="6"/>
  <c r="Y206" i="6"/>
  <c r="AB203" i="7"/>
  <c r="X210" i="6"/>
  <c r="W218" i="6"/>
  <c r="AA215" i="7"/>
  <c r="AB218" i="6"/>
  <c r="AF215" i="7"/>
  <c r="Y222" i="6"/>
  <c r="AB219" i="7"/>
  <c r="AA222" i="6"/>
  <c r="AE219" i="7"/>
  <c r="R226" i="6"/>
  <c r="V223" i="7"/>
  <c r="AA226" i="6"/>
  <c r="AE223" i="7"/>
  <c r="Y230" i="6"/>
  <c r="AB227" i="7"/>
  <c r="AA230" i="6"/>
  <c r="AE227" i="7"/>
  <c r="Z231" i="7"/>
  <c r="AB225" i="6"/>
  <c r="AF222" i="7"/>
  <c r="AA11" i="6"/>
  <c r="AE8" i="7"/>
  <c r="AD15" i="6"/>
  <c r="AH12" i="7"/>
  <c r="W51" i="6"/>
  <c r="AA48" i="7"/>
  <c r="X59" i="6"/>
  <c r="Z79" i="6"/>
  <c r="X87" i="6"/>
  <c r="AD111" i="6"/>
  <c r="AH108" i="7"/>
  <c r="AA123" i="6"/>
  <c r="AE120" i="7"/>
  <c r="W131" i="6"/>
  <c r="AA128" i="7"/>
  <c r="AA139" i="6"/>
  <c r="AE136" i="7"/>
  <c r="Y151" i="6"/>
  <c r="AB148" i="7"/>
  <c r="AA167" i="6"/>
  <c r="AE164" i="7"/>
  <c r="U215" i="6"/>
  <c r="Y212" i="7"/>
  <c r="AA215" i="6"/>
  <c r="AE212" i="7"/>
  <c r="AA219" i="6"/>
  <c r="AE216" i="7"/>
  <c r="Y227" i="6"/>
  <c r="AB224" i="7"/>
  <c r="X231" i="6"/>
  <c r="AD231" i="6"/>
  <c r="AH228" i="7"/>
  <c r="Y209" i="6"/>
  <c r="AB206" i="7"/>
  <c r="V221" i="6"/>
  <c r="Z218" i="7"/>
  <c r="Z230" i="7"/>
  <c r="L8" i="6"/>
  <c r="P5" i="7"/>
  <c r="Y8" i="6"/>
  <c r="AB5" i="7"/>
  <c r="N12" i="6"/>
  <c r="R9" i="7"/>
  <c r="AA12" i="6"/>
  <c r="AE9" i="7"/>
  <c r="L16" i="6"/>
  <c r="P13" i="7"/>
  <c r="Z16" i="6"/>
  <c r="I20" i="6"/>
  <c r="M17" i="7"/>
  <c r="N20" i="6"/>
  <c r="R17" i="7"/>
  <c r="AD20" i="6"/>
  <c r="AH17" i="7"/>
  <c r="Q24" i="6"/>
  <c r="U21" i="7"/>
  <c r="M28" i="6"/>
  <c r="Q25" i="7"/>
  <c r="L28" i="6"/>
  <c r="P25" i="7"/>
  <c r="W28" i="6"/>
  <c r="AA25" i="7"/>
  <c r="Y32" i="6"/>
  <c r="AB29" i="7"/>
  <c r="W36" i="6"/>
  <c r="AA33" i="7"/>
  <c r="K40" i="6"/>
  <c r="O37" i="7"/>
  <c r="Q40" i="6"/>
  <c r="U37" i="7"/>
  <c r="I44" i="6"/>
  <c r="M41" i="7"/>
  <c r="J48" i="6"/>
  <c r="N45" i="7"/>
  <c r="Y48" i="6"/>
  <c r="AB45" i="7"/>
  <c r="L52" i="6"/>
  <c r="P49" i="7"/>
  <c r="I52" i="6"/>
  <c r="M49" i="7"/>
  <c r="L56" i="6"/>
  <c r="P53" i="7"/>
  <c r="Y56" i="6"/>
  <c r="AB53" i="7"/>
  <c r="M60" i="6"/>
  <c r="Q57" i="7"/>
  <c r="M64" i="6"/>
  <c r="Q61" i="7"/>
  <c r="AA64" i="6"/>
  <c r="AE61" i="7"/>
  <c r="M68" i="6"/>
  <c r="Q65" i="7"/>
  <c r="L72" i="6"/>
  <c r="P69" i="7"/>
  <c r="N72" i="6"/>
  <c r="R69" i="7"/>
  <c r="X72" i="6"/>
  <c r="J76" i="6"/>
  <c r="N73" i="7"/>
  <c r="W76" i="6"/>
  <c r="AA73" i="7"/>
  <c r="M84" i="6"/>
  <c r="Q81" i="7"/>
  <c r="W84" i="6"/>
  <c r="AA81" i="7"/>
  <c r="L92" i="6"/>
  <c r="P89" i="7"/>
  <c r="W92" i="6"/>
  <c r="AA89" i="7"/>
  <c r="M96" i="6"/>
  <c r="Q93" i="7"/>
  <c r="N96" i="6"/>
  <c r="R93" i="7"/>
  <c r="Q96" i="6"/>
  <c r="U93" i="7"/>
  <c r="M112" i="6"/>
  <c r="Q109" i="7"/>
  <c r="N112" i="6"/>
  <c r="R109" i="7"/>
  <c r="Q112" i="6"/>
  <c r="U109" i="7"/>
  <c r="Z112" i="6"/>
  <c r="I128" i="6"/>
  <c r="M125" i="7"/>
  <c r="M152" i="6"/>
  <c r="Q149" i="7"/>
  <c r="AA152" i="6"/>
  <c r="AE149" i="7"/>
  <c r="Y180" i="6"/>
  <c r="AB177" i="7"/>
  <c r="Y208" i="6"/>
  <c r="AB205" i="7"/>
  <c r="I9" i="6"/>
  <c r="M6" i="7"/>
  <c r="M9" i="6"/>
  <c r="Q6" i="7"/>
  <c r="Y9" i="6"/>
  <c r="AB6" i="7"/>
  <c r="X13" i="6"/>
  <c r="M17" i="6"/>
  <c r="Q14" i="7"/>
  <c r="Y17" i="6"/>
  <c r="AB14" i="7"/>
  <c r="AD17" i="6"/>
  <c r="AH14" i="7"/>
  <c r="J21" i="6"/>
  <c r="N18" i="7"/>
  <c r="L25" i="6"/>
  <c r="P22" i="7"/>
  <c r="Q25" i="6"/>
  <c r="U22" i="7"/>
  <c r="U25" i="6"/>
  <c r="Y22" i="7"/>
  <c r="X25" i="6"/>
  <c r="N29" i="6"/>
  <c r="R26" i="7"/>
  <c r="AA29" i="6"/>
  <c r="AE26" i="7"/>
  <c r="K33" i="6"/>
  <c r="O30" i="7"/>
  <c r="Y33" i="6"/>
  <c r="AB30" i="7"/>
  <c r="L37" i="6"/>
  <c r="P34" i="7"/>
  <c r="Y37" i="6"/>
  <c r="AB34" i="7"/>
  <c r="J41" i="6"/>
  <c r="N38" i="7"/>
  <c r="M49" i="6"/>
  <c r="Q46" i="7"/>
  <c r="U49" i="6"/>
  <c r="Y46" i="7"/>
  <c r="L53" i="6"/>
  <c r="P50" i="7"/>
  <c r="Q53" i="6"/>
  <c r="U50" i="7"/>
  <c r="Y53" i="6"/>
  <c r="AB50" i="7"/>
  <c r="L57" i="6"/>
  <c r="P54" i="7"/>
  <c r="AA57" i="6"/>
  <c r="AE54" i="7"/>
  <c r="AD61" i="6"/>
  <c r="AH58" i="7"/>
  <c r="M69" i="6"/>
  <c r="Q66" i="7"/>
  <c r="Z69" i="6"/>
  <c r="J73" i="6"/>
  <c r="N70" i="7"/>
  <c r="M73" i="6"/>
  <c r="Q70" i="7"/>
  <c r="Y73" i="6"/>
  <c r="AB70" i="7"/>
  <c r="Z81" i="6"/>
  <c r="L85" i="6"/>
  <c r="P82" i="7"/>
  <c r="Z85" i="6"/>
  <c r="N89" i="6"/>
  <c r="R86" i="7"/>
  <c r="Q89" i="6"/>
  <c r="U86" i="7"/>
  <c r="AA93" i="6"/>
  <c r="AE90" i="7"/>
  <c r="M97" i="6"/>
  <c r="Q94" i="7"/>
  <c r="X97" i="6"/>
  <c r="AA101" i="6"/>
  <c r="AE98" i="7"/>
  <c r="M105" i="6"/>
  <c r="Q102" i="7"/>
  <c r="M109" i="6"/>
  <c r="Q106" i="7"/>
  <c r="J113" i="6"/>
  <c r="N110" i="7"/>
  <c r="L113" i="6"/>
  <c r="P110" i="7"/>
  <c r="U113" i="6"/>
  <c r="Y110" i="7"/>
  <c r="I121" i="6"/>
  <c r="M118" i="7"/>
  <c r="M121" i="6"/>
  <c r="Q118" i="7"/>
  <c r="AA121" i="6"/>
  <c r="AE118" i="7"/>
  <c r="M125" i="6"/>
  <c r="Q122" i="7"/>
  <c r="Z125" i="6"/>
  <c r="L129" i="6"/>
  <c r="P126" i="7"/>
  <c r="X129" i="6"/>
  <c r="N133" i="6"/>
  <c r="R130" i="7"/>
  <c r="Q133" i="6"/>
  <c r="U130" i="7"/>
  <c r="J137" i="6"/>
  <c r="N134" i="7"/>
  <c r="L137" i="6"/>
  <c r="P134" i="7"/>
  <c r="L145" i="6"/>
  <c r="P142" i="7"/>
  <c r="Y145" i="6"/>
  <c r="AB142" i="7"/>
  <c r="Q149" i="6"/>
  <c r="U146" i="7"/>
  <c r="N153" i="6"/>
  <c r="R150" i="7"/>
  <c r="Q153" i="6"/>
  <c r="U150" i="7"/>
  <c r="L157" i="6"/>
  <c r="P154" i="7"/>
  <c r="N161" i="6"/>
  <c r="R158" i="7"/>
  <c r="W161" i="6"/>
  <c r="AA158" i="7"/>
  <c r="L165" i="6"/>
  <c r="P162" i="7"/>
  <c r="L169" i="6"/>
  <c r="P166" i="7"/>
  <c r="U169" i="6"/>
  <c r="Y166" i="7"/>
  <c r="N173" i="6"/>
  <c r="R170" i="7"/>
  <c r="N177" i="6"/>
  <c r="R174" i="7"/>
  <c r="W177" i="6"/>
  <c r="AA174" i="7"/>
  <c r="L181" i="6"/>
  <c r="P178" i="7"/>
  <c r="N185" i="6"/>
  <c r="R182" i="7"/>
  <c r="N189" i="6"/>
  <c r="R186" i="7"/>
  <c r="W189" i="6"/>
  <c r="AA186" i="7"/>
  <c r="M193" i="6"/>
  <c r="Q190" i="7"/>
  <c r="X193" i="6"/>
  <c r="Y205" i="6"/>
  <c r="AB202" i="7"/>
  <c r="L209" i="6"/>
  <c r="P206" i="7"/>
  <c r="Z209" i="6"/>
  <c r="M35" i="6"/>
  <c r="Q32" i="7"/>
  <c r="Z35" i="6"/>
  <c r="Q55" i="6"/>
  <c r="U52" i="7"/>
  <c r="M63" i="6"/>
  <c r="Q60" i="7"/>
  <c r="N71" i="6"/>
  <c r="R68" i="7"/>
  <c r="AD75" i="6"/>
  <c r="AH72" i="7"/>
  <c r="M75" i="6"/>
  <c r="Q72" i="7"/>
  <c r="Q75" i="6"/>
  <c r="U72" i="7"/>
  <c r="Q83" i="6"/>
  <c r="U80" i="7"/>
  <c r="AA83" i="6"/>
  <c r="AE80" i="7"/>
  <c r="L95" i="6"/>
  <c r="P92" i="7"/>
  <c r="M107" i="6"/>
  <c r="Q104" i="7"/>
  <c r="J115" i="6"/>
  <c r="N112" i="7"/>
  <c r="I115" i="6"/>
  <c r="M112" i="7"/>
  <c r="Y115" i="6"/>
  <c r="AB112" i="7"/>
  <c r="J131" i="6"/>
  <c r="N128" i="7"/>
  <c r="I131" i="6"/>
  <c r="M128" i="7"/>
  <c r="Z131" i="6"/>
  <c r="Y139" i="6"/>
  <c r="AB136" i="7"/>
  <c r="L147" i="6"/>
  <c r="P144" i="7"/>
  <c r="N147" i="6"/>
  <c r="R144" i="7"/>
  <c r="M151" i="6"/>
  <c r="Q148" i="7"/>
  <c r="Q151" i="6"/>
  <c r="U148" i="7"/>
  <c r="Q155" i="6"/>
  <c r="U152" i="7"/>
  <c r="M171" i="6"/>
  <c r="Q168" i="7"/>
  <c r="Y171" i="6"/>
  <c r="AB168" i="7"/>
  <c r="L183" i="6"/>
  <c r="P180" i="7"/>
  <c r="J191" i="6"/>
  <c r="N188" i="7"/>
  <c r="L195" i="6"/>
  <c r="P192" i="7"/>
  <c r="Z195" i="6"/>
  <c r="M207" i="6"/>
  <c r="Q204" i="7"/>
  <c r="Q207" i="6"/>
  <c r="U204" i="7"/>
  <c r="Y80" i="6"/>
  <c r="AB77" i="7"/>
  <c r="Y124" i="6"/>
  <c r="AB121" i="7"/>
  <c r="J136" i="6"/>
  <c r="N133" i="7"/>
  <c r="L140" i="6"/>
  <c r="P137" i="7"/>
  <c r="U140" i="6"/>
  <c r="Y137" i="7"/>
  <c r="X140" i="6"/>
  <c r="M148" i="6"/>
  <c r="Q145" i="7"/>
  <c r="J172" i="6"/>
  <c r="N169" i="7"/>
  <c r="M184" i="6"/>
  <c r="Q181" i="7"/>
  <c r="N184" i="6"/>
  <c r="R181" i="7"/>
  <c r="Z196" i="6"/>
  <c r="N204" i="6"/>
  <c r="R201" i="7"/>
  <c r="J6" i="6"/>
  <c r="N3" i="7"/>
  <c r="N10" i="6"/>
  <c r="R7" i="7"/>
  <c r="M10" i="6"/>
  <c r="Q7" i="7"/>
  <c r="M14" i="6"/>
  <c r="Q11" i="7"/>
  <c r="J18" i="6"/>
  <c r="N15" i="7"/>
  <c r="Z18" i="6"/>
  <c r="L22" i="6"/>
  <c r="P19" i="7"/>
  <c r="N26" i="6"/>
  <c r="R23" i="7"/>
  <c r="L26" i="6"/>
  <c r="P23" i="7"/>
  <c r="W26" i="6"/>
  <c r="AA23" i="7"/>
  <c r="L30" i="6"/>
  <c r="P27" i="7"/>
  <c r="J34" i="6"/>
  <c r="N31" i="7"/>
  <c r="Y34" i="6"/>
  <c r="AB31" i="7"/>
  <c r="I42" i="6"/>
  <c r="M39" i="7"/>
  <c r="N46" i="6"/>
  <c r="R43" i="7"/>
  <c r="U50" i="6"/>
  <c r="Y47" i="7"/>
  <c r="L54" i="6"/>
  <c r="P51" i="7"/>
  <c r="Z54" i="6"/>
  <c r="M58" i="6"/>
  <c r="Q55" i="7"/>
  <c r="Q62" i="6"/>
  <c r="U59" i="7"/>
  <c r="N62" i="6"/>
  <c r="R59" i="7"/>
  <c r="Z66" i="6"/>
  <c r="M74" i="6"/>
  <c r="Q71" i="7"/>
  <c r="M78" i="6"/>
  <c r="Q75" i="7"/>
  <c r="W78" i="6"/>
  <c r="AA75" i="7"/>
  <c r="N82" i="6"/>
  <c r="R79" i="7"/>
  <c r="AA82" i="6"/>
  <c r="AE79" i="7"/>
  <c r="Y90" i="6"/>
  <c r="AB87" i="7"/>
  <c r="J94" i="6"/>
  <c r="N91" i="7"/>
  <c r="M94" i="6"/>
  <c r="Q91" i="7"/>
  <c r="W94" i="6"/>
  <c r="AA91" i="7"/>
  <c r="N98" i="6"/>
  <c r="R95" i="7"/>
  <c r="J102" i="6"/>
  <c r="N99" i="7"/>
  <c r="M102" i="6"/>
  <c r="Q99" i="7"/>
  <c r="W102" i="6"/>
  <c r="AA99" i="7"/>
  <c r="M106" i="6"/>
  <c r="Q103" i="7"/>
  <c r="K118" i="6"/>
  <c r="O115" i="7"/>
  <c r="Q118" i="6"/>
  <c r="U115" i="7"/>
  <c r="L122" i="6"/>
  <c r="P119" i="7"/>
  <c r="U122" i="6"/>
  <c r="Y119" i="7"/>
  <c r="Q126" i="6"/>
  <c r="U123" i="7"/>
  <c r="X126" i="6"/>
  <c r="L130" i="6"/>
  <c r="P127" i="7"/>
  <c r="N134" i="6"/>
  <c r="R131" i="7"/>
  <c r="Q134" i="6"/>
  <c r="U131" i="7"/>
  <c r="Z138" i="6"/>
  <c r="N138" i="6"/>
  <c r="R135" i="7"/>
  <c r="Q138" i="6"/>
  <c r="U135" i="7"/>
  <c r="AA138" i="6"/>
  <c r="AE135" i="7"/>
  <c r="N142" i="6"/>
  <c r="R139" i="7"/>
  <c r="L142" i="6"/>
  <c r="P139" i="7"/>
  <c r="M150" i="6"/>
  <c r="Q147" i="7"/>
  <c r="Q154" i="6"/>
  <c r="U151" i="7"/>
  <c r="Q166" i="6"/>
  <c r="U163" i="7"/>
  <c r="Y166" i="6"/>
  <c r="AB163" i="7"/>
  <c r="AA174" i="6"/>
  <c r="AE171" i="7"/>
  <c r="M178" i="6"/>
  <c r="Q175" i="7"/>
  <c r="Q182" i="6"/>
  <c r="U179" i="7"/>
  <c r="M190" i="6"/>
  <c r="Q187" i="7"/>
  <c r="W190" i="6"/>
  <c r="AA187" i="7"/>
  <c r="W194" i="6"/>
  <c r="AA191" i="7"/>
  <c r="J198" i="6"/>
  <c r="N195" i="7"/>
  <c r="L198" i="6"/>
  <c r="P195" i="7"/>
  <c r="Q202" i="6"/>
  <c r="U199" i="7"/>
  <c r="Q206" i="6"/>
  <c r="U203" i="7"/>
  <c r="AA206" i="6"/>
  <c r="AE203" i="7"/>
  <c r="M210" i="6"/>
  <c r="Q207" i="7"/>
  <c r="L7" i="6"/>
  <c r="P4" i="7"/>
  <c r="K11" i="6"/>
  <c r="O8" i="7"/>
  <c r="N11" i="6"/>
  <c r="R8" i="7"/>
  <c r="Z11" i="6"/>
  <c r="M15" i="6"/>
  <c r="Q12" i="7"/>
  <c r="Q15" i="6"/>
  <c r="U12" i="7"/>
  <c r="J19" i="6"/>
  <c r="N16" i="7"/>
  <c r="N19" i="6"/>
  <c r="R16" i="7"/>
  <c r="I23" i="6"/>
  <c r="M20" i="7"/>
  <c r="Z23" i="6"/>
  <c r="L27" i="6"/>
  <c r="P24" i="7"/>
  <c r="Z31" i="6"/>
  <c r="M39" i="6"/>
  <c r="Q36" i="7"/>
  <c r="M47" i="6"/>
  <c r="Q44" i="7"/>
  <c r="I59" i="6"/>
  <c r="M56" i="7"/>
  <c r="W59" i="6"/>
  <c r="AA56" i="7"/>
  <c r="W67" i="6"/>
  <c r="AA64" i="7"/>
  <c r="L79" i="6"/>
  <c r="P76" i="7"/>
  <c r="N79" i="6"/>
  <c r="R76" i="7"/>
  <c r="AA79" i="6"/>
  <c r="AE76" i="7"/>
  <c r="M87" i="6"/>
  <c r="Q84" i="7"/>
  <c r="Z91" i="6"/>
  <c r="M99" i="6"/>
  <c r="Q96" i="7"/>
  <c r="J103" i="6"/>
  <c r="N100" i="7"/>
  <c r="W103" i="6"/>
  <c r="AA100" i="7"/>
  <c r="N111" i="6"/>
  <c r="R108" i="7"/>
  <c r="Z143" i="6"/>
  <c r="Q187" i="6"/>
  <c r="U184" i="7"/>
  <c r="I203" i="6"/>
  <c r="M200" i="7"/>
  <c r="Z203" i="6"/>
  <c r="J100" i="6"/>
  <c r="N97" i="7"/>
  <c r="M100" i="6"/>
  <c r="Q97" i="7"/>
  <c r="M116" i="6"/>
  <c r="Q113" i="7"/>
  <c r="N116" i="6"/>
  <c r="R113" i="7"/>
  <c r="Q120" i="6"/>
  <c r="U117" i="7"/>
  <c r="AA144" i="6"/>
  <c r="AE141" i="7"/>
  <c r="J176" i="6"/>
  <c r="N173" i="7"/>
  <c r="N188" i="6"/>
  <c r="R185" i="7"/>
  <c r="Q188" i="6"/>
  <c r="U185" i="7"/>
  <c r="Z192" i="6"/>
  <c r="Q200" i="6"/>
  <c r="U197" i="7"/>
  <c r="U229" i="7"/>
  <c r="Q229" i="7"/>
  <c r="L213" i="6"/>
  <c r="P210" i="7"/>
  <c r="J213" i="6"/>
  <c r="N210" i="7"/>
  <c r="Q217" i="6"/>
  <c r="U214" i="7"/>
  <c r="I221" i="6"/>
  <c r="M218" i="7"/>
  <c r="P221" i="6"/>
  <c r="T218" i="7"/>
  <c r="N225" i="6"/>
  <c r="R222" i="7"/>
  <c r="K225" i="6"/>
  <c r="O222" i="7"/>
  <c r="O230" i="7"/>
  <c r="M214" i="6"/>
  <c r="Q211" i="7"/>
  <c r="Q214" i="6"/>
  <c r="U211" i="7"/>
  <c r="O222" i="6"/>
  <c r="S219" i="7"/>
  <c r="P226" i="6"/>
  <c r="T223" i="7"/>
  <c r="O231" i="7"/>
  <c r="AF231" i="7"/>
  <c r="AC227" i="6"/>
  <c r="AG224" i="7"/>
  <c r="AC220" i="6"/>
  <c r="AG217" i="7"/>
  <c r="I220" i="6"/>
  <c r="M217" i="7"/>
  <c r="X220" i="6"/>
  <c r="N218" i="6"/>
  <c r="R215" i="7"/>
  <c r="P218" i="6"/>
  <c r="T215" i="7"/>
  <c r="J219" i="6"/>
  <c r="N216" i="7"/>
  <c r="L223" i="6"/>
  <c r="P220" i="7"/>
  <c r="M7" i="6"/>
  <c r="Q4" i="7"/>
  <c r="L31" i="6"/>
  <c r="P28" i="7"/>
  <c r="L167" i="6"/>
  <c r="P164" i="7"/>
  <c r="Y157" i="6"/>
  <c r="AB154" i="7"/>
  <c r="L70" i="6"/>
  <c r="P67" i="7"/>
  <c r="N91" i="6"/>
  <c r="R88" i="7"/>
  <c r="U79" i="6"/>
  <c r="Y76" i="7"/>
  <c r="M217" i="6"/>
  <c r="Q214" i="7"/>
  <c r="M104" i="6"/>
  <c r="Q101" i="7"/>
  <c r="I164" i="6"/>
  <c r="M161" i="7"/>
  <c r="M212" i="6"/>
  <c r="Q209" i="7"/>
  <c r="J220" i="6"/>
  <c r="N217" i="7"/>
  <c r="Z116" i="6"/>
  <c r="X160" i="6"/>
  <c r="AA220" i="6"/>
  <c r="AE217" i="7"/>
  <c r="AA228" i="6"/>
  <c r="AE225" i="7"/>
  <c r="Y69" i="6"/>
  <c r="AB66" i="7"/>
  <c r="AB229" i="6"/>
  <c r="AF226" i="7"/>
  <c r="X6" i="6"/>
  <c r="AD142" i="6"/>
  <c r="AH139" i="7"/>
  <c r="U162" i="6"/>
  <c r="Y159" i="7"/>
  <c r="R218" i="6"/>
  <c r="V215" i="7"/>
  <c r="AD222" i="6"/>
  <c r="AH219" i="7"/>
  <c r="X230" i="6"/>
  <c r="AC230" i="6"/>
  <c r="AG227" i="7"/>
  <c r="Y225" i="6"/>
  <c r="AB222" i="7"/>
  <c r="X43" i="6"/>
  <c r="W135" i="6"/>
  <c r="AA132" i="7"/>
  <c r="W207" i="6"/>
  <c r="AA204" i="7"/>
  <c r="AB231" i="6"/>
  <c r="AF228" i="7"/>
  <c r="M24" i="6"/>
  <c r="Q21" i="7"/>
  <c r="Y24" i="6"/>
  <c r="AB21" i="7"/>
  <c r="N40" i="6"/>
  <c r="R37" i="7"/>
  <c r="Q44" i="6"/>
  <c r="U41" i="7"/>
  <c r="N64" i="6"/>
  <c r="R61" i="7"/>
  <c r="Q72" i="6"/>
  <c r="U69" i="7"/>
  <c r="L84" i="6"/>
  <c r="P81" i="7"/>
  <c r="X92" i="6"/>
  <c r="M128" i="6"/>
  <c r="Q125" i="7"/>
  <c r="M208" i="6"/>
  <c r="Q205" i="7"/>
  <c r="X17" i="6"/>
  <c r="Z21" i="6"/>
  <c r="J49" i="6"/>
  <c r="N46" i="7"/>
  <c r="L61" i="6"/>
  <c r="P58" i="7"/>
  <c r="K69" i="6"/>
  <c r="O66" i="7"/>
  <c r="X73" i="6"/>
  <c r="J93" i="6"/>
  <c r="N90" i="7"/>
  <c r="L101" i="6"/>
  <c r="P98" i="7"/>
  <c r="Q105" i="6"/>
  <c r="U102" i="7"/>
  <c r="N109" i="6"/>
  <c r="R106" i="7"/>
  <c r="Z113" i="6"/>
  <c r="Q121" i="6"/>
  <c r="U118" i="7"/>
  <c r="Q125" i="6"/>
  <c r="U122" i="7"/>
  <c r="M133" i="6"/>
  <c r="Q130" i="7"/>
  <c r="M185" i="6"/>
  <c r="Q182" i="7"/>
  <c r="Q193" i="6"/>
  <c r="U190" i="7"/>
  <c r="L201" i="6"/>
  <c r="P198" i="7"/>
  <c r="M205" i="6"/>
  <c r="Q202" i="7"/>
  <c r="J55" i="6"/>
  <c r="N52" i="7"/>
  <c r="Z55" i="6"/>
  <c r="M71" i="6"/>
  <c r="Q68" i="7"/>
  <c r="N115" i="6"/>
  <c r="R112" i="7"/>
  <c r="N155" i="6"/>
  <c r="R152" i="7"/>
  <c r="N80" i="6"/>
  <c r="R77" i="7"/>
  <c r="Q124" i="6"/>
  <c r="U121" i="7"/>
  <c r="L172" i="6"/>
  <c r="P169" i="7"/>
  <c r="Q196" i="6"/>
  <c r="U193" i="7"/>
  <c r="M6" i="6"/>
  <c r="Q3" i="7"/>
  <c r="N38" i="6"/>
  <c r="R35" i="7"/>
  <c r="L42" i="6"/>
  <c r="P39" i="7"/>
  <c r="X42" i="6"/>
  <c r="J58" i="6"/>
  <c r="N55" i="7"/>
  <c r="J66" i="6"/>
  <c r="N63" i="7"/>
  <c r="Z74" i="6"/>
  <c r="L90" i="6"/>
  <c r="P87" i="7"/>
  <c r="Q94" i="6"/>
  <c r="U91" i="7"/>
  <c r="M98" i="6"/>
  <c r="Q95" i="7"/>
  <c r="Q102" i="6"/>
  <c r="U99" i="7"/>
  <c r="J110" i="6"/>
  <c r="N107" i="7"/>
  <c r="J118" i="6"/>
  <c r="N115" i="7"/>
  <c r="M126" i="6"/>
  <c r="Q123" i="7"/>
  <c r="L138" i="6"/>
  <c r="P135" i="7"/>
  <c r="L154" i="6"/>
  <c r="P151" i="7"/>
  <c r="M182" i="6"/>
  <c r="Q179" i="7"/>
  <c r="AA186" i="6"/>
  <c r="AE183" i="7"/>
  <c r="AA194" i="6"/>
  <c r="AE191" i="7"/>
  <c r="L202" i="6"/>
  <c r="P199" i="7"/>
  <c r="J15" i="6"/>
  <c r="N12" i="7"/>
  <c r="M19" i="6"/>
  <c r="Q16" i="7"/>
  <c r="M31" i="6"/>
  <c r="Q28" i="7"/>
  <c r="Q51" i="6"/>
  <c r="U48" i="7"/>
  <c r="Z59" i="6"/>
  <c r="M91" i="6"/>
  <c r="Q88" i="7"/>
  <c r="N95" i="6"/>
  <c r="R92" i="7"/>
  <c r="L127" i="6"/>
  <c r="P124" i="7"/>
  <c r="X70" i="6"/>
  <c r="J122" i="6"/>
  <c r="N119" i="7"/>
  <c r="N158" i="6"/>
  <c r="R155" i="7"/>
  <c r="L186" i="6"/>
  <c r="P183" i="7"/>
  <c r="N210" i="6"/>
  <c r="R207" i="7"/>
  <c r="L99" i="6"/>
  <c r="P96" i="7"/>
  <c r="Y106" i="6"/>
  <c r="AB103" i="7"/>
  <c r="N206" i="6"/>
  <c r="R203" i="7"/>
  <c r="K132" i="6"/>
  <c r="O129" i="7"/>
  <c r="L164" i="6"/>
  <c r="P161" i="7"/>
  <c r="L188" i="6"/>
  <c r="P185" i="7"/>
  <c r="L11" i="6"/>
  <c r="P8" i="7"/>
  <c r="W171" i="6"/>
  <c r="AA168" i="7"/>
  <c r="L230" i="6"/>
  <c r="P227" i="7"/>
  <c r="P224" i="6"/>
  <c r="T221" i="7"/>
  <c r="R231" i="7"/>
  <c r="J226" i="6"/>
  <c r="N223" i="7"/>
  <c r="K226" i="6"/>
  <c r="O223" i="7"/>
  <c r="AH230" i="7"/>
  <c r="W100" i="6"/>
  <c r="AA97" i="7"/>
  <c r="Y116" i="6"/>
  <c r="AB113" i="7"/>
  <c r="AD168" i="6"/>
  <c r="AH165" i="7"/>
  <c r="Q192" i="6"/>
  <c r="U189" i="7"/>
  <c r="Q224" i="6"/>
  <c r="U221" i="7"/>
  <c r="X228" i="6"/>
  <c r="Y89" i="6"/>
  <c r="AB86" i="7"/>
  <c r="X14" i="6"/>
  <c r="W38" i="6"/>
  <c r="AA35" i="7"/>
  <c r="W138" i="6"/>
  <c r="AA135" i="7"/>
  <c r="Y158" i="6"/>
  <c r="AB155" i="7"/>
  <c r="AA27" i="6"/>
  <c r="AE24" i="7"/>
  <c r="U71" i="6"/>
  <c r="Y68" i="7"/>
  <c r="W91" i="6"/>
  <c r="AA88" i="7"/>
  <c r="X111" i="6"/>
  <c r="W147" i="6"/>
  <c r="AA144" i="7"/>
  <c r="Z24" i="6"/>
  <c r="Q32" i="6"/>
  <c r="U29" i="7"/>
  <c r="L40" i="6"/>
  <c r="P37" i="7"/>
  <c r="M44" i="6"/>
  <c r="Q41" i="7"/>
  <c r="J56" i="6"/>
  <c r="N53" i="7"/>
  <c r="AA56" i="6"/>
  <c r="AE53" i="7"/>
  <c r="Q60" i="6"/>
  <c r="U57" i="7"/>
  <c r="J72" i="6"/>
  <c r="N69" i="7"/>
  <c r="M76" i="6"/>
  <c r="Q73" i="7"/>
  <c r="L152" i="6"/>
  <c r="P149" i="7"/>
  <c r="J180" i="6"/>
  <c r="N177" i="7"/>
  <c r="M29" i="6"/>
  <c r="Q26" i="7"/>
  <c r="L69" i="6"/>
  <c r="P66" i="7"/>
  <c r="K175" i="6"/>
  <c r="O172" i="7"/>
  <c r="L199" i="6"/>
  <c r="P196" i="7"/>
  <c r="X66" i="6"/>
  <c r="L114" i="6"/>
  <c r="P111" i="7"/>
  <c r="J146" i="6"/>
  <c r="N143" i="7"/>
  <c r="M202" i="6"/>
  <c r="Q199" i="7"/>
  <c r="Q103" i="6"/>
  <c r="U100" i="7"/>
  <c r="N118" i="6"/>
  <c r="R115" i="7"/>
  <c r="U142" i="6"/>
  <c r="Y139" i="7"/>
  <c r="J194" i="6"/>
  <c r="N191" i="7"/>
  <c r="M211" i="6"/>
  <c r="Q208" i="7"/>
  <c r="M213" i="6"/>
  <c r="Q210" i="7"/>
  <c r="N100" i="6"/>
  <c r="R97" i="7"/>
  <c r="I108" i="6"/>
  <c r="M105" i="7"/>
  <c r="M132" i="6"/>
  <c r="Q129" i="7"/>
  <c r="L168" i="6"/>
  <c r="P165" i="7"/>
  <c r="M176" i="6"/>
  <c r="Q173" i="7"/>
  <c r="K216" i="6"/>
  <c r="O213" i="7"/>
  <c r="N171" i="6"/>
  <c r="R168" i="7"/>
  <c r="AA51" i="6"/>
  <c r="AE48" i="7"/>
  <c r="U163" i="6"/>
  <c r="Y160" i="7"/>
  <c r="AD179" i="6"/>
  <c r="AH176" i="7"/>
  <c r="W211" i="6"/>
  <c r="AA208" i="7"/>
  <c r="M228" i="6"/>
  <c r="Q225" i="7"/>
  <c r="R223" i="6"/>
  <c r="V220" i="7"/>
  <c r="N222" i="6"/>
  <c r="R219" i="7"/>
  <c r="K228" i="6"/>
  <c r="O225" i="7"/>
  <c r="N220" i="6"/>
  <c r="R217" i="7"/>
  <c r="M223" i="6"/>
  <c r="Q220" i="7"/>
  <c r="I223" i="6"/>
  <c r="M220" i="7"/>
  <c r="AD226" i="6"/>
  <c r="AH223" i="7"/>
  <c r="O225" i="6"/>
  <c r="S222" i="7"/>
  <c r="AB230" i="7"/>
  <c r="N219" i="6"/>
  <c r="R216" i="7"/>
  <c r="N7" i="6"/>
  <c r="R4" i="7"/>
  <c r="N175" i="6"/>
  <c r="R172" i="7"/>
  <c r="M103" i="6"/>
  <c r="Q100" i="7"/>
  <c r="M143" i="6"/>
  <c r="Q140" i="7"/>
  <c r="L15" i="6"/>
  <c r="P12" i="7"/>
  <c r="L111" i="6"/>
  <c r="P108" i="7"/>
  <c r="L159" i="6"/>
  <c r="P156" i="7"/>
  <c r="AA141" i="6"/>
  <c r="AE138" i="7"/>
  <c r="M42" i="6"/>
  <c r="Q39" i="7"/>
  <c r="J70" i="6"/>
  <c r="N67" i="7"/>
  <c r="L102" i="6"/>
  <c r="P99" i="7"/>
  <c r="M114" i="6"/>
  <c r="Q111" i="7"/>
  <c r="L126" i="6"/>
  <c r="P123" i="7"/>
  <c r="N162" i="6"/>
  <c r="R159" i="7"/>
  <c r="X202" i="6"/>
  <c r="J214" i="6"/>
  <c r="N211" i="7"/>
  <c r="N51" i="6"/>
  <c r="R48" i="7"/>
  <c r="M187" i="6"/>
  <c r="Q184" i="7"/>
  <c r="AA7" i="6"/>
  <c r="AE4" i="7"/>
  <c r="W23" i="6"/>
  <c r="AA20" i="7"/>
  <c r="W47" i="6"/>
  <c r="AA44" i="7"/>
  <c r="Y118" i="6"/>
  <c r="AB115" i="7"/>
  <c r="M59" i="6"/>
  <c r="Q56" i="7"/>
  <c r="M160" i="6"/>
  <c r="Q157" i="7"/>
  <c r="L212" i="6"/>
  <c r="P209" i="7"/>
  <c r="N216" i="6"/>
  <c r="R213" i="7"/>
  <c r="M67" i="6"/>
  <c r="Q64" i="7"/>
  <c r="X99" i="6"/>
  <c r="W167" i="6"/>
  <c r="AA164" i="7"/>
  <c r="X183" i="6"/>
  <c r="P219" i="6"/>
  <c r="T216" i="7"/>
  <c r="N229" i="6"/>
  <c r="R226" i="7"/>
  <c r="K219" i="6"/>
  <c r="O216" i="7"/>
  <c r="N230" i="7"/>
  <c r="O223" i="6"/>
  <c r="S220" i="7"/>
  <c r="W223" i="6"/>
  <c r="AA220" i="7"/>
  <c r="O231" i="6"/>
  <c r="S228" i="7"/>
  <c r="O224" i="6"/>
  <c r="S221" i="7"/>
  <c r="N226" i="6"/>
  <c r="R223" i="7"/>
  <c r="O229" i="7"/>
  <c r="U221" i="6"/>
  <c r="Y218" i="7"/>
  <c r="N224" i="6"/>
  <c r="R221" i="7"/>
  <c r="I231" i="6"/>
  <c r="M228" i="7"/>
  <c r="U226" i="6"/>
  <c r="Y223" i="7"/>
  <c r="P230" i="6"/>
  <c r="T227" i="7"/>
  <c r="AA225" i="6"/>
  <c r="AE222" i="7"/>
  <c r="M231" i="7"/>
  <c r="AA147" i="6"/>
  <c r="AE144" i="7"/>
  <c r="AD211" i="6"/>
  <c r="AH208" i="7"/>
  <c r="AA221" i="6"/>
  <c r="AE218" i="7"/>
  <c r="AA88" i="6"/>
  <c r="AE85" i="7"/>
  <c r="W104" i="6"/>
  <c r="AA101" i="7"/>
  <c r="Q116" i="6"/>
  <c r="U113" i="7"/>
  <c r="AA124" i="6"/>
  <c r="AE121" i="7"/>
  <c r="Y136" i="6"/>
  <c r="AB133" i="7"/>
  <c r="W144" i="6"/>
  <c r="AA141" i="7"/>
  <c r="Y156" i="6"/>
  <c r="AB153" i="7"/>
  <c r="Z160" i="6"/>
  <c r="AA176" i="6"/>
  <c r="AE173" i="7"/>
  <c r="U200" i="6"/>
  <c r="Y197" i="7"/>
  <c r="W204" i="6"/>
  <c r="AA201" i="7"/>
  <c r="R220" i="6"/>
  <c r="V217" i="7"/>
  <c r="AB220" i="6"/>
  <c r="AF217" i="7"/>
  <c r="AA224" i="6"/>
  <c r="AE221" i="7"/>
  <c r="Y224" i="6"/>
  <c r="AB221" i="7"/>
  <c r="AB228" i="6"/>
  <c r="AF225" i="7"/>
  <c r="Y229" i="7"/>
  <c r="AA229" i="7"/>
  <c r="U213" i="6"/>
  <c r="Y210" i="7"/>
  <c r="V229" i="6"/>
  <c r="Z226" i="7"/>
  <c r="AA229" i="6"/>
  <c r="AE226" i="7"/>
  <c r="W173" i="6"/>
  <c r="AA170" i="7"/>
  <c r="AA6" i="6"/>
  <c r="AE3" i="7"/>
  <c r="Y42" i="6"/>
  <c r="AB39" i="7"/>
  <c r="X54" i="6"/>
  <c r="Y74" i="6"/>
  <c r="AB71" i="7"/>
  <c r="AD102" i="6"/>
  <c r="AH99" i="7"/>
  <c r="W118" i="6"/>
  <c r="AA115" i="7"/>
  <c r="Y130" i="6"/>
  <c r="AB127" i="7"/>
  <c r="X142" i="6"/>
  <c r="W154" i="6"/>
  <c r="AA151" i="7"/>
  <c r="W166" i="6"/>
  <c r="AA163" i="7"/>
  <c r="U206" i="6"/>
  <c r="Y203" i="7"/>
  <c r="AD214" i="6"/>
  <c r="AH211" i="7"/>
  <c r="V218" i="6"/>
  <c r="Z215" i="7"/>
  <c r="AC218" i="6"/>
  <c r="AG215" i="7"/>
  <c r="U222" i="6"/>
  <c r="Y219" i="7"/>
  <c r="AC222" i="6"/>
  <c r="AG219" i="7"/>
  <c r="V226" i="6"/>
  <c r="Z223" i="7"/>
  <c r="R230" i="6"/>
  <c r="V227" i="7"/>
  <c r="Q230" i="6"/>
  <c r="U227" i="7"/>
  <c r="Y185" i="6"/>
  <c r="AB182" i="7"/>
  <c r="AA217" i="6"/>
  <c r="AE214" i="7"/>
  <c r="AC225" i="6"/>
  <c r="AG222" i="7"/>
  <c r="AD225" i="6"/>
  <c r="AH222" i="7"/>
  <c r="W11" i="6"/>
  <c r="AA8" i="7"/>
  <c r="U67" i="6"/>
  <c r="Y64" i="7"/>
  <c r="AA87" i="6"/>
  <c r="AE84" i="7"/>
  <c r="AA91" i="6"/>
  <c r="AE88" i="7"/>
  <c r="W115" i="6"/>
  <c r="AA112" i="7"/>
  <c r="AA159" i="6"/>
  <c r="AE156" i="7"/>
  <c r="W163" i="6"/>
  <c r="AA160" i="7"/>
  <c r="AA183" i="6"/>
  <c r="AE180" i="7"/>
  <c r="Y195" i="6"/>
  <c r="AB192" i="7"/>
  <c r="U219" i="6"/>
  <c r="Y216" i="7"/>
  <c r="X219" i="6"/>
  <c r="Q227" i="6"/>
  <c r="U224" i="7"/>
  <c r="W227" i="6"/>
  <c r="AA224" i="7"/>
  <c r="Y65" i="6"/>
  <c r="AB62" i="7"/>
  <c r="W221" i="6"/>
  <c r="AA218" i="7"/>
  <c r="Y221" i="6"/>
  <c r="AB218" i="7"/>
  <c r="M8" i="6"/>
  <c r="Q5" i="7"/>
  <c r="Z8" i="6"/>
  <c r="X12" i="6"/>
  <c r="M16" i="6"/>
  <c r="Q13" i="7"/>
  <c r="Q16" i="6"/>
  <c r="U13" i="7"/>
  <c r="M20" i="6"/>
  <c r="Q17" i="7"/>
  <c r="K20" i="6"/>
  <c r="O17" i="7"/>
  <c r="X20" i="6"/>
  <c r="L24" i="6"/>
  <c r="P21" i="7"/>
  <c r="Z32" i="6"/>
  <c r="N36" i="6"/>
  <c r="R33" i="7"/>
  <c r="Z36" i="6"/>
  <c r="J40" i="6"/>
  <c r="N37" i="7"/>
  <c r="X40" i="6"/>
  <c r="K44" i="6"/>
  <c r="O41" i="7"/>
  <c r="X44" i="6"/>
  <c r="N48" i="6"/>
  <c r="R45" i="7"/>
  <c r="K52" i="6"/>
  <c r="O49" i="7"/>
  <c r="Q52" i="6"/>
  <c r="U49" i="7"/>
  <c r="Z52" i="6"/>
  <c r="M56" i="6"/>
  <c r="Q53" i="7"/>
  <c r="X56" i="6"/>
  <c r="N60" i="6"/>
  <c r="R57" i="7"/>
  <c r="J64" i="6"/>
  <c r="N61" i="7"/>
  <c r="J68" i="6"/>
  <c r="N65" i="7"/>
  <c r="Q68" i="6"/>
  <c r="U65" i="7"/>
  <c r="AA68" i="6"/>
  <c r="AE65" i="7"/>
  <c r="M72" i="6"/>
  <c r="Q69" i="7"/>
  <c r="M92" i="6"/>
  <c r="Q89" i="7"/>
  <c r="Y96" i="6"/>
  <c r="AB93" i="7"/>
  <c r="X112" i="6"/>
  <c r="AA112" i="6"/>
  <c r="AE109" i="7"/>
  <c r="L128" i="6"/>
  <c r="P125" i="7"/>
  <c r="K128" i="6"/>
  <c r="O125" i="7"/>
  <c r="Z128" i="6"/>
  <c r="L180" i="6"/>
  <c r="P177" i="7"/>
  <c r="L208" i="6"/>
  <c r="P205" i="7"/>
  <c r="K9" i="6"/>
  <c r="O6" i="7"/>
  <c r="N9" i="6"/>
  <c r="R6" i="7"/>
  <c r="W9" i="6"/>
  <c r="AA6" i="7"/>
  <c r="L13" i="6"/>
  <c r="P10" i="7"/>
  <c r="Q13" i="6"/>
  <c r="U10" i="7"/>
  <c r="L21" i="6"/>
  <c r="P18" i="7"/>
  <c r="Q21" i="6"/>
  <c r="U18" i="7"/>
  <c r="Y21" i="6"/>
  <c r="AB18" i="7"/>
  <c r="M25" i="6"/>
  <c r="Q22" i="7"/>
  <c r="W33" i="6"/>
  <c r="AA30" i="7"/>
  <c r="M37" i="6"/>
  <c r="Q34" i="7"/>
  <c r="Z37" i="6"/>
  <c r="L41" i="6"/>
  <c r="P38" i="7"/>
  <c r="U41" i="6"/>
  <c r="Y38" i="7"/>
  <c r="AD41" i="6"/>
  <c r="AH38" i="7"/>
  <c r="J45" i="6"/>
  <c r="N42" i="7"/>
  <c r="AA45" i="6"/>
  <c r="AE42" i="7"/>
  <c r="N49" i="6"/>
  <c r="R46" i="7"/>
  <c r="Y49" i="6"/>
  <c r="AB46" i="7"/>
  <c r="M53" i="6"/>
  <c r="Q50" i="7"/>
  <c r="Z53" i="6"/>
  <c r="M57" i="6"/>
  <c r="Q54" i="7"/>
  <c r="X61" i="6"/>
  <c r="L65" i="6"/>
  <c r="P62" i="7"/>
  <c r="Q65" i="6"/>
  <c r="U62" i="7"/>
  <c r="I69" i="6"/>
  <c r="M66" i="7"/>
  <c r="N69" i="6"/>
  <c r="R66" i="7"/>
  <c r="N77" i="6"/>
  <c r="R74" i="7"/>
  <c r="Q77" i="6"/>
  <c r="U74" i="7"/>
  <c r="Y77" i="6"/>
  <c r="AB74" i="7"/>
  <c r="AD77" i="6"/>
  <c r="AH74" i="7"/>
  <c r="X81" i="6"/>
  <c r="I85" i="6"/>
  <c r="M82" i="7"/>
  <c r="M85" i="6"/>
  <c r="Q82" i="7"/>
  <c r="X85" i="6"/>
  <c r="L89" i="6"/>
  <c r="P86" i="7"/>
  <c r="W89" i="6"/>
  <c r="AA86" i="7"/>
  <c r="Q93" i="6"/>
  <c r="U90" i="7"/>
  <c r="W93" i="6"/>
  <c r="AA90" i="7"/>
  <c r="N101" i="6"/>
  <c r="R98" i="7"/>
  <c r="I113" i="6"/>
  <c r="M110" i="7"/>
  <c r="Y113" i="6"/>
  <c r="AB110" i="7"/>
  <c r="N117" i="6"/>
  <c r="R114" i="7"/>
  <c r="Q117" i="6"/>
  <c r="U114" i="7"/>
  <c r="AD117" i="6"/>
  <c r="AH114" i="7"/>
  <c r="K121" i="6"/>
  <c r="O118" i="7"/>
  <c r="M129" i="6"/>
  <c r="Q126" i="7"/>
  <c r="Y129" i="6"/>
  <c r="AB126" i="7"/>
  <c r="L133" i="6"/>
  <c r="P130" i="7"/>
  <c r="Z133" i="6"/>
  <c r="M137" i="6"/>
  <c r="Q134" i="7"/>
  <c r="J141" i="6"/>
  <c r="N138" i="7"/>
  <c r="L141" i="6"/>
  <c r="P138" i="7"/>
  <c r="X141" i="6"/>
  <c r="M145" i="6"/>
  <c r="Q142" i="7"/>
  <c r="W145" i="6"/>
  <c r="AA142" i="7"/>
  <c r="J149" i="6"/>
  <c r="N146" i="7"/>
  <c r="L149" i="6"/>
  <c r="P146" i="7"/>
  <c r="U149" i="6"/>
  <c r="Y146" i="7"/>
  <c r="J153" i="6"/>
  <c r="N150" i="7"/>
  <c r="Y153" i="6"/>
  <c r="AB150" i="7"/>
  <c r="M157" i="6"/>
  <c r="Q154" i="7"/>
  <c r="AA157" i="6"/>
  <c r="AE154" i="7"/>
  <c r="L161" i="6"/>
  <c r="P158" i="7"/>
  <c r="Z161" i="6"/>
  <c r="I165" i="6"/>
  <c r="M162" i="7"/>
  <c r="M165" i="6"/>
  <c r="Q162" i="7"/>
  <c r="M169" i="6"/>
  <c r="Q166" i="7"/>
  <c r="Y169" i="6"/>
  <c r="AB166" i="7"/>
  <c r="J173" i="6"/>
  <c r="N170" i="7"/>
  <c r="L173" i="6"/>
  <c r="P170" i="7"/>
  <c r="X173" i="6"/>
  <c r="J177" i="6"/>
  <c r="N174" i="7"/>
  <c r="L177" i="6"/>
  <c r="P174" i="7"/>
  <c r="M181" i="6"/>
  <c r="Q178" i="7"/>
  <c r="L185" i="6"/>
  <c r="P182" i="7"/>
  <c r="X185" i="6"/>
  <c r="L189" i="6"/>
  <c r="P186" i="7"/>
  <c r="Z189" i="6"/>
  <c r="N201" i="6"/>
  <c r="R198" i="7"/>
  <c r="Q201" i="6"/>
  <c r="U198" i="7"/>
  <c r="J205" i="6"/>
  <c r="N202" i="7"/>
  <c r="L205" i="6"/>
  <c r="P202" i="7"/>
  <c r="M209" i="6"/>
  <c r="Q206" i="7"/>
  <c r="I35" i="6"/>
  <c r="M32" i="7"/>
  <c r="W35" i="6"/>
  <c r="AA32" i="7"/>
  <c r="I55" i="6"/>
  <c r="M52" i="7"/>
  <c r="J63" i="6"/>
  <c r="N60" i="7"/>
  <c r="I63" i="6"/>
  <c r="M60" i="7"/>
  <c r="L71" i="6"/>
  <c r="P68" i="7"/>
  <c r="J75" i="6"/>
  <c r="N72" i="7"/>
  <c r="Y75" i="6"/>
  <c r="AB72" i="7"/>
  <c r="J83" i="6"/>
  <c r="N80" i="7"/>
  <c r="W83" i="6"/>
  <c r="AA80" i="7"/>
  <c r="M95" i="6"/>
  <c r="Q92" i="7"/>
  <c r="Q95" i="6"/>
  <c r="U92" i="7"/>
  <c r="J107" i="6"/>
  <c r="N104" i="7"/>
  <c r="W107" i="6"/>
  <c r="AA104" i="7"/>
  <c r="K115" i="6"/>
  <c r="O112" i="7"/>
  <c r="Z115" i="6"/>
  <c r="L123" i="6"/>
  <c r="P120" i="7"/>
  <c r="Y123" i="6"/>
  <c r="AB120" i="7"/>
  <c r="K131" i="6"/>
  <c r="O128" i="7"/>
  <c r="L139" i="6"/>
  <c r="P136" i="7"/>
  <c r="M147" i="6"/>
  <c r="Q144" i="7"/>
  <c r="Q147" i="6"/>
  <c r="U144" i="7"/>
  <c r="U155" i="6"/>
  <c r="Y152" i="7"/>
  <c r="J171" i="6"/>
  <c r="N168" i="7"/>
  <c r="Q171" i="6"/>
  <c r="U168" i="7"/>
  <c r="M183" i="6"/>
  <c r="Q180" i="7"/>
  <c r="Q183" i="6"/>
  <c r="U180" i="7"/>
  <c r="M195" i="6"/>
  <c r="Q192" i="7"/>
  <c r="Q195" i="6"/>
  <c r="U192" i="7"/>
  <c r="X207" i="6"/>
  <c r="L80" i="6"/>
  <c r="P77" i="7"/>
  <c r="Z80" i="6"/>
  <c r="J124" i="6"/>
  <c r="N121" i="7"/>
  <c r="L136" i="6"/>
  <c r="P133" i="7"/>
  <c r="M140" i="6"/>
  <c r="Q137" i="7"/>
  <c r="Q148" i="6"/>
  <c r="U145" i="7"/>
  <c r="AA148" i="6"/>
  <c r="AE145" i="7"/>
  <c r="N156" i="6"/>
  <c r="R153" i="7"/>
  <c r="Q156" i="6"/>
  <c r="U153" i="7"/>
  <c r="Z164" i="6"/>
  <c r="Q172" i="6"/>
  <c r="U169" i="7"/>
  <c r="L184" i="6"/>
  <c r="P181" i="7"/>
  <c r="M196" i="6"/>
  <c r="Q193" i="7"/>
  <c r="I196" i="6"/>
  <c r="M193" i="7"/>
  <c r="M204" i="6"/>
  <c r="Q201" i="7"/>
  <c r="L204" i="6"/>
  <c r="P201" i="7"/>
  <c r="L6" i="6"/>
  <c r="P3" i="7"/>
  <c r="Z6" i="6"/>
  <c r="Q10" i="6"/>
  <c r="U7" i="7"/>
  <c r="Z10" i="6"/>
  <c r="K14" i="6"/>
  <c r="O11" i="7"/>
  <c r="N14" i="6"/>
  <c r="R11" i="7"/>
  <c r="W14" i="6"/>
  <c r="AA11" i="7"/>
  <c r="L18" i="6"/>
  <c r="P15" i="7"/>
  <c r="M22" i="6"/>
  <c r="Q19" i="7"/>
  <c r="W22" i="6"/>
  <c r="AA19" i="7"/>
  <c r="M26" i="6"/>
  <c r="Q23" i="7"/>
  <c r="AA26" i="6"/>
  <c r="AE23" i="7"/>
  <c r="M30" i="6"/>
  <c r="Q27" i="7"/>
  <c r="L34" i="6"/>
  <c r="P31" i="7"/>
  <c r="Z34" i="6"/>
  <c r="M38" i="6"/>
  <c r="Q35" i="7"/>
  <c r="N42" i="6"/>
  <c r="R39" i="7"/>
  <c r="U42" i="6"/>
  <c r="Y39" i="7"/>
  <c r="J46" i="6"/>
  <c r="N43" i="7"/>
  <c r="W46" i="6"/>
  <c r="AA43" i="7"/>
  <c r="L50" i="6"/>
  <c r="P47" i="7"/>
  <c r="Z50" i="6"/>
  <c r="K54" i="6"/>
  <c r="O51" i="7"/>
  <c r="M54" i="6"/>
  <c r="Q51" i="7"/>
  <c r="Q58" i="6"/>
  <c r="U55" i="7"/>
  <c r="Y58" i="6"/>
  <c r="AB55" i="7"/>
  <c r="J62" i="6"/>
  <c r="N59" i="7"/>
  <c r="W62" i="6"/>
  <c r="AA59" i="7"/>
  <c r="L66" i="6"/>
  <c r="P63" i="7"/>
  <c r="AA66" i="6"/>
  <c r="AE63" i="7"/>
  <c r="M70" i="6"/>
  <c r="Q67" i="7"/>
  <c r="I74" i="6"/>
  <c r="M71" i="7"/>
  <c r="N74" i="6"/>
  <c r="R71" i="7"/>
  <c r="Q74" i="6"/>
  <c r="U71" i="7"/>
  <c r="J82" i="6"/>
  <c r="N79" i="7"/>
  <c r="L82" i="6"/>
  <c r="P79" i="7"/>
  <c r="N86" i="6"/>
  <c r="R83" i="7"/>
  <c r="Q86" i="6"/>
  <c r="U83" i="7"/>
  <c r="Z94" i="6"/>
  <c r="Q98" i="6"/>
  <c r="U95" i="7"/>
  <c r="L98" i="6"/>
  <c r="P95" i="7"/>
  <c r="AA98" i="6"/>
  <c r="AE95" i="7"/>
  <c r="N106" i="6"/>
  <c r="R103" i="7"/>
  <c r="Q106" i="6"/>
  <c r="U103" i="7"/>
  <c r="Z106" i="6"/>
  <c r="Q110" i="6"/>
  <c r="U107" i="7"/>
  <c r="AA110" i="6"/>
  <c r="AE107" i="7"/>
  <c r="L118" i="6"/>
  <c r="P115" i="7"/>
  <c r="Z118" i="6"/>
  <c r="M122" i="6"/>
  <c r="Q119" i="7"/>
  <c r="AA122" i="6"/>
  <c r="AE119" i="7"/>
  <c r="J126" i="6"/>
  <c r="N123" i="7"/>
  <c r="AA126" i="6"/>
  <c r="AE123" i="7"/>
  <c r="M130" i="6"/>
  <c r="Q127" i="7"/>
  <c r="L134" i="6"/>
  <c r="P131" i="7"/>
  <c r="Z134" i="6"/>
  <c r="M142" i="6"/>
  <c r="Q139" i="7"/>
  <c r="N146" i="6"/>
  <c r="R143" i="7"/>
  <c r="L162" i="6"/>
  <c r="P159" i="7"/>
  <c r="L166" i="6"/>
  <c r="P163" i="7"/>
  <c r="Z166" i="6"/>
  <c r="L170" i="6"/>
  <c r="P167" i="7"/>
  <c r="L174" i="6"/>
  <c r="P171" i="7"/>
  <c r="AA178" i="6"/>
  <c r="AE175" i="7"/>
  <c r="L182" i="6"/>
  <c r="P179" i="7"/>
  <c r="Z190" i="6"/>
  <c r="Q194" i="6"/>
  <c r="U191" i="7"/>
  <c r="M198" i="6"/>
  <c r="Q195" i="7"/>
  <c r="AA202" i="6"/>
  <c r="AE199" i="7"/>
  <c r="L206" i="6"/>
  <c r="P203" i="7"/>
  <c r="Q210" i="6"/>
  <c r="U207" i="7"/>
  <c r="Z210" i="6"/>
  <c r="Q7" i="6"/>
  <c r="U4" i="7"/>
  <c r="W15" i="6"/>
  <c r="AA12" i="7"/>
  <c r="L19" i="6"/>
  <c r="P16" i="7"/>
  <c r="Q27" i="6"/>
  <c r="U24" i="7"/>
  <c r="I39" i="6"/>
  <c r="M36" i="7"/>
  <c r="W39" i="6"/>
  <c r="AA36" i="7"/>
  <c r="N43" i="6"/>
  <c r="R40" i="7"/>
  <c r="I47" i="6"/>
  <c r="M44" i="7"/>
  <c r="Z47" i="6"/>
  <c r="L51" i="6"/>
  <c r="P48" i="7"/>
  <c r="J59" i="6"/>
  <c r="N56" i="7"/>
  <c r="K59" i="6"/>
  <c r="O56" i="7"/>
  <c r="Y59" i="6"/>
  <c r="AB56" i="7"/>
  <c r="N67" i="6"/>
  <c r="R64" i="7"/>
  <c r="Z67" i="6"/>
  <c r="Q79" i="6"/>
  <c r="U76" i="7"/>
  <c r="I87" i="6"/>
  <c r="M84" i="7"/>
  <c r="L91" i="6"/>
  <c r="P88" i="7"/>
  <c r="J99" i="6"/>
  <c r="N96" i="7"/>
  <c r="W99" i="6"/>
  <c r="AA96" i="7"/>
  <c r="Z103" i="6"/>
  <c r="Q111" i="6"/>
  <c r="U108" i="7"/>
  <c r="Z119" i="6"/>
  <c r="Q127" i="6"/>
  <c r="U124" i="7"/>
  <c r="L135" i="6"/>
  <c r="P132" i="7"/>
  <c r="M159" i="6"/>
  <c r="Q156" i="7"/>
  <c r="L163" i="6"/>
  <c r="P160" i="7"/>
  <c r="N163" i="6"/>
  <c r="R160" i="7"/>
  <c r="Z167" i="6"/>
  <c r="L179" i="6"/>
  <c r="P176" i="7"/>
  <c r="N179" i="6"/>
  <c r="R176" i="7"/>
  <c r="J187" i="6"/>
  <c r="N184" i="7"/>
  <c r="M199" i="6"/>
  <c r="Q196" i="7"/>
  <c r="Q199" i="6"/>
  <c r="U196" i="7"/>
  <c r="I211" i="6"/>
  <c r="M208" i="7"/>
  <c r="Z211" i="6"/>
  <c r="I88" i="6"/>
  <c r="M85" i="7"/>
  <c r="L100" i="6"/>
  <c r="P97" i="7"/>
  <c r="AA100" i="6"/>
  <c r="AE97" i="7"/>
  <c r="L104" i="6"/>
  <c r="P101" i="7"/>
  <c r="Q104" i="6"/>
  <c r="U101" i="7"/>
  <c r="K108" i="6"/>
  <c r="O105" i="7"/>
  <c r="L120" i="6"/>
  <c r="P117" i="7"/>
  <c r="N120" i="6"/>
  <c r="R117" i="7"/>
  <c r="L160" i="6"/>
  <c r="P157" i="7"/>
  <c r="M188" i="6"/>
  <c r="Q185" i="7"/>
  <c r="X188" i="6"/>
  <c r="L192" i="6"/>
  <c r="P189" i="7"/>
  <c r="L200" i="6"/>
  <c r="P197" i="7"/>
  <c r="N200" i="6"/>
  <c r="R197" i="7"/>
  <c r="R229" i="7"/>
  <c r="Q221" i="6"/>
  <c r="U218" i="7"/>
  <c r="AC229" i="6"/>
  <c r="AG226" i="7"/>
  <c r="Q229" i="6"/>
  <c r="U226" i="7"/>
  <c r="AA214" i="6"/>
  <c r="AE211" i="7"/>
  <c r="M222" i="6"/>
  <c r="Q219" i="7"/>
  <c r="Q222" i="6"/>
  <c r="U219" i="7"/>
  <c r="O226" i="6"/>
  <c r="S223" i="7"/>
  <c r="Y231" i="7"/>
  <c r="L215" i="6"/>
  <c r="P212" i="7"/>
  <c r="J227" i="6"/>
  <c r="N224" i="7"/>
  <c r="O220" i="6"/>
  <c r="S217" i="7"/>
  <c r="O218" i="6"/>
  <c r="S215" i="7"/>
  <c r="AC219" i="6"/>
  <c r="AG216" i="7"/>
  <c r="AC223" i="6"/>
  <c r="AG220" i="7"/>
  <c r="Q231" i="6"/>
  <c r="U228" i="7"/>
  <c r="Z216" i="6"/>
  <c r="AD224" i="6"/>
  <c r="AH221" i="7"/>
  <c r="U80" i="6"/>
  <c r="Y77" i="7"/>
  <c r="U88" i="6"/>
  <c r="Y85" i="7"/>
  <c r="W88" i="6"/>
  <c r="AA85" i="7"/>
  <c r="W96" i="6"/>
  <c r="AA93" i="7"/>
  <c r="U104" i="6"/>
  <c r="Y101" i="7"/>
  <c r="U120" i="6"/>
  <c r="Y117" i="7"/>
  <c r="Y120" i="6"/>
  <c r="AB117" i="7"/>
  <c r="U144" i="6"/>
  <c r="Y141" i="7"/>
  <c r="Y144" i="6"/>
  <c r="AB141" i="7"/>
  <c r="U152" i="6"/>
  <c r="Y149" i="7"/>
  <c r="Y152" i="6"/>
  <c r="AB149" i="7"/>
  <c r="Y160" i="6"/>
  <c r="AB157" i="7"/>
  <c r="U168" i="6"/>
  <c r="Y165" i="7"/>
  <c r="Y168" i="6"/>
  <c r="AB165" i="7"/>
  <c r="Y184" i="6"/>
  <c r="AB181" i="7"/>
  <c r="U192" i="6"/>
  <c r="Y189" i="7"/>
  <c r="Y97" i="6"/>
  <c r="AB94" i="7"/>
  <c r="U121" i="6"/>
  <c r="Y118" i="7"/>
  <c r="Y121" i="6"/>
  <c r="AB118" i="7"/>
  <c r="Y137" i="6"/>
  <c r="AB134" i="7"/>
  <c r="W149" i="6"/>
  <c r="AA146" i="7"/>
  <c r="U161" i="6"/>
  <c r="Y158" i="7"/>
  <c r="Y161" i="6"/>
  <c r="AB158" i="7"/>
  <c r="Y173" i="6"/>
  <c r="AB170" i="7"/>
  <c r="U193" i="6"/>
  <c r="Y190" i="7"/>
  <c r="Y193" i="6"/>
  <c r="AB190" i="7"/>
  <c r="U217" i="6"/>
  <c r="Y214" i="7"/>
  <c r="Y217" i="6"/>
  <c r="AB214" i="7"/>
  <c r="V225" i="6"/>
  <c r="Z222" i="7"/>
  <c r="Y138" i="6"/>
  <c r="AB135" i="7"/>
  <c r="Y174" i="6"/>
  <c r="AB171" i="7"/>
  <c r="Y194" i="6"/>
  <c r="AB191" i="7"/>
  <c r="W13" i="6"/>
  <c r="AA10" i="7"/>
  <c r="U29" i="6"/>
  <c r="Y26" i="7"/>
  <c r="W37" i="6"/>
  <c r="AA34" i="7"/>
  <c r="W45" i="6"/>
  <c r="AA42" i="7"/>
  <c r="W53" i="6"/>
  <c r="AA50" i="7"/>
  <c r="W61" i="6"/>
  <c r="AA58" i="7"/>
  <c r="W69" i="6"/>
  <c r="AA66" i="7"/>
  <c r="W77" i="6"/>
  <c r="AA74" i="7"/>
  <c r="W85" i="6"/>
  <c r="AA82" i="7"/>
  <c r="U101" i="6"/>
  <c r="Y98" i="7"/>
  <c r="W101" i="6"/>
  <c r="AA98" i="7"/>
  <c r="W125" i="6"/>
  <c r="AA122" i="7"/>
  <c r="Y141" i="6"/>
  <c r="AB138" i="7"/>
  <c r="Y177" i="6"/>
  <c r="AB174" i="7"/>
  <c r="U229" i="6"/>
  <c r="Y226" i="7"/>
  <c r="Y229" i="6"/>
  <c r="AB226" i="7"/>
  <c r="U182" i="6"/>
  <c r="Y179" i="7"/>
  <c r="Y182" i="6"/>
  <c r="AB179" i="7"/>
  <c r="Y214" i="6"/>
  <c r="AB211" i="7"/>
  <c r="Y6" i="6"/>
  <c r="AB3" i="7"/>
  <c r="Y22" i="6"/>
  <c r="AB19" i="7"/>
  <c r="Y30" i="6"/>
  <c r="AB27" i="7"/>
  <c r="U38" i="6"/>
  <c r="Y35" i="7"/>
  <c r="Y38" i="6"/>
  <c r="AB35" i="7"/>
  <c r="U46" i="6"/>
  <c r="Y43" i="7"/>
  <c r="Y54" i="6"/>
  <c r="AB51" i="7"/>
  <c r="Y62" i="6"/>
  <c r="AB59" i="7"/>
  <c r="U70" i="6"/>
  <c r="Y67" i="7"/>
  <c r="Y70" i="6"/>
  <c r="AB67" i="7"/>
  <c r="Y78" i="6"/>
  <c r="AB75" i="7"/>
  <c r="U86" i="6"/>
  <c r="Y83" i="7"/>
  <c r="Y86" i="6"/>
  <c r="AB83" i="7"/>
  <c r="Y94" i="6"/>
  <c r="AB91" i="7"/>
  <c r="U102" i="6"/>
  <c r="Y99" i="7"/>
  <c r="Y102" i="6"/>
  <c r="AB99" i="7"/>
  <c r="U110" i="6"/>
  <c r="Y107" i="7"/>
  <c r="Y110" i="6"/>
  <c r="AB107" i="7"/>
  <c r="Y126" i="6"/>
  <c r="AB123" i="7"/>
  <c r="U134" i="6"/>
  <c r="Y131" i="7"/>
  <c r="Y134" i="6"/>
  <c r="AB131" i="7"/>
  <c r="U150" i="6"/>
  <c r="Y147" i="7"/>
  <c r="Y150" i="6"/>
  <c r="AB147" i="7"/>
  <c r="Y186" i="6"/>
  <c r="AB183" i="7"/>
  <c r="Y7" i="6"/>
  <c r="AB4" i="7"/>
  <c r="Y15" i="6"/>
  <c r="AB12" i="7"/>
  <c r="Y23" i="6"/>
  <c r="AB20" i="7"/>
  <c r="Y31" i="6"/>
  <c r="AB28" i="7"/>
  <c r="U39" i="6"/>
  <c r="Y36" i="7"/>
  <c r="Y39" i="6"/>
  <c r="AB36" i="7"/>
  <c r="U47" i="6"/>
  <c r="Y44" i="7"/>
  <c r="Y47" i="6"/>
  <c r="AB44" i="7"/>
  <c r="U55" i="6"/>
  <c r="Y52" i="7"/>
  <c r="Y55" i="6"/>
  <c r="AB52" i="7"/>
  <c r="Y71" i="6"/>
  <c r="AB68" i="7"/>
  <c r="Y79" i="6"/>
  <c r="AB76" i="7"/>
  <c r="Y95" i="6"/>
  <c r="AB92" i="7"/>
  <c r="Y103" i="6"/>
  <c r="AB100" i="7"/>
  <c r="Y111" i="6"/>
  <c r="AB108" i="7"/>
  <c r="Y119" i="6"/>
  <c r="AB116" i="7"/>
  <c r="Y127" i="6"/>
  <c r="AB124" i="7"/>
  <c r="U135" i="6"/>
  <c r="Y132" i="7"/>
  <c r="Y135" i="6"/>
  <c r="AB132" i="7"/>
  <c r="U143" i="6"/>
  <c r="Y140" i="7"/>
  <c r="Y143" i="6"/>
  <c r="AB140" i="7"/>
  <c r="Y159" i="6"/>
  <c r="AB156" i="7"/>
  <c r="Y167" i="6"/>
  <c r="AB164" i="7"/>
  <c r="Y183" i="6"/>
  <c r="AB180" i="7"/>
  <c r="U207" i="6"/>
  <c r="Y204" i="7"/>
  <c r="Y207" i="6"/>
  <c r="AB204" i="7"/>
  <c r="Y215" i="6"/>
  <c r="AB212" i="7"/>
  <c r="V219" i="6"/>
  <c r="Z216" i="7"/>
  <c r="Y223" i="6"/>
  <c r="AB220" i="7"/>
  <c r="U227" i="6"/>
  <c r="Y224" i="7"/>
  <c r="U231" i="6"/>
  <c r="Y228" i="7"/>
  <c r="Y231" i="6"/>
  <c r="AB228" i="7"/>
  <c r="W196" i="6"/>
  <c r="AA193" i="7"/>
  <c r="Y204" i="6"/>
  <c r="AB201" i="7"/>
  <c r="U216" i="6"/>
  <c r="Y213" i="7"/>
  <c r="Y216" i="6"/>
  <c r="AB213" i="7"/>
  <c r="W220" i="6"/>
  <c r="AA217" i="7"/>
  <c r="U228" i="6"/>
  <c r="Y225" i="7"/>
  <c r="U89" i="6"/>
  <c r="Y86" i="7"/>
  <c r="W117" i="6"/>
  <c r="AA114" i="7"/>
  <c r="U181" i="6"/>
  <c r="Y178" i="7"/>
  <c r="U189" i="6"/>
  <c r="Y186" i="7"/>
  <c r="Y230" i="7"/>
  <c r="U154" i="6"/>
  <c r="Y151" i="7"/>
  <c r="Y154" i="6"/>
  <c r="AB151" i="7"/>
  <c r="U190" i="6"/>
  <c r="Y187" i="7"/>
  <c r="Y190" i="6"/>
  <c r="AB187" i="7"/>
  <c r="U218" i="6"/>
  <c r="Y215" i="7"/>
  <c r="Y218" i="6"/>
  <c r="AB215" i="7"/>
  <c r="AA8" i="6"/>
  <c r="AE5" i="7"/>
  <c r="AA40" i="6"/>
  <c r="AE37" i="7"/>
  <c r="AA76" i="6"/>
  <c r="AE73" i="7"/>
  <c r="AA92" i="6"/>
  <c r="AE89" i="7"/>
  <c r="X136" i="6"/>
  <c r="AA140" i="6"/>
  <c r="AE137" i="7"/>
  <c r="AA156" i="6"/>
  <c r="AE153" i="7"/>
  <c r="X168" i="6"/>
  <c r="X180" i="6"/>
  <c r="X196" i="6"/>
  <c r="X200" i="6"/>
  <c r="X212" i="6"/>
  <c r="AA137" i="6"/>
  <c r="AE134" i="7"/>
  <c r="X153" i="6"/>
  <c r="AA161" i="6"/>
  <c r="AE158" i="7"/>
  <c r="AA185" i="6"/>
  <c r="AE182" i="7"/>
  <c r="AA193" i="6"/>
  <c r="AE190" i="7"/>
  <c r="X201" i="6"/>
  <c r="AA209" i="6"/>
  <c r="AE206" i="7"/>
  <c r="AA71" i="6"/>
  <c r="AE68" i="7"/>
  <c r="X115" i="6"/>
  <c r="X159" i="6"/>
  <c r="X211" i="6"/>
  <c r="AA17" i="6"/>
  <c r="AE14" i="7"/>
  <c r="AA25" i="6"/>
  <c r="AE22" i="7"/>
  <c r="AA33" i="6"/>
  <c r="AE30" i="7"/>
  <c r="AA41" i="6"/>
  <c r="AE38" i="7"/>
  <c r="AA49" i="6"/>
  <c r="AE46" i="7"/>
  <c r="X57" i="6"/>
  <c r="X69" i="6"/>
  <c r="AA81" i="6"/>
  <c r="AE78" i="7"/>
  <c r="X89" i="6"/>
  <c r="X105" i="6"/>
  <c r="AA197" i="6"/>
  <c r="AE194" i="7"/>
  <c r="AA107" i="6"/>
  <c r="AE104" i="7"/>
  <c r="AA131" i="6"/>
  <c r="AE128" i="7"/>
  <c r="AA155" i="6"/>
  <c r="AE152" i="7"/>
  <c r="X187" i="6"/>
  <c r="AA195" i="6"/>
  <c r="AE192" i="7"/>
  <c r="AA30" i="6"/>
  <c r="AE27" i="7"/>
  <c r="X110" i="6"/>
  <c r="AA31" i="6"/>
  <c r="AE28" i="7"/>
  <c r="AA35" i="6"/>
  <c r="AE32" i="7"/>
  <c r="AA47" i="6"/>
  <c r="AE44" i="7"/>
  <c r="AA63" i="6"/>
  <c r="AE60" i="7"/>
  <c r="W148" i="6"/>
  <c r="AA145" i="7"/>
  <c r="W156" i="6"/>
  <c r="AA153" i="7"/>
  <c r="W164" i="6"/>
  <c r="AA161" i="7"/>
  <c r="W180" i="6"/>
  <c r="AA177" i="7"/>
  <c r="V224" i="6"/>
  <c r="Z221" i="7"/>
  <c r="W113" i="6"/>
  <c r="AA110" i="7"/>
  <c r="U173" i="6"/>
  <c r="Y170" i="7"/>
  <c r="W185" i="6"/>
  <c r="AA182" i="7"/>
  <c r="W158" i="6"/>
  <c r="AA155" i="7"/>
  <c r="W226" i="6"/>
  <c r="AA223" i="7"/>
  <c r="W25" i="6"/>
  <c r="AA22" i="7"/>
  <c r="W41" i="6"/>
  <c r="AA38" i="7"/>
  <c r="U45" i="6"/>
  <c r="Y42" i="7"/>
  <c r="W49" i="6"/>
  <c r="AA46" i="7"/>
  <c r="W57" i="6"/>
  <c r="AA54" i="7"/>
  <c r="W65" i="6"/>
  <c r="AA62" i="7"/>
  <c r="Y93" i="6"/>
  <c r="AB90" i="7"/>
  <c r="W105" i="6"/>
  <c r="AA102" i="7"/>
  <c r="U109" i="6"/>
  <c r="Y106" i="7"/>
  <c r="U141" i="6"/>
  <c r="Y138" i="7"/>
  <c r="W153" i="6"/>
  <c r="AA150" i="7"/>
  <c r="U177" i="6"/>
  <c r="Y174" i="7"/>
  <c r="AA231" i="7"/>
  <c r="W18" i="6"/>
  <c r="AA15" i="7"/>
  <c r="W66" i="6"/>
  <c r="AA63" i="7"/>
  <c r="W74" i="6"/>
  <c r="AA71" i="7"/>
  <c r="W82" i="6"/>
  <c r="AA79" i="7"/>
  <c r="W90" i="6"/>
  <c r="AA87" i="7"/>
  <c r="W98" i="6"/>
  <c r="AA95" i="7"/>
  <c r="W106" i="6"/>
  <c r="AA103" i="7"/>
  <c r="W114" i="6"/>
  <c r="AA111" i="7"/>
  <c r="W122" i="6"/>
  <c r="AA119" i="7"/>
  <c r="W130" i="6"/>
  <c r="AA127" i="7"/>
  <c r="W142" i="6"/>
  <c r="AA139" i="7"/>
  <c r="W162" i="6"/>
  <c r="AA159" i="7"/>
  <c r="W222" i="6"/>
  <c r="AA219" i="7"/>
  <c r="W123" i="6"/>
  <c r="AA120" i="7"/>
  <c r="W139" i="6"/>
  <c r="AA136" i="7"/>
  <c r="W155" i="6"/>
  <c r="AA152" i="7"/>
  <c r="U223" i="6"/>
  <c r="Y220" i="7"/>
  <c r="Y117" i="6"/>
  <c r="AB114" i="7"/>
  <c r="Y133" i="6"/>
  <c r="AB130" i="7"/>
  <c r="W169" i="6"/>
  <c r="AA166" i="7"/>
  <c r="W146" i="6"/>
  <c r="AA143" i="7"/>
  <c r="W170" i="6"/>
  <c r="AA167" i="7"/>
  <c r="AA20" i="6"/>
  <c r="AE17" i="7"/>
  <c r="AA52" i="6"/>
  <c r="AE49" i="7"/>
  <c r="AA84" i="6"/>
  <c r="AE81" i="7"/>
  <c r="X104" i="6"/>
  <c r="AD112" i="6"/>
  <c r="AH109" i="7"/>
  <c r="AA116" i="6"/>
  <c r="AE113" i="7"/>
  <c r="AA132" i="6"/>
  <c r="AE129" i="7"/>
  <c r="AA196" i="6"/>
  <c r="AE193" i="7"/>
  <c r="AA212" i="6"/>
  <c r="AE209" i="7"/>
  <c r="AD153" i="6"/>
  <c r="AH150" i="7"/>
  <c r="AA165" i="6"/>
  <c r="AE162" i="7"/>
  <c r="X177" i="6"/>
  <c r="X27" i="6"/>
  <c r="AD113" i="6"/>
  <c r="AH110" i="7"/>
  <c r="AA129" i="6"/>
  <c r="AE126" i="7"/>
  <c r="AA149" i="6"/>
  <c r="AE146" i="7"/>
  <c r="AC231" i="6"/>
  <c r="AG228" i="7"/>
  <c r="AC224" i="6"/>
  <c r="AG221" i="7"/>
  <c r="U108" i="6"/>
  <c r="Y105" i="7"/>
  <c r="AB231" i="7"/>
  <c r="Y27" i="6"/>
  <c r="AB24" i="7"/>
  <c r="Y43" i="6"/>
  <c r="AB40" i="7"/>
  <c r="Y51" i="6"/>
  <c r="AB48" i="7"/>
  <c r="Y99" i="6"/>
  <c r="AB96" i="7"/>
  <c r="W127" i="6"/>
  <c r="AA124" i="7"/>
  <c r="Y104" i="6"/>
  <c r="AB101" i="7"/>
  <c r="U124" i="6"/>
  <c r="Y121" i="7"/>
  <c r="W168" i="6"/>
  <c r="AA165" i="7"/>
  <c r="W231" i="6"/>
  <c r="AA228" i="7"/>
  <c r="BP93" i="4"/>
  <c r="BP117" i="4"/>
  <c r="BP245" i="4"/>
  <c r="BP242" i="4"/>
  <c r="M242" i="4" s="1"/>
  <c r="BP125" i="4"/>
  <c r="BP97" i="4"/>
  <c r="BW16" i="4"/>
  <c r="BP183" i="4"/>
  <c r="BP29" i="4"/>
  <c r="BP109" i="4"/>
  <c r="BP232" i="4"/>
  <c r="M232" i="4" s="1"/>
  <c r="BP64" i="4"/>
  <c r="BP106" i="4"/>
  <c r="BP58" i="4"/>
  <c r="BP33" i="4"/>
  <c r="BP59" i="4"/>
  <c r="BP92" i="4"/>
  <c r="BP104" i="4"/>
  <c r="BP240" i="4"/>
  <c r="M240" i="4" s="1"/>
  <c r="BP16" i="4"/>
  <c r="BP108" i="4"/>
  <c r="BP82" i="4"/>
  <c r="BP114" i="4"/>
  <c r="BP19" i="4"/>
  <c r="BP43" i="4"/>
  <c r="BP63" i="4"/>
  <c r="BP83" i="4"/>
  <c r="BP66" i="4"/>
  <c r="BP101" i="4"/>
  <c r="BP239" i="4"/>
  <c r="BP235" i="4"/>
  <c r="BP134" i="4"/>
  <c r="BP34" i="4"/>
  <c r="BP118" i="4"/>
  <c r="BP35" i="4"/>
  <c r="BP67" i="4"/>
  <c r="BP79" i="4"/>
  <c r="BP162" i="4"/>
  <c r="BP37" i="4"/>
  <c r="BP243" i="4"/>
  <c r="M243" i="4" s="1"/>
  <c r="BP236" i="4"/>
  <c r="M236" i="4" s="1"/>
  <c r="BP244" i="4"/>
  <c r="M244" i="4" s="1"/>
  <c r="AA13" i="6"/>
  <c r="AA23" i="6"/>
  <c r="H27" i="6"/>
  <c r="H91" i="6"/>
  <c r="H134" i="6"/>
  <c r="H155" i="6"/>
  <c r="H198" i="6"/>
  <c r="H51" i="6"/>
  <c r="H119" i="6"/>
  <c r="H95" i="6"/>
  <c r="H170" i="6"/>
  <c r="H28" i="6"/>
  <c r="H48" i="6"/>
  <c r="H64" i="6"/>
  <c r="H68" i="6"/>
  <c r="H92" i="6"/>
  <c r="H108" i="6"/>
  <c r="H128" i="6"/>
  <c r="H132" i="6"/>
  <c r="H144" i="6"/>
  <c r="H204" i="6"/>
  <c r="H216" i="6"/>
  <c r="H19" i="6"/>
  <c r="H110" i="6"/>
  <c r="H101" i="6"/>
  <c r="H165" i="6"/>
  <c r="H25" i="6"/>
  <c r="H89" i="6"/>
  <c r="H109" i="6"/>
  <c r="H226" i="6"/>
  <c r="H219" i="6"/>
  <c r="H217" i="6"/>
  <c r="H14" i="6"/>
  <c r="H33" i="6"/>
  <c r="H97" i="6"/>
  <c r="H161" i="6"/>
  <c r="H182" i="6"/>
  <c r="H39" i="6"/>
  <c r="H18" i="6"/>
  <c r="H47" i="6"/>
  <c r="H111" i="6"/>
  <c r="H143" i="6"/>
  <c r="H52" i="6"/>
  <c r="H56" i="6"/>
  <c r="H100" i="6"/>
  <c r="H116" i="6"/>
  <c r="H160" i="6"/>
  <c r="H168" i="6"/>
  <c r="H188" i="6"/>
  <c r="H126" i="6"/>
  <c r="H53" i="6"/>
  <c r="H117" i="6"/>
  <c r="H169" i="6"/>
  <c r="H61" i="6"/>
  <c r="H125" i="6"/>
  <c r="H189" i="6"/>
  <c r="H230" i="6"/>
  <c r="H223" i="6"/>
  <c r="H221" i="6"/>
  <c r="H78" i="6"/>
  <c r="H224" i="6"/>
  <c r="H17" i="6"/>
  <c r="H81" i="6"/>
  <c r="H102" i="6"/>
  <c r="H123" i="6"/>
  <c r="H145" i="6"/>
  <c r="H166" i="6"/>
  <c r="H187" i="6"/>
  <c r="H209" i="6"/>
  <c r="H50" i="6"/>
  <c r="H130" i="6"/>
  <c r="H67" i="6"/>
  <c r="H63" i="6"/>
  <c r="H122" i="6"/>
  <c r="H186" i="6"/>
  <c r="H8" i="6"/>
  <c r="H20" i="6"/>
  <c r="H24" i="6"/>
  <c r="H44" i="6"/>
  <c r="H60" i="6"/>
  <c r="H140" i="6"/>
  <c r="H192" i="6"/>
  <c r="H200" i="6"/>
  <c r="H208" i="6"/>
  <c r="H62" i="6"/>
  <c r="H69" i="6"/>
  <c r="H133" i="6"/>
  <c r="H197" i="6"/>
  <c r="H13" i="6"/>
  <c r="H77" i="6"/>
  <c r="H141" i="6"/>
  <c r="H205" i="6"/>
  <c r="H218" i="6"/>
  <c r="H227" i="6"/>
  <c r="H225" i="6"/>
  <c r="H228" i="6"/>
  <c r="H220" i="6"/>
  <c r="H22" i="6"/>
  <c r="H65" i="6"/>
  <c r="H107" i="6"/>
  <c r="H129" i="6"/>
  <c r="H171" i="6"/>
  <c r="H55" i="6"/>
  <c r="H135" i="6"/>
  <c r="H199" i="6"/>
  <c r="H127" i="6"/>
  <c r="H191" i="6"/>
  <c r="H36" i="6"/>
  <c r="H40" i="6"/>
  <c r="H72" i="6"/>
  <c r="H76" i="6"/>
  <c r="H88" i="6"/>
  <c r="H94" i="6"/>
  <c r="H190" i="6"/>
  <c r="H149" i="6"/>
  <c r="H137" i="6"/>
  <c r="H222" i="6"/>
  <c r="H231" i="6"/>
  <c r="H229" i="6"/>
  <c r="H174" i="6"/>
  <c r="DF19" i="4"/>
  <c r="DF23" i="4"/>
  <c r="DF43" i="4"/>
  <c r="DF51" i="4"/>
  <c r="DF59" i="4"/>
  <c r="DF63" i="4"/>
  <c r="DF79" i="4"/>
  <c r="DF83" i="4"/>
  <c r="DF91" i="4"/>
  <c r="DF95" i="4"/>
  <c r="DF115" i="4"/>
  <c r="DF123" i="4"/>
  <c r="DF135" i="4"/>
  <c r="DF167" i="4"/>
  <c r="DF183" i="4"/>
  <c r="DF219" i="4"/>
  <c r="DF239" i="4"/>
  <c r="DF24" i="4"/>
  <c r="DF72" i="4"/>
  <c r="DF92" i="4"/>
  <c r="DF108" i="4"/>
  <c r="DF172" i="4"/>
  <c r="DF184" i="4"/>
  <c r="DF240" i="4"/>
  <c r="DF21" i="4"/>
  <c r="DF93" i="4"/>
  <c r="DF113" i="4"/>
  <c r="DF145" i="4"/>
  <c r="DF161" i="4"/>
  <c r="DF209" i="4"/>
  <c r="DF221" i="4"/>
  <c r="DF233" i="4"/>
  <c r="DF193" i="4"/>
  <c r="DF26" i="4"/>
  <c r="DF42" i="4"/>
  <c r="DF58" i="4"/>
  <c r="DF70" i="4"/>
  <c r="DF86" i="4"/>
  <c r="DF114" i="4"/>
  <c r="DF122" i="4"/>
  <c r="DF130" i="4"/>
  <c r="DF142" i="4"/>
  <c r="DF150" i="4"/>
  <c r="DF158" i="4"/>
  <c r="DF166" i="4"/>
  <c r="DF174" i="4"/>
  <c r="DF182" i="4"/>
  <c r="DF190" i="4"/>
  <c r="DF198" i="4"/>
  <c r="DF206" i="4"/>
  <c r="DF214" i="4"/>
  <c r="DF222" i="4"/>
  <c r="DF230" i="4"/>
  <c r="DF104" i="4"/>
  <c r="DF136" i="4"/>
  <c r="DF144" i="4"/>
  <c r="DF160" i="4"/>
  <c r="DF180" i="4"/>
  <c r="DF196" i="4"/>
  <c r="DF208" i="4"/>
  <c r="DF224" i="4"/>
  <c r="DF236" i="4"/>
  <c r="DF29" i="4"/>
  <c r="DF97" i="4"/>
  <c r="DF217" i="4"/>
  <c r="DF31" i="4"/>
  <c r="DF35" i="4"/>
  <c r="DF39" i="4"/>
  <c r="DF47" i="4"/>
  <c r="DF67" i="4"/>
  <c r="DF75" i="4"/>
  <c r="DF99" i="4"/>
  <c r="DF111" i="4"/>
  <c r="DF119" i="4"/>
  <c r="DF139" i="4"/>
  <c r="DF171" i="4"/>
  <c r="DF187" i="4"/>
  <c r="DF199" i="4"/>
  <c r="DF36" i="4"/>
  <c r="DF40" i="4"/>
  <c r="DF52" i="4"/>
  <c r="DF60" i="4"/>
  <c r="DF76" i="4"/>
  <c r="DF84" i="4"/>
  <c r="DF120" i="4"/>
  <c r="DF156" i="4"/>
  <c r="DF200" i="4"/>
  <c r="DF220" i="4"/>
  <c r="DF49" i="4"/>
  <c r="DF57" i="4"/>
  <c r="DF81" i="4"/>
  <c r="DF89" i="4"/>
  <c r="DF169" i="4"/>
  <c r="DF181" i="4"/>
  <c r="DF229" i="4"/>
  <c r="DF38" i="4"/>
  <c r="DF54" i="4"/>
  <c r="DF66" i="4"/>
  <c r="DF82" i="4"/>
  <c r="DF98" i="4"/>
  <c r="DF106" i="4"/>
  <c r="DF170" i="4"/>
  <c r="DF178" i="4"/>
  <c r="DF194" i="4"/>
  <c r="DF202" i="4"/>
  <c r="DF218" i="4"/>
  <c r="DF226" i="4"/>
  <c r="DF234" i="4"/>
  <c r="DF20" i="4"/>
  <c r="DF80" i="4"/>
  <c r="DF88" i="4"/>
  <c r="DF116" i="4"/>
  <c r="DF132" i="4"/>
  <c r="DF25" i="4"/>
  <c r="DF85" i="4"/>
  <c r="DF109" i="4"/>
  <c r="DF121" i="4"/>
  <c r="DF141" i="4"/>
  <c r="DF157" i="4"/>
  <c r="DF173" i="4"/>
  <c r="DF197" i="4"/>
  <c r="DF237" i="4"/>
  <c r="DF27" i="4"/>
  <c r="DF55" i="4"/>
  <c r="DF87" i="4"/>
  <c r="DF103" i="4"/>
  <c r="DF107" i="4"/>
  <c r="DF131" i="4"/>
  <c r="DF147" i="4"/>
  <c r="DF155" i="4"/>
  <c r="DF179" i="4"/>
  <c r="DF195" i="4"/>
  <c r="DF203" i="4"/>
  <c r="DF211" i="4"/>
  <c r="DF215" i="4"/>
  <c r="DF223" i="4"/>
  <c r="DF227" i="4"/>
  <c r="DF32" i="4"/>
  <c r="DF48" i="4"/>
  <c r="DF112" i="4"/>
  <c r="DF128" i="4"/>
  <c r="DF148" i="4"/>
  <c r="DF176" i="4"/>
  <c r="DF192" i="4"/>
  <c r="DF212" i="4"/>
  <c r="DF228" i="4"/>
  <c r="DF41" i="4"/>
  <c r="DF73" i="4"/>
  <c r="DF101" i="4"/>
  <c r="DF125" i="4"/>
  <c r="DF153" i="4"/>
  <c r="DF201" i="4"/>
  <c r="DF129" i="4"/>
  <c r="DF241" i="4"/>
  <c r="DF18" i="4"/>
  <c r="DF22" i="4"/>
  <c r="DF34" i="4"/>
  <c r="DF50" i="4"/>
  <c r="DF78" i="4"/>
  <c r="DF94" i="4"/>
  <c r="DF110" i="4"/>
  <c r="DF118" i="4"/>
  <c r="DF126" i="4"/>
  <c r="DF134" i="4"/>
  <c r="DF146" i="4"/>
  <c r="DF154" i="4"/>
  <c r="DF162" i="4"/>
  <c r="DF186" i="4"/>
  <c r="DF210" i="4"/>
  <c r="DF238" i="4"/>
  <c r="DF242" i="4"/>
  <c r="DF164" i="4"/>
  <c r="DF204" i="4"/>
  <c r="DF216" i="4"/>
  <c r="DF244" i="4"/>
  <c r="DF17" i="4"/>
  <c r="DF45" i="4"/>
  <c r="DF53" i="4"/>
  <c r="DF61" i="4"/>
  <c r="DF105" i="4"/>
  <c r="DF117" i="4"/>
  <c r="DF133" i="4"/>
  <c r="DF149" i="4"/>
  <c r="DF165" i="4"/>
  <c r="DF185" i="4"/>
  <c r="DF225" i="4"/>
  <c r="DF71" i="4"/>
  <c r="DF127" i="4"/>
  <c r="DF143" i="4"/>
  <c r="DF151" i="4"/>
  <c r="DF159" i="4"/>
  <c r="DF163" i="4"/>
  <c r="DF175" i="4"/>
  <c r="DF191" i="4"/>
  <c r="DF207" i="4"/>
  <c r="DF231" i="4"/>
  <c r="DF235" i="4"/>
  <c r="DF243" i="4"/>
  <c r="DF28" i="4"/>
  <c r="DF44" i="4"/>
  <c r="DF64" i="4"/>
  <c r="DF100" i="4"/>
  <c r="DF140" i="4"/>
  <c r="DF168" i="4"/>
  <c r="DF33" i="4"/>
  <c r="DF65" i="4"/>
  <c r="DF137" i="4"/>
  <c r="DF177" i="4"/>
  <c r="DF189" i="4"/>
  <c r="DF213" i="4"/>
  <c r="DF30" i="4"/>
  <c r="DF46" i="4"/>
  <c r="DF62" i="4"/>
  <c r="DF74" i="4"/>
  <c r="DF90" i="4"/>
  <c r="DF102" i="4"/>
  <c r="DF138" i="4"/>
  <c r="DF56" i="4"/>
  <c r="DF68" i="4"/>
  <c r="DF96" i="4"/>
  <c r="DF124" i="4"/>
  <c r="DF152" i="4"/>
  <c r="DF188" i="4"/>
  <c r="DF232" i="4"/>
  <c r="DF37" i="4"/>
  <c r="DF69" i="4"/>
  <c r="DF77" i="4"/>
  <c r="DF205" i="4"/>
  <c r="DF245" i="4"/>
  <c r="DF16" i="4"/>
  <c r="L47" i="6"/>
  <c r="H98" i="6"/>
  <c r="K217" i="5"/>
  <c r="R217" i="5" s="1"/>
  <c r="K219" i="5"/>
  <c r="K220" i="5"/>
  <c r="K221" i="5"/>
  <c r="Y221" i="5" s="1"/>
  <c r="K223" i="5"/>
  <c r="Y223" i="5" s="1"/>
  <c r="K225" i="5"/>
  <c r="Y225" i="5" s="1"/>
  <c r="K227" i="5"/>
  <c r="Y227" i="5" s="1"/>
  <c r="K229" i="5"/>
  <c r="Y229" i="5" s="1"/>
  <c r="K231" i="5"/>
  <c r="Y231" i="5" s="1"/>
  <c r="K232" i="5"/>
  <c r="K233" i="5"/>
  <c r="O233" i="5" s="1"/>
  <c r="K222" i="5"/>
  <c r="K224" i="5"/>
  <c r="K218" i="5"/>
  <c r="O218" i="5" s="1"/>
  <c r="K226" i="5"/>
  <c r="Y226" i="5" s="1"/>
  <c r="K230" i="5"/>
  <c r="O230" i="5" s="1"/>
  <c r="K228" i="5"/>
  <c r="U228" i="5" s="1"/>
  <c r="S171" i="6" l="1"/>
  <c r="AB14" i="20"/>
  <c r="X1" i="7"/>
  <c r="X236" i="7" s="1"/>
  <c r="DF6" i="4"/>
  <c r="L235" i="4"/>
  <c r="BW5" i="4"/>
  <c r="DF9" i="4"/>
  <c r="DF7" i="4"/>
  <c r="DF5" i="4"/>
  <c r="DM32" i="10"/>
  <c r="DF8" i="4"/>
  <c r="X253" i="7" a="1"/>
  <c r="X253" i="7" s="1"/>
  <c r="X272" i="7" a="1"/>
  <c r="X272" i="7" s="1"/>
  <c r="X271" i="7" a="1"/>
  <c r="X271" i="7" s="1"/>
  <c r="X252" i="7" a="1"/>
  <c r="X252" i="7" s="1"/>
  <c r="DO33" i="10"/>
  <c r="S230" i="6"/>
  <c r="G230" i="6" s="1"/>
  <c r="DM31" i="10"/>
  <c r="DO31" i="10"/>
  <c r="S90" i="6"/>
  <c r="S155" i="6"/>
  <c r="DO32" i="10"/>
  <c r="DK31" i="10"/>
  <c r="X239" i="7" a="1"/>
  <c r="X239" i="7" s="1"/>
  <c r="X243" i="7" a="1"/>
  <c r="X243" i="7" s="1"/>
  <c r="X251" i="7" a="1"/>
  <c r="X251" i="7" s="1"/>
  <c r="X257" i="7"/>
  <c r="X240" i="7" a="1"/>
  <c r="X240" i="7" s="1"/>
  <c r="X244" i="7" a="1"/>
  <c r="X244" i="7" s="1"/>
  <c r="X258" i="7" a="1"/>
  <c r="X258" i="7" s="1"/>
  <c r="X260" i="7" a="1"/>
  <c r="X260" i="7" s="1"/>
  <c r="X241" i="7" a="1"/>
  <c r="X241" i="7" s="1"/>
  <c r="X245" i="7" a="1"/>
  <c r="X245" i="7" s="1"/>
  <c r="X238" i="7"/>
  <c r="X242" i="7" a="1"/>
  <c r="X242" i="7" s="1"/>
  <c r="X246" i="7" a="1"/>
  <c r="X246" i="7" s="1"/>
  <c r="X250" i="7" a="1"/>
  <c r="X250" i="7" s="1"/>
  <c r="X254" i="7" a="1"/>
  <c r="X254" i="7" s="1"/>
  <c r="X259" i="7" a="1"/>
  <c r="X259" i="7" s="1"/>
  <c r="X261" i="7" a="1"/>
  <c r="X261" i="7" s="1"/>
  <c r="X263" i="7" a="1"/>
  <c r="X263" i="7" s="1"/>
  <c r="X265" i="7" a="1"/>
  <c r="X265" i="7" s="1"/>
  <c r="X262" i="7" a="1"/>
  <c r="X262" i="7" s="1"/>
  <c r="X273" i="7" a="1"/>
  <c r="X273" i="7" s="1"/>
  <c r="X264" i="7" a="1"/>
  <c r="X264" i="7" s="1"/>
  <c r="X269" i="7" a="1"/>
  <c r="X269" i="7" s="1"/>
  <c r="X270" i="7" a="1"/>
  <c r="X270" i="7" s="1"/>
  <c r="X276" i="7"/>
  <c r="DK32" i="10"/>
  <c r="S182" i="6"/>
  <c r="S198" i="6"/>
  <c r="S110" i="6"/>
  <c r="W128" i="7"/>
  <c r="S15" i="6"/>
  <c r="S186" i="6"/>
  <c r="S231" i="6"/>
  <c r="W112" i="7"/>
  <c r="L238" i="4"/>
  <c r="L239" i="4"/>
  <c r="L245" i="4"/>
  <c r="L231" i="4"/>
  <c r="L240" i="4"/>
  <c r="L243" i="4"/>
  <c r="L234" i="4"/>
  <c r="L242" i="4"/>
  <c r="L232" i="4"/>
  <c r="L230" i="4"/>
  <c r="L244" i="4"/>
  <c r="L237" i="4"/>
  <c r="L236" i="4"/>
  <c r="L233" i="4"/>
  <c r="S179" i="6"/>
  <c r="L229" i="4"/>
  <c r="M245" i="4"/>
  <c r="M235" i="4"/>
  <c r="M239" i="4"/>
  <c r="M238" i="4"/>
  <c r="M233" i="4"/>
  <c r="M230" i="4"/>
  <c r="S42" i="6"/>
  <c r="W151" i="7"/>
  <c r="S107" i="6"/>
  <c r="W27" i="7"/>
  <c r="W198" i="7"/>
  <c r="S161" i="6"/>
  <c r="S227" i="6"/>
  <c r="S122" i="6"/>
  <c r="W54" i="7"/>
  <c r="W220" i="7"/>
  <c r="K220" i="7" s="1"/>
  <c r="S51" i="6"/>
  <c r="W166" i="7"/>
  <c r="W94" i="7"/>
  <c r="W30" i="7"/>
  <c r="S63" i="6"/>
  <c r="W163" i="7"/>
  <c r="S78" i="6"/>
  <c r="S113" i="6"/>
  <c r="S65" i="6"/>
  <c r="S58" i="6"/>
  <c r="W147" i="7"/>
  <c r="S185" i="6"/>
  <c r="S221" i="6"/>
  <c r="S209" i="6"/>
  <c r="S219" i="6"/>
  <c r="G219" i="6" s="1"/>
  <c r="S141" i="6"/>
  <c r="S145" i="6"/>
  <c r="S170" i="6"/>
  <c r="S129" i="6"/>
  <c r="S7" i="6"/>
  <c r="S27" i="6"/>
  <c r="S39" i="6"/>
  <c r="S14" i="6"/>
  <c r="S194" i="6"/>
  <c r="S71" i="6"/>
  <c r="S225" i="6"/>
  <c r="S191" i="6"/>
  <c r="S94" i="6"/>
  <c r="S89" i="6"/>
  <c r="S143" i="6"/>
  <c r="S35" i="6"/>
  <c r="S177" i="6"/>
  <c r="S157" i="6"/>
  <c r="W229" i="7"/>
  <c r="S62" i="6"/>
  <c r="W223" i="7"/>
  <c r="S46" i="6"/>
  <c r="S220" i="6"/>
  <c r="G220" i="6" s="1"/>
  <c r="S26" i="6"/>
  <c r="W7" i="7"/>
  <c r="W115" i="7"/>
  <c r="S214" i="6"/>
  <c r="S167" i="6"/>
  <c r="S105" i="6"/>
  <c r="S193" i="6"/>
  <c r="S222" i="6"/>
  <c r="W143" i="7"/>
  <c r="S218" i="6"/>
  <c r="G218" i="6" s="1"/>
  <c r="W225" i="7"/>
  <c r="S49" i="6"/>
  <c r="S138" i="6"/>
  <c r="S114" i="6"/>
  <c r="W50" i="7"/>
  <c r="K217" i="7"/>
  <c r="K227" i="7"/>
  <c r="K215" i="7"/>
  <c r="K219" i="7"/>
  <c r="W19" i="7"/>
  <c r="S45" i="6"/>
  <c r="W84" i="7"/>
  <c r="S85" i="6"/>
  <c r="S19" i="6"/>
  <c r="S54" i="6"/>
  <c r="V224" i="7"/>
  <c r="K224" i="7" s="1"/>
  <c r="V197" i="7"/>
  <c r="R227" i="6"/>
  <c r="S133" i="6"/>
  <c r="W146" i="7"/>
  <c r="W15" i="7"/>
  <c r="W210" i="7"/>
  <c r="W88" i="7"/>
  <c r="W194" i="7"/>
  <c r="W67" i="7"/>
  <c r="S139" i="6"/>
  <c r="W127" i="7"/>
  <c r="S69" i="6"/>
  <c r="S181" i="6"/>
  <c r="W159" i="7"/>
  <c r="S86" i="6"/>
  <c r="S6" i="6"/>
  <c r="W175" i="7"/>
  <c r="S117" i="6"/>
  <c r="S102" i="6"/>
  <c r="S29" i="6"/>
  <c r="S25" i="6"/>
  <c r="W98" i="7"/>
  <c r="S165" i="6"/>
  <c r="R222" i="6"/>
  <c r="V85" i="7"/>
  <c r="S216" i="6"/>
  <c r="W38" i="7"/>
  <c r="FB33" i="10"/>
  <c r="EZ33" i="10"/>
  <c r="EV33" i="10"/>
  <c r="EX33" i="10"/>
  <c r="X33" i="10"/>
  <c r="V33" i="10"/>
  <c r="T33" i="10"/>
  <c r="R33" i="10"/>
  <c r="W193" i="7"/>
  <c r="S196" i="6"/>
  <c r="W161" i="7"/>
  <c r="S164" i="6"/>
  <c r="W113" i="7"/>
  <c r="S116" i="6"/>
  <c r="W81" i="7"/>
  <c r="S84" i="6"/>
  <c r="W57" i="7"/>
  <c r="S60" i="6"/>
  <c r="W33" i="7"/>
  <c r="S36" i="6"/>
  <c r="W5" i="7"/>
  <c r="S8" i="6"/>
  <c r="W34" i="7"/>
  <c r="S37" i="6"/>
  <c r="W212" i="7"/>
  <c r="S215" i="6"/>
  <c r="W169" i="7"/>
  <c r="S172" i="6"/>
  <c r="W105" i="7"/>
  <c r="S108" i="6"/>
  <c r="W73" i="7"/>
  <c r="S76" i="6"/>
  <c r="W25" i="7"/>
  <c r="S28" i="6"/>
  <c r="W20" i="7"/>
  <c r="S23" i="6"/>
  <c r="W117" i="7"/>
  <c r="S120" i="6"/>
  <c r="W29" i="7"/>
  <c r="S32" i="6"/>
  <c r="W160" i="7"/>
  <c r="S163" i="6"/>
  <c r="W61" i="7"/>
  <c r="S64" i="6"/>
  <c r="W93" i="7"/>
  <c r="S96" i="6"/>
  <c r="W170" i="7"/>
  <c r="S173" i="6"/>
  <c r="W76" i="7"/>
  <c r="S79" i="6"/>
  <c r="W153" i="7"/>
  <c r="S156" i="6"/>
  <c r="W165" i="7"/>
  <c r="S168" i="6"/>
  <c r="W149" i="7"/>
  <c r="S152" i="6"/>
  <c r="W116" i="7"/>
  <c r="S119" i="6"/>
  <c r="W192" i="7"/>
  <c r="S195" i="6"/>
  <c r="W78" i="7"/>
  <c r="S81" i="6"/>
  <c r="W58" i="7"/>
  <c r="S61" i="6"/>
  <c r="W74" i="7"/>
  <c r="S77" i="6"/>
  <c r="W124" i="7"/>
  <c r="S127" i="6"/>
  <c r="EX5" i="10"/>
  <c r="EY5" i="10" s="1"/>
  <c r="EV5" i="10"/>
  <c r="FB5" i="10"/>
  <c r="FC5" i="10" s="1"/>
  <c r="EZ5" i="10"/>
  <c r="FA5" i="10" s="1"/>
  <c r="V216" i="7"/>
  <c r="K216" i="7" s="1"/>
  <c r="W145" i="7"/>
  <c r="S148" i="6"/>
  <c r="W85" i="7"/>
  <c r="S88" i="6"/>
  <c r="W37" i="7"/>
  <c r="S40" i="6"/>
  <c r="W157" i="7"/>
  <c r="S160" i="6"/>
  <c r="W21" i="7"/>
  <c r="S24" i="6"/>
  <c r="W77" i="7"/>
  <c r="S80" i="6"/>
  <c r="W64" i="7"/>
  <c r="S67" i="6"/>
  <c r="W133" i="7"/>
  <c r="S136" i="6"/>
  <c r="W148" i="7"/>
  <c r="S151" i="6"/>
  <c r="W226" i="7"/>
  <c r="S229" i="6"/>
  <c r="W95" i="7"/>
  <c r="S98" i="6"/>
  <c r="W52" i="7"/>
  <c r="S55" i="6"/>
  <c r="W187" i="7"/>
  <c r="S190" i="6"/>
  <c r="W139" i="7"/>
  <c r="S142" i="6"/>
  <c r="W189" i="7"/>
  <c r="S192" i="6"/>
  <c r="W6" i="7"/>
  <c r="S9" i="6"/>
  <c r="W14" i="7"/>
  <c r="S17" i="6"/>
  <c r="W28" i="7"/>
  <c r="S31" i="6"/>
  <c r="W207" i="7"/>
  <c r="S210" i="6"/>
  <c r="W156" i="7"/>
  <c r="S159" i="6"/>
  <c r="W10" i="7"/>
  <c r="S13" i="6"/>
  <c r="V2" i="7"/>
  <c r="R5" i="6"/>
  <c r="W201" i="7"/>
  <c r="S204" i="6"/>
  <c r="W109" i="7"/>
  <c r="S112" i="6"/>
  <c r="W53" i="7"/>
  <c r="S56" i="6"/>
  <c r="W120" i="7"/>
  <c r="S123" i="6"/>
  <c r="W101" i="7"/>
  <c r="S104" i="6"/>
  <c r="W205" i="7"/>
  <c r="S208" i="6"/>
  <c r="W63" i="7"/>
  <c r="S66" i="6"/>
  <c r="W134" i="7"/>
  <c r="S137" i="6"/>
  <c r="W129" i="7"/>
  <c r="S132" i="6"/>
  <c r="W173" i="7"/>
  <c r="S176" i="6"/>
  <c r="W155" i="7"/>
  <c r="S158" i="6"/>
  <c r="W80" i="7"/>
  <c r="S83" i="6"/>
  <c r="W171" i="7"/>
  <c r="S174" i="6"/>
  <c r="W79" i="7"/>
  <c r="S82" i="6"/>
  <c r="W181" i="7"/>
  <c r="S184" i="6"/>
  <c r="W200" i="7"/>
  <c r="S203" i="6"/>
  <c r="W106" i="7"/>
  <c r="S109" i="6"/>
  <c r="W90" i="7"/>
  <c r="S93" i="6"/>
  <c r="W180" i="7"/>
  <c r="S183" i="6"/>
  <c r="W144" i="7"/>
  <c r="S147" i="6"/>
  <c r="W196" i="7"/>
  <c r="S199" i="6"/>
  <c r="W100" i="7"/>
  <c r="S103" i="6"/>
  <c r="W177" i="7"/>
  <c r="S180" i="6"/>
  <c r="W121" i="7"/>
  <c r="S124" i="6"/>
  <c r="W97" i="7"/>
  <c r="S100" i="6"/>
  <c r="W65" i="7"/>
  <c r="S68" i="6"/>
  <c r="W49" i="7"/>
  <c r="S52" i="6"/>
  <c r="W70" i="7"/>
  <c r="S73" i="6"/>
  <c r="W18" i="7"/>
  <c r="S21" i="6"/>
  <c r="W172" i="7"/>
  <c r="S175" i="6"/>
  <c r="W137" i="7"/>
  <c r="S140" i="6"/>
  <c r="W89" i="7"/>
  <c r="S92" i="6"/>
  <c r="W41" i="7"/>
  <c r="S44" i="6"/>
  <c r="W9" i="7"/>
  <c r="S12" i="6"/>
  <c r="W125" i="7"/>
  <c r="S128" i="6"/>
  <c r="W69" i="7"/>
  <c r="S72" i="6"/>
  <c r="W13" i="7"/>
  <c r="S16" i="6"/>
  <c r="W141" i="7"/>
  <c r="S144" i="6"/>
  <c r="W202" i="7"/>
  <c r="S205" i="6"/>
  <c r="W47" i="7"/>
  <c r="S50" i="6"/>
  <c r="W40" i="7"/>
  <c r="S43" i="6"/>
  <c r="W45" i="7"/>
  <c r="S48" i="6"/>
  <c r="W72" i="7"/>
  <c r="S75" i="6"/>
  <c r="W123" i="7"/>
  <c r="S126" i="6"/>
  <c r="W31" i="7"/>
  <c r="S34" i="6"/>
  <c r="W197" i="7"/>
  <c r="S200" i="6"/>
  <c r="W209" i="7"/>
  <c r="S212" i="6"/>
  <c r="W185" i="7"/>
  <c r="S188" i="6"/>
  <c r="W150" i="7"/>
  <c r="S153" i="6"/>
  <c r="W214" i="7"/>
  <c r="S217" i="6"/>
  <c r="W230" i="7"/>
  <c r="R97" i="6"/>
  <c r="V94" i="7"/>
  <c r="R82" i="6"/>
  <c r="V79" i="7"/>
  <c r="R225" i="6"/>
  <c r="V222" i="7"/>
  <c r="K222" i="7" s="1"/>
  <c r="V229" i="7"/>
  <c r="R26" i="6"/>
  <c r="V23" i="7"/>
  <c r="R56" i="6"/>
  <c r="V53" i="7"/>
  <c r="R224" i="6"/>
  <c r="G224" i="6" s="1"/>
  <c r="V221" i="7"/>
  <c r="K221" i="7" s="1"/>
  <c r="R55" i="6"/>
  <c r="V52" i="7"/>
  <c r="R72" i="6"/>
  <c r="V69" i="7"/>
  <c r="R32" i="6"/>
  <c r="V29" i="7"/>
  <c r="R8" i="6"/>
  <c r="V5" i="7"/>
  <c r="R22" i="6"/>
  <c r="V19" i="7"/>
  <c r="R221" i="6"/>
  <c r="V218" i="7"/>
  <c r="K218" i="7" s="1"/>
  <c r="R172" i="6"/>
  <c r="V169" i="7"/>
  <c r="R86" i="6"/>
  <c r="V83" i="7"/>
  <c r="R231" i="6"/>
  <c r="G231" i="6" s="1"/>
  <c r="V228" i="7"/>
  <c r="K228" i="7" s="1"/>
  <c r="R107" i="6"/>
  <c r="V104" i="7"/>
  <c r="R103" i="6"/>
  <c r="V100" i="7"/>
  <c r="R71" i="6"/>
  <c r="V68" i="7"/>
  <c r="R93" i="6"/>
  <c r="V90" i="7"/>
  <c r="R48" i="6"/>
  <c r="V45" i="7"/>
  <c r="R98" i="6"/>
  <c r="V95" i="7"/>
  <c r="R229" i="6"/>
  <c r="V226" i="7"/>
  <c r="R81" i="6"/>
  <c r="V78" i="7"/>
  <c r="V230" i="7"/>
  <c r="R151" i="6"/>
  <c r="V148" i="7"/>
  <c r="R68" i="6"/>
  <c r="V65" i="7"/>
  <c r="R24" i="6"/>
  <c r="V21" i="7"/>
  <c r="R23" i="6"/>
  <c r="V20" i="7"/>
  <c r="R123" i="6"/>
  <c r="V120" i="7"/>
  <c r="R228" i="6"/>
  <c r="G228" i="6" s="1"/>
  <c r="V225" i="7"/>
  <c r="R90" i="6"/>
  <c r="V87" i="7"/>
  <c r="R52" i="6"/>
  <c r="V49" i="7"/>
  <c r="R47" i="6"/>
  <c r="V44" i="7"/>
  <c r="R95" i="6"/>
  <c r="V92" i="7"/>
  <c r="R53" i="6"/>
  <c r="V50" i="7"/>
  <c r="R18" i="6"/>
  <c r="V15" i="7"/>
  <c r="R114" i="6"/>
  <c r="V111" i="7"/>
  <c r="V231" i="7"/>
  <c r="R106" i="6"/>
  <c r="V103" i="7"/>
  <c r="G226" i="6"/>
  <c r="G223" i="6"/>
  <c r="T5" i="10"/>
  <c r="U5" i="10" s="1"/>
  <c r="R5" i="10"/>
  <c r="X5" i="10"/>
  <c r="Y5" i="10" s="1"/>
  <c r="V5" i="10"/>
  <c r="W5" i="10" s="1"/>
  <c r="Y232" i="5"/>
  <c r="O220" i="5"/>
  <c r="Y219" i="5"/>
  <c r="U233" i="5"/>
  <c r="R229" i="5"/>
  <c r="O229" i="5"/>
  <c r="U229" i="5"/>
  <c r="R233" i="5"/>
  <c r="Y217" i="5"/>
  <c r="U222" i="5"/>
  <c r="O222" i="5"/>
  <c r="Y222" i="5"/>
  <c r="R222" i="5"/>
  <c r="O224" i="5"/>
  <c r="R224" i="5"/>
  <c r="Y233" i="5"/>
  <c r="O217" i="5"/>
  <c r="U217" i="5"/>
  <c r="R228" i="5"/>
  <c r="U225" i="5"/>
  <c r="O221" i="5"/>
  <c r="R221" i="5"/>
  <c r="U232" i="5"/>
  <c r="U221" i="5"/>
  <c r="R225" i="5"/>
  <c r="O225" i="5"/>
  <c r="U230" i="5"/>
  <c r="R230" i="5"/>
  <c r="O226" i="5"/>
  <c r="R218" i="5"/>
  <c r="U218" i="5"/>
  <c r="Y230" i="5"/>
  <c r="Y220" i="5"/>
  <c r="R226" i="5"/>
  <c r="U226" i="5"/>
  <c r="Y218" i="5"/>
  <c r="O228" i="5"/>
  <c r="R232" i="5"/>
  <c r="U220" i="5"/>
  <c r="Y224" i="5"/>
  <c r="O232" i="5"/>
  <c r="R220" i="5"/>
  <c r="U224" i="5"/>
  <c r="Y228" i="5"/>
  <c r="O231" i="5"/>
  <c r="O227" i="5"/>
  <c r="O223" i="5"/>
  <c r="O219" i="5"/>
  <c r="R231" i="5"/>
  <c r="R227" i="5"/>
  <c r="R223" i="5"/>
  <c r="R219" i="5"/>
  <c r="U231" i="5"/>
  <c r="U227" i="5"/>
  <c r="U223" i="5"/>
  <c r="U219" i="5"/>
  <c r="N219" i="3"/>
  <c r="O219" i="3"/>
  <c r="N220" i="3"/>
  <c r="O220" i="3"/>
  <c r="N221" i="3"/>
  <c r="O221" i="3"/>
  <c r="N222" i="3"/>
  <c r="O222" i="3"/>
  <c r="N223" i="3"/>
  <c r="O223" i="3"/>
  <c r="N224" i="3"/>
  <c r="O224" i="3"/>
  <c r="N225" i="3"/>
  <c r="O225" i="3"/>
  <c r="N226" i="3"/>
  <c r="O226" i="3"/>
  <c r="N227" i="3"/>
  <c r="O227" i="3"/>
  <c r="N228" i="3"/>
  <c r="O228" i="3"/>
  <c r="N229" i="3"/>
  <c r="O229" i="3"/>
  <c r="N230" i="3"/>
  <c r="O230" i="3"/>
  <c r="N231" i="3"/>
  <c r="O231" i="3"/>
  <c r="B235" i="4"/>
  <c r="C235" i="4"/>
  <c r="D235" i="4"/>
  <c r="E235" i="4"/>
  <c r="D224" i="6" s="1"/>
  <c r="F235" i="4"/>
  <c r="G235" i="4"/>
  <c r="I235" i="4"/>
  <c r="E224" i="6" s="1"/>
  <c r="J235" i="4"/>
  <c r="U235" i="4"/>
  <c r="V235" i="4"/>
  <c r="AE235" i="4"/>
  <c r="AF235" i="4"/>
  <c r="Z235" i="4"/>
  <c r="AA235" i="4"/>
  <c r="AO235" i="4"/>
  <c r="AP235" i="4"/>
  <c r="AJ235" i="4"/>
  <c r="AK235" i="4"/>
  <c r="AT235" i="4"/>
  <c r="AU235" i="4"/>
  <c r="AY235" i="4"/>
  <c r="AZ235" i="4"/>
  <c r="BD235" i="4"/>
  <c r="BE235" i="4"/>
  <c r="BI235" i="4"/>
  <c r="BJ235" i="4"/>
  <c r="BS235" i="4"/>
  <c r="BT235" i="4"/>
  <c r="BN235" i="4"/>
  <c r="BO235" i="4"/>
  <c r="CH235" i="4"/>
  <c r="CI235" i="4"/>
  <c r="CL235" i="4"/>
  <c r="CM235" i="4"/>
  <c r="CQ235" i="4"/>
  <c r="CR235" i="4"/>
  <c r="CS235" i="4"/>
  <c r="DA235" i="4"/>
  <c r="DB235" i="4"/>
  <c r="DC235" i="4"/>
  <c r="CV235" i="4"/>
  <c r="CW235" i="4"/>
  <c r="CX235" i="4"/>
  <c r="DP235" i="4"/>
  <c r="DQ235" i="4"/>
  <c r="DR235" i="4"/>
  <c r="DL235" i="4"/>
  <c r="DM235" i="4"/>
  <c r="DV235" i="4"/>
  <c r="DW235" i="4"/>
  <c r="EA235" i="4"/>
  <c r="EB235" i="4"/>
  <c r="AS236" i="4"/>
  <c r="B236" i="4"/>
  <c r="C236" i="4"/>
  <c r="D236" i="4"/>
  <c r="E236" i="4"/>
  <c r="D225" i="6" s="1"/>
  <c r="F236" i="4"/>
  <c r="G236" i="4"/>
  <c r="I236" i="4"/>
  <c r="E225" i="6" s="1"/>
  <c r="J236" i="4"/>
  <c r="U236" i="4"/>
  <c r="V236" i="4"/>
  <c r="AE236" i="4"/>
  <c r="AF236" i="4"/>
  <c r="Z236" i="4"/>
  <c r="AA236" i="4"/>
  <c r="AO236" i="4"/>
  <c r="AP236" i="4"/>
  <c r="AJ236" i="4"/>
  <c r="AK236" i="4"/>
  <c r="AT236" i="4"/>
  <c r="AU236" i="4"/>
  <c r="AY236" i="4"/>
  <c r="AZ236" i="4"/>
  <c r="BD236" i="4"/>
  <c r="BE236" i="4"/>
  <c r="BI236" i="4"/>
  <c r="BJ236" i="4"/>
  <c r="BS236" i="4"/>
  <c r="BT236" i="4"/>
  <c r="BN236" i="4"/>
  <c r="BO236" i="4"/>
  <c r="CH236" i="4"/>
  <c r="CI236" i="4"/>
  <c r="CM236" i="4"/>
  <c r="CR236" i="4"/>
  <c r="CS236" i="4"/>
  <c r="DB236" i="4"/>
  <c r="DC236" i="4"/>
  <c r="CW236" i="4"/>
  <c r="CX236" i="4"/>
  <c r="DQ236" i="4"/>
  <c r="DR236" i="4"/>
  <c r="DL236" i="4"/>
  <c r="DM236" i="4"/>
  <c r="DU236" i="4"/>
  <c r="DV236" i="4"/>
  <c r="DW236" i="4"/>
  <c r="EA236" i="4"/>
  <c r="EB236" i="4"/>
  <c r="BC237" i="4"/>
  <c r="B237" i="4"/>
  <c r="C237" i="4"/>
  <c r="D237" i="4"/>
  <c r="E237" i="4"/>
  <c r="D226" i="6" s="1"/>
  <c r="F237" i="4"/>
  <c r="G237" i="4"/>
  <c r="I237" i="4"/>
  <c r="E226" i="6" s="1"/>
  <c r="J237" i="4"/>
  <c r="U237" i="4"/>
  <c r="V237" i="4"/>
  <c r="AD237" i="4"/>
  <c r="AE237" i="4"/>
  <c r="AF237" i="4"/>
  <c r="Y237" i="4"/>
  <c r="Z237" i="4"/>
  <c r="AA237" i="4"/>
  <c r="AN237" i="4"/>
  <c r="AO237" i="4"/>
  <c r="AP237" i="4"/>
  <c r="AI237" i="4"/>
  <c r="AJ237" i="4"/>
  <c r="AK237" i="4"/>
  <c r="AS237" i="4"/>
  <c r="AT237" i="4"/>
  <c r="AU237" i="4"/>
  <c r="AX237" i="4"/>
  <c r="AY237" i="4"/>
  <c r="AZ237" i="4"/>
  <c r="BD237" i="4"/>
  <c r="BE237" i="4"/>
  <c r="BI237" i="4"/>
  <c r="BJ237" i="4"/>
  <c r="BR237" i="4"/>
  <c r="BS237" i="4"/>
  <c r="BT237" i="4"/>
  <c r="BM237" i="4"/>
  <c r="BN237" i="4"/>
  <c r="BO237" i="4"/>
  <c r="CG237" i="4"/>
  <c r="CH237" i="4"/>
  <c r="CI237" i="4"/>
  <c r="CM237" i="4"/>
  <c r="CQ237" i="4"/>
  <c r="CR237" i="4"/>
  <c r="CS237" i="4"/>
  <c r="DA237" i="4"/>
  <c r="DB237" i="4"/>
  <c r="DC237" i="4"/>
  <c r="CV237" i="4"/>
  <c r="CW237" i="4"/>
  <c r="CX237" i="4"/>
  <c r="DP237" i="4"/>
  <c r="DQ237" i="4"/>
  <c r="DR237" i="4"/>
  <c r="DK237" i="4"/>
  <c r="DL237" i="4"/>
  <c r="DM237" i="4"/>
  <c r="DU237" i="4"/>
  <c r="DV237" i="4"/>
  <c r="DW237" i="4"/>
  <c r="DZ237" i="4"/>
  <c r="EA237" i="4"/>
  <c r="EB237" i="4"/>
  <c r="B238" i="4"/>
  <c r="C238" i="4"/>
  <c r="D238" i="4"/>
  <c r="E238" i="4"/>
  <c r="D227" i="6" s="1"/>
  <c r="F238" i="4"/>
  <c r="G238" i="4"/>
  <c r="I238" i="4"/>
  <c r="E227" i="6" s="1"/>
  <c r="J238" i="4"/>
  <c r="U238" i="4"/>
  <c r="V238" i="4"/>
  <c r="AE238" i="4"/>
  <c r="AF238" i="4"/>
  <c r="Y238" i="4"/>
  <c r="Z238" i="4"/>
  <c r="AA238" i="4"/>
  <c r="AN238" i="4"/>
  <c r="AO238" i="4"/>
  <c r="AP238" i="4"/>
  <c r="AI238" i="4"/>
  <c r="AJ238" i="4"/>
  <c r="AK238" i="4"/>
  <c r="AT238" i="4"/>
  <c r="AU238" i="4"/>
  <c r="AY238" i="4"/>
  <c r="AZ238" i="4"/>
  <c r="BC238" i="4"/>
  <c r="BD238" i="4"/>
  <c r="BE238" i="4"/>
  <c r="BH238" i="4"/>
  <c r="BI238" i="4"/>
  <c r="BJ238" i="4"/>
  <c r="BS238" i="4"/>
  <c r="BT238" i="4"/>
  <c r="BN238" i="4"/>
  <c r="BO238" i="4"/>
  <c r="CH238" i="4"/>
  <c r="CI238" i="4"/>
  <c r="CL238" i="4"/>
  <c r="CM238" i="4"/>
  <c r="CQ238" i="4"/>
  <c r="CR238" i="4"/>
  <c r="CS238" i="4"/>
  <c r="DA238" i="4"/>
  <c r="DB238" i="4"/>
  <c r="DC238" i="4"/>
  <c r="CW238" i="4"/>
  <c r="CX238" i="4"/>
  <c r="DP238" i="4"/>
  <c r="DQ238" i="4"/>
  <c r="DR238" i="4"/>
  <c r="DK238" i="4"/>
  <c r="DL238" i="4"/>
  <c r="DM238" i="4"/>
  <c r="DU238" i="4"/>
  <c r="DV238" i="4"/>
  <c r="DW238" i="4"/>
  <c r="DZ238" i="4"/>
  <c r="EA238" i="4"/>
  <c r="EB238" i="4"/>
  <c r="B239" i="4"/>
  <c r="C239" i="4"/>
  <c r="D239" i="4"/>
  <c r="E239" i="4"/>
  <c r="D228" i="6" s="1"/>
  <c r="F239" i="4"/>
  <c r="G239" i="4"/>
  <c r="I239" i="4"/>
  <c r="E228" i="6" s="1"/>
  <c r="J239" i="4"/>
  <c r="U239" i="4"/>
  <c r="V239" i="4"/>
  <c r="AE239" i="4"/>
  <c r="AF239" i="4"/>
  <c r="Z239" i="4"/>
  <c r="AA239" i="4"/>
  <c r="AO239" i="4"/>
  <c r="AP239" i="4"/>
  <c r="AJ239" i="4"/>
  <c r="AK239" i="4"/>
  <c r="AT239" i="4"/>
  <c r="AU239" i="4"/>
  <c r="AY239" i="4"/>
  <c r="AZ239" i="4"/>
  <c r="BD239" i="4"/>
  <c r="BE239" i="4"/>
  <c r="BI239" i="4"/>
  <c r="BJ239" i="4"/>
  <c r="BS239" i="4"/>
  <c r="BT239" i="4"/>
  <c r="BN239" i="4"/>
  <c r="BO239" i="4"/>
  <c r="CG239" i="4"/>
  <c r="CH239" i="4"/>
  <c r="CI239" i="4"/>
  <c r="CM239" i="4"/>
  <c r="CR239" i="4"/>
  <c r="CS239" i="4"/>
  <c r="DB239" i="4"/>
  <c r="DC239" i="4"/>
  <c r="CW239" i="4"/>
  <c r="CX239" i="4"/>
  <c r="DQ239" i="4"/>
  <c r="DR239" i="4"/>
  <c r="DL239" i="4"/>
  <c r="DM239" i="4"/>
  <c r="DV239" i="4"/>
  <c r="DW239" i="4"/>
  <c r="EA239" i="4"/>
  <c r="EB239" i="4"/>
  <c r="AD240" i="4"/>
  <c r="B240" i="4"/>
  <c r="C240" i="4"/>
  <c r="D240" i="4"/>
  <c r="E240" i="4"/>
  <c r="D229" i="6" s="1"/>
  <c r="F240" i="4"/>
  <c r="G240" i="4"/>
  <c r="I240" i="4"/>
  <c r="E229" i="6" s="1"/>
  <c r="J240" i="4"/>
  <c r="U240" i="4"/>
  <c r="V240" i="4"/>
  <c r="AE240" i="4"/>
  <c r="AF240" i="4"/>
  <c r="Z240" i="4"/>
  <c r="AA240" i="4"/>
  <c r="AO240" i="4"/>
  <c r="AP240" i="4"/>
  <c r="AJ240" i="4"/>
  <c r="AK240" i="4"/>
  <c r="AT240" i="4"/>
  <c r="AU240" i="4"/>
  <c r="AY240" i="4"/>
  <c r="AZ240" i="4"/>
  <c r="BD240" i="4"/>
  <c r="BE240" i="4"/>
  <c r="BI240" i="4"/>
  <c r="BJ240" i="4"/>
  <c r="BS240" i="4"/>
  <c r="BT240" i="4"/>
  <c r="BN240" i="4"/>
  <c r="BO240" i="4"/>
  <c r="CH240" i="4"/>
  <c r="CI240" i="4"/>
  <c r="CM240" i="4"/>
  <c r="CR240" i="4"/>
  <c r="CS240" i="4"/>
  <c r="DB240" i="4"/>
  <c r="DC240" i="4"/>
  <c r="CW240" i="4"/>
  <c r="CX240" i="4"/>
  <c r="DQ240" i="4"/>
  <c r="DR240" i="4"/>
  <c r="DL240" i="4"/>
  <c r="DM240" i="4"/>
  <c r="DV240" i="4"/>
  <c r="DW240" i="4"/>
  <c r="EA240" i="4"/>
  <c r="EB240" i="4"/>
  <c r="B241" i="4"/>
  <c r="C241" i="4"/>
  <c r="D241" i="4"/>
  <c r="E241" i="4"/>
  <c r="D230" i="6" s="1"/>
  <c r="F241" i="4"/>
  <c r="G241" i="4"/>
  <c r="I241" i="4"/>
  <c r="E230" i="6" s="1"/>
  <c r="J241" i="4"/>
  <c r="U241" i="4"/>
  <c r="V241" i="4"/>
  <c r="AE241" i="4"/>
  <c r="AF241" i="4"/>
  <c r="Z241" i="4"/>
  <c r="AA241" i="4"/>
  <c r="AO241" i="4"/>
  <c r="AP241" i="4"/>
  <c r="AJ241" i="4"/>
  <c r="AK241" i="4"/>
  <c r="AT241" i="4"/>
  <c r="AU241" i="4"/>
  <c r="AY241" i="4"/>
  <c r="AZ241" i="4"/>
  <c r="BD241" i="4"/>
  <c r="BE241" i="4"/>
  <c r="BI241" i="4"/>
  <c r="BJ241" i="4"/>
  <c r="BS241" i="4"/>
  <c r="BT241" i="4"/>
  <c r="BN241" i="4"/>
  <c r="BO241" i="4"/>
  <c r="CH241" i="4"/>
  <c r="CI241" i="4"/>
  <c r="CM241" i="4"/>
  <c r="CR241" i="4"/>
  <c r="CS241" i="4"/>
  <c r="DB241" i="4"/>
  <c r="DC241" i="4"/>
  <c r="CW241" i="4"/>
  <c r="CX241" i="4"/>
  <c r="DQ241" i="4"/>
  <c r="DR241" i="4"/>
  <c r="DK241" i="4"/>
  <c r="DL241" i="4"/>
  <c r="DM241" i="4"/>
  <c r="DV241" i="4"/>
  <c r="DW241" i="4"/>
  <c r="EA241" i="4"/>
  <c r="EB241" i="4"/>
  <c r="B242" i="4"/>
  <c r="C242" i="4"/>
  <c r="D242" i="4"/>
  <c r="E242" i="4"/>
  <c r="D231" i="6" s="1"/>
  <c r="F242" i="4"/>
  <c r="G242" i="4"/>
  <c r="I242" i="4"/>
  <c r="E231" i="6" s="1"/>
  <c r="J242" i="4"/>
  <c r="U242" i="4"/>
  <c r="V242" i="4"/>
  <c r="AE242" i="4"/>
  <c r="AF242" i="4"/>
  <c r="Z242" i="4"/>
  <c r="AA242" i="4"/>
  <c r="AO242" i="4"/>
  <c r="AP242" i="4"/>
  <c r="AJ242" i="4"/>
  <c r="AK242" i="4"/>
  <c r="AT242" i="4"/>
  <c r="AU242" i="4"/>
  <c r="AY242" i="4"/>
  <c r="AZ242" i="4"/>
  <c r="BD242" i="4"/>
  <c r="BE242" i="4"/>
  <c r="BI242" i="4"/>
  <c r="BJ242" i="4"/>
  <c r="BS242" i="4"/>
  <c r="BT242" i="4"/>
  <c r="BN242" i="4"/>
  <c r="BO242" i="4"/>
  <c r="CH242" i="4"/>
  <c r="CI242" i="4"/>
  <c r="CM242" i="4"/>
  <c r="CQ242" i="4"/>
  <c r="CR242" i="4"/>
  <c r="CS242" i="4"/>
  <c r="DB242" i="4"/>
  <c r="DC242" i="4"/>
  <c r="CW242" i="4"/>
  <c r="CX242" i="4"/>
  <c r="DQ242" i="4"/>
  <c r="DR242" i="4"/>
  <c r="DK242" i="4"/>
  <c r="DL242" i="4"/>
  <c r="DM242" i="4"/>
  <c r="DV242" i="4"/>
  <c r="DW242" i="4"/>
  <c r="EA242" i="4"/>
  <c r="EB242" i="4"/>
  <c r="Y243" i="4"/>
  <c r="B243" i="4"/>
  <c r="C243" i="4"/>
  <c r="D243" i="4"/>
  <c r="E243" i="4"/>
  <c r="F243" i="4"/>
  <c r="G243" i="4"/>
  <c r="I243" i="4"/>
  <c r="J243" i="4"/>
  <c r="U243" i="4"/>
  <c r="V243" i="4"/>
  <c r="AE243" i="4"/>
  <c r="AF243" i="4"/>
  <c r="Z243" i="4"/>
  <c r="AA243" i="4"/>
  <c r="AO243" i="4"/>
  <c r="AP243" i="4"/>
  <c r="AJ243" i="4"/>
  <c r="AK243" i="4"/>
  <c r="AT243" i="4"/>
  <c r="AU243" i="4"/>
  <c r="AY243" i="4"/>
  <c r="AZ243" i="4"/>
  <c r="BD243" i="4"/>
  <c r="BE243" i="4"/>
  <c r="BI243" i="4"/>
  <c r="BJ243" i="4"/>
  <c r="BS243" i="4"/>
  <c r="BT243" i="4"/>
  <c r="BN243" i="4"/>
  <c r="BO243" i="4"/>
  <c r="CH243" i="4"/>
  <c r="CI243" i="4"/>
  <c r="CM243" i="4"/>
  <c r="CR243" i="4"/>
  <c r="CS243" i="4"/>
  <c r="DB243" i="4"/>
  <c r="DC243" i="4"/>
  <c r="CW243" i="4"/>
  <c r="CX243" i="4"/>
  <c r="DQ243" i="4"/>
  <c r="DR243" i="4"/>
  <c r="DL243" i="4"/>
  <c r="DM243" i="4"/>
  <c r="DV243" i="4"/>
  <c r="DW243" i="4"/>
  <c r="EA243" i="4"/>
  <c r="EB243" i="4"/>
  <c r="Y244" i="4"/>
  <c r="B244" i="4"/>
  <c r="C244" i="4"/>
  <c r="D244" i="4"/>
  <c r="E244" i="4"/>
  <c r="F244" i="4"/>
  <c r="G244" i="4"/>
  <c r="I244" i="4"/>
  <c r="J244" i="4"/>
  <c r="U244" i="4"/>
  <c r="V244" i="4"/>
  <c r="AE244" i="4"/>
  <c r="AF244" i="4"/>
  <c r="Z244" i="4"/>
  <c r="AA244" i="4"/>
  <c r="AO244" i="4"/>
  <c r="AP244" i="4"/>
  <c r="AJ244" i="4"/>
  <c r="AK244" i="4"/>
  <c r="AT244" i="4"/>
  <c r="AU244" i="4"/>
  <c r="AY244" i="4"/>
  <c r="AZ244" i="4"/>
  <c r="BD244" i="4"/>
  <c r="BE244" i="4"/>
  <c r="BI244" i="4"/>
  <c r="BJ244" i="4"/>
  <c r="BS244" i="4"/>
  <c r="BT244" i="4"/>
  <c r="BN244" i="4"/>
  <c r="BO244" i="4"/>
  <c r="CH244" i="4"/>
  <c r="CI244" i="4"/>
  <c r="CM244" i="4"/>
  <c r="CR244" i="4"/>
  <c r="CS244" i="4"/>
  <c r="DB244" i="4"/>
  <c r="DC244" i="4"/>
  <c r="CW244" i="4"/>
  <c r="CX244" i="4"/>
  <c r="DQ244" i="4"/>
  <c r="DR244" i="4"/>
  <c r="DL244" i="4"/>
  <c r="DM244" i="4"/>
  <c r="DV244" i="4"/>
  <c r="DW244" i="4"/>
  <c r="EA244" i="4"/>
  <c r="EB244" i="4"/>
  <c r="B245" i="4"/>
  <c r="C245" i="4"/>
  <c r="D245" i="4"/>
  <c r="E245" i="4"/>
  <c r="F245" i="4"/>
  <c r="G245" i="4"/>
  <c r="I245" i="4"/>
  <c r="J245" i="4"/>
  <c r="U245" i="4"/>
  <c r="V245" i="4"/>
  <c r="AD245" i="4"/>
  <c r="AE245" i="4"/>
  <c r="AF245" i="4"/>
  <c r="Z245" i="4"/>
  <c r="AA245" i="4"/>
  <c r="AO245" i="4"/>
  <c r="AP245" i="4"/>
  <c r="AJ245" i="4"/>
  <c r="AK245" i="4"/>
  <c r="AT245" i="4"/>
  <c r="AU245" i="4"/>
  <c r="AY245" i="4"/>
  <c r="AZ245" i="4"/>
  <c r="BD245" i="4"/>
  <c r="BE245" i="4"/>
  <c r="BI245" i="4"/>
  <c r="BJ245" i="4"/>
  <c r="BS245" i="4"/>
  <c r="BT245" i="4"/>
  <c r="BN245" i="4"/>
  <c r="BO245" i="4"/>
  <c r="CH245" i="4"/>
  <c r="CI245" i="4"/>
  <c r="CM245" i="4"/>
  <c r="CR245" i="4"/>
  <c r="CS245" i="4"/>
  <c r="DB245" i="4"/>
  <c r="DC245" i="4"/>
  <c r="CV245" i="4"/>
  <c r="CW245" i="4"/>
  <c r="CX245" i="4"/>
  <c r="DQ245" i="4"/>
  <c r="DR245" i="4"/>
  <c r="DL245" i="4"/>
  <c r="DM245" i="4"/>
  <c r="DV245" i="4"/>
  <c r="DW245" i="4"/>
  <c r="DZ245" i="4"/>
  <c r="EA245" i="4"/>
  <c r="EB245" i="4"/>
  <c r="Y225" i="4"/>
  <c r="B225" i="4"/>
  <c r="C225" i="4"/>
  <c r="D225" i="4"/>
  <c r="E225" i="4"/>
  <c r="D214" i="6" s="1"/>
  <c r="F225" i="4"/>
  <c r="G225" i="4"/>
  <c r="I225" i="4"/>
  <c r="E214" i="6" s="1"/>
  <c r="J225" i="4"/>
  <c r="U225" i="4"/>
  <c r="V225" i="4"/>
  <c r="AE225" i="4"/>
  <c r="AF225" i="4"/>
  <c r="Z225" i="4"/>
  <c r="AA225" i="4"/>
  <c r="AO225" i="4"/>
  <c r="AP225" i="4"/>
  <c r="AJ225" i="4"/>
  <c r="AK225" i="4"/>
  <c r="AT225" i="4"/>
  <c r="AU225" i="4"/>
  <c r="AY225" i="4"/>
  <c r="AZ225" i="4"/>
  <c r="BD225" i="4"/>
  <c r="BE225" i="4"/>
  <c r="BI225" i="4"/>
  <c r="BJ225" i="4"/>
  <c r="BS225" i="4"/>
  <c r="BT225" i="4"/>
  <c r="BN225" i="4"/>
  <c r="BO225" i="4"/>
  <c r="CH225" i="4"/>
  <c r="CI225" i="4"/>
  <c r="CM225" i="4"/>
  <c r="CR225" i="4"/>
  <c r="CS225" i="4"/>
  <c r="DB225" i="4"/>
  <c r="DC225" i="4"/>
  <c r="CW225" i="4"/>
  <c r="CX225" i="4"/>
  <c r="DQ225" i="4"/>
  <c r="DR225" i="4"/>
  <c r="DL225" i="4"/>
  <c r="DM225" i="4"/>
  <c r="DV225" i="4"/>
  <c r="DW225" i="4"/>
  <c r="EA225" i="4"/>
  <c r="EB225" i="4"/>
  <c r="B226" i="4"/>
  <c r="C226" i="4"/>
  <c r="D226" i="4"/>
  <c r="E226" i="4"/>
  <c r="D215" i="6" s="1"/>
  <c r="F226" i="4"/>
  <c r="G226" i="4"/>
  <c r="I226" i="4"/>
  <c r="E215" i="6" s="1"/>
  <c r="J226" i="4"/>
  <c r="U226" i="4"/>
  <c r="V226" i="4"/>
  <c r="AE226" i="4"/>
  <c r="AF226" i="4"/>
  <c r="Z226" i="4"/>
  <c r="AA226" i="4"/>
  <c r="AO226" i="4"/>
  <c r="AP226" i="4"/>
  <c r="AJ226" i="4"/>
  <c r="AK226" i="4"/>
  <c r="AT226" i="4"/>
  <c r="AU226" i="4"/>
  <c r="AY226" i="4"/>
  <c r="AZ226" i="4"/>
  <c r="BD226" i="4"/>
  <c r="BE226" i="4"/>
  <c r="BI226" i="4"/>
  <c r="BJ226" i="4"/>
  <c r="BS226" i="4"/>
  <c r="BT226" i="4"/>
  <c r="BN226" i="4"/>
  <c r="BO226" i="4"/>
  <c r="CH226" i="4"/>
  <c r="CI226" i="4"/>
  <c r="CM226" i="4"/>
  <c r="CR226" i="4"/>
  <c r="CS226" i="4"/>
  <c r="DB226" i="4"/>
  <c r="DC226" i="4"/>
  <c r="CW226" i="4"/>
  <c r="CX226" i="4"/>
  <c r="DQ226" i="4"/>
  <c r="DR226" i="4"/>
  <c r="DK226" i="4"/>
  <c r="DL226" i="4"/>
  <c r="DM226" i="4"/>
  <c r="DV226" i="4"/>
  <c r="DW226" i="4"/>
  <c r="EA226" i="4"/>
  <c r="EB226" i="4"/>
  <c r="AD227" i="4"/>
  <c r="B227" i="4"/>
  <c r="C227" i="4"/>
  <c r="D227" i="4"/>
  <c r="E227" i="4"/>
  <c r="D216" i="6" s="1"/>
  <c r="F227" i="4"/>
  <c r="G227" i="4"/>
  <c r="I227" i="4"/>
  <c r="E216" i="6" s="1"/>
  <c r="J227" i="4"/>
  <c r="U227" i="4"/>
  <c r="V227" i="4"/>
  <c r="AE227" i="4"/>
  <c r="AF227" i="4"/>
  <c r="Z227" i="4"/>
  <c r="AA227" i="4"/>
  <c r="AO227" i="4"/>
  <c r="AP227" i="4"/>
  <c r="AJ227" i="4"/>
  <c r="AK227" i="4"/>
  <c r="AT227" i="4"/>
  <c r="AU227" i="4"/>
  <c r="AY227" i="4"/>
  <c r="AZ227" i="4"/>
  <c r="BD227" i="4"/>
  <c r="BE227" i="4"/>
  <c r="BI227" i="4"/>
  <c r="BJ227" i="4"/>
  <c r="BS227" i="4"/>
  <c r="BT227" i="4"/>
  <c r="BN227" i="4"/>
  <c r="BO227" i="4"/>
  <c r="CH227" i="4"/>
  <c r="CI227" i="4"/>
  <c r="CM227" i="4"/>
  <c r="CR227" i="4"/>
  <c r="CS227" i="4"/>
  <c r="DB227" i="4"/>
  <c r="DC227" i="4"/>
  <c r="CW227" i="4"/>
  <c r="CX227" i="4"/>
  <c r="DQ227" i="4"/>
  <c r="DR227" i="4"/>
  <c r="DL227" i="4"/>
  <c r="DM227" i="4"/>
  <c r="DV227" i="4"/>
  <c r="DW227" i="4"/>
  <c r="EA227" i="4"/>
  <c r="EB227" i="4"/>
  <c r="B228" i="4"/>
  <c r="C228" i="4"/>
  <c r="D228" i="4"/>
  <c r="E228" i="4"/>
  <c r="D217" i="6" s="1"/>
  <c r="F228" i="4"/>
  <c r="G228" i="4"/>
  <c r="I228" i="4"/>
  <c r="E217" i="6" s="1"/>
  <c r="J228" i="4"/>
  <c r="U228" i="4"/>
  <c r="V228" i="4"/>
  <c r="AE228" i="4"/>
  <c r="AF228" i="4"/>
  <c r="Z228" i="4"/>
  <c r="AA228" i="4"/>
  <c r="AO228" i="4"/>
  <c r="AP228" i="4"/>
  <c r="AJ228" i="4"/>
  <c r="AK228" i="4"/>
  <c r="AT228" i="4"/>
  <c r="AU228" i="4"/>
  <c r="AY228" i="4"/>
  <c r="AZ228" i="4"/>
  <c r="BD228" i="4"/>
  <c r="BE228" i="4"/>
  <c r="BI228" i="4"/>
  <c r="BJ228" i="4"/>
  <c r="BS228" i="4"/>
  <c r="BT228" i="4"/>
  <c r="BN228" i="4"/>
  <c r="BO228" i="4"/>
  <c r="CH228" i="4"/>
  <c r="CI228" i="4"/>
  <c r="CM228" i="4"/>
  <c r="CR228" i="4"/>
  <c r="CS228" i="4"/>
  <c r="DB228" i="4"/>
  <c r="DC228" i="4"/>
  <c r="CW228" i="4"/>
  <c r="CX228" i="4"/>
  <c r="DQ228" i="4"/>
  <c r="DR228" i="4"/>
  <c r="DL228" i="4"/>
  <c r="DM228" i="4"/>
  <c r="DU228" i="4"/>
  <c r="DV228" i="4"/>
  <c r="DW228" i="4"/>
  <c r="EA228" i="4"/>
  <c r="EB228" i="4"/>
  <c r="AI229" i="4"/>
  <c r="B229" i="4"/>
  <c r="C229" i="4"/>
  <c r="D229" i="4"/>
  <c r="E229" i="4"/>
  <c r="D218" i="6" s="1"/>
  <c r="F229" i="4"/>
  <c r="G229" i="4"/>
  <c r="I229" i="4"/>
  <c r="E218" i="6" s="1"/>
  <c r="J229" i="4"/>
  <c r="U229" i="4"/>
  <c r="V229" i="4"/>
  <c r="AE229" i="4"/>
  <c r="AF229" i="4"/>
  <c r="Z229" i="4"/>
  <c r="AA229" i="4"/>
  <c r="AO229" i="4"/>
  <c r="AP229" i="4"/>
  <c r="AJ229" i="4"/>
  <c r="AK229" i="4"/>
  <c r="AT229" i="4"/>
  <c r="AU229" i="4"/>
  <c r="AY229" i="4"/>
  <c r="AZ229" i="4"/>
  <c r="BD229" i="4"/>
  <c r="BE229" i="4"/>
  <c r="BI229" i="4"/>
  <c r="BJ229" i="4"/>
  <c r="BS229" i="4"/>
  <c r="BT229" i="4"/>
  <c r="BN229" i="4"/>
  <c r="BO229" i="4"/>
  <c r="CH229" i="4"/>
  <c r="CI229" i="4"/>
  <c r="CM229" i="4"/>
  <c r="CR229" i="4"/>
  <c r="CS229" i="4"/>
  <c r="DB229" i="4"/>
  <c r="DC229" i="4"/>
  <c r="CV229" i="4"/>
  <c r="CW229" i="4"/>
  <c r="CX229" i="4"/>
  <c r="DQ229" i="4"/>
  <c r="DR229" i="4"/>
  <c r="DL229" i="4"/>
  <c r="DM229" i="4"/>
  <c r="DU229" i="4"/>
  <c r="DV229" i="4"/>
  <c r="DW229" i="4"/>
  <c r="EA229" i="4"/>
  <c r="EB229" i="4"/>
  <c r="Y230" i="4"/>
  <c r="B230" i="4"/>
  <c r="C230" i="4"/>
  <c r="D230" i="4"/>
  <c r="E230" i="4"/>
  <c r="D219" i="6" s="1"/>
  <c r="F230" i="4"/>
  <c r="G230" i="4"/>
  <c r="I230" i="4"/>
  <c r="E219" i="6" s="1"/>
  <c r="J230" i="4"/>
  <c r="U230" i="4"/>
  <c r="V230" i="4"/>
  <c r="AE230" i="4"/>
  <c r="AF230" i="4"/>
  <c r="Z230" i="4"/>
  <c r="AA230" i="4"/>
  <c r="AO230" i="4"/>
  <c r="AP230" i="4"/>
  <c r="AJ230" i="4"/>
  <c r="AK230" i="4"/>
  <c r="AT230" i="4"/>
  <c r="AU230" i="4"/>
  <c r="AY230" i="4"/>
  <c r="AZ230" i="4"/>
  <c r="BD230" i="4"/>
  <c r="BE230" i="4"/>
  <c r="BI230" i="4"/>
  <c r="BJ230" i="4"/>
  <c r="BS230" i="4"/>
  <c r="BT230" i="4"/>
  <c r="BN230" i="4"/>
  <c r="BO230" i="4"/>
  <c r="CH230" i="4"/>
  <c r="CI230" i="4"/>
  <c r="CM230" i="4"/>
  <c r="CR230" i="4"/>
  <c r="CS230" i="4"/>
  <c r="DB230" i="4"/>
  <c r="DC230" i="4"/>
  <c r="CW230" i="4"/>
  <c r="CX230" i="4"/>
  <c r="DQ230" i="4"/>
  <c r="DR230" i="4"/>
  <c r="DL230" i="4"/>
  <c r="DM230" i="4"/>
  <c r="DV230" i="4"/>
  <c r="DW230" i="4"/>
  <c r="EA230" i="4"/>
  <c r="EB230" i="4"/>
  <c r="AI231" i="4"/>
  <c r="B231" i="4"/>
  <c r="C231" i="4"/>
  <c r="D231" i="4"/>
  <c r="E231" i="4"/>
  <c r="D220" i="6" s="1"/>
  <c r="F231" i="4"/>
  <c r="G231" i="4"/>
  <c r="I231" i="4"/>
  <c r="E220" i="6" s="1"/>
  <c r="J231" i="4"/>
  <c r="U231" i="4"/>
  <c r="V231" i="4"/>
  <c r="AE231" i="4"/>
  <c r="AF231" i="4"/>
  <c r="Z231" i="4"/>
  <c r="AA231" i="4"/>
  <c r="AO231" i="4"/>
  <c r="AP231" i="4"/>
  <c r="AJ231" i="4"/>
  <c r="AK231" i="4"/>
  <c r="AT231" i="4"/>
  <c r="AU231" i="4"/>
  <c r="AY231" i="4"/>
  <c r="AZ231" i="4"/>
  <c r="BD231" i="4"/>
  <c r="BE231" i="4"/>
  <c r="BI231" i="4"/>
  <c r="BJ231" i="4"/>
  <c r="BS231" i="4"/>
  <c r="BT231" i="4"/>
  <c r="BN231" i="4"/>
  <c r="BO231" i="4"/>
  <c r="CH231" i="4"/>
  <c r="CI231" i="4"/>
  <c r="CM231" i="4"/>
  <c r="CR231" i="4"/>
  <c r="CS231" i="4"/>
  <c r="DB231" i="4"/>
  <c r="DC231" i="4"/>
  <c r="CW231" i="4"/>
  <c r="CX231" i="4"/>
  <c r="DQ231" i="4"/>
  <c r="DR231" i="4"/>
  <c r="DL231" i="4"/>
  <c r="DM231" i="4"/>
  <c r="DV231" i="4"/>
  <c r="DW231" i="4"/>
  <c r="EA231" i="4"/>
  <c r="EB231" i="4"/>
  <c r="B232" i="4"/>
  <c r="C232" i="4"/>
  <c r="D232" i="4"/>
  <c r="E232" i="4"/>
  <c r="D221" i="6" s="1"/>
  <c r="F232" i="4"/>
  <c r="G232" i="4"/>
  <c r="I232" i="4"/>
  <c r="E221" i="6" s="1"/>
  <c r="J232" i="4"/>
  <c r="U232" i="4"/>
  <c r="V232" i="4"/>
  <c r="AE232" i="4"/>
  <c r="AF232" i="4"/>
  <c r="Z232" i="4"/>
  <c r="AA232" i="4"/>
  <c r="AO232" i="4"/>
  <c r="AP232" i="4"/>
  <c r="AJ232" i="4"/>
  <c r="AK232" i="4"/>
  <c r="AT232" i="4"/>
  <c r="AU232" i="4"/>
  <c r="AY232" i="4"/>
  <c r="AZ232" i="4"/>
  <c r="BD232" i="4"/>
  <c r="BE232" i="4"/>
  <c r="BI232" i="4"/>
  <c r="BJ232" i="4"/>
  <c r="BS232" i="4"/>
  <c r="BT232" i="4"/>
  <c r="BN232" i="4"/>
  <c r="BO232" i="4"/>
  <c r="CH232" i="4"/>
  <c r="CI232" i="4"/>
  <c r="CM232" i="4"/>
  <c r="CR232" i="4"/>
  <c r="CS232" i="4"/>
  <c r="DB232" i="4"/>
  <c r="DC232" i="4"/>
  <c r="CW232" i="4"/>
  <c r="CX232" i="4"/>
  <c r="DQ232" i="4"/>
  <c r="DR232" i="4"/>
  <c r="DL232" i="4"/>
  <c r="DM232" i="4"/>
  <c r="DV232" i="4"/>
  <c r="DW232" i="4"/>
  <c r="EA232" i="4"/>
  <c r="EB232" i="4"/>
  <c r="B233" i="4"/>
  <c r="C233" i="4"/>
  <c r="D233" i="4"/>
  <c r="E233" i="4"/>
  <c r="D222" i="6" s="1"/>
  <c r="F233" i="4"/>
  <c r="G233" i="4"/>
  <c r="I233" i="4"/>
  <c r="E222" i="6" s="1"/>
  <c r="J233" i="4"/>
  <c r="U233" i="4"/>
  <c r="V233" i="4"/>
  <c r="AE233" i="4"/>
  <c r="AF233" i="4"/>
  <c r="Z233" i="4"/>
  <c r="AA233" i="4"/>
  <c r="AO233" i="4"/>
  <c r="AP233" i="4"/>
  <c r="AJ233" i="4"/>
  <c r="AK233" i="4"/>
  <c r="AT233" i="4"/>
  <c r="AU233" i="4"/>
  <c r="AY233" i="4"/>
  <c r="AZ233" i="4"/>
  <c r="BD233" i="4"/>
  <c r="BE233" i="4"/>
  <c r="BI233" i="4"/>
  <c r="BJ233" i="4"/>
  <c r="BS233" i="4"/>
  <c r="BT233" i="4"/>
  <c r="BN233" i="4"/>
  <c r="BO233" i="4"/>
  <c r="CH233" i="4"/>
  <c r="CI233" i="4"/>
  <c r="CM233" i="4"/>
  <c r="CR233" i="4"/>
  <c r="CS233" i="4"/>
  <c r="DB233" i="4"/>
  <c r="DC233" i="4"/>
  <c r="CW233" i="4"/>
  <c r="CX233" i="4"/>
  <c r="DQ233" i="4"/>
  <c r="DR233" i="4"/>
  <c r="DL233" i="4"/>
  <c r="DM233" i="4"/>
  <c r="DV233" i="4"/>
  <c r="DW233" i="4"/>
  <c r="EA233" i="4"/>
  <c r="EB233" i="4"/>
  <c r="B234" i="4"/>
  <c r="C234" i="4"/>
  <c r="D234" i="4"/>
  <c r="E234" i="4"/>
  <c r="D223" i="6" s="1"/>
  <c r="F234" i="4"/>
  <c r="G234" i="4"/>
  <c r="I234" i="4"/>
  <c r="E223" i="6" s="1"/>
  <c r="J234" i="4"/>
  <c r="U234" i="4"/>
  <c r="V234" i="4"/>
  <c r="AD234" i="4"/>
  <c r="AE234" i="4"/>
  <c r="AF234" i="4"/>
  <c r="Y234" i="4"/>
  <c r="Z234" i="4"/>
  <c r="AA234" i="4"/>
  <c r="AO234" i="4"/>
  <c r="AP234" i="4"/>
  <c r="AJ234" i="4"/>
  <c r="AK234" i="4"/>
  <c r="AS234" i="4"/>
  <c r="AT234" i="4"/>
  <c r="AU234" i="4"/>
  <c r="AX234" i="4"/>
  <c r="AY234" i="4"/>
  <c r="AZ234" i="4"/>
  <c r="BD234" i="4"/>
  <c r="BE234" i="4"/>
  <c r="BI234" i="4"/>
  <c r="BJ234" i="4"/>
  <c r="BS234" i="4"/>
  <c r="BT234" i="4"/>
  <c r="BN234" i="4"/>
  <c r="BO234" i="4"/>
  <c r="CH234" i="4"/>
  <c r="CI234" i="4"/>
  <c r="CM234" i="4"/>
  <c r="CR234" i="4"/>
  <c r="CS234" i="4"/>
  <c r="DB234" i="4"/>
  <c r="DC234" i="4"/>
  <c r="CW234" i="4"/>
  <c r="CX234" i="4"/>
  <c r="DQ234" i="4"/>
  <c r="DR234" i="4"/>
  <c r="DL234" i="4"/>
  <c r="DM234" i="4"/>
  <c r="DV234" i="4"/>
  <c r="DW234" i="4"/>
  <c r="DZ234" i="4"/>
  <c r="EA234" i="4"/>
  <c r="EB234" i="4"/>
  <c r="A212" i="5"/>
  <c r="B212" i="5"/>
  <c r="C212" i="5"/>
  <c r="D212" i="5"/>
  <c r="E212" i="5"/>
  <c r="F212" i="5"/>
  <c r="G212" i="5"/>
  <c r="H212" i="5"/>
  <c r="J212" i="5"/>
  <c r="AD212" i="5"/>
  <c r="P212" i="5" s="1"/>
  <c r="AM212" i="5"/>
  <c r="AN212" i="5"/>
  <c r="AP212" i="5"/>
  <c r="BC212" i="5"/>
  <c r="A213" i="5"/>
  <c r="B213" i="5"/>
  <c r="C213" i="5"/>
  <c r="D213" i="5"/>
  <c r="E213" i="5"/>
  <c r="F213" i="5"/>
  <c r="G213" i="5"/>
  <c r="H213" i="5"/>
  <c r="J213" i="5"/>
  <c r="AD213" i="5"/>
  <c r="P213" i="5" s="1"/>
  <c r="AM213" i="5"/>
  <c r="AN213" i="5"/>
  <c r="AP213" i="5"/>
  <c r="BC213" i="5"/>
  <c r="A214" i="5"/>
  <c r="B214" i="5"/>
  <c r="C214" i="5"/>
  <c r="D214" i="5"/>
  <c r="E214" i="5"/>
  <c r="F214" i="5"/>
  <c r="G214" i="5"/>
  <c r="H214" i="5"/>
  <c r="J214" i="5"/>
  <c r="AD214" i="5"/>
  <c r="P214" i="5" s="1"/>
  <c r="AM214" i="5"/>
  <c r="AN214" i="5"/>
  <c r="AP214" i="5"/>
  <c r="BC214" i="5"/>
  <c r="A215" i="5"/>
  <c r="B215" i="5"/>
  <c r="C215" i="5"/>
  <c r="D215" i="5"/>
  <c r="E215" i="5"/>
  <c r="F215" i="5"/>
  <c r="G215" i="5"/>
  <c r="H215" i="5"/>
  <c r="J215" i="5"/>
  <c r="AD215" i="5"/>
  <c r="P215" i="5" s="1"/>
  <c r="AM215" i="5"/>
  <c r="AN215" i="5"/>
  <c r="AP215" i="5"/>
  <c r="BC215" i="5"/>
  <c r="A216" i="5"/>
  <c r="B216" i="5"/>
  <c r="C216" i="5"/>
  <c r="D216" i="5"/>
  <c r="E216" i="5"/>
  <c r="F216" i="5"/>
  <c r="G216" i="5"/>
  <c r="H216" i="5"/>
  <c r="J216" i="5"/>
  <c r="AD216" i="5"/>
  <c r="P216" i="5" s="1"/>
  <c r="AM216" i="5"/>
  <c r="AN216" i="5"/>
  <c r="AP216" i="5"/>
  <c r="BC216" i="5"/>
  <c r="A217" i="5"/>
  <c r="B217" i="5"/>
  <c r="C217" i="5"/>
  <c r="D217" i="5"/>
  <c r="E217" i="5"/>
  <c r="F217" i="5"/>
  <c r="G217" i="5"/>
  <c r="H217" i="5"/>
  <c r="J217" i="5"/>
  <c r="AD217" i="5"/>
  <c r="P217" i="5" s="1"/>
  <c r="AM217" i="5"/>
  <c r="AN217" i="5"/>
  <c r="AP217" i="5"/>
  <c r="BC217" i="5"/>
  <c r="A218" i="5"/>
  <c r="B218" i="5"/>
  <c r="C218" i="5"/>
  <c r="D218" i="5"/>
  <c r="E218" i="5"/>
  <c r="F218" i="5"/>
  <c r="G218" i="5"/>
  <c r="H218" i="5"/>
  <c r="J218" i="5"/>
  <c r="AD218" i="5"/>
  <c r="P218" i="5" s="1"/>
  <c r="AM218" i="5"/>
  <c r="AN218" i="5"/>
  <c r="AP218" i="5"/>
  <c r="BC218" i="5"/>
  <c r="A219" i="5"/>
  <c r="B219" i="5"/>
  <c r="C219" i="5"/>
  <c r="D219" i="5"/>
  <c r="E219" i="5"/>
  <c r="F219" i="5"/>
  <c r="G219" i="5"/>
  <c r="H219" i="5"/>
  <c r="J219" i="5"/>
  <c r="AD219" i="5"/>
  <c r="P219" i="5" s="1"/>
  <c r="AM219" i="5"/>
  <c r="AN219" i="5"/>
  <c r="AP219" i="5"/>
  <c r="BC219" i="5"/>
  <c r="A220" i="5"/>
  <c r="B220" i="5"/>
  <c r="C220" i="5"/>
  <c r="D220" i="5"/>
  <c r="E220" i="5"/>
  <c r="F220" i="5"/>
  <c r="G220" i="5"/>
  <c r="H220" i="5"/>
  <c r="J220" i="5"/>
  <c r="AD220" i="5"/>
  <c r="P220" i="5" s="1"/>
  <c r="AM220" i="5"/>
  <c r="AN220" i="5"/>
  <c r="AP220" i="5"/>
  <c r="BC220" i="5"/>
  <c r="A221" i="5"/>
  <c r="B221" i="5"/>
  <c r="C221" i="5"/>
  <c r="D221" i="5"/>
  <c r="E221" i="5"/>
  <c r="F221" i="5"/>
  <c r="G221" i="5"/>
  <c r="H221" i="5"/>
  <c r="J221" i="5"/>
  <c r="AD221" i="5"/>
  <c r="P221" i="5" s="1"/>
  <c r="AM221" i="5"/>
  <c r="AN221" i="5"/>
  <c r="AP221" i="5"/>
  <c r="BC221" i="5"/>
  <c r="A222" i="5"/>
  <c r="B222" i="5"/>
  <c r="C222" i="5"/>
  <c r="D222" i="5"/>
  <c r="E222" i="5"/>
  <c r="F222" i="5"/>
  <c r="G222" i="5"/>
  <c r="H222" i="5"/>
  <c r="J222" i="5"/>
  <c r="AD222" i="5"/>
  <c r="P222" i="5" s="1"/>
  <c r="AM222" i="5"/>
  <c r="AN222" i="5"/>
  <c r="AP222" i="5"/>
  <c r="BC222" i="5"/>
  <c r="A223" i="5"/>
  <c r="B223" i="5"/>
  <c r="C223" i="5"/>
  <c r="D223" i="5"/>
  <c r="E223" i="5"/>
  <c r="F223" i="5"/>
  <c r="G223" i="5"/>
  <c r="H223" i="5"/>
  <c r="J223" i="5"/>
  <c r="AD223" i="5"/>
  <c r="AM223" i="5"/>
  <c r="AN223" i="5"/>
  <c r="AP223" i="5"/>
  <c r="BC223" i="5"/>
  <c r="A224" i="5"/>
  <c r="B224" i="5"/>
  <c r="C224" i="5"/>
  <c r="D224" i="5"/>
  <c r="E224" i="5"/>
  <c r="F224" i="5"/>
  <c r="G224" i="5"/>
  <c r="H224" i="5"/>
  <c r="J224" i="5"/>
  <c r="AD224" i="5"/>
  <c r="AE224" i="5"/>
  <c r="S224" i="5" s="1"/>
  <c r="AM224" i="5"/>
  <c r="AN224" i="5"/>
  <c r="AP224" i="5"/>
  <c r="AZ224" i="5"/>
  <c r="BC224" i="5"/>
  <c r="A225" i="5"/>
  <c r="B225" i="5"/>
  <c r="C225" i="5"/>
  <c r="D225" i="5"/>
  <c r="E225" i="5"/>
  <c r="F225" i="5"/>
  <c r="G225" i="5"/>
  <c r="H225" i="5"/>
  <c r="J225" i="5"/>
  <c r="AD225" i="5"/>
  <c r="P225" i="5" s="1"/>
  <c r="AM225" i="5"/>
  <c r="AN225" i="5"/>
  <c r="AP225" i="5"/>
  <c r="BC225" i="5"/>
  <c r="A226" i="5"/>
  <c r="B226" i="5"/>
  <c r="C226" i="5"/>
  <c r="D226" i="5"/>
  <c r="E226" i="5"/>
  <c r="F226" i="5"/>
  <c r="G226" i="5"/>
  <c r="H226" i="5"/>
  <c r="J226" i="5"/>
  <c r="AD226" i="5"/>
  <c r="P226" i="5" s="1"/>
  <c r="AM226" i="5"/>
  <c r="AN226" i="5"/>
  <c r="AP226" i="5"/>
  <c r="BC226" i="5"/>
  <c r="A227" i="5"/>
  <c r="B227" i="5"/>
  <c r="C227" i="5"/>
  <c r="D227" i="5"/>
  <c r="E227" i="5"/>
  <c r="F227" i="5"/>
  <c r="G227" i="5"/>
  <c r="H227" i="5"/>
  <c r="J227" i="5"/>
  <c r="AD227" i="5"/>
  <c r="P227" i="5" s="1"/>
  <c r="AM227" i="5"/>
  <c r="AN227" i="5"/>
  <c r="AP227" i="5"/>
  <c r="BC227" i="5"/>
  <c r="A228" i="5"/>
  <c r="B228" i="5"/>
  <c r="C228" i="5"/>
  <c r="D228" i="5"/>
  <c r="E228" i="5"/>
  <c r="F228" i="5"/>
  <c r="G228" i="5"/>
  <c r="H228" i="5"/>
  <c r="J228" i="5"/>
  <c r="AD228" i="5"/>
  <c r="P228" i="5" s="1"/>
  <c r="AM228" i="5"/>
  <c r="AN228" i="5"/>
  <c r="AP228" i="5"/>
  <c r="BC228" i="5"/>
  <c r="A229" i="5"/>
  <c r="B229" i="5"/>
  <c r="C229" i="5"/>
  <c r="D229" i="5"/>
  <c r="E229" i="5"/>
  <c r="F229" i="5"/>
  <c r="G229" i="5"/>
  <c r="H229" i="5"/>
  <c r="J229" i="5"/>
  <c r="AD229" i="5"/>
  <c r="P229" i="5" s="1"/>
  <c r="AM229" i="5"/>
  <c r="AN229" i="5"/>
  <c r="AP229" i="5"/>
  <c r="BC229" i="5"/>
  <c r="A230" i="5"/>
  <c r="B230" i="5"/>
  <c r="C230" i="5"/>
  <c r="D230" i="5"/>
  <c r="E230" i="5"/>
  <c r="F230" i="5"/>
  <c r="G230" i="5"/>
  <c r="H230" i="5"/>
  <c r="J230" i="5"/>
  <c r="AD230" i="5"/>
  <c r="P230" i="5" s="1"/>
  <c r="AM230" i="5"/>
  <c r="AN230" i="5"/>
  <c r="AP230" i="5"/>
  <c r="BC230" i="5"/>
  <c r="A231" i="5"/>
  <c r="B231" i="5"/>
  <c r="C231" i="5"/>
  <c r="D231" i="5"/>
  <c r="E231" i="5"/>
  <c r="F231" i="5"/>
  <c r="G231" i="5"/>
  <c r="H231" i="5"/>
  <c r="J231" i="5"/>
  <c r="AD231" i="5"/>
  <c r="P231" i="5" s="1"/>
  <c r="AM231" i="5"/>
  <c r="AN231" i="5"/>
  <c r="AP231" i="5"/>
  <c r="BC231" i="5"/>
  <c r="A232" i="5"/>
  <c r="B232" i="5"/>
  <c r="C232" i="5"/>
  <c r="D232" i="5"/>
  <c r="E232" i="5"/>
  <c r="F232" i="5"/>
  <c r="G232" i="5"/>
  <c r="H232" i="5"/>
  <c r="J232" i="5"/>
  <c r="AD232" i="5"/>
  <c r="P232" i="5" s="1"/>
  <c r="AM232" i="5"/>
  <c r="AN232" i="5"/>
  <c r="AP232" i="5"/>
  <c r="BC232" i="5"/>
  <c r="A233" i="5"/>
  <c r="B233" i="5"/>
  <c r="C233" i="5"/>
  <c r="D233" i="5"/>
  <c r="E233" i="5"/>
  <c r="F233" i="5"/>
  <c r="G233" i="5"/>
  <c r="H233" i="5"/>
  <c r="J233" i="5"/>
  <c r="AD233" i="5"/>
  <c r="P233" i="5" s="1"/>
  <c r="AM233" i="5"/>
  <c r="AN233" i="5"/>
  <c r="AP233" i="5"/>
  <c r="BC233" i="5"/>
  <c r="J3" i="5"/>
  <c r="H3" i="5"/>
  <c r="G3" i="5"/>
  <c r="F3" i="5"/>
  <c r="E3" i="5"/>
  <c r="C3" i="5"/>
  <c r="B3" i="5"/>
  <c r="BE232" i="5" l="1"/>
  <c r="BA232" i="5"/>
  <c r="BI232" i="5"/>
  <c r="BB232" i="5"/>
  <c r="BF232" i="5"/>
  <c r="AU232" i="5"/>
  <c r="BH232" i="5"/>
  <c r="AV232" i="5"/>
  <c r="AR232" i="5"/>
  <c r="BE230" i="5"/>
  <c r="BI230" i="5"/>
  <c r="AV230" i="5"/>
  <c r="AU230" i="5"/>
  <c r="BA230" i="5"/>
  <c r="BH230" i="5"/>
  <c r="BB230" i="5"/>
  <c r="BF230" i="5"/>
  <c r="AR230" i="5"/>
  <c r="BI228" i="5"/>
  <c r="BB228" i="5"/>
  <c r="BE228" i="5"/>
  <c r="BF228" i="5"/>
  <c r="BH228" i="5"/>
  <c r="BA228" i="5"/>
  <c r="AV228" i="5"/>
  <c r="AU228" i="5"/>
  <c r="AR228" i="5"/>
  <c r="BE226" i="5"/>
  <c r="AV226" i="5"/>
  <c r="BI226" i="5"/>
  <c r="BB226" i="5"/>
  <c r="BA226" i="5"/>
  <c r="BH226" i="5"/>
  <c r="AU226" i="5"/>
  <c r="BF226" i="5"/>
  <c r="AR226" i="5"/>
  <c r="BB223" i="5"/>
  <c r="BE223" i="5"/>
  <c r="AV223" i="5"/>
  <c r="BI223" i="5"/>
  <c r="BA223" i="5"/>
  <c r="AR223" i="5"/>
  <c r="BH223" i="5"/>
  <c r="BF223" i="5"/>
  <c r="AU223" i="5"/>
  <c r="BB221" i="5"/>
  <c r="BE221" i="5"/>
  <c r="AV221" i="5"/>
  <c r="BI221" i="5"/>
  <c r="AU221" i="5"/>
  <c r="BF221" i="5"/>
  <c r="BA221" i="5"/>
  <c r="AR221" i="5"/>
  <c r="BH221" i="5"/>
  <c r="BB219" i="5"/>
  <c r="BE219" i="5"/>
  <c r="AV219" i="5"/>
  <c r="BI219" i="5"/>
  <c r="BA219" i="5"/>
  <c r="AU219" i="5"/>
  <c r="BF219" i="5"/>
  <c r="BH219" i="5"/>
  <c r="AR219" i="5"/>
  <c r="BB217" i="5"/>
  <c r="BE217" i="5"/>
  <c r="BI217" i="5"/>
  <c r="BA217" i="5"/>
  <c r="AV217" i="5"/>
  <c r="AU217" i="5"/>
  <c r="BF217" i="5"/>
  <c r="BH217" i="5"/>
  <c r="AR217" i="5"/>
  <c r="BI215" i="5"/>
  <c r="BB215" i="5"/>
  <c r="BA215" i="5"/>
  <c r="BE215" i="5"/>
  <c r="AV215" i="5"/>
  <c r="BF215" i="5"/>
  <c r="AU215" i="5"/>
  <c r="BH215" i="5"/>
  <c r="AR215" i="5"/>
  <c r="BE213" i="5"/>
  <c r="BI213" i="5"/>
  <c r="BA213" i="5"/>
  <c r="AV213" i="5"/>
  <c r="AU213" i="5"/>
  <c r="BF213" i="5"/>
  <c r="BB213" i="5"/>
  <c r="BH213" i="5"/>
  <c r="AR213" i="5"/>
  <c r="BB233" i="5"/>
  <c r="BE233" i="5"/>
  <c r="BI233" i="5"/>
  <c r="BA233" i="5"/>
  <c r="AV233" i="5"/>
  <c r="AU233" i="5"/>
  <c r="BF233" i="5"/>
  <c r="BH233" i="5"/>
  <c r="AR233" i="5"/>
  <c r="BI231" i="5"/>
  <c r="BA231" i="5"/>
  <c r="BB231" i="5"/>
  <c r="AV231" i="5"/>
  <c r="BE231" i="5"/>
  <c r="AU231" i="5"/>
  <c r="BF231" i="5"/>
  <c r="BH231" i="5"/>
  <c r="AR231" i="5"/>
  <c r="BE229" i="5"/>
  <c r="BI229" i="5"/>
  <c r="BB229" i="5"/>
  <c r="BA229" i="5"/>
  <c r="AV229" i="5"/>
  <c r="AU229" i="5"/>
  <c r="BF229" i="5"/>
  <c r="AR229" i="5"/>
  <c r="BH229" i="5"/>
  <c r="BI227" i="5"/>
  <c r="BE227" i="5"/>
  <c r="BB227" i="5"/>
  <c r="BA227" i="5"/>
  <c r="AV227" i="5"/>
  <c r="AU227" i="5"/>
  <c r="BF227" i="5"/>
  <c r="AR227" i="5"/>
  <c r="BH227" i="5"/>
  <c r="BI225" i="5"/>
  <c r="BB225" i="5"/>
  <c r="BA225" i="5"/>
  <c r="BE225" i="5"/>
  <c r="AV225" i="5"/>
  <c r="AU225" i="5"/>
  <c r="BF225" i="5"/>
  <c r="BH225" i="5"/>
  <c r="AR225" i="5"/>
  <c r="BI224" i="5"/>
  <c r="BB224" i="5"/>
  <c r="BE224" i="5"/>
  <c r="BF224" i="5"/>
  <c r="BA224" i="5"/>
  <c r="AV224" i="5"/>
  <c r="BH224" i="5"/>
  <c r="AR224" i="5"/>
  <c r="AU224" i="5"/>
  <c r="BB222" i="5"/>
  <c r="BE222" i="5"/>
  <c r="AV222" i="5"/>
  <c r="AU222" i="5"/>
  <c r="BI222" i="5"/>
  <c r="BF222" i="5"/>
  <c r="BA222" i="5"/>
  <c r="AR222" i="5"/>
  <c r="BH222" i="5"/>
  <c r="BI220" i="5"/>
  <c r="BB220" i="5"/>
  <c r="BE220" i="5"/>
  <c r="AV220" i="5"/>
  <c r="BF220" i="5"/>
  <c r="BA220" i="5"/>
  <c r="BH220" i="5"/>
  <c r="AR220" i="5"/>
  <c r="AU220" i="5"/>
  <c r="BE218" i="5"/>
  <c r="BI218" i="5"/>
  <c r="BB218" i="5"/>
  <c r="AV218" i="5"/>
  <c r="AU218" i="5"/>
  <c r="BF218" i="5"/>
  <c r="BH218" i="5"/>
  <c r="AR218" i="5"/>
  <c r="BA218" i="5"/>
  <c r="BE216" i="5"/>
  <c r="BI216" i="5"/>
  <c r="BB216" i="5"/>
  <c r="BA216" i="5"/>
  <c r="BF216" i="5"/>
  <c r="AU216" i="5"/>
  <c r="AR216" i="5"/>
  <c r="BH216" i="5"/>
  <c r="AV216" i="5"/>
  <c r="BE214" i="5"/>
  <c r="BI214" i="5"/>
  <c r="AV214" i="5"/>
  <c r="AU214" i="5"/>
  <c r="BA214" i="5"/>
  <c r="BB214" i="5"/>
  <c r="BH214" i="5"/>
  <c r="AR214" i="5"/>
  <c r="BF214" i="5"/>
  <c r="BE212" i="5"/>
  <c r="BI212" i="5"/>
  <c r="BB212" i="5"/>
  <c r="BF212" i="5"/>
  <c r="BH212" i="5"/>
  <c r="BA212" i="5"/>
  <c r="AV212" i="5"/>
  <c r="AU212" i="5"/>
  <c r="AR212" i="5"/>
  <c r="G227" i="6"/>
  <c r="BD215" i="5"/>
  <c r="BD213" i="5"/>
  <c r="BD212" i="5"/>
  <c r="G221" i="6"/>
  <c r="G225" i="6"/>
  <c r="K223" i="7"/>
  <c r="AX219" i="5"/>
  <c r="AY219" i="5"/>
  <c r="AX224" i="5"/>
  <c r="AY224" i="5"/>
  <c r="BD224" i="5"/>
  <c r="AX223" i="5"/>
  <c r="AY223" i="5"/>
  <c r="BD223" i="5"/>
  <c r="AX222" i="5"/>
  <c r="AY222" i="5"/>
  <c r="BD222" i="5"/>
  <c r="AX221" i="5"/>
  <c r="AY221" i="5"/>
  <c r="BD221" i="5"/>
  <c r="AX220" i="5"/>
  <c r="BD220" i="5"/>
  <c r="AY220" i="5"/>
  <c r="BD219" i="5"/>
  <c r="AX218" i="5"/>
  <c r="BD218" i="5"/>
  <c r="AY218" i="5"/>
  <c r="AX217" i="5"/>
  <c r="BD217" i="5"/>
  <c r="AY217" i="5"/>
  <c r="AX216" i="5"/>
  <c r="BD216" i="5"/>
  <c r="AY216" i="5"/>
  <c r="AX215" i="5"/>
  <c r="AY215" i="5"/>
  <c r="AX214" i="5"/>
  <c r="AY214" i="5"/>
  <c r="BD214" i="5"/>
  <c r="AY213" i="5"/>
  <c r="AX213" i="5"/>
  <c r="AY212" i="5"/>
  <c r="AX212" i="5"/>
  <c r="BD233" i="5"/>
  <c r="AY233" i="5"/>
  <c r="AX233" i="5"/>
  <c r="AY232" i="5"/>
  <c r="BD232" i="5"/>
  <c r="AX232" i="5"/>
  <c r="BD231" i="5"/>
  <c r="AY231" i="5"/>
  <c r="AX231" i="5"/>
  <c r="AY230" i="5"/>
  <c r="BD230" i="5"/>
  <c r="AX230" i="5"/>
  <c r="BD229" i="5"/>
  <c r="AY229" i="5"/>
  <c r="AX229" i="5"/>
  <c r="AY228" i="5"/>
  <c r="AX228" i="5"/>
  <c r="BD228" i="5"/>
  <c r="AX227" i="5"/>
  <c r="AY227" i="5"/>
  <c r="BD227" i="5"/>
  <c r="AY226" i="5"/>
  <c r="AX226" i="5"/>
  <c r="BD226" i="5"/>
  <c r="AY225" i="5"/>
  <c r="AX225" i="5"/>
  <c r="BD225" i="5"/>
  <c r="K229" i="7"/>
  <c r="K230" i="7"/>
  <c r="K225" i="7"/>
  <c r="G222" i="6"/>
  <c r="K226" i="7"/>
  <c r="K231" i="7"/>
  <c r="FA33" i="10"/>
  <c r="EY33" i="10"/>
  <c r="U33" i="10"/>
  <c r="Y33" i="10"/>
  <c r="FC33" i="10"/>
  <c r="W33" i="10"/>
  <c r="G229" i="6"/>
  <c r="CE225" i="4"/>
  <c r="DX217" i="4"/>
  <c r="CE209" i="4"/>
  <c r="CT201" i="4"/>
  <c r="AD187" i="7" s="1"/>
  <c r="AL201" i="4"/>
  <c r="BK197" i="4"/>
  <c r="AV193" i="4"/>
  <c r="CO189" i="4"/>
  <c r="DX189" i="4"/>
  <c r="CE185" i="4"/>
  <c r="CE181" i="4"/>
  <c r="DI181" i="4"/>
  <c r="DX177" i="4"/>
  <c r="CE177" i="4"/>
  <c r="AG177" i="4"/>
  <c r="W177" i="4"/>
  <c r="M163" i="7" s="1"/>
  <c r="BP173" i="4"/>
  <c r="CE169" i="4"/>
  <c r="DI169" i="4"/>
  <c r="R161" i="4"/>
  <c r="BK161" i="4"/>
  <c r="CT161" i="4"/>
  <c r="AD147" i="7" s="1"/>
  <c r="CT157" i="4"/>
  <c r="AD143" i="7" s="1"/>
  <c r="CE157" i="4"/>
  <c r="R153" i="4"/>
  <c r="R149" i="4"/>
  <c r="DX149" i="4"/>
  <c r="CT145" i="4"/>
  <c r="AD131" i="7" s="1"/>
  <c r="AG145" i="4"/>
  <c r="W145" i="4"/>
  <c r="M131" i="7" s="1"/>
  <c r="AB141" i="4"/>
  <c r="DI141" i="4"/>
  <c r="CE137" i="4"/>
  <c r="BP129" i="4"/>
  <c r="DI125" i="4"/>
  <c r="AV125" i="4"/>
  <c r="CT125" i="4"/>
  <c r="AD111" i="7" s="1"/>
  <c r="CO121" i="4"/>
  <c r="DX121" i="4"/>
  <c r="AG117" i="4"/>
  <c r="W117" i="4"/>
  <c r="M103" i="7" s="1"/>
  <c r="AG113" i="4"/>
  <c r="W113" i="4"/>
  <c r="BP105" i="4"/>
  <c r="CE105" i="4"/>
  <c r="BK101" i="4"/>
  <c r="CT101" i="4"/>
  <c r="AD87" i="7" s="1"/>
  <c r="AG97" i="4"/>
  <c r="W97" i="4"/>
  <c r="M83" i="7" s="1"/>
  <c r="CO97" i="4"/>
  <c r="CE93" i="4"/>
  <c r="CE89" i="4"/>
  <c r="DX89" i="4"/>
  <c r="CE85" i="4"/>
  <c r="CO81" i="4"/>
  <c r="CE77" i="4"/>
  <c r="CE73" i="4"/>
  <c r="DX73" i="4"/>
  <c r="CO69" i="4"/>
  <c r="DX69" i="4"/>
  <c r="R65" i="4"/>
  <c r="BK65" i="4"/>
  <c r="AB61" i="4"/>
  <c r="CO61" i="4"/>
  <c r="DX61" i="4"/>
  <c r="R57" i="4"/>
  <c r="DI57" i="4"/>
  <c r="R49" i="4"/>
  <c r="R45" i="4"/>
  <c r="DI45" i="4"/>
  <c r="R41" i="4"/>
  <c r="CE41" i="4"/>
  <c r="CE37" i="4"/>
  <c r="BK37" i="4"/>
  <c r="CE33" i="4"/>
  <c r="CY29" i="4"/>
  <c r="DX25" i="4"/>
  <c r="R21" i="4"/>
  <c r="BP21" i="4"/>
  <c r="R17" i="4"/>
  <c r="AG17" i="4"/>
  <c r="W17" i="4"/>
  <c r="BP17" i="4"/>
  <c r="W228" i="4"/>
  <c r="M214" i="7" s="1"/>
  <c r="AG228" i="4"/>
  <c r="O214" i="7" s="1"/>
  <c r="CO228" i="4"/>
  <c r="AA214" i="7" s="1"/>
  <c r="R224" i="4"/>
  <c r="CT224" i="4"/>
  <c r="AD210" i="7" s="1"/>
  <c r="DI224" i="4"/>
  <c r="CE216" i="4"/>
  <c r="CO216" i="4"/>
  <c r="CE212" i="4"/>
  <c r="CO176" i="4"/>
  <c r="AQ172" i="4"/>
  <c r="CO168" i="4"/>
  <c r="DI164" i="4"/>
  <c r="DX160" i="4"/>
  <c r="CE156" i="4"/>
  <c r="BP156" i="4"/>
  <c r="AV152" i="4"/>
  <c r="R138" i="7" s="1"/>
  <c r="BK152" i="4"/>
  <c r="CO148" i="4"/>
  <c r="W148" i="4"/>
  <c r="AG148" i="4"/>
  <c r="DX148" i="4"/>
  <c r="BP140" i="4"/>
  <c r="CO140" i="4"/>
  <c r="CE136" i="4"/>
  <c r="BP132" i="4"/>
  <c r="CT132" i="4"/>
  <c r="AD118" i="7" s="1"/>
  <c r="CT128" i="4"/>
  <c r="AD114" i="7" s="1"/>
  <c r="R124" i="4"/>
  <c r="AQ124" i="4"/>
  <c r="CO120" i="4"/>
  <c r="CY116" i="4"/>
  <c r="R116" i="4"/>
  <c r="DI116" i="4"/>
  <c r="BP112" i="4"/>
  <c r="CT112" i="4"/>
  <c r="AD98" i="7" s="1"/>
  <c r="CE108" i="4"/>
  <c r="DI108" i="4"/>
  <c r="BK108" i="4"/>
  <c r="DS108" i="4"/>
  <c r="R104" i="4"/>
  <c r="AQ92" i="4"/>
  <c r="CE92" i="4"/>
  <c r="W88" i="4"/>
  <c r="AG88" i="4"/>
  <c r="CE84" i="4"/>
  <c r="BP84" i="4"/>
  <c r="AB76" i="4"/>
  <c r="AB72" i="4"/>
  <c r="AB68" i="4"/>
  <c r="BK68" i="4"/>
  <c r="CE64" i="4"/>
  <c r="R60" i="4"/>
  <c r="DX60" i="4"/>
  <c r="CT52" i="4"/>
  <c r="AD38" i="7" s="1"/>
  <c r="BK52" i="4"/>
  <c r="W48" i="4"/>
  <c r="M34" i="7" s="1"/>
  <c r="AG48" i="4"/>
  <c r="BP48" i="4"/>
  <c r="AV44" i="4"/>
  <c r="CO40" i="4"/>
  <c r="W32" i="4"/>
  <c r="AG32" i="4"/>
  <c r="DX32" i="4"/>
  <c r="CE28" i="4"/>
  <c r="BK28" i="4"/>
  <c r="AB24" i="4"/>
  <c r="BK20" i="4"/>
  <c r="BP227" i="4"/>
  <c r="V213" i="7" s="1"/>
  <c r="CE223" i="4"/>
  <c r="AV223" i="4"/>
  <c r="DX219" i="4"/>
  <c r="CY207" i="4"/>
  <c r="AB203" i="4"/>
  <c r="CE199" i="4"/>
  <c r="R195" i="4"/>
  <c r="CE191" i="4"/>
  <c r="R183" i="4"/>
  <c r="W183" i="4"/>
  <c r="AG183" i="4"/>
  <c r="W179" i="4"/>
  <c r="AG179" i="4"/>
  <c r="R175" i="4"/>
  <c r="DI175" i="4"/>
  <c r="AG171" i="4"/>
  <c r="W171" i="4"/>
  <c r="M157" i="7" s="1"/>
  <c r="AB159" i="4"/>
  <c r="CE159" i="4"/>
  <c r="AL155" i="4"/>
  <c r="BP155" i="4"/>
  <c r="DS151" i="4"/>
  <c r="BP151" i="4"/>
  <c r="AB151" i="4"/>
  <c r="R147" i="4"/>
  <c r="DX147" i="4"/>
  <c r="CY139" i="4"/>
  <c r="CE127" i="4"/>
  <c r="R123" i="4"/>
  <c r="W123" i="4"/>
  <c r="AG123" i="4"/>
  <c r="AV119" i="4"/>
  <c r="CT111" i="4"/>
  <c r="AD97" i="7" s="1"/>
  <c r="W111" i="4"/>
  <c r="AG111" i="4"/>
  <c r="AB107" i="4"/>
  <c r="CT107" i="4"/>
  <c r="AD93" i="7" s="1"/>
  <c r="AB103" i="4"/>
  <c r="CE103" i="4"/>
  <c r="CY99" i="4"/>
  <c r="CT99" i="4"/>
  <c r="AD85" i="7" s="1"/>
  <c r="CT95" i="4"/>
  <c r="AD81" i="7" s="1"/>
  <c r="R91" i="4"/>
  <c r="BP91" i="4"/>
  <c r="CE79" i="4"/>
  <c r="W75" i="4"/>
  <c r="AG75" i="4"/>
  <c r="CE71" i="4"/>
  <c r="BK67" i="4"/>
  <c r="DX67" i="4"/>
  <c r="AQ63" i="4"/>
  <c r="CO59" i="4"/>
  <c r="DI55" i="4"/>
  <c r="CE55" i="4"/>
  <c r="BP47" i="4"/>
  <c r="CE47" i="4"/>
  <c r="W47" i="4"/>
  <c r="M33" i="7" s="1"/>
  <c r="AG47" i="4"/>
  <c r="AG43" i="4"/>
  <c r="W43" i="4"/>
  <c r="M29" i="7" s="1"/>
  <c r="DI39" i="4"/>
  <c r="AV39" i="4"/>
  <c r="CT35" i="4"/>
  <c r="AD21" i="7" s="1"/>
  <c r="AB31" i="4"/>
  <c r="R27" i="4"/>
  <c r="CE27" i="4"/>
  <c r="R23" i="4"/>
  <c r="CE23" i="4"/>
  <c r="BK23" i="4"/>
  <c r="AV19" i="4"/>
  <c r="BK19" i="4"/>
  <c r="CE16" i="4"/>
  <c r="BK222" i="4"/>
  <c r="BF222" i="4"/>
  <c r="AB218" i="4"/>
  <c r="BK214" i="4"/>
  <c r="R214" i="4"/>
  <c r="AV210" i="4"/>
  <c r="CE210" i="4"/>
  <c r="CO206" i="4"/>
  <c r="CE202" i="4"/>
  <c r="AV194" i="4"/>
  <c r="CT190" i="4"/>
  <c r="AD176" i="7" s="1"/>
  <c r="BK190" i="4"/>
  <c r="CE190" i="4"/>
  <c r="R186" i="4"/>
  <c r="CE186" i="4"/>
  <c r="CE182" i="4"/>
  <c r="CE178" i="4"/>
  <c r="CO170" i="4"/>
  <c r="CE170" i="4"/>
  <c r="R162" i="4"/>
  <c r="CE162" i="4"/>
  <c r="AB158" i="4"/>
  <c r="N144" i="7" s="1"/>
  <c r="CE158" i="4"/>
  <c r="DX154" i="4"/>
  <c r="AV150" i="4"/>
  <c r="CE150" i="4"/>
  <c r="AV146" i="4"/>
  <c r="CT146" i="4"/>
  <c r="AD132" i="7" s="1"/>
  <c r="R142" i="4"/>
  <c r="AV138" i="4"/>
  <c r="DI138" i="4"/>
  <c r="AV134" i="4"/>
  <c r="CO130" i="4"/>
  <c r="W122" i="4"/>
  <c r="AG122" i="4"/>
  <c r="CE122" i="4"/>
  <c r="CT118" i="4"/>
  <c r="AD104" i="7" s="1"/>
  <c r="CE118" i="4"/>
  <c r="CE114" i="4"/>
  <c r="R114" i="4"/>
  <c r="AV110" i="4"/>
  <c r="BK110" i="4"/>
  <c r="CE110" i="4"/>
  <c r="AG106" i="4"/>
  <c r="W106" i="4"/>
  <c r="CE102" i="4"/>
  <c r="R98" i="4"/>
  <c r="CE98" i="4"/>
  <c r="CT94" i="4"/>
  <c r="AD80" i="7" s="1"/>
  <c r="DX94" i="4"/>
  <c r="W90" i="4"/>
  <c r="AG90" i="4"/>
  <c r="R86" i="4"/>
  <c r="CE86" i="4"/>
  <c r="CO82" i="4"/>
  <c r="BP78" i="4"/>
  <c r="CT74" i="4"/>
  <c r="AD60" i="7" s="1"/>
  <c r="R70" i="4"/>
  <c r="CE70" i="4"/>
  <c r="AV66" i="4"/>
  <c r="DI66" i="4"/>
  <c r="AE52" i="7" s="1"/>
  <c r="AB62" i="4"/>
  <c r="CE62" i="4"/>
  <c r="AV58" i="4"/>
  <c r="R44" i="7" s="1"/>
  <c r="CE54" i="4"/>
  <c r="AL50" i="4"/>
  <c r="CE46" i="4"/>
  <c r="BK46" i="4"/>
  <c r="CE42" i="4"/>
  <c r="CO38" i="4"/>
  <c r="BK34" i="4"/>
  <c r="CE34" i="4"/>
  <c r="CT30" i="4"/>
  <c r="AD16" i="7" s="1"/>
  <c r="CY30" i="4"/>
  <c r="DX30" i="4"/>
  <c r="CE26" i="4"/>
  <c r="AV26" i="4"/>
  <c r="AB22" i="4"/>
  <c r="BK22" i="4"/>
  <c r="CE22" i="4"/>
  <c r="BP18" i="4"/>
  <c r="CE18" i="4"/>
  <c r="T232" i="4"/>
  <c r="T233" i="4"/>
  <c r="T228" i="4"/>
  <c r="T245" i="4"/>
  <c r="T242" i="4"/>
  <c r="T241" i="4"/>
  <c r="T237" i="4"/>
  <c r="T226" i="4"/>
  <c r="DK228" i="4"/>
  <c r="BC228" i="4"/>
  <c r="CQ229" i="4"/>
  <c r="CV233" i="4"/>
  <c r="DU226" i="4"/>
  <c r="Y229" i="4"/>
  <c r="AD228" i="4"/>
  <c r="DA229" i="4"/>
  <c r="CL229" i="4"/>
  <c r="DP229" i="4"/>
  <c r="BC229" i="4"/>
  <c r="AN229" i="4"/>
  <c r="CG229" i="4"/>
  <c r="BM229" i="4"/>
  <c r="BH229" i="4"/>
  <c r="AX229" i="4"/>
  <c r="DK229" i="4"/>
  <c r="AD229" i="4"/>
  <c r="BM225" i="4"/>
  <c r="BC225" i="4"/>
  <c r="DK225" i="4"/>
  <c r="DZ232" i="4"/>
  <c r="CQ232" i="4"/>
  <c r="AS232" i="4"/>
  <c r="BH228" i="4"/>
  <c r="CQ226" i="4"/>
  <c r="AI225" i="4"/>
  <c r="DP233" i="4"/>
  <c r="CL232" i="4"/>
  <c r="BR232" i="4"/>
  <c r="DA230" i="4"/>
  <c r="DZ226" i="4"/>
  <c r="CL226" i="4"/>
  <c r="DU225" i="4"/>
  <c r="DA225" i="4"/>
  <c r="BH225" i="4"/>
  <c r="AS225" i="4"/>
  <c r="AD225" i="4"/>
  <c r="DP225" i="4"/>
  <c r="CQ225" i="4"/>
  <c r="CG225" i="4"/>
  <c r="BR225" i="4"/>
  <c r="AN225" i="4"/>
  <c r="DZ225" i="4"/>
  <c r="CV225" i="4"/>
  <c r="CL225" i="4"/>
  <c r="AX225" i="4"/>
  <c r="AQ222" i="5"/>
  <c r="AQ224" i="5"/>
  <c r="DZ230" i="4"/>
  <c r="DU230" i="4"/>
  <c r="DK230" i="4"/>
  <c r="AD230" i="4"/>
  <c r="DU244" i="4"/>
  <c r="AD243" i="4"/>
  <c r="DA241" i="4"/>
  <c r="AX235" i="4"/>
  <c r="AS235" i="4"/>
  <c r="AI235" i="4"/>
  <c r="AN235" i="4"/>
  <c r="AX233" i="4"/>
  <c r="DK231" i="4"/>
  <c r="CV230" i="4"/>
  <c r="CL230" i="4"/>
  <c r="BH244" i="4"/>
  <c r="BC243" i="4"/>
  <c r="DU241" i="4"/>
  <c r="AD239" i="4"/>
  <c r="CG235" i="4"/>
  <c r="BM235" i="4"/>
  <c r="BR235" i="4"/>
  <c r="Y233" i="4"/>
  <c r="BC231" i="4"/>
  <c r="DZ241" i="4"/>
  <c r="CL241" i="4"/>
  <c r="BH241" i="4"/>
  <c r="DZ235" i="4"/>
  <c r="DA233" i="4"/>
  <c r="CG233" i="4"/>
  <c r="CL245" i="4"/>
  <c r="DZ244" i="4"/>
  <c r="DZ243" i="4"/>
  <c r="DU243" i="4"/>
  <c r="CQ243" i="4"/>
  <c r="AD242" i="4"/>
  <c r="BC241" i="4"/>
  <c r="DA240" i="4"/>
  <c r="AS240" i="4"/>
  <c r="AS238" i="4"/>
  <c r="BR238" i="4"/>
  <c r="BM238" i="4"/>
  <c r="CV238" i="4"/>
  <c r="AD238" i="4"/>
  <c r="AX238" i="4"/>
  <c r="CG238" i="4"/>
  <c r="AQ226" i="5"/>
  <c r="AS233" i="4"/>
  <c r="CV244" i="4"/>
  <c r="DA244" i="4"/>
  <c r="AX244" i="4"/>
  <c r="BR243" i="4"/>
  <c r="BH243" i="4"/>
  <c r="AX243" i="4"/>
  <c r="AS243" i="4"/>
  <c r="AI243" i="4"/>
  <c r="DP241" i="4"/>
  <c r="CV241" i="4"/>
  <c r="CQ241" i="4"/>
  <c r="CG241" i="4"/>
  <c r="BM241" i="4"/>
  <c r="BR241" i="4"/>
  <c r="AD241" i="4"/>
  <c r="DU240" i="4"/>
  <c r="Y241" i="4"/>
  <c r="AN241" i="4"/>
  <c r="AI241" i="4"/>
  <c r="CL244" i="4"/>
  <c r="DK243" i="4"/>
  <c r="DP243" i="4"/>
  <c r="CV243" i="4"/>
  <c r="DA243" i="4"/>
  <c r="CG243" i="4"/>
  <c r="AN243" i="4"/>
  <c r="AS241" i="4"/>
  <c r="BH240" i="4"/>
  <c r="DU235" i="4"/>
  <c r="DK235" i="4"/>
  <c r="BH235" i="4"/>
  <c r="BC235" i="4"/>
  <c r="Y235" i="4"/>
  <c r="AD235" i="4"/>
  <c r="DZ233" i="4"/>
  <c r="DU233" i="4"/>
  <c r="CQ233" i="4"/>
  <c r="CL233" i="4"/>
  <c r="BR233" i="4"/>
  <c r="BH233" i="4"/>
  <c r="DK232" i="4"/>
  <c r="CG232" i="4"/>
  <c r="BC232" i="4"/>
  <c r="AN232" i="4"/>
  <c r="Y232" i="4"/>
  <c r="AD232" i="4"/>
  <c r="DZ227" i="4"/>
  <c r="DA226" i="4"/>
  <c r="BR226" i="4"/>
  <c r="BH226" i="4"/>
  <c r="AX226" i="4"/>
  <c r="AS226" i="4"/>
  <c r="DU245" i="4"/>
  <c r="DA245" i="4"/>
  <c r="BH245" i="4"/>
  <c r="AX245" i="4"/>
  <c r="AN244" i="4"/>
  <c r="AX242" i="4"/>
  <c r="BM242" i="4"/>
  <c r="CL242" i="4"/>
  <c r="DP242" i="4"/>
  <c r="Y242" i="4"/>
  <c r="BC242" i="4"/>
  <c r="BH242" i="4"/>
  <c r="CG242" i="4"/>
  <c r="DU242" i="4"/>
  <c r="DZ242" i="4"/>
  <c r="AN242" i="4"/>
  <c r="AI242" i="4"/>
  <c r="AS242" i="4"/>
  <c r="BR242" i="4"/>
  <c r="DA242" i="4"/>
  <c r="CV242" i="4"/>
  <c r="Q230" i="5"/>
  <c r="AD233" i="4"/>
  <c r="DU232" i="4"/>
  <c r="BH232" i="4"/>
  <c r="AI232" i="4"/>
  <c r="AD231" i="4"/>
  <c r="BR230" i="4"/>
  <c r="AS230" i="4"/>
  <c r="DP226" i="4"/>
  <c r="CV226" i="4"/>
  <c r="CG226" i="4"/>
  <c r="BM226" i="4"/>
  <c r="AD226" i="4"/>
  <c r="DK245" i="4"/>
  <c r="AS245" i="4"/>
  <c r="Y245" i="4"/>
  <c r="DP244" i="4"/>
  <c r="CQ244" i="4"/>
  <c r="CG244" i="4"/>
  <c r="BR244" i="4"/>
  <c r="AD244" i="4"/>
  <c r="AS244" i="4"/>
  <c r="AN233" i="4"/>
  <c r="DP232" i="4"/>
  <c r="CV232" i="4"/>
  <c r="DA232" i="4"/>
  <c r="BM232" i="4"/>
  <c r="AX232" i="4"/>
  <c r="DU231" i="4"/>
  <c r="BH231" i="4"/>
  <c r="CL243" i="4"/>
  <c r="BM243" i="4"/>
  <c r="DU239" i="4"/>
  <c r="DK239" i="4"/>
  <c r="DP239" i="4"/>
  <c r="CV239" i="4"/>
  <c r="BH239" i="4"/>
  <c r="BC239" i="4"/>
  <c r="AX239" i="4"/>
  <c r="CL237" i="4"/>
  <c r="BH237" i="4"/>
  <c r="BH236" i="4"/>
  <c r="DA239" i="4"/>
  <c r="CQ239" i="4"/>
  <c r="CL239" i="4"/>
  <c r="AS239" i="4"/>
  <c r="AI239" i="4"/>
  <c r="AN239" i="4"/>
  <c r="Y239" i="4"/>
  <c r="AE227" i="5"/>
  <c r="S227" i="5" s="1"/>
  <c r="T227" i="5" s="1"/>
  <c r="DZ239" i="4"/>
  <c r="BM239" i="4"/>
  <c r="BR239" i="4"/>
  <c r="Q232" i="5"/>
  <c r="AZ227" i="5"/>
  <c r="DP245" i="4"/>
  <c r="CQ245" i="4"/>
  <c r="CG245" i="4"/>
  <c r="BR245" i="4"/>
  <c r="AN245" i="4"/>
  <c r="DK244" i="4"/>
  <c r="BM244" i="4"/>
  <c r="BC244" i="4"/>
  <c r="AI244" i="4"/>
  <c r="DA236" i="4"/>
  <c r="AI240" i="4"/>
  <c r="BC240" i="4"/>
  <c r="BM240" i="4"/>
  <c r="DK240" i="4"/>
  <c r="Y240" i="4"/>
  <c r="AX240" i="4"/>
  <c r="CL240" i="4"/>
  <c r="CV240" i="4"/>
  <c r="DZ240" i="4"/>
  <c r="AN240" i="4"/>
  <c r="BR240" i="4"/>
  <c r="CG240" i="4"/>
  <c r="CQ240" i="4"/>
  <c r="DP240" i="4"/>
  <c r="AI236" i="4"/>
  <c r="BC236" i="4"/>
  <c r="BM236" i="4"/>
  <c r="DK236" i="4"/>
  <c r="Y236" i="4"/>
  <c r="AX236" i="4"/>
  <c r="CL236" i="4"/>
  <c r="CV236" i="4"/>
  <c r="DZ236" i="4"/>
  <c r="AN236" i="4"/>
  <c r="BR236" i="4"/>
  <c r="CG236" i="4"/>
  <c r="CQ236" i="4"/>
  <c r="DP236" i="4"/>
  <c r="BM245" i="4"/>
  <c r="BC245" i="4"/>
  <c r="AI245" i="4"/>
  <c r="AD236" i="4"/>
  <c r="AX241" i="4"/>
  <c r="BC234" i="4"/>
  <c r="BH234" i="4"/>
  <c r="DA234" i="4"/>
  <c r="CV234" i="4"/>
  <c r="DU234" i="4"/>
  <c r="DK234" i="4"/>
  <c r="CL234" i="4"/>
  <c r="BM234" i="4"/>
  <c r="DA231" i="4"/>
  <c r="AS231" i="4"/>
  <c r="DZ229" i="4"/>
  <c r="BR229" i="4"/>
  <c r="AS229" i="4"/>
  <c r="AN226" i="4"/>
  <c r="Y226" i="4"/>
  <c r="DU227" i="4"/>
  <c r="CL227" i="4"/>
  <c r="BH227" i="4"/>
  <c r="Y227" i="4"/>
  <c r="Q217" i="5"/>
  <c r="AN234" i="4"/>
  <c r="BR234" i="4"/>
  <c r="CG234" i="4"/>
  <c r="CQ234" i="4"/>
  <c r="DP234" i="4"/>
  <c r="AI234" i="4"/>
  <c r="BM231" i="4"/>
  <c r="Y231" i="4"/>
  <c r="AX231" i="4"/>
  <c r="CL231" i="4"/>
  <c r="CV231" i="4"/>
  <c r="DZ231" i="4"/>
  <c r="AN231" i="4"/>
  <c r="BR231" i="4"/>
  <c r="CG231" i="4"/>
  <c r="CQ231" i="4"/>
  <c r="DP231" i="4"/>
  <c r="Y228" i="4"/>
  <c r="AX228" i="4"/>
  <c r="CL228" i="4"/>
  <c r="CV228" i="4"/>
  <c r="DZ228" i="4"/>
  <c r="AN228" i="4"/>
  <c r="BR228" i="4"/>
  <c r="CG228" i="4"/>
  <c r="CQ228" i="4"/>
  <c r="DP228" i="4"/>
  <c r="AI228" i="4"/>
  <c r="BM228" i="4"/>
  <c r="AS228" i="4"/>
  <c r="DA228" i="4"/>
  <c r="AN227" i="4"/>
  <c r="BR227" i="4"/>
  <c r="CG227" i="4"/>
  <c r="CQ227" i="4"/>
  <c r="DP227" i="4"/>
  <c r="AI227" i="4"/>
  <c r="BC227" i="4"/>
  <c r="BM227" i="4"/>
  <c r="DK227" i="4"/>
  <c r="AS227" i="4"/>
  <c r="DA227" i="4"/>
  <c r="AX227" i="4"/>
  <c r="CV227" i="4"/>
  <c r="AI230" i="4"/>
  <c r="BC230" i="4"/>
  <c r="BM230" i="4"/>
  <c r="DK233" i="4"/>
  <c r="BM233" i="4"/>
  <c r="BC233" i="4"/>
  <c r="AI233" i="4"/>
  <c r="DP230" i="4"/>
  <c r="CQ230" i="4"/>
  <c r="CG230" i="4"/>
  <c r="BH230" i="4"/>
  <c r="AX230" i="4"/>
  <c r="AN230" i="4"/>
  <c r="BC226" i="4"/>
  <c r="AI226" i="4"/>
  <c r="AQ217" i="5"/>
  <c r="AQ231" i="5"/>
  <c r="Q233" i="5"/>
  <c r="Q228" i="5"/>
  <c r="AQ221" i="5"/>
  <c r="AQ230" i="5"/>
  <c r="AQ214" i="5"/>
  <c r="AQ212" i="5"/>
  <c r="Q218" i="5"/>
  <c r="Q222" i="5"/>
  <c r="Q229" i="5"/>
  <c r="Q231" i="5"/>
  <c r="AQ229" i="5"/>
  <c r="AQ213" i="5"/>
  <c r="Q221" i="5"/>
  <c r="AQ233" i="5"/>
  <c r="Q225" i="5"/>
  <c r="Q227" i="5"/>
  <c r="AQ218" i="5"/>
  <c r="AQ232" i="5"/>
  <c r="AQ228" i="5"/>
  <c r="P224" i="5"/>
  <c r="T224" i="5"/>
  <c r="Q220" i="5"/>
  <c r="Q219" i="5"/>
  <c r="AQ220" i="5"/>
  <c r="AQ216" i="5"/>
  <c r="AQ227" i="5"/>
  <c r="AQ225" i="5"/>
  <c r="AQ223" i="5"/>
  <c r="AQ219" i="5"/>
  <c r="AQ215" i="5"/>
  <c r="Q226" i="5"/>
  <c r="P223" i="5"/>
  <c r="L84" i="7" l="1"/>
  <c r="L9" i="7"/>
  <c r="L77" i="7"/>
  <c r="L181" i="7"/>
  <c r="N62" i="7"/>
  <c r="M134" i="7"/>
  <c r="L210" i="7"/>
  <c r="L27" i="7"/>
  <c r="N47" i="7"/>
  <c r="M99" i="7"/>
  <c r="N127" i="7"/>
  <c r="AO1" i="4"/>
  <c r="AP1" i="4"/>
  <c r="N48" i="7"/>
  <c r="L56" i="7"/>
  <c r="M108" i="7"/>
  <c r="L172" i="7"/>
  <c r="M61" i="7"/>
  <c r="N89" i="7"/>
  <c r="M97" i="7"/>
  <c r="L161" i="7"/>
  <c r="N10" i="7"/>
  <c r="L7" i="7"/>
  <c r="L43" i="7"/>
  <c r="L135" i="7"/>
  <c r="L72" i="7"/>
  <c r="M92" i="7"/>
  <c r="L128" i="7"/>
  <c r="L200" i="7"/>
  <c r="L13" i="7"/>
  <c r="L109" i="7"/>
  <c r="L133" i="7"/>
  <c r="L169" i="7"/>
  <c r="N189" i="7"/>
  <c r="L31" i="7"/>
  <c r="L51" i="7"/>
  <c r="L139" i="7"/>
  <c r="R52" i="7"/>
  <c r="L100" i="7"/>
  <c r="L148" i="7"/>
  <c r="N17" i="7"/>
  <c r="N137" i="7"/>
  <c r="M165" i="7"/>
  <c r="L46" i="7"/>
  <c r="N58" i="7"/>
  <c r="L90" i="7"/>
  <c r="L102" i="7"/>
  <c r="L110" i="7"/>
  <c r="L35" i="7"/>
  <c r="L147" i="7"/>
  <c r="P36" i="7"/>
  <c r="U5" i="7"/>
  <c r="Q49" i="7"/>
  <c r="L3" i="7"/>
  <c r="R5" i="7"/>
  <c r="V3" i="7"/>
  <c r="AB15" i="7"/>
  <c r="Y2" i="7"/>
  <c r="U5" i="6"/>
  <c r="R7" i="6"/>
  <c r="V4" i="7"/>
  <c r="N15" i="6"/>
  <c r="R12" i="7"/>
  <c r="X19" i="6"/>
  <c r="Q35" i="6"/>
  <c r="U32" i="7"/>
  <c r="U59" i="6"/>
  <c r="Y56" i="7"/>
  <c r="K79" i="6"/>
  <c r="O76" i="7"/>
  <c r="K95" i="6"/>
  <c r="O92" i="7"/>
  <c r="X107" i="6"/>
  <c r="AA127" i="6"/>
  <c r="AE124" i="7"/>
  <c r="U139" i="6"/>
  <c r="Y136" i="7"/>
  <c r="U167" i="6"/>
  <c r="Y164" i="7"/>
  <c r="Q179" i="6"/>
  <c r="U176" i="7"/>
  <c r="P211" i="6"/>
  <c r="T208" i="7"/>
  <c r="AA28" i="6"/>
  <c r="AE25" i="7"/>
  <c r="K32" i="6"/>
  <c r="O29" i="7"/>
  <c r="R36" i="6"/>
  <c r="V33" i="7"/>
  <c r="J96" i="6"/>
  <c r="N93" i="7"/>
  <c r="X100" i="6"/>
  <c r="K112" i="6"/>
  <c r="O109" i="7"/>
  <c r="AD136" i="6"/>
  <c r="AH133" i="7"/>
  <c r="AC140" i="6"/>
  <c r="AG137" i="7"/>
  <c r="U148" i="6"/>
  <c r="Y145" i="7"/>
  <c r="K160" i="6"/>
  <c r="O157" i="7"/>
  <c r="U188" i="6"/>
  <c r="Y185" i="7"/>
  <c r="Y196" i="6"/>
  <c r="AB193" i="7"/>
  <c r="Q9" i="6"/>
  <c r="U6" i="7"/>
  <c r="AD21" i="6"/>
  <c r="AH18" i="7"/>
  <c r="W29" i="6"/>
  <c r="AA26" i="7"/>
  <c r="N33" i="6"/>
  <c r="R30" i="7"/>
  <c r="Q41" i="6"/>
  <c r="U38" i="7"/>
  <c r="U53" i="6"/>
  <c r="Y50" i="7"/>
  <c r="U73" i="6"/>
  <c r="Y70" i="7"/>
  <c r="AA97" i="6"/>
  <c r="AE94" i="7"/>
  <c r="X101" i="6"/>
  <c r="Y105" i="6"/>
  <c r="AB102" i="7"/>
  <c r="R129" i="6"/>
  <c r="V126" i="7"/>
  <c r="AD137" i="6"/>
  <c r="AH134" i="7"/>
  <c r="Q141" i="6"/>
  <c r="U138" i="7"/>
  <c r="U205" i="6"/>
  <c r="Y202" i="7"/>
  <c r="AD14" i="6"/>
  <c r="AH11" i="7"/>
  <c r="U26" i="6"/>
  <c r="Y23" i="7"/>
  <c r="Q54" i="6"/>
  <c r="U51" i="7"/>
  <c r="AD58" i="6"/>
  <c r="AH55" i="7"/>
  <c r="U74" i="6"/>
  <c r="Y71" i="7"/>
  <c r="U82" i="6"/>
  <c r="Y79" i="7"/>
  <c r="X90" i="6"/>
  <c r="R94" i="6"/>
  <c r="V91" i="7"/>
  <c r="K106" i="6"/>
  <c r="O103" i="7"/>
  <c r="N114" i="6"/>
  <c r="R111" i="7"/>
  <c r="K166" i="6"/>
  <c r="O163" i="7"/>
  <c r="U170" i="6"/>
  <c r="Y167" i="7"/>
  <c r="AD178" i="6"/>
  <c r="AH175" i="7"/>
  <c r="U11" i="6"/>
  <c r="Y8" i="7"/>
  <c r="U15" i="6"/>
  <c r="Y12" i="7"/>
  <c r="U23" i="6"/>
  <c r="Y20" i="7"/>
  <c r="W27" i="6"/>
  <c r="AA24" i="7"/>
  <c r="U35" i="6"/>
  <c r="Y32" i="7"/>
  <c r="U43" i="6"/>
  <c r="Y40" i="7"/>
  <c r="R67" i="6"/>
  <c r="V64" i="7"/>
  <c r="U75" i="6"/>
  <c r="Y72" i="7"/>
  <c r="I79" i="6"/>
  <c r="M76" i="7"/>
  <c r="U91" i="6"/>
  <c r="Y88" i="7"/>
  <c r="U99" i="6"/>
  <c r="Y96" i="7"/>
  <c r="U111" i="6"/>
  <c r="Y108" i="7"/>
  <c r="N127" i="6"/>
  <c r="R124" i="7"/>
  <c r="U147" i="6"/>
  <c r="Y144" i="7"/>
  <c r="U159" i="6"/>
  <c r="Y156" i="7"/>
  <c r="U175" i="6"/>
  <c r="Y172" i="7"/>
  <c r="X179" i="6"/>
  <c r="U199" i="6"/>
  <c r="Y196" i="7"/>
  <c r="Q203" i="6"/>
  <c r="U200" i="7"/>
  <c r="Q211" i="6"/>
  <c r="U208" i="7"/>
  <c r="K36" i="6"/>
  <c r="O33" i="7"/>
  <c r="AA44" i="6"/>
  <c r="AE41" i="7"/>
  <c r="AD56" i="6"/>
  <c r="AH53" i="7"/>
  <c r="U60" i="6"/>
  <c r="Y57" i="7"/>
  <c r="U68" i="6"/>
  <c r="Y65" i="7"/>
  <c r="R80" i="6"/>
  <c r="V77" i="7"/>
  <c r="X84" i="6"/>
  <c r="U92" i="6"/>
  <c r="Y89" i="7"/>
  <c r="I112" i="6"/>
  <c r="M109" i="7"/>
  <c r="J148" i="6"/>
  <c r="N145" i="7"/>
  <c r="AA164" i="6"/>
  <c r="AE161" i="7"/>
  <c r="K172" i="6"/>
  <c r="O169" i="7"/>
  <c r="N212" i="6"/>
  <c r="R209" i="7"/>
  <c r="R37" i="6"/>
  <c r="V34" i="7"/>
  <c r="X41" i="6"/>
  <c r="U81" i="6"/>
  <c r="Y78" i="7"/>
  <c r="R101" i="6"/>
  <c r="V98" i="7"/>
  <c r="W109" i="6"/>
  <c r="AA106" i="7"/>
  <c r="X117" i="6"/>
  <c r="U125" i="6"/>
  <c r="Y122" i="7"/>
  <c r="K137" i="6"/>
  <c r="O134" i="7"/>
  <c r="U145" i="6"/>
  <c r="Y142" i="7"/>
  <c r="W165" i="6"/>
  <c r="AA162" i="7"/>
  <c r="AA213" i="6"/>
  <c r="AE210" i="7"/>
  <c r="R10" i="6"/>
  <c r="V7" i="7"/>
  <c r="U30" i="6"/>
  <c r="Y27" i="7"/>
  <c r="AD50" i="6"/>
  <c r="AH47" i="7"/>
  <c r="W58" i="6"/>
  <c r="AA55" i="7"/>
  <c r="W86" i="6"/>
  <c r="AA83" i="7"/>
  <c r="Q90" i="6"/>
  <c r="U87" i="7"/>
  <c r="AD110" i="6"/>
  <c r="AH107" i="7"/>
  <c r="AA114" i="6"/>
  <c r="AE111" i="7"/>
  <c r="U126" i="6"/>
  <c r="Y123" i="7"/>
  <c r="K134" i="6"/>
  <c r="O131" i="7"/>
  <c r="X150" i="6"/>
  <c r="U158" i="6"/>
  <c r="Y155" i="7"/>
  <c r="U166" i="6"/>
  <c r="Y163" i="7"/>
  <c r="W178" i="6"/>
  <c r="AA175" i="7"/>
  <c r="Q186" i="6"/>
  <c r="U183" i="7"/>
  <c r="U198" i="6"/>
  <c r="Y195" i="7"/>
  <c r="U214" i="6"/>
  <c r="Y211" i="7"/>
  <c r="Q11" i="6"/>
  <c r="U8" i="7"/>
  <c r="AD19" i="6"/>
  <c r="AH16" i="7"/>
  <c r="X63" i="6"/>
  <c r="W71" i="6"/>
  <c r="AA68" i="7"/>
  <c r="AD83" i="6"/>
  <c r="AH80" i="7"/>
  <c r="Q99" i="6"/>
  <c r="U96" i="7"/>
  <c r="U103" i="6"/>
  <c r="Y100" i="7"/>
  <c r="K111" i="6"/>
  <c r="O108" i="7"/>
  <c r="W119" i="6"/>
  <c r="AA116" i="7"/>
  <c r="X135" i="6"/>
  <c r="N139" i="6"/>
  <c r="R136" i="7"/>
  <c r="W159" i="6"/>
  <c r="AA156" i="7"/>
  <c r="U171" i="6"/>
  <c r="Y168" i="7"/>
  <c r="N183" i="6"/>
  <c r="R180" i="7"/>
  <c r="U191" i="6"/>
  <c r="Y188" i="7"/>
  <c r="N199" i="6"/>
  <c r="R196" i="7"/>
  <c r="J207" i="6"/>
  <c r="N204" i="7"/>
  <c r="Q12" i="6"/>
  <c r="U9" i="7"/>
  <c r="U16" i="6"/>
  <c r="Y13" i="7"/>
  <c r="X24" i="6"/>
  <c r="W48" i="6"/>
  <c r="AA45" i="7"/>
  <c r="Q56" i="6"/>
  <c r="U53" i="7"/>
  <c r="K64" i="6"/>
  <c r="O61" i="7"/>
  <c r="X88" i="6"/>
  <c r="K100" i="6"/>
  <c r="O97" i="7"/>
  <c r="N108" i="6"/>
  <c r="R105" i="7"/>
  <c r="R140" i="6"/>
  <c r="V137" i="7"/>
  <c r="R144" i="6"/>
  <c r="V141" i="7"/>
  <c r="I172" i="6"/>
  <c r="M169" i="7"/>
  <c r="U180" i="6"/>
  <c r="Y177" i="7"/>
  <c r="U212" i="6"/>
  <c r="Y209" i="7"/>
  <c r="Q17" i="6"/>
  <c r="U14" i="7"/>
  <c r="K21" i="6"/>
  <c r="O18" i="7"/>
  <c r="K37" i="6"/>
  <c r="O34" i="7"/>
  <c r="AD49" i="6"/>
  <c r="AH46" i="7"/>
  <c r="Q57" i="6"/>
  <c r="U54" i="7"/>
  <c r="K77" i="6"/>
  <c r="O74" i="7"/>
  <c r="AC97" i="6"/>
  <c r="AG94" i="7"/>
  <c r="U97" i="6"/>
  <c r="Y94" i="7"/>
  <c r="AA105" i="6"/>
  <c r="AE102" i="7"/>
  <c r="X121" i="6"/>
  <c r="R145" i="6"/>
  <c r="V142" i="7"/>
  <c r="AD149" i="6"/>
  <c r="AH146" i="7"/>
  <c r="W157" i="6"/>
  <c r="AA154" i="7"/>
  <c r="U201" i="6"/>
  <c r="Y198" i="7"/>
  <c r="X213" i="6"/>
  <c r="I6" i="6"/>
  <c r="M3" i="7"/>
  <c r="W50" i="6"/>
  <c r="AA47" i="7"/>
  <c r="AD62" i="6"/>
  <c r="AH59" i="7"/>
  <c r="U66" i="6"/>
  <c r="Y63" i="7"/>
  <c r="AD78" i="6"/>
  <c r="AH75" i="7"/>
  <c r="K102" i="6"/>
  <c r="O99" i="7"/>
  <c r="W110" i="6"/>
  <c r="AA107" i="7"/>
  <c r="R118" i="6"/>
  <c r="V115" i="7"/>
  <c r="X134" i="6"/>
  <c r="AD138" i="6"/>
  <c r="AH135" i="7"/>
  <c r="U146" i="6"/>
  <c r="Y143" i="7"/>
  <c r="Q150" i="6"/>
  <c r="U147" i="7"/>
  <c r="R162" i="6"/>
  <c r="V159" i="7"/>
  <c r="AD166" i="6"/>
  <c r="AH163" i="7"/>
  <c r="AA170" i="6"/>
  <c r="AE167" i="7"/>
  <c r="L190" i="6"/>
  <c r="P187" i="7"/>
  <c r="AD206" i="6"/>
  <c r="AH203" i="7"/>
  <c r="U7" i="6"/>
  <c r="Y4" i="7"/>
  <c r="J11" i="6"/>
  <c r="N8" i="7"/>
  <c r="Y19" i="6"/>
  <c r="AB16" i="7"/>
  <c r="Q23" i="6"/>
  <c r="U20" i="7"/>
  <c r="U31" i="6"/>
  <c r="Y28" i="7"/>
  <c r="U51" i="6"/>
  <c r="Y48" i="7"/>
  <c r="X83" i="6"/>
  <c r="U87" i="6"/>
  <c r="Y84" i="7"/>
  <c r="N99" i="6"/>
  <c r="R96" i="7"/>
  <c r="U107" i="6"/>
  <c r="Y104" i="7"/>
  <c r="N123" i="6"/>
  <c r="R120" i="7"/>
  <c r="N135" i="6"/>
  <c r="R132" i="7"/>
  <c r="AD143" i="6"/>
  <c r="AH140" i="7"/>
  <c r="U151" i="6"/>
  <c r="Y148" i="7"/>
  <c r="U179" i="6"/>
  <c r="Y176" i="7"/>
  <c r="W195" i="6"/>
  <c r="AA192" i="7"/>
  <c r="U12" i="6"/>
  <c r="Y9" i="7"/>
  <c r="N28" i="6"/>
  <c r="R25" i="7"/>
  <c r="U36" i="6"/>
  <c r="Y33" i="7"/>
  <c r="U44" i="6"/>
  <c r="Y41" i="7"/>
  <c r="Y88" i="6"/>
  <c r="AB85" i="7"/>
  <c r="X96" i="6"/>
  <c r="U116" i="6"/>
  <c r="Y113" i="7"/>
  <c r="Y128" i="6"/>
  <c r="AB125" i="7"/>
  <c r="L144" i="6"/>
  <c r="P141" i="7"/>
  <c r="K168" i="6"/>
  <c r="O165" i="7"/>
  <c r="AD208" i="6"/>
  <c r="AH205" i="7"/>
  <c r="U17" i="6"/>
  <c r="Y14" i="7"/>
  <c r="I21" i="6"/>
  <c r="M18" i="7"/>
  <c r="J57" i="6"/>
  <c r="N54" i="7"/>
  <c r="R73" i="6"/>
  <c r="V70" i="7"/>
  <c r="I77" i="6"/>
  <c r="M74" i="7"/>
  <c r="M81" i="6"/>
  <c r="Q78" i="7"/>
  <c r="Q97" i="6"/>
  <c r="U94" i="7"/>
  <c r="M113" i="6"/>
  <c r="Q110" i="7"/>
  <c r="R121" i="6"/>
  <c r="V118" i="7"/>
  <c r="W129" i="6"/>
  <c r="AA126" i="7"/>
  <c r="W137" i="6"/>
  <c r="AA134" i="7"/>
  <c r="AA153" i="6"/>
  <c r="AE150" i="7"/>
  <c r="M161" i="6"/>
  <c r="Q158" i="7"/>
  <c r="W205" i="6"/>
  <c r="AA202" i="7"/>
  <c r="K6" i="6"/>
  <c r="O3" i="7"/>
  <c r="U22" i="6"/>
  <c r="Y19" i="7"/>
  <c r="Q26" i="6"/>
  <c r="U23" i="7"/>
  <c r="AA34" i="6"/>
  <c r="AE31" i="7"/>
  <c r="AA46" i="6"/>
  <c r="AE43" i="7"/>
  <c r="U62" i="6"/>
  <c r="Y59" i="7"/>
  <c r="W70" i="6"/>
  <c r="AA67" i="7"/>
  <c r="U78" i="6"/>
  <c r="Y75" i="7"/>
  <c r="K86" i="6"/>
  <c r="O83" i="7"/>
  <c r="U94" i="6"/>
  <c r="Y91" i="7"/>
  <c r="X114" i="6"/>
  <c r="AA130" i="6"/>
  <c r="AE127" i="7"/>
  <c r="X146" i="6"/>
  <c r="AA158" i="6"/>
  <c r="AE155" i="7"/>
  <c r="U174" i="6"/>
  <c r="Y171" i="7"/>
  <c r="N182" i="6"/>
  <c r="R179" i="7"/>
  <c r="X190" i="6"/>
  <c r="AA55" i="6"/>
  <c r="H136" i="6"/>
  <c r="J13" i="6"/>
  <c r="N141" i="6"/>
  <c r="H54" i="6"/>
  <c r="I102" i="6"/>
  <c r="H142" i="6"/>
  <c r="H59" i="6"/>
  <c r="N47" i="6"/>
  <c r="H75" i="6"/>
  <c r="J147" i="6"/>
  <c r="H175" i="6"/>
  <c r="I36" i="6"/>
  <c r="H80" i="6"/>
  <c r="J92" i="6"/>
  <c r="H112" i="6"/>
  <c r="H164" i="6"/>
  <c r="H184" i="6"/>
  <c r="J192" i="6"/>
  <c r="J65" i="6"/>
  <c r="I137" i="6"/>
  <c r="H10" i="6"/>
  <c r="H30" i="6"/>
  <c r="H38" i="6"/>
  <c r="I86" i="6"/>
  <c r="N55" i="6"/>
  <c r="I95" i="6"/>
  <c r="I111" i="6"/>
  <c r="H131" i="6"/>
  <c r="H16" i="6"/>
  <c r="I32" i="6"/>
  <c r="I64" i="6"/>
  <c r="I100" i="6"/>
  <c r="I160" i="6"/>
  <c r="H172" i="6"/>
  <c r="I37" i="6"/>
  <c r="H49" i="6"/>
  <c r="H93" i="6"/>
  <c r="H105" i="6"/>
  <c r="H213" i="6"/>
  <c r="J50" i="6"/>
  <c r="I106" i="6"/>
  <c r="H138" i="6"/>
  <c r="H150" i="6"/>
  <c r="I166" i="6"/>
  <c r="J51" i="6"/>
  <c r="H87" i="6"/>
  <c r="H103" i="6"/>
  <c r="H151" i="6"/>
  <c r="H203" i="6"/>
  <c r="H12" i="6"/>
  <c r="J20" i="6"/>
  <c r="J140" i="6"/>
  <c r="I168" i="6"/>
  <c r="J61" i="6"/>
  <c r="H113" i="6"/>
  <c r="I217" i="6"/>
  <c r="H34" i="6"/>
  <c r="H46" i="6"/>
  <c r="J130" i="6"/>
  <c r="I134" i="6"/>
  <c r="L39" i="6"/>
  <c r="CY5" i="10"/>
  <c r="H6" i="6"/>
  <c r="Q8" i="6"/>
  <c r="M52" i="6"/>
  <c r="R6" i="6"/>
  <c r="Y18" i="6"/>
  <c r="N8" i="6"/>
  <c r="K217" i="6"/>
  <c r="W217" i="6"/>
  <c r="R216" i="6"/>
  <c r="AE216" i="5"/>
  <c r="S216" i="5" s="1"/>
  <c r="T243" i="4"/>
  <c r="T230" i="4"/>
  <c r="T236" i="4"/>
  <c r="T240" i="4"/>
  <c r="T244" i="4"/>
  <c r="T225" i="4"/>
  <c r="T227" i="4"/>
  <c r="T238" i="4"/>
  <c r="T234" i="4"/>
  <c r="T229" i="4"/>
  <c r="T231" i="4"/>
  <c r="T235" i="4"/>
  <c r="T239" i="4"/>
  <c r="AE217" i="5"/>
  <c r="S217" i="5" s="1"/>
  <c r="T217" i="5" s="1"/>
  <c r="AZ217" i="5"/>
  <c r="AL3" i="4"/>
  <c r="AZ213" i="5"/>
  <c r="AZ216" i="5"/>
  <c r="AE213" i="5"/>
  <c r="S213" i="5" s="1"/>
  <c r="AE222" i="5"/>
  <c r="S222" i="5" s="1"/>
  <c r="T222" i="5" s="1"/>
  <c r="AZ232" i="5"/>
  <c r="AZ228" i="5"/>
  <c r="AE232" i="5"/>
  <c r="S232" i="5" s="1"/>
  <c r="T232" i="5" s="1"/>
  <c r="AZ219" i="5"/>
  <c r="AZ231" i="5"/>
  <c r="AZ223" i="5"/>
  <c r="AE220" i="5"/>
  <c r="S220" i="5" s="1"/>
  <c r="T220" i="5" s="1"/>
  <c r="AZ222" i="5"/>
  <c r="AE219" i="5"/>
  <c r="S219" i="5" s="1"/>
  <c r="T219" i="5" s="1"/>
  <c r="AE230" i="5"/>
  <c r="S230" i="5" s="1"/>
  <c r="T230" i="5" s="1"/>
  <c r="AZ230" i="5"/>
  <c r="AE231" i="5"/>
  <c r="S231" i="5" s="1"/>
  <c r="T231" i="5" s="1"/>
  <c r="AE228" i="5"/>
  <c r="S228" i="5" s="1"/>
  <c r="T228" i="5" s="1"/>
  <c r="AE226" i="5"/>
  <c r="S226" i="5" s="1"/>
  <c r="T226" i="5" s="1"/>
  <c r="AZ226" i="5"/>
  <c r="AZ220" i="5"/>
  <c r="AE225" i="5"/>
  <c r="S225" i="5" s="1"/>
  <c r="T225" i="5" s="1"/>
  <c r="AZ225" i="5"/>
  <c r="AZ229" i="5"/>
  <c r="AE229" i="5"/>
  <c r="S229" i="5" s="1"/>
  <c r="T229" i="5" s="1"/>
  <c r="AZ233" i="5"/>
  <c r="AE233" i="5"/>
  <c r="S233" i="5" s="1"/>
  <c r="T233" i="5" s="1"/>
  <c r="AE223" i="5"/>
  <c r="S223" i="5" s="1"/>
  <c r="T223" i="5" s="1"/>
  <c r="AE214" i="5"/>
  <c r="S214" i="5" s="1"/>
  <c r="AZ214" i="5"/>
  <c r="AE215" i="5"/>
  <c r="S215" i="5" s="1"/>
  <c r="AZ215" i="5"/>
  <c r="AZ221" i="5"/>
  <c r="AE221" i="5"/>
  <c r="S221" i="5" s="1"/>
  <c r="T221" i="5" s="1"/>
  <c r="AE218" i="5"/>
  <c r="S218" i="5" s="1"/>
  <c r="T218" i="5" s="1"/>
  <c r="AZ218" i="5"/>
  <c r="Q224" i="5"/>
  <c r="Q223" i="5"/>
  <c r="P263" i="7" l="1" a="1"/>
  <c r="P263" i="7" s="1"/>
  <c r="P253" i="7" a="1"/>
  <c r="P253" i="7" s="1"/>
  <c r="P252" i="7" a="1"/>
  <c r="P252" i="7" s="1"/>
  <c r="P271" i="7" a="1"/>
  <c r="P271" i="7" s="1"/>
  <c r="L1" i="6"/>
  <c r="AD5" i="20" s="1"/>
  <c r="P272" i="7" a="1"/>
  <c r="P272" i="7" s="1"/>
  <c r="P243" i="7" a="1"/>
  <c r="P243" i="7" s="1"/>
  <c r="P260" i="7" a="1"/>
  <c r="P260" i="7" s="1"/>
  <c r="P262" i="7" a="1"/>
  <c r="P262" i="7" s="1"/>
  <c r="P258" i="7" a="1"/>
  <c r="P258" i="7" s="1"/>
  <c r="P239" i="7" a="1"/>
  <c r="P239" i="7" s="1"/>
  <c r="P250" i="7" a="1"/>
  <c r="P250" i="7" s="1"/>
  <c r="P242" i="7" a="1"/>
  <c r="P242" i="7" s="1"/>
  <c r="P257" i="7"/>
  <c r="P246" i="7" a="1"/>
  <c r="P246" i="7" s="1"/>
  <c r="P259" i="7" a="1"/>
  <c r="P259" i="7" s="1"/>
  <c r="P244" i="7" a="1"/>
  <c r="P244" i="7" s="1"/>
  <c r="P276" i="7"/>
  <c r="P269" i="7" a="1"/>
  <c r="P269" i="7" s="1"/>
  <c r="P265" i="7" a="1"/>
  <c r="P265" i="7" s="1"/>
  <c r="P241" i="7" a="1"/>
  <c r="P241" i="7" s="1"/>
  <c r="P238" i="7"/>
  <c r="P261" i="7" a="1"/>
  <c r="P261" i="7" s="1"/>
  <c r="P240" i="7" a="1"/>
  <c r="P240" i="7" s="1"/>
  <c r="P273" i="7" a="1"/>
  <c r="P273" i="7" s="1"/>
  <c r="P264" i="7" a="1"/>
  <c r="P264" i="7" s="1"/>
  <c r="P245" i="7" a="1"/>
  <c r="P245" i="7" s="1"/>
  <c r="P254" i="7" a="1"/>
  <c r="P254" i="7" s="1"/>
  <c r="P251" i="7" a="1"/>
  <c r="P251" i="7" s="1"/>
  <c r="P270" i="7" a="1"/>
  <c r="P270" i="7" s="1"/>
  <c r="L3" i="6"/>
  <c r="AC5" i="20" s="1"/>
  <c r="BC211" i="5"/>
  <c r="BC210" i="5"/>
  <c r="BC209" i="5"/>
  <c r="BC208" i="5"/>
  <c r="BC207" i="5"/>
  <c r="BC206" i="5"/>
  <c r="BC205" i="5"/>
  <c r="BC204" i="5"/>
  <c r="BC203" i="5"/>
  <c r="BC202" i="5"/>
  <c r="BC201" i="5"/>
  <c r="BC200" i="5"/>
  <c r="BC199" i="5"/>
  <c r="BC198" i="5"/>
  <c r="BC197" i="5"/>
  <c r="BC196" i="5"/>
  <c r="BC195" i="5"/>
  <c r="BC194" i="5"/>
  <c r="BC193" i="5"/>
  <c r="BC192" i="5"/>
  <c r="BC191" i="5"/>
  <c r="BC190" i="5"/>
  <c r="BC189" i="5"/>
  <c r="BC188" i="5"/>
  <c r="BC187" i="5"/>
  <c r="BC186" i="5"/>
  <c r="BC185" i="5"/>
  <c r="BC184" i="5"/>
  <c r="BC183" i="5"/>
  <c r="BC182" i="5"/>
  <c r="BC181" i="5"/>
  <c r="BC180" i="5"/>
  <c r="BC179" i="5"/>
  <c r="BC178" i="5"/>
  <c r="BC177" i="5"/>
  <c r="BC176" i="5"/>
  <c r="BC175" i="5"/>
  <c r="BC174" i="5"/>
  <c r="BC173" i="5"/>
  <c r="BC172" i="5"/>
  <c r="BC171" i="5"/>
  <c r="BC170" i="5"/>
  <c r="BC169" i="5"/>
  <c r="BC168" i="5"/>
  <c r="BC167" i="5"/>
  <c r="BC166" i="5"/>
  <c r="BC165" i="5"/>
  <c r="BC164" i="5"/>
  <c r="BC163" i="5"/>
  <c r="BC162" i="5"/>
  <c r="BC161" i="5"/>
  <c r="BC160" i="5"/>
  <c r="BC159" i="5"/>
  <c r="BC158" i="5"/>
  <c r="BC157" i="5"/>
  <c r="BC156" i="5"/>
  <c r="BC155" i="5"/>
  <c r="BC154" i="5"/>
  <c r="BC153" i="5"/>
  <c r="BC152" i="5"/>
  <c r="BC151" i="5"/>
  <c r="BC150" i="5"/>
  <c r="BC149" i="5"/>
  <c r="BC148" i="5"/>
  <c r="BC147" i="5"/>
  <c r="BC146" i="5"/>
  <c r="BC145" i="5"/>
  <c r="BC144" i="5"/>
  <c r="BC143" i="5"/>
  <c r="BC142" i="5"/>
  <c r="BC141" i="5"/>
  <c r="BC140" i="5"/>
  <c r="BC139" i="5"/>
  <c r="BC138" i="5"/>
  <c r="BC137" i="5"/>
  <c r="BC136" i="5"/>
  <c r="BC135" i="5"/>
  <c r="BC134" i="5"/>
  <c r="BC133" i="5"/>
  <c r="BC132" i="5"/>
  <c r="BC131" i="5"/>
  <c r="BC130" i="5"/>
  <c r="BC129" i="5"/>
  <c r="BC128" i="5"/>
  <c r="BC127" i="5"/>
  <c r="BC126" i="5"/>
  <c r="BC125" i="5"/>
  <c r="BC124" i="5"/>
  <c r="BC123" i="5"/>
  <c r="BC122" i="5"/>
  <c r="BC121" i="5"/>
  <c r="BC120" i="5"/>
  <c r="BC119" i="5"/>
  <c r="BC118" i="5"/>
  <c r="BC117" i="5"/>
  <c r="BC116" i="5"/>
  <c r="BC115" i="5"/>
  <c r="BC114" i="5"/>
  <c r="BC113" i="5"/>
  <c r="BC112" i="5"/>
  <c r="BC111" i="5"/>
  <c r="BC110" i="5"/>
  <c r="BC109" i="5"/>
  <c r="BC108" i="5"/>
  <c r="BC107" i="5"/>
  <c r="BC106" i="5"/>
  <c r="BC105" i="5"/>
  <c r="BC104" i="5"/>
  <c r="BC103" i="5"/>
  <c r="BC102" i="5"/>
  <c r="BC101" i="5"/>
  <c r="BC100" i="5"/>
  <c r="BC99" i="5"/>
  <c r="BC98" i="5"/>
  <c r="BC97" i="5"/>
  <c r="BC96" i="5"/>
  <c r="BC95" i="5"/>
  <c r="BC94" i="5"/>
  <c r="BC93" i="5"/>
  <c r="BC92" i="5"/>
  <c r="BC91" i="5"/>
  <c r="BC90" i="5"/>
  <c r="BC89" i="5"/>
  <c r="BC88" i="5"/>
  <c r="BC87" i="5"/>
  <c r="BC86" i="5"/>
  <c r="BC85" i="5"/>
  <c r="BC84" i="5"/>
  <c r="BC83" i="5"/>
  <c r="BC82" i="5"/>
  <c r="BC81" i="5"/>
  <c r="BC80" i="5"/>
  <c r="BC79" i="5"/>
  <c r="BC78" i="5"/>
  <c r="BC77" i="5"/>
  <c r="BC76" i="5"/>
  <c r="BC75" i="5"/>
  <c r="BC74" i="5"/>
  <c r="BC73" i="5"/>
  <c r="BC72" i="5"/>
  <c r="BC71" i="5"/>
  <c r="BC70" i="5"/>
  <c r="BC69" i="5"/>
  <c r="BC68" i="5"/>
  <c r="BC67" i="5"/>
  <c r="BC66" i="5"/>
  <c r="BC65" i="5"/>
  <c r="BC64" i="5"/>
  <c r="BC63" i="5"/>
  <c r="BC62" i="5"/>
  <c r="BC61" i="5"/>
  <c r="BC60" i="5"/>
  <c r="BC59" i="5"/>
  <c r="BC58" i="5"/>
  <c r="BC57" i="5"/>
  <c r="BC56" i="5"/>
  <c r="BC55" i="5"/>
  <c r="BC54" i="5"/>
  <c r="BC53" i="5"/>
  <c r="BC52" i="5"/>
  <c r="BC51" i="5"/>
  <c r="BC50" i="5"/>
  <c r="BC49" i="5"/>
  <c r="BC48" i="5"/>
  <c r="BC47" i="5"/>
  <c r="BC46" i="5"/>
  <c r="BC45" i="5"/>
  <c r="BC44" i="5"/>
  <c r="BC43" i="5"/>
  <c r="BC42" i="5"/>
  <c r="BC41" i="5"/>
  <c r="BC40" i="5"/>
  <c r="BC39" i="5"/>
  <c r="BC38" i="5"/>
  <c r="BC37" i="5"/>
  <c r="BC36" i="5"/>
  <c r="BC35" i="5"/>
  <c r="BC34" i="5"/>
  <c r="BC33" i="5"/>
  <c r="BC32" i="5"/>
  <c r="BC31" i="5"/>
  <c r="BC30" i="5"/>
  <c r="BC29" i="5"/>
  <c r="BC28" i="5"/>
  <c r="BC27" i="5"/>
  <c r="BC26" i="5"/>
  <c r="BC25" i="5"/>
  <c r="BC24" i="5"/>
  <c r="BC23" i="5"/>
  <c r="BC22" i="5"/>
  <c r="BC21" i="5"/>
  <c r="BC20" i="5"/>
  <c r="BC19" i="5"/>
  <c r="BC18" i="5"/>
  <c r="BC17" i="5"/>
  <c r="BC16" i="5"/>
  <c r="BC15" i="5"/>
  <c r="BC14" i="5"/>
  <c r="BC13" i="5"/>
  <c r="BC12" i="5"/>
  <c r="BC11" i="5"/>
  <c r="BC10" i="5"/>
  <c r="BC9" i="5"/>
  <c r="BC8" i="5"/>
  <c r="BC7" i="5"/>
  <c r="BC6" i="5"/>
  <c r="BC5" i="5"/>
  <c r="BC4" i="5"/>
  <c r="AP6" i="5"/>
  <c r="AP7" i="5"/>
  <c r="AP8" i="5"/>
  <c r="AP9" i="5"/>
  <c r="AP10" i="5"/>
  <c r="AP11" i="5"/>
  <c r="AP12" i="5"/>
  <c r="AP13" i="5"/>
  <c r="AP14" i="5"/>
  <c r="AP15" i="5"/>
  <c r="AP16" i="5"/>
  <c r="AP17" i="5"/>
  <c r="AP18" i="5"/>
  <c r="AP19" i="5"/>
  <c r="AP20" i="5"/>
  <c r="AP21" i="5"/>
  <c r="AP22" i="5"/>
  <c r="AP23" i="5"/>
  <c r="AP24" i="5"/>
  <c r="AP25" i="5"/>
  <c r="AP26" i="5"/>
  <c r="AP27" i="5"/>
  <c r="AP28" i="5"/>
  <c r="AP29" i="5"/>
  <c r="AP30" i="5"/>
  <c r="AP31" i="5"/>
  <c r="AP32" i="5"/>
  <c r="AP33" i="5"/>
  <c r="AP34" i="5"/>
  <c r="AP35" i="5"/>
  <c r="AP36" i="5"/>
  <c r="AP37" i="5"/>
  <c r="AP38" i="5"/>
  <c r="AP39" i="5"/>
  <c r="AP40" i="5"/>
  <c r="AP41" i="5"/>
  <c r="AP42" i="5"/>
  <c r="AP43" i="5"/>
  <c r="AP44" i="5"/>
  <c r="AP45" i="5"/>
  <c r="AP46" i="5"/>
  <c r="AP47" i="5"/>
  <c r="AP48" i="5"/>
  <c r="AP49" i="5"/>
  <c r="AP50" i="5"/>
  <c r="AP51" i="5"/>
  <c r="AP52" i="5"/>
  <c r="AP53" i="5"/>
  <c r="AP54" i="5"/>
  <c r="AP55" i="5"/>
  <c r="AP56" i="5"/>
  <c r="AP57" i="5"/>
  <c r="AP58" i="5"/>
  <c r="AP59" i="5"/>
  <c r="AP60" i="5"/>
  <c r="AP61" i="5"/>
  <c r="AP62" i="5"/>
  <c r="AP63" i="5"/>
  <c r="AP64" i="5"/>
  <c r="AP65" i="5"/>
  <c r="AP66" i="5"/>
  <c r="AP67" i="5"/>
  <c r="AP68" i="5"/>
  <c r="AP69" i="5"/>
  <c r="AP70" i="5"/>
  <c r="AP71" i="5"/>
  <c r="AP72" i="5"/>
  <c r="AP73" i="5"/>
  <c r="AP74" i="5"/>
  <c r="AP75" i="5"/>
  <c r="AP76" i="5"/>
  <c r="AP77" i="5"/>
  <c r="AP78" i="5"/>
  <c r="AP79" i="5"/>
  <c r="AP80" i="5"/>
  <c r="AP81" i="5"/>
  <c r="AP82" i="5"/>
  <c r="AP83" i="5"/>
  <c r="AP84" i="5"/>
  <c r="AP85" i="5"/>
  <c r="AP86" i="5"/>
  <c r="AP87" i="5"/>
  <c r="AP88" i="5"/>
  <c r="AP89" i="5"/>
  <c r="AP90" i="5"/>
  <c r="AP91" i="5"/>
  <c r="AP92" i="5"/>
  <c r="AP93" i="5"/>
  <c r="AP94" i="5"/>
  <c r="AP95" i="5"/>
  <c r="AP96" i="5"/>
  <c r="AP97" i="5"/>
  <c r="AP98" i="5"/>
  <c r="AP99" i="5"/>
  <c r="AP100" i="5"/>
  <c r="AP101" i="5"/>
  <c r="AP102" i="5"/>
  <c r="AP103" i="5"/>
  <c r="AP104" i="5"/>
  <c r="AP105" i="5"/>
  <c r="AP106" i="5"/>
  <c r="AP107" i="5"/>
  <c r="AP108" i="5"/>
  <c r="AP109" i="5"/>
  <c r="AP110" i="5"/>
  <c r="AP111" i="5"/>
  <c r="AP112" i="5"/>
  <c r="AP113" i="5"/>
  <c r="AP114" i="5"/>
  <c r="AP115" i="5"/>
  <c r="AP116" i="5"/>
  <c r="AP117" i="5"/>
  <c r="AP118" i="5"/>
  <c r="AP119" i="5"/>
  <c r="AP120" i="5"/>
  <c r="AP121" i="5"/>
  <c r="AP122" i="5"/>
  <c r="AP123" i="5"/>
  <c r="AP124" i="5"/>
  <c r="AP125" i="5"/>
  <c r="AP126" i="5"/>
  <c r="AP127" i="5"/>
  <c r="AP128" i="5"/>
  <c r="AP129" i="5"/>
  <c r="AP130" i="5"/>
  <c r="AP131" i="5"/>
  <c r="AP132" i="5"/>
  <c r="AP133" i="5"/>
  <c r="AP134" i="5"/>
  <c r="AP135" i="5"/>
  <c r="AP136" i="5"/>
  <c r="AP137" i="5"/>
  <c r="AP138" i="5"/>
  <c r="AP139" i="5"/>
  <c r="AP140" i="5"/>
  <c r="AP141" i="5"/>
  <c r="AP142" i="5"/>
  <c r="AP143" i="5"/>
  <c r="AP144" i="5"/>
  <c r="AP145" i="5"/>
  <c r="AP146" i="5"/>
  <c r="AP147" i="5"/>
  <c r="AP148" i="5"/>
  <c r="AP149" i="5"/>
  <c r="AP150" i="5"/>
  <c r="AP151" i="5"/>
  <c r="AP152" i="5"/>
  <c r="AP153" i="5"/>
  <c r="AP154" i="5"/>
  <c r="AP155" i="5"/>
  <c r="AP156" i="5"/>
  <c r="AP157" i="5"/>
  <c r="AP158" i="5"/>
  <c r="AP159" i="5"/>
  <c r="AP160" i="5"/>
  <c r="AP161" i="5"/>
  <c r="AP162" i="5"/>
  <c r="AP163" i="5"/>
  <c r="AP164" i="5"/>
  <c r="AP165" i="5"/>
  <c r="AP166" i="5"/>
  <c r="AP167" i="5"/>
  <c r="AP168" i="5"/>
  <c r="AP169" i="5"/>
  <c r="AP170" i="5"/>
  <c r="AP171" i="5"/>
  <c r="AP172" i="5"/>
  <c r="AP173" i="5"/>
  <c r="AP174" i="5"/>
  <c r="AP175" i="5"/>
  <c r="AP176" i="5"/>
  <c r="AP177" i="5"/>
  <c r="AP178" i="5"/>
  <c r="AP179" i="5"/>
  <c r="AP180" i="5"/>
  <c r="AP181" i="5"/>
  <c r="AP182" i="5"/>
  <c r="AP183" i="5"/>
  <c r="AP184" i="5"/>
  <c r="AP185" i="5"/>
  <c r="AP186" i="5"/>
  <c r="AP187" i="5"/>
  <c r="AP188" i="5"/>
  <c r="AP189" i="5"/>
  <c r="AP190" i="5"/>
  <c r="AP191" i="5"/>
  <c r="AP192" i="5"/>
  <c r="AP193" i="5"/>
  <c r="AP194" i="5"/>
  <c r="AP195" i="5"/>
  <c r="AP196" i="5"/>
  <c r="AP197" i="5"/>
  <c r="AP198" i="5"/>
  <c r="AP199" i="5"/>
  <c r="AP200" i="5"/>
  <c r="AP201" i="5"/>
  <c r="AP202" i="5"/>
  <c r="AP203" i="5"/>
  <c r="AP204" i="5"/>
  <c r="AP205" i="5"/>
  <c r="AP206" i="5"/>
  <c r="AP207" i="5"/>
  <c r="AP208" i="5"/>
  <c r="AP209" i="5"/>
  <c r="AP210" i="5"/>
  <c r="AP211" i="5"/>
  <c r="AP4" i="5"/>
  <c r="AN5" i="5"/>
  <c r="AN6"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66" i="5"/>
  <c r="AN67" i="5"/>
  <c r="AN68" i="5"/>
  <c r="AN69" i="5"/>
  <c r="AN70" i="5"/>
  <c r="AN71" i="5"/>
  <c r="AN72" i="5"/>
  <c r="AN73"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2" i="5"/>
  <c r="AN103" i="5"/>
  <c r="AN104" i="5"/>
  <c r="AN105" i="5"/>
  <c r="AN106" i="5"/>
  <c r="AN107" i="5"/>
  <c r="AN108" i="5"/>
  <c r="AN109" i="5"/>
  <c r="AN110" i="5"/>
  <c r="AN111" i="5"/>
  <c r="AN112" i="5"/>
  <c r="AN113" i="5"/>
  <c r="AN114" i="5"/>
  <c r="AN115" i="5"/>
  <c r="AN116" i="5"/>
  <c r="AN117" i="5"/>
  <c r="AN118" i="5"/>
  <c r="AN119" i="5"/>
  <c r="AN120" i="5"/>
  <c r="AN121" i="5"/>
  <c r="AN122" i="5"/>
  <c r="AN123" i="5"/>
  <c r="AN124" i="5"/>
  <c r="AN125" i="5"/>
  <c r="AN126" i="5"/>
  <c r="AN127" i="5"/>
  <c r="AN128" i="5"/>
  <c r="AN129" i="5"/>
  <c r="AN130" i="5"/>
  <c r="AN131" i="5"/>
  <c r="AN132" i="5"/>
  <c r="AN133" i="5"/>
  <c r="AN134" i="5"/>
  <c r="AN135" i="5"/>
  <c r="AN136" i="5"/>
  <c r="AN137" i="5"/>
  <c r="AN138" i="5"/>
  <c r="AN139" i="5"/>
  <c r="AN140" i="5"/>
  <c r="AN141" i="5"/>
  <c r="AN142" i="5"/>
  <c r="AN143" i="5"/>
  <c r="AN144" i="5"/>
  <c r="AN145" i="5"/>
  <c r="AN146" i="5"/>
  <c r="AN147" i="5"/>
  <c r="AN148" i="5"/>
  <c r="AN149" i="5"/>
  <c r="AN150" i="5"/>
  <c r="AN151" i="5"/>
  <c r="AN152" i="5"/>
  <c r="AN153" i="5"/>
  <c r="AN154" i="5"/>
  <c r="AN155" i="5"/>
  <c r="AN156" i="5"/>
  <c r="AN157" i="5"/>
  <c r="AN158" i="5"/>
  <c r="AN159" i="5"/>
  <c r="AN160" i="5"/>
  <c r="AN161" i="5"/>
  <c r="AN162" i="5"/>
  <c r="AN163" i="5"/>
  <c r="AN164" i="5"/>
  <c r="AN165" i="5"/>
  <c r="AN166" i="5"/>
  <c r="AN167" i="5"/>
  <c r="AN168" i="5"/>
  <c r="AN169" i="5"/>
  <c r="AN170" i="5"/>
  <c r="AN171" i="5"/>
  <c r="AN172" i="5"/>
  <c r="AN173" i="5"/>
  <c r="AN174" i="5"/>
  <c r="AN175" i="5"/>
  <c r="AN176" i="5"/>
  <c r="AN177" i="5"/>
  <c r="AN178" i="5"/>
  <c r="AN179" i="5"/>
  <c r="AN180" i="5"/>
  <c r="AN181" i="5"/>
  <c r="AN182" i="5"/>
  <c r="AN183" i="5"/>
  <c r="AN184" i="5"/>
  <c r="AN185" i="5"/>
  <c r="AN186" i="5"/>
  <c r="AN187" i="5"/>
  <c r="AN188" i="5"/>
  <c r="AN189" i="5"/>
  <c r="AN190" i="5"/>
  <c r="AN191" i="5"/>
  <c r="AN192" i="5"/>
  <c r="AN193" i="5"/>
  <c r="AN194" i="5"/>
  <c r="AN195" i="5"/>
  <c r="AN196" i="5"/>
  <c r="AN197" i="5"/>
  <c r="AN198" i="5"/>
  <c r="AN199" i="5"/>
  <c r="AN200" i="5"/>
  <c r="AN201" i="5"/>
  <c r="AN202" i="5"/>
  <c r="AN203" i="5"/>
  <c r="AN204" i="5"/>
  <c r="AN205" i="5"/>
  <c r="AN206" i="5"/>
  <c r="AN207" i="5"/>
  <c r="AN208" i="5"/>
  <c r="AN209" i="5"/>
  <c r="AN210" i="5"/>
  <c r="AN211" i="5"/>
  <c r="AN4" i="5"/>
  <c r="AM6" i="5"/>
  <c r="AM7" i="5"/>
  <c r="AM8" i="5"/>
  <c r="AM9" i="5"/>
  <c r="AM10" i="5"/>
  <c r="AM11" i="5"/>
  <c r="AM12" i="5"/>
  <c r="AM13" i="5"/>
  <c r="AM14" i="5"/>
  <c r="AM15" i="5"/>
  <c r="AM16" i="5"/>
  <c r="AM17" i="5"/>
  <c r="AM18" i="5"/>
  <c r="AM19" i="5"/>
  <c r="AM20" i="5"/>
  <c r="AM21" i="5"/>
  <c r="AM22" i="5"/>
  <c r="AM23" i="5"/>
  <c r="AM24" i="5"/>
  <c r="AM25" i="5"/>
  <c r="AM26" i="5"/>
  <c r="AM27" i="5"/>
  <c r="AM28" i="5"/>
  <c r="AM29" i="5"/>
  <c r="AM30" i="5"/>
  <c r="AM31" i="5"/>
  <c r="AM32" i="5"/>
  <c r="AM33" i="5"/>
  <c r="AM34" i="5"/>
  <c r="AM35" i="5"/>
  <c r="AM36" i="5"/>
  <c r="AM37" i="5"/>
  <c r="AM38" i="5"/>
  <c r="AM39" i="5"/>
  <c r="AM40" i="5"/>
  <c r="AM41" i="5"/>
  <c r="AM42" i="5"/>
  <c r="AM43" i="5"/>
  <c r="AM44" i="5"/>
  <c r="AM45" i="5"/>
  <c r="AM46" i="5"/>
  <c r="AM47" i="5"/>
  <c r="AM48" i="5"/>
  <c r="AM49" i="5"/>
  <c r="AM50" i="5"/>
  <c r="AM51" i="5"/>
  <c r="AM52" i="5"/>
  <c r="AM53" i="5"/>
  <c r="AM54" i="5"/>
  <c r="AM55" i="5"/>
  <c r="AM56" i="5"/>
  <c r="AM57" i="5"/>
  <c r="AM58" i="5"/>
  <c r="AM59" i="5"/>
  <c r="AM60" i="5"/>
  <c r="AM61" i="5"/>
  <c r="AM62" i="5"/>
  <c r="AM63" i="5"/>
  <c r="AM64" i="5"/>
  <c r="AM65" i="5"/>
  <c r="AM66" i="5"/>
  <c r="AM67" i="5"/>
  <c r="AM68" i="5"/>
  <c r="AM69" i="5"/>
  <c r="AM70" i="5"/>
  <c r="AM71" i="5"/>
  <c r="AM72" i="5"/>
  <c r="AM73"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2" i="5"/>
  <c r="AM103" i="5"/>
  <c r="AM104" i="5"/>
  <c r="AM105" i="5"/>
  <c r="AM106" i="5"/>
  <c r="AM107" i="5"/>
  <c r="AM108" i="5"/>
  <c r="AM109" i="5"/>
  <c r="AM110" i="5"/>
  <c r="AM111" i="5"/>
  <c r="AM112" i="5"/>
  <c r="AM113" i="5"/>
  <c r="AM114" i="5"/>
  <c r="AM115" i="5"/>
  <c r="AM116" i="5"/>
  <c r="AM117" i="5"/>
  <c r="AM118" i="5"/>
  <c r="AM119" i="5"/>
  <c r="AM120" i="5"/>
  <c r="AM121" i="5"/>
  <c r="AM122" i="5"/>
  <c r="AM123" i="5"/>
  <c r="AM124" i="5"/>
  <c r="AM125" i="5"/>
  <c r="AM126" i="5"/>
  <c r="AM127" i="5"/>
  <c r="AM128" i="5"/>
  <c r="AM129" i="5"/>
  <c r="AM130" i="5"/>
  <c r="AM131" i="5"/>
  <c r="AM132" i="5"/>
  <c r="AM133" i="5"/>
  <c r="AM134" i="5"/>
  <c r="AM135" i="5"/>
  <c r="AM136" i="5"/>
  <c r="AM137" i="5"/>
  <c r="AM138" i="5"/>
  <c r="AM139" i="5"/>
  <c r="AM140" i="5"/>
  <c r="AM141" i="5"/>
  <c r="AM142" i="5"/>
  <c r="AM143" i="5"/>
  <c r="AM144" i="5"/>
  <c r="AM145" i="5"/>
  <c r="AM146" i="5"/>
  <c r="AM147" i="5"/>
  <c r="AM148" i="5"/>
  <c r="AM149" i="5"/>
  <c r="AM150" i="5"/>
  <c r="AM151" i="5"/>
  <c r="AM152" i="5"/>
  <c r="AM153" i="5"/>
  <c r="AM154" i="5"/>
  <c r="AM155" i="5"/>
  <c r="AM156" i="5"/>
  <c r="AM157" i="5"/>
  <c r="AM158" i="5"/>
  <c r="AM159" i="5"/>
  <c r="AM160" i="5"/>
  <c r="AM161" i="5"/>
  <c r="AM162" i="5"/>
  <c r="AM163" i="5"/>
  <c r="AM164" i="5"/>
  <c r="AM165" i="5"/>
  <c r="AM166" i="5"/>
  <c r="AM167" i="5"/>
  <c r="AM168" i="5"/>
  <c r="AM169" i="5"/>
  <c r="AM170" i="5"/>
  <c r="AM171" i="5"/>
  <c r="AM172" i="5"/>
  <c r="AM173" i="5"/>
  <c r="AM174" i="5"/>
  <c r="AM175" i="5"/>
  <c r="AM176" i="5"/>
  <c r="AM177" i="5"/>
  <c r="AM178" i="5"/>
  <c r="AM179" i="5"/>
  <c r="AM180" i="5"/>
  <c r="AM181" i="5"/>
  <c r="AM182" i="5"/>
  <c r="AM183" i="5"/>
  <c r="AM184" i="5"/>
  <c r="AM185" i="5"/>
  <c r="AM186" i="5"/>
  <c r="AM187" i="5"/>
  <c r="AM188" i="5"/>
  <c r="AM189" i="5"/>
  <c r="AM190" i="5"/>
  <c r="AM191" i="5"/>
  <c r="AM192" i="5"/>
  <c r="AM193" i="5"/>
  <c r="AM194" i="5"/>
  <c r="AM195" i="5"/>
  <c r="AM196" i="5"/>
  <c r="AM197" i="5"/>
  <c r="AM198" i="5"/>
  <c r="AM199" i="5"/>
  <c r="AM200" i="5"/>
  <c r="AM201" i="5"/>
  <c r="AM202" i="5"/>
  <c r="AM203" i="5"/>
  <c r="AM204" i="5"/>
  <c r="AM205" i="5"/>
  <c r="AM206" i="5"/>
  <c r="AM207" i="5"/>
  <c r="AM208" i="5"/>
  <c r="AM209" i="5"/>
  <c r="AM210" i="5"/>
  <c r="AM211" i="5"/>
  <c r="AM4" i="5"/>
  <c r="AD5" i="5"/>
  <c r="AD6" i="5"/>
  <c r="AD7" i="5"/>
  <c r="AD8" i="5"/>
  <c r="AD9" i="5"/>
  <c r="AD10" i="5"/>
  <c r="AD11" i="5"/>
  <c r="AD12" i="5"/>
  <c r="AD13" i="5"/>
  <c r="AD14" i="5"/>
  <c r="AD15" i="5"/>
  <c r="AD16" i="5"/>
  <c r="AD17" i="5"/>
  <c r="AD18" i="5"/>
  <c r="AD19" i="5"/>
  <c r="AD20" i="5"/>
  <c r="AD21" i="5"/>
  <c r="AD22" i="5"/>
  <c r="AD23" i="5"/>
  <c r="AD24" i="5"/>
  <c r="AD25" i="5"/>
  <c r="AD26" i="5"/>
  <c r="AD27" i="5"/>
  <c r="AD28" i="5"/>
  <c r="AD29" i="5"/>
  <c r="AD30" i="5"/>
  <c r="AD31" i="5"/>
  <c r="AD32" i="5"/>
  <c r="AD33" i="5"/>
  <c r="AD34" i="5"/>
  <c r="AD35" i="5"/>
  <c r="AD36" i="5"/>
  <c r="AD37" i="5"/>
  <c r="AD38" i="5"/>
  <c r="AD39" i="5"/>
  <c r="AD40" i="5"/>
  <c r="AD41" i="5"/>
  <c r="AD42" i="5"/>
  <c r="AD43" i="5"/>
  <c r="AD44" i="5"/>
  <c r="AD45" i="5"/>
  <c r="AD46" i="5"/>
  <c r="AD47" i="5"/>
  <c r="AD48" i="5"/>
  <c r="AD49" i="5"/>
  <c r="AD50" i="5"/>
  <c r="AD51" i="5"/>
  <c r="AD52" i="5"/>
  <c r="AD53" i="5"/>
  <c r="AD54" i="5"/>
  <c r="AD55" i="5"/>
  <c r="AD56" i="5"/>
  <c r="AD57" i="5"/>
  <c r="AD58" i="5"/>
  <c r="AD59" i="5"/>
  <c r="AD60" i="5"/>
  <c r="AD61" i="5"/>
  <c r="AD62" i="5"/>
  <c r="AD63" i="5"/>
  <c r="AD64" i="5"/>
  <c r="AD65" i="5"/>
  <c r="AD66" i="5"/>
  <c r="AD67" i="5"/>
  <c r="AD68" i="5"/>
  <c r="AD69" i="5"/>
  <c r="AD70" i="5"/>
  <c r="AD71" i="5"/>
  <c r="AD72" i="5"/>
  <c r="AD73"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2" i="5"/>
  <c r="AD103" i="5"/>
  <c r="AD104" i="5"/>
  <c r="AD105" i="5"/>
  <c r="AD106" i="5"/>
  <c r="AD107" i="5"/>
  <c r="AD108" i="5"/>
  <c r="AD109" i="5"/>
  <c r="AD110" i="5"/>
  <c r="AD111" i="5"/>
  <c r="AD112" i="5"/>
  <c r="AD113" i="5"/>
  <c r="AD114" i="5"/>
  <c r="AD115" i="5"/>
  <c r="AD116" i="5"/>
  <c r="AD117" i="5"/>
  <c r="AD118" i="5"/>
  <c r="AD119" i="5"/>
  <c r="AD120" i="5"/>
  <c r="AD121" i="5"/>
  <c r="AD122" i="5"/>
  <c r="AD123" i="5"/>
  <c r="AD124" i="5"/>
  <c r="AD125" i="5"/>
  <c r="AD126" i="5"/>
  <c r="AD127" i="5"/>
  <c r="AD128" i="5"/>
  <c r="AD129" i="5"/>
  <c r="AD130" i="5"/>
  <c r="AD131" i="5"/>
  <c r="AD132" i="5"/>
  <c r="AD133" i="5"/>
  <c r="AD134" i="5"/>
  <c r="AD135" i="5"/>
  <c r="AD136" i="5"/>
  <c r="AD137" i="5"/>
  <c r="AD138" i="5"/>
  <c r="AD139" i="5"/>
  <c r="AD140" i="5"/>
  <c r="AD141" i="5"/>
  <c r="AD142" i="5"/>
  <c r="AD143" i="5"/>
  <c r="AD144" i="5"/>
  <c r="AD145" i="5"/>
  <c r="AD146" i="5"/>
  <c r="AD147" i="5"/>
  <c r="AD148" i="5"/>
  <c r="AD149" i="5"/>
  <c r="AD150" i="5"/>
  <c r="AD151" i="5"/>
  <c r="AD152" i="5"/>
  <c r="AD153" i="5"/>
  <c r="AD154" i="5"/>
  <c r="AD155" i="5"/>
  <c r="AD156" i="5"/>
  <c r="AD157" i="5"/>
  <c r="AD158" i="5"/>
  <c r="AD159" i="5"/>
  <c r="AD160" i="5"/>
  <c r="AD161" i="5"/>
  <c r="AD162" i="5"/>
  <c r="AD163" i="5"/>
  <c r="AD164" i="5"/>
  <c r="AD165" i="5"/>
  <c r="AD166" i="5"/>
  <c r="AD167" i="5"/>
  <c r="AD168" i="5"/>
  <c r="AD169" i="5"/>
  <c r="AD170" i="5"/>
  <c r="AD171" i="5"/>
  <c r="AD172" i="5"/>
  <c r="AD173" i="5"/>
  <c r="AD174" i="5"/>
  <c r="AD175" i="5"/>
  <c r="AD176" i="5"/>
  <c r="AD177" i="5"/>
  <c r="AD178" i="5"/>
  <c r="AD179" i="5"/>
  <c r="AD180" i="5"/>
  <c r="AD181" i="5"/>
  <c r="AD182" i="5"/>
  <c r="AD183" i="5"/>
  <c r="AD184" i="5"/>
  <c r="AD185" i="5"/>
  <c r="AD186" i="5"/>
  <c r="AD187" i="5"/>
  <c r="AD188" i="5"/>
  <c r="AD189" i="5"/>
  <c r="AD190" i="5"/>
  <c r="AD191" i="5"/>
  <c r="AD192" i="5"/>
  <c r="AD193" i="5"/>
  <c r="AD194" i="5"/>
  <c r="AD195" i="5"/>
  <c r="AD196" i="5"/>
  <c r="AD197" i="5"/>
  <c r="AD198" i="5"/>
  <c r="AD199" i="5"/>
  <c r="AD200" i="5"/>
  <c r="AD201" i="5"/>
  <c r="AD202" i="5"/>
  <c r="AD203" i="5"/>
  <c r="AD204" i="5"/>
  <c r="AD205" i="5"/>
  <c r="AD206" i="5"/>
  <c r="AD207" i="5"/>
  <c r="AD208" i="5"/>
  <c r="AD209" i="5"/>
  <c r="AD210" i="5"/>
  <c r="AD211" i="5"/>
  <c r="AD4" i="5"/>
  <c r="AQ123" i="5" l="1"/>
  <c r="AQ91" i="5"/>
  <c r="AQ67" i="5"/>
  <c r="AQ59" i="5"/>
  <c r="AQ27" i="5"/>
  <c r="AQ96" i="5"/>
  <c r="AQ92" i="5"/>
  <c r="AQ64" i="5"/>
  <c r="AQ60" i="5"/>
  <c r="AQ28" i="5"/>
  <c r="AQ24" i="5"/>
  <c r="AQ153" i="5"/>
  <c r="AQ89" i="5"/>
  <c r="AQ97" i="5"/>
  <c r="AQ57" i="5"/>
  <c r="AQ95" i="5"/>
  <c r="AQ189" i="5"/>
  <c r="AQ157" i="5"/>
  <c r="AQ61" i="5"/>
  <c r="AQ87" i="5"/>
  <c r="AQ4" i="5"/>
  <c r="AQ180" i="5"/>
  <c r="AQ116" i="5"/>
  <c r="AQ69" i="5"/>
  <c r="AQ179" i="5"/>
  <c r="AQ83" i="5"/>
  <c r="AQ145" i="5"/>
  <c r="AQ113" i="5"/>
  <c r="AQ81" i="5"/>
  <c r="AQ176" i="5"/>
  <c r="AQ16" i="5"/>
  <c r="AQ79" i="5"/>
  <c r="AQ47" i="5"/>
  <c r="AQ109" i="5"/>
  <c r="AQ77" i="5"/>
  <c r="AQ204" i="5"/>
  <c r="AQ172" i="5"/>
  <c r="AQ140" i="5"/>
  <c r="AQ108" i="5"/>
  <c r="AQ44" i="5"/>
  <c r="AQ171" i="5"/>
  <c r="AQ139" i="5"/>
  <c r="AQ75" i="5"/>
  <c r="AQ169" i="5"/>
  <c r="AQ9" i="5"/>
  <c r="AQ200" i="5"/>
  <c r="AQ104" i="5"/>
  <c r="AQ72" i="5"/>
  <c r="AQ40" i="5"/>
  <c r="AQ199" i="5"/>
  <c r="AQ103" i="5"/>
  <c r="AQ71" i="5"/>
  <c r="AQ6" i="5"/>
  <c r="AQ196" i="5"/>
  <c r="AQ192" i="5"/>
  <c r="AQ184" i="5"/>
  <c r="AQ148" i="5"/>
  <c r="AQ144" i="5"/>
  <c r="AQ128" i="5"/>
  <c r="AQ203" i="5"/>
  <c r="AQ175" i="5"/>
  <c r="AQ167" i="5"/>
  <c r="AQ155" i="5"/>
  <c r="AQ151" i="5"/>
  <c r="AQ210" i="5"/>
  <c r="AQ206" i="5"/>
  <c r="AQ198" i="5"/>
  <c r="AQ186" i="5"/>
  <c r="AQ182" i="5"/>
  <c r="AQ178" i="5"/>
  <c r="AQ170" i="5"/>
  <c r="AQ146" i="5"/>
  <c r="AQ138" i="5"/>
  <c r="AQ134" i="5"/>
  <c r="AQ106" i="5"/>
  <c r="AQ98" i="5"/>
  <c r="AQ82" i="5"/>
  <c r="AQ70" i="5"/>
  <c r="AQ50" i="5"/>
  <c r="AQ42" i="5"/>
  <c r="AQ18" i="5"/>
  <c r="AQ14" i="5"/>
  <c r="AQ202" i="5"/>
  <c r="AQ194" i="5"/>
  <c r="AQ190" i="5"/>
  <c r="AQ174" i="5"/>
  <c r="AQ166" i="5"/>
  <c r="AQ162" i="5"/>
  <c r="AQ158" i="5"/>
  <c r="AQ154" i="5"/>
  <c r="AQ150" i="5"/>
  <c r="AQ142" i="5"/>
  <c r="AQ130" i="5"/>
  <c r="AQ126" i="5"/>
  <c r="AQ122" i="5"/>
  <c r="AQ118" i="5"/>
  <c r="AQ114" i="5"/>
  <c r="AQ110" i="5"/>
  <c r="AQ102" i="5"/>
  <c r="AQ94" i="5"/>
  <c r="AQ90" i="5"/>
  <c r="AQ86" i="5"/>
  <c r="AQ78" i="5"/>
  <c r="AQ74" i="5"/>
  <c r="AQ66" i="5"/>
  <c r="AQ62" i="5"/>
  <c r="AQ58" i="5"/>
  <c r="AQ54" i="5"/>
  <c r="AQ46" i="5"/>
  <c r="AQ38" i="5"/>
  <c r="AQ34" i="5"/>
  <c r="AQ30" i="5"/>
  <c r="AQ26" i="5"/>
  <c r="AQ22" i="5"/>
  <c r="AQ10" i="5"/>
  <c r="AQ211" i="5"/>
  <c r="AQ207" i="5"/>
  <c r="AQ195" i="5"/>
  <c r="AQ191" i="5"/>
  <c r="AQ187" i="5"/>
  <c r="AQ183" i="5"/>
  <c r="AQ163" i="5"/>
  <c r="AQ159" i="5"/>
  <c r="AQ147" i="5"/>
  <c r="AQ143" i="5"/>
  <c r="AQ135" i="5"/>
  <c r="AQ131" i="5"/>
  <c r="AQ127" i="5"/>
  <c r="AQ119" i="5"/>
  <c r="AQ115" i="5"/>
  <c r="AQ111" i="5"/>
  <c r="AQ107" i="5"/>
  <c r="AQ99" i="5"/>
  <c r="AQ63" i="5"/>
  <c r="AQ55" i="5"/>
  <c r="AQ51" i="5"/>
  <c r="AQ43" i="5"/>
  <c r="AQ39" i="5"/>
  <c r="AQ35" i="5"/>
  <c r="AQ31" i="5"/>
  <c r="AQ23" i="5"/>
  <c r="AQ19" i="5"/>
  <c r="AQ15" i="5"/>
  <c r="AQ11" i="5"/>
  <c r="AQ208" i="5"/>
  <c r="AQ188" i="5"/>
  <c r="AQ168" i="5"/>
  <c r="AQ164" i="5"/>
  <c r="AQ160" i="5"/>
  <c r="AQ156" i="5"/>
  <c r="AQ152" i="5"/>
  <c r="AQ136" i="5"/>
  <c r="AQ132" i="5"/>
  <c r="AQ124" i="5"/>
  <c r="AQ120" i="5"/>
  <c r="AQ112" i="5"/>
  <c r="AQ100" i="5"/>
  <c r="AQ88" i="5"/>
  <c r="AQ84" i="5"/>
  <c r="AQ80" i="5"/>
  <c r="AQ76" i="5"/>
  <c r="AQ68" i="5"/>
  <c r="AQ56" i="5"/>
  <c r="AQ52" i="5"/>
  <c r="AQ36" i="5"/>
  <c r="AQ32" i="5"/>
  <c r="AQ20" i="5"/>
  <c r="AQ12" i="5"/>
  <c r="AQ8" i="5"/>
  <c r="AQ5" i="5"/>
  <c r="AQ209" i="5"/>
  <c r="AQ205" i="5"/>
  <c r="AQ201" i="5"/>
  <c r="AQ197" i="5"/>
  <c r="AQ193" i="5"/>
  <c r="AQ185" i="5"/>
  <c r="AQ181" i="5"/>
  <c r="AQ177" i="5"/>
  <c r="AQ173" i="5"/>
  <c r="AQ165" i="5"/>
  <c r="AQ161" i="5"/>
  <c r="AQ149" i="5"/>
  <c r="AQ141" i="5"/>
  <c r="AQ137" i="5"/>
  <c r="AQ133" i="5"/>
  <c r="AQ129" i="5"/>
  <c r="AQ105" i="5"/>
  <c r="AQ101" i="5"/>
  <c r="AQ93" i="5"/>
  <c r="AQ85" i="5"/>
  <c r="AQ73" i="5"/>
  <c r="AQ65" i="5"/>
  <c r="AQ53" i="5"/>
  <c r="AQ49" i="5"/>
  <c r="AQ45" i="5"/>
  <c r="AQ41" i="5"/>
  <c r="AQ37" i="5"/>
  <c r="AQ33" i="5"/>
  <c r="AQ29" i="5"/>
  <c r="AQ25" i="5"/>
  <c r="AQ17" i="5"/>
  <c r="AQ13" i="5"/>
  <c r="AQ125" i="5"/>
  <c r="AQ21" i="5"/>
  <c r="AQ121" i="5"/>
  <c r="AQ117" i="5"/>
  <c r="AQ48" i="5"/>
  <c r="P211" i="5"/>
  <c r="J211" i="5"/>
  <c r="H211" i="5"/>
  <c r="G211" i="5"/>
  <c r="F211" i="5"/>
  <c r="E211" i="5"/>
  <c r="D211" i="5"/>
  <c r="C211" i="5"/>
  <c r="B211" i="5"/>
  <c r="A211" i="5"/>
  <c r="P210" i="5"/>
  <c r="J210" i="5"/>
  <c r="H210" i="5"/>
  <c r="G210" i="5"/>
  <c r="F210" i="5"/>
  <c r="E210" i="5"/>
  <c r="D210" i="5"/>
  <c r="C210" i="5"/>
  <c r="B210" i="5"/>
  <c r="A210" i="5"/>
  <c r="P209" i="5"/>
  <c r="J209" i="5"/>
  <c r="H209" i="5"/>
  <c r="G209" i="5"/>
  <c r="F209" i="5"/>
  <c r="E209" i="5"/>
  <c r="D209" i="5"/>
  <c r="C209" i="5"/>
  <c r="B209" i="5"/>
  <c r="A209" i="5"/>
  <c r="P208" i="5"/>
  <c r="J208" i="5"/>
  <c r="H208" i="5"/>
  <c r="G208" i="5"/>
  <c r="F208" i="5"/>
  <c r="E208" i="5"/>
  <c r="D208" i="5"/>
  <c r="C208" i="5"/>
  <c r="B208" i="5"/>
  <c r="A208" i="5"/>
  <c r="P207" i="5"/>
  <c r="J207" i="5"/>
  <c r="H207" i="5"/>
  <c r="G207" i="5"/>
  <c r="F207" i="5"/>
  <c r="E207" i="5"/>
  <c r="D207" i="5"/>
  <c r="C207" i="5"/>
  <c r="B207" i="5"/>
  <c r="A207" i="5"/>
  <c r="P206" i="5"/>
  <c r="J206" i="5"/>
  <c r="H206" i="5"/>
  <c r="G206" i="5"/>
  <c r="F206" i="5"/>
  <c r="E206" i="5"/>
  <c r="D206" i="5"/>
  <c r="C206" i="5"/>
  <c r="B206" i="5"/>
  <c r="A206" i="5"/>
  <c r="P205" i="5"/>
  <c r="J205" i="5"/>
  <c r="H205" i="5"/>
  <c r="G205" i="5"/>
  <c r="F205" i="5"/>
  <c r="E205" i="5"/>
  <c r="D205" i="5"/>
  <c r="C205" i="5"/>
  <c r="B205" i="5"/>
  <c r="A205" i="5"/>
  <c r="P204" i="5"/>
  <c r="J204" i="5"/>
  <c r="H204" i="5"/>
  <c r="G204" i="5"/>
  <c r="F204" i="5"/>
  <c r="E204" i="5"/>
  <c r="D204" i="5"/>
  <c r="C204" i="5"/>
  <c r="B204" i="5"/>
  <c r="A204" i="5"/>
  <c r="P203" i="5"/>
  <c r="J203" i="5"/>
  <c r="H203" i="5"/>
  <c r="G203" i="5"/>
  <c r="F203" i="5"/>
  <c r="E203" i="5"/>
  <c r="D203" i="5"/>
  <c r="C203" i="5"/>
  <c r="B203" i="5"/>
  <c r="A203" i="5"/>
  <c r="P202" i="5"/>
  <c r="J202" i="5"/>
  <c r="H202" i="5"/>
  <c r="G202" i="5"/>
  <c r="F202" i="5"/>
  <c r="E202" i="5"/>
  <c r="D202" i="5"/>
  <c r="C202" i="5"/>
  <c r="B202" i="5"/>
  <c r="A202" i="5"/>
  <c r="P201" i="5"/>
  <c r="J201" i="5"/>
  <c r="H201" i="5"/>
  <c r="G201" i="5"/>
  <c r="F201" i="5"/>
  <c r="E201" i="5"/>
  <c r="D201" i="5"/>
  <c r="C201" i="5"/>
  <c r="B201" i="5"/>
  <c r="A201" i="5"/>
  <c r="P200" i="5"/>
  <c r="J200" i="5"/>
  <c r="H200" i="5"/>
  <c r="G200" i="5"/>
  <c r="F200" i="5"/>
  <c r="E200" i="5"/>
  <c r="D200" i="5"/>
  <c r="C200" i="5"/>
  <c r="B200" i="5"/>
  <c r="A200" i="5"/>
  <c r="P199" i="5"/>
  <c r="J199" i="5"/>
  <c r="H199" i="5"/>
  <c r="G199" i="5"/>
  <c r="F199" i="5"/>
  <c r="E199" i="5"/>
  <c r="D199" i="5"/>
  <c r="C199" i="5"/>
  <c r="B199" i="5"/>
  <c r="A199" i="5"/>
  <c r="P198" i="5"/>
  <c r="J198" i="5"/>
  <c r="H198" i="5"/>
  <c r="G198" i="5"/>
  <c r="F198" i="5"/>
  <c r="E198" i="5"/>
  <c r="D198" i="5"/>
  <c r="C198" i="5"/>
  <c r="B198" i="5"/>
  <c r="A198" i="5"/>
  <c r="P197" i="5"/>
  <c r="J197" i="5"/>
  <c r="H197" i="5"/>
  <c r="G197" i="5"/>
  <c r="F197" i="5"/>
  <c r="E197" i="5"/>
  <c r="D197" i="5"/>
  <c r="C197" i="5"/>
  <c r="B197" i="5"/>
  <c r="A197" i="5"/>
  <c r="P196" i="5"/>
  <c r="J196" i="5"/>
  <c r="H196" i="5"/>
  <c r="G196" i="5"/>
  <c r="F196" i="5"/>
  <c r="E196" i="5"/>
  <c r="D196" i="5"/>
  <c r="C196" i="5"/>
  <c r="B196" i="5"/>
  <c r="A196" i="5"/>
  <c r="P195" i="5"/>
  <c r="J195" i="5"/>
  <c r="H195" i="5"/>
  <c r="G195" i="5"/>
  <c r="F195" i="5"/>
  <c r="E195" i="5"/>
  <c r="D195" i="5"/>
  <c r="C195" i="5"/>
  <c r="B195" i="5"/>
  <c r="A195" i="5"/>
  <c r="P194" i="5"/>
  <c r="J194" i="5"/>
  <c r="H194" i="5"/>
  <c r="G194" i="5"/>
  <c r="F194" i="5"/>
  <c r="E194" i="5"/>
  <c r="D194" i="5"/>
  <c r="C194" i="5"/>
  <c r="B194" i="5"/>
  <c r="A194" i="5"/>
  <c r="P193" i="5"/>
  <c r="J193" i="5"/>
  <c r="H193" i="5"/>
  <c r="G193" i="5"/>
  <c r="F193" i="5"/>
  <c r="E193" i="5"/>
  <c r="D193" i="5"/>
  <c r="C193" i="5"/>
  <c r="B193" i="5"/>
  <c r="A193" i="5"/>
  <c r="P192" i="5"/>
  <c r="J192" i="5"/>
  <c r="H192" i="5"/>
  <c r="G192" i="5"/>
  <c r="F192" i="5"/>
  <c r="E192" i="5"/>
  <c r="D192" i="5"/>
  <c r="C192" i="5"/>
  <c r="B192" i="5"/>
  <c r="A192" i="5"/>
  <c r="P191" i="5"/>
  <c r="J191" i="5"/>
  <c r="H191" i="5"/>
  <c r="G191" i="5"/>
  <c r="F191" i="5"/>
  <c r="E191" i="5"/>
  <c r="D191" i="5"/>
  <c r="C191" i="5"/>
  <c r="B191" i="5"/>
  <c r="A191" i="5"/>
  <c r="P190" i="5"/>
  <c r="J190" i="5"/>
  <c r="H190" i="5"/>
  <c r="G190" i="5"/>
  <c r="F190" i="5"/>
  <c r="E190" i="5"/>
  <c r="D190" i="5"/>
  <c r="C190" i="5"/>
  <c r="B190" i="5"/>
  <c r="A190" i="5"/>
  <c r="P189" i="5"/>
  <c r="J189" i="5"/>
  <c r="H189" i="5"/>
  <c r="G189" i="5"/>
  <c r="F189" i="5"/>
  <c r="E189" i="5"/>
  <c r="D189" i="5"/>
  <c r="C189" i="5"/>
  <c r="B189" i="5"/>
  <c r="A189" i="5"/>
  <c r="P188" i="5"/>
  <c r="J188" i="5"/>
  <c r="H188" i="5"/>
  <c r="G188" i="5"/>
  <c r="F188" i="5"/>
  <c r="E188" i="5"/>
  <c r="D188" i="5"/>
  <c r="C188" i="5"/>
  <c r="B188" i="5"/>
  <c r="A188" i="5"/>
  <c r="P187" i="5"/>
  <c r="J187" i="5"/>
  <c r="H187" i="5"/>
  <c r="G187" i="5"/>
  <c r="F187" i="5"/>
  <c r="E187" i="5"/>
  <c r="D187" i="5"/>
  <c r="C187" i="5"/>
  <c r="B187" i="5"/>
  <c r="A187" i="5"/>
  <c r="P186" i="5"/>
  <c r="J186" i="5"/>
  <c r="H186" i="5"/>
  <c r="G186" i="5"/>
  <c r="F186" i="5"/>
  <c r="E186" i="5"/>
  <c r="D186" i="5"/>
  <c r="C186" i="5"/>
  <c r="B186" i="5"/>
  <c r="A186" i="5"/>
  <c r="P185" i="5"/>
  <c r="J185" i="5"/>
  <c r="H185" i="5"/>
  <c r="G185" i="5"/>
  <c r="F185" i="5"/>
  <c r="E185" i="5"/>
  <c r="D185" i="5"/>
  <c r="C185" i="5"/>
  <c r="B185" i="5"/>
  <c r="A185" i="5"/>
  <c r="P184" i="5"/>
  <c r="J184" i="5"/>
  <c r="H184" i="5"/>
  <c r="G184" i="5"/>
  <c r="F184" i="5"/>
  <c r="E184" i="5"/>
  <c r="D184" i="5"/>
  <c r="C184" i="5"/>
  <c r="B184" i="5"/>
  <c r="A184" i="5"/>
  <c r="P183" i="5"/>
  <c r="J183" i="5"/>
  <c r="H183" i="5"/>
  <c r="G183" i="5"/>
  <c r="F183" i="5"/>
  <c r="E183" i="5"/>
  <c r="D183" i="5"/>
  <c r="C183" i="5"/>
  <c r="B183" i="5"/>
  <c r="A183" i="5"/>
  <c r="P182" i="5"/>
  <c r="J182" i="5"/>
  <c r="H182" i="5"/>
  <c r="G182" i="5"/>
  <c r="F182" i="5"/>
  <c r="E182" i="5"/>
  <c r="D182" i="5"/>
  <c r="C182" i="5"/>
  <c r="B182" i="5"/>
  <c r="A182" i="5"/>
  <c r="P181" i="5"/>
  <c r="J181" i="5"/>
  <c r="H181" i="5"/>
  <c r="G181" i="5"/>
  <c r="F181" i="5"/>
  <c r="E181" i="5"/>
  <c r="D181" i="5"/>
  <c r="C181" i="5"/>
  <c r="B181" i="5"/>
  <c r="A181" i="5"/>
  <c r="P180" i="5"/>
  <c r="J180" i="5"/>
  <c r="H180" i="5"/>
  <c r="G180" i="5"/>
  <c r="F180" i="5"/>
  <c r="E180" i="5"/>
  <c r="D180" i="5"/>
  <c r="C180" i="5"/>
  <c r="B180" i="5"/>
  <c r="A180" i="5"/>
  <c r="P179" i="5"/>
  <c r="J179" i="5"/>
  <c r="H179" i="5"/>
  <c r="G179" i="5"/>
  <c r="F179" i="5"/>
  <c r="E179" i="5"/>
  <c r="D179" i="5"/>
  <c r="C179" i="5"/>
  <c r="B179" i="5"/>
  <c r="A179" i="5"/>
  <c r="P178" i="5"/>
  <c r="J178" i="5"/>
  <c r="H178" i="5"/>
  <c r="G178" i="5"/>
  <c r="F178" i="5"/>
  <c r="E178" i="5"/>
  <c r="D178" i="5"/>
  <c r="C178" i="5"/>
  <c r="B178" i="5"/>
  <c r="A178" i="5"/>
  <c r="P177" i="5"/>
  <c r="J177" i="5"/>
  <c r="H177" i="5"/>
  <c r="G177" i="5"/>
  <c r="F177" i="5"/>
  <c r="E177" i="5"/>
  <c r="D177" i="5"/>
  <c r="C177" i="5"/>
  <c r="B177" i="5"/>
  <c r="A177" i="5"/>
  <c r="P176" i="5"/>
  <c r="J176" i="5"/>
  <c r="H176" i="5"/>
  <c r="G176" i="5"/>
  <c r="F176" i="5"/>
  <c r="E176" i="5"/>
  <c r="D176" i="5"/>
  <c r="C176" i="5"/>
  <c r="B176" i="5"/>
  <c r="A176" i="5"/>
  <c r="P175" i="5"/>
  <c r="J175" i="5"/>
  <c r="H175" i="5"/>
  <c r="G175" i="5"/>
  <c r="F175" i="5"/>
  <c r="E175" i="5"/>
  <c r="D175" i="5"/>
  <c r="C175" i="5"/>
  <c r="B175" i="5"/>
  <c r="A175" i="5"/>
  <c r="P174" i="5"/>
  <c r="J174" i="5"/>
  <c r="H174" i="5"/>
  <c r="G174" i="5"/>
  <c r="F174" i="5"/>
  <c r="E174" i="5"/>
  <c r="D174" i="5"/>
  <c r="C174" i="5"/>
  <c r="B174" i="5"/>
  <c r="A174" i="5"/>
  <c r="P173" i="5"/>
  <c r="J173" i="5"/>
  <c r="H173" i="5"/>
  <c r="G173" i="5"/>
  <c r="F173" i="5"/>
  <c r="E173" i="5"/>
  <c r="D173" i="5"/>
  <c r="C173" i="5"/>
  <c r="B173" i="5"/>
  <c r="A173" i="5"/>
  <c r="P172" i="5"/>
  <c r="J172" i="5"/>
  <c r="H172" i="5"/>
  <c r="G172" i="5"/>
  <c r="F172" i="5"/>
  <c r="E172" i="5"/>
  <c r="D172" i="5"/>
  <c r="C172" i="5"/>
  <c r="B172" i="5"/>
  <c r="A172" i="5"/>
  <c r="P171" i="5"/>
  <c r="J171" i="5"/>
  <c r="H171" i="5"/>
  <c r="G171" i="5"/>
  <c r="F171" i="5"/>
  <c r="E171" i="5"/>
  <c r="D171" i="5"/>
  <c r="C171" i="5"/>
  <c r="B171" i="5"/>
  <c r="A171" i="5"/>
  <c r="P170" i="5"/>
  <c r="J170" i="5"/>
  <c r="H170" i="5"/>
  <c r="G170" i="5"/>
  <c r="F170" i="5"/>
  <c r="E170" i="5"/>
  <c r="D170" i="5"/>
  <c r="C170" i="5"/>
  <c r="B170" i="5"/>
  <c r="A170" i="5"/>
  <c r="P169" i="5"/>
  <c r="J169" i="5"/>
  <c r="H169" i="5"/>
  <c r="G169" i="5"/>
  <c r="F169" i="5"/>
  <c r="E169" i="5"/>
  <c r="D169" i="5"/>
  <c r="C169" i="5"/>
  <c r="B169" i="5"/>
  <c r="A169" i="5"/>
  <c r="P168" i="5"/>
  <c r="J168" i="5"/>
  <c r="H168" i="5"/>
  <c r="G168" i="5"/>
  <c r="F168" i="5"/>
  <c r="E168" i="5"/>
  <c r="D168" i="5"/>
  <c r="C168" i="5"/>
  <c r="B168" i="5"/>
  <c r="A168" i="5"/>
  <c r="P167" i="5"/>
  <c r="J167" i="5"/>
  <c r="H167" i="5"/>
  <c r="G167" i="5"/>
  <c r="F167" i="5"/>
  <c r="E167" i="5"/>
  <c r="D167" i="5"/>
  <c r="C167" i="5"/>
  <c r="B167" i="5"/>
  <c r="A167" i="5"/>
  <c r="P166" i="5"/>
  <c r="J166" i="5"/>
  <c r="H166" i="5"/>
  <c r="G166" i="5"/>
  <c r="F166" i="5"/>
  <c r="E166" i="5"/>
  <c r="D166" i="5"/>
  <c r="C166" i="5"/>
  <c r="B166" i="5"/>
  <c r="A166" i="5"/>
  <c r="P165" i="5"/>
  <c r="J165" i="5"/>
  <c r="H165" i="5"/>
  <c r="G165" i="5"/>
  <c r="F165" i="5"/>
  <c r="E165" i="5"/>
  <c r="D165" i="5"/>
  <c r="C165" i="5"/>
  <c r="B165" i="5"/>
  <c r="A165" i="5"/>
  <c r="P164" i="5"/>
  <c r="J164" i="5"/>
  <c r="H164" i="5"/>
  <c r="G164" i="5"/>
  <c r="F164" i="5"/>
  <c r="E164" i="5"/>
  <c r="D164" i="5"/>
  <c r="C164" i="5"/>
  <c r="B164" i="5"/>
  <c r="A164" i="5"/>
  <c r="P163" i="5"/>
  <c r="J163" i="5"/>
  <c r="H163" i="5"/>
  <c r="G163" i="5"/>
  <c r="F163" i="5"/>
  <c r="E163" i="5"/>
  <c r="D163" i="5"/>
  <c r="C163" i="5"/>
  <c r="B163" i="5"/>
  <c r="A163" i="5"/>
  <c r="P162" i="5"/>
  <c r="J162" i="5"/>
  <c r="H162" i="5"/>
  <c r="G162" i="5"/>
  <c r="F162" i="5"/>
  <c r="E162" i="5"/>
  <c r="D162" i="5"/>
  <c r="C162" i="5"/>
  <c r="B162" i="5"/>
  <c r="A162" i="5"/>
  <c r="P161" i="5"/>
  <c r="J161" i="5"/>
  <c r="H161" i="5"/>
  <c r="G161" i="5"/>
  <c r="F161" i="5"/>
  <c r="E161" i="5"/>
  <c r="D161" i="5"/>
  <c r="C161" i="5"/>
  <c r="B161" i="5"/>
  <c r="A161" i="5"/>
  <c r="P160" i="5"/>
  <c r="J160" i="5"/>
  <c r="H160" i="5"/>
  <c r="G160" i="5"/>
  <c r="F160" i="5"/>
  <c r="E160" i="5"/>
  <c r="D160" i="5"/>
  <c r="C160" i="5"/>
  <c r="B160" i="5"/>
  <c r="A160" i="5"/>
  <c r="P159" i="5"/>
  <c r="J159" i="5"/>
  <c r="H159" i="5"/>
  <c r="G159" i="5"/>
  <c r="F159" i="5"/>
  <c r="E159" i="5"/>
  <c r="D159" i="5"/>
  <c r="C159" i="5"/>
  <c r="B159" i="5"/>
  <c r="A159" i="5"/>
  <c r="P158" i="5"/>
  <c r="J158" i="5"/>
  <c r="H158" i="5"/>
  <c r="G158" i="5"/>
  <c r="F158" i="5"/>
  <c r="E158" i="5"/>
  <c r="D158" i="5"/>
  <c r="C158" i="5"/>
  <c r="B158" i="5"/>
  <c r="A158" i="5"/>
  <c r="P157" i="5"/>
  <c r="J157" i="5"/>
  <c r="H157" i="5"/>
  <c r="G157" i="5"/>
  <c r="F157" i="5"/>
  <c r="E157" i="5"/>
  <c r="D157" i="5"/>
  <c r="C157" i="5"/>
  <c r="B157" i="5"/>
  <c r="A157" i="5"/>
  <c r="P156" i="5"/>
  <c r="J156" i="5"/>
  <c r="H156" i="5"/>
  <c r="G156" i="5"/>
  <c r="F156" i="5"/>
  <c r="E156" i="5"/>
  <c r="D156" i="5"/>
  <c r="C156" i="5"/>
  <c r="B156" i="5"/>
  <c r="A156" i="5"/>
  <c r="P155" i="5"/>
  <c r="J155" i="5"/>
  <c r="H155" i="5"/>
  <c r="G155" i="5"/>
  <c r="F155" i="5"/>
  <c r="E155" i="5"/>
  <c r="D155" i="5"/>
  <c r="C155" i="5"/>
  <c r="B155" i="5"/>
  <c r="A155" i="5"/>
  <c r="P154" i="5"/>
  <c r="J154" i="5"/>
  <c r="H154" i="5"/>
  <c r="G154" i="5"/>
  <c r="F154" i="5"/>
  <c r="E154" i="5"/>
  <c r="D154" i="5"/>
  <c r="C154" i="5"/>
  <c r="B154" i="5"/>
  <c r="A154" i="5"/>
  <c r="P153" i="5"/>
  <c r="J153" i="5"/>
  <c r="H153" i="5"/>
  <c r="G153" i="5"/>
  <c r="F153" i="5"/>
  <c r="E153" i="5"/>
  <c r="D153" i="5"/>
  <c r="C153" i="5"/>
  <c r="B153" i="5"/>
  <c r="A153" i="5"/>
  <c r="P152" i="5"/>
  <c r="J152" i="5"/>
  <c r="H152" i="5"/>
  <c r="G152" i="5"/>
  <c r="F152" i="5"/>
  <c r="E152" i="5"/>
  <c r="D152" i="5"/>
  <c r="C152" i="5"/>
  <c r="B152" i="5"/>
  <c r="A152" i="5"/>
  <c r="P151" i="5"/>
  <c r="J151" i="5"/>
  <c r="H151" i="5"/>
  <c r="G151" i="5"/>
  <c r="F151" i="5"/>
  <c r="E151" i="5"/>
  <c r="D151" i="5"/>
  <c r="C151" i="5"/>
  <c r="B151" i="5"/>
  <c r="A151" i="5"/>
  <c r="P150" i="5"/>
  <c r="J150" i="5"/>
  <c r="H150" i="5"/>
  <c r="G150" i="5"/>
  <c r="F150" i="5"/>
  <c r="E150" i="5"/>
  <c r="D150" i="5"/>
  <c r="C150" i="5"/>
  <c r="B150" i="5"/>
  <c r="A150" i="5"/>
  <c r="P149" i="5"/>
  <c r="J149" i="5"/>
  <c r="H149" i="5"/>
  <c r="G149" i="5"/>
  <c r="F149" i="5"/>
  <c r="E149" i="5"/>
  <c r="D149" i="5"/>
  <c r="C149" i="5"/>
  <c r="B149" i="5"/>
  <c r="A149" i="5"/>
  <c r="P148" i="5"/>
  <c r="J148" i="5"/>
  <c r="H148" i="5"/>
  <c r="G148" i="5"/>
  <c r="F148" i="5"/>
  <c r="E148" i="5"/>
  <c r="D148" i="5"/>
  <c r="C148" i="5"/>
  <c r="B148" i="5"/>
  <c r="A148" i="5"/>
  <c r="P147" i="5"/>
  <c r="J147" i="5"/>
  <c r="H147" i="5"/>
  <c r="G147" i="5"/>
  <c r="F147" i="5"/>
  <c r="E147" i="5"/>
  <c r="D147" i="5"/>
  <c r="C147" i="5"/>
  <c r="B147" i="5"/>
  <c r="A147" i="5"/>
  <c r="P146" i="5"/>
  <c r="J146" i="5"/>
  <c r="H146" i="5"/>
  <c r="G146" i="5"/>
  <c r="F146" i="5"/>
  <c r="E146" i="5"/>
  <c r="D146" i="5"/>
  <c r="C146" i="5"/>
  <c r="B146" i="5"/>
  <c r="A146" i="5"/>
  <c r="P145" i="5"/>
  <c r="J145" i="5"/>
  <c r="H145" i="5"/>
  <c r="G145" i="5"/>
  <c r="F145" i="5"/>
  <c r="E145" i="5"/>
  <c r="D145" i="5"/>
  <c r="C145" i="5"/>
  <c r="B145" i="5"/>
  <c r="A145" i="5"/>
  <c r="P144" i="5"/>
  <c r="J144" i="5"/>
  <c r="H144" i="5"/>
  <c r="G144" i="5"/>
  <c r="F144" i="5"/>
  <c r="E144" i="5"/>
  <c r="D144" i="5"/>
  <c r="C144" i="5"/>
  <c r="B144" i="5"/>
  <c r="A144" i="5"/>
  <c r="P143" i="5"/>
  <c r="J143" i="5"/>
  <c r="H143" i="5"/>
  <c r="G143" i="5"/>
  <c r="F143" i="5"/>
  <c r="E143" i="5"/>
  <c r="D143" i="5"/>
  <c r="C143" i="5"/>
  <c r="B143" i="5"/>
  <c r="A143" i="5"/>
  <c r="P142" i="5"/>
  <c r="J142" i="5"/>
  <c r="H142" i="5"/>
  <c r="G142" i="5"/>
  <c r="F142" i="5"/>
  <c r="E142" i="5"/>
  <c r="D142" i="5"/>
  <c r="C142" i="5"/>
  <c r="B142" i="5"/>
  <c r="A142" i="5"/>
  <c r="P141" i="5"/>
  <c r="J141" i="5"/>
  <c r="H141" i="5"/>
  <c r="G141" i="5"/>
  <c r="F141" i="5"/>
  <c r="E141" i="5"/>
  <c r="D141" i="5"/>
  <c r="C141" i="5"/>
  <c r="B141" i="5"/>
  <c r="A141" i="5"/>
  <c r="P140" i="5"/>
  <c r="J140" i="5"/>
  <c r="H140" i="5"/>
  <c r="G140" i="5"/>
  <c r="F140" i="5"/>
  <c r="E140" i="5"/>
  <c r="D140" i="5"/>
  <c r="C140" i="5"/>
  <c r="B140" i="5"/>
  <c r="A140" i="5"/>
  <c r="P139" i="5"/>
  <c r="J139" i="5"/>
  <c r="H139" i="5"/>
  <c r="G139" i="5"/>
  <c r="F139" i="5"/>
  <c r="E139" i="5"/>
  <c r="D139" i="5"/>
  <c r="C139" i="5"/>
  <c r="B139" i="5"/>
  <c r="A139" i="5"/>
  <c r="P138" i="5"/>
  <c r="J138" i="5"/>
  <c r="H138" i="5"/>
  <c r="G138" i="5"/>
  <c r="F138" i="5"/>
  <c r="E138" i="5"/>
  <c r="D138" i="5"/>
  <c r="C138" i="5"/>
  <c r="B138" i="5"/>
  <c r="A138" i="5"/>
  <c r="P137" i="5"/>
  <c r="J137" i="5"/>
  <c r="H137" i="5"/>
  <c r="G137" i="5"/>
  <c r="F137" i="5"/>
  <c r="E137" i="5"/>
  <c r="D137" i="5"/>
  <c r="C137" i="5"/>
  <c r="B137" i="5"/>
  <c r="A137" i="5"/>
  <c r="P136" i="5"/>
  <c r="J136" i="5"/>
  <c r="H136" i="5"/>
  <c r="G136" i="5"/>
  <c r="F136" i="5"/>
  <c r="E136" i="5"/>
  <c r="D136" i="5"/>
  <c r="C136" i="5"/>
  <c r="B136" i="5"/>
  <c r="A136" i="5"/>
  <c r="P135" i="5"/>
  <c r="J135" i="5"/>
  <c r="H135" i="5"/>
  <c r="G135" i="5"/>
  <c r="F135" i="5"/>
  <c r="E135" i="5"/>
  <c r="D135" i="5"/>
  <c r="C135" i="5"/>
  <c r="B135" i="5"/>
  <c r="A135" i="5"/>
  <c r="P134" i="5"/>
  <c r="J134" i="5"/>
  <c r="H134" i="5"/>
  <c r="G134" i="5"/>
  <c r="F134" i="5"/>
  <c r="E134" i="5"/>
  <c r="D134" i="5"/>
  <c r="C134" i="5"/>
  <c r="B134" i="5"/>
  <c r="A134" i="5"/>
  <c r="P133" i="5"/>
  <c r="J133" i="5"/>
  <c r="H133" i="5"/>
  <c r="G133" i="5"/>
  <c r="F133" i="5"/>
  <c r="E133" i="5"/>
  <c r="D133" i="5"/>
  <c r="C133" i="5"/>
  <c r="B133" i="5"/>
  <c r="A133" i="5"/>
  <c r="P132" i="5"/>
  <c r="J132" i="5"/>
  <c r="H132" i="5"/>
  <c r="G132" i="5"/>
  <c r="F132" i="5"/>
  <c r="E132" i="5"/>
  <c r="D132" i="5"/>
  <c r="C132" i="5"/>
  <c r="B132" i="5"/>
  <c r="A132" i="5"/>
  <c r="P131" i="5"/>
  <c r="J131" i="5"/>
  <c r="H131" i="5"/>
  <c r="G131" i="5"/>
  <c r="F131" i="5"/>
  <c r="E131" i="5"/>
  <c r="D131" i="5"/>
  <c r="C131" i="5"/>
  <c r="B131" i="5"/>
  <c r="A131" i="5"/>
  <c r="P130" i="5"/>
  <c r="J130" i="5"/>
  <c r="H130" i="5"/>
  <c r="G130" i="5"/>
  <c r="F130" i="5"/>
  <c r="E130" i="5"/>
  <c r="D130" i="5"/>
  <c r="C130" i="5"/>
  <c r="B130" i="5"/>
  <c r="A130" i="5"/>
  <c r="P129" i="5"/>
  <c r="J129" i="5"/>
  <c r="H129" i="5"/>
  <c r="G129" i="5"/>
  <c r="F129" i="5"/>
  <c r="E129" i="5"/>
  <c r="D129" i="5"/>
  <c r="C129" i="5"/>
  <c r="B129" i="5"/>
  <c r="A129" i="5"/>
  <c r="P128" i="5"/>
  <c r="J128" i="5"/>
  <c r="H128" i="5"/>
  <c r="G128" i="5"/>
  <c r="F128" i="5"/>
  <c r="E128" i="5"/>
  <c r="D128" i="5"/>
  <c r="C128" i="5"/>
  <c r="B128" i="5"/>
  <c r="A128" i="5"/>
  <c r="P127" i="5"/>
  <c r="J127" i="5"/>
  <c r="H127" i="5"/>
  <c r="G127" i="5"/>
  <c r="F127" i="5"/>
  <c r="E127" i="5"/>
  <c r="D127" i="5"/>
  <c r="C127" i="5"/>
  <c r="B127" i="5"/>
  <c r="A127" i="5"/>
  <c r="P126" i="5"/>
  <c r="J126" i="5"/>
  <c r="H126" i="5"/>
  <c r="G126" i="5"/>
  <c r="F126" i="5"/>
  <c r="E126" i="5"/>
  <c r="D126" i="5"/>
  <c r="C126" i="5"/>
  <c r="B126" i="5"/>
  <c r="A126" i="5"/>
  <c r="P125" i="5"/>
  <c r="J125" i="5"/>
  <c r="H125" i="5"/>
  <c r="G125" i="5"/>
  <c r="F125" i="5"/>
  <c r="E125" i="5"/>
  <c r="D125" i="5"/>
  <c r="C125" i="5"/>
  <c r="B125" i="5"/>
  <c r="A125" i="5"/>
  <c r="P124" i="5"/>
  <c r="J124" i="5"/>
  <c r="H124" i="5"/>
  <c r="G124" i="5"/>
  <c r="F124" i="5"/>
  <c r="E124" i="5"/>
  <c r="D124" i="5"/>
  <c r="C124" i="5"/>
  <c r="B124" i="5"/>
  <c r="A124" i="5"/>
  <c r="P123" i="5"/>
  <c r="J123" i="5"/>
  <c r="H123" i="5"/>
  <c r="G123" i="5"/>
  <c r="F123" i="5"/>
  <c r="E123" i="5"/>
  <c r="D123" i="5"/>
  <c r="C123" i="5"/>
  <c r="B123" i="5"/>
  <c r="A123" i="5"/>
  <c r="P122" i="5"/>
  <c r="J122" i="5"/>
  <c r="H122" i="5"/>
  <c r="G122" i="5"/>
  <c r="F122" i="5"/>
  <c r="E122" i="5"/>
  <c r="D122" i="5"/>
  <c r="C122" i="5"/>
  <c r="B122" i="5"/>
  <c r="A122" i="5"/>
  <c r="P121" i="5"/>
  <c r="J121" i="5"/>
  <c r="H121" i="5"/>
  <c r="G121" i="5"/>
  <c r="F121" i="5"/>
  <c r="E121" i="5"/>
  <c r="D121" i="5"/>
  <c r="C121" i="5"/>
  <c r="B121" i="5"/>
  <c r="A121" i="5"/>
  <c r="P120" i="5"/>
  <c r="J120" i="5"/>
  <c r="H120" i="5"/>
  <c r="G120" i="5"/>
  <c r="F120" i="5"/>
  <c r="E120" i="5"/>
  <c r="D120" i="5"/>
  <c r="C120" i="5"/>
  <c r="B120" i="5"/>
  <c r="A120" i="5"/>
  <c r="P119" i="5"/>
  <c r="J119" i="5"/>
  <c r="H119" i="5"/>
  <c r="G119" i="5"/>
  <c r="F119" i="5"/>
  <c r="E119" i="5"/>
  <c r="D119" i="5"/>
  <c r="C119" i="5"/>
  <c r="B119" i="5"/>
  <c r="A119" i="5"/>
  <c r="P118" i="5"/>
  <c r="J118" i="5"/>
  <c r="H118" i="5"/>
  <c r="G118" i="5"/>
  <c r="F118" i="5"/>
  <c r="E118" i="5"/>
  <c r="D118" i="5"/>
  <c r="C118" i="5"/>
  <c r="B118" i="5"/>
  <c r="A118" i="5"/>
  <c r="P117" i="5"/>
  <c r="J117" i="5"/>
  <c r="H117" i="5"/>
  <c r="G117" i="5"/>
  <c r="F117" i="5"/>
  <c r="E117" i="5"/>
  <c r="D117" i="5"/>
  <c r="C117" i="5"/>
  <c r="B117" i="5"/>
  <c r="A117" i="5"/>
  <c r="P116" i="5"/>
  <c r="J116" i="5"/>
  <c r="H116" i="5"/>
  <c r="G116" i="5"/>
  <c r="F116" i="5"/>
  <c r="E116" i="5"/>
  <c r="D116" i="5"/>
  <c r="C116" i="5"/>
  <c r="B116" i="5"/>
  <c r="A116" i="5"/>
  <c r="P115" i="5"/>
  <c r="J115" i="5"/>
  <c r="H115" i="5"/>
  <c r="G115" i="5"/>
  <c r="F115" i="5"/>
  <c r="E115" i="5"/>
  <c r="D115" i="5"/>
  <c r="C115" i="5"/>
  <c r="B115" i="5"/>
  <c r="A115" i="5"/>
  <c r="P114" i="5"/>
  <c r="J114" i="5"/>
  <c r="H114" i="5"/>
  <c r="G114" i="5"/>
  <c r="F114" i="5"/>
  <c r="E114" i="5"/>
  <c r="D114" i="5"/>
  <c r="C114" i="5"/>
  <c r="B114" i="5"/>
  <c r="A114" i="5"/>
  <c r="P113" i="5"/>
  <c r="J113" i="5"/>
  <c r="H113" i="5"/>
  <c r="G113" i="5"/>
  <c r="F113" i="5"/>
  <c r="E113" i="5"/>
  <c r="D113" i="5"/>
  <c r="C113" i="5"/>
  <c r="B113" i="5"/>
  <c r="A113" i="5"/>
  <c r="P112" i="5"/>
  <c r="J112" i="5"/>
  <c r="H112" i="5"/>
  <c r="G112" i="5"/>
  <c r="F112" i="5"/>
  <c r="E112" i="5"/>
  <c r="D112" i="5"/>
  <c r="C112" i="5"/>
  <c r="B112" i="5"/>
  <c r="A112" i="5"/>
  <c r="P111" i="5"/>
  <c r="J111" i="5"/>
  <c r="H111" i="5"/>
  <c r="G111" i="5"/>
  <c r="F111" i="5"/>
  <c r="E111" i="5"/>
  <c r="D111" i="5"/>
  <c r="C111" i="5"/>
  <c r="B111" i="5"/>
  <c r="A111" i="5"/>
  <c r="P110" i="5"/>
  <c r="J110" i="5"/>
  <c r="H110" i="5"/>
  <c r="G110" i="5"/>
  <c r="F110" i="5"/>
  <c r="E110" i="5"/>
  <c r="D110" i="5"/>
  <c r="C110" i="5"/>
  <c r="B110" i="5"/>
  <c r="A110" i="5"/>
  <c r="P109" i="5"/>
  <c r="J109" i="5"/>
  <c r="H109" i="5"/>
  <c r="G109" i="5"/>
  <c r="F109" i="5"/>
  <c r="E109" i="5"/>
  <c r="D109" i="5"/>
  <c r="C109" i="5"/>
  <c r="B109" i="5"/>
  <c r="A109" i="5"/>
  <c r="P108" i="5"/>
  <c r="J108" i="5"/>
  <c r="H108" i="5"/>
  <c r="G108" i="5"/>
  <c r="F108" i="5"/>
  <c r="E108" i="5"/>
  <c r="D108" i="5"/>
  <c r="C108" i="5"/>
  <c r="B108" i="5"/>
  <c r="A108" i="5"/>
  <c r="P107" i="5"/>
  <c r="J107" i="5"/>
  <c r="H107" i="5"/>
  <c r="G107" i="5"/>
  <c r="F107" i="5"/>
  <c r="E107" i="5"/>
  <c r="D107" i="5"/>
  <c r="C107" i="5"/>
  <c r="B107" i="5"/>
  <c r="A107" i="5"/>
  <c r="P106" i="5"/>
  <c r="J106" i="5"/>
  <c r="H106" i="5"/>
  <c r="G106" i="5"/>
  <c r="F106" i="5"/>
  <c r="E106" i="5"/>
  <c r="D106" i="5"/>
  <c r="C106" i="5"/>
  <c r="B106" i="5"/>
  <c r="A106" i="5"/>
  <c r="P105" i="5"/>
  <c r="J105" i="5"/>
  <c r="H105" i="5"/>
  <c r="G105" i="5"/>
  <c r="F105" i="5"/>
  <c r="E105" i="5"/>
  <c r="D105" i="5"/>
  <c r="C105" i="5"/>
  <c r="B105" i="5"/>
  <c r="A105" i="5"/>
  <c r="P104" i="5"/>
  <c r="J104" i="5"/>
  <c r="H104" i="5"/>
  <c r="G104" i="5"/>
  <c r="F104" i="5"/>
  <c r="E104" i="5"/>
  <c r="D104" i="5"/>
  <c r="C104" i="5"/>
  <c r="B104" i="5"/>
  <c r="A104" i="5"/>
  <c r="P103" i="5"/>
  <c r="J103" i="5"/>
  <c r="H103" i="5"/>
  <c r="G103" i="5"/>
  <c r="F103" i="5"/>
  <c r="E103" i="5"/>
  <c r="D103" i="5"/>
  <c r="C103" i="5"/>
  <c r="B103" i="5"/>
  <c r="A103" i="5"/>
  <c r="P102" i="5"/>
  <c r="J102" i="5"/>
  <c r="H102" i="5"/>
  <c r="G102" i="5"/>
  <c r="F102" i="5"/>
  <c r="E102" i="5"/>
  <c r="D102" i="5"/>
  <c r="C102" i="5"/>
  <c r="B102" i="5"/>
  <c r="A102" i="5"/>
  <c r="P101" i="5"/>
  <c r="J101" i="5"/>
  <c r="H101" i="5"/>
  <c r="G101" i="5"/>
  <c r="F101" i="5"/>
  <c r="E101" i="5"/>
  <c r="D101" i="5"/>
  <c r="C101" i="5"/>
  <c r="B101" i="5"/>
  <c r="A101" i="5"/>
  <c r="P100" i="5"/>
  <c r="J100" i="5"/>
  <c r="H100" i="5"/>
  <c r="G100" i="5"/>
  <c r="F100" i="5"/>
  <c r="E100" i="5"/>
  <c r="D100" i="5"/>
  <c r="C100" i="5"/>
  <c r="B100" i="5"/>
  <c r="A100" i="5"/>
  <c r="P99" i="5"/>
  <c r="J99" i="5"/>
  <c r="H99" i="5"/>
  <c r="G99" i="5"/>
  <c r="F99" i="5"/>
  <c r="E99" i="5"/>
  <c r="D99" i="5"/>
  <c r="C99" i="5"/>
  <c r="B99" i="5"/>
  <c r="A99" i="5"/>
  <c r="P98" i="5"/>
  <c r="J98" i="5"/>
  <c r="H98" i="5"/>
  <c r="G98" i="5"/>
  <c r="F98" i="5"/>
  <c r="E98" i="5"/>
  <c r="D98" i="5"/>
  <c r="C98" i="5"/>
  <c r="B98" i="5"/>
  <c r="A98" i="5"/>
  <c r="P97" i="5"/>
  <c r="J97" i="5"/>
  <c r="H97" i="5"/>
  <c r="G97" i="5"/>
  <c r="F97" i="5"/>
  <c r="E97" i="5"/>
  <c r="D97" i="5"/>
  <c r="C97" i="5"/>
  <c r="B97" i="5"/>
  <c r="A97" i="5"/>
  <c r="P96" i="5"/>
  <c r="J96" i="5"/>
  <c r="H96" i="5"/>
  <c r="G96" i="5"/>
  <c r="F96" i="5"/>
  <c r="E96" i="5"/>
  <c r="D96" i="5"/>
  <c r="C96" i="5"/>
  <c r="B96" i="5"/>
  <c r="A96" i="5"/>
  <c r="P95" i="5"/>
  <c r="J95" i="5"/>
  <c r="H95" i="5"/>
  <c r="G95" i="5"/>
  <c r="F95" i="5"/>
  <c r="E95" i="5"/>
  <c r="D95" i="5"/>
  <c r="C95" i="5"/>
  <c r="B95" i="5"/>
  <c r="A95" i="5"/>
  <c r="P94" i="5"/>
  <c r="J94" i="5"/>
  <c r="H94" i="5"/>
  <c r="G94" i="5"/>
  <c r="F94" i="5"/>
  <c r="E94" i="5"/>
  <c r="D94" i="5"/>
  <c r="C94" i="5"/>
  <c r="B94" i="5"/>
  <c r="A94" i="5"/>
  <c r="P93" i="5"/>
  <c r="J93" i="5"/>
  <c r="H93" i="5"/>
  <c r="G93" i="5"/>
  <c r="F93" i="5"/>
  <c r="E93" i="5"/>
  <c r="D93" i="5"/>
  <c r="C93" i="5"/>
  <c r="B93" i="5"/>
  <c r="A93" i="5"/>
  <c r="P92" i="5"/>
  <c r="J92" i="5"/>
  <c r="H92" i="5"/>
  <c r="G92" i="5"/>
  <c r="F92" i="5"/>
  <c r="E92" i="5"/>
  <c r="D92" i="5"/>
  <c r="C92" i="5"/>
  <c r="B92" i="5"/>
  <c r="A92" i="5"/>
  <c r="P91" i="5"/>
  <c r="J91" i="5"/>
  <c r="H91" i="5"/>
  <c r="G91" i="5"/>
  <c r="F91" i="5"/>
  <c r="E91" i="5"/>
  <c r="D91" i="5"/>
  <c r="C91" i="5"/>
  <c r="B91" i="5"/>
  <c r="A91" i="5"/>
  <c r="P90" i="5"/>
  <c r="J90" i="5"/>
  <c r="H90" i="5"/>
  <c r="G90" i="5"/>
  <c r="F90" i="5"/>
  <c r="E90" i="5"/>
  <c r="D90" i="5"/>
  <c r="C90" i="5"/>
  <c r="B90" i="5"/>
  <c r="A90" i="5"/>
  <c r="P89" i="5"/>
  <c r="J89" i="5"/>
  <c r="H89" i="5"/>
  <c r="G89" i="5"/>
  <c r="F89" i="5"/>
  <c r="E89" i="5"/>
  <c r="D89" i="5"/>
  <c r="C89" i="5"/>
  <c r="B89" i="5"/>
  <c r="A89" i="5"/>
  <c r="P88" i="5"/>
  <c r="J88" i="5"/>
  <c r="H88" i="5"/>
  <c r="G88" i="5"/>
  <c r="F88" i="5"/>
  <c r="E88" i="5"/>
  <c r="D88" i="5"/>
  <c r="C88" i="5"/>
  <c r="B88" i="5"/>
  <c r="A88" i="5"/>
  <c r="P87" i="5"/>
  <c r="J87" i="5"/>
  <c r="H87" i="5"/>
  <c r="G87" i="5"/>
  <c r="F87" i="5"/>
  <c r="E87" i="5"/>
  <c r="D87" i="5"/>
  <c r="C87" i="5"/>
  <c r="B87" i="5"/>
  <c r="A87" i="5"/>
  <c r="P86" i="5"/>
  <c r="J86" i="5"/>
  <c r="H86" i="5"/>
  <c r="G86" i="5"/>
  <c r="F86" i="5"/>
  <c r="E86" i="5"/>
  <c r="D86" i="5"/>
  <c r="C86" i="5"/>
  <c r="B86" i="5"/>
  <c r="A86" i="5"/>
  <c r="P85" i="5"/>
  <c r="J85" i="5"/>
  <c r="H85" i="5"/>
  <c r="G85" i="5"/>
  <c r="F85" i="5"/>
  <c r="E85" i="5"/>
  <c r="D85" i="5"/>
  <c r="C85" i="5"/>
  <c r="B85" i="5"/>
  <c r="A85" i="5"/>
  <c r="P84" i="5"/>
  <c r="J84" i="5"/>
  <c r="H84" i="5"/>
  <c r="G84" i="5"/>
  <c r="F84" i="5"/>
  <c r="E84" i="5"/>
  <c r="D84" i="5"/>
  <c r="C84" i="5"/>
  <c r="B84" i="5"/>
  <c r="A84" i="5"/>
  <c r="P83" i="5"/>
  <c r="J83" i="5"/>
  <c r="H83" i="5"/>
  <c r="G83" i="5"/>
  <c r="F83" i="5"/>
  <c r="E83" i="5"/>
  <c r="D83" i="5"/>
  <c r="C83" i="5"/>
  <c r="B83" i="5"/>
  <c r="A83" i="5"/>
  <c r="P82" i="5"/>
  <c r="J82" i="5"/>
  <c r="H82" i="5"/>
  <c r="G82" i="5"/>
  <c r="F82" i="5"/>
  <c r="E82" i="5"/>
  <c r="D82" i="5"/>
  <c r="C82" i="5"/>
  <c r="B82" i="5"/>
  <c r="A82" i="5"/>
  <c r="P81" i="5"/>
  <c r="J81" i="5"/>
  <c r="H81" i="5"/>
  <c r="G81" i="5"/>
  <c r="F81" i="5"/>
  <c r="E81" i="5"/>
  <c r="D81" i="5"/>
  <c r="C81" i="5"/>
  <c r="B81" i="5"/>
  <c r="A81" i="5"/>
  <c r="P80" i="5"/>
  <c r="J80" i="5"/>
  <c r="H80" i="5"/>
  <c r="G80" i="5"/>
  <c r="F80" i="5"/>
  <c r="E80" i="5"/>
  <c r="D80" i="5"/>
  <c r="C80" i="5"/>
  <c r="B80" i="5"/>
  <c r="A80" i="5"/>
  <c r="P79" i="5"/>
  <c r="J79" i="5"/>
  <c r="H79" i="5"/>
  <c r="G79" i="5"/>
  <c r="F79" i="5"/>
  <c r="E79" i="5"/>
  <c r="D79" i="5"/>
  <c r="C79" i="5"/>
  <c r="B79" i="5"/>
  <c r="A79" i="5"/>
  <c r="P78" i="5"/>
  <c r="J78" i="5"/>
  <c r="H78" i="5"/>
  <c r="G78" i="5"/>
  <c r="F78" i="5"/>
  <c r="E78" i="5"/>
  <c r="D78" i="5"/>
  <c r="C78" i="5"/>
  <c r="B78" i="5"/>
  <c r="A78" i="5"/>
  <c r="P77" i="5"/>
  <c r="J77" i="5"/>
  <c r="H77" i="5"/>
  <c r="G77" i="5"/>
  <c r="F77" i="5"/>
  <c r="E77" i="5"/>
  <c r="D77" i="5"/>
  <c r="C77" i="5"/>
  <c r="B77" i="5"/>
  <c r="A77" i="5"/>
  <c r="P76" i="5"/>
  <c r="J76" i="5"/>
  <c r="H76" i="5"/>
  <c r="G76" i="5"/>
  <c r="F76" i="5"/>
  <c r="E76" i="5"/>
  <c r="D76" i="5"/>
  <c r="C76" i="5"/>
  <c r="B76" i="5"/>
  <c r="A76" i="5"/>
  <c r="P75" i="5"/>
  <c r="J75" i="5"/>
  <c r="H75" i="5"/>
  <c r="G75" i="5"/>
  <c r="F75" i="5"/>
  <c r="E75" i="5"/>
  <c r="D75" i="5"/>
  <c r="C75" i="5"/>
  <c r="B75" i="5"/>
  <c r="A75" i="5"/>
  <c r="P74" i="5"/>
  <c r="J74" i="5"/>
  <c r="H74" i="5"/>
  <c r="G74" i="5"/>
  <c r="F74" i="5"/>
  <c r="E74" i="5"/>
  <c r="D74" i="5"/>
  <c r="C74" i="5"/>
  <c r="B74" i="5"/>
  <c r="A74" i="5"/>
  <c r="P73" i="5"/>
  <c r="J73" i="5"/>
  <c r="H73" i="5"/>
  <c r="G73" i="5"/>
  <c r="F73" i="5"/>
  <c r="E73" i="5"/>
  <c r="D73" i="5"/>
  <c r="C73" i="5"/>
  <c r="B73" i="5"/>
  <c r="A73" i="5"/>
  <c r="P72" i="5"/>
  <c r="J72" i="5"/>
  <c r="H72" i="5"/>
  <c r="G72" i="5"/>
  <c r="F72" i="5"/>
  <c r="E72" i="5"/>
  <c r="D72" i="5"/>
  <c r="C72" i="5"/>
  <c r="B72" i="5"/>
  <c r="A72" i="5"/>
  <c r="P71" i="5"/>
  <c r="J71" i="5"/>
  <c r="H71" i="5"/>
  <c r="G71" i="5"/>
  <c r="F71" i="5"/>
  <c r="E71" i="5"/>
  <c r="D71" i="5"/>
  <c r="C71" i="5"/>
  <c r="B71" i="5"/>
  <c r="A71" i="5"/>
  <c r="P70" i="5"/>
  <c r="J70" i="5"/>
  <c r="H70" i="5"/>
  <c r="G70" i="5"/>
  <c r="F70" i="5"/>
  <c r="E70" i="5"/>
  <c r="D70" i="5"/>
  <c r="C70" i="5"/>
  <c r="B70" i="5"/>
  <c r="A70" i="5"/>
  <c r="P69" i="5"/>
  <c r="J69" i="5"/>
  <c r="H69" i="5"/>
  <c r="G69" i="5"/>
  <c r="F69" i="5"/>
  <c r="E69" i="5"/>
  <c r="D69" i="5"/>
  <c r="C69" i="5"/>
  <c r="B69" i="5"/>
  <c r="A69" i="5"/>
  <c r="P68" i="5"/>
  <c r="J68" i="5"/>
  <c r="H68" i="5"/>
  <c r="G68" i="5"/>
  <c r="F68" i="5"/>
  <c r="E68" i="5"/>
  <c r="D68" i="5"/>
  <c r="C68" i="5"/>
  <c r="B68" i="5"/>
  <c r="A68" i="5"/>
  <c r="P67" i="5"/>
  <c r="J67" i="5"/>
  <c r="H67" i="5"/>
  <c r="G67" i="5"/>
  <c r="F67" i="5"/>
  <c r="E67" i="5"/>
  <c r="D67" i="5"/>
  <c r="C67" i="5"/>
  <c r="B67" i="5"/>
  <c r="A67" i="5"/>
  <c r="P66" i="5"/>
  <c r="J66" i="5"/>
  <c r="H66" i="5"/>
  <c r="G66" i="5"/>
  <c r="F66" i="5"/>
  <c r="E66" i="5"/>
  <c r="D66" i="5"/>
  <c r="C66" i="5"/>
  <c r="B66" i="5"/>
  <c r="A66" i="5"/>
  <c r="P65" i="5"/>
  <c r="J65" i="5"/>
  <c r="H65" i="5"/>
  <c r="G65" i="5"/>
  <c r="F65" i="5"/>
  <c r="E65" i="5"/>
  <c r="D65" i="5"/>
  <c r="C65" i="5"/>
  <c r="B65" i="5"/>
  <c r="A65" i="5"/>
  <c r="P64" i="5"/>
  <c r="J64" i="5"/>
  <c r="H64" i="5"/>
  <c r="G64" i="5"/>
  <c r="F64" i="5"/>
  <c r="E64" i="5"/>
  <c r="D64" i="5"/>
  <c r="C64" i="5"/>
  <c r="B64" i="5"/>
  <c r="A64" i="5"/>
  <c r="P63" i="5"/>
  <c r="J63" i="5"/>
  <c r="H63" i="5"/>
  <c r="G63" i="5"/>
  <c r="F63" i="5"/>
  <c r="E63" i="5"/>
  <c r="D63" i="5"/>
  <c r="C63" i="5"/>
  <c r="B63" i="5"/>
  <c r="A63" i="5"/>
  <c r="P62" i="5"/>
  <c r="J62" i="5"/>
  <c r="H62" i="5"/>
  <c r="G62" i="5"/>
  <c r="F62" i="5"/>
  <c r="E62" i="5"/>
  <c r="D62" i="5"/>
  <c r="C62" i="5"/>
  <c r="B62" i="5"/>
  <c r="A62" i="5"/>
  <c r="P61" i="5"/>
  <c r="J61" i="5"/>
  <c r="H61" i="5"/>
  <c r="G61" i="5"/>
  <c r="F61" i="5"/>
  <c r="E61" i="5"/>
  <c r="D61" i="5"/>
  <c r="C61" i="5"/>
  <c r="B61" i="5"/>
  <c r="A61" i="5"/>
  <c r="P60" i="5"/>
  <c r="J60" i="5"/>
  <c r="H60" i="5"/>
  <c r="G60" i="5"/>
  <c r="F60" i="5"/>
  <c r="E60" i="5"/>
  <c r="D60" i="5"/>
  <c r="C60" i="5"/>
  <c r="B60" i="5"/>
  <c r="A60" i="5"/>
  <c r="P59" i="5"/>
  <c r="J59" i="5"/>
  <c r="H59" i="5"/>
  <c r="G59" i="5"/>
  <c r="F59" i="5"/>
  <c r="E59" i="5"/>
  <c r="D59" i="5"/>
  <c r="C59" i="5"/>
  <c r="B59" i="5"/>
  <c r="A59" i="5"/>
  <c r="P58" i="5"/>
  <c r="J58" i="5"/>
  <c r="H58" i="5"/>
  <c r="G58" i="5"/>
  <c r="F58" i="5"/>
  <c r="E58" i="5"/>
  <c r="D58" i="5"/>
  <c r="C58" i="5"/>
  <c r="B58" i="5"/>
  <c r="A58" i="5"/>
  <c r="P57" i="5"/>
  <c r="J57" i="5"/>
  <c r="H57" i="5"/>
  <c r="G57" i="5"/>
  <c r="F57" i="5"/>
  <c r="E57" i="5"/>
  <c r="D57" i="5"/>
  <c r="C57" i="5"/>
  <c r="B57" i="5"/>
  <c r="A57" i="5"/>
  <c r="P56" i="5"/>
  <c r="J56" i="5"/>
  <c r="H56" i="5"/>
  <c r="G56" i="5"/>
  <c r="F56" i="5"/>
  <c r="E56" i="5"/>
  <c r="D56" i="5"/>
  <c r="C56" i="5"/>
  <c r="B56" i="5"/>
  <c r="A56" i="5"/>
  <c r="P55" i="5"/>
  <c r="J55" i="5"/>
  <c r="H55" i="5"/>
  <c r="G55" i="5"/>
  <c r="F55" i="5"/>
  <c r="E55" i="5"/>
  <c r="D55" i="5"/>
  <c r="C55" i="5"/>
  <c r="B55" i="5"/>
  <c r="A55" i="5"/>
  <c r="P54" i="5"/>
  <c r="J54" i="5"/>
  <c r="H54" i="5"/>
  <c r="G54" i="5"/>
  <c r="F54" i="5"/>
  <c r="E54" i="5"/>
  <c r="D54" i="5"/>
  <c r="C54" i="5"/>
  <c r="B54" i="5"/>
  <c r="A54" i="5"/>
  <c r="P53" i="5"/>
  <c r="J53" i="5"/>
  <c r="H53" i="5"/>
  <c r="G53" i="5"/>
  <c r="F53" i="5"/>
  <c r="E53" i="5"/>
  <c r="D53" i="5"/>
  <c r="C53" i="5"/>
  <c r="B53" i="5"/>
  <c r="A53" i="5"/>
  <c r="P52" i="5"/>
  <c r="J52" i="5"/>
  <c r="H52" i="5"/>
  <c r="G52" i="5"/>
  <c r="F52" i="5"/>
  <c r="E52" i="5"/>
  <c r="D52" i="5"/>
  <c r="C52" i="5"/>
  <c r="B52" i="5"/>
  <c r="A52" i="5"/>
  <c r="P51" i="5"/>
  <c r="J51" i="5"/>
  <c r="H51" i="5"/>
  <c r="G51" i="5"/>
  <c r="F51" i="5"/>
  <c r="E51" i="5"/>
  <c r="D51" i="5"/>
  <c r="C51" i="5"/>
  <c r="B51" i="5"/>
  <c r="A51" i="5"/>
  <c r="P50" i="5"/>
  <c r="J50" i="5"/>
  <c r="H50" i="5"/>
  <c r="G50" i="5"/>
  <c r="F50" i="5"/>
  <c r="E50" i="5"/>
  <c r="D50" i="5"/>
  <c r="C50" i="5"/>
  <c r="B50" i="5"/>
  <c r="A50" i="5"/>
  <c r="P49" i="5"/>
  <c r="J49" i="5"/>
  <c r="H49" i="5"/>
  <c r="G49" i="5"/>
  <c r="F49" i="5"/>
  <c r="E49" i="5"/>
  <c r="D49" i="5"/>
  <c r="C49" i="5"/>
  <c r="B49" i="5"/>
  <c r="A49" i="5"/>
  <c r="P48" i="5"/>
  <c r="J48" i="5"/>
  <c r="H48" i="5"/>
  <c r="G48" i="5"/>
  <c r="F48" i="5"/>
  <c r="E48" i="5"/>
  <c r="D48" i="5"/>
  <c r="C48" i="5"/>
  <c r="B48" i="5"/>
  <c r="A48" i="5"/>
  <c r="P47" i="5"/>
  <c r="J47" i="5"/>
  <c r="H47" i="5"/>
  <c r="G47" i="5"/>
  <c r="F47" i="5"/>
  <c r="E47" i="5"/>
  <c r="D47" i="5"/>
  <c r="C47" i="5"/>
  <c r="B47" i="5"/>
  <c r="A47" i="5"/>
  <c r="P46" i="5"/>
  <c r="J46" i="5"/>
  <c r="H46" i="5"/>
  <c r="G46" i="5"/>
  <c r="F46" i="5"/>
  <c r="E46" i="5"/>
  <c r="D46" i="5"/>
  <c r="C46" i="5"/>
  <c r="B46" i="5"/>
  <c r="A46" i="5"/>
  <c r="P45" i="5"/>
  <c r="J45" i="5"/>
  <c r="H45" i="5"/>
  <c r="G45" i="5"/>
  <c r="F45" i="5"/>
  <c r="E45" i="5"/>
  <c r="D45" i="5"/>
  <c r="C45" i="5"/>
  <c r="B45" i="5"/>
  <c r="A45" i="5"/>
  <c r="P44" i="5"/>
  <c r="J44" i="5"/>
  <c r="H44" i="5"/>
  <c r="G44" i="5"/>
  <c r="F44" i="5"/>
  <c r="E44" i="5"/>
  <c r="D44" i="5"/>
  <c r="C44" i="5"/>
  <c r="B44" i="5"/>
  <c r="A44" i="5"/>
  <c r="P43" i="5"/>
  <c r="J43" i="5"/>
  <c r="H43" i="5"/>
  <c r="G43" i="5"/>
  <c r="F43" i="5"/>
  <c r="E43" i="5"/>
  <c r="D43" i="5"/>
  <c r="C43" i="5"/>
  <c r="B43" i="5"/>
  <c r="A43" i="5"/>
  <c r="P42" i="5"/>
  <c r="J42" i="5"/>
  <c r="H42" i="5"/>
  <c r="G42" i="5"/>
  <c r="F42" i="5"/>
  <c r="E42" i="5"/>
  <c r="D42" i="5"/>
  <c r="C42" i="5"/>
  <c r="B42" i="5"/>
  <c r="A42" i="5"/>
  <c r="P41" i="5"/>
  <c r="J41" i="5"/>
  <c r="H41" i="5"/>
  <c r="G41" i="5"/>
  <c r="F41" i="5"/>
  <c r="E41" i="5"/>
  <c r="D41" i="5"/>
  <c r="C41" i="5"/>
  <c r="B41" i="5"/>
  <c r="A41" i="5"/>
  <c r="P40" i="5"/>
  <c r="J40" i="5"/>
  <c r="H40" i="5"/>
  <c r="G40" i="5"/>
  <c r="F40" i="5"/>
  <c r="E40" i="5"/>
  <c r="D40" i="5"/>
  <c r="C40" i="5"/>
  <c r="B40" i="5"/>
  <c r="A40" i="5"/>
  <c r="P39" i="5"/>
  <c r="J39" i="5"/>
  <c r="H39" i="5"/>
  <c r="G39" i="5"/>
  <c r="F39" i="5"/>
  <c r="E39" i="5"/>
  <c r="D39" i="5"/>
  <c r="C39" i="5"/>
  <c r="B39" i="5"/>
  <c r="A39" i="5"/>
  <c r="P38" i="5"/>
  <c r="J38" i="5"/>
  <c r="H38" i="5"/>
  <c r="G38" i="5"/>
  <c r="F38" i="5"/>
  <c r="E38" i="5"/>
  <c r="D38" i="5"/>
  <c r="C38" i="5"/>
  <c r="B38" i="5"/>
  <c r="A38" i="5"/>
  <c r="P37" i="5"/>
  <c r="J37" i="5"/>
  <c r="H37" i="5"/>
  <c r="G37" i="5"/>
  <c r="F37" i="5"/>
  <c r="E37" i="5"/>
  <c r="D37" i="5"/>
  <c r="C37" i="5"/>
  <c r="B37" i="5"/>
  <c r="A37" i="5"/>
  <c r="P36" i="5"/>
  <c r="J36" i="5"/>
  <c r="H36" i="5"/>
  <c r="G36" i="5"/>
  <c r="F36" i="5"/>
  <c r="E36" i="5"/>
  <c r="D36" i="5"/>
  <c r="C36" i="5"/>
  <c r="B36" i="5"/>
  <c r="A36" i="5"/>
  <c r="P35" i="5"/>
  <c r="J35" i="5"/>
  <c r="H35" i="5"/>
  <c r="G35" i="5"/>
  <c r="F35" i="5"/>
  <c r="E35" i="5"/>
  <c r="D35" i="5"/>
  <c r="C35" i="5"/>
  <c r="B35" i="5"/>
  <c r="A35" i="5"/>
  <c r="P34" i="5"/>
  <c r="J34" i="5"/>
  <c r="H34" i="5"/>
  <c r="G34" i="5"/>
  <c r="F34" i="5"/>
  <c r="E34" i="5"/>
  <c r="D34" i="5"/>
  <c r="C34" i="5"/>
  <c r="B34" i="5"/>
  <c r="A34" i="5"/>
  <c r="P33" i="5"/>
  <c r="J33" i="5"/>
  <c r="H33" i="5"/>
  <c r="G33" i="5"/>
  <c r="F33" i="5"/>
  <c r="E33" i="5"/>
  <c r="D33" i="5"/>
  <c r="C33" i="5"/>
  <c r="B33" i="5"/>
  <c r="A33" i="5"/>
  <c r="P32" i="5"/>
  <c r="J32" i="5"/>
  <c r="H32" i="5"/>
  <c r="G32" i="5"/>
  <c r="F32" i="5"/>
  <c r="E32" i="5"/>
  <c r="D32" i="5"/>
  <c r="C32" i="5"/>
  <c r="B32" i="5"/>
  <c r="A32" i="5"/>
  <c r="P31" i="5"/>
  <c r="J31" i="5"/>
  <c r="H31" i="5"/>
  <c r="G31" i="5"/>
  <c r="F31" i="5"/>
  <c r="E31" i="5"/>
  <c r="D31" i="5"/>
  <c r="C31" i="5"/>
  <c r="B31" i="5"/>
  <c r="A31" i="5"/>
  <c r="P30" i="5"/>
  <c r="J30" i="5"/>
  <c r="H30" i="5"/>
  <c r="G30" i="5"/>
  <c r="F30" i="5"/>
  <c r="E30" i="5"/>
  <c r="D30" i="5"/>
  <c r="C30" i="5"/>
  <c r="B30" i="5"/>
  <c r="A30" i="5"/>
  <c r="P29" i="5"/>
  <c r="J29" i="5"/>
  <c r="H29" i="5"/>
  <c r="G29" i="5"/>
  <c r="F29" i="5"/>
  <c r="E29" i="5"/>
  <c r="D29" i="5"/>
  <c r="C29" i="5"/>
  <c r="B29" i="5"/>
  <c r="A29" i="5"/>
  <c r="P28" i="5"/>
  <c r="J28" i="5"/>
  <c r="H28" i="5"/>
  <c r="G28" i="5"/>
  <c r="F28" i="5"/>
  <c r="E28" i="5"/>
  <c r="D28" i="5"/>
  <c r="C28" i="5"/>
  <c r="B28" i="5"/>
  <c r="A28" i="5"/>
  <c r="P27" i="5"/>
  <c r="J27" i="5"/>
  <c r="H27" i="5"/>
  <c r="G27" i="5"/>
  <c r="F27" i="5"/>
  <c r="E27" i="5"/>
  <c r="D27" i="5"/>
  <c r="C27" i="5"/>
  <c r="B27" i="5"/>
  <c r="A27" i="5"/>
  <c r="P26" i="5"/>
  <c r="J26" i="5"/>
  <c r="H26" i="5"/>
  <c r="G26" i="5"/>
  <c r="F26" i="5"/>
  <c r="E26" i="5"/>
  <c r="D26" i="5"/>
  <c r="C26" i="5"/>
  <c r="B26" i="5"/>
  <c r="A26" i="5"/>
  <c r="P25" i="5"/>
  <c r="J25" i="5"/>
  <c r="H25" i="5"/>
  <c r="G25" i="5"/>
  <c r="F25" i="5"/>
  <c r="E25" i="5"/>
  <c r="D25" i="5"/>
  <c r="C25" i="5"/>
  <c r="B25" i="5"/>
  <c r="A25" i="5"/>
  <c r="P24" i="5"/>
  <c r="J24" i="5"/>
  <c r="H24" i="5"/>
  <c r="G24" i="5"/>
  <c r="F24" i="5"/>
  <c r="E24" i="5"/>
  <c r="D24" i="5"/>
  <c r="C24" i="5"/>
  <c r="B24" i="5"/>
  <c r="A24" i="5"/>
  <c r="P23" i="5"/>
  <c r="J23" i="5"/>
  <c r="H23" i="5"/>
  <c r="G23" i="5"/>
  <c r="F23" i="5"/>
  <c r="E23" i="5"/>
  <c r="D23" i="5"/>
  <c r="C23" i="5"/>
  <c r="B23" i="5"/>
  <c r="A23" i="5"/>
  <c r="P22" i="5"/>
  <c r="J22" i="5"/>
  <c r="H22" i="5"/>
  <c r="G22" i="5"/>
  <c r="F22" i="5"/>
  <c r="E22" i="5"/>
  <c r="D22" i="5"/>
  <c r="C22" i="5"/>
  <c r="B22" i="5"/>
  <c r="A22" i="5"/>
  <c r="P21" i="5"/>
  <c r="J21" i="5"/>
  <c r="H21" i="5"/>
  <c r="G21" i="5"/>
  <c r="F21" i="5"/>
  <c r="E21" i="5"/>
  <c r="D21" i="5"/>
  <c r="C21" i="5"/>
  <c r="B21" i="5"/>
  <c r="A21" i="5"/>
  <c r="P20" i="5"/>
  <c r="J20" i="5"/>
  <c r="H20" i="5"/>
  <c r="G20" i="5"/>
  <c r="F20" i="5"/>
  <c r="E20" i="5"/>
  <c r="D20" i="5"/>
  <c r="C20" i="5"/>
  <c r="B20" i="5"/>
  <c r="A20" i="5"/>
  <c r="P19" i="5"/>
  <c r="J19" i="5"/>
  <c r="H19" i="5"/>
  <c r="G19" i="5"/>
  <c r="F19" i="5"/>
  <c r="E19" i="5"/>
  <c r="D19" i="5"/>
  <c r="C19" i="5"/>
  <c r="B19" i="5"/>
  <c r="A19" i="5"/>
  <c r="P18" i="5"/>
  <c r="J18" i="5"/>
  <c r="H18" i="5"/>
  <c r="G18" i="5"/>
  <c r="F18" i="5"/>
  <c r="E18" i="5"/>
  <c r="D18" i="5"/>
  <c r="C18" i="5"/>
  <c r="B18" i="5"/>
  <c r="A18" i="5"/>
  <c r="P17" i="5"/>
  <c r="J17" i="5"/>
  <c r="H17" i="5"/>
  <c r="G17" i="5"/>
  <c r="F17" i="5"/>
  <c r="E17" i="5"/>
  <c r="D17" i="5"/>
  <c r="C17" i="5"/>
  <c r="B17" i="5"/>
  <c r="A17" i="5"/>
  <c r="P16" i="5"/>
  <c r="J16" i="5"/>
  <c r="H16" i="5"/>
  <c r="G16" i="5"/>
  <c r="F16" i="5"/>
  <c r="E16" i="5"/>
  <c r="D16" i="5"/>
  <c r="C16" i="5"/>
  <c r="B16" i="5"/>
  <c r="A16" i="5"/>
  <c r="P15" i="5"/>
  <c r="J15" i="5"/>
  <c r="H15" i="5"/>
  <c r="G15" i="5"/>
  <c r="F15" i="5"/>
  <c r="E15" i="5"/>
  <c r="D15" i="5"/>
  <c r="C15" i="5"/>
  <c r="B15" i="5"/>
  <c r="A15" i="5"/>
  <c r="P14" i="5"/>
  <c r="J14" i="5"/>
  <c r="H14" i="5"/>
  <c r="G14" i="5"/>
  <c r="F14" i="5"/>
  <c r="E14" i="5"/>
  <c r="D14" i="5"/>
  <c r="C14" i="5"/>
  <c r="B14" i="5"/>
  <c r="A14" i="5"/>
  <c r="P13" i="5"/>
  <c r="J13" i="5"/>
  <c r="H13" i="5"/>
  <c r="G13" i="5"/>
  <c r="F13" i="5"/>
  <c r="E13" i="5"/>
  <c r="D13" i="5"/>
  <c r="C13" i="5"/>
  <c r="B13" i="5"/>
  <c r="A13" i="5"/>
  <c r="P12" i="5"/>
  <c r="J12" i="5"/>
  <c r="H12" i="5"/>
  <c r="G12" i="5"/>
  <c r="F12" i="5"/>
  <c r="E12" i="5"/>
  <c r="D12" i="5"/>
  <c r="C12" i="5"/>
  <c r="B12" i="5"/>
  <c r="A12" i="5"/>
  <c r="P11" i="5"/>
  <c r="J11" i="5"/>
  <c r="H11" i="5"/>
  <c r="G11" i="5"/>
  <c r="F11" i="5"/>
  <c r="E11" i="5"/>
  <c r="D11" i="5"/>
  <c r="C11" i="5"/>
  <c r="B11" i="5"/>
  <c r="A11" i="5"/>
  <c r="P10" i="5"/>
  <c r="J10" i="5"/>
  <c r="H10" i="5"/>
  <c r="G10" i="5"/>
  <c r="F10" i="5"/>
  <c r="E10" i="5"/>
  <c r="D10" i="5"/>
  <c r="C10" i="5"/>
  <c r="B10" i="5"/>
  <c r="A10" i="5"/>
  <c r="P9" i="5"/>
  <c r="J9" i="5"/>
  <c r="H9" i="5"/>
  <c r="G9" i="5"/>
  <c r="F9" i="5"/>
  <c r="E9" i="5"/>
  <c r="D9" i="5"/>
  <c r="C9" i="5"/>
  <c r="B9" i="5"/>
  <c r="A9" i="5"/>
  <c r="P8" i="5"/>
  <c r="J8" i="5"/>
  <c r="H8" i="5"/>
  <c r="G8" i="5"/>
  <c r="F8" i="5"/>
  <c r="E8" i="5"/>
  <c r="D8" i="5"/>
  <c r="C8" i="5"/>
  <c r="B8" i="5"/>
  <c r="A8" i="5"/>
  <c r="P7" i="5"/>
  <c r="J7" i="5"/>
  <c r="H7" i="5"/>
  <c r="G7" i="5"/>
  <c r="F7" i="5"/>
  <c r="E7" i="5"/>
  <c r="D7" i="5"/>
  <c r="C7" i="5"/>
  <c r="B7" i="5"/>
  <c r="A7" i="5"/>
  <c r="P6" i="5"/>
  <c r="J6" i="5"/>
  <c r="H6" i="5"/>
  <c r="G6" i="5"/>
  <c r="F6" i="5"/>
  <c r="E6" i="5"/>
  <c r="D6" i="5"/>
  <c r="C6" i="5"/>
  <c r="B6" i="5"/>
  <c r="A6" i="5"/>
  <c r="P5" i="5"/>
  <c r="J5" i="5"/>
  <c r="H5" i="5"/>
  <c r="G5" i="5"/>
  <c r="F5" i="5"/>
  <c r="E5" i="5"/>
  <c r="D5" i="5"/>
  <c r="C5" i="5"/>
  <c r="B5" i="5"/>
  <c r="A5" i="5"/>
  <c r="P4" i="5"/>
  <c r="J4" i="5"/>
  <c r="H4" i="5"/>
  <c r="G4" i="5"/>
  <c r="F4" i="5"/>
  <c r="E4" i="5"/>
  <c r="D4" i="5"/>
  <c r="C4" i="5"/>
  <c r="B4" i="5"/>
  <c r="A4" i="5"/>
  <c r="EB224" i="4"/>
  <c r="EA224" i="4"/>
  <c r="DW224" i="4"/>
  <c r="DV224" i="4"/>
  <c r="DM224" i="4"/>
  <c r="DL224" i="4"/>
  <c r="DR224" i="4"/>
  <c r="DQ224" i="4"/>
  <c r="CX224" i="4"/>
  <c r="CW224" i="4"/>
  <c r="DC224" i="4"/>
  <c r="DB224" i="4"/>
  <c r="CS224" i="4"/>
  <c r="CR224" i="4"/>
  <c r="CM224" i="4"/>
  <c r="CI224" i="4"/>
  <c r="CH224" i="4"/>
  <c r="BO224" i="4"/>
  <c r="BN224" i="4"/>
  <c r="BT224" i="4"/>
  <c r="BS224" i="4"/>
  <c r="BJ224" i="4"/>
  <c r="BI224" i="4"/>
  <c r="BE224" i="4"/>
  <c r="BD224" i="4"/>
  <c r="AZ224" i="4"/>
  <c r="AY224" i="4"/>
  <c r="AU224" i="4"/>
  <c r="AT224" i="4"/>
  <c r="AK224" i="4"/>
  <c r="AJ224" i="4"/>
  <c r="AP224" i="4"/>
  <c r="AO224" i="4"/>
  <c r="AA224" i="4"/>
  <c r="Z224" i="4"/>
  <c r="AF224" i="4"/>
  <c r="AE224" i="4"/>
  <c r="V224" i="4"/>
  <c r="U224" i="4"/>
  <c r="J224" i="4"/>
  <c r="I224" i="4"/>
  <c r="E213" i="6" s="1"/>
  <c r="G224" i="4"/>
  <c r="F224" i="4"/>
  <c r="E224" i="4"/>
  <c r="D213" i="6" s="1"/>
  <c r="D224" i="4"/>
  <c r="C224" i="4"/>
  <c r="B224" i="4"/>
  <c r="CL224" i="4"/>
  <c r="EB223" i="4"/>
  <c r="EA223" i="4"/>
  <c r="DW223" i="4"/>
  <c r="DV223" i="4"/>
  <c r="DM223" i="4"/>
  <c r="DL223" i="4"/>
  <c r="DR223" i="4"/>
  <c r="DQ223" i="4"/>
  <c r="CX223" i="4"/>
  <c r="CW223" i="4"/>
  <c r="DC223" i="4"/>
  <c r="DB223" i="4"/>
  <c r="CS223" i="4"/>
  <c r="CR223" i="4"/>
  <c r="CM223" i="4"/>
  <c r="CI223" i="4"/>
  <c r="CH223" i="4"/>
  <c r="BO223" i="4"/>
  <c r="BN223" i="4"/>
  <c r="BT223" i="4"/>
  <c r="BS223" i="4"/>
  <c r="BJ223" i="4"/>
  <c r="BI223" i="4"/>
  <c r="BE223" i="4"/>
  <c r="BD223" i="4"/>
  <c r="AZ223" i="4"/>
  <c r="AY223" i="4"/>
  <c r="AU223" i="4"/>
  <c r="AT223" i="4"/>
  <c r="AK223" i="4"/>
  <c r="AJ223" i="4"/>
  <c r="AP223" i="4"/>
  <c r="AO223" i="4"/>
  <c r="AA223" i="4"/>
  <c r="Z223" i="4"/>
  <c r="AF223" i="4"/>
  <c r="AE223" i="4"/>
  <c r="V223" i="4"/>
  <c r="U223" i="4"/>
  <c r="J223" i="4"/>
  <c r="I223" i="4"/>
  <c r="E212" i="6" s="1"/>
  <c r="G223" i="4"/>
  <c r="F223" i="4"/>
  <c r="E223" i="4"/>
  <c r="D212" i="6" s="1"/>
  <c r="D223" i="4"/>
  <c r="C223" i="4"/>
  <c r="B223" i="4"/>
  <c r="DA223" i="4"/>
  <c r="EB222" i="4"/>
  <c r="EA222" i="4"/>
  <c r="DW222" i="4"/>
  <c r="DV222" i="4"/>
  <c r="DM222" i="4"/>
  <c r="DL222" i="4"/>
  <c r="DR222" i="4"/>
  <c r="DQ222" i="4"/>
  <c r="CX222" i="4"/>
  <c r="CW222" i="4"/>
  <c r="DC222" i="4"/>
  <c r="DB222" i="4"/>
  <c r="CS222" i="4"/>
  <c r="CR222" i="4"/>
  <c r="CM222" i="4"/>
  <c r="CI222" i="4"/>
  <c r="CH222" i="4"/>
  <c r="BO222" i="4"/>
  <c r="BN222" i="4"/>
  <c r="BT222" i="4"/>
  <c r="BS222" i="4"/>
  <c r="BJ222" i="4"/>
  <c r="BI222" i="4"/>
  <c r="BE222" i="4"/>
  <c r="BD222" i="4"/>
  <c r="AZ222" i="4"/>
  <c r="AY222" i="4"/>
  <c r="AU222" i="4"/>
  <c r="AT222" i="4"/>
  <c r="AK222" i="4"/>
  <c r="AJ222" i="4"/>
  <c r="AP222" i="4"/>
  <c r="AO222" i="4"/>
  <c r="AA222" i="4"/>
  <c r="Z222" i="4"/>
  <c r="AF222" i="4"/>
  <c r="AE222" i="4"/>
  <c r="V222" i="4"/>
  <c r="U222" i="4"/>
  <c r="J222" i="4"/>
  <c r="I222" i="4"/>
  <c r="E211" i="6" s="1"/>
  <c r="G222" i="4"/>
  <c r="F222" i="4"/>
  <c r="E222" i="4"/>
  <c r="D211" i="6" s="1"/>
  <c r="D222" i="4"/>
  <c r="C222" i="4"/>
  <c r="B222" i="4"/>
  <c r="DZ222" i="4"/>
  <c r="EB221" i="4"/>
  <c r="EA221" i="4"/>
  <c r="DW221" i="4"/>
  <c r="DV221" i="4"/>
  <c r="DM221" i="4"/>
  <c r="DL221" i="4"/>
  <c r="DR221" i="4"/>
  <c r="DQ221" i="4"/>
  <c r="CX221" i="4"/>
  <c r="CW221" i="4"/>
  <c r="DC221" i="4"/>
  <c r="DB221" i="4"/>
  <c r="CS221" i="4"/>
  <c r="CR221" i="4"/>
  <c r="CM221" i="4"/>
  <c r="CI221" i="4"/>
  <c r="CH221" i="4"/>
  <c r="BO221" i="4"/>
  <c r="BN221" i="4"/>
  <c r="BT221" i="4"/>
  <c r="BS221" i="4"/>
  <c r="BJ221" i="4"/>
  <c r="BI221" i="4"/>
  <c r="BE221" i="4"/>
  <c r="BD221" i="4"/>
  <c r="AZ221" i="4"/>
  <c r="AY221" i="4"/>
  <c r="AU221" i="4"/>
  <c r="AT221" i="4"/>
  <c r="AK221" i="4"/>
  <c r="AJ221" i="4"/>
  <c r="AP221" i="4"/>
  <c r="AO221" i="4"/>
  <c r="AA221" i="4"/>
  <c r="Z221" i="4"/>
  <c r="AF221" i="4"/>
  <c r="AE221" i="4"/>
  <c r="V221" i="4"/>
  <c r="U221" i="4"/>
  <c r="J221" i="4"/>
  <c r="I221" i="4"/>
  <c r="E210" i="6" s="1"/>
  <c r="G221" i="4"/>
  <c r="F221" i="4"/>
  <c r="E221" i="4"/>
  <c r="D210" i="6" s="1"/>
  <c r="D221" i="4"/>
  <c r="C221" i="4"/>
  <c r="B221" i="4"/>
  <c r="EB220" i="4"/>
  <c r="EA220" i="4"/>
  <c r="DW220" i="4"/>
  <c r="DV220" i="4"/>
  <c r="DM220" i="4"/>
  <c r="DL220" i="4"/>
  <c r="DR220" i="4"/>
  <c r="DQ220" i="4"/>
  <c r="CX220" i="4"/>
  <c r="CW220" i="4"/>
  <c r="DC220" i="4"/>
  <c r="DB220" i="4"/>
  <c r="CS220" i="4"/>
  <c r="CR220" i="4"/>
  <c r="CM220" i="4"/>
  <c r="CI220" i="4"/>
  <c r="CH220" i="4"/>
  <c r="BO220" i="4"/>
  <c r="BN220" i="4"/>
  <c r="BT220" i="4"/>
  <c r="BS220" i="4"/>
  <c r="BJ220" i="4"/>
  <c r="BI220" i="4"/>
  <c r="BE220" i="4"/>
  <c r="BD220" i="4"/>
  <c r="AZ220" i="4"/>
  <c r="AY220" i="4"/>
  <c r="AU220" i="4"/>
  <c r="AT220" i="4"/>
  <c r="AK220" i="4"/>
  <c r="AJ220" i="4"/>
  <c r="AP220" i="4"/>
  <c r="AO220" i="4"/>
  <c r="AA220" i="4"/>
  <c r="Z220" i="4"/>
  <c r="AF220" i="4"/>
  <c r="AE220" i="4"/>
  <c r="V220" i="4"/>
  <c r="U220" i="4"/>
  <c r="J220" i="4"/>
  <c r="I220" i="4"/>
  <c r="E209" i="6" s="1"/>
  <c r="G220" i="4"/>
  <c r="F220" i="4"/>
  <c r="E220" i="4"/>
  <c r="D209" i="6" s="1"/>
  <c r="D220" i="4"/>
  <c r="C220" i="4"/>
  <c r="B220" i="4"/>
  <c r="DZ220" i="4"/>
  <c r="EB219" i="4"/>
  <c r="EA219" i="4"/>
  <c r="DW219" i="4"/>
  <c r="DV219" i="4"/>
  <c r="DM219" i="4"/>
  <c r="DL219" i="4"/>
  <c r="DR219" i="4"/>
  <c r="DQ219" i="4"/>
  <c r="CX219" i="4"/>
  <c r="CW219" i="4"/>
  <c r="DC219" i="4"/>
  <c r="DB219" i="4"/>
  <c r="CS219" i="4"/>
  <c r="CR219" i="4"/>
  <c r="CM219" i="4"/>
  <c r="CI219" i="4"/>
  <c r="CH219" i="4"/>
  <c r="BO219" i="4"/>
  <c r="BN219" i="4"/>
  <c r="BT219" i="4"/>
  <c r="BS219" i="4"/>
  <c r="BJ219" i="4"/>
  <c r="BI219" i="4"/>
  <c r="BE219" i="4"/>
  <c r="BD219" i="4"/>
  <c r="AZ219" i="4"/>
  <c r="AY219" i="4"/>
  <c r="AU219" i="4"/>
  <c r="AT219" i="4"/>
  <c r="AK219" i="4"/>
  <c r="AJ219" i="4"/>
  <c r="AP219" i="4"/>
  <c r="AO219" i="4"/>
  <c r="AA219" i="4"/>
  <c r="Z219" i="4"/>
  <c r="AF219" i="4"/>
  <c r="AE219" i="4"/>
  <c r="V219" i="4"/>
  <c r="U219" i="4"/>
  <c r="J219" i="4"/>
  <c r="I219" i="4"/>
  <c r="E208" i="6" s="1"/>
  <c r="G219" i="4"/>
  <c r="F219" i="4"/>
  <c r="E219" i="4"/>
  <c r="D208" i="6" s="1"/>
  <c r="D219" i="4"/>
  <c r="C219" i="4"/>
  <c r="B219" i="4"/>
  <c r="EB218" i="4"/>
  <c r="EA218" i="4"/>
  <c r="DW218" i="4"/>
  <c r="DV218" i="4"/>
  <c r="DM218" i="4"/>
  <c r="DL218" i="4"/>
  <c r="DR218" i="4"/>
  <c r="DQ218" i="4"/>
  <c r="CX218" i="4"/>
  <c r="CW218" i="4"/>
  <c r="DC218" i="4"/>
  <c r="DB218" i="4"/>
  <c r="CS218" i="4"/>
  <c r="CR218" i="4"/>
  <c r="CM218" i="4"/>
  <c r="CI218" i="4"/>
  <c r="CH218" i="4"/>
  <c r="BO218" i="4"/>
  <c r="BN218" i="4"/>
  <c r="BT218" i="4"/>
  <c r="BS218" i="4"/>
  <c r="BJ218" i="4"/>
  <c r="BI218" i="4"/>
  <c r="BE218" i="4"/>
  <c r="BD218" i="4"/>
  <c r="AZ218" i="4"/>
  <c r="AY218" i="4"/>
  <c r="AU218" i="4"/>
  <c r="AT218" i="4"/>
  <c r="AK218" i="4"/>
  <c r="AJ218" i="4"/>
  <c r="AP218" i="4"/>
  <c r="AO218" i="4"/>
  <c r="AA218" i="4"/>
  <c r="Z218" i="4"/>
  <c r="AF218" i="4"/>
  <c r="AE218" i="4"/>
  <c r="V218" i="4"/>
  <c r="U218" i="4"/>
  <c r="J218" i="4"/>
  <c r="I218" i="4"/>
  <c r="E207" i="6" s="1"/>
  <c r="G218" i="4"/>
  <c r="F218" i="4"/>
  <c r="E218" i="4"/>
  <c r="D207" i="6" s="1"/>
  <c r="D218" i="4"/>
  <c r="C218" i="4"/>
  <c r="B218" i="4"/>
  <c r="DZ218" i="4"/>
  <c r="EB217" i="4"/>
  <c r="EA217" i="4"/>
  <c r="DW217" i="4"/>
  <c r="DV217" i="4"/>
  <c r="DM217" i="4"/>
  <c r="DL217" i="4"/>
  <c r="DR217" i="4"/>
  <c r="DQ217" i="4"/>
  <c r="CX217" i="4"/>
  <c r="CW217" i="4"/>
  <c r="DC217" i="4"/>
  <c r="DB217" i="4"/>
  <c r="CS217" i="4"/>
  <c r="CR217" i="4"/>
  <c r="CM217" i="4"/>
  <c r="CI217" i="4"/>
  <c r="CH217" i="4"/>
  <c r="BO217" i="4"/>
  <c r="BN217" i="4"/>
  <c r="BT217" i="4"/>
  <c r="BS217" i="4"/>
  <c r="BJ217" i="4"/>
  <c r="BI217" i="4"/>
  <c r="BE217" i="4"/>
  <c r="BD217" i="4"/>
  <c r="AZ217" i="4"/>
  <c r="AY217" i="4"/>
  <c r="AU217" i="4"/>
  <c r="AT217" i="4"/>
  <c r="AK217" i="4"/>
  <c r="AJ217" i="4"/>
  <c r="AP217" i="4"/>
  <c r="AO217" i="4"/>
  <c r="AA217" i="4"/>
  <c r="Z217" i="4"/>
  <c r="AF217" i="4"/>
  <c r="AE217" i="4"/>
  <c r="V217" i="4"/>
  <c r="U217" i="4"/>
  <c r="J217" i="4"/>
  <c r="I217" i="4"/>
  <c r="E206" i="6" s="1"/>
  <c r="G217" i="4"/>
  <c r="F217" i="4"/>
  <c r="E217" i="4"/>
  <c r="D206" i="6" s="1"/>
  <c r="D217" i="4"/>
  <c r="C217" i="4"/>
  <c r="B217" i="4"/>
  <c r="EB216" i="4"/>
  <c r="EA216" i="4"/>
  <c r="DW216" i="4"/>
  <c r="DV216" i="4"/>
  <c r="DM216" i="4"/>
  <c r="DL216" i="4"/>
  <c r="DR216" i="4"/>
  <c r="DQ216" i="4"/>
  <c r="CX216" i="4"/>
  <c r="CW216" i="4"/>
  <c r="DC216" i="4"/>
  <c r="DB216" i="4"/>
  <c r="CS216" i="4"/>
  <c r="CR216" i="4"/>
  <c r="CM216" i="4"/>
  <c r="CI216" i="4"/>
  <c r="CH216" i="4"/>
  <c r="BO216" i="4"/>
  <c r="BN216" i="4"/>
  <c r="BT216" i="4"/>
  <c r="BS216" i="4"/>
  <c r="BJ216" i="4"/>
  <c r="BI216" i="4"/>
  <c r="BE216" i="4"/>
  <c r="BD216" i="4"/>
  <c r="AZ216" i="4"/>
  <c r="AY216" i="4"/>
  <c r="AU216" i="4"/>
  <c r="AT216" i="4"/>
  <c r="AK216" i="4"/>
  <c r="AJ216" i="4"/>
  <c r="AP216" i="4"/>
  <c r="AO216" i="4"/>
  <c r="AA216" i="4"/>
  <c r="Z216" i="4"/>
  <c r="AF216" i="4"/>
  <c r="AE216" i="4"/>
  <c r="V216" i="4"/>
  <c r="U216" i="4"/>
  <c r="J216" i="4"/>
  <c r="I216" i="4"/>
  <c r="E205" i="6" s="1"/>
  <c r="G216" i="4"/>
  <c r="F216" i="4"/>
  <c r="E216" i="4"/>
  <c r="D205" i="6" s="1"/>
  <c r="D216" i="4"/>
  <c r="C216" i="4"/>
  <c r="B216" i="4"/>
  <c r="DZ216" i="4"/>
  <c r="EB215" i="4"/>
  <c r="EA215" i="4"/>
  <c r="DW215" i="4"/>
  <c r="DV215" i="4"/>
  <c r="DM215" i="4"/>
  <c r="DL215" i="4"/>
  <c r="DR215" i="4"/>
  <c r="DQ215" i="4"/>
  <c r="CX215" i="4"/>
  <c r="CW215" i="4"/>
  <c r="DC215" i="4"/>
  <c r="DB215" i="4"/>
  <c r="CS215" i="4"/>
  <c r="CR215" i="4"/>
  <c r="CM215" i="4"/>
  <c r="CI215" i="4"/>
  <c r="CH215" i="4"/>
  <c r="BO215" i="4"/>
  <c r="BN215" i="4"/>
  <c r="BT215" i="4"/>
  <c r="BS215" i="4"/>
  <c r="BJ215" i="4"/>
  <c r="BI215" i="4"/>
  <c r="BE215" i="4"/>
  <c r="BD215" i="4"/>
  <c r="AZ215" i="4"/>
  <c r="AY215" i="4"/>
  <c r="AU215" i="4"/>
  <c r="AT215" i="4"/>
  <c r="AK215" i="4"/>
  <c r="AJ215" i="4"/>
  <c r="AP215" i="4"/>
  <c r="AO215" i="4"/>
  <c r="AA215" i="4"/>
  <c r="Z215" i="4"/>
  <c r="AF215" i="4"/>
  <c r="AE215" i="4"/>
  <c r="V215" i="4"/>
  <c r="U215" i="4"/>
  <c r="J215" i="4"/>
  <c r="I215" i="4"/>
  <c r="E204" i="6" s="1"/>
  <c r="G215" i="4"/>
  <c r="F215" i="4"/>
  <c r="E215" i="4"/>
  <c r="D204" i="6" s="1"/>
  <c r="D215" i="4"/>
  <c r="C215" i="4"/>
  <c r="B215" i="4"/>
  <c r="DZ215" i="4"/>
  <c r="EB214" i="4"/>
  <c r="EA214" i="4"/>
  <c r="DW214" i="4"/>
  <c r="DV214" i="4"/>
  <c r="DM214" i="4"/>
  <c r="DL214" i="4"/>
  <c r="DR214" i="4"/>
  <c r="DQ214" i="4"/>
  <c r="CX214" i="4"/>
  <c r="CW214" i="4"/>
  <c r="DC214" i="4"/>
  <c r="DB214" i="4"/>
  <c r="CS214" i="4"/>
  <c r="CR214" i="4"/>
  <c r="CM214" i="4"/>
  <c r="CI214" i="4"/>
  <c r="CH214" i="4"/>
  <c r="BO214" i="4"/>
  <c r="BN214" i="4"/>
  <c r="BT214" i="4"/>
  <c r="BS214" i="4"/>
  <c r="BJ214" i="4"/>
  <c r="BI214" i="4"/>
  <c r="BE214" i="4"/>
  <c r="BD214" i="4"/>
  <c r="AZ214" i="4"/>
  <c r="AY214" i="4"/>
  <c r="AU214" i="4"/>
  <c r="AT214" i="4"/>
  <c r="AK214" i="4"/>
  <c r="AJ214" i="4"/>
  <c r="AP214" i="4"/>
  <c r="AO214" i="4"/>
  <c r="AA214" i="4"/>
  <c r="Z214" i="4"/>
  <c r="AF214" i="4"/>
  <c r="AE214" i="4"/>
  <c r="V214" i="4"/>
  <c r="U214" i="4"/>
  <c r="J214" i="4"/>
  <c r="I214" i="4"/>
  <c r="E203" i="6" s="1"/>
  <c r="G214" i="4"/>
  <c r="F214" i="4"/>
  <c r="E214" i="4"/>
  <c r="D203" i="6" s="1"/>
  <c r="D214" i="4"/>
  <c r="C214" i="4"/>
  <c r="B214" i="4"/>
  <c r="BH214" i="4"/>
  <c r="EB213" i="4"/>
  <c r="EA213" i="4"/>
  <c r="DW213" i="4"/>
  <c r="DV213" i="4"/>
  <c r="DM213" i="4"/>
  <c r="DL213" i="4"/>
  <c r="DR213" i="4"/>
  <c r="DQ213" i="4"/>
  <c r="CX213" i="4"/>
  <c r="CW213" i="4"/>
  <c r="DC213" i="4"/>
  <c r="DB213" i="4"/>
  <c r="CS213" i="4"/>
  <c r="CR213" i="4"/>
  <c r="CM213" i="4"/>
  <c r="CI213" i="4"/>
  <c r="CH213" i="4"/>
  <c r="BO213" i="4"/>
  <c r="BN213" i="4"/>
  <c r="BT213" i="4"/>
  <c r="BS213" i="4"/>
  <c r="BJ213" i="4"/>
  <c r="BI213" i="4"/>
  <c r="BE213" i="4"/>
  <c r="BD213" i="4"/>
  <c r="AZ213" i="4"/>
  <c r="AY213" i="4"/>
  <c r="AU213" i="4"/>
  <c r="AT213" i="4"/>
  <c r="AK213" i="4"/>
  <c r="AJ213" i="4"/>
  <c r="AP213" i="4"/>
  <c r="AO213" i="4"/>
  <c r="AA213" i="4"/>
  <c r="Z213" i="4"/>
  <c r="AF213" i="4"/>
  <c r="AE213" i="4"/>
  <c r="V213" i="4"/>
  <c r="U213" i="4"/>
  <c r="J213" i="4"/>
  <c r="I213" i="4"/>
  <c r="E202" i="6" s="1"/>
  <c r="G213" i="4"/>
  <c r="F213" i="4"/>
  <c r="E213" i="4"/>
  <c r="D202" i="6" s="1"/>
  <c r="D213" i="4"/>
  <c r="C213" i="4"/>
  <c r="B213" i="4"/>
  <c r="EB212" i="4"/>
  <c r="EA212" i="4"/>
  <c r="DW212" i="4"/>
  <c r="DV212" i="4"/>
  <c r="DM212" i="4"/>
  <c r="DL212" i="4"/>
  <c r="DR212" i="4"/>
  <c r="DQ212" i="4"/>
  <c r="CX212" i="4"/>
  <c r="CW212" i="4"/>
  <c r="DC212" i="4"/>
  <c r="DB212" i="4"/>
  <c r="CS212" i="4"/>
  <c r="CR212" i="4"/>
  <c r="CM212" i="4"/>
  <c r="CI212" i="4"/>
  <c r="CH212" i="4"/>
  <c r="BO212" i="4"/>
  <c r="BN212" i="4"/>
  <c r="BT212" i="4"/>
  <c r="BS212" i="4"/>
  <c r="BJ212" i="4"/>
  <c r="BI212" i="4"/>
  <c r="BE212" i="4"/>
  <c r="BD212" i="4"/>
  <c r="AZ212" i="4"/>
  <c r="AY212" i="4"/>
  <c r="AU212" i="4"/>
  <c r="AT212" i="4"/>
  <c r="AK212" i="4"/>
  <c r="AJ212" i="4"/>
  <c r="AP212" i="4"/>
  <c r="AO212" i="4"/>
  <c r="AA212" i="4"/>
  <c r="Z212" i="4"/>
  <c r="AF212" i="4"/>
  <c r="AE212" i="4"/>
  <c r="V212" i="4"/>
  <c r="U212" i="4"/>
  <c r="J212" i="4"/>
  <c r="I212" i="4"/>
  <c r="E201" i="6" s="1"/>
  <c r="G212" i="4"/>
  <c r="F212" i="4"/>
  <c r="E212" i="4"/>
  <c r="D201" i="6" s="1"/>
  <c r="D212" i="4"/>
  <c r="C212" i="4"/>
  <c r="B212" i="4"/>
  <c r="DZ212" i="4"/>
  <c r="EB211" i="4"/>
  <c r="EA211" i="4"/>
  <c r="DW211" i="4"/>
  <c r="DV211" i="4"/>
  <c r="DM211" i="4"/>
  <c r="DL211" i="4"/>
  <c r="DR211" i="4"/>
  <c r="DQ211" i="4"/>
  <c r="CX211" i="4"/>
  <c r="CW211" i="4"/>
  <c r="DC211" i="4"/>
  <c r="DB211" i="4"/>
  <c r="CS211" i="4"/>
  <c r="CR211" i="4"/>
  <c r="CM211" i="4"/>
  <c r="CI211" i="4"/>
  <c r="CH211" i="4"/>
  <c r="BO211" i="4"/>
  <c r="BN211" i="4"/>
  <c r="BT211" i="4"/>
  <c r="BS211" i="4"/>
  <c r="BJ211" i="4"/>
  <c r="BI211" i="4"/>
  <c r="BE211" i="4"/>
  <c r="BD211" i="4"/>
  <c r="AZ211" i="4"/>
  <c r="AY211" i="4"/>
  <c r="AU211" i="4"/>
  <c r="AT211" i="4"/>
  <c r="AK211" i="4"/>
  <c r="AJ211" i="4"/>
  <c r="AP211" i="4"/>
  <c r="AO211" i="4"/>
  <c r="AA211" i="4"/>
  <c r="Z211" i="4"/>
  <c r="AF211" i="4"/>
  <c r="AE211" i="4"/>
  <c r="V211" i="4"/>
  <c r="U211" i="4"/>
  <c r="J211" i="4"/>
  <c r="I211" i="4"/>
  <c r="E200" i="6" s="1"/>
  <c r="G211" i="4"/>
  <c r="F211" i="4"/>
  <c r="E211" i="4"/>
  <c r="D200" i="6" s="1"/>
  <c r="D211" i="4"/>
  <c r="C211" i="4"/>
  <c r="B211" i="4"/>
  <c r="EB210" i="4"/>
  <c r="EA210" i="4"/>
  <c r="DW210" i="4"/>
  <c r="DV210" i="4"/>
  <c r="DM210" i="4"/>
  <c r="DL210" i="4"/>
  <c r="DR210" i="4"/>
  <c r="DQ210" i="4"/>
  <c r="CX210" i="4"/>
  <c r="CW210" i="4"/>
  <c r="DC210" i="4"/>
  <c r="DB210" i="4"/>
  <c r="CS210" i="4"/>
  <c r="CR210" i="4"/>
  <c r="CM210" i="4"/>
  <c r="CI210" i="4"/>
  <c r="CH210" i="4"/>
  <c r="BO210" i="4"/>
  <c r="BN210" i="4"/>
  <c r="BT210" i="4"/>
  <c r="BS210" i="4"/>
  <c r="BJ210" i="4"/>
  <c r="BI210" i="4"/>
  <c r="BE210" i="4"/>
  <c r="BD210" i="4"/>
  <c r="AZ210" i="4"/>
  <c r="AY210" i="4"/>
  <c r="AU210" i="4"/>
  <c r="AT210" i="4"/>
  <c r="AK210" i="4"/>
  <c r="AJ210" i="4"/>
  <c r="AP210" i="4"/>
  <c r="AO210" i="4"/>
  <c r="AA210" i="4"/>
  <c r="Z210" i="4"/>
  <c r="AF210" i="4"/>
  <c r="AE210" i="4"/>
  <c r="V210" i="4"/>
  <c r="U210" i="4"/>
  <c r="J210" i="4"/>
  <c r="I210" i="4"/>
  <c r="E199" i="6" s="1"/>
  <c r="G210" i="4"/>
  <c r="F210" i="4"/>
  <c r="E210" i="4"/>
  <c r="D199" i="6" s="1"/>
  <c r="D210" i="4"/>
  <c r="C210" i="4"/>
  <c r="B210" i="4"/>
  <c r="BC210" i="4"/>
  <c r="EB209" i="4"/>
  <c r="EA209" i="4"/>
  <c r="DW209" i="4"/>
  <c r="DV209" i="4"/>
  <c r="DM209" i="4"/>
  <c r="DL209" i="4"/>
  <c r="DR209" i="4"/>
  <c r="DQ209" i="4"/>
  <c r="CX209" i="4"/>
  <c r="CW209" i="4"/>
  <c r="DC209" i="4"/>
  <c r="DB209" i="4"/>
  <c r="CS209" i="4"/>
  <c r="CR209" i="4"/>
  <c r="CM209" i="4"/>
  <c r="CI209" i="4"/>
  <c r="CH209" i="4"/>
  <c r="BO209" i="4"/>
  <c r="BN209" i="4"/>
  <c r="BT209" i="4"/>
  <c r="BS209" i="4"/>
  <c r="BJ209" i="4"/>
  <c r="BI209" i="4"/>
  <c r="BE209" i="4"/>
  <c r="BD209" i="4"/>
  <c r="AZ209" i="4"/>
  <c r="AY209" i="4"/>
  <c r="AU209" i="4"/>
  <c r="AT209" i="4"/>
  <c r="AK209" i="4"/>
  <c r="AJ209" i="4"/>
  <c r="AP209" i="4"/>
  <c r="AO209" i="4"/>
  <c r="AA209" i="4"/>
  <c r="Z209" i="4"/>
  <c r="AF209" i="4"/>
  <c r="AE209" i="4"/>
  <c r="V209" i="4"/>
  <c r="U209" i="4"/>
  <c r="J209" i="4"/>
  <c r="I209" i="4"/>
  <c r="E198" i="6" s="1"/>
  <c r="G209" i="4"/>
  <c r="F209" i="4"/>
  <c r="E209" i="4"/>
  <c r="D198" i="6" s="1"/>
  <c r="D209" i="4"/>
  <c r="C209" i="4"/>
  <c r="B209" i="4"/>
  <c r="DU209" i="4"/>
  <c r="EB208" i="4"/>
  <c r="EA208" i="4"/>
  <c r="DW208" i="4"/>
  <c r="DV208" i="4"/>
  <c r="DM208" i="4"/>
  <c r="DL208" i="4"/>
  <c r="DR208" i="4"/>
  <c r="DQ208" i="4"/>
  <c r="CX208" i="4"/>
  <c r="CW208" i="4"/>
  <c r="DC208" i="4"/>
  <c r="DB208" i="4"/>
  <c r="CS208" i="4"/>
  <c r="CR208" i="4"/>
  <c r="CM208" i="4"/>
  <c r="CI208" i="4"/>
  <c r="CH208" i="4"/>
  <c r="BO208" i="4"/>
  <c r="BN208" i="4"/>
  <c r="BT208" i="4"/>
  <c r="BS208" i="4"/>
  <c r="BJ208" i="4"/>
  <c r="BI208" i="4"/>
  <c r="BE208" i="4"/>
  <c r="BD208" i="4"/>
  <c r="AZ208" i="4"/>
  <c r="AY208" i="4"/>
  <c r="AU208" i="4"/>
  <c r="AT208" i="4"/>
  <c r="AK208" i="4"/>
  <c r="AJ208" i="4"/>
  <c r="AP208" i="4"/>
  <c r="AO208" i="4"/>
  <c r="AA208" i="4"/>
  <c r="Z208" i="4"/>
  <c r="AF208" i="4"/>
  <c r="AE208" i="4"/>
  <c r="V208" i="4"/>
  <c r="U208" i="4"/>
  <c r="J208" i="4"/>
  <c r="I208" i="4"/>
  <c r="E197" i="6" s="1"/>
  <c r="G208" i="4"/>
  <c r="F208" i="4"/>
  <c r="E208" i="4"/>
  <c r="D197" i="6" s="1"/>
  <c r="D208" i="4"/>
  <c r="C208" i="4"/>
  <c r="B208" i="4"/>
  <c r="DK208" i="4"/>
  <c r="EB207" i="4"/>
  <c r="EA207" i="4"/>
  <c r="DW207" i="4"/>
  <c r="DV207" i="4"/>
  <c r="DM207" i="4"/>
  <c r="DL207" i="4"/>
  <c r="DR207" i="4"/>
  <c r="DQ207" i="4"/>
  <c r="CX207" i="4"/>
  <c r="CW207" i="4"/>
  <c r="DC207" i="4"/>
  <c r="DB207" i="4"/>
  <c r="CS207" i="4"/>
  <c r="CR207" i="4"/>
  <c r="CM207" i="4"/>
  <c r="CI207" i="4"/>
  <c r="CH207" i="4"/>
  <c r="BO207" i="4"/>
  <c r="BN207" i="4"/>
  <c r="BT207" i="4"/>
  <c r="BS207" i="4"/>
  <c r="BJ207" i="4"/>
  <c r="BI207" i="4"/>
  <c r="BE207" i="4"/>
  <c r="BD207" i="4"/>
  <c r="AZ207" i="4"/>
  <c r="AY207" i="4"/>
  <c r="AU207" i="4"/>
  <c r="AT207" i="4"/>
  <c r="AK207" i="4"/>
  <c r="AJ207" i="4"/>
  <c r="AP207" i="4"/>
  <c r="AO207" i="4"/>
  <c r="AA207" i="4"/>
  <c r="Z207" i="4"/>
  <c r="AF207" i="4"/>
  <c r="AE207" i="4"/>
  <c r="V207" i="4"/>
  <c r="U207" i="4"/>
  <c r="J207" i="4"/>
  <c r="I207" i="4"/>
  <c r="E196" i="6" s="1"/>
  <c r="G207" i="4"/>
  <c r="F207" i="4"/>
  <c r="E207" i="4"/>
  <c r="D196" i="6" s="1"/>
  <c r="D207" i="4"/>
  <c r="C207" i="4"/>
  <c r="B207" i="4"/>
  <c r="DZ207" i="4"/>
  <c r="EB206" i="4"/>
  <c r="EA206" i="4"/>
  <c r="DW206" i="4"/>
  <c r="DV206" i="4"/>
  <c r="DM206" i="4"/>
  <c r="DL206" i="4"/>
  <c r="DR206" i="4"/>
  <c r="DQ206" i="4"/>
  <c r="CX206" i="4"/>
  <c r="CW206" i="4"/>
  <c r="DC206" i="4"/>
  <c r="DB206" i="4"/>
  <c r="CS206" i="4"/>
  <c r="CR206" i="4"/>
  <c r="CM206" i="4"/>
  <c r="CI206" i="4"/>
  <c r="CH206" i="4"/>
  <c r="BO206" i="4"/>
  <c r="BN206" i="4"/>
  <c r="BT206" i="4"/>
  <c r="BS206" i="4"/>
  <c r="BJ206" i="4"/>
  <c r="BI206" i="4"/>
  <c r="BE206" i="4"/>
  <c r="BD206" i="4"/>
  <c r="AZ206" i="4"/>
  <c r="AY206" i="4"/>
  <c r="AU206" i="4"/>
  <c r="AT206" i="4"/>
  <c r="AK206" i="4"/>
  <c r="AJ206" i="4"/>
  <c r="AP206" i="4"/>
  <c r="AO206" i="4"/>
  <c r="AA206" i="4"/>
  <c r="Z206" i="4"/>
  <c r="AF206" i="4"/>
  <c r="AE206" i="4"/>
  <c r="V206" i="4"/>
  <c r="U206" i="4"/>
  <c r="J206" i="4"/>
  <c r="I206" i="4"/>
  <c r="E195" i="6" s="1"/>
  <c r="G206" i="4"/>
  <c r="F206" i="4"/>
  <c r="E206" i="4"/>
  <c r="D195" i="6" s="1"/>
  <c r="D206" i="4"/>
  <c r="C206" i="4"/>
  <c r="B206" i="4"/>
  <c r="BM206" i="4"/>
  <c r="EB205" i="4"/>
  <c r="EA205" i="4"/>
  <c r="DW205" i="4"/>
  <c r="DV205" i="4"/>
  <c r="DM205" i="4"/>
  <c r="DL205" i="4"/>
  <c r="DR205" i="4"/>
  <c r="DQ205" i="4"/>
  <c r="CX205" i="4"/>
  <c r="CW205" i="4"/>
  <c r="DC205" i="4"/>
  <c r="DB205" i="4"/>
  <c r="CS205" i="4"/>
  <c r="CR205" i="4"/>
  <c r="CM205" i="4"/>
  <c r="CI205" i="4"/>
  <c r="CH205" i="4"/>
  <c r="BO205" i="4"/>
  <c r="BN205" i="4"/>
  <c r="BT205" i="4"/>
  <c r="BS205" i="4"/>
  <c r="BJ205" i="4"/>
  <c r="BI205" i="4"/>
  <c r="BE205" i="4"/>
  <c r="BD205" i="4"/>
  <c r="AZ205" i="4"/>
  <c r="AY205" i="4"/>
  <c r="AU205" i="4"/>
  <c r="AT205" i="4"/>
  <c r="AK205" i="4"/>
  <c r="AJ205" i="4"/>
  <c r="AP205" i="4"/>
  <c r="AO205" i="4"/>
  <c r="AA205" i="4"/>
  <c r="Z205" i="4"/>
  <c r="AF205" i="4"/>
  <c r="AE205" i="4"/>
  <c r="V205" i="4"/>
  <c r="U205" i="4"/>
  <c r="J205" i="4"/>
  <c r="I205" i="4"/>
  <c r="E194" i="6" s="1"/>
  <c r="G205" i="4"/>
  <c r="F205" i="4"/>
  <c r="E205" i="4"/>
  <c r="D194" i="6" s="1"/>
  <c r="D205" i="4"/>
  <c r="C205" i="4"/>
  <c r="B205" i="4"/>
  <c r="EB204" i="4"/>
  <c r="EA204" i="4"/>
  <c r="DW204" i="4"/>
  <c r="DV204" i="4"/>
  <c r="DM204" i="4"/>
  <c r="DL204" i="4"/>
  <c r="DR204" i="4"/>
  <c r="DQ204" i="4"/>
  <c r="CX204" i="4"/>
  <c r="CW204" i="4"/>
  <c r="DC204" i="4"/>
  <c r="DB204" i="4"/>
  <c r="CS204" i="4"/>
  <c r="CR204" i="4"/>
  <c r="CM204" i="4"/>
  <c r="CI204" i="4"/>
  <c r="CH204" i="4"/>
  <c r="BO204" i="4"/>
  <c r="BN204" i="4"/>
  <c r="BT204" i="4"/>
  <c r="BS204" i="4"/>
  <c r="BJ204" i="4"/>
  <c r="BI204" i="4"/>
  <c r="BE204" i="4"/>
  <c r="BD204" i="4"/>
  <c r="AZ204" i="4"/>
  <c r="AY204" i="4"/>
  <c r="AU204" i="4"/>
  <c r="AT204" i="4"/>
  <c r="AK204" i="4"/>
  <c r="AJ204" i="4"/>
  <c r="AP204" i="4"/>
  <c r="AO204" i="4"/>
  <c r="AA204" i="4"/>
  <c r="Z204" i="4"/>
  <c r="AF204" i="4"/>
  <c r="AE204" i="4"/>
  <c r="V204" i="4"/>
  <c r="U204" i="4"/>
  <c r="J204" i="4"/>
  <c r="I204" i="4"/>
  <c r="E193" i="6" s="1"/>
  <c r="G204" i="4"/>
  <c r="F204" i="4"/>
  <c r="E204" i="4"/>
  <c r="D193" i="6" s="1"/>
  <c r="D204" i="4"/>
  <c r="C204" i="4"/>
  <c r="B204" i="4"/>
  <c r="DZ204" i="4"/>
  <c r="EB203" i="4"/>
  <c r="EA203" i="4"/>
  <c r="DW203" i="4"/>
  <c r="DV203" i="4"/>
  <c r="DM203" i="4"/>
  <c r="DL203" i="4"/>
  <c r="DR203" i="4"/>
  <c r="DQ203" i="4"/>
  <c r="CX203" i="4"/>
  <c r="CW203" i="4"/>
  <c r="DC203" i="4"/>
  <c r="DB203" i="4"/>
  <c r="CS203" i="4"/>
  <c r="CR203" i="4"/>
  <c r="CM203" i="4"/>
  <c r="CI203" i="4"/>
  <c r="CH203" i="4"/>
  <c r="BO203" i="4"/>
  <c r="BN203" i="4"/>
  <c r="BT203" i="4"/>
  <c r="BS203" i="4"/>
  <c r="BJ203" i="4"/>
  <c r="BI203" i="4"/>
  <c r="BE203" i="4"/>
  <c r="BD203" i="4"/>
  <c r="AZ203" i="4"/>
  <c r="AY203" i="4"/>
  <c r="AU203" i="4"/>
  <c r="AT203" i="4"/>
  <c r="AK203" i="4"/>
  <c r="AJ203" i="4"/>
  <c r="AP203" i="4"/>
  <c r="AO203" i="4"/>
  <c r="AA203" i="4"/>
  <c r="Z203" i="4"/>
  <c r="AF203" i="4"/>
  <c r="AE203" i="4"/>
  <c r="V203" i="4"/>
  <c r="U203" i="4"/>
  <c r="J203" i="4"/>
  <c r="I203" i="4"/>
  <c r="E192" i="6" s="1"/>
  <c r="G203" i="4"/>
  <c r="F203" i="4"/>
  <c r="E203" i="4"/>
  <c r="D192" i="6" s="1"/>
  <c r="D203" i="4"/>
  <c r="C203" i="4"/>
  <c r="B203" i="4"/>
  <c r="EB202" i="4"/>
  <c r="EA202" i="4"/>
  <c r="DW202" i="4"/>
  <c r="DV202" i="4"/>
  <c r="DM202" i="4"/>
  <c r="DL202" i="4"/>
  <c r="DR202" i="4"/>
  <c r="DQ202" i="4"/>
  <c r="CX202" i="4"/>
  <c r="CW202" i="4"/>
  <c r="DC202" i="4"/>
  <c r="DB202" i="4"/>
  <c r="CS202" i="4"/>
  <c r="CR202" i="4"/>
  <c r="CM202" i="4"/>
  <c r="CI202" i="4"/>
  <c r="CH202" i="4"/>
  <c r="BO202" i="4"/>
  <c r="BN202" i="4"/>
  <c r="BT202" i="4"/>
  <c r="BS202" i="4"/>
  <c r="BJ202" i="4"/>
  <c r="BI202" i="4"/>
  <c r="BE202" i="4"/>
  <c r="BD202" i="4"/>
  <c r="AZ202" i="4"/>
  <c r="AY202" i="4"/>
  <c r="AU202" i="4"/>
  <c r="AT202" i="4"/>
  <c r="AK202" i="4"/>
  <c r="AJ202" i="4"/>
  <c r="AP202" i="4"/>
  <c r="AO202" i="4"/>
  <c r="AA202" i="4"/>
  <c r="Z202" i="4"/>
  <c r="AF202" i="4"/>
  <c r="AE202" i="4"/>
  <c r="V202" i="4"/>
  <c r="U202" i="4"/>
  <c r="J202" i="4"/>
  <c r="I202" i="4"/>
  <c r="E191" i="6" s="1"/>
  <c r="G202" i="4"/>
  <c r="F202" i="4"/>
  <c r="E202" i="4"/>
  <c r="D191" i="6" s="1"/>
  <c r="D202" i="4"/>
  <c r="C202" i="4"/>
  <c r="B202" i="4"/>
  <c r="DZ202" i="4"/>
  <c r="EB201" i="4"/>
  <c r="EA201" i="4"/>
  <c r="DW201" i="4"/>
  <c r="DV201" i="4"/>
  <c r="DM201" i="4"/>
  <c r="DL201" i="4"/>
  <c r="DR201" i="4"/>
  <c r="DQ201" i="4"/>
  <c r="CX201" i="4"/>
  <c r="CW201" i="4"/>
  <c r="DC201" i="4"/>
  <c r="DB201" i="4"/>
  <c r="CS201" i="4"/>
  <c r="CR201" i="4"/>
  <c r="CM201" i="4"/>
  <c r="CI201" i="4"/>
  <c r="CH201" i="4"/>
  <c r="BO201" i="4"/>
  <c r="BN201" i="4"/>
  <c r="BT201" i="4"/>
  <c r="BS201" i="4"/>
  <c r="BJ201" i="4"/>
  <c r="BI201" i="4"/>
  <c r="BE201" i="4"/>
  <c r="BD201" i="4"/>
  <c r="AZ201" i="4"/>
  <c r="AY201" i="4"/>
  <c r="AU201" i="4"/>
  <c r="AT201" i="4"/>
  <c r="AK201" i="4"/>
  <c r="AJ201" i="4"/>
  <c r="AP201" i="4"/>
  <c r="AO201" i="4"/>
  <c r="AA201" i="4"/>
  <c r="Z201" i="4"/>
  <c r="AF201" i="4"/>
  <c r="AE201" i="4"/>
  <c r="V201" i="4"/>
  <c r="U201" i="4"/>
  <c r="J201" i="4"/>
  <c r="I201" i="4"/>
  <c r="E190" i="6" s="1"/>
  <c r="G201" i="4"/>
  <c r="F201" i="4"/>
  <c r="E201" i="4"/>
  <c r="D190" i="6" s="1"/>
  <c r="D201" i="4"/>
  <c r="C201" i="4"/>
  <c r="B201" i="4"/>
  <c r="DZ201" i="4"/>
  <c r="EB200" i="4"/>
  <c r="EA200" i="4"/>
  <c r="DW200" i="4"/>
  <c r="DV200" i="4"/>
  <c r="DM200" i="4"/>
  <c r="DL200" i="4"/>
  <c r="DR200" i="4"/>
  <c r="DQ200" i="4"/>
  <c r="CX200" i="4"/>
  <c r="CW200" i="4"/>
  <c r="DC200" i="4"/>
  <c r="DB200" i="4"/>
  <c r="CS200" i="4"/>
  <c r="CR200" i="4"/>
  <c r="CM200" i="4"/>
  <c r="CI200" i="4"/>
  <c r="CH200" i="4"/>
  <c r="BO200" i="4"/>
  <c r="BN200" i="4"/>
  <c r="BT200" i="4"/>
  <c r="BS200" i="4"/>
  <c r="BJ200" i="4"/>
  <c r="BI200" i="4"/>
  <c r="BE200" i="4"/>
  <c r="BD200" i="4"/>
  <c r="AZ200" i="4"/>
  <c r="AY200" i="4"/>
  <c r="AU200" i="4"/>
  <c r="AT200" i="4"/>
  <c r="AK200" i="4"/>
  <c r="AJ200" i="4"/>
  <c r="AP200" i="4"/>
  <c r="AO200" i="4"/>
  <c r="AA200" i="4"/>
  <c r="Z200" i="4"/>
  <c r="AF200" i="4"/>
  <c r="AE200" i="4"/>
  <c r="V200" i="4"/>
  <c r="U200" i="4"/>
  <c r="J200" i="4"/>
  <c r="I200" i="4"/>
  <c r="E189" i="6" s="1"/>
  <c r="G200" i="4"/>
  <c r="F200" i="4"/>
  <c r="E200" i="4"/>
  <c r="D189" i="6" s="1"/>
  <c r="D200" i="4"/>
  <c r="C200" i="4"/>
  <c r="B200" i="4"/>
  <c r="DZ200" i="4"/>
  <c r="EB199" i="4"/>
  <c r="EA199" i="4"/>
  <c r="DW199" i="4"/>
  <c r="DV199" i="4"/>
  <c r="DM199" i="4"/>
  <c r="DL199" i="4"/>
  <c r="DR199" i="4"/>
  <c r="DQ199" i="4"/>
  <c r="CX199" i="4"/>
  <c r="CW199" i="4"/>
  <c r="DC199" i="4"/>
  <c r="DB199" i="4"/>
  <c r="CS199" i="4"/>
  <c r="CR199" i="4"/>
  <c r="CM199" i="4"/>
  <c r="CI199" i="4"/>
  <c r="CH199" i="4"/>
  <c r="BO199" i="4"/>
  <c r="BN199" i="4"/>
  <c r="BT199" i="4"/>
  <c r="BS199" i="4"/>
  <c r="BJ199" i="4"/>
  <c r="BI199" i="4"/>
  <c r="BE199" i="4"/>
  <c r="BD199" i="4"/>
  <c r="AZ199" i="4"/>
  <c r="AY199" i="4"/>
  <c r="AU199" i="4"/>
  <c r="AT199" i="4"/>
  <c r="AK199" i="4"/>
  <c r="AJ199" i="4"/>
  <c r="AP199" i="4"/>
  <c r="AO199" i="4"/>
  <c r="AA199" i="4"/>
  <c r="Z199" i="4"/>
  <c r="AF199" i="4"/>
  <c r="AE199" i="4"/>
  <c r="V199" i="4"/>
  <c r="U199" i="4"/>
  <c r="J199" i="4"/>
  <c r="I199" i="4"/>
  <c r="E188" i="6" s="1"/>
  <c r="G199" i="4"/>
  <c r="F199" i="4"/>
  <c r="E199" i="4"/>
  <c r="D188" i="6" s="1"/>
  <c r="D199" i="4"/>
  <c r="C199" i="4"/>
  <c r="B199" i="4"/>
  <c r="DA199" i="4"/>
  <c r="EB198" i="4"/>
  <c r="EA198" i="4"/>
  <c r="DW198" i="4"/>
  <c r="DV198" i="4"/>
  <c r="DM198" i="4"/>
  <c r="DL198" i="4"/>
  <c r="DR198" i="4"/>
  <c r="DQ198" i="4"/>
  <c r="CX198" i="4"/>
  <c r="CW198" i="4"/>
  <c r="DC198" i="4"/>
  <c r="DB198" i="4"/>
  <c r="CS198" i="4"/>
  <c r="CR198" i="4"/>
  <c r="CM198" i="4"/>
  <c r="CI198" i="4"/>
  <c r="CH198" i="4"/>
  <c r="BO198" i="4"/>
  <c r="BN198" i="4"/>
  <c r="BT198" i="4"/>
  <c r="BS198" i="4"/>
  <c r="BJ198" i="4"/>
  <c r="BI198" i="4"/>
  <c r="BE198" i="4"/>
  <c r="BD198" i="4"/>
  <c r="AZ198" i="4"/>
  <c r="AY198" i="4"/>
  <c r="AU198" i="4"/>
  <c r="AT198" i="4"/>
  <c r="AK198" i="4"/>
  <c r="AJ198" i="4"/>
  <c r="AP198" i="4"/>
  <c r="AO198" i="4"/>
  <c r="AA198" i="4"/>
  <c r="Z198" i="4"/>
  <c r="AF198" i="4"/>
  <c r="AE198" i="4"/>
  <c r="V198" i="4"/>
  <c r="U198" i="4"/>
  <c r="J198" i="4"/>
  <c r="I198" i="4"/>
  <c r="E187" i="6" s="1"/>
  <c r="G198" i="4"/>
  <c r="F198" i="4"/>
  <c r="E198" i="4"/>
  <c r="D187" i="6" s="1"/>
  <c r="D198" i="4"/>
  <c r="C198" i="4"/>
  <c r="B198" i="4"/>
  <c r="EB197" i="4"/>
  <c r="EA197" i="4"/>
  <c r="DW197" i="4"/>
  <c r="DV197" i="4"/>
  <c r="DM197" i="4"/>
  <c r="DL197" i="4"/>
  <c r="DR197" i="4"/>
  <c r="DQ197" i="4"/>
  <c r="CX197" i="4"/>
  <c r="CW197" i="4"/>
  <c r="DC197" i="4"/>
  <c r="DB197" i="4"/>
  <c r="CS197" i="4"/>
  <c r="CR197" i="4"/>
  <c r="CM197" i="4"/>
  <c r="CI197" i="4"/>
  <c r="CH197" i="4"/>
  <c r="BO197" i="4"/>
  <c r="BN197" i="4"/>
  <c r="BT197" i="4"/>
  <c r="BS197" i="4"/>
  <c r="BJ197" i="4"/>
  <c r="BI197" i="4"/>
  <c r="BE197" i="4"/>
  <c r="BD197" i="4"/>
  <c r="AZ197" i="4"/>
  <c r="AY197" i="4"/>
  <c r="AU197" i="4"/>
  <c r="AT197" i="4"/>
  <c r="AK197" i="4"/>
  <c r="AJ197" i="4"/>
  <c r="AP197" i="4"/>
  <c r="AO197" i="4"/>
  <c r="AA197" i="4"/>
  <c r="Z197" i="4"/>
  <c r="AF197" i="4"/>
  <c r="AE197" i="4"/>
  <c r="V197" i="4"/>
  <c r="U197" i="4"/>
  <c r="J197" i="4"/>
  <c r="I197" i="4"/>
  <c r="E186" i="6" s="1"/>
  <c r="G197" i="4"/>
  <c r="F197" i="4"/>
  <c r="E197" i="4"/>
  <c r="D186" i="6" s="1"/>
  <c r="D197" i="4"/>
  <c r="C197" i="4"/>
  <c r="B197" i="4"/>
  <c r="DU197" i="4"/>
  <c r="EB196" i="4"/>
  <c r="EA196" i="4"/>
  <c r="DW196" i="4"/>
  <c r="DV196" i="4"/>
  <c r="DM196" i="4"/>
  <c r="DL196" i="4"/>
  <c r="DR196" i="4"/>
  <c r="DQ196" i="4"/>
  <c r="CX196" i="4"/>
  <c r="CW196" i="4"/>
  <c r="DC196" i="4"/>
  <c r="DB196" i="4"/>
  <c r="CS196" i="4"/>
  <c r="CR196" i="4"/>
  <c r="CM196" i="4"/>
  <c r="CI196" i="4"/>
  <c r="CH196" i="4"/>
  <c r="BO196" i="4"/>
  <c r="BN196" i="4"/>
  <c r="BT196" i="4"/>
  <c r="BS196" i="4"/>
  <c r="BJ196" i="4"/>
  <c r="BI196" i="4"/>
  <c r="BE196" i="4"/>
  <c r="BD196" i="4"/>
  <c r="AZ196" i="4"/>
  <c r="AY196" i="4"/>
  <c r="AU196" i="4"/>
  <c r="AT196" i="4"/>
  <c r="AK196" i="4"/>
  <c r="AJ196" i="4"/>
  <c r="AP196" i="4"/>
  <c r="AO196" i="4"/>
  <c r="AA196" i="4"/>
  <c r="Z196" i="4"/>
  <c r="AF196" i="4"/>
  <c r="AE196" i="4"/>
  <c r="V196" i="4"/>
  <c r="U196" i="4"/>
  <c r="J196" i="4"/>
  <c r="I196" i="4"/>
  <c r="E185" i="6" s="1"/>
  <c r="G196" i="4"/>
  <c r="F196" i="4"/>
  <c r="E196" i="4"/>
  <c r="D185" i="6" s="1"/>
  <c r="D196" i="4"/>
  <c r="C196" i="4"/>
  <c r="B196" i="4"/>
  <c r="EB195" i="4"/>
  <c r="EA195" i="4"/>
  <c r="DW195" i="4"/>
  <c r="DV195" i="4"/>
  <c r="DM195" i="4"/>
  <c r="DL195" i="4"/>
  <c r="DR195" i="4"/>
  <c r="DQ195" i="4"/>
  <c r="CX195" i="4"/>
  <c r="CW195" i="4"/>
  <c r="DC195" i="4"/>
  <c r="DB195" i="4"/>
  <c r="CS195" i="4"/>
  <c r="CR195" i="4"/>
  <c r="CM195" i="4"/>
  <c r="CI195" i="4"/>
  <c r="CH195" i="4"/>
  <c r="BO195" i="4"/>
  <c r="BN195" i="4"/>
  <c r="BT195" i="4"/>
  <c r="BS195" i="4"/>
  <c r="BJ195" i="4"/>
  <c r="BI195" i="4"/>
  <c r="BE195" i="4"/>
  <c r="BD195" i="4"/>
  <c r="AZ195" i="4"/>
  <c r="AY195" i="4"/>
  <c r="AU195" i="4"/>
  <c r="AT195" i="4"/>
  <c r="AK195" i="4"/>
  <c r="AJ195" i="4"/>
  <c r="AP195" i="4"/>
  <c r="AO195" i="4"/>
  <c r="AA195" i="4"/>
  <c r="Z195" i="4"/>
  <c r="AF195" i="4"/>
  <c r="AE195" i="4"/>
  <c r="V195" i="4"/>
  <c r="U195" i="4"/>
  <c r="J195" i="4"/>
  <c r="I195" i="4"/>
  <c r="E184" i="6" s="1"/>
  <c r="G195" i="4"/>
  <c r="F195" i="4"/>
  <c r="E195" i="4"/>
  <c r="D184" i="6" s="1"/>
  <c r="D195" i="4"/>
  <c r="C195" i="4"/>
  <c r="B195" i="4"/>
  <c r="AX195" i="4"/>
  <c r="EB194" i="4"/>
  <c r="EA194" i="4"/>
  <c r="DW194" i="4"/>
  <c r="DV194" i="4"/>
  <c r="DM194" i="4"/>
  <c r="DL194" i="4"/>
  <c r="DR194" i="4"/>
  <c r="DQ194" i="4"/>
  <c r="CX194" i="4"/>
  <c r="CW194" i="4"/>
  <c r="DC194" i="4"/>
  <c r="DB194" i="4"/>
  <c r="CS194" i="4"/>
  <c r="CR194" i="4"/>
  <c r="CM194" i="4"/>
  <c r="CI194" i="4"/>
  <c r="CH194" i="4"/>
  <c r="BO194" i="4"/>
  <c r="BN194" i="4"/>
  <c r="BT194" i="4"/>
  <c r="BS194" i="4"/>
  <c r="BJ194" i="4"/>
  <c r="BI194" i="4"/>
  <c r="BE194" i="4"/>
  <c r="BD194" i="4"/>
  <c r="AZ194" i="4"/>
  <c r="AY194" i="4"/>
  <c r="AU194" i="4"/>
  <c r="AT194" i="4"/>
  <c r="AK194" i="4"/>
  <c r="AJ194" i="4"/>
  <c r="AP194" i="4"/>
  <c r="AO194" i="4"/>
  <c r="AA194" i="4"/>
  <c r="Z194" i="4"/>
  <c r="AF194" i="4"/>
  <c r="AE194" i="4"/>
  <c r="V194" i="4"/>
  <c r="U194" i="4"/>
  <c r="J194" i="4"/>
  <c r="I194" i="4"/>
  <c r="E183" i="6" s="1"/>
  <c r="G194" i="4"/>
  <c r="F194" i="4"/>
  <c r="E194" i="4"/>
  <c r="D183" i="6" s="1"/>
  <c r="D194" i="4"/>
  <c r="C194" i="4"/>
  <c r="B194" i="4"/>
  <c r="DZ194" i="4"/>
  <c r="EB193" i="4"/>
  <c r="EA193" i="4"/>
  <c r="DW193" i="4"/>
  <c r="DV193" i="4"/>
  <c r="DM193" i="4"/>
  <c r="DL193" i="4"/>
  <c r="DR193" i="4"/>
  <c r="DQ193" i="4"/>
  <c r="CX193" i="4"/>
  <c r="CW193" i="4"/>
  <c r="DC193" i="4"/>
  <c r="DB193" i="4"/>
  <c r="CS193" i="4"/>
  <c r="CR193" i="4"/>
  <c r="CM193" i="4"/>
  <c r="CI193" i="4"/>
  <c r="CH193" i="4"/>
  <c r="BO193" i="4"/>
  <c r="BN193" i="4"/>
  <c r="BT193" i="4"/>
  <c r="BS193" i="4"/>
  <c r="BJ193" i="4"/>
  <c r="BI193" i="4"/>
  <c r="BE193" i="4"/>
  <c r="BD193" i="4"/>
  <c r="AZ193" i="4"/>
  <c r="AY193" i="4"/>
  <c r="AU193" i="4"/>
  <c r="AT193" i="4"/>
  <c r="AK193" i="4"/>
  <c r="AJ193" i="4"/>
  <c r="AP193" i="4"/>
  <c r="AO193" i="4"/>
  <c r="AA193" i="4"/>
  <c r="Z193" i="4"/>
  <c r="AF193" i="4"/>
  <c r="AE193" i="4"/>
  <c r="V193" i="4"/>
  <c r="U193" i="4"/>
  <c r="J193" i="4"/>
  <c r="I193" i="4"/>
  <c r="E182" i="6" s="1"/>
  <c r="G193" i="4"/>
  <c r="F193" i="4"/>
  <c r="E193" i="4"/>
  <c r="D182" i="6" s="1"/>
  <c r="D193" i="4"/>
  <c r="C193" i="4"/>
  <c r="B193" i="4"/>
  <c r="DZ193" i="4"/>
  <c r="EB192" i="4"/>
  <c r="EA192" i="4"/>
  <c r="DW192" i="4"/>
  <c r="DV192" i="4"/>
  <c r="DM192" i="4"/>
  <c r="DL192" i="4"/>
  <c r="DR192" i="4"/>
  <c r="DQ192" i="4"/>
  <c r="CX192" i="4"/>
  <c r="CW192" i="4"/>
  <c r="DC192" i="4"/>
  <c r="DB192" i="4"/>
  <c r="CS192" i="4"/>
  <c r="CR192" i="4"/>
  <c r="CM192" i="4"/>
  <c r="CI192" i="4"/>
  <c r="CH192" i="4"/>
  <c r="BO192" i="4"/>
  <c r="BN192" i="4"/>
  <c r="BT192" i="4"/>
  <c r="BS192" i="4"/>
  <c r="BJ192" i="4"/>
  <c r="BI192" i="4"/>
  <c r="BE192" i="4"/>
  <c r="BD192" i="4"/>
  <c r="AZ192" i="4"/>
  <c r="AY192" i="4"/>
  <c r="AU192" i="4"/>
  <c r="AT192" i="4"/>
  <c r="AK192" i="4"/>
  <c r="AJ192" i="4"/>
  <c r="AP192" i="4"/>
  <c r="AO192" i="4"/>
  <c r="AA192" i="4"/>
  <c r="Z192" i="4"/>
  <c r="AF192" i="4"/>
  <c r="AE192" i="4"/>
  <c r="V192" i="4"/>
  <c r="U192" i="4"/>
  <c r="J192" i="4"/>
  <c r="I192" i="4"/>
  <c r="E181" i="6" s="1"/>
  <c r="G192" i="4"/>
  <c r="F192" i="4"/>
  <c r="E192" i="4"/>
  <c r="D181" i="6" s="1"/>
  <c r="D192" i="4"/>
  <c r="C192" i="4"/>
  <c r="B192" i="4"/>
  <c r="EB191" i="4"/>
  <c r="EA191" i="4"/>
  <c r="DW191" i="4"/>
  <c r="DV191" i="4"/>
  <c r="DM191" i="4"/>
  <c r="DL191" i="4"/>
  <c r="DR191" i="4"/>
  <c r="DQ191" i="4"/>
  <c r="CX191" i="4"/>
  <c r="CW191" i="4"/>
  <c r="DC191" i="4"/>
  <c r="DB191" i="4"/>
  <c r="CS191" i="4"/>
  <c r="CR191" i="4"/>
  <c r="CM191" i="4"/>
  <c r="CI191" i="4"/>
  <c r="CH191" i="4"/>
  <c r="BO191" i="4"/>
  <c r="BN191" i="4"/>
  <c r="BT191" i="4"/>
  <c r="BS191" i="4"/>
  <c r="BJ191" i="4"/>
  <c r="BI191" i="4"/>
  <c r="BE191" i="4"/>
  <c r="BD191" i="4"/>
  <c r="AZ191" i="4"/>
  <c r="AY191" i="4"/>
  <c r="AU191" i="4"/>
  <c r="AT191" i="4"/>
  <c r="AK191" i="4"/>
  <c r="AJ191" i="4"/>
  <c r="AP191" i="4"/>
  <c r="AO191" i="4"/>
  <c r="AA191" i="4"/>
  <c r="Z191" i="4"/>
  <c r="AF191" i="4"/>
  <c r="AE191" i="4"/>
  <c r="V191" i="4"/>
  <c r="U191" i="4"/>
  <c r="J191" i="4"/>
  <c r="I191" i="4"/>
  <c r="E180" i="6" s="1"/>
  <c r="G191" i="4"/>
  <c r="F191" i="4"/>
  <c r="E191" i="4"/>
  <c r="D180" i="6" s="1"/>
  <c r="D191" i="4"/>
  <c r="C191" i="4"/>
  <c r="B191" i="4"/>
  <c r="EB190" i="4"/>
  <c r="EA190" i="4"/>
  <c r="DW190" i="4"/>
  <c r="DV190" i="4"/>
  <c r="DM190" i="4"/>
  <c r="DL190" i="4"/>
  <c r="DR190" i="4"/>
  <c r="DQ190" i="4"/>
  <c r="CX190" i="4"/>
  <c r="CW190" i="4"/>
  <c r="DC190" i="4"/>
  <c r="DB190" i="4"/>
  <c r="CS190" i="4"/>
  <c r="CR190" i="4"/>
  <c r="CM190" i="4"/>
  <c r="CI190" i="4"/>
  <c r="CH190" i="4"/>
  <c r="BO190" i="4"/>
  <c r="BN190" i="4"/>
  <c r="BT190" i="4"/>
  <c r="BS190" i="4"/>
  <c r="BJ190" i="4"/>
  <c r="BI190" i="4"/>
  <c r="BE190" i="4"/>
  <c r="BD190" i="4"/>
  <c r="AZ190" i="4"/>
  <c r="AY190" i="4"/>
  <c r="AU190" i="4"/>
  <c r="AT190" i="4"/>
  <c r="AK190" i="4"/>
  <c r="AJ190" i="4"/>
  <c r="AP190" i="4"/>
  <c r="AO190" i="4"/>
  <c r="AA190" i="4"/>
  <c r="Z190" i="4"/>
  <c r="AF190" i="4"/>
  <c r="AE190" i="4"/>
  <c r="V190" i="4"/>
  <c r="U190" i="4"/>
  <c r="J190" i="4"/>
  <c r="I190" i="4"/>
  <c r="E179" i="6" s="1"/>
  <c r="G190" i="4"/>
  <c r="F190" i="4"/>
  <c r="E190" i="4"/>
  <c r="D179" i="6" s="1"/>
  <c r="D190" i="4"/>
  <c r="C190" i="4"/>
  <c r="B190" i="4"/>
  <c r="DU190" i="4"/>
  <c r="EB189" i="4"/>
  <c r="EA189" i="4"/>
  <c r="DW189" i="4"/>
  <c r="DV189" i="4"/>
  <c r="DM189" i="4"/>
  <c r="DL189" i="4"/>
  <c r="DR189" i="4"/>
  <c r="DQ189" i="4"/>
  <c r="CX189" i="4"/>
  <c r="CW189" i="4"/>
  <c r="DC189" i="4"/>
  <c r="DB189" i="4"/>
  <c r="CS189" i="4"/>
  <c r="CR189" i="4"/>
  <c r="CM189" i="4"/>
  <c r="CI189" i="4"/>
  <c r="CH189" i="4"/>
  <c r="BO189" i="4"/>
  <c r="BN189" i="4"/>
  <c r="BT189" i="4"/>
  <c r="BS189" i="4"/>
  <c r="BJ189" i="4"/>
  <c r="BI189" i="4"/>
  <c r="BE189" i="4"/>
  <c r="BD189" i="4"/>
  <c r="AZ189" i="4"/>
  <c r="AY189" i="4"/>
  <c r="AU189" i="4"/>
  <c r="AT189" i="4"/>
  <c r="AK189" i="4"/>
  <c r="AJ189" i="4"/>
  <c r="AP189" i="4"/>
  <c r="AO189" i="4"/>
  <c r="AA189" i="4"/>
  <c r="Z189" i="4"/>
  <c r="AF189" i="4"/>
  <c r="AE189" i="4"/>
  <c r="V189" i="4"/>
  <c r="U189" i="4"/>
  <c r="J189" i="4"/>
  <c r="I189" i="4"/>
  <c r="E178" i="6" s="1"/>
  <c r="G189" i="4"/>
  <c r="F189" i="4"/>
  <c r="E189" i="4"/>
  <c r="D178" i="6" s="1"/>
  <c r="D189" i="4"/>
  <c r="C189" i="4"/>
  <c r="B189" i="4"/>
  <c r="EB188" i="4"/>
  <c r="EA188" i="4"/>
  <c r="DW188" i="4"/>
  <c r="DV188" i="4"/>
  <c r="DM188" i="4"/>
  <c r="DL188" i="4"/>
  <c r="DR188" i="4"/>
  <c r="DQ188" i="4"/>
  <c r="CX188" i="4"/>
  <c r="CW188" i="4"/>
  <c r="DC188" i="4"/>
  <c r="DB188" i="4"/>
  <c r="CS188" i="4"/>
  <c r="CR188" i="4"/>
  <c r="CM188" i="4"/>
  <c r="CI188" i="4"/>
  <c r="CH188" i="4"/>
  <c r="BO188" i="4"/>
  <c r="BN188" i="4"/>
  <c r="BT188" i="4"/>
  <c r="BS188" i="4"/>
  <c r="BJ188" i="4"/>
  <c r="BI188" i="4"/>
  <c r="BE188" i="4"/>
  <c r="BD188" i="4"/>
  <c r="AZ188" i="4"/>
  <c r="AY188" i="4"/>
  <c r="AU188" i="4"/>
  <c r="AT188" i="4"/>
  <c r="AK188" i="4"/>
  <c r="AJ188" i="4"/>
  <c r="AP188" i="4"/>
  <c r="AO188" i="4"/>
  <c r="AA188" i="4"/>
  <c r="Z188" i="4"/>
  <c r="AF188" i="4"/>
  <c r="AE188" i="4"/>
  <c r="V188" i="4"/>
  <c r="U188" i="4"/>
  <c r="J188" i="4"/>
  <c r="I188" i="4"/>
  <c r="E177" i="6" s="1"/>
  <c r="G188" i="4"/>
  <c r="F188" i="4"/>
  <c r="E188" i="4"/>
  <c r="D177" i="6" s="1"/>
  <c r="D188" i="4"/>
  <c r="C188" i="4"/>
  <c r="B188" i="4"/>
  <c r="AS188" i="4"/>
  <c r="EB187" i="4"/>
  <c r="EA187" i="4"/>
  <c r="DW187" i="4"/>
  <c r="DV187" i="4"/>
  <c r="DM187" i="4"/>
  <c r="DL187" i="4"/>
  <c r="DR187" i="4"/>
  <c r="DQ187" i="4"/>
  <c r="CX187" i="4"/>
  <c r="CW187" i="4"/>
  <c r="DC187" i="4"/>
  <c r="DB187" i="4"/>
  <c r="CS187" i="4"/>
  <c r="CR187" i="4"/>
  <c r="CM187" i="4"/>
  <c r="CI187" i="4"/>
  <c r="CH187" i="4"/>
  <c r="BO187" i="4"/>
  <c r="BN187" i="4"/>
  <c r="BT187" i="4"/>
  <c r="BS187" i="4"/>
  <c r="BJ187" i="4"/>
  <c r="BI187" i="4"/>
  <c r="BE187" i="4"/>
  <c r="BD187" i="4"/>
  <c r="AZ187" i="4"/>
  <c r="AY187" i="4"/>
  <c r="AU187" i="4"/>
  <c r="AT187" i="4"/>
  <c r="AK187" i="4"/>
  <c r="AJ187" i="4"/>
  <c r="AP187" i="4"/>
  <c r="AO187" i="4"/>
  <c r="AA187" i="4"/>
  <c r="Z187" i="4"/>
  <c r="AF187" i="4"/>
  <c r="AE187" i="4"/>
  <c r="V187" i="4"/>
  <c r="U187" i="4"/>
  <c r="J187" i="4"/>
  <c r="I187" i="4"/>
  <c r="E176" i="6" s="1"/>
  <c r="G187" i="4"/>
  <c r="F187" i="4"/>
  <c r="E187" i="4"/>
  <c r="D176" i="6" s="1"/>
  <c r="D187" i="4"/>
  <c r="C187" i="4"/>
  <c r="B187" i="4"/>
  <c r="DP187" i="4"/>
  <c r="EB186" i="4"/>
  <c r="EA186" i="4"/>
  <c r="DW186" i="4"/>
  <c r="DV186" i="4"/>
  <c r="DM186" i="4"/>
  <c r="DL186" i="4"/>
  <c r="DR186" i="4"/>
  <c r="DQ186" i="4"/>
  <c r="CX186" i="4"/>
  <c r="CW186" i="4"/>
  <c r="DC186" i="4"/>
  <c r="DB186" i="4"/>
  <c r="CS186" i="4"/>
  <c r="CR186" i="4"/>
  <c r="CM186" i="4"/>
  <c r="CI186" i="4"/>
  <c r="CH186" i="4"/>
  <c r="BO186" i="4"/>
  <c r="BN186" i="4"/>
  <c r="BT186" i="4"/>
  <c r="BS186" i="4"/>
  <c r="BJ186" i="4"/>
  <c r="BI186" i="4"/>
  <c r="BE186" i="4"/>
  <c r="BD186" i="4"/>
  <c r="AZ186" i="4"/>
  <c r="AY186" i="4"/>
  <c r="AU186" i="4"/>
  <c r="AT186" i="4"/>
  <c r="AK186" i="4"/>
  <c r="AJ186" i="4"/>
  <c r="AP186" i="4"/>
  <c r="AO186" i="4"/>
  <c r="AA186" i="4"/>
  <c r="Z186" i="4"/>
  <c r="AF186" i="4"/>
  <c r="AE186" i="4"/>
  <c r="V186" i="4"/>
  <c r="U186" i="4"/>
  <c r="J186" i="4"/>
  <c r="I186" i="4"/>
  <c r="E175" i="6" s="1"/>
  <c r="G186" i="4"/>
  <c r="F186" i="4"/>
  <c r="E186" i="4"/>
  <c r="D175" i="6" s="1"/>
  <c r="D186" i="4"/>
  <c r="C186" i="4"/>
  <c r="B186" i="4"/>
  <c r="EB185" i="4"/>
  <c r="EA185" i="4"/>
  <c r="DW185" i="4"/>
  <c r="DV185" i="4"/>
  <c r="DM185" i="4"/>
  <c r="DL185" i="4"/>
  <c r="DR185" i="4"/>
  <c r="DQ185" i="4"/>
  <c r="CX185" i="4"/>
  <c r="CW185" i="4"/>
  <c r="DC185" i="4"/>
  <c r="DB185" i="4"/>
  <c r="CS185" i="4"/>
  <c r="CR185" i="4"/>
  <c r="CM185" i="4"/>
  <c r="CI185" i="4"/>
  <c r="CH185" i="4"/>
  <c r="BO185" i="4"/>
  <c r="BN185" i="4"/>
  <c r="BT185" i="4"/>
  <c r="BS185" i="4"/>
  <c r="BJ185" i="4"/>
  <c r="BI185" i="4"/>
  <c r="BE185" i="4"/>
  <c r="BD185" i="4"/>
  <c r="AZ185" i="4"/>
  <c r="AY185" i="4"/>
  <c r="AU185" i="4"/>
  <c r="AT185" i="4"/>
  <c r="AK185" i="4"/>
  <c r="AJ185" i="4"/>
  <c r="AP185" i="4"/>
  <c r="AO185" i="4"/>
  <c r="AA185" i="4"/>
  <c r="Z185" i="4"/>
  <c r="AF185" i="4"/>
  <c r="AE185" i="4"/>
  <c r="V185" i="4"/>
  <c r="U185" i="4"/>
  <c r="J185" i="4"/>
  <c r="I185" i="4"/>
  <c r="E174" i="6" s="1"/>
  <c r="G185" i="4"/>
  <c r="F185" i="4"/>
  <c r="E185" i="4"/>
  <c r="D174" i="6" s="1"/>
  <c r="D185" i="4"/>
  <c r="C185" i="4"/>
  <c r="B185" i="4"/>
  <c r="EB184" i="4"/>
  <c r="EA184" i="4"/>
  <c r="DW184" i="4"/>
  <c r="DV184" i="4"/>
  <c r="DM184" i="4"/>
  <c r="DL184" i="4"/>
  <c r="DR184" i="4"/>
  <c r="DQ184" i="4"/>
  <c r="CX184" i="4"/>
  <c r="CW184" i="4"/>
  <c r="DC184" i="4"/>
  <c r="DB184" i="4"/>
  <c r="CS184" i="4"/>
  <c r="CR184" i="4"/>
  <c r="CM184" i="4"/>
  <c r="CI184" i="4"/>
  <c r="CH184" i="4"/>
  <c r="BO184" i="4"/>
  <c r="BN184" i="4"/>
  <c r="BT184" i="4"/>
  <c r="BS184" i="4"/>
  <c r="BJ184" i="4"/>
  <c r="BI184" i="4"/>
  <c r="BE184" i="4"/>
  <c r="BD184" i="4"/>
  <c r="AZ184" i="4"/>
  <c r="AY184" i="4"/>
  <c r="AU184" i="4"/>
  <c r="AT184" i="4"/>
  <c r="AK184" i="4"/>
  <c r="AJ184" i="4"/>
  <c r="AP184" i="4"/>
  <c r="AO184" i="4"/>
  <c r="AA184" i="4"/>
  <c r="Z184" i="4"/>
  <c r="AF184" i="4"/>
  <c r="AE184" i="4"/>
  <c r="V184" i="4"/>
  <c r="U184" i="4"/>
  <c r="J184" i="4"/>
  <c r="I184" i="4"/>
  <c r="E173" i="6" s="1"/>
  <c r="G184" i="4"/>
  <c r="F184" i="4"/>
  <c r="E184" i="4"/>
  <c r="D173" i="6" s="1"/>
  <c r="D184" i="4"/>
  <c r="C184" i="4"/>
  <c r="B184" i="4"/>
  <c r="EB183" i="4"/>
  <c r="EA183" i="4"/>
  <c r="DW183" i="4"/>
  <c r="DV183" i="4"/>
  <c r="DM183" i="4"/>
  <c r="DL183" i="4"/>
  <c r="DR183" i="4"/>
  <c r="DQ183" i="4"/>
  <c r="CX183" i="4"/>
  <c r="CW183" i="4"/>
  <c r="DC183" i="4"/>
  <c r="DB183" i="4"/>
  <c r="CS183" i="4"/>
  <c r="CR183" i="4"/>
  <c r="CM183" i="4"/>
  <c r="CI183" i="4"/>
  <c r="CH183" i="4"/>
  <c r="BO183" i="4"/>
  <c r="BN183" i="4"/>
  <c r="BT183" i="4"/>
  <c r="BS183" i="4"/>
  <c r="BJ183" i="4"/>
  <c r="BI183" i="4"/>
  <c r="BE183" i="4"/>
  <c r="BD183" i="4"/>
  <c r="AZ183" i="4"/>
  <c r="AY183" i="4"/>
  <c r="AU183" i="4"/>
  <c r="AT183" i="4"/>
  <c r="AK183" i="4"/>
  <c r="AJ183" i="4"/>
  <c r="AP183" i="4"/>
  <c r="AO183" i="4"/>
  <c r="AA183" i="4"/>
  <c r="Z183" i="4"/>
  <c r="AF183" i="4"/>
  <c r="AE183" i="4"/>
  <c r="V183" i="4"/>
  <c r="U183" i="4"/>
  <c r="J183" i="4"/>
  <c r="I183" i="4"/>
  <c r="E172" i="6" s="1"/>
  <c r="G183" i="4"/>
  <c r="F183" i="4"/>
  <c r="E183" i="4"/>
  <c r="D172" i="6" s="1"/>
  <c r="D183" i="4"/>
  <c r="C183" i="4"/>
  <c r="B183" i="4"/>
  <c r="DU183" i="4"/>
  <c r="EB182" i="4"/>
  <c r="EA182" i="4"/>
  <c r="DW182" i="4"/>
  <c r="DV182" i="4"/>
  <c r="DM182" i="4"/>
  <c r="DL182" i="4"/>
  <c r="DR182" i="4"/>
  <c r="DQ182" i="4"/>
  <c r="CX182" i="4"/>
  <c r="CW182" i="4"/>
  <c r="DC182" i="4"/>
  <c r="DB182" i="4"/>
  <c r="CS182" i="4"/>
  <c r="CR182" i="4"/>
  <c r="CM182" i="4"/>
  <c r="CI182" i="4"/>
  <c r="CH182" i="4"/>
  <c r="BO182" i="4"/>
  <c r="BN182" i="4"/>
  <c r="BT182" i="4"/>
  <c r="BS182" i="4"/>
  <c r="BJ182" i="4"/>
  <c r="BI182" i="4"/>
  <c r="BE182" i="4"/>
  <c r="BD182" i="4"/>
  <c r="AZ182" i="4"/>
  <c r="AY182" i="4"/>
  <c r="AU182" i="4"/>
  <c r="AT182" i="4"/>
  <c r="AK182" i="4"/>
  <c r="AJ182" i="4"/>
  <c r="AP182" i="4"/>
  <c r="AO182" i="4"/>
  <c r="AA182" i="4"/>
  <c r="Z182" i="4"/>
  <c r="AF182" i="4"/>
  <c r="AE182" i="4"/>
  <c r="V182" i="4"/>
  <c r="U182" i="4"/>
  <c r="J182" i="4"/>
  <c r="I182" i="4"/>
  <c r="E171" i="6" s="1"/>
  <c r="G182" i="4"/>
  <c r="F182" i="4"/>
  <c r="E182" i="4"/>
  <c r="D171" i="6" s="1"/>
  <c r="D182" i="4"/>
  <c r="C182" i="4"/>
  <c r="B182" i="4"/>
  <c r="EB181" i="4"/>
  <c r="EA181" i="4"/>
  <c r="DW181" i="4"/>
  <c r="DV181" i="4"/>
  <c r="DM181" i="4"/>
  <c r="DL181" i="4"/>
  <c r="DR181" i="4"/>
  <c r="DQ181" i="4"/>
  <c r="CX181" i="4"/>
  <c r="CW181" i="4"/>
  <c r="DC181" i="4"/>
  <c r="DB181" i="4"/>
  <c r="CS181" i="4"/>
  <c r="CR181" i="4"/>
  <c r="CM181" i="4"/>
  <c r="CI181" i="4"/>
  <c r="CH181" i="4"/>
  <c r="BO181" i="4"/>
  <c r="BN181" i="4"/>
  <c r="BT181" i="4"/>
  <c r="BS181" i="4"/>
  <c r="BJ181" i="4"/>
  <c r="BI181" i="4"/>
  <c r="BE181" i="4"/>
  <c r="BD181" i="4"/>
  <c r="AZ181" i="4"/>
  <c r="AY181" i="4"/>
  <c r="AU181" i="4"/>
  <c r="AT181" i="4"/>
  <c r="AK181" i="4"/>
  <c r="AJ181" i="4"/>
  <c r="AP181" i="4"/>
  <c r="AO181" i="4"/>
  <c r="AA181" i="4"/>
  <c r="Z181" i="4"/>
  <c r="AF181" i="4"/>
  <c r="AE181" i="4"/>
  <c r="V181" i="4"/>
  <c r="U181" i="4"/>
  <c r="J181" i="4"/>
  <c r="I181" i="4"/>
  <c r="E170" i="6" s="1"/>
  <c r="G181" i="4"/>
  <c r="F181" i="4"/>
  <c r="E181" i="4"/>
  <c r="D170" i="6" s="1"/>
  <c r="D181" i="4"/>
  <c r="C181" i="4"/>
  <c r="B181" i="4"/>
  <c r="AD181" i="4"/>
  <c r="EB180" i="4"/>
  <c r="EA180" i="4"/>
  <c r="DW180" i="4"/>
  <c r="DV180" i="4"/>
  <c r="DM180" i="4"/>
  <c r="DL180" i="4"/>
  <c r="DR180" i="4"/>
  <c r="DQ180" i="4"/>
  <c r="CX180" i="4"/>
  <c r="CW180" i="4"/>
  <c r="DC180" i="4"/>
  <c r="DB180" i="4"/>
  <c r="CS180" i="4"/>
  <c r="CR180" i="4"/>
  <c r="CM180" i="4"/>
  <c r="CI180" i="4"/>
  <c r="CH180" i="4"/>
  <c r="BO180" i="4"/>
  <c r="BN180" i="4"/>
  <c r="BT180" i="4"/>
  <c r="BS180" i="4"/>
  <c r="BJ180" i="4"/>
  <c r="BI180" i="4"/>
  <c r="BE180" i="4"/>
  <c r="BD180" i="4"/>
  <c r="AZ180" i="4"/>
  <c r="AY180" i="4"/>
  <c r="AU180" i="4"/>
  <c r="AT180" i="4"/>
  <c r="AK180" i="4"/>
  <c r="AJ180" i="4"/>
  <c r="AP180" i="4"/>
  <c r="AO180" i="4"/>
  <c r="AA180" i="4"/>
  <c r="Z180" i="4"/>
  <c r="AF180" i="4"/>
  <c r="AE180" i="4"/>
  <c r="V180" i="4"/>
  <c r="U180" i="4"/>
  <c r="J180" i="4"/>
  <c r="I180" i="4"/>
  <c r="E169" i="6" s="1"/>
  <c r="G180" i="4"/>
  <c r="F180" i="4"/>
  <c r="E180" i="4"/>
  <c r="D169" i="6" s="1"/>
  <c r="D180" i="4"/>
  <c r="C180" i="4"/>
  <c r="B180" i="4"/>
  <c r="AD180" i="4"/>
  <c r="EB179" i="4"/>
  <c r="EA179" i="4"/>
  <c r="DW179" i="4"/>
  <c r="DV179" i="4"/>
  <c r="DM179" i="4"/>
  <c r="DL179" i="4"/>
  <c r="DR179" i="4"/>
  <c r="DQ179" i="4"/>
  <c r="CX179" i="4"/>
  <c r="CW179" i="4"/>
  <c r="DC179" i="4"/>
  <c r="DB179" i="4"/>
  <c r="CS179" i="4"/>
  <c r="CR179" i="4"/>
  <c r="CM179" i="4"/>
  <c r="CI179" i="4"/>
  <c r="CH179" i="4"/>
  <c r="BO179" i="4"/>
  <c r="BN179" i="4"/>
  <c r="BT179" i="4"/>
  <c r="BS179" i="4"/>
  <c r="BJ179" i="4"/>
  <c r="BI179" i="4"/>
  <c r="BE179" i="4"/>
  <c r="BD179" i="4"/>
  <c r="AZ179" i="4"/>
  <c r="AY179" i="4"/>
  <c r="AU179" i="4"/>
  <c r="AT179" i="4"/>
  <c r="AK179" i="4"/>
  <c r="AJ179" i="4"/>
  <c r="AP179" i="4"/>
  <c r="AO179" i="4"/>
  <c r="AA179" i="4"/>
  <c r="Z179" i="4"/>
  <c r="AF179" i="4"/>
  <c r="AE179" i="4"/>
  <c r="V179" i="4"/>
  <c r="U179" i="4"/>
  <c r="J179" i="4"/>
  <c r="I179" i="4"/>
  <c r="E168" i="6" s="1"/>
  <c r="G179" i="4"/>
  <c r="F179" i="4"/>
  <c r="E179" i="4"/>
  <c r="D168" i="6" s="1"/>
  <c r="D179" i="4"/>
  <c r="C179" i="4"/>
  <c r="B179" i="4"/>
  <c r="DP179" i="4"/>
  <c r="EB178" i="4"/>
  <c r="EA178" i="4"/>
  <c r="DW178" i="4"/>
  <c r="DV178" i="4"/>
  <c r="DM178" i="4"/>
  <c r="DL178" i="4"/>
  <c r="DR178" i="4"/>
  <c r="DQ178" i="4"/>
  <c r="CX178" i="4"/>
  <c r="CW178" i="4"/>
  <c r="DC178" i="4"/>
  <c r="DB178" i="4"/>
  <c r="CS178" i="4"/>
  <c r="CR178" i="4"/>
  <c r="CM178" i="4"/>
  <c r="CI178" i="4"/>
  <c r="CH178" i="4"/>
  <c r="BO178" i="4"/>
  <c r="BN178" i="4"/>
  <c r="BT178" i="4"/>
  <c r="BS178" i="4"/>
  <c r="BJ178" i="4"/>
  <c r="BI178" i="4"/>
  <c r="BE178" i="4"/>
  <c r="BD178" i="4"/>
  <c r="AZ178" i="4"/>
  <c r="AY178" i="4"/>
  <c r="AU178" i="4"/>
  <c r="AT178" i="4"/>
  <c r="AK178" i="4"/>
  <c r="AJ178" i="4"/>
  <c r="AP178" i="4"/>
  <c r="AO178" i="4"/>
  <c r="AA178" i="4"/>
  <c r="Z178" i="4"/>
  <c r="AF178" i="4"/>
  <c r="AE178" i="4"/>
  <c r="V178" i="4"/>
  <c r="U178" i="4"/>
  <c r="J178" i="4"/>
  <c r="I178" i="4"/>
  <c r="E167" i="6" s="1"/>
  <c r="G178" i="4"/>
  <c r="F178" i="4"/>
  <c r="E178" i="4"/>
  <c r="D167" i="6" s="1"/>
  <c r="D178" i="4"/>
  <c r="C178" i="4"/>
  <c r="B178" i="4"/>
  <c r="EB177" i="4"/>
  <c r="EA177" i="4"/>
  <c r="DW177" i="4"/>
  <c r="DV177" i="4"/>
  <c r="DM177" i="4"/>
  <c r="DL177" i="4"/>
  <c r="DR177" i="4"/>
  <c r="DQ177" i="4"/>
  <c r="CX177" i="4"/>
  <c r="CW177" i="4"/>
  <c r="DC177" i="4"/>
  <c r="DB177" i="4"/>
  <c r="CS177" i="4"/>
  <c r="CR177" i="4"/>
  <c r="CM177" i="4"/>
  <c r="CI177" i="4"/>
  <c r="CH177" i="4"/>
  <c r="BO177" i="4"/>
  <c r="BN177" i="4"/>
  <c r="BT177" i="4"/>
  <c r="BS177" i="4"/>
  <c r="BJ177" i="4"/>
  <c r="BI177" i="4"/>
  <c r="BE177" i="4"/>
  <c r="BD177" i="4"/>
  <c r="AZ177" i="4"/>
  <c r="AY177" i="4"/>
  <c r="AU177" i="4"/>
  <c r="AT177" i="4"/>
  <c r="AK177" i="4"/>
  <c r="AJ177" i="4"/>
  <c r="AP177" i="4"/>
  <c r="AO177" i="4"/>
  <c r="AA177" i="4"/>
  <c r="Z177" i="4"/>
  <c r="AF177" i="4"/>
  <c r="AE177" i="4"/>
  <c r="V177" i="4"/>
  <c r="U177" i="4"/>
  <c r="J177" i="4"/>
  <c r="I177" i="4"/>
  <c r="E166" i="6" s="1"/>
  <c r="G177" i="4"/>
  <c r="F177" i="4"/>
  <c r="E177" i="4"/>
  <c r="D166" i="6" s="1"/>
  <c r="D177" i="4"/>
  <c r="C177" i="4"/>
  <c r="B177" i="4"/>
  <c r="EB176" i="4"/>
  <c r="EA176" i="4"/>
  <c r="DW176" i="4"/>
  <c r="DV176" i="4"/>
  <c r="DM176" i="4"/>
  <c r="DL176" i="4"/>
  <c r="DR176" i="4"/>
  <c r="DQ176" i="4"/>
  <c r="CX176" i="4"/>
  <c r="CW176" i="4"/>
  <c r="DC176" i="4"/>
  <c r="DB176" i="4"/>
  <c r="CS176" i="4"/>
  <c r="CR176" i="4"/>
  <c r="CM176" i="4"/>
  <c r="CI176" i="4"/>
  <c r="CH176" i="4"/>
  <c r="BO176" i="4"/>
  <c r="BN176" i="4"/>
  <c r="BT176" i="4"/>
  <c r="BS176" i="4"/>
  <c r="BJ176" i="4"/>
  <c r="BI176" i="4"/>
  <c r="BE176" i="4"/>
  <c r="BD176" i="4"/>
  <c r="AZ176" i="4"/>
  <c r="AY176" i="4"/>
  <c r="AU176" i="4"/>
  <c r="AT176" i="4"/>
  <c r="AK176" i="4"/>
  <c r="AJ176" i="4"/>
  <c r="AP176" i="4"/>
  <c r="AO176" i="4"/>
  <c r="AA176" i="4"/>
  <c r="Z176" i="4"/>
  <c r="AF176" i="4"/>
  <c r="AE176" i="4"/>
  <c r="V176" i="4"/>
  <c r="U176" i="4"/>
  <c r="J176" i="4"/>
  <c r="I176" i="4"/>
  <c r="E165" i="6" s="1"/>
  <c r="G176" i="4"/>
  <c r="F176" i="4"/>
  <c r="E176" i="4"/>
  <c r="D165" i="6" s="1"/>
  <c r="D176" i="4"/>
  <c r="C176" i="4"/>
  <c r="B176" i="4"/>
  <c r="EB175" i="4"/>
  <c r="EA175" i="4"/>
  <c r="DW175" i="4"/>
  <c r="DV175" i="4"/>
  <c r="DM175" i="4"/>
  <c r="DL175" i="4"/>
  <c r="DR175" i="4"/>
  <c r="DQ175" i="4"/>
  <c r="CX175" i="4"/>
  <c r="CW175" i="4"/>
  <c r="DC175" i="4"/>
  <c r="DB175" i="4"/>
  <c r="CS175" i="4"/>
  <c r="CR175" i="4"/>
  <c r="CM175" i="4"/>
  <c r="CI175" i="4"/>
  <c r="CH175" i="4"/>
  <c r="BO175" i="4"/>
  <c r="BN175" i="4"/>
  <c r="BT175" i="4"/>
  <c r="BS175" i="4"/>
  <c r="BJ175" i="4"/>
  <c r="BI175" i="4"/>
  <c r="BE175" i="4"/>
  <c r="BD175" i="4"/>
  <c r="AZ175" i="4"/>
  <c r="AY175" i="4"/>
  <c r="AU175" i="4"/>
  <c r="AT175" i="4"/>
  <c r="AK175" i="4"/>
  <c r="AJ175" i="4"/>
  <c r="AP175" i="4"/>
  <c r="AO175" i="4"/>
  <c r="AA175" i="4"/>
  <c r="Z175" i="4"/>
  <c r="AF175" i="4"/>
  <c r="AE175" i="4"/>
  <c r="V175" i="4"/>
  <c r="U175" i="4"/>
  <c r="J175" i="4"/>
  <c r="I175" i="4"/>
  <c r="E164" i="6" s="1"/>
  <c r="G175" i="4"/>
  <c r="F175" i="4"/>
  <c r="E175" i="4"/>
  <c r="D164" i="6" s="1"/>
  <c r="D175" i="4"/>
  <c r="C175" i="4"/>
  <c r="B175" i="4"/>
  <c r="AN175" i="4"/>
  <c r="EB174" i="4"/>
  <c r="EA174" i="4"/>
  <c r="DW174" i="4"/>
  <c r="DV174" i="4"/>
  <c r="DM174" i="4"/>
  <c r="DL174" i="4"/>
  <c r="DR174" i="4"/>
  <c r="DQ174" i="4"/>
  <c r="CX174" i="4"/>
  <c r="CW174" i="4"/>
  <c r="DC174" i="4"/>
  <c r="DB174" i="4"/>
  <c r="CS174" i="4"/>
  <c r="CR174" i="4"/>
  <c r="CM174" i="4"/>
  <c r="CI174" i="4"/>
  <c r="CH174" i="4"/>
  <c r="BO174" i="4"/>
  <c r="BN174" i="4"/>
  <c r="BT174" i="4"/>
  <c r="BS174" i="4"/>
  <c r="BJ174" i="4"/>
  <c r="BI174" i="4"/>
  <c r="BE174" i="4"/>
  <c r="BD174" i="4"/>
  <c r="AZ174" i="4"/>
  <c r="AY174" i="4"/>
  <c r="AU174" i="4"/>
  <c r="AT174" i="4"/>
  <c r="AK174" i="4"/>
  <c r="AJ174" i="4"/>
  <c r="AP174" i="4"/>
  <c r="AO174" i="4"/>
  <c r="AA174" i="4"/>
  <c r="Z174" i="4"/>
  <c r="AF174" i="4"/>
  <c r="AE174" i="4"/>
  <c r="V174" i="4"/>
  <c r="U174" i="4"/>
  <c r="J174" i="4"/>
  <c r="I174" i="4"/>
  <c r="E163" i="6" s="1"/>
  <c r="G174" i="4"/>
  <c r="F174" i="4"/>
  <c r="E174" i="4"/>
  <c r="D163" i="6" s="1"/>
  <c r="D174" i="4"/>
  <c r="C174" i="4"/>
  <c r="B174" i="4"/>
  <c r="EB173" i="4"/>
  <c r="EA173" i="4"/>
  <c r="DW173" i="4"/>
  <c r="DV173" i="4"/>
  <c r="DM173" i="4"/>
  <c r="DL173" i="4"/>
  <c r="DR173" i="4"/>
  <c r="DQ173" i="4"/>
  <c r="CX173" i="4"/>
  <c r="CW173" i="4"/>
  <c r="DC173" i="4"/>
  <c r="DB173" i="4"/>
  <c r="CS173" i="4"/>
  <c r="CR173" i="4"/>
  <c r="CM173" i="4"/>
  <c r="CI173" i="4"/>
  <c r="CH173" i="4"/>
  <c r="BO173" i="4"/>
  <c r="BN173" i="4"/>
  <c r="BT173" i="4"/>
  <c r="BS173" i="4"/>
  <c r="BJ173" i="4"/>
  <c r="BI173" i="4"/>
  <c r="BE173" i="4"/>
  <c r="BD173" i="4"/>
  <c r="AZ173" i="4"/>
  <c r="AY173" i="4"/>
  <c r="AU173" i="4"/>
  <c r="AT173" i="4"/>
  <c r="AK173" i="4"/>
  <c r="AJ173" i="4"/>
  <c r="AP173" i="4"/>
  <c r="AO173" i="4"/>
  <c r="AA173" i="4"/>
  <c r="Z173" i="4"/>
  <c r="AF173" i="4"/>
  <c r="AE173" i="4"/>
  <c r="V173" i="4"/>
  <c r="U173" i="4"/>
  <c r="J173" i="4"/>
  <c r="I173" i="4"/>
  <c r="E162" i="6" s="1"/>
  <c r="G173" i="4"/>
  <c r="F173" i="4"/>
  <c r="E173" i="4"/>
  <c r="D162" i="6" s="1"/>
  <c r="D173" i="4"/>
  <c r="C173" i="4"/>
  <c r="B173" i="4"/>
  <c r="DA173" i="4"/>
  <c r="EB172" i="4"/>
  <c r="EA172" i="4"/>
  <c r="DW172" i="4"/>
  <c r="DV172" i="4"/>
  <c r="DM172" i="4"/>
  <c r="DL172" i="4"/>
  <c r="DR172" i="4"/>
  <c r="DQ172" i="4"/>
  <c r="CX172" i="4"/>
  <c r="CW172" i="4"/>
  <c r="DC172" i="4"/>
  <c r="DB172" i="4"/>
  <c r="CS172" i="4"/>
  <c r="CR172" i="4"/>
  <c r="CM172" i="4"/>
  <c r="CI172" i="4"/>
  <c r="CH172" i="4"/>
  <c r="BO172" i="4"/>
  <c r="BN172" i="4"/>
  <c r="BT172" i="4"/>
  <c r="BS172" i="4"/>
  <c r="BJ172" i="4"/>
  <c r="BI172" i="4"/>
  <c r="BE172" i="4"/>
  <c r="BD172" i="4"/>
  <c r="AZ172" i="4"/>
  <c r="AY172" i="4"/>
  <c r="AU172" i="4"/>
  <c r="AT172" i="4"/>
  <c r="AK172" i="4"/>
  <c r="AJ172" i="4"/>
  <c r="AP172" i="4"/>
  <c r="AO172" i="4"/>
  <c r="AA172" i="4"/>
  <c r="Z172" i="4"/>
  <c r="AF172" i="4"/>
  <c r="AE172" i="4"/>
  <c r="V172" i="4"/>
  <c r="U172" i="4"/>
  <c r="J172" i="4"/>
  <c r="I172" i="4"/>
  <c r="E161" i="6" s="1"/>
  <c r="G172" i="4"/>
  <c r="F172" i="4"/>
  <c r="E172" i="4"/>
  <c r="D161" i="6" s="1"/>
  <c r="D172" i="4"/>
  <c r="C172" i="4"/>
  <c r="B172" i="4"/>
  <c r="AS172" i="4"/>
  <c r="EB171" i="4"/>
  <c r="EA171" i="4"/>
  <c r="DW171" i="4"/>
  <c r="DV171" i="4"/>
  <c r="DM171" i="4"/>
  <c r="DL171" i="4"/>
  <c r="DR171" i="4"/>
  <c r="DQ171" i="4"/>
  <c r="CX171" i="4"/>
  <c r="CW171" i="4"/>
  <c r="DC171" i="4"/>
  <c r="DB171" i="4"/>
  <c r="CS171" i="4"/>
  <c r="CR171" i="4"/>
  <c r="CM171" i="4"/>
  <c r="CI171" i="4"/>
  <c r="CH171" i="4"/>
  <c r="BO171" i="4"/>
  <c r="BN171" i="4"/>
  <c r="BT171" i="4"/>
  <c r="BS171" i="4"/>
  <c r="BJ171" i="4"/>
  <c r="BI171" i="4"/>
  <c r="BE171" i="4"/>
  <c r="BD171" i="4"/>
  <c r="AZ171" i="4"/>
  <c r="AY171" i="4"/>
  <c r="AU171" i="4"/>
  <c r="AT171" i="4"/>
  <c r="AK171" i="4"/>
  <c r="AJ171" i="4"/>
  <c r="AP171" i="4"/>
  <c r="AO171" i="4"/>
  <c r="AA171" i="4"/>
  <c r="Z171" i="4"/>
  <c r="AF171" i="4"/>
  <c r="AE171" i="4"/>
  <c r="V171" i="4"/>
  <c r="U171" i="4"/>
  <c r="J171" i="4"/>
  <c r="I171" i="4"/>
  <c r="E160" i="6" s="1"/>
  <c r="G171" i="4"/>
  <c r="F171" i="4"/>
  <c r="E171" i="4"/>
  <c r="D160" i="6" s="1"/>
  <c r="D171" i="4"/>
  <c r="C171" i="4"/>
  <c r="B171" i="4"/>
  <c r="CV171" i="4"/>
  <c r="EB170" i="4"/>
  <c r="EA170" i="4"/>
  <c r="DW170" i="4"/>
  <c r="DV170" i="4"/>
  <c r="DM170" i="4"/>
  <c r="DL170" i="4"/>
  <c r="DR170" i="4"/>
  <c r="DQ170" i="4"/>
  <c r="CX170" i="4"/>
  <c r="CW170" i="4"/>
  <c r="DC170" i="4"/>
  <c r="DB170" i="4"/>
  <c r="CS170" i="4"/>
  <c r="CR170" i="4"/>
  <c r="CM170" i="4"/>
  <c r="CI170" i="4"/>
  <c r="CH170" i="4"/>
  <c r="BO170" i="4"/>
  <c r="BN170" i="4"/>
  <c r="BT170" i="4"/>
  <c r="BS170" i="4"/>
  <c r="BJ170" i="4"/>
  <c r="BI170" i="4"/>
  <c r="BE170" i="4"/>
  <c r="BD170" i="4"/>
  <c r="AZ170" i="4"/>
  <c r="AY170" i="4"/>
  <c r="AU170" i="4"/>
  <c r="AT170" i="4"/>
  <c r="AK170" i="4"/>
  <c r="AJ170" i="4"/>
  <c r="AP170" i="4"/>
  <c r="AO170" i="4"/>
  <c r="AA170" i="4"/>
  <c r="Z170" i="4"/>
  <c r="AF170" i="4"/>
  <c r="AE170" i="4"/>
  <c r="V170" i="4"/>
  <c r="U170" i="4"/>
  <c r="J170" i="4"/>
  <c r="I170" i="4"/>
  <c r="E159" i="6" s="1"/>
  <c r="G170" i="4"/>
  <c r="F170" i="4"/>
  <c r="E170" i="4"/>
  <c r="D159" i="6" s="1"/>
  <c r="D170" i="4"/>
  <c r="C170" i="4"/>
  <c r="B170" i="4"/>
  <c r="DZ170" i="4"/>
  <c r="EB169" i="4"/>
  <c r="EA169" i="4"/>
  <c r="DW169" i="4"/>
  <c r="DV169" i="4"/>
  <c r="DM169" i="4"/>
  <c r="DL169" i="4"/>
  <c r="DR169" i="4"/>
  <c r="DQ169" i="4"/>
  <c r="CX169" i="4"/>
  <c r="CW169" i="4"/>
  <c r="DC169" i="4"/>
  <c r="DB169" i="4"/>
  <c r="CS169" i="4"/>
  <c r="CR169" i="4"/>
  <c r="CM169" i="4"/>
  <c r="CI169" i="4"/>
  <c r="CH169" i="4"/>
  <c r="BO169" i="4"/>
  <c r="BN169" i="4"/>
  <c r="BT169" i="4"/>
  <c r="BS169" i="4"/>
  <c r="BJ169" i="4"/>
  <c r="BI169" i="4"/>
  <c r="BE169" i="4"/>
  <c r="BD169" i="4"/>
  <c r="AZ169" i="4"/>
  <c r="AY169" i="4"/>
  <c r="AU169" i="4"/>
  <c r="AT169" i="4"/>
  <c r="AK169" i="4"/>
  <c r="AJ169" i="4"/>
  <c r="AP169" i="4"/>
  <c r="AO169" i="4"/>
  <c r="AA169" i="4"/>
  <c r="Z169" i="4"/>
  <c r="AF169" i="4"/>
  <c r="AE169" i="4"/>
  <c r="V169" i="4"/>
  <c r="U169" i="4"/>
  <c r="J169" i="4"/>
  <c r="I169" i="4"/>
  <c r="E158" i="6" s="1"/>
  <c r="G169" i="4"/>
  <c r="F169" i="4"/>
  <c r="E169" i="4"/>
  <c r="D158" i="6" s="1"/>
  <c r="D169" i="4"/>
  <c r="C169" i="4"/>
  <c r="B169" i="4"/>
  <c r="AX169" i="4"/>
  <c r="EB168" i="4"/>
  <c r="EA168" i="4"/>
  <c r="DW168" i="4"/>
  <c r="DV168" i="4"/>
  <c r="DM168" i="4"/>
  <c r="DL168" i="4"/>
  <c r="DR168" i="4"/>
  <c r="DQ168" i="4"/>
  <c r="CX168" i="4"/>
  <c r="CW168" i="4"/>
  <c r="DC168" i="4"/>
  <c r="DB168" i="4"/>
  <c r="CS168" i="4"/>
  <c r="CR168" i="4"/>
  <c r="CM168" i="4"/>
  <c r="CI168" i="4"/>
  <c r="CH168" i="4"/>
  <c r="BO168" i="4"/>
  <c r="BN168" i="4"/>
  <c r="BT168" i="4"/>
  <c r="BS168" i="4"/>
  <c r="BJ168" i="4"/>
  <c r="BI168" i="4"/>
  <c r="BE168" i="4"/>
  <c r="BD168" i="4"/>
  <c r="AZ168" i="4"/>
  <c r="AY168" i="4"/>
  <c r="AU168" i="4"/>
  <c r="AT168" i="4"/>
  <c r="AK168" i="4"/>
  <c r="AJ168" i="4"/>
  <c r="AP168" i="4"/>
  <c r="AO168" i="4"/>
  <c r="AA168" i="4"/>
  <c r="Z168" i="4"/>
  <c r="AF168" i="4"/>
  <c r="AE168" i="4"/>
  <c r="V168" i="4"/>
  <c r="U168" i="4"/>
  <c r="J168" i="4"/>
  <c r="I168" i="4"/>
  <c r="E157" i="6" s="1"/>
  <c r="G168" i="4"/>
  <c r="F168" i="4"/>
  <c r="E168" i="4"/>
  <c r="D157" i="6" s="1"/>
  <c r="D168" i="4"/>
  <c r="C168" i="4"/>
  <c r="B168" i="4"/>
  <c r="EB167" i="4"/>
  <c r="EA167" i="4"/>
  <c r="DW167" i="4"/>
  <c r="DV167" i="4"/>
  <c r="DM167" i="4"/>
  <c r="DL167" i="4"/>
  <c r="DR167" i="4"/>
  <c r="DQ167" i="4"/>
  <c r="CX167" i="4"/>
  <c r="CW167" i="4"/>
  <c r="DC167" i="4"/>
  <c r="DB167" i="4"/>
  <c r="CS167" i="4"/>
  <c r="CR167" i="4"/>
  <c r="CM167" i="4"/>
  <c r="CI167" i="4"/>
  <c r="CH167" i="4"/>
  <c r="BO167" i="4"/>
  <c r="BN167" i="4"/>
  <c r="BT167" i="4"/>
  <c r="BS167" i="4"/>
  <c r="BJ167" i="4"/>
  <c r="BI167" i="4"/>
  <c r="BE167" i="4"/>
  <c r="BD167" i="4"/>
  <c r="AZ167" i="4"/>
  <c r="AY167" i="4"/>
  <c r="AU167" i="4"/>
  <c r="AT167" i="4"/>
  <c r="AK167" i="4"/>
  <c r="AJ167" i="4"/>
  <c r="AP167" i="4"/>
  <c r="AO167" i="4"/>
  <c r="AA167" i="4"/>
  <c r="Z167" i="4"/>
  <c r="AF167" i="4"/>
  <c r="AE167" i="4"/>
  <c r="V167" i="4"/>
  <c r="U167" i="4"/>
  <c r="J167" i="4"/>
  <c r="I167" i="4"/>
  <c r="E156" i="6" s="1"/>
  <c r="G167" i="4"/>
  <c r="F167" i="4"/>
  <c r="E167" i="4"/>
  <c r="D156" i="6" s="1"/>
  <c r="D167" i="4"/>
  <c r="C167" i="4"/>
  <c r="B167" i="4"/>
  <c r="EB166" i="4"/>
  <c r="EA166" i="4"/>
  <c r="DW166" i="4"/>
  <c r="DV166" i="4"/>
  <c r="DM166" i="4"/>
  <c r="DL166" i="4"/>
  <c r="DR166" i="4"/>
  <c r="DQ166" i="4"/>
  <c r="CX166" i="4"/>
  <c r="CW166" i="4"/>
  <c r="DC166" i="4"/>
  <c r="DB166" i="4"/>
  <c r="CS166" i="4"/>
  <c r="CR166" i="4"/>
  <c r="CM166" i="4"/>
  <c r="CI166" i="4"/>
  <c r="CH166" i="4"/>
  <c r="BO166" i="4"/>
  <c r="BN166" i="4"/>
  <c r="BT166" i="4"/>
  <c r="BS166" i="4"/>
  <c r="BJ166" i="4"/>
  <c r="BI166" i="4"/>
  <c r="BE166" i="4"/>
  <c r="BD166" i="4"/>
  <c r="AZ166" i="4"/>
  <c r="AY166" i="4"/>
  <c r="AU166" i="4"/>
  <c r="AT166" i="4"/>
  <c r="AK166" i="4"/>
  <c r="AJ166" i="4"/>
  <c r="AP166" i="4"/>
  <c r="AO166" i="4"/>
  <c r="AA166" i="4"/>
  <c r="Z166" i="4"/>
  <c r="AF166" i="4"/>
  <c r="AE166" i="4"/>
  <c r="V166" i="4"/>
  <c r="U166" i="4"/>
  <c r="J166" i="4"/>
  <c r="I166" i="4"/>
  <c r="E155" i="6" s="1"/>
  <c r="G166" i="4"/>
  <c r="F166" i="4"/>
  <c r="E166" i="4"/>
  <c r="D155" i="6" s="1"/>
  <c r="D166" i="4"/>
  <c r="C166" i="4"/>
  <c r="B166" i="4"/>
  <c r="DZ166" i="4"/>
  <c r="EB165" i="4"/>
  <c r="EA165" i="4"/>
  <c r="DW165" i="4"/>
  <c r="DV165" i="4"/>
  <c r="DM165" i="4"/>
  <c r="DL165" i="4"/>
  <c r="DR165" i="4"/>
  <c r="DQ165" i="4"/>
  <c r="CX165" i="4"/>
  <c r="CW165" i="4"/>
  <c r="DC165" i="4"/>
  <c r="DB165" i="4"/>
  <c r="CS165" i="4"/>
  <c r="CR165" i="4"/>
  <c r="CM165" i="4"/>
  <c r="CI165" i="4"/>
  <c r="CH165" i="4"/>
  <c r="BO165" i="4"/>
  <c r="BN165" i="4"/>
  <c r="BT165" i="4"/>
  <c r="BS165" i="4"/>
  <c r="BJ165" i="4"/>
  <c r="BI165" i="4"/>
  <c r="BE165" i="4"/>
  <c r="BD165" i="4"/>
  <c r="AZ165" i="4"/>
  <c r="AY165" i="4"/>
  <c r="AU165" i="4"/>
  <c r="AT165" i="4"/>
  <c r="AK165" i="4"/>
  <c r="AJ165" i="4"/>
  <c r="AP165" i="4"/>
  <c r="AO165" i="4"/>
  <c r="AA165" i="4"/>
  <c r="Z165" i="4"/>
  <c r="AF165" i="4"/>
  <c r="AE165" i="4"/>
  <c r="V165" i="4"/>
  <c r="U165" i="4"/>
  <c r="J165" i="4"/>
  <c r="I165" i="4"/>
  <c r="E154" i="6" s="1"/>
  <c r="G165" i="4"/>
  <c r="F165" i="4"/>
  <c r="E165" i="4"/>
  <c r="D154" i="6" s="1"/>
  <c r="D165" i="4"/>
  <c r="C165" i="4"/>
  <c r="B165" i="4"/>
  <c r="DP165" i="4"/>
  <c r="EB164" i="4"/>
  <c r="EA164" i="4"/>
  <c r="DW164" i="4"/>
  <c r="DV164" i="4"/>
  <c r="DM164" i="4"/>
  <c r="DL164" i="4"/>
  <c r="DR164" i="4"/>
  <c r="DQ164" i="4"/>
  <c r="CX164" i="4"/>
  <c r="CW164" i="4"/>
  <c r="DC164" i="4"/>
  <c r="DB164" i="4"/>
  <c r="CS164" i="4"/>
  <c r="CR164" i="4"/>
  <c r="CM164" i="4"/>
  <c r="CI164" i="4"/>
  <c r="CH164" i="4"/>
  <c r="BO164" i="4"/>
  <c r="BN164" i="4"/>
  <c r="BT164" i="4"/>
  <c r="BS164" i="4"/>
  <c r="BJ164" i="4"/>
  <c r="BI164" i="4"/>
  <c r="BE164" i="4"/>
  <c r="BD164" i="4"/>
  <c r="AZ164" i="4"/>
  <c r="AY164" i="4"/>
  <c r="AU164" i="4"/>
  <c r="AT164" i="4"/>
  <c r="AK164" i="4"/>
  <c r="AJ164" i="4"/>
  <c r="AP164" i="4"/>
  <c r="AO164" i="4"/>
  <c r="AA164" i="4"/>
  <c r="Z164" i="4"/>
  <c r="AF164" i="4"/>
  <c r="AE164" i="4"/>
  <c r="V164" i="4"/>
  <c r="U164" i="4"/>
  <c r="J164" i="4"/>
  <c r="I164" i="4"/>
  <c r="E153" i="6" s="1"/>
  <c r="G164" i="4"/>
  <c r="F164" i="4"/>
  <c r="E164" i="4"/>
  <c r="D153" i="6" s="1"/>
  <c r="D164" i="4"/>
  <c r="C164" i="4"/>
  <c r="B164" i="4"/>
  <c r="DU164" i="4"/>
  <c r="EB163" i="4"/>
  <c r="EA163" i="4"/>
  <c r="DW163" i="4"/>
  <c r="DV163" i="4"/>
  <c r="DM163" i="4"/>
  <c r="DL163" i="4"/>
  <c r="DR163" i="4"/>
  <c r="DQ163" i="4"/>
  <c r="CX163" i="4"/>
  <c r="CW163" i="4"/>
  <c r="DC163" i="4"/>
  <c r="DB163" i="4"/>
  <c r="CS163" i="4"/>
  <c r="CR163" i="4"/>
  <c r="CM163" i="4"/>
  <c r="CI163" i="4"/>
  <c r="CH163" i="4"/>
  <c r="BO163" i="4"/>
  <c r="BN163" i="4"/>
  <c r="BT163" i="4"/>
  <c r="BS163" i="4"/>
  <c r="BJ163" i="4"/>
  <c r="BI163" i="4"/>
  <c r="BE163" i="4"/>
  <c r="BD163" i="4"/>
  <c r="AZ163" i="4"/>
  <c r="AY163" i="4"/>
  <c r="AU163" i="4"/>
  <c r="AT163" i="4"/>
  <c r="AK163" i="4"/>
  <c r="AJ163" i="4"/>
  <c r="AP163" i="4"/>
  <c r="AO163" i="4"/>
  <c r="AA163" i="4"/>
  <c r="Z163" i="4"/>
  <c r="AF163" i="4"/>
  <c r="AE163" i="4"/>
  <c r="V163" i="4"/>
  <c r="U163" i="4"/>
  <c r="J163" i="4"/>
  <c r="I163" i="4"/>
  <c r="E152" i="6" s="1"/>
  <c r="G163" i="4"/>
  <c r="F163" i="4"/>
  <c r="E163" i="4"/>
  <c r="D152" i="6" s="1"/>
  <c r="D163" i="4"/>
  <c r="C163" i="4"/>
  <c r="B163" i="4"/>
  <c r="EB162" i="4"/>
  <c r="EA162" i="4"/>
  <c r="DW162" i="4"/>
  <c r="DV162" i="4"/>
  <c r="DM162" i="4"/>
  <c r="DL162" i="4"/>
  <c r="DR162" i="4"/>
  <c r="DQ162" i="4"/>
  <c r="CX162" i="4"/>
  <c r="CW162" i="4"/>
  <c r="DC162" i="4"/>
  <c r="DB162" i="4"/>
  <c r="CS162" i="4"/>
  <c r="CR162" i="4"/>
  <c r="CM162" i="4"/>
  <c r="CI162" i="4"/>
  <c r="CH162" i="4"/>
  <c r="BO162" i="4"/>
  <c r="BN162" i="4"/>
  <c r="BT162" i="4"/>
  <c r="BS162" i="4"/>
  <c r="BJ162" i="4"/>
  <c r="BI162" i="4"/>
  <c r="BE162" i="4"/>
  <c r="BD162" i="4"/>
  <c r="AZ162" i="4"/>
  <c r="AY162" i="4"/>
  <c r="AU162" i="4"/>
  <c r="AT162" i="4"/>
  <c r="AK162" i="4"/>
  <c r="AJ162" i="4"/>
  <c r="AP162" i="4"/>
  <c r="AO162" i="4"/>
  <c r="AA162" i="4"/>
  <c r="Z162" i="4"/>
  <c r="AF162" i="4"/>
  <c r="AE162" i="4"/>
  <c r="V162" i="4"/>
  <c r="U162" i="4"/>
  <c r="J162" i="4"/>
  <c r="I162" i="4"/>
  <c r="E151" i="6" s="1"/>
  <c r="G162" i="4"/>
  <c r="F162" i="4"/>
  <c r="E162" i="4"/>
  <c r="D151" i="6" s="1"/>
  <c r="D162" i="4"/>
  <c r="C162" i="4"/>
  <c r="B162" i="4"/>
  <c r="DP162" i="4"/>
  <c r="EB161" i="4"/>
  <c r="EA161" i="4"/>
  <c r="DW161" i="4"/>
  <c r="DV161" i="4"/>
  <c r="DM161" i="4"/>
  <c r="DL161" i="4"/>
  <c r="DR161" i="4"/>
  <c r="DQ161" i="4"/>
  <c r="CX161" i="4"/>
  <c r="CW161" i="4"/>
  <c r="DC161" i="4"/>
  <c r="DB161" i="4"/>
  <c r="CS161" i="4"/>
  <c r="CR161" i="4"/>
  <c r="CM161" i="4"/>
  <c r="CI161" i="4"/>
  <c r="CH161" i="4"/>
  <c r="BO161" i="4"/>
  <c r="BN161" i="4"/>
  <c r="BT161" i="4"/>
  <c r="BS161" i="4"/>
  <c r="BJ161" i="4"/>
  <c r="BI161" i="4"/>
  <c r="BE161" i="4"/>
  <c r="BD161" i="4"/>
  <c r="AZ161" i="4"/>
  <c r="AY161" i="4"/>
  <c r="AU161" i="4"/>
  <c r="AT161" i="4"/>
  <c r="AK161" i="4"/>
  <c r="AJ161" i="4"/>
  <c r="AP161" i="4"/>
  <c r="AO161" i="4"/>
  <c r="AA161" i="4"/>
  <c r="Z161" i="4"/>
  <c r="AF161" i="4"/>
  <c r="AE161" i="4"/>
  <c r="V161" i="4"/>
  <c r="U161" i="4"/>
  <c r="J161" i="4"/>
  <c r="I161" i="4"/>
  <c r="E150" i="6" s="1"/>
  <c r="G161" i="4"/>
  <c r="F161" i="4"/>
  <c r="E161" i="4"/>
  <c r="D150" i="6" s="1"/>
  <c r="D161" i="4"/>
  <c r="C161" i="4"/>
  <c r="B161" i="4"/>
  <c r="AS161" i="4"/>
  <c r="EB160" i="4"/>
  <c r="EA160" i="4"/>
  <c r="DW160" i="4"/>
  <c r="DV160" i="4"/>
  <c r="DM160" i="4"/>
  <c r="DL160" i="4"/>
  <c r="DR160" i="4"/>
  <c r="DQ160" i="4"/>
  <c r="CX160" i="4"/>
  <c r="CW160" i="4"/>
  <c r="DC160" i="4"/>
  <c r="DB160" i="4"/>
  <c r="CS160" i="4"/>
  <c r="CR160" i="4"/>
  <c r="CM160" i="4"/>
  <c r="CI160" i="4"/>
  <c r="CH160" i="4"/>
  <c r="BO160" i="4"/>
  <c r="BN160" i="4"/>
  <c r="BT160" i="4"/>
  <c r="BS160" i="4"/>
  <c r="BJ160" i="4"/>
  <c r="BI160" i="4"/>
  <c r="BE160" i="4"/>
  <c r="BD160" i="4"/>
  <c r="AZ160" i="4"/>
  <c r="AY160" i="4"/>
  <c r="AU160" i="4"/>
  <c r="AT160" i="4"/>
  <c r="AK160" i="4"/>
  <c r="AJ160" i="4"/>
  <c r="AP160" i="4"/>
  <c r="AO160" i="4"/>
  <c r="AA160" i="4"/>
  <c r="Z160" i="4"/>
  <c r="AF160" i="4"/>
  <c r="AE160" i="4"/>
  <c r="V160" i="4"/>
  <c r="U160" i="4"/>
  <c r="J160" i="4"/>
  <c r="I160" i="4"/>
  <c r="E149" i="6" s="1"/>
  <c r="G160" i="4"/>
  <c r="F160" i="4"/>
  <c r="E160" i="4"/>
  <c r="D149" i="6" s="1"/>
  <c r="D160" i="4"/>
  <c r="C160" i="4"/>
  <c r="B160" i="4"/>
  <c r="EB159" i="4"/>
  <c r="EA159" i="4"/>
  <c r="DW159" i="4"/>
  <c r="DV159" i="4"/>
  <c r="DM159" i="4"/>
  <c r="DL159" i="4"/>
  <c r="DR159" i="4"/>
  <c r="DQ159" i="4"/>
  <c r="CX159" i="4"/>
  <c r="CW159" i="4"/>
  <c r="DC159" i="4"/>
  <c r="DB159" i="4"/>
  <c r="CS159" i="4"/>
  <c r="CR159" i="4"/>
  <c r="CM159" i="4"/>
  <c r="CI159" i="4"/>
  <c r="CH159" i="4"/>
  <c r="BO159" i="4"/>
  <c r="BN159" i="4"/>
  <c r="BT159" i="4"/>
  <c r="BS159" i="4"/>
  <c r="BJ159" i="4"/>
  <c r="BI159" i="4"/>
  <c r="BE159" i="4"/>
  <c r="BD159" i="4"/>
  <c r="AZ159" i="4"/>
  <c r="AY159" i="4"/>
  <c r="AU159" i="4"/>
  <c r="AT159" i="4"/>
  <c r="AK159" i="4"/>
  <c r="AJ159" i="4"/>
  <c r="AP159" i="4"/>
  <c r="AO159" i="4"/>
  <c r="AA159" i="4"/>
  <c r="Z159" i="4"/>
  <c r="AF159" i="4"/>
  <c r="AE159" i="4"/>
  <c r="V159" i="4"/>
  <c r="U159" i="4"/>
  <c r="J159" i="4"/>
  <c r="I159" i="4"/>
  <c r="E148" i="6" s="1"/>
  <c r="G159" i="4"/>
  <c r="F159" i="4"/>
  <c r="E159" i="4"/>
  <c r="D148" i="6" s="1"/>
  <c r="D159" i="4"/>
  <c r="C159" i="4"/>
  <c r="B159" i="4"/>
  <c r="DZ159" i="4"/>
  <c r="EB158" i="4"/>
  <c r="EA158" i="4"/>
  <c r="DW158" i="4"/>
  <c r="DV158" i="4"/>
  <c r="DM158" i="4"/>
  <c r="DL158" i="4"/>
  <c r="DR158" i="4"/>
  <c r="DQ158" i="4"/>
  <c r="CX158" i="4"/>
  <c r="CW158" i="4"/>
  <c r="DC158" i="4"/>
  <c r="DB158" i="4"/>
  <c r="CS158" i="4"/>
  <c r="CR158" i="4"/>
  <c r="CM158" i="4"/>
  <c r="CI158" i="4"/>
  <c r="CH158" i="4"/>
  <c r="BO158" i="4"/>
  <c r="BN158" i="4"/>
  <c r="BT158" i="4"/>
  <c r="BS158" i="4"/>
  <c r="BJ158" i="4"/>
  <c r="BI158" i="4"/>
  <c r="BE158" i="4"/>
  <c r="BD158" i="4"/>
  <c r="AZ158" i="4"/>
  <c r="AY158" i="4"/>
  <c r="AU158" i="4"/>
  <c r="AT158" i="4"/>
  <c r="AK158" i="4"/>
  <c r="AJ158" i="4"/>
  <c r="AP158" i="4"/>
  <c r="AO158" i="4"/>
  <c r="AA158" i="4"/>
  <c r="Z158" i="4"/>
  <c r="AF158" i="4"/>
  <c r="AE158" i="4"/>
  <c r="V158" i="4"/>
  <c r="U158" i="4"/>
  <c r="J158" i="4"/>
  <c r="I158" i="4"/>
  <c r="E147" i="6" s="1"/>
  <c r="G158" i="4"/>
  <c r="F158" i="4"/>
  <c r="E158" i="4"/>
  <c r="D147" i="6" s="1"/>
  <c r="D158" i="4"/>
  <c r="C158" i="4"/>
  <c r="B158" i="4"/>
  <c r="EB157" i="4"/>
  <c r="EA157" i="4"/>
  <c r="DW157" i="4"/>
  <c r="DV157" i="4"/>
  <c r="DM157" i="4"/>
  <c r="DL157" i="4"/>
  <c r="DR157" i="4"/>
  <c r="DQ157" i="4"/>
  <c r="CX157" i="4"/>
  <c r="CW157" i="4"/>
  <c r="DC157" i="4"/>
  <c r="DB157" i="4"/>
  <c r="CS157" i="4"/>
  <c r="CR157" i="4"/>
  <c r="CM157" i="4"/>
  <c r="CI157" i="4"/>
  <c r="CH157" i="4"/>
  <c r="BO157" i="4"/>
  <c r="BN157" i="4"/>
  <c r="BT157" i="4"/>
  <c r="BS157" i="4"/>
  <c r="BJ157" i="4"/>
  <c r="BI157" i="4"/>
  <c r="BE157" i="4"/>
  <c r="BD157" i="4"/>
  <c r="AZ157" i="4"/>
  <c r="AY157" i="4"/>
  <c r="AU157" i="4"/>
  <c r="AT157" i="4"/>
  <c r="AK157" i="4"/>
  <c r="AJ157" i="4"/>
  <c r="AP157" i="4"/>
  <c r="AO157" i="4"/>
  <c r="AA157" i="4"/>
  <c r="Z157" i="4"/>
  <c r="AF157" i="4"/>
  <c r="AE157" i="4"/>
  <c r="V157" i="4"/>
  <c r="U157" i="4"/>
  <c r="J157" i="4"/>
  <c r="I157" i="4"/>
  <c r="E146" i="6" s="1"/>
  <c r="G157" i="4"/>
  <c r="F157" i="4"/>
  <c r="E157" i="4"/>
  <c r="D146" i="6" s="1"/>
  <c r="D157" i="4"/>
  <c r="C157" i="4"/>
  <c r="B157" i="4"/>
  <c r="EB156" i="4"/>
  <c r="EA156" i="4"/>
  <c r="DW156" i="4"/>
  <c r="DV156" i="4"/>
  <c r="DM156" i="4"/>
  <c r="DL156" i="4"/>
  <c r="DR156" i="4"/>
  <c r="DQ156" i="4"/>
  <c r="CX156" i="4"/>
  <c r="CW156" i="4"/>
  <c r="DC156" i="4"/>
  <c r="DB156" i="4"/>
  <c r="CS156" i="4"/>
  <c r="CR156" i="4"/>
  <c r="CM156" i="4"/>
  <c r="CI156" i="4"/>
  <c r="CH156" i="4"/>
  <c r="BO156" i="4"/>
  <c r="BN156" i="4"/>
  <c r="BT156" i="4"/>
  <c r="BS156" i="4"/>
  <c r="BJ156" i="4"/>
  <c r="BI156" i="4"/>
  <c r="BE156" i="4"/>
  <c r="BD156" i="4"/>
  <c r="AZ156" i="4"/>
  <c r="AY156" i="4"/>
  <c r="AU156" i="4"/>
  <c r="AT156" i="4"/>
  <c r="AK156" i="4"/>
  <c r="AJ156" i="4"/>
  <c r="AP156" i="4"/>
  <c r="AO156" i="4"/>
  <c r="AA156" i="4"/>
  <c r="Z156" i="4"/>
  <c r="AF156" i="4"/>
  <c r="AE156" i="4"/>
  <c r="V156" i="4"/>
  <c r="U156" i="4"/>
  <c r="J156" i="4"/>
  <c r="I156" i="4"/>
  <c r="E145" i="6" s="1"/>
  <c r="G156" i="4"/>
  <c r="F156" i="4"/>
  <c r="E156" i="4"/>
  <c r="D145" i="6" s="1"/>
  <c r="D156" i="4"/>
  <c r="C156" i="4"/>
  <c r="B156" i="4"/>
  <c r="CL156" i="4"/>
  <c r="EB155" i="4"/>
  <c r="EA155" i="4"/>
  <c r="DW155" i="4"/>
  <c r="DV155" i="4"/>
  <c r="DM155" i="4"/>
  <c r="DL155" i="4"/>
  <c r="DR155" i="4"/>
  <c r="DQ155" i="4"/>
  <c r="CX155" i="4"/>
  <c r="CW155" i="4"/>
  <c r="DC155" i="4"/>
  <c r="DB155" i="4"/>
  <c r="CS155" i="4"/>
  <c r="CR155" i="4"/>
  <c r="CM155" i="4"/>
  <c r="CI155" i="4"/>
  <c r="CH155" i="4"/>
  <c r="BO155" i="4"/>
  <c r="BN155" i="4"/>
  <c r="BT155" i="4"/>
  <c r="BS155" i="4"/>
  <c r="BJ155" i="4"/>
  <c r="BI155" i="4"/>
  <c r="BE155" i="4"/>
  <c r="BD155" i="4"/>
  <c r="AZ155" i="4"/>
  <c r="AY155" i="4"/>
  <c r="AU155" i="4"/>
  <c r="AT155" i="4"/>
  <c r="AK155" i="4"/>
  <c r="AJ155" i="4"/>
  <c r="AP155" i="4"/>
  <c r="AO155" i="4"/>
  <c r="AA155" i="4"/>
  <c r="Z155" i="4"/>
  <c r="AF155" i="4"/>
  <c r="AE155" i="4"/>
  <c r="V155" i="4"/>
  <c r="U155" i="4"/>
  <c r="J155" i="4"/>
  <c r="I155" i="4"/>
  <c r="E144" i="6" s="1"/>
  <c r="G155" i="4"/>
  <c r="F155" i="4"/>
  <c r="E155" i="4"/>
  <c r="D144" i="6" s="1"/>
  <c r="D155" i="4"/>
  <c r="C155" i="4"/>
  <c r="B155" i="4"/>
  <c r="EB154" i="4"/>
  <c r="EA154" i="4"/>
  <c r="DW154" i="4"/>
  <c r="DV154" i="4"/>
  <c r="DM154" i="4"/>
  <c r="DL154" i="4"/>
  <c r="DR154" i="4"/>
  <c r="DQ154" i="4"/>
  <c r="CX154" i="4"/>
  <c r="CW154" i="4"/>
  <c r="DC154" i="4"/>
  <c r="DB154" i="4"/>
  <c r="CS154" i="4"/>
  <c r="CR154" i="4"/>
  <c r="CM154" i="4"/>
  <c r="CI154" i="4"/>
  <c r="CH154" i="4"/>
  <c r="BO154" i="4"/>
  <c r="BN154" i="4"/>
  <c r="BT154" i="4"/>
  <c r="BS154" i="4"/>
  <c r="BJ154" i="4"/>
  <c r="BI154" i="4"/>
  <c r="BE154" i="4"/>
  <c r="BD154" i="4"/>
  <c r="AZ154" i="4"/>
  <c r="AY154" i="4"/>
  <c r="AU154" i="4"/>
  <c r="AT154" i="4"/>
  <c r="AK154" i="4"/>
  <c r="AJ154" i="4"/>
  <c r="AP154" i="4"/>
  <c r="AO154" i="4"/>
  <c r="AA154" i="4"/>
  <c r="Z154" i="4"/>
  <c r="AF154" i="4"/>
  <c r="AE154" i="4"/>
  <c r="V154" i="4"/>
  <c r="U154" i="4"/>
  <c r="J154" i="4"/>
  <c r="I154" i="4"/>
  <c r="E143" i="6" s="1"/>
  <c r="G154" i="4"/>
  <c r="F154" i="4"/>
  <c r="E154" i="4"/>
  <c r="D143" i="6" s="1"/>
  <c r="D154" i="4"/>
  <c r="C154" i="4"/>
  <c r="B154" i="4"/>
  <c r="EB153" i="4"/>
  <c r="EA153" i="4"/>
  <c r="DW153" i="4"/>
  <c r="DV153" i="4"/>
  <c r="DM153" i="4"/>
  <c r="DL153" i="4"/>
  <c r="DR153" i="4"/>
  <c r="DQ153" i="4"/>
  <c r="CX153" i="4"/>
  <c r="CW153" i="4"/>
  <c r="DC153" i="4"/>
  <c r="DB153" i="4"/>
  <c r="CS153" i="4"/>
  <c r="CR153" i="4"/>
  <c r="CM153" i="4"/>
  <c r="CI153" i="4"/>
  <c r="CH153" i="4"/>
  <c r="BO153" i="4"/>
  <c r="BN153" i="4"/>
  <c r="BT153" i="4"/>
  <c r="BS153" i="4"/>
  <c r="BJ153" i="4"/>
  <c r="BI153" i="4"/>
  <c r="BE153" i="4"/>
  <c r="BD153" i="4"/>
  <c r="AZ153" i="4"/>
  <c r="AY153" i="4"/>
  <c r="AU153" i="4"/>
  <c r="AT153" i="4"/>
  <c r="AK153" i="4"/>
  <c r="AJ153" i="4"/>
  <c r="AP153" i="4"/>
  <c r="AO153" i="4"/>
  <c r="AA153" i="4"/>
  <c r="Z153" i="4"/>
  <c r="AF153" i="4"/>
  <c r="AE153" i="4"/>
  <c r="V153" i="4"/>
  <c r="U153" i="4"/>
  <c r="J153" i="4"/>
  <c r="I153" i="4"/>
  <c r="E142" i="6" s="1"/>
  <c r="G153" i="4"/>
  <c r="F153" i="4"/>
  <c r="E153" i="4"/>
  <c r="D142" i="6" s="1"/>
  <c r="D153" i="4"/>
  <c r="C153" i="4"/>
  <c r="B153" i="4"/>
  <c r="EB152" i="4"/>
  <c r="EA152" i="4"/>
  <c r="DW152" i="4"/>
  <c r="DV152" i="4"/>
  <c r="DM152" i="4"/>
  <c r="DL152" i="4"/>
  <c r="DR152" i="4"/>
  <c r="DQ152" i="4"/>
  <c r="CX152" i="4"/>
  <c r="CW152" i="4"/>
  <c r="DC152" i="4"/>
  <c r="DB152" i="4"/>
  <c r="CS152" i="4"/>
  <c r="CR152" i="4"/>
  <c r="CM152" i="4"/>
  <c r="CI152" i="4"/>
  <c r="CH152" i="4"/>
  <c r="BO152" i="4"/>
  <c r="BN152" i="4"/>
  <c r="BT152" i="4"/>
  <c r="BS152" i="4"/>
  <c r="BJ152" i="4"/>
  <c r="BI152" i="4"/>
  <c r="BE152" i="4"/>
  <c r="BD152" i="4"/>
  <c r="AZ152" i="4"/>
  <c r="AY152" i="4"/>
  <c r="AU152" i="4"/>
  <c r="AT152" i="4"/>
  <c r="AK152" i="4"/>
  <c r="AJ152" i="4"/>
  <c r="AP152" i="4"/>
  <c r="AO152" i="4"/>
  <c r="AA152" i="4"/>
  <c r="Z152" i="4"/>
  <c r="AF152" i="4"/>
  <c r="AE152" i="4"/>
  <c r="V152" i="4"/>
  <c r="U152" i="4"/>
  <c r="J152" i="4"/>
  <c r="I152" i="4"/>
  <c r="E141" i="6" s="1"/>
  <c r="G152" i="4"/>
  <c r="F152" i="4"/>
  <c r="E152" i="4"/>
  <c r="D141" i="6" s="1"/>
  <c r="D152" i="4"/>
  <c r="C152" i="4"/>
  <c r="B152" i="4"/>
  <c r="CQ152" i="4"/>
  <c r="EB151" i="4"/>
  <c r="EA151" i="4"/>
  <c r="DW151" i="4"/>
  <c r="DV151" i="4"/>
  <c r="DM151" i="4"/>
  <c r="DL151" i="4"/>
  <c r="DR151" i="4"/>
  <c r="DQ151" i="4"/>
  <c r="CX151" i="4"/>
  <c r="CW151" i="4"/>
  <c r="DC151" i="4"/>
  <c r="DB151" i="4"/>
  <c r="CS151" i="4"/>
  <c r="CR151" i="4"/>
  <c r="CM151" i="4"/>
  <c r="CI151" i="4"/>
  <c r="CH151" i="4"/>
  <c r="BO151" i="4"/>
  <c r="BN151" i="4"/>
  <c r="BT151" i="4"/>
  <c r="BS151" i="4"/>
  <c r="BJ151" i="4"/>
  <c r="BI151" i="4"/>
  <c r="BE151" i="4"/>
  <c r="BD151" i="4"/>
  <c r="AZ151" i="4"/>
  <c r="AY151" i="4"/>
  <c r="AU151" i="4"/>
  <c r="AT151" i="4"/>
  <c r="AK151" i="4"/>
  <c r="AJ151" i="4"/>
  <c r="AP151" i="4"/>
  <c r="AO151" i="4"/>
  <c r="AA151" i="4"/>
  <c r="Z151" i="4"/>
  <c r="AF151" i="4"/>
  <c r="AE151" i="4"/>
  <c r="V151" i="4"/>
  <c r="U151" i="4"/>
  <c r="J151" i="4"/>
  <c r="I151" i="4"/>
  <c r="E140" i="6" s="1"/>
  <c r="G151" i="4"/>
  <c r="F151" i="4"/>
  <c r="E151" i="4"/>
  <c r="D140" i="6" s="1"/>
  <c r="D151" i="4"/>
  <c r="C151" i="4"/>
  <c r="B151" i="4"/>
  <c r="AX151" i="4"/>
  <c r="EB150" i="4"/>
  <c r="EA150" i="4"/>
  <c r="DW150" i="4"/>
  <c r="DV150" i="4"/>
  <c r="DM150" i="4"/>
  <c r="DL150" i="4"/>
  <c r="DR150" i="4"/>
  <c r="DQ150" i="4"/>
  <c r="CX150" i="4"/>
  <c r="CW150" i="4"/>
  <c r="DC150" i="4"/>
  <c r="DB150" i="4"/>
  <c r="CS150" i="4"/>
  <c r="CR150" i="4"/>
  <c r="CM150" i="4"/>
  <c r="CI150" i="4"/>
  <c r="CH150" i="4"/>
  <c r="BO150" i="4"/>
  <c r="BN150" i="4"/>
  <c r="BT150" i="4"/>
  <c r="BS150" i="4"/>
  <c r="BJ150" i="4"/>
  <c r="BI150" i="4"/>
  <c r="BE150" i="4"/>
  <c r="BD150" i="4"/>
  <c r="AZ150" i="4"/>
  <c r="AY150" i="4"/>
  <c r="AU150" i="4"/>
  <c r="AT150" i="4"/>
  <c r="AK150" i="4"/>
  <c r="AJ150" i="4"/>
  <c r="AP150" i="4"/>
  <c r="AO150" i="4"/>
  <c r="AA150" i="4"/>
  <c r="Z150" i="4"/>
  <c r="AF150" i="4"/>
  <c r="AE150" i="4"/>
  <c r="V150" i="4"/>
  <c r="U150" i="4"/>
  <c r="J150" i="4"/>
  <c r="I150" i="4"/>
  <c r="E139" i="6" s="1"/>
  <c r="G150" i="4"/>
  <c r="F150" i="4"/>
  <c r="E150" i="4"/>
  <c r="D139" i="6" s="1"/>
  <c r="D150" i="4"/>
  <c r="C150" i="4"/>
  <c r="B150" i="4"/>
  <c r="EB149" i="4"/>
  <c r="EA149" i="4"/>
  <c r="DW149" i="4"/>
  <c r="DV149" i="4"/>
  <c r="DM149" i="4"/>
  <c r="DL149" i="4"/>
  <c r="DR149" i="4"/>
  <c r="DQ149" i="4"/>
  <c r="CX149" i="4"/>
  <c r="CW149" i="4"/>
  <c r="DC149" i="4"/>
  <c r="DB149" i="4"/>
  <c r="CS149" i="4"/>
  <c r="CR149" i="4"/>
  <c r="CM149" i="4"/>
  <c r="CI149" i="4"/>
  <c r="CH149" i="4"/>
  <c r="BO149" i="4"/>
  <c r="BN149" i="4"/>
  <c r="BT149" i="4"/>
  <c r="BS149" i="4"/>
  <c r="BJ149" i="4"/>
  <c r="BI149" i="4"/>
  <c r="BE149" i="4"/>
  <c r="BD149" i="4"/>
  <c r="AZ149" i="4"/>
  <c r="AY149" i="4"/>
  <c r="AU149" i="4"/>
  <c r="AT149" i="4"/>
  <c r="AK149" i="4"/>
  <c r="AJ149" i="4"/>
  <c r="AP149" i="4"/>
  <c r="AO149" i="4"/>
  <c r="AA149" i="4"/>
  <c r="Z149" i="4"/>
  <c r="AF149" i="4"/>
  <c r="AE149" i="4"/>
  <c r="V149" i="4"/>
  <c r="U149" i="4"/>
  <c r="J149" i="4"/>
  <c r="I149" i="4"/>
  <c r="E138" i="6" s="1"/>
  <c r="G149" i="4"/>
  <c r="F149" i="4"/>
  <c r="E149" i="4"/>
  <c r="D138" i="6" s="1"/>
  <c r="D149" i="4"/>
  <c r="C149" i="4"/>
  <c r="B149" i="4"/>
  <c r="CQ149" i="4"/>
  <c r="EB148" i="4"/>
  <c r="EA148" i="4"/>
  <c r="DW148" i="4"/>
  <c r="DV148" i="4"/>
  <c r="DM148" i="4"/>
  <c r="DL148" i="4"/>
  <c r="DR148" i="4"/>
  <c r="DQ148" i="4"/>
  <c r="CX148" i="4"/>
  <c r="CW148" i="4"/>
  <c r="DC148" i="4"/>
  <c r="DB148" i="4"/>
  <c r="CS148" i="4"/>
  <c r="CR148" i="4"/>
  <c r="CM148" i="4"/>
  <c r="CI148" i="4"/>
  <c r="CH148" i="4"/>
  <c r="BO148" i="4"/>
  <c r="BN148" i="4"/>
  <c r="BT148" i="4"/>
  <c r="BS148" i="4"/>
  <c r="BJ148" i="4"/>
  <c r="BI148" i="4"/>
  <c r="BE148" i="4"/>
  <c r="BD148" i="4"/>
  <c r="AZ148" i="4"/>
  <c r="AY148" i="4"/>
  <c r="AU148" i="4"/>
  <c r="AT148" i="4"/>
  <c r="AK148" i="4"/>
  <c r="AJ148" i="4"/>
  <c r="AP148" i="4"/>
  <c r="AO148" i="4"/>
  <c r="AA148" i="4"/>
  <c r="Z148" i="4"/>
  <c r="AF148" i="4"/>
  <c r="AE148" i="4"/>
  <c r="V148" i="4"/>
  <c r="U148" i="4"/>
  <c r="J148" i="4"/>
  <c r="I148" i="4"/>
  <c r="E137" i="6" s="1"/>
  <c r="G148" i="4"/>
  <c r="F148" i="4"/>
  <c r="E148" i="4"/>
  <c r="D137" i="6" s="1"/>
  <c r="D148" i="4"/>
  <c r="C148" i="4"/>
  <c r="B148" i="4"/>
  <c r="DA148" i="4"/>
  <c r="EB147" i="4"/>
  <c r="EA147" i="4"/>
  <c r="DW147" i="4"/>
  <c r="DV147" i="4"/>
  <c r="DM147" i="4"/>
  <c r="DL147" i="4"/>
  <c r="DR147" i="4"/>
  <c r="DQ147" i="4"/>
  <c r="CX147" i="4"/>
  <c r="CW147" i="4"/>
  <c r="DC147" i="4"/>
  <c r="DB147" i="4"/>
  <c r="CS147" i="4"/>
  <c r="CR147" i="4"/>
  <c r="CM147" i="4"/>
  <c r="CI147" i="4"/>
  <c r="CH147" i="4"/>
  <c r="BO147" i="4"/>
  <c r="BN147" i="4"/>
  <c r="BT147" i="4"/>
  <c r="BS147" i="4"/>
  <c r="BJ147" i="4"/>
  <c r="BI147" i="4"/>
  <c r="BE147" i="4"/>
  <c r="BD147" i="4"/>
  <c r="AZ147" i="4"/>
  <c r="AY147" i="4"/>
  <c r="AU147" i="4"/>
  <c r="AT147" i="4"/>
  <c r="AK147" i="4"/>
  <c r="AJ147" i="4"/>
  <c r="AP147" i="4"/>
  <c r="AO147" i="4"/>
  <c r="AA147" i="4"/>
  <c r="Z147" i="4"/>
  <c r="AF147" i="4"/>
  <c r="AE147" i="4"/>
  <c r="V147" i="4"/>
  <c r="U147" i="4"/>
  <c r="J147" i="4"/>
  <c r="I147" i="4"/>
  <c r="E136" i="6" s="1"/>
  <c r="G147" i="4"/>
  <c r="F147" i="4"/>
  <c r="E147" i="4"/>
  <c r="D136" i="6" s="1"/>
  <c r="D147" i="4"/>
  <c r="C147" i="4"/>
  <c r="B147" i="4"/>
  <c r="EB146" i="4"/>
  <c r="EA146" i="4"/>
  <c r="DW146" i="4"/>
  <c r="DV146" i="4"/>
  <c r="DM146" i="4"/>
  <c r="DL146" i="4"/>
  <c r="DR146" i="4"/>
  <c r="DQ146" i="4"/>
  <c r="CX146" i="4"/>
  <c r="CW146" i="4"/>
  <c r="DC146" i="4"/>
  <c r="DB146" i="4"/>
  <c r="CS146" i="4"/>
  <c r="CR146" i="4"/>
  <c r="CM146" i="4"/>
  <c r="CI146" i="4"/>
  <c r="CH146" i="4"/>
  <c r="BO146" i="4"/>
  <c r="BN146" i="4"/>
  <c r="BT146" i="4"/>
  <c r="BS146" i="4"/>
  <c r="BJ146" i="4"/>
  <c r="BI146" i="4"/>
  <c r="BE146" i="4"/>
  <c r="BD146" i="4"/>
  <c r="AZ146" i="4"/>
  <c r="AY146" i="4"/>
  <c r="AU146" i="4"/>
  <c r="AT146" i="4"/>
  <c r="AK146" i="4"/>
  <c r="AJ146" i="4"/>
  <c r="AP146" i="4"/>
  <c r="AO146" i="4"/>
  <c r="AA146" i="4"/>
  <c r="Z146" i="4"/>
  <c r="AF146" i="4"/>
  <c r="AE146" i="4"/>
  <c r="V146" i="4"/>
  <c r="U146" i="4"/>
  <c r="J146" i="4"/>
  <c r="I146" i="4"/>
  <c r="E135" i="6" s="1"/>
  <c r="G146" i="4"/>
  <c r="F146" i="4"/>
  <c r="E146" i="4"/>
  <c r="D135" i="6" s="1"/>
  <c r="D146" i="4"/>
  <c r="C146" i="4"/>
  <c r="B146" i="4"/>
  <c r="BR146" i="4"/>
  <c r="EB145" i="4"/>
  <c r="EA145" i="4"/>
  <c r="DW145" i="4"/>
  <c r="DV145" i="4"/>
  <c r="DM145" i="4"/>
  <c r="DL145" i="4"/>
  <c r="DR145" i="4"/>
  <c r="DQ145" i="4"/>
  <c r="CX145" i="4"/>
  <c r="CW145" i="4"/>
  <c r="DC145" i="4"/>
  <c r="DB145" i="4"/>
  <c r="CS145" i="4"/>
  <c r="CR145" i="4"/>
  <c r="CM145" i="4"/>
  <c r="CI145" i="4"/>
  <c r="CH145" i="4"/>
  <c r="BO145" i="4"/>
  <c r="BN145" i="4"/>
  <c r="BT145" i="4"/>
  <c r="BS145" i="4"/>
  <c r="BJ145" i="4"/>
  <c r="BI145" i="4"/>
  <c r="BE145" i="4"/>
  <c r="BD145" i="4"/>
  <c r="AZ145" i="4"/>
  <c r="AY145" i="4"/>
  <c r="AU145" i="4"/>
  <c r="AT145" i="4"/>
  <c r="AK145" i="4"/>
  <c r="AJ145" i="4"/>
  <c r="AP145" i="4"/>
  <c r="AO145" i="4"/>
  <c r="AA145" i="4"/>
  <c r="Z145" i="4"/>
  <c r="AF145" i="4"/>
  <c r="AE145" i="4"/>
  <c r="V145" i="4"/>
  <c r="U145" i="4"/>
  <c r="J145" i="4"/>
  <c r="I145" i="4"/>
  <c r="E134" i="6" s="1"/>
  <c r="G145" i="4"/>
  <c r="F145" i="4"/>
  <c r="E145" i="4"/>
  <c r="D134" i="6" s="1"/>
  <c r="D145" i="4"/>
  <c r="C145" i="4"/>
  <c r="B145" i="4"/>
  <c r="EB144" i="4"/>
  <c r="EA144" i="4"/>
  <c r="DW144" i="4"/>
  <c r="DV144" i="4"/>
  <c r="DM144" i="4"/>
  <c r="DL144" i="4"/>
  <c r="DR144" i="4"/>
  <c r="DQ144" i="4"/>
  <c r="CX144" i="4"/>
  <c r="CW144" i="4"/>
  <c r="DC144" i="4"/>
  <c r="DB144" i="4"/>
  <c r="CS144" i="4"/>
  <c r="CR144" i="4"/>
  <c r="CM144" i="4"/>
  <c r="CI144" i="4"/>
  <c r="CH144" i="4"/>
  <c r="BO144" i="4"/>
  <c r="BN144" i="4"/>
  <c r="BT144" i="4"/>
  <c r="BS144" i="4"/>
  <c r="BJ144" i="4"/>
  <c r="BI144" i="4"/>
  <c r="BE144" i="4"/>
  <c r="BD144" i="4"/>
  <c r="AZ144" i="4"/>
  <c r="AY144" i="4"/>
  <c r="AU144" i="4"/>
  <c r="AT144" i="4"/>
  <c r="AK144" i="4"/>
  <c r="AJ144" i="4"/>
  <c r="AP144" i="4"/>
  <c r="AO144" i="4"/>
  <c r="AA144" i="4"/>
  <c r="Z144" i="4"/>
  <c r="AF144" i="4"/>
  <c r="AE144" i="4"/>
  <c r="V144" i="4"/>
  <c r="U144" i="4"/>
  <c r="J144" i="4"/>
  <c r="I144" i="4"/>
  <c r="E133" i="6" s="1"/>
  <c r="G144" i="4"/>
  <c r="F144" i="4"/>
  <c r="E144" i="4"/>
  <c r="D133" i="6" s="1"/>
  <c r="D144" i="4"/>
  <c r="C144" i="4"/>
  <c r="B144" i="4"/>
  <c r="BC144" i="4"/>
  <c r="EB143" i="4"/>
  <c r="EA143" i="4"/>
  <c r="DW143" i="4"/>
  <c r="DV143" i="4"/>
  <c r="DM143" i="4"/>
  <c r="DL143" i="4"/>
  <c r="DR143" i="4"/>
  <c r="DQ143" i="4"/>
  <c r="CX143" i="4"/>
  <c r="CW143" i="4"/>
  <c r="DC143" i="4"/>
  <c r="DB143" i="4"/>
  <c r="CS143" i="4"/>
  <c r="CR143" i="4"/>
  <c r="CM143" i="4"/>
  <c r="CI143" i="4"/>
  <c r="CH143" i="4"/>
  <c r="BO143" i="4"/>
  <c r="BN143" i="4"/>
  <c r="BT143" i="4"/>
  <c r="BS143" i="4"/>
  <c r="BJ143" i="4"/>
  <c r="BI143" i="4"/>
  <c r="BE143" i="4"/>
  <c r="BD143" i="4"/>
  <c r="AZ143" i="4"/>
  <c r="AY143" i="4"/>
  <c r="AU143" i="4"/>
  <c r="AT143" i="4"/>
  <c r="AK143" i="4"/>
  <c r="AJ143" i="4"/>
  <c r="AP143" i="4"/>
  <c r="AO143" i="4"/>
  <c r="AA143" i="4"/>
  <c r="Z143" i="4"/>
  <c r="AF143" i="4"/>
  <c r="AE143" i="4"/>
  <c r="V143" i="4"/>
  <c r="U143" i="4"/>
  <c r="J143" i="4"/>
  <c r="I143" i="4"/>
  <c r="E132" i="6" s="1"/>
  <c r="G143" i="4"/>
  <c r="F143" i="4"/>
  <c r="E143" i="4"/>
  <c r="D132" i="6" s="1"/>
  <c r="D143" i="4"/>
  <c r="C143" i="4"/>
  <c r="B143" i="4"/>
  <c r="DZ143" i="4"/>
  <c r="EB142" i="4"/>
  <c r="EA142" i="4"/>
  <c r="DW142" i="4"/>
  <c r="DV142" i="4"/>
  <c r="DM142" i="4"/>
  <c r="DL142" i="4"/>
  <c r="DR142" i="4"/>
  <c r="DQ142" i="4"/>
  <c r="CX142" i="4"/>
  <c r="CW142" i="4"/>
  <c r="DC142" i="4"/>
  <c r="DB142" i="4"/>
  <c r="CS142" i="4"/>
  <c r="CR142" i="4"/>
  <c r="CM142" i="4"/>
  <c r="CI142" i="4"/>
  <c r="CH142" i="4"/>
  <c r="BO142" i="4"/>
  <c r="BN142" i="4"/>
  <c r="BT142" i="4"/>
  <c r="BS142" i="4"/>
  <c r="BJ142" i="4"/>
  <c r="BI142" i="4"/>
  <c r="BE142" i="4"/>
  <c r="BD142" i="4"/>
  <c r="AZ142" i="4"/>
  <c r="AY142" i="4"/>
  <c r="AU142" i="4"/>
  <c r="AT142" i="4"/>
  <c r="AK142" i="4"/>
  <c r="AJ142" i="4"/>
  <c r="AP142" i="4"/>
  <c r="AO142" i="4"/>
  <c r="AA142" i="4"/>
  <c r="Z142" i="4"/>
  <c r="AF142" i="4"/>
  <c r="AE142" i="4"/>
  <c r="V142" i="4"/>
  <c r="U142" i="4"/>
  <c r="J142" i="4"/>
  <c r="I142" i="4"/>
  <c r="E131" i="6" s="1"/>
  <c r="G142" i="4"/>
  <c r="F142" i="4"/>
  <c r="E142" i="4"/>
  <c r="D131" i="6" s="1"/>
  <c r="D142" i="4"/>
  <c r="C142" i="4"/>
  <c r="B142" i="4"/>
  <c r="EB141" i="4"/>
  <c r="EA141" i="4"/>
  <c r="DW141" i="4"/>
  <c r="DV141" i="4"/>
  <c r="DM141" i="4"/>
  <c r="DL141" i="4"/>
  <c r="DR141" i="4"/>
  <c r="DQ141" i="4"/>
  <c r="CX141" i="4"/>
  <c r="CW141" i="4"/>
  <c r="DC141" i="4"/>
  <c r="DB141" i="4"/>
  <c r="CS141" i="4"/>
  <c r="CR141" i="4"/>
  <c r="CM141" i="4"/>
  <c r="CI141" i="4"/>
  <c r="CH141" i="4"/>
  <c r="BO141" i="4"/>
  <c r="BN141" i="4"/>
  <c r="BT141" i="4"/>
  <c r="BS141" i="4"/>
  <c r="BJ141" i="4"/>
  <c r="BI141" i="4"/>
  <c r="BE141" i="4"/>
  <c r="BD141" i="4"/>
  <c r="AZ141" i="4"/>
  <c r="AY141" i="4"/>
  <c r="AU141" i="4"/>
  <c r="AT141" i="4"/>
  <c r="AK141" i="4"/>
  <c r="AJ141" i="4"/>
  <c r="AP141" i="4"/>
  <c r="AO141" i="4"/>
  <c r="AA141" i="4"/>
  <c r="Z141" i="4"/>
  <c r="AF141" i="4"/>
  <c r="AE141" i="4"/>
  <c r="V141" i="4"/>
  <c r="U141" i="4"/>
  <c r="J141" i="4"/>
  <c r="I141" i="4"/>
  <c r="E130" i="6" s="1"/>
  <c r="G141" i="4"/>
  <c r="F141" i="4"/>
  <c r="E141" i="4"/>
  <c r="D130" i="6" s="1"/>
  <c r="D141" i="4"/>
  <c r="C141" i="4"/>
  <c r="B141" i="4"/>
  <c r="CQ141" i="4"/>
  <c r="EB140" i="4"/>
  <c r="EA140" i="4"/>
  <c r="DW140" i="4"/>
  <c r="DV140" i="4"/>
  <c r="DM140" i="4"/>
  <c r="DL140" i="4"/>
  <c r="DR140" i="4"/>
  <c r="DQ140" i="4"/>
  <c r="CX140" i="4"/>
  <c r="CW140" i="4"/>
  <c r="DC140" i="4"/>
  <c r="DB140" i="4"/>
  <c r="CS140" i="4"/>
  <c r="CR140" i="4"/>
  <c r="CM140" i="4"/>
  <c r="CI140" i="4"/>
  <c r="CH140" i="4"/>
  <c r="BO140" i="4"/>
  <c r="BN140" i="4"/>
  <c r="BT140" i="4"/>
  <c r="BS140" i="4"/>
  <c r="BJ140" i="4"/>
  <c r="BI140" i="4"/>
  <c r="BE140" i="4"/>
  <c r="BD140" i="4"/>
  <c r="AZ140" i="4"/>
  <c r="AY140" i="4"/>
  <c r="AU140" i="4"/>
  <c r="AT140" i="4"/>
  <c r="AK140" i="4"/>
  <c r="AJ140" i="4"/>
  <c r="AP140" i="4"/>
  <c r="AO140" i="4"/>
  <c r="AA140" i="4"/>
  <c r="Z140" i="4"/>
  <c r="AF140" i="4"/>
  <c r="AE140" i="4"/>
  <c r="V140" i="4"/>
  <c r="U140" i="4"/>
  <c r="J140" i="4"/>
  <c r="I140" i="4"/>
  <c r="E129" i="6" s="1"/>
  <c r="G140" i="4"/>
  <c r="F140" i="4"/>
  <c r="E140" i="4"/>
  <c r="D129" i="6" s="1"/>
  <c r="D140" i="4"/>
  <c r="C140" i="4"/>
  <c r="B140" i="4"/>
  <c r="BM140" i="4"/>
  <c r="EB139" i="4"/>
  <c r="EA139" i="4"/>
  <c r="DW139" i="4"/>
  <c r="DV139" i="4"/>
  <c r="DM139" i="4"/>
  <c r="DL139" i="4"/>
  <c r="DR139" i="4"/>
  <c r="DQ139" i="4"/>
  <c r="CX139" i="4"/>
  <c r="CW139" i="4"/>
  <c r="DC139" i="4"/>
  <c r="DB139" i="4"/>
  <c r="CS139" i="4"/>
  <c r="CR139" i="4"/>
  <c r="CM139" i="4"/>
  <c r="CI139" i="4"/>
  <c r="CH139" i="4"/>
  <c r="BO139" i="4"/>
  <c r="BN139" i="4"/>
  <c r="BT139" i="4"/>
  <c r="BS139" i="4"/>
  <c r="BJ139" i="4"/>
  <c r="BI139" i="4"/>
  <c r="BE139" i="4"/>
  <c r="BD139" i="4"/>
  <c r="AZ139" i="4"/>
  <c r="AY139" i="4"/>
  <c r="AU139" i="4"/>
  <c r="AT139" i="4"/>
  <c r="AK139" i="4"/>
  <c r="AJ139" i="4"/>
  <c r="AP139" i="4"/>
  <c r="AO139" i="4"/>
  <c r="AA139" i="4"/>
  <c r="Z139" i="4"/>
  <c r="AF139" i="4"/>
  <c r="AE139" i="4"/>
  <c r="V139" i="4"/>
  <c r="U139" i="4"/>
  <c r="J139" i="4"/>
  <c r="I139" i="4"/>
  <c r="E128" i="6" s="1"/>
  <c r="G139" i="4"/>
  <c r="F139" i="4"/>
  <c r="E139" i="4"/>
  <c r="D128" i="6" s="1"/>
  <c r="D139" i="4"/>
  <c r="C139" i="4"/>
  <c r="B139" i="4"/>
  <c r="DZ139" i="4"/>
  <c r="EB138" i="4"/>
  <c r="EA138" i="4"/>
  <c r="DW138" i="4"/>
  <c r="DV138" i="4"/>
  <c r="DM138" i="4"/>
  <c r="DL138" i="4"/>
  <c r="DR138" i="4"/>
  <c r="DQ138" i="4"/>
  <c r="CX138" i="4"/>
  <c r="CW138" i="4"/>
  <c r="DC138" i="4"/>
  <c r="DB138" i="4"/>
  <c r="CS138" i="4"/>
  <c r="CR138" i="4"/>
  <c r="CM138" i="4"/>
  <c r="CI138" i="4"/>
  <c r="CH138" i="4"/>
  <c r="BO138" i="4"/>
  <c r="BN138" i="4"/>
  <c r="BT138" i="4"/>
  <c r="BS138" i="4"/>
  <c r="BJ138" i="4"/>
  <c r="BI138" i="4"/>
  <c r="BE138" i="4"/>
  <c r="BD138" i="4"/>
  <c r="AZ138" i="4"/>
  <c r="AY138" i="4"/>
  <c r="AU138" i="4"/>
  <c r="AT138" i="4"/>
  <c r="AK138" i="4"/>
  <c r="AJ138" i="4"/>
  <c r="AP138" i="4"/>
  <c r="AO138" i="4"/>
  <c r="AA138" i="4"/>
  <c r="Z138" i="4"/>
  <c r="AF138" i="4"/>
  <c r="AE138" i="4"/>
  <c r="V138" i="4"/>
  <c r="U138" i="4"/>
  <c r="J138" i="4"/>
  <c r="I138" i="4"/>
  <c r="E127" i="6" s="1"/>
  <c r="G138" i="4"/>
  <c r="F138" i="4"/>
  <c r="E138" i="4"/>
  <c r="D127" i="6" s="1"/>
  <c r="D138" i="4"/>
  <c r="C138" i="4"/>
  <c r="B138" i="4"/>
  <c r="CV138" i="4"/>
  <c r="EB137" i="4"/>
  <c r="EA137" i="4"/>
  <c r="DW137" i="4"/>
  <c r="DV137" i="4"/>
  <c r="DM137" i="4"/>
  <c r="DL137" i="4"/>
  <c r="DR137" i="4"/>
  <c r="DQ137" i="4"/>
  <c r="CX137" i="4"/>
  <c r="CW137" i="4"/>
  <c r="DC137" i="4"/>
  <c r="DB137" i="4"/>
  <c r="CS137" i="4"/>
  <c r="CR137" i="4"/>
  <c r="CM137" i="4"/>
  <c r="CI137" i="4"/>
  <c r="CH137" i="4"/>
  <c r="BO137" i="4"/>
  <c r="BN137" i="4"/>
  <c r="BT137" i="4"/>
  <c r="BS137" i="4"/>
  <c r="BJ137" i="4"/>
  <c r="BI137" i="4"/>
  <c r="BE137" i="4"/>
  <c r="BD137" i="4"/>
  <c r="AZ137" i="4"/>
  <c r="AY137" i="4"/>
  <c r="AU137" i="4"/>
  <c r="AT137" i="4"/>
  <c r="AK137" i="4"/>
  <c r="AJ137" i="4"/>
  <c r="AP137" i="4"/>
  <c r="AO137" i="4"/>
  <c r="AA137" i="4"/>
  <c r="Z137" i="4"/>
  <c r="AF137" i="4"/>
  <c r="AE137" i="4"/>
  <c r="V137" i="4"/>
  <c r="U137" i="4"/>
  <c r="J137" i="4"/>
  <c r="I137" i="4"/>
  <c r="E126" i="6" s="1"/>
  <c r="G137" i="4"/>
  <c r="F137" i="4"/>
  <c r="E137" i="4"/>
  <c r="D126" i="6" s="1"/>
  <c r="D137" i="4"/>
  <c r="C137" i="4"/>
  <c r="B137" i="4"/>
  <c r="EB136" i="4"/>
  <c r="EA136" i="4"/>
  <c r="DW136" i="4"/>
  <c r="DV136" i="4"/>
  <c r="DM136" i="4"/>
  <c r="DL136" i="4"/>
  <c r="DR136" i="4"/>
  <c r="DQ136" i="4"/>
  <c r="CX136" i="4"/>
  <c r="CW136" i="4"/>
  <c r="DC136" i="4"/>
  <c r="DB136" i="4"/>
  <c r="CS136" i="4"/>
  <c r="CR136" i="4"/>
  <c r="CM136" i="4"/>
  <c r="CI136" i="4"/>
  <c r="CH136" i="4"/>
  <c r="BO136" i="4"/>
  <c r="BN136" i="4"/>
  <c r="BT136" i="4"/>
  <c r="BS136" i="4"/>
  <c r="BJ136" i="4"/>
  <c r="BI136" i="4"/>
  <c r="BE136" i="4"/>
  <c r="BD136" i="4"/>
  <c r="AZ136" i="4"/>
  <c r="AY136" i="4"/>
  <c r="AU136" i="4"/>
  <c r="AT136" i="4"/>
  <c r="AK136" i="4"/>
  <c r="AJ136" i="4"/>
  <c r="AP136" i="4"/>
  <c r="AO136" i="4"/>
  <c r="AA136" i="4"/>
  <c r="Z136" i="4"/>
  <c r="AF136" i="4"/>
  <c r="AE136" i="4"/>
  <c r="V136" i="4"/>
  <c r="U136" i="4"/>
  <c r="J136" i="4"/>
  <c r="I136" i="4"/>
  <c r="E125" i="6" s="1"/>
  <c r="G136" i="4"/>
  <c r="F136" i="4"/>
  <c r="E136" i="4"/>
  <c r="D125" i="6" s="1"/>
  <c r="D136" i="4"/>
  <c r="C136" i="4"/>
  <c r="B136" i="4"/>
  <c r="EB135" i="4"/>
  <c r="EA135" i="4"/>
  <c r="DW135" i="4"/>
  <c r="DV135" i="4"/>
  <c r="DM135" i="4"/>
  <c r="DL135" i="4"/>
  <c r="DR135" i="4"/>
  <c r="DQ135" i="4"/>
  <c r="CX135" i="4"/>
  <c r="CW135" i="4"/>
  <c r="DC135" i="4"/>
  <c r="DB135" i="4"/>
  <c r="CS135" i="4"/>
  <c r="CR135" i="4"/>
  <c r="CM135" i="4"/>
  <c r="CI135" i="4"/>
  <c r="CH135" i="4"/>
  <c r="BO135" i="4"/>
  <c r="BN135" i="4"/>
  <c r="BT135" i="4"/>
  <c r="BS135" i="4"/>
  <c r="BJ135" i="4"/>
  <c r="BI135" i="4"/>
  <c r="BE135" i="4"/>
  <c r="BD135" i="4"/>
  <c r="AZ135" i="4"/>
  <c r="AY135" i="4"/>
  <c r="AU135" i="4"/>
  <c r="AT135" i="4"/>
  <c r="AK135" i="4"/>
  <c r="AJ135" i="4"/>
  <c r="AP135" i="4"/>
  <c r="AO135" i="4"/>
  <c r="AA135" i="4"/>
  <c r="Z135" i="4"/>
  <c r="AF135" i="4"/>
  <c r="AE135" i="4"/>
  <c r="V135" i="4"/>
  <c r="U135" i="4"/>
  <c r="J135" i="4"/>
  <c r="I135" i="4"/>
  <c r="E124" i="6" s="1"/>
  <c r="G135" i="4"/>
  <c r="F135" i="4"/>
  <c r="E135" i="4"/>
  <c r="D124" i="6" s="1"/>
  <c r="D135" i="4"/>
  <c r="C135" i="4"/>
  <c r="B135" i="4"/>
  <c r="BH135" i="4"/>
  <c r="EB134" i="4"/>
  <c r="EA134" i="4"/>
  <c r="DW134" i="4"/>
  <c r="DV134" i="4"/>
  <c r="DM134" i="4"/>
  <c r="DL134" i="4"/>
  <c r="DR134" i="4"/>
  <c r="DQ134" i="4"/>
  <c r="CX134" i="4"/>
  <c r="CW134" i="4"/>
  <c r="DC134" i="4"/>
  <c r="DB134" i="4"/>
  <c r="CS134" i="4"/>
  <c r="CR134" i="4"/>
  <c r="CM134" i="4"/>
  <c r="CI134" i="4"/>
  <c r="CH134" i="4"/>
  <c r="BO134" i="4"/>
  <c r="BN134" i="4"/>
  <c r="BT134" i="4"/>
  <c r="BS134" i="4"/>
  <c r="BJ134" i="4"/>
  <c r="BI134" i="4"/>
  <c r="BE134" i="4"/>
  <c r="BD134" i="4"/>
  <c r="AZ134" i="4"/>
  <c r="AY134" i="4"/>
  <c r="AU134" i="4"/>
  <c r="AT134" i="4"/>
  <c r="AK134" i="4"/>
  <c r="AJ134" i="4"/>
  <c r="AP134" i="4"/>
  <c r="AO134" i="4"/>
  <c r="AA134" i="4"/>
  <c r="Z134" i="4"/>
  <c r="AF134" i="4"/>
  <c r="AE134" i="4"/>
  <c r="V134" i="4"/>
  <c r="U134" i="4"/>
  <c r="J134" i="4"/>
  <c r="I134" i="4"/>
  <c r="E123" i="6" s="1"/>
  <c r="G134" i="4"/>
  <c r="F134" i="4"/>
  <c r="E134" i="4"/>
  <c r="D123" i="6" s="1"/>
  <c r="D134" i="4"/>
  <c r="C134" i="4"/>
  <c r="B134" i="4"/>
  <c r="AN134" i="4"/>
  <c r="EB133" i="4"/>
  <c r="EA133" i="4"/>
  <c r="DW133" i="4"/>
  <c r="DV133" i="4"/>
  <c r="DM133" i="4"/>
  <c r="DL133" i="4"/>
  <c r="DR133" i="4"/>
  <c r="DQ133" i="4"/>
  <c r="CX133" i="4"/>
  <c r="CW133" i="4"/>
  <c r="DC133" i="4"/>
  <c r="DB133" i="4"/>
  <c r="CS133" i="4"/>
  <c r="CR133" i="4"/>
  <c r="CM133" i="4"/>
  <c r="CI133" i="4"/>
  <c r="CH133" i="4"/>
  <c r="BO133" i="4"/>
  <c r="BN133" i="4"/>
  <c r="BT133" i="4"/>
  <c r="BS133" i="4"/>
  <c r="BJ133" i="4"/>
  <c r="BI133" i="4"/>
  <c r="BE133" i="4"/>
  <c r="BD133" i="4"/>
  <c r="AZ133" i="4"/>
  <c r="AY133" i="4"/>
  <c r="AU133" i="4"/>
  <c r="AT133" i="4"/>
  <c r="AK133" i="4"/>
  <c r="AJ133" i="4"/>
  <c r="AP133" i="4"/>
  <c r="AO133" i="4"/>
  <c r="AA133" i="4"/>
  <c r="Z133" i="4"/>
  <c r="AF133" i="4"/>
  <c r="AE133" i="4"/>
  <c r="V133" i="4"/>
  <c r="U133" i="4"/>
  <c r="J133" i="4"/>
  <c r="I133" i="4"/>
  <c r="E122" i="6" s="1"/>
  <c r="G133" i="4"/>
  <c r="F133" i="4"/>
  <c r="E133" i="4"/>
  <c r="D122" i="6" s="1"/>
  <c r="D133" i="4"/>
  <c r="C133" i="4"/>
  <c r="B133" i="4"/>
  <c r="DA133" i="4"/>
  <c r="EB132" i="4"/>
  <c r="EA132" i="4"/>
  <c r="DW132" i="4"/>
  <c r="DV132" i="4"/>
  <c r="DM132" i="4"/>
  <c r="DL132" i="4"/>
  <c r="DR132" i="4"/>
  <c r="DQ132" i="4"/>
  <c r="CX132" i="4"/>
  <c r="CW132" i="4"/>
  <c r="DC132" i="4"/>
  <c r="DB132" i="4"/>
  <c r="CS132" i="4"/>
  <c r="CR132" i="4"/>
  <c r="CM132" i="4"/>
  <c r="CI132" i="4"/>
  <c r="CH132" i="4"/>
  <c r="BO132" i="4"/>
  <c r="BN132" i="4"/>
  <c r="BT132" i="4"/>
  <c r="BS132" i="4"/>
  <c r="BJ132" i="4"/>
  <c r="BI132" i="4"/>
  <c r="BE132" i="4"/>
  <c r="BD132" i="4"/>
  <c r="AZ132" i="4"/>
  <c r="AY132" i="4"/>
  <c r="AU132" i="4"/>
  <c r="AT132" i="4"/>
  <c r="AK132" i="4"/>
  <c r="AJ132" i="4"/>
  <c r="AP132" i="4"/>
  <c r="AO132" i="4"/>
  <c r="AA132" i="4"/>
  <c r="Z132" i="4"/>
  <c r="AF132" i="4"/>
  <c r="AE132" i="4"/>
  <c r="V132" i="4"/>
  <c r="U132" i="4"/>
  <c r="J132" i="4"/>
  <c r="I132" i="4"/>
  <c r="E121" i="6" s="1"/>
  <c r="G132" i="4"/>
  <c r="F132" i="4"/>
  <c r="E132" i="4"/>
  <c r="D121" i="6" s="1"/>
  <c r="D132" i="4"/>
  <c r="C132" i="4"/>
  <c r="B132" i="4"/>
  <c r="CV132" i="4"/>
  <c r="EB131" i="4"/>
  <c r="EA131" i="4"/>
  <c r="DW131" i="4"/>
  <c r="DV131" i="4"/>
  <c r="DM131" i="4"/>
  <c r="DL131" i="4"/>
  <c r="DR131" i="4"/>
  <c r="DQ131" i="4"/>
  <c r="CX131" i="4"/>
  <c r="CW131" i="4"/>
  <c r="DC131" i="4"/>
  <c r="DB131" i="4"/>
  <c r="CS131" i="4"/>
  <c r="CR131" i="4"/>
  <c r="CM131" i="4"/>
  <c r="CI131" i="4"/>
  <c r="CH131" i="4"/>
  <c r="BO131" i="4"/>
  <c r="BN131" i="4"/>
  <c r="BT131" i="4"/>
  <c r="BS131" i="4"/>
  <c r="BJ131" i="4"/>
  <c r="BI131" i="4"/>
  <c r="BE131" i="4"/>
  <c r="BD131" i="4"/>
  <c r="AZ131" i="4"/>
  <c r="AY131" i="4"/>
  <c r="AU131" i="4"/>
  <c r="AT131" i="4"/>
  <c r="AK131" i="4"/>
  <c r="AJ131" i="4"/>
  <c r="AP131" i="4"/>
  <c r="AO131" i="4"/>
  <c r="AA131" i="4"/>
  <c r="Z131" i="4"/>
  <c r="AF131" i="4"/>
  <c r="AE131" i="4"/>
  <c r="V131" i="4"/>
  <c r="U131" i="4"/>
  <c r="J131" i="4"/>
  <c r="I131" i="4"/>
  <c r="E120" i="6" s="1"/>
  <c r="G131" i="4"/>
  <c r="F131" i="4"/>
  <c r="E131" i="4"/>
  <c r="D120" i="6" s="1"/>
  <c r="D131" i="4"/>
  <c r="C131" i="4"/>
  <c r="B131" i="4"/>
  <c r="EB130" i="4"/>
  <c r="EA130" i="4"/>
  <c r="DW130" i="4"/>
  <c r="DV130" i="4"/>
  <c r="DM130" i="4"/>
  <c r="DL130" i="4"/>
  <c r="DR130" i="4"/>
  <c r="DQ130" i="4"/>
  <c r="CX130" i="4"/>
  <c r="CW130" i="4"/>
  <c r="DC130" i="4"/>
  <c r="DB130" i="4"/>
  <c r="CS130" i="4"/>
  <c r="CR130" i="4"/>
  <c r="CM130" i="4"/>
  <c r="CI130" i="4"/>
  <c r="CH130" i="4"/>
  <c r="BO130" i="4"/>
  <c r="BN130" i="4"/>
  <c r="BT130" i="4"/>
  <c r="BS130" i="4"/>
  <c r="BJ130" i="4"/>
  <c r="BI130" i="4"/>
  <c r="BE130" i="4"/>
  <c r="BD130" i="4"/>
  <c r="AZ130" i="4"/>
  <c r="AY130" i="4"/>
  <c r="AU130" i="4"/>
  <c r="AT130" i="4"/>
  <c r="AK130" i="4"/>
  <c r="AJ130" i="4"/>
  <c r="AP130" i="4"/>
  <c r="AO130" i="4"/>
  <c r="AA130" i="4"/>
  <c r="Z130" i="4"/>
  <c r="AF130" i="4"/>
  <c r="AE130" i="4"/>
  <c r="V130" i="4"/>
  <c r="U130" i="4"/>
  <c r="J130" i="4"/>
  <c r="I130" i="4"/>
  <c r="E119" i="6" s="1"/>
  <c r="G130" i="4"/>
  <c r="F130" i="4"/>
  <c r="E130" i="4"/>
  <c r="D119" i="6" s="1"/>
  <c r="D130" i="4"/>
  <c r="C130" i="4"/>
  <c r="B130" i="4"/>
  <c r="EB129" i="4"/>
  <c r="EA129" i="4"/>
  <c r="DW129" i="4"/>
  <c r="DV129" i="4"/>
  <c r="DM129" i="4"/>
  <c r="DL129" i="4"/>
  <c r="DR129" i="4"/>
  <c r="DQ129" i="4"/>
  <c r="CX129" i="4"/>
  <c r="CW129" i="4"/>
  <c r="DC129" i="4"/>
  <c r="DB129" i="4"/>
  <c r="CS129" i="4"/>
  <c r="CR129" i="4"/>
  <c r="CM129" i="4"/>
  <c r="CI129" i="4"/>
  <c r="CH129" i="4"/>
  <c r="BO129" i="4"/>
  <c r="BN129" i="4"/>
  <c r="BT129" i="4"/>
  <c r="BS129" i="4"/>
  <c r="BJ129" i="4"/>
  <c r="BI129" i="4"/>
  <c r="BE129" i="4"/>
  <c r="BD129" i="4"/>
  <c r="AZ129" i="4"/>
  <c r="AY129" i="4"/>
  <c r="AU129" i="4"/>
  <c r="AT129" i="4"/>
  <c r="AK129" i="4"/>
  <c r="AJ129" i="4"/>
  <c r="AP129" i="4"/>
  <c r="AO129" i="4"/>
  <c r="AA129" i="4"/>
  <c r="Z129" i="4"/>
  <c r="AF129" i="4"/>
  <c r="AE129" i="4"/>
  <c r="V129" i="4"/>
  <c r="U129" i="4"/>
  <c r="J129" i="4"/>
  <c r="I129" i="4"/>
  <c r="E118" i="6" s="1"/>
  <c r="G129" i="4"/>
  <c r="F129" i="4"/>
  <c r="E129" i="4"/>
  <c r="D118" i="6" s="1"/>
  <c r="D129" i="4"/>
  <c r="C129" i="4"/>
  <c r="B129" i="4"/>
  <c r="CV129" i="4"/>
  <c r="EB128" i="4"/>
  <c r="EA128" i="4"/>
  <c r="DW128" i="4"/>
  <c r="DV128" i="4"/>
  <c r="DM128" i="4"/>
  <c r="DL128" i="4"/>
  <c r="DR128" i="4"/>
  <c r="DQ128" i="4"/>
  <c r="CX128" i="4"/>
  <c r="CW128" i="4"/>
  <c r="DC128" i="4"/>
  <c r="DB128" i="4"/>
  <c r="CS128" i="4"/>
  <c r="CR128" i="4"/>
  <c r="CM128" i="4"/>
  <c r="CI128" i="4"/>
  <c r="CH128" i="4"/>
  <c r="BO128" i="4"/>
  <c r="BN128" i="4"/>
  <c r="BT128" i="4"/>
  <c r="BS128" i="4"/>
  <c r="BJ128" i="4"/>
  <c r="BI128" i="4"/>
  <c r="BE128" i="4"/>
  <c r="BD128" i="4"/>
  <c r="AZ128" i="4"/>
  <c r="AY128" i="4"/>
  <c r="AU128" i="4"/>
  <c r="AT128" i="4"/>
  <c r="AK128" i="4"/>
  <c r="AJ128" i="4"/>
  <c r="AP128" i="4"/>
  <c r="AO128" i="4"/>
  <c r="AA128" i="4"/>
  <c r="Z128" i="4"/>
  <c r="AF128" i="4"/>
  <c r="AE128" i="4"/>
  <c r="V128" i="4"/>
  <c r="U128" i="4"/>
  <c r="J128" i="4"/>
  <c r="I128" i="4"/>
  <c r="E117" i="6" s="1"/>
  <c r="G128" i="4"/>
  <c r="F128" i="4"/>
  <c r="E128" i="4"/>
  <c r="D117" i="6" s="1"/>
  <c r="D128" i="4"/>
  <c r="C128" i="4"/>
  <c r="B128" i="4"/>
  <c r="EB127" i="4"/>
  <c r="EA127" i="4"/>
  <c r="DW127" i="4"/>
  <c r="DV127" i="4"/>
  <c r="DM127" i="4"/>
  <c r="DL127" i="4"/>
  <c r="DR127" i="4"/>
  <c r="DQ127" i="4"/>
  <c r="CX127" i="4"/>
  <c r="CW127" i="4"/>
  <c r="DC127" i="4"/>
  <c r="DB127" i="4"/>
  <c r="CS127" i="4"/>
  <c r="CR127" i="4"/>
  <c r="CM127" i="4"/>
  <c r="CI127" i="4"/>
  <c r="CH127" i="4"/>
  <c r="BO127" i="4"/>
  <c r="BN127" i="4"/>
  <c r="BT127" i="4"/>
  <c r="BS127" i="4"/>
  <c r="BJ127" i="4"/>
  <c r="BI127" i="4"/>
  <c r="BE127" i="4"/>
  <c r="BD127" i="4"/>
  <c r="AZ127" i="4"/>
  <c r="AY127" i="4"/>
  <c r="AU127" i="4"/>
  <c r="AT127" i="4"/>
  <c r="AK127" i="4"/>
  <c r="AJ127" i="4"/>
  <c r="AP127" i="4"/>
  <c r="AO127" i="4"/>
  <c r="AA127" i="4"/>
  <c r="Z127" i="4"/>
  <c r="AF127" i="4"/>
  <c r="AE127" i="4"/>
  <c r="V127" i="4"/>
  <c r="U127" i="4"/>
  <c r="J127" i="4"/>
  <c r="I127" i="4"/>
  <c r="E116" i="6" s="1"/>
  <c r="G127" i="4"/>
  <c r="F127" i="4"/>
  <c r="E127" i="4"/>
  <c r="D116" i="6" s="1"/>
  <c r="D127" i="4"/>
  <c r="C127" i="4"/>
  <c r="B127" i="4"/>
  <c r="EB126" i="4"/>
  <c r="EA126" i="4"/>
  <c r="DW126" i="4"/>
  <c r="DV126" i="4"/>
  <c r="DM126" i="4"/>
  <c r="DL126" i="4"/>
  <c r="DR126" i="4"/>
  <c r="DQ126" i="4"/>
  <c r="CX126" i="4"/>
  <c r="CW126" i="4"/>
  <c r="DC126" i="4"/>
  <c r="DB126" i="4"/>
  <c r="CS126" i="4"/>
  <c r="CR126" i="4"/>
  <c r="CM126" i="4"/>
  <c r="CI126" i="4"/>
  <c r="CH126" i="4"/>
  <c r="BO126" i="4"/>
  <c r="BN126" i="4"/>
  <c r="BT126" i="4"/>
  <c r="BS126" i="4"/>
  <c r="BJ126" i="4"/>
  <c r="BI126" i="4"/>
  <c r="BE126" i="4"/>
  <c r="BD126" i="4"/>
  <c r="AZ126" i="4"/>
  <c r="AY126" i="4"/>
  <c r="AU126" i="4"/>
  <c r="AT126" i="4"/>
  <c r="AK126" i="4"/>
  <c r="AJ126" i="4"/>
  <c r="AP126" i="4"/>
  <c r="AO126" i="4"/>
  <c r="AA126" i="4"/>
  <c r="Z126" i="4"/>
  <c r="AF126" i="4"/>
  <c r="AE126" i="4"/>
  <c r="V126" i="4"/>
  <c r="U126" i="4"/>
  <c r="J126" i="4"/>
  <c r="I126" i="4"/>
  <c r="E115" i="6" s="1"/>
  <c r="G126" i="4"/>
  <c r="F126" i="4"/>
  <c r="E126" i="4"/>
  <c r="D115" i="6" s="1"/>
  <c r="D126" i="4"/>
  <c r="C126" i="4"/>
  <c r="B126" i="4"/>
  <c r="EB125" i="4"/>
  <c r="EA125" i="4"/>
  <c r="DW125" i="4"/>
  <c r="DV125" i="4"/>
  <c r="DM125" i="4"/>
  <c r="DL125" i="4"/>
  <c r="DR125" i="4"/>
  <c r="DQ125" i="4"/>
  <c r="CX125" i="4"/>
  <c r="CW125" i="4"/>
  <c r="DC125" i="4"/>
  <c r="DB125" i="4"/>
  <c r="CS125" i="4"/>
  <c r="CR125" i="4"/>
  <c r="CM125" i="4"/>
  <c r="CI125" i="4"/>
  <c r="CH125" i="4"/>
  <c r="BO125" i="4"/>
  <c r="BN125" i="4"/>
  <c r="BT125" i="4"/>
  <c r="BS125" i="4"/>
  <c r="BJ125" i="4"/>
  <c r="BI125" i="4"/>
  <c r="BE125" i="4"/>
  <c r="BD125" i="4"/>
  <c r="AZ125" i="4"/>
  <c r="AY125" i="4"/>
  <c r="AU125" i="4"/>
  <c r="AT125" i="4"/>
  <c r="AK125" i="4"/>
  <c r="AJ125" i="4"/>
  <c r="AP125" i="4"/>
  <c r="AO125" i="4"/>
  <c r="AA125" i="4"/>
  <c r="Z125" i="4"/>
  <c r="AF125" i="4"/>
  <c r="AE125" i="4"/>
  <c r="V125" i="4"/>
  <c r="U125" i="4"/>
  <c r="J125" i="4"/>
  <c r="I125" i="4"/>
  <c r="E114" i="6" s="1"/>
  <c r="G125" i="4"/>
  <c r="F125" i="4"/>
  <c r="E125" i="4"/>
  <c r="D114" i="6" s="1"/>
  <c r="D125" i="4"/>
  <c r="C125" i="4"/>
  <c r="B125" i="4"/>
  <c r="EB124" i="4"/>
  <c r="EA124" i="4"/>
  <c r="DW124" i="4"/>
  <c r="DV124" i="4"/>
  <c r="DM124" i="4"/>
  <c r="DL124" i="4"/>
  <c r="DR124" i="4"/>
  <c r="DQ124" i="4"/>
  <c r="CX124" i="4"/>
  <c r="CW124" i="4"/>
  <c r="DC124" i="4"/>
  <c r="DB124" i="4"/>
  <c r="CS124" i="4"/>
  <c r="CR124" i="4"/>
  <c r="CM124" i="4"/>
  <c r="CI124" i="4"/>
  <c r="CH124" i="4"/>
  <c r="BO124" i="4"/>
  <c r="BN124" i="4"/>
  <c r="BT124" i="4"/>
  <c r="BS124" i="4"/>
  <c r="BJ124" i="4"/>
  <c r="BI124" i="4"/>
  <c r="BE124" i="4"/>
  <c r="BD124" i="4"/>
  <c r="AZ124" i="4"/>
  <c r="AY124" i="4"/>
  <c r="AU124" i="4"/>
  <c r="AT124" i="4"/>
  <c r="AK124" i="4"/>
  <c r="AJ124" i="4"/>
  <c r="AP124" i="4"/>
  <c r="AO124" i="4"/>
  <c r="AA124" i="4"/>
  <c r="Z124" i="4"/>
  <c r="AF124" i="4"/>
  <c r="AE124" i="4"/>
  <c r="V124" i="4"/>
  <c r="U124" i="4"/>
  <c r="J124" i="4"/>
  <c r="I124" i="4"/>
  <c r="E113" i="6" s="1"/>
  <c r="G124" i="4"/>
  <c r="F124" i="4"/>
  <c r="E124" i="4"/>
  <c r="D113" i="6" s="1"/>
  <c r="D124" i="4"/>
  <c r="C124" i="4"/>
  <c r="B124" i="4"/>
  <c r="DP124" i="4"/>
  <c r="EB123" i="4"/>
  <c r="EA123" i="4"/>
  <c r="DW123" i="4"/>
  <c r="DV123" i="4"/>
  <c r="DM123" i="4"/>
  <c r="DL123" i="4"/>
  <c r="DR123" i="4"/>
  <c r="DQ123" i="4"/>
  <c r="CX123" i="4"/>
  <c r="CW123" i="4"/>
  <c r="DC123" i="4"/>
  <c r="DB123" i="4"/>
  <c r="CS123" i="4"/>
  <c r="CR123" i="4"/>
  <c r="CM123" i="4"/>
  <c r="CI123" i="4"/>
  <c r="CH123" i="4"/>
  <c r="BO123" i="4"/>
  <c r="BN123" i="4"/>
  <c r="BT123" i="4"/>
  <c r="BS123" i="4"/>
  <c r="BJ123" i="4"/>
  <c r="BI123" i="4"/>
  <c r="BE123" i="4"/>
  <c r="BD123" i="4"/>
  <c r="AZ123" i="4"/>
  <c r="AY123" i="4"/>
  <c r="AU123" i="4"/>
  <c r="AT123" i="4"/>
  <c r="AK123" i="4"/>
  <c r="AJ123" i="4"/>
  <c r="AP123" i="4"/>
  <c r="AO123" i="4"/>
  <c r="AA123" i="4"/>
  <c r="Z123" i="4"/>
  <c r="AF123" i="4"/>
  <c r="AE123" i="4"/>
  <c r="V123" i="4"/>
  <c r="U123" i="4"/>
  <c r="J123" i="4"/>
  <c r="I123" i="4"/>
  <c r="E112" i="6" s="1"/>
  <c r="G123" i="4"/>
  <c r="F123" i="4"/>
  <c r="E123" i="4"/>
  <c r="D112" i="6" s="1"/>
  <c r="D123" i="4"/>
  <c r="C123" i="4"/>
  <c r="B123" i="4"/>
  <c r="DZ123" i="4"/>
  <c r="EB122" i="4"/>
  <c r="EA122" i="4"/>
  <c r="DW122" i="4"/>
  <c r="DV122" i="4"/>
  <c r="DM122" i="4"/>
  <c r="DL122" i="4"/>
  <c r="DR122" i="4"/>
  <c r="DQ122" i="4"/>
  <c r="CX122" i="4"/>
  <c r="CW122" i="4"/>
  <c r="DC122" i="4"/>
  <c r="DB122" i="4"/>
  <c r="CS122" i="4"/>
  <c r="CR122" i="4"/>
  <c r="CM122" i="4"/>
  <c r="CI122" i="4"/>
  <c r="CH122" i="4"/>
  <c r="BO122" i="4"/>
  <c r="BN122" i="4"/>
  <c r="BT122" i="4"/>
  <c r="BS122" i="4"/>
  <c r="BJ122" i="4"/>
  <c r="BI122" i="4"/>
  <c r="BE122" i="4"/>
  <c r="BD122" i="4"/>
  <c r="AZ122" i="4"/>
  <c r="AY122" i="4"/>
  <c r="AU122" i="4"/>
  <c r="AT122" i="4"/>
  <c r="AK122" i="4"/>
  <c r="AJ122" i="4"/>
  <c r="AP122" i="4"/>
  <c r="AO122" i="4"/>
  <c r="AA122" i="4"/>
  <c r="Z122" i="4"/>
  <c r="AF122" i="4"/>
  <c r="AE122" i="4"/>
  <c r="V122" i="4"/>
  <c r="U122" i="4"/>
  <c r="J122" i="4"/>
  <c r="I122" i="4"/>
  <c r="E111" i="6" s="1"/>
  <c r="G122" i="4"/>
  <c r="F122" i="4"/>
  <c r="E122" i="4"/>
  <c r="D111" i="6" s="1"/>
  <c r="D122" i="4"/>
  <c r="C122" i="4"/>
  <c r="B122" i="4"/>
  <c r="EB121" i="4"/>
  <c r="EA121" i="4"/>
  <c r="DW121" i="4"/>
  <c r="DV121" i="4"/>
  <c r="DM121" i="4"/>
  <c r="DL121" i="4"/>
  <c r="DR121" i="4"/>
  <c r="DQ121" i="4"/>
  <c r="CX121" i="4"/>
  <c r="CW121" i="4"/>
  <c r="DC121" i="4"/>
  <c r="DB121" i="4"/>
  <c r="CS121" i="4"/>
  <c r="CR121" i="4"/>
  <c r="CM121" i="4"/>
  <c r="CI121" i="4"/>
  <c r="CH121" i="4"/>
  <c r="BO121" i="4"/>
  <c r="BN121" i="4"/>
  <c r="BT121" i="4"/>
  <c r="BS121" i="4"/>
  <c r="BJ121" i="4"/>
  <c r="BI121" i="4"/>
  <c r="BE121" i="4"/>
  <c r="BD121" i="4"/>
  <c r="AZ121" i="4"/>
  <c r="AY121" i="4"/>
  <c r="AU121" i="4"/>
  <c r="AT121" i="4"/>
  <c r="AK121" i="4"/>
  <c r="AJ121" i="4"/>
  <c r="AP121" i="4"/>
  <c r="AO121" i="4"/>
  <c r="AA121" i="4"/>
  <c r="Z121" i="4"/>
  <c r="AF121" i="4"/>
  <c r="AE121" i="4"/>
  <c r="V121" i="4"/>
  <c r="U121" i="4"/>
  <c r="J121" i="4"/>
  <c r="I121" i="4"/>
  <c r="E110" i="6" s="1"/>
  <c r="G121" i="4"/>
  <c r="F121" i="4"/>
  <c r="E121" i="4"/>
  <c r="D110" i="6" s="1"/>
  <c r="D121" i="4"/>
  <c r="C121" i="4"/>
  <c r="B121" i="4"/>
  <c r="EB120" i="4"/>
  <c r="EA120" i="4"/>
  <c r="DW120" i="4"/>
  <c r="DV120" i="4"/>
  <c r="DM120" i="4"/>
  <c r="DL120" i="4"/>
  <c r="DR120" i="4"/>
  <c r="DQ120" i="4"/>
  <c r="CX120" i="4"/>
  <c r="CW120" i="4"/>
  <c r="DC120" i="4"/>
  <c r="DB120" i="4"/>
  <c r="CS120" i="4"/>
  <c r="CR120" i="4"/>
  <c r="CM120" i="4"/>
  <c r="CI120" i="4"/>
  <c r="CH120" i="4"/>
  <c r="BO120" i="4"/>
  <c r="BN120" i="4"/>
  <c r="BT120" i="4"/>
  <c r="BS120" i="4"/>
  <c r="BJ120" i="4"/>
  <c r="BI120" i="4"/>
  <c r="BE120" i="4"/>
  <c r="BD120" i="4"/>
  <c r="AZ120" i="4"/>
  <c r="AY120" i="4"/>
  <c r="AU120" i="4"/>
  <c r="AT120" i="4"/>
  <c r="AK120" i="4"/>
  <c r="AJ120" i="4"/>
  <c r="AP120" i="4"/>
  <c r="AO120" i="4"/>
  <c r="AA120" i="4"/>
  <c r="Z120" i="4"/>
  <c r="AF120" i="4"/>
  <c r="AE120" i="4"/>
  <c r="V120" i="4"/>
  <c r="U120" i="4"/>
  <c r="J120" i="4"/>
  <c r="I120" i="4"/>
  <c r="E109" i="6" s="1"/>
  <c r="G120" i="4"/>
  <c r="F120" i="4"/>
  <c r="E120" i="4"/>
  <c r="D109" i="6" s="1"/>
  <c r="D120" i="4"/>
  <c r="C120" i="4"/>
  <c r="B120" i="4"/>
  <c r="DZ120" i="4"/>
  <c r="EB119" i="4"/>
  <c r="EA119" i="4"/>
  <c r="DW119" i="4"/>
  <c r="DV119" i="4"/>
  <c r="DM119" i="4"/>
  <c r="DL119" i="4"/>
  <c r="DR119" i="4"/>
  <c r="DQ119" i="4"/>
  <c r="CX119" i="4"/>
  <c r="CW119" i="4"/>
  <c r="DC119" i="4"/>
  <c r="DB119" i="4"/>
  <c r="CS119" i="4"/>
  <c r="CR119" i="4"/>
  <c r="CM119" i="4"/>
  <c r="CI119" i="4"/>
  <c r="CH119" i="4"/>
  <c r="BO119" i="4"/>
  <c r="BN119" i="4"/>
  <c r="BT119" i="4"/>
  <c r="BS119" i="4"/>
  <c r="BJ119" i="4"/>
  <c r="BI119" i="4"/>
  <c r="BE119" i="4"/>
  <c r="BD119" i="4"/>
  <c r="AZ119" i="4"/>
  <c r="AY119" i="4"/>
  <c r="AU119" i="4"/>
  <c r="AT119" i="4"/>
  <c r="AK119" i="4"/>
  <c r="AJ119" i="4"/>
  <c r="AP119" i="4"/>
  <c r="AO119" i="4"/>
  <c r="AA119" i="4"/>
  <c r="Z119" i="4"/>
  <c r="AF119" i="4"/>
  <c r="AE119" i="4"/>
  <c r="V119" i="4"/>
  <c r="U119" i="4"/>
  <c r="J119" i="4"/>
  <c r="I119" i="4"/>
  <c r="E108" i="6" s="1"/>
  <c r="G119" i="4"/>
  <c r="F119" i="4"/>
  <c r="E119" i="4"/>
  <c r="D108" i="6" s="1"/>
  <c r="D119" i="4"/>
  <c r="C119" i="4"/>
  <c r="B119" i="4"/>
  <c r="DA119" i="4"/>
  <c r="EB118" i="4"/>
  <c r="EA118" i="4"/>
  <c r="DW118" i="4"/>
  <c r="DV118" i="4"/>
  <c r="DM118" i="4"/>
  <c r="DL118" i="4"/>
  <c r="DR118" i="4"/>
  <c r="DQ118" i="4"/>
  <c r="CX118" i="4"/>
  <c r="CW118" i="4"/>
  <c r="DC118" i="4"/>
  <c r="DB118" i="4"/>
  <c r="CS118" i="4"/>
  <c r="CR118" i="4"/>
  <c r="CM118" i="4"/>
  <c r="CI118" i="4"/>
  <c r="CH118" i="4"/>
  <c r="BO118" i="4"/>
  <c r="BN118" i="4"/>
  <c r="BT118" i="4"/>
  <c r="BS118" i="4"/>
  <c r="BJ118" i="4"/>
  <c r="BI118" i="4"/>
  <c r="BE118" i="4"/>
  <c r="BD118" i="4"/>
  <c r="AZ118" i="4"/>
  <c r="AY118" i="4"/>
  <c r="AU118" i="4"/>
  <c r="AT118" i="4"/>
  <c r="AK118" i="4"/>
  <c r="AJ118" i="4"/>
  <c r="AP118" i="4"/>
  <c r="AO118" i="4"/>
  <c r="AA118" i="4"/>
  <c r="Z118" i="4"/>
  <c r="AF118" i="4"/>
  <c r="AE118" i="4"/>
  <c r="V118" i="4"/>
  <c r="U118" i="4"/>
  <c r="J118" i="4"/>
  <c r="I118" i="4"/>
  <c r="E107" i="6" s="1"/>
  <c r="G118" i="4"/>
  <c r="F118" i="4"/>
  <c r="E118" i="4"/>
  <c r="D107" i="6" s="1"/>
  <c r="D118" i="4"/>
  <c r="C118" i="4"/>
  <c r="B118" i="4"/>
  <c r="DU118" i="4"/>
  <c r="EB117" i="4"/>
  <c r="EA117" i="4"/>
  <c r="DW117" i="4"/>
  <c r="DV117" i="4"/>
  <c r="DM117" i="4"/>
  <c r="DL117" i="4"/>
  <c r="DR117" i="4"/>
  <c r="DQ117" i="4"/>
  <c r="CX117" i="4"/>
  <c r="CW117" i="4"/>
  <c r="DC117" i="4"/>
  <c r="DB117" i="4"/>
  <c r="CS117" i="4"/>
  <c r="CR117" i="4"/>
  <c r="CM117" i="4"/>
  <c r="CI117" i="4"/>
  <c r="CH117" i="4"/>
  <c r="BO117" i="4"/>
  <c r="BN117" i="4"/>
  <c r="BT117" i="4"/>
  <c r="BS117" i="4"/>
  <c r="BJ117" i="4"/>
  <c r="BI117" i="4"/>
  <c r="BE117" i="4"/>
  <c r="BD117" i="4"/>
  <c r="AZ117" i="4"/>
  <c r="AY117" i="4"/>
  <c r="AU117" i="4"/>
  <c r="AT117" i="4"/>
  <c r="AK117" i="4"/>
  <c r="AJ117" i="4"/>
  <c r="AP117" i="4"/>
  <c r="AO117" i="4"/>
  <c r="AA117" i="4"/>
  <c r="Z117" i="4"/>
  <c r="AF117" i="4"/>
  <c r="AE117" i="4"/>
  <c r="V117" i="4"/>
  <c r="U117" i="4"/>
  <c r="J117" i="4"/>
  <c r="I117" i="4"/>
  <c r="E106" i="6" s="1"/>
  <c r="G117" i="4"/>
  <c r="F117" i="4"/>
  <c r="E117" i="4"/>
  <c r="D106" i="6" s="1"/>
  <c r="D117" i="4"/>
  <c r="C117" i="4"/>
  <c r="B117" i="4"/>
  <c r="DZ117" i="4"/>
  <c r="EB116" i="4"/>
  <c r="EA116" i="4"/>
  <c r="DW116" i="4"/>
  <c r="DV116" i="4"/>
  <c r="DM116" i="4"/>
  <c r="DL116" i="4"/>
  <c r="DR116" i="4"/>
  <c r="DQ116" i="4"/>
  <c r="CX116" i="4"/>
  <c r="CW116" i="4"/>
  <c r="DC116" i="4"/>
  <c r="DB116" i="4"/>
  <c r="CS116" i="4"/>
  <c r="CR116" i="4"/>
  <c r="CM116" i="4"/>
  <c r="CI116" i="4"/>
  <c r="CH116" i="4"/>
  <c r="BO116" i="4"/>
  <c r="BN116" i="4"/>
  <c r="BT116" i="4"/>
  <c r="BS116" i="4"/>
  <c r="BJ116" i="4"/>
  <c r="BI116" i="4"/>
  <c r="BE116" i="4"/>
  <c r="BD116" i="4"/>
  <c r="AZ116" i="4"/>
  <c r="AY116" i="4"/>
  <c r="AU116" i="4"/>
  <c r="AT116" i="4"/>
  <c r="AK116" i="4"/>
  <c r="AJ116" i="4"/>
  <c r="AP116" i="4"/>
  <c r="AO116" i="4"/>
  <c r="AA116" i="4"/>
  <c r="Z116" i="4"/>
  <c r="AF116" i="4"/>
  <c r="AE116" i="4"/>
  <c r="V116" i="4"/>
  <c r="U116" i="4"/>
  <c r="J116" i="4"/>
  <c r="I116" i="4"/>
  <c r="E105" i="6" s="1"/>
  <c r="G116" i="4"/>
  <c r="F116" i="4"/>
  <c r="E116" i="4"/>
  <c r="D105" i="6" s="1"/>
  <c r="D116" i="4"/>
  <c r="C116" i="4"/>
  <c r="B116" i="4"/>
  <c r="EB115" i="4"/>
  <c r="EA115" i="4"/>
  <c r="DW115" i="4"/>
  <c r="DV115" i="4"/>
  <c r="DM115" i="4"/>
  <c r="DL115" i="4"/>
  <c r="DR115" i="4"/>
  <c r="DQ115" i="4"/>
  <c r="CX115" i="4"/>
  <c r="CW115" i="4"/>
  <c r="DC115" i="4"/>
  <c r="DB115" i="4"/>
  <c r="CS115" i="4"/>
  <c r="CR115" i="4"/>
  <c r="CM115" i="4"/>
  <c r="CI115" i="4"/>
  <c r="CH115" i="4"/>
  <c r="BO115" i="4"/>
  <c r="BN115" i="4"/>
  <c r="BT115" i="4"/>
  <c r="BS115" i="4"/>
  <c r="BJ115" i="4"/>
  <c r="BI115" i="4"/>
  <c r="BE115" i="4"/>
  <c r="BD115" i="4"/>
  <c r="AZ115" i="4"/>
  <c r="AY115" i="4"/>
  <c r="AU115" i="4"/>
  <c r="AT115" i="4"/>
  <c r="AK115" i="4"/>
  <c r="AJ115" i="4"/>
  <c r="AP115" i="4"/>
  <c r="AO115" i="4"/>
  <c r="AA115" i="4"/>
  <c r="Z115" i="4"/>
  <c r="AF115" i="4"/>
  <c r="AE115" i="4"/>
  <c r="V115" i="4"/>
  <c r="U115" i="4"/>
  <c r="J115" i="4"/>
  <c r="I115" i="4"/>
  <c r="E104" i="6" s="1"/>
  <c r="G115" i="4"/>
  <c r="F115" i="4"/>
  <c r="E115" i="4"/>
  <c r="D104" i="6" s="1"/>
  <c r="D115" i="4"/>
  <c r="C115" i="4"/>
  <c r="B115" i="4"/>
  <c r="DZ115" i="4"/>
  <c r="EB114" i="4"/>
  <c r="EA114" i="4"/>
  <c r="DW114" i="4"/>
  <c r="DV114" i="4"/>
  <c r="DM114" i="4"/>
  <c r="DL114" i="4"/>
  <c r="DR114" i="4"/>
  <c r="DQ114" i="4"/>
  <c r="CX114" i="4"/>
  <c r="CW114" i="4"/>
  <c r="DC114" i="4"/>
  <c r="DB114" i="4"/>
  <c r="CS114" i="4"/>
  <c r="CR114" i="4"/>
  <c r="CM114" i="4"/>
  <c r="CI114" i="4"/>
  <c r="CH114" i="4"/>
  <c r="BO114" i="4"/>
  <c r="BN114" i="4"/>
  <c r="BT114" i="4"/>
  <c r="BS114" i="4"/>
  <c r="BJ114" i="4"/>
  <c r="BI114" i="4"/>
  <c r="BE114" i="4"/>
  <c r="BD114" i="4"/>
  <c r="AZ114" i="4"/>
  <c r="AY114" i="4"/>
  <c r="AU114" i="4"/>
  <c r="AT114" i="4"/>
  <c r="AK114" i="4"/>
  <c r="AJ114" i="4"/>
  <c r="AP114" i="4"/>
  <c r="AO114" i="4"/>
  <c r="AA114" i="4"/>
  <c r="Z114" i="4"/>
  <c r="AF114" i="4"/>
  <c r="AE114" i="4"/>
  <c r="V114" i="4"/>
  <c r="U114" i="4"/>
  <c r="J114" i="4"/>
  <c r="I114" i="4"/>
  <c r="E103" i="6" s="1"/>
  <c r="G114" i="4"/>
  <c r="F114" i="4"/>
  <c r="E114" i="4"/>
  <c r="D103" i="6" s="1"/>
  <c r="D114" i="4"/>
  <c r="C114" i="4"/>
  <c r="B114" i="4"/>
  <c r="DP114" i="4"/>
  <c r="EB113" i="4"/>
  <c r="EA113" i="4"/>
  <c r="DW113" i="4"/>
  <c r="DV113" i="4"/>
  <c r="DM113" i="4"/>
  <c r="DL113" i="4"/>
  <c r="DR113" i="4"/>
  <c r="DQ113" i="4"/>
  <c r="CX113" i="4"/>
  <c r="CW113" i="4"/>
  <c r="DC113" i="4"/>
  <c r="DB113" i="4"/>
  <c r="CS113" i="4"/>
  <c r="CR113" i="4"/>
  <c r="CM113" i="4"/>
  <c r="CI113" i="4"/>
  <c r="CH113" i="4"/>
  <c r="BO113" i="4"/>
  <c r="BN113" i="4"/>
  <c r="BT113" i="4"/>
  <c r="BS113" i="4"/>
  <c r="BJ113" i="4"/>
  <c r="BI113" i="4"/>
  <c r="BE113" i="4"/>
  <c r="BD113" i="4"/>
  <c r="AZ113" i="4"/>
  <c r="AY113" i="4"/>
  <c r="AU113" i="4"/>
  <c r="AT113" i="4"/>
  <c r="AK113" i="4"/>
  <c r="AJ113" i="4"/>
  <c r="AP113" i="4"/>
  <c r="AO113" i="4"/>
  <c r="AA113" i="4"/>
  <c r="Z113" i="4"/>
  <c r="AF113" i="4"/>
  <c r="AE113" i="4"/>
  <c r="V113" i="4"/>
  <c r="U113" i="4"/>
  <c r="J113" i="4"/>
  <c r="I113" i="4"/>
  <c r="E102" i="6" s="1"/>
  <c r="G113" i="4"/>
  <c r="F113" i="4"/>
  <c r="E113" i="4"/>
  <c r="D102" i="6" s="1"/>
  <c r="D113" i="4"/>
  <c r="C113" i="4"/>
  <c r="B113" i="4"/>
  <c r="CL113" i="4"/>
  <c r="EB112" i="4"/>
  <c r="EA112" i="4"/>
  <c r="DW112" i="4"/>
  <c r="DV112" i="4"/>
  <c r="DM112" i="4"/>
  <c r="DL112" i="4"/>
  <c r="DR112" i="4"/>
  <c r="DQ112" i="4"/>
  <c r="CX112" i="4"/>
  <c r="CW112" i="4"/>
  <c r="DC112" i="4"/>
  <c r="DB112" i="4"/>
  <c r="CS112" i="4"/>
  <c r="CR112" i="4"/>
  <c r="CM112" i="4"/>
  <c r="CI112" i="4"/>
  <c r="CH112" i="4"/>
  <c r="BO112" i="4"/>
  <c r="BN112" i="4"/>
  <c r="BT112" i="4"/>
  <c r="BS112" i="4"/>
  <c r="BJ112" i="4"/>
  <c r="BI112" i="4"/>
  <c r="BE112" i="4"/>
  <c r="BD112" i="4"/>
  <c r="AZ112" i="4"/>
  <c r="AY112" i="4"/>
  <c r="AU112" i="4"/>
  <c r="AT112" i="4"/>
  <c r="AK112" i="4"/>
  <c r="AJ112" i="4"/>
  <c r="AP112" i="4"/>
  <c r="AO112" i="4"/>
  <c r="AA112" i="4"/>
  <c r="Z112" i="4"/>
  <c r="AF112" i="4"/>
  <c r="AE112" i="4"/>
  <c r="V112" i="4"/>
  <c r="U112" i="4"/>
  <c r="J112" i="4"/>
  <c r="I112" i="4"/>
  <c r="E101" i="6" s="1"/>
  <c r="G112" i="4"/>
  <c r="F112" i="4"/>
  <c r="E112" i="4"/>
  <c r="D101" i="6" s="1"/>
  <c r="D112" i="4"/>
  <c r="C112" i="4"/>
  <c r="B112" i="4"/>
  <c r="DZ112" i="4"/>
  <c r="EB111" i="4"/>
  <c r="EA111" i="4"/>
  <c r="DW111" i="4"/>
  <c r="DV111" i="4"/>
  <c r="DM111" i="4"/>
  <c r="DL111" i="4"/>
  <c r="DR111" i="4"/>
  <c r="DQ111" i="4"/>
  <c r="CX111" i="4"/>
  <c r="CW111" i="4"/>
  <c r="DC111" i="4"/>
  <c r="DB111" i="4"/>
  <c r="CS111" i="4"/>
  <c r="CR111" i="4"/>
  <c r="CM111" i="4"/>
  <c r="CI111" i="4"/>
  <c r="CH111" i="4"/>
  <c r="BO111" i="4"/>
  <c r="BN111" i="4"/>
  <c r="BT111" i="4"/>
  <c r="BS111" i="4"/>
  <c r="BJ111" i="4"/>
  <c r="BI111" i="4"/>
  <c r="BE111" i="4"/>
  <c r="BD111" i="4"/>
  <c r="AZ111" i="4"/>
  <c r="AY111" i="4"/>
  <c r="AU111" i="4"/>
  <c r="AT111" i="4"/>
  <c r="AK111" i="4"/>
  <c r="AJ111" i="4"/>
  <c r="AP111" i="4"/>
  <c r="AO111" i="4"/>
  <c r="AA111" i="4"/>
  <c r="Z111" i="4"/>
  <c r="AF111" i="4"/>
  <c r="AE111" i="4"/>
  <c r="V111" i="4"/>
  <c r="U111" i="4"/>
  <c r="J111" i="4"/>
  <c r="I111" i="4"/>
  <c r="E100" i="6" s="1"/>
  <c r="G111" i="4"/>
  <c r="F111" i="4"/>
  <c r="E111" i="4"/>
  <c r="D100" i="6" s="1"/>
  <c r="D111" i="4"/>
  <c r="C111" i="4"/>
  <c r="B111" i="4"/>
  <c r="DZ111" i="4"/>
  <c r="EB110" i="4"/>
  <c r="EA110" i="4"/>
  <c r="DW110" i="4"/>
  <c r="DV110" i="4"/>
  <c r="DM110" i="4"/>
  <c r="DL110" i="4"/>
  <c r="DR110" i="4"/>
  <c r="DQ110" i="4"/>
  <c r="CX110" i="4"/>
  <c r="CW110" i="4"/>
  <c r="DC110" i="4"/>
  <c r="DB110" i="4"/>
  <c r="CS110" i="4"/>
  <c r="CR110" i="4"/>
  <c r="CM110" i="4"/>
  <c r="CI110" i="4"/>
  <c r="CH110" i="4"/>
  <c r="BO110" i="4"/>
  <c r="BN110" i="4"/>
  <c r="BT110" i="4"/>
  <c r="BS110" i="4"/>
  <c r="BJ110" i="4"/>
  <c r="BI110" i="4"/>
  <c r="BE110" i="4"/>
  <c r="BD110" i="4"/>
  <c r="AZ110" i="4"/>
  <c r="AY110" i="4"/>
  <c r="AU110" i="4"/>
  <c r="AT110" i="4"/>
  <c r="AK110" i="4"/>
  <c r="AJ110" i="4"/>
  <c r="AP110" i="4"/>
  <c r="AO110" i="4"/>
  <c r="AA110" i="4"/>
  <c r="Z110" i="4"/>
  <c r="AF110" i="4"/>
  <c r="AE110" i="4"/>
  <c r="V110" i="4"/>
  <c r="U110" i="4"/>
  <c r="J110" i="4"/>
  <c r="I110" i="4"/>
  <c r="E99" i="6" s="1"/>
  <c r="G110" i="4"/>
  <c r="F110" i="4"/>
  <c r="E110" i="4"/>
  <c r="D99" i="6" s="1"/>
  <c r="D110" i="4"/>
  <c r="C110" i="4"/>
  <c r="B110" i="4"/>
  <c r="DP110" i="4"/>
  <c r="EB109" i="4"/>
  <c r="EA109" i="4"/>
  <c r="DW109" i="4"/>
  <c r="DV109" i="4"/>
  <c r="DM109" i="4"/>
  <c r="DL109" i="4"/>
  <c r="DR109" i="4"/>
  <c r="DQ109" i="4"/>
  <c r="CX109" i="4"/>
  <c r="CW109" i="4"/>
  <c r="DC109" i="4"/>
  <c r="DB109" i="4"/>
  <c r="CS109" i="4"/>
  <c r="CR109" i="4"/>
  <c r="CM109" i="4"/>
  <c r="CI109" i="4"/>
  <c r="CH109" i="4"/>
  <c r="BO109" i="4"/>
  <c r="BN109" i="4"/>
  <c r="BT109" i="4"/>
  <c r="BS109" i="4"/>
  <c r="BJ109" i="4"/>
  <c r="BI109" i="4"/>
  <c r="BE109" i="4"/>
  <c r="BD109" i="4"/>
  <c r="AZ109" i="4"/>
  <c r="AY109" i="4"/>
  <c r="AU109" i="4"/>
  <c r="AT109" i="4"/>
  <c r="AK109" i="4"/>
  <c r="AJ109" i="4"/>
  <c r="AP109" i="4"/>
  <c r="AO109" i="4"/>
  <c r="AA109" i="4"/>
  <c r="Z109" i="4"/>
  <c r="AF109" i="4"/>
  <c r="AE109" i="4"/>
  <c r="V109" i="4"/>
  <c r="U109" i="4"/>
  <c r="J109" i="4"/>
  <c r="I109" i="4"/>
  <c r="E98" i="6" s="1"/>
  <c r="G109" i="4"/>
  <c r="F109" i="4"/>
  <c r="E109" i="4"/>
  <c r="D98" i="6" s="1"/>
  <c r="D109" i="4"/>
  <c r="C109" i="4"/>
  <c r="B109" i="4"/>
  <c r="CV109" i="4"/>
  <c r="EB108" i="4"/>
  <c r="EA108" i="4"/>
  <c r="DW108" i="4"/>
  <c r="DV108" i="4"/>
  <c r="DM108" i="4"/>
  <c r="DL108" i="4"/>
  <c r="DR108" i="4"/>
  <c r="DQ108" i="4"/>
  <c r="CX108" i="4"/>
  <c r="CW108" i="4"/>
  <c r="DC108" i="4"/>
  <c r="DB108" i="4"/>
  <c r="CS108" i="4"/>
  <c r="CR108" i="4"/>
  <c r="CM108" i="4"/>
  <c r="CI108" i="4"/>
  <c r="CH108" i="4"/>
  <c r="BO108" i="4"/>
  <c r="BN108" i="4"/>
  <c r="BT108" i="4"/>
  <c r="BS108" i="4"/>
  <c r="BJ108" i="4"/>
  <c r="BI108" i="4"/>
  <c r="BE108" i="4"/>
  <c r="BD108" i="4"/>
  <c r="AZ108" i="4"/>
  <c r="AY108" i="4"/>
  <c r="AU108" i="4"/>
  <c r="AT108" i="4"/>
  <c r="AK108" i="4"/>
  <c r="AJ108" i="4"/>
  <c r="AP108" i="4"/>
  <c r="AO108" i="4"/>
  <c r="AA108" i="4"/>
  <c r="Z108" i="4"/>
  <c r="AF108" i="4"/>
  <c r="AE108" i="4"/>
  <c r="V108" i="4"/>
  <c r="U108" i="4"/>
  <c r="J108" i="4"/>
  <c r="I108" i="4"/>
  <c r="E97" i="6" s="1"/>
  <c r="G108" i="4"/>
  <c r="F108" i="4"/>
  <c r="E108" i="4"/>
  <c r="D97" i="6" s="1"/>
  <c r="D108" i="4"/>
  <c r="C108" i="4"/>
  <c r="B108" i="4"/>
  <c r="DP108" i="4"/>
  <c r="EB107" i="4"/>
  <c r="EA107" i="4"/>
  <c r="DW107" i="4"/>
  <c r="DV107" i="4"/>
  <c r="DM107" i="4"/>
  <c r="DL107" i="4"/>
  <c r="DR107" i="4"/>
  <c r="DQ107" i="4"/>
  <c r="CX107" i="4"/>
  <c r="CW107" i="4"/>
  <c r="DC107" i="4"/>
  <c r="DB107" i="4"/>
  <c r="CS107" i="4"/>
  <c r="CR107" i="4"/>
  <c r="CM107" i="4"/>
  <c r="CI107" i="4"/>
  <c r="CH107" i="4"/>
  <c r="BO107" i="4"/>
  <c r="BN107" i="4"/>
  <c r="BT107" i="4"/>
  <c r="BS107" i="4"/>
  <c r="BJ107" i="4"/>
  <c r="BI107" i="4"/>
  <c r="BE107" i="4"/>
  <c r="BD107" i="4"/>
  <c r="AZ107" i="4"/>
  <c r="AY107" i="4"/>
  <c r="AU107" i="4"/>
  <c r="AT107" i="4"/>
  <c r="AK107" i="4"/>
  <c r="AJ107" i="4"/>
  <c r="AP107" i="4"/>
  <c r="AO107" i="4"/>
  <c r="AA107" i="4"/>
  <c r="Z107" i="4"/>
  <c r="AF107" i="4"/>
  <c r="AE107" i="4"/>
  <c r="V107" i="4"/>
  <c r="U107" i="4"/>
  <c r="J107" i="4"/>
  <c r="I107" i="4"/>
  <c r="E96" i="6" s="1"/>
  <c r="G107" i="4"/>
  <c r="F107" i="4"/>
  <c r="E107" i="4"/>
  <c r="D96" i="6" s="1"/>
  <c r="D107" i="4"/>
  <c r="C107" i="4"/>
  <c r="B107" i="4"/>
  <c r="DZ107" i="4"/>
  <c r="EB106" i="4"/>
  <c r="EA106" i="4"/>
  <c r="DW106" i="4"/>
  <c r="DV106" i="4"/>
  <c r="DM106" i="4"/>
  <c r="DL106" i="4"/>
  <c r="DR106" i="4"/>
  <c r="DQ106" i="4"/>
  <c r="CX106" i="4"/>
  <c r="CW106" i="4"/>
  <c r="DC106" i="4"/>
  <c r="DB106" i="4"/>
  <c r="CS106" i="4"/>
  <c r="CR106" i="4"/>
  <c r="CM106" i="4"/>
  <c r="CI106" i="4"/>
  <c r="CH106" i="4"/>
  <c r="BO106" i="4"/>
  <c r="BN106" i="4"/>
  <c r="BT106" i="4"/>
  <c r="BS106" i="4"/>
  <c r="BJ106" i="4"/>
  <c r="BI106" i="4"/>
  <c r="BE106" i="4"/>
  <c r="BD106" i="4"/>
  <c r="AZ106" i="4"/>
  <c r="AY106" i="4"/>
  <c r="AU106" i="4"/>
  <c r="AT106" i="4"/>
  <c r="AK106" i="4"/>
  <c r="AJ106" i="4"/>
  <c r="AP106" i="4"/>
  <c r="AO106" i="4"/>
  <c r="AA106" i="4"/>
  <c r="Z106" i="4"/>
  <c r="AF106" i="4"/>
  <c r="AE106" i="4"/>
  <c r="V106" i="4"/>
  <c r="U106" i="4"/>
  <c r="J106" i="4"/>
  <c r="I106" i="4"/>
  <c r="E95" i="6" s="1"/>
  <c r="G106" i="4"/>
  <c r="F106" i="4"/>
  <c r="E106" i="4"/>
  <c r="D95" i="6" s="1"/>
  <c r="D106" i="4"/>
  <c r="C106" i="4"/>
  <c r="B106" i="4"/>
  <c r="DP106" i="4"/>
  <c r="EB105" i="4"/>
  <c r="EA105" i="4"/>
  <c r="DW105" i="4"/>
  <c r="DV105" i="4"/>
  <c r="DM105" i="4"/>
  <c r="DL105" i="4"/>
  <c r="DR105" i="4"/>
  <c r="DQ105" i="4"/>
  <c r="CX105" i="4"/>
  <c r="CW105" i="4"/>
  <c r="DC105" i="4"/>
  <c r="DB105" i="4"/>
  <c r="CS105" i="4"/>
  <c r="CR105" i="4"/>
  <c r="CM105" i="4"/>
  <c r="CI105" i="4"/>
  <c r="CH105" i="4"/>
  <c r="BO105" i="4"/>
  <c r="BN105" i="4"/>
  <c r="BT105" i="4"/>
  <c r="BS105" i="4"/>
  <c r="BJ105" i="4"/>
  <c r="BI105" i="4"/>
  <c r="BE105" i="4"/>
  <c r="BD105" i="4"/>
  <c r="AZ105" i="4"/>
  <c r="AY105" i="4"/>
  <c r="AU105" i="4"/>
  <c r="AT105" i="4"/>
  <c r="AK105" i="4"/>
  <c r="AJ105" i="4"/>
  <c r="AP105" i="4"/>
  <c r="AO105" i="4"/>
  <c r="AA105" i="4"/>
  <c r="Z105" i="4"/>
  <c r="AF105" i="4"/>
  <c r="AE105" i="4"/>
  <c r="V105" i="4"/>
  <c r="U105" i="4"/>
  <c r="J105" i="4"/>
  <c r="I105" i="4"/>
  <c r="E94" i="6" s="1"/>
  <c r="G105" i="4"/>
  <c r="F105" i="4"/>
  <c r="E105" i="4"/>
  <c r="D94" i="6" s="1"/>
  <c r="D105" i="4"/>
  <c r="C105" i="4"/>
  <c r="B105" i="4"/>
  <c r="DK105" i="4"/>
  <c r="EB104" i="4"/>
  <c r="EA104" i="4"/>
  <c r="DW104" i="4"/>
  <c r="DV104" i="4"/>
  <c r="DM104" i="4"/>
  <c r="DL104" i="4"/>
  <c r="DR104" i="4"/>
  <c r="DQ104" i="4"/>
  <c r="CX104" i="4"/>
  <c r="CW104" i="4"/>
  <c r="DC104" i="4"/>
  <c r="DB104" i="4"/>
  <c r="CS104" i="4"/>
  <c r="CR104" i="4"/>
  <c r="CM104" i="4"/>
  <c r="CI104" i="4"/>
  <c r="CH104" i="4"/>
  <c r="BO104" i="4"/>
  <c r="BN104" i="4"/>
  <c r="BT104" i="4"/>
  <c r="BS104" i="4"/>
  <c r="BJ104" i="4"/>
  <c r="BI104" i="4"/>
  <c r="BE104" i="4"/>
  <c r="BD104" i="4"/>
  <c r="AZ104" i="4"/>
  <c r="AY104" i="4"/>
  <c r="AU104" i="4"/>
  <c r="AT104" i="4"/>
  <c r="AK104" i="4"/>
  <c r="AJ104" i="4"/>
  <c r="AP104" i="4"/>
  <c r="AO104" i="4"/>
  <c r="AA104" i="4"/>
  <c r="Z104" i="4"/>
  <c r="AF104" i="4"/>
  <c r="AE104" i="4"/>
  <c r="V104" i="4"/>
  <c r="U104" i="4"/>
  <c r="J104" i="4"/>
  <c r="I104" i="4"/>
  <c r="E93" i="6" s="1"/>
  <c r="G104" i="4"/>
  <c r="F104" i="4"/>
  <c r="E104" i="4"/>
  <c r="D93" i="6" s="1"/>
  <c r="D104" i="4"/>
  <c r="C104" i="4"/>
  <c r="B104" i="4"/>
  <c r="DP104" i="4"/>
  <c r="EB103" i="4"/>
  <c r="EA103" i="4"/>
  <c r="DW103" i="4"/>
  <c r="DV103" i="4"/>
  <c r="DM103" i="4"/>
  <c r="DL103" i="4"/>
  <c r="DR103" i="4"/>
  <c r="DQ103" i="4"/>
  <c r="CX103" i="4"/>
  <c r="CW103" i="4"/>
  <c r="DC103" i="4"/>
  <c r="DB103" i="4"/>
  <c r="CS103" i="4"/>
  <c r="CR103" i="4"/>
  <c r="CM103" i="4"/>
  <c r="CI103" i="4"/>
  <c r="CH103" i="4"/>
  <c r="BO103" i="4"/>
  <c r="BN103" i="4"/>
  <c r="BT103" i="4"/>
  <c r="BS103" i="4"/>
  <c r="BJ103" i="4"/>
  <c r="BI103" i="4"/>
  <c r="BE103" i="4"/>
  <c r="BD103" i="4"/>
  <c r="AZ103" i="4"/>
  <c r="AY103" i="4"/>
  <c r="AU103" i="4"/>
  <c r="AT103" i="4"/>
  <c r="AK103" i="4"/>
  <c r="AJ103" i="4"/>
  <c r="AP103" i="4"/>
  <c r="AO103" i="4"/>
  <c r="AA103" i="4"/>
  <c r="Z103" i="4"/>
  <c r="AF103" i="4"/>
  <c r="AE103" i="4"/>
  <c r="V103" i="4"/>
  <c r="U103" i="4"/>
  <c r="J103" i="4"/>
  <c r="I103" i="4"/>
  <c r="E92" i="6" s="1"/>
  <c r="G103" i="4"/>
  <c r="F103" i="4"/>
  <c r="E103" i="4"/>
  <c r="D92" i="6" s="1"/>
  <c r="D103" i="4"/>
  <c r="C103" i="4"/>
  <c r="B103" i="4"/>
  <c r="EB102" i="4"/>
  <c r="EA102" i="4"/>
  <c r="DW102" i="4"/>
  <c r="DV102" i="4"/>
  <c r="DM102" i="4"/>
  <c r="DL102" i="4"/>
  <c r="DR102" i="4"/>
  <c r="DQ102" i="4"/>
  <c r="CX102" i="4"/>
  <c r="CW102" i="4"/>
  <c r="DC102" i="4"/>
  <c r="DB102" i="4"/>
  <c r="CS102" i="4"/>
  <c r="CR102" i="4"/>
  <c r="CM102" i="4"/>
  <c r="CI102" i="4"/>
  <c r="CH102" i="4"/>
  <c r="BO102" i="4"/>
  <c r="BN102" i="4"/>
  <c r="BT102" i="4"/>
  <c r="BS102" i="4"/>
  <c r="BJ102" i="4"/>
  <c r="BI102" i="4"/>
  <c r="BE102" i="4"/>
  <c r="BD102" i="4"/>
  <c r="AZ102" i="4"/>
  <c r="AY102" i="4"/>
  <c r="AU102" i="4"/>
  <c r="AT102" i="4"/>
  <c r="AK102" i="4"/>
  <c r="AJ102" i="4"/>
  <c r="AP102" i="4"/>
  <c r="AO102" i="4"/>
  <c r="AA102" i="4"/>
  <c r="Z102" i="4"/>
  <c r="AF102" i="4"/>
  <c r="AE102" i="4"/>
  <c r="V102" i="4"/>
  <c r="U102" i="4"/>
  <c r="J102" i="4"/>
  <c r="I102" i="4"/>
  <c r="E91" i="6" s="1"/>
  <c r="G102" i="4"/>
  <c r="F102" i="4"/>
  <c r="E102" i="4"/>
  <c r="D91" i="6" s="1"/>
  <c r="D102" i="4"/>
  <c r="C102" i="4"/>
  <c r="B102" i="4"/>
  <c r="CG102" i="4"/>
  <c r="EB101" i="4"/>
  <c r="EA101" i="4"/>
  <c r="DW101" i="4"/>
  <c r="DV101" i="4"/>
  <c r="DM101" i="4"/>
  <c r="DL101" i="4"/>
  <c r="DR101" i="4"/>
  <c r="DQ101" i="4"/>
  <c r="CX101" i="4"/>
  <c r="CW101" i="4"/>
  <c r="DC101" i="4"/>
  <c r="DB101" i="4"/>
  <c r="CS101" i="4"/>
  <c r="CR101" i="4"/>
  <c r="CM101" i="4"/>
  <c r="CI101" i="4"/>
  <c r="CH101" i="4"/>
  <c r="BO101" i="4"/>
  <c r="BN101" i="4"/>
  <c r="BT101" i="4"/>
  <c r="BS101" i="4"/>
  <c r="BJ101" i="4"/>
  <c r="BI101" i="4"/>
  <c r="BE101" i="4"/>
  <c r="BD101" i="4"/>
  <c r="AZ101" i="4"/>
  <c r="AY101" i="4"/>
  <c r="AU101" i="4"/>
  <c r="AT101" i="4"/>
  <c r="AK101" i="4"/>
  <c r="AJ101" i="4"/>
  <c r="AP101" i="4"/>
  <c r="AO101" i="4"/>
  <c r="AA101" i="4"/>
  <c r="Z101" i="4"/>
  <c r="AF101" i="4"/>
  <c r="AE101" i="4"/>
  <c r="V101" i="4"/>
  <c r="U101" i="4"/>
  <c r="J101" i="4"/>
  <c r="I101" i="4"/>
  <c r="E90" i="6" s="1"/>
  <c r="G101" i="4"/>
  <c r="F101" i="4"/>
  <c r="E101" i="4"/>
  <c r="D90" i="6" s="1"/>
  <c r="D101" i="4"/>
  <c r="C101" i="4"/>
  <c r="B101" i="4"/>
  <c r="DP101" i="4"/>
  <c r="EB100" i="4"/>
  <c r="EA100" i="4"/>
  <c r="DW100" i="4"/>
  <c r="DV100" i="4"/>
  <c r="DM100" i="4"/>
  <c r="DL100" i="4"/>
  <c r="DR100" i="4"/>
  <c r="DQ100" i="4"/>
  <c r="CX100" i="4"/>
  <c r="CW100" i="4"/>
  <c r="DC100" i="4"/>
  <c r="DB100" i="4"/>
  <c r="CS100" i="4"/>
  <c r="CR100" i="4"/>
  <c r="CM100" i="4"/>
  <c r="CI100" i="4"/>
  <c r="CH100" i="4"/>
  <c r="BO100" i="4"/>
  <c r="BN100" i="4"/>
  <c r="BT100" i="4"/>
  <c r="BS100" i="4"/>
  <c r="BJ100" i="4"/>
  <c r="BI100" i="4"/>
  <c r="BE100" i="4"/>
  <c r="BD100" i="4"/>
  <c r="AZ100" i="4"/>
  <c r="AY100" i="4"/>
  <c r="AU100" i="4"/>
  <c r="AT100" i="4"/>
  <c r="AK100" i="4"/>
  <c r="AJ100" i="4"/>
  <c r="AP100" i="4"/>
  <c r="AO100" i="4"/>
  <c r="AA100" i="4"/>
  <c r="Z100" i="4"/>
  <c r="AF100" i="4"/>
  <c r="AE100" i="4"/>
  <c r="V100" i="4"/>
  <c r="U100" i="4"/>
  <c r="J100" i="4"/>
  <c r="I100" i="4"/>
  <c r="E89" i="6" s="1"/>
  <c r="G100" i="4"/>
  <c r="F100" i="4"/>
  <c r="E100" i="4"/>
  <c r="D100" i="4"/>
  <c r="C100" i="4"/>
  <c r="B100" i="4"/>
  <c r="DZ100" i="4"/>
  <c r="EB99" i="4"/>
  <c r="EA99" i="4"/>
  <c r="DW99" i="4"/>
  <c r="DV99" i="4"/>
  <c r="DM99" i="4"/>
  <c r="DL99" i="4"/>
  <c r="DR99" i="4"/>
  <c r="DQ99" i="4"/>
  <c r="CX99" i="4"/>
  <c r="CW99" i="4"/>
  <c r="DC99" i="4"/>
  <c r="DB99" i="4"/>
  <c r="CS99" i="4"/>
  <c r="CR99" i="4"/>
  <c r="CM99" i="4"/>
  <c r="CI99" i="4"/>
  <c r="CH99" i="4"/>
  <c r="BO99" i="4"/>
  <c r="BN99" i="4"/>
  <c r="BT99" i="4"/>
  <c r="BS99" i="4"/>
  <c r="BJ99" i="4"/>
  <c r="BI99" i="4"/>
  <c r="BE99" i="4"/>
  <c r="BD99" i="4"/>
  <c r="AZ99" i="4"/>
  <c r="AY99" i="4"/>
  <c r="AU99" i="4"/>
  <c r="AT99" i="4"/>
  <c r="AK99" i="4"/>
  <c r="AJ99" i="4"/>
  <c r="AP99" i="4"/>
  <c r="AO99" i="4"/>
  <c r="AA99" i="4"/>
  <c r="Z99" i="4"/>
  <c r="AF99" i="4"/>
  <c r="AE99" i="4"/>
  <c r="V99" i="4"/>
  <c r="U99" i="4"/>
  <c r="J99" i="4"/>
  <c r="I99" i="4"/>
  <c r="E88" i="6" s="1"/>
  <c r="G99" i="4"/>
  <c r="F99" i="4"/>
  <c r="E99" i="4"/>
  <c r="D88" i="6" s="1"/>
  <c r="D99" i="4"/>
  <c r="C99" i="4"/>
  <c r="B99" i="4"/>
  <c r="EB98" i="4"/>
  <c r="EA98" i="4"/>
  <c r="DW98" i="4"/>
  <c r="DV98" i="4"/>
  <c r="DM98" i="4"/>
  <c r="DL98" i="4"/>
  <c r="DR98" i="4"/>
  <c r="DQ98" i="4"/>
  <c r="CX98" i="4"/>
  <c r="CW98" i="4"/>
  <c r="DC98" i="4"/>
  <c r="DB98" i="4"/>
  <c r="CS98" i="4"/>
  <c r="CR98" i="4"/>
  <c r="CM98" i="4"/>
  <c r="CI98" i="4"/>
  <c r="CH98" i="4"/>
  <c r="BO98" i="4"/>
  <c r="BN98" i="4"/>
  <c r="BT98" i="4"/>
  <c r="BS98" i="4"/>
  <c r="BJ98" i="4"/>
  <c r="BI98" i="4"/>
  <c r="BE98" i="4"/>
  <c r="BD98" i="4"/>
  <c r="AZ98" i="4"/>
  <c r="AY98" i="4"/>
  <c r="AU98" i="4"/>
  <c r="AT98" i="4"/>
  <c r="AK98" i="4"/>
  <c r="AJ98" i="4"/>
  <c r="AP98" i="4"/>
  <c r="AO98" i="4"/>
  <c r="AA98" i="4"/>
  <c r="Z98" i="4"/>
  <c r="AF98" i="4"/>
  <c r="AE98" i="4"/>
  <c r="V98" i="4"/>
  <c r="U98" i="4"/>
  <c r="J98" i="4"/>
  <c r="I98" i="4"/>
  <c r="E87" i="6" s="1"/>
  <c r="G98" i="4"/>
  <c r="F98" i="4"/>
  <c r="E98" i="4"/>
  <c r="D87" i="6" s="1"/>
  <c r="D98" i="4"/>
  <c r="C98" i="4"/>
  <c r="B98" i="4"/>
  <c r="EB97" i="4"/>
  <c r="EA97" i="4"/>
  <c r="DW97" i="4"/>
  <c r="DV97" i="4"/>
  <c r="DM97" i="4"/>
  <c r="DL97" i="4"/>
  <c r="DR97" i="4"/>
  <c r="DQ97" i="4"/>
  <c r="CX97" i="4"/>
  <c r="CW97" i="4"/>
  <c r="DC97" i="4"/>
  <c r="DB97" i="4"/>
  <c r="CS97" i="4"/>
  <c r="CR97" i="4"/>
  <c r="CM97" i="4"/>
  <c r="CI97" i="4"/>
  <c r="CH97" i="4"/>
  <c r="BO97" i="4"/>
  <c r="BN97" i="4"/>
  <c r="BT97" i="4"/>
  <c r="BS97" i="4"/>
  <c r="BJ97" i="4"/>
  <c r="BI97" i="4"/>
  <c r="BE97" i="4"/>
  <c r="BD97" i="4"/>
  <c r="AZ97" i="4"/>
  <c r="AY97" i="4"/>
  <c r="AU97" i="4"/>
  <c r="AT97" i="4"/>
  <c r="AK97" i="4"/>
  <c r="AJ97" i="4"/>
  <c r="AP97" i="4"/>
  <c r="AO97" i="4"/>
  <c r="AA97" i="4"/>
  <c r="Z97" i="4"/>
  <c r="AF97" i="4"/>
  <c r="AE97" i="4"/>
  <c r="V97" i="4"/>
  <c r="U97" i="4"/>
  <c r="J97" i="4"/>
  <c r="I97" i="4"/>
  <c r="E86" i="6" s="1"/>
  <c r="G97" i="4"/>
  <c r="F97" i="4"/>
  <c r="E97" i="4"/>
  <c r="D86" i="6" s="1"/>
  <c r="D97" i="4"/>
  <c r="C97" i="4"/>
  <c r="B97" i="4"/>
  <c r="DZ97" i="4"/>
  <c r="EB96" i="4"/>
  <c r="EA96" i="4"/>
  <c r="DW96" i="4"/>
  <c r="DV96" i="4"/>
  <c r="DM96" i="4"/>
  <c r="DL96" i="4"/>
  <c r="DR96" i="4"/>
  <c r="DQ96" i="4"/>
  <c r="CX96" i="4"/>
  <c r="CW96" i="4"/>
  <c r="DC96" i="4"/>
  <c r="DB96" i="4"/>
  <c r="CS96" i="4"/>
  <c r="CR96" i="4"/>
  <c r="CM96" i="4"/>
  <c r="CI96" i="4"/>
  <c r="CH96" i="4"/>
  <c r="BO96" i="4"/>
  <c r="BN96" i="4"/>
  <c r="BT96" i="4"/>
  <c r="BS96" i="4"/>
  <c r="BJ96" i="4"/>
  <c r="BI96" i="4"/>
  <c r="BE96" i="4"/>
  <c r="BD96" i="4"/>
  <c r="AZ96" i="4"/>
  <c r="AY96" i="4"/>
  <c r="AU96" i="4"/>
  <c r="AT96" i="4"/>
  <c r="AK96" i="4"/>
  <c r="AJ96" i="4"/>
  <c r="AP96" i="4"/>
  <c r="AO96" i="4"/>
  <c r="AA96" i="4"/>
  <c r="Z96" i="4"/>
  <c r="AF96" i="4"/>
  <c r="AE96" i="4"/>
  <c r="V96" i="4"/>
  <c r="U96" i="4"/>
  <c r="J96" i="4"/>
  <c r="I96" i="4"/>
  <c r="E85" i="6" s="1"/>
  <c r="G96" i="4"/>
  <c r="F96" i="4"/>
  <c r="E96" i="4"/>
  <c r="D85" i="6" s="1"/>
  <c r="D96" i="4"/>
  <c r="C96" i="4"/>
  <c r="B96" i="4"/>
  <c r="DU96" i="4"/>
  <c r="EB95" i="4"/>
  <c r="EA95" i="4"/>
  <c r="DW95" i="4"/>
  <c r="DV95" i="4"/>
  <c r="DM95" i="4"/>
  <c r="DL95" i="4"/>
  <c r="DR95" i="4"/>
  <c r="DQ95" i="4"/>
  <c r="CX95" i="4"/>
  <c r="CW95" i="4"/>
  <c r="DC95" i="4"/>
  <c r="DB95" i="4"/>
  <c r="CS95" i="4"/>
  <c r="CR95" i="4"/>
  <c r="CM95" i="4"/>
  <c r="CI95" i="4"/>
  <c r="CH95" i="4"/>
  <c r="BO95" i="4"/>
  <c r="BN95" i="4"/>
  <c r="BT95" i="4"/>
  <c r="BS95" i="4"/>
  <c r="BJ95" i="4"/>
  <c r="BI95" i="4"/>
  <c r="BE95" i="4"/>
  <c r="BD95" i="4"/>
  <c r="AZ95" i="4"/>
  <c r="AY95" i="4"/>
  <c r="AU95" i="4"/>
  <c r="AT95" i="4"/>
  <c r="AK95" i="4"/>
  <c r="AJ95" i="4"/>
  <c r="AP95" i="4"/>
  <c r="AO95" i="4"/>
  <c r="AA95" i="4"/>
  <c r="Z95" i="4"/>
  <c r="AF95" i="4"/>
  <c r="AE95" i="4"/>
  <c r="V95" i="4"/>
  <c r="U95" i="4"/>
  <c r="J95" i="4"/>
  <c r="I95" i="4"/>
  <c r="E84" i="6" s="1"/>
  <c r="G95" i="4"/>
  <c r="F95" i="4"/>
  <c r="E95" i="4"/>
  <c r="D84" i="6" s="1"/>
  <c r="D95" i="4"/>
  <c r="C95" i="4"/>
  <c r="B95" i="4"/>
  <c r="BH95" i="4"/>
  <c r="EB94" i="4"/>
  <c r="EA94" i="4"/>
  <c r="DW94" i="4"/>
  <c r="DV94" i="4"/>
  <c r="DM94" i="4"/>
  <c r="DL94" i="4"/>
  <c r="DR94" i="4"/>
  <c r="DQ94" i="4"/>
  <c r="CX94" i="4"/>
  <c r="CW94" i="4"/>
  <c r="DC94" i="4"/>
  <c r="DB94" i="4"/>
  <c r="CS94" i="4"/>
  <c r="CR94" i="4"/>
  <c r="CM94" i="4"/>
  <c r="CI94" i="4"/>
  <c r="CH94" i="4"/>
  <c r="BO94" i="4"/>
  <c r="BN94" i="4"/>
  <c r="BT94" i="4"/>
  <c r="BS94" i="4"/>
  <c r="BJ94" i="4"/>
  <c r="BI94" i="4"/>
  <c r="BE94" i="4"/>
  <c r="BD94" i="4"/>
  <c r="AZ94" i="4"/>
  <c r="AY94" i="4"/>
  <c r="AU94" i="4"/>
  <c r="AT94" i="4"/>
  <c r="AK94" i="4"/>
  <c r="AJ94" i="4"/>
  <c r="AP94" i="4"/>
  <c r="AO94" i="4"/>
  <c r="AA94" i="4"/>
  <c r="Z94" i="4"/>
  <c r="AF94" i="4"/>
  <c r="AE94" i="4"/>
  <c r="V94" i="4"/>
  <c r="U94" i="4"/>
  <c r="J94" i="4"/>
  <c r="I94" i="4"/>
  <c r="E83" i="6" s="1"/>
  <c r="G94" i="4"/>
  <c r="F94" i="4"/>
  <c r="E94" i="4"/>
  <c r="D83" i="6" s="1"/>
  <c r="D94" i="4"/>
  <c r="C94" i="4"/>
  <c r="B94" i="4"/>
  <c r="DU94" i="4"/>
  <c r="EB93" i="4"/>
  <c r="EA93" i="4"/>
  <c r="DW93" i="4"/>
  <c r="DV93" i="4"/>
  <c r="DM93" i="4"/>
  <c r="DL93" i="4"/>
  <c r="DR93" i="4"/>
  <c r="DQ93" i="4"/>
  <c r="CX93" i="4"/>
  <c r="CW93" i="4"/>
  <c r="DC93" i="4"/>
  <c r="DB93" i="4"/>
  <c r="CS93" i="4"/>
  <c r="CR93" i="4"/>
  <c r="CM93" i="4"/>
  <c r="CI93" i="4"/>
  <c r="CH93" i="4"/>
  <c r="BO93" i="4"/>
  <c r="BN93" i="4"/>
  <c r="BT93" i="4"/>
  <c r="BS93" i="4"/>
  <c r="BJ93" i="4"/>
  <c r="BI93" i="4"/>
  <c r="BE93" i="4"/>
  <c r="BD93" i="4"/>
  <c r="AZ93" i="4"/>
  <c r="AY93" i="4"/>
  <c r="AU93" i="4"/>
  <c r="AT93" i="4"/>
  <c r="AK93" i="4"/>
  <c r="AJ93" i="4"/>
  <c r="AP93" i="4"/>
  <c r="AO93" i="4"/>
  <c r="AA93" i="4"/>
  <c r="Z93" i="4"/>
  <c r="AF93" i="4"/>
  <c r="AE93" i="4"/>
  <c r="V93" i="4"/>
  <c r="U93" i="4"/>
  <c r="J93" i="4"/>
  <c r="I93" i="4"/>
  <c r="E82" i="6" s="1"/>
  <c r="G93" i="4"/>
  <c r="F93" i="4"/>
  <c r="E93" i="4"/>
  <c r="D82" i="6" s="1"/>
  <c r="D93" i="4"/>
  <c r="C93" i="4"/>
  <c r="B93" i="4"/>
  <c r="CG93" i="4"/>
  <c r="EB92" i="4"/>
  <c r="EA92" i="4"/>
  <c r="DW92" i="4"/>
  <c r="DV92" i="4"/>
  <c r="DM92" i="4"/>
  <c r="DL92" i="4"/>
  <c r="DR92" i="4"/>
  <c r="DQ92" i="4"/>
  <c r="CX92" i="4"/>
  <c r="CW92" i="4"/>
  <c r="DC92" i="4"/>
  <c r="DB92" i="4"/>
  <c r="CS92" i="4"/>
  <c r="CR92" i="4"/>
  <c r="CM92" i="4"/>
  <c r="CI92" i="4"/>
  <c r="CH92" i="4"/>
  <c r="BO92" i="4"/>
  <c r="BN92" i="4"/>
  <c r="BT92" i="4"/>
  <c r="BS92" i="4"/>
  <c r="BJ92" i="4"/>
  <c r="BI92" i="4"/>
  <c r="BE92" i="4"/>
  <c r="BD92" i="4"/>
  <c r="AZ92" i="4"/>
  <c r="AY92" i="4"/>
  <c r="AU92" i="4"/>
  <c r="AT92" i="4"/>
  <c r="AK92" i="4"/>
  <c r="AJ92" i="4"/>
  <c r="AP92" i="4"/>
  <c r="AO92" i="4"/>
  <c r="AA92" i="4"/>
  <c r="Z92" i="4"/>
  <c r="AF92" i="4"/>
  <c r="AE92" i="4"/>
  <c r="V92" i="4"/>
  <c r="U92" i="4"/>
  <c r="J92" i="4"/>
  <c r="I92" i="4"/>
  <c r="E81" i="6" s="1"/>
  <c r="G92" i="4"/>
  <c r="F92" i="4"/>
  <c r="E92" i="4"/>
  <c r="D81" i="6" s="1"/>
  <c r="D92" i="4"/>
  <c r="C92" i="4"/>
  <c r="B92" i="4"/>
  <c r="CG92" i="4"/>
  <c r="EB91" i="4"/>
  <c r="EA91" i="4"/>
  <c r="DW91" i="4"/>
  <c r="DV91" i="4"/>
  <c r="DM91" i="4"/>
  <c r="DL91" i="4"/>
  <c r="DR91" i="4"/>
  <c r="DQ91" i="4"/>
  <c r="CX91" i="4"/>
  <c r="CW91" i="4"/>
  <c r="DC91" i="4"/>
  <c r="DB91" i="4"/>
  <c r="CS91" i="4"/>
  <c r="CR91" i="4"/>
  <c r="CM91" i="4"/>
  <c r="CI91" i="4"/>
  <c r="CH91" i="4"/>
  <c r="BO91" i="4"/>
  <c r="BN91" i="4"/>
  <c r="BT91" i="4"/>
  <c r="BS91" i="4"/>
  <c r="BJ91" i="4"/>
  <c r="BI91" i="4"/>
  <c r="BE91" i="4"/>
  <c r="BD91" i="4"/>
  <c r="AZ91" i="4"/>
  <c r="AY91" i="4"/>
  <c r="AU91" i="4"/>
  <c r="AT91" i="4"/>
  <c r="AK91" i="4"/>
  <c r="AJ91" i="4"/>
  <c r="AP91" i="4"/>
  <c r="AO91" i="4"/>
  <c r="AA91" i="4"/>
  <c r="Z91" i="4"/>
  <c r="AF91" i="4"/>
  <c r="AE91" i="4"/>
  <c r="V91" i="4"/>
  <c r="U91" i="4"/>
  <c r="J91" i="4"/>
  <c r="I91" i="4"/>
  <c r="E80" i="6" s="1"/>
  <c r="G91" i="4"/>
  <c r="F91" i="4"/>
  <c r="E91" i="4"/>
  <c r="D80" i="6" s="1"/>
  <c r="D91" i="4"/>
  <c r="C91" i="4"/>
  <c r="B91" i="4"/>
  <c r="BM91" i="4"/>
  <c r="EB90" i="4"/>
  <c r="EA90" i="4"/>
  <c r="DW90" i="4"/>
  <c r="DV90" i="4"/>
  <c r="DM90" i="4"/>
  <c r="DL90" i="4"/>
  <c r="DR90" i="4"/>
  <c r="DQ90" i="4"/>
  <c r="CX90" i="4"/>
  <c r="CW90" i="4"/>
  <c r="DC90" i="4"/>
  <c r="DB90" i="4"/>
  <c r="CS90" i="4"/>
  <c r="CR90" i="4"/>
  <c r="CM90" i="4"/>
  <c r="CI90" i="4"/>
  <c r="CH90" i="4"/>
  <c r="BO90" i="4"/>
  <c r="BN90" i="4"/>
  <c r="BT90" i="4"/>
  <c r="BS90" i="4"/>
  <c r="BJ90" i="4"/>
  <c r="BI90" i="4"/>
  <c r="BE90" i="4"/>
  <c r="BD90" i="4"/>
  <c r="AZ90" i="4"/>
  <c r="AY90" i="4"/>
  <c r="AU90" i="4"/>
  <c r="AT90" i="4"/>
  <c r="AK90" i="4"/>
  <c r="AJ90" i="4"/>
  <c r="AP90" i="4"/>
  <c r="AO90" i="4"/>
  <c r="AA90" i="4"/>
  <c r="Z90" i="4"/>
  <c r="AF90" i="4"/>
  <c r="AE90" i="4"/>
  <c r="V90" i="4"/>
  <c r="U90" i="4"/>
  <c r="J90" i="4"/>
  <c r="I90" i="4"/>
  <c r="E79" i="6" s="1"/>
  <c r="G90" i="4"/>
  <c r="F90" i="4"/>
  <c r="E90" i="4"/>
  <c r="D79" i="6" s="1"/>
  <c r="D90" i="4"/>
  <c r="C90" i="4"/>
  <c r="B90" i="4"/>
  <c r="EB89" i="4"/>
  <c r="EA89" i="4"/>
  <c r="DW89" i="4"/>
  <c r="DV89" i="4"/>
  <c r="DM89" i="4"/>
  <c r="DL89" i="4"/>
  <c r="DR89" i="4"/>
  <c r="DQ89" i="4"/>
  <c r="CX89" i="4"/>
  <c r="CW89" i="4"/>
  <c r="DC89" i="4"/>
  <c r="DB89" i="4"/>
  <c r="CS89" i="4"/>
  <c r="CR89" i="4"/>
  <c r="CM89" i="4"/>
  <c r="CI89" i="4"/>
  <c r="CH89" i="4"/>
  <c r="BO89" i="4"/>
  <c r="BN89" i="4"/>
  <c r="BT89" i="4"/>
  <c r="BS89" i="4"/>
  <c r="BJ89" i="4"/>
  <c r="BI89" i="4"/>
  <c r="BE89" i="4"/>
  <c r="BD89" i="4"/>
  <c r="AZ89" i="4"/>
  <c r="AY89" i="4"/>
  <c r="AU89" i="4"/>
  <c r="AT89" i="4"/>
  <c r="AK89" i="4"/>
  <c r="AJ89" i="4"/>
  <c r="AP89" i="4"/>
  <c r="AO89" i="4"/>
  <c r="AA89" i="4"/>
  <c r="Z89" i="4"/>
  <c r="AF89" i="4"/>
  <c r="AE89" i="4"/>
  <c r="V89" i="4"/>
  <c r="U89" i="4"/>
  <c r="J89" i="4"/>
  <c r="I89" i="4"/>
  <c r="E78" i="6" s="1"/>
  <c r="G89" i="4"/>
  <c r="F89" i="4"/>
  <c r="E89" i="4"/>
  <c r="D78" i="6" s="1"/>
  <c r="D89" i="4"/>
  <c r="C89" i="4"/>
  <c r="B89" i="4"/>
  <c r="CQ89" i="4"/>
  <c r="EB88" i="4"/>
  <c r="EA88" i="4"/>
  <c r="DW88" i="4"/>
  <c r="DV88" i="4"/>
  <c r="DM88" i="4"/>
  <c r="DL88" i="4"/>
  <c r="DR88" i="4"/>
  <c r="DQ88" i="4"/>
  <c r="CX88" i="4"/>
  <c r="CW88" i="4"/>
  <c r="DC88" i="4"/>
  <c r="DB88" i="4"/>
  <c r="CS88" i="4"/>
  <c r="CR88" i="4"/>
  <c r="CM88" i="4"/>
  <c r="CI88" i="4"/>
  <c r="CH88" i="4"/>
  <c r="BO88" i="4"/>
  <c r="BN88" i="4"/>
  <c r="BT88" i="4"/>
  <c r="BS88" i="4"/>
  <c r="BJ88" i="4"/>
  <c r="BI88" i="4"/>
  <c r="BE88" i="4"/>
  <c r="BD88" i="4"/>
  <c r="AZ88" i="4"/>
  <c r="AY88" i="4"/>
  <c r="AU88" i="4"/>
  <c r="AT88" i="4"/>
  <c r="AK88" i="4"/>
  <c r="AJ88" i="4"/>
  <c r="AP88" i="4"/>
  <c r="AO88" i="4"/>
  <c r="AA88" i="4"/>
  <c r="Z88" i="4"/>
  <c r="AF88" i="4"/>
  <c r="AE88" i="4"/>
  <c r="V88" i="4"/>
  <c r="U88" i="4"/>
  <c r="J88" i="4"/>
  <c r="I88" i="4"/>
  <c r="E77" i="6" s="1"/>
  <c r="G88" i="4"/>
  <c r="F88" i="4"/>
  <c r="E88" i="4"/>
  <c r="D77" i="6" s="1"/>
  <c r="D88" i="4"/>
  <c r="C88" i="4"/>
  <c r="B88" i="4"/>
  <c r="CQ88" i="4"/>
  <c r="EB87" i="4"/>
  <c r="EA87" i="4"/>
  <c r="DW87" i="4"/>
  <c r="DV87" i="4"/>
  <c r="DM87" i="4"/>
  <c r="DL87" i="4"/>
  <c r="DR87" i="4"/>
  <c r="DQ87" i="4"/>
  <c r="CX87" i="4"/>
  <c r="CW87" i="4"/>
  <c r="DC87" i="4"/>
  <c r="DB87" i="4"/>
  <c r="CS87" i="4"/>
  <c r="CR87" i="4"/>
  <c r="CM87" i="4"/>
  <c r="CI87" i="4"/>
  <c r="CH87" i="4"/>
  <c r="BO87" i="4"/>
  <c r="BN87" i="4"/>
  <c r="BT87" i="4"/>
  <c r="BS87" i="4"/>
  <c r="BJ87" i="4"/>
  <c r="BI87" i="4"/>
  <c r="BE87" i="4"/>
  <c r="BD87" i="4"/>
  <c r="AZ87" i="4"/>
  <c r="AY87" i="4"/>
  <c r="AU87" i="4"/>
  <c r="AT87" i="4"/>
  <c r="AK87" i="4"/>
  <c r="AJ87" i="4"/>
  <c r="AP87" i="4"/>
  <c r="AO87" i="4"/>
  <c r="AA87" i="4"/>
  <c r="Z87" i="4"/>
  <c r="AF87" i="4"/>
  <c r="AE87" i="4"/>
  <c r="V87" i="4"/>
  <c r="U87" i="4"/>
  <c r="J87" i="4"/>
  <c r="I87" i="4"/>
  <c r="E76" i="6" s="1"/>
  <c r="G87" i="4"/>
  <c r="F87" i="4"/>
  <c r="E87" i="4"/>
  <c r="D76" i="6" s="1"/>
  <c r="D87" i="4"/>
  <c r="C87" i="4"/>
  <c r="B87" i="4"/>
  <c r="DK87" i="4"/>
  <c r="EB86" i="4"/>
  <c r="EA86" i="4"/>
  <c r="DW86" i="4"/>
  <c r="DV86" i="4"/>
  <c r="DM86" i="4"/>
  <c r="DL86" i="4"/>
  <c r="DR86" i="4"/>
  <c r="DQ86" i="4"/>
  <c r="CX86" i="4"/>
  <c r="CW86" i="4"/>
  <c r="DC86" i="4"/>
  <c r="DB86" i="4"/>
  <c r="CS86" i="4"/>
  <c r="CR86" i="4"/>
  <c r="CM86" i="4"/>
  <c r="CI86" i="4"/>
  <c r="CH86" i="4"/>
  <c r="BO86" i="4"/>
  <c r="BN86" i="4"/>
  <c r="BT86" i="4"/>
  <c r="BS86" i="4"/>
  <c r="BJ86" i="4"/>
  <c r="BI86" i="4"/>
  <c r="BE86" i="4"/>
  <c r="BD86" i="4"/>
  <c r="AZ86" i="4"/>
  <c r="AY86" i="4"/>
  <c r="AU86" i="4"/>
  <c r="AT86" i="4"/>
  <c r="AK86" i="4"/>
  <c r="AJ86" i="4"/>
  <c r="AP86" i="4"/>
  <c r="AO86" i="4"/>
  <c r="AA86" i="4"/>
  <c r="Z86" i="4"/>
  <c r="AF86" i="4"/>
  <c r="AE86" i="4"/>
  <c r="V86" i="4"/>
  <c r="U86" i="4"/>
  <c r="J86" i="4"/>
  <c r="I86" i="4"/>
  <c r="E75" i="6" s="1"/>
  <c r="G86" i="4"/>
  <c r="F86" i="4"/>
  <c r="E86" i="4"/>
  <c r="D75" i="6" s="1"/>
  <c r="D86" i="4"/>
  <c r="C86" i="4"/>
  <c r="B86" i="4"/>
  <c r="EB85" i="4"/>
  <c r="EA85" i="4"/>
  <c r="DW85" i="4"/>
  <c r="DV85" i="4"/>
  <c r="DM85" i="4"/>
  <c r="DL85" i="4"/>
  <c r="DR85" i="4"/>
  <c r="DQ85" i="4"/>
  <c r="CX85" i="4"/>
  <c r="CW85" i="4"/>
  <c r="DC85" i="4"/>
  <c r="DB85" i="4"/>
  <c r="CS85" i="4"/>
  <c r="CR85" i="4"/>
  <c r="CM85" i="4"/>
  <c r="CI85" i="4"/>
  <c r="CH85" i="4"/>
  <c r="BO85" i="4"/>
  <c r="BN85" i="4"/>
  <c r="BT85" i="4"/>
  <c r="BS85" i="4"/>
  <c r="BJ85" i="4"/>
  <c r="BI85" i="4"/>
  <c r="BE85" i="4"/>
  <c r="BD85" i="4"/>
  <c r="AZ85" i="4"/>
  <c r="AY85" i="4"/>
  <c r="AU85" i="4"/>
  <c r="AT85" i="4"/>
  <c r="AK85" i="4"/>
  <c r="AJ85" i="4"/>
  <c r="AP85" i="4"/>
  <c r="AO85" i="4"/>
  <c r="AA85" i="4"/>
  <c r="Z85" i="4"/>
  <c r="AF85" i="4"/>
  <c r="AE85" i="4"/>
  <c r="V85" i="4"/>
  <c r="U85" i="4"/>
  <c r="J85" i="4"/>
  <c r="I85" i="4"/>
  <c r="E74" i="6" s="1"/>
  <c r="G85" i="4"/>
  <c r="F85" i="4"/>
  <c r="E85" i="4"/>
  <c r="D74" i="6" s="1"/>
  <c r="D85" i="4"/>
  <c r="C85" i="4"/>
  <c r="B85" i="4"/>
  <c r="AN85" i="4"/>
  <c r="EB84" i="4"/>
  <c r="EA84" i="4"/>
  <c r="DW84" i="4"/>
  <c r="DV84" i="4"/>
  <c r="DM84" i="4"/>
  <c r="DL84" i="4"/>
  <c r="DR84" i="4"/>
  <c r="DQ84" i="4"/>
  <c r="CX84" i="4"/>
  <c r="CW84" i="4"/>
  <c r="DC84" i="4"/>
  <c r="DB84" i="4"/>
  <c r="CS84" i="4"/>
  <c r="CR84" i="4"/>
  <c r="CM84" i="4"/>
  <c r="CI84" i="4"/>
  <c r="CH84" i="4"/>
  <c r="BO84" i="4"/>
  <c r="BN84" i="4"/>
  <c r="BT84" i="4"/>
  <c r="BS84" i="4"/>
  <c r="BJ84" i="4"/>
  <c r="BI84" i="4"/>
  <c r="BE84" i="4"/>
  <c r="BD84" i="4"/>
  <c r="AZ84" i="4"/>
  <c r="AY84" i="4"/>
  <c r="AU84" i="4"/>
  <c r="AT84" i="4"/>
  <c r="AK84" i="4"/>
  <c r="AJ84" i="4"/>
  <c r="AP84" i="4"/>
  <c r="AO84" i="4"/>
  <c r="AA84" i="4"/>
  <c r="Z84" i="4"/>
  <c r="AF84" i="4"/>
  <c r="AE84" i="4"/>
  <c r="V84" i="4"/>
  <c r="U84" i="4"/>
  <c r="J84" i="4"/>
  <c r="I84" i="4"/>
  <c r="E73" i="6" s="1"/>
  <c r="G84" i="4"/>
  <c r="F84" i="4"/>
  <c r="E84" i="4"/>
  <c r="D73" i="6" s="1"/>
  <c r="D84" i="4"/>
  <c r="C84" i="4"/>
  <c r="B84" i="4"/>
  <c r="DK84" i="4"/>
  <c r="EB83" i="4"/>
  <c r="EA83" i="4"/>
  <c r="DW83" i="4"/>
  <c r="DV83" i="4"/>
  <c r="DM83" i="4"/>
  <c r="DL83" i="4"/>
  <c r="DR83" i="4"/>
  <c r="DQ83" i="4"/>
  <c r="CX83" i="4"/>
  <c r="CW83" i="4"/>
  <c r="DC83" i="4"/>
  <c r="DB83" i="4"/>
  <c r="CS83" i="4"/>
  <c r="CR83" i="4"/>
  <c r="CM83" i="4"/>
  <c r="CI83" i="4"/>
  <c r="CH83" i="4"/>
  <c r="BO83" i="4"/>
  <c r="BN83" i="4"/>
  <c r="BT83" i="4"/>
  <c r="BS83" i="4"/>
  <c r="BJ83" i="4"/>
  <c r="BI83" i="4"/>
  <c r="BE83" i="4"/>
  <c r="BD83" i="4"/>
  <c r="AZ83" i="4"/>
  <c r="AY83" i="4"/>
  <c r="AU83" i="4"/>
  <c r="AT83" i="4"/>
  <c r="AK83" i="4"/>
  <c r="AJ83" i="4"/>
  <c r="AP83" i="4"/>
  <c r="AO83" i="4"/>
  <c r="AA83" i="4"/>
  <c r="Z83" i="4"/>
  <c r="AF83" i="4"/>
  <c r="AE83" i="4"/>
  <c r="V83" i="4"/>
  <c r="U83" i="4"/>
  <c r="J83" i="4"/>
  <c r="I83" i="4"/>
  <c r="E72" i="6" s="1"/>
  <c r="G83" i="4"/>
  <c r="F83" i="4"/>
  <c r="E83" i="4"/>
  <c r="D72" i="6" s="1"/>
  <c r="D83" i="4"/>
  <c r="C83" i="4"/>
  <c r="B83" i="4"/>
  <c r="CG83" i="4"/>
  <c r="EB82" i="4"/>
  <c r="EA82" i="4"/>
  <c r="DW82" i="4"/>
  <c r="DV82" i="4"/>
  <c r="DM82" i="4"/>
  <c r="DL82" i="4"/>
  <c r="DR82" i="4"/>
  <c r="DQ82" i="4"/>
  <c r="CX82" i="4"/>
  <c r="CW82" i="4"/>
  <c r="DC82" i="4"/>
  <c r="DB82" i="4"/>
  <c r="CS82" i="4"/>
  <c r="CR82" i="4"/>
  <c r="CM82" i="4"/>
  <c r="CI82" i="4"/>
  <c r="CH82" i="4"/>
  <c r="BO82" i="4"/>
  <c r="BN82" i="4"/>
  <c r="BT82" i="4"/>
  <c r="BS82" i="4"/>
  <c r="BJ82" i="4"/>
  <c r="BI82" i="4"/>
  <c r="BE82" i="4"/>
  <c r="BD82" i="4"/>
  <c r="AZ82" i="4"/>
  <c r="AY82" i="4"/>
  <c r="AU82" i="4"/>
  <c r="AT82" i="4"/>
  <c r="AK82" i="4"/>
  <c r="AJ82" i="4"/>
  <c r="AP82" i="4"/>
  <c r="AO82" i="4"/>
  <c r="AA82" i="4"/>
  <c r="Z82" i="4"/>
  <c r="AF82" i="4"/>
  <c r="AE82" i="4"/>
  <c r="V82" i="4"/>
  <c r="U82" i="4"/>
  <c r="J82" i="4"/>
  <c r="I82" i="4"/>
  <c r="E71" i="6" s="1"/>
  <c r="G82" i="4"/>
  <c r="F82" i="4"/>
  <c r="E82" i="4"/>
  <c r="D71" i="6" s="1"/>
  <c r="D82" i="4"/>
  <c r="C82" i="4"/>
  <c r="B82" i="4"/>
  <c r="DP82" i="4"/>
  <c r="EB81" i="4"/>
  <c r="EA81" i="4"/>
  <c r="DW81" i="4"/>
  <c r="DV81" i="4"/>
  <c r="DM81" i="4"/>
  <c r="DL81" i="4"/>
  <c r="DR81" i="4"/>
  <c r="DQ81" i="4"/>
  <c r="CX81" i="4"/>
  <c r="CW81" i="4"/>
  <c r="DC81" i="4"/>
  <c r="DB81" i="4"/>
  <c r="CS81" i="4"/>
  <c r="CR81" i="4"/>
  <c r="CM81" i="4"/>
  <c r="CI81" i="4"/>
  <c r="CH81" i="4"/>
  <c r="BO81" i="4"/>
  <c r="BN81" i="4"/>
  <c r="BT81" i="4"/>
  <c r="BS81" i="4"/>
  <c r="BJ81" i="4"/>
  <c r="BI81" i="4"/>
  <c r="BE81" i="4"/>
  <c r="BD81" i="4"/>
  <c r="AZ81" i="4"/>
  <c r="AY81" i="4"/>
  <c r="AU81" i="4"/>
  <c r="AT81" i="4"/>
  <c r="AK81" i="4"/>
  <c r="AJ81" i="4"/>
  <c r="AP81" i="4"/>
  <c r="AO81" i="4"/>
  <c r="AA81" i="4"/>
  <c r="Z81" i="4"/>
  <c r="AF81" i="4"/>
  <c r="AE81" i="4"/>
  <c r="V81" i="4"/>
  <c r="U81" i="4"/>
  <c r="J81" i="4"/>
  <c r="I81" i="4"/>
  <c r="E70" i="6" s="1"/>
  <c r="G81" i="4"/>
  <c r="F81" i="4"/>
  <c r="E81" i="4"/>
  <c r="D70" i="6" s="1"/>
  <c r="D81" i="4"/>
  <c r="C81" i="4"/>
  <c r="B81" i="4"/>
  <c r="DZ81" i="4"/>
  <c r="EB80" i="4"/>
  <c r="EA80" i="4"/>
  <c r="DW80" i="4"/>
  <c r="DV80" i="4"/>
  <c r="DM80" i="4"/>
  <c r="DL80" i="4"/>
  <c r="DR80" i="4"/>
  <c r="DQ80" i="4"/>
  <c r="CX80" i="4"/>
  <c r="CW80" i="4"/>
  <c r="DC80" i="4"/>
  <c r="DB80" i="4"/>
  <c r="CS80" i="4"/>
  <c r="CR80" i="4"/>
  <c r="CM80" i="4"/>
  <c r="CI80" i="4"/>
  <c r="CH80" i="4"/>
  <c r="BO80" i="4"/>
  <c r="BN80" i="4"/>
  <c r="BT80" i="4"/>
  <c r="BS80" i="4"/>
  <c r="BJ80" i="4"/>
  <c r="BI80" i="4"/>
  <c r="BE80" i="4"/>
  <c r="BD80" i="4"/>
  <c r="AZ80" i="4"/>
  <c r="AY80" i="4"/>
  <c r="AU80" i="4"/>
  <c r="AT80" i="4"/>
  <c r="AK80" i="4"/>
  <c r="AJ80" i="4"/>
  <c r="AP80" i="4"/>
  <c r="AO80" i="4"/>
  <c r="AA80" i="4"/>
  <c r="Z80" i="4"/>
  <c r="AF80" i="4"/>
  <c r="AE80" i="4"/>
  <c r="V80" i="4"/>
  <c r="U80" i="4"/>
  <c r="J80" i="4"/>
  <c r="I80" i="4"/>
  <c r="E69" i="6" s="1"/>
  <c r="G80" i="4"/>
  <c r="F80" i="4"/>
  <c r="E80" i="4"/>
  <c r="D69" i="6" s="1"/>
  <c r="D80" i="4"/>
  <c r="C80" i="4"/>
  <c r="B80" i="4"/>
  <c r="DU80" i="4"/>
  <c r="EB79" i="4"/>
  <c r="EA79" i="4"/>
  <c r="DW79" i="4"/>
  <c r="DV79" i="4"/>
  <c r="DM79" i="4"/>
  <c r="DL79" i="4"/>
  <c r="DR79" i="4"/>
  <c r="DQ79" i="4"/>
  <c r="CX79" i="4"/>
  <c r="CW79" i="4"/>
  <c r="DC79" i="4"/>
  <c r="DB79" i="4"/>
  <c r="CS79" i="4"/>
  <c r="CR79" i="4"/>
  <c r="CM79" i="4"/>
  <c r="CI79" i="4"/>
  <c r="CH79" i="4"/>
  <c r="BO79" i="4"/>
  <c r="BN79" i="4"/>
  <c r="BT79" i="4"/>
  <c r="BS79" i="4"/>
  <c r="BJ79" i="4"/>
  <c r="BI79" i="4"/>
  <c r="BE79" i="4"/>
  <c r="BD79" i="4"/>
  <c r="AZ79" i="4"/>
  <c r="AY79" i="4"/>
  <c r="AU79" i="4"/>
  <c r="AT79" i="4"/>
  <c r="AK79" i="4"/>
  <c r="AJ79" i="4"/>
  <c r="AP79" i="4"/>
  <c r="AO79" i="4"/>
  <c r="AA79" i="4"/>
  <c r="Z79" i="4"/>
  <c r="AF79" i="4"/>
  <c r="AE79" i="4"/>
  <c r="V79" i="4"/>
  <c r="U79" i="4"/>
  <c r="J79" i="4"/>
  <c r="I79" i="4"/>
  <c r="E68" i="6" s="1"/>
  <c r="G79" i="4"/>
  <c r="F79" i="4"/>
  <c r="E79" i="4"/>
  <c r="D68" i="6" s="1"/>
  <c r="D79" i="4"/>
  <c r="C79" i="4"/>
  <c r="B79" i="4"/>
  <c r="DZ79" i="4"/>
  <c r="EB78" i="4"/>
  <c r="EA78" i="4"/>
  <c r="DW78" i="4"/>
  <c r="DV78" i="4"/>
  <c r="DM78" i="4"/>
  <c r="DL78" i="4"/>
  <c r="DR78" i="4"/>
  <c r="DQ78" i="4"/>
  <c r="CX78" i="4"/>
  <c r="CW78" i="4"/>
  <c r="DC78" i="4"/>
  <c r="DB78" i="4"/>
  <c r="CS78" i="4"/>
  <c r="CR78" i="4"/>
  <c r="CM78" i="4"/>
  <c r="CI78" i="4"/>
  <c r="CH78" i="4"/>
  <c r="BO78" i="4"/>
  <c r="BN78" i="4"/>
  <c r="BT78" i="4"/>
  <c r="BS78" i="4"/>
  <c r="BJ78" i="4"/>
  <c r="BI78" i="4"/>
  <c r="BE78" i="4"/>
  <c r="BD78" i="4"/>
  <c r="AZ78" i="4"/>
  <c r="AY78" i="4"/>
  <c r="AU78" i="4"/>
  <c r="AT78" i="4"/>
  <c r="AK78" i="4"/>
  <c r="AJ78" i="4"/>
  <c r="AP78" i="4"/>
  <c r="AO78" i="4"/>
  <c r="AA78" i="4"/>
  <c r="Z78" i="4"/>
  <c r="AF78" i="4"/>
  <c r="AE78" i="4"/>
  <c r="V78" i="4"/>
  <c r="U78" i="4"/>
  <c r="J78" i="4"/>
  <c r="I78" i="4"/>
  <c r="E67" i="6" s="1"/>
  <c r="G78" i="4"/>
  <c r="F78" i="4"/>
  <c r="E78" i="4"/>
  <c r="D67" i="6" s="1"/>
  <c r="D78" i="4"/>
  <c r="C78" i="4"/>
  <c r="B78" i="4"/>
  <c r="DK78" i="4"/>
  <c r="EB77" i="4"/>
  <c r="EA77" i="4"/>
  <c r="DW77" i="4"/>
  <c r="DV77" i="4"/>
  <c r="DM77" i="4"/>
  <c r="DL77" i="4"/>
  <c r="DR77" i="4"/>
  <c r="DQ77" i="4"/>
  <c r="CX77" i="4"/>
  <c r="CW77" i="4"/>
  <c r="DC77" i="4"/>
  <c r="DB77" i="4"/>
  <c r="C194" i="25" s="1"/>
  <c r="CS77" i="4"/>
  <c r="CR77" i="4"/>
  <c r="CM77" i="4"/>
  <c r="CI77" i="4"/>
  <c r="CH77" i="4"/>
  <c r="BO77" i="4"/>
  <c r="BN77" i="4"/>
  <c r="BT77" i="4"/>
  <c r="BS77" i="4"/>
  <c r="BJ77" i="4"/>
  <c r="BI77" i="4"/>
  <c r="BE77" i="4"/>
  <c r="BD77" i="4"/>
  <c r="AZ77" i="4"/>
  <c r="AY77" i="4"/>
  <c r="AU77" i="4"/>
  <c r="AT77" i="4"/>
  <c r="AK77" i="4"/>
  <c r="AJ77" i="4"/>
  <c r="AP77" i="4"/>
  <c r="AO77" i="4"/>
  <c r="AA77" i="4"/>
  <c r="Z77" i="4"/>
  <c r="AF77" i="4"/>
  <c r="AE77" i="4"/>
  <c r="V77" i="4"/>
  <c r="U77" i="4"/>
  <c r="J77" i="4"/>
  <c r="I77" i="4"/>
  <c r="E66" i="6" s="1"/>
  <c r="G77" i="4"/>
  <c r="F77" i="4"/>
  <c r="E77" i="4"/>
  <c r="D66" i="6" s="1"/>
  <c r="D77" i="4"/>
  <c r="C77" i="4"/>
  <c r="B77" i="4"/>
  <c r="DZ77" i="4"/>
  <c r="EB76" i="4"/>
  <c r="EA76" i="4"/>
  <c r="DW76" i="4"/>
  <c r="DV76" i="4"/>
  <c r="DM76" i="4"/>
  <c r="DL76" i="4"/>
  <c r="DR76" i="4"/>
  <c r="DQ76" i="4"/>
  <c r="CX76" i="4"/>
  <c r="CW76" i="4"/>
  <c r="DC76" i="4"/>
  <c r="DB76" i="4"/>
  <c r="CS76" i="4"/>
  <c r="CR76" i="4"/>
  <c r="CM76" i="4"/>
  <c r="CI76" i="4"/>
  <c r="CH76" i="4"/>
  <c r="BO76" i="4"/>
  <c r="BN76" i="4"/>
  <c r="BT76" i="4"/>
  <c r="BS76" i="4"/>
  <c r="BJ76" i="4"/>
  <c r="BI76" i="4"/>
  <c r="BE76" i="4"/>
  <c r="BD76" i="4"/>
  <c r="AZ76" i="4"/>
  <c r="AY76" i="4"/>
  <c r="AU76" i="4"/>
  <c r="AT76" i="4"/>
  <c r="AK76" i="4"/>
  <c r="AJ76" i="4"/>
  <c r="AP76" i="4"/>
  <c r="AO76" i="4"/>
  <c r="AA76" i="4"/>
  <c r="Z76" i="4"/>
  <c r="AF76" i="4"/>
  <c r="AE76" i="4"/>
  <c r="V76" i="4"/>
  <c r="U76" i="4"/>
  <c r="J76" i="4"/>
  <c r="I76" i="4"/>
  <c r="E65" i="6" s="1"/>
  <c r="G76" i="4"/>
  <c r="F76" i="4"/>
  <c r="E76" i="4"/>
  <c r="D65" i="6" s="1"/>
  <c r="D76" i="4"/>
  <c r="C76" i="4"/>
  <c r="B76" i="4"/>
  <c r="EB75" i="4"/>
  <c r="EA75" i="4"/>
  <c r="DW75" i="4"/>
  <c r="DV75" i="4"/>
  <c r="DM75" i="4"/>
  <c r="DL75" i="4"/>
  <c r="DR75" i="4"/>
  <c r="DQ75" i="4"/>
  <c r="CX75" i="4"/>
  <c r="CW75" i="4"/>
  <c r="DC75" i="4"/>
  <c r="DB75" i="4"/>
  <c r="CS75" i="4"/>
  <c r="CR75" i="4"/>
  <c r="CM75" i="4"/>
  <c r="CI75" i="4"/>
  <c r="CH75" i="4"/>
  <c r="BO75" i="4"/>
  <c r="BN75" i="4"/>
  <c r="BT75" i="4"/>
  <c r="BS75" i="4"/>
  <c r="BJ75" i="4"/>
  <c r="BI75" i="4"/>
  <c r="BE75" i="4"/>
  <c r="BD75" i="4"/>
  <c r="AZ75" i="4"/>
  <c r="AY75" i="4"/>
  <c r="AU75" i="4"/>
  <c r="AT75" i="4"/>
  <c r="AK75" i="4"/>
  <c r="AJ75" i="4"/>
  <c r="AP75" i="4"/>
  <c r="AO75" i="4"/>
  <c r="AA75" i="4"/>
  <c r="Z75" i="4"/>
  <c r="AF75" i="4"/>
  <c r="AE75" i="4"/>
  <c r="V75" i="4"/>
  <c r="U75" i="4"/>
  <c r="J75" i="4"/>
  <c r="I75" i="4"/>
  <c r="E64" i="6" s="1"/>
  <c r="G75" i="4"/>
  <c r="F75" i="4"/>
  <c r="E75" i="4"/>
  <c r="D64" i="6" s="1"/>
  <c r="D75" i="4"/>
  <c r="C75" i="4"/>
  <c r="B75" i="4"/>
  <c r="DU75" i="4"/>
  <c r="EB74" i="4"/>
  <c r="EA74" i="4"/>
  <c r="DW74" i="4"/>
  <c r="DV74" i="4"/>
  <c r="DM74" i="4"/>
  <c r="DL74" i="4"/>
  <c r="DR74" i="4"/>
  <c r="DQ74" i="4"/>
  <c r="CX74" i="4"/>
  <c r="CW74" i="4"/>
  <c r="DC74" i="4"/>
  <c r="DB74" i="4"/>
  <c r="CS74" i="4"/>
  <c r="CR74" i="4"/>
  <c r="CM74" i="4"/>
  <c r="CI74" i="4"/>
  <c r="CH74" i="4"/>
  <c r="BO74" i="4"/>
  <c r="BN74" i="4"/>
  <c r="BT74" i="4"/>
  <c r="BS74" i="4"/>
  <c r="BJ74" i="4"/>
  <c r="BI74" i="4"/>
  <c r="BE74" i="4"/>
  <c r="BD74" i="4"/>
  <c r="AZ74" i="4"/>
  <c r="AY74" i="4"/>
  <c r="AU74" i="4"/>
  <c r="AT74" i="4"/>
  <c r="AK74" i="4"/>
  <c r="AJ74" i="4"/>
  <c r="AP74" i="4"/>
  <c r="AO74" i="4"/>
  <c r="AA74" i="4"/>
  <c r="Z74" i="4"/>
  <c r="AF74" i="4"/>
  <c r="AE74" i="4"/>
  <c r="V74" i="4"/>
  <c r="U74" i="4"/>
  <c r="J74" i="4"/>
  <c r="I74" i="4"/>
  <c r="E63" i="6" s="1"/>
  <c r="G74" i="4"/>
  <c r="F74" i="4"/>
  <c r="E74" i="4"/>
  <c r="D63" i="6" s="1"/>
  <c r="D74" i="4"/>
  <c r="C74" i="4"/>
  <c r="B74" i="4"/>
  <c r="CV74" i="4"/>
  <c r="EB73" i="4"/>
  <c r="EA73" i="4"/>
  <c r="DW73" i="4"/>
  <c r="DV73" i="4"/>
  <c r="DM73" i="4"/>
  <c r="DL73" i="4"/>
  <c r="DR73" i="4"/>
  <c r="DQ73" i="4"/>
  <c r="CX73" i="4"/>
  <c r="CW73" i="4"/>
  <c r="DC73" i="4"/>
  <c r="DB73" i="4"/>
  <c r="CS73" i="4"/>
  <c r="CR73" i="4"/>
  <c r="CM73" i="4"/>
  <c r="CI73" i="4"/>
  <c r="CH73" i="4"/>
  <c r="BO73" i="4"/>
  <c r="BN73" i="4"/>
  <c r="BT73" i="4"/>
  <c r="BS73" i="4"/>
  <c r="BJ73" i="4"/>
  <c r="BI73" i="4"/>
  <c r="BE73" i="4"/>
  <c r="BD73" i="4"/>
  <c r="AZ73" i="4"/>
  <c r="AY73" i="4"/>
  <c r="AU73" i="4"/>
  <c r="AT73" i="4"/>
  <c r="AK73" i="4"/>
  <c r="AJ73" i="4"/>
  <c r="AP73" i="4"/>
  <c r="AO73" i="4"/>
  <c r="AA73" i="4"/>
  <c r="Z73" i="4"/>
  <c r="AF73" i="4"/>
  <c r="AE73" i="4"/>
  <c r="V73" i="4"/>
  <c r="U73" i="4"/>
  <c r="J73" i="4"/>
  <c r="I73" i="4"/>
  <c r="E62" i="6" s="1"/>
  <c r="G73" i="4"/>
  <c r="F73" i="4"/>
  <c r="E73" i="4"/>
  <c r="D62" i="6" s="1"/>
  <c r="D73" i="4"/>
  <c r="C73" i="4"/>
  <c r="B73" i="4"/>
  <c r="DZ73" i="4"/>
  <c r="EB72" i="4"/>
  <c r="EA72" i="4"/>
  <c r="DW72" i="4"/>
  <c r="DV72" i="4"/>
  <c r="DM72" i="4"/>
  <c r="DL72" i="4"/>
  <c r="DR72" i="4"/>
  <c r="DQ72" i="4"/>
  <c r="CX72" i="4"/>
  <c r="CW72" i="4"/>
  <c r="DC72" i="4"/>
  <c r="DB72" i="4"/>
  <c r="CS72" i="4"/>
  <c r="CR72" i="4"/>
  <c r="CM72" i="4"/>
  <c r="CI72" i="4"/>
  <c r="CH72" i="4"/>
  <c r="BO72" i="4"/>
  <c r="BN72" i="4"/>
  <c r="BT72" i="4"/>
  <c r="BS72" i="4"/>
  <c r="BJ72" i="4"/>
  <c r="BI72" i="4"/>
  <c r="BE72" i="4"/>
  <c r="BD72" i="4"/>
  <c r="AZ72" i="4"/>
  <c r="AY72" i="4"/>
  <c r="AU72" i="4"/>
  <c r="AT72" i="4"/>
  <c r="AK72" i="4"/>
  <c r="AJ72" i="4"/>
  <c r="AP72" i="4"/>
  <c r="AO72" i="4"/>
  <c r="AA72" i="4"/>
  <c r="Z72" i="4"/>
  <c r="AF72" i="4"/>
  <c r="AE72" i="4"/>
  <c r="V72" i="4"/>
  <c r="U72" i="4"/>
  <c r="J72" i="4"/>
  <c r="I72" i="4"/>
  <c r="E61" i="6" s="1"/>
  <c r="G72" i="4"/>
  <c r="F72" i="4"/>
  <c r="E72" i="4"/>
  <c r="D61" i="6" s="1"/>
  <c r="D72" i="4"/>
  <c r="C72" i="4"/>
  <c r="B72" i="4"/>
  <c r="DZ72" i="4"/>
  <c r="EB71" i="4"/>
  <c r="EA71" i="4"/>
  <c r="DW71" i="4"/>
  <c r="DV71" i="4"/>
  <c r="DM71" i="4"/>
  <c r="DL71" i="4"/>
  <c r="DR71" i="4"/>
  <c r="DQ71" i="4"/>
  <c r="CX71" i="4"/>
  <c r="CW71" i="4"/>
  <c r="DC71" i="4"/>
  <c r="DB71" i="4"/>
  <c r="CS71" i="4"/>
  <c r="CR71" i="4"/>
  <c r="CM71" i="4"/>
  <c r="CI71" i="4"/>
  <c r="CH71" i="4"/>
  <c r="BO71" i="4"/>
  <c r="BN71" i="4"/>
  <c r="BT71" i="4"/>
  <c r="BS71" i="4"/>
  <c r="BJ71" i="4"/>
  <c r="BI71" i="4"/>
  <c r="BE71" i="4"/>
  <c r="BD71" i="4"/>
  <c r="AZ71" i="4"/>
  <c r="AY71" i="4"/>
  <c r="AU71" i="4"/>
  <c r="AT71" i="4"/>
  <c r="AK71" i="4"/>
  <c r="AJ71" i="4"/>
  <c r="AP71" i="4"/>
  <c r="AO71" i="4"/>
  <c r="AA71" i="4"/>
  <c r="Z71" i="4"/>
  <c r="AF71" i="4"/>
  <c r="AE71" i="4"/>
  <c r="V71" i="4"/>
  <c r="U71" i="4"/>
  <c r="J71" i="4"/>
  <c r="I71" i="4"/>
  <c r="E60" i="6" s="1"/>
  <c r="G71" i="4"/>
  <c r="F71" i="4"/>
  <c r="E71" i="4"/>
  <c r="D60" i="6" s="1"/>
  <c r="D71" i="4"/>
  <c r="C71" i="4"/>
  <c r="B71" i="4"/>
  <c r="DU71" i="4"/>
  <c r="EB70" i="4"/>
  <c r="EA70" i="4"/>
  <c r="DW70" i="4"/>
  <c r="DV70" i="4"/>
  <c r="DM70" i="4"/>
  <c r="DL70" i="4"/>
  <c r="DR70" i="4"/>
  <c r="DQ70" i="4"/>
  <c r="CX70" i="4"/>
  <c r="CW70" i="4"/>
  <c r="DC70" i="4"/>
  <c r="DB70" i="4"/>
  <c r="CS70" i="4"/>
  <c r="CR70" i="4"/>
  <c r="CM70" i="4"/>
  <c r="CI70" i="4"/>
  <c r="CH70" i="4"/>
  <c r="BO70" i="4"/>
  <c r="BN70" i="4"/>
  <c r="BT70" i="4"/>
  <c r="BS70" i="4"/>
  <c r="BJ70" i="4"/>
  <c r="BI70" i="4"/>
  <c r="BE70" i="4"/>
  <c r="BD70" i="4"/>
  <c r="AZ70" i="4"/>
  <c r="AY70" i="4"/>
  <c r="AU70" i="4"/>
  <c r="AT70" i="4"/>
  <c r="AK70" i="4"/>
  <c r="AJ70" i="4"/>
  <c r="AP70" i="4"/>
  <c r="AO70" i="4"/>
  <c r="AA70" i="4"/>
  <c r="Z70" i="4"/>
  <c r="AF70" i="4"/>
  <c r="AE70" i="4"/>
  <c r="V70" i="4"/>
  <c r="U70" i="4"/>
  <c r="J70" i="4"/>
  <c r="I70" i="4"/>
  <c r="E59" i="6" s="1"/>
  <c r="G70" i="4"/>
  <c r="F70" i="4"/>
  <c r="E70" i="4"/>
  <c r="D59" i="6" s="1"/>
  <c r="D70" i="4"/>
  <c r="C70" i="4"/>
  <c r="B70" i="4"/>
  <c r="DU70" i="4"/>
  <c r="EB69" i="4"/>
  <c r="EA69" i="4"/>
  <c r="DW69" i="4"/>
  <c r="DV69" i="4"/>
  <c r="DM69" i="4"/>
  <c r="DL69" i="4"/>
  <c r="DR69" i="4"/>
  <c r="DQ69" i="4"/>
  <c r="CX69" i="4"/>
  <c r="CW69" i="4"/>
  <c r="DC69" i="4"/>
  <c r="DB69" i="4"/>
  <c r="CS69" i="4"/>
  <c r="CR69" i="4"/>
  <c r="CM69" i="4"/>
  <c r="CI69" i="4"/>
  <c r="CH69" i="4"/>
  <c r="BO69" i="4"/>
  <c r="BN69" i="4"/>
  <c r="BT69" i="4"/>
  <c r="BS69" i="4"/>
  <c r="BJ69" i="4"/>
  <c r="BI69" i="4"/>
  <c r="BE69" i="4"/>
  <c r="BD69" i="4"/>
  <c r="AZ69" i="4"/>
  <c r="AY69" i="4"/>
  <c r="AU69" i="4"/>
  <c r="AT69" i="4"/>
  <c r="AK69" i="4"/>
  <c r="AJ69" i="4"/>
  <c r="AP69" i="4"/>
  <c r="AO69" i="4"/>
  <c r="AA69" i="4"/>
  <c r="Z69" i="4"/>
  <c r="AF69" i="4"/>
  <c r="AE69" i="4"/>
  <c r="V69" i="4"/>
  <c r="U69" i="4"/>
  <c r="J69" i="4"/>
  <c r="I69" i="4"/>
  <c r="E58" i="6" s="1"/>
  <c r="G69" i="4"/>
  <c r="F69" i="4"/>
  <c r="E69" i="4"/>
  <c r="D58" i="6" s="1"/>
  <c r="D69" i="4"/>
  <c r="C69" i="4"/>
  <c r="B69" i="4"/>
  <c r="EB68" i="4"/>
  <c r="EA68" i="4"/>
  <c r="DW68" i="4"/>
  <c r="DV68" i="4"/>
  <c r="DM68" i="4"/>
  <c r="DL68" i="4"/>
  <c r="DR68" i="4"/>
  <c r="DQ68" i="4"/>
  <c r="CX68" i="4"/>
  <c r="CW68" i="4"/>
  <c r="DC68" i="4"/>
  <c r="DB68" i="4"/>
  <c r="CS68" i="4"/>
  <c r="CR68" i="4"/>
  <c r="CM68" i="4"/>
  <c r="CI68" i="4"/>
  <c r="CH68" i="4"/>
  <c r="BO68" i="4"/>
  <c r="BN68" i="4"/>
  <c r="BT68" i="4"/>
  <c r="BS68" i="4"/>
  <c r="BJ68" i="4"/>
  <c r="BI68" i="4"/>
  <c r="BE68" i="4"/>
  <c r="BD68" i="4"/>
  <c r="AZ68" i="4"/>
  <c r="AY68" i="4"/>
  <c r="AU68" i="4"/>
  <c r="AT68" i="4"/>
  <c r="AK68" i="4"/>
  <c r="AJ68" i="4"/>
  <c r="AP68" i="4"/>
  <c r="AO68" i="4"/>
  <c r="AA68" i="4"/>
  <c r="Z68" i="4"/>
  <c r="AF68" i="4"/>
  <c r="AE68" i="4"/>
  <c r="V68" i="4"/>
  <c r="U68" i="4"/>
  <c r="J68" i="4"/>
  <c r="I68" i="4"/>
  <c r="E57" i="6" s="1"/>
  <c r="G68" i="4"/>
  <c r="F68" i="4"/>
  <c r="E68" i="4"/>
  <c r="D57" i="6" s="1"/>
  <c r="D68" i="4"/>
  <c r="C68" i="4"/>
  <c r="B68" i="4"/>
  <c r="DK68" i="4"/>
  <c r="EB67" i="4"/>
  <c r="EA67" i="4"/>
  <c r="DW67" i="4"/>
  <c r="DV67" i="4"/>
  <c r="DM67" i="4"/>
  <c r="DL67" i="4"/>
  <c r="DR67" i="4"/>
  <c r="DQ67" i="4"/>
  <c r="CX67" i="4"/>
  <c r="CW67" i="4"/>
  <c r="DC67" i="4"/>
  <c r="DB67" i="4"/>
  <c r="CS67" i="4"/>
  <c r="CR67" i="4"/>
  <c r="CM67" i="4"/>
  <c r="CI67" i="4"/>
  <c r="CH67" i="4"/>
  <c r="BO67" i="4"/>
  <c r="BN67" i="4"/>
  <c r="BT67" i="4"/>
  <c r="BS67" i="4"/>
  <c r="BJ67" i="4"/>
  <c r="BI67" i="4"/>
  <c r="BE67" i="4"/>
  <c r="BD67" i="4"/>
  <c r="AZ67" i="4"/>
  <c r="AY67" i="4"/>
  <c r="AU67" i="4"/>
  <c r="AT67" i="4"/>
  <c r="AK67" i="4"/>
  <c r="AJ67" i="4"/>
  <c r="AP67" i="4"/>
  <c r="AO67" i="4"/>
  <c r="AA67" i="4"/>
  <c r="Z67" i="4"/>
  <c r="AF67" i="4"/>
  <c r="AE67" i="4"/>
  <c r="V67" i="4"/>
  <c r="U67" i="4"/>
  <c r="J67" i="4"/>
  <c r="I67" i="4"/>
  <c r="E56" i="6" s="1"/>
  <c r="G67" i="4"/>
  <c r="F67" i="4"/>
  <c r="E67" i="4"/>
  <c r="D56" i="6" s="1"/>
  <c r="D67" i="4"/>
  <c r="C67" i="4"/>
  <c r="B67" i="4"/>
  <c r="DZ67" i="4"/>
  <c r="EB66" i="4"/>
  <c r="EA66" i="4"/>
  <c r="DW66" i="4"/>
  <c r="DV66" i="4"/>
  <c r="DM66" i="4"/>
  <c r="DL66" i="4"/>
  <c r="DR66" i="4"/>
  <c r="DQ66" i="4"/>
  <c r="CX66" i="4"/>
  <c r="CW66" i="4"/>
  <c r="DC66" i="4"/>
  <c r="DB66" i="4"/>
  <c r="CS66" i="4"/>
  <c r="CR66" i="4"/>
  <c r="CM66" i="4"/>
  <c r="CI66" i="4"/>
  <c r="CH66" i="4"/>
  <c r="BO66" i="4"/>
  <c r="BN66" i="4"/>
  <c r="BT66" i="4"/>
  <c r="BS66" i="4"/>
  <c r="BJ66" i="4"/>
  <c r="BI66" i="4"/>
  <c r="BD66" i="4"/>
  <c r="AZ66" i="4"/>
  <c r="AY66" i="4"/>
  <c r="AU66" i="4"/>
  <c r="AT66" i="4"/>
  <c r="AK66" i="4"/>
  <c r="AJ66" i="4"/>
  <c r="AP66" i="4"/>
  <c r="AO66" i="4"/>
  <c r="AA66" i="4"/>
  <c r="Z66" i="4"/>
  <c r="AF66" i="4"/>
  <c r="AE66" i="4"/>
  <c r="V66" i="4"/>
  <c r="U66" i="4"/>
  <c r="J66" i="4"/>
  <c r="I66" i="4"/>
  <c r="E55" i="6" s="1"/>
  <c r="G66" i="4"/>
  <c r="F66" i="4"/>
  <c r="E66" i="4"/>
  <c r="D55" i="6" s="1"/>
  <c r="D66" i="4"/>
  <c r="C66" i="4"/>
  <c r="B66" i="4"/>
  <c r="EB65" i="4"/>
  <c r="EA65" i="4"/>
  <c r="DW65" i="4"/>
  <c r="DV65" i="4"/>
  <c r="DM65" i="4"/>
  <c r="DL65" i="4"/>
  <c r="DR65" i="4"/>
  <c r="DQ65" i="4"/>
  <c r="CX65" i="4"/>
  <c r="CW65" i="4"/>
  <c r="DC65" i="4"/>
  <c r="DB65" i="4"/>
  <c r="CS65" i="4"/>
  <c r="CR65" i="4"/>
  <c r="CM65" i="4"/>
  <c r="CI65" i="4"/>
  <c r="CH65" i="4"/>
  <c r="BO65" i="4"/>
  <c r="BN65" i="4"/>
  <c r="BT65" i="4"/>
  <c r="BS65" i="4"/>
  <c r="BJ65" i="4"/>
  <c r="BI65" i="4"/>
  <c r="BE65" i="4"/>
  <c r="BD65" i="4"/>
  <c r="AZ65" i="4"/>
  <c r="AY65" i="4"/>
  <c r="AU65" i="4"/>
  <c r="AT65" i="4"/>
  <c r="AK65" i="4"/>
  <c r="AJ65" i="4"/>
  <c r="AP65" i="4"/>
  <c r="AO65" i="4"/>
  <c r="AA65" i="4"/>
  <c r="Z65" i="4"/>
  <c r="AF65" i="4"/>
  <c r="AE65" i="4"/>
  <c r="V65" i="4"/>
  <c r="U65" i="4"/>
  <c r="J65" i="4"/>
  <c r="I65" i="4"/>
  <c r="E54" i="6" s="1"/>
  <c r="G65" i="4"/>
  <c r="F65" i="4"/>
  <c r="E65" i="4"/>
  <c r="D54" i="6" s="1"/>
  <c r="D65" i="4"/>
  <c r="C65" i="4"/>
  <c r="B65" i="4"/>
  <c r="CV65" i="4"/>
  <c r="EB64" i="4"/>
  <c r="EA64" i="4"/>
  <c r="DW64" i="4"/>
  <c r="DV64" i="4"/>
  <c r="DM64" i="4"/>
  <c r="DL64" i="4"/>
  <c r="DR64" i="4"/>
  <c r="DQ64" i="4"/>
  <c r="CX64" i="4"/>
  <c r="CW64" i="4"/>
  <c r="DC64" i="4"/>
  <c r="DB64" i="4"/>
  <c r="CS64" i="4"/>
  <c r="CR64" i="4"/>
  <c r="CM64" i="4"/>
  <c r="CI64" i="4"/>
  <c r="CH64" i="4"/>
  <c r="BO64" i="4"/>
  <c r="BN64" i="4"/>
  <c r="BT64" i="4"/>
  <c r="BS64" i="4"/>
  <c r="BJ64" i="4"/>
  <c r="BI64" i="4"/>
  <c r="BE64" i="4"/>
  <c r="BD64" i="4"/>
  <c r="AZ64" i="4"/>
  <c r="AY64" i="4"/>
  <c r="AU64" i="4"/>
  <c r="AT64" i="4"/>
  <c r="AK64" i="4"/>
  <c r="AJ64" i="4"/>
  <c r="AP64" i="4"/>
  <c r="AO64" i="4"/>
  <c r="AA64" i="4"/>
  <c r="Z64" i="4"/>
  <c r="AF64" i="4"/>
  <c r="AE64" i="4"/>
  <c r="V64" i="4"/>
  <c r="U64" i="4"/>
  <c r="J64" i="4"/>
  <c r="I64" i="4"/>
  <c r="E53" i="6" s="1"/>
  <c r="G64" i="4"/>
  <c r="F64" i="4"/>
  <c r="E64" i="4"/>
  <c r="D53" i="6" s="1"/>
  <c r="D64" i="4"/>
  <c r="C64" i="4"/>
  <c r="B64" i="4"/>
  <c r="DZ64" i="4"/>
  <c r="EB63" i="4"/>
  <c r="EA63" i="4"/>
  <c r="DW63" i="4"/>
  <c r="DV63" i="4"/>
  <c r="DM63" i="4"/>
  <c r="DL63" i="4"/>
  <c r="DR63" i="4"/>
  <c r="DQ63" i="4"/>
  <c r="CX63" i="4"/>
  <c r="CW63" i="4"/>
  <c r="DC63" i="4"/>
  <c r="DB63" i="4"/>
  <c r="CS63" i="4"/>
  <c r="CR63" i="4"/>
  <c r="CM63" i="4"/>
  <c r="CI63" i="4"/>
  <c r="CH63" i="4"/>
  <c r="BO63" i="4"/>
  <c r="BN63" i="4"/>
  <c r="BT63" i="4"/>
  <c r="BS63" i="4"/>
  <c r="BJ63" i="4"/>
  <c r="BI63" i="4"/>
  <c r="BE63" i="4"/>
  <c r="BD63" i="4"/>
  <c r="AZ63" i="4"/>
  <c r="AY63" i="4"/>
  <c r="AU63" i="4"/>
  <c r="AT63" i="4"/>
  <c r="AK63" i="4"/>
  <c r="AJ63" i="4"/>
  <c r="AP63" i="4"/>
  <c r="AO63" i="4"/>
  <c r="AA63" i="4"/>
  <c r="Z63" i="4"/>
  <c r="AF63" i="4"/>
  <c r="AE63" i="4"/>
  <c r="V63" i="4"/>
  <c r="U63" i="4"/>
  <c r="J63" i="4"/>
  <c r="I63" i="4"/>
  <c r="E52" i="6" s="1"/>
  <c r="G63" i="4"/>
  <c r="F63" i="4"/>
  <c r="E63" i="4"/>
  <c r="D52" i="6" s="1"/>
  <c r="D63" i="4"/>
  <c r="C63" i="4"/>
  <c r="B63" i="4"/>
  <c r="DZ63" i="4"/>
  <c r="EB62" i="4"/>
  <c r="EA62" i="4"/>
  <c r="DW62" i="4"/>
  <c r="DV62" i="4"/>
  <c r="DM62" i="4"/>
  <c r="DL62" i="4"/>
  <c r="DR62" i="4"/>
  <c r="DQ62" i="4"/>
  <c r="CX62" i="4"/>
  <c r="CW62" i="4"/>
  <c r="DC62" i="4"/>
  <c r="DB62" i="4"/>
  <c r="CS62" i="4"/>
  <c r="CR62" i="4"/>
  <c r="CM62" i="4"/>
  <c r="CI62" i="4"/>
  <c r="CH62" i="4"/>
  <c r="BO62" i="4"/>
  <c r="BN62" i="4"/>
  <c r="BT62" i="4"/>
  <c r="BS62" i="4"/>
  <c r="BJ62" i="4"/>
  <c r="BI62" i="4"/>
  <c r="BE62" i="4"/>
  <c r="BD62" i="4"/>
  <c r="AZ62" i="4"/>
  <c r="AY62" i="4"/>
  <c r="AU62" i="4"/>
  <c r="AT62" i="4"/>
  <c r="AK62" i="4"/>
  <c r="AJ62" i="4"/>
  <c r="AP62" i="4"/>
  <c r="AO62" i="4"/>
  <c r="AA62" i="4"/>
  <c r="Z62" i="4"/>
  <c r="AF62" i="4"/>
  <c r="AE62" i="4"/>
  <c r="V62" i="4"/>
  <c r="U62" i="4"/>
  <c r="J62" i="4"/>
  <c r="I62" i="4"/>
  <c r="E51" i="6" s="1"/>
  <c r="G62" i="4"/>
  <c r="F62" i="4"/>
  <c r="E62" i="4"/>
  <c r="D51" i="6" s="1"/>
  <c r="D62" i="4"/>
  <c r="C62" i="4"/>
  <c r="B62" i="4"/>
  <c r="DU62" i="4"/>
  <c r="EB61" i="4"/>
  <c r="EA61" i="4"/>
  <c r="DW61" i="4"/>
  <c r="DV61" i="4"/>
  <c r="DM61" i="4"/>
  <c r="DL61" i="4"/>
  <c r="DR61" i="4"/>
  <c r="DQ61" i="4"/>
  <c r="CX61" i="4"/>
  <c r="CW61" i="4"/>
  <c r="DC61" i="4"/>
  <c r="DB61" i="4"/>
  <c r="CS61" i="4"/>
  <c r="CR61" i="4"/>
  <c r="CM61" i="4"/>
  <c r="CI61" i="4"/>
  <c r="CH61" i="4"/>
  <c r="BO61" i="4"/>
  <c r="BN61" i="4"/>
  <c r="BT61" i="4"/>
  <c r="BS61" i="4"/>
  <c r="BJ61" i="4"/>
  <c r="BI61" i="4"/>
  <c r="BE61" i="4"/>
  <c r="BD61" i="4"/>
  <c r="AZ61" i="4"/>
  <c r="AY61" i="4"/>
  <c r="AU61" i="4"/>
  <c r="AT61" i="4"/>
  <c r="AK61" i="4"/>
  <c r="AJ61" i="4"/>
  <c r="AP61" i="4"/>
  <c r="AO61" i="4"/>
  <c r="AA61" i="4"/>
  <c r="Z61" i="4"/>
  <c r="AF61" i="4"/>
  <c r="AE61" i="4"/>
  <c r="V61" i="4"/>
  <c r="U61" i="4"/>
  <c r="J61" i="4"/>
  <c r="I61" i="4"/>
  <c r="E50" i="6" s="1"/>
  <c r="G61" i="4"/>
  <c r="F61" i="4"/>
  <c r="E61" i="4"/>
  <c r="D50" i="6" s="1"/>
  <c r="D61" i="4"/>
  <c r="C61" i="4"/>
  <c r="B61" i="4"/>
  <c r="DZ61" i="4"/>
  <c r="EB60" i="4"/>
  <c r="EA60" i="4"/>
  <c r="DW60" i="4"/>
  <c r="DV60" i="4"/>
  <c r="DM60" i="4"/>
  <c r="DL60" i="4"/>
  <c r="DR60" i="4"/>
  <c r="DQ60" i="4"/>
  <c r="CX60" i="4"/>
  <c r="CW60" i="4"/>
  <c r="DC60" i="4"/>
  <c r="DB60" i="4"/>
  <c r="CS60" i="4"/>
  <c r="CR60" i="4"/>
  <c r="CM60" i="4"/>
  <c r="CI60" i="4"/>
  <c r="CH60" i="4"/>
  <c r="BO60" i="4"/>
  <c r="BN60" i="4"/>
  <c r="BT60" i="4"/>
  <c r="BS60" i="4"/>
  <c r="BJ60" i="4"/>
  <c r="BI60" i="4"/>
  <c r="BE60" i="4"/>
  <c r="BD60" i="4"/>
  <c r="AZ60" i="4"/>
  <c r="AY60" i="4"/>
  <c r="AU60" i="4"/>
  <c r="AT60" i="4"/>
  <c r="AK60" i="4"/>
  <c r="AJ60" i="4"/>
  <c r="AP60" i="4"/>
  <c r="AO60" i="4"/>
  <c r="AA60" i="4"/>
  <c r="Z60" i="4"/>
  <c r="AF60" i="4"/>
  <c r="AE60" i="4"/>
  <c r="V60" i="4"/>
  <c r="U60" i="4"/>
  <c r="J60" i="4"/>
  <c r="I60" i="4"/>
  <c r="E49" i="6" s="1"/>
  <c r="G60" i="4"/>
  <c r="F60" i="4"/>
  <c r="E60" i="4"/>
  <c r="D49" i="6" s="1"/>
  <c r="D60" i="4"/>
  <c r="C60" i="4"/>
  <c r="B60" i="4"/>
  <c r="EB59" i="4"/>
  <c r="EA59" i="4"/>
  <c r="DW59" i="4"/>
  <c r="DV59" i="4"/>
  <c r="DM59" i="4"/>
  <c r="DL59" i="4"/>
  <c r="DR59" i="4"/>
  <c r="DQ59" i="4"/>
  <c r="CX59" i="4"/>
  <c r="CW59" i="4"/>
  <c r="DC59" i="4"/>
  <c r="DB59" i="4"/>
  <c r="CS59" i="4"/>
  <c r="CR59" i="4"/>
  <c r="CM59" i="4"/>
  <c r="CI59" i="4"/>
  <c r="CH59" i="4"/>
  <c r="BO59" i="4"/>
  <c r="BN59" i="4"/>
  <c r="BT59" i="4"/>
  <c r="BS59" i="4"/>
  <c r="BJ59" i="4"/>
  <c r="BI59" i="4"/>
  <c r="BE59" i="4"/>
  <c r="BD59" i="4"/>
  <c r="AZ59" i="4"/>
  <c r="AY59" i="4"/>
  <c r="AU59" i="4"/>
  <c r="AT59" i="4"/>
  <c r="AK59" i="4"/>
  <c r="AJ59" i="4"/>
  <c r="AP59" i="4"/>
  <c r="AO59" i="4"/>
  <c r="AA59" i="4"/>
  <c r="Z59" i="4"/>
  <c r="AF59" i="4"/>
  <c r="AE59" i="4"/>
  <c r="V59" i="4"/>
  <c r="U59" i="4"/>
  <c r="J59" i="4"/>
  <c r="I59" i="4"/>
  <c r="E48" i="6" s="1"/>
  <c r="G59" i="4"/>
  <c r="F59" i="4"/>
  <c r="E59" i="4"/>
  <c r="D48" i="6" s="1"/>
  <c r="D59" i="4"/>
  <c r="C59" i="4"/>
  <c r="B59" i="4"/>
  <c r="CG59" i="4"/>
  <c r="EB58" i="4"/>
  <c r="EA58" i="4"/>
  <c r="DW58" i="4"/>
  <c r="DV58" i="4"/>
  <c r="DM58" i="4"/>
  <c r="DL58" i="4"/>
  <c r="DR58" i="4"/>
  <c r="DQ58" i="4"/>
  <c r="CX58" i="4"/>
  <c r="CW58" i="4"/>
  <c r="DC58" i="4"/>
  <c r="DB58" i="4"/>
  <c r="CS58" i="4"/>
  <c r="CR58" i="4"/>
  <c r="CM58" i="4"/>
  <c r="CI58" i="4"/>
  <c r="CH58" i="4"/>
  <c r="BO58" i="4"/>
  <c r="BN58" i="4"/>
  <c r="BT58" i="4"/>
  <c r="BS58" i="4"/>
  <c r="BJ58" i="4"/>
  <c r="BI58" i="4"/>
  <c r="BE58" i="4"/>
  <c r="BD58" i="4"/>
  <c r="AZ58" i="4"/>
  <c r="AY58" i="4"/>
  <c r="AU58" i="4"/>
  <c r="AT58" i="4"/>
  <c r="AK58" i="4"/>
  <c r="AJ58" i="4"/>
  <c r="AP58" i="4"/>
  <c r="AO58" i="4"/>
  <c r="AA58" i="4"/>
  <c r="Z58" i="4"/>
  <c r="AF58" i="4"/>
  <c r="AE58" i="4"/>
  <c r="V58" i="4"/>
  <c r="U58" i="4"/>
  <c r="J58" i="4"/>
  <c r="I58" i="4"/>
  <c r="E47" i="6" s="1"/>
  <c r="G58" i="4"/>
  <c r="F58" i="4"/>
  <c r="E58" i="4"/>
  <c r="D47" i="6" s="1"/>
  <c r="D58" i="4"/>
  <c r="C58" i="4"/>
  <c r="B58" i="4"/>
  <c r="BM58" i="4"/>
  <c r="EB57" i="4"/>
  <c r="EA57" i="4"/>
  <c r="DW57" i="4"/>
  <c r="DV57" i="4"/>
  <c r="DM57" i="4"/>
  <c r="DL57" i="4"/>
  <c r="DR57" i="4"/>
  <c r="DQ57" i="4"/>
  <c r="CX57" i="4"/>
  <c r="CW57" i="4"/>
  <c r="DC57" i="4"/>
  <c r="DB57" i="4"/>
  <c r="CS57" i="4"/>
  <c r="CR57" i="4"/>
  <c r="CM57" i="4"/>
  <c r="CI57" i="4"/>
  <c r="CH57" i="4"/>
  <c r="BO57" i="4"/>
  <c r="BN57" i="4"/>
  <c r="BT57" i="4"/>
  <c r="BS57" i="4"/>
  <c r="BJ57" i="4"/>
  <c r="BI57" i="4"/>
  <c r="BE57" i="4"/>
  <c r="BD57" i="4"/>
  <c r="AZ57" i="4"/>
  <c r="AY57" i="4"/>
  <c r="AU57" i="4"/>
  <c r="AT57" i="4"/>
  <c r="AK57" i="4"/>
  <c r="AJ57" i="4"/>
  <c r="AP57" i="4"/>
  <c r="AO57" i="4"/>
  <c r="AA57" i="4"/>
  <c r="Z57" i="4"/>
  <c r="AF57" i="4"/>
  <c r="AE57" i="4"/>
  <c r="V57" i="4"/>
  <c r="U57" i="4"/>
  <c r="J57" i="4"/>
  <c r="I57" i="4"/>
  <c r="E46" i="6" s="1"/>
  <c r="G57" i="4"/>
  <c r="F57" i="4"/>
  <c r="E57" i="4"/>
  <c r="D46" i="6" s="1"/>
  <c r="D57" i="4"/>
  <c r="C57" i="4"/>
  <c r="B57" i="4"/>
  <c r="EB56" i="4"/>
  <c r="EA56" i="4"/>
  <c r="DW56" i="4"/>
  <c r="DV56" i="4"/>
  <c r="DM56" i="4"/>
  <c r="DL56" i="4"/>
  <c r="DR56" i="4"/>
  <c r="DQ56" i="4"/>
  <c r="CX56" i="4"/>
  <c r="CW56" i="4"/>
  <c r="DC56" i="4"/>
  <c r="DB56" i="4"/>
  <c r="CS56" i="4"/>
  <c r="CR56" i="4"/>
  <c r="CM56" i="4"/>
  <c r="CI56" i="4"/>
  <c r="CH56" i="4"/>
  <c r="BO56" i="4"/>
  <c r="BN56" i="4"/>
  <c r="BT56" i="4"/>
  <c r="BS56" i="4"/>
  <c r="BJ56" i="4"/>
  <c r="BI56" i="4"/>
  <c r="BE56" i="4"/>
  <c r="BD56" i="4"/>
  <c r="AZ56" i="4"/>
  <c r="AY56" i="4"/>
  <c r="AU56" i="4"/>
  <c r="AT56" i="4"/>
  <c r="AK56" i="4"/>
  <c r="AJ56" i="4"/>
  <c r="AP56" i="4"/>
  <c r="AO56" i="4"/>
  <c r="AA56" i="4"/>
  <c r="Z56" i="4"/>
  <c r="AF56" i="4"/>
  <c r="AE56" i="4"/>
  <c r="V56" i="4"/>
  <c r="U56" i="4"/>
  <c r="J56" i="4"/>
  <c r="I56" i="4"/>
  <c r="E45" i="6" s="1"/>
  <c r="G56" i="4"/>
  <c r="F56" i="4"/>
  <c r="E56" i="4"/>
  <c r="D45" i="6" s="1"/>
  <c r="D56" i="4"/>
  <c r="C56" i="4"/>
  <c r="B56" i="4"/>
  <c r="EB55" i="4"/>
  <c r="EA55" i="4"/>
  <c r="DW55" i="4"/>
  <c r="DV55" i="4"/>
  <c r="DM55" i="4"/>
  <c r="DL55" i="4"/>
  <c r="DR55" i="4"/>
  <c r="DQ55" i="4"/>
  <c r="CX55" i="4"/>
  <c r="CW55" i="4"/>
  <c r="DC55" i="4"/>
  <c r="DB55" i="4"/>
  <c r="CS55" i="4"/>
  <c r="CR55" i="4"/>
  <c r="CM55" i="4"/>
  <c r="CI55" i="4"/>
  <c r="CH55" i="4"/>
  <c r="BO55" i="4"/>
  <c r="BN55" i="4"/>
  <c r="BT55" i="4"/>
  <c r="BS55" i="4"/>
  <c r="BJ55" i="4"/>
  <c r="BI55" i="4"/>
  <c r="BE55" i="4"/>
  <c r="BD55" i="4"/>
  <c r="AZ55" i="4"/>
  <c r="AY55" i="4"/>
  <c r="AU55" i="4"/>
  <c r="AT55" i="4"/>
  <c r="AK55" i="4"/>
  <c r="AJ55" i="4"/>
  <c r="AP55" i="4"/>
  <c r="AO55" i="4"/>
  <c r="AA55" i="4"/>
  <c r="Z55" i="4"/>
  <c r="AF55" i="4"/>
  <c r="AE55" i="4"/>
  <c r="V55" i="4"/>
  <c r="U55" i="4"/>
  <c r="J55" i="4"/>
  <c r="I55" i="4"/>
  <c r="E44" i="6" s="1"/>
  <c r="G55" i="4"/>
  <c r="F55" i="4"/>
  <c r="E55" i="4"/>
  <c r="D44" i="6" s="1"/>
  <c r="D55" i="4"/>
  <c r="C55" i="4"/>
  <c r="B55" i="4"/>
  <c r="CV55" i="4"/>
  <c r="EB54" i="4"/>
  <c r="EA54" i="4"/>
  <c r="DW54" i="4"/>
  <c r="DV54" i="4"/>
  <c r="DM54" i="4"/>
  <c r="DL54" i="4"/>
  <c r="DR54" i="4"/>
  <c r="DQ54" i="4"/>
  <c r="CX54" i="4"/>
  <c r="CW54" i="4"/>
  <c r="DC54" i="4"/>
  <c r="DB54" i="4"/>
  <c r="CS54" i="4"/>
  <c r="CR54" i="4"/>
  <c r="CM54" i="4"/>
  <c r="CI54" i="4"/>
  <c r="CH54" i="4"/>
  <c r="BO54" i="4"/>
  <c r="BN54" i="4"/>
  <c r="BT54" i="4"/>
  <c r="BS54" i="4"/>
  <c r="BJ54" i="4"/>
  <c r="BI54" i="4"/>
  <c r="BE54" i="4"/>
  <c r="BD54" i="4"/>
  <c r="AZ54" i="4"/>
  <c r="AY54" i="4"/>
  <c r="AU54" i="4"/>
  <c r="AT54" i="4"/>
  <c r="AK54" i="4"/>
  <c r="AJ54" i="4"/>
  <c r="AP54" i="4"/>
  <c r="AO54" i="4"/>
  <c r="AA54" i="4"/>
  <c r="Z54" i="4"/>
  <c r="AF54" i="4"/>
  <c r="AE54" i="4"/>
  <c r="V54" i="4"/>
  <c r="U54" i="4"/>
  <c r="J54" i="4"/>
  <c r="I54" i="4"/>
  <c r="E43" i="6" s="1"/>
  <c r="G54" i="4"/>
  <c r="F54" i="4"/>
  <c r="E54" i="4"/>
  <c r="D43" i="6" s="1"/>
  <c r="D54" i="4"/>
  <c r="C54" i="4"/>
  <c r="B54" i="4"/>
  <c r="EB53" i="4"/>
  <c r="EA53" i="4"/>
  <c r="DW53" i="4"/>
  <c r="DV53" i="4"/>
  <c r="DM53" i="4"/>
  <c r="DL53" i="4"/>
  <c r="DR53" i="4"/>
  <c r="DQ53" i="4"/>
  <c r="CX53" i="4"/>
  <c r="CW53" i="4"/>
  <c r="DC53" i="4"/>
  <c r="DB53" i="4"/>
  <c r="CS53" i="4"/>
  <c r="CR53" i="4"/>
  <c r="CM53" i="4"/>
  <c r="CI53" i="4"/>
  <c r="CH53" i="4"/>
  <c r="BO53" i="4"/>
  <c r="BN53" i="4"/>
  <c r="BT53" i="4"/>
  <c r="BS53" i="4"/>
  <c r="BJ53" i="4"/>
  <c r="BI53" i="4"/>
  <c r="BE53" i="4"/>
  <c r="BD53" i="4"/>
  <c r="AZ53" i="4"/>
  <c r="AY53" i="4"/>
  <c r="AU53" i="4"/>
  <c r="AT53" i="4"/>
  <c r="AK53" i="4"/>
  <c r="AJ53" i="4"/>
  <c r="AP53" i="4"/>
  <c r="AO53" i="4"/>
  <c r="AA53" i="4"/>
  <c r="Z53" i="4"/>
  <c r="AF53" i="4"/>
  <c r="AE53" i="4"/>
  <c r="V53" i="4"/>
  <c r="U53" i="4"/>
  <c r="J53" i="4"/>
  <c r="I53" i="4"/>
  <c r="E42" i="6" s="1"/>
  <c r="G53" i="4"/>
  <c r="F53" i="4"/>
  <c r="E53" i="4"/>
  <c r="D42" i="6" s="1"/>
  <c r="D53" i="4"/>
  <c r="C53" i="4"/>
  <c r="B53" i="4"/>
  <c r="EB52" i="4"/>
  <c r="EA52" i="4"/>
  <c r="DW52" i="4"/>
  <c r="DV52" i="4"/>
  <c r="DM52" i="4"/>
  <c r="DL52" i="4"/>
  <c r="DR52" i="4"/>
  <c r="DQ52" i="4"/>
  <c r="CX52" i="4"/>
  <c r="CW52" i="4"/>
  <c r="DC52" i="4"/>
  <c r="DB52" i="4"/>
  <c r="CS52" i="4"/>
  <c r="CR52" i="4"/>
  <c r="CM52" i="4"/>
  <c r="CI52" i="4"/>
  <c r="CH52" i="4"/>
  <c r="BO52" i="4"/>
  <c r="BN52" i="4"/>
  <c r="BT52" i="4"/>
  <c r="BS52" i="4"/>
  <c r="BJ52" i="4"/>
  <c r="BI52" i="4"/>
  <c r="BE52" i="4"/>
  <c r="BD52" i="4"/>
  <c r="AZ52" i="4"/>
  <c r="AY52" i="4"/>
  <c r="AU52" i="4"/>
  <c r="AT52" i="4"/>
  <c r="AK52" i="4"/>
  <c r="AJ52" i="4"/>
  <c r="AP52" i="4"/>
  <c r="AO52" i="4"/>
  <c r="AA52" i="4"/>
  <c r="Z52" i="4"/>
  <c r="AF52" i="4"/>
  <c r="AE52" i="4"/>
  <c r="V52" i="4"/>
  <c r="U52" i="4"/>
  <c r="J52" i="4"/>
  <c r="I52" i="4"/>
  <c r="E41" i="6" s="1"/>
  <c r="G52" i="4"/>
  <c r="F52" i="4"/>
  <c r="E52" i="4"/>
  <c r="D41" i="6" s="1"/>
  <c r="D52" i="4"/>
  <c r="C52" i="4"/>
  <c r="B52" i="4"/>
  <c r="EB51" i="4"/>
  <c r="EA51" i="4"/>
  <c r="DW51" i="4"/>
  <c r="DV51" i="4"/>
  <c r="DM51" i="4"/>
  <c r="DL51" i="4"/>
  <c r="DR51" i="4"/>
  <c r="DQ51" i="4"/>
  <c r="CX51" i="4"/>
  <c r="CW51" i="4"/>
  <c r="DC51" i="4"/>
  <c r="DB51" i="4"/>
  <c r="CS51" i="4"/>
  <c r="CR51" i="4"/>
  <c r="CM51" i="4"/>
  <c r="CI51" i="4"/>
  <c r="CH51" i="4"/>
  <c r="BO51" i="4"/>
  <c r="BN51" i="4"/>
  <c r="BT51" i="4"/>
  <c r="BS51" i="4"/>
  <c r="BJ51" i="4"/>
  <c r="BI51" i="4"/>
  <c r="BE51" i="4"/>
  <c r="BD51" i="4"/>
  <c r="AZ51" i="4"/>
  <c r="AY51" i="4"/>
  <c r="AU51" i="4"/>
  <c r="AT51" i="4"/>
  <c r="AK51" i="4"/>
  <c r="AJ51" i="4"/>
  <c r="AP51" i="4"/>
  <c r="AO51" i="4"/>
  <c r="AA51" i="4"/>
  <c r="Z51" i="4"/>
  <c r="AF51" i="4"/>
  <c r="AE51" i="4"/>
  <c r="V51" i="4"/>
  <c r="U51" i="4"/>
  <c r="J51" i="4"/>
  <c r="I51" i="4"/>
  <c r="G51" i="4"/>
  <c r="F51" i="4"/>
  <c r="E51" i="4"/>
  <c r="D40" i="6" s="1"/>
  <c r="D51" i="4"/>
  <c r="C51" i="4"/>
  <c r="B51" i="4"/>
  <c r="EB50" i="4"/>
  <c r="EA50" i="4"/>
  <c r="DW50" i="4"/>
  <c r="DV50" i="4"/>
  <c r="DM50" i="4"/>
  <c r="DL50" i="4"/>
  <c r="DR50" i="4"/>
  <c r="DQ50" i="4"/>
  <c r="CX50" i="4"/>
  <c r="CW50" i="4"/>
  <c r="DC50" i="4"/>
  <c r="DB50" i="4"/>
  <c r="CS50" i="4"/>
  <c r="CR50" i="4"/>
  <c r="CM50" i="4"/>
  <c r="CI50" i="4"/>
  <c r="CH50" i="4"/>
  <c r="BO50" i="4"/>
  <c r="BN50" i="4"/>
  <c r="BT50" i="4"/>
  <c r="BS50" i="4"/>
  <c r="BJ50" i="4"/>
  <c r="BI50" i="4"/>
  <c r="BE50" i="4"/>
  <c r="BD50" i="4"/>
  <c r="AZ50" i="4"/>
  <c r="AY50" i="4"/>
  <c r="AU50" i="4"/>
  <c r="AT50" i="4"/>
  <c r="AK50" i="4"/>
  <c r="AJ50" i="4"/>
  <c r="AP50" i="4"/>
  <c r="AO50" i="4"/>
  <c r="AA50" i="4"/>
  <c r="Z50" i="4"/>
  <c r="AF50" i="4"/>
  <c r="AE50" i="4"/>
  <c r="V50" i="4"/>
  <c r="U50" i="4"/>
  <c r="J50" i="4"/>
  <c r="I50" i="4"/>
  <c r="E39" i="6" s="1"/>
  <c r="G50" i="4"/>
  <c r="F50" i="4"/>
  <c r="E50" i="4"/>
  <c r="D39" i="6" s="1"/>
  <c r="D50" i="4"/>
  <c r="C50" i="4"/>
  <c r="B50" i="4"/>
  <c r="EB49" i="4"/>
  <c r="EA49" i="4"/>
  <c r="DW49" i="4"/>
  <c r="DV49" i="4"/>
  <c r="DM49" i="4"/>
  <c r="DL49" i="4"/>
  <c r="DR49" i="4"/>
  <c r="DQ49" i="4"/>
  <c r="CX49" i="4"/>
  <c r="CW49" i="4"/>
  <c r="DC49" i="4"/>
  <c r="DB49" i="4"/>
  <c r="CS49" i="4"/>
  <c r="CR49" i="4"/>
  <c r="CM49" i="4"/>
  <c r="CI49" i="4"/>
  <c r="CH49" i="4"/>
  <c r="BO49" i="4"/>
  <c r="BN49" i="4"/>
  <c r="BT49" i="4"/>
  <c r="BS49" i="4"/>
  <c r="BJ49" i="4"/>
  <c r="BI49" i="4"/>
  <c r="BE49" i="4"/>
  <c r="BD49" i="4"/>
  <c r="AZ49" i="4"/>
  <c r="AY49" i="4"/>
  <c r="AU49" i="4"/>
  <c r="AT49" i="4"/>
  <c r="AK49" i="4"/>
  <c r="AJ49" i="4"/>
  <c r="AP49" i="4"/>
  <c r="AO49" i="4"/>
  <c r="AA49" i="4"/>
  <c r="Z49" i="4"/>
  <c r="AF49" i="4"/>
  <c r="AE49" i="4"/>
  <c r="V49" i="4"/>
  <c r="U49" i="4"/>
  <c r="J49" i="4"/>
  <c r="I49" i="4"/>
  <c r="E38" i="6" s="1"/>
  <c r="G49" i="4"/>
  <c r="F49" i="4"/>
  <c r="E49" i="4"/>
  <c r="D38" i="6" s="1"/>
  <c r="D49" i="4"/>
  <c r="C49" i="4"/>
  <c r="B49" i="4"/>
  <c r="DU49" i="4"/>
  <c r="EB48" i="4"/>
  <c r="EA48" i="4"/>
  <c r="DW48" i="4"/>
  <c r="DV48" i="4"/>
  <c r="DM48" i="4"/>
  <c r="DL48" i="4"/>
  <c r="DR48" i="4"/>
  <c r="DQ48" i="4"/>
  <c r="CX48" i="4"/>
  <c r="CW48" i="4"/>
  <c r="DC48" i="4"/>
  <c r="DB48" i="4"/>
  <c r="CS48" i="4"/>
  <c r="CR48" i="4"/>
  <c r="CM48" i="4"/>
  <c r="CI48" i="4"/>
  <c r="CH48" i="4"/>
  <c r="BO48" i="4"/>
  <c r="BN48" i="4"/>
  <c r="BT48" i="4"/>
  <c r="BS48" i="4"/>
  <c r="BJ48" i="4"/>
  <c r="BI48" i="4"/>
  <c r="BE48" i="4"/>
  <c r="BD48" i="4"/>
  <c r="AZ48" i="4"/>
  <c r="AY48" i="4"/>
  <c r="AU48" i="4"/>
  <c r="AT48" i="4"/>
  <c r="AK48" i="4"/>
  <c r="AJ48" i="4"/>
  <c r="AP48" i="4"/>
  <c r="AO48" i="4"/>
  <c r="AA48" i="4"/>
  <c r="Z48" i="4"/>
  <c r="AF48" i="4"/>
  <c r="AE48" i="4"/>
  <c r="V48" i="4"/>
  <c r="U48" i="4"/>
  <c r="J48" i="4"/>
  <c r="I48" i="4"/>
  <c r="E37" i="6" s="1"/>
  <c r="G48" i="4"/>
  <c r="F48" i="4"/>
  <c r="E48" i="4"/>
  <c r="D37" i="6" s="1"/>
  <c r="D48" i="4"/>
  <c r="C48" i="4"/>
  <c r="B48" i="4"/>
  <c r="DZ48" i="4"/>
  <c r="EB47" i="4"/>
  <c r="EA47" i="4"/>
  <c r="DW47" i="4"/>
  <c r="DV47" i="4"/>
  <c r="DM47" i="4"/>
  <c r="DL47" i="4"/>
  <c r="DR47" i="4"/>
  <c r="DQ47" i="4"/>
  <c r="CX47" i="4"/>
  <c r="CW47" i="4"/>
  <c r="DC47" i="4"/>
  <c r="DB47" i="4"/>
  <c r="CS47" i="4"/>
  <c r="CR47" i="4"/>
  <c r="CM47" i="4"/>
  <c r="CI47" i="4"/>
  <c r="CH47" i="4"/>
  <c r="BO47" i="4"/>
  <c r="BN47" i="4"/>
  <c r="BT47" i="4"/>
  <c r="BS47" i="4"/>
  <c r="BJ47" i="4"/>
  <c r="BI47" i="4"/>
  <c r="BE47" i="4"/>
  <c r="BD47" i="4"/>
  <c r="AZ47" i="4"/>
  <c r="AY47" i="4"/>
  <c r="AU47" i="4"/>
  <c r="AT47" i="4"/>
  <c r="AK47" i="4"/>
  <c r="AJ47" i="4"/>
  <c r="AP47" i="4"/>
  <c r="AO47" i="4"/>
  <c r="AA47" i="4"/>
  <c r="Z47" i="4"/>
  <c r="AF47" i="4"/>
  <c r="AE47" i="4"/>
  <c r="V47" i="4"/>
  <c r="U47" i="4"/>
  <c r="J47" i="4"/>
  <c r="I47" i="4"/>
  <c r="E36" i="6" s="1"/>
  <c r="G47" i="4"/>
  <c r="F47" i="4"/>
  <c r="E47" i="4"/>
  <c r="D36" i="6" s="1"/>
  <c r="D47" i="4"/>
  <c r="C47" i="4"/>
  <c r="B47" i="4"/>
  <c r="DP47" i="4"/>
  <c r="EB46" i="4"/>
  <c r="EA46" i="4"/>
  <c r="DW46" i="4"/>
  <c r="DV46" i="4"/>
  <c r="DM46" i="4"/>
  <c r="DL46" i="4"/>
  <c r="DR46" i="4"/>
  <c r="DQ46" i="4"/>
  <c r="CX46" i="4"/>
  <c r="CW46" i="4"/>
  <c r="DC46" i="4"/>
  <c r="DB46" i="4"/>
  <c r="CS46" i="4"/>
  <c r="CR46" i="4"/>
  <c r="CM46" i="4"/>
  <c r="CI46" i="4"/>
  <c r="CH46" i="4"/>
  <c r="BO46" i="4"/>
  <c r="BN46" i="4"/>
  <c r="BT46" i="4"/>
  <c r="BS46" i="4"/>
  <c r="BJ46" i="4"/>
  <c r="BI46" i="4"/>
  <c r="BE46" i="4"/>
  <c r="BD46" i="4"/>
  <c r="AZ46" i="4"/>
  <c r="AY46" i="4"/>
  <c r="AU46" i="4"/>
  <c r="AT46" i="4"/>
  <c r="AK46" i="4"/>
  <c r="AJ46" i="4"/>
  <c r="AP46" i="4"/>
  <c r="AO46" i="4"/>
  <c r="AA46" i="4"/>
  <c r="Z46" i="4"/>
  <c r="AF46" i="4"/>
  <c r="AE46" i="4"/>
  <c r="V46" i="4"/>
  <c r="U46" i="4"/>
  <c r="J46" i="4"/>
  <c r="I46" i="4"/>
  <c r="E35" i="6" s="1"/>
  <c r="G46" i="4"/>
  <c r="F46" i="4"/>
  <c r="E46" i="4"/>
  <c r="D35" i="6" s="1"/>
  <c r="D46" i="4"/>
  <c r="C46" i="4"/>
  <c r="B46" i="4"/>
  <c r="DK46" i="4"/>
  <c r="EB45" i="4"/>
  <c r="EA45" i="4"/>
  <c r="DW45" i="4"/>
  <c r="DV45" i="4"/>
  <c r="DM45" i="4"/>
  <c r="DL45" i="4"/>
  <c r="DR45" i="4"/>
  <c r="DQ45" i="4"/>
  <c r="CX45" i="4"/>
  <c r="CW45" i="4"/>
  <c r="DC45" i="4"/>
  <c r="DB45" i="4"/>
  <c r="CS45" i="4"/>
  <c r="CR45" i="4"/>
  <c r="CM45" i="4"/>
  <c r="CI45" i="4"/>
  <c r="CH45" i="4"/>
  <c r="BO45" i="4"/>
  <c r="BN45" i="4"/>
  <c r="BT45" i="4"/>
  <c r="BS45" i="4"/>
  <c r="BJ45" i="4"/>
  <c r="BI45" i="4"/>
  <c r="BE45" i="4"/>
  <c r="BD45" i="4"/>
  <c r="AZ45" i="4"/>
  <c r="AY45" i="4"/>
  <c r="AU45" i="4"/>
  <c r="AT45" i="4"/>
  <c r="AK45" i="4"/>
  <c r="AJ45" i="4"/>
  <c r="AP45" i="4"/>
  <c r="AO45" i="4"/>
  <c r="AA45" i="4"/>
  <c r="Z45" i="4"/>
  <c r="AF45" i="4"/>
  <c r="AE45" i="4"/>
  <c r="V45" i="4"/>
  <c r="U45" i="4"/>
  <c r="J45" i="4"/>
  <c r="I45" i="4"/>
  <c r="E34" i="6" s="1"/>
  <c r="G45" i="4"/>
  <c r="F45" i="4"/>
  <c r="E45" i="4"/>
  <c r="D34" i="6" s="1"/>
  <c r="D45" i="4"/>
  <c r="C45" i="4"/>
  <c r="B45" i="4"/>
  <c r="EB44" i="4"/>
  <c r="EA44" i="4"/>
  <c r="DW44" i="4"/>
  <c r="DV44" i="4"/>
  <c r="DM44" i="4"/>
  <c r="DL44" i="4"/>
  <c r="DR44" i="4"/>
  <c r="DQ44" i="4"/>
  <c r="CX44" i="4"/>
  <c r="CW44" i="4"/>
  <c r="DC44" i="4"/>
  <c r="DB44" i="4"/>
  <c r="CS44" i="4"/>
  <c r="CR44" i="4"/>
  <c r="CM44" i="4"/>
  <c r="CI44" i="4"/>
  <c r="CH44" i="4"/>
  <c r="BO44" i="4"/>
  <c r="BN44" i="4"/>
  <c r="BT44" i="4"/>
  <c r="BS44" i="4"/>
  <c r="BJ44" i="4"/>
  <c r="BI44" i="4"/>
  <c r="BE44" i="4"/>
  <c r="BD44" i="4"/>
  <c r="AZ44" i="4"/>
  <c r="AY44" i="4"/>
  <c r="AU44" i="4"/>
  <c r="AT44" i="4"/>
  <c r="AK44" i="4"/>
  <c r="AJ44" i="4"/>
  <c r="AP44" i="4"/>
  <c r="AO44" i="4"/>
  <c r="AA44" i="4"/>
  <c r="Z44" i="4"/>
  <c r="AF44" i="4"/>
  <c r="AE44" i="4"/>
  <c r="V44" i="4"/>
  <c r="U44" i="4"/>
  <c r="J44" i="4"/>
  <c r="I44" i="4"/>
  <c r="E33" i="6" s="1"/>
  <c r="G44" i="4"/>
  <c r="F44" i="4"/>
  <c r="E44" i="4"/>
  <c r="D33" i="6" s="1"/>
  <c r="D44" i="4"/>
  <c r="C44" i="4"/>
  <c r="B44" i="4"/>
  <c r="DZ44" i="4"/>
  <c r="EB43" i="4"/>
  <c r="EA43" i="4"/>
  <c r="DW43" i="4"/>
  <c r="DV43" i="4"/>
  <c r="DM43" i="4"/>
  <c r="DL43" i="4"/>
  <c r="DR43" i="4"/>
  <c r="DQ43" i="4"/>
  <c r="CX43" i="4"/>
  <c r="CW43" i="4"/>
  <c r="DC43" i="4"/>
  <c r="DB43" i="4"/>
  <c r="CS43" i="4"/>
  <c r="CR43" i="4"/>
  <c r="CM43" i="4"/>
  <c r="CI43" i="4"/>
  <c r="CH43" i="4"/>
  <c r="BO43" i="4"/>
  <c r="BN43" i="4"/>
  <c r="BT43" i="4"/>
  <c r="BS43" i="4"/>
  <c r="BJ43" i="4"/>
  <c r="BI43" i="4"/>
  <c r="BE43" i="4"/>
  <c r="BD43" i="4"/>
  <c r="AZ43" i="4"/>
  <c r="AY43" i="4"/>
  <c r="AU43" i="4"/>
  <c r="AT43" i="4"/>
  <c r="AK43" i="4"/>
  <c r="AJ43" i="4"/>
  <c r="AP43" i="4"/>
  <c r="AO43" i="4"/>
  <c r="AA43" i="4"/>
  <c r="Z43" i="4"/>
  <c r="AF43" i="4"/>
  <c r="AE43" i="4"/>
  <c r="V43" i="4"/>
  <c r="U43" i="4"/>
  <c r="J43" i="4"/>
  <c r="I43" i="4"/>
  <c r="E32" i="6" s="1"/>
  <c r="G43" i="4"/>
  <c r="F43" i="4"/>
  <c r="E43" i="4"/>
  <c r="D32" i="6" s="1"/>
  <c r="D43" i="4"/>
  <c r="C43" i="4"/>
  <c r="B43" i="4"/>
  <c r="DP43" i="4"/>
  <c r="EB42" i="4"/>
  <c r="EA42" i="4"/>
  <c r="DW42" i="4"/>
  <c r="DV42" i="4"/>
  <c r="DM42" i="4"/>
  <c r="DL42" i="4"/>
  <c r="DR42" i="4"/>
  <c r="DQ42" i="4"/>
  <c r="CX42" i="4"/>
  <c r="CW42" i="4"/>
  <c r="DC42" i="4"/>
  <c r="DB42" i="4"/>
  <c r="CS42" i="4"/>
  <c r="CR42" i="4"/>
  <c r="CM42" i="4"/>
  <c r="CI42" i="4"/>
  <c r="CH42" i="4"/>
  <c r="BO42" i="4"/>
  <c r="BN42" i="4"/>
  <c r="BT42" i="4"/>
  <c r="BS42" i="4"/>
  <c r="BJ42" i="4"/>
  <c r="BI42" i="4"/>
  <c r="BE42" i="4"/>
  <c r="BD42" i="4"/>
  <c r="AZ42" i="4"/>
  <c r="AY42" i="4"/>
  <c r="AU42" i="4"/>
  <c r="AT42" i="4"/>
  <c r="AK42" i="4"/>
  <c r="AJ42" i="4"/>
  <c r="AP42" i="4"/>
  <c r="AO42" i="4"/>
  <c r="AA42" i="4"/>
  <c r="Z42" i="4"/>
  <c r="AF42" i="4"/>
  <c r="AE42" i="4"/>
  <c r="V42" i="4"/>
  <c r="U42" i="4"/>
  <c r="J42" i="4"/>
  <c r="I42" i="4"/>
  <c r="E31" i="6" s="1"/>
  <c r="G42" i="4"/>
  <c r="F42" i="4"/>
  <c r="E42" i="4"/>
  <c r="D31" i="6" s="1"/>
  <c r="D42" i="4"/>
  <c r="C42" i="4"/>
  <c r="B42" i="4"/>
  <c r="DK42" i="4"/>
  <c r="EB41" i="4"/>
  <c r="EA41" i="4"/>
  <c r="DW41" i="4"/>
  <c r="DV41" i="4"/>
  <c r="DM41" i="4"/>
  <c r="DL41" i="4"/>
  <c r="DR41" i="4"/>
  <c r="DQ41" i="4"/>
  <c r="CX41" i="4"/>
  <c r="CW41" i="4"/>
  <c r="DC41" i="4"/>
  <c r="DB41" i="4"/>
  <c r="CS41" i="4"/>
  <c r="CR41" i="4"/>
  <c r="CM41" i="4"/>
  <c r="CI41" i="4"/>
  <c r="CH41" i="4"/>
  <c r="BO41" i="4"/>
  <c r="BN41" i="4"/>
  <c r="BT41" i="4"/>
  <c r="BS41" i="4"/>
  <c r="BJ41" i="4"/>
  <c r="BI41" i="4"/>
  <c r="BE41" i="4"/>
  <c r="BD41" i="4"/>
  <c r="AZ41" i="4"/>
  <c r="AY41" i="4"/>
  <c r="AU41" i="4"/>
  <c r="AT41" i="4"/>
  <c r="AK41" i="4"/>
  <c r="AJ41" i="4"/>
  <c r="AP41" i="4"/>
  <c r="AO41" i="4"/>
  <c r="AA41" i="4"/>
  <c r="Z41" i="4"/>
  <c r="AF41" i="4"/>
  <c r="AE41" i="4"/>
  <c r="V41" i="4"/>
  <c r="U41" i="4"/>
  <c r="J41" i="4"/>
  <c r="I41" i="4"/>
  <c r="E30" i="6" s="1"/>
  <c r="G41" i="4"/>
  <c r="F41" i="4"/>
  <c r="E41" i="4"/>
  <c r="D30" i="6" s="1"/>
  <c r="D41" i="4"/>
  <c r="C41" i="4"/>
  <c r="B41" i="4"/>
  <c r="DU41" i="4"/>
  <c r="EB40" i="4"/>
  <c r="EA40" i="4"/>
  <c r="DW40" i="4"/>
  <c r="DV40" i="4"/>
  <c r="DM40" i="4"/>
  <c r="DL40" i="4"/>
  <c r="DR40" i="4"/>
  <c r="DQ40" i="4"/>
  <c r="CX40" i="4"/>
  <c r="CW40" i="4"/>
  <c r="DC40" i="4"/>
  <c r="DB40" i="4"/>
  <c r="CS40" i="4"/>
  <c r="CR40" i="4"/>
  <c r="CM40" i="4"/>
  <c r="CI40" i="4"/>
  <c r="CH40" i="4"/>
  <c r="BO40" i="4"/>
  <c r="BN40" i="4"/>
  <c r="BT40" i="4"/>
  <c r="BS40" i="4"/>
  <c r="BJ40" i="4"/>
  <c r="BI40" i="4"/>
  <c r="BE40" i="4"/>
  <c r="BD40" i="4"/>
  <c r="AZ40" i="4"/>
  <c r="AY40" i="4"/>
  <c r="AU40" i="4"/>
  <c r="AT40" i="4"/>
  <c r="AK40" i="4"/>
  <c r="AJ40" i="4"/>
  <c r="AP40" i="4"/>
  <c r="AO40" i="4"/>
  <c r="AA40" i="4"/>
  <c r="Z40" i="4"/>
  <c r="AF40" i="4"/>
  <c r="AE40" i="4"/>
  <c r="V40" i="4"/>
  <c r="U40" i="4"/>
  <c r="J40" i="4"/>
  <c r="I40" i="4"/>
  <c r="E29" i="6" s="1"/>
  <c r="G40" i="4"/>
  <c r="F40" i="4"/>
  <c r="E40" i="4"/>
  <c r="D29" i="6" s="1"/>
  <c r="D40" i="4"/>
  <c r="C40" i="4"/>
  <c r="B40" i="4"/>
  <c r="DZ40" i="4"/>
  <c r="EB39" i="4"/>
  <c r="EA39" i="4"/>
  <c r="DW39" i="4"/>
  <c r="DV39" i="4"/>
  <c r="DM39" i="4"/>
  <c r="DL39" i="4"/>
  <c r="DR39" i="4"/>
  <c r="DQ39" i="4"/>
  <c r="CX39" i="4"/>
  <c r="CW39" i="4"/>
  <c r="DC39" i="4"/>
  <c r="DB39" i="4"/>
  <c r="CS39" i="4"/>
  <c r="CR39" i="4"/>
  <c r="CM39" i="4"/>
  <c r="CI39" i="4"/>
  <c r="CH39" i="4"/>
  <c r="BO39" i="4"/>
  <c r="BN39" i="4"/>
  <c r="BT39" i="4"/>
  <c r="BS39" i="4"/>
  <c r="BJ39" i="4"/>
  <c r="BI39" i="4"/>
  <c r="BE39" i="4"/>
  <c r="BD39" i="4"/>
  <c r="AZ39" i="4"/>
  <c r="AY39" i="4"/>
  <c r="AU39" i="4"/>
  <c r="AT39" i="4"/>
  <c r="AK39" i="4"/>
  <c r="AJ39" i="4"/>
  <c r="AP39" i="4"/>
  <c r="AO39" i="4"/>
  <c r="AA39" i="4"/>
  <c r="Z39" i="4"/>
  <c r="AF39" i="4"/>
  <c r="AE39" i="4"/>
  <c r="V39" i="4"/>
  <c r="U39" i="4"/>
  <c r="J39" i="4"/>
  <c r="I39" i="4"/>
  <c r="E28" i="6" s="1"/>
  <c r="G39" i="4"/>
  <c r="F39" i="4"/>
  <c r="E39" i="4"/>
  <c r="D28" i="6" s="1"/>
  <c r="D39" i="4"/>
  <c r="C39" i="4"/>
  <c r="B39" i="4"/>
  <c r="EB38" i="4"/>
  <c r="EA38" i="4"/>
  <c r="DW38" i="4"/>
  <c r="DV38" i="4"/>
  <c r="DM38" i="4"/>
  <c r="DL38" i="4"/>
  <c r="DR38" i="4"/>
  <c r="DQ38" i="4"/>
  <c r="CX38" i="4"/>
  <c r="CW38" i="4"/>
  <c r="DC38" i="4"/>
  <c r="DB38" i="4"/>
  <c r="CS38" i="4"/>
  <c r="CR38" i="4"/>
  <c r="CM38" i="4"/>
  <c r="CI38" i="4"/>
  <c r="CH38" i="4"/>
  <c r="BO38" i="4"/>
  <c r="BN38" i="4"/>
  <c r="BT38" i="4"/>
  <c r="BS38" i="4"/>
  <c r="BJ38" i="4"/>
  <c r="BI38" i="4"/>
  <c r="BE38" i="4"/>
  <c r="BD38" i="4"/>
  <c r="AZ38" i="4"/>
  <c r="AY38" i="4"/>
  <c r="AU38" i="4"/>
  <c r="AT38" i="4"/>
  <c r="AK38" i="4"/>
  <c r="AJ38" i="4"/>
  <c r="AP38" i="4"/>
  <c r="AO38" i="4"/>
  <c r="AA38" i="4"/>
  <c r="Z38" i="4"/>
  <c r="AF38" i="4"/>
  <c r="AE38" i="4"/>
  <c r="V38" i="4"/>
  <c r="U38" i="4"/>
  <c r="J38" i="4"/>
  <c r="I38" i="4"/>
  <c r="E27" i="6" s="1"/>
  <c r="G38" i="4"/>
  <c r="F38" i="4"/>
  <c r="E38" i="4"/>
  <c r="D27" i="6" s="1"/>
  <c r="D38" i="4"/>
  <c r="C38" i="4"/>
  <c r="B38" i="4"/>
  <c r="EB37" i="4"/>
  <c r="EA37" i="4"/>
  <c r="DW37" i="4"/>
  <c r="DV37" i="4"/>
  <c r="DM37" i="4"/>
  <c r="DL37" i="4"/>
  <c r="DR37" i="4"/>
  <c r="DQ37" i="4"/>
  <c r="CX37" i="4"/>
  <c r="CW37" i="4"/>
  <c r="DC37" i="4"/>
  <c r="DB37" i="4"/>
  <c r="CS37" i="4"/>
  <c r="CR37" i="4"/>
  <c r="CM37" i="4"/>
  <c r="CI37" i="4"/>
  <c r="CH37" i="4"/>
  <c r="BO37" i="4"/>
  <c r="BN37" i="4"/>
  <c r="BT37" i="4"/>
  <c r="BS37" i="4"/>
  <c r="BJ37" i="4"/>
  <c r="BI37" i="4"/>
  <c r="BE37" i="4"/>
  <c r="BD37" i="4"/>
  <c r="AZ37" i="4"/>
  <c r="AY37" i="4"/>
  <c r="AU37" i="4"/>
  <c r="AT37" i="4"/>
  <c r="AK37" i="4"/>
  <c r="AJ37" i="4"/>
  <c r="AP37" i="4"/>
  <c r="AO37" i="4"/>
  <c r="AA37" i="4"/>
  <c r="Z37" i="4"/>
  <c r="AF37" i="4"/>
  <c r="AE37" i="4"/>
  <c r="V37" i="4"/>
  <c r="U37" i="4"/>
  <c r="J37" i="4"/>
  <c r="I37" i="4"/>
  <c r="E26" i="6" s="1"/>
  <c r="G37" i="4"/>
  <c r="F37" i="4"/>
  <c r="E37" i="4"/>
  <c r="D26" i="6" s="1"/>
  <c r="D37" i="4"/>
  <c r="C37" i="4"/>
  <c r="B37" i="4"/>
  <c r="EB36" i="4"/>
  <c r="EA36" i="4"/>
  <c r="DW36" i="4"/>
  <c r="DV36" i="4"/>
  <c r="DM36" i="4"/>
  <c r="DL36" i="4"/>
  <c r="DR36" i="4"/>
  <c r="DQ36" i="4"/>
  <c r="CX36" i="4"/>
  <c r="CW36" i="4"/>
  <c r="DC36" i="4"/>
  <c r="DB36" i="4"/>
  <c r="CS36" i="4"/>
  <c r="CR36" i="4"/>
  <c r="CM36" i="4"/>
  <c r="CI36" i="4"/>
  <c r="CH36" i="4"/>
  <c r="BO36" i="4"/>
  <c r="BN36" i="4"/>
  <c r="BT36" i="4"/>
  <c r="BS36" i="4"/>
  <c r="BJ36" i="4"/>
  <c r="BI36" i="4"/>
  <c r="BE36" i="4"/>
  <c r="BD36" i="4"/>
  <c r="AZ36" i="4"/>
  <c r="AY36" i="4"/>
  <c r="AU36" i="4"/>
  <c r="AT36" i="4"/>
  <c r="AK36" i="4"/>
  <c r="AJ36" i="4"/>
  <c r="AP36" i="4"/>
  <c r="AO36" i="4"/>
  <c r="AA36" i="4"/>
  <c r="Z36" i="4"/>
  <c r="AF36" i="4"/>
  <c r="AE36" i="4"/>
  <c r="V36" i="4"/>
  <c r="U36" i="4"/>
  <c r="J36" i="4"/>
  <c r="I36" i="4"/>
  <c r="E25" i="6" s="1"/>
  <c r="G36" i="4"/>
  <c r="F36" i="4"/>
  <c r="E36" i="4"/>
  <c r="D25" i="6" s="1"/>
  <c r="D36" i="4"/>
  <c r="C36" i="4"/>
  <c r="B36" i="4"/>
  <c r="DK36" i="4"/>
  <c r="EB35" i="4"/>
  <c r="EA35" i="4"/>
  <c r="DW35" i="4"/>
  <c r="DV35" i="4"/>
  <c r="DM35" i="4"/>
  <c r="DL35" i="4"/>
  <c r="DR35" i="4"/>
  <c r="DQ35" i="4"/>
  <c r="CX35" i="4"/>
  <c r="CW35" i="4"/>
  <c r="DC35" i="4"/>
  <c r="DB35" i="4"/>
  <c r="CS35" i="4"/>
  <c r="CR35" i="4"/>
  <c r="CM35" i="4"/>
  <c r="CI35" i="4"/>
  <c r="CH35" i="4"/>
  <c r="BO35" i="4"/>
  <c r="BN35" i="4"/>
  <c r="BT35" i="4"/>
  <c r="BS35" i="4"/>
  <c r="BJ35" i="4"/>
  <c r="BI35" i="4"/>
  <c r="BE35" i="4"/>
  <c r="BD35" i="4"/>
  <c r="AZ35" i="4"/>
  <c r="AY35" i="4"/>
  <c r="AU35" i="4"/>
  <c r="AT35" i="4"/>
  <c r="AK35" i="4"/>
  <c r="AJ35" i="4"/>
  <c r="AP35" i="4"/>
  <c r="AO35" i="4"/>
  <c r="AA35" i="4"/>
  <c r="Z35" i="4"/>
  <c r="AF35" i="4"/>
  <c r="AE35" i="4"/>
  <c r="V35" i="4"/>
  <c r="U35" i="4"/>
  <c r="J35" i="4"/>
  <c r="I35" i="4"/>
  <c r="E24" i="6" s="1"/>
  <c r="G35" i="4"/>
  <c r="F35" i="4"/>
  <c r="E35" i="4"/>
  <c r="D24" i="6" s="1"/>
  <c r="D35" i="4"/>
  <c r="C35" i="4"/>
  <c r="B35" i="4"/>
  <c r="DK35" i="4"/>
  <c r="EB34" i="4"/>
  <c r="EA34" i="4"/>
  <c r="DW34" i="4"/>
  <c r="DV34" i="4"/>
  <c r="DM34" i="4"/>
  <c r="DL34" i="4"/>
  <c r="DR34" i="4"/>
  <c r="DQ34" i="4"/>
  <c r="CX34" i="4"/>
  <c r="CW34" i="4"/>
  <c r="DC34" i="4"/>
  <c r="DB34" i="4"/>
  <c r="CS34" i="4"/>
  <c r="CR34" i="4"/>
  <c r="CM34" i="4"/>
  <c r="CI34" i="4"/>
  <c r="CH34" i="4"/>
  <c r="BO34" i="4"/>
  <c r="BN34" i="4"/>
  <c r="BT34" i="4"/>
  <c r="BS34" i="4"/>
  <c r="BJ34" i="4"/>
  <c r="BI34" i="4"/>
  <c r="BE34" i="4"/>
  <c r="BD34" i="4"/>
  <c r="AZ34" i="4"/>
  <c r="AY34" i="4"/>
  <c r="AU34" i="4"/>
  <c r="AT34" i="4"/>
  <c r="AK34" i="4"/>
  <c r="AJ34" i="4"/>
  <c r="AP34" i="4"/>
  <c r="AO34" i="4"/>
  <c r="AA34" i="4"/>
  <c r="Z34" i="4"/>
  <c r="AF34" i="4"/>
  <c r="AE34" i="4"/>
  <c r="V34" i="4"/>
  <c r="U34" i="4"/>
  <c r="J34" i="4"/>
  <c r="I34" i="4"/>
  <c r="E23" i="6" s="1"/>
  <c r="G34" i="4"/>
  <c r="F34" i="4"/>
  <c r="E34" i="4"/>
  <c r="D23" i="6" s="1"/>
  <c r="D34" i="4"/>
  <c r="C34" i="4"/>
  <c r="B34" i="4"/>
  <c r="EB33" i="4"/>
  <c r="EA33" i="4"/>
  <c r="DW33" i="4"/>
  <c r="DV33" i="4"/>
  <c r="DM33" i="4"/>
  <c r="DL33" i="4"/>
  <c r="DR33" i="4"/>
  <c r="DQ33" i="4"/>
  <c r="CX33" i="4"/>
  <c r="CW33" i="4"/>
  <c r="DC33" i="4"/>
  <c r="DB33" i="4"/>
  <c r="CS33" i="4"/>
  <c r="CR33" i="4"/>
  <c r="CM33" i="4"/>
  <c r="CI33" i="4"/>
  <c r="CH33" i="4"/>
  <c r="BO33" i="4"/>
  <c r="BN33" i="4"/>
  <c r="BT33" i="4"/>
  <c r="BS33" i="4"/>
  <c r="BJ33" i="4"/>
  <c r="BI33" i="4"/>
  <c r="BE33" i="4"/>
  <c r="BD33" i="4"/>
  <c r="AZ33" i="4"/>
  <c r="AY33" i="4"/>
  <c r="AU33" i="4"/>
  <c r="AT33" i="4"/>
  <c r="AK33" i="4"/>
  <c r="AJ33" i="4"/>
  <c r="AP33" i="4"/>
  <c r="AO33" i="4"/>
  <c r="AA33" i="4"/>
  <c r="Z33" i="4"/>
  <c r="AF33" i="4"/>
  <c r="AE33" i="4"/>
  <c r="V33" i="4"/>
  <c r="U33" i="4"/>
  <c r="J33" i="4"/>
  <c r="I33" i="4"/>
  <c r="E22" i="6" s="1"/>
  <c r="G33" i="4"/>
  <c r="F33" i="4"/>
  <c r="E33" i="4"/>
  <c r="D22" i="6" s="1"/>
  <c r="D33" i="4"/>
  <c r="C33" i="4"/>
  <c r="B33" i="4"/>
  <c r="DU33" i="4"/>
  <c r="EB32" i="4"/>
  <c r="EA32" i="4"/>
  <c r="DW32" i="4"/>
  <c r="DV32" i="4"/>
  <c r="DM32" i="4"/>
  <c r="DL32" i="4"/>
  <c r="DR32" i="4"/>
  <c r="DQ32" i="4"/>
  <c r="CX32" i="4"/>
  <c r="CW32" i="4"/>
  <c r="DC32" i="4"/>
  <c r="DB32" i="4"/>
  <c r="CS32" i="4"/>
  <c r="CR32" i="4"/>
  <c r="CM32" i="4"/>
  <c r="CI32" i="4"/>
  <c r="CH32" i="4"/>
  <c r="BO32" i="4"/>
  <c r="BN32" i="4"/>
  <c r="BT32" i="4"/>
  <c r="BS32" i="4"/>
  <c r="BJ32" i="4"/>
  <c r="BI32" i="4"/>
  <c r="BE32" i="4"/>
  <c r="BD32" i="4"/>
  <c r="AZ32" i="4"/>
  <c r="AY32" i="4"/>
  <c r="AU32" i="4"/>
  <c r="AT32" i="4"/>
  <c r="AK32" i="4"/>
  <c r="AJ32" i="4"/>
  <c r="AP32" i="4"/>
  <c r="AO32" i="4"/>
  <c r="AA32" i="4"/>
  <c r="Z32" i="4"/>
  <c r="AF32" i="4"/>
  <c r="AE32" i="4"/>
  <c r="V32" i="4"/>
  <c r="U32" i="4"/>
  <c r="J32" i="4"/>
  <c r="I32" i="4"/>
  <c r="E21" i="6" s="1"/>
  <c r="G32" i="4"/>
  <c r="F32" i="4"/>
  <c r="E32" i="4"/>
  <c r="D21" i="6" s="1"/>
  <c r="D32" i="4"/>
  <c r="C32" i="4"/>
  <c r="B32" i="4"/>
  <c r="DK32" i="4"/>
  <c r="EB31" i="4"/>
  <c r="EA31" i="4"/>
  <c r="DW31" i="4"/>
  <c r="DV31" i="4"/>
  <c r="DM31" i="4"/>
  <c r="DL31" i="4"/>
  <c r="DR31" i="4"/>
  <c r="DQ31" i="4"/>
  <c r="CX31" i="4"/>
  <c r="CW31" i="4"/>
  <c r="DC31" i="4"/>
  <c r="DB31" i="4"/>
  <c r="CS31" i="4"/>
  <c r="CR31" i="4"/>
  <c r="CM31" i="4"/>
  <c r="CI31" i="4"/>
  <c r="CH31" i="4"/>
  <c r="BO31" i="4"/>
  <c r="BN31" i="4"/>
  <c r="BT31" i="4"/>
  <c r="BS31" i="4"/>
  <c r="BJ31" i="4"/>
  <c r="BI31" i="4"/>
  <c r="BE31" i="4"/>
  <c r="BD31" i="4"/>
  <c r="AZ31" i="4"/>
  <c r="AY31" i="4"/>
  <c r="AU31" i="4"/>
  <c r="AT31" i="4"/>
  <c r="AK31" i="4"/>
  <c r="AJ31" i="4"/>
  <c r="AP31" i="4"/>
  <c r="AO31" i="4"/>
  <c r="AA31" i="4"/>
  <c r="Z31" i="4"/>
  <c r="AF31" i="4"/>
  <c r="AE31" i="4"/>
  <c r="V31" i="4"/>
  <c r="U31" i="4"/>
  <c r="J31" i="4"/>
  <c r="I31" i="4"/>
  <c r="E20" i="6" s="1"/>
  <c r="G31" i="4"/>
  <c r="F31" i="4"/>
  <c r="E31" i="4"/>
  <c r="D20" i="6" s="1"/>
  <c r="D31" i="4"/>
  <c r="C31" i="4"/>
  <c r="B31" i="4"/>
  <c r="EB30" i="4"/>
  <c r="EA30" i="4"/>
  <c r="DW30" i="4"/>
  <c r="DV30" i="4"/>
  <c r="DM30" i="4"/>
  <c r="DL30" i="4"/>
  <c r="DR30" i="4"/>
  <c r="DQ30" i="4"/>
  <c r="CX30" i="4"/>
  <c r="CW30" i="4"/>
  <c r="DC30" i="4"/>
  <c r="DB30" i="4"/>
  <c r="CS30" i="4"/>
  <c r="CR30" i="4"/>
  <c r="CM30" i="4"/>
  <c r="CI30" i="4"/>
  <c r="CH30" i="4"/>
  <c r="BO30" i="4"/>
  <c r="BN30" i="4"/>
  <c r="BT30" i="4"/>
  <c r="BS30" i="4"/>
  <c r="BJ30" i="4"/>
  <c r="BI30" i="4"/>
  <c r="BE30" i="4"/>
  <c r="BD30" i="4"/>
  <c r="AZ30" i="4"/>
  <c r="AY30" i="4"/>
  <c r="AU30" i="4"/>
  <c r="AT30" i="4"/>
  <c r="AK30" i="4"/>
  <c r="AJ30" i="4"/>
  <c r="AP30" i="4"/>
  <c r="AO30" i="4"/>
  <c r="AA30" i="4"/>
  <c r="Z30" i="4"/>
  <c r="AF30" i="4"/>
  <c r="AE30" i="4"/>
  <c r="V30" i="4"/>
  <c r="U30" i="4"/>
  <c r="J30" i="4"/>
  <c r="I30" i="4"/>
  <c r="E19" i="6" s="1"/>
  <c r="G30" i="4"/>
  <c r="F30" i="4"/>
  <c r="E30" i="4"/>
  <c r="D19" i="6" s="1"/>
  <c r="D30" i="4"/>
  <c r="C30" i="4"/>
  <c r="B30" i="4"/>
  <c r="CQ30" i="4"/>
  <c r="EB29" i="4"/>
  <c r="EA29" i="4"/>
  <c r="DW29" i="4"/>
  <c r="DV29" i="4"/>
  <c r="DM29" i="4"/>
  <c r="DL29" i="4"/>
  <c r="DR29" i="4"/>
  <c r="DQ29" i="4"/>
  <c r="CX29" i="4"/>
  <c r="CW29" i="4"/>
  <c r="DC29" i="4"/>
  <c r="DB29" i="4"/>
  <c r="CS29" i="4"/>
  <c r="CR29" i="4"/>
  <c r="CM29" i="4"/>
  <c r="CI29" i="4"/>
  <c r="CH29" i="4"/>
  <c r="BO29" i="4"/>
  <c r="BN29" i="4"/>
  <c r="BT29" i="4"/>
  <c r="BS29" i="4"/>
  <c r="BJ29" i="4"/>
  <c r="BI29" i="4"/>
  <c r="BE29" i="4"/>
  <c r="BD29" i="4"/>
  <c r="AZ29" i="4"/>
  <c r="AY29" i="4"/>
  <c r="AU29" i="4"/>
  <c r="AT29" i="4"/>
  <c r="AK29" i="4"/>
  <c r="AJ29" i="4"/>
  <c r="AP29" i="4"/>
  <c r="AO29" i="4"/>
  <c r="AA29" i="4"/>
  <c r="Z29" i="4"/>
  <c r="AF29" i="4"/>
  <c r="AE29" i="4"/>
  <c r="V29" i="4"/>
  <c r="U29" i="4"/>
  <c r="J29" i="4"/>
  <c r="I29" i="4"/>
  <c r="E18" i="6" s="1"/>
  <c r="G29" i="4"/>
  <c r="F29" i="4"/>
  <c r="E29" i="4"/>
  <c r="D18" i="6" s="1"/>
  <c r="D29" i="4"/>
  <c r="C29" i="4"/>
  <c r="B29" i="4"/>
  <c r="DA29" i="4"/>
  <c r="EB28" i="4"/>
  <c r="EA28" i="4"/>
  <c r="DW28" i="4"/>
  <c r="DV28" i="4"/>
  <c r="DM28" i="4"/>
  <c r="DL28" i="4"/>
  <c r="DR28" i="4"/>
  <c r="DQ28" i="4"/>
  <c r="CX28" i="4"/>
  <c r="CW28" i="4"/>
  <c r="DC28" i="4"/>
  <c r="DB28" i="4"/>
  <c r="CS28" i="4"/>
  <c r="CR28" i="4"/>
  <c r="CM28" i="4"/>
  <c r="CI28" i="4"/>
  <c r="CH28" i="4"/>
  <c r="BO28" i="4"/>
  <c r="BN28" i="4"/>
  <c r="BT28" i="4"/>
  <c r="BS28" i="4"/>
  <c r="BJ28" i="4"/>
  <c r="BI28" i="4"/>
  <c r="BE28" i="4"/>
  <c r="BD28" i="4"/>
  <c r="AZ28" i="4"/>
  <c r="AY28" i="4"/>
  <c r="AU28" i="4"/>
  <c r="AT28" i="4"/>
  <c r="AK28" i="4"/>
  <c r="AJ28" i="4"/>
  <c r="AP28" i="4"/>
  <c r="AO28" i="4"/>
  <c r="AA28" i="4"/>
  <c r="Z28" i="4"/>
  <c r="AF28" i="4"/>
  <c r="AE28" i="4"/>
  <c r="V28" i="4"/>
  <c r="U28" i="4"/>
  <c r="J28" i="4"/>
  <c r="I28" i="4"/>
  <c r="E17" i="6" s="1"/>
  <c r="G28" i="4"/>
  <c r="F28" i="4"/>
  <c r="E28" i="4"/>
  <c r="D17" i="6" s="1"/>
  <c r="D28" i="4"/>
  <c r="C28" i="4"/>
  <c r="B28" i="4"/>
  <c r="DK28" i="4"/>
  <c r="EB27" i="4"/>
  <c r="EA27" i="4"/>
  <c r="DW27" i="4"/>
  <c r="DV27" i="4"/>
  <c r="DM27" i="4"/>
  <c r="DL27" i="4"/>
  <c r="DR27" i="4"/>
  <c r="DQ27" i="4"/>
  <c r="CX27" i="4"/>
  <c r="CW27" i="4"/>
  <c r="DC27" i="4"/>
  <c r="DB27" i="4"/>
  <c r="CS27" i="4"/>
  <c r="CR27" i="4"/>
  <c r="CM27" i="4"/>
  <c r="CI27" i="4"/>
  <c r="CH27" i="4"/>
  <c r="BO27" i="4"/>
  <c r="BN27" i="4"/>
  <c r="BT27" i="4"/>
  <c r="BS27" i="4"/>
  <c r="BJ27" i="4"/>
  <c r="BI27" i="4"/>
  <c r="BE27" i="4"/>
  <c r="BD27" i="4"/>
  <c r="AZ27" i="4"/>
  <c r="AY27" i="4"/>
  <c r="AU27" i="4"/>
  <c r="AT27" i="4"/>
  <c r="AK27" i="4"/>
  <c r="AJ27" i="4"/>
  <c r="AP27" i="4"/>
  <c r="AO27" i="4"/>
  <c r="AA27" i="4"/>
  <c r="Z27" i="4"/>
  <c r="AF27" i="4"/>
  <c r="AE27" i="4"/>
  <c r="V27" i="4"/>
  <c r="U27" i="4"/>
  <c r="J27" i="4"/>
  <c r="I27" i="4"/>
  <c r="E16" i="6" s="1"/>
  <c r="G27" i="4"/>
  <c r="F27" i="4"/>
  <c r="E27" i="4"/>
  <c r="D16" i="6" s="1"/>
  <c r="D27" i="4"/>
  <c r="C27" i="4"/>
  <c r="B27" i="4"/>
  <c r="EB26" i="4"/>
  <c r="EA26" i="4"/>
  <c r="DW26" i="4"/>
  <c r="DV26" i="4"/>
  <c r="DM26" i="4"/>
  <c r="DL26" i="4"/>
  <c r="DR26" i="4"/>
  <c r="DQ26" i="4"/>
  <c r="CX26" i="4"/>
  <c r="CW26" i="4"/>
  <c r="DC26" i="4"/>
  <c r="DB26" i="4"/>
  <c r="CS26" i="4"/>
  <c r="CR26" i="4"/>
  <c r="CM26" i="4"/>
  <c r="CI26" i="4"/>
  <c r="CH26" i="4"/>
  <c r="BO26" i="4"/>
  <c r="BN26" i="4"/>
  <c r="BT26" i="4"/>
  <c r="BS26" i="4"/>
  <c r="BJ26" i="4"/>
  <c r="BI26" i="4"/>
  <c r="BE26" i="4"/>
  <c r="BD26" i="4"/>
  <c r="AZ26" i="4"/>
  <c r="AY26" i="4"/>
  <c r="AU26" i="4"/>
  <c r="AT26" i="4"/>
  <c r="AK26" i="4"/>
  <c r="AJ26" i="4"/>
  <c r="AP26" i="4"/>
  <c r="AO26" i="4"/>
  <c r="AA26" i="4"/>
  <c r="Z26" i="4"/>
  <c r="AF26" i="4"/>
  <c r="AE26" i="4"/>
  <c r="V26" i="4"/>
  <c r="U26" i="4"/>
  <c r="J26" i="4"/>
  <c r="I26" i="4"/>
  <c r="E15" i="6" s="1"/>
  <c r="G26" i="4"/>
  <c r="F26" i="4"/>
  <c r="D26" i="4"/>
  <c r="C26" i="4"/>
  <c r="B26" i="4"/>
  <c r="CG26" i="4"/>
  <c r="EB25" i="4"/>
  <c r="EA25" i="4"/>
  <c r="DW25" i="4"/>
  <c r="DV25" i="4"/>
  <c r="DM25" i="4"/>
  <c r="DL25" i="4"/>
  <c r="DR25" i="4"/>
  <c r="DQ25" i="4"/>
  <c r="CX25" i="4"/>
  <c r="CW25" i="4"/>
  <c r="DC25" i="4"/>
  <c r="DB25" i="4"/>
  <c r="CS25" i="4"/>
  <c r="CR25" i="4"/>
  <c r="CM25" i="4"/>
  <c r="CI25" i="4"/>
  <c r="CH25" i="4"/>
  <c r="BO25" i="4"/>
  <c r="BN25" i="4"/>
  <c r="BT25" i="4"/>
  <c r="BS25" i="4"/>
  <c r="BJ25" i="4"/>
  <c r="BI25" i="4"/>
  <c r="BE25" i="4"/>
  <c r="BD25" i="4"/>
  <c r="AZ25" i="4"/>
  <c r="AY25" i="4"/>
  <c r="AU25" i="4"/>
  <c r="AT25" i="4"/>
  <c r="AK25" i="4"/>
  <c r="AJ25" i="4"/>
  <c r="AP25" i="4"/>
  <c r="AO25" i="4"/>
  <c r="AA25" i="4"/>
  <c r="Z25" i="4"/>
  <c r="AF25" i="4"/>
  <c r="AE25" i="4"/>
  <c r="V25" i="4"/>
  <c r="U25" i="4"/>
  <c r="J25" i="4"/>
  <c r="I25" i="4"/>
  <c r="E14" i="6" s="1"/>
  <c r="G25" i="4"/>
  <c r="F25" i="4"/>
  <c r="E25" i="4"/>
  <c r="D14" i="6" s="1"/>
  <c r="D25" i="4"/>
  <c r="C25" i="4"/>
  <c r="B25" i="4"/>
  <c r="EB24" i="4"/>
  <c r="EA24" i="4"/>
  <c r="DW24" i="4"/>
  <c r="DV24" i="4"/>
  <c r="DM24" i="4"/>
  <c r="DL24" i="4"/>
  <c r="DR24" i="4"/>
  <c r="DQ24" i="4"/>
  <c r="CX24" i="4"/>
  <c r="CW24" i="4"/>
  <c r="DC24" i="4"/>
  <c r="DB24" i="4"/>
  <c r="CS24" i="4"/>
  <c r="CR24" i="4"/>
  <c r="CM24" i="4"/>
  <c r="CI24" i="4"/>
  <c r="CH24" i="4"/>
  <c r="BO24" i="4"/>
  <c r="BN24" i="4"/>
  <c r="BT24" i="4"/>
  <c r="BS24" i="4"/>
  <c r="BJ24" i="4"/>
  <c r="BI24" i="4"/>
  <c r="BE24" i="4"/>
  <c r="BD24" i="4"/>
  <c r="AZ24" i="4"/>
  <c r="AY24" i="4"/>
  <c r="AU24" i="4"/>
  <c r="AT24" i="4"/>
  <c r="AK24" i="4"/>
  <c r="AJ24" i="4"/>
  <c r="AP24" i="4"/>
  <c r="AO24" i="4"/>
  <c r="AA24" i="4"/>
  <c r="Z24" i="4"/>
  <c r="AF24" i="4"/>
  <c r="AE24" i="4"/>
  <c r="V24" i="4"/>
  <c r="U24" i="4"/>
  <c r="J24" i="4"/>
  <c r="I24" i="4"/>
  <c r="E13" i="6" s="1"/>
  <c r="G24" i="4"/>
  <c r="F24" i="4"/>
  <c r="E24" i="4"/>
  <c r="D13" i="6" s="1"/>
  <c r="D24" i="4"/>
  <c r="C24" i="4"/>
  <c r="B24" i="4"/>
  <c r="DK24" i="4"/>
  <c r="EB23" i="4"/>
  <c r="EA23" i="4"/>
  <c r="DW23" i="4"/>
  <c r="DV23" i="4"/>
  <c r="DM23" i="4"/>
  <c r="DL23" i="4"/>
  <c r="DR23" i="4"/>
  <c r="DQ23" i="4"/>
  <c r="CX23" i="4"/>
  <c r="CW23" i="4"/>
  <c r="DC23" i="4"/>
  <c r="DB23" i="4"/>
  <c r="CS23" i="4"/>
  <c r="CR23" i="4"/>
  <c r="CM23" i="4"/>
  <c r="CI23" i="4"/>
  <c r="CH23" i="4"/>
  <c r="BO23" i="4"/>
  <c r="BN23" i="4"/>
  <c r="BT23" i="4"/>
  <c r="BS23" i="4"/>
  <c r="BJ23" i="4"/>
  <c r="BI23" i="4"/>
  <c r="BE23" i="4"/>
  <c r="BD23" i="4"/>
  <c r="AZ23" i="4"/>
  <c r="AY23" i="4"/>
  <c r="AU23" i="4"/>
  <c r="AT23" i="4"/>
  <c r="AK23" i="4"/>
  <c r="AJ23" i="4"/>
  <c r="AP23" i="4"/>
  <c r="AO23" i="4"/>
  <c r="AA23" i="4"/>
  <c r="Z23" i="4"/>
  <c r="AF23" i="4"/>
  <c r="AE23" i="4"/>
  <c r="V23" i="4"/>
  <c r="U23" i="4"/>
  <c r="J23" i="4"/>
  <c r="I23" i="4"/>
  <c r="E12" i="6" s="1"/>
  <c r="G23" i="4"/>
  <c r="F23" i="4"/>
  <c r="E23" i="4"/>
  <c r="D12" i="6" s="1"/>
  <c r="D23" i="4"/>
  <c r="C23" i="4"/>
  <c r="B23" i="4"/>
  <c r="CG23" i="4"/>
  <c r="EB22" i="4"/>
  <c r="EA22" i="4"/>
  <c r="DW22" i="4"/>
  <c r="DV22" i="4"/>
  <c r="DM22" i="4"/>
  <c r="DL22" i="4"/>
  <c r="DR22" i="4"/>
  <c r="DQ22" i="4"/>
  <c r="CX22" i="4"/>
  <c r="CW22" i="4"/>
  <c r="DC22" i="4"/>
  <c r="DB22" i="4"/>
  <c r="CS22" i="4"/>
  <c r="CR22" i="4"/>
  <c r="CM22" i="4"/>
  <c r="CI22" i="4"/>
  <c r="CH22" i="4"/>
  <c r="BO22" i="4"/>
  <c r="BN22" i="4"/>
  <c r="BT22" i="4"/>
  <c r="BS22" i="4"/>
  <c r="BJ22" i="4"/>
  <c r="BI22" i="4"/>
  <c r="BE22" i="4"/>
  <c r="BD22" i="4"/>
  <c r="AZ22" i="4"/>
  <c r="AY22" i="4"/>
  <c r="AU22" i="4"/>
  <c r="AT22" i="4"/>
  <c r="AK22" i="4"/>
  <c r="AJ22" i="4"/>
  <c r="AP22" i="4"/>
  <c r="AO22" i="4"/>
  <c r="AA22" i="4"/>
  <c r="Z22" i="4"/>
  <c r="AF22" i="4"/>
  <c r="AE22" i="4"/>
  <c r="V22" i="4"/>
  <c r="U22" i="4"/>
  <c r="J22" i="4"/>
  <c r="I22" i="4"/>
  <c r="E11" i="6" s="1"/>
  <c r="G22" i="4"/>
  <c r="F22" i="4"/>
  <c r="E22" i="4"/>
  <c r="D11" i="6" s="1"/>
  <c r="D22" i="4"/>
  <c r="C22" i="4"/>
  <c r="B22" i="4"/>
  <c r="CG22" i="4"/>
  <c r="EB21" i="4"/>
  <c r="EA21" i="4"/>
  <c r="DW21" i="4"/>
  <c r="DV21" i="4"/>
  <c r="DM21" i="4"/>
  <c r="DL21" i="4"/>
  <c r="DR21" i="4"/>
  <c r="DQ21" i="4"/>
  <c r="CX21" i="4"/>
  <c r="CW21" i="4"/>
  <c r="DC21" i="4"/>
  <c r="DB21" i="4"/>
  <c r="CS21" i="4"/>
  <c r="CR21" i="4"/>
  <c r="CM21" i="4"/>
  <c r="CI21" i="4"/>
  <c r="CH21" i="4"/>
  <c r="BO21" i="4"/>
  <c r="BN21" i="4"/>
  <c r="BT21" i="4"/>
  <c r="BS21" i="4"/>
  <c r="BJ21" i="4"/>
  <c r="BI21" i="4"/>
  <c r="BE21" i="4"/>
  <c r="BD21" i="4"/>
  <c r="AZ21" i="4"/>
  <c r="AY21" i="4"/>
  <c r="AU21" i="4"/>
  <c r="AT21" i="4"/>
  <c r="AK21" i="4"/>
  <c r="AJ21" i="4"/>
  <c r="AP21" i="4"/>
  <c r="AO21" i="4"/>
  <c r="AA21" i="4"/>
  <c r="Z21" i="4"/>
  <c r="AF21" i="4"/>
  <c r="AE21" i="4"/>
  <c r="V21" i="4"/>
  <c r="U21" i="4"/>
  <c r="J21" i="4"/>
  <c r="I21" i="4"/>
  <c r="E10" i="6" s="1"/>
  <c r="G21" i="4"/>
  <c r="F21" i="4"/>
  <c r="E21" i="4"/>
  <c r="D10" i="6" s="1"/>
  <c r="D21" i="4"/>
  <c r="C21" i="4"/>
  <c r="B21" i="4"/>
  <c r="DK21" i="4"/>
  <c r="EB20" i="4"/>
  <c r="EA20" i="4"/>
  <c r="DW20" i="4"/>
  <c r="DV20" i="4"/>
  <c r="DM20" i="4"/>
  <c r="DL20" i="4"/>
  <c r="DR20" i="4"/>
  <c r="DQ20" i="4"/>
  <c r="CX20" i="4"/>
  <c r="CW20" i="4"/>
  <c r="DC20" i="4"/>
  <c r="DB20" i="4"/>
  <c r="CS20" i="4"/>
  <c r="CR20" i="4"/>
  <c r="CM20" i="4"/>
  <c r="CI20" i="4"/>
  <c r="CH20" i="4"/>
  <c r="BO20" i="4"/>
  <c r="BN20" i="4"/>
  <c r="BT20" i="4"/>
  <c r="BS20" i="4"/>
  <c r="BJ20" i="4"/>
  <c r="BI20" i="4"/>
  <c r="BE20" i="4"/>
  <c r="BD20" i="4"/>
  <c r="AZ20" i="4"/>
  <c r="AY20" i="4"/>
  <c r="AU20" i="4"/>
  <c r="AT20" i="4"/>
  <c r="AK20" i="4"/>
  <c r="AJ20" i="4"/>
  <c r="AP20" i="4"/>
  <c r="AO20" i="4"/>
  <c r="AA20" i="4"/>
  <c r="Z20" i="4"/>
  <c r="AF20" i="4"/>
  <c r="AE20" i="4"/>
  <c r="V20" i="4"/>
  <c r="U20" i="4"/>
  <c r="J20" i="4"/>
  <c r="I20" i="4"/>
  <c r="E9" i="6" s="1"/>
  <c r="G20" i="4"/>
  <c r="F20" i="4"/>
  <c r="E20" i="4"/>
  <c r="D9" i="6" s="1"/>
  <c r="D20" i="4"/>
  <c r="C20" i="4"/>
  <c r="B20" i="4"/>
  <c r="EB19" i="4"/>
  <c r="EA19" i="4"/>
  <c r="DW19" i="4"/>
  <c r="DV19" i="4"/>
  <c r="DM19" i="4"/>
  <c r="DL19" i="4"/>
  <c r="DR19" i="4"/>
  <c r="DQ19" i="4"/>
  <c r="CX19" i="4"/>
  <c r="CW19" i="4"/>
  <c r="DC19" i="4"/>
  <c r="DB19" i="4"/>
  <c r="CS19" i="4"/>
  <c r="CR19" i="4"/>
  <c r="CM19" i="4"/>
  <c r="CI19" i="4"/>
  <c r="CH19" i="4"/>
  <c r="BO19" i="4"/>
  <c r="BN19" i="4"/>
  <c r="BT19" i="4"/>
  <c r="BS19" i="4"/>
  <c r="BJ19" i="4"/>
  <c r="BI19" i="4"/>
  <c r="BE19" i="4"/>
  <c r="BD19" i="4"/>
  <c r="AZ19" i="4"/>
  <c r="AY19" i="4"/>
  <c r="AU19" i="4"/>
  <c r="AT19" i="4"/>
  <c r="AK19" i="4"/>
  <c r="AJ19" i="4"/>
  <c r="AP19" i="4"/>
  <c r="AO19" i="4"/>
  <c r="AA19" i="4"/>
  <c r="Z19" i="4"/>
  <c r="AF19" i="4"/>
  <c r="AE19" i="4"/>
  <c r="V19" i="4"/>
  <c r="U19" i="4"/>
  <c r="J19" i="4"/>
  <c r="I19" i="4"/>
  <c r="E8" i="6" s="1"/>
  <c r="G19" i="4"/>
  <c r="F19" i="4"/>
  <c r="E19" i="4"/>
  <c r="D8" i="6" s="1"/>
  <c r="D19" i="4"/>
  <c r="C19" i="4"/>
  <c r="B19" i="4"/>
  <c r="CQ19" i="4"/>
  <c r="EB18" i="4"/>
  <c r="EA18" i="4"/>
  <c r="DW18" i="4"/>
  <c r="DV18" i="4"/>
  <c r="DM18" i="4"/>
  <c r="DL18" i="4"/>
  <c r="DR18" i="4"/>
  <c r="DQ18" i="4"/>
  <c r="CX18" i="4"/>
  <c r="CW18" i="4"/>
  <c r="DC18" i="4"/>
  <c r="DB18" i="4"/>
  <c r="CS18" i="4"/>
  <c r="CR18" i="4"/>
  <c r="CM18" i="4"/>
  <c r="CI18" i="4"/>
  <c r="CH18" i="4"/>
  <c r="BO18" i="4"/>
  <c r="BN18" i="4"/>
  <c r="BT18" i="4"/>
  <c r="BS18" i="4"/>
  <c r="BJ18" i="4"/>
  <c r="BI18" i="4"/>
  <c r="BE18" i="4"/>
  <c r="BD18" i="4"/>
  <c r="AZ18" i="4"/>
  <c r="AY18" i="4"/>
  <c r="AU18" i="4"/>
  <c r="AT18" i="4"/>
  <c r="AK18" i="4"/>
  <c r="AJ18" i="4"/>
  <c r="AP18" i="4"/>
  <c r="AO18" i="4"/>
  <c r="AA18" i="4"/>
  <c r="Z18" i="4"/>
  <c r="AF18" i="4"/>
  <c r="AE18" i="4"/>
  <c r="V18" i="4"/>
  <c r="U18" i="4"/>
  <c r="J18" i="4"/>
  <c r="I18" i="4"/>
  <c r="E7" i="6" s="1"/>
  <c r="G18" i="4"/>
  <c r="F18" i="4"/>
  <c r="E18" i="4"/>
  <c r="D7" i="6" s="1"/>
  <c r="D18" i="4"/>
  <c r="C18" i="4"/>
  <c r="B18" i="4"/>
  <c r="DZ18" i="4"/>
  <c r="EB17" i="4"/>
  <c r="EA17" i="4"/>
  <c r="DW17" i="4"/>
  <c r="DV17" i="4"/>
  <c r="DM17" i="4"/>
  <c r="DL17" i="4"/>
  <c r="DR17" i="4"/>
  <c r="DQ17" i="4"/>
  <c r="CX17" i="4"/>
  <c r="CW17" i="4"/>
  <c r="DC17" i="4"/>
  <c r="DB17" i="4"/>
  <c r="CS17" i="4"/>
  <c r="CR17" i="4"/>
  <c r="CM17" i="4"/>
  <c r="CI17" i="4"/>
  <c r="CH17" i="4"/>
  <c r="BO17" i="4"/>
  <c r="BN17" i="4"/>
  <c r="BT17" i="4"/>
  <c r="BS17" i="4"/>
  <c r="BJ17" i="4"/>
  <c r="BI17" i="4"/>
  <c r="BE17" i="4"/>
  <c r="BD17" i="4"/>
  <c r="AZ17" i="4"/>
  <c r="AY17" i="4"/>
  <c r="AU17" i="4"/>
  <c r="AT17" i="4"/>
  <c r="AK17" i="4"/>
  <c r="AJ17" i="4"/>
  <c r="AP17" i="4"/>
  <c r="AO17" i="4"/>
  <c r="AA17" i="4"/>
  <c r="Z17" i="4"/>
  <c r="AF17" i="4"/>
  <c r="AE17" i="4"/>
  <c r="V17" i="4"/>
  <c r="U17" i="4"/>
  <c r="J17" i="4"/>
  <c r="I17" i="4"/>
  <c r="G17" i="4"/>
  <c r="F17" i="4"/>
  <c r="E17" i="4"/>
  <c r="D6" i="6" s="1"/>
  <c r="D17" i="4"/>
  <c r="C17" i="4"/>
  <c r="B17" i="4"/>
  <c r="BR17" i="4"/>
  <c r="EB16" i="4"/>
  <c r="EA16" i="4"/>
  <c r="DW16" i="4"/>
  <c r="DV16" i="4"/>
  <c r="DM16" i="4"/>
  <c r="DL16" i="4"/>
  <c r="DR16" i="4"/>
  <c r="DQ16" i="4"/>
  <c r="CX16" i="4"/>
  <c r="CW16" i="4"/>
  <c r="DC16" i="4"/>
  <c r="DB16" i="4"/>
  <c r="CS16" i="4"/>
  <c r="CR16" i="4"/>
  <c r="CN16" i="4"/>
  <c r="CM16" i="4"/>
  <c r="CI16" i="4"/>
  <c r="CH16" i="4"/>
  <c r="BO16" i="4"/>
  <c r="BN16" i="4"/>
  <c r="BT16" i="4"/>
  <c r="BS16" i="4"/>
  <c r="BJ16" i="4"/>
  <c r="BI16" i="4"/>
  <c r="BE16" i="4"/>
  <c r="BD16" i="4"/>
  <c r="AZ16" i="4"/>
  <c r="AY16" i="4"/>
  <c r="AU16" i="4"/>
  <c r="AT16" i="4"/>
  <c r="AK16" i="4"/>
  <c r="AJ16" i="4"/>
  <c r="AP16" i="4"/>
  <c r="AO16" i="4"/>
  <c r="AA16" i="4"/>
  <c r="Z16" i="4"/>
  <c r="AF16" i="4"/>
  <c r="AE16" i="4"/>
  <c r="V16" i="4"/>
  <c r="U16" i="4"/>
  <c r="J16" i="4"/>
  <c r="I16" i="4"/>
  <c r="G16" i="4"/>
  <c r="F16" i="4"/>
  <c r="E16" i="4"/>
  <c r="D16" i="4"/>
  <c r="C16" i="4"/>
  <c r="B16" i="4"/>
  <c r="CG16" i="4"/>
  <c r="N2" i="4"/>
  <c r="K1" i="4"/>
  <c r="J1" i="4"/>
  <c r="I1" i="4"/>
  <c r="G1" i="4"/>
  <c r="F1" i="4"/>
  <c r="E1" i="4"/>
  <c r="D1" i="4"/>
  <c r="C1" i="4"/>
  <c r="B1" i="4"/>
  <c r="O218" i="3"/>
  <c r="N218" i="3"/>
  <c r="O217" i="3"/>
  <c r="N217" i="3"/>
  <c r="O216" i="3"/>
  <c r="N216" i="3"/>
  <c r="D5" i="6" l="1"/>
  <c r="DI32" i="10" a="1"/>
  <c r="DI32" i="10" s="1"/>
  <c r="DI31" i="10" a="1"/>
  <c r="DI31" i="10" s="1"/>
  <c r="DI19" i="10"/>
  <c r="DI20" i="10"/>
  <c r="DK19" i="10"/>
  <c r="DO20" i="10"/>
  <c r="DM19" i="10"/>
  <c r="DM20" i="10"/>
  <c r="DK20" i="10"/>
  <c r="DO19" i="10"/>
  <c r="DO21" i="10" s="1"/>
  <c r="BC14" i="4"/>
  <c r="BA14" i="4"/>
  <c r="CO7" i="4"/>
  <c r="CO6" i="4"/>
  <c r="CO12" i="4"/>
  <c r="CO10" i="4"/>
  <c r="CQ14" i="4"/>
  <c r="CQ13" i="4"/>
  <c r="CQ12" i="4"/>
  <c r="CQ11" i="4"/>
  <c r="CQ10" i="4"/>
  <c r="CQ9" i="4"/>
  <c r="CQ8" i="4"/>
  <c r="CQ7" i="4"/>
  <c r="CQ6" i="4"/>
  <c r="CO14" i="4"/>
  <c r="CO13" i="4"/>
  <c r="CO11" i="4"/>
  <c r="CO9" i="4"/>
  <c r="CO8" i="4"/>
  <c r="DI11" i="10"/>
  <c r="DI12" i="10"/>
  <c r="DM12" i="10"/>
  <c r="DK12" i="10"/>
  <c r="DK11" i="10"/>
  <c r="DO11" i="10"/>
  <c r="DO12" i="10"/>
  <c r="DM11" i="10"/>
  <c r="AD13" i="4"/>
  <c r="AD12" i="4"/>
  <c r="AD11" i="4"/>
  <c r="AD10" i="4"/>
  <c r="AD9" i="4"/>
  <c r="AD8" i="4"/>
  <c r="AD7" i="4"/>
  <c r="AD6" i="4"/>
  <c r="AB13" i="4"/>
  <c r="AB12" i="4"/>
  <c r="AB11" i="4"/>
  <c r="AB10" i="4"/>
  <c r="AB9" i="4"/>
  <c r="AB8" i="4"/>
  <c r="AB7" i="4"/>
  <c r="AB6" i="4"/>
  <c r="AD14" i="4"/>
  <c r="AB14" i="4"/>
  <c r="AS14" i="4"/>
  <c r="AQ11" i="4"/>
  <c r="AQ7" i="4"/>
  <c r="AQ14" i="4"/>
  <c r="AQ13" i="4"/>
  <c r="AQ12" i="4"/>
  <c r="AQ9" i="4"/>
  <c r="AQ5" i="4"/>
  <c r="AS13" i="4"/>
  <c r="AS12" i="4"/>
  <c r="AS11" i="4"/>
  <c r="AS10" i="4"/>
  <c r="AS9" i="4"/>
  <c r="AS8" i="4"/>
  <c r="AS7" i="4"/>
  <c r="AS6" i="4"/>
  <c r="AQ10" i="4"/>
  <c r="AQ8" i="4"/>
  <c r="AQ6" i="4"/>
  <c r="CE11" i="4"/>
  <c r="CE10" i="4"/>
  <c r="CE6" i="4"/>
  <c r="CE13" i="4"/>
  <c r="CE9" i="4"/>
  <c r="CE8" i="4"/>
  <c r="CG13" i="4"/>
  <c r="CG12" i="4"/>
  <c r="CG11" i="4"/>
  <c r="CG10" i="4"/>
  <c r="CG9" i="4"/>
  <c r="CG8" i="4"/>
  <c r="CG7" i="4"/>
  <c r="CG6" i="4"/>
  <c r="CE12" i="4"/>
  <c r="CE7" i="4"/>
  <c r="DI10" i="4"/>
  <c r="DI7" i="4"/>
  <c r="DK14" i="4"/>
  <c r="DK12" i="4"/>
  <c r="DK11" i="4"/>
  <c r="DK10" i="4"/>
  <c r="DK9" i="4"/>
  <c r="DK8" i="4"/>
  <c r="DK7" i="4"/>
  <c r="DI14" i="4"/>
  <c r="DI12" i="4"/>
  <c r="DI11" i="4"/>
  <c r="DI9" i="4"/>
  <c r="DI8" i="4"/>
  <c r="DI28" i="10"/>
  <c r="DI27" i="10"/>
  <c r="DO27" i="10"/>
  <c r="DM27" i="10"/>
  <c r="DM28" i="10"/>
  <c r="DK27" i="10"/>
  <c r="DK28" i="10"/>
  <c r="DO28" i="10"/>
  <c r="T13" i="4"/>
  <c r="T12" i="4"/>
  <c r="T11" i="4"/>
  <c r="T10" i="4"/>
  <c r="T9" i="4"/>
  <c r="T8" i="4"/>
  <c r="T7" i="4"/>
  <c r="T6" i="4"/>
  <c r="R13" i="4"/>
  <c r="R12" i="4"/>
  <c r="R11" i="4"/>
  <c r="R10" i="4"/>
  <c r="R9" i="4"/>
  <c r="R8" i="4"/>
  <c r="R7" i="4"/>
  <c r="R6" i="4"/>
  <c r="R14" i="4"/>
  <c r="T14" i="4"/>
  <c r="Y14" i="4"/>
  <c r="W11" i="4"/>
  <c r="W14" i="4"/>
  <c r="W13" i="4"/>
  <c r="W12" i="4"/>
  <c r="Y13" i="4"/>
  <c r="Y12" i="4"/>
  <c r="Y11" i="4"/>
  <c r="Y10" i="4"/>
  <c r="W10" i="4"/>
  <c r="AI14" i="4"/>
  <c r="AG10" i="4"/>
  <c r="AG14" i="4"/>
  <c r="AG13" i="4"/>
  <c r="AG12" i="4"/>
  <c r="AI13" i="4"/>
  <c r="AI12" i="4"/>
  <c r="AI11" i="4"/>
  <c r="AI10" i="4"/>
  <c r="AG11" i="4"/>
  <c r="AX13" i="4"/>
  <c r="AX12" i="4"/>
  <c r="AX11" i="4"/>
  <c r="AX10" i="4"/>
  <c r="AX9" i="4"/>
  <c r="AX8" i="4"/>
  <c r="AX7" i="4"/>
  <c r="AX6" i="4"/>
  <c r="AV13" i="4"/>
  <c r="AV12" i="4"/>
  <c r="AV11" i="4"/>
  <c r="AV10" i="4"/>
  <c r="AV9" i="4"/>
  <c r="AV8" i="4"/>
  <c r="AV7" i="4"/>
  <c r="AV6" i="4"/>
  <c r="AX14" i="4"/>
  <c r="AV14" i="4"/>
  <c r="BH13" i="4"/>
  <c r="BH12" i="4"/>
  <c r="BH11" i="4"/>
  <c r="BH10" i="4"/>
  <c r="BH9" i="4"/>
  <c r="BH8" i="4"/>
  <c r="BH7" i="4"/>
  <c r="BH6" i="4"/>
  <c r="BH5" i="4"/>
  <c r="BF13" i="4"/>
  <c r="BF12" i="4"/>
  <c r="BF11" i="4"/>
  <c r="BF10" i="4"/>
  <c r="BF9" i="4"/>
  <c r="BF8" i="4"/>
  <c r="BF7" i="4"/>
  <c r="BF6" i="4"/>
  <c r="BF5" i="4"/>
  <c r="BF14" i="4"/>
  <c r="BH14" i="4"/>
  <c r="BM14" i="4"/>
  <c r="BK10" i="4"/>
  <c r="BK8" i="4"/>
  <c r="BK14" i="4"/>
  <c r="BK13" i="4"/>
  <c r="BK12" i="4"/>
  <c r="BK7" i="4"/>
  <c r="BM13" i="4"/>
  <c r="BM12" i="4"/>
  <c r="BM11" i="4"/>
  <c r="BM10" i="4"/>
  <c r="BM9" i="4"/>
  <c r="BM8" i="4"/>
  <c r="BM7" i="4"/>
  <c r="BK11" i="4"/>
  <c r="BK9" i="4"/>
  <c r="CL14" i="4"/>
  <c r="CL13" i="4"/>
  <c r="CL12" i="4"/>
  <c r="CL9" i="4"/>
  <c r="CL5" i="4"/>
  <c r="CJ14" i="4"/>
  <c r="CJ13" i="4"/>
  <c r="CJ12" i="4"/>
  <c r="CJ9" i="4"/>
  <c r="CJ5" i="4"/>
  <c r="CY9" i="4"/>
  <c r="CY6" i="4"/>
  <c r="CY14" i="4"/>
  <c r="CY13" i="4"/>
  <c r="CY12" i="4"/>
  <c r="CY11" i="4"/>
  <c r="CY8" i="4"/>
  <c r="DA14" i="4"/>
  <c r="DA13" i="4"/>
  <c r="DA12" i="4"/>
  <c r="DA11" i="4"/>
  <c r="DA10" i="4"/>
  <c r="DA9" i="4"/>
  <c r="DA8" i="4"/>
  <c r="DA7" i="4"/>
  <c r="DA6" i="4"/>
  <c r="CY10" i="4"/>
  <c r="CY7" i="4"/>
  <c r="DP13" i="4"/>
  <c r="DN13" i="4"/>
  <c r="DU14" i="4"/>
  <c r="DU13" i="4"/>
  <c r="DS9" i="4"/>
  <c r="DS14" i="4"/>
  <c r="DS13" i="4"/>
  <c r="DS12" i="4"/>
  <c r="DS11" i="4"/>
  <c r="DU12" i="4"/>
  <c r="DU11" i="4"/>
  <c r="DU10" i="4"/>
  <c r="DU9" i="4"/>
  <c r="DS10" i="4"/>
  <c r="BI4" i="5"/>
  <c r="BE4" i="5"/>
  <c r="BB4" i="5"/>
  <c r="AV4" i="5"/>
  <c r="AU4" i="5"/>
  <c r="AX4" i="5"/>
  <c r="BF4" i="5"/>
  <c r="BH4" i="5"/>
  <c r="AR4" i="5"/>
  <c r="BA4" i="5"/>
  <c r="BB6" i="5"/>
  <c r="BA6" i="5"/>
  <c r="BE6" i="5"/>
  <c r="BI6" i="5"/>
  <c r="BF6" i="5"/>
  <c r="AV6" i="5"/>
  <c r="AU6" i="5"/>
  <c r="BH6" i="5"/>
  <c r="AR6" i="5"/>
  <c r="BI8" i="5"/>
  <c r="BE8" i="5"/>
  <c r="BF8" i="5"/>
  <c r="BB8" i="5"/>
  <c r="BH8" i="5"/>
  <c r="AR8" i="5"/>
  <c r="AV8" i="5"/>
  <c r="BA8" i="5"/>
  <c r="AU8" i="5"/>
  <c r="BB10" i="5"/>
  <c r="BA10" i="5"/>
  <c r="BE10" i="5"/>
  <c r="BF10" i="5"/>
  <c r="BI10" i="5"/>
  <c r="AV10" i="5"/>
  <c r="AU10" i="5"/>
  <c r="AR10" i="5"/>
  <c r="BH10" i="5"/>
  <c r="BI12" i="5"/>
  <c r="BE12" i="5"/>
  <c r="BB12" i="5"/>
  <c r="BF12" i="5"/>
  <c r="BA12" i="5"/>
  <c r="AV12" i="5"/>
  <c r="BH12" i="5"/>
  <c r="AU12" i="5"/>
  <c r="AR12" i="5"/>
  <c r="BI14" i="5"/>
  <c r="BB14" i="5"/>
  <c r="BA14" i="5"/>
  <c r="BE14" i="5"/>
  <c r="BF14" i="5"/>
  <c r="AV14" i="5"/>
  <c r="AR14" i="5"/>
  <c r="AU14" i="5"/>
  <c r="BH14" i="5"/>
  <c r="BE16" i="5"/>
  <c r="BI16" i="5"/>
  <c r="BB16" i="5"/>
  <c r="BF16" i="5"/>
  <c r="BH16" i="5"/>
  <c r="BA16" i="5"/>
  <c r="AV16" i="5"/>
  <c r="AR16" i="5"/>
  <c r="AU16" i="5"/>
  <c r="BE18" i="5"/>
  <c r="BI18" i="5"/>
  <c r="AV18" i="5"/>
  <c r="BB18" i="5"/>
  <c r="BA18" i="5"/>
  <c r="BF18" i="5"/>
  <c r="AU18" i="5"/>
  <c r="AR18" i="5"/>
  <c r="BH18" i="5"/>
  <c r="BI20" i="5"/>
  <c r="BB20" i="5"/>
  <c r="BA20" i="5"/>
  <c r="BH20" i="5"/>
  <c r="BF20" i="5"/>
  <c r="BE20" i="5"/>
  <c r="AV20" i="5"/>
  <c r="AU20" i="5"/>
  <c r="AR20" i="5"/>
  <c r="BB22" i="5"/>
  <c r="BA22" i="5"/>
  <c r="BE22" i="5"/>
  <c r="BI22" i="5"/>
  <c r="BF22" i="5"/>
  <c r="AV22" i="5"/>
  <c r="AU22" i="5"/>
  <c r="BH22" i="5"/>
  <c r="AR22" i="5"/>
  <c r="BI24" i="5"/>
  <c r="BF24" i="5"/>
  <c r="BB24" i="5"/>
  <c r="BE24" i="5"/>
  <c r="BH24" i="5"/>
  <c r="BA24" i="5"/>
  <c r="AV24" i="5"/>
  <c r="AR24" i="5"/>
  <c r="AU24" i="5"/>
  <c r="BB26" i="5"/>
  <c r="BA26" i="5"/>
  <c r="BE26" i="5"/>
  <c r="BF26" i="5"/>
  <c r="AV26" i="5"/>
  <c r="AU26" i="5"/>
  <c r="BI26" i="5"/>
  <c r="BH26" i="5"/>
  <c r="AR26" i="5"/>
  <c r="BE28" i="5"/>
  <c r="BI28" i="5"/>
  <c r="BA28" i="5"/>
  <c r="AV28" i="5"/>
  <c r="BF28" i="5"/>
  <c r="BB28" i="5"/>
  <c r="AR28" i="5"/>
  <c r="BH28" i="5"/>
  <c r="AU28" i="5"/>
  <c r="BI30" i="5"/>
  <c r="BB30" i="5"/>
  <c r="BA30" i="5"/>
  <c r="BE30" i="5"/>
  <c r="BF30" i="5"/>
  <c r="AV30" i="5"/>
  <c r="AR30" i="5"/>
  <c r="AU30" i="5"/>
  <c r="BH30" i="5"/>
  <c r="BI32" i="5"/>
  <c r="BB32" i="5"/>
  <c r="BE32" i="5"/>
  <c r="BF32" i="5"/>
  <c r="AV32" i="5"/>
  <c r="BH32" i="5"/>
  <c r="BA32" i="5"/>
  <c r="AR32" i="5"/>
  <c r="AU32" i="5"/>
  <c r="BE34" i="5"/>
  <c r="BI34" i="5"/>
  <c r="AV34" i="5"/>
  <c r="BB34" i="5"/>
  <c r="BF34" i="5"/>
  <c r="BA34" i="5"/>
  <c r="AU34" i="5"/>
  <c r="AR34" i="5"/>
  <c r="BH34" i="5"/>
  <c r="BB36" i="5"/>
  <c r="BI36" i="5"/>
  <c r="BA36" i="5"/>
  <c r="BE36" i="5"/>
  <c r="BH36" i="5"/>
  <c r="BF36" i="5"/>
  <c r="AV36" i="5"/>
  <c r="AU36" i="5"/>
  <c r="AR36" i="5"/>
  <c r="BB38" i="5"/>
  <c r="BA38" i="5"/>
  <c r="BE38" i="5"/>
  <c r="BI38" i="5"/>
  <c r="BF38" i="5"/>
  <c r="AV38" i="5"/>
  <c r="AU38" i="5"/>
  <c r="AR38" i="5"/>
  <c r="BH38" i="5"/>
  <c r="BE40" i="5"/>
  <c r="BI40" i="5"/>
  <c r="BF40" i="5"/>
  <c r="BB40" i="5"/>
  <c r="BH40" i="5"/>
  <c r="BA40" i="5"/>
  <c r="AU40" i="5"/>
  <c r="AR40" i="5"/>
  <c r="AV40" i="5"/>
  <c r="BB42" i="5"/>
  <c r="BA42" i="5"/>
  <c r="BE42" i="5"/>
  <c r="BI42" i="5"/>
  <c r="BF42" i="5"/>
  <c r="AV42" i="5"/>
  <c r="AU42" i="5"/>
  <c r="AR42" i="5"/>
  <c r="BH42" i="5"/>
  <c r="BI44" i="5"/>
  <c r="BB44" i="5"/>
  <c r="BF44" i="5"/>
  <c r="AV44" i="5"/>
  <c r="BA44" i="5"/>
  <c r="BE44" i="5"/>
  <c r="BH44" i="5"/>
  <c r="AU44" i="5"/>
  <c r="AR44" i="5"/>
  <c r="BI46" i="5"/>
  <c r="BB46" i="5"/>
  <c r="BA46" i="5"/>
  <c r="BF46" i="5"/>
  <c r="BE46" i="5"/>
  <c r="AV46" i="5"/>
  <c r="AU46" i="5"/>
  <c r="BH46" i="5"/>
  <c r="AR46" i="5"/>
  <c r="BE48" i="5"/>
  <c r="BA48" i="5"/>
  <c r="BB48" i="5"/>
  <c r="BF48" i="5"/>
  <c r="BI48" i="5"/>
  <c r="BH48" i="5"/>
  <c r="AV48" i="5"/>
  <c r="AU48" i="5"/>
  <c r="AR48" i="5"/>
  <c r="BE50" i="5"/>
  <c r="BI50" i="5"/>
  <c r="BB50" i="5"/>
  <c r="BA50" i="5"/>
  <c r="AV50" i="5"/>
  <c r="BF50" i="5"/>
  <c r="AU50" i="5"/>
  <c r="BH50" i="5"/>
  <c r="AR50" i="5"/>
  <c r="BE52" i="5"/>
  <c r="BI52" i="5"/>
  <c r="BB52" i="5"/>
  <c r="BF52" i="5"/>
  <c r="BA52" i="5"/>
  <c r="BH52" i="5"/>
  <c r="AR52" i="5"/>
  <c r="AV52" i="5"/>
  <c r="AU52" i="5"/>
  <c r="BB54" i="5"/>
  <c r="BA54" i="5"/>
  <c r="BE54" i="5"/>
  <c r="BI54" i="5"/>
  <c r="BF54" i="5"/>
  <c r="AV54" i="5"/>
  <c r="AU54" i="5"/>
  <c r="AR54" i="5"/>
  <c r="BH54" i="5"/>
  <c r="BE56" i="5"/>
  <c r="BI56" i="5"/>
  <c r="BF56" i="5"/>
  <c r="BB56" i="5"/>
  <c r="BA56" i="5"/>
  <c r="BH56" i="5"/>
  <c r="AR56" i="5"/>
  <c r="AU56" i="5"/>
  <c r="AV56" i="5"/>
  <c r="BB58" i="5"/>
  <c r="BA58" i="5"/>
  <c r="BE58" i="5"/>
  <c r="BI58" i="5"/>
  <c r="BF58" i="5"/>
  <c r="AV58" i="5"/>
  <c r="AU58" i="5"/>
  <c r="AR58" i="5"/>
  <c r="BH58" i="5"/>
  <c r="BE60" i="5"/>
  <c r="BI60" i="5"/>
  <c r="BB60" i="5"/>
  <c r="BA60" i="5"/>
  <c r="BF60" i="5"/>
  <c r="AV60" i="5"/>
  <c r="BH60" i="5"/>
  <c r="AU60" i="5"/>
  <c r="AR60" i="5"/>
  <c r="BI62" i="5"/>
  <c r="BB62" i="5"/>
  <c r="BA62" i="5"/>
  <c r="BE62" i="5"/>
  <c r="BF62" i="5"/>
  <c r="AU62" i="5"/>
  <c r="AV62" i="5"/>
  <c r="BH62" i="5"/>
  <c r="AR62" i="5"/>
  <c r="BI64" i="5"/>
  <c r="BE64" i="5"/>
  <c r="BB64" i="5"/>
  <c r="BF64" i="5"/>
  <c r="BH64" i="5"/>
  <c r="AV64" i="5"/>
  <c r="BA64" i="5"/>
  <c r="AU64" i="5"/>
  <c r="AR64" i="5"/>
  <c r="BE66" i="5"/>
  <c r="BI66" i="5"/>
  <c r="AV66" i="5"/>
  <c r="BB66" i="5"/>
  <c r="BA66" i="5"/>
  <c r="AU66" i="5"/>
  <c r="BH66" i="5"/>
  <c r="BF66" i="5"/>
  <c r="AR66" i="5"/>
  <c r="BB68" i="5"/>
  <c r="BE68" i="5"/>
  <c r="BI68" i="5"/>
  <c r="BA68" i="5"/>
  <c r="BF68" i="5"/>
  <c r="BH68" i="5"/>
  <c r="AU68" i="5"/>
  <c r="AR68" i="5"/>
  <c r="AV68" i="5"/>
  <c r="BB70" i="5"/>
  <c r="BE70" i="5"/>
  <c r="BI70" i="5"/>
  <c r="AV70" i="5"/>
  <c r="AU70" i="5"/>
  <c r="BF70" i="5"/>
  <c r="BA70" i="5"/>
  <c r="BH70" i="5"/>
  <c r="AR70" i="5"/>
  <c r="BI72" i="5"/>
  <c r="BE72" i="5"/>
  <c r="BF72" i="5"/>
  <c r="BB72" i="5"/>
  <c r="BA72" i="5"/>
  <c r="BH72" i="5"/>
  <c r="AR72" i="5"/>
  <c r="AV72" i="5"/>
  <c r="AU72" i="5"/>
  <c r="BB74" i="5"/>
  <c r="BE74" i="5"/>
  <c r="BA74" i="5"/>
  <c r="BI74" i="5"/>
  <c r="AV74" i="5"/>
  <c r="AU74" i="5"/>
  <c r="BH74" i="5"/>
  <c r="AR74" i="5"/>
  <c r="BF74" i="5"/>
  <c r="BE76" i="5"/>
  <c r="BI76" i="5"/>
  <c r="BB76" i="5"/>
  <c r="BF76" i="5"/>
  <c r="BA76" i="5"/>
  <c r="AV76" i="5"/>
  <c r="AR76" i="5"/>
  <c r="BH76" i="5"/>
  <c r="AU76" i="5"/>
  <c r="BI78" i="5"/>
  <c r="BB78" i="5"/>
  <c r="BE78" i="5"/>
  <c r="AV78" i="5"/>
  <c r="BA78" i="5"/>
  <c r="BF78" i="5"/>
  <c r="AU78" i="5"/>
  <c r="AR78" i="5"/>
  <c r="BH78" i="5"/>
  <c r="BE80" i="5"/>
  <c r="BI80" i="5"/>
  <c r="BA80" i="5"/>
  <c r="BF80" i="5"/>
  <c r="BB80" i="5"/>
  <c r="BH80" i="5"/>
  <c r="AV80" i="5"/>
  <c r="AU80" i="5"/>
  <c r="AR80" i="5"/>
  <c r="BE82" i="5"/>
  <c r="BI82" i="5"/>
  <c r="AV82" i="5"/>
  <c r="BA82" i="5"/>
  <c r="BB82" i="5"/>
  <c r="AU82" i="5"/>
  <c r="BH82" i="5"/>
  <c r="BF82" i="5"/>
  <c r="AR82" i="5"/>
  <c r="BE84" i="5"/>
  <c r="BI84" i="5"/>
  <c r="BB84" i="5"/>
  <c r="BA84" i="5"/>
  <c r="BH84" i="5"/>
  <c r="BF84" i="5"/>
  <c r="AV84" i="5"/>
  <c r="AU84" i="5"/>
  <c r="AR84" i="5"/>
  <c r="BB86" i="5"/>
  <c r="BE86" i="5"/>
  <c r="BI86" i="5"/>
  <c r="AV86" i="5"/>
  <c r="AU86" i="5"/>
  <c r="BF86" i="5"/>
  <c r="AR86" i="5"/>
  <c r="BH86" i="5"/>
  <c r="BA86" i="5"/>
  <c r="BI88" i="5"/>
  <c r="BF88" i="5"/>
  <c r="BB88" i="5"/>
  <c r="BE88" i="5"/>
  <c r="BA88" i="5"/>
  <c r="BH88" i="5"/>
  <c r="AU88" i="5"/>
  <c r="AV88" i="5"/>
  <c r="AR88" i="5"/>
  <c r="BB90" i="5"/>
  <c r="BE90" i="5"/>
  <c r="AV90" i="5"/>
  <c r="BI90" i="5"/>
  <c r="BA90" i="5"/>
  <c r="AU90" i="5"/>
  <c r="BF90" i="5"/>
  <c r="BH90" i="5"/>
  <c r="AR90" i="5"/>
  <c r="BI92" i="5"/>
  <c r="BB92" i="5"/>
  <c r="BE92" i="5"/>
  <c r="AV92" i="5"/>
  <c r="BF92" i="5"/>
  <c r="AR92" i="5"/>
  <c r="BH92" i="5"/>
  <c r="BA92" i="5"/>
  <c r="AU92" i="5"/>
  <c r="BI94" i="5"/>
  <c r="BB94" i="5"/>
  <c r="BE94" i="5"/>
  <c r="BA94" i="5"/>
  <c r="BF94" i="5"/>
  <c r="AV94" i="5"/>
  <c r="AU94" i="5"/>
  <c r="AR94" i="5"/>
  <c r="BH94" i="5"/>
  <c r="BI96" i="5"/>
  <c r="BA96" i="5"/>
  <c r="BE96" i="5"/>
  <c r="BB96" i="5"/>
  <c r="BF96" i="5"/>
  <c r="AV96" i="5"/>
  <c r="BH96" i="5"/>
  <c r="AR96" i="5"/>
  <c r="AU96" i="5"/>
  <c r="BE98" i="5"/>
  <c r="BI98" i="5"/>
  <c r="BA98" i="5"/>
  <c r="AV98" i="5"/>
  <c r="BB98" i="5"/>
  <c r="BF98" i="5"/>
  <c r="AU98" i="5"/>
  <c r="BH98" i="5"/>
  <c r="AR98" i="5"/>
  <c r="BE100" i="5"/>
  <c r="BB100" i="5"/>
  <c r="BI100" i="5"/>
  <c r="BH100" i="5"/>
  <c r="BF100" i="5"/>
  <c r="BA100" i="5"/>
  <c r="AV100" i="5"/>
  <c r="AR100" i="5"/>
  <c r="AU100" i="5"/>
  <c r="BB102" i="5"/>
  <c r="BE102" i="5"/>
  <c r="BI102" i="5"/>
  <c r="AV102" i="5"/>
  <c r="AU102" i="5"/>
  <c r="BF102" i="5"/>
  <c r="BA102" i="5"/>
  <c r="BH102" i="5"/>
  <c r="AR102" i="5"/>
  <c r="BE104" i="5"/>
  <c r="BB104" i="5"/>
  <c r="BI104" i="5"/>
  <c r="BF104" i="5"/>
  <c r="BA104" i="5"/>
  <c r="BH104" i="5"/>
  <c r="AV104" i="5"/>
  <c r="AU104" i="5"/>
  <c r="AR104" i="5"/>
  <c r="BB106" i="5"/>
  <c r="BE106" i="5"/>
  <c r="BI106" i="5"/>
  <c r="AV106" i="5"/>
  <c r="AU106" i="5"/>
  <c r="AR106" i="5"/>
  <c r="BA106" i="5"/>
  <c r="BF106" i="5"/>
  <c r="BH106" i="5"/>
  <c r="BE108" i="5"/>
  <c r="BF108" i="5"/>
  <c r="BA108" i="5"/>
  <c r="AV108" i="5"/>
  <c r="BI108" i="5"/>
  <c r="BB108" i="5"/>
  <c r="BH108" i="5"/>
  <c r="AU108" i="5"/>
  <c r="AR108" i="5"/>
  <c r="BI110" i="5"/>
  <c r="BB110" i="5"/>
  <c r="BE110" i="5"/>
  <c r="AV110" i="5"/>
  <c r="BF110" i="5"/>
  <c r="AU110" i="5"/>
  <c r="BH110" i="5"/>
  <c r="AR110" i="5"/>
  <c r="BA110" i="5"/>
  <c r="BE112" i="5"/>
  <c r="BI112" i="5"/>
  <c r="BB112" i="5"/>
  <c r="BA112" i="5"/>
  <c r="BH112" i="5"/>
  <c r="AV112" i="5"/>
  <c r="AU112" i="5"/>
  <c r="AR112" i="5"/>
  <c r="BF112" i="5"/>
  <c r="BE114" i="5"/>
  <c r="BI114" i="5"/>
  <c r="BB114" i="5"/>
  <c r="AV114" i="5"/>
  <c r="BA114" i="5"/>
  <c r="BF114" i="5"/>
  <c r="BH114" i="5"/>
  <c r="AU114" i="5"/>
  <c r="AR114" i="5"/>
  <c r="BE116" i="5"/>
  <c r="BB116" i="5"/>
  <c r="BI116" i="5"/>
  <c r="BA116" i="5"/>
  <c r="BH116" i="5"/>
  <c r="BF116" i="5"/>
  <c r="AV116" i="5"/>
  <c r="AR116" i="5"/>
  <c r="AU116" i="5"/>
  <c r="BB118" i="5"/>
  <c r="BE118" i="5"/>
  <c r="BI118" i="5"/>
  <c r="AV118" i="5"/>
  <c r="AU118" i="5"/>
  <c r="BA118" i="5"/>
  <c r="AR118" i="5"/>
  <c r="BF118" i="5"/>
  <c r="BH118" i="5"/>
  <c r="BE120" i="5"/>
  <c r="BB120" i="5"/>
  <c r="BA120" i="5"/>
  <c r="BI120" i="5"/>
  <c r="BF120" i="5"/>
  <c r="BH120" i="5"/>
  <c r="AU120" i="5"/>
  <c r="AV120" i="5"/>
  <c r="AR120" i="5"/>
  <c r="BB122" i="5"/>
  <c r="BE122" i="5"/>
  <c r="BI122" i="5"/>
  <c r="AV122" i="5"/>
  <c r="AU122" i="5"/>
  <c r="BA122" i="5"/>
  <c r="BF122" i="5"/>
  <c r="BH122" i="5"/>
  <c r="AR122" i="5"/>
  <c r="BI124" i="5"/>
  <c r="BE124" i="5"/>
  <c r="BB124" i="5"/>
  <c r="BA124" i="5"/>
  <c r="BF124" i="5"/>
  <c r="AV124" i="5"/>
  <c r="BH124" i="5"/>
  <c r="AU124" i="5"/>
  <c r="AR124" i="5"/>
  <c r="BI126" i="5"/>
  <c r="BB126" i="5"/>
  <c r="BE126" i="5"/>
  <c r="BF126" i="5"/>
  <c r="AU126" i="5"/>
  <c r="AV126" i="5"/>
  <c r="BA126" i="5"/>
  <c r="AR126" i="5"/>
  <c r="BH126" i="5"/>
  <c r="BI128" i="5"/>
  <c r="BE128" i="5"/>
  <c r="BB128" i="5"/>
  <c r="BA128" i="5"/>
  <c r="BH128" i="5"/>
  <c r="AV128" i="5"/>
  <c r="BF128" i="5"/>
  <c r="AU128" i="5"/>
  <c r="AR128" i="5"/>
  <c r="BE130" i="5"/>
  <c r="BI130" i="5"/>
  <c r="AV130" i="5"/>
  <c r="BA130" i="5"/>
  <c r="BB130" i="5"/>
  <c r="BF130" i="5"/>
  <c r="BH130" i="5"/>
  <c r="AR130" i="5"/>
  <c r="AU130" i="5"/>
  <c r="BB132" i="5"/>
  <c r="BI132" i="5"/>
  <c r="BE132" i="5"/>
  <c r="BA132" i="5"/>
  <c r="BH132" i="5"/>
  <c r="AU132" i="5"/>
  <c r="AR132" i="5"/>
  <c r="AV132" i="5"/>
  <c r="BF132" i="5"/>
  <c r="BB134" i="5"/>
  <c r="BE134" i="5"/>
  <c r="BI134" i="5"/>
  <c r="AV134" i="5"/>
  <c r="BA134" i="5"/>
  <c r="AU134" i="5"/>
  <c r="BH134" i="5"/>
  <c r="BF134" i="5"/>
  <c r="AR134" i="5"/>
  <c r="BB136" i="5"/>
  <c r="BE136" i="5"/>
  <c r="BA136" i="5"/>
  <c r="BI136" i="5"/>
  <c r="BH136" i="5"/>
  <c r="BF136" i="5"/>
  <c r="AR136" i="5"/>
  <c r="AU136" i="5"/>
  <c r="AV136" i="5"/>
  <c r="BB138" i="5"/>
  <c r="BE138" i="5"/>
  <c r="BI138" i="5"/>
  <c r="AV138" i="5"/>
  <c r="AU138" i="5"/>
  <c r="BF138" i="5"/>
  <c r="BA138" i="5"/>
  <c r="AR138" i="5"/>
  <c r="BH138" i="5"/>
  <c r="BI140" i="5"/>
  <c r="BE140" i="5"/>
  <c r="BB140" i="5"/>
  <c r="BF140" i="5"/>
  <c r="BA140" i="5"/>
  <c r="AV140" i="5"/>
  <c r="AR140" i="5"/>
  <c r="BH140" i="5"/>
  <c r="AU140" i="5"/>
  <c r="BI142" i="5"/>
  <c r="BB142" i="5"/>
  <c r="BE142" i="5"/>
  <c r="AV142" i="5"/>
  <c r="BF142" i="5"/>
  <c r="AU142" i="5"/>
  <c r="BA142" i="5"/>
  <c r="BH142" i="5"/>
  <c r="AR142" i="5"/>
  <c r="BI144" i="5"/>
  <c r="BE144" i="5"/>
  <c r="BB144" i="5"/>
  <c r="BA144" i="5"/>
  <c r="BH144" i="5"/>
  <c r="AV144" i="5"/>
  <c r="AR144" i="5"/>
  <c r="BF144" i="5"/>
  <c r="AU144" i="5"/>
  <c r="BE146" i="5"/>
  <c r="BI146" i="5"/>
  <c r="AV146" i="5"/>
  <c r="BA146" i="5"/>
  <c r="BF146" i="5"/>
  <c r="BB146" i="5"/>
  <c r="AU146" i="5"/>
  <c r="BH146" i="5"/>
  <c r="AR146" i="5"/>
  <c r="BE148" i="5"/>
  <c r="BI148" i="5"/>
  <c r="BH148" i="5"/>
  <c r="BB148" i="5"/>
  <c r="BA148" i="5"/>
  <c r="AV148" i="5"/>
  <c r="AU148" i="5"/>
  <c r="BF148" i="5"/>
  <c r="AR148" i="5"/>
  <c r="BB150" i="5"/>
  <c r="BE150" i="5"/>
  <c r="BI150" i="5"/>
  <c r="AV150" i="5"/>
  <c r="AU150" i="5"/>
  <c r="BA150" i="5"/>
  <c r="BF150" i="5"/>
  <c r="AR150" i="5"/>
  <c r="BH150" i="5"/>
  <c r="BI152" i="5"/>
  <c r="BB152" i="5"/>
  <c r="BA152" i="5"/>
  <c r="BE152" i="5"/>
  <c r="BF152" i="5"/>
  <c r="BH152" i="5"/>
  <c r="AU152" i="5"/>
  <c r="AR152" i="5"/>
  <c r="AV152" i="5"/>
  <c r="BE154" i="5"/>
  <c r="BB154" i="5"/>
  <c r="AV154" i="5"/>
  <c r="AU154" i="5"/>
  <c r="BI154" i="5"/>
  <c r="AR154" i="5"/>
  <c r="BH154" i="5"/>
  <c r="BA154" i="5"/>
  <c r="BF154" i="5"/>
  <c r="BI156" i="5"/>
  <c r="BB156" i="5"/>
  <c r="BE156" i="5"/>
  <c r="AV156" i="5"/>
  <c r="BA156" i="5"/>
  <c r="BF156" i="5"/>
  <c r="AR156" i="5"/>
  <c r="BH156" i="5"/>
  <c r="AU156" i="5"/>
  <c r="BI158" i="5"/>
  <c r="BB158" i="5"/>
  <c r="BE158" i="5"/>
  <c r="AV158" i="5"/>
  <c r="AU158" i="5"/>
  <c r="BF158" i="5"/>
  <c r="BA158" i="5"/>
  <c r="AR158" i="5"/>
  <c r="BH158" i="5"/>
  <c r="BI160" i="5"/>
  <c r="BB160" i="5"/>
  <c r="BE160" i="5"/>
  <c r="BA160" i="5"/>
  <c r="AV160" i="5"/>
  <c r="BH160" i="5"/>
  <c r="BF160" i="5"/>
  <c r="AR160" i="5"/>
  <c r="AU160" i="5"/>
  <c r="BE162" i="5"/>
  <c r="BI162" i="5"/>
  <c r="AV162" i="5"/>
  <c r="BF162" i="5"/>
  <c r="BB162" i="5"/>
  <c r="BA162" i="5"/>
  <c r="AU162" i="5"/>
  <c r="BH162" i="5"/>
  <c r="AR162" i="5"/>
  <c r="BE164" i="5"/>
  <c r="BI164" i="5"/>
  <c r="BB164" i="5"/>
  <c r="BH164" i="5"/>
  <c r="BA164" i="5"/>
  <c r="AV164" i="5"/>
  <c r="BF164" i="5"/>
  <c r="AU164" i="5"/>
  <c r="AR164" i="5"/>
  <c r="BE166" i="5"/>
  <c r="BI166" i="5"/>
  <c r="AV166" i="5"/>
  <c r="AU166" i="5"/>
  <c r="BB166" i="5"/>
  <c r="BA166" i="5"/>
  <c r="BH166" i="5"/>
  <c r="BF166" i="5"/>
  <c r="AR166" i="5"/>
  <c r="BE168" i="5"/>
  <c r="BA168" i="5"/>
  <c r="BI168" i="5"/>
  <c r="BB168" i="5"/>
  <c r="BF168" i="5"/>
  <c r="BH168" i="5"/>
  <c r="AV168" i="5"/>
  <c r="AU168" i="5"/>
  <c r="AR168" i="5"/>
  <c r="BE170" i="5"/>
  <c r="BI170" i="5"/>
  <c r="BB170" i="5"/>
  <c r="AV170" i="5"/>
  <c r="AU170" i="5"/>
  <c r="AR170" i="5"/>
  <c r="BF170" i="5"/>
  <c r="BH170" i="5"/>
  <c r="BA170" i="5"/>
  <c r="BI172" i="5"/>
  <c r="BE172" i="5"/>
  <c r="BB172" i="5"/>
  <c r="BA172" i="5"/>
  <c r="AV172" i="5"/>
  <c r="BF172" i="5"/>
  <c r="BH172" i="5"/>
  <c r="AU172" i="5"/>
  <c r="AR172" i="5"/>
  <c r="BI174" i="5"/>
  <c r="BB174" i="5"/>
  <c r="AV174" i="5"/>
  <c r="BF174" i="5"/>
  <c r="AU174" i="5"/>
  <c r="BE174" i="5"/>
  <c r="BA174" i="5"/>
  <c r="AR174" i="5"/>
  <c r="BH174" i="5"/>
  <c r="BE176" i="5"/>
  <c r="BI176" i="5"/>
  <c r="BB176" i="5"/>
  <c r="BA176" i="5"/>
  <c r="BH176" i="5"/>
  <c r="AV176" i="5"/>
  <c r="AU176" i="5"/>
  <c r="AR176" i="5"/>
  <c r="BF176" i="5"/>
  <c r="BE178" i="5"/>
  <c r="BI178" i="5"/>
  <c r="AV178" i="5"/>
  <c r="BB178" i="5"/>
  <c r="BF178" i="5"/>
  <c r="BA178" i="5"/>
  <c r="BH178" i="5"/>
  <c r="AU178" i="5"/>
  <c r="AR178" i="5"/>
  <c r="BE180" i="5"/>
  <c r="BI180" i="5"/>
  <c r="BB180" i="5"/>
  <c r="BA180" i="5"/>
  <c r="BH180" i="5"/>
  <c r="BF180" i="5"/>
  <c r="AV180" i="5"/>
  <c r="AR180" i="5"/>
  <c r="AU180" i="5"/>
  <c r="BE182" i="5"/>
  <c r="BI182" i="5"/>
  <c r="AV182" i="5"/>
  <c r="AU182" i="5"/>
  <c r="BA182" i="5"/>
  <c r="BF182" i="5"/>
  <c r="BH182" i="5"/>
  <c r="BB182" i="5"/>
  <c r="AR182" i="5"/>
  <c r="BE184" i="5"/>
  <c r="BA184" i="5"/>
  <c r="BI184" i="5"/>
  <c r="BB184" i="5"/>
  <c r="BF184" i="5"/>
  <c r="AV184" i="5"/>
  <c r="BH184" i="5"/>
  <c r="AR184" i="5"/>
  <c r="AU184" i="5"/>
  <c r="BE186" i="5"/>
  <c r="BI186" i="5"/>
  <c r="AV186" i="5"/>
  <c r="AU186" i="5"/>
  <c r="BB186" i="5"/>
  <c r="BA186" i="5"/>
  <c r="BF186" i="5"/>
  <c r="BH186" i="5"/>
  <c r="AR186" i="5"/>
  <c r="BI188" i="5"/>
  <c r="BB188" i="5"/>
  <c r="BE188" i="5"/>
  <c r="BA188" i="5"/>
  <c r="BF188" i="5"/>
  <c r="AV188" i="5"/>
  <c r="AR188" i="5"/>
  <c r="AU188" i="5"/>
  <c r="BH188" i="5"/>
  <c r="BI190" i="5"/>
  <c r="BE190" i="5"/>
  <c r="BB190" i="5"/>
  <c r="BF190" i="5"/>
  <c r="AU190" i="5"/>
  <c r="AV190" i="5"/>
  <c r="AR190" i="5"/>
  <c r="BA190" i="5"/>
  <c r="BH190" i="5"/>
  <c r="BI192" i="5"/>
  <c r="BB192" i="5"/>
  <c r="BE192" i="5"/>
  <c r="BA192" i="5"/>
  <c r="AV192" i="5"/>
  <c r="AU192" i="5"/>
  <c r="AR192" i="5"/>
  <c r="BH192" i="5"/>
  <c r="BF192" i="5"/>
  <c r="BE194" i="5"/>
  <c r="BI194" i="5"/>
  <c r="AV194" i="5"/>
  <c r="BB194" i="5"/>
  <c r="BA194" i="5"/>
  <c r="BF194" i="5"/>
  <c r="BH194" i="5"/>
  <c r="AR194" i="5"/>
  <c r="AU194" i="5"/>
  <c r="BI196" i="5"/>
  <c r="BB196" i="5"/>
  <c r="BE196" i="5"/>
  <c r="BA196" i="5"/>
  <c r="BH196" i="5"/>
  <c r="AU196" i="5"/>
  <c r="AR196" i="5"/>
  <c r="AV196" i="5"/>
  <c r="BF196" i="5"/>
  <c r="BE198" i="5"/>
  <c r="BI198" i="5"/>
  <c r="AV198" i="5"/>
  <c r="BB198" i="5"/>
  <c r="BA198" i="5"/>
  <c r="AU198" i="5"/>
  <c r="BH198" i="5"/>
  <c r="BF198" i="5"/>
  <c r="AR198" i="5"/>
  <c r="BE200" i="5"/>
  <c r="BA200" i="5"/>
  <c r="BB200" i="5"/>
  <c r="BI200" i="5"/>
  <c r="BF200" i="5"/>
  <c r="BH200" i="5"/>
  <c r="AV200" i="5"/>
  <c r="AR200" i="5"/>
  <c r="AU200" i="5"/>
  <c r="BE202" i="5"/>
  <c r="BB202" i="5"/>
  <c r="BI202" i="5"/>
  <c r="AV202" i="5"/>
  <c r="AU202" i="5"/>
  <c r="BF202" i="5"/>
  <c r="AR202" i="5"/>
  <c r="BH202" i="5"/>
  <c r="BA202" i="5"/>
  <c r="BI204" i="5"/>
  <c r="BE204" i="5"/>
  <c r="BB204" i="5"/>
  <c r="BF204" i="5"/>
  <c r="BA204" i="5"/>
  <c r="AV204" i="5"/>
  <c r="BH204" i="5"/>
  <c r="AU204" i="5"/>
  <c r="AR204" i="5"/>
  <c r="BI206" i="5"/>
  <c r="BE206" i="5"/>
  <c r="AV206" i="5"/>
  <c r="AU206" i="5"/>
  <c r="BB206" i="5"/>
  <c r="BF206" i="5"/>
  <c r="AR206" i="5"/>
  <c r="BA206" i="5"/>
  <c r="BH206" i="5"/>
  <c r="BE208" i="5"/>
  <c r="BI208" i="5"/>
  <c r="BB208" i="5"/>
  <c r="BF208" i="5"/>
  <c r="BA208" i="5"/>
  <c r="AV208" i="5"/>
  <c r="AR208" i="5"/>
  <c r="BH208" i="5"/>
  <c r="AU208" i="5"/>
  <c r="BE210" i="5"/>
  <c r="BI210" i="5"/>
  <c r="AV210" i="5"/>
  <c r="BB210" i="5"/>
  <c r="BA210" i="5"/>
  <c r="AU210" i="5"/>
  <c r="BH210" i="5"/>
  <c r="BF210" i="5"/>
  <c r="AR210" i="5"/>
  <c r="DI8" i="10"/>
  <c r="DI7" i="10"/>
  <c r="DM8" i="10"/>
  <c r="DK7" i="10"/>
  <c r="DO7" i="10"/>
  <c r="DM7" i="10"/>
  <c r="DK8" i="10"/>
  <c r="DO8" i="10"/>
  <c r="DI16" i="10"/>
  <c r="DI15" i="10"/>
  <c r="DM15" i="10"/>
  <c r="DO15" i="10"/>
  <c r="DO16" i="10"/>
  <c r="DK16" i="10"/>
  <c r="DM16" i="10"/>
  <c r="DK15" i="10"/>
  <c r="AN13" i="4"/>
  <c r="AN12" i="4"/>
  <c r="AN11" i="4"/>
  <c r="AN10" i="4"/>
  <c r="AN9" i="4"/>
  <c r="AN8" i="4"/>
  <c r="AN7" i="4"/>
  <c r="AN6" i="4"/>
  <c r="AL13" i="4"/>
  <c r="AL12" i="4"/>
  <c r="AL11" i="4"/>
  <c r="AL10" i="4"/>
  <c r="AL9" i="4"/>
  <c r="AL8" i="4"/>
  <c r="AL7" i="4"/>
  <c r="AL6" i="4"/>
  <c r="AL5" i="4"/>
  <c r="AL14" i="4"/>
  <c r="AN14" i="4"/>
  <c r="BR13" i="4"/>
  <c r="BR12" i="4"/>
  <c r="BR11" i="4"/>
  <c r="BR10" i="4"/>
  <c r="BR9" i="4"/>
  <c r="BP13" i="4"/>
  <c r="BP12" i="4"/>
  <c r="BP11" i="4"/>
  <c r="BP10" i="4"/>
  <c r="BP9" i="4"/>
  <c r="BR14" i="4"/>
  <c r="BP14" i="4"/>
  <c r="CV14" i="4"/>
  <c r="CV13" i="4"/>
  <c r="CV12" i="4"/>
  <c r="CV11" i="4"/>
  <c r="CV10" i="4"/>
  <c r="CV9" i="4"/>
  <c r="CV8" i="4"/>
  <c r="CV7" i="4"/>
  <c r="CV6" i="4"/>
  <c r="CT14" i="4"/>
  <c r="CT13" i="4"/>
  <c r="CT12" i="4"/>
  <c r="CT11" i="4"/>
  <c r="CT10" i="4"/>
  <c r="CT9" i="4"/>
  <c r="CT8" i="4"/>
  <c r="CT7" i="4"/>
  <c r="CT6" i="4"/>
  <c r="BE5" i="5"/>
  <c r="BI5" i="5"/>
  <c r="BB5" i="5"/>
  <c r="AU5" i="5"/>
  <c r="AV5" i="5"/>
  <c r="BA5" i="5"/>
  <c r="BF5" i="5"/>
  <c r="BH5" i="5"/>
  <c r="AR5" i="5"/>
  <c r="BE7" i="5"/>
  <c r="BA7" i="5"/>
  <c r="BF7" i="5"/>
  <c r="BI7" i="5"/>
  <c r="BH7" i="5"/>
  <c r="BB7" i="5"/>
  <c r="AV7" i="5"/>
  <c r="AU7" i="5"/>
  <c r="AR7" i="5"/>
  <c r="BE9" i="5"/>
  <c r="BI9" i="5"/>
  <c r="BB9" i="5"/>
  <c r="AU9" i="5"/>
  <c r="BF9" i="5"/>
  <c r="BA9" i="5"/>
  <c r="AV9" i="5"/>
  <c r="AR9" i="5"/>
  <c r="BH9" i="5"/>
  <c r="BI11" i="5"/>
  <c r="BB11" i="5"/>
  <c r="BE11" i="5"/>
  <c r="BA11" i="5"/>
  <c r="AV11" i="5"/>
  <c r="BH11" i="5"/>
  <c r="BF11" i="5"/>
  <c r="AU11" i="5"/>
  <c r="AR11" i="5"/>
  <c r="BI13" i="5"/>
  <c r="BE13" i="5"/>
  <c r="BB13" i="5"/>
  <c r="AV13" i="5"/>
  <c r="BF13" i="5"/>
  <c r="BA13" i="5"/>
  <c r="AU13" i="5"/>
  <c r="BH13" i="5"/>
  <c r="AR13" i="5"/>
  <c r="BI15" i="5"/>
  <c r="BB15" i="5"/>
  <c r="BA15" i="5"/>
  <c r="AV15" i="5"/>
  <c r="BE15" i="5"/>
  <c r="BH15" i="5"/>
  <c r="BF15" i="5"/>
  <c r="AR15" i="5"/>
  <c r="AU15" i="5"/>
  <c r="BI17" i="5"/>
  <c r="BB17" i="5"/>
  <c r="BE17" i="5"/>
  <c r="BA17" i="5"/>
  <c r="AV17" i="5"/>
  <c r="BF17" i="5"/>
  <c r="AU17" i="5"/>
  <c r="AR17" i="5"/>
  <c r="BH17" i="5"/>
  <c r="BE19" i="5"/>
  <c r="BA19" i="5"/>
  <c r="BI19" i="5"/>
  <c r="BB19" i="5"/>
  <c r="AV19" i="5"/>
  <c r="BH19" i="5"/>
  <c r="AU19" i="5"/>
  <c r="BF19" i="5"/>
  <c r="AR19" i="5"/>
  <c r="BE21" i="5"/>
  <c r="BI21" i="5"/>
  <c r="AU21" i="5"/>
  <c r="BA21" i="5"/>
  <c r="BB21" i="5"/>
  <c r="AV21" i="5"/>
  <c r="BF21" i="5"/>
  <c r="AR21" i="5"/>
  <c r="BH21" i="5"/>
  <c r="BE23" i="5"/>
  <c r="BA23" i="5"/>
  <c r="BI23" i="5"/>
  <c r="BB23" i="5"/>
  <c r="BF23" i="5"/>
  <c r="BH23" i="5"/>
  <c r="AV23" i="5"/>
  <c r="AU23" i="5"/>
  <c r="AR23" i="5"/>
  <c r="BE25" i="5"/>
  <c r="BB25" i="5"/>
  <c r="BA25" i="5"/>
  <c r="BI25" i="5"/>
  <c r="AV25" i="5"/>
  <c r="AU25" i="5"/>
  <c r="BF25" i="5"/>
  <c r="AR25" i="5"/>
  <c r="BH25" i="5"/>
  <c r="BI27" i="5"/>
  <c r="BB27" i="5"/>
  <c r="BE27" i="5"/>
  <c r="BA27" i="5"/>
  <c r="AV27" i="5"/>
  <c r="BH27" i="5"/>
  <c r="BF27" i="5"/>
  <c r="AU27" i="5"/>
  <c r="AR27" i="5"/>
  <c r="BB29" i="5"/>
  <c r="BE29" i="5"/>
  <c r="AV29" i="5"/>
  <c r="BF29" i="5"/>
  <c r="BI29" i="5"/>
  <c r="BA29" i="5"/>
  <c r="AU29" i="5"/>
  <c r="BH29" i="5"/>
  <c r="AR29" i="5"/>
  <c r="BI31" i="5"/>
  <c r="BB31" i="5"/>
  <c r="BE31" i="5"/>
  <c r="AV31" i="5"/>
  <c r="BA31" i="5"/>
  <c r="BH31" i="5"/>
  <c r="AR31" i="5"/>
  <c r="BF31" i="5"/>
  <c r="AU31" i="5"/>
  <c r="BI33" i="5"/>
  <c r="BB33" i="5"/>
  <c r="BE33" i="5"/>
  <c r="AV33" i="5"/>
  <c r="BF33" i="5"/>
  <c r="BA33" i="5"/>
  <c r="AU33" i="5"/>
  <c r="BH33" i="5"/>
  <c r="AR33" i="5"/>
  <c r="BE35" i="5"/>
  <c r="BA35" i="5"/>
  <c r="BI35" i="5"/>
  <c r="BB35" i="5"/>
  <c r="AV35" i="5"/>
  <c r="BH35" i="5"/>
  <c r="AU35" i="5"/>
  <c r="BF35" i="5"/>
  <c r="AR35" i="5"/>
  <c r="BE37" i="5"/>
  <c r="BI37" i="5"/>
  <c r="BB37" i="5"/>
  <c r="AV37" i="5"/>
  <c r="BF37" i="5"/>
  <c r="AU37" i="5"/>
  <c r="BA37" i="5"/>
  <c r="AR37" i="5"/>
  <c r="BH37" i="5"/>
  <c r="BE39" i="5"/>
  <c r="BA39" i="5"/>
  <c r="BI39" i="5"/>
  <c r="BB39" i="5"/>
  <c r="AV39" i="5"/>
  <c r="BF39" i="5"/>
  <c r="BH39" i="5"/>
  <c r="AU39" i="5"/>
  <c r="AR39" i="5"/>
  <c r="BE41" i="5"/>
  <c r="BI41" i="5"/>
  <c r="BB41" i="5"/>
  <c r="BA41" i="5"/>
  <c r="BF41" i="5"/>
  <c r="AV41" i="5"/>
  <c r="AU41" i="5"/>
  <c r="AR41" i="5"/>
  <c r="BH41" i="5"/>
  <c r="BI43" i="5"/>
  <c r="BB43" i="5"/>
  <c r="BE43" i="5"/>
  <c r="BA43" i="5"/>
  <c r="AV43" i="5"/>
  <c r="BH43" i="5"/>
  <c r="BF43" i="5"/>
  <c r="AR43" i="5"/>
  <c r="AU43" i="5"/>
  <c r="BI45" i="5"/>
  <c r="BE45" i="5"/>
  <c r="BB45" i="5"/>
  <c r="AV45" i="5"/>
  <c r="BF45" i="5"/>
  <c r="BA45" i="5"/>
  <c r="AU45" i="5"/>
  <c r="BH45" i="5"/>
  <c r="AR45" i="5"/>
  <c r="BI47" i="5"/>
  <c r="BB47" i="5"/>
  <c r="BE47" i="5"/>
  <c r="AV47" i="5"/>
  <c r="BA47" i="5"/>
  <c r="BH47" i="5"/>
  <c r="BF47" i="5"/>
  <c r="AR47" i="5"/>
  <c r="AU47" i="5"/>
  <c r="BI49" i="5"/>
  <c r="BB49" i="5"/>
  <c r="BA49" i="5"/>
  <c r="AV49" i="5"/>
  <c r="BF49" i="5"/>
  <c r="BE49" i="5"/>
  <c r="AU49" i="5"/>
  <c r="BH49" i="5"/>
  <c r="AR49" i="5"/>
  <c r="BE51" i="5"/>
  <c r="BA51" i="5"/>
  <c r="BI51" i="5"/>
  <c r="BB51" i="5"/>
  <c r="AV51" i="5"/>
  <c r="BH51" i="5"/>
  <c r="AU51" i="5"/>
  <c r="BF51" i="5"/>
  <c r="AR51" i="5"/>
  <c r="BE53" i="5"/>
  <c r="BI53" i="5"/>
  <c r="BA53" i="5"/>
  <c r="AV53" i="5"/>
  <c r="BF53" i="5"/>
  <c r="BB53" i="5"/>
  <c r="AU53" i="5"/>
  <c r="AR53" i="5"/>
  <c r="BH53" i="5"/>
  <c r="BE55" i="5"/>
  <c r="BA55" i="5"/>
  <c r="BF55" i="5"/>
  <c r="BI55" i="5"/>
  <c r="BB55" i="5"/>
  <c r="BH55" i="5"/>
  <c r="AV55" i="5"/>
  <c r="AU55" i="5"/>
  <c r="AR55" i="5"/>
  <c r="BE57" i="5"/>
  <c r="BB57" i="5"/>
  <c r="BA57" i="5"/>
  <c r="AU57" i="5"/>
  <c r="BI57" i="5"/>
  <c r="BF57" i="5"/>
  <c r="AV57" i="5"/>
  <c r="AR57" i="5"/>
  <c r="BH57" i="5"/>
  <c r="BI59" i="5"/>
  <c r="BB59" i="5"/>
  <c r="BE59" i="5"/>
  <c r="BA59" i="5"/>
  <c r="AV59" i="5"/>
  <c r="BF59" i="5"/>
  <c r="BH59" i="5"/>
  <c r="AR59" i="5"/>
  <c r="AU59" i="5"/>
  <c r="BB61" i="5"/>
  <c r="BE61" i="5"/>
  <c r="AV61" i="5"/>
  <c r="BF61" i="5"/>
  <c r="BI61" i="5"/>
  <c r="BA61" i="5"/>
  <c r="AU61" i="5"/>
  <c r="BH61" i="5"/>
  <c r="AR61" i="5"/>
  <c r="BB63" i="5"/>
  <c r="BI63" i="5"/>
  <c r="BA63" i="5"/>
  <c r="AV63" i="5"/>
  <c r="BE63" i="5"/>
  <c r="BH63" i="5"/>
  <c r="BF63" i="5"/>
  <c r="AR63" i="5"/>
  <c r="AU63" i="5"/>
  <c r="BB65" i="5"/>
  <c r="BI65" i="5"/>
  <c r="AV65" i="5"/>
  <c r="BF65" i="5"/>
  <c r="BA65" i="5"/>
  <c r="BE65" i="5"/>
  <c r="AU65" i="5"/>
  <c r="BH65" i="5"/>
  <c r="AR65" i="5"/>
  <c r="BE67" i="5"/>
  <c r="BI67" i="5"/>
  <c r="BA67" i="5"/>
  <c r="BB67" i="5"/>
  <c r="BF67" i="5"/>
  <c r="AV67" i="5"/>
  <c r="BH67" i="5"/>
  <c r="AU67" i="5"/>
  <c r="AR67" i="5"/>
  <c r="BE69" i="5"/>
  <c r="BI69" i="5"/>
  <c r="BB69" i="5"/>
  <c r="AV69" i="5"/>
  <c r="BF69" i="5"/>
  <c r="BA69" i="5"/>
  <c r="AU69" i="5"/>
  <c r="AR69" i="5"/>
  <c r="BH69" i="5"/>
  <c r="BI71" i="5"/>
  <c r="BE71" i="5"/>
  <c r="BA71" i="5"/>
  <c r="BH71" i="5"/>
  <c r="AV71" i="5"/>
  <c r="BB71" i="5"/>
  <c r="AU71" i="5"/>
  <c r="BF71" i="5"/>
  <c r="AR71" i="5"/>
  <c r="BE73" i="5"/>
  <c r="BB73" i="5"/>
  <c r="BI73" i="5"/>
  <c r="BA73" i="5"/>
  <c r="BF73" i="5"/>
  <c r="AV73" i="5"/>
  <c r="AU73" i="5"/>
  <c r="AR73" i="5"/>
  <c r="BH73" i="5"/>
  <c r="BB75" i="5"/>
  <c r="BE75" i="5"/>
  <c r="BI75" i="5"/>
  <c r="BA75" i="5"/>
  <c r="AV75" i="5"/>
  <c r="BF75" i="5"/>
  <c r="BH75" i="5"/>
  <c r="AU75" i="5"/>
  <c r="AR75" i="5"/>
  <c r="BE77" i="5"/>
  <c r="BI77" i="5"/>
  <c r="BB77" i="5"/>
  <c r="BA77" i="5"/>
  <c r="AV77" i="5"/>
  <c r="BF77" i="5"/>
  <c r="AU77" i="5"/>
  <c r="BH77" i="5"/>
  <c r="AR77" i="5"/>
  <c r="BB79" i="5"/>
  <c r="BI79" i="5"/>
  <c r="BA79" i="5"/>
  <c r="AV79" i="5"/>
  <c r="BE79" i="5"/>
  <c r="BH79" i="5"/>
  <c r="BF79" i="5"/>
  <c r="AU79" i="5"/>
  <c r="AR79" i="5"/>
  <c r="BI81" i="5"/>
  <c r="BB81" i="5"/>
  <c r="BE81" i="5"/>
  <c r="AV81" i="5"/>
  <c r="BF81" i="5"/>
  <c r="AU81" i="5"/>
  <c r="BA81" i="5"/>
  <c r="BH81" i="5"/>
  <c r="AR81" i="5"/>
  <c r="BE83" i="5"/>
  <c r="BA83" i="5"/>
  <c r="BB83" i="5"/>
  <c r="AV83" i="5"/>
  <c r="BI83" i="5"/>
  <c r="BF83" i="5"/>
  <c r="BH83" i="5"/>
  <c r="AU83" i="5"/>
  <c r="AR83" i="5"/>
  <c r="BE85" i="5"/>
  <c r="BI85" i="5"/>
  <c r="AV85" i="5"/>
  <c r="BF85" i="5"/>
  <c r="BA85" i="5"/>
  <c r="AU85" i="5"/>
  <c r="AR85" i="5"/>
  <c r="BB85" i="5"/>
  <c r="BH85" i="5"/>
  <c r="BE87" i="5"/>
  <c r="BA87" i="5"/>
  <c r="BI87" i="5"/>
  <c r="BB87" i="5"/>
  <c r="BH87" i="5"/>
  <c r="AV87" i="5"/>
  <c r="BF87" i="5"/>
  <c r="AR87" i="5"/>
  <c r="AU87" i="5"/>
  <c r="BB89" i="5"/>
  <c r="BE89" i="5"/>
  <c r="BA89" i="5"/>
  <c r="BI89" i="5"/>
  <c r="AV89" i="5"/>
  <c r="AU89" i="5"/>
  <c r="BF89" i="5"/>
  <c r="AR89" i="5"/>
  <c r="BH89" i="5"/>
  <c r="BB91" i="5"/>
  <c r="BI91" i="5"/>
  <c r="BE91" i="5"/>
  <c r="BA91" i="5"/>
  <c r="AV91" i="5"/>
  <c r="BF91" i="5"/>
  <c r="BH91" i="5"/>
  <c r="AU91" i="5"/>
  <c r="AR91" i="5"/>
  <c r="BB93" i="5"/>
  <c r="BI93" i="5"/>
  <c r="BE93" i="5"/>
  <c r="AV93" i="5"/>
  <c r="BF93" i="5"/>
  <c r="AU93" i="5"/>
  <c r="BA93" i="5"/>
  <c r="BH93" i="5"/>
  <c r="AR93" i="5"/>
  <c r="BB95" i="5"/>
  <c r="BE95" i="5"/>
  <c r="AV95" i="5"/>
  <c r="BA95" i="5"/>
  <c r="BH95" i="5"/>
  <c r="BI95" i="5"/>
  <c r="BF95" i="5"/>
  <c r="AR95" i="5"/>
  <c r="AU95" i="5"/>
  <c r="BI97" i="5"/>
  <c r="BB97" i="5"/>
  <c r="BE97" i="5"/>
  <c r="AV97" i="5"/>
  <c r="BF97" i="5"/>
  <c r="BA97" i="5"/>
  <c r="AU97" i="5"/>
  <c r="BH97" i="5"/>
  <c r="AR97" i="5"/>
  <c r="BE99" i="5"/>
  <c r="BA99" i="5"/>
  <c r="BB99" i="5"/>
  <c r="BI99" i="5"/>
  <c r="BF99" i="5"/>
  <c r="AV99" i="5"/>
  <c r="BH99" i="5"/>
  <c r="AU99" i="5"/>
  <c r="AR99" i="5"/>
  <c r="BE101" i="5"/>
  <c r="BI101" i="5"/>
  <c r="BA101" i="5"/>
  <c r="AV101" i="5"/>
  <c r="BF101" i="5"/>
  <c r="BB101" i="5"/>
  <c r="AU101" i="5"/>
  <c r="AR101" i="5"/>
  <c r="BH101" i="5"/>
  <c r="BE103" i="5"/>
  <c r="BI103" i="5"/>
  <c r="BB103" i="5"/>
  <c r="BA103" i="5"/>
  <c r="AV103" i="5"/>
  <c r="BH103" i="5"/>
  <c r="AU103" i="5"/>
  <c r="BF103" i="5"/>
  <c r="AR103" i="5"/>
  <c r="BE105" i="5"/>
  <c r="BI105" i="5"/>
  <c r="BB105" i="5"/>
  <c r="BA105" i="5"/>
  <c r="BF105" i="5"/>
  <c r="AV105" i="5"/>
  <c r="AU105" i="5"/>
  <c r="AR105" i="5"/>
  <c r="BH105" i="5"/>
  <c r="BI107" i="5"/>
  <c r="BE107" i="5"/>
  <c r="AV107" i="5"/>
  <c r="BA107" i="5"/>
  <c r="BF107" i="5"/>
  <c r="BH107" i="5"/>
  <c r="AU107" i="5"/>
  <c r="AR107" i="5"/>
  <c r="BB107" i="5"/>
  <c r="BI109" i="5"/>
  <c r="BE109" i="5"/>
  <c r="AV109" i="5"/>
  <c r="BF109" i="5"/>
  <c r="BB109" i="5"/>
  <c r="AU109" i="5"/>
  <c r="BA109" i="5"/>
  <c r="BH109" i="5"/>
  <c r="AR109" i="5"/>
  <c r="BI111" i="5"/>
  <c r="BB111" i="5"/>
  <c r="BE111" i="5"/>
  <c r="AV111" i="5"/>
  <c r="BH111" i="5"/>
  <c r="BA111" i="5"/>
  <c r="AR111" i="5"/>
  <c r="BF111" i="5"/>
  <c r="AU111" i="5"/>
  <c r="BI113" i="5"/>
  <c r="BB113" i="5"/>
  <c r="BA113" i="5"/>
  <c r="AV113" i="5"/>
  <c r="BF113" i="5"/>
  <c r="BE113" i="5"/>
  <c r="AU113" i="5"/>
  <c r="BH113" i="5"/>
  <c r="AR113" i="5"/>
  <c r="BE115" i="5"/>
  <c r="BB115" i="5"/>
  <c r="BA115" i="5"/>
  <c r="AV115" i="5"/>
  <c r="BI115" i="5"/>
  <c r="BH115" i="5"/>
  <c r="BF115" i="5"/>
  <c r="AU115" i="5"/>
  <c r="AR115" i="5"/>
  <c r="BE117" i="5"/>
  <c r="BI117" i="5"/>
  <c r="BA117" i="5"/>
  <c r="AV117" i="5"/>
  <c r="BB117" i="5"/>
  <c r="BF117" i="5"/>
  <c r="AU117" i="5"/>
  <c r="AR117" i="5"/>
  <c r="BH117" i="5"/>
  <c r="BI119" i="5"/>
  <c r="BE119" i="5"/>
  <c r="BB119" i="5"/>
  <c r="BF119" i="5"/>
  <c r="BA119" i="5"/>
  <c r="BH119" i="5"/>
  <c r="AV119" i="5"/>
  <c r="AU119" i="5"/>
  <c r="AR119" i="5"/>
  <c r="BE121" i="5"/>
  <c r="BI121" i="5"/>
  <c r="BB121" i="5"/>
  <c r="BA121" i="5"/>
  <c r="AU121" i="5"/>
  <c r="BF121" i="5"/>
  <c r="AV121" i="5"/>
  <c r="BH121" i="5"/>
  <c r="AR121" i="5"/>
  <c r="BI123" i="5"/>
  <c r="BE123" i="5"/>
  <c r="BB123" i="5"/>
  <c r="AV123" i="5"/>
  <c r="BA123" i="5"/>
  <c r="BH123" i="5"/>
  <c r="BF123" i="5"/>
  <c r="AR123" i="5"/>
  <c r="AU123" i="5"/>
  <c r="BE125" i="5"/>
  <c r="BB125" i="5"/>
  <c r="BI125" i="5"/>
  <c r="AV125" i="5"/>
  <c r="BF125" i="5"/>
  <c r="AU125" i="5"/>
  <c r="BA125" i="5"/>
  <c r="BH125" i="5"/>
  <c r="AR125" i="5"/>
  <c r="BI127" i="5"/>
  <c r="AV127" i="5"/>
  <c r="BE127" i="5"/>
  <c r="BB127" i="5"/>
  <c r="BA127" i="5"/>
  <c r="BH127" i="5"/>
  <c r="AR127" i="5"/>
  <c r="BF127" i="5"/>
  <c r="AU127" i="5"/>
  <c r="BI129" i="5"/>
  <c r="BB129" i="5"/>
  <c r="BA129" i="5"/>
  <c r="AV129" i="5"/>
  <c r="BF129" i="5"/>
  <c r="BE129" i="5"/>
  <c r="AU129" i="5"/>
  <c r="BH129" i="5"/>
  <c r="AR129" i="5"/>
  <c r="BE131" i="5"/>
  <c r="BA131" i="5"/>
  <c r="BI131" i="5"/>
  <c r="AV131" i="5"/>
  <c r="BB131" i="5"/>
  <c r="BF131" i="5"/>
  <c r="BH131" i="5"/>
  <c r="AU131" i="5"/>
  <c r="AR131" i="5"/>
  <c r="BE133" i="5"/>
  <c r="BI133" i="5"/>
  <c r="BB133" i="5"/>
  <c r="BA133" i="5"/>
  <c r="AV133" i="5"/>
  <c r="BF133" i="5"/>
  <c r="AU133" i="5"/>
  <c r="BH133" i="5"/>
  <c r="AR133" i="5"/>
  <c r="BB135" i="5"/>
  <c r="BE135" i="5"/>
  <c r="BI135" i="5"/>
  <c r="BA135" i="5"/>
  <c r="BH135" i="5"/>
  <c r="AV135" i="5"/>
  <c r="BF135" i="5"/>
  <c r="AU135" i="5"/>
  <c r="AR135" i="5"/>
  <c r="BE137" i="5"/>
  <c r="BB137" i="5"/>
  <c r="BI137" i="5"/>
  <c r="BA137" i="5"/>
  <c r="BF137" i="5"/>
  <c r="AV137" i="5"/>
  <c r="AU137" i="5"/>
  <c r="AR137" i="5"/>
  <c r="BH137" i="5"/>
  <c r="BI139" i="5"/>
  <c r="BE139" i="5"/>
  <c r="AV139" i="5"/>
  <c r="BA139" i="5"/>
  <c r="BH139" i="5"/>
  <c r="BB139" i="5"/>
  <c r="AU139" i="5"/>
  <c r="AR139" i="5"/>
  <c r="BF139" i="5"/>
  <c r="BB141" i="5"/>
  <c r="BE141" i="5"/>
  <c r="AV141" i="5"/>
  <c r="BF141" i="5"/>
  <c r="BI141" i="5"/>
  <c r="AU141" i="5"/>
  <c r="BA141" i="5"/>
  <c r="AR141" i="5"/>
  <c r="BH141" i="5"/>
  <c r="BI143" i="5"/>
  <c r="BB143" i="5"/>
  <c r="AV143" i="5"/>
  <c r="BA143" i="5"/>
  <c r="BH143" i="5"/>
  <c r="BE143" i="5"/>
  <c r="BF143" i="5"/>
  <c r="AR143" i="5"/>
  <c r="AU143" i="5"/>
  <c r="BI145" i="5"/>
  <c r="BB145" i="5"/>
  <c r="BE145" i="5"/>
  <c r="BA145" i="5"/>
  <c r="AV145" i="5"/>
  <c r="BF145" i="5"/>
  <c r="AU145" i="5"/>
  <c r="BH145" i="5"/>
  <c r="AR145" i="5"/>
  <c r="BE147" i="5"/>
  <c r="BB147" i="5"/>
  <c r="BA147" i="5"/>
  <c r="BI147" i="5"/>
  <c r="AV147" i="5"/>
  <c r="BF147" i="5"/>
  <c r="BH147" i="5"/>
  <c r="AU147" i="5"/>
  <c r="AR147" i="5"/>
  <c r="BE149" i="5"/>
  <c r="BI149" i="5"/>
  <c r="BA149" i="5"/>
  <c r="AV149" i="5"/>
  <c r="BF149" i="5"/>
  <c r="AU149" i="5"/>
  <c r="BB149" i="5"/>
  <c r="AR149" i="5"/>
  <c r="BH149" i="5"/>
  <c r="BE151" i="5"/>
  <c r="BI151" i="5"/>
  <c r="BB151" i="5"/>
  <c r="BA151" i="5"/>
  <c r="BF151" i="5"/>
  <c r="BH151" i="5"/>
  <c r="AV151" i="5"/>
  <c r="AU151" i="5"/>
  <c r="AR151" i="5"/>
  <c r="BB153" i="5"/>
  <c r="BE153" i="5"/>
  <c r="BI153" i="5"/>
  <c r="BA153" i="5"/>
  <c r="AV153" i="5"/>
  <c r="AU153" i="5"/>
  <c r="BF153" i="5"/>
  <c r="BH153" i="5"/>
  <c r="AR153" i="5"/>
  <c r="BB155" i="5"/>
  <c r="BE155" i="5"/>
  <c r="BI155" i="5"/>
  <c r="AV155" i="5"/>
  <c r="BA155" i="5"/>
  <c r="BH155" i="5"/>
  <c r="BF155" i="5"/>
  <c r="AR155" i="5"/>
  <c r="AU155" i="5"/>
  <c r="BB157" i="5"/>
  <c r="BE157" i="5"/>
  <c r="AV157" i="5"/>
  <c r="BF157" i="5"/>
  <c r="BI157" i="5"/>
  <c r="AU157" i="5"/>
  <c r="BA157" i="5"/>
  <c r="BH157" i="5"/>
  <c r="AR157" i="5"/>
  <c r="BB159" i="5"/>
  <c r="BE159" i="5"/>
  <c r="BI159" i="5"/>
  <c r="AV159" i="5"/>
  <c r="BA159" i="5"/>
  <c r="BH159" i="5"/>
  <c r="BF159" i="5"/>
  <c r="AR159" i="5"/>
  <c r="AU159" i="5"/>
  <c r="BI161" i="5"/>
  <c r="BB161" i="5"/>
  <c r="BA161" i="5"/>
  <c r="BE161" i="5"/>
  <c r="AV161" i="5"/>
  <c r="BF161" i="5"/>
  <c r="AU161" i="5"/>
  <c r="AR161" i="5"/>
  <c r="BH161" i="5"/>
  <c r="BE163" i="5"/>
  <c r="BB163" i="5"/>
  <c r="BA163" i="5"/>
  <c r="AV163" i="5"/>
  <c r="BF163" i="5"/>
  <c r="BH163" i="5"/>
  <c r="AU163" i="5"/>
  <c r="BI163" i="5"/>
  <c r="AR163" i="5"/>
  <c r="BE165" i="5"/>
  <c r="BI165" i="5"/>
  <c r="BB165" i="5"/>
  <c r="BA165" i="5"/>
  <c r="AV165" i="5"/>
  <c r="BF165" i="5"/>
  <c r="AU165" i="5"/>
  <c r="BH165" i="5"/>
  <c r="AR165" i="5"/>
  <c r="BE167" i="5"/>
  <c r="BA167" i="5"/>
  <c r="BF167" i="5"/>
  <c r="BI167" i="5"/>
  <c r="BB167" i="5"/>
  <c r="AV167" i="5"/>
  <c r="BH167" i="5"/>
  <c r="AU167" i="5"/>
  <c r="AR167" i="5"/>
  <c r="BB169" i="5"/>
  <c r="BE169" i="5"/>
  <c r="BI169" i="5"/>
  <c r="BA169" i="5"/>
  <c r="BF169" i="5"/>
  <c r="AV169" i="5"/>
  <c r="AU169" i="5"/>
  <c r="AR169" i="5"/>
  <c r="BH169" i="5"/>
  <c r="BB171" i="5"/>
  <c r="AV171" i="5"/>
  <c r="BE171" i="5"/>
  <c r="BI171" i="5"/>
  <c r="BA171" i="5"/>
  <c r="BH171" i="5"/>
  <c r="AU171" i="5"/>
  <c r="BF171" i="5"/>
  <c r="AR171" i="5"/>
  <c r="BB173" i="5"/>
  <c r="BE173" i="5"/>
  <c r="AV173" i="5"/>
  <c r="BF173" i="5"/>
  <c r="AU173" i="5"/>
  <c r="BI173" i="5"/>
  <c r="BA173" i="5"/>
  <c r="BH173" i="5"/>
  <c r="AR173" i="5"/>
  <c r="BI175" i="5"/>
  <c r="BB175" i="5"/>
  <c r="BE175" i="5"/>
  <c r="AV175" i="5"/>
  <c r="BH175" i="5"/>
  <c r="BA175" i="5"/>
  <c r="AR175" i="5"/>
  <c r="BF175" i="5"/>
  <c r="AU175" i="5"/>
  <c r="BI177" i="5"/>
  <c r="BB177" i="5"/>
  <c r="BA177" i="5"/>
  <c r="AV177" i="5"/>
  <c r="BF177" i="5"/>
  <c r="BE177" i="5"/>
  <c r="AU177" i="5"/>
  <c r="BH177" i="5"/>
  <c r="AR177" i="5"/>
  <c r="BE179" i="5"/>
  <c r="BI179" i="5"/>
  <c r="BB179" i="5"/>
  <c r="BA179" i="5"/>
  <c r="AV179" i="5"/>
  <c r="BH179" i="5"/>
  <c r="BF179" i="5"/>
  <c r="AU179" i="5"/>
  <c r="AR179" i="5"/>
  <c r="BE181" i="5"/>
  <c r="BI181" i="5"/>
  <c r="BB181" i="5"/>
  <c r="BA181" i="5"/>
  <c r="AV181" i="5"/>
  <c r="BF181" i="5"/>
  <c r="AU181" i="5"/>
  <c r="BH181" i="5"/>
  <c r="AR181" i="5"/>
  <c r="BI183" i="5"/>
  <c r="BE183" i="5"/>
  <c r="BF183" i="5"/>
  <c r="BA183" i="5"/>
  <c r="BH183" i="5"/>
  <c r="AV183" i="5"/>
  <c r="BB183" i="5"/>
  <c r="AU183" i="5"/>
  <c r="AR183" i="5"/>
  <c r="BB185" i="5"/>
  <c r="BE185" i="5"/>
  <c r="BI185" i="5"/>
  <c r="BA185" i="5"/>
  <c r="AU185" i="5"/>
  <c r="BF185" i="5"/>
  <c r="AV185" i="5"/>
  <c r="AR185" i="5"/>
  <c r="BH185" i="5"/>
  <c r="BB187" i="5"/>
  <c r="BI187" i="5"/>
  <c r="BE187" i="5"/>
  <c r="AV187" i="5"/>
  <c r="BA187" i="5"/>
  <c r="BH187" i="5"/>
  <c r="BF187" i="5"/>
  <c r="AU187" i="5"/>
  <c r="AR187" i="5"/>
  <c r="BB189" i="5"/>
  <c r="BE189" i="5"/>
  <c r="BI189" i="5"/>
  <c r="AV189" i="5"/>
  <c r="BF189" i="5"/>
  <c r="AU189" i="5"/>
  <c r="BA189" i="5"/>
  <c r="BH189" i="5"/>
  <c r="AR189" i="5"/>
  <c r="BB191" i="5"/>
  <c r="BI191" i="5"/>
  <c r="BE191" i="5"/>
  <c r="AV191" i="5"/>
  <c r="BA191" i="5"/>
  <c r="BH191" i="5"/>
  <c r="AR191" i="5"/>
  <c r="BF191" i="5"/>
  <c r="AU191" i="5"/>
  <c r="BI193" i="5"/>
  <c r="BB193" i="5"/>
  <c r="BA193" i="5"/>
  <c r="AV193" i="5"/>
  <c r="BF193" i="5"/>
  <c r="AU193" i="5"/>
  <c r="BE193" i="5"/>
  <c r="AR193" i="5"/>
  <c r="BH193" i="5"/>
  <c r="BE195" i="5"/>
  <c r="BB195" i="5"/>
  <c r="BA195" i="5"/>
  <c r="BI195" i="5"/>
  <c r="AV195" i="5"/>
  <c r="BF195" i="5"/>
  <c r="AU195" i="5"/>
  <c r="BH195" i="5"/>
  <c r="AR195" i="5"/>
  <c r="BE197" i="5"/>
  <c r="BI197" i="5"/>
  <c r="BA197" i="5"/>
  <c r="BB197" i="5"/>
  <c r="AV197" i="5"/>
  <c r="BF197" i="5"/>
  <c r="AU197" i="5"/>
  <c r="BH197" i="5"/>
  <c r="AR197" i="5"/>
  <c r="BI199" i="5"/>
  <c r="BE199" i="5"/>
  <c r="BB199" i="5"/>
  <c r="BA199" i="5"/>
  <c r="AV199" i="5"/>
  <c r="BF199" i="5"/>
  <c r="AU199" i="5"/>
  <c r="AR199" i="5"/>
  <c r="BH199" i="5"/>
  <c r="BB201" i="5"/>
  <c r="BE201" i="5"/>
  <c r="BI201" i="5"/>
  <c r="BA201" i="5"/>
  <c r="BF201" i="5"/>
  <c r="AV201" i="5"/>
  <c r="AU201" i="5"/>
  <c r="BH201" i="5"/>
  <c r="AR201" i="5"/>
  <c r="BB203" i="5"/>
  <c r="BI203" i="5"/>
  <c r="AV203" i="5"/>
  <c r="BE203" i="5"/>
  <c r="BA203" i="5"/>
  <c r="BH203" i="5"/>
  <c r="AR203" i="5"/>
  <c r="AU203" i="5"/>
  <c r="BF203" i="5"/>
  <c r="BB205" i="5"/>
  <c r="BE205" i="5"/>
  <c r="AV205" i="5"/>
  <c r="BI205" i="5"/>
  <c r="BA205" i="5"/>
  <c r="AU205" i="5"/>
  <c r="BF205" i="5"/>
  <c r="BH205" i="5"/>
  <c r="AR205" i="5"/>
  <c r="BB207" i="5"/>
  <c r="BI207" i="5"/>
  <c r="AV207" i="5"/>
  <c r="BE207" i="5"/>
  <c r="BA207" i="5"/>
  <c r="BF207" i="5"/>
  <c r="BH207" i="5"/>
  <c r="AR207" i="5"/>
  <c r="AU207" i="5"/>
  <c r="BI209" i="5"/>
  <c r="BB209" i="5"/>
  <c r="BE209" i="5"/>
  <c r="BA209" i="5"/>
  <c r="AV209" i="5"/>
  <c r="AU209" i="5"/>
  <c r="BF209" i="5"/>
  <c r="BH209" i="5"/>
  <c r="AR209" i="5"/>
  <c r="BE211" i="5"/>
  <c r="BB211" i="5"/>
  <c r="BA211" i="5"/>
  <c r="AV211" i="5"/>
  <c r="BI211" i="5"/>
  <c r="AU211" i="5"/>
  <c r="BH211" i="5"/>
  <c r="BF211" i="5"/>
  <c r="AR211" i="5"/>
  <c r="E6" i="6"/>
  <c r="X15" i="10"/>
  <c r="Y15" i="10" s="1"/>
  <c r="X16" i="10"/>
  <c r="Y16" i="10" s="1"/>
  <c r="EV15" i="10"/>
  <c r="EZ15" i="10"/>
  <c r="EV16" i="10"/>
  <c r="EX15" i="10"/>
  <c r="EY15" i="10" s="1"/>
  <c r="EZ16" i="10"/>
  <c r="FA16" i="10" s="1"/>
  <c r="T15" i="10"/>
  <c r="U15" i="10" s="1"/>
  <c r="V16" i="10"/>
  <c r="W16" i="10" s="1"/>
  <c r="EX16" i="10"/>
  <c r="EY16" i="10" s="1"/>
  <c r="T16" i="10"/>
  <c r="U16" i="10" s="1"/>
  <c r="R15" i="10"/>
  <c r="R16" i="10"/>
  <c r="V15" i="10"/>
  <c r="W15" i="10" s="1"/>
  <c r="FB28" i="10"/>
  <c r="FC28" i="10" s="1"/>
  <c r="FB27" i="10"/>
  <c r="FC27" i="10" s="1"/>
  <c r="E40" i="6"/>
  <c r="FB15" i="10"/>
  <c r="FC15" i="10" s="1"/>
  <c r="FB16" i="10"/>
  <c r="FC16" i="10" s="1"/>
  <c r="V27" i="10"/>
  <c r="W27" i="10" s="1"/>
  <c r="EX28" i="10"/>
  <c r="EY28" i="10" s="1"/>
  <c r="EZ27" i="10"/>
  <c r="FA27" i="10" s="1"/>
  <c r="EX27" i="10"/>
  <c r="EY27" i="10" s="1"/>
  <c r="EV28" i="10"/>
  <c r="EV27" i="10"/>
  <c r="EZ28" i="10"/>
  <c r="FA28" i="10" s="1"/>
  <c r="R28" i="10"/>
  <c r="V28" i="10"/>
  <c r="W28" i="10" s="1"/>
  <c r="T28" i="10"/>
  <c r="U28" i="10" s="1"/>
  <c r="T27" i="10"/>
  <c r="U27" i="10" s="1"/>
  <c r="R27" i="10"/>
  <c r="X28" i="10"/>
  <c r="Y28" i="10" s="1"/>
  <c r="X27" i="10"/>
  <c r="Y27" i="10" s="1"/>
  <c r="E5" i="6"/>
  <c r="EW15" i="10"/>
  <c r="FA15" i="10"/>
  <c r="P28" i="9"/>
  <c r="P29" i="9"/>
  <c r="P17" i="9"/>
  <c r="P16" i="9"/>
  <c r="AY6" i="5"/>
  <c r="BD14" i="5"/>
  <c r="AX16" i="5"/>
  <c r="BD24" i="5"/>
  <c r="AX38" i="5"/>
  <c r="AY50" i="5"/>
  <c r="AX58" i="5"/>
  <c r="AY64" i="5"/>
  <c r="AY68" i="5"/>
  <c r="AX70" i="5"/>
  <c r="AY90" i="5"/>
  <c r="AY96" i="5"/>
  <c r="BD100" i="5"/>
  <c r="AX102" i="5"/>
  <c r="BD104" i="5"/>
  <c r="AY114" i="5"/>
  <c r="BD126" i="5"/>
  <c r="BD128" i="5"/>
  <c r="BD136" i="5"/>
  <c r="BD150" i="5"/>
  <c r="AY158" i="5"/>
  <c r="AY162" i="5"/>
  <c r="AY166" i="5"/>
  <c r="AY186" i="5"/>
  <c r="BD188" i="5"/>
  <c r="AY198" i="5"/>
  <c r="BD9" i="5"/>
  <c r="AX15" i="5"/>
  <c r="BD17" i="5"/>
  <c r="AY23" i="5"/>
  <c r="BD25" i="5"/>
  <c r="AX47" i="5"/>
  <c r="AY55" i="5"/>
  <c r="AX57" i="5"/>
  <c r="AY59" i="5"/>
  <c r="AX61" i="5"/>
  <c r="BD69" i="5"/>
  <c r="BD83" i="5"/>
  <c r="AX87" i="5"/>
  <c r="BD95" i="5"/>
  <c r="BD99" i="5"/>
  <c r="BD119" i="5"/>
  <c r="AX125" i="5"/>
  <c r="BD127" i="5"/>
  <c r="BD147" i="5"/>
  <c r="BD151" i="5"/>
  <c r="BD153" i="5"/>
  <c r="AY157" i="5"/>
  <c r="AY173" i="5"/>
  <c r="BD195" i="5"/>
  <c r="BD197" i="5"/>
  <c r="BD199" i="5"/>
  <c r="D89" i="6"/>
  <c r="AX18" i="5"/>
  <c r="AY143" i="5"/>
  <c r="AY159" i="5"/>
  <c r="AY191" i="5"/>
  <c r="AX73" i="5"/>
  <c r="AX182" i="5"/>
  <c r="AX51" i="5"/>
  <c r="AX45" i="5"/>
  <c r="AX189" i="5"/>
  <c r="AY164" i="5"/>
  <c r="BD164" i="5"/>
  <c r="AX196" i="5"/>
  <c r="AX193" i="5"/>
  <c r="AX139" i="5"/>
  <c r="BD139" i="5"/>
  <c r="AX203" i="5"/>
  <c r="AX72" i="5"/>
  <c r="AY149" i="5"/>
  <c r="BD149" i="5"/>
  <c r="AY4" i="5"/>
  <c r="BD4" i="5"/>
  <c r="BD6" i="5"/>
  <c r="AX6" i="5"/>
  <c r="BD8" i="5"/>
  <c r="AY8" i="5"/>
  <c r="AX8" i="5"/>
  <c r="BD10" i="5"/>
  <c r="AY10" i="5"/>
  <c r="AX10" i="5"/>
  <c r="AY12" i="5"/>
  <c r="BD12" i="5"/>
  <c r="AX12" i="5"/>
  <c r="AY14" i="5"/>
  <c r="AX14" i="5"/>
  <c r="BD16" i="5"/>
  <c r="AY16" i="5"/>
  <c r="BD18" i="5"/>
  <c r="AY18" i="5"/>
  <c r="BD20" i="5"/>
  <c r="AX20" i="5"/>
  <c r="AY20" i="5"/>
  <c r="AX22" i="5"/>
  <c r="AY22" i="5"/>
  <c r="BD22" i="5"/>
  <c r="AX24" i="5"/>
  <c r="AY24" i="5"/>
  <c r="AX26" i="5"/>
  <c r="AY26" i="5"/>
  <c r="BD26" i="5"/>
  <c r="AX28" i="5"/>
  <c r="BD28" i="5"/>
  <c r="AY28" i="5"/>
  <c r="AY30" i="5"/>
  <c r="AX30" i="5"/>
  <c r="BD30" i="5"/>
  <c r="AY32" i="5"/>
  <c r="AX32" i="5"/>
  <c r="BD32" i="5"/>
  <c r="AY34" i="5"/>
  <c r="AX34" i="5"/>
  <c r="BD34" i="5"/>
  <c r="AX36" i="5"/>
  <c r="AY36" i="5"/>
  <c r="BD36" i="5"/>
  <c r="BD38" i="5"/>
  <c r="AY38" i="5"/>
  <c r="BD40" i="5"/>
  <c r="AY40" i="5"/>
  <c r="AX40" i="5"/>
  <c r="BD42" i="5"/>
  <c r="AY42" i="5"/>
  <c r="AX42" i="5"/>
  <c r="BD44" i="5"/>
  <c r="AY44" i="5"/>
  <c r="AX44" i="5"/>
  <c r="BD46" i="5"/>
  <c r="AY46" i="5"/>
  <c r="AX46" i="5"/>
  <c r="BD48" i="5"/>
  <c r="AX48" i="5"/>
  <c r="AY48" i="5"/>
  <c r="BD50" i="5"/>
  <c r="AX50" i="5"/>
  <c r="BD52" i="5"/>
  <c r="AY52" i="5"/>
  <c r="AX52" i="5"/>
  <c r="AX54" i="5"/>
  <c r="AY54" i="5"/>
  <c r="BD54" i="5"/>
  <c r="AX56" i="5"/>
  <c r="AY56" i="5"/>
  <c r="BD56" i="5"/>
  <c r="BD58" i="5"/>
  <c r="AY58" i="5"/>
  <c r="AX60" i="5"/>
  <c r="BD60" i="5"/>
  <c r="AY60" i="5"/>
  <c r="AY62" i="5"/>
  <c r="AX62" i="5"/>
  <c r="BD62" i="5"/>
  <c r="AX64" i="5"/>
  <c r="BD64" i="5"/>
  <c r="AY66" i="5"/>
  <c r="AX66" i="5"/>
  <c r="BD66" i="5"/>
  <c r="AX68" i="5"/>
  <c r="BD68" i="5"/>
  <c r="BD70" i="5"/>
  <c r="AY70" i="5"/>
  <c r="BD72" i="5"/>
  <c r="AY72" i="5"/>
  <c r="AY74" i="5"/>
  <c r="BD74" i="5"/>
  <c r="AX74" i="5"/>
  <c r="BD76" i="5"/>
  <c r="AY76" i="5"/>
  <c r="AX76" i="5"/>
  <c r="BD78" i="5"/>
  <c r="AY78" i="5"/>
  <c r="AX78" i="5"/>
  <c r="BD80" i="5"/>
  <c r="AX80" i="5"/>
  <c r="AY80" i="5"/>
  <c r="BD82" i="5"/>
  <c r="AX82" i="5"/>
  <c r="AY82" i="5"/>
  <c r="BD84" i="5"/>
  <c r="AY84" i="5"/>
  <c r="AX84" i="5"/>
  <c r="AX86" i="5"/>
  <c r="BD86" i="5"/>
  <c r="AY86" i="5"/>
  <c r="AX88" i="5"/>
  <c r="BD88" i="5"/>
  <c r="AY88" i="5"/>
  <c r="AX90" i="5"/>
  <c r="BD90" i="5"/>
  <c r="AX92" i="5"/>
  <c r="BD92" i="5"/>
  <c r="AY92" i="5"/>
  <c r="AY94" i="5"/>
  <c r="AX94" i="5"/>
  <c r="BD94" i="5"/>
  <c r="AX96" i="5"/>
  <c r="BD96" i="5"/>
  <c r="AY98" i="5"/>
  <c r="AX98" i="5"/>
  <c r="BD98" i="5"/>
  <c r="AY100" i="5"/>
  <c r="AX100" i="5"/>
  <c r="BD102" i="5"/>
  <c r="AY102" i="5"/>
  <c r="AY104" i="5"/>
  <c r="AX104" i="5"/>
  <c r="AY106" i="5"/>
  <c r="BD106" i="5"/>
  <c r="AX106" i="5"/>
  <c r="BD108" i="5"/>
  <c r="AY108" i="5"/>
  <c r="AX108" i="5"/>
  <c r="AY110" i="5"/>
  <c r="BD110" i="5"/>
  <c r="AX110" i="5"/>
  <c r="BD112" i="5"/>
  <c r="AY112" i="5"/>
  <c r="AX112" i="5"/>
  <c r="BD114" i="5"/>
  <c r="AX114" i="5"/>
  <c r="BD116" i="5"/>
  <c r="AX116" i="5"/>
  <c r="AY116" i="5"/>
  <c r="AX118" i="5"/>
  <c r="BD118" i="5"/>
  <c r="AY118" i="5"/>
  <c r="AX120" i="5"/>
  <c r="BD120" i="5"/>
  <c r="AY120" i="5"/>
  <c r="AX122" i="5"/>
  <c r="BD122" i="5"/>
  <c r="AY122" i="5"/>
  <c r="AX124" i="5"/>
  <c r="BD124" i="5"/>
  <c r="AY124" i="5"/>
  <c r="AY126" i="5"/>
  <c r="AX126" i="5"/>
  <c r="AX128" i="5"/>
  <c r="AY128" i="5"/>
  <c r="AY130" i="5"/>
  <c r="AX130" i="5"/>
  <c r="BD130" i="5"/>
  <c r="AY132" i="5"/>
  <c r="AX132" i="5"/>
  <c r="BD132" i="5"/>
  <c r="AY134" i="5"/>
  <c r="AX134" i="5"/>
  <c r="BD134" i="5"/>
  <c r="AY136" i="5"/>
  <c r="AX136" i="5"/>
  <c r="BD138" i="5"/>
  <c r="AY138" i="5"/>
  <c r="AX138" i="5"/>
  <c r="AY140" i="5"/>
  <c r="BD140" i="5"/>
  <c r="AX140" i="5"/>
  <c r="BD142" i="5"/>
  <c r="AY142" i="5"/>
  <c r="AX142" i="5"/>
  <c r="BD144" i="5"/>
  <c r="AY144" i="5"/>
  <c r="AX144" i="5"/>
  <c r="BD146" i="5"/>
  <c r="AX146" i="5"/>
  <c r="AY146" i="5"/>
  <c r="BD148" i="5"/>
  <c r="AX148" i="5"/>
  <c r="AY148" i="5"/>
  <c r="AX150" i="5"/>
  <c r="AY150" i="5"/>
  <c r="AX152" i="5"/>
  <c r="AY152" i="5"/>
  <c r="BD152" i="5"/>
  <c r="AX154" i="5"/>
  <c r="AY154" i="5"/>
  <c r="BD154" i="5"/>
  <c r="AX156" i="5"/>
  <c r="BD156" i="5"/>
  <c r="AY156" i="5"/>
  <c r="AX158" i="5"/>
  <c r="BD158" i="5"/>
  <c r="AY160" i="5"/>
  <c r="AX160" i="5"/>
  <c r="BD160" i="5"/>
  <c r="AX162" i="5"/>
  <c r="BD162" i="5"/>
  <c r="AX164" i="5"/>
  <c r="BD166" i="5"/>
  <c r="AX166" i="5"/>
  <c r="BD168" i="5"/>
  <c r="AY168" i="5"/>
  <c r="AX168" i="5"/>
  <c r="BD170" i="5"/>
  <c r="AY170" i="5"/>
  <c r="AX170" i="5"/>
  <c r="BD172" i="5"/>
  <c r="AY172" i="5"/>
  <c r="AX172" i="5"/>
  <c r="BD174" i="5"/>
  <c r="AY174" i="5"/>
  <c r="AX174" i="5"/>
  <c r="BD176" i="5"/>
  <c r="AX176" i="5"/>
  <c r="AY176" i="5"/>
  <c r="BD178" i="5"/>
  <c r="AY178" i="5"/>
  <c r="AX178" i="5"/>
  <c r="BD180" i="5"/>
  <c r="AY180" i="5"/>
  <c r="AX180" i="5"/>
  <c r="AY182" i="5"/>
  <c r="BD182" i="5"/>
  <c r="AX184" i="5"/>
  <c r="AY184" i="5"/>
  <c r="BD184" i="5"/>
  <c r="AX186" i="5"/>
  <c r="BD186" i="5"/>
  <c r="AX188" i="5"/>
  <c r="AY188" i="5"/>
  <c r="AY190" i="5"/>
  <c r="AX190" i="5"/>
  <c r="BD190" i="5"/>
  <c r="AX192" i="5"/>
  <c r="AY192" i="5"/>
  <c r="BD192" i="5"/>
  <c r="AY194" i="5"/>
  <c r="AX194" i="5"/>
  <c r="BD194" i="5"/>
  <c r="AY196" i="5"/>
  <c r="BD196" i="5"/>
  <c r="BD198" i="5"/>
  <c r="AX198" i="5"/>
  <c r="AY200" i="5"/>
  <c r="BD200" i="5"/>
  <c r="AX200" i="5"/>
  <c r="AY202" i="5"/>
  <c r="BD202" i="5"/>
  <c r="AX202" i="5"/>
  <c r="BD204" i="5"/>
  <c r="AY204" i="5"/>
  <c r="AX204" i="5"/>
  <c r="BD206" i="5"/>
  <c r="AY206" i="5"/>
  <c r="AX206" i="5"/>
  <c r="BD208" i="5"/>
  <c r="AX208" i="5"/>
  <c r="AY208" i="5"/>
  <c r="BD210" i="5"/>
  <c r="AX210" i="5"/>
  <c r="AY210" i="5"/>
  <c r="BD5" i="5"/>
  <c r="AY5" i="5"/>
  <c r="AX5" i="5"/>
  <c r="AX7" i="5"/>
  <c r="BD7" i="5"/>
  <c r="AY7" i="5"/>
  <c r="AY9" i="5"/>
  <c r="AX9" i="5"/>
  <c r="AY11" i="5"/>
  <c r="BD11" i="5"/>
  <c r="AX11" i="5"/>
  <c r="AY13" i="5"/>
  <c r="BD13" i="5"/>
  <c r="AX13" i="5"/>
  <c r="BD15" i="5"/>
  <c r="AY15" i="5"/>
  <c r="AY17" i="5"/>
  <c r="AX17" i="5"/>
  <c r="BD19" i="5"/>
  <c r="AY19" i="5"/>
  <c r="AX19" i="5"/>
  <c r="BD21" i="5"/>
  <c r="AX21" i="5"/>
  <c r="AY21" i="5"/>
  <c r="AX23" i="5"/>
  <c r="BD23" i="5"/>
  <c r="AX25" i="5"/>
  <c r="AY25" i="5"/>
  <c r="AX27" i="5"/>
  <c r="BD27" i="5"/>
  <c r="AY27" i="5"/>
  <c r="AX29" i="5"/>
  <c r="AY29" i="5"/>
  <c r="BD29" i="5"/>
  <c r="AX31" i="5"/>
  <c r="AY31" i="5"/>
  <c r="BD31" i="5"/>
  <c r="AY33" i="5"/>
  <c r="AX33" i="5"/>
  <c r="BD33" i="5"/>
  <c r="AY35" i="5"/>
  <c r="AX35" i="5"/>
  <c r="BD35" i="5"/>
  <c r="AX37" i="5"/>
  <c r="BD37" i="5"/>
  <c r="AY37" i="5"/>
  <c r="BD39" i="5"/>
  <c r="AY39" i="5"/>
  <c r="AX39" i="5"/>
  <c r="BD41" i="5"/>
  <c r="AY41" i="5"/>
  <c r="AX41" i="5"/>
  <c r="BD43" i="5"/>
  <c r="AY43" i="5"/>
  <c r="AX43" i="5"/>
  <c r="AY45" i="5"/>
  <c r="BD45" i="5"/>
  <c r="BD47" i="5"/>
  <c r="AY47" i="5"/>
  <c r="BD49" i="5"/>
  <c r="AX49" i="5"/>
  <c r="AY49" i="5"/>
  <c r="BD51" i="5"/>
  <c r="AY51" i="5"/>
  <c r="BD53" i="5"/>
  <c r="AY53" i="5"/>
  <c r="AX53" i="5"/>
  <c r="AX55" i="5"/>
  <c r="BD55" i="5"/>
  <c r="BD57" i="5"/>
  <c r="AY57" i="5"/>
  <c r="AX59" i="5"/>
  <c r="BD59" i="5"/>
  <c r="AY61" i="5"/>
  <c r="BD61" i="5"/>
  <c r="AY63" i="5"/>
  <c r="AX63" i="5"/>
  <c r="BD63" i="5"/>
  <c r="AY65" i="5"/>
  <c r="AX65" i="5"/>
  <c r="BD65" i="5"/>
  <c r="AY67" i="5"/>
  <c r="AX67" i="5"/>
  <c r="BD67" i="5"/>
  <c r="AY69" i="5"/>
  <c r="AX69" i="5"/>
  <c r="BD71" i="5"/>
  <c r="AY71" i="5"/>
  <c r="AX71" i="5"/>
  <c r="BD73" i="5"/>
  <c r="AY73" i="5"/>
  <c r="BD75" i="5"/>
  <c r="AY75" i="5"/>
  <c r="AX75" i="5"/>
  <c r="BD77" i="5"/>
  <c r="AY77" i="5"/>
  <c r="AX77" i="5"/>
  <c r="BD79" i="5"/>
  <c r="AY79" i="5"/>
  <c r="AX79" i="5"/>
  <c r="BD81" i="5"/>
  <c r="AX81" i="5"/>
  <c r="AY81" i="5"/>
  <c r="AY83" i="5"/>
  <c r="AX83" i="5"/>
  <c r="BD85" i="5"/>
  <c r="AY85" i="5"/>
  <c r="AX85" i="5"/>
  <c r="BD87" i="5"/>
  <c r="AY87" i="5"/>
  <c r="AX89" i="5"/>
  <c r="BD89" i="5"/>
  <c r="AY89" i="5"/>
  <c r="AX91" i="5"/>
  <c r="AY91" i="5"/>
  <c r="BD91" i="5"/>
  <c r="AY93" i="5"/>
  <c r="AX93" i="5"/>
  <c r="BD93" i="5"/>
  <c r="AX95" i="5"/>
  <c r="AY95" i="5"/>
  <c r="AX97" i="5"/>
  <c r="AY97" i="5"/>
  <c r="BD97" i="5"/>
  <c r="AX99" i="5"/>
  <c r="AY99" i="5"/>
  <c r="AY101" i="5"/>
  <c r="BD101" i="5"/>
  <c r="AX101" i="5"/>
  <c r="BD103" i="5"/>
  <c r="AY103" i="5"/>
  <c r="AX103" i="5"/>
  <c r="BD105" i="5"/>
  <c r="AY105" i="5"/>
  <c r="AX105" i="5"/>
  <c r="AY107" i="5"/>
  <c r="BD107" i="5"/>
  <c r="AX107" i="5"/>
  <c r="AY109" i="5"/>
  <c r="BD109" i="5"/>
  <c r="AX109" i="5"/>
  <c r="BD111" i="5"/>
  <c r="AX111" i="5"/>
  <c r="AY111" i="5"/>
  <c r="BD113" i="5"/>
  <c r="AY113" i="5"/>
  <c r="AX113" i="5"/>
  <c r="BD115" i="5"/>
  <c r="AX115" i="5"/>
  <c r="AY115" i="5"/>
  <c r="BD117" i="5"/>
  <c r="AY117" i="5"/>
  <c r="AX117" i="5"/>
  <c r="AX119" i="5"/>
  <c r="AY119" i="5"/>
  <c r="AX121" i="5"/>
  <c r="BD121" i="5"/>
  <c r="AY121" i="5"/>
  <c r="AX123" i="5"/>
  <c r="AY123" i="5"/>
  <c r="BD123" i="5"/>
  <c r="AY125" i="5"/>
  <c r="BD125" i="5"/>
  <c r="AX127" i="5"/>
  <c r="AY127" i="5"/>
  <c r="AX129" i="5"/>
  <c r="AY129" i="5"/>
  <c r="BD129" i="5"/>
  <c r="AX131" i="5"/>
  <c r="AY131" i="5"/>
  <c r="BD131" i="5"/>
  <c r="AY133" i="5"/>
  <c r="BD133" i="5"/>
  <c r="AX133" i="5"/>
  <c r="BD135" i="5"/>
  <c r="AY135" i="5"/>
  <c r="AX135" i="5"/>
  <c r="BD137" i="5"/>
  <c r="AY137" i="5"/>
  <c r="AX137" i="5"/>
  <c r="AY139" i="5"/>
  <c r="AY141" i="5"/>
  <c r="BD141" i="5"/>
  <c r="AX141" i="5"/>
  <c r="BD143" i="5"/>
  <c r="AX143" i="5"/>
  <c r="BD145" i="5"/>
  <c r="AY145" i="5"/>
  <c r="AX145" i="5"/>
  <c r="AX147" i="5"/>
  <c r="AY147" i="5"/>
  <c r="AX149" i="5"/>
  <c r="AX151" i="5"/>
  <c r="AY151" i="5"/>
  <c r="AX153" i="5"/>
  <c r="AY153" i="5"/>
  <c r="AX155" i="5"/>
  <c r="BD155" i="5"/>
  <c r="AY155" i="5"/>
  <c r="AX157" i="5"/>
  <c r="BD157" i="5"/>
  <c r="AX159" i="5"/>
  <c r="BD159" i="5"/>
  <c r="AY161" i="5"/>
  <c r="AX161" i="5"/>
  <c r="BD161" i="5"/>
  <c r="AY163" i="5"/>
  <c r="AX163" i="5"/>
  <c r="BD163" i="5"/>
  <c r="BD165" i="5"/>
  <c r="AX165" i="5"/>
  <c r="AY165" i="5"/>
  <c r="BD167" i="5"/>
  <c r="AY167" i="5"/>
  <c r="AX167" i="5"/>
  <c r="BD169" i="5"/>
  <c r="AY169" i="5"/>
  <c r="AX169" i="5"/>
  <c r="AY171" i="5"/>
  <c r="BD171" i="5"/>
  <c r="AX171" i="5"/>
  <c r="BD173" i="5"/>
  <c r="AX173" i="5"/>
  <c r="BD175" i="5"/>
  <c r="AY175" i="5"/>
  <c r="AX175" i="5"/>
  <c r="BD177" i="5"/>
  <c r="AX177" i="5"/>
  <c r="AY177" i="5"/>
  <c r="BD179" i="5"/>
  <c r="AX179" i="5"/>
  <c r="AY179" i="5"/>
  <c r="BD181" i="5"/>
  <c r="AX181" i="5"/>
  <c r="AY181" i="5"/>
  <c r="AX183" i="5"/>
  <c r="BD183" i="5"/>
  <c r="AY183" i="5"/>
  <c r="AX185" i="5"/>
  <c r="AY185" i="5"/>
  <c r="BD185" i="5"/>
  <c r="AX187" i="5"/>
  <c r="AY187" i="5"/>
  <c r="BD187" i="5"/>
  <c r="AY189" i="5"/>
  <c r="BD189" i="5"/>
  <c r="AX191" i="5"/>
  <c r="BD191" i="5"/>
  <c r="AY193" i="5"/>
  <c r="BD193" i="5"/>
  <c r="AY195" i="5"/>
  <c r="AX195" i="5"/>
  <c r="AY197" i="5"/>
  <c r="AX197" i="5"/>
  <c r="AY199" i="5"/>
  <c r="AX199" i="5"/>
  <c r="BD201" i="5"/>
  <c r="AY201" i="5"/>
  <c r="AX201" i="5"/>
  <c r="BD203" i="5"/>
  <c r="AY203" i="5"/>
  <c r="BD205" i="5"/>
  <c r="AY205" i="5"/>
  <c r="AX205" i="5"/>
  <c r="BD207" i="5"/>
  <c r="AY207" i="5"/>
  <c r="AX207" i="5"/>
  <c r="BD209" i="5"/>
  <c r="AX209" i="5"/>
  <c r="AY209" i="5"/>
  <c r="BD211" i="5"/>
  <c r="AY211" i="5"/>
  <c r="AX211" i="5"/>
  <c r="V32" i="10" a="1"/>
  <c r="V32" i="10" s="1"/>
  <c r="X32" i="10" a="1"/>
  <c r="X32" i="10" s="1"/>
  <c r="EV32" i="10" a="1"/>
  <c r="EV32" i="10" s="1"/>
  <c r="EX32" i="10" a="1"/>
  <c r="EX32" i="10" s="1"/>
  <c r="EZ32" i="10" a="1"/>
  <c r="EZ32" i="10" s="1"/>
  <c r="T32" i="10" a="1"/>
  <c r="T32" i="10" s="1"/>
  <c r="R32" i="10" a="1"/>
  <c r="R32" i="10" s="1"/>
  <c r="FB32" i="10" a="1"/>
  <c r="FB32" i="10" s="1"/>
  <c r="EV12" i="10"/>
  <c r="EV11" i="10"/>
  <c r="EX8" i="10"/>
  <c r="EY8" i="10" s="1"/>
  <c r="EZ7" i="10"/>
  <c r="FA7" i="10" s="1"/>
  <c r="EX7" i="10"/>
  <c r="EY7" i="10" s="1"/>
  <c r="EZ8" i="10"/>
  <c r="FA8" i="10" s="1"/>
  <c r="FB7" i="10"/>
  <c r="FC7" i="10" s="1"/>
  <c r="FB8" i="10"/>
  <c r="FC8" i="10" s="1"/>
  <c r="EZ31" i="10"/>
  <c r="EX31" i="10"/>
  <c r="EX20" i="10"/>
  <c r="EY20" i="10" s="1"/>
  <c r="EZ20" i="10"/>
  <c r="FA20" i="10" s="1"/>
  <c r="EZ19" i="10"/>
  <c r="FA19" i="10" s="1"/>
  <c r="EX19" i="10"/>
  <c r="EY19" i="10" s="1"/>
  <c r="FB31" i="10"/>
  <c r="FB20" i="10"/>
  <c r="FC20" i="10" s="1"/>
  <c r="FB19" i="10"/>
  <c r="FC19" i="10" s="1"/>
  <c r="EV8" i="10"/>
  <c r="EV7" i="10"/>
  <c r="EX11" i="10"/>
  <c r="EY11" i="10" s="1"/>
  <c r="EX12" i="10"/>
  <c r="EY12" i="10" s="1"/>
  <c r="EZ11" i="10"/>
  <c r="FA11" i="10" s="1"/>
  <c r="EZ12" i="10"/>
  <c r="FA12" i="10" s="1"/>
  <c r="FB12" i="10"/>
  <c r="FC12" i="10" s="1"/>
  <c r="FB11" i="10"/>
  <c r="FC11" i="10" s="1"/>
  <c r="V31" i="10"/>
  <c r="R31" i="10"/>
  <c r="X31" i="10"/>
  <c r="T31" i="10"/>
  <c r="CY31" i="10" a="1"/>
  <c r="CY31" i="10" s="1"/>
  <c r="CY32" i="10" a="1"/>
  <c r="CY32" i="10" s="1"/>
  <c r="EW19" i="10"/>
  <c r="EV31" i="10"/>
  <c r="EV20" i="10"/>
  <c r="EV19" i="10"/>
  <c r="X11" i="10"/>
  <c r="Y11" i="10" s="1"/>
  <c r="V11" i="10"/>
  <c r="W11" i="10" s="1"/>
  <c r="T11" i="10"/>
  <c r="U11" i="10" s="1"/>
  <c r="R11" i="10"/>
  <c r="R12" i="10"/>
  <c r="V12" i="10"/>
  <c r="W12" i="10" s="1"/>
  <c r="T12" i="10"/>
  <c r="U12" i="10" s="1"/>
  <c r="X12" i="10"/>
  <c r="Y12" i="10" s="1"/>
  <c r="X8" i="10"/>
  <c r="Y8" i="10" s="1"/>
  <c r="R8" i="10"/>
  <c r="V7" i="10"/>
  <c r="W7" i="10" s="1"/>
  <c r="R7" i="10"/>
  <c r="V8" i="10"/>
  <c r="W8" i="10" s="1"/>
  <c r="T8" i="10"/>
  <c r="U8" i="10" s="1"/>
  <c r="T7" i="10"/>
  <c r="U7" i="10" s="1"/>
  <c r="X7" i="10"/>
  <c r="Y7" i="10" s="1"/>
  <c r="T20" i="10"/>
  <c r="U20" i="10" s="1"/>
  <c r="X20" i="10"/>
  <c r="Y20" i="10" s="1"/>
  <c r="R19" i="10"/>
  <c r="X19" i="10"/>
  <c r="Y19" i="10" s="1"/>
  <c r="R20" i="10"/>
  <c r="V19" i="10"/>
  <c r="W19" i="10" s="1"/>
  <c r="T19" i="10"/>
  <c r="U19" i="10" s="1"/>
  <c r="V20" i="10"/>
  <c r="W20" i="10" s="1"/>
  <c r="AH214" i="5"/>
  <c r="AH232" i="5"/>
  <c r="DX11" i="4"/>
  <c r="DX13" i="4"/>
  <c r="DX14" i="4"/>
  <c r="DX10" i="4"/>
  <c r="DX12" i="4"/>
  <c r="DX9" i="4"/>
  <c r="P12" i="9"/>
  <c r="P13" i="9"/>
  <c r="P8" i="9"/>
  <c r="P34" i="9"/>
  <c r="P21" i="9"/>
  <c r="P6" i="9"/>
  <c r="P9" i="9"/>
  <c r="P20" i="9"/>
  <c r="T221" i="4"/>
  <c r="P2" i="5"/>
  <c r="AD48" i="4"/>
  <c r="DU100" i="4"/>
  <c r="DU114" i="4"/>
  <c r="DU105" i="4"/>
  <c r="CV22" i="4"/>
  <c r="BC43" i="4"/>
  <c r="AD90" i="4"/>
  <c r="AN101" i="4"/>
  <c r="BM139" i="4"/>
  <c r="Y82" i="4"/>
  <c r="CQ22" i="4"/>
  <c r="CQ26" i="4"/>
  <c r="CG37" i="4"/>
  <c r="DU43" i="4"/>
  <c r="AI48" i="4"/>
  <c r="DP48" i="4"/>
  <c r="DP67" i="4"/>
  <c r="CG139" i="4"/>
  <c r="BC171" i="4"/>
  <c r="BM208" i="4"/>
  <c r="AI213" i="4"/>
  <c r="AI218" i="4"/>
  <c r="BM37" i="4"/>
  <c r="AI44" i="4"/>
  <c r="Y98" i="4"/>
  <c r="DU22" i="4"/>
  <c r="AD43" i="4"/>
  <c r="AD60" i="4"/>
  <c r="Y79" i="4"/>
  <c r="DK91" i="4"/>
  <c r="AX98" i="4"/>
  <c r="Y108" i="4"/>
  <c r="CG136" i="4"/>
  <c r="CL154" i="4"/>
  <c r="AN156" i="4"/>
  <c r="AX133" i="4"/>
  <c r="CQ170" i="4"/>
  <c r="AS159" i="4"/>
  <c r="B12" i="9"/>
  <c r="B13" i="9"/>
  <c r="AI16" i="4"/>
  <c r="AS37" i="4"/>
  <c r="DU48" i="4"/>
  <c r="AN49" i="4"/>
  <c r="Y52" i="4"/>
  <c r="AX72" i="4"/>
  <c r="AS100" i="4"/>
  <c r="CQ115" i="4"/>
  <c r="DU120" i="4"/>
  <c r="BH133" i="4"/>
  <c r="BC140" i="4"/>
  <c r="BR154" i="4"/>
  <c r="BR159" i="4"/>
  <c r="B20" i="9"/>
  <c r="B21" i="9"/>
  <c r="CQ59" i="4"/>
  <c r="DZ59" i="4"/>
  <c r="DK140" i="4"/>
  <c r="DK156" i="4"/>
  <c r="AI168" i="4"/>
  <c r="AD190" i="4"/>
  <c r="AN224" i="4"/>
  <c r="B9" i="9"/>
  <c r="B8" i="9"/>
  <c r="AS43" i="4"/>
  <c r="AN48" i="4"/>
  <c r="Y59" i="4"/>
  <c r="DP59" i="4"/>
  <c r="BH60" i="4"/>
  <c r="BM60" i="4"/>
  <c r="Y62" i="4"/>
  <c r="AN67" i="4"/>
  <c r="DZ98" i="4"/>
  <c r="DU123" i="4"/>
  <c r="CL131" i="4"/>
  <c r="BM136" i="4"/>
  <c r="CG137" i="4"/>
  <c r="DU139" i="4"/>
  <c r="AD156" i="4"/>
  <c r="AI156" i="4"/>
  <c r="DP156" i="4"/>
  <c r="DZ156" i="4"/>
  <c r="DA159" i="4"/>
  <c r="AI179" i="4"/>
  <c r="CQ193" i="4"/>
  <c r="B6" i="9"/>
  <c r="B32" i="9"/>
  <c r="B34" i="9"/>
  <c r="CQ17" i="4"/>
  <c r="CL22" i="4"/>
  <c r="DA22" i="4"/>
  <c r="AN22" i="4"/>
  <c r="BM52" i="4"/>
  <c r="CQ52" i="4"/>
  <c r="DK52" i="4"/>
  <c r="BH67" i="4"/>
  <c r="BH16" i="4"/>
  <c r="DZ9" i="4"/>
  <c r="DZ13" i="4"/>
  <c r="DZ10" i="4"/>
  <c r="DZ12" i="4"/>
  <c r="DZ14" i="4"/>
  <c r="DZ11" i="4"/>
  <c r="Y22" i="4"/>
  <c r="AS22" i="4"/>
  <c r="DP22" i="4"/>
  <c r="DZ22" i="4"/>
  <c r="DK26" i="4"/>
  <c r="DU40" i="4"/>
  <c r="AN41" i="4"/>
  <c r="DK43" i="4"/>
  <c r="BH48" i="4"/>
  <c r="CQ48" i="4"/>
  <c r="CQ49" i="4"/>
  <c r="AN52" i="4"/>
  <c r="CV60" i="4"/>
  <c r="AD67" i="4"/>
  <c r="AI67" i="4"/>
  <c r="AI73" i="4"/>
  <c r="Y75" i="4"/>
  <c r="CL82" i="4"/>
  <c r="AI87" i="4"/>
  <c r="DA87" i="4"/>
  <c r="AN93" i="4"/>
  <c r="AD94" i="4"/>
  <c r="CV98" i="4"/>
  <c r="AD100" i="4"/>
  <c r="BC100" i="4"/>
  <c r="BH105" i="4"/>
  <c r="AI107" i="4"/>
  <c r="AI118" i="4"/>
  <c r="AN120" i="4"/>
  <c r="CQ120" i="4"/>
  <c r="AN123" i="4"/>
  <c r="CQ123" i="4"/>
  <c r="DU130" i="4"/>
  <c r="DU133" i="4"/>
  <c r="BC137" i="4"/>
  <c r="DU143" i="4"/>
  <c r="DK144" i="4"/>
  <c r="BH156" i="4"/>
  <c r="AN159" i="4"/>
  <c r="CQ159" i="4"/>
  <c r="DK168" i="4"/>
  <c r="DZ171" i="4"/>
  <c r="BC172" i="4"/>
  <c r="DZ180" i="4"/>
  <c r="DU201" i="4"/>
  <c r="DU204" i="4"/>
  <c r="DP207" i="4"/>
  <c r="AI212" i="4"/>
  <c r="DK29" i="4"/>
  <c r="AN88" i="4"/>
  <c r="AX130" i="4"/>
  <c r="CV133" i="4"/>
  <c r="DA161" i="4"/>
  <c r="AI207" i="4"/>
  <c r="AI219" i="4"/>
  <c r="AS29" i="4"/>
  <c r="AN40" i="4"/>
  <c r="CQ40" i="4"/>
  <c r="CV52" i="4"/>
  <c r="AI58" i="4"/>
  <c r="AS59" i="4"/>
  <c r="CV59" i="4"/>
  <c r="DU59" i="4"/>
  <c r="DU67" i="4"/>
  <c r="DP73" i="4"/>
  <c r="BH80" i="4"/>
  <c r="CV80" i="4"/>
  <c r="AI81" i="4"/>
  <c r="DP88" i="4"/>
  <c r="DK100" i="4"/>
  <c r="DU106" i="4"/>
  <c r="Y113" i="4"/>
  <c r="DP117" i="4"/>
  <c r="DK121" i="4"/>
  <c r="AD130" i="4"/>
  <c r="CQ133" i="4"/>
  <c r="AN143" i="4"/>
  <c r="CQ143" i="4"/>
  <c r="BR149" i="4"/>
  <c r="BC161" i="4"/>
  <c r="BR179" i="4"/>
  <c r="BM196" i="4"/>
  <c r="BH47" i="4"/>
  <c r="BH22" i="4"/>
  <c r="AX22" i="4"/>
  <c r="DP23" i="4"/>
  <c r="AI29" i="4"/>
  <c r="BC33" i="4"/>
  <c r="DU36" i="4"/>
  <c r="DU47" i="4"/>
  <c r="CQ67" i="4"/>
  <c r="AI80" i="4"/>
  <c r="BH100" i="4"/>
  <c r="DA100" i="4"/>
  <c r="AS106" i="4"/>
  <c r="DK106" i="4"/>
  <c r="CV113" i="4"/>
  <c r="AN117" i="4"/>
  <c r="CQ121" i="4"/>
  <c r="DA189" i="4"/>
  <c r="DU20" i="4"/>
  <c r="CQ20" i="4"/>
  <c r="BM16" i="4"/>
  <c r="DU17" i="4"/>
  <c r="AN17" i="4"/>
  <c r="CG17" i="4"/>
  <c r="CG20" i="4"/>
  <c r="CG51" i="4"/>
  <c r="CG54" i="4"/>
  <c r="DZ19" i="4"/>
  <c r="DP19" i="4"/>
  <c r="BH19" i="4"/>
  <c r="AI19" i="4"/>
  <c r="AD19" i="4"/>
  <c r="AN19" i="4"/>
  <c r="BM19" i="4"/>
  <c r="CG19" i="4"/>
  <c r="DK25" i="4"/>
  <c r="BC25" i="4"/>
  <c r="AD25" i="4"/>
  <c r="BM51" i="4"/>
  <c r="BM54" i="4"/>
  <c r="DZ16" i="4"/>
  <c r="DU16" i="4"/>
  <c r="AN16" i="4"/>
  <c r="T16" i="4"/>
  <c r="AD16" i="4"/>
  <c r="CQ16" i="4"/>
  <c r="T19" i="4"/>
  <c r="DU19" i="4"/>
  <c r="AN20" i="4"/>
  <c r="BM33" i="4"/>
  <c r="AD33" i="4"/>
  <c r="DK33" i="4"/>
  <c r="BH37" i="4"/>
  <c r="DK37" i="4"/>
  <c r="CQ37" i="4"/>
  <c r="DA37" i="4"/>
  <c r="BM39" i="4"/>
  <c r="AS39" i="4"/>
  <c r="BH39" i="4"/>
  <c r="AI39" i="4"/>
  <c r="DU45" i="4"/>
  <c r="BR45" i="4"/>
  <c r="DZ58" i="4"/>
  <c r="DK58" i="4"/>
  <c r="BC58" i="4"/>
  <c r="DU58" i="4"/>
  <c r="BH58" i="4"/>
  <c r="AD58" i="4"/>
  <c r="DA58" i="4"/>
  <c r="AS58" i="4"/>
  <c r="DP16" i="4"/>
  <c r="BR20" i="4"/>
  <c r="DP27" i="4"/>
  <c r="CG27" i="4"/>
  <c r="DZ51" i="4"/>
  <c r="DU51" i="4"/>
  <c r="AN51" i="4"/>
  <c r="DP51" i="4"/>
  <c r="BH51" i="4"/>
  <c r="AI51" i="4"/>
  <c r="AD51" i="4"/>
  <c r="CQ51" i="4"/>
  <c r="DZ54" i="4"/>
  <c r="DU54" i="4"/>
  <c r="AN54" i="4"/>
  <c r="DP54" i="4"/>
  <c r="BH54" i="4"/>
  <c r="AI54" i="4"/>
  <c r="AD54" i="4"/>
  <c r="CQ54" i="4"/>
  <c r="BM29" i="4"/>
  <c r="AD40" i="4"/>
  <c r="AI40" i="4"/>
  <c r="BH40" i="4"/>
  <c r="DP40" i="4"/>
  <c r="CQ41" i="4"/>
  <c r="BH43" i="4"/>
  <c r="DA43" i="4"/>
  <c r="DP44" i="4"/>
  <c r="AD47" i="4"/>
  <c r="BM48" i="4"/>
  <c r="CG48" i="4"/>
  <c r="CG49" i="4"/>
  <c r="BC52" i="4"/>
  <c r="CG52" i="4"/>
  <c r="CL52" i="4"/>
  <c r="AI57" i="4"/>
  <c r="AN59" i="4"/>
  <c r="AX59" i="4"/>
  <c r="DU60" i="4"/>
  <c r="CG62" i="4"/>
  <c r="AI64" i="4"/>
  <c r="Y65" i="4"/>
  <c r="BM67" i="4"/>
  <c r="CG67" i="4"/>
  <c r="Y71" i="4"/>
  <c r="AD73" i="4"/>
  <c r="CG75" i="4"/>
  <c r="AS79" i="4"/>
  <c r="BM80" i="4"/>
  <c r="BR84" i="4"/>
  <c r="DA84" i="4"/>
  <c r="AD88" i="4"/>
  <c r="AI88" i="4"/>
  <c r="CQ97" i="4"/>
  <c r="CL98" i="4"/>
  <c r="AI100" i="4"/>
  <c r="BM100" i="4"/>
  <c r="BH104" i="4"/>
  <c r="DZ104" i="4"/>
  <c r="AD105" i="4"/>
  <c r="AD106" i="4"/>
  <c r="BC106" i="4"/>
  <c r="BH110" i="4"/>
  <c r="DU110" i="4"/>
  <c r="AS113" i="4"/>
  <c r="AN115" i="4"/>
  <c r="CV115" i="4"/>
  <c r="AD117" i="4"/>
  <c r="AI117" i="4"/>
  <c r="DZ118" i="4"/>
  <c r="DK119" i="4"/>
  <c r="AD120" i="4"/>
  <c r="AI120" i="4"/>
  <c r="BH120" i="4"/>
  <c r="DP120" i="4"/>
  <c r="Y121" i="4"/>
  <c r="CV121" i="4"/>
  <c r="AD123" i="4"/>
  <c r="AI123" i="4"/>
  <c r="BH123" i="4"/>
  <c r="DP123" i="4"/>
  <c r="BM127" i="4"/>
  <c r="DZ130" i="4"/>
  <c r="BM130" i="4"/>
  <c r="BH130" i="4"/>
  <c r="AI130" i="4"/>
  <c r="CV130" i="4"/>
  <c r="CV131" i="4"/>
  <c r="Y131" i="4"/>
  <c r="DZ137" i="4"/>
  <c r="DP137" i="4"/>
  <c r="DK137" i="4"/>
  <c r="AI137" i="4"/>
  <c r="BM137" i="4"/>
  <c r="DA138" i="4"/>
  <c r="DZ140" i="4"/>
  <c r="AI140" i="4"/>
  <c r="BC164" i="4"/>
  <c r="BR164" i="4"/>
  <c r="AD64" i="4"/>
  <c r="AN84" i="4"/>
  <c r="DP84" i="4"/>
  <c r="BM97" i="4"/>
  <c r="CG97" i="4"/>
  <c r="BC104" i="4"/>
  <c r="DK104" i="4"/>
  <c r="DU104" i="4"/>
  <c r="BC110" i="4"/>
  <c r="DK110" i="4"/>
  <c r="CL129" i="4"/>
  <c r="DZ145" i="4"/>
  <c r="DK145" i="4"/>
  <c r="BC145" i="4"/>
  <c r="AI145" i="4"/>
  <c r="DK148" i="4"/>
  <c r="CQ148" i="4"/>
  <c r="AS148" i="4"/>
  <c r="DA157" i="4"/>
  <c r="AS157" i="4"/>
  <c r="CL158" i="4"/>
  <c r="CV158" i="4"/>
  <c r="DU158" i="4"/>
  <c r="Y158" i="4"/>
  <c r="CQ162" i="4"/>
  <c r="AS164" i="4"/>
  <c r="AS173" i="4"/>
  <c r="BC173" i="4"/>
  <c r="CL186" i="4"/>
  <c r="CG186" i="4"/>
  <c r="BM186" i="4"/>
  <c r="DK186" i="4"/>
  <c r="CQ186" i="4"/>
  <c r="Y186" i="4"/>
  <c r="CV186" i="4"/>
  <c r="BC186" i="4"/>
  <c r="AN186" i="4"/>
  <c r="BR186" i="4"/>
  <c r="BR41" i="4"/>
  <c r="AX63" i="4"/>
  <c r="DP64" i="4"/>
  <c r="BR74" i="4"/>
  <c r="AX76" i="4"/>
  <c r="AD81" i="4"/>
  <c r="DZ83" i="4"/>
  <c r="AS84" i="4"/>
  <c r="CG84" i="4"/>
  <c r="AD97" i="4"/>
  <c r="AI97" i="4"/>
  <c r="BH97" i="4"/>
  <c r="DP97" i="4"/>
  <c r="DU101" i="4"/>
  <c r="AD104" i="4"/>
  <c r="AD107" i="4"/>
  <c r="AD110" i="4"/>
  <c r="AD114" i="4"/>
  <c r="BM115" i="4"/>
  <c r="CG115" i="4"/>
  <c r="AN118" i="4"/>
  <c r="BC121" i="4"/>
  <c r="CG121" i="4"/>
  <c r="CL121" i="4"/>
  <c r="BR124" i="4"/>
  <c r="Y129" i="4"/>
  <c r="BR148" i="4"/>
  <c r="CV154" i="4"/>
  <c r="Y154" i="4"/>
  <c r="DZ164" i="4"/>
  <c r="CQ164" i="4"/>
  <c r="AN164" i="4"/>
  <c r="DP164" i="4"/>
  <c r="AI164" i="4"/>
  <c r="AD164" i="4"/>
  <c r="CG164" i="4"/>
  <c r="DK164" i="4"/>
  <c r="AS178" i="4"/>
  <c r="AD178" i="4"/>
  <c r="Y178" i="4"/>
  <c r="AX186" i="4"/>
  <c r="AS26" i="4"/>
  <c r="DA26" i="4"/>
  <c r="BM40" i="4"/>
  <c r="CG40" i="4"/>
  <c r="CG41" i="4"/>
  <c r="AD44" i="4"/>
  <c r="BR49" i="4"/>
  <c r="BH59" i="4"/>
  <c r="CL59" i="4"/>
  <c r="DA59" i="4"/>
  <c r="BR65" i="4"/>
  <c r="CG71" i="4"/>
  <c r="Y74" i="4"/>
  <c r="DA79" i="4"/>
  <c r="DP81" i="4"/>
  <c r="Y83" i="4"/>
  <c r="DA83" i="4"/>
  <c r="CQ84" i="4"/>
  <c r="AN97" i="4"/>
  <c r="DU97" i="4"/>
  <c r="AX105" i="4"/>
  <c r="CV105" i="4"/>
  <c r="BH106" i="4"/>
  <c r="DA106" i="4"/>
  <c r="DP107" i="4"/>
  <c r="DA113" i="4"/>
  <c r="DZ113" i="4"/>
  <c r="BH114" i="4"/>
  <c r="AD115" i="4"/>
  <c r="AI115" i="4"/>
  <c r="BH115" i="4"/>
  <c r="DU115" i="4"/>
  <c r="CQ117" i="4"/>
  <c r="BM120" i="4"/>
  <c r="CG120" i="4"/>
  <c r="AN121" i="4"/>
  <c r="BM121" i="4"/>
  <c r="BM123" i="4"/>
  <c r="CG123" i="4"/>
  <c r="CQ124" i="4"/>
  <c r="CQ127" i="4"/>
  <c r="DK127" i="4"/>
  <c r="AX129" i="4"/>
  <c r="DZ136" i="4"/>
  <c r="DU136" i="4"/>
  <c r="AN136" i="4"/>
  <c r="DP136" i="4"/>
  <c r="BH136" i="4"/>
  <c r="AI136" i="4"/>
  <c r="AD136" i="4"/>
  <c r="CQ136" i="4"/>
  <c r="DZ138" i="4"/>
  <c r="DP144" i="4"/>
  <c r="DU144" i="4"/>
  <c r="AI144" i="4"/>
  <c r="BM144" i="4"/>
  <c r="CG144" i="4"/>
  <c r="DA144" i="4"/>
  <c r="BM145" i="4"/>
  <c r="BH153" i="4"/>
  <c r="BH164" i="4"/>
  <c r="BM164" i="4"/>
  <c r="DA164" i="4"/>
  <c r="DU169" i="4"/>
  <c r="BM169" i="4"/>
  <c r="DA169" i="4"/>
  <c r="DK177" i="4"/>
  <c r="BC177" i="4"/>
  <c r="AN184" i="4"/>
  <c r="BC184" i="4"/>
  <c r="DA188" i="4"/>
  <c r="DP194" i="4"/>
  <c r="DU196" i="4"/>
  <c r="CG197" i="4"/>
  <c r="DP197" i="4"/>
  <c r="AI200" i="4"/>
  <c r="Y201" i="4"/>
  <c r="CQ204" i="4"/>
  <c r="AD207" i="4"/>
  <c r="BM213" i="4"/>
  <c r="BM219" i="4"/>
  <c r="AD179" i="4"/>
  <c r="DK183" i="4"/>
  <c r="AS189" i="4"/>
  <c r="AI197" i="4"/>
  <c r="BM197" i="4"/>
  <c r="AD200" i="4"/>
  <c r="AI139" i="4"/>
  <c r="BH139" i="4"/>
  <c r="AN141" i="4"/>
  <c r="BM143" i="4"/>
  <c r="CG143" i="4"/>
  <c r="CG149" i="4"/>
  <c r="AS151" i="4"/>
  <c r="AN152" i="4"/>
  <c r="CQ156" i="4"/>
  <c r="CV156" i="4"/>
  <c r="CG159" i="4"/>
  <c r="DP159" i="4"/>
  <c r="BC168" i="4"/>
  <c r="AN170" i="4"/>
  <c r="CQ179" i="4"/>
  <c r="DK179" i="4"/>
  <c r="BM183" i="4"/>
  <c r="DA183" i="4"/>
  <c r="Y195" i="4"/>
  <c r="AS196" i="4"/>
  <c r="AN197" i="4"/>
  <c r="BR197" i="4"/>
  <c r="CQ197" i="4"/>
  <c r="Y199" i="4"/>
  <c r="DP200" i="4"/>
  <c r="CG202" i="4"/>
  <c r="AN204" i="4"/>
  <c r="BM204" i="4"/>
  <c r="CG204" i="4"/>
  <c r="AN208" i="4"/>
  <c r="AD212" i="4"/>
  <c r="AD218" i="4"/>
  <c r="AN133" i="4"/>
  <c r="DP133" i="4"/>
  <c r="DZ133" i="4"/>
  <c r="AD139" i="4"/>
  <c r="DP139" i="4"/>
  <c r="AD143" i="4"/>
  <c r="AI143" i="4"/>
  <c r="BH143" i="4"/>
  <c r="DP143" i="4"/>
  <c r="BM156" i="4"/>
  <c r="CG156" i="4"/>
  <c r="AD159" i="4"/>
  <c r="BH159" i="4"/>
  <c r="DU159" i="4"/>
  <c r="DA179" i="4"/>
  <c r="AI183" i="4"/>
  <c r="BH183" i="4"/>
  <c r="CG189" i="4"/>
  <c r="DZ189" i="4"/>
  <c r="AN193" i="4"/>
  <c r="CG194" i="4"/>
  <c r="BC197" i="4"/>
  <c r="DK197" i="4"/>
  <c r="BH201" i="4"/>
  <c r="BH204" i="4"/>
  <c r="DP212" i="4"/>
  <c r="BC213" i="4"/>
  <c r="DK213" i="4"/>
  <c r="DP218" i="4"/>
  <c r="BC219" i="4"/>
  <c r="AD30" i="4"/>
  <c r="AI30" i="4"/>
  <c r="DA30" i="4"/>
  <c r="DK30" i="4"/>
  <c r="CG31" i="4"/>
  <c r="DU34" i="4"/>
  <c r="DA34" i="4"/>
  <c r="BH34" i="4"/>
  <c r="AS34" i="4"/>
  <c r="AD34" i="4"/>
  <c r="AI34" i="4"/>
  <c r="DP34" i="4"/>
  <c r="DZ34" i="4"/>
  <c r="AS16" i="4"/>
  <c r="BC16" i="4"/>
  <c r="BR16" i="4"/>
  <c r="DA16" i="4"/>
  <c r="DK16" i="4"/>
  <c r="DP17" i="4"/>
  <c r="AS19" i="4"/>
  <c r="BC19" i="4"/>
  <c r="BR19" i="4"/>
  <c r="DA19" i="4"/>
  <c r="DK19" i="4"/>
  <c r="DP20" i="4"/>
  <c r="DK22" i="4"/>
  <c r="BM22" i="4"/>
  <c r="BC22" i="4"/>
  <c r="AI22" i="4"/>
  <c r="T22" i="4"/>
  <c r="AD22" i="4"/>
  <c r="BR22" i="4"/>
  <c r="DU23" i="4"/>
  <c r="CQ23" i="4"/>
  <c r="AN23" i="4"/>
  <c r="BR23" i="4"/>
  <c r="DU25" i="4"/>
  <c r="BH26" i="4"/>
  <c r="BM26" i="4"/>
  <c r="CQ27" i="4"/>
  <c r="AN30" i="4"/>
  <c r="DP30" i="4"/>
  <c r="DP31" i="4"/>
  <c r="DP33" i="4"/>
  <c r="DA33" i="4"/>
  <c r="AS33" i="4"/>
  <c r="AI33" i="4"/>
  <c r="BH33" i="4"/>
  <c r="AN34" i="4"/>
  <c r="AX34" i="4"/>
  <c r="CQ34" i="4"/>
  <c r="CV34" i="4"/>
  <c r="BM36" i="4"/>
  <c r="DZ37" i="4"/>
  <c r="DP37" i="4"/>
  <c r="AI37" i="4"/>
  <c r="AD37" i="4"/>
  <c r="AN37" i="4"/>
  <c r="BC37" i="4"/>
  <c r="BR37" i="4"/>
  <c r="DU37" i="4"/>
  <c r="DP39" i="4"/>
  <c r="DA39" i="4"/>
  <c r="DK39" i="4"/>
  <c r="BC39" i="4"/>
  <c r="AD39" i="4"/>
  <c r="DU39" i="4"/>
  <c r="BM25" i="4"/>
  <c r="DZ26" i="4"/>
  <c r="DP26" i="4"/>
  <c r="AI26" i="4"/>
  <c r="AD26" i="4"/>
  <c r="AN26" i="4"/>
  <c r="BC26" i="4"/>
  <c r="BR26" i="4"/>
  <c r="DU26" i="4"/>
  <c r="AN27" i="4"/>
  <c r="DP29" i="4"/>
  <c r="DU29" i="4"/>
  <c r="BH29" i="4"/>
  <c r="AD29" i="4"/>
  <c r="BC29" i="4"/>
  <c r="BR30" i="4"/>
  <c r="Y34" i="4"/>
  <c r="BM34" i="4"/>
  <c r="CG34" i="4"/>
  <c r="CL34" i="4"/>
  <c r="DP36" i="4"/>
  <c r="DA36" i="4"/>
  <c r="AS36" i="4"/>
  <c r="AI36" i="4"/>
  <c r="BH36" i="4"/>
  <c r="DP25" i="4"/>
  <c r="DA25" i="4"/>
  <c r="AS25" i="4"/>
  <c r="AI25" i="4"/>
  <c r="BH25" i="4"/>
  <c r="DU27" i="4"/>
  <c r="BR27" i="4"/>
  <c r="DZ30" i="4"/>
  <c r="DU30" i="4"/>
  <c r="CG30" i="4"/>
  <c r="BM30" i="4"/>
  <c r="BH30" i="4"/>
  <c r="AS30" i="4"/>
  <c r="BC30" i="4"/>
  <c r="DU31" i="4"/>
  <c r="CQ31" i="4"/>
  <c r="AN31" i="4"/>
  <c r="BR31" i="4"/>
  <c r="BC34" i="4"/>
  <c r="BR34" i="4"/>
  <c r="DK34" i="4"/>
  <c r="AD36" i="4"/>
  <c r="BC36" i="4"/>
  <c r="AS40" i="4"/>
  <c r="BC40" i="4"/>
  <c r="BR40" i="4"/>
  <c r="DA40" i="4"/>
  <c r="DK40" i="4"/>
  <c r="DP41" i="4"/>
  <c r="AI43" i="4"/>
  <c r="BM43" i="4"/>
  <c r="AN44" i="4"/>
  <c r="CQ44" i="4"/>
  <c r="CG45" i="4"/>
  <c r="BC47" i="4"/>
  <c r="DK47" i="4"/>
  <c r="AS48" i="4"/>
  <c r="BC48" i="4"/>
  <c r="BR48" i="4"/>
  <c r="DA48" i="4"/>
  <c r="DK48" i="4"/>
  <c r="DP49" i="4"/>
  <c r="AS51" i="4"/>
  <c r="BC51" i="4"/>
  <c r="BR51" i="4"/>
  <c r="DA51" i="4"/>
  <c r="DK51" i="4"/>
  <c r="AX52" i="4"/>
  <c r="BR52" i="4"/>
  <c r="AS54" i="4"/>
  <c r="BC54" i="4"/>
  <c r="BR54" i="4"/>
  <c r="DA54" i="4"/>
  <c r="DK54" i="4"/>
  <c r="AD57" i="4"/>
  <c r="AN58" i="4"/>
  <c r="BR58" i="4"/>
  <c r="CG58" i="4"/>
  <c r="CQ58" i="4"/>
  <c r="DP58" i="4"/>
  <c r="AX60" i="4"/>
  <c r="DZ60" i="4"/>
  <c r="AD61" i="4"/>
  <c r="AS61" i="4"/>
  <c r="BH61" i="4"/>
  <c r="DA61" i="4"/>
  <c r="DU61" i="4"/>
  <c r="AN64" i="4"/>
  <c r="CQ64" i="4"/>
  <c r="BC65" i="4"/>
  <c r="AS67" i="4"/>
  <c r="BC67" i="4"/>
  <c r="BR67" i="4"/>
  <c r="DA67" i="4"/>
  <c r="DK67" i="4"/>
  <c r="AN70" i="4"/>
  <c r="AX70" i="4"/>
  <c r="CQ70" i="4"/>
  <c r="CV70" i="4"/>
  <c r="AN73" i="4"/>
  <c r="CQ73" i="4"/>
  <c r="BC74" i="4"/>
  <c r="DA75" i="4"/>
  <c r="AD77" i="4"/>
  <c r="AI77" i="4"/>
  <c r="DP77" i="4"/>
  <c r="AI78" i="4"/>
  <c r="CG78" i="4"/>
  <c r="AD80" i="4"/>
  <c r="AX80" i="4"/>
  <c r="AN81" i="4"/>
  <c r="CQ81" i="4"/>
  <c r="AI82" i="4"/>
  <c r="CL83" i="4"/>
  <c r="DP83" i="4"/>
  <c r="CQ85" i="4"/>
  <c r="DP87" i="4"/>
  <c r="DU87" i="4"/>
  <c r="BH87" i="4"/>
  <c r="AD87" i="4"/>
  <c r="BC87" i="4"/>
  <c r="BR88" i="4"/>
  <c r="DP91" i="4"/>
  <c r="DA91" i="4"/>
  <c r="AS91" i="4"/>
  <c r="AI91" i="4"/>
  <c r="BH91" i="4"/>
  <c r="AS92" i="4"/>
  <c r="CQ92" i="4"/>
  <c r="DK92" i="4"/>
  <c r="CQ93" i="4"/>
  <c r="AS95" i="4"/>
  <c r="BM95" i="4"/>
  <c r="DU103" i="4"/>
  <c r="AD103" i="4"/>
  <c r="BH44" i="4"/>
  <c r="BM44" i="4"/>
  <c r="CG44" i="4"/>
  <c r="DU44" i="4"/>
  <c r="AN45" i="4"/>
  <c r="CQ45" i="4"/>
  <c r="AS47" i="4"/>
  <c r="DA47" i="4"/>
  <c r="DZ56" i="4"/>
  <c r="Y58" i="4"/>
  <c r="AX58" i="4"/>
  <c r="CL58" i="4"/>
  <c r="CV58" i="4"/>
  <c r="AI61" i="4"/>
  <c r="BC61" i="4"/>
  <c r="BM61" i="4"/>
  <c r="DK61" i="4"/>
  <c r="DA62" i="4"/>
  <c r="BM63" i="4"/>
  <c r="DU63" i="4"/>
  <c r="BH64" i="4"/>
  <c r="BM64" i="4"/>
  <c r="CG64" i="4"/>
  <c r="DU64" i="4"/>
  <c r="CL65" i="4"/>
  <c r="Y70" i="4"/>
  <c r="BM70" i="4"/>
  <c r="CG70" i="4"/>
  <c r="CL70" i="4"/>
  <c r="DA71" i="4"/>
  <c r="BM72" i="4"/>
  <c r="DU72" i="4"/>
  <c r="BH73" i="4"/>
  <c r="BM73" i="4"/>
  <c r="CG73" i="4"/>
  <c r="DU73" i="4"/>
  <c r="CL74" i="4"/>
  <c r="AS75" i="4"/>
  <c r="CL75" i="4"/>
  <c r="BH76" i="4"/>
  <c r="AN77" i="4"/>
  <c r="CQ77" i="4"/>
  <c r="BM78" i="4"/>
  <c r="CG79" i="4"/>
  <c r="BH81" i="4"/>
  <c r="BM81" i="4"/>
  <c r="CG81" i="4"/>
  <c r="DU81" i="4"/>
  <c r="DZ82" i="4"/>
  <c r="AS83" i="4"/>
  <c r="AS87" i="4"/>
  <c r="BM87" i="4"/>
  <c r="DZ88" i="4"/>
  <c r="DU88" i="4"/>
  <c r="CG88" i="4"/>
  <c r="BM88" i="4"/>
  <c r="BH88" i="4"/>
  <c r="AS88" i="4"/>
  <c r="BC88" i="4"/>
  <c r="AD91" i="4"/>
  <c r="BC91" i="4"/>
  <c r="DA92" i="4"/>
  <c r="AI95" i="4"/>
  <c r="AS96" i="4"/>
  <c r="BM96" i="4"/>
  <c r="AS44" i="4"/>
  <c r="BC44" i="4"/>
  <c r="BR44" i="4"/>
  <c r="DA44" i="4"/>
  <c r="DK44" i="4"/>
  <c r="DP45" i="4"/>
  <c r="AI47" i="4"/>
  <c r="BM47" i="4"/>
  <c r="DP56" i="4"/>
  <c r="AN61" i="4"/>
  <c r="BR61" i="4"/>
  <c r="CG61" i="4"/>
  <c r="CQ61" i="4"/>
  <c r="DP61" i="4"/>
  <c r="AS62" i="4"/>
  <c r="CL62" i="4"/>
  <c r="BH63" i="4"/>
  <c r="CV63" i="4"/>
  <c r="AS64" i="4"/>
  <c r="BC64" i="4"/>
  <c r="BR64" i="4"/>
  <c r="DA64" i="4"/>
  <c r="DK64" i="4"/>
  <c r="BM65" i="4"/>
  <c r="CG65" i="4"/>
  <c r="DK65" i="4"/>
  <c r="BC70" i="4"/>
  <c r="BR70" i="4"/>
  <c r="DK70" i="4"/>
  <c r="AS71" i="4"/>
  <c r="CL71" i="4"/>
  <c r="BH72" i="4"/>
  <c r="CV72" i="4"/>
  <c r="AS73" i="4"/>
  <c r="BC73" i="4"/>
  <c r="BR73" i="4"/>
  <c r="DA73" i="4"/>
  <c r="DK73" i="4"/>
  <c r="BM74" i="4"/>
  <c r="CG74" i="4"/>
  <c r="DK74" i="4"/>
  <c r="BH77" i="4"/>
  <c r="BM77" i="4"/>
  <c r="CG77" i="4"/>
  <c r="DU77" i="4"/>
  <c r="DZ78" i="4"/>
  <c r="AS81" i="4"/>
  <c r="BC81" i="4"/>
  <c r="BR81" i="4"/>
  <c r="DA81" i="4"/>
  <c r="DK81" i="4"/>
  <c r="BM82" i="4"/>
  <c r="BR85" i="4"/>
  <c r="DA88" i="4"/>
  <c r="DK88" i="4"/>
  <c r="DU91" i="4"/>
  <c r="BH92" i="4"/>
  <c r="BM92" i="4"/>
  <c r="CQ95" i="4"/>
  <c r="BC95" i="4"/>
  <c r="AE83" i="5" s="1"/>
  <c r="S83" i="5" s="1"/>
  <c r="AD95" i="4"/>
  <c r="DA95" i="4"/>
  <c r="AI96" i="4"/>
  <c r="BH96" i="4"/>
  <c r="Y61" i="4"/>
  <c r="AX61" i="4"/>
  <c r="CL61" i="4"/>
  <c r="CV61" i="4"/>
  <c r="AI70" i="4"/>
  <c r="DP70" i="4"/>
  <c r="DZ70" i="4"/>
  <c r="AS77" i="4"/>
  <c r="BC77" i="4"/>
  <c r="BR77" i="4"/>
  <c r="DA77" i="4"/>
  <c r="DK77" i="4"/>
  <c r="CL78" i="4"/>
  <c r="DP78" i="4"/>
  <c r="CG85" i="4"/>
  <c r="DZ92" i="4"/>
  <c r="DP92" i="4"/>
  <c r="AI92" i="4"/>
  <c r="AD92" i="4"/>
  <c r="AN92" i="4"/>
  <c r="BC92" i="4"/>
  <c r="BR92" i="4"/>
  <c r="DU92" i="4"/>
  <c r="DP96" i="4"/>
  <c r="DA96" i="4"/>
  <c r="DK96" i="4"/>
  <c r="BC96" i="4"/>
  <c r="AD96" i="4"/>
  <c r="CV99" i="4"/>
  <c r="AX99" i="4"/>
  <c r="CL99" i="4"/>
  <c r="Y99" i="4"/>
  <c r="DZ99" i="4"/>
  <c r="CQ102" i="4"/>
  <c r="AS107" i="4"/>
  <c r="BC107" i="4"/>
  <c r="BR107" i="4"/>
  <c r="DA107" i="4"/>
  <c r="DK107" i="4"/>
  <c r="CG108" i="4"/>
  <c r="CV108" i="4"/>
  <c r="DA109" i="4"/>
  <c r="DZ109" i="4"/>
  <c r="BH111" i="4"/>
  <c r="BM111" i="4"/>
  <c r="CG111" i="4"/>
  <c r="DU111" i="4"/>
  <c r="CL112" i="4"/>
  <c r="DP112" i="4"/>
  <c r="AI114" i="4"/>
  <c r="BM114" i="4"/>
  <c r="DZ116" i="4"/>
  <c r="DZ126" i="4"/>
  <c r="CQ126" i="4"/>
  <c r="AN126" i="4"/>
  <c r="AD126" i="4"/>
  <c r="CG126" i="4"/>
  <c r="DP126" i="4"/>
  <c r="DZ128" i="4"/>
  <c r="AX128" i="4"/>
  <c r="DU142" i="4"/>
  <c r="AD142" i="4"/>
  <c r="Y150" i="4"/>
  <c r="DP150" i="4"/>
  <c r="CL150" i="4"/>
  <c r="CV150" i="4"/>
  <c r="AX109" i="4"/>
  <c r="CL109" i="4"/>
  <c r="AS111" i="4"/>
  <c r="BC111" i="4"/>
  <c r="BR111" i="4"/>
  <c r="DA111" i="4"/>
  <c r="DK111" i="4"/>
  <c r="CG112" i="4"/>
  <c r="CV112" i="4"/>
  <c r="AI116" i="4"/>
  <c r="BH126" i="4"/>
  <c r="BM126" i="4"/>
  <c r="Y128" i="4"/>
  <c r="DZ132" i="4"/>
  <c r="AX150" i="4"/>
  <c r="CG150" i="4"/>
  <c r="DZ150" i="4"/>
  <c r="DZ152" i="4"/>
  <c r="DK152" i="4"/>
  <c r="BC152" i="4"/>
  <c r="BM152" i="4"/>
  <c r="AI152" i="4"/>
  <c r="DP152" i="4"/>
  <c r="CV167" i="4"/>
  <c r="Y167" i="4"/>
  <c r="CL167" i="4"/>
  <c r="DZ175" i="4"/>
  <c r="DP175" i="4"/>
  <c r="CG175" i="4"/>
  <c r="DK175" i="4"/>
  <c r="BC175" i="4"/>
  <c r="BM175" i="4"/>
  <c r="AI175" i="4"/>
  <c r="BR175" i="4"/>
  <c r="DK191" i="4"/>
  <c r="DA191" i="4"/>
  <c r="CL191" i="4"/>
  <c r="CG191" i="4"/>
  <c r="AS191" i="4"/>
  <c r="Y191" i="4"/>
  <c r="DZ191" i="4"/>
  <c r="DP191" i="4"/>
  <c r="DU191" i="4"/>
  <c r="AN191" i="4"/>
  <c r="BR191" i="4"/>
  <c r="AX191" i="4"/>
  <c r="AD191" i="4"/>
  <c r="CV191" i="4"/>
  <c r="BH191" i="4"/>
  <c r="AD84" i="4"/>
  <c r="BH84" i="4"/>
  <c r="DU84" i="4"/>
  <c r="AS97" i="4"/>
  <c r="BC97" i="4"/>
  <c r="BR97" i="4"/>
  <c r="DA97" i="4"/>
  <c r="DK97" i="4"/>
  <c r="AN100" i="4"/>
  <c r="BR100" i="4"/>
  <c r="CG100" i="4"/>
  <c r="CQ100" i="4"/>
  <c r="DP100" i="4"/>
  <c r="AS104" i="4"/>
  <c r="DA104" i="4"/>
  <c r="AS105" i="4"/>
  <c r="DA105" i="4"/>
  <c r="AI106" i="4"/>
  <c r="BM106" i="4"/>
  <c r="AN107" i="4"/>
  <c r="CQ107" i="4"/>
  <c r="AX108" i="4"/>
  <c r="DZ108" i="4"/>
  <c r="AS109" i="4"/>
  <c r="AS110" i="4"/>
  <c r="DA110" i="4"/>
  <c r="AD111" i="4"/>
  <c r="AI111" i="4"/>
  <c r="DP111" i="4"/>
  <c r="Y112" i="4"/>
  <c r="AX113" i="4"/>
  <c r="BC114" i="4"/>
  <c r="DK114" i="4"/>
  <c r="AS115" i="4"/>
  <c r="BC115" i="4"/>
  <c r="BR115" i="4"/>
  <c r="DP115" i="4"/>
  <c r="AD116" i="4"/>
  <c r="BH117" i="4"/>
  <c r="BM117" i="4"/>
  <c r="CG117" i="4"/>
  <c r="DU117" i="4"/>
  <c r="Y118" i="4"/>
  <c r="AX118" i="4"/>
  <c r="BH118" i="4"/>
  <c r="BM118" i="4"/>
  <c r="CV118" i="4"/>
  <c r="AS126" i="4"/>
  <c r="BC126" i="4"/>
  <c r="BR126" i="4"/>
  <c r="DU126" i="4"/>
  <c r="AI127" i="4"/>
  <c r="BR127" i="4"/>
  <c r="CL128" i="4"/>
  <c r="DP128" i="4"/>
  <c r="DP130" i="4"/>
  <c r="CQ130" i="4"/>
  <c r="CG130" i="4"/>
  <c r="BR130" i="4"/>
  <c r="AN130" i="4"/>
  <c r="Y130" i="4"/>
  <c r="AS130" i="4"/>
  <c r="BC130" i="4"/>
  <c r="CL130" i="4"/>
  <c r="DA130" i="4"/>
  <c r="DK130" i="4"/>
  <c r="AX132" i="4"/>
  <c r="Y133" i="4"/>
  <c r="AS133" i="4"/>
  <c r="CG133" i="4"/>
  <c r="CL133" i="4"/>
  <c r="DZ148" i="4"/>
  <c r="DP148" i="4"/>
  <c r="AI148" i="4"/>
  <c r="AD148" i="4"/>
  <c r="DU148" i="4"/>
  <c r="CG148" i="4"/>
  <c r="BM148" i="4"/>
  <c r="BH148" i="4"/>
  <c r="AN148" i="4"/>
  <c r="BC148" i="4"/>
  <c r="AN149" i="4"/>
  <c r="BR152" i="4"/>
  <c r="Y153" i="4"/>
  <c r="CQ153" i="4"/>
  <c r="DZ161" i="4"/>
  <c r="CQ161" i="4"/>
  <c r="AN161" i="4"/>
  <c r="DP161" i="4"/>
  <c r="AI161" i="4"/>
  <c r="AD161" i="4"/>
  <c r="DU161" i="4"/>
  <c r="CG161" i="4"/>
  <c r="BM161" i="4"/>
  <c r="BH161" i="4"/>
  <c r="DU162" i="4"/>
  <c r="DA162" i="4"/>
  <c r="Y162" i="4"/>
  <c r="DZ162" i="4"/>
  <c r="CV162" i="4"/>
  <c r="CL162" i="4"/>
  <c r="BC162" i="4"/>
  <c r="AN162" i="4"/>
  <c r="DK162" i="4"/>
  <c r="BM162" i="4"/>
  <c r="BR162" i="4"/>
  <c r="BC163" i="4"/>
  <c r="DA163" i="4"/>
  <c r="Y163" i="4"/>
  <c r="DZ167" i="4"/>
  <c r="DZ173" i="4"/>
  <c r="CQ173" i="4"/>
  <c r="AN173" i="4"/>
  <c r="DP173" i="4"/>
  <c r="AI173" i="4"/>
  <c r="AD173" i="4"/>
  <c r="DU173" i="4"/>
  <c r="CG173" i="4"/>
  <c r="BM173" i="4"/>
  <c r="BH173" i="4"/>
  <c r="BM174" i="4"/>
  <c r="BR174" i="4"/>
  <c r="CQ175" i="4"/>
  <c r="Y184" i="4"/>
  <c r="CQ184" i="4"/>
  <c r="BM184" i="4"/>
  <c r="DK184" i="4"/>
  <c r="BR184" i="4"/>
  <c r="AX184" i="4"/>
  <c r="Y100" i="4"/>
  <c r="AX100" i="4"/>
  <c r="CL100" i="4"/>
  <c r="CV100" i="4"/>
  <c r="AN102" i="4"/>
  <c r="AI104" i="4"/>
  <c r="BM104" i="4"/>
  <c r="Y105" i="4"/>
  <c r="CL105" i="4"/>
  <c r="DZ105" i="4"/>
  <c r="BH107" i="4"/>
  <c r="BM107" i="4"/>
  <c r="CG107" i="4"/>
  <c r="DU107" i="4"/>
  <c r="CL108" i="4"/>
  <c r="Y109" i="4"/>
  <c r="AI110" i="4"/>
  <c r="BM110" i="4"/>
  <c r="AN111" i="4"/>
  <c r="CQ111" i="4"/>
  <c r="AX112" i="4"/>
  <c r="AS114" i="4"/>
  <c r="DA114" i="4"/>
  <c r="AS117" i="4"/>
  <c r="BC117" i="4"/>
  <c r="BR117" i="4"/>
  <c r="DA117" i="4"/>
  <c r="DK117" i="4"/>
  <c r="DP118" i="4"/>
  <c r="CQ118" i="4"/>
  <c r="CG118" i="4"/>
  <c r="BR118" i="4"/>
  <c r="AD118" i="4"/>
  <c r="AS118" i="4"/>
  <c r="BC118" i="4"/>
  <c r="CL118" i="4"/>
  <c r="DA118" i="4"/>
  <c r="DK118" i="4"/>
  <c r="AI126" i="4"/>
  <c r="DA126" i="4"/>
  <c r="DK126" i="4"/>
  <c r="DZ127" i="4"/>
  <c r="DP127" i="4"/>
  <c r="CG127" i="4"/>
  <c r="AN127" i="4"/>
  <c r="BC127" i="4"/>
  <c r="CG128" i="4"/>
  <c r="CV128" i="4"/>
  <c r="AS129" i="4"/>
  <c r="DA129" i="4"/>
  <c r="DZ129" i="4"/>
  <c r="DK133" i="4"/>
  <c r="BM133" i="4"/>
  <c r="BC133" i="4"/>
  <c r="AI133" i="4"/>
  <c r="AD133" i="4"/>
  <c r="BR133" i="4"/>
  <c r="AD147" i="4"/>
  <c r="DU147" i="4"/>
  <c r="DZ149" i="4"/>
  <c r="DK149" i="4"/>
  <c r="BC149" i="4"/>
  <c r="BM149" i="4"/>
  <c r="AI149" i="4"/>
  <c r="DP149" i="4"/>
  <c r="CG152" i="4"/>
  <c r="DU153" i="4"/>
  <c r="BR161" i="4"/>
  <c r="DK161" i="4"/>
  <c r="AX162" i="4"/>
  <c r="CG162" i="4"/>
  <c r="DK163" i="4"/>
  <c r="BR173" i="4"/>
  <c r="DK173" i="4"/>
  <c r="DK176" i="4"/>
  <c r="BM176" i="4"/>
  <c r="AI176" i="4"/>
  <c r="CQ191" i="4"/>
  <c r="AS120" i="4"/>
  <c r="BC120" i="4"/>
  <c r="BR120" i="4"/>
  <c r="DA120" i="4"/>
  <c r="DK120" i="4"/>
  <c r="AX121" i="4"/>
  <c r="BR121" i="4"/>
  <c r="AS123" i="4"/>
  <c r="BC123" i="4"/>
  <c r="BR123" i="4"/>
  <c r="DA123" i="4"/>
  <c r="DK123" i="4"/>
  <c r="AN124" i="4"/>
  <c r="DZ131" i="4"/>
  <c r="AS136" i="4"/>
  <c r="BC136" i="4"/>
  <c r="BR136" i="4"/>
  <c r="DA136" i="4"/>
  <c r="DK136" i="4"/>
  <c r="AN137" i="4"/>
  <c r="BR137" i="4"/>
  <c r="CQ137" i="4"/>
  <c r="AN139" i="4"/>
  <c r="CQ139" i="4"/>
  <c r="CG140" i="4"/>
  <c r="DP140" i="4"/>
  <c r="AS143" i="4"/>
  <c r="BC143" i="4"/>
  <c r="BR143" i="4"/>
  <c r="DA143" i="4"/>
  <c r="DK143" i="4"/>
  <c r="AN144" i="4"/>
  <c r="BR144" i="4"/>
  <c r="CG145" i="4"/>
  <c r="DP145" i="4"/>
  <c r="Y151" i="4"/>
  <c r="BC154" i="4"/>
  <c r="AS156" i="4"/>
  <c r="BC156" i="4"/>
  <c r="BR156" i="4"/>
  <c r="DA156" i="4"/>
  <c r="DU156" i="4"/>
  <c r="AI159" i="4"/>
  <c r="BC159" i="4"/>
  <c r="BM159" i="4"/>
  <c r="DK159" i="4"/>
  <c r="Y164" i="4"/>
  <c r="AX164" i="4"/>
  <c r="CL164" i="4"/>
  <c r="CV164" i="4"/>
  <c r="BM168" i="4"/>
  <c r="DK169" i="4"/>
  <c r="AD170" i="4"/>
  <c r="AI170" i="4"/>
  <c r="DP170" i="4"/>
  <c r="Y171" i="4"/>
  <c r="BR171" i="4"/>
  <c r="Y177" i="4"/>
  <c r="BR177" i="4"/>
  <c r="AN179" i="4"/>
  <c r="AS183" i="4"/>
  <c r="BC183" i="4"/>
  <c r="BR183" i="4"/>
  <c r="DU186" i="4"/>
  <c r="DA186" i="4"/>
  <c r="BH186" i="4"/>
  <c r="AS186" i="4"/>
  <c r="AD186" i="4"/>
  <c r="AI186" i="4"/>
  <c r="DP186" i="4"/>
  <c r="DZ186" i="4"/>
  <c r="AX187" i="4"/>
  <c r="Y189" i="4"/>
  <c r="AD192" i="4"/>
  <c r="Y192" i="4"/>
  <c r="BH192" i="4"/>
  <c r="CV206" i="4"/>
  <c r="DU206" i="4"/>
  <c r="AX206" i="4"/>
  <c r="AD206" i="4"/>
  <c r="BH206" i="4"/>
  <c r="DZ206" i="4"/>
  <c r="AS139" i="4"/>
  <c r="BC139" i="4"/>
  <c r="BR139" i="4"/>
  <c r="DA139" i="4"/>
  <c r="DK139" i="4"/>
  <c r="AN140" i="4"/>
  <c r="BR140" i="4"/>
  <c r="CQ140" i="4"/>
  <c r="AN145" i="4"/>
  <c r="BR145" i="4"/>
  <c r="CQ145" i="4"/>
  <c r="BM154" i="4"/>
  <c r="CG154" i="4"/>
  <c r="DK154" i="4"/>
  <c r="Y159" i="4"/>
  <c r="AX159" i="4"/>
  <c r="CL159" i="4"/>
  <c r="CV159" i="4"/>
  <c r="BH169" i="4"/>
  <c r="CL169" i="4"/>
  <c r="BH170" i="4"/>
  <c r="BM170" i="4"/>
  <c r="CG170" i="4"/>
  <c r="DU170" i="4"/>
  <c r="CL171" i="4"/>
  <c r="DU171" i="4"/>
  <c r="DZ179" i="4"/>
  <c r="DU179" i="4"/>
  <c r="CG179" i="4"/>
  <c r="BM179" i="4"/>
  <c r="BH179" i="4"/>
  <c r="AS179" i="4"/>
  <c r="BC179" i="4"/>
  <c r="DA180" i="4"/>
  <c r="BR180" i="4"/>
  <c r="DP180" i="4"/>
  <c r="DZ183" i="4"/>
  <c r="CQ183" i="4"/>
  <c r="AN183" i="4"/>
  <c r="AD183" i="4"/>
  <c r="CG183" i="4"/>
  <c r="DP183" i="4"/>
  <c r="DK189" i="4"/>
  <c r="BR189" i="4"/>
  <c r="AD189" i="4"/>
  <c r="DU189" i="4"/>
  <c r="CV189" i="4"/>
  <c r="CQ189" i="4"/>
  <c r="BH189" i="4"/>
  <c r="AX189" i="4"/>
  <c r="AN189" i="4"/>
  <c r="CL189" i="4"/>
  <c r="DP189" i="4"/>
  <c r="AI206" i="4"/>
  <c r="AS170" i="4"/>
  <c r="BC170" i="4"/>
  <c r="BR170" i="4"/>
  <c r="DA170" i="4"/>
  <c r="DK170" i="4"/>
  <c r="BM171" i="4"/>
  <c r="CG171" i="4"/>
  <c r="DK171" i="4"/>
  <c r="CV177" i="4"/>
  <c r="CL177" i="4"/>
  <c r="BM177" i="4"/>
  <c r="CG177" i="4"/>
  <c r="DZ187" i="4"/>
  <c r="CG187" i="4"/>
  <c r="CV187" i="4"/>
  <c r="CV188" i="4"/>
  <c r="DZ188" i="4"/>
  <c r="CL188" i="4"/>
  <c r="Y188" i="4"/>
  <c r="Y190" i="4"/>
  <c r="BH193" i="4"/>
  <c r="BM193" i="4"/>
  <c r="CG193" i="4"/>
  <c r="DU193" i="4"/>
  <c r="AI194" i="4"/>
  <c r="BM194" i="4"/>
  <c r="BH196" i="4"/>
  <c r="CV196" i="4"/>
  <c r="Y197" i="4"/>
  <c r="AX197" i="4"/>
  <c r="CL197" i="4"/>
  <c r="CV197" i="4"/>
  <c r="DZ197" i="4"/>
  <c r="AN200" i="4"/>
  <c r="CQ200" i="4"/>
  <c r="BC201" i="4"/>
  <c r="DK201" i="4"/>
  <c r="DP202" i="4"/>
  <c r="AS204" i="4"/>
  <c r="BC204" i="4"/>
  <c r="BR204" i="4"/>
  <c r="DA204" i="4"/>
  <c r="DK204" i="4"/>
  <c r="AN207" i="4"/>
  <c r="CQ207" i="4"/>
  <c r="Y208" i="4"/>
  <c r="CV208" i="4"/>
  <c r="AN209" i="4"/>
  <c r="AX209" i="4"/>
  <c r="BH209" i="4"/>
  <c r="DA209" i="4"/>
  <c r="DK209" i="4"/>
  <c r="BR210" i="4"/>
  <c r="DK210" i="4"/>
  <c r="AN212" i="4"/>
  <c r="CQ212" i="4"/>
  <c r="AN213" i="4"/>
  <c r="BR213" i="4"/>
  <c r="CG213" i="4"/>
  <c r="CQ213" i="4"/>
  <c r="DP213" i="4"/>
  <c r="AD215" i="4"/>
  <c r="AI215" i="4"/>
  <c r="DP215" i="4"/>
  <c r="BC216" i="4"/>
  <c r="DK216" i="4"/>
  <c r="AN218" i="4"/>
  <c r="CQ218" i="4"/>
  <c r="AN219" i="4"/>
  <c r="BR219" i="4"/>
  <c r="AD220" i="4"/>
  <c r="AI220" i="4"/>
  <c r="DP220" i="4"/>
  <c r="AD222" i="4"/>
  <c r="AI222" i="4"/>
  <c r="DP222" i="4"/>
  <c r="AI223" i="4"/>
  <c r="AS193" i="4"/>
  <c r="BC193" i="4"/>
  <c r="BR193" i="4"/>
  <c r="DA193" i="4"/>
  <c r="DK193" i="4"/>
  <c r="AN194" i="4"/>
  <c r="BR194" i="4"/>
  <c r="CQ194" i="4"/>
  <c r="AD197" i="4"/>
  <c r="AS197" i="4"/>
  <c r="BH197" i="4"/>
  <c r="DA197" i="4"/>
  <c r="BH200" i="4"/>
  <c r="BM200" i="4"/>
  <c r="CG200" i="4"/>
  <c r="DU200" i="4"/>
  <c r="DA201" i="4"/>
  <c r="AX202" i="4"/>
  <c r="CV202" i="4"/>
  <c r="AD204" i="4"/>
  <c r="AI204" i="4"/>
  <c r="DP204" i="4"/>
  <c r="BH207" i="4"/>
  <c r="BM207" i="4"/>
  <c r="CG207" i="4"/>
  <c r="DU207" i="4"/>
  <c r="CQ208" i="4"/>
  <c r="Y209" i="4"/>
  <c r="AS209" i="4"/>
  <c r="DP209" i="4"/>
  <c r="BH212" i="4"/>
  <c r="BM212" i="4"/>
  <c r="CG212" i="4"/>
  <c r="DU212" i="4"/>
  <c r="Y213" i="4"/>
  <c r="AX213" i="4"/>
  <c r="CL213" i="4"/>
  <c r="CV213" i="4"/>
  <c r="DZ213" i="4"/>
  <c r="AN215" i="4"/>
  <c r="CQ215" i="4"/>
  <c r="CG216" i="4"/>
  <c r="DP216" i="4"/>
  <c r="BH218" i="4"/>
  <c r="BM218" i="4"/>
  <c r="CG218" i="4"/>
  <c r="DU218" i="4"/>
  <c r="Y219" i="4"/>
  <c r="AX219" i="4"/>
  <c r="AN220" i="4"/>
  <c r="CQ220" i="4"/>
  <c r="AN222" i="4"/>
  <c r="CQ222" i="4"/>
  <c r="CL190" i="4"/>
  <c r="AD193" i="4"/>
  <c r="AI193" i="4"/>
  <c r="DP193" i="4"/>
  <c r="BC194" i="4"/>
  <c r="DK194" i="4"/>
  <c r="AD196" i="4"/>
  <c r="AS200" i="4"/>
  <c r="BC200" i="4"/>
  <c r="BR200" i="4"/>
  <c r="DA200" i="4"/>
  <c r="DK200" i="4"/>
  <c r="BM201" i="4"/>
  <c r="AS207" i="4"/>
  <c r="BC207" i="4"/>
  <c r="BR207" i="4"/>
  <c r="DA207" i="4"/>
  <c r="DK207" i="4"/>
  <c r="AX208" i="4"/>
  <c r="CG208" i="4"/>
  <c r="CL208" i="4"/>
  <c r="CQ209" i="4"/>
  <c r="AS212" i="4"/>
  <c r="BC212" i="4"/>
  <c r="BR212" i="4"/>
  <c r="DA212" i="4"/>
  <c r="DK212" i="4"/>
  <c r="AD213" i="4"/>
  <c r="AS213" i="4"/>
  <c r="BH213" i="4"/>
  <c r="DA213" i="4"/>
  <c r="DU213" i="4"/>
  <c r="BH215" i="4"/>
  <c r="BM215" i="4"/>
  <c r="CG215" i="4"/>
  <c r="DU215" i="4"/>
  <c r="AI216" i="4"/>
  <c r="BM216" i="4"/>
  <c r="AS218" i="4"/>
  <c r="BC218" i="4"/>
  <c r="BR218" i="4"/>
  <c r="DA218" i="4"/>
  <c r="DK218" i="4"/>
  <c r="AD219" i="4"/>
  <c r="AS219" i="4"/>
  <c r="BH219" i="4"/>
  <c r="BH220" i="4"/>
  <c r="BM220" i="4"/>
  <c r="CG220" i="4"/>
  <c r="DU220" i="4"/>
  <c r="BH222" i="4"/>
  <c r="BM222" i="4"/>
  <c r="CG222" i="4"/>
  <c r="DU222" i="4"/>
  <c r="AX224" i="4"/>
  <c r="DP224" i="4"/>
  <c r="CG209" i="4"/>
  <c r="AS215" i="4"/>
  <c r="BC215" i="4"/>
  <c r="BR215" i="4"/>
  <c r="DA215" i="4"/>
  <c r="DK215" i="4"/>
  <c r="AN216" i="4"/>
  <c r="BR216" i="4"/>
  <c r="CQ216" i="4"/>
  <c r="AS220" i="4"/>
  <c r="BC220" i="4"/>
  <c r="BR220" i="4"/>
  <c r="DA220" i="4"/>
  <c r="DK220" i="4"/>
  <c r="AS222" i="4"/>
  <c r="BC222" i="4"/>
  <c r="BR222" i="4"/>
  <c r="DA222" i="4"/>
  <c r="DK222" i="4"/>
  <c r="AX28" i="4"/>
  <c r="CL28" i="4"/>
  <c r="CV28" i="4"/>
  <c r="DZ28" i="4"/>
  <c r="CV32" i="4"/>
  <c r="Y35" i="4"/>
  <c r="CL35" i="4"/>
  <c r="CV35" i="4"/>
  <c r="DZ35" i="4"/>
  <c r="Y46" i="4"/>
  <c r="DP55" i="4"/>
  <c r="DZ55" i="4"/>
  <c r="AX17" i="4"/>
  <c r="CL17" i="4"/>
  <c r="Y20" i="4"/>
  <c r="AS21" i="4"/>
  <c r="BH21" i="4"/>
  <c r="DU21" i="4"/>
  <c r="AX23" i="4"/>
  <c r="CL23" i="4"/>
  <c r="AS24" i="4"/>
  <c r="BH24" i="4"/>
  <c r="DU24" i="4"/>
  <c r="AD28" i="4"/>
  <c r="AS28" i="4"/>
  <c r="BH28" i="4"/>
  <c r="DA28" i="4"/>
  <c r="DU28" i="4"/>
  <c r="AX31" i="4"/>
  <c r="CL31" i="4"/>
  <c r="DZ31" i="4"/>
  <c r="T17" i="4"/>
  <c r="AI17" i="4"/>
  <c r="BC17" i="4"/>
  <c r="BM17" i="4"/>
  <c r="DK17" i="4"/>
  <c r="T20" i="4"/>
  <c r="AI20" i="4"/>
  <c r="BC20" i="4"/>
  <c r="BM20" i="4"/>
  <c r="DK20" i="4"/>
  <c r="AN21" i="4"/>
  <c r="BR21" i="4"/>
  <c r="CG21" i="4"/>
  <c r="CQ21" i="4"/>
  <c r="DP21" i="4"/>
  <c r="T23" i="4"/>
  <c r="AI23" i="4"/>
  <c r="BC23" i="4"/>
  <c r="BM23" i="4"/>
  <c r="DK23" i="4"/>
  <c r="AN24" i="4"/>
  <c r="BR24" i="4"/>
  <c r="CG24" i="4"/>
  <c r="CQ24" i="4"/>
  <c r="DP24" i="4"/>
  <c r="Y25" i="4"/>
  <c r="AX25" i="4"/>
  <c r="CL25" i="4"/>
  <c r="CV25" i="4"/>
  <c r="DZ25" i="4"/>
  <c r="AI27" i="4"/>
  <c r="BC27" i="4"/>
  <c r="BM27" i="4"/>
  <c r="DK27" i="4"/>
  <c r="AN28" i="4"/>
  <c r="BR28" i="4"/>
  <c r="CG28" i="4"/>
  <c r="CQ28" i="4"/>
  <c r="DP28" i="4"/>
  <c r="Y29" i="4"/>
  <c r="AX29" i="4"/>
  <c r="CL29" i="4"/>
  <c r="CV29" i="4"/>
  <c r="DZ29" i="4"/>
  <c r="AI31" i="4"/>
  <c r="BC31" i="4"/>
  <c r="BM31" i="4"/>
  <c r="DK31" i="4"/>
  <c r="AN32" i="4"/>
  <c r="BR32" i="4"/>
  <c r="CG32" i="4"/>
  <c r="CQ32" i="4"/>
  <c r="DP32" i="4"/>
  <c r="Y33" i="4"/>
  <c r="AX33" i="4"/>
  <c r="CL33" i="4"/>
  <c r="CV33" i="4"/>
  <c r="DZ33" i="4"/>
  <c r="AN35" i="4"/>
  <c r="BR35" i="4"/>
  <c r="CG35" i="4"/>
  <c r="CQ35" i="4"/>
  <c r="DP35" i="4"/>
  <c r="Y36" i="4"/>
  <c r="AX36" i="4"/>
  <c r="CL36" i="4"/>
  <c r="CV36" i="4"/>
  <c r="DZ36" i="4"/>
  <c r="AD38" i="4"/>
  <c r="Y38" i="4"/>
  <c r="AN38" i="4"/>
  <c r="AI38" i="4"/>
  <c r="AS38" i="4"/>
  <c r="AX38" i="4"/>
  <c r="BC38" i="4"/>
  <c r="BH38" i="4"/>
  <c r="BR38" i="4"/>
  <c r="BM38" i="4"/>
  <c r="CG38" i="4"/>
  <c r="CL38" i="4"/>
  <c r="CQ38" i="4"/>
  <c r="DA38" i="4"/>
  <c r="CV38" i="4"/>
  <c r="DP38" i="4"/>
  <c r="DK38" i="4"/>
  <c r="DU38" i="4"/>
  <c r="DZ38" i="4"/>
  <c r="Y39" i="4"/>
  <c r="AX39" i="4"/>
  <c r="CL39" i="4"/>
  <c r="CV39" i="4"/>
  <c r="DZ39" i="4"/>
  <c r="AI41" i="4"/>
  <c r="BC41" i="4"/>
  <c r="BM41" i="4"/>
  <c r="DK41" i="4"/>
  <c r="AN42" i="4"/>
  <c r="BR42" i="4"/>
  <c r="CG42" i="4"/>
  <c r="CQ42" i="4"/>
  <c r="DP42" i="4"/>
  <c r="Y43" i="4"/>
  <c r="AX43" i="4"/>
  <c r="CL43" i="4"/>
  <c r="CV43" i="4"/>
  <c r="DZ43" i="4"/>
  <c r="AI45" i="4"/>
  <c r="BC45" i="4"/>
  <c r="BM45" i="4"/>
  <c r="DK45" i="4"/>
  <c r="AN46" i="4"/>
  <c r="BR46" i="4"/>
  <c r="CG46" i="4"/>
  <c r="CQ46" i="4"/>
  <c r="DP46" i="4"/>
  <c r="Y47" i="4"/>
  <c r="AX47" i="4"/>
  <c r="CL47" i="4"/>
  <c r="CV47" i="4"/>
  <c r="DZ47" i="4"/>
  <c r="AI49" i="4"/>
  <c r="BC49" i="4"/>
  <c r="BM49" i="4"/>
  <c r="DK49" i="4"/>
  <c r="BC55" i="4"/>
  <c r="BR55" i="4"/>
  <c r="DK55" i="4"/>
  <c r="DK56" i="4"/>
  <c r="BM56" i="4"/>
  <c r="BC56" i="4"/>
  <c r="AI56" i="4"/>
  <c r="AD56" i="4"/>
  <c r="BR56" i="4"/>
  <c r="DP57" i="4"/>
  <c r="CQ57" i="4"/>
  <c r="CG57" i="4"/>
  <c r="BR57" i="4"/>
  <c r="AN57" i="4"/>
  <c r="Y57" i="4"/>
  <c r="AS57" i="4"/>
  <c r="BC57" i="4"/>
  <c r="CL57" i="4"/>
  <c r="DA57" i="4"/>
  <c r="DK57" i="4"/>
  <c r="AI60" i="4"/>
  <c r="AN62" i="4"/>
  <c r="AX62" i="4"/>
  <c r="BH62" i="4"/>
  <c r="CQ62" i="4"/>
  <c r="CV62" i="4"/>
  <c r="AN65" i="4"/>
  <c r="AX65" i="4"/>
  <c r="CQ65" i="4"/>
  <c r="BC68" i="4"/>
  <c r="BR68" i="4"/>
  <c r="DZ69" i="4"/>
  <c r="DU69" i="4"/>
  <c r="DK69" i="4"/>
  <c r="DP69" i="4"/>
  <c r="CV69" i="4"/>
  <c r="DA69" i="4"/>
  <c r="CQ69" i="4"/>
  <c r="CL69" i="4"/>
  <c r="CG69" i="4"/>
  <c r="BM69" i="4"/>
  <c r="BR69" i="4"/>
  <c r="BH69" i="4"/>
  <c r="BC69" i="4"/>
  <c r="AX69" i="4"/>
  <c r="AS69" i="4"/>
  <c r="AI69" i="4"/>
  <c r="AN69" i="4"/>
  <c r="Y69" i="4"/>
  <c r="AD69" i="4"/>
  <c r="AN71" i="4"/>
  <c r="AX71" i="4"/>
  <c r="BH71" i="4"/>
  <c r="CQ71" i="4"/>
  <c r="CV71" i="4"/>
  <c r="AN74" i="4"/>
  <c r="AX74" i="4"/>
  <c r="CQ74" i="4"/>
  <c r="AN75" i="4"/>
  <c r="AX75" i="4"/>
  <c r="BH75" i="4"/>
  <c r="CQ75" i="4"/>
  <c r="CV75" i="4"/>
  <c r="BM76" i="4"/>
  <c r="Y78" i="4"/>
  <c r="DK79" i="4"/>
  <c r="BM79" i="4"/>
  <c r="BC79" i="4"/>
  <c r="AI79" i="4"/>
  <c r="DU79" i="4"/>
  <c r="CV79" i="4"/>
  <c r="CQ79" i="4"/>
  <c r="BH79" i="4"/>
  <c r="AX79" i="4"/>
  <c r="AN79" i="4"/>
  <c r="BR79" i="4"/>
  <c r="AD79" i="4"/>
  <c r="CL79" i="4"/>
  <c r="DP79" i="4"/>
  <c r="DU82" i="4"/>
  <c r="DA82" i="4"/>
  <c r="BH82" i="4"/>
  <c r="AS82" i="4"/>
  <c r="AD82" i="4"/>
  <c r="CV82" i="4"/>
  <c r="CQ82" i="4"/>
  <c r="AX82" i="4"/>
  <c r="AN82" i="4"/>
  <c r="DK82" i="4"/>
  <c r="BR82" i="4"/>
  <c r="BC82" i="4"/>
  <c r="CG82" i="4"/>
  <c r="DU85" i="4"/>
  <c r="DA85" i="4"/>
  <c r="BH85" i="4"/>
  <c r="AS85" i="4"/>
  <c r="AD85" i="4"/>
  <c r="DK85" i="4"/>
  <c r="BM85" i="4"/>
  <c r="BC85" i="4"/>
  <c r="AI85" i="4"/>
  <c r="CV85" i="4"/>
  <c r="AX85" i="4"/>
  <c r="DZ85" i="4"/>
  <c r="CL85" i="4"/>
  <c r="Y85" i="4"/>
  <c r="DP85" i="4"/>
  <c r="AD86" i="4"/>
  <c r="AN89" i="4"/>
  <c r="BH94" i="4"/>
  <c r="CG101" i="4"/>
  <c r="BH103" i="4"/>
  <c r="DZ122" i="4"/>
  <c r="DU122" i="4"/>
  <c r="DK122" i="4"/>
  <c r="DP122" i="4"/>
  <c r="CV122" i="4"/>
  <c r="DA122" i="4"/>
  <c r="CQ122" i="4"/>
  <c r="CL122" i="4"/>
  <c r="CG122" i="4"/>
  <c r="BM122" i="4"/>
  <c r="BR122" i="4"/>
  <c r="BH122" i="4"/>
  <c r="BC122" i="4"/>
  <c r="AX122" i="4"/>
  <c r="AS122" i="4"/>
  <c r="AI122" i="4"/>
  <c r="AN122" i="4"/>
  <c r="Y122" i="4"/>
  <c r="AD122" i="4"/>
  <c r="Y32" i="4"/>
  <c r="AX32" i="4"/>
  <c r="DZ42" i="4"/>
  <c r="DU68" i="4"/>
  <c r="DA68" i="4"/>
  <c r="BH68" i="4"/>
  <c r="AS68" i="4"/>
  <c r="AD68" i="4"/>
  <c r="AI68" i="4"/>
  <c r="DP68" i="4"/>
  <c r="DZ68" i="4"/>
  <c r="DK86" i="4"/>
  <c r="BM86" i="4"/>
  <c r="BC86" i="4"/>
  <c r="AI86" i="4"/>
  <c r="DP86" i="4"/>
  <c r="CQ86" i="4"/>
  <c r="CG86" i="4"/>
  <c r="BR86" i="4"/>
  <c r="AN86" i="4"/>
  <c r="DZ86" i="4"/>
  <c r="CL86" i="4"/>
  <c r="Y86" i="4"/>
  <c r="CV86" i="4"/>
  <c r="AX86" i="4"/>
  <c r="AS86" i="4"/>
  <c r="DA86" i="4"/>
  <c r="DU89" i="4"/>
  <c r="DA89" i="4"/>
  <c r="BH89" i="4"/>
  <c r="AS89" i="4"/>
  <c r="AD89" i="4"/>
  <c r="DK89" i="4"/>
  <c r="BM89" i="4"/>
  <c r="BC89" i="4"/>
  <c r="AI89" i="4"/>
  <c r="CV89" i="4"/>
  <c r="AX89" i="4"/>
  <c r="DZ89" i="4"/>
  <c r="CL89" i="4"/>
  <c r="Y89" i="4"/>
  <c r="DP89" i="4"/>
  <c r="DU146" i="4"/>
  <c r="DA146" i="4"/>
  <c r="BH146" i="4"/>
  <c r="AS146" i="4"/>
  <c r="AD146" i="4"/>
  <c r="DK146" i="4"/>
  <c r="BM146" i="4"/>
  <c r="BC146" i="4"/>
  <c r="AI146" i="4"/>
  <c r="DZ146" i="4"/>
  <c r="CL146" i="4"/>
  <c r="Y146" i="4"/>
  <c r="CV146" i="4"/>
  <c r="AX146" i="4"/>
  <c r="DP146" i="4"/>
  <c r="CG146" i="4"/>
  <c r="AN146" i="4"/>
  <c r="CQ146" i="4"/>
  <c r="AX24" i="4"/>
  <c r="DZ24" i="4"/>
  <c r="Y45" i="4"/>
  <c r="AX45" i="4"/>
  <c r="CL45" i="4"/>
  <c r="CV45" i="4"/>
  <c r="DZ45" i="4"/>
  <c r="AD46" i="4"/>
  <c r="AS46" i="4"/>
  <c r="BH46" i="4"/>
  <c r="DA46" i="4"/>
  <c r="DU46" i="4"/>
  <c r="Y49" i="4"/>
  <c r="AX49" i="4"/>
  <c r="CL49" i="4"/>
  <c r="CV49" i="4"/>
  <c r="DZ49" i="4"/>
  <c r="DZ53" i="4"/>
  <c r="DU53" i="4"/>
  <c r="DK53" i="4"/>
  <c r="DP53" i="4"/>
  <c r="CV53" i="4"/>
  <c r="DA53" i="4"/>
  <c r="CQ53" i="4"/>
  <c r="CL53" i="4"/>
  <c r="CG53" i="4"/>
  <c r="BM53" i="4"/>
  <c r="BR53" i="4"/>
  <c r="BH53" i="4"/>
  <c r="BC53" i="4"/>
  <c r="AX53" i="4"/>
  <c r="AS53" i="4"/>
  <c r="AI53" i="4"/>
  <c r="AN53" i="4"/>
  <c r="Y53" i="4"/>
  <c r="AD53" i="4"/>
  <c r="AN55" i="4"/>
  <c r="AX55" i="4"/>
  <c r="CQ55" i="4"/>
  <c r="AN56" i="4"/>
  <c r="AX56" i="4"/>
  <c r="BH56" i="4"/>
  <c r="CQ56" i="4"/>
  <c r="CV56" i="4"/>
  <c r="DU56" i="4"/>
  <c r="DZ57" i="4"/>
  <c r="DK62" i="4"/>
  <c r="BM62" i="4"/>
  <c r="BC62" i="4"/>
  <c r="AI62" i="4"/>
  <c r="AD62" i="4"/>
  <c r="BR62" i="4"/>
  <c r="DP63" i="4"/>
  <c r="CQ63" i="4"/>
  <c r="CG63" i="4"/>
  <c r="BR63" i="4"/>
  <c r="AN63" i="4"/>
  <c r="Y63" i="4"/>
  <c r="AS63" i="4"/>
  <c r="BC63" i="4"/>
  <c r="CL63" i="4"/>
  <c r="DA63" i="4"/>
  <c r="DK63" i="4"/>
  <c r="DZ66" i="4"/>
  <c r="DU66" i="4"/>
  <c r="DK66" i="4"/>
  <c r="DP66" i="4"/>
  <c r="CV66" i="4"/>
  <c r="DA66" i="4"/>
  <c r="CQ66" i="4"/>
  <c r="CL66" i="4"/>
  <c r="CG66" i="4"/>
  <c r="BM66" i="4"/>
  <c r="BR66" i="4"/>
  <c r="BH66" i="4"/>
  <c r="BC66" i="4"/>
  <c r="AX66" i="4"/>
  <c r="AS66" i="4"/>
  <c r="AI66" i="4"/>
  <c r="AN66" i="4"/>
  <c r="Y66" i="4"/>
  <c r="AD66" i="4"/>
  <c r="AN68" i="4"/>
  <c r="AX68" i="4"/>
  <c r="CQ68" i="4"/>
  <c r="CV68" i="4"/>
  <c r="DK71" i="4"/>
  <c r="BM71" i="4"/>
  <c r="BC71" i="4"/>
  <c r="AI71" i="4"/>
  <c r="AD71" i="4"/>
  <c r="BR71" i="4"/>
  <c r="DP72" i="4"/>
  <c r="CQ72" i="4"/>
  <c r="CG72" i="4"/>
  <c r="BR72" i="4"/>
  <c r="AN72" i="4"/>
  <c r="Y72" i="4"/>
  <c r="AS72" i="4"/>
  <c r="BC72" i="4"/>
  <c r="CL72" i="4"/>
  <c r="DA72" i="4"/>
  <c r="DK72" i="4"/>
  <c r="DK75" i="4"/>
  <c r="BM75" i="4"/>
  <c r="BC75" i="4"/>
  <c r="AI75" i="4"/>
  <c r="AD75" i="4"/>
  <c r="BR75" i="4"/>
  <c r="DP76" i="4"/>
  <c r="CQ76" i="4"/>
  <c r="CG76" i="4"/>
  <c r="BR76" i="4"/>
  <c r="AN76" i="4"/>
  <c r="DZ76" i="4"/>
  <c r="Y76" i="4"/>
  <c r="AS76" i="4"/>
  <c r="BC76" i="4"/>
  <c r="CV76" i="4"/>
  <c r="DU76" i="4"/>
  <c r="BH86" i="4"/>
  <c r="DU86" i="4"/>
  <c r="BR89" i="4"/>
  <c r="DK90" i="4"/>
  <c r="BM90" i="4"/>
  <c r="BC90" i="4"/>
  <c r="AI90" i="4"/>
  <c r="DP90" i="4"/>
  <c r="CQ90" i="4"/>
  <c r="CG90" i="4"/>
  <c r="BR90" i="4"/>
  <c r="AN90" i="4"/>
  <c r="DZ90" i="4"/>
  <c r="CL90" i="4"/>
  <c r="Y90" i="4"/>
  <c r="CV90" i="4"/>
  <c r="AX90" i="4"/>
  <c r="AS90" i="4"/>
  <c r="DA90" i="4"/>
  <c r="DU93" i="4"/>
  <c r="DA93" i="4"/>
  <c r="BH93" i="4"/>
  <c r="AS93" i="4"/>
  <c r="AD93" i="4"/>
  <c r="DK93" i="4"/>
  <c r="BM93" i="4"/>
  <c r="BC93" i="4"/>
  <c r="AI93" i="4"/>
  <c r="CV93" i="4"/>
  <c r="AX93" i="4"/>
  <c r="DZ93" i="4"/>
  <c r="CL93" i="4"/>
  <c r="Y93" i="4"/>
  <c r="DP93" i="4"/>
  <c r="BH101" i="4"/>
  <c r="AS101" i="4"/>
  <c r="AD101" i="4"/>
  <c r="BM101" i="4"/>
  <c r="BC101" i="4"/>
  <c r="AI101" i="4"/>
  <c r="DK101" i="4"/>
  <c r="Y101" i="4"/>
  <c r="DZ101" i="4"/>
  <c r="CV101" i="4"/>
  <c r="CL101" i="4"/>
  <c r="AX101" i="4"/>
  <c r="CQ101" i="4"/>
  <c r="DU102" i="4"/>
  <c r="DA102" i="4"/>
  <c r="BH102" i="4"/>
  <c r="AS102" i="4"/>
  <c r="AD102" i="4"/>
  <c r="DK102" i="4"/>
  <c r="BM102" i="4"/>
  <c r="BC102" i="4"/>
  <c r="AI102" i="4"/>
  <c r="CV102" i="4"/>
  <c r="AX102" i="4"/>
  <c r="DZ102" i="4"/>
  <c r="CL102" i="4"/>
  <c r="Y102" i="4"/>
  <c r="DP102" i="4"/>
  <c r="DK135" i="4"/>
  <c r="BM135" i="4"/>
  <c r="BC135" i="4"/>
  <c r="AZ123" i="5" s="1"/>
  <c r="AI135" i="4"/>
  <c r="DP135" i="4"/>
  <c r="CQ135" i="4"/>
  <c r="CG135" i="4"/>
  <c r="BR135" i="4"/>
  <c r="AN135" i="4"/>
  <c r="CV135" i="4"/>
  <c r="AX135" i="4"/>
  <c r="DZ135" i="4"/>
  <c r="CL135" i="4"/>
  <c r="Y135" i="4"/>
  <c r="DA135" i="4"/>
  <c r="AS135" i="4"/>
  <c r="AD135" i="4"/>
  <c r="DU135" i="4"/>
  <c r="Y21" i="4"/>
  <c r="AX21" i="4"/>
  <c r="CL21" i="4"/>
  <c r="CV21" i="4"/>
  <c r="DZ21" i="4"/>
  <c r="Y24" i="4"/>
  <c r="CL24" i="4"/>
  <c r="CV24" i="4"/>
  <c r="Y28" i="4"/>
  <c r="CL32" i="4"/>
  <c r="DZ32" i="4"/>
  <c r="AX35" i="4"/>
  <c r="Y42" i="4"/>
  <c r="AX42" i="4"/>
  <c r="CL42" i="4"/>
  <c r="CV42" i="4"/>
  <c r="AX46" i="4"/>
  <c r="CL46" i="4"/>
  <c r="CV46" i="4"/>
  <c r="DZ46" i="4"/>
  <c r="DZ50" i="4"/>
  <c r="DU50" i="4"/>
  <c r="DK50" i="4"/>
  <c r="DP50" i="4"/>
  <c r="CV50" i="4"/>
  <c r="DA50" i="4"/>
  <c r="CQ50" i="4"/>
  <c r="CL50" i="4"/>
  <c r="CG50" i="4"/>
  <c r="BM50" i="4"/>
  <c r="BR50" i="4"/>
  <c r="DU55" i="4"/>
  <c r="DA55" i="4"/>
  <c r="BH55" i="4"/>
  <c r="AS55" i="4"/>
  <c r="AD55" i="4"/>
  <c r="AI55" i="4"/>
  <c r="Y17" i="4"/>
  <c r="CV17" i="4"/>
  <c r="DZ17" i="4"/>
  <c r="AX20" i="4"/>
  <c r="CL20" i="4"/>
  <c r="CV20" i="4"/>
  <c r="DZ20" i="4"/>
  <c r="AD21" i="4"/>
  <c r="DA21" i="4"/>
  <c r="Y23" i="4"/>
  <c r="CV23" i="4"/>
  <c r="DZ23" i="4"/>
  <c r="AD24" i="4"/>
  <c r="DA24" i="4"/>
  <c r="Y27" i="4"/>
  <c r="AX27" i="4"/>
  <c r="CL27" i="4"/>
  <c r="CV27" i="4"/>
  <c r="DZ27" i="4"/>
  <c r="Y31" i="4"/>
  <c r="CV31" i="4"/>
  <c r="AD32" i="4"/>
  <c r="AS32" i="4"/>
  <c r="BH32" i="4"/>
  <c r="DA32" i="4"/>
  <c r="DU32" i="4"/>
  <c r="AD35" i="4"/>
  <c r="AS35" i="4"/>
  <c r="BH35" i="4"/>
  <c r="DA35" i="4"/>
  <c r="DU35" i="4"/>
  <c r="Y41" i="4"/>
  <c r="AX41" i="4"/>
  <c r="CL41" i="4"/>
  <c r="CV41" i="4"/>
  <c r="DZ41" i="4"/>
  <c r="AD42" i="4"/>
  <c r="AS42" i="4"/>
  <c r="BH42" i="4"/>
  <c r="DA42" i="4"/>
  <c r="DU42" i="4"/>
  <c r="Y16" i="4"/>
  <c r="AX16" i="4"/>
  <c r="CL16" i="4"/>
  <c r="CV16" i="4"/>
  <c r="AD17" i="4"/>
  <c r="AS17" i="4"/>
  <c r="BH17" i="4"/>
  <c r="DA17" i="4"/>
  <c r="T18" i="4"/>
  <c r="AD18" i="4"/>
  <c r="Y18" i="4"/>
  <c r="AN18" i="4"/>
  <c r="AI18" i="4"/>
  <c r="AS18" i="4"/>
  <c r="AX18" i="4"/>
  <c r="BC18" i="4"/>
  <c r="BH18" i="4"/>
  <c r="BR18" i="4"/>
  <c r="BM18" i="4"/>
  <c r="CG18" i="4"/>
  <c r="CL18" i="4"/>
  <c r="CQ18" i="4"/>
  <c r="DA18" i="4"/>
  <c r="CV18" i="4"/>
  <c r="DP18" i="4"/>
  <c r="DK18" i="4"/>
  <c r="DU18" i="4"/>
  <c r="Y19" i="4"/>
  <c r="AX19" i="4"/>
  <c r="CL19" i="4"/>
  <c r="CV19" i="4"/>
  <c r="AD20" i="4"/>
  <c r="AS20" i="4"/>
  <c r="BH20" i="4"/>
  <c r="DA20" i="4"/>
  <c r="T21" i="4"/>
  <c r="AI21" i="4"/>
  <c r="BC21" i="4"/>
  <c r="BM21" i="4"/>
  <c r="AD23" i="4"/>
  <c r="AS23" i="4"/>
  <c r="BH23" i="4"/>
  <c r="DA23" i="4"/>
  <c r="T24" i="4"/>
  <c r="AI24" i="4"/>
  <c r="BC24" i="4"/>
  <c r="BM24" i="4"/>
  <c r="AN25" i="4"/>
  <c r="BR25" i="4"/>
  <c r="CG25" i="4"/>
  <c r="CQ25" i="4"/>
  <c r="Y26" i="4"/>
  <c r="AX26" i="4"/>
  <c r="CL26" i="4"/>
  <c r="CV26" i="4"/>
  <c r="AD27" i="4"/>
  <c r="AS27" i="4"/>
  <c r="BH27" i="4"/>
  <c r="DA27" i="4"/>
  <c r="AI28" i="4"/>
  <c r="BC28" i="4"/>
  <c r="BM28" i="4"/>
  <c r="AN29" i="4"/>
  <c r="BR29" i="4"/>
  <c r="CG29" i="4"/>
  <c r="CQ29" i="4"/>
  <c r="Y30" i="4"/>
  <c r="AX30" i="4"/>
  <c r="CL30" i="4"/>
  <c r="CV30" i="4"/>
  <c r="AD31" i="4"/>
  <c r="AS31" i="4"/>
  <c r="BH31" i="4"/>
  <c r="DA31" i="4"/>
  <c r="AI32" i="4"/>
  <c r="BC32" i="4"/>
  <c r="BM32" i="4"/>
  <c r="AN33" i="4"/>
  <c r="BR33" i="4"/>
  <c r="CG33" i="4"/>
  <c r="CQ33" i="4"/>
  <c r="AI35" i="4"/>
  <c r="BC35" i="4"/>
  <c r="BM35" i="4"/>
  <c r="AN36" i="4"/>
  <c r="BR36" i="4"/>
  <c r="CG36" i="4"/>
  <c r="CQ36" i="4"/>
  <c r="Y37" i="4"/>
  <c r="AX37" i="4"/>
  <c r="CL37" i="4"/>
  <c r="CV37" i="4"/>
  <c r="AN39" i="4"/>
  <c r="BR39" i="4"/>
  <c r="CG39" i="4"/>
  <c r="CQ39" i="4"/>
  <c r="Y40" i="4"/>
  <c r="AX40" i="4"/>
  <c r="CL40" i="4"/>
  <c r="CV40" i="4"/>
  <c r="AD41" i="4"/>
  <c r="AS41" i="4"/>
  <c r="BH41" i="4"/>
  <c r="DA41" i="4"/>
  <c r="AI42" i="4"/>
  <c r="BC42" i="4"/>
  <c r="BM42" i="4"/>
  <c r="AN43" i="4"/>
  <c r="BR43" i="4"/>
  <c r="CG43" i="4"/>
  <c r="CQ43" i="4"/>
  <c r="Y44" i="4"/>
  <c r="AX44" i="4"/>
  <c r="CL44" i="4"/>
  <c r="CV44" i="4"/>
  <c r="AD45" i="4"/>
  <c r="AS45" i="4"/>
  <c r="BH45" i="4"/>
  <c r="DA45" i="4"/>
  <c r="AI46" i="4"/>
  <c r="BC46" i="4"/>
  <c r="BM46" i="4"/>
  <c r="AN47" i="4"/>
  <c r="BR47" i="4"/>
  <c r="CG47" i="4"/>
  <c r="CQ47" i="4"/>
  <c r="Y48" i="4"/>
  <c r="AX48" i="4"/>
  <c r="CL48" i="4"/>
  <c r="CV48" i="4"/>
  <c r="AD49" i="4"/>
  <c r="AS49" i="4"/>
  <c r="BH49" i="4"/>
  <c r="DA49" i="4"/>
  <c r="AD50" i="4"/>
  <c r="Y50" i="4"/>
  <c r="AN50" i="4"/>
  <c r="AI50" i="4"/>
  <c r="AS50" i="4"/>
  <c r="AX50" i="4"/>
  <c r="BC50" i="4"/>
  <c r="BH50" i="4"/>
  <c r="DU52" i="4"/>
  <c r="DA52" i="4"/>
  <c r="BH52" i="4"/>
  <c r="AS52" i="4"/>
  <c r="AD52" i="4"/>
  <c r="AI52" i="4"/>
  <c r="DP52" i="4"/>
  <c r="DZ52" i="4"/>
  <c r="Y55" i="4"/>
  <c r="BM55" i="4"/>
  <c r="CG55" i="4"/>
  <c r="CL55" i="4"/>
  <c r="Y56" i="4"/>
  <c r="AS56" i="4"/>
  <c r="CG56" i="4"/>
  <c r="CL56" i="4"/>
  <c r="DA56" i="4"/>
  <c r="AX57" i="4"/>
  <c r="BH57" i="4"/>
  <c r="BM57" i="4"/>
  <c r="CV57" i="4"/>
  <c r="DU57" i="4"/>
  <c r="DK59" i="4"/>
  <c r="BM59" i="4"/>
  <c r="BC59" i="4"/>
  <c r="AI59" i="4"/>
  <c r="AD59" i="4"/>
  <c r="BR59" i="4"/>
  <c r="DP60" i="4"/>
  <c r="CQ60" i="4"/>
  <c r="CG60" i="4"/>
  <c r="BR60" i="4"/>
  <c r="AN60" i="4"/>
  <c r="Y60" i="4"/>
  <c r="AS60" i="4"/>
  <c r="BC60" i="4"/>
  <c r="CL60" i="4"/>
  <c r="DA60" i="4"/>
  <c r="DK60" i="4"/>
  <c r="DP62" i="4"/>
  <c r="DZ62" i="4"/>
  <c r="AD63" i="4"/>
  <c r="AI63" i="4"/>
  <c r="DU65" i="4"/>
  <c r="DA65" i="4"/>
  <c r="BH65" i="4"/>
  <c r="AS65" i="4"/>
  <c r="AD65" i="4"/>
  <c r="AI65" i="4"/>
  <c r="DP65" i="4"/>
  <c r="DZ65" i="4"/>
  <c r="Y68" i="4"/>
  <c r="BM68" i="4"/>
  <c r="CG68" i="4"/>
  <c r="CL68" i="4"/>
  <c r="DP71" i="4"/>
  <c r="DZ71" i="4"/>
  <c r="AD72" i="4"/>
  <c r="AI72" i="4"/>
  <c r="DU74" i="4"/>
  <c r="DA74" i="4"/>
  <c r="BH74" i="4"/>
  <c r="AS74" i="4"/>
  <c r="AD74" i="4"/>
  <c r="AI74" i="4"/>
  <c r="DP74" i="4"/>
  <c r="DZ74" i="4"/>
  <c r="DP75" i="4"/>
  <c r="DZ75" i="4"/>
  <c r="AD76" i="4"/>
  <c r="AI76" i="4"/>
  <c r="CL76" i="4"/>
  <c r="DA76" i="4"/>
  <c r="DK76" i="4"/>
  <c r="DU78" i="4"/>
  <c r="DA78" i="4"/>
  <c r="BH78" i="4"/>
  <c r="AS78" i="4"/>
  <c r="AD78" i="4"/>
  <c r="CV78" i="4"/>
  <c r="CQ78" i="4"/>
  <c r="AX78" i="4"/>
  <c r="AN78" i="4"/>
  <c r="BC78" i="4"/>
  <c r="BR78" i="4"/>
  <c r="CG89" i="4"/>
  <c r="BH90" i="4"/>
  <c r="DU90" i="4"/>
  <c r="BR93" i="4"/>
  <c r="DK94" i="4"/>
  <c r="BM94" i="4"/>
  <c r="BC94" i="4"/>
  <c r="AI94" i="4"/>
  <c r="DP94" i="4"/>
  <c r="CQ94" i="4"/>
  <c r="CG94" i="4"/>
  <c r="BR94" i="4"/>
  <c r="AN94" i="4"/>
  <c r="DZ94" i="4"/>
  <c r="CL94" i="4"/>
  <c r="Y94" i="4"/>
  <c r="CV94" i="4"/>
  <c r="AX94" i="4"/>
  <c r="AS94" i="4"/>
  <c r="DA94" i="4"/>
  <c r="BR101" i="4"/>
  <c r="DA101" i="4"/>
  <c r="BR102" i="4"/>
  <c r="DK103" i="4"/>
  <c r="BM103" i="4"/>
  <c r="BC103" i="4"/>
  <c r="AI103" i="4"/>
  <c r="DP103" i="4"/>
  <c r="CQ103" i="4"/>
  <c r="CG103" i="4"/>
  <c r="BR103" i="4"/>
  <c r="AN103" i="4"/>
  <c r="DZ103" i="4"/>
  <c r="CL103" i="4"/>
  <c r="Y103" i="4"/>
  <c r="CV103" i="4"/>
  <c r="AX103" i="4"/>
  <c r="AS103" i="4"/>
  <c r="DA103" i="4"/>
  <c r="DP80" i="4"/>
  <c r="CQ80" i="4"/>
  <c r="CG80" i="4"/>
  <c r="BR80" i="4"/>
  <c r="AN80" i="4"/>
  <c r="Y80" i="4"/>
  <c r="AS80" i="4"/>
  <c r="BC80" i="4"/>
  <c r="CL80" i="4"/>
  <c r="DA80" i="4"/>
  <c r="DK80" i="4"/>
  <c r="DK83" i="4"/>
  <c r="BM83" i="4"/>
  <c r="BC83" i="4"/>
  <c r="AI83" i="4"/>
  <c r="AD83" i="4"/>
  <c r="BR83" i="4"/>
  <c r="Y84" i="4"/>
  <c r="AX84" i="4"/>
  <c r="CL84" i="4"/>
  <c r="CV84" i="4"/>
  <c r="DZ84" i="4"/>
  <c r="DU98" i="4"/>
  <c r="DA98" i="4"/>
  <c r="BH98" i="4"/>
  <c r="AS98" i="4"/>
  <c r="AD98" i="4"/>
  <c r="DK98" i="4"/>
  <c r="BM98" i="4"/>
  <c r="BC98" i="4"/>
  <c r="AI98" i="4"/>
  <c r="AN98" i="4"/>
  <c r="BR98" i="4"/>
  <c r="CQ98" i="4"/>
  <c r="DK99" i="4"/>
  <c r="BM99" i="4"/>
  <c r="BC99" i="4"/>
  <c r="AI99" i="4"/>
  <c r="DP99" i="4"/>
  <c r="CQ99" i="4"/>
  <c r="CG99" i="4"/>
  <c r="BR99" i="4"/>
  <c r="AN99" i="4"/>
  <c r="AD99" i="4"/>
  <c r="BH99" i="4"/>
  <c r="DU99" i="4"/>
  <c r="BC119" i="4"/>
  <c r="DZ125" i="4"/>
  <c r="DU125" i="4"/>
  <c r="DK125" i="4"/>
  <c r="DP125" i="4"/>
  <c r="CV125" i="4"/>
  <c r="DA125" i="4"/>
  <c r="CQ125" i="4"/>
  <c r="CL125" i="4"/>
  <c r="CG125" i="4"/>
  <c r="BM125" i="4"/>
  <c r="BR125" i="4"/>
  <c r="BH125" i="4"/>
  <c r="BC125" i="4"/>
  <c r="AX125" i="4"/>
  <c r="AS125" i="4"/>
  <c r="AI125" i="4"/>
  <c r="AN125" i="4"/>
  <c r="Y125" i="4"/>
  <c r="AD125" i="4"/>
  <c r="DU141" i="4"/>
  <c r="DA141" i="4"/>
  <c r="BH141" i="4"/>
  <c r="AS141" i="4"/>
  <c r="AD141" i="4"/>
  <c r="DK141" i="4"/>
  <c r="BM141" i="4"/>
  <c r="BC141" i="4"/>
  <c r="AI141" i="4"/>
  <c r="DZ141" i="4"/>
  <c r="CL141" i="4"/>
  <c r="Y141" i="4"/>
  <c r="CV141" i="4"/>
  <c r="AX141" i="4"/>
  <c r="DP141" i="4"/>
  <c r="CG141" i="4"/>
  <c r="BR141" i="4"/>
  <c r="DP119" i="4"/>
  <c r="CQ119" i="4"/>
  <c r="CG119" i="4"/>
  <c r="BR119" i="4"/>
  <c r="AN119" i="4"/>
  <c r="AI119" i="4"/>
  <c r="AD119" i="4"/>
  <c r="DU119" i="4"/>
  <c r="CV119" i="4"/>
  <c r="BM119" i="4"/>
  <c r="BH119" i="4"/>
  <c r="AX119" i="4"/>
  <c r="DZ119" i="4"/>
  <c r="AS119" i="4"/>
  <c r="CL119" i="4"/>
  <c r="DU134" i="4"/>
  <c r="DA134" i="4"/>
  <c r="BH134" i="4"/>
  <c r="AS134" i="4"/>
  <c r="AD134" i="4"/>
  <c r="DK134" i="4"/>
  <c r="BM134" i="4"/>
  <c r="BC134" i="4"/>
  <c r="AI134" i="4"/>
  <c r="DZ134" i="4"/>
  <c r="CL134" i="4"/>
  <c r="Y134" i="4"/>
  <c r="CV134" i="4"/>
  <c r="AX134" i="4"/>
  <c r="DP134" i="4"/>
  <c r="CG134" i="4"/>
  <c r="BR134" i="4"/>
  <c r="DK147" i="4"/>
  <c r="BM147" i="4"/>
  <c r="BC147" i="4"/>
  <c r="AI147" i="4"/>
  <c r="DP147" i="4"/>
  <c r="CQ147" i="4"/>
  <c r="CG147" i="4"/>
  <c r="BR147" i="4"/>
  <c r="AN147" i="4"/>
  <c r="CV147" i="4"/>
  <c r="AX147" i="4"/>
  <c r="DZ147" i="4"/>
  <c r="CL147" i="4"/>
  <c r="Y147" i="4"/>
  <c r="DA147" i="4"/>
  <c r="AS147" i="4"/>
  <c r="BH147" i="4"/>
  <c r="DZ80" i="4"/>
  <c r="AN83" i="4"/>
  <c r="AX83" i="4"/>
  <c r="BH83" i="4"/>
  <c r="CQ83" i="4"/>
  <c r="CV83" i="4"/>
  <c r="DU83" i="4"/>
  <c r="AI84" i="4"/>
  <c r="BC84" i="4"/>
  <c r="BM84" i="4"/>
  <c r="CG98" i="4"/>
  <c r="DP98" i="4"/>
  <c r="AS99" i="4"/>
  <c r="DA99" i="4"/>
  <c r="DU108" i="4"/>
  <c r="DA108" i="4"/>
  <c r="BH108" i="4"/>
  <c r="AS108" i="4"/>
  <c r="AD108" i="4"/>
  <c r="DK108" i="4"/>
  <c r="BM108" i="4"/>
  <c r="BC108" i="4"/>
  <c r="AI108" i="4"/>
  <c r="AN108" i="4"/>
  <c r="BR108" i="4"/>
  <c r="CQ108" i="4"/>
  <c r="DK109" i="4"/>
  <c r="BM109" i="4"/>
  <c r="BC109" i="4"/>
  <c r="AI109" i="4"/>
  <c r="DP109" i="4"/>
  <c r="CQ109" i="4"/>
  <c r="CG109" i="4"/>
  <c r="BR109" i="4"/>
  <c r="AN109" i="4"/>
  <c r="AD109" i="4"/>
  <c r="BH109" i="4"/>
  <c r="DU109" i="4"/>
  <c r="DU112" i="4"/>
  <c r="DA112" i="4"/>
  <c r="BH112" i="4"/>
  <c r="AS112" i="4"/>
  <c r="AD112" i="4"/>
  <c r="DK112" i="4"/>
  <c r="BM112" i="4"/>
  <c r="BC112" i="4"/>
  <c r="AI112" i="4"/>
  <c r="AN112" i="4"/>
  <c r="BR112" i="4"/>
  <c r="CQ112" i="4"/>
  <c r="DK113" i="4"/>
  <c r="BM113" i="4"/>
  <c r="BC113" i="4"/>
  <c r="AI113" i="4"/>
  <c r="DP113" i="4"/>
  <c r="CQ113" i="4"/>
  <c r="CG113" i="4"/>
  <c r="BR113" i="4"/>
  <c r="AN113" i="4"/>
  <c r="AD113" i="4"/>
  <c r="BH113" i="4"/>
  <c r="DU113" i="4"/>
  <c r="Y119" i="4"/>
  <c r="CQ134" i="4"/>
  <c r="DK142" i="4"/>
  <c r="BM142" i="4"/>
  <c r="BC142" i="4"/>
  <c r="AI142" i="4"/>
  <c r="DP142" i="4"/>
  <c r="CQ142" i="4"/>
  <c r="CG142" i="4"/>
  <c r="BR142" i="4"/>
  <c r="AN142" i="4"/>
  <c r="CV142" i="4"/>
  <c r="AX142" i="4"/>
  <c r="DZ142" i="4"/>
  <c r="CL142" i="4"/>
  <c r="Y142" i="4"/>
  <c r="DA142" i="4"/>
  <c r="AS142" i="4"/>
  <c r="BH142" i="4"/>
  <c r="Y87" i="4"/>
  <c r="AX87" i="4"/>
  <c r="CL87" i="4"/>
  <c r="CV87" i="4"/>
  <c r="DZ87" i="4"/>
  <c r="Y91" i="4"/>
  <c r="AX91" i="4"/>
  <c r="CL91" i="4"/>
  <c r="CV91" i="4"/>
  <c r="DZ91" i="4"/>
  <c r="Y95" i="4"/>
  <c r="AX95" i="4"/>
  <c r="CL95" i="4"/>
  <c r="CV95" i="4"/>
  <c r="DP95" i="4"/>
  <c r="DK95" i="4"/>
  <c r="DU95" i="4"/>
  <c r="DZ95" i="4"/>
  <c r="Y96" i="4"/>
  <c r="AX96" i="4"/>
  <c r="CL96" i="4"/>
  <c r="CV96" i="4"/>
  <c r="DZ96" i="4"/>
  <c r="Y104" i="4"/>
  <c r="AX104" i="4"/>
  <c r="CL104" i="4"/>
  <c r="CV104" i="4"/>
  <c r="AN105" i="4"/>
  <c r="BR105" i="4"/>
  <c r="CG105" i="4"/>
  <c r="CQ105" i="4"/>
  <c r="DP105" i="4"/>
  <c r="Y106" i="4"/>
  <c r="AX106" i="4"/>
  <c r="CL106" i="4"/>
  <c r="CV106" i="4"/>
  <c r="DZ106" i="4"/>
  <c r="Y110" i="4"/>
  <c r="AX110" i="4"/>
  <c r="CL110" i="4"/>
  <c r="CV110" i="4"/>
  <c r="DZ110" i="4"/>
  <c r="Y114" i="4"/>
  <c r="AX114" i="4"/>
  <c r="CL114" i="4"/>
  <c r="CV114" i="4"/>
  <c r="DZ114" i="4"/>
  <c r="DP116" i="4"/>
  <c r="CQ116" i="4"/>
  <c r="CG116" i="4"/>
  <c r="BR116" i="4"/>
  <c r="AN116" i="4"/>
  <c r="Y116" i="4"/>
  <c r="AS116" i="4"/>
  <c r="BC116" i="4"/>
  <c r="CL116" i="4"/>
  <c r="DA116" i="4"/>
  <c r="DK116" i="4"/>
  <c r="CG124" i="4"/>
  <c r="DU128" i="4"/>
  <c r="DA128" i="4"/>
  <c r="BH128" i="4"/>
  <c r="AS128" i="4"/>
  <c r="AD128" i="4"/>
  <c r="DK128" i="4"/>
  <c r="BM128" i="4"/>
  <c r="BC128" i="4"/>
  <c r="AI128" i="4"/>
  <c r="AN128" i="4"/>
  <c r="BR128" i="4"/>
  <c r="CQ128" i="4"/>
  <c r="DK129" i="4"/>
  <c r="BM129" i="4"/>
  <c r="BC129" i="4"/>
  <c r="AI129" i="4"/>
  <c r="DP129" i="4"/>
  <c r="CQ129" i="4"/>
  <c r="CG129" i="4"/>
  <c r="BR129" i="4"/>
  <c r="AN129" i="4"/>
  <c r="AD129" i="4"/>
  <c r="BH129" i="4"/>
  <c r="DU129" i="4"/>
  <c r="AX131" i="4"/>
  <c r="Y132" i="4"/>
  <c r="CL132" i="4"/>
  <c r="DK138" i="4"/>
  <c r="DP138" i="4"/>
  <c r="CQ138" i="4"/>
  <c r="CL138" i="4"/>
  <c r="CG138" i="4"/>
  <c r="BM138" i="4"/>
  <c r="BR138" i="4"/>
  <c r="BH138" i="4"/>
  <c r="BC138" i="4"/>
  <c r="AX138" i="4"/>
  <c r="AS138" i="4"/>
  <c r="AI138" i="4"/>
  <c r="AN138" i="4"/>
  <c r="Y138" i="4"/>
  <c r="AD138" i="4"/>
  <c r="DU138" i="4"/>
  <c r="DU150" i="4"/>
  <c r="DA150" i="4"/>
  <c r="BH150" i="4"/>
  <c r="AS150" i="4"/>
  <c r="AD150" i="4"/>
  <c r="DK150" i="4"/>
  <c r="BM150" i="4"/>
  <c r="BC150" i="4"/>
  <c r="AI150" i="4"/>
  <c r="AN150" i="4"/>
  <c r="BR150" i="4"/>
  <c r="CQ150" i="4"/>
  <c r="DZ151" i="4"/>
  <c r="DU151" i="4"/>
  <c r="DK151" i="4"/>
  <c r="DP151" i="4"/>
  <c r="CV151" i="4"/>
  <c r="DA151" i="4"/>
  <c r="CQ151" i="4"/>
  <c r="CL151" i="4"/>
  <c r="CG151" i="4"/>
  <c r="BM151" i="4"/>
  <c r="BR151" i="4"/>
  <c r="BH151" i="4"/>
  <c r="BC151" i="4"/>
  <c r="AI151" i="4"/>
  <c r="AN151" i="4"/>
  <c r="AD151" i="4"/>
  <c r="DZ153" i="4"/>
  <c r="CV153" i="4"/>
  <c r="CL153" i="4"/>
  <c r="AX153" i="4"/>
  <c r="DK153" i="4"/>
  <c r="DA153" i="4"/>
  <c r="BR153" i="4"/>
  <c r="BC153" i="4"/>
  <c r="AS153" i="4"/>
  <c r="AD153" i="4"/>
  <c r="DP153" i="4"/>
  <c r="AI153" i="4"/>
  <c r="AN153" i="4"/>
  <c r="BM153" i="4"/>
  <c r="CG153" i="4"/>
  <c r="AD157" i="4"/>
  <c r="AX158" i="4"/>
  <c r="BH158" i="4"/>
  <c r="DP163" i="4"/>
  <c r="CQ163" i="4"/>
  <c r="CG163" i="4"/>
  <c r="BR163" i="4"/>
  <c r="AN163" i="4"/>
  <c r="AI163" i="4"/>
  <c r="AD163" i="4"/>
  <c r="DU163" i="4"/>
  <c r="CV163" i="4"/>
  <c r="BM163" i="4"/>
  <c r="BH163" i="4"/>
  <c r="AX163" i="4"/>
  <c r="DZ163" i="4"/>
  <c r="AS163" i="4"/>
  <c r="CL163" i="4"/>
  <c r="AX166" i="4"/>
  <c r="CV166" i="4"/>
  <c r="AI181" i="4"/>
  <c r="DZ124" i="4"/>
  <c r="CV124" i="4"/>
  <c r="CL124" i="4"/>
  <c r="AX124" i="4"/>
  <c r="DU124" i="4"/>
  <c r="DA124" i="4"/>
  <c r="BH124" i="4"/>
  <c r="AS124" i="4"/>
  <c r="AD124" i="4"/>
  <c r="AI124" i="4"/>
  <c r="BM124" i="4"/>
  <c r="DU131" i="4"/>
  <c r="DA131" i="4"/>
  <c r="BH131" i="4"/>
  <c r="AS131" i="4"/>
  <c r="AD131" i="4"/>
  <c r="DK131" i="4"/>
  <c r="BM131" i="4"/>
  <c r="BC131" i="4"/>
  <c r="AI131" i="4"/>
  <c r="AN131" i="4"/>
  <c r="BR131" i="4"/>
  <c r="CQ131" i="4"/>
  <c r="DK132" i="4"/>
  <c r="BM132" i="4"/>
  <c r="BC132" i="4"/>
  <c r="AI132" i="4"/>
  <c r="DP132" i="4"/>
  <c r="CQ132" i="4"/>
  <c r="CG132" i="4"/>
  <c r="BR132" i="4"/>
  <c r="AN132" i="4"/>
  <c r="AD132" i="4"/>
  <c r="BH132" i="4"/>
  <c r="DU132" i="4"/>
  <c r="DK157" i="4"/>
  <c r="BM157" i="4"/>
  <c r="BC157" i="4"/>
  <c r="AI157" i="4"/>
  <c r="DZ157" i="4"/>
  <c r="DP157" i="4"/>
  <c r="DU157" i="4"/>
  <c r="CV157" i="4"/>
  <c r="CQ157" i="4"/>
  <c r="BH157" i="4"/>
  <c r="AX157" i="4"/>
  <c r="AN157" i="4"/>
  <c r="CG157" i="4"/>
  <c r="CL157" i="4"/>
  <c r="DP158" i="4"/>
  <c r="CQ158" i="4"/>
  <c r="CG158" i="4"/>
  <c r="BR158" i="4"/>
  <c r="AN158" i="4"/>
  <c r="AI158" i="4"/>
  <c r="AD158" i="4"/>
  <c r="DZ158" i="4"/>
  <c r="AS158" i="4"/>
  <c r="BC158" i="4"/>
  <c r="DU166" i="4"/>
  <c r="DA166" i="4"/>
  <c r="BH166" i="4"/>
  <c r="AS166" i="4"/>
  <c r="AD166" i="4"/>
  <c r="DP166" i="4"/>
  <c r="CQ166" i="4"/>
  <c r="CG166" i="4"/>
  <c r="BR166" i="4"/>
  <c r="AN166" i="4"/>
  <c r="DK166" i="4"/>
  <c r="BM166" i="4"/>
  <c r="BC166" i="4"/>
  <c r="AI166" i="4"/>
  <c r="CQ181" i="4"/>
  <c r="CG181" i="4"/>
  <c r="BR181" i="4"/>
  <c r="AN181" i="4"/>
  <c r="BM181" i="4"/>
  <c r="BH181" i="4"/>
  <c r="AX181" i="4"/>
  <c r="DZ181" i="4"/>
  <c r="DU181" i="4"/>
  <c r="DK181" i="4"/>
  <c r="DP181" i="4"/>
  <c r="CV181" i="4"/>
  <c r="DA181" i="4"/>
  <c r="CL181" i="4"/>
  <c r="AS181" i="4"/>
  <c r="Y181" i="4"/>
  <c r="BC181" i="4"/>
  <c r="Y51" i="4"/>
  <c r="AX51" i="4"/>
  <c r="CL51" i="4"/>
  <c r="CV51" i="4"/>
  <c r="Y54" i="4"/>
  <c r="AX54" i="4"/>
  <c r="CL54" i="4"/>
  <c r="CV54" i="4"/>
  <c r="Y64" i="4"/>
  <c r="AX64" i="4"/>
  <c r="CL64" i="4"/>
  <c r="CV64" i="4"/>
  <c r="Y67" i="4"/>
  <c r="AX67" i="4"/>
  <c r="CL67" i="4"/>
  <c r="CV67" i="4"/>
  <c r="AD70" i="4"/>
  <c r="AS70" i="4"/>
  <c r="BH70" i="4"/>
  <c r="DA70" i="4"/>
  <c r="Y73" i="4"/>
  <c r="AX73" i="4"/>
  <c r="CL73" i="4"/>
  <c r="CV73" i="4"/>
  <c r="Y77" i="4"/>
  <c r="AX77" i="4"/>
  <c r="CL77" i="4"/>
  <c r="CV77" i="4"/>
  <c r="Y81" i="4"/>
  <c r="AX81" i="4"/>
  <c r="CL81" i="4"/>
  <c r="CV81" i="4"/>
  <c r="AN87" i="4"/>
  <c r="BR87" i="4"/>
  <c r="CG87" i="4"/>
  <c r="CQ87" i="4"/>
  <c r="Y88" i="4"/>
  <c r="AX88" i="4"/>
  <c r="CL88" i="4"/>
  <c r="CV88" i="4"/>
  <c r="AN91" i="4"/>
  <c r="BR91" i="4"/>
  <c r="CG91" i="4"/>
  <c r="CQ91" i="4"/>
  <c r="Y92" i="4"/>
  <c r="AX92" i="4"/>
  <c r="CL92" i="4"/>
  <c r="CV92" i="4"/>
  <c r="AN95" i="4"/>
  <c r="BR95" i="4"/>
  <c r="CG95" i="4"/>
  <c r="AN96" i="4"/>
  <c r="BR96" i="4"/>
  <c r="CG96" i="4"/>
  <c r="CQ96" i="4"/>
  <c r="Y97" i="4"/>
  <c r="AX97" i="4"/>
  <c r="CL97" i="4"/>
  <c r="CV97" i="4"/>
  <c r="AN104" i="4"/>
  <c r="BR104" i="4"/>
  <c r="CG104" i="4"/>
  <c r="CQ104" i="4"/>
  <c r="AI105" i="4"/>
  <c r="BC105" i="4"/>
  <c r="BM105" i="4"/>
  <c r="AN106" i="4"/>
  <c r="BR106" i="4"/>
  <c r="CG106" i="4"/>
  <c r="CQ106" i="4"/>
  <c r="Y107" i="4"/>
  <c r="AX107" i="4"/>
  <c r="CL107" i="4"/>
  <c r="CV107" i="4"/>
  <c r="AN110" i="4"/>
  <c r="BR110" i="4"/>
  <c r="CG110" i="4"/>
  <c r="CQ110" i="4"/>
  <c r="Y111" i="4"/>
  <c r="AX111" i="4"/>
  <c r="CL111" i="4"/>
  <c r="CV111" i="4"/>
  <c r="AN114" i="4"/>
  <c r="BR114" i="4"/>
  <c r="CG114" i="4"/>
  <c r="CQ114" i="4"/>
  <c r="DK115" i="4"/>
  <c r="Y115" i="4"/>
  <c r="AX115" i="4"/>
  <c r="CL115" i="4"/>
  <c r="DA115" i="4"/>
  <c r="AX116" i="4"/>
  <c r="BH116" i="4"/>
  <c r="BM116" i="4"/>
  <c r="CV116" i="4"/>
  <c r="DU116" i="4"/>
  <c r="DU121" i="4"/>
  <c r="DA121" i="4"/>
  <c r="BH121" i="4"/>
  <c r="AS121" i="4"/>
  <c r="AD121" i="4"/>
  <c r="AI121" i="4"/>
  <c r="DP121" i="4"/>
  <c r="DZ121" i="4"/>
  <c r="Y124" i="4"/>
  <c r="BC124" i="4"/>
  <c r="DK124" i="4"/>
  <c r="CG131" i="4"/>
  <c r="DP131" i="4"/>
  <c r="AS132" i="4"/>
  <c r="DA132" i="4"/>
  <c r="DZ155" i="4"/>
  <c r="DU155" i="4"/>
  <c r="DK155" i="4"/>
  <c r="DP155" i="4"/>
  <c r="CV155" i="4"/>
  <c r="DA155" i="4"/>
  <c r="CQ155" i="4"/>
  <c r="CL155" i="4"/>
  <c r="CG155" i="4"/>
  <c r="BM155" i="4"/>
  <c r="BR155" i="4"/>
  <c r="BH155" i="4"/>
  <c r="BC155" i="4"/>
  <c r="AX155" i="4"/>
  <c r="AS155" i="4"/>
  <c r="AI155" i="4"/>
  <c r="AN155" i="4"/>
  <c r="Y155" i="4"/>
  <c r="AD155" i="4"/>
  <c r="Y157" i="4"/>
  <c r="BR157" i="4"/>
  <c r="BM158" i="4"/>
  <c r="DA158" i="4"/>
  <c r="DK158" i="4"/>
  <c r="Y166" i="4"/>
  <c r="CL166" i="4"/>
  <c r="DP172" i="4"/>
  <c r="CQ172" i="4"/>
  <c r="CG172" i="4"/>
  <c r="BR172" i="4"/>
  <c r="AN172" i="4"/>
  <c r="AI172" i="4"/>
  <c r="AD172" i="4"/>
  <c r="DZ172" i="4"/>
  <c r="DU172" i="4"/>
  <c r="CV172" i="4"/>
  <c r="Y172" i="4"/>
  <c r="CL172" i="4"/>
  <c r="BH172" i="4"/>
  <c r="AX172" i="4"/>
  <c r="DK172" i="4"/>
  <c r="DA172" i="4"/>
  <c r="BM172" i="4"/>
  <c r="DK198" i="4"/>
  <c r="BM198" i="4"/>
  <c r="BC198" i="4"/>
  <c r="AI198" i="4"/>
  <c r="DZ198" i="4"/>
  <c r="DP198" i="4"/>
  <c r="DA198" i="4"/>
  <c r="CL198" i="4"/>
  <c r="CG198" i="4"/>
  <c r="AS198" i="4"/>
  <c r="Y198" i="4"/>
  <c r="DU198" i="4"/>
  <c r="CV198" i="4"/>
  <c r="CQ198" i="4"/>
  <c r="BH198" i="4"/>
  <c r="AX198" i="4"/>
  <c r="AN198" i="4"/>
  <c r="AD198" i="4"/>
  <c r="BR198" i="4"/>
  <c r="Y117" i="4"/>
  <c r="AX117" i="4"/>
  <c r="CL117" i="4"/>
  <c r="CV117" i="4"/>
  <c r="Y120" i="4"/>
  <c r="AX120" i="4"/>
  <c r="CL120" i="4"/>
  <c r="CV120" i="4"/>
  <c r="Y123" i="4"/>
  <c r="AX123" i="4"/>
  <c r="CL123" i="4"/>
  <c r="CV123" i="4"/>
  <c r="Y126" i="4"/>
  <c r="AX126" i="4"/>
  <c r="CL126" i="4"/>
  <c r="CV126" i="4"/>
  <c r="AD127" i="4"/>
  <c r="AS127" i="4"/>
  <c r="BH127" i="4"/>
  <c r="DA127" i="4"/>
  <c r="DU127" i="4"/>
  <c r="Y136" i="4"/>
  <c r="AX136" i="4"/>
  <c r="CL136" i="4"/>
  <c r="CV136" i="4"/>
  <c r="AD137" i="4"/>
  <c r="AS137" i="4"/>
  <c r="BH137" i="4"/>
  <c r="DA137" i="4"/>
  <c r="DU137" i="4"/>
  <c r="Y139" i="4"/>
  <c r="AX139" i="4"/>
  <c r="CL139" i="4"/>
  <c r="CV139" i="4"/>
  <c r="AD140" i="4"/>
  <c r="AS140" i="4"/>
  <c r="BH140" i="4"/>
  <c r="DA140" i="4"/>
  <c r="DU140" i="4"/>
  <c r="Y143" i="4"/>
  <c r="AX143" i="4"/>
  <c r="CL143" i="4"/>
  <c r="CV143" i="4"/>
  <c r="AD144" i="4"/>
  <c r="AS144" i="4"/>
  <c r="BH144" i="4"/>
  <c r="CL144" i="4"/>
  <c r="CV144" i="4"/>
  <c r="DZ144" i="4"/>
  <c r="AD145" i="4"/>
  <c r="AS145" i="4"/>
  <c r="BH145" i="4"/>
  <c r="DA145" i="4"/>
  <c r="DU145" i="4"/>
  <c r="Y148" i="4"/>
  <c r="AX148" i="4"/>
  <c r="CL148" i="4"/>
  <c r="CV148" i="4"/>
  <c r="AD149" i="4"/>
  <c r="AS149" i="4"/>
  <c r="BH149" i="4"/>
  <c r="DA149" i="4"/>
  <c r="DU149" i="4"/>
  <c r="AD152" i="4"/>
  <c r="AS152" i="4"/>
  <c r="BH152" i="4"/>
  <c r="DA152" i="4"/>
  <c r="DU152" i="4"/>
  <c r="AN154" i="4"/>
  <c r="AX154" i="4"/>
  <c r="CQ154" i="4"/>
  <c r="BH162" i="4"/>
  <c r="AS162" i="4"/>
  <c r="AD162" i="4"/>
  <c r="AI162" i="4"/>
  <c r="Y165" i="4"/>
  <c r="AS165" i="4"/>
  <c r="AX167" i="4"/>
  <c r="Y168" i="4"/>
  <c r="AX168" i="4"/>
  <c r="CL168" i="4"/>
  <c r="CV168" i="4"/>
  <c r="DZ168" i="4"/>
  <c r="Y169" i="4"/>
  <c r="CV169" i="4"/>
  <c r="BC176" i="4"/>
  <c r="BH190" i="4"/>
  <c r="BC192" i="4"/>
  <c r="AI192" i="4"/>
  <c r="DZ192" i="4"/>
  <c r="DU192" i="4"/>
  <c r="DK192" i="4"/>
  <c r="DP192" i="4"/>
  <c r="CV192" i="4"/>
  <c r="DA192" i="4"/>
  <c r="CQ192" i="4"/>
  <c r="CL192" i="4"/>
  <c r="CG192" i="4"/>
  <c r="BM192" i="4"/>
  <c r="BR192" i="4"/>
  <c r="AN192" i="4"/>
  <c r="AX192" i="4"/>
  <c r="AS192" i="4"/>
  <c r="DZ160" i="4"/>
  <c r="DU160" i="4"/>
  <c r="DK160" i="4"/>
  <c r="DP160" i="4"/>
  <c r="CV160" i="4"/>
  <c r="DA160" i="4"/>
  <c r="CQ160" i="4"/>
  <c r="CL160" i="4"/>
  <c r="CG160" i="4"/>
  <c r="BM160" i="4"/>
  <c r="BR160" i="4"/>
  <c r="BH160" i="4"/>
  <c r="BC160" i="4"/>
  <c r="AX160" i="4"/>
  <c r="AS160" i="4"/>
  <c r="AI160" i="4"/>
  <c r="AN160" i="4"/>
  <c r="Y160" i="4"/>
  <c r="AD160" i="4"/>
  <c r="DZ165" i="4"/>
  <c r="CV165" i="4"/>
  <c r="CL165" i="4"/>
  <c r="DU165" i="4"/>
  <c r="CG165" i="4"/>
  <c r="BM165" i="4"/>
  <c r="BC165" i="4"/>
  <c r="AI165" i="4"/>
  <c r="AD165" i="4"/>
  <c r="BR165" i="4"/>
  <c r="CQ165" i="4"/>
  <c r="DU167" i="4"/>
  <c r="DA167" i="4"/>
  <c r="BH167" i="4"/>
  <c r="AS167" i="4"/>
  <c r="AD167" i="4"/>
  <c r="DK167" i="4"/>
  <c r="BM167" i="4"/>
  <c r="BC167" i="4"/>
  <c r="AI167" i="4"/>
  <c r="AN167" i="4"/>
  <c r="BR167" i="4"/>
  <c r="CQ167" i="4"/>
  <c r="AD168" i="4"/>
  <c r="AS168" i="4"/>
  <c r="BH168" i="4"/>
  <c r="DA168" i="4"/>
  <c r="DU168" i="4"/>
  <c r="AD176" i="4"/>
  <c r="DP176" i="4"/>
  <c r="CQ176" i="4"/>
  <c r="CG176" i="4"/>
  <c r="BR176" i="4"/>
  <c r="AN176" i="4"/>
  <c r="DZ176" i="4"/>
  <c r="CV176" i="4"/>
  <c r="CL176" i="4"/>
  <c r="AX176" i="4"/>
  <c r="Y176" i="4"/>
  <c r="AS176" i="4"/>
  <c r="DA176" i="4"/>
  <c r="Y127" i="4"/>
  <c r="AX127" i="4"/>
  <c r="CL127" i="4"/>
  <c r="CV127" i="4"/>
  <c r="Y137" i="4"/>
  <c r="AX137" i="4"/>
  <c r="CL137" i="4"/>
  <c r="CV137" i="4"/>
  <c r="Y140" i="4"/>
  <c r="AX140" i="4"/>
  <c r="CL140" i="4"/>
  <c r="CV140" i="4"/>
  <c r="Y144" i="4"/>
  <c r="AX144" i="4"/>
  <c r="CQ144" i="4"/>
  <c r="Y145" i="4"/>
  <c r="AX145" i="4"/>
  <c r="CL145" i="4"/>
  <c r="CV145" i="4"/>
  <c r="Y149" i="4"/>
  <c r="AX149" i="4"/>
  <c r="CL149" i="4"/>
  <c r="CV149" i="4"/>
  <c r="Y152" i="4"/>
  <c r="AX152" i="4"/>
  <c r="CL152" i="4"/>
  <c r="CV152" i="4"/>
  <c r="DU154" i="4"/>
  <c r="DA154" i="4"/>
  <c r="BH154" i="4"/>
  <c r="AS154" i="4"/>
  <c r="AD154" i="4"/>
  <c r="AI154" i="4"/>
  <c r="DP154" i="4"/>
  <c r="DZ154" i="4"/>
  <c r="AN165" i="4"/>
  <c r="AX165" i="4"/>
  <c r="BH165" i="4"/>
  <c r="DA165" i="4"/>
  <c r="DK165" i="4"/>
  <c r="CG167" i="4"/>
  <c r="DP167" i="4"/>
  <c r="AN168" i="4"/>
  <c r="BR168" i="4"/>
  <c r="CG168" i="4"/>
  <c r="CQ168" i="4"/>
  <c r="DP168" i="4"/>
  <c r="DP169" i="4"/>
  <c r="CQ169" i="4"/>
  <c r="CG169" i="4"/>
  <c r="BR169" i="4"/>
  <c r="AN169" i="4"/>
  <c r="AI169" i="4"/>
  <c r="AD169" i="4"/>
  <c r="DZ169" i="4"/>
  <c r="AS169" i="4"/>
  <c r="BC169" i="4"/>
  <c r="BH176" i="4"/>
  <c r="DU176" i="4"/>
  <c r="DZ178" i="4"/>
  <c r="DU178" i="4"/>
  <c r="DK178" i="4"/>
  <c r="DP178" i="4"/>
  <c r="CV178" i="4"/>
  <c r="DA178" i="4"/>
  <c r="CQ178" i="4"/>
  <c r="CL178" i="4"/>
  <c r="CG178" i="4"/>
  <c r="BM178" i="4"/>
  <c r="BR178" i="4"/>
  <c r="BH178" i="4"/>
  <c r="BC178" i="4"/>
  <c r="AI178" i="4"/>
  <c r="AX178" i="4"/>
  <c r="AN178" i="4"/>
  <c r="DZ182" i="4"/>
  <c r="DU182" i="4"/>
  <c r="DK182" i="4"/>
  <c r="DP182" i="4"/>
  <c r="CV182" i="4"/>
  <c r="DA182" i="4"/>
  <c r="CQ182" i="4"/>
  <c r="CL182" i="4"/>
  <c r="CG182" i="4"/>
  <c r="BM182" i="4"/>
  <c r="BR182" i="4"/>
  <c r="BH182" i="4"/>
  <c r="BC182" i="4"/>
  <c r="AX182" i="4"/>
  <c r="AS182" i="4"/>
  <c r="AI182" i="4"/>
  <c r="AN182" i="4"/>
  <c r="Y182" i="4"/>
  <c r="AD182" i="4"/>
  <c r="DZ185" i="4"/>
  <c r="DU185" i="4"/>
  <c r="DK185" i="4"/>
  <c r="DP185" i="4"/>
  <c r="CV185" i="4"/>
  <c r="DA185" i="4"/>
  <c r="CQ185" i="4"/>
  <c r="CL185" i="4"/>
  <c r="CG185" i="4"/>
  <c r="BM185" i="4"/>
  <c r="BR185" i="4"/>
  <c r="BH185" i="4"/>
  <c r="BC185" i="4"/>
  <c r="AX185" i="4"/>
  <c r="AS185" i="4"/>
  <c r="AI185" i="4"/>
  <c r="AN185" i="4"/>
  <c r="Y185" i="4"/>
  <c r="AD185" i="4"/>
  <c r="DK190" i="4"/>
  <c r="BM190" i="4"/>
  <c r="BC190" i="4"/>
  <c r="AI190" i="4"/>
  <c r="DP190" i="4"/>
  <c r="CQ190" i="4"/>
  <c r="CG190" i="4"/>
  <c r="BR190" i="4"/>
  <c r="AN190" i="4"/>
  <c r="CV190" i="4"/>
  <c r="AX190" i="4"/>
  <c r="DA190" i="4"/>
  <c r="AS190" i="4"/>
  <c r="DZ190" i="4"/>
  <c r="Y156" i="4"/>
  <c r="AX156" i="4"/>
  <c r="Y161" i="4"/>
  <c r="AX161" i="4"/>
  <c r="CL161" i="4"/>
  <c r="CV161" i="4"/>
  <c r="AN171" i="4"/>
  <c r="AX171" i="4"/>
  <c r="CQ171" i="4"/>
  <c r="AD174" i="4"/>
  <c r="Y174" i="4"/>
  <c r="AN174" i="4"/>
  <c r="AI174" i="4"/>
  <c r="AS174" i="4"/>
  <c r="AX174" i="4"/>
  <c r="BC174" i="4"/>
  <c r="BH174" i="4"/>
  <c r="AD175" i="4"/>
  <c r="AS175" i="4"/>
  <c r="BH175" i="4"/>
  <c r="DA175" i="4"/>
  <c r="DU175" i="4"/>
  <c r="AN177" i="4"/>
  <c r="AX177" i="4"/>
  <c r="CQ177" i="4"/>
  <c r="Y180" i="4"/>
  <c r="AS180" i="4"/>
  <c r="CG180" i="4"/>
  <c r="CL180" i="4"/>
  <c r="DZ184" i="4"/>
  <c r="CV184" i="4"/>
  <c r="CL184" i="4"/>
  <c r="DU184" i="4"/>
  <c r="DA184" i="4"/>
  <c r="BH184" i="4"/>
  <c r="AS184" i="4"/>
  <c r="AD184" i="4"/>
  <c r="AI184" i="4"/>
  <c r="CG184" i="4"/>
  <c r="DP184" i="4"/>
  <c r="Y187" i="4"/>
  <c r="CL187" i="4"/>
  <c r="AX188" i="4"/>
  <c r="AS195" i="4"/>
  <c r="AD195" i="4"/>
  <c r="DZ195" i="4"/>
  <c r="DU195" i="4"/>
  <c r="DK195" i="4"/>
  <c r="DP195" i="4"/>
  <c r="CV195" i="4"/>
  <c r="DA195" i="4"/>
  <c r="CQ195" i="4"/>
  <c r="CL195" i="4"/>
  <c r="CG195" i="4"/>
  <c r="BM195" i="4"/>
  <c r="BR195" i="4"/>
  <c r="BH195" i="4"/>
  <c r="BC195" i="4"/>
  <c r="AN195" i="4"/>
  <c r="AI195" i="4"/>
  <c r="BC199" i="4"/>
  <c r="DP199" i="4"/>
  <c r="CQ199" i="4"/>
  <c r="CG199" i="4"/>
  <c r="BR199" i="4"/>
  <c r="AN199" i="4"/>
  <c r="AI199" i="4"/>
  <c r="AD199" i="4"/>
  <c r="DU199" i="4"/>
  <c r="CV199" i="4"/>
  <c r="BM199" i="4"/>
  <c r="BH199" i="4"/>
  <c r="AX199" i="4"/>
  <c r="DZ199" i="4"/>
  <c r="AS199" i="4"/>
  <c r="CL199" i="4"/>
  <c r="DK214" i="4"/>
  <c r="BM214" i="4"/>
  <c r="BC214" i="4"/>
  <c r="AE202" i="5" s="1"/>
  <c r="S202" i="5" s="1"/>
  <c r="AI214" i="4"/>
  <c r="DP214" i="4"/>
  <c r="CQ214" i="4"/>
  <c r="CG214" i="4"/>
  <c r="BR214" i="4"/>
  <c r="AN214" i="4"/>
  <c r="DZ214" i="4"/>
  <c r="CL214" i="4"/>
  <c r="Y214" i="4"/>
  <c r="DA214" i="4"/>
  <c r="AS214" i="4"/>
  <c r="CV214" i="4"/>
  <c r="AX214" i="4"/>
  <c r="AD214" i="4"/>
  <c r="DU214" i="4"/>
  <c r="DA171" i="4"/>
  <c r="BH171" i="4"/>
  <c r="AS171" i="4"/>
  <c r="AD171" i="4"/>
  <c r="AI171" i="4"/>
  <c r="DP171" i="4"/>
  <c r="CG174" i="4"/>
  <c r="CL174" i="4"/>
  <c r="CQ174" i="4"/>
  <c r="DA174" i="4"/>
  <c r="CV174" i="4"/>
  <c r="DP174" i="4"/>
  <c r="DK174" i="4"/>
  <c r="DU174" i="4"/>
  <c r="DZ174" i="4"/>
  <c r="Y175" i="4"/>
  <c r="AX175" i="4"/>
  <c r="CL175" i="4"/>
  <c r="CV175" i="4"/>
  <c r="DU177" i="4"/>
  <c r="DA177" i="4"/>
  <c r="BH177" i="4"/>
  <c r="AS177" i="4"/>
  <c r="AD177" i="4"/>
  <c r="AI177" i="4"/>
  <c r="DP177" i="4"/>
  <c r="DZ177" i="4"/>
  <c r="DK180" i="4"/>
  <c r="BM180" i="4"/>
  <c r="BC180" i="4"/>
  <c r="AI180" i="4"/>
  <c r="AN180" i="4"/>
  <c r="AX180" i="4"/>
  <c r="BH180" i="4"/>
  <c r="CQ180" i="4"/>
  <c r="CV180" i="4"/>
  <c r="DU180" i="4"/>
  <c r="DU187" i="4"/>
  <c r="DA187" i="4"/>
  <c r="BH187" i="4"/>
  <c r="AS187" i="4"/>
  <c r="AD187" i="4"/>
  <c r="DK187" i="4"/>
  <c r="BM187" i="4"/>
  <c r="BC187" i="4"/>
  <c r="AI187" i="4"/>
  <c r="AN187" i="4"/>
  <c r="BR187" i="4"/>
  <c r="CQ187" i="4"/>
  <c r="DK188" i="4"/>
  <c r="BM188" i="4"/>
  <c r="BC188" i="4"/>
  <c r="AI188" i="4"/>
  <c r="DP188" i="4"/>
  <c r="CQ188" i="4"/>
  <c r="CG188" i="4"/>
  <c r="BR188" i="4"/>
  <c r="AN188" i="4"/>
  <c r="AD188" i="4"/>
  <c r="BH188" i="4"/>
  <c r="DU188" i="4"/>
  <c r="DK199" i="4"/>
  <c r="DZ211" i="4"/>
  <c r="DU211" i="4"/>
  <c r="DK211" i="4"/>
  <c r="DP211" i="4"/>
  <c r="CV211" i="4"/>
  <c r="DA211" i="4"/>
  <c r="CQ211" i="4"/>
  <c r="CL211" i="4"/>
  <c r="CG211" i="4"/>
  <c r="BM211" i="4"/>
  <c r="BR211" i="4"/>
  <c r="BH211" i="4"/>
  <c r="BC211" i="4"/>
  <c r="AX211" i="4"/>
  <c r="AS211" i="4"/>
  <c r="AI211" i="4"/>
  <c r="AN211" i="4"/>
  <c r="Y211" i="4"/>
  <c r="AD211" i="4"/>
  <c r="Y170" i="4"/>
  <c r="AX170" i="4"/>
  <c r="CL170" i="4"/>
  <c r="CV170" i="4"/>
  <c r="Y173" i="4"/>
  <c r="AX173" i="4"/>
  <c r="CL173" i="4"/>
  <c r="CV173" i="4"/>
  <c r="Y179" i="4"/>
  <c r="AX179" i="4"/>
  <c r="CL179" i="4"/>
  <c r="CV179" i="4"/>
  <c r="Y183" i="4"/>
  <c r="AX183" i="4"/>
  <c r="CL183" i="4"/>
  <c r="CV183" i="4"/>
  <c r="AI189" i="4"/>
  <c r="BC189" i="4"/>
  <c r="BM189" i="4"/>
  <c r="AI191" i="4"/>
  <c r="BC191" i="4"/>
  <c r="BM191" i="4"/>
  <c r="Y193" i="4"/>
  <c r="AX193" i="4"/>
  <c r="CL193" i="4"/>
  <c r="CV193" i="4"/>
  <c r="AD194" i="4"/>
  <c r="AS194" i="4"/>
  <c r="BH194" i="4"/>
  <c r="DA194" i="4"/>
  <c r="DU194" i="4"/>
  <c r="AN196" i="4"/>
  <c r="AN201" i="4"/>
  <c r="AX201" i="4"/>
  <c r="CL201" i="4"/>
  <c r="CV201" i="4"/>
  <c r="Y202" i="4"/>
  <c r="CL202" i="4"/>
  <c r="DP196" i="4"/>
  <c r="CQ196" i="4"/>
  <c r="CG196" i="4"/>
  <c r="BR196" i="4"/>
  <c r="Y196" i="4"/>
  <c r="AX196" i="4"/>
  <c r="DZ196" i="4"/>
  <c r="Y194" i="4"/>
  <c r="AX194" i="4"/>
  <c r="CL194" i="4"/>
  <c r="CV194" i="4"/>
  <c r="AI196" i="4"/>
  <c r="BC196" i="4"/>
  <c r="CL196" i="4"/>
  <c r="DA196" i="4"/>
  <c r="DK196" i="4"/>
  <c r="AS201" i="4"/>
  <c r="AD201" i="4"/>
  <c r="AI201" i="4"/>
  <c r="BR201" i="4"/>
  <c r="CG201" i="4"/>
  <c r="CQ201" i="4"/>
  <c r="DP201" i="4"/>
  <c r="DK202" i="4"/>
  <c r="BM202" i="4"/>
  <c r="BC202" i="4"/>
  <c r="AI202" i="4"/>
  <c r="DU202" i="4"/>
  <c r="DA202" i="4"/>
  <c r="BH202" i="4"/>
  <c r="AS202" i="4"/>
  <c r="AD202" i="4"/>
  <c r="AN202" i="4"/>
  <c r="BR202" i="4"/>
  <c r="CQ202" i="4"/>
  <c r="DZ203" i="4"/>
  <c r="DU203" i="4"/>
  <c r="DK203" i="4"/>
  <c r="DP203" i="4"/>
  <c r="CV203" i="4"/>
  <c r="DA203" i="4"/>
  <c r="CQ203" i="4"/>
  <c r="CL203" i="4"/>
  <c r="CG203" i="4"/>
  <c r="BM203" i="4"/>
  <c r="BR203" i="4"/>
  <c r="BH203" i="4"/>
  <c r="BC203" i="4"/>
  <c r="AX203" i="4"/>
  <c r="AS203" i="4"/>
  <c r="AI203" i="4"/>
  <c r="AN203" i="4"/>
  <c r="Y203" i="4"/>
  <c r="AD203" i="4"/>
  <c r="DZ205" i="4"/>
  <c r="DU205" i="4"/>
  <c r="DK205" i="4"/>
  <c r="DP205" i="4"/>
  <c r="CV205" i="4"/>
  <c r="DA205" i="4"/>
  <c r="CQ205" i="4"/>
  <c r="CL205" i="4"/>
  <c r="CG205" i="4"/>
  <c r="BM205" i="4"/>
  <c r="BR205" i="4"/>
  <c r="BH205" i="4"/>
  <c r="BC205" i="4"/>
  <c r="AX205" i="4"/>
  <c r="AS205" i="4"/>
  <c r="AI205" i="4"/>
  <c r="AN205" i="4"/>
  <c r="Y205" i="4"/>
  <c r="AD205" i="4"/>
  <c r="DU210" i="4"/>
  <c r="DA210" i="4"/>
  <c r="BH210" i="4"/>
  <c r="AS210" i="4"/>
  <c r="AD210" i="4"/>
  <c r="AI210" i="4"/>
  <c r="DP210" i="4"/>
  <c r="DZ210" i="4"/>
  <c r="Y200" i="4"/>
  <c r="AX200" i="4"/>
  <c r="CL200" i="4"/>
  <c r="CV200" i="4"/>
  <c r="DP206" i="4"/>
  <c r="CQ206" i="4"/>
  <c r="CG206" i="4"/>
  <c r="BR206" i="4"/>
  <c r="AN206" i="4"/>
  <c r="Y206" i="4"/>
  <c r="AS206" i="4"/>
  <c r="BC206" i="4"/>
  <c r="CL206" i="4"/>
  <c r="DA206" i="4"/>
  <c r="DK206" i="4"/>
  <c r="BC208" i="4"/>
  <c r="BR208" i="4"/>
  <c r="BM209" i="4"/>
  <c r="BC209" i="4"/>
  <c r="AI209" i="4"/>
  <c r="AD209" i="4"/>
  <c r="BR209" i="4"/>
  <c r="CL209" i="4"/>
  <c r="CV209" i="4"/>
  <c r="DZ209" i="4"/>
  <c r="AN210" i="4"/>
  <c r="AX210" i="4"/>
  <c r="CQ210" i="4"/>
  <c r="CV210" i="4"/>
  <c r="DZ217" i="4"/>
  <c r="DU217" i="4"/>
  <c r="DK217" i="4"/>
  <c r="DP217" i="4"/>
  <c r="CV217" i="4"/>
  <c r="DA217" i="4"/>
  <c r="CQ217" i="4"/>
  <c r="CL217" i="4"/>
  <c r="CG217" i="4"/>
  <c r="BM217" i="4"/>
  <c r="BR217" i="4"/>
  <c r="BH217" i="4"/>
  <c r="BC217" i="4"/>
  <c r="AX217" i="4"/>
  <c r="AS217" i="4"/>
  <c r="AI217" i="4"/>
  <c r="AN217" i="4"/>
  <c r="Y217" i="4"/>
  <c r="AD217" i="4"/>
  <c r="DZ223" i="4"/>
  <c r="CV223" i="4"/>
  <c r="CL223" i="4"/>
  <c r="DU223" i="4"/>
  <c r="CG223" i="4"/>
  <c r="BM223" i="4"/>
  <c r="BH223" i="4"/>
  <c r="AS223" i="4"/>
  <c r="AD223" i="4"/>
  <c r="DP223" i="4"/>
  <c r="AX223" i="4"/>
  <c r="AN223" i="4"/>
  <c r="BC223" i="4"/>
  <c r="CQ223" i="4"/>
  <c r="BR223" i="4"/>
  <c r="Y223" i="4"/>
  <c r="DK223" i="4"/>
  <c r="DU208" i="4"/>
  <c r="DA208" i="4"/>
  <c r="BH208" i="4"/>
  <c r="AS208" i="4"/>
  <c r="AD208" i="4"/>
  <c r="AI208" i="4"/>
  <c r="DP208" i="4"/>
  <c r="DZ208" i="4"/>
  <c r="Y210" i="4"/>
  <c r="BM210" i="4"/>
  <c r="CG210" i="4"/>
  <c r="CL210" i="4"/>
  <c r="Y204" i="4"/>
  <c r="AX204" i="4"/>
  <c r="CL204" i="4"/>
  <c r="CV204" i="4"/>
  <c r="Y207" i="4"/>
  <c r="AX207" i="4"/>
  <c r="CL207" i="4"/>
  <c r="CV207" i="4"/>
  <c r="Y212" i="4"/>
  <c r="AX212" i="4"/>
  <c r="CL212" i="4"/>
  <c r="CV212" i="4"/>
  <c r="Y215" i="4"/>
  <c r="AX215" i="4"/>
  <c r="CL215" i="4"/>
  <c r="CV215" i="4"/>
  <c r="AD216" i="4"/>
  <c r="AS216" i="4"/>
  <c r="BH216" i="4"/>
  <c r="DA216" i="4"/>
  <c r="DU216" i="4"/>
  <c r="Y218" i="4"/>
  <c r="AX218" i="4"/>
  <c r="CL218" i="4"/>
  <c r="CV218" i="4"/>
  <c r="DZ221" i="4"/>
  <c r="DU221" i="4"/>
  <c r="DK221" i="4"/>
  <c r="DP221" i="4"/>
  <c r="CV221" i="4"/>
  <c r="DA221" i="4"/>
  <c r="CQ221" i="4"/>
  <c r="CL221" i="4"/>
  <c r="CG221" i="4"/>
  <c r="BM221" i="4"/>
  <c r="BR221" i="4"/>
  <c r="BH221" i="4"/>
  <c r="BC221" i="4"/>
  <c r="AX221" i="4"/>
  <c r="AS221" i="4"/>
  <c r="AI221" i="4"/>
  <c r="AN221" i="4"/>
  <c r="Y221" i="4"/>
  <c r="AD221" i="4"/>
  <c r="CG224" i="4"/>
  <c r="DU224" i="4"/>
  <c r="DA224" i="4"/>
  <c r="BH224" i="4"/>
  <c r="AS224" i="4"/>
  <c r="AD224" i="4"/>
  <c r="DK224" i="4"/>
  <c r="BR224" i="4"/>
  <c r="BC224" i="4"/>
  <c r="AI224" i="4"/>
  <c r="BM224" i="4"/>
  <c r="DZ224" i="4"/>
  <c r="Y216" i="4"/>
  <c r="AX216" i="4"/>
  <c r="CL216" i="4"/>
  <c r="CV216" i="4"/>
  <c r="DZ219" i="4"/>
  <c r="DU219" i="4"/>
  <c r="DK219" i="4"/>
  <c r="DP219" i="4"/>
  <c r="CV219" i="4"/>
  <c r="DA219" i="4"/>
  <c r="CQ219" i="4"/>
  <c r="CL219" i="4"/>
  <c r="CG219" i="4"/>
  <c r="Y224" i="4"/>
  <c r="CQ224" i="4"/>
  <c r="CV224" i="4"/>
  <c r="Y220" i="4"/>
  <c r="AX220" i="4"/>
  <c r="CL220" i="4"/>
  <c r="CV220" i="4"/>
  <c r="Y222" i="4"/>
  <c r="AX222" i="4"/>
  <c r="CL222" i="4"/>
  <c r="CV222" i="4"/>
  <c r="DI21" i="10" l="1"/>
  <c r="CV5" i="4"/>
  <c r="BC8" i="4"/>
  <c r="BC5" i="4"/>
  <c r="AS5" i="4"/>
  <c r="AD5" i="4"/>
  <c r="Y9" i="4"/>
  <c r="AI9" i="4"/>
  <c r="BC12" i="4"/>
  <c r="DP8" i="4"/>
  <c r="DU5" i="4"/>
  <c r="BC11" i="4"/>
  <c r="BM6" i="4"/>
  <c r="DP6" i="4"/>
  <c r="DU8" i="4"/>
  <c r="DP11" i="4"/>
  <c r="CL7" i="4"/>
  <c r="Y6" i="4"/>
  <c r="Y7" i="4"/>
  <c r="CL8" i="4"/>
  <c r="Y5" i="4"/>
  <c r="AI8" i="4"/>
  <c r="DA5" i="4"/>
  <c r="BR5" i="4"/>
  <c r="BM5" i="4"/>
  <c r="AN5" i="4"/>
  <c r="BC9" i="4"/>
  <c r="Y8" i="4"/>
  <c r="CG5" i="4"/>
  <c r="DP10" i="4"/>
  <c r="AI7" i="4"/>
  <c r="BR6" i="4"/>
  <c r="AI5" i="4"/>
  <c r="DP5" i="4"/>
  <c r="DP9" i="4"/>
  <c r="BC7" i="4"/>
  <c r="DP12" i="4"/>
  <c r="CQ5" i="4"/>
  <c r="DP7" i="4"/>
  <c r="CL10" i="4"/>
  <c r="DU7" i="4"/>
  <c r="BC13" i="4"/>
  <c r="CL6" i="4"/>
  <c r="AX5" i="4"/>
  <c r="CL11" i="4"/>
  <c r="DK5" i="4"/>
  <c r="BC6" i="4"/>
  <c r="BC10" i="4"/>
  <c r="BR8" i="4"/>
  <c r="DK6" i="4"/>
  <c r="BR7" i="4"/>
  <c r="DU6" i="4"/>
  <c r="AI6" i="4"/>
  <c r="DI29" i="10"/>
  <c r="DM13" i="10"/>
  <c r="DI17" i="10"/>
  <c r="DK29" i="10"/>
  <c r="DM9" i="10"/>
  <c r="DI13" i="10"/>
  <c r="DM29" i="10"/>
  <c r="DK17" i="10"/>
  <c r="DO17" i="10"/>
  <c r="DK9" i="10"/>
  <c r="DI9" i="10"/>
  <c r="DK13" i="10"/>
  <c r="DM21" i="10"/>
  <c r="DO9" i="10"/>
  <c r="DO29" i="10"/>
  <c r="DK21" i="10"/>
  <c r="DM17" i="10"/>
  <c r="DO13" i="10"/>
  <c r="CG14" i="4"/>
  <c r="DK13" i="4"/>
  <c r="DP14" i="4"/>
  <c r="AF32" i="10" a="1"/>
  <c r="AD32" i="10" a="1"/>
  <c r="AD32" i="10" s="1"/>
  <c r="AB32" i="10" a="1"/>
  <c r="AB32" i="10" s="1"/>
  <c r="Z32" i="10" a="1"/>
  <c r="Z32" i="10" s="1"/>
  <c r="AA19" i="10"/>
  <c r="AB20" i="10"/>
  <c r="AC20" i="10" s="1"/>
  <c r="AF8" i="10"/>
  <c r="AG8" i="10" s="1"/>
  <c r="AF31" i="10"/>
  <c r="Z20" i="10"/>
  <c r="AD8" i="10"/>
  <c r="AE8" i="10" s="1"/>
  <c r="AD31" i="10"/>
  <c r="AB8" i="10"/>
  <c r="AC8" i="10" s="1"/>
  <c r="AB31" i="10"/>
  <c r="AF19" i="10"/>
  <c r="AG19" i="10" s="1"/>
  <c r="Z8" i="10"/>
  <c r="Z31" i="10"/>
  <c r="AD19" i="10"/>
  <c r="AE19" i="10" s="1"/>
  <c r="AF7" i="10"/>
  <c r="AG7" i="10" s="1"/>
  <c r="AF28" i="10"/>
  <c r="AG28" i="10" s="1"/>
  <c r="AB19" i="10"/>
  <c r="AC19" i="10" s="1"/>
  <c r="AD7" i="10"/>
  <c r="AE7" i="10" s="1"/>
  <c r="AD28" i="10"/>
  <c r="AE28" i="10" s="1"/>
  <c r="Z19" i="10"/>
  <c r="AB7" i="10"/>
  <c r="AC7" i="10" s="1"/>
  <c r="AC9" i="10" s="1"/>
  <c r="AB28" i="10"/>
  <c r="AC28" i="10" s="1"/>
  <c r="AF16" i="10"/>
  <c r="AG16" i="10" s="1"/>
  <c r="Z7" i="10"/>
  <c r="Z28" i="10"/>
  <c r="AF27" i="10"/>
  <c r="AG27" i="10" s="1"/>
  <c r="AD16" i="10"/>
  <c r="AE16" i="10" s="1"/>
  <c r="AF5" i="10"/>
  <c r="AG5" i="10" s="1"/>
  <c r="AD27" i="10"/>
  <c r="AE27" i="10" s="1"/>
  <c r="AD5" i="10"/>
  <c r="AE5" i="10" s="1"/>
  <c r="AB27" i="10"/>
  <c r="AC27" i="10" s="1"/>
  <c r="AB16" i="10"/>
  <c r="AC16" i="10" s="1"/>
  <c r="Z27" i="10"/>
  <c r="Z16" i="10"/>
  <c r="AB5" i="10"/>
  <c r="AC5" i="10" s="1"/>
  <c r="AF15" i="10"/>
  <c r="AG15" i="10" s="1"/>
  <c r="Z5" i="10"/>
  <c r="AD15" i="10"/>
  <c r="AE15" i="10" s="1"/>
  <c r="AB15" i="10"/>
  <c r="AC15" i="10" s="1"/>
  <c r="Z15" i="10"/>
  <c r="AF12" i="10"/>
  <c r="AG12" i="10" s="1"/>
  <c r="AD12" i="10"/>
  <c r="AE12" i="10" s="1"/>
  <c r="AB12" i="10"/>
  <c r="AC12" i="10" s="1"/>
  <c r="Z12" i="10"/>
  <c r="AF33" i="10"/>
  <c r="AD33" i="10"/>
  <c r="AF11" i="10"/>
  <c r="AG11" i="10" s="1"/>
  <c r="AB33" i="10"/>
  <c r="AD11" i="10"/>
  <c r="AE11" i="10" s="1"/>
  <c r="Z33" i="10"/>
  <c r="AB11" i="10"/>
  <c r="AC11" i="10" s="1"/>
  <c r="AF20" i="10"/>
  <c r="AG20" i="10" s="1"/>
  <c r="Z11" i="10"/>
  <c r="AD20" i="10"/>
  <c r="AE20" i="10" s="1"/>
  <c r="AF32" i="10"/>
  <c r="B31" i="10"/>
  <c r="CE16" i="10"/>
  <c r="GA15" i="10"/>
  <c r="FQ15" i="10"/>
  <c r="CE28" i="10"/>
  <c r="CY28" i="10"/>
  <c r="DS15" i="10"/>
  <c r="CE15" i="10"/>
  <c r="CY15" i="10"/>
  <c r="CY16" i="10"/>
  <c r="AC28" i="9"/>
  <c r="AD28" i="9" s="1"/>
  <c r="U28" i="9"/>
  <c r="V28" i="9" s="1"/>
  <c r="Y29" i="9"/>
  <c r="Z29" i="9" s="1"/>
  <c r="AC17" i="9"/>
  <c r="AD17" i="9" s="1"/>
  <c r="U17" i="9"/>
  <c r="V17" i="9" s="1"/>
  <c r="Y16" i="9"/>
  <c r="Z16" i="9" s="1"/>
  <c r="U29" i="9"/>
  <c r="V29" i="9" s="1"/>
  <c r="AC16" i="9"/>
  <c r="AD16" i="9" s="1"/>
  <c r="Y28" i="9"/>
  <c r="Z28" i="9" s="1"/>
  <c r="U16" i="9"/>
  <c r="V16" i="9" s="1"/>
  <c r="Y17" i="9"/>
  <c r="Z17" i="9" s="1"/>
  <c r="AC29" i="9"/>
  <c r="AD29" i="9" s="1"/>
  <c r="AV15" i="10"/>
  <c r="AW15" i="10" s="1"/>
  <c r="AX16" i="10"/>
  <c r="AY16" i="10" s="1"/>
  <c r="AR16" i="10"/>
  <c r="AT15" i="10"/>
  <c r="AU15" i="10" s="1"/>
  <c r="AV16" i="10"/>
  <c r="AW16" i="10" s="1"/>
  <c r="AX28" i="10"/>
  <c r="AY28" i="10" s="1"/>
  <c r="AR28" i="10"/>
  <c r="AT16" i="10"/>
  <c r="AU16" i="10" s="1"/>
  <c r="AV28" i="10"/>
  <c r="AW28" i="10" s="1"/>
  <c r="AV27" i="10"/>
  <c r="AW27" i="10" s="1"/>
  <c r="AT27" i="10"/>
  <c r="AU27" i="10" s="1"/>
  <c r="AX15" i="10"/>
  <c r="AY15" i="10" s="1"/>
  <c r="AR15" i="10"/>
  <c r="AT28" i="10"/>
  <c r="AU28" i="10" s="1"/>
  <c r="AX27" i="10"/>
  <c r="AY27" i="10" s="1"/>
  <c r="AR27" i="10"/>
  <c r="CF15" i="10"/>
  <c r="CG15" i="10" s="1"/>
  <c r="CH16" i="10"/>
  <c r="CI16" i="10" s="1"/>
  <c r="CJ28" i="10"/>
  <c r="CK28" i="10" s="1"/>
  <c r="CD28" i="10"/>
  <c r="CF16" i="10"/>
  <c r="CG16" i="10" s="1"/>
  <c r="CH28" i="10"/>
  <c r="CI28" i="10" s="1"/>
  <c r="CJ15" i="10"/>
  <c r="CK15" i="10" s="1"/>
  <c r="CD15" i="10"/>
  <c r="CF28" i="10"/>
  <c r="CG28" i="10" s="1"/>
  <c r="CH15" i="10"/>
  <c r="CI15" i="10" s="1"/>
  <c r="CF27" i="10"/>
  <c r="CG27" i="10" s="1"/>
  <c r="CJ16" i="10"/>
  <c r="CK16" i="10" s="1"/>
  <c r="CJ27" i="10"/>
  <c r="CK27" i="10" s="1"/>
  <c r="CD27" i="10"/>
  <c r="CD16" i="10"/>
  <c r="CH27" i="10"/>
  <c r="CI27" i="10" s="1"/>
  <c r="EN16" i="10"/>
  <c r="EO16" i="10" s="1"/>
  <c r="EP28" i="10"/>
  <c r="EQ28" i="10" s="1"/>
  <c r="ER15" i="10"/>
  <c r="ES15" i="10" s="1"/>
  <c r="EL15" i="10"/>
  <c r="EN28" i="10"/>
  <c r="EO28" i="10" s="1"/>
  <c r="EP15" i="10"/>
  <c r="EQ15" i="10" s="1"/>
  <c r="ER16" i="10"/>
  <c r="ES16" i="10" s="1"/>
  <c r="EL16" i="10"/>
  <c r="EP16" i="10"/>
  <c r="EQ16" i="10" s="1"/>
  <c r="ER27" i="10"/>
  <c r="ES27" i="10" s="1"/>
  <c r="EL27" i="10"/>
  <c r="EN15" i="10"/>
  <c r="EO15" i="10" s="1"/>
  <c r="ER28" i="10"/>
  <c r="ES28" i="10" s="1"/>
  <c r="EP27" i="10"/>
  <c r="EQ27" i="10" s="1"/>
  <c r="EN27" i="10"/>
  <c r="EO27" i="10" s="1"/>
  <c r="EL28" i="10"/>
  <c r="FH28" i="10"/>
  <c r="FI28" i="10" s="1"/>
  <c r="FJ28" i="10"/>
  <c r="FK28" i="10" s="1"/>
  <c r="FJ16" i="10"/>
  <c r="FK16" i="10" s="1"/>
  <c r="FL16" i="10"/>
  <c r="FM16" i="10" s="1"/>
  <c r="DV15" i="10"/>
  <c r="DW15" i="10" s="1"/>
  <c r="DX16" i="10"/>
  <c r="DY16" i="10" s="1"/>
  <c r="DR16" i="10"/>
  <c r="DT15" i="10"/>
  <c r="DU15" i="10" s="1"/>
  <c r="DV16" i="10"/>
  <c r="DW16" i="10" s="1"/>
  <c r="DX28" i="10"/>
  <c r="DY28" i="10" s="1"/>
  <c r="DR28" i="10"/>
  <c r="DT16" i="10"/>
  <c r="DU16" i="10" s="1"/>
  <c r="DV28" i="10"/>
  <c r="DW28" i="10" s="1"/>
  <c r="DX15" i="10"/>
  <c r="DY15" i="10" s="1"/>
  <c r="DV27" i="10"/>
  <c r="DW27" i="10" s="1"/>
  <c r="DR15" i="10"/>
  <c r="DT28" i="10"/>
  <c r="DU28" i="10" s="1"/>
  <c r="DT27" i="10"/>
  <c r="DU27" i="10" s="1"/>
  <c r="DR27" i="10"/>
  <c r="DX27" i="10"/>
  <c r="DY27" i="10" s="1"/>
  <c r="GB16" i="10"/>
  <c r="GC16" i="10" s="1"/>
  <c r="GD28" i="10"/>
  <c r="GE28" i="10" s="1"/>
  <c r="GF27" i="10"/>
  <c r="GG27" i="10" s="1"/>
  <c r="FZ27" i="10"/>
  <c r="GF15" i="10"/>
  <c r="GG15" i="10" s="1"/>
  <c r="FZ15" i="10"/>
  <c r="GB28" i="10"/>
  <c r="GC28" i="10" s="1"/>
  <c r="GD27" i="10"/>
  <c r="GE27" i="10" s="1"/>
  <c r="GD15" i="10"/>
  <c r="GE15" i="10" s="1"/>
  <c r="GF16" i="10"/>
  <c r="GG16" i="10" s="1"/>
  <c r="FZ16" i="10"/>
  <c r="GB27" i="10"/>
  <c r="GC27" i="10" s="1"/>
  <c r="GB15" i="10"/>
  <c r="GC15" i="10" s="1"/>
  <c r="GF28" i="10"/>
  <c r="GG28" i="10" s="1"/>
  <c r="FZ28" i="10"/>
  <c r="GD16" i="10"/>
  <c r="GE16" i="10" s="1"/>
  <c r="GP15" i="10"/>
  <c r="GQ15" i="10" s="1"/>
  <c r="GJ15" i="10"/>
  <c r="GL28" i="10"/>
  <c r="GM28" i="10" s="1"/>
  <c r="GN27" i="10"/>
  <c r="GO27" i="10" s="1"/>
  <c r="GN15" i="10"/>
  <c r="GO15" i="10" s="1"/>
  <c r="GP16" i="10"/>
  <c r="GQ16" i="10" s="1"/>
  <c r="GJ16" i="10"/>
  <c r="GL27" i="10"/>
  <c r="GM27" i="10" s="1"/>
  <c r="GL15" i="10"/>
  <c r="GM15" i="10" s="1"/>
  <c r="GN16" i="10"/>
  <c r="GO16" i="10" s="1"/>
  <c r="GP28" i="10"/>
  <c r="GQ28" i="10" s="1"/>
  <c r="GJ28" i="10"/>
  <c r="GN28" i="10"/>
  <c r="GO28" i="10" s="1"/>
  <c r="GL16" i="10"/>
  <c r="GM16" i="10" s="1"/>
  <c r="GP27" i="10"/>
  <c r="GQ27" i="10" s="1"/>
  <c r="GJ27" i="10"/>
  <c r="DD15" i="10"/>
  <c r="DE15" i="10" s="1"/>
  <c r="CX15" i="10"/>
  <c r="CZ28" i="10"/>
  <c r="DA28" i="10" s="1"/>
  <c r="DB15" i="10"/>
  <c r="DC15" i="10" s="1"/>
  <c r="DD16" i="10"/>
  <c r="DE16" i="10" s="1"/>
  <c r="CX16" i="10"/>
  <c r="CZ15" i="10"/>
  <c r="DA15" i="10" s="1"/>
  <c r="DB16" i="10"/>
  <c r="DC16" i="10" s="1"/>
  <c r="DD28" i="10"/>
  <c r="DE28" i="10" s="1"/>
  <c r="CX28" i="10"/>
  <c r="CZ16" i="10"/>
  <c r="DA16" i="10" s="1"/>
  <c r="DD27" i="10"/>
  <c r="DE27" i="10" s="1"/>
  <c r="CX27" i="10"/>
  <c r="DB27" i="10"/>
  <c r="DC27" i="10" s="1"/>
  <c r="DB28" i="10"/>
  <c r="DC28" i="10" s="1"/>
  <c r="CZ27" i="10"/>
  <c r="DA27" i="10" s="1"/>
  <c r="FF15" i="10"/>
  <c r="FH16" i="10"/>
  <c r="FI16" i="10" s="1"/>
  <c r="FH15" i="10"/>
  <c r="FI15" i="10" s="1"/>
  <c r="FJ15" i="10"/>
  <c r="FK15" i="10" s="1"/>
  <c r="CY27" i="10"/>
  <c r="H15" i="10"/>
  <c r="I15" i="10" s="1"/>
  <c r="B15" i="10"/>
  <c r="D28" i="10"/>
  <c r="E28" i="10" s="1"/>
  <c r="F15" i="10"/>
  <c r="G15" i="10" s="1"/>
  <c r="H16" i="10"/>
  <c r="I16" i="10" s="1"/>
  <c r="B16" i="10"/>
  <c r="D15" i="10"/>
  <c r="E15" i="10" s="1"/>
  <c r="F16" i="10"/>
  <c r="G16" i="10" s="1"/>
  <c r="H28" i="10"/>
  <c r="I28" i="10" s="1"/>
  <c r="B28" i="10"/>
  <c r="H27" i="10"/>
  <c r="I27" i="10" s="1"/>
  <c r="B27" i="10"/>
  <c r="F28" i="10"/>
  <c r="G28" i="10" s="1"/>
  <c r="F27" i="10"/>
  <c r="G27" i="10" s="1"/>
  <c r="D27" i="10"/>
  <c r="E27" i="10" s="1"/>
  <c r="D16" i="10"/>
  <c r="E16" i="10" s="1"/>
  <c r="BD15" i="10"/>
  <c r="BE15" i="10" s="1"/>
  <c r="BF16" i="10"/>
  <c r="BG16" i="10" s="1"/>
  <c r="BH28" i="10"/>
  <c r="BI28" i="10" s="1"/>
  <c r="BB28" i="10"/>
  <c r="BD16" i="10"/>
  <c r="BE16" i="10" s="1"/>
  <c r="BF28" i="10"/>
  <c r="BG28" i="10" s="1"/>
  <c r="BH15" i="10"/>
  <c r="BI15" i="10" s="1"/>
  <c r="BB15" i="10"/>
  <c r="BD28" i="10"/>
  <c r="BE28" i="10" s="1"/>
  <c r="BB16" i="10"/>
  <c r="BD27" i="10"/>
  <c r="BE27" i="10" s="1"/>
  <c r="BF15" i="10"/>
  <c r="BG15" i="10" s="1"/>
  <c r="BH27" i="10"/>
  <c r="BI27" i="10" s="1"/>
  <c r="BB27" i="10"/>
  <c r="BF27" i="10"/>
  <c r="BG27" i="10" s="1"/>
  <c r="BH16" i="10"/>
  <c r="BI16" i="10" s="1"/>
  <c r="FR15" i="10"/>
  <c r="FS15" i="10" s="1"/>
  <c r="FT16" i="10"/>
  <c r="FU16" i="10" s="1"/>
  <c r="FV28" i="10"/>
  <c r="FW28" i="10" s="1"/>
  <c r="FP28" i="10"/>
  <c r="FR16" i="10"/>
  <c r="FS16" i="10" s="1"/>
  <c r="FT28" i="10"/>
  <c r="FU28" i="10" s="1"/>
  <c r="FV27" i="10"/>
  <c r="FW27" i="10" s="1"/>
  <c r="FP27" i="10"/>
  <c r="FV15" i="10"/>
  <c r="FW15" i="10" s="1"/>
  <c r="FP15" i="10"/>
  <c r="FR28" i="10"/>
  <c r="FS28" i="10" s="1"/>
  <c r="FT27" i="10"/>
  <c r="FU27" i="10" s="1"/>
  <c r="FV16" i="10"/>
  <c r="FW16" i="10" s="1"/>
  <c r="FP16" i="10"/>
  <c r="FR27" i="10"/>
  <c r="FS27" i="10" s="1"/>
  <c r="FT15" i="10"/>
  <c r="FU15" i="10" s="1"/>
  <c r="N15" i="10"/>
  <c r="O15" i="10" s="1"/>
  <c r="P16" i="10"/>
  <c r="Q16" i="10" s="1"/>
  <c r="J16" i="10"/>
  <c r="L15" i="10"/>
  <c r="M15" i="10" s="1"/>
  <c r="N16" i="10"/>
  <c r="O16" i="10" s="1"/>
  <c r="P28" i="10"/>
  <c r="Q28" i="10" s="1"/>
  <c r="J28" i="10"/>
  <c r="L16" i="10"/>
  <c r="M16" i="10" s="1"/>
  <c r="N28" i="10"/>
  <c r="O28" i="10" s="1"/>
  <c r="J15" i="10"/>
  <c r="L28" i="10"/>
  <c r="M28" i="10" s="1"/>
  <c r="N27" i="10"/>
  <c r="O27" i="10" s="1"/>
  <c r="L27" i="10"/>
  <c r="M27" i="10" s="1"/>
  <c r="P15" i="10"/>
  <c r="Q15" i="10" s="1"/>
  <c r="P27" i="10"/>
  <c r="Q27" i="10" s="1"/>
  <c r="J27" i="10"/>
  <c r="FL15" i="10"/>
  <c r="FM15" i="10" s="1"/>
  <c r="FF27" i="10"/>
  <c r="FF28" i="10"/>
  <c r="FH27" i="10"/>
  <c r="FI27" i="10" s="1"/>
  <c r="ED15" i="10"/>
  <c r="EE15" i="10" s="1"/>
  <c r="EF16" i="10"/>
  <c r="EG16" i="10" s="1"/>
  <c r="EH28" i="10"/>
  <c r="EI28" i="10" s="1"/>
  <c r="EB28" i="10"/>
  <c r="ED16" i="10"/>
  <c r="EE16" i="10" s="1"/>
  <c r="EF28" i="10"/>
  <c r="EG28" i="10" s="1"/>
  <c r="EH15" i="10"/>
  <c r="EI15" i="10" s="1"/>
  <c r="EB15" i="10"/>
  <c r="ED28" i="10"/>
  <c r="EE28" i="10" s="1"/>
  <c r="ED27" i="10"/>
  <c r="EE27" i="10" s="1"/>
  <c r="W28" i="9"/>
  <c r="X28" i="9" s="1"/>
  <c r="AA29" i="9"/>
  <c r="AB29" i="9" s="1"/>
  <c r="S29" i="9"/>
  <c r="T29" i="9" s="1"/>
  <c r="W17" i="9"/>
  <c r="X17" i="9" s="1"/>
  <c r="AA16" i="9"/>
  <c r="AB16" i="9" s="1"/>
  <c r="S16" i="9"/>
  <c r="T16" i="9" s="1"/>
  <c r="EH16" i="10"/>
  <c r="EI16" i="10" s="1"/>
  <c r="EB16" i="10"/>
  <c r="EH27" i="10"/>
  <c r="EI27" i="10" s="1"/>
  <c r="EB27" i="10"/>
  <c r="AA28" i="9"/>
  <c r="AB28" i="9" s="1"/>
  <c r="S28" i="9"/>
  <c r="T28" i="9" s="1"/>
  <c r="W29" i="9"/>
  <c r="X29" i="9" s="1"/>
  <c r="AA17" i="9"/>
  <c r="AB17" i="9" s="1"/>
  <c r="S17" i="9"/>
  <c r="T17" i="9" s="1"/>
  <c r="W16" i="9"/>
  <c r="X16" i="9" s="1"/>
  <c r="EF15" i="10"/>
  <c r="EG15" i="10" s="1"/>
  <c r="EF27" i="10"/>
  <c r="EG27" i="10" s="1"/>
  <c r="CP16" i="10"/>
  <c r="CQ16" i="10" s="1"/>
  <c r="CR28" i="10"/>
  <c r="CS28" i="10" s="1"/>
  <c r="CT15" i="10"/>
  <c r="CU15" i="10" s="1"/>
  <c r="CN15" i="10"/>
  <c r="CP28" i="10"/>
  <c r="CQ28" i="10" s="1"/>
  <c r="CR15" i="10"/>
  <c r="CS15" i="10" s="1"/>
  <c r="CT16" i="10"/>
  <c r="CU16" i="10" s="1"/>
  <c r="CN16" i="10"/>
  <c r="CN28" i="10"/>
  <c r="CR16" i="10"/>
  <c r="CS16" i="10" s="1"/>
  <c r="CT27" i="10"/>
  <c r="CU27" i="10" s="1"/>
  <c r="CN27" i="10"/>
  <c r="CR27" i="10"/>
  <c r="CS27" i="10" s="1"/>
  <c r="CP15" i="10"/>
  <c r="CQ15" i="10" s="1"/>
  <c r="CP27" i="10"/>
  <c r="CQ27" i="10" s="1"/>
  <c r="CT28" i="10"/>
  <c r="CU28" i="10" s="1"/>
  <c r="BL16" i="10"/>
  <c r="BM16" i="10" s="1"/>
  <c r="BN28" i="10"/>
  <c r="BO28" i="10" s="1"/>
  <c r="BP15" i="10"/>
  <c r="BQ15" i="10" s="1"/>
  <c r="BJ15" i="10"/>
  <c r="BL28" i="10"/>
  <c r="BM28" i="10" s="1"/>
  <c r="BN15" i="10"/>
  <c r="BO15" i="10" s="1"/>
  <c r="BP16" i="10"/>
  <c r="BQ16" i="10" s="1"/>
  <c r="BJ16" i="10"/>
  <c r="BL15" i="10"/>
  <c r="BM15" i="10" s="1"/>
  <c r="BP28" i="10"/>
  <c r="BQ28" i="10" s="1"/>
  <c r="BJ28" i="10"/>
  <c r="BP27" i="10"/>
  <c r="BQ27" i="10" s="1"/>
  <c r="BJ27" i="10"/>
  <c r="BN16" i="10"/>
  <c r="BO16" i="10" s="1"/>
  <c r="BN27" i="10"/>
  <c r="BO27" i="10" s="1"/>
  <c r="BL27" i="10"/>
  <c r="BM27" i="10" s="1"/>
  <c r="AP15" i="10"/>
  <c r="AQ15" i="10" s="1"/>
  <c r="AJ15" i="10"/>
  <c r="AL28" i="10"/>
  <c r="AM28" i="10" s="1"/>
  <c r="AN15" i="10"/>
  <c r="AO15" i="10" s="1"/>
  <c r="AP16" i="10"/>
  <c r="AQ16" i="10" s="1"/>
  <c r="AJ16" i="10"/>
  <c r="AL15" i="10"/>
  <c r="AM15" i="10" s="1"/>
  <c r="AN16" i="10"/>
  <c r="AO16" i="10" s="1"/>
  <c r="AP28" i="10"/>
  <c r="AQ28" i="10" s="1"/>
  <c r="AJ28" i="10"/>
  <c r="AN28" i="10"/>
  <c r="AO28" i="10" s="1"/>
  <c r="AP27" i="10"/>
  <c r="AQ27" i="10" s="1"/>
  <c r="AJ27" i="10"/>
  <c r="AN27" i="10"/>
  <c r="AO27" i="10" s="1"/>
  <c r="AL16" i="10"/>
  <c r="AM16" i="10" s="1"/>
  <c r="AL27" i="10"/>
  <c r="AM27" i="10" s="1"/>
  <c r="FJ27" i="10"/>
  <c r="FK27" i="10" s="1"/>
  <c r="FL27" i="10"/>
  <c r="FM27" i="10" s="1"/>
  <c r="FL28" i="10"/>
  <c r="FM28" i="10" s="1"/>
  <c r="FF16" i="10"/>
  <c r="CE27" i="10"/>
  <c r="S19" i="10"/>
  <c r="FL32" i="10" a="1"/>
  <c r="BH32" i="10" a="1"/>
  <c r="BH32" i="10" s="1"/>
  <c r="BF32" i="10" a="1"/>
  <c r="BD32" i="10" a="1"/>
  <c r="BD32" i="10" s="1"/>
  <c r="BB32" i="10" a="1"/>
  <c r="BB32" i="10" s="1"/>
  <c r="FV32" i="10" a="1"/>
  <c r="FV32" i="10" s="1"/>
  <c r="FT32" i="10" a="1"/>
  <c r="FT32" i="10" s="1"/>
  <c r="FR32" i="10" a="1"/>
  <c r="FR32" i="10" s="1"/>
  <c r="FP32" i="10" a="1"/>
  <c r="FH32" i="10" a="1"/>
  <c r="FH32" i="10" s="1"/>
  <c r="EH32" i="10" a="1"/>
  <c r="EH32" i="10" s="1"/>
  <c r="EF32" i="10" a="1"/>
  <c r="EF32" i="10" s="1"/>
  <c r="ED32" i="10" a="1"/>
  <c r="ED32" i="10" s="1"/>
  <c r="EB32" i="10" a="1"/>
  <c r="EB32" i="10" s="1"/>
  <c r="S32" i="9" a="1"/>
  <c r="S32" i="9" s="1"/>
  <c r="T32" i="9" s="1"/>
  <c r="S33" i="9" a="1"/>
  <c r="S33" i="9" s="1"/>
  <c r="CT32" i="10" a="1"/>
  <c r="CT32" i="10" s="1"/>
  <c r="CR32" i="10" a="1"/>
  <c r="CP32" i="10" a="1"/>
  <c r="CP32" i="10" s="1"/>
  <c r="CN32" i="10" a="1"/>
  <c r="CN32" i="10" s="1"/>
  <c r="FF32" i="10" a="1"/>
  <c r="FF32" i="10" s="1"/>
  <c r="DX32" i="10" a="1"/>
  <c r="DX32" i="10" s="1"/>
  <c r="DV32" i="10" a="1"/>
  <c r="DR32" i="10" a="1"/>
  <c r="DT32" i="10" a="1"/>
  <c r="DT32" i="10" s="1"/>
  <c r="AX32" i="10" a="1"/>
  <c r="AX32" i="10" s="1"/>
  <c r="AV32" i="10" a="1"/>
  <c r="AV32" i="10" s="1"/>
  <c r="AR32" i="10" a="1"/>
  <c r="AR32" i="10" s="1"/>
  <c r="AT32" i="10" a="1"/>
  <c r="AT32" i="10" s="1"/>
  <c r="CJ32" i="10" a="1"/>
  <c r="CJ32" i="10" s="1"/>
  <c r="CD32" i="10" a="1"/>
  <c r="CD32" i="10" s="1"/>
  <c r="CH32" i="10" a="1"/>
  <c r="CH32" i="10" s="1"/>
  <c r="CF32" i="10" a="1"/>
  <c r="CF32" i="10" s="1"/>
  <c r="BP32" i="10" a="1"/>
  <c r="BP32" i="10" s="1"/>
  <c r="BJ32" i="10" a="1"/>
  <c r="BJ32" i="10" s="1"/>
  <c r="BN32" i="10" a="1"/>
  <c r="BN32" i="10" s="1"/>
  <c r="BL32" i="10" a="1"/>
  <c r="BL32" i="10" s="1"/>
  <c r="ER32" i="10" a="1"/>
  <c r="ER32" i="10" s="1"/>
  <c r="EL32" i="10" a="1"/>
  <c r="EL32" i="10" s="1"/>
  <c r="EP32" i="10" a="1"/>
  <c r="EP32" i="10" s="1"/>
  <c r="EN32" i="10" a="1"/>
  <c r="EN32" i="10" s="1"/>
  <c r="FJ32" i="10" a="1"/>
  <c r="FJ32" i="10" s="1"/>
  <c r="H32" i="10" a="1"/>
  <c r="H32" i="10" s="1"/>
  <c r="F32" i="10" a="1"/>
  <c r="F32" i="10" s="1"/>
  <c r="B32" i="10" a="1"/>
  <c r="B32" i="10" s="1"/>
  <c r="D32" i="10" a="1"/>
  <c r="D32" i="10" s="1"/>
  <c r="GF32" i="10" a="1"/>
  <c r="GF32" i="10" s="1"/>
  <c r="FZ32" i="10" a="1"/>
  <c r="FZ32" i="10" s="1"/>
  <c r="GD32" i="10" a="1"/>
  <c r="GD32" i="10" s="1"/>
  <c r="GB32" i="10" a="1"/>
  <c r="GB32" i="10" s="1"/>
  <c r="GP32" i="10" a="1"/>
  <c r="GP32" i="10" s="1"/>
  <c r="GN32" i="10" a="1"/>
  <c r="GN32" i="10" s="1"/>
  <c r="GJ32" i="10" a="1"/>
  <c r="GJ32" i="10" s="1"/>
  <c r="GL32" i="10" a="1"/>
  <c r="GL32" i="10" s="1"/>
  <c r="DD32" i="10" a="1"/>
  <c r="DD32" i="10" s="1"/>
  <c r="CX32" i="10" a="1"/>
  <c r="CX32" i="10" s="1"/>
  <c r="DB32" i="10" a="1"/>
  <c r="CZ32" i="10" a="1"/>
  <c r="CZ32" i="10" s="1"/>
  <c r="AP32" i="10" a="1"/>
  <c r="AP32" i="10" s="1"/>
  <c r="AN32" i="10" a="1"/>
  <c r="AN32" i="10" s="1"/>
  <c r="AL32" i="10" a="1"/>
  <c r="AL32" i="10" s="1"/>
  <c r="AJ32" i="10" a="1"/>
  <c r="AJ32" i="10" s="1"/>
  <c r="P32" i="10" a="1"/>
  <c r="P32" i="10" s="1"/>
  <c r="J32" i="10" a="1"/>
  <c r="J32" i="10" s="1"/>
  <c r="N32" i="10" a="1"/>
  <c r="N32" i="10" s="1"/>
  <c r="L32" i="10" a="1"/>
  <c r="L32" i="10" s="1"/>
  <c r="AH45" i="5"/>
  <c r="AH29" i="5"/>
  <c r="AH47" i="5"/>
  <c r="AH81" i="5"/>
  <c r="U31" i="10"/>
  <c r="AH111" i="5"/>
  <c r="AH95" i="5"/>
  <c r="AH37" i="5"/>
  <c r="AH21" i="5"/>
  <c r="Y31" i="10"/>
  <c r="AH67" i="5"/>
  <c r="AH43" i="5"/>
  <c r="AH11" i="5"/>
  <c r="AH107" i="5"/>
  <c r="AH91" i="5"/>
  <c r="AH75" i="5"/>
  <c r="AH59" i="5"/>
  <c r="AH89" i="5"/>
  <c r="AH73" i="5"/>
  <c r="AH53" i="5"/>
  <c r="AH17" i="5"/>
  <c r="AH101" i="5"/>
  <c r="AH85" i="5"/>
  <c r="AH69" i="5"/>
  <c r="AH161" i="5"/>
  <c r="AH145" i="5"/>
  <c r="FA13" i="10"/>
  <c r="FC29" i="10"/>
  <c r="AH123" i="5"/>
  <c r="Y32" i="10"/>
  <c r="AH117" i="5"/>
  <c r="FA9" i="10"/>
  <c r="EY29" i="10"/>
  <c r="W31" i="10"/>
  <c r="FC9" i="10"/>
  <c r="AH93" i="5"/>
  <c r="FA29" i="10"/>
  <c r="FA21" i="10"/>
  <c r="EY13" i="10"/>
  <c r="AH129" i="5"/>
  <c r="AH113" i="5"/>
  <c r="W32" i="10"/>
  <c r="FC21" i="10"/>
  <c r="EY21" i="10"/>
  <c r="EY31" i="10"/>
  <c r="EY17" i="10"/>
  <c r="U32" i="10"/>
  <c r="EY32" i="10"/>
  <c r="FC17" i="10"/>
  <c r="FA17" i="10"/>
  <c r="EY9" i="10"/>
  <c r="FC13" i="10"/>
  <c r="FC32" i="10"/>
  <c r="FA32" i="10"/>
  <c r="FC31" i="10"/>
  <c r="FA31" i="10"/>
  <c r="AT33" i="10"/>
  <c r="AR31" i="10"/>
  <c r="AX31" i="10"/>
  <c r="AR33" i="10"/>
  <c r="AX33" i="10"/>
  <c r="AV31" i="10"/>
  <c r="AT31" i="10"/>
  <c r="AV33" i="10"/>
  <c r="CF33" i="10"/>
  <c r="CF31" i="10"/>
  <c r="CD31" i="10"/>
  <c r="CJ33" i="10"/>
  <c r="CE33" i="10" a="1"/>
  <c r="CE33" i="10" s="1"/>
  <c r="CJ31" i="10"/>
  <c r="CD33" i="10"/>
  <c r="CH33" i="10"/>
  <c r="CH31" i="10"/>
  <c r="BN33" i="10"/>
  <c r="BJ33" i="10"/>
  <c r="BJ31" i="10"/>
  <c r="BL33" i="10"/>
  <c r="BP31" i="10"/>
  <c r="BN31" i="10"/>
  <c r="BP33" i="10"/>
  <c r="BL31" i="10"/>
  <c r="ER33" i="10"/>
  <c r="ER31" i="10"/>
  <c r="EP33" i="10"/>
  <c r="EL33" i="10"/>
  <c r="EP31" i="10"/>
  <c r="EN33" i="10"/>
  <c r="EN31" i="10"/>
  <c r="EL31" i="10"/>
  <c r="FH31" i="10"/>
  <c r="D33" i="10"/>
  <c r="H31" i="10"/>
  <c r="F31" i="10"/>
  <c r="B33" i="10"/>
  <c r="H33" i="10"/>
  <c r="D31" i="10"/>
  <c r="F33" i="10"/>
  <c r="GB33" i="10"/>
  <c r="FZ31" i="10"/>
  <c r="GF31" i="10"/>
  <c r="GF33" i="10"/>
  <c r="GD31" i="10"/>
  <c r="GB31" i="10"/>
  <c r="GD33" i="10"/>
  <c r="FZ33" i="10"/>
  <c r="GP33" i="10"/>
  <c r="GL31" i="10"/>
  <c r="GN33" i="10"/>
  <c r="GJ33" i="10"/>
  <c r="GJ31" i="10"/>
  <c r="GL33" i="10"/>
  <c r="GP31" i="10"/>
  <c r="GN31" i="10"/>
  <c r="DB32" i="10"/>
  <c r="CX31" i="10"/>
  <c r="DD33" i="10"/>
  <c r="CY33" i="10" a="1"/>
  <c r="CY33" i="10" s="1"/>
  <c r="DD31" i="10"/>
  <c r="DB33" i="10"/>
  <c r="CX33" i="10"/>
  <c r="DB31" i="10"/>
  <c r="CZ33" i="10"/>
  <c r="CZ31" i="10"/>
  <c r="AP31" i="10"/>
  <c r="AP33" i="10"/>
  <c r="AN31" i="10"/>
  <c r="AL33" i="10"/>
  <c r="AJ33" i="10"/>
  <c r="AJ31" i="10"/>
  <c r="AN33" i="10"/>
  <c r="AL31" i="10"/>
  <c r="P33" i="10"/>
  <c r="L31" i="10"/>
  <c r="N33" i="10"/>
  <c r="J33" i="10"/>
  <c r="J31" i="10"/>
  <c r="N31" i="10"/>
  <c r="P31" i="10"/>
  <c r="L33" i="10"/>
  <c r="FF33" i="10"/>
  <c r="FL33" i="10"/>
  <c r="DT33" i="10"/>
  <c r="DR31" i="10"/>
  <c r="DV32" i="10"/>
  <c r="DX31" i="10"/>
  <c r="DX33" i="10"/>
  <c r="DV31" i="10"/>
  <c r="DT31" i="10"/>
  <c r="DV33" i="10"/>
  <c r="DR33" i="10"/>
  <c r="DR32" i="10"/>
  <c r="BF31" i="10"/>
  <c r="BH33" i="10"/>
  <c r="BD31" i="10"/>
  <c r="BB33" i="10"/>
  <c r="BH31" i="10"/>
  <c r="BF33" i="10"/>
  <c r="BD33" i="10"/>
  <c r="BB31" i="10"/>
  <c r="BF32" i="10"/>
  <c r="FP31" i="10"/>
  <c r="FV33" i="10"/>
  <c r="FV31" i="10"/>
  <c r="FT33" i="10"/>
  <c r="FP33" i="10"/>
  <c r="FT31" i="10"/>
  <c r="FR33" i="10"/>
  <c r="FP32" i="10"/>
  <c r="FR31" i="10"/>
  <c r="FF31" i="10"/>
  <c r="FJ33" i="10"/>
  <c r="FL31" i="10"/>
  <c r="AC32" i="9"/>
  <c r="AD32" i="9" s="1"/>
  <c r="Y33" i="9"/>
  <c r="U33" i="9"/>
  <c r="Y32" i="9"/>
  <c r="Z32" i="9" s="1"/>
  <c r="U32" i="9"/>
  <c r="V32" i="9" s="1"/>
  <c r="AC33" i="9"/>
  <c r="EH33" i="10"/>
  <c r="ED31" i="10"/>
  <c r="EF33" i="10"/>
  <c r="EB33" i="10"/>
  <c r="EB31" i="10"/>
  <c r="ED33" i="10"/>
  <c r="EH31" i="10"/>
  <c r="EF31" i="10"/>
  <c r="W32" i="9"/>
  <c r="X32" i="9" s="1"/>
  <c r="AA33" i="9"/>
  <c r="AA32" i="9"/>
  <c r="AB32" i="9" s="1"/>
  <c r="W33" i="9"/>
  <c r="CP31" i="10"/>
  <c r="CT33" i="10"/>
  <c r="CN33" i="10"/>
  <c r="CN31" i="10"/>
  <c r="CR33" i="10"/>
  <c r="CT31" i="10"/>
  <c r="CP33" i="10"/>
  <c r="CR31" i="10"/>
  <c r="CR32" i="10"/>
  <c r="FL32" i="10"/>
  <c r="FH33" i="10"/>
  <c r="FJ31" i="10"/>
  <c r="AH35" i="5"/>
  <c r="AH230" i="5"/>
  <c r="AH166" i="5"/>
  <c r="AH220" i="5"/>
  <c r="AH204" i="5"/>
  <c r="AH188" i="5"/>
  <c r="AH172" i="5"/>
  <c r="AH156" i="5"/>
  <c r="AH140" i="5"/>
  <c r="AH124" i="5"/>
  <c r="AH108" i="5"/>
  <c r="AH92" i="5"/>
  <c r="AH76" i="5"/>
  <c r="AH57" i="5"/>
  <c r="AH27" i="5"/>
  <c r="AH4" i="5"/>
  <c r="AH174" i="5"/>
  <c r="AH227" i="5"/>
  <c r="AH179" i="5"/>
  <c r="AH163" i="5"/>
  <c r="AH147" i="5"/>
  <c r="AH131" i="5"/>
  <c r="AH115" i="5"/>
  <c r="AH99" i="5"/>
  <c r="AH83" i="5"/>
  <c r="AH66" i="5"/>
  <c r="AH42" i="5"/>
  <c r="AH10" i="5"/>
  <c r="AH186" i="5"/>
  <c r="AH150" i="5"/>
  <c r="AH134" i="5"/>
  <c r="AH118" i="5"/>
  <c r="AH102" i="5"/>
  <c r="AH86" i="5"/>
  <c r="AH70" i="5"/>
  <c r="AH15" i="5"/>
  <c r="AH225" i="5"/>
  <c r="AH97" i="5"/>
  <c r="AH63" i="5"/>
  <c r="AH38" i="5"/>
  <c r="AH6" i="5"/>
  <c r="AH41" i="5"/>
  <c r="AH25" i="5"/>
  <c r="AH9" i="5"/>
  <c r="AH64" i="5"/>
  <c r="AH48" i="5"/>
  <c r="AH32" i="5"/>
  <c r="AH16" i="5"/>
  <c r="AH51" i="5"/>
  <c r="AH19" i="5"/>
  <c r="AH79" i="5"/>
  <c r="AH5" i="5"/>
  <c r="AH211" i="5"/>
  <c r="AH195" i="5"/>
  <c r="AH177" i="5"/>
  <c r="AH183" i="5"/>
  <c r="AH167" i="5"/>
  <c r="AH165" i="5"/>
  <c r="AH149" i="5"/>
  <c r="AH133" i="5"/>
  <c r="AH197" i="5"/>
  <c r="AH181" i="5"/>
  <c r="AH209" i="5"/>
  <c r="AH193" i="5"/>
  <c r="AH191" i="5"/>
  <c r="AH175" i="5"/>
  <c r="AH205" i="5"/>
  <c r="AH141" i="5"/>
  <c r="AH173" i="5"/>
  <c r="AH125" i="5"/>
  <c r="AH121" i="5"/>
  <c r="AH13" i="5"/>
  <c r="AH210" i="5"/>
  <c r="AH229" i="5"/>
  <c r="AH216" i="5"/>
  <c r="AH200" i="5"/>
  <c r="AH184" i="5"/>
  <c r="AH168" i="5"/>
  <c r="AH152" i="5"/>
  <c r="AH136" i="5"/>
  <c r="AH120" i="5"/>
  <c r="AH104" i="5"/>
  <c r="AH88" i="5"/>
  <c r="AH72" i="5"/>
  <c r="AH218" i="5"/>
  <c r="AH233" i="5"/>
  <c r="AH223" i="5"/>
  <c r="AH207" i="5"/>
  <c r="AH159" i="5"/>
  <c r="AH143" i="5"/>
  <c r="AH127" i="5"/>
  <c r="AH61" i="5"/>
  <c r="AH34" i="5"/>
  <c r="AH170" i="5"/>
  <c r="AH146" i="5"/>
  <c r="AH130" i="5"/>
  <c r="AH114" i="5"/>
  <c r="AH98" i="5"/>
  <c r="AH82" i="5"/>
  <c r="AH65" i="5"/>
  <c r="AH39" i="5"/>
  <c r="AH198" i="5"/>
  <c r="AH221" i="5"/>
  <c r="AH189" i="5"/>
  <c r="AH157" i="5"/>
  <c r="AH109" i="5"/>
  <c r="AH77" i="5"/>
  <c r="AH58" i="5"/>
  <c r="AH30" i="5"/>
  <c r="AH60" i="5"/>
  <c r="AH44" i="5"/>
  <c r="AH28" i="5"/>
  <c r="AH12" i="5"/>
  <c r="AH194" i="5"/>
  <c r="AH228" i="5"/>
  <c r="AH212" i="5"/>
  <c r="AH196" i="5"/>
  <c r="AH180" i="5"/>
  <c r="AH164" i="5"/>
  <c r="AH148" i="5"/>
  <c r="AH132" i="5"/>
  <c r="AH116" i="5"/>
  <c r="AH100" i="5"/>
  <c r="AH84" i="5"/>
  <c r="AH206" i="5"/>
  <c r="AH219" i="5"/>
  <c r="AH203" i="5"/>
  <c r="AH187" i="5"/>
  <c r="AH171" i="5"/>
  <c r="AH155" i="5"/>
  <c r="AH139" i="5"/>
  <c r="AH55" i="5"/>
  <c r="AH26" i="5"/>
  <c r="AH222" i="5"/>
  <c r="AH158" i="5"/>
  <c r="AH142" i="5"/>
  <c r="AH126" i="5"/>
  <c r="AH110" i="5"/>
  <c r="AH94" i="5"/>
  <c r="AH78" i="5"/>
  <c r="AH31" i="5"/>
  <c r="AH182" i="5"/>
  <c r="AH217" i="5"/>
  <c r="AH201" i="5"/>
  <c r="AH185" i="5"/>
  <c r="AH169" i="5"/>
  <c r="AH153" i="5"/>
  <c r="AH137" i="5"/>
  <c r="AH105" i="5"/>
  <c r="AH22" i="5"/>
  <c r="AH49" i="5"/>
  <c r="AH33" i="5"/>
  <c r="AH56" i="5"/>
  <c r="AH40" i="5"/>
  <c r="AH24" i="5"/>
  <c r="AH8" i="5"/>
  <c r="AH178" i="5"/>
  <c r="AH224" i="5"/>
  <c r="AH208" i="5"/>
  <c r="AH192" i="5"/>
  <c r="AH176" i="5"/>
  <c r="AH160" i="5"/>
  <c r="AH144" i="5"/>
  <c r="AH128" i="5"/>
  <c r="AH112" i="5"/>
  <c r="AH96" i="5"/>
  <c r="AH80" i="5"/>
  <c r="AH62" i="5"/>
  <c r="AH190" i="5"/>
  <c r="AH231" i="5"/>
  <c r="AH215" i="5"/>
  <c r="AH199" i="5"/>
  <c r="AH151" i="5"/>
  <c r="AH135" i="5"/>
  <c r="AH119" i="5"/>
  <c r="AH103" i="5"/>
  <c r="AH87" i="5"/>
  <c r="AH71" i="5"/>
  <c r="AH50" i="5"/>
  <c r="AH18" i="5"/>
  <c r="AH202" i="5"/>
  <c r="AH154" i="5"/>
  <c r="AH138" i="5"/>
  <c r="AH122" i="5"/>
  <c r="AH106" i="5"/>
  <c r="AH90" i="5"/>
  <c r="AH74" i="5"/>
  <c r="AH54" i="5"/>
  <c r="AH23" i="5"/>
  <c r="AH226" i="5"/>
  <c r="AH162" i="5"/>
  <c r="AH213" i="5"/>
  <c r="AH46" i="5"/>
  <c r="AH14" i="5"/>
  <c r="AH68" i="5"/>
  <c r="AH52" i="5"/>
  <c r="AH36" i="5"/>
  <c r="AH20" i="5"/>
  <c r="EF20" i="10"/>
  <c r="EG20" i="10" s="1"/>
  <c r="EF19" i="10"/>
  <c r="EG19" i="10" s="1"/>
  <c r="EF12" i="10"/>
  <c r="EG12" i="10" s="1"/>
  <c r="EF11" i="10"/>
  <c r="EG11" i="10" s="1"/>
  <c r="EF8" i="10"/>
  <c r="EG8" i="10" s="1"/>
  <c r="EF7" i="10"/>
  <c r="EG7" i="10" s="1"/>
  <c r="EF5" i="10"/>
  <c r="EG5" i="10" s="1"/>
  <c r="ED20" i="10"/>
  <c r="EE20" i="10" s="1"/>
  <c r="ED19" i="10"/>
  <c r="EE19" i="10" s="1"/>
  <c r="ED12" i="10"/>
  <c r="EE12" i="10" s="1"/>
  <c r="ED11" i="10"/>
  <c r="EE11" i="10" s="1"/>
  <c r="ED8" i="10"/>
  <c r="EE8" i="10" s="1"/>
  <c r="ED7" i="10"/>
  <c r="EE7" i="10" s="1"/>
  <c r="ED5" i="10"/>
  <c r="EE5" i="10" s="1"/>
  <c r="EB20" i="10"/>
  <c r="EB19" i="10"/>
  <c r="EB12" i="10"/>
  <c r="EB11" i="10"/>
  <c r="EB8" i="10"/>
  <c r="EB7" i="10"/>
  <c r="EB5" i="10"/>
  <c r="EH20" i="10"/>
  <c r="EI20" i="10" s="1"/>
  <c r="EH19" i="10"/>
  <c r="EI19" i="10" s="1"/>
  <c r="EH12" i="10"/>
  <c r="EI12" i="10" s="1"/>
  <c r="EH11" i="10"/>
  <c r="EI11" i="10" s="1"/>
  <c r="EH8" i="10"/>
  <c r="EI8" i="10" s="1"/>
  <c r="EH7" i="10"/>
  <c r="EI7" i="10" s="1"/>
  <c r="EH5" i="10"/>
  <c r="EI5" i="10" s="1"/>
  <c r="AE56" i="5"/>
  <c r="S56" i="5" s="1"/>
  <c r="AE59" i="5"/>
  <c r="S59" i="5" s="1"/>
  <c r="AZ147" i="5"/>
  <c r="W13" i="10"/>
  <c r="AE188" i="5"/>
  <c r="S188" i="5" s="1"/>
  <c r="U13" i="10"/>
  <c r="AZ116" i="5"/>
  <c r="AZ100" i="5"/>
  <c r="AZ129" i="5"/>
  <c r="AE50" i="5"/>
  <c r="S50" i="5" s="1"/>
  <c r="AZ134" i="5"/>
  <c r="AE77" i="5"/>
  <c r="S77" i="5" s="1"/>
  <c r="AZ138" i="5"/>
  <c r="AE15" i="5"/>
  <c r="S15" i="5" s="1"/>
  <c r="AZ195" i="5"/>
  <c r="AE24" i="5"/>
  <c r="S24" i="5" s="1"/>
  <c r="AZ200" i="5"/>
  <c r="AZ79" i="5"/>
  <c r="U21" i="10"/>
  <c r="W17" i="10"/>
  <c r="AZ22" i="5"/>
  <c r="Y29" i="10"/>
  <c r="U29" i="10"/>
  <c r="W9" i="10"/>
  <c r="U9" i="10"/>
  <c r="W29" i="10"/>
  <c r="Y13" i="10"/>
  <c r="Y21" i="10"/>
  <c r="W21" i="10"/>
  <c r="U17" i="10"/>
  <c r="Y17" i="10"/>
  <c r="Y9" i="10"/>
  <c r="AZ187" i="5"/>
  <c r="P18" i="9"/>
  <c r="P14" i="9"/>
  <c r="P22" i="9"/>
  <c r="B22" i="9"/>
  <c r="CO19" i="10"/>
  <c r="BK19" i="10"/>
  <c r="BB20" i="10"/>
  <c r="BB12" i="10"/>
  <c r="BB5" i="10"/>
  <c r="BB19" i="10"/>
  <c r="BB11" i="10"/>
  <c r="BB8" i="10"/>
  <c r="BB7" i="10"/>
  <c r="GJ7" i="10"/>
  <c r="GJ20" i="10"/>
  <c r="GJ12" i="10"/>
  <c r="GJ5" i="10"/>
  <c r="GJ19" i="10"/>
  <c r="GJ11" i="10"/>
  <c r="GJ8" i="10"/>
  <c r="FP7" i="10"/>
  <c r="FP20" i="10"/>
  <c r="FP12" i="10"/>
  <c r="FP5" i="10"/>
  <c r="FP19" i="10"/>
  <c r="FP11" i="10"/>
  <c r="FP8" i="10"/>
  <c r="CY8" i="10"/>
  <c r="FF12" i="10"/>
  <c r="FF7" i="10"/>
  <c r="DR19" i="10"/>
  <c r="DR11" i="10"/>
  <c r="DR7" i="10"/>
  <c r="DR20" i="10"/>
  <c r="DR5" i="10"/>
  <c r="DR12" i="10"/>
  <c r="DR8" i="10"/>
  <c r="AK19" i="10"/>
  <c r="BC19" i="10"/>
  <c r="FG19" i="10"/>
  <c r="CN19" i="10"/>
  <c r="CN11" i="10"/>
  <c r="CN7" i="10"/>
  <c r="CN8" i="10"/>
  <c r="CN12" i="10"/>
  <c r="CN20" i="10"/>
  <c r="CN5" i="10"/>
  <c r="CY11" i="10"/>
  <c r="FF20" i="10"/>
  <c r="AE19" i="5"/>
  <c r="S19" i="5" s="1"/>
  <c r="AS19" i="10"/>
  <c r="CY19" i="10"/>
  <c r="AR20" i="10"/>
  <c r="AR12" i="10"/>
  <c r="AR5" i="10"/>
  <c r="AR19" i="10"/>
  <c r="AR11" i="10"/>
  <c r="AR8" i="10"/>
  <c r="AR7" i="10"/>
  <c r="CD20" i="10"/>
  <c r="CD12" i="10"/>
  <c r="CD5" i="10"/>
  <c r="CD7" i="10"/>
  <c r="CD11" i="10"/>
  <c r="CE7" i="10"/>
  <c r="CD8" i="10"/>
  <c r="CD19" i="10"/>
  <c r="AJ20" i="10"/>
  <c r="AJ12" i="10"/>
  <c r="AJ5" i="10"/>
  <c r="AJ19" i="10"/>
  <c r="AJ11" i="10"/>
  <c r="AJ8" i="10"/>
  <c r="AJ7" i="10"/>
  <c r="EL7" i="10"/>
  <c r="EL19" i="10"/>
  <c r="EL11" i="10"/>
  <c r="EL12" i="10"/>
  <c r="EL8" i="10"/>
  <c r="EL5" i="10"/>
  <c r="EL20" i="10"/>
  <c r="FF11" i="10"/>
  <c r="GA19" i="10"/>
  <c r="CE19" i="10"/>
  <c r="DS19" i="10"/>
  <c r="CE11" i="10"/>
  <c r="FQ19" i="10"/>
  <c r="GK19" i="10"/>
  <c r="FZ19" i="10"/>
  <c r="FZ11" i="10"/>
  <c r="FZ8" i="10"/>
  <c r="FZ7" i="10"/>
  <c r="FZ5" i="10"/>
  <c r="FZ12" i="10"/>
  <c r="FZ20" i="10"/>
  <c r="CY20" i="10"/>
  <c r="CY12" i="10"/>
  <c r="CX7" i="10"/>
  <c r="CX19" i="10"/>
  <c r="CX11" i="10"/>
  <c r="CX20" i="10"/>
  <c r="CX5" i="10"/>
  <c r="CY7" i="10"/>
  <c r="CX8" i="10"/>
  <c r="CX12" i="10"/>
  <c r="BJ8" i="10"/>
  <c r="BJ19" i="10"/>
  <c r="BJ11" i="10"/>
  <c r="BJ7" i="10"/>
  <c r="BJ20" i="10"/>
  <c r="BJ5" i="10"/>
  <c r="BJ12" i="10"/>
  <c r="FF8" i="10"/>
  <c r="FF19" i="10"/>
  <c r="FF5" i="10"/>
  <c r="J19" i="10"/>
  <c r="J11" i="10"/>
  <c r="J8" i="10"/>
  <c r="J7" i="10"/>
  <c r="J20" i="10"/>
  <c r="J12" i="10"/>
  <c r="J5" i="10"/>
  <c r="K19" i="10"/>
  <c r="C19" i="10"/>
  <c r="B12" i="10"/>
  <c r="B20" i="10"/>
  <c r="B11" i="10"/>
  <c r="B19" i="10"/>
  <c r="B7" i="10"/>
  <c r="B5" i="10"/>
  <c r="B8" i="10"/>
  <c r="FH8" i="10"/>
  <c r="FI8" i="10" s="1"/>
  <c r="AC20" i="9"/>
  <c r="AD20" i="9" s="1"/>
  <c r="AC12" i="9"/>
  <c r="AD12" i="9" s="1"/>
  <c r="AC8" i="9"/>
  <c r="AD8" i="9" s="1"/>
  <c r="AC9" i="9"/>
  <c r="AD9" i="9" s="1"/>
  <c r="AC21" i="9"/>
  <c r="AD21" i="9" s="1"/>
  <c r="AC34" i="9"/>
  <c r="AD34" i="9" s="1"/>
  <c r="AC6" i="9"/>
  <c r="AD6" i="9" s="1"/>
  <c r="AC13" i="9"/>
  <c r="AD13" i="9" s="1"/>
  <c r="F8" i="10"/>
  <c r="G8" i="10" s="1"/>
  <c r="D7" i="10"/>
  <c r="E7" i="10" s="1"/>
  <c r="H8" i="10"/>
  <c r="I8" i="10" s="1"/>
  <c r="F7" i="10"/>
  <c r="G7" i="10" s="1"/>
  <c r="H12" i="10"/>
  <c r="I12" i="10" s="1"/>
  <c r="H20" i="10"/>
  <c r="I20" i="10" s="1"/>
  <c r="F12" i="10"/>
  <c r="G12" i="10" s="1"/>
  <c r="F20" i="10"/>
  <c r="G20" i="10" s="1"/>
  <c r="H7" i="10"/>
  <c r="I7" i="10" s="1"/>
  <c r="H19" i="10"/>
  <c r="I19" i="10" s="1"/>
  <c r="H5" i="10"/>
  <c r="I5" i="10" s="1"/>
  <c r="F19" i="10"/>
  <c r="G19" i="10" s="1"/>
  <c r="F11" i="10"/>
  <c r="G11" i="10" s="1"/>
  <c r="F5" i="10"/>
  <c r="G5" i="10" s="1"/>
  <c r="H11" i="10"/>
  <c r="I11" i="10" s="1"/>
  <c r="D8" i="10"/>
  <c r="E8" i="10" s="1"/>
  <c r="AT8" i="10"/>
  <c r="AU8" i="10" s="1"/>
  <c r="AV8" i="10"/>
  <c r="AW8" i="10" s="1"/>
  <c r="AT7" i="10"/>
  <c r="AU7" i="10" s="1"/>
  <c r="AV7" i="10"/>
  <c r="AW7" i="10" s="1"/>
  <c r="AX8" i="10"/>
  <c r="AY8" i="10" s="1"/>
  <c r="AX7" i="10"/>
  <c r="AY7" i="10" s="1"/>
  <c r="AT19" i="10"/>
  <c r="AU19" i="10" s="1"/>
  <c r="AT11" i="10"/>
  <c r="AU11" i="10" s="1"/>
  <c r="AX12" i="10"/>
  <c r="AY12" i="10" s="1"/>
  <c r="AX20" i="10"/>
  <c r="AY20" i="10" s="1"/>
  <c r="AV12" i="10"/>
  <c r="AW12" i="10" s="1"/>
  <c r="AV20" i="10"/>
  <c r="AW20" i="10" s="1"/>
  <c r="AT20" i="10"/>
  <c r="AU20" i="10" s="1"/>
  <c r="AT12" i="10"/>
  <c r="AU12" i="10" s="1"/>
  <c r="AV11" i="10"/>
  <c r="AW11" i="10" s="1"/>
  <c r="AT5" i="10"/>
  <c r="AU5" i="10" s="1"/>
  <c r="AX19" i="10"/>
  <c r="AY19" i="10" s="1"/>
  <c r="AX5" i="10"/>
  <c r="AY5" i="10" s="1"/>
  <c r="AV19" i="10"/>
  <c r="AW19" i="10" s="1"/>
  <c r="AV5" i="10"/>
  <c r="AW5" i="10" s="1"/>
  <c r="AX11" i="10"/>
  <c r="AY11" i="10" s="1"/>
  <c r="CF8" i="10"/>
  <c r="CG8" i="10" s="1"/>
  <c r="CJ5" i="10"/>
  <c r="CK5" i="10" s="1"/>
  <c r="CH5" i="10"/>
  <c r="CI5" i="10" s="1"/>
  <c r="CH8" i="10"/>
  <c r="CI8" i="10" s="1"/>
  <c r="CF7" i="10"/>
  <c r="CG7" i="10" s="1"/>
  <c r="CH7" i="10"/>
  <c r="CI7" i="10" s="1"/>
  <c r="CJ19" i="10"/>
  <c r="CK19" i="10" s="1"/>
  <c r="CH12" i="10"/>
  <c r="CI12" i="10" s="1"/>
  <c r="CJ20" i="10"/>
  <c r="CK20" i="10" s="1"/>
  <c r="CH19" i="10"/>
  <c r="CI19" i="10" s="1"/>
  <c r="CJ11" i="10"/>
  <c r="CK11" i="10" s="1"/>
  <c r="CJ8" i="10"/>
  <c r="CK8" i="10" s="1"/>
  <c r="CH11" i="10"/>
  <c r="CI11" i="10" s="1"/>
  <c r="CJ7" i="10"/>
  <c r="CK7" i="10" s="1"/>
  <c r="CH20" i="10"/>
  <c r="CI20" i="10" s="1"/>
  <c r="CJ12" i="10"/>
  <c r="CK12" i="10" s="1"/>
  <c r="AN8" i="10"/>
  <c r="AO8" i="10" s="1"/>
  <c r="AL7" i="10"/>
  <c r="AM7" i="10" s="1"/>
  <c r="AP8" i="10"/>
  <c r="AQ8" i="10" s="1"/>
  <c r="AN7" i="10"/>
  <c r="AO7" i="10" s="1"/>
  <c r="AP12" i="10"/>
  <c r="AQ12" i="10" s="1"/>
  <c r="AP20" i="10"/>
  <c r="AQ20" i="10" s="1"/>
  <c r="AP7" i="10"/>
  <c r="AQ7" i="10" s="1"/>
  <c r="AP19" i="10"/>
  <c r="AQ19" i="10" s="1"/>
  <c r="AN5" i="10"/>
  <c r="AO5" i="10" s="1"/>
  <c r="AP5" i="10"/>
  <c r="AQ5" i="10" s="1"/>
  <c r="AN11" i="10"/>
  <c r="AO11" i="10" s="1"/>
  <c r="AN19" i="10"/>
  <c r="AO19" i="10" s="1"/>
  <c r="AL8" i="10"/>
  <c r="AM8" i="10" s="1"/>
  <c r="AN12" i="10"/>
  <c r="AO12" i="10" s="1"/>
  <c r="AN20" i="10"/>
  <c r="AO20" i="10" s="1"/>
  <c r="AP11" i="10"/>
  <c r="AQ11" i="10" s="1"/>
  <c r="ER7" i="10"/>
  <c r="ES7" i="10" s="1"/>
  <c r="EN8" i="10"/>
  <c r="EO8" i="10" s="1"/>
  <c r="EN7" i="10"/>
  <c r="EO7" i="10" s="1"/>
  <c r="ER12" i="10"/>
  <c r="ES12" i="10" s="1"/>
  <c r="ER20" i="10"/>
  <c r="ES20" i="10" s="1"/>
  <c r="EP12" i="10"/>
  <c r="EQ12" i="10" s="1"/>
  <c r="EP20" i="10"/>
  <c r="EQ20" i="10" s="1"/>
  <c r="ER8" i="10"/>
  <c r="ES8" i="10" s="1"/>
  <c r="EP7" i="10"/>
  <c r="EQ7" i="10" s="1"/>
  <c r="EP11" i="10"/>
  <c r="EQ11" i="10" s="1"/>
  <c r="ER11" i="10"/>
  <c r="ES11" i="10" s="1"/>
  <c r="EP5" i="10"/>
  <c r="EQ5" i="10" s="1"/>
  <c r="EP8" i="10"/>
  <c r="EQ8" i="10" s="1"/>
  <c r="EP19" i="10"/>
  <c r="EQ19" i="10" s="1"/>
  <c r="ER5" i="10"/>
  <c r="ES5" i="10" s="1"/>
  <c r="ER19" i="10"/>
  <c r="ES19" i="10" s="1"/>
  <c r="FH12" i="10"/>
  <c r="FI12" i="10" s="1"/>
  <c r="FL8" i="10"/>
  <c r="FM8" i="10" s="1"/>
  <c r="FJ12" i="10"/>
  <c r="FK12" i="10" s="1"/>
  <c r="FL12" i="10"/>
  <c r="FM12" i="10" s="1"/>
  <c r="FJ7" i="10"/>
  <c r="FK7" i="10" s="1"/>
  <c r="GB8" i="10"/>
  <c r="GC8" i="10" s="1"/>
  <c r="GD8" i="10"/>
  <c r="GE8" i="10" s="1"/>
  <c r="GB7" i="10"/>
  <c r="GC7" i="10" s="1"/>
  <c r="GF8" i="10"/>
  <c r="GG8" i="10" s="1"/>
  <c r="GF7" i="10"/>
  <c r="GG7" i="10" s="1"/>
  <c r="GD7" i="10"/>
  <c r="GE7" i="10" s="1"/>
  <c r="GF12" i="10"/>
  <c r="GG12" i="10" s="1"/>
  <c r="GF20" i="10"/>
  <c r="GG20" i="10" s="1"/>
  <c r="GD12" i="10"/>
  <c r="GE12" i="10" s="1"/>
  <c r="GD20" i="10"/>
  <c r="GE20" i="10" s="1"/>
  <c r="GB5" i="10"/>
  <c r="GC5" i="10" s="1"/>
  <c r="GD11" i="10"/>
  <c r="GE11" i="10" s="1"/>
  <c r="GB12" i="10"/>
  <c r="GC12" i="10" s="1"/>
  <c r="GF19" i="10"/>
  <c r="GG19" i="10" s="1"/>
  <c r="GB11" i="10"/>
  <c r="GC11" i="10" s="1"/>
  <c r="GF5" i="10"/>
  <c r="GG5" i="10" s="1"/>
  <c r="GD19" i="10"/>
  <c r="GE19" i="10" s="1"/>
  <c r="GB20" i="10"/>
  <c r="GC20" i="10" s="1"/>
  <c r="GF11" i="10"/>
  <c r="GG11" i="10" s="1"/>
  <c r="GD5" i="10"/>
  <c r="GE5" i="10" s="1"/>
  <c r="GB19" i="10"/>
  <c r="GC19" i="10" s="1"/>
  <c r="DD8" i="10"/>
  <c r="DE8" i="10" s="1"/>
  <c r="DB7" i="10"/>
  <c r="DC7" i="10" s="1"/>
  <c r="DD12" i="10"/>
  <c r="DE12" i="10" s="1"/>
  <c r="DD20" i="10"/>
  <c r="DE20" i="10" s="1"/>
  <c r="DB12" i="10"/>
  <c r="DC12" i="10" s="1"/>
  <c r="DB20" i="10"/>
  <c r="DC20" i="10" s="1"/>
  <c r="DD7" i="10"/>
  <c r="DE7" i="10" s="1"/>
  <c r="DD11" i="10"/>
  <c r="DE11" i="10" s="1"/>
  <c r="DD19" i="10"/>
  <c r="DE19" i="10" s="1"/>
  <c r="DB11" i="10"/>
  <c r="DC11" i="10" s="1"/>
  <c r="DB19" i="10"/>
  <c r="DC19" i="10" s="1"/>
  <c r="DB8" i="10"/>
  <c r="DC8" i="10" s="1"/>
  <c r="CZ7" i="10"/>
  <c r="DA7" i="10" s="1"/>
  <c r="DD5" i="10"/>
  <c r="DE5" i="10" s="1"/>
  <c r="DB5" i="10"/>
  <c r="DC5" i="10" s="1"/>
  <c r="CZ8" i="10"/>
  <c r="DA8" i="10" s="1"/>
  <c r="BP8" i="10"/>
  <c r="BQ8" i="10" s="1"/>
  <c r="BN7" i="10"/>
  <c r="BO7" i="10" s="1"/>
  <c r="BP7" i="10"/>
  <c r="BQ7" i="10" s="1"/>
  <c r="BL8" i="10"/>
  <c r="BM8" i="10" s="1"/>
  <c r="BL7" i="10"/>
  <c r="BM7" i="10" s="1"/>
  <c r="BP11" i="10"/>
  <c r="BQ11" i="10" s="1"/>
  <c r="BP19" i="10"/>
  <c r="BQ19" i="10" s="1"/>
  <c r="BN11" i="10"/>
  <c r="BO11" i="10" s="1"/>
  <c r="BN19" i="10"/>
  <c r="BO19" i="10" s="1"/>
  <c r="BL19" i="10"/>
  <c r="BM19" i="10" s="1"/>
  <c r="BL11" i="10"/>
  <c r="BM11" i="10" s="1"/>
  <c r="BP5" i="10"/>
  <c r="BQ5" i="10" s="1"/>
  <c r="BN5" i="10"/>
  <c r="BO5" i="10" s="1"/>
  <c r="BL20" i="10"/>
  <c r="BM20" i="10" s="1"/>
  <c r="BL12" i="10"/>
  <c r="BM12" i="10" s="1"/>
  <c r="BP12" i="10"/>
  <c r="BQ12" i="10" s="1"/>
  <c r="BN12" i="10"/>
  <c r="BO12" i="10" s="1"/>
  <c r="BL5" i="10"/>
  <c r="BM5" i="10" s="1"/>
  <c r="BN8" i="10"/>
  <c r="BO8" i="10" s="1"/>
  <c r="BP20" i="10"/>
  <c r="BQ20" i="10" s="1"/>
  <c r="BN20" i="10"/>
  <c r="BO20" i="10" s="1"/>
  <c r="FJ19" i="10"/>
  <c r="FK19" i="10" s="1"/>
  <c r="FL19" i="10"/>
  <c r="FM19" i="10" s="1"/>
  <c r="FL5" i="10"/>
  <c r="FM5" i="10" s="1"/>
  <c r="FH20" i="10"/>
  <c r="FI20" i="10" s="1"/>
  <c r="FJ5" i="10"/>
  <c r="FK5" i="10" s="1"/>
  <c r="FH11" i="10"/>
  <c r="FI11" i="10" s="1"/>
  <c r="FH7" i="10"/>
  <c r="FI7" i="10" s="1"/>
  <c r="BD8" i="10"/>
  <c r="BE8" i="10" s="1"/>
  <c r="BF8" i="10"/>
  <c r="BG8" i="10" s="1"/>
  <c r="BD7" i="10"/>
  <c r="BE7" i="10" s="1"/>
  <c r="BH8" i="10"/>
  <c r="BI8" i="10" s="1"/>
  <c r="BH11" i="10"/>
  <c r="BI11" i="10" s="1"/>
  <c r="BH19" i="10"/>
  <c r="BI19" i="10" s="1"/>
  <c r="BF11" i="10"/>
  <c r="BG11" i="10" s="1"/>
  <c r="BF19" i="10"/>
  <c r="BG19" i="10" s="1"/>
  <c r="BH7" i="10"/>
  <c r="BI7" i="10" s="1"/>
  <c r="BH12" i="10"/>
  <c r="BI12" i="10" s="1"/>
  <c r="BH20" i="10"/>
  <c r="BI20" i="10" s="1"/>
  <c r="BF12" i="10"/>
  <c r="BG12" i="10" s="1"/>
  <c r="BF20" i="10"/>
  <c r="BG20" i="10" s="1"/>
  <c r="BF7" i="10"/>
  <c r="BG7" i="10" s="1"/>
  <c r="BH5" i="10"/>
  <c r="BI5" i="10" s="1"/>
  <c r="BF5" i="10"/>
  <c r="BG5" i="10" s="1"/>
  <c r="GP7" i="10"/>
  <c r="GQ7" i="10" s="1"/>
  <c r="GL8" i="10"/>
  <c r="GM8" i="10" s="1"/>
  <c r="GN8" i="10"/>
  <c r="GO8" i="10" s="1"/>
  <c r="GN7" i="10"/>
  <c r="GO7" i="10" s="1"/>
  <c r="GP8" i="10"/>
  <c r="GQ8" i="10" s="1"/>
  <c r="GL7" i="10"/>
  <c r="GM7" i="10" s="1"/>
  <c r="GP5" i="10"/>
  <c r="GQ5" i="10" s="1"/>
  <c r="GN5" i="10"/>
  <c r="GO5" i="10" s="1"/>
  <c r="GL19" i="10"/>
  <c r="GM19" i="10" s="1"/>
  <c r="GL11" i="10"/>
  <c r="GM11" i="10" s="1"/>
  <c r="GL20" i="10"/>
  <c r="GM20" i="10" s="1"/>
  <c r="GL12" i="10"/>
  <c r="GM12" i="10" s="1"/>
  <c r="GP12" i="10"/>
  <c r="GQ12" i="10" s="1"/>
  <c r="GN11" i="10"/>
  <c r="GO11" i="10" s="1"/>
  <c r="GP19" i="10"/>
  <c r="GQ19" i="10" s="1"/>
  <c r="GN12" i="10"/>
  <c r="GO12" i="10" s="1"/>
  <c r="GP20" i="10"/>
  <c r="GQ20" i="10" s="1"/>
  <c r="GN19" i="10"/>
  <c r="GO19" i="10" s="1"/>
  <c r="GL5" i="10"/>
  <c r="GM5" i="10" s="1"/>
  <c r="GP11" i="10"/>
  <c r="GQ11" i="10" s="1"/>
  <c r="GN20" i="10"/>
  <c r="GO20" i="10" s="1"/>
  <c r="FV7" i="10"/>
  <c r="FW7" i="10" s="1"/>
  <c r="FR8" i="10"/>
  <c r="FS8" i="10" s="1"/>
  <c r="FR7" i="10"/>
  <c r="FS7" i="10" s="1"/>
  <c r="FV11" i="10"/>
  <c r="FW11" i="10" s="1"/>
  <c r="FV19" i="10"/>
  <c r="FW19" i="10" s="1"/>
  <c r="FT11" i="10"/>
  <c r="FU11" i="10" s="1"/>
  <c r="FT19" i="10"/>
  <c r="FU19" i="10" s="1"/>
  <c r="FV8" i="10"/>
  <c r="FW8" i="10" s="1"/>
  <c r="FV12" i="10"/>
  <c r="FW12" i="10" s="1"/>
  <c r="FV20" i="10"/>
  <c r="FW20" i="10" s="1"/>
  <c r="FT12" i="10"/>
  <c r="FU12" i="10" s="1"/>
  <c r="FT20" i="10"/>
  <c r="FU20" i="10" s="1"/>
  <c r="FT8" i="10"/>
  <c r="FU8" i="10" s="1"/>
  <c r="FV5" i="10"/>
  <c r="FW5" i="10" s="1"/>
  <c r="FT5" i="10"/>
  <c r="FU5" i="10" s="1"/>
  <c r="FR5" i="10"/>
  <c r="FS5" i="10" s="1"/>
  <c r="FR19" i="10"/>
  <c r="FS19" i="10" s="1"/>
  <c r="FR11" i="10"/>
  <c r="FS11" i="10" s="1"/>
  <c r="FT7" i="10"/>
  <c r="FU7" i="10" s="1"/>
  <c r="FR12" i="10"/>
  <c r="FS12" i="10" s="1"/>
  <c r="FR20" i="10"/>
  <c r="FS20" i="10" s="1"/>
  <c r="P7" i="10"/>
  <c r="Q7" i="10" s="1"/>
  <c r="P11" i="10"/>
  <c r="Q11" i="10" s="1"/>
  <c r="P19" i="10"/>
  <c r="Q19" i="10" s="1"/>
  <c r="N11" i="10"/>
  <c r="O11" i="10" s="1"/>
  <c r="N19" i="10"/>
  <c r="O19" i="10" s="1"/>
  <c r="L8" i="10"/>
  <c r="M8" i="10" s="1"/>
  <c r="P5" i="10"/>
  <c r="Q5" i="10" s="1"/>
  <c r="N5" i="10"/>
  <c r="O5" i="10" s="1"/>
  <c r="N8" i="10"/>
  <c r="O8" i="10" s="1"/>
  <c r="N7" i="10"/>
  <c r="O7" i="10" s="1"/>
  <c r="P20" i="10"/>
  <c r="Q20" i="10" s="1"/>
  <c r="N20" i="10"/>
  <c r="O20" i="10" s="1"/>
  <c r="P8" i="10"/>
  <c r="Q8" i="10" s="1"/>
  <c r="L7" i="10"/>
  <c r="M7" i="10" s="1"/>
  <c r="P12" i="10"/>
  <c r="Q12" i="10" s="1"/>
  <c r="N12" i="10"/>
  <c r="O12" i="10" s="1"/>
  <c r="FH5" i="10"/>
  <c r="FI5" i="10" s="1"/>
  <c r="FH19" i="10"/>
  <c r="FI19" i="10" s="1"/>
  <c r="FJ11" i="10"/>
  <c r="FK11" i="10" s="1"/>
  <c r="FJ8" i="10"/>
  <c r="FK8" i="10" s="1"/>
  <c r="DV8" i="10"/>
  <c r="DW8" i="10" s="1"/>
  <c r="DT7" i="10"/>
  <c r="DU7" i="10" s="1"/>
  <c r="DX8" i="10"/>
  <c r="DY8" i="10" s="1"/>
  <c r="DV7" i="10"/>
  <c r="DW7" i="10" s="1"/>
  <c r="DX5" i="10"/>
  <c r="DY5" i="10" s="1"/>
  <c r="DV5" i="10"/>
  <c r="DW5" i="10" s="1"/>
  <c r="DT8" i="10"/>
  <c r="DU8" i="10" s="1"/>
  <c r="DX11" i="10"/>
  <c r="DY11" i="10" s="1"/>
  <c r="DX19" i="10"/>
  <c r="DY19" i="10" s="1"/>
  <c r="DV11" i="10"/>
  <c r="DW11" i="10" s="1"/>
  <c r="DV19" i="10"/>
  <c r="DW19" i="10" s="1"/>
  <c r="DX12" i="10"/>
  <c r="DY12" i="10" s="1"/>
  <c r="DV12" i="10"/>
  <c r="DW12" i="10" s="1"/>
  <c r="DX20" i="10"/>
  <c r="DY20" i="10" s="1"/>
  <c r="DX7" i="10"/>
  <c r="DY7" i="10" s="1"/>
  <c r="DV20" i="10"/>
  <c r="DW20" i="10" s="1"/>
  <c r="AA34" i="9"/>
  <c r="AB34" i="9" s="1"/>
  <c r="AA21" i="9"/>
  <c r="AB21" i="9" s="1"/>
  <c r="AA13" i="9"/>
  <c r="AB13" i="9" s="1"/>
  <c r="AA9" i="9"/>
  <c r="AB9" i="9" s="1"/>
  <c r="AA6" i="9"/>
  <c r="AB6" i="9" s="1"/>
  <c r="AA20" i="9"/>
  <c r="AB20" i="9" s="1"/>
  <c r="AA12" i="9"/>
  <c r="AB12" i="9" s="1"/>
  <c r="AA8" i="9"/>
  <c r="AB8" i="9" s="1"/>
  <c r="CP8" i="10"/>
  <c r="CQ8" i="10" s="1"/>
  <c r="CT5" i="10"/>
  <c r="CU5" i="10" s="1"/>
  <c r="CR5" i="10"/>
  <c r="CS5" i="10" s="1"/>
  <c r="CR8" i="10"/>
  <c r="CS8" i="10" s="1"/>
  <c r="CP7" i="10"/>
  <c r="CQ7" i="10" s="1"/>
  <c r="CT8" i="10"/>
  <c r="CU8" i="10" s="1"/>
  <c r="CT19" i="10"/>
  <c r="CU19" i="10" s="1"/>
  <c r="CR12" i="10"/>
  <c r="CS12" i="10" s="1"/>
  <c r="CT7" i="10"/>
  <c r="CU7" i="10" s="1"/>
  <c r="CT20" i="10"/>
  <c r="CU20" i="10" s="1"/>
  <c r="CR19" i="10"/>
  <c r="CS19" i="10" s="1"/>
  <c r="CR20" i="10"/>
  <c r="CS20" i="10" s="1"/>
  <c r="CT12" i="10"/>
  <c r="CU12" i="10" s="1"/>
  <c r="CR11" i="10"/>
  <c r="CS11" i="10" s="1"/>
  <c r="CR7" i="10"/>
  <c r="CS7" i="10" s="1"/>
  <c r="CT11" i="10"/>
  <c r="CU11" i="10" s="1"/>
  <c r="FL11" i="10"/>
  <c r="FM11" i="10" s="1"/>
  <c r="FJ20" i="10"/>
  <c r="FK20" i="10" s="1"/>
  <c r="FL20" i="10"/>
  <c r="FM20" i="10" s="1"/>
  <c r="FL7" i="10"/>
  <c r="FM7" i="10" s="1"/>
  <c r="CZ20" i="10"/>
  <c r="DA20" i="10" s="1"/>
  <c r="CZ19" i="10"/>
  <c r="DA19" i="10" s="1"/>
  <c r="CZ11" i="10"/>
  <c r="DA11" i="10" s="1"/>
  <c r="CZ12" i="10"/>
  <c r="DA12" i="10" s="1"/>
  <c r="CZ5" i="10"/>
  <c r="DA5" i="10" s="1"/>
  <c r="BD20" i="10"/>
  <c r="BE20" i="10" s="1"/>
  <c r="BD19" i="10"/>
  <c r="BE19" i="10" s="1"/>
  <c r="BD11" i="10"/>
  <c r="BE11" i="10" s="1"/>
  <c r="BD12" i="10"/>
  <c r="BE12" i="10" s="1"/>
  <c r="BD5" i="10"/>
  <c r="BE5" i="10" s="1"/>
  <c r="L19" i="10"/>
  <c r="M19" i="10" s="1"/>
  <c r="L11" i="10"/>
  <c r="M11" i="10" s="1"/>
  <c r="L20" i="10"/>
  <c r="M20" i="10" s="1"/>
  <c r="L12" i="10"/>
  <c r="M12" i="10" s="1"/>
  <c r="L5" i="10"/>
  <c r="M5" i="10" s="1"/>
  <c r="DT19" i="10"/>
  <c r="DU19" i="10" s="1"/>
  <c r="DT11" i="10"/>
  <c r="DU11" i="10" s="1"/>
  <c r="DT12" i="10"/>
  <c r="DU12" i="10" s="1"/>
  <c r="DT5" i="10"/>
  <c r="DU5" i="10" s="1"/>
  <c r="DT20" i="10"/>
  <c r="DU20" i="10" s="1"/>
  <c r="CP20" i="10"/>
  <c r="CQ20" i="10" s="1"/>
  <c r="CP19" i="10"/>
  <c r="CQ19" i="10" s="1"/>
  <c r="CP11" i="10"/>
  <c r="CQ11" i="10" s="1"/>
  <c r="CP12" i="10"/>
  <c r="CQ12" i="10" s="1"/>
  <c r="CP5" i="10"/>
  <c r="CQ5" i="10" s="1"/>
  <c r="D19" i="10"/>
  <c r="E19" i="10" s="1"/>
  <c r="D11" i="10"/>
  <c r="E11" i="10" s="1"/>
  <c r="D20" i="10"/>
  <c r="E20" i="10" s="1"/>
  <c r="D12" i="10"/>
  <c r="E12" i="10" s="1"/>
  <c r="D5" i="10"/>
  <c r="E5" i="10" s="1"/>
  <c r="CF20" i="10"/>
  <c r="CG20" i="10" s="1"/>
  <c r="CF19" i="10"/>
  <c r="CG19" i="10" s="1"/>
  <c r="CF11" i="10"/>
  <c r="CG11" i="10" s="1"/>
  <c r="CF12" i="10"/>
  <c r="CG12" i="10" s="1"/>
  <c r="CF5" i="10"/>
  <c r="CG5" i="10" s="1"/>
  <c r="AL19" i="10"/>
  <c r="AM19" i="10" s="1"/>
  <c r="AL11" i="10"/>
  <c r="AM11" i="10" s="1"/>
  <c r="AL20" i="10"/>
  <c r="AM20" i="10" s="1"/>
  <c r="AL12" i="10"/>
  <c r="AM12" i="10" s="1"/>
  <c r="AL5" i="10"/>
  <c r="AM5" i="10" s="1"/>
  <c r="EN19" i="10"/>
  <c r="EO19" i="10" s="1"/>
  <c r="EN20" i="10"/>
  <c r="EO20" i="10" s="1"/>
  <c r="EN11" i="10"/>
  <c r="EO11" i="10" s="1"/>
  <c r="EN12" i="10"/>
  <c r="EO12" i="10" s="1"/>
  <c r="EN5" i="10"/>
  <c r="EO5" i="10" s="1"/>
  <c r="P10" i="9"/>
  <c r="P30" i="9"/>
  <c r="S12" i="9"/>
  <c r="T12" i="9" s="1"/>
  <c r="S20" i="9"/>
  <c r="T20" i="9" s="1"/>
  <c r="S34" i="9"/>
  <c r="T34" i="9" s="1"/>
  <c r="W34" i="9"/>
  <c r="X34" i="9" s="1"/>
  <c r="W21" i="9"/>
  <c r="X21" i="9" s="1"/>
  <c r="W13" i="9"/>
  <c r="X13" i="9" s="1"/>
  <c r="W9" i="9"/>
  <c r="X9" i="9" s="1"/>
  <c r="W6" i="9"/>
  <c r="X6" i="9" s="1"/>
  <c r="W20" i="9"/>
  <c r="X20" i="9" s="1"/>
  <c r="W12" i="9"/>
  <c r="X12" i="9" s="1"/>
  <c r="W8" i="9"/>
  <c r="X8" i="9" s="1"/>
  <c r="S21" i="9"/>
  <c r="T21" i="9" s="1"/>
  <c r="S13" i="9"/>
  <c r="T13" i="9" s="1"/>
  <c r="S9" i="9"/>
  <c r="T9" i="9" s="1"/>
  <c r="S8" i="9"/>
  <c r="T8" i="9" s="1"/>
  <c r="Y34" i="9"/>
  <c r="Z34" i="9" s="1"/>
  <c r="Y21" i="9"/>
  <c r="Z21" i="9" s="1"/>
  <c r="Y13" i="9"/>
  <c r="Z13" i="9" s="1"/>
  <c r="Y9" i="9"/>
  <c r="Z9" i="9" s="1"/>
  <c r="Y6" i="9"/>
  <c r="Z6" i="9" s="1"/>
  <c r="U34" i="9"/>
  <c r="V34" i="9" s="1"/>
  <c r="U21" i="9"/>
  <c r="V21" i="9" s="1"/>
  <c r="U13" i="9"/>
  <c r="V13" i="9" s="1"/>
  <c r="U6" i="9"/>
  <c r="V6" i="9" s="1"/>
  <c r="U12" i="9"/>
  <c r="V12" i="9" s="1"/>
  <c r="Y20" i="9"/>
  <c r="Z20" i="9" s="1"/>
  <c r="Y12" i="9"/>
  <c r="Z12" i="9" s="1"/>
  <c r="U9" i="9"/>
  <c r="V9" i="9" s="1"/>
  <c r="U8" i="9"/>
  <c r="V8" i="9" s="1"/>
  <c r="U20" i="9"/>
  <c r="V20" i="9" s="1"/>
  <c r="Y8" i="9"/>
  <c r="Z8" i="9" s="1"/>
  <c r="S6" i="9"/>
  <c r="T6" i="9" s="1"/>
  <c r="B14" i="9"/>
  <c r="B10" i="9"/>
  <c r="AF232" i="5"/>
  <c r="AZ122" i="5"/>
  <c r="AZ24" i="5"/>
  <c r="DZ8" i="4"/>
  <c r="AF225" i="5"/>
  <c r="X225" i="5" s="1"/>
  <c r="BJ232" i="5"/>
  <c r="BL230" i="5"/>
  <c r="BK233" i="5"/>
  <c r="AG233" i="5"/>
  <c r="BL232" i="5"/>
  <c r="AG231" i="5"/>
  <c r="AG229" i="5"/>
  <c r="BJ218" i="5"/>
  <c r="AG232" i="5"/>
  <c r="BJ225" i="5"/>
  <c r="BK232" i="5"/>
  <c r="BK218" i="5"/>
  <c r="BJ230" i="5"/>
  <c r="BL229" i="5"/>
  <c r="BL231" i="5"/>
  <c r="AF231" i="5"/>
  <c r="AF233" i="5"/>
  <c r="AF230" i="5"/>
  <c r="BK230" i="5"/>
  <c r="BJ231" i="5"/>
  <c r="BJ233" i="5"/>
  <c r="BL233" i="5"/>
  <c r="AG230" i="5"/>
  <c r="AF229" i="5"/>
  <c r="BK229" i="5"/>
  <c r="BK231" i="5"/>
  <c r="BJ229" i="5"/>
  <c r="AG226" i="5"/>
  <c r="BL228" i="5"/>
  <c r="AE31" i="5"/>
  <c r="S31" i="5" s="1"/>
  <c r="AE61" i="5"/>
  <c r="S61" i="5" s="1"/>
  <c r="AZ46" i="5"/>
  <c r="AZ72" i="5"/>
  <c r="AE88" i="5"/>
  <c r="S88" i="5" s="1"/>
  <c r="AZ36" i="5"/>
  <c r="AE49" i="5"/>
  <c r="S49" i="5" s="1"/>
  <c r="AE90" i="5"/>
  <c r="S90" i="5" s="1"/>
  <c r="AZ73" i="5"/>
  <c r="AE65" i="5"/>
  <c r="S65" i="5" s="1"/>
  <c r="AZ10" i="5"/>
  <c r="AZ155" i="5"/>
  <c r="AZ206" i="5"/>
  <c r="AE197" i="5"/>
  <c r="S197" i="5" s="1"/>
  <c r="AE192" i="5"/>
  <c r="S192" i="5" s="1"/>
  <c r="AZ158" i="5"/>
  <c r="AZ35" i="5"/>
  <c r="AE14" i="5"/>
  <c r="S14" i="5" s="1"/>
  <c r="AZ61" i="5"/>
  <c r="AE52" i="5"/>
  <c r="S52" i="5" s="1"/>
  <c r="AE4" i="5"/>
  <c r="S4" i="5" s="1"/>
  <c r="AZ163" i="5"/>
  <c r="AE153" i="5"/>
  <c r="S153" i="5" s="1"/>
  <c r="AE11" i="5"/>
  <c r="S11" i="5" s="1"/>
  <c r="AE8" i="5"/>
  <c r="S8" i="5" s="1"/>
  <c r="AZ149" i="5"/>
  <c r="T209" i="4"/>
  <c r="T180" i="4"/>
  <c r="T199" i="4"/>
  <c r="T185" i="4"/>
  <c r="T198" i="4"/>
  <c r="T151" i="4"/>
  <c r="T138" i="4"/>
  <c r="T119" i="4"/>
  <c r="T42" i="4"/>
  <c r="T135" i="4"/>
  <c r="T71" i="4"/>
  <c r="T68" i="4"/>
  <c r="T222" i="4"/>
  <c r="T207" i="4"/>
  <c r="T77" i="4"/>
  <c r="T44" i="4"/>
  <c r="AZ52" i="5"/>
  <c r="T210" i="4"/>
  <c r="AZ192" i="5"/>
  <c r="AZ49" i="5"/>
  <c r="AZ83" i="5"/>
  <c r="T205" i="4"/>
  <c r="T203" i="4"/>
  <c r="T214" i="4"/>
  <c r="T195" i="4"/>
  <c r="T171" i="4"/>
  <c r="T178" i="4"/>
  <c r="T165" i="4"/>
  <c r="T166" i="4"/>
  <c r="T158" i="4"/>
  <c r="T132" i="4"/>
  <c r="T129" i="4"/>
  <c r="T109" i="4"/>
  <c r="T84" i="4"/>
  <c r="T134" i="4"/>
  <c r="T99" i="4"/>
  <c r="T83" i="4"/>
  <c r="T78" i="4"/>
  <c r="T35" i="4"/>
  <c r="T101" i="4"/>
  <c r="T57" i="4"/>
  <c r="T53" i="4"/>
  <c r="T146" i="4"/>
  <c r="T89" i="4"/>
  <c r="T122" i="4"/>
  <c r="T74" i="4"/>
  <c r="T72" i="4"/>
  <c r="T65" i="4"/>
  <c r="T63" i="4"/>
  <c r="T38" i="4"/>
  <c r="T194" i="4"/>
  <c r="T218" i="4"/>
  <c r="T216" i="4"/>
  <c r="T200" i="4"/>
  <c r="T183" i="4"/>
  <c r="T179" i="4"/>
  <c r="T139" i="4"/>
  <c r="T161" i="4"/>
  <c r="T107" i="4"/>
  <c r="T95" i="4"/>
  <c r="T91" i="4"/>
  <c r="T70" i="4"/>
  <c r="T64" i="4"/>
  <c r="T30" i="4"/>
  <c r="T136" i="4"/>
  <c r="T145" i="4"/>
  <c r="T140" i="4"/>
  <c r="T208" i="4"/>
  <c r="T88" i="4"/>
  <c r="T29" i="4"/>
  <c r="T130" i="4"/>
  <c r="T60" i="4"/>
  <c r="T48" i="4"/>
  <c r="T168" i="4"/>
  <c r="T123" i="4"/>
  <c r="T156" i="4"/>
  <c r="T67" i="4"/>
  <c r="T193" i="4"/>
  <c r="T217" i="4"/>
  <c r="T172" i="4"/>
  <c r="T94" i="4"/>
  <c r="T102" i="4"/>
  <c r="T62" i="4"/>
  <c r="T85" i="4"/>
  <c r="T31" i="4"/>
  <c r="T27" i="4"/>
  <c r="T127" i="4"/>
  <c r="T121" i="4"/>
  <c r="T110" i="4"/>
  <c r="T54" i="4"/>
  <c r="T137" i="4"/>
  <c r="T100" i="4"/>
  <c r="T143" i="4"/>
  <c r="T177" i="4"/>
  <c r="T182" i="4"/>
  <c r="T167" i="4"/>
  <c r="T90" i="4"/>
  <c r="T159" i="4"/>
  <c r="T96" i="4"/>
  <c r="T87" i="4"/>
  <c r="T190" i="4"/>
  <c r="T169" i="4"/>
  <c r="T176" i="4"/>
  <c r="T160" i="4"/>
  <c r="T155" i="4"/>
  <c r="T105" i="4"/>
  <c r="T181" i="4"/>
  <c r="T131" i="4"/>
  <c r="T128" i="4"/>
  <c r="T142" i="4"/>
  <c r="T108" i="4"/>
  <c r="T147" i="4"/>
  <c r="T141" i="4"/>
  <c r="T98" i="4"/>
  <c r="T93" i="4"/>
  <c r="T75" i="4"/>
  <c r="T66" i="4"/>
  <c r="T79" i="4"/>
  <c r="T76" i="4"/>
  <c r="T69" i="4"/>
  <c r="T49" i="4"/>
  <c r="T45" i="4"/>
  <c r="T41" i="4"/>
  <c r="T220" i="4"/>
  <c r="AZ185" i="5"/>
  <c r="T212" i="4"/>
  <c r="AE144" i="5"/>
  <c r="S144" i="5" s="1"/>
  <c r="AZ111" i="5"/>
  <c r="T149" i="4"/>
  <c r="T133" i="4"/>
  <c r="T116" i="4"/>
  <c r="T184" i="4"/>
  <c r="T173" i="4"/>
  <c r="T152" i="4"/>
  <c r="AE80" i="5"/>
  <c r="S80" i="5" s="1"/>
  <c r="T92" i="4"/>
  <c r="T81" i="4"/>
  <c r="T73" i="4"/>
  <c r="T39" i="4"/>
  <c r="T204" i="4"/>
  <c r="T197" i="4"/>
  <c r="T189" i="4"/>
  <c r="T118" i="4"/>
  <c r="T104" i="4"/>
  <c r="T164" i="4"/>
  <c r="T186" i="4"/>
  <c r="AE92" i="5"/>
  <c r="S92" i="5" s="1"/>
  <c r="T26" i="4"/>
  <c r="T58" i="4"/>
  <c r="T37" i="4"/>
  <c r="T33" i="4"/>
  <c r="T219" i="4"/>
  <c r="T117" i="4"/>
  <c r="T106" i="4"/>
  <c r="T52" i="4"/>
  <c r="T40" i="4"/>
  <c r="T213" i="4"/>
  <c r="T201" i="4"/>
  <c r="T188" i="4"/>
  <c r="T150" i="4"/>
  <c r="T113" i="4"/>
  <c r="T125" i="4"/>
  <c r="T50" i="4"/>
  <c r="T46" i="4"/>
  <c r="T56" i="4"/>
  <c r="T215" i="4"/>
  <c r="T224" i="4"/>
  <c r="T162" i="4"/>
  <c r="T175" i="4"/>
  <c r="T202" i="4"/>
  <c r="T223" i="4"/>
  <c r="T196" i="4"/>
  <c r="T211" i="4"/>
  <c r="T187" i="4"/>
  <c r="T174" i="4"/>
  <c r="T192" i="4"/>
  <c r="T154" i="4"/>
  <c r="T157" i="4"/>
  <c r="T163" i="4"/>
  <c r="T153" i="4"/>
  <c r="T112" i="4"/>
  <c r="T80" i="4"/>
  <c r="T103" i="4"/>
  <c r="AE82" i="5"/>
  <c r="S82" i="5" s="1"/>
  <c r="T59" i="4"/>
  <c r="T32" i="4"/>
  <c r="T28" i="4"/>
  <c r="T55" i="4"/>
  <c r="T86" i="4"/>
  <c r="T82" i="4"/>
  <c r="T206" i="4"/>
  <c r="T111" i="4"/>
  <c r="T114" i="4"/>
  <c r="T191" i="4"/>
  <c r="T126" i="4"/>
  <c r="T61" i="4"/>
  <c r="AZ39" i="5"/>
  <c r="T47" i="4"/>
  <c r="T34" i="4"/>
  <c r="T25" i="4"/>
  <c r="T170" i="4"/>
  <c r="T144" i="4"/>
  <c r="T124" i="4"/>
  <c r="T97" i="4"/>
  <c r="T148" i="4"/>
  <c r="T115" i="4"/>
  <c r="T51" i="4"/>
  <c r="AZ88" i="5"/>
  <c r="T36" i="4"/>
  <c r="T120" i="4"/>
  <c r="T43" i="4"/>
  <c r="BJ220" i="5"/>
  <c r="BL219" i="5"/>
  <c r="BL218" i="5"/>
  <c r="BL217" i="5"/>
  <c r="BL226" i="5"/>
  <c r="BK223" i="5"/>
  <c r="AF219" i="5"/>
  <c r="BK221" i="5"/>
  <c r="AF218" i="5"/>
  <c r="BK225" i="5"/>
  <c r="BK224" i="5"/>
  <c r="AG227" i="5"/>
  <c r="AF222" i="5"/>
  <c r="BJ217" i="5"/>
  <c r="BK219" i="5"/>
  <c r="AG218" i="5"/>
  <c r="BJ226" i="5"/>
  <c r="BJ223" i="5"/>
  <c r="BJ219" i="5"/>
  <c r="BL227" i="5"/>
  <c r="BK226" i="5"/>
  <c r="AG219" i="5"/>
  <c r="AG217" i="5"/>
  <c r="AF226" i="5"/>
  <c r="X226" i="5" s="1"/>
  <c r="AG228" i="5"/>
  <c r="AF224" i="5"/>
  <c r="V224" i="5" s="1"/>
  <c r="W224" i="5" s="1"/>
  <c r="AG222" i="5"/>
  <c r="AE102" i="5"/>
  <c r="S102" i="5" s="1"/>
  <c r="AZ50" i="5"/>
  <c r="AE48" i="5"/>
  <c r="S48" i="5" s="1"/>
  <c r="AZ103" i="5"/>
  <c r="AZ102" i="5"/>
  <c r="AZ27" i="5"/>
  <c r="AE35" i="5"/>
  <c r="S35" i="5" s="1"/>
  <c r="AE22" i="5"/>
  <c r="S22" i="5" s="1"/>
  <c r="AE10" i="5"/>
  <c r="S10" i="5" s="1"/>
  <c r="AE185" i="5"/>
  <c r="S185" i="5" s="1"/>
  <c r="AE36" i="5"/>
  <c r="S36" i="5" s="1"/>
  <c r="AZ80" i="5"/>
  <c r="AE75" i="5"/>
  <c r="S75" i="5" s="1"/>
  <c r="AZ17" i="5"/>
  <c r="AZ92" i="5"/>
  <c r="AZ94" i="5"/>
  <c r="AE27" i="5"/>
  <c r="S27" i="5" s="1"/>
  <c r="AZ13" i="5"/>
  <c r="AZ31" i="5"/>
  <c r="AE136" i="5"/>
  <c r="S136" i="5" s="1"/>
  <c r="AZ144" i="5"/>
  <c r="AE94" i="5"/>
  <c r="S94" i="5" s="1"/>
  <c r="AZ65" i="5"/>
  <c r="AZ75" i="5"/>
  <c r="AE17" i="5"/>
  <c r="S17" i="5" s="1"/>
  <c r="AZ188" i="5"/>
  <c r="AZ121" i="5"/>
  <c r="AE201" i="5"/>
  <c r="S201" i="5" s="1"/>
  <c r="AE111" i="5"/>
  <c r="S111" i="5" s="1"/>
  <c r="AZ210" i="5"/>
  <c r="AZ201" i="5"/>
  <c r="AE134" i="5"/>
  <c r="S134" i="5" s="1"/>
  <c r="AZ124" i="5"/>
  <c r="AZ141" i="5"/>
  <c r="AE106" i="5"/>
  <c r="S106" i="5" s="1"/>
  <c r="AE7" i="5"/>
  <c r="S7" i="5" s="1"/>
  <c r="BL220" i="5"/>
  <c r="AZ28" i="5"/>
  <c r="AZ21" i="5"/>
  <c r="AZ55" i="5"/>
  <c r="AE55" i="5"/>
  <c r="S55" i="5" s="1"/>
  <c r="AE21" i="5"/>
  <c r="S21" i="5" s="1"/>
  <c r="AE28" i="5"/>
  <c r="S28" i="5" s="1"/>
  <c r="AZ189" i="5"/>
  <c r="AE118" i="5"/>
  <c r="S118" i="5" s="1"/>
  <c r="AZ108" i="5"/>
  <c r="AE149" i="5"/>
  <c r="S149" i="5" s="1"/>
  <c r="BJ224" i="5"/>
  <c r="AF220" i="5"/>
  <c r="AF228" i="5"/>
  <c r="X228" i="5" s="1"/>
  <c r="BL222" i="5"/>
  <c r="BL223" i="5"/>
  <c r="AF221" i="5"/>
  <c r="BL221" i="5"/>
  <c r="BJ227" i="5"/>
  <c r="AG224" i="5"/>
  <c r="BK220" i="5"/>
  <c r="AG220" i="5"/>
  <c r="BL225" i="5"/>
  <c r="AG225" i="5"/>
  <c r="BJ228" i="5"/>
  <c r="BK228" i="5"/>
  <c r="BK222" i="5"/>
  <c r="AG223" i="5"/>
  <c r="AF223" i="5"/>
  <c r="AF217" i="5"/>
  <c r="BK217" i="5"/>
  <c r="BJ221" i="5"/>
  <c r="AF227" i="5"/>
  <c r="X227" i="5" s="1"/>
  <c r="BK227" i="5"/>
  <c r="BL224" i="5"/>
  <c r="BJ222" i="5"/>
  <c r="AG221" i="5"/>
  <c r="AG214" i="5"/>
  <c r="AB228" i="5"/>
  <c r="V232" i="5"/>
  <c r="W232" i="5" s="1"/>
  <c r="X232" i="5"/>
  <c r="V231" i="5"/>
  <c r="W231" i="5" s="1"/>
  <c r="X231" i="5"/>
  <c r="X229" i="5"/>
  <c r="V229" i="5"/>
  <c r="W229" i="5" s="1"/>
  <c r="Z228" i="5"/>
  <c r="AA228" i="5" s="1"/>
  <c r="V227" i="5"/>
  <c r="W227" i="5" s="1"/>
  <c r="V225" i="5"/>
  <c r="W225" i="5" s="1"/>
  <c r="BL214" i="5"/>
  <c r="V228" i="5"/>
  <c r="W228" i="5" s="1"/>
  <c r="V226" i="5"/>
  <c r="W226" i="5" s="1"/>
  <c r="BL216" i="5"/>
  <c r="AG216" i="5"/>
  <c r="AF216" i="5"/>
  <c r="BJ216" i="5"/>
  <c r="BK216" i="5"/>
  <c r="AB229" i="5"/>
  <c r="Z229" i="5"/>
  <c r="AA229" i="5" s="1"/>
  <c r="V233" i="5"/>
  <c r="W233" i="5" s="1"/>
  <c r="X233" i="5"/>
  <c r="V230" i="5"/>
  <c r="W230" i="5" s="1"/>
  <c r="X230" i="5"/>
  <c r="AF214" i="5"/>
  <c r="BJ214" i="5"/>
  <c r="AG215" i="5"/>
  <c r="BK215" i="5"/>
  <c r="AF215" i="5"/>
  <c r="BJ215" i="5"/>
  <c r="BL215" i="5"/>
  <c r="BK214" i="5"/>
  <c r="AE210" i="5"/>
  <c r="S210" i="5" s="1"/>
  <c r="AE62" i="5"/>
  <c r="S62" i="5" s="1"/>
  <c r="AZ131" i="5"/>
  <c r="AZ161" i="5"/>
  <c r="AE206" i="5"/>
  <c r="S206" i="5" s="1"/>
  <c r="AZ5" i="5"/>
  <c r="AZ9" i="5"/>
  <c r="AZ208" i="5"/>
  <c r="AZ203" i="5"/>
  <c r="AZ136" i="5"/>
  <c r="AZ77" i="5"/>
  <c r="AE195" i="5"/>
  <c r="S195" i="5" s="1"/>
  <c r="AE208" i="5"/>
  <c r="S208" i="5" s="1"/>
  <c r="AE203" i="5"/>
  <c r="S203" i="5" s="1"/>
  <c r="AE161" i="5"/>
  <c r="S161" i="5" s="1"/>
  <c r="AE147" i="5"/>
  <c r="S147" i="5" s="1"/>
  <c r="AE131" i="5"/>
  <c r="S131" i="5" s="1"/>
  <c r="AE124" i="5"/>
  <c r="S124" i="5" s="1"/>
  <c r="AE182" i="5"/>
  <c r="S182" i="5" s="1"/>
  <c r="AZ207" i="5"/>
  <c r="AZ171" i="5"/>
  <c r="AE39" i="5"/>
  <c r="S39" i="5" s="1"/>
  <c r="AE13" i="5"/>
  <c r="S13" i="5" s="1"/>
  <c r="AZ98" i="5"/>
  <c r="AZ114" i="5"/>
  <c r="AZ78" i="5"/>
  <c r="AZ19" i="5"/>
  <c r="AZ127" i="5"/>
  <c r="AE103" i="5"/>
  <c r="S103" i="5" s="1"/>
  <c r="AE42" i="5"/>
  <c r="S42" i="5" s="1"/>
  <c r="AE46" i="5"/>
  <c r="S46" i="5" s="1"/>
  <c r="AZ25" i="5"/>
  <c r="AZ68" i="5"/>
  <c r="AZ53" i="5"/>
  <c r="AE40" i="5"/>
  <c r="S40" i="5" s="1"/>
  <c r="AE207" i="5"/>
  <c r="S207" i="5" s="1"/>
  <c r="AE171" i="5"/>
  <c r="S171" i="5" s="1"/>
  <c r="AE114" i="5"/>
  <c r="S114" i="5" s="1"/>
  <c r="AE127" i="5"/>
  <c r="S127" i="5" s="1"/>
  <c r="AE98" i="5"/>
  <c r="S98" i="5" s="1"/>
  <c r="AE25" i="5"/>
  <c r="S25" i="5" s="1"/>
  <c r="AE140" i="5"/>
  <c r="S140" i="5" s="1"/>
  <c r="AZ62" i="5"/>
  <c r="AZ4" i="5"/>
  <c r="AZ56" i="5"/>
  <c r="AZ15" i="5"/>
  <c r="AZ11" i="5"/>
  <c r="AE123" i="5"/>
  <c r="S123" i="5" s="1"/>
  <c r="AE73" i="5"/>
  <c r="S73" i="5" s="1"/>
  <c r="AE138" i="5"/>
  <c r="S138" i="5" s="1"/>
  <c r="AZ90" i="5"/>
  <c r="AZ59" i="5"/>
  <c r="AZ6" i="5"/>
  <c r="AE54" i="5"/>
  <c r="S54" i="5" s="1"/>
  <c r="AZ34" i="5"/>
  <c r="AZ57" i="5"/>
  <c r="AE66" i="5"/>
  <c r="S66" i="5" s="1"/>
  <c r="AG212" i="5"/>
  <c r="BJ212" i="5"/>
  <c r="BK212" i="5"/>
  <c r="AF212" i="5"/>
  <c r="BL212" i="5"/>
  <c r="AF213" i="5"/>
  <c r="BL213" i="5"/>
  <c r="AG213" i="5"/>
  <c r="BK213" i="5"/>
  <c r="BJ213" i="5"/>
  <c r="DZ5" i="4"/>
  <c r="DZ7" i="4"/>
  <c r="AZ54" i="5"/>
  <c r="DZ6" i="4"/>
  <c r="AE5" i="5"/>
  <c r="S5" i="5" s="1"/>
  <c r="B28" i="9"/>
  <c r="B29" i="9"/>
  <c r="B17" i="9"/>
  <c r="B16" i="9"/>
  <c r="AE126" i="5"/>
  <c r="S126" i="5" s="1"/>
  <c r="AZ95" i="5"/>
  <c r="AZ7" i="5"/>
  <c r="AZ64" i="5"/>
  <c r="AL2" i="4"/>
  <c r="AL1" i="4"/>
  <c r="AZ69" i="5"/>
  <c r="AE172" i="5"/>
  <c r="S172" i="5" s="1"/>
  <c r="AZ172" i="5"/>
  <c r="AZ42" i="5"/>
  <c r="AE154" i="5"/>
  <c r="S154" i="5" s="1"/>
  <c r="AZ101" i="5"/>
  <c r="AZ167" i="5"/>
  <c r="AE89" i="5"/>
  <c r="S89" i="5" s="1"/>
  <c r="AZ110" i="5"/>
  <c r="AZ181" i="5"/>
  <c r="AE189" i="5"/>
  <c r="S189" i="5" s="1"/>
  <c r="AE156" i="5"/>
  <c r="S156" i="5" s="1"/>
  <c r="AZ174" i="5"/>
  <c r="AE108" i="5"/>
  <c r="S108" i="5" s="1"/>
  <c r="AZ145" i="5"/>
  <c r="AE34" i="5"/>
  <c r="S34" i="5" s="1"/>
  <c r="B33" i="9"/>
  <c r="AE76" i="5"/>
  <c r="S76" i="5" s="1"/>
  <c r="AE99" i="5"/>
  <c r="S99" i="5" s="1"/>
  <c r="AZ18" i="5"/>
  <c r="AZ32" i="5"/>
  <c r="AE152" i="5"/>
  <c r="S152" i="5" s="1"/>
  <c r="AE105" i="5"/>
  <c r="S105" i="5" s="1"/>
  <c r="AE85" i="5"/>
  <c r="S85" i="5" s="1"/>
  <c r="AE158" i="5"/>
  <c r="S158" i="5" s="1"/>
  <c r="AE181" i="5"/>
  <c r="S181" i="5" s="1"/>
  <c r="AE167" i="5"/>
  <c r="S167" i="5" s="1"/>
  <c r="AE121" i="5"/>
  <c r="S121" i="5" s="1"/>
  <c r="AZ84" i="5"/>
  <c r="AZ76" i="5"/>
  <c r="AZ99" i="5"/>
  <c r="AE95" i="5"/>
  <c r="S95" i="5" s="1"/>
  <c r="AE32" i="5"/>
  <c r="S32" i="5" s="1"/>
  <c r="AE146" i="5"/>
  <c r="S146" i="5" s="1"/>
  <c r="AZ113" i="5"/>
  <c r="AE23" i="5"/>
  <c r="S23" i="5" s="1"/>
  <c r="AZ118" i="5"/>
  <c r="AE84" i="5"/>
  <c r="S84" i="5" s="1"/>
  <c r="AZ106" i="5"/>
  <c r="AZ152" i="5"/>
  <c r="AE200" i="5"/>
  <c r="S200" i="5" s="1"/>
  <c r="AE174" i="5"/>
  <c r="S174" i="5" s="1"/>
  <c r="AE151" i="5"/>
  <c r="S151" i="5" s="1"/>
  <c r="AZ105" i="5"/>
  <c r="AE79" i="5"/>
  <c r="S79" i="5" s="1"/>
  <c r="AE69" i="5"/>
  <c r="S69" i="5" s="1"/>
  <c r="AZ85" i="5"/>
  <c r="AE18" i="5"/>
  <c r="S18" i="5" s="1"/>
  <c r="AZ14" i="5"/>
  <c r="AE47" i="5"/>
  <c r="S47" i="5" s="1"/>
  <c r="AZ156" i="5"/>
  <c r="AE16" i="5"/>
  <c r="S16" i="5" s="1"/>
  <c r="AE155" i="5"/>
  <c r="S155" i="5" s="1"/>
  <c r="AE122" i="5"/>
  <c r="S122" i="5" s="1"/>
  <c r="AE57" i="5"/>
  <c r="S57" i="5" s="1"/>
  <c r="AE53" i="5"/>
  <c r="S53" i="5" s="1"/>
  <c r="AZ89" i="5"/>
  <c r="AZ48" i="5"/>
  <c r="AZ40" i="5"/>
  <c r="AE9" i="5"/>
  <c r="S9" i="5" s="1"/>
  <c r="AZ91" i="5"/>
  <c r="AZ20" i="5"/>
  <c r="AZ12" i="5"/>
  <c r="AE72" i="5"/>
  <c r="S72" i="5" s="1"/>
  <c r="AE68" i="5"/>
  <c r="S68" i="5" s="1"/>
  <c r="AE78" i="5"/>
  <c r="S78" i="5" s="1"/>
  <c r="AE6" i="5"/>
  <c r="S6" i="5" s="1"/>
  <c r="AZ23" i="5"/>
  <c r="AZ197" i="5"/>
  <c r="AE125" i="5"/>
  <c r="S125" i="5" s="1"/>
  <c r="AZ142" i="5"/>
  <c r="AZ139" i="5"/>
  <c r="AZ43" i="5"/>
  <c r="AE60" i="5"/>
  <c r="S60" i="5" s="1"/>
  <c r="AE51" i="5"/>
  <c r="S51" i="5" s="1"/>
  <c r="AZ44" i="5"/>
  <c r="AE67" i="5"/>
  <c r="S67" i="5" s="1"/>
  <c r="AE212" i="5"/>
  <c r="AZ212" i="5"/>
  <c r="BK159" i="5"/>
  <c r="BL159" i="5"/>
  <c r="BJ159" i="5"/>
  <c r="BL155" i="5"/>
  <c r="BJ155" i="5"/>
  <c r="BK155" i="5"/>
  <c r="BJ151" i="5"/>
  <c r="BK151" i="5"/>
  <c r="BL151" i="5"/>
  <c r="BK147" i="5"/>
  <c r="BL147" i="5"/>
  <c r="BJ147" i="5"/>
  <c r="BK143" i="5"/>
  <c r="BL143" i="5"/>
  <c r="BJ143" i="5"/>
  <c r="BL139" i="5"/>
  <c r="BJ139" i="5"/>
  <c r="BK139" i="5"/>
  <c r="BL117" i="5"/>
  <c r="BJ117" i="5"/>
  <c r="BK117" i="5"/>
  <c r="BL91" i="5"/>
  <c r="BJ91" i="5"/>
  <c r="BK91" i="5"/>
  <c r="BJ83" i="5"/>
  <c r="BK83" i="5"/>
  <c r="BL83" i="5"/>
  <c r="BK73" i="5"/>
  <c r="BJ73" i="5"/>
  <c r="BL73" i="5"/>
  <c r="BJ63" i="5"/>
  <c r="BK63" i="5"/>
  <c r="BL63" i="5"/>
  <c r="BK59" i="5"/>
  <c r="BL59" i="5"/>
  <c r="BJ59" i="5"/>
  <c r="BL23" i="5"/>
  <c r="BJ23" i="5"/>
  <c r="BK23" i="5"/>
  <c r="BK43" i="5"/>
  <c r="BL43" i="5"/>
  <c r="BJ43" i="5"/>
  <c r="BJ33" i="5"/>
  <c r="BK33" i="5"/>
  <c r="BL33" i="5"/>
  <c r="BL29" i="5"/>
  <c r="BJ29" i="5"/>
  <c r="BK29" i="5"/>
  <c r="BK25" i="5"/>
  <c r="BJ25" i="5"/>
  <c r="BL25" i="5"/>
  <c r="BL88" i="5"/>
  <c r="BJ88" i="5"/>
  <c r="BK88" i="5"/>
  <c r="BJ86" i="5"/>
  <c r="BL86" i="5"/>
  <c r="BK86" i="5"/>
  <c r="BK80" i="5"/>
  <c r="BL80" i="5"/>
  <c r="BJ80" i="5"/>
  <c r="BL78" i="5"/>
  <c r="BK78" i="5"/>
  <c r="BJ78" i="5"/>
  <c r="BJ66" i="5"/>
  <c r="BK66" i="5"/>
  <c r="BL66" i="5"/>
  <c r="BK60" i="5"/>
  <c r="BL60" i="5"/>
  <c r="BJ60" i="5"/>
  <c r="BL56" i="5"/>
  <c r="BJ56" i="5"/>
  <c r="BK56" i="5"/>
  <c r="BJ52" i="5"/>
  <c r="BK52" i="5"/>
  <c r="BL52" i="5"/>
  <c r="BL46" i="5"/>
  <c r="BK46" i="5"/>
  <c r="BJ46" i="5"/>
  <c r="BL30" i="5"/>
  <c r="BK30" i="5"/>
  <c r="BJ30" i="5"/>
  <c r="BL24" i="5"/>
  <c r="BJ24" i="5"/>
  <c r="BK24" i="5"/>
  <c r="BJ20" i="5"/>
  <c r="BK20" i="5"/>
  <c r="BL20" i="5"/>
  <c r="BK16" i="5"/>
  <c r="BL16" i="5"/>
  <c r="BJ16" i="5"/>
  <c r="BL14" i="5"/>
  <c r="BK14" i="5"/>
  <c r="BJ14" i="5"/>
  <c r="BL10" i="5"/>
  <c r="BK10" i="5"/>
  <c r="BJ10" i="5"/>
  <c r="BK209" i="5"/>
  <c r="BJ209" i="5"/>
  <c r="BL209" i="5"/>
  <c r="BJ205" i="5"/>
  <c r="BK205" i="5"/>
  <c r="BL205" i="5"/>
  <c r="BL187" i="5"/>
  <c r="BJ187" i="5"/>
  <c r="BK187" i="5"/>
  <c r="BJ183" i="5"/>
  <c r="BK183" i="5"/>
  <c r="BL183" i="5"/>
  <c r="BL181" i="5"/>
  <c r="BJ181" i="5"/>
  <c r="BK181" i="5"/>
  <c r="BK179" i="5"/>
  <c r="BL179" i="5"/>
  <c r="BJ179" i="5"/>
  <c r="BL177" i="5"/>
  <c r="BK177" i="5"/>
  <c r="BJ177" i="5"/>
  <c r="BL129" i="5"/>
  <c r="BK129" i="5"/>
  <c r="BJ129" i="5"/>
  <c r="BJ125" i="5"/>
  <c r="BK125" i="5"/>
  <c r="BL125" i="5"/>
  <c r="BL121" i="5"/>
  <c r="BK121" i="5"/>
  <c r="BJ121" i="5"/>
  <c r="BJ113" i="5"/>
  <c r="BL113" i="5"/>
  <c r="BK113" i="5"/>
  <c r="BK95" i="5"/>
  <c r="BL95" i="5"/>
  <c r="BJ95" i="5"/>
  <c r="BJ89" i="5"/>
  <c r="BL89" i="5"/>
  <c r="BK89" i="5"/>
  <c r="BK69" i="5"/>
  <c r="BL69" i="5"/>
  <c r="BJ69" i="5"/>
  <c r="BL65" i="5"/>
  <c r="BJ65" i="5"/>
  <c r="BK65" i="5"/>
  <c r="BL49" i="5"/>
  <c r="BJ49" i="5"/>
  <c r="BK49" i="5"/>
  <c r="BL39" i="5"/>
  <c r="BJ39" i="5"/>
  <c r="BK39" i="5"/>
  <c r="BJ31" i="5"/>
  <c r="BK31" i="5"/>
  <c r="BL31" i="5"/>
  <c r="BK27" i="5"/>
  <c r="BL27" i="5"/>
  <c r="BJ27" i="5"/>
  <c r="BJ15" i="5"/>
  <c r="BK15" i="5"/>
  <c r="BL15" i="5"/>
  <c r="BL202" i="5"/>
  <c r="BJ202" i="5"/>
  <c r="BK202" i="5"/>
  <c r="BJ198" i="5"/>
  <c r="BL198" i="5"/>
  <c r="BK198" i="5"/>
  <c r="BJ194" i="5"/>
  <c r="BK194" i="5"/>
  <c r="BL194" i="5"/>
  <c r="BJ184" i="5"/>
  <c r="BK184" i="5"/>
  <c r="BL184" i="5"/>
  <c r="BK174" i="5"/>
  <c r="BL174" i="5"/>
  <c r="BJ174" i="5"/>
  <c r="BL170" i="5"/>
  <c r="BJ170" i="5"/>
  <c r="BK170" i="5"/>
  <c r="BJ166" i="5"/>
  <c r="BL166" i="5"/>
  <c r="BK166" i="5"/>
  <c r="BJ162" i="5"/>
  <c r="BK162" i="5"/>
  <c r="BL162" i="5"/>
  <c r="BL156" i="5"/>
  <c r="BK156" i="5"/>
  <c r="BJ156" i="5"/>
  <c r="BL140" i="5"/>
  <c r="BK140" i="5"/>
  <c r="BJ140" i="5"/>
  <c r="BJ136" i="5"/>
  <c r="BK136" i="5"/>
  <c r="BL136" i="5"/>
  <c r="BJ132" i="5"/>
  <c r="BL132" i="5"/>
  <c r="BK132" i="5"/>
  <c r="BL128" i="5"/>
  <c r="BJ128" i="5"/>
  <c r="BK128" i="5"/>
  <c r="BK110" i="5"/>
  <c r="BL110" i="5"/>
  <c r="BJ110" i="5"/>
  <c r="BL106" i="5"/>
  <c r="BK106" i="5"/>
  <c r="BJ106" i="5"/>
  <c r="BJ102" i="5"/>
  <c r="BK102" i="5"/>
  <c r="BL102" i="5"/>
  <c r="BJ98" i="5"/>
  <c r="BK98" i="5"/>
  <c r="BL98" i="5"/>
  <c r="BL92" i="5"/>
  <c r="BK92" i="5"/>
  <c r="BJ92" i="5"/>
  <c r="BJ133" i="5"/>
  <c r="BK133" i="5"/>
  <c r="BL133" i="5"/>
  <c r="BK131" i="5"/>
  <c r="BL131" i="5"/>
  <c r="BJ131" i="5"/>
  <c r="BK127" i="5"/>
  <c r="BL127" i="5"/>
  <c r="BJ127" i="5"/>
  <c r="BK111" i="5"/>
  <c r="BL111" i="5"/>
  <c r="BJ111" i="5"/>
  <c r="BL109" i="5"/>
  <c r="BJ109" i="5"/>
  <c r="BK109" i="5"/>
  <c r="BJ67" i="5"/>
  <c r="BK67" i="5"/>
  <c r="BL67" i="5"/>
  <c r="BJ35" i="5"/>
  <c r="BK35" i="5"/>
  <c r="BL35" i="5"/>
  <c r="BL9" i="5"/>
  <c r="BK9" i="5"/>
  <c r="BJ9" i="5"/>
  <c r="BK13" i="5"/>
  <c r="BL13" i="5"/>
  <c r="BJ13" i="5"/>
  <c r="BK48" i="5"/>
  <c r="BL48" i="5"/>
  <c r="BJ48" i="5"/>
  <c r="BK44" i="5"/>
  <c r="BL44" i="5"/>
  <c r="BJ44" i="5"/>
  <c r="BL40" i="5"/>
  <c r="BJ40" i="5"/>
  <c r="BK40" i="5"/>
  <c r="BK211" i="5"/>
  <c r="BL211" i="5"/>
  <c r="BJ211" i="5"/>
  <c r="BK207" i="5"/>
  <c r="BL207" i="5"/>
  <c r="BJ207" i="5"/>
  <c r="BL203" i="5"/>
  <c r="BJ203" i="5"/>
  <c r="BK203" i="5"/>
  <c r="BK195" i="5"/>
  <c r="BL195" i="5"/>
  <c r="BJ195" i="5"/>
  <c r="BJ189" i="5"/>
  <c r="BK189" i="5"/>
  <c r="BL189" i="5"/>
  <c r="BJ185" i="5"/>
  <c r="BL185" i="5"/>
  <c r="BK185" i="5"/>
  <c r="BK175" i="5"/>
  <c r="BL175" i="5"/>
  <c r="BJ175" i="5"/>
  <c r="BK163" i="5"/>
  <c r="BL163" i="5"/>
  <c r="BJ163" i="5"/>
  <c r="BK161" i="5"/>
  <c r="BJ161" i="5"/>
  <c r="BL161" i="5"/>
  <c r="BJ135" i="5"/>
  <c r="BK135" i="5"/>
  <c r="BL135" i="5"/>
  <c r="BJ105" i="5"/>
  <c r="BL105" i="5"/>
  <c r="BK105" i="5"/>
  <c r="BJ103" i="5"/>
  <c r="BK103" i="5"/>
  <c r="BL103" i="5"/>
  <c r="BK101" i="5"/>
  <c r="BL101" i="5"/>
  <c r="BJ101" i="5"/>
  <c r="BJ97" i="5"/>
  <c r="BL97" i="5"/>
  <c r="BK97" i="5"/>
  <c r="BK61" i="5"/>
  <c r="BL61" i="5"/>
  <c r="BJ61" i="5"/>
  <c r="BK21" i="5"/>
  <c r="BJ21" i="5"/>
  <c r="BL21" i="5"/>
  <c r="BK206" i="5"/>
  <c r="BL206" i="5"/>
  <c r="BJ206" i="5"/>
  <c r="BK200" i="5"/>
  <c r="BJ200" i="5"/>
  <c r="BL200" i="5"/>
  <c r="BJ196" i="5"/>
  <c r="BL196" i="5"/>
  <c r="BK196" i="5"/>
  <c r="BL192" i="5"/>
  <c r="BJ192" i="5"/>
  <c r="BK192" i="5"/>
  <c r="BL186" i="5"/>
  <c r="BK186" i="5"/>
  <c r="BJ186" i="5"/>
  <c r="BL172" i="5"/>
  <c r="BK172" i="5"/>
  <c r="BJ172" i="5"/>
  <c r="BJ168" i="5"/>
  <c r="BK168" i="5"/>
  <c r="BL168" i="5"/>
  <c r="BL160" i="5"/>
  <c r="BJ160" i="5"/>
  <c r="BK160" i="5"/>
  <c r="BK158" i="5"/>
  <c r="BL158" i="5"/>
  <c r="BJ158" i="5"/>
  <c r="BL154" i="5"/>
  <c r="BK154" i="5"/>
  <c r="BJ154" i="5"/>
  <c r="BJ152" i="5"/>
  <c r="BK152" i="5"/>
  <c r="BL152" i="5"/>
  <c r="BJ150" i="5"/>
  <c r="BK150" i="5"/>
  <c r="BL150" i="5"/>
  <c r="BJ146" i="5"/>
  <c r="BK146" i="5"/>
  <c r="BL146" i="5"/>
  <c r="BL144" i="5"/>
  <c r="BJ144" i="5"/>
  <c r="BK144" i="5"/>
  <c r="BK142" i="5"/>
  <c r="BL142" i="5"/>
  <c r="BJ142" i="5"/>
  <c r="BJ130" i="5"/>
  <c r="BK130" i="5"/>
  <c r="BL130" i="5"/>
  <c r="BK126" i="5"/>
  <c r="BL126" i="5"/>
  <c r="BJ126" i="5"/>
  <c r="BL124" i="5"/>
  <c r="BK124" i="5"/>
  <c r="BJ124" i="5"/>
  <c r="BL122" i="5"/>
  <c r="BJ122" i="5"/>
  <c r="BK122" i="5"/>
  <c r="BJ120" i="5"/>
  <c r="BK120" i="5"/>
  <c r="BL120" i="5"/>
  <c r="BJ116" i="5"/>
  <c r="BL116" i="5"/>
  <c r="BK116" i="5"/>
  <c r="BJ114" i="5"/>
  <c r="BK114" i="5"/>
  <c r="BL114" i="5"/>
  <c r="BL96" i="5"/>
  <c r="BJ96" i="5"/>
  <c r="BK96" i="5"/>
  <c r="BK149" i="5"/>
  <c r="BL149" i="5"/>
  <c r="BJ149" i="5"/>
  <c r="BL123" i="5"/>
  <c r="BJ123" i="5"/>
  <c r="BK123" i="5"/>
  <c r="BJ119" i="5"/>
  <c r="BK119" i="5"/>
  <c r="BL119" i="5"/>
  <c r="BK115" i="5"/>
  <c r="BL115" i="5"/>
  <c r="BJ115" i="5"/>
  <c r="BL85" i="5"/>
  <c r="BJ85" i="5"/>
  <c r="BK85" i="5"/>
  <c r="BL77" i="5"/>
  <c r="BJ77" i="5"/>
  <c r="BK77" i="5"/>
  <c r="BK75" i="5"/>
  <c r="BL75" i="5"/>
  <c r="BJ75" i="5"/>
  <c r="BJ41" i="5"/>
  <c r="BL41" i="5"/>
  <c r="BK41" i="5"/>
  <c r="BK11" i="5"/>
  <c r="BL11" i="5"/>
  <c r="BJ11" i="5"/>
  <c r="BL71" i="5"/>
  <c r="BJ71" i="5"/>
  <c r="BK71" i="5"/>
  <c r="BL45" i="5"/>
  <c r="BJ45" i="5"/>
  <c r="BK45" i="5"/>
  <c r="BJ68" i="5"/>
  <c r="BK68" i="5"/>
  <c r="BL68" i="5"/>
  <c r="BL62" i="5"/>
  <c r="BK62" i="5"/>
  <c r="BJ62" i="5"/>
  <c r="BL58" i="5"/>
  <c r="BJ58" i="5"/>
  <c r="BK58" i="5"/>
  <c r="BJ54" i="5"/>
  <c r="BL54" i="5"/>
  <c r="BK54" i="5"/>
  <c r="BJ50" i="5"/>
  <c r="BK50" i="5"/>
  <c r="BL50" i="5"/>
  <c r="BJ34" i="5"/>
  <c r="BK34" i="5"/>
  <c r="BL34" i="5"/>
  <c r="BL4" i="5"/>
  <c r="BJ4" i="5"/>
  <c r="BK4" i="5"/>
  <c r="BJ201" i="5"/>
  <c r="BL201" i="5"/>
  <c r="BK201" i="5"/>
  <c r="BJ197" i="5"/>
  <c r="BK197" i="5"/>
  <c r="BL197" i="5"/>
  <c r="BL193" i="5"/>
  <c r="BK193" i="5"/>
  <c r="BJ193" i="5"/>
  <c r="BJ169" i="5"/>
  <c r="BL169" i="5"/>
  <c r="BK169" i="5"/>
  <c r="BJ167" i="5"/>
  <c r="BK167" i="5"/>
  <c r="BL167" i="5"/>
  <c r="BJ153" i="5"/>
  <c r="BL153" i="5"/>
  <c r="BK153" i="5"/>
  <c r="BJ145" i="5"/>
  <c r="BL145" i="5"/>
  <c r="BK145" i="5"/>
  <c r="BK99" i="5"/>
  <c r="BL99" i="5"/>
  <c r="BJ99" i="5"/>
  <c r="BJ81" i="5"/>
  <c r="BK81" i="5"/>
  <c r="BL81" i="5"/>
  <c r="BJ79" i="5"/>
  <c r="BK79" i="5"/>
  <c r="BL79" i="5"/>
  <c r="BL37" i="5"/>
  <c r="BJ37" i="5"/>
  <c r="BK37" i="5"/>
  <c r="BJ210" i="5"/>
  <c r="BK210" i="5"/>
  <c r="BL210" i="5"/>
  <c r="BL208" i="5"/>
  <c r="BJ208" i="5"/>
  <c r="BK208" i="5"/>
  <c r="BL204" i="5"/>
  <c r="BK204" i="5"/>
  <c r="BJ204" i="5"/>
  <c r="BK190" i="5"/>
  <c r="BL190" i="5"/>
  <c r="BJ190" i="5"/>
  <c r="BJ180" i="5"/>
  <c r="BL180" i="5"/>
  <c r="BK180" i="5"/>
  <c r="BJ178" i="5"/>
  <c r="BK178" i="5"/>
  <c r="BL178" i="5"/>
  <c r="BL176" i="5"/>
  <c r="BJ176" i="5"/>
  <c r="BK176" i="5"/>
  <c r="BJ134" i="5"/>
  <c r="BK134" i="5"/>
  <c r="BL134" i="5"/>
  <c r="BL112" i="5"/>
  <c r="BJ112" i="5"/>
  <c r="BK112" i="5"/>
  <c r="BL108" i="5"/>
  <c r="BK108" i="5"/>
  <c r="BJ108" i="5"/>
  <c r="BJ104" i="5"/>
  <c r="BK104" i="5"/>
  <c r="BL104" i="5"/>
  <c r="BL107" i="5"/>
  <c r="BJ107" i="5"/>
  <c r="BK107" i="5"/>
  <c r="BL87" i="5"/>
  <c r="BJ87" i="5"/>
  <c r="BK87" i="5"/>
  <c r="BL57" i="5"/>
  <c r="BK57" i="5"/>
  <c r="BJ57" i="5"/>
  <c r="BL55" i="5"/>
  <c r="BJ55" i="5"/>
  <c r="BK55" i="5"/>
  <c r="BJ47" i="5"/>
  <c r="BK47" i="5"/>
  <c r="BL47" i="5"/>
  <c r="BL17" i="5"/>
  <c r="BJ17" i="5"/>
  <c r="BK17" i="5"/>
  <c r="BJ84" i="5"/>
  <c r="BK84" i="5"/>
  <c r="BL84" i="5"/>
  <c r="BJ82" i="5"/>
  <c r="BK82" i="5"/>
  <c r="BL82" i="5"/>
  <c r="BK76" i="5"/>
  <c r="BL76" i="5"/>
  <c r="BJ76" i="5"/>
  <c r="BL74" i="5"/>
  <c r="BK74" i="5"/>
  <c r="BJ74" i="5"/>
  <c r="BL72" i="5"/>
  <c r="BJ72" i="5"/>
  <c r="BK72" i="5"/>
  <c r="BJ70" i="5"/>
  <c r="BK70" i="5"/>
  <c r="BL70" i="5"/>
  <c r="BK64" i="5"/>
  <c r="BL64" i="5"/>
  <c r="BJ64" i="5"/>
  <c r="BL42" i="5"/>
  <c r="BK42" i="5"/>
  <c r="BJ42" i="5"/>
  <c r="BJ38" i="5"/>
  <c r="BK38" i="5"/>
  <c r="BL38" i="5"/>
  <c r="BJ36" i="5"/>
  <c r="BK36" i="5"/>
  <c r="BL36" i="5"/>
  <c r="BK32" i="5"/>
  <c r="BL32" i="5"/>
  <c r="BJ32" i="5"/>
  <c r="BK28" i="5"/>
  <c r="BL28" i="5"/>
  <c r="BJ28" i="5"/>
  <c r="BL26" i="5"/>
  <c r="BJ26" i="5"/>
  <c r="BK26" i="5"/>
  <c r="BJ22" i="5"/>
  <c r="BL22" i="5"/>
  <c r="BK22" i="5"/>
  <c r="BJ18" i="5"/>
  <c r="BK18" i="5"/>
  <c r="BL18" i="5"/>
  <c r="BK12" i="5"/>
  <c r="BL12" i="5"/>
  <c r="BJ12" i="5"/>
  <c r="BL8" i="5"/>
  <c r="BJ8" i="5"/>
  <c r="BK8" i="5"/>
  <c r="BJ6" i="5"/>
  <c r="BK6" i="5"/>
  <c r="BL6" i="5"/>
  <c r="BJ199" i="5"/>
  <c r="BK199" i="5"/>
  <c r="BL199" i="5"/>
  <c r="BK191" i="5"/>
  <c r="BL191" i="5"/>
  <c r="BJ191" i="5"/>
  <c r="BK173" i="5"/>
  <c r="BL173" i="5"/>
  <c r="BJ173" i="5"/>
  <c r="BL171" i="5"/>
  <c r="BJ171" i="5"/>
  <c r="BK171" i="5"/>
  <c r="BL165" i="5"/>
  <c r="BJ165" i="5"/>
  <c r="BK165" i="5"/>
  <c r="BJ157" i="5"/>
  <c r="BK157" i="5"/>
  <c r="BL157" i="5"/>
  <c r="BJ141" i="5"/>
  <c r="BK141" i="5"/>
  <c r="BL141" i="5"/>
  <c r="BK137" i="5"/>
  <c r="BJ137" i="5"/>
  <c r="BL137" i="5"/>
  <c r="BJ93" i="5"/>
  <c r="BK93" i="5"/>
  <c r="BL93" i="5"/>
  <c r="BJ53" i="5"/>
  <c r="BK53" i="5"/>
  <c r="BL53" i="5"/>
  <c r="BJ51" i="5"/>
  <c r="BK51" i="5"/>
  <c r="BL51" i="5"/>
  <c r="BJ19" i="5"/>
  <c r="BK19" i="5"/>
  <c r="BL19" i="5"/>
  <c r="BJ5" i="5"/>
  <c r="BK5" i="5"/>
  <c r="BL5" i="5"/>
  <c r="BL188" i="5"/>
  <c r="BK188" i="5"/>
  <c r="BJ188" i="5"/>
  <c r="BJ182" i="5"/>
  <c r="BK182" i="5"/>
  <c r="BL182" i="5"/>
  <c r="BJ164" i="5"/>
  <c r="BL164" i="5"/>
  <c r="BK164" i="5"/>
  <c r="BJ148" i="5"/>
  <c r="BL148" i="5"/>
  <c r="BK148" i="5"/>
  <c r="BL138" i="5"/>
  <c r="BK138" i="5"/>
  <c r="BJ138" i="5"/>
  <c r="BJ118" i="5"/>
  <c r="BL118" i="5"/>
  <c r="BK118" i="5"/>
  <c r="BJ100" i="5"/>
  <c r="BL100" i="5"/>
  <c r="BK100" i="5"/>
  <c r="BK94" i="5"/>
  <c r="BL94" i="5"/>
  <c r="BJ94" i="5"/>
  <c r="BL90" i="5"/>
  <c r="BJ90" i="5"/>
  <c r="BK90" i="5"/>
  <c r="AZ45" i="5"/>
  <c r="AE26" i="5"/>
  <c r="S26" i="5" s="1"/>
  <c r="AE179" i="5"/>
  <c r="S179" i="5" s="1"/>
  <c r="AZ198" i="5"/>
  <c r="AE194" i="5"/>
  <c r="S194" i="5" s="1"/>
  <c r="AE148" i="5"/>
  <c r="S148" i="5" s="1"/>
  <c r="AE187" i="5"/>
  <c r="S187" i="5" s="1"/>
  <c r="AZ194" i="5"/>
  <c r="AE198" i="5"/>
  <c r="S198" i="5" s="1"/>
  <c r="AZ179" i="5"/>
  <c r="AZ196" i="5"/>
  <c r="AE166" i="5"/>
  <c r="S166" i="5" s="1"/>
  <c r="AZ143" i="5"/>
  <c r="AE173" i="5"/>
  <c r="S173" i="5" s="1"/>
  <c r="AE107" i="5"/>
  <c r="S107" i="5" s="1"/>
  <c r="AZ74" i="5"/>
  <c r="AE186" i="5"/>
  <c r="S186" i="5" s="1"/>
  <c r="AE58" i="5"/>
  <c r="S58" i="5" s="1"/>
  <c r="AE145" i="5"/>
  <c r="S145" i="5" s="1"/>
  <c r="AZ107" i="5"/>
  <c r="AE113" i="5"/>
  <c r="S113" i="5" s="1"/>
  <c r="AE101" i="5"/>
  <c r="S101" i="5" s="1"/>
  <c r="AZ82" i="5"/>
  <c r="AZ66" i="5"/>
  <c r="AE100" i="5"/>
  <c r="S100" i="5" s="1"/>
  <c r="AZ151" i="5"/>
  <c r="AE175" i="5"/>
  <c r="S175" i="5" s="1"/>
  <c r="AZ176" i="5"/>
  <c r="AZ154" i="5"/>
  <c r="AE64" i="5"/>
  <c r="S64" i="5" s="1"/>
  <c r="AZ47" i="5"/>
  <c r="AE91" i="5"/>
  <c r="S91" i="5" s="1"/>
  <c r="AE74" i="5"/>
  <c r="S74" i="5" s="1"/>
  <c r="AZ16" i="5"/>
  <c r="AE20" i="5"/>
  <c r="S20" i="5" s="1"/>
  <c r="AE12" i="5"/>
  <c r="S12" i="5" s="1"/>
  <c r="AE180" i="5"/>
  <c r="S180" i="5" s="1"/>
  <c r="AE112" i="5"/>
  <c r="S112" i="5" s="1"/>
  <c r="AZ130" i="5"/>
  <c r="AZ97" i="5"/>
  <c r="AZ135" i="5"/>
  <c r="AE37" i="5"/>
  <c r="S37" i="5" s="1"/>
  <c r="AE29" i="5"/>
  <c r="S29" i="5" s="1"/>
  <c r="AE170" i="5"/>
  <c r="S170" i="5" s="1"/>
  <c r="AZ126" i="5"/>
  <c r="AE143" i="5"/>
  <c r="S143" i="5" s="1"/>
  <c r="AZ146" i="5"/>
  <c r="AZ132" i="5"/>
  <c r="AZ186" i="5"/>
  <c r="AE150" i="5"/>
  <c r="S150" i="5" s="1"/>
  <c r="AZ175" i="5"/>
  <c r="AE133" i="5"/>
  <c r="S133" i="5" s="1"/>
  <c r="AZ58" i="5"/>
  <c r="AE204" i="5"/>
  <c r="S204" i="5" s="1"/>
  <c r="AZ180" i="5"/>
  <c r="AZ165" i="5"/>
  <c r="AE176" i="5"/>
  <c r="S176" i="5" s="1"/>
  <c r="AZ168" i="5"/>
  <c r="AZ112" i="5"/>
  <c r="AE165" i="5"/>
  <c r="S165" i="5" s="1"/>
  <c r="AE168" i="5"/>
  <c r="S168" i="5" s="1"/>
  <c r="AE205" i="5"/>
  <c r="S205" i="5" s="1"/>
  <c r="AZ211" i="5"/>
  <c r="AE191" i="5"/>
  <c r="S191" i="5" s="1"/>
  <c r="AZ190" i="5"/>
  <c r="AZ177" i="5"/>
  <c r="AE177" i="5"/>
  <c r="S177" i="5" s="1"/>
  <c r="AE183" i="5"/>
  <c r="S183" i="5" s="1"/>
  <c r="AZ178" i="5"/>
  <c r="AE157" i="5"/>
  <c r="S157" i="5" s="1"/>
  <c r="AE164" i="5"/>
  <c r="S164" i="5" s="1"/>
  <c r="AZ140" i="5"/>
  <c r="AE137" i="5"/>
  <c r="S137" i="5" s="1"/>
  <c r="AZ137" i="5"/>
  <c r="AE128" i="5"/>
  <c r="S128" i="5" s="1"/>
  <c r="AZ115" i="5"/>
  <c r="AE160" i="5"/>
  <c r="S160" i="5" s="1"/>
  <c r="AZ160" i="5"/>
  <c r="AZ109" i="5"/>
  <c r="AE109" i="5"/>
  <c r="S109" i="5" s="1"/>
  <c r="AE104" i="5"/>
  <c r="S104" i="5" s="1"/>
  <c r="AZ104" i="5"/>
  <c r="AE93" i="5"/>
  <c r="S93" i="5" s="1"/>
  <c r="AE169" i="5"/>
  <c r="S169" i="5" s="1"/>
  <c r="AE120" i="5"/>
  <c r="S120" i="5" s="1"/>
  <c r="AZ120" i="5"/>
  <c r="AE119" i="5"/>
  <c r="S119" i="5" s="1"/>
  <c r="AZ119" i="5"/>
  <c r="AE141" i="5"/>
  <c r="S141" i="5" s="1"/>
  <c r="AE139" i="5"/>
  <c r="S139" i="5" s="1"/>
  <c r="AZ117" i="5"/>
  <c r="AE117" i="5"/>
  <c r="S117" i="5" s="1"/>
  <c r="AE116" i="5"/>
  <c r="S116" i="5" s="1"/>
  <c r="AE130" i="5"/>
  <c r="S130" i="5" s="1"/>
  <c r="AE97" i="5"/>
  <c r="S97" i="5" s="1"/>
  <c r="AE96" i="5"/>
  <c r="S96" i="5" s="1"/>
  <c r="AZ96" i="5"/>
  <c r="AZ71" i="5"/>
  <c r="AE71" i="5"/>
  <c r="S71" i="5" s="1"/>
  <c r="AE135" i="5"/>
  <c r="S135" i="5" s="1"/>
  <c r="AE129" i="5"/>
  <c r="S129" i="5" s="1"/>
  <c r="AZ87" i="5"/>
  <c r="AE87" i="5"/>
  <c r="S87" i="5" s="1"/>
  <c r="AZ86" i="5"/>
  <c r="AE86" i="5"/>
  <c r="S86" i="5" s="1"/>
  <c r="AE38" i="5"/>
  <c r="S38" i="5" s="1"/>
  <c r="AZ38" i="5"/>
  <c r="AZ199" i="5"/>
  <c r="AE159" i="5"/>
  <c r="S159" i="5" s="1"/>
  <c r="AZ164" i="5"/>
  <c r="AE199" i="5"/>
  <c r="S199" i="5" s="1"/>
  <c r="AZ93" i="5"/>
  <c r="AE209" i="5"/>
  <c r="S209" i="5" s="1"/>
  <c r="AZ183" i="5"/>
  <c r="AZ191" i="5"/>
  <c r="AE178" i="5"/>
  <c r="S178" i="5" s="1"/>
  <c r="AE115" i="5"/>
  <c r="S115" i="5" s="1"/>
  <c r="AZ169" i="5"/>
  <c r="AZ159" i="5"/>
  <c r="AZ157" i="5"/>
  <c r="AZ128" i="5"/>
  <c r="AZ30" i="5"/>
  <c r="AE43" i="5"/>
  <c r="S43" i="5" s="1"/>
  <c r="AZ81" i="5"/>
  <c r="AZ63" i="5"/>
  <c r="AZ60" i="5"/>
  <c r="AZ51" i="5"/>
  <c r="AE44" i="5"/>
  <c r="S44" i="5" s="1"/>
  <c r="AZ41" i="5"/>
  <c r="AE110" i="5"/>
  <c r="S110" i="5" s="1"/>
  <c r="AZ70" i="5"/>
  <c r="AZ67" i="5"/>
  <c r="AE45" i="5"/>
  <c r="S45" i="5" s="1"/>
  <c r="AZ37" i="5"/>
  <c r="AZ33" i="5"/>
  <c r="AZ29" i="5"/>
  <c r="AZ26" i="5"/>
  <c r="AZ8" i="5"/>
  <c r="AE163" i="5"/>
  <c r="S163" i="5" s="1"/>
  <c r="AE162" i="5"/>
  <c r="S162" i="5" s="1"/>
  <c r="AZ173" i="5"/>
  <c r="AZ170" i="5"/>
  <c r="AZ166" i="5"/>
  <c r="AE142" i="5"/>
  <c r="S142" i="5" s="1"/>
  <c r="AZ153" i="5"/>
  <c r="AZ148" i="5"/>
  <c r="AE196" i="5"/>
  <c r="S196" i="5" s="1"/>
  <c r="AZ182" i="5"/>
  <c r="AZ202" i="5"/>
  <c r="AZ162" i="5"/>
  <c r="AE41" i="5"/>
  <c r="S41" i="5" s="1"/>
  <c r="AE70" i="5"/>
  <c r="S70" i="5" s="1"/>
  <c r="AE63" i="5"/>
  <c r="S63" i="5" s="1"/>
  <c r="AE81" i="5"/>
  <c r="S81" i="5" s="1"/>
  <c r="AE30" i="5"/>
  <c r="S30" i="5" s="1"/>
  <c r="AE33" i="5"/>
  <c r="S33" i="5" s="1"/>
  <c r="AZ125" i="5"/>
  <c r="AE132" i="5"/>
  <c r="S132" i="5" s="1"/>
  <c r="AZ205" i="5"/>
  <c r="AZ150" i="5"/>
  <c r="AZ133" i="5"/>
  <c r="AE193" i="5"/>
  <c r="S193" i="5" s="1"/>
  <c r="AE211" i="5"/>
  <c r="S211" i="5" s="1"/>
  <c r="AE190" i="5"/>
  <c r="S190" i="5" s="1"/>
  <c r="AZ184" i="5"/>
  <c r="AZ204" i="5"/>
  <c r="AE184" i="5"/>
  <c r="S184" i="5" s="1"/>
  <c r="AZ209" i="5"/>
  <c r="AZ193" i="5"/>
  <c r="T5" i="4" l="1"/>
  <c r="AE17" i="10"/>
  <c r="AC32" i="10"/>
  <c r="AE9" i="10"/>
  <c r="AC31" i="10"/>
  <c r="AG17" i="10"/>
  <c r="AG9" i="10"/>
  <c r="AE31" i="10"/>
  <c r="AC21" i="10"/>
  <c r="AE33" i="10"/>
  <c r="AE13" i="10"/>
  <c r="AC33" i="10"/>
  <c r="AG33" i="10"/>
  <c r="AC17" i="10"/>
  <c r="AG31" i="10"/>
  <c r="AE21" i="10"/>
  <c r="AG21" i="10"/>
  <c r="AG32" i="10"/>
  <c r="AE32" i="10"/>
  <c r="AC13" i="10"/>
  <c r="AC29" i="10"/>
  <c r="AE29" i="10"/>
  <c r="AG29" i="10"/>
  <c r="AG13" i="10"/>
  <c r="BZ15" i="10"/>
  <c r="CA15" i="10" s="1"/>
  <c r="BX28" i="10"/>
  <c r="BY28" i="10" s="1"/>
  <c r="BT27" i="10"/>
  <c r="BX16" i="10"/>
  <c r="BY16" i="10" s="1"/>
  <c r="BX15" i="10"/>
  <c r="BY15" i="10" s="1"/>
  <c r="BV27" i="10"/>
  <c r="BW27" i="10" s="1"/>
  <c r="BZ27" i="10"/>
  <c r="CA27" i="10" s="1"/>
  <c r="BV15" i="10"/>
  <c r="BW15" i="10" s="1"/>
  <c r="BV28" i="10"/>
  <c r="BW28" i="10" s="1"/>
  <c r="BX27" i="10"/>
  <c r="BY27" i="10" s="1"/>
  <c r="BT28" i="10"/>
  <c r="BT16" i="10"/>
  <c r="BT15" i="10"/>
  <c r="BV16" i="10"/>
  <c r="BW16" i="10" s="1"/>
  <c r="BZ28" i="10"/>
  <c r="CA28" i="10" s="1"/>
  <c r="BZ16" i="10"/>
  <c r="CA16" i="10" s="1"/>
  <c r="X224" i="5"/>
  <c r="X223" i="5"/>
  <c r="BZ32" i="10" a="1"/>
  <c r="BZ32" i="10" s="1"/>
  <c r="AO9" i="10"/>
  <c r="X222" i="5"/>
  <c r="CQ33" i="10"/>
  <c r="AW33" i="10"/>
  <c r="BV32" i="10" a="1"/>
  <c r="BV32" i="10" s="1"/>
  <c r="V221" i="5"/>
  <c r="W221" i="5" s="1"/>
  <c r="BT32" i="10" a="1"/>
  <c r="BT32" i="10" s="1"/>
  <c r="V223" i="5"/>
  <c r="W223" i="5" s="1"/>
  <c r="X219" i="5"/>
  <c r="BX32" i="10" a="1"/>
  <c r="BX32" i="10" s="1"/>
  <c r="X221" i="5"/>
  <c r="V220" i="5"/>
  <c r="W220" i="5" s="1"/>
  <c r="X218" i="5"/>
  <c r="CS31" i="10"/>
  <c r="V218" i="5"/>
  <c r="W218" i="5" s="1"/>
  <c r="X220" i="5"/>
  <c r="V222" i="5"/>
  <c r="W222" i="5" s="1"/>
  <c r="V219" i="5"/>
  <c r="W219" i="5" s="1"/>
  <c r="FI33" i="10"/>
  <c r="FK32" i="10"/>
  <c r="EO32" i="10"/>
  <c r="DW32" i="10"/>
  <c r="DW31" i="10"/>
  <c r="GE31" i="10"/>
  <c r="M33" i="10"/>
  <c r="V217" i="5"/>
  <c r="W217" i="5" s="1"/>
  <c r="FM32" i="10"/>
  <c r="AY33" i="10"/>
  <c r="X217" i="5"/>
  <c r="DU31" i="10"/>
  <c r="GC31" i="10"/>
  <c r="EG31" i="10"/>
  <c r="GO33" i="10"/>
  <c r="GC32" i="10"/>
  <c r="G33" i="10"/>
  <c r="BO31" i="10"/>
  <c r="BI33" i="10"/>
  <c r="GM32" i="10"/>
  <c r="GM33" i="10"/>
  <c r="E31" i="10"/>
  <c r="BQ31" i="10"/>
  <c r="EE33" i="10"/>
  <c r="FM31" i="10"/>
  <c r="FS32" i="10"/>
  <c r="FU31" i="10"/>
  <c r="Q32" i="10"/>
  <c r="GQ32" i="10"/>
  <c r="GQ31" i="10"/>
  <c r="CI31" i="10"/>
  <c r="AQ13" i="10"/>
  <c r="EI31" i="10"/>
  <c r="CK32" i="10"/>
  <c r="O31" i="10"/>
  <c r="M31" i="10"/>
  <c r="FU33" i="10"/>
  <c r="I33" i="10"/>
  <c r="BI32" i="10"/>
  <c r="BI31" i="10"/>
  <c r="M32" i="10"/>
  <c r="AO31" i="10"/>
  <c r="E33" i="10"/>
  <c r="BM31" i="10"/>
  <c r="FK33" i="10"/>
  <c r="I21" i="10"/>
  <c r="FK31" i="10"/>
  <c r="X33" i="9"/>
  <c r="AB33" i="9"/>
  <c r="AD33" i="9"/>
  <c r="Z33" i="9"/>
  <c r="CG31" i="10"/>
  <c r="AW31" i="10"/>
  <c r="CS32" i="10"/>
  <c r="CS33" i="10"/>
  <c r="CQ31" i="10"/>
  <c r="AM33" i="10"/>
  <c r="DC33" i="10"/>
  <c r="GM31" i="10"/>
  <c r="G32" i="10"/>
  <c r="ES32" i="10"/>
  <c r="EO31" i="10"/>
  <c r="BO33" i="10"/>
  <c r="CI33" i="10"/>
  <c r="CK33" i="10"/>
  <c r="CQ32" i="10"/>
  <c r="FU32" i="10"/>
  <c r="DY33" i="10"/>
  <c r="AM32" i="10"/>
  <c r="AO33" i="10"/>
  <c r="GG33" i="10"/>
  <c r="GC33" i="10"/>
  <c r="E32" i="10"/>
  <c r="BX31" i="10"/>
  <c r="T33" i="9"/>
  <c r="V33" i="9"/>
  <c r="FW32" i="10"/>
  <c r="FS33" i="10"/>
  <c r="BE31" i="10"/>
  <c r="DW33" i="10"/>
  <c r="DY31" i="10"/>
  <c r="FM33" i="10"/>
  <c r="O32" i="10"/>
  <c r="Q31" i="10"/>
  <c r="O33" i="10"/>
  <c r="AQ32" i="10"/>
  <c r="GO31" i="10"/>
  <c r="GE32" i="10"/>
  <c r="GE33" i="10"/>
  <c r="GG31" i="10"/>
  <c r="I32" i="10"/>
  <c r="CK31" i="10"/>
  <c r="AY31" i="10"/>
  <c r="CU31" i="10"/>
  <c r="EI32" i="10"/>
  <c r="EG33" i="10"/>
  <c r="BG31" i="10"/>
  <c r="DU32" i="10"/>
  <c r="AM31" i="10"/>
  <c r="DE32" i="10"/>
  <c r="DA33" i="10"/>
  <c r="DE31" i="10"/>
  <c r="DC32" i="10"/>
  <c r="GO32" i="10"/>
  <c r="GG32" i="10"/>
  <c r="EQ33" i="10"/>
  <c r="BZ31" i="10"/>
  <c r="BV31" i="10"/>
  <c r="AU32" i="10"/>
  <c r="CU33" i="10"/>
  <c r="EG32" i="10"/>
  <c r="FS31" i="10"/>
  <c r="FW33" i="10"/>
  <c r="BG32" i="10"/>
  <c r="BE33" i="10"/>
  <c r="AO32" i="10"/>
  <c r="AQ33" i="10"/>
  <c r="DA32" i="10"/>
  <c r="DC31" i="10"/>
  <c r="GQ33" i="10"/>
  <c r="G31" i="10"/>
  <c r="FI31" i="10"/>
  <c r="EO33" i="10"/>
  <c r="ES31" i="10"/>
  <c r="BQ32" i="10"/>
  <c r="BM33" i="10"/>
  <c r="BT33" i="10"/>
  <c r="BZ33" i="10"/>
  <c r="AW32" i="10"/>
  <c r="CU32" i="10"/>
  <c r="EE32" i="10"/>
  <c r="EE31" i="10"/>
  <c r="FW31" i="10"/>
  <c r="BE32" i="10"/>
  <c r="BG33" i="10"/>
  <c r="DY32" i="10"/>
  <c r="DU33" i="10"/>
  <c r="Q33" i="10"/>
  <c r="AQ31" i="10"/>
  <c r="DA31" i="10"/>
  <c r="DE33" i="10"/>
  <c r="I31" i="10"/>
  <c r="FI32" i="10"/>
  <c r="EQ32" i="10"/>
  <c r="EQ31" i="10"/>
  <c r="BO32" i="10"/>
  <c r="BQ33" i="10"/>
  <c r="BT31" i="10"/>
  <c r="BX33" i="10"/>
  <c r="CG32" i="10"/>
  <c r="CG33" i="10"/>
  <c r="AU31" i="10"/>
  <c r="EI33" i="10"/>
  <c r="ES33" i="10"/>
  <c r="BM32" i="10"/>
  <c r="BV33" i="10"/>
  <c r="CI32" i="10"/>
  <c r="AY32" i="10"/>
  <c r="AU33" i="10"/>
  <c r="AI6" i="5"/>
  <c r="AJ232" i="5"/>
  <c r="AY29" i="10"/>
  <c r="Z10" i="9"/>
  <c r="AB18" i="9"/>
  <c r="EQ13" i="10"/>
  <c r="AW21" i="10"/>
  <c r="FU9" i="10"/>
  <c r="EE9" i="10"/>
  <c r="EE17" i="10"/>
  <c r="EG29" i="10"/>
  <c r="EI9" i="10"/>
  <c r="EI17" i="10"/>
  <c r="EE13" i="10"/>
  <c r="EE21" i="10"/>
  <c r="EI13" i="10"/>
  <c r="EI21" i="10"/>
  <c r="EI29" i="10"/>
  <c r="EE29" i="10"/>
  <c r="EG9" i="10"/>
  <c r="EG17" i="10"/>
  <c r="EG13" i="10"/>
  <c r="EG21" i="10"/>
  <c r="Z22" i="9"/>
  <c r="GQ29" i="10"/>
  <c r="FK17" i="10"/>
  <c r="O20" i="9"/>
  <c r="CK29" i="10"/>
  <c r="CI17" i="10"/>
  <c r="FI29" i="10"/>
  <c r="DE17" i="10"/>
  <c r="CI9" i="10"/>
  <c r="BT7" i="10"/>
  <c r="BT5" i="10"/>
  <c r="BT11" i="10"/>
  <c r="BT19" i="10"/>
  <c r="BT12" i="10"/>
  <c r="BT20" i="10"/>
  <c r="BU19" i="10"/>
  <c r="BT8" i="10"/>
  <c r="GC21" i="10"/>
  <c r="GC29" i="10"/>
  <c r="I9" i="10"/>
  <c r="FM17" i="10"/>
  <c r="FI21" i="10"/>
  <c r="BM17" i="10"/>
  <c r="FI9" i="10"/>
  <c r="FM29" i="10"/>
  <c r="GM29" i="10"/>
  <c r="FS29" i="10"/>
  <c r="GM21" i="10"/>
  <c r="AU17" i="10"/>
  <c r="G21" i="10"/>
  <c r="G29" i="10"/>
  <c r="FK13" i="10"/>
  <c r="AU29" i="10"/>
  <c r="FK29" i="10"/>
  <c r="DY9" i="10"/>
  <c r="CI13" i="10"/>
  <c r="CK17" i="10"/>
  <c r="AY21" i="10"/>
  <c r="AY9" i="10"/>
  <c r="I13" i="10"/>
  <c r="G9" i="10"/>
  <c r="FM9" i="10"/>
  <c r="BO17" i="10"/>
  <c r="FM13" i="10"/>
  <c r="G13" i="10"/>
  <c r="CU29" i="10"/>
  <c r="GO13" i="10"/>
  <c r="BI9" i="10"/>
  <c r="CS17" i="10"/>
  <c r="BG9" i="10"/>
  <c r="EQ21" i="10"/>
  <c r="CU13" i="10"/>
  <c r="CU17" i="10"/>
  <c r="AB10" i="9"/>
  <c r="GO29" i="10"/>
  <c r="GQ17" i="10"/>
  <c r="DC13" i="10"/>
  <c r="DE13" i="10"/>
  <c r="DW17" i="10"/>
  <c r="Q17" i="10"/>
  <c r="CI21" i="10"/>
  <c r="GO17" i="10"/>
  <c r="DC9" i="10"/>
  <c r="GE9" i="10"/>
  <c r="O29" i="10"/>
  <c r="O9" i="10"/>
  <c r="FW29" i="10"/>
  <c r="BI17" i="10"/>
  <c r="BQ17" i="10"/>
  <c r="GG9" i="10"/>
  <c r="AQ9" i="10"/>
  <c r="BO9" i="10"/>
  <c r="ES29" i="10"/>
  <c r="CS9" i="10"/>
  <c r="CU9" i="10"/>
  <c r="AB14" i="9"/>
  <c r="DW29" i="10"/>
  <c r="GQ21" i="10"/>
  <c r="GO9" i="10"/>
  <c r="BI29" i="10"/>
  <c r="BI21" i="10"/>
  <c r="BO13" i="10"/>
  <c r="DC21" i="10"/>
  <c r="DE21" i="10"/>
  <c r="ES13" i="10"/>
  <c r="ES17" i="10"/>
  <c r="ES9" i="10"/>
  <c r="AY13" i="10"/>
  <c r="I29" i="10"/>
  <c r="AD30" i="9"/>
  <c r="DY17" i="10"/>
  <c r="BG21" i="10"/>
  <c r="BO29" i="10"/>
  <c r="AW13" i="10"/>
  <c r="AW9" i="10"/>
  <c r="Q9" i="10"/>
  <c r="FM21" i="10"/>
  <c r="BQ13" i="10"/>
  <c r="GE17" i="10"/>
  <c r="EQ29" i="10"/>
  <c r="BZ8" i="10"/>
  <c r="CA8" i="10" s="1"/>
  <c r="BX19" i="10"/>
  <c r="BY19" i="10" s="1"/>
  <c r="AW29" i="10"/>
  <c r="AY17" i="10"/>
  <c r="I17" i="10"/>
  <c r="AD10" i="9"/>
  <c r="AB22" i="9"/>
  <c r="DW9" i="10"/>
  <c r="FU17" i="10"/>
  <c r="FU29" i="10"/>
  <c r="GQ9" i="10"/>
  <c r="BG13" i="10"/>
  <c r="BI13" i="10"/>
  <c r="FK21" i="10"/>
  <c r="DC17" i="10"/>
  <c r="DC29" i="10"/>
  <c r="DE29" i="10"/>
  <c r="AO21" i="10"/>
  <c r="AQ29" i="10"/>
  <c r="BZ12" i="10"/>
  <c r="CA12" i="10" s="1"/>
  <c r="BV7" i="10"/>
  <c r="BW7" i="10" s="1"/>
  <c r="BX11" i="10"/>
  <c r="BY11" i="10" s="1"/>
  <c r="BZ5" i="10"/>
  <c r="CA5" i="10" s="1"/>
  <c r="BX20" i="10"/>
  <c r="BY20" i="10" s="1"/>
  <c r="BZ19" i="10"/>
  <c r="CA19" i="10" s="1"/>
  <c r="CK13" i="10"/>
  <c r="CK21" i="10"/>
  <c r="AW17" i="10"/>
  <c r="G17" i="10"/>
  <c r="AD14" i="9"/>
  <c r="CS13" i="10"/>
  <c r="CU21" i="10"/>
  <c r="AB30" i="9"/>
  <c r="DY29" i="10"/>
  <c r="DW21" i="10"/>
  <c r="DY21" i="10"/>
  <c r="Q29" i="10"/>
  <c r="O21" i="10"/>
  <c r="Q21" i="10"/>
  <c r="FU21" i="10"/>
  <c r="FW21" i="10"/>
  <c r="FW9" i="10"/>
  <c r="BG17" i="10"/>
  <c r="BG29" i="10"/>
  <c r="FK9" i="10"/>
  <c r="EQ17" i="10"/>
  <c r="AO13" i="10"/>
  <c r="BX5" i="10"/>
  <c r="BY5" i="10" s="1"/>
  <c r="BX8" i="10"/>
  <c r="BY8" i="10" s="1"/>
  <c r="BV8" i="10"/>
  <c r="BW8" i="10" s="1"/>
  <c r="BX12" i="10"/>
  <c r="BY12" i="10" s="1"/>
  <c r="BZ11" i="10"/>
  <c r="CA11" i="10" s="1"/>
  <c r="CK9" i="10"/>
  <c r="CI29" i="10"/>
  <c r="AD18" i="9"/>
  <c r="CS21" i="10"/>
  <c r="CS29" i="10"/>
  <c r="DW13" i="10"/>
  <c r="DY13" i="10"/>
  <c r="O17" i="10"/>
  <c r="O13" i="10"/>
  <c r="Q13" i="10"/>
  <c r="FW17" i="10"/>
  <c r="FU13" i="10"/>
  <c r="FW13" i="10"/>
  <c r="GQ13" i="10"/>
  <c r="GO21" i="10"/>
  <c r="BQ29" i="10"/>
  <c r="BO21" i="10"/>
  <c r="BQ21" i="10"/>
  <c r="BQ9" i="10"/>
  <c r="DE9" i="10"/>
  <c r="GG13" i="10"/>
  <c r="GE21" i="10"/>
  <c r="GG21" i="10"/>
  <c r="GE13" i="10"/>
  <c r="GE29" i="10"/>
  <c r="GG29" i="10"/>
  <c r="GG17" i="10"/>
  <c r="ES21" i="10"/>
  <c r="EQ9" i="10"/>
  <c r="AO17" i="10"/>
  <c r="AO29" i="10"/>
  <c r="AQ21" i="10"/>
  <c r="AQ17" i="10"/>
  <c r="BX7" i="10"/>
  <c r="BY7" i="10" s="1"/>
  <c r="BZ20" i="10"/>
  <c r="CA20" i="10" s="1"/>
  <c r="BZ7" i="10"/>
  <c r="CA7" i="10" s="1"/>
  <c r="AD22" i="9"/>
  <c r="DA29" i="10"/>
  <c r="BE9" i="10"/>
  <c r="CQ21" i="10"/>
  <c r="CQ29" i="10"/>
  <c r="DU29" i="10"/>
  <c r="EO29" i="10"/>
  <c r="BM29" i="10"/>
  <c r="DA21" i="10"/>
  <c r="EO13" i="10"/>
  <c r="CG13" i="10"/>
  <c r="CG29" i="10"/>
  <c r="CQ9" i="10"/>
  <c r="M21" i="10"/>
  <c r="DU13" i="10"/>
  <c r="BE13" i="10"/>
  <c r="EO9" i="10"/>
  <c r="M9" i="10"/>
  <c r="M13" i="10"/>
  <c r="CG17" i="10"/>
  <c r="E17" i="10"/>
  <c r="BE21" i="10"/>
  <c r="AM21" i="10"/>
  <c r="BV20" i="10"/>
  <c r="BW20" i="10" s="1"/>
  <c r="FS9" i="10"/>
  <c r="CQ13" i="10"/>
  <c r="GM13" i="10"/>
  <c r="GC9" i="10"/>
  <c r="AU13" i="10"/>
  <c r="AU21" i="10"/>
  <c r="DU9" i="10"/>
  <c r="DA17" i="10"/>
  <c r="BV5" i="10"/>
  <c r="BW5" i="10" s="1"/>
  <c r="BV12" i="10"/>
  <c r="BW12" i="10" s="1"/>
  <c r="BV19" i="10"/>
  <c r="BW19" i="10" s="1"/>
  <c r="FI13" i="10"/>
  <c r="FS17" i="10"/>
  <c r="GM9" i="10"/>
  <c r="BM13" i="10"/>
  <c r="GC17" i="10"/>
  <c r="BM21" i="10"/>
  <c r="M29" i="10"/>
  <c r="BE17" i="10"/>
  <c r="EO21" i="10"/>
  <c r="AM9" i="10"/>
  <c r="AM17" i="10"/>
  <c r="CG21" i="10"/>
  <c r="E9" i="10"/>
  <c r="E13" i="10"/>
  <c r="E29" i="10"/>
  <c r="AU9" i="10"/>
  <c r="FS13" i="10"/>
  <c r="CQ17" i="10"/>
  <c r="GM17" i="10"/>
  <c r="FS21" i="10"/>
  <c r="DU17" i="10"/>
  <c r="DU21" i="10"/>
  <c r="M17" i="10"/>
  <c r="EO17" i="10"/>
  <c r="AM13" i="10"/>
  <c r="AM29" i="10"/>
  <c r="BV11" i="10"/>
  <c r="BW11" i="10" s="1"/>
  <c r="CG9" i="10"/>
  <c r="E21" i="10"/>
  <c r="BM9" i="10"/>
  <c r="GC13" i="10"/>
  <c r="FI17" i="10"/>
  <c r="BE29" i="10"/>
  <c r="DA9" i="10"/>
  <c r="DA13" i="10"/>
  <c r="T22" i="9"/>
  <c r="X10" i="9"/>
  <c r="X18" i="9"/>
  <c r="Z18" i="9"/>
  <c r="V22" i="9"/>
  <c r="X14" i="9"/>
  <c r="V10" i="9"/>
  <c r="Z14" i="9"/>
  <c r="X22" i="9"/>
  <c r="V14" i="9"/>
  <c r="V30" i="9"/>
  <c r="Z30" i="9"/>
  <c r="V18" i="9"/>
  <c r="X30" i="9"/>
  <c r="T14" i="9"/>
  <c r="T18" i="9"/>
  <c r="T10" i="9"/>
  <c r="T30" i="9"/>
  <c r="B18" i="9"/>
  <c r="B30" i="9"/>
  <c r="L2" i="6"/>
  <c r="AI232" i="5"/>
  <c r="AK232" i="5"/>
  <c r="AI233" i="5"/>
  <c r="AJ218" i="5"/>
  <c r="AJ227" i="5"/>
  <c r="AJ233" i="5"/>
  <c r="AB233" i="5" s="1"/>
  <c r="AK233" i="5"/>
  <c r="AI218" i="5"/>
  <c r="AI230" i="5"/>
  <c r="AJ230" i="5"/>
  <c r="AK230" i="5"/>
  <c r="AI229" i="5"/>
  <c r="AJ225" i="5"/>
  <c r="AJ231" i="5"/>
  <c r="AI231" i="5"/>
  <c r="AJ229" i="5"/>
  <c r="AI225" i="5"/>
  <c r="AK222" i="5"/>
  <c r="AK218" i="5"/>
  <c r="AK229" i="5"/>
  <c r="AK231" i="5"/>
  <c r="AJ222" i="5"/>
  <c r="AI219" i="5"/>
  <c r="AI223" i="5"/>
  <c r="AK220" i="5"/>
  <c r="AI222" i="5"/>
  <c r="AK223" i="5"/>
  <c r="AJ219" i="5"/>
  <c r="AI224" i="5"/>
  <c r="AK226" i="5"/>
  <c r="AK227" i="5"/>
  <c r="AJ223" i="5"/>
  <c r="AI226" i="5"/>
  <c r="AK219" i="5"/>
  <c r="AJ224" i="5"/>
  <c r="Z224" i="5" s="1"/>
  <c r="AA224" i="5" s="1"/>
  <c r="AK224" i="5"/>
  <c r="AJ226" i="5"/>
  <c r="AI227" i="5"/>
  <c r="AK221" i="5"/>
  <c r="AK225" i="5"/>
  <c r="AI221" i="5"/>
  <c r="AI217" i="5"/>
  <c r="AI228" i="5"/>
  <c r="AI220" i="5"/>
  <c r="AJ221" i="5"/>
  <c r="AJ228" i="5"/>
  <c r="AJ220" i="5"/>
  <c r="AK217" i="5"/>
  <c r="AJ217" i="5"/>
  <c r="AJ214" i="5"/>
  <c r="AK228" i="5"/>
  <c r="AI215" i="5"/>
  <c r="AI216" i="5"/>
  <c r="Z232" i="5"/>
  <c r="AA232" i="5" s="1"/>
  <c r="AB232" i="5"/>
  <c r="Z233" i="5"/>
  <c r="AA233" i="5" s="1"/>
  <c r="AB225" i="5"/>
  <c r="Z225" i="5"/>
  <c r="AA225" i="5" s="1"/>
  <c r="AB226" i="5"/>
  <c r="Z226" i="5"/>
  <c r="AA226" i="5" s="1"/>
  <c r="V215" i="5"/>
  <c r="X215" i="5"/>
  <c r="Z231" i="5"/>
  <c r="AA231" i="5" s="1"/>
  <c r="AB231" i="5"/>
  <c r="AK214" i="5"/>
  <c r="AI214" i="5"/>
  <c r="X216" i="5"/>
  <c r="V216" i="5"/>
  <c r="AJ216" i="5"/>
  <c r="Z230" i="5"/>
  <c r="AA230" i="5" s="1"/>
  <c r="AB230" i="5"/>
  <c r="Z227" i="5"/>
  <c r="AA227" i="5" s="1"/>
  <c r="AB227" i="5"/>
  <c r="AK215" i="5"/>
  <c r="V214" i="5"/>
  <c r="X214" i="5"/>
  <c r="AK216" i="5"/>
  <c r="AJ215" i="5"/>
  <c r="AJ213" i="5"/>
  <c r="AK213" i="5"/>
  <c r="AI213" i="5"/>
  <c r="V213" i="5"/>
  <c r="X213" i="5"/>
  <c r="X212" i="5"/>
  <c r="V212" i="5"/>
  <c r="AJ212" i="5"/>
  <c r="AI212" i="5"/>
  <c r="AK212" i="5"/>
  <c r="S212" i="5"/>
  <c r="O34" i="9" s="1"/>
  <c r="O16" i="9" l="1"/>
  <c r="O28" i="9"/>
  <c r="O17" i="9"/>
  <c r="O29" i="9"/>
  <c r="O12" i="9"/>
  <c r="AB224" i="5"/>
  <c r="AB222" i="5"/>
  <c r="Z222" i="5"/>
  <c r="AA222" i="5" s="1"/>
  <c r="AB223" i="5"/>
  <c r="AB219" i="5"/>
  <c r="Z219" i="5"/>
  <c r="AA219" i="5" s="1"/>
  <c r="Z223" i="5"/>
  <c r="AA223" i="5" s="1"/>
  <c r="AB218" i="5"/>
  <c r="Z220" i="5"/>
  <c r="AA220" i="5" s="1"/>
  <c r="AB221" i="5"/>
  <c r="Z218" i="5"/>
  <c r="AA218" i="5" s="1"/>
  <c r="Z221" i="5"/>
  <c r="AA221" i="5" s="1"/>
  <c r="AB220" i="5"/>
  <c r="AB217" i="5"/>
  <c r="Z217" i="5"/>
  <c r="AA217" i="5" s="1"/>
  <c r="CA31" i="10"/>
  <c r="BW33" i="10"/>
  <c r="CA32" i="10"/>
  <c r="BY33" i="10"/>
  <c r="BW32" i="10"/>
  <c r="CA33" i="10"/>
  <c r="BY32" i="10"/>
  <c r="BW31" i="10"/>
  <c r="BY31" i="10"/>
  <c r="O9" i="9"/>
  <c r="CA17" i="10"/>
  <c r="BW17" i="10"/>
  <c r="CA13" i="10"/>
  <c r="BY29" i="10"/>
  <c r="CA9" i="10"/>
  <c r="BY9" i="10"/>
  <c r="BY13" i="10"/>
  <c r="CA21" i="10"/>
  <c r="CA29" i="10"/>
  <c r="BY21" i="10"/>
  <c r="BY17" i="10"/>
  <c r="BW9" i="10"/>
  <c r="BW13" i="10"/>
  <c r="BW29" i="10"/>
  <c r="BW21" i="10"/>
  <c r="O13" i="9"/>
  <c r="O8" i="9"/>
  <c r="O21" i="9"/>
  <c r="O22" i="9" s="1"/>
  <c r="O6" i="9"/>
  <c r="L214" i="5"/>
  <c r="Z215" i="5"/>
  <c r="L215" i="5"/>
  <c r="L216" i="5"/>
  <c r="Z214" i="5"/>
  <c r="AB214" i="5"/>
  <c r="AB215" i="5"/>
  <c r="AB216" i="5"/>
  <c r="Z216" i="5"/>
  <c r="Z212" i="5"/>
  <c r="AB212" i="5"/>
  <c r="Z213" i="5"/>
  <c r="AB213" i="5"/>
  <c r="S2" i="5"/>
  <c r="O18" i="9" l="1"/>
  <c r="O14" i="9"/>
  <c r="O10" i="9"/>
  <c r="O30" i="9"/>
  <c r="AG4" i="5"/>
  <c r="AF4" i="5"/>
  <c r="V4" i="5" l="1"/>
  <c r="X4" i="5"/>
  <c r="AG193" i="5"/>
  <c r="AG67" i="5"/>
  <c r="AG208" i="5"/>
  <c r="AG157" i="5"/>
  <c r="AG89" i="5"/>
  <c r="AG11" i="5"/>
  <c r="AG71" i="5"/>
  <c r="AG203" i="5"/>
  <c r="AG189" i="5"/>
  <c r="AG161" i="5"/>
  <c r="AG118" i="5"/>
  <c r="AG59" i="5"/>
  <c r="AG106" i="5"/>
  <c r="AG32" i="5"/>
  <c r="AG143" i="5"/>
  <c r="AG188" i="5"/>
  <c r="AG50" i="5"/>
  <c r="AG30" i="5"/>
  <c r="AG163" i="5"/>
  <c r="AG94" i="5"/>
  <c r="AG166" i="5"/>
  <c r="AG186" i="5"/>
  <c r="AG158" i="5"/>
  <c r="AG62" i="5"/>
  <c r="AG178" i="5"/>
  <c r="AG121" i="5"/>
  <c r="AG8" i="5"/>
  <c r="AG151" i="5"/>
  <c r="AG187" i="5"/>
  <c r="AG88" i="5"/>
  <c r="AG173" i="5"/>
  <c r="AG85" i="5"/>
  <c r="AG52" i="5"/>
  <c r="AG19" i="5"/>
  <c r="AG31" i="5"/>
  <c r="AG105" i="5"/>
  <c r="AG87" i="5"/>
  <c r="AG73" i="5"/>
  <c r="AG37" i="5"/>
  <c r="AG29" i="5"/>
  <c r="AG93" i="5"/>
  <c r="AG179" i="5"/>
  <c r="AG150" i="5"/>
  <c r="AG24" i="5"/>
  <c r="AG116" i="5"/>
  <c r="AG91" i="5"/>
  <c r="AG130" i="5"/>
  <c r="AG66" i="5"/>
  <c r="AG86" i="5"/>
  <c r="AG180" i="5"/>
  <c r="AG47" i="5"/>
  <c r="AG196" i="5"/>
  <c r="AG138" i="5"/>
  <c r="AG44" i="5"/>
  <c r="AG159" i="5"/>
  <c r="AG49" i="5"/>
  <c r="AG80" i="5"/>
  <c r="AG210" i="5"/>
  <c r="AG16" i="5"/>
  <c r="AG192" i="5"/>
  <c r="AG129" i="5"/>
  <c r="AG112" i="5"/>
  <c r="AG146" i="5"/>
  <c r="AG172" i="5"/>
  <c r="AG205" i="5"/>
  <c r="AG125" i="5"/>
  <c r="AG102" i="5"/>
  <c r="AG204" i="5"/>
  <c r="AG147" i="5"/>
  <c r="AG97" i="5"/>
  <c r="AG141" i="5"/>
  <c r="AG95" i="5"/>
  <c r="AG139" i="5"/>
  <c r="AG25" i="5"/>
  <c r="AG63" i="5"/>
  <c r="AG117" i="5"/>
  <c r="AG134" i="5"/>
  <c r="AG110" i="5"/>
  <c r="AG99" i="5"/>
  <c r="AG169" i="5"/>
  <c r="AG5" i="5"/>
  <c r="AG109" i="5"/>
  <c r="AG48" i="5"/>
  <c r="AG74" i="5"/>
  <c r="AG96" i="5"/>
  <c r="AG26" i="5"/>
  <c r="AG38" i="5"/>
  <c r="AG56" i="5"/>
  <c r="AG114" i="5"/>
  <c r="AG12" i="5"/>
  <c r="AG6" i="5"/>
  <c r="AG115" i="5"/>
  <c r="AG207" i="5"/>
  <c r="AG124" i="5"/>
  <c r="AG209" i="5"/>
  <c r="AG194" i="5"/>
  <c r="AG35" i="5"/>
  <c r="AG54" i="5"/>
  <c r="AG175" i="5"/>
  <c r="AG81" i="5"/>
  <c r="AG61" i="5"/>
  <c r="AG127" i="5"/>
  <c r="AG79" i="5"/>
  <c r="AG128" i="5"/>
  <c r="AG65" i="5"/>
  <c r="AG36" i="5"/>
  <c r="AG108" i="5"/>
  <c r="AG183" i="5"/>
  <c r="AG177" i="5"/>
  <c r="AG155" i="5"/>
  <c r="AG168" i="5"/>
  <c r="AG41" i="5"/>
  <c r="AG33" i="5"/>
  <c r="AG152" i="5"/>
  <c r="AG111" i="5"/>
  <c r="AG140" i="5"/>
  <c r="AG15" i="5"/>
  <c r="AG126" i="5"/>
  <c r="AG40" i="5"/>
  <c r="AG72" i="5"/>
  <c r="AG78" i="5"/>
  <c r="AG45" i="5"/>
  <c r="AG171" i="5"/>
  <c r="AG13" i="5"/>
  <c r="AG136" i="5"/>
  <c r="AG184" i="5"/>
  <c r="AG68" i="5"/>
  <c r="AG154" i="5"/>
  <c r="AG77" i="5"/>
  <c r="AG190" i="5"/>
  <c r="AG144" i="5"/>
  <c r="AG51" i="5"/>
  <c r="AG60" i="5"/>
  <c r="AG18" i="5"/>
  <c r="AG64" i="5"/>
  <c r="AG92" i="5"/>
  <c r="AG191" i="5"/>
  <c r="AG185" i="5"/>
  <c r="AG123" i="5"/>
  <c r="AG164" i="5"/>
  <c r="AG202" i="5"/>
  <c r="AG90" i="5"/>
  <c r="AG174" i="5"/>
  <c r="AG17" i="5"/>
  <c r="AG195" i="5"/>
  <c r="AG23" i="5"/>
  <c r="AG206" i="5"/>
  <c r="AG75" i="5"/>
  <c r="AG69" i="5"/>
  <c r="AG34" i="5"/>
  <c r="AG131" i="5"/>
  <c r="AG22" i="5"/>
  <c r="AG10" i="5"/>
  <c r="AG142" i="5"/>
  <c r="AG132" i="5"/>
  <c r="AG20" i="5"/>
  <c r="AG28" i="5"/>
  <c r="AG103" i="5"/>
  <c r="AG153" i="5"/>
  <c r="AG83" i="5"/>
  <c r="AG82" i="5"/>
  <c r="AG9" i="5"/>
  <c r="AG76" i="5"/>
  <c r="AG156" i="5"/>
  <c r="AG58" i="5"/>
  <c r="AG165" i="5"/>
  <c r="AG14" i="5"/>
  <c r="AG211" i="5"/>
  <c r="AG100" i="5"/>
  <c r="AG113" i="5"/>
  <c r="AG104" i="5"/>
  <c r="AG135" i="5"/>
  <c r="AG98" i="5"/>
  <c r="AG200" i="5"/>
  <c r="AG39" i="5"/>
  <c r="AG133" i="5"/>
  <c r="AG137" i="5"/>
  <c r="AG119" i="5"/>
  <c r="AG107" i="5"/>
  <c r="AG21" i="5"/>
  <c r="AG160" i="5"/>
  <c r="AG43" i="5"/>
  <c r="AG198" i="5"/>
  <c r="AG162" i="5"/>
  <c r="AG167" i="5"/>
  <c r="AG101" i="5"/>
  <c r="AG149" i="5"/>
  <c r="AG120" i="5"/>
  <c r="AG176" i="5"/>
  <c r="AG170" i="5"/>
  <c r="AG84" i="5"/>
  <c r="AG182" i="5"/>
  <c r="AG57" i="5"/>
  <c r="AG181" i="5"/>
  <c r="AG46" i="5"/>
  <c r="AG42" i="5"/>
  <c r="AG53" i="5"/>
  <c r="AG145" i="5"/>
  <c r="AG27" i="5"/>
  <c r="AG148" i="5"/>
  <c r="AG70" i="5"/>
  <c r="AG201" i="5"/>
  <c r="AG55" i="5"/>
  <c r="AG122" i="5"/>
  <c r="AG197" i="5"/>
  <c r="AG199" i="5"/>
  <c r="AF35" i="5"/>
  <c r="AF56" i="5"/>
  <c r="AF90" i="5"/>
  <c r="AF107" i="5"/>
  <c r="AF36" i="5"/>
  <c r="AF47" i="5"/>
  <c r="AF174" i="5"/>
  <c r="AF124" i="5"/>
  <c r="AF103" i="5"/>
  <c r="AF62" i="5"/>
  <c r="AF85" i="5"/>
  <c r="AF143" i="5"/>
  <c r="AF181" i="5"/>
  <c r="AF137" i="5"/>
  <c r="AF108" i="5"/>
  <c r="AF160" i="5"/>
  <c r="AF104" i="5"/>
  <c r="AF11" i="5"/>
  <c r="AF129" i="5"/>
  <c r="AF100" i="5"/>
  <c r="AF63" i="5"/>
  <c r="AF188" i="5"/>
  <c r="AF123" i="5"/>
  <c r="AF45" i="5"/>
  <c r="AF84" i="5"/>
  <c r="AF179" i="5"/>
  <c r="AF86" i="5"/>
  <c r="AF43" i="5"/>
  <c r="AF95" i="5"/>
  <c r="AF70" i="5"/>
  <c r="AF42" i="5"/>
  <c r="AF152" i="5"/>
  <c r="AF105" i="5"/>
  <c r="AF184" i="5"/>
  <c r="AF121" i="5"/>
  <c r="AF183" i="5"/>
  <c r="AF130" i="5"/>
  <c r="AF195" i="5"/>
  <c r="AF51" i="5"/>
  <c r="AF93" i="5"/>
  <c r="AF8" i="5"/>
  <c r="AF24" i="5"/>
  <c r="AF173" i="5"/>
  <c r="AF162" i="5"/>
  <c r="AF209" i="5"/>
  <c r="AF122" i="5"/>
  <c r="AF198" i="5"/>
  <c r="AF119" i="5"/>
  <c r="AF87" i="5"/>
  <c r="AF30" i="5"/>
  <c r="AF19" i="5"/>
  <c r="AF170" i="5"/>
  <c r="AF75" i="5"/>
  <c r="AF141" i="5"/>
  <c r="AF17" i="5"/>
  <c r="AF154" i="5"/>
  <c r="AF111" i="5"/>
  <c r="AF168" i="5"/>
  <c r="AF199" i="5"/>
  <c r="AF138" i="5"/>
  <c r="AF169" i="5"/>
  <c r="AF101" i="5"/>
  <c r="AF204" i="5"/>
  <c r="AF120" i="5"/>
  <c r="AF55" i="5"/>
  <c r="AF131" i="5"/>
  <c r="AF48" i="5"/>
  <c r="AF142" i="5"/>
  <c r="AF151" i="5"/>
  <c r="AF165" i="5"/>
  <c r="AF134" i="5"/>
  <c r="AF13" i="5"/>
  <c r="AF71" i="5"/>
  <c r="AF60" i="5"/>
  <c r="AF177" i="5"/>
  <c r="AF52" i="5"/>
  <c r="AF29" i="5"/>
  <c r="AF139" i="5"/>
  <c r="AF31" i="5"/>
  <c r="AF102" i="5"/>
  <c r="AF196" i="5"/>
  <c r="AF67" i="5"/>
  <c r="AF76" i="5"/>
  <c r="AF182" i="5"/>
  <c r="AF194" i="5"/>
  <c r="AF206" i="5"/>
  <c r="AF89" i="5"/>
  <c r="AF81" i="5"/>
  <c r="AF133" i="5"/>
  <c r="AF16" i="5"/>
  <c r="AF158" i="5"/>
  <c r="AF200" i="5"/>
  <c r="AF18" i="5"/>
  <c r="AF32" i="5"/>
  <c r="AF41" i="5"/>
  <c r="AF79" i="5"/>
  <c r="AF116" i="5"/>
  <c r="AF68" i="5"/>
  <c r="AF69" i="5"/>
  <c r="AF22" i="5"/>
  <c r="AF5" i="5"/>
  <c r="AF147" i="5"/>
  <c r="AF59" i="5"/>
  <c r="AF201" i="5"/>
  <c r="AF109" i="5"/>
  <c r="AF37" i="5"/>
  <c r="AF115" i="5"/>
  <c r="AF190" i="5"/>
  <c r="AF117" i="5"/>
  <c r="AF125" i="5"/>
  <c r="AF73" i="5"/>
  <c r="AF74" i="5"/>
  <c r="AF150" i="5"/>
  <c r="AF189" i="5"/>
  <c r="AF39" i="5"/>
  <c r="AF53" i="5"/>
  <c r="AF197" i="5"/>
  <c r="AF203" i="5"/>
  <c r="AF65" i="5"/>
  <c r="AF192" i="5"/>
  <c r="AF167" i="5"/>
  <c r="AF50" i="5"/>
  <c r="AF210" i="5"/>
  <c r="AF110" i="5"/>
  <c r="AF164" i="5"/>
  <c r="AF127" i="5"/>
  <c r="AF161" i="5"/>
  <c r="AF49" i="5"/>
  <c r="AF153" i="5"/>
  <c r="AF38" i="5"/>
  <c r="AF80" i="5"/>
  <c r="AF193" i="5"/>
  <c r="AF166" i="5"/>
  <c r="AF14" i="5"/>
  <c r="AF21" i="5"/>
  <c r="AF145" i="5"/>
  <c r="AF106" i="5"/>
  <c r="AF26" i="5"/>
  <c r="AF57" i="5"/>
  <c r="AF148" i="5"/>
  <c r="AF44" i="5"/>
  <c r="AF178" i="5"/>
  <c r="AF191" i="5"/>
  <c r="AF113" i="5"/>
  <c r="AF97" i="5"/>
  <c r="AF96" i="5"/>
  <c r="AF34" i="5"/>
  <c r="AF33" i="5"/>
  <c r="AF112" i="5"/>
  <c r="AF28" i="5"/>
  <c r="AF144" i="5"/>
  <c r="AF180" i="5"/>
  <c r="AF157" i="5"/>
  <c r="AF94" i="5"/>
  <c r="AF72" i="5"/>
  <c r="AF208" i="5"/>
  <c r="AF61" i="5"/>
  <c r="AF172" i="5"/>
  <c r="AF146" i="5"/>
  <c r="AF99" i="5"/>
  <c r="AF12" i="5"/>
  <c r="AF54" i="5"/>
  <c r="AF207" i="5"/>
  <c r="AF27" i="5"/>
  <c r="AF10" i="5"/>
  <c r="AF78" i="5"/>
  <c r="AF211" i="5"/>
  <c r="AF159" i="5"/>
  <c r="AF186" i="5"/>
  <c r="AF175" i="5"/>
  <c r="AF46" i="5"/>
  <c r="AF118" i="5"/>
  <c r="AF185" i="5"/>
  <c r="AF135" i="5"/>
  <c r="AF77" i="5"/>
  <c r="AF187" i="5"/>
  <c r="AF171" i="5"/>
  <c r="AF20" i="5"/>
  <c r="AF155" i="5"/>
  <c r="AF149" i="5"/>
  <c r="AF23" i="5"/>
  <c r="AF176" i="5"/>
  <c r="AF205" i="5"/>
  <c r="AF6" i="5"/>
  <c r="AF91" i="5"/>
  <c r="AF114" i="5"/>
  <c r="AF64" i="5"/>
  <c r="AF83" i="5"/>
  <c r="AF58" i="5"/>
  <c r="AF88" i="5"/>
  <c r="AF140" i="5"/>
  <c r="AF202" i="5"/>
  <c r="AF156" i="5"/>
  <c r="AF136" i="5"/>
  <c r="AF25" i="5"/>
  <c r="AF98" i="5"/>
  <c r="AF128" i="5"/>
  <c r="AF92" i="5"/>
  <c r="AF132" i="5"/>
  <c r="AF163" i="5"/>
  <c r="AF66" i="5"/>
  <c r="AF40" i="5"/>
  <c r="AF9" i="5"/>
  <c r="AF126" i="5"/>
  <c r="AF82" i="5"/>
  <c r="AF15" i="5"/>
  <c r="V19" i="5" l="1"/>
  <c r="V126" i="5"/>
  <c r="X126" i="5"/>
  <c r="V83" i="5"/>
  <c r="X83" i="5"/>
  <c r="V159" i="5"/>
  <c r="X159" i="5"/>
  <c r="V132" i="5"/>
  <c r="X132" i="5"/>
  <c r="V92" i="5"/>
  <c r="X92" i="5"/>
  <c r="V88" i="5"/>
  <c r="X88" i="5"/>
  <c r="V176" i="5"/>
  <c r="X176" i="5"/>
  <c r="V135" i="5"/>
  <c r="X135" i="5"/>
  <c r="V78" i="5"/>
  <c r="X78" i="5"/>
  <c r="V172" i="5"/>
  <c r="X172" i="5"/>
  <c r="V28" i="5"/>
  <c r="X28" i="5"/>
  <c r="V96" i="5"/>
  <c r="X96" i="5"/>
  <c r="V178" i="5"/>
  <c r="X178" i="5"/>
  <c r="V26" i="5"/>
  <c r="X26" i="5"/>
  <c r="V14" i="5"/>
  <c r="X14" i="5"/>
  <c r="V38" i="5"/>
  <c r="X38" i="5"/>
  <c r="V127" i="5"/>
  <c r="X127" i="5"/>
  <c r="V50" i="5"/>
  <c r="X50" i="5"/>
  <c r="V203" i="5"/>
  <c r="X203" i="5"/>
  <c r="V189" i="5"/>
  <c r="X189" i="5"/>
  <c r="V125" i="5"/>
  <c r="X125" i="5"/>
  <c r="V37" i="5"/>
  <c r="X37" i="5"/>
  <c r="V147" i="5"/>
  <c r="X147" i="5"/>
  <c r="V68" i="5"/>
  <c r="X68" i="5"/>
  <c r="V32" i="5"/>
  <c r="X32" i="5"/>
  <c r="V16" i="5"/>
  <c r="X16" i="5"/>
  <c r="V206" i="5"/>
  <c r="X206" i="5"/>
  <c r="V67" i="5"/>
  <c r="X67" i="5"/>
  <c r="V139" i="5"/>
  <c r="X139" i="5"/>
  <c r="V60" i="5"/>
  <c r="X60" i="5"/>
  <c r="V165" i="5"/>
  <c r="X165" i="5"/>
  <c r="V131" i="5"/>
  <c r="X131" i="5"/>
  <c r="V101" i="5"/>
  <c r="X101" i="5"/>
  <c r="V199" i="5"/>
  <c r="X199" i="5"/>
  <c r="V17" i="5"/>
  <c r="X17" i="5"/>
  <c r="X19" i="5"/>
  <c r="V198" i="5"/>
  <c r="X198" i="5"/>
  <c r="V173" i="5"/>
  <c r="X173" i="5"/>
  <c r="V51" i="5"/>
  <c r="X51" i="5"/>
  <c r="V121" i="5"/>
  <c r="X121" i="5"/>
  <c r="V42" i="5"/>
  <c r="X42" i="5"/>
  <c r="V86" i="5"/>
  <c r="X86" i="5"/>
  <c r="V123" i="5"/>
  <c r="X123" i="5"/>
  <c r="V129" i="5"/>
  <c r="X129" i="5"/>
  <c r="V108" i="5"/>
  <c r="X108" i="5"/>
  <c r="V85" i="5"/>
  <c r="X85" i="5"/>
  <c r="V174" i="5"/>
  <c r="X174" i="5"/>
  <c r="V90" i="5"/>
  <c r="X90" i="5"/>
  <c r="V163" i="5"/>
  <c r="X163" i="5"/>
  <c r="V6" i="5"/>
  <c r="X6" i="5"/>
  <c r="V149" i="5"/>
  <c r="X149" i="5"/>
  <c r="V9" i="5"/>
  <c r="X9" i="5"/>
  <c r="V15" i="5"/>
  <c r="X15" i="5"/>
  <c r="V40" i="5"/>
  <c r="X40" i="5"/>
  <c r="V136" i="5"/>
  <c r="X136" i="5"/>
  <c r="V114" i="5"/>
  <c r="X114" i="5"/>
  <c r="V20" i="5"/>
  <c r="X20" i="5"/>
  <c r="V175" i="5"/>
  <c r="X175" i="5"/>
  <c r="V54" i="5"/>
  <c r="X54" i="5"/>
  <c r="V94" i="5"/>
  <c r="X94" i="5"/>
  <c r="V82" i="5"/>
  <c r="X82" i="5"/>
  <c r="V66" i="5"/>
  <c r="X66" i="5"/>
  <c r="V128" i="5"/>
  <c r="X128" i="5"/>
  <c r="X156" i="5"/>
  <c r="V156" i="5"/>
  <c r="V58" i="5"/>
  <c r="X58" i="5"/>
  <c r="V91" i="5"/>
  <c r="X91" i="5"/>
  <c r="V23" i="5"/>
  <c r="X23" i="5"/>
  <c r="V171" i="5"/>
  <c r="X171" i="5"/>
  <c r="V185" i="5"/>
  <c r="X185" i="5"/>
  <c r="V186" i="5"/>
  <c r="X186" i="5"/>
  <c r="V10" i="5"/>
  <c r="X10" i="5"/>
  <c r="V12" i="5"/>
  <c r="X12" i="5"/>
  <c r="V61" i="5"/>
  <c r="X61" i="5"/>
  <c r="V157" i="5"/>
  <c r="X157" i="5"/>
  <c r="V112" i="5"/>
  <c r="X112" i="5"/>
  <c r="V97" i="5"/>
  <c r="X97" i="5"/>
  <c r="V44" i="5"/>
  <c r="X44" i="5"/>
  <c r="V106" i="5"/>
  <c r="X106" i="5"/>
  <c r="V166" i="5"/>
  <c r="X166" i="5"/>
  <c r="V153" i="5"/>
  <c r="X153" i="5"/>
  <c r="V164" i="5"/>
  <c r="X164" i="5"/>
  <c r="V167" i="5"/>
  <c r="X167" i="5"/>
  <c r="V197" i="5"/>
  <c r="X197" i="5"/>
  <c r="V150" i="5"/>
  <c r="X150" i="5"/>
  <c r="V117" i="5"/>
  <c r="X117" i="5"/>
  <c r="V109" i="5"/>
  <c r="X109" i="5"/>
  <c r="V5" i="5"/>
  <c r="X5" i="5"/>
  <c r="V116" i="5"/>
  <c r="X116" i="5"/>
  <c r="V18" i="5"/>
  <c r="X18" i="5"/>
  <c r="V133" i="5"/>
  <c r="X133" i="5"/>
  <c r="V194" i="5"/>
  <c r="X194" i="5"/>
  <c r="V196" i="5"/>
  <c r="X196" i="5"/>
  <c r="V29" i="5"/>
  <c r="X29" i="5"/>
  <c r="V71" i="5"/>
  <c r="X71" i="5"/>
  <c r="V151" i="5"/>
  <c r="X151" i="5"/>
  <c r="X55" i="5"/>
  <c r="V55" i="5"/>
  <c r="V168" i="5"/>
  <c r="X168" i="5"/>
  <c r="V141" i="5"/>
  <c r="X141" i="5"/>
  <c r="V30" i="5"/>
  <c r="X30" i="5"/>
  <c r="V122" i="5"/>
  <c r="X122" i="5"/>
  <c r="V24" i="5"/>
  <c r="X24" i="5"/>
  <c r="V195" i="5"/>
  <c r="X195" i="5"/>
  <c r="V184" i="5"/>
  <c r="X184" i="5"/>
  <c r="V70" i="5"/>
  <c r="X70" i="5"/>
  <c r="V179" i="5"/>
  <c r="X179" i="5"/>
  <c r="V188" i="5"/>
  <c r="X188" i="5"/>
  <c r="V11" i="5"/>
  <c r="X11" i="5"/>
  <c r="V137" i="5"/>
  <c r="X137" i="5"/>
  <c r="V62" i="5"/>
  <c r="X62" i="5"/>
  <c r="V47" i="5"/>
  <c r="X47" i="5"/>
  <c r="V56" i="5"/>
  <c r="X56" i="5"/>
  <c r="V98" i="5"/>
  <c r="X98" i="5"/>
  <c r="V187" i="5"/>
  <c r="X187" i="5"/>
  <c r="V27" i="5"/>
  <c r="X27" i="5"/>
  <c r="V99" i="5"/>
  <c r="X99" i="5"/>
  <c r="V208" i="5"/>
  <c r="X208" i="5"/>
  <c r="V180" i="5"/>
  <c r="X180" i="5"/>
  <c r="V33" i="5"/>
  <c r="X33" i="5"/>
  <c r="V113" i="5"/>
  <c r="X113" i="5"/>
  <c r="V148" i="5"/>
  <c r="X148" i="5"/>
  <c r="V145" i="5"/>
  <c r="X145" i="5"/>
  <c r="V193" i="5"/>
  <c r="X193" i="5"/>
  <c r="V49" i="5"/>
  <c r="X49" i="5"/>
  <c r="X110" i="5"/>
  <c r="V110" i="5"/>
  <c r="V192" i="5"/>
  <c r="X192" i="5"/>
  <c r="V53" i="5"/>
  <c r="X53" i="5"/>
  <c r="V74" i="5"/>
  <c r="X74" i="5"/>
  <c r="V190" i="5"/>
  <c r="X190" i="5"/>
  <c r="V201" i="5"/>
  <c r="X201" i="5"/>
  <c r="V22" i="5"/>
  <c r="X22" i="5"/>
  <c r="V79" i="5"/>
  <c r="X79" i="5"/>
  <c r="V200" i="5"/>
  <c r="X200" i="5"/>
  <c r="V81" i="5"/>
  <c r="X81" i="5"/>
  <c r="V182" i="5"/>
  <c r="X182" i="5"/>
  <c r="V102" i="5"/>
  <c r="X102" i="5"/>
  <c r="V52" i="5"/>
  <c r="X52" i="5"/>
  <c r="V13" i="5"/>
  <c r="X13" i="5"/>
  <c r="V142" i="5"/>
  <c r="X142" i="5"/>
  <c r="V120" i="5"/>
  <c r="X120" i="5"/>
  <c r="V169" i="5"/>
  <c r="X169" i="5"/>
  <c r="V111" i="5"/>
  <c r="X111" i="5"/>
  <c r="V75" i="5"/>
  <c r="X75" i="5"/>
  <c r="V87" i="5"/>
  <c r="X87" i="5"/>
  <c r="V209" i="5"/>
  <c r="X209" i="5"/>
  <c r="V8" i="5"/>
  <c r="X8" i="5"/>
  <c r="V130" i="5"/>
  <c r="X130" i="5"/>
  <c r="V105" i="5"/>
  <c r="X105" i="5"/>
  <c r="V95" i="5"/>
  <c r="X95" i="5"/>
  <c r="V84" i="5"/>
  <c r="X84" i="5"/>
  <c r="V63" i="5"/>
  <c r="X63" i="5"/>
  <c r="V104" i="5"/>
  <c r="X104" i="5"/>
  <c r="V181" i="5"/>
  <c r="X181" i="5"/>
  <c r="V103" i="5"/>
  <c r="X103" i="5"/>
  <c r="X36" i="5"/>
  <c r="V36" i="5"/>
  <c r="V35" i="5"/>
  <c r="X35" i="5"/>
  <c r="V202" i="5"/>
  <c r="X202" i="5"/>
  <c r="V118" i="5"/>
  <c r="X118" i="5"/>
  <c r="V25" i="5"/>
  <c r="X25" i="5"/>
  <c r="V140" i="5"/>
  <c r="X140" i="5"/>
  <c r="V64" i="5"/>
  <c r="X64" i="5"/>
  <c r="V205" i="5"/>
  <c r="X205" i="5"/>
  <c r="X155" i="5"/>
  <c r="V155" i="5"/>
  <c r="V77" i="5"/>
  <c r="X77" i="5"/>
  <c r="V46" i="5"/>
  <c r="X46" i="5"/>
  <c r="V211" i="5"/>
  <c r="X211" i="5"/>
  <c r="V207" i="5"/>
  <c r="X207" i="5"/>
  <c r="V146" i="5"/>
  <c r="X146" i="5"/>
  <c r="V72" i="5"/>
  <c r="X72" i="5"/>
  <c r="V144" i="5"/>
  <c r="X144" i="5"/>
  <c r="V34" i="5"/>
  <c r="X34" i="5"/>
  <c r="V191" i="5"/>
  <c r="X191" i="5"/>
  <c r="V57" i="5"/>
  <c r="X57" i="5"/>
  <c r="V21" i="5"/>
  <c r="X21" i="5"/>
  <c r="V80" i="5"/>
  <c r="X80" i="5"/>
  <c r="V161" i="5"/>
  <c r="X161" i="5"/>
  <c r="V210" i="5"/>
  <c r="X210" i="5"/>
  <c r="V65" i="5"/>
  <c r="X65" i="5"/>
  <c r="V39" i="5"/>
  <c r="X39" i="5"/>
  <c r="V73" i="5"/>
  <c r="X73" i="5"/>
  <c r="V115" i="5"/>
  <c r="X115" i="5"/>
  <c r="V59" i="5"/>
  <c r="X59" i="5"/>
  <c r="V69" i="5"/>
  <c r="X69" i="5"/>
  <c r="V41" i="5"/>
  <c r="X41" i="5"/>
  <c r="V158" i="5"/>
  <c r="X158" i="5"/>
  <c r="V89" i="5"/>
  <c r="X89" i="5"/>
  <c r="X76" i="5"/>
  <c r="V76" i="5"/>
  <c r="V31" i="5"/>
  <c r="X31" i="5"/>
  <c r="V177" i="5"/>
  <c r="X177" i="5"/>
  <c r="V134" i="5"/>
  <c r="X134" i="5"/>
  <c r="V48" i="5"/>
  <c r="X48" i="5"/>
  <c r="X204" i="5"/>
  <c r="V204" i="5"/>
  <c r="V138" i="5"/>
  <c r="X138" i="5"/>
  <c r="V154" i="5"/>
  <c r="X154" i="5"/>
  <c r="V170" i="5"/>
  <c r="X170" i="5"/>
  <c r="V119" i="5"/>
  <c r="X119" i="5"/>
  <c r="V162" i="5"/>
  <c r="X162" i="5"/>
  <c r="V93" i="5"/>
  <c r="X93" i="5"/>
  <c r="V183" i="5"/>
  <c r="X183" i="5"/>
  <c r="V152" i="5"/>
  <c r="X152" i="5"/>
  <c r="V43" i="5"/>
  <c r="X43" i="5"/>
  <c r="V45" i="5"/>
  <c r="X45" i="5"/>
  <c r="V100" i="5"/>
  <c r="X100" i="5"/>
  <c r="V160" i="5"/>
  <c r="X160" i="5"/>
  <c r="V143" i="5"/>
  <c r="X143" i="5"/>
  <c r="X124" i="5"/>
  <c r="V124" i="5"/>
  <c r="V107" i="5"/>
  <c r="X107" i="5"/>
  <c r="Q29" i="9" l="1"/>
  <c r="Q20" i="9"/>
  <c r="AJ4" i="5"/>
  <c r="AK4" i="5"/>
  <c r="AI4" i="5"/>
  <c r="Z4" i="5" l="1"/>
  <c r="AB4" i="5"/>
  <c r="AK102" i="5" l="1"/>
  <c r="AJ102" i="5"/>
  <c r="AK6" i="5"/>
  <c r="AJ6" i="5"/>
  <c r="AK78" i="5"/>
  <c r="AJ78" i="5"/>
  <c r="AJ20" i="5"/>
  <c r="AK20" i="5"/>
  <c r="AK8" i="5"/>
  <c r="AJ8" i="5"/>
  <c r="AK17" i="5"/>
  <c r="AJ17" i="5"/>
  <c r="AK193" i="5"/>
  <c r="AJ193" i="5"/>
  <c r="AJ28" i="5"/>
  <c r="AK28" i="5"/>
  <c r="AK151" i="5"/>
  <c r="AJ151" i="5"/>
  <c r="AK22" i="5"/>
  <c r="AJ22" i="5"/>
  <c r="AJ76" i="5"/>
  <c r="AK76" i="5"/>
  <c r="AJ79" i="5"/>
  <c r="AK79" i="5"/>
  <c r="AJ69" i="5"/>
  <c r="AK69" i="5"/>
  <c r="AK13" i="5"/>
  <c r="AJ13" i="5"/>
  <c r="AK11" i="5"/>
  <c r="AJ11" i="5"/>
  <c r="AK83" i="5"/>
  <c r="AJ83" i="5"/>
  <c r="AK55" i="5"/>
  <c r="AJ55" i="5"/>
  <c r="AJ61" i="5"/>
  <c r="AK61" i="5"/>
  <c r="AK182" i="5"/>
  <c r="AJ182" i="5"/>
  <c r="AJ21" i="5"/>
  <c r="AK21" i="5"/>
  <c r="AK56" i="5"/>
  <c r="AJ56" i="5"/>
  <c r="AJ131" i="5"/>
  <c r="AK131" i="5"/>
  <c r="AJ184" i="5"/>
  <c r="AK184" i="5"/>
  <c r="AK122" i="5"/>
  <c r="AJ122" i="5"/>
  <c r="AK132" i="5"/>
  <c r="AJ132" i="5"/>
  <c r="AJ9" i="5"/>
  <c r="AK9" i="5"/>
  <c r="AJ135" i="5"/>
  <c r="AK135" i="5"/>
  <c r="AK166" i="5"/>
  <c r="AJ166" i="5"/>
  <c r="AK23" i="5"/>
  <c r="AJ23" i="5"/>
  <c r="AJ202" i="5"/>
  <c r="AK202" i="5"/>
  <c r="AJ50" i="5"/>
  <c r="AK50" i="5"/>
  <c r="AK46" i="5"/>
  <c r="AJ46" i="5"/>
  <c r="AK161" i="5"/>
  <c r="AJ161" i="5"/>
  <c r="AJ146" i="5"/>
  <c r="AK146" i="5"/>
  <c r="AK26" i="5"/>
  <c r="AJ26" i="5"/>
  <c r="AK16" i="5"/>
  <c r="AJ16" i="5"/>
  <c r="AJ54" i="5"/>
  <c r="AK54" i="5"/>
  <c r="AJ189" i="5"/>
  <c r="AK189" i="5"/>
  <c r="AJ43" i="5"/>
  <c r="AK43" i="5"/>
  <c r="AJ188" i="5"/>
  <c r="AK188" i="5"/>
  <c r="AJ148" i="5"/>
  <c r="AK148" i="5"/>
  <c r="AJ170" i="5"/>
  <c r="AK170" i="5"/>
  <c r="AJ165" i="5"/>
  <c r="AK165" i="5"/>
  <c r="AK47" i="5"/>
  <c r="AJ47" i="5"/>
  <c r="AJ32" i="5"/>
  <c r="AK32" i="5"/>
  <c r="AJ144" i="5"/>
  <c r="AK144" i="5"/>
  <c r="AJ108" i="5"/>
  <c r="AK108" i="5"/>
  <c r="AJ136" i="5"/>
  <c r="AK136" i="5"/>
  <c r="AJ130" i="5"/>
  <c r="AK130" i="5"/>
  <c r="AJ118" i="5"/>
  <c r="AK118" i="5"/>
  <c r="AJ48" i="5"/>
  <c r="AK48" i="5"/>
  <c r="AJ205" i="5"/>
  <c r="AK205" i="5"/>
  <c r="AK92" i="5"/>
  <c r="AJ92" i="5"/>
  <c r="AK133" i="5"/>
  <c r="AJ133" i="5"/>
  <c r="AJ195" i="5"/>
  <c r="AK195" i="5"/>
  <c r="AJ33" i="5"/>
  <c r="AK33" i="5"/>
  <c r="AJ51" i="5"/>
  <c r="AK51" i="5"/>
  <c r="AJ171" i="5"/>
  <c r="AK171" i="5"/>
  <c r="AK168" i="5"/>
  <c r="AJ168" i="5"/>
  <c r="AK126" i="5"/>
  <c r="AJ126" i="5"/>
  <c r="AK73" i="5"/>
  <c r="AJ73" i="5"/>
  <c r="AK29" i="5"/>
  <c r="AJ29" i="5"/>
  <c r="AK5" i="5"/>
  <c r="AJ5" i="5"/>
  <c r="AK127" i="5"/>
  <c r="AJ127" i="5"/>
  <c r="AJ24" i="5"/>
  <c r="AK24" i="5"/>
  <c r="AK181" i="5"/>
  <c r="AJ181" i="5"/>
  <c r="AJ91" i="5"/>
  <c r="AK91" i="5"/>
  <c r="AK67" i="5"/>
  <c r="AJ67" i="5"/>
  <c r="AJ64" i="5"/>
  <c r="AK64" i="5"/>
  <c r="AK74" i="5"/>
  <c r="AJ74" i="5"/>
  <c r="AJ98" i="5"/>
  <c r="AK98" i="5"/>
  <c r="AK107" i="5"/>
  <c r="AJ107" i="5"/>
  <c r="AK25" i="5"/>
  <c r="AJ25" i="5"/>
  <c r="AJ201" i="5"/>
  <c r="AK201" i="5"/>
  <c r="AJ39" i="5"/>
  <c r="AK39" i="5"/>
  <c r="AK62" i="5"/>
  <c r="AJ62" i="5"/>
  <c r="AK85" i="5"/>
  <c r="AJ85" i="5"/>
  <c r="AJ176" i="5"/>
  <c r="AK176" i="5"/>
  <c r="AK210" i="5"/>
  <c r="AJ210" i="5"/>
  <c r="AK44" i="5"/>
  <c r="AJ44" i="5"/>
  <c r="AK100" i="5"/>
  <c r="AJ100" i="5"/>
  <c r="AJ75" i="5"/>
  <c r="AK75" i="5"/>
  <c r="AK167" i="5"/>
  <c r="AJ167" i="5"/>
  <c r="AJ97" i="5"/>
  <c r="AK97" i="5"/>
  <c r="AK157" i="5"/>
  <c r="AJ157" i="5"/>
  <c r="AJ31" i="5"/>
  <c r="AK31" i="5"/>
  <c r="AJ59" i="5"/>
  <c r="AK59" i="5"/>
  <c r="AJ36" i="5"/>
  <c r="AK36" i="5"/>
  <c r="AJ52" i="5"/>
  <c r="AK52" i="5"/>
  <c r="AJ142" i="5"/>
  <c r="AK142" i="5"/>
  <c r="AK164" i="5"/>
  <c r="AJ164" i="5"/>
  <c r="AK125" i="5"/>
  <c r="AJ125" i="5"/>
  <c r="AK35" i="5"/>
  <c r="AJ35" i="5"/>
  <c r="AK57" i="5"/>
  <c r="AJ57" i="5"/>
  <c r="AK81" i="5"/>
  <c r="AJ81" i="5"/>
  <c r="AJ113" i="5"/>
  <c r="AK113" i="5"/>
  <c r="AJ112" i="5"/>
  <c r="AK112" i="5"/>
  <c r="AJ173" i="5"/>
  <c r="AK173" i="5"/>
  <c r="AJ86" i="5"/>
  <c r="AK86" i="5"/>
  <c r="AJ27" i="5"/>
  <c r="AK27" i="5"/>
  <c r="AJ89" i="5"/>
  <c r="AK89" i="5"/>
  <c r="AJ90" i="5"/>
  <c r="AK90" i="5"/>
  <c r="AJ154" i="5"/>
  <c r="AK154" i="5"/>
  <c r="AJ129" i="5"/>
  <c r="AK129" i="5"/>
  <c r="AJ139" i="5"/>
  <c r="AK139" i="5"/>
  <c r="AK84" i="5"/>
  <c r="AJ84" i="5"/>
  <c r="AJ191" i="5"/>
  <c r="AK191" i="5"/>
  <c r="AK49" i="5"/>
  <c r="AJ49" i="5"/>
  <c r="AJ68" i="5"/>
  <c r="AK68" i="5"/>
  <c r="AJ143" i="5"/>
  <c r="AK143" i="5"/>
  <c r="AK114" i="5"/>
  <c r="AJ114" i="5"/>
  <c r="AJ121" i="5"/>
  <c r="AK121" i="5"/>
  <c r="AK111" i="5"/>
  <c r="AJ111" i="5"/>
  <c r="AJ63" i="5"/>
  <c r="AK63" i="5"/>
  <c r="AJ15" i="5"/>
  <c r="AK15" i="5"/>
  <c r="AK123" i="5"/>
  <c r="AJ123" i="5"/>
  <c r="AK41" i="5"/>
  <c r="AJ41" i="5"/>
  <c r="AK95" i="5"/>
  <c r="AJ95" i="5"/>
  <c r="AK200" i="5"/>
  <c r="AJ200" i="5"/>
  <c r="AK65" i="5"/>
  <c r="AJ65" i="5"/>
  <c r="AJ94" i="5"/>
  <c r="AK94" i="5"/>
  <c r="AK103" i="5"/>
  <c r="AJ103" i="5"/>
  <c r="AK199" i="5"/>
  <c r="AJ199" i="5"/>
  <c r="AJ172" i="5"/>
  <c r="AK172" i="5"/>
  <c r="AK88" i="5"/>
  <c r="AJ88" i="5"/>
  <c r="AK152" i="5"/>
  <c r="AJ152" i="5"/>
  <c r="AJ186" i="5"/>
  <c r="AK186" i="5"/>
  <c r="AJ105" i="5"/>
  <c r="AK105" i="5"/>
  <c r="AJ159" i="5"/>
  <c r="AK159" i="5"/>
  <c r="AK156" i="5"/>
  <c r="AJ156" i="5"/>
  <c r="AK71" i="5"/>
  <c r="AJ71" i="5"/>
  <c r="AK134" i="5"/>
  <c r="AJ134" i="5"/>
  <c r="AK117" i="5"/>
  <c r="AJ117" i="5"/>
  <c r="AK18" i="5"/>
  <c r="AJ18" i="5"/>
  <c r="AJ209" i="5"/>
  <c r="AK209" i="5"/>
  <c r="AK40" i="5"/>
  <c r="AJ40" i="5"/>
  <c r="AJ149" i="5"/>
  <c r="AK149" i="5"/>
  <c r="AK190" i="5"/>
  <c r="AJ190" i="5"/>
  <c r="AJ82" i="5"/>
  <c r="AK82" i="5"/>
  <c r="AK183" i="5"/>
  <c r="AJ183" i="5"/>
  <c r="AJ19" i="5"/>
  <c r="AK19" i="5"/>
  <c r="AJ207" i="5"/>
  <c r="AK207" i="5"/>
  <c r="AK42" i="5"/>
  <c r="AJ42" i="5"/>
  <c r="AJ128" i="5"/>
  <c r="AK128" i="5"/>
  <c r="AK140" i="5"/>
  <c r="AJ140" i="5"/>
  <c r="AJ155" i="5"/>
  <c r="AK155" i="5"/>
  <c r="AK96" i="5"/>
  <c r="AJ96" i="5"/>
  <c r="AK211" i="5"/>
  <c r="AJ211" i="5"/>
  <c r="AJ187" i="5"/>
  <c r="AK187" i="5"/>
  <c r="AJ150" i="5"/>
  <c r="AK150" i="5"/>
  <c r="AK192" i="5"/>
  <c r="AJ192" i="5"/>
  <c r="AK38" i="5"/>
  <c r="AJ38" i="5"/>
  <c r="AK180" i="5"/>
  <c r="AJ180" i="5"/>
  <c r="AK197" i="5"/>
  <c r="AJ197" i="5"/>
  <c r="AJ206" i="5"/>
  <c r="AK206" i="5"/>
  <c r="AK160" i="5"/>
  <c r="AJ160" i="5"/>
  <c r="AK116" i="5"/>
  <c r="AJ116" i="5"/>
  <c r="AK141" i="5"/>
  <c r="AJ141" i="5"/>
  <c r="AK77" i="5"/>
  <c r="AJ77" i="5"/>
  <c r="AJ162" i="5"/>
  <c r="AK162" i="5"/>
  <c r="AJ93" i="5"/>
  <c r="AK93" i="5"/>
  <c r="AJ196" i="5"/>
  <c r="AK196" i="5"/>
  <c r="AK138" i="5"/>
  <c r="AJ138" i="5"/>
  <c r="AJ37" i="5"/>
  <c r="AK37" i="5"/>
  <c r="AJ101" i="5"/>
  <c r="AK101" i="5"/>
  <c r="AJ120" i="5"/>
  <c r="AK120" i="5"/>
  <c r="AK137" i="5"/>
  <c r="AJ137" i="5"/>
  <c r="AJ80" i="5"/>
  <c r="AK80" i="5"/>
  <c r="AJ53" i="5"/>
  <c r="AK53" i="5"/>
  <c r="AK124" i="5"/>
  <c r="AJ124" i="5"/>
  <c r="AJ198" i="5"/>
  <c r="AK198" i="5"/>
  <c r="AJ145" i="5"/>
  <c r="AK145" i="5"/>
  <c r="AK158" i="5"/>
  <c r="AJ158" i="5"/>
  <c r="AJ99" i="5"/>
  <c r="AK99" i="5"/>
  <c r="AJ204" i="5"/>
  <c r="AK204" i="5"/>
  <c r="AJ147" i="5"/>
  <c r="AK147" i="5"/>
  <c r="AJ119" i="5"/>
  <c r="AK119" i="5"/>
  <c r="AJ175" i="5"/>
  <c r="AK175" i="5"/>
  <c r="AJ110" i="5"/>
  <c r="AK110" i="5"/>
  <c r="AK194" i="5"/>
  <c r="AJ194" i="5"/>
  <c r="AK179" i="5"/>
  <c r="AJ179" i="5"/>
  <c r="AK34" i="5"/>
  <c r="AJ34" i="5"/>
  <c r="AK185" i="5"/>
  <c r="AJ185" i="5"/>
  <c r="AJ109" i="5"/>
  <c r="AK109" i="5"/>
  <c r="AJ70" i="5"/>
  <c r="AK70" i="5"/>
  <c r="AJ153" i="5"/>
  <c r="AK153" i="5"/>
  <c r="AJ115" i="5"/>
  <c r="AK115" i="5"/>
  <c r="AJ177" i="5"/>
  <c r="AK177" i="5"/>
  <c r="AK72" i="5"/>
  <c r="AJ72" i="5"/>
  <c r="AJ178" i="5"/>
  <c r="AK178" i="5"/>
  <c r="AJ66" i="5"/>
  <c r="AK66" i="5"/>
  <c r="AK169" i="5"/>
  <c r="AJ169" i="5"/>
  <c r="AJ14" i="5"/>
  <c r="AK14" i="5"/>
  <c r="AJ203" i="5"/>
  <c r="AK203" i="5"/>
  <c r="AK45" i="5"/>
  <c r="AJ45" i="5"/>
  <c r="AK10" i="5"/>
  <c r="AJ10" i="5"/>
  <c r="AK163" i="5"/>
  <c r="AJ163" i="5"/>
  <c r="AI151" i="5"/>
  <c r="AI157" i="5"/>
  <c r="AI138" i="5"/>
  <c r="AI13" i="5"/>
  <c r="AI100" i="5"/>
  <c r="AJ58" i="5"/>
  <c r="AK58" i="5"/>
  <c r="AK208" i="5"/>
  <c r="AJ208" i="5"/>
  <c r="AI133" i="5"/>
  <c r="L226" i="5" s="1"/>
  <c r="M226" i="5" s="1"/>
  <c r="AI149" i="5"/>
  <c r="AI112" i="5"/>
  <c r="AI116" i="5"/>
  <c r="AI180" i="5"/>
  <c r="AI51" i="5"/>
  <c r="AI57" i="5"/>
  <c r="AI62" i="5"/>
  <c r="AI114" i="5"/>
  <c r="AI108" i="5"/>
  <c r="AK104" i="5"/>
  <c r="AJ104" i="5"/>
  <c r="AI67" i="5"/>
  <c r="AI128" i="5"/>
  <c r="AI202" i="5"/>
  <c r="AI20" i="5"/>
  <c r="AI69" i="5"/>
  <c r="AJ60" i="5"/>
  <c r="AK60" i="5"/>
  <c r="AK106" i="5"/>
  <c r="AJ106" i="5"/>
  <c r="AK87" i="5"/>
  <c r="AJ87" i="5"/>
  <c r="AI63" i="5"/>
  <c r="AJ174" i="5"/>
  <c r="AK174" i="5"/>
  <c r="AJ12" i="5"/>
  <c r="AK12" i="5"/>
  <c r="AI22" i="5"/>
  <c r="AI98" i="5"/>
  <c r="AI175" i="5"/>
  <c r="AI101" i="5"/>
  <c r="L225" i="5" s="1"/>
  <c r="M225" i="5" s="1"/>
  <c r="AI153" i="5"/>
  <c r="AK30" i="5"/>
  <c r="AI30" i="5"/>
  <c r="AJ30" i="5"/>
  <c r="AI93" i="5"/>
  <c r="AI92" i="5"/>
  <c r="AI207" i="5"/>
  <c r="AI205" i="5"/>
  <c r="AI160" i="5"/>
  <c r="AI82" i="5"/>
  <c r="AI87" i="5"/>
  <c r="AI115" i="5"/>
  <c r="AI177" i="5"/>
  <c r="L229" i="5" s="1"/>
  <c r="M229" i="5" s="1"/>
  <c r="AI132" i="5"/>
  <c r="AI36" i="5"/>
  <c r="AI24" i="5"/>
  <c r="L218" i="5" s="1"/>
  <c r="M218" i="5" s="1"/>
  <c r="AI12" i="5"/>
  <c r="AI97" i="5"/>
  <c r="AI107" i="5"/>
  <c r="AI166" i="5"/>
  <c r="AI127" i="5"/>
  <c r="AI15" i="5"/>
  <c r="AI125" i="5"/>
  <c r="AI27" i="5"/>
  <c r="AI118" i="5"/>
  <c r="AI201" i="5"/>
  <c r="AI35" i="5"/>
  <c r="AI161" i="5"/>
  <c r="AI188" i="5"/>
  <c r="AI72" i="5"/>
  <c r="AI129" i="5"/>
  <c r="AI65" i="5"/>
  <c r="AI148" i="5"/>
  <c r="AI124" i="5"/>
  <c r="AI55" i="5"/>
  <c r="AI71" i="5"/>
  <c r="AI168" i="5"/>
  <c r="AI190" i="5"/>
  <c r="AI130" i="5"/>
  <c r="AI40" i="5"/>
  <c r="AI34" i="5"/>
  <c r="AI74" i="5"/>
  <c r="AI11" i="5"/>
  <c r="AI174" i="5"/>
  <c r="AI66" i="5"/>
  <c r="AI19" i="5"/>
  <c r="AI48" i="5"/>
  <c r="AI86" i="5"/>
  <c r="AI169" i="5"/>
  <c r="AI131" i="5"/>
  <c r="AI33" i="5"/>
  <c r="AI193" i="5"/>
  <c r="L231" i="5" s="1"/>
  <c r="M231" i="5" s="1"/>
  <c r="AI10" i="5"/>
  <c r="AI73" i="5"/>
  <c r="L221" i="5" s="1"/>
  <c r="M221" i="5" s="1"/>
  <c r="AI47" i="5"/>
  <c r="AI159" i="5"/>
  <c r="AI178" i="5"/>
  <c r="AI59" i="5"/>
  <c r="AI197" i="5"/>
  <c r="AI21" i="5"/>
  <c r="AI91" i="5"/>
  <c r="AI68" i="5"/>
  <c r="AI76" i="5"/>
  <c r="L222" i="5" s="1"/>
  <c r="M222" i="5" s="1"/>
  <c r="AI123" i="5"/>
  <c r="AI208" i="5"/>
  <c r="AI150" i="5"/>
  <c r="AI195" i="5"/>
  <c r="AI152" i="5"/>
  <c r="AI141" i="5"/>
  <c r="AI183" i="5"/>
  <c r="AI14" i="5"/>
  <c r="AI88" i="5"/>
  <c r="L224" i="5" s="1"/>
  <c r="M224" i="5" s="1"/>
  <c r="AI8" i="5"/>
  <c r="AI176" i="5"/>
  <c r="AI144" i="5"/>
  <c r="AI186" i="5"/>
  <c r="AI173" i="5"/>
  <c r="AI29" i="5"/>
  <c r="AI198" i="5"/>
  <c r="AI170" i="5"/>
  <c r="AI182" i="5"/>
  <c r="AI94" i="5"/>
  <c r="AI189" i="5"/>
  <c r="AI99" i="5"/>
  <c r="AI121" i="5"/>
  <c r="AI25" i="5"/>
  <c r="AI16" i="5"/>
  <c r="AI43" i="5"/>
  <c r="AI83" i="5"/>
  <c r="AI194" i="5"/>
  <c r="AI109" i="5"/>
  <c r="AI163" i="5"/>
  <c r="AI140" i="5"/>
  <c r="AI111" i="5"/>
  <c r="AI102" i="5"/>
  <c r="AI90" i="5"/>
  <c r="AI54" i="5"/>
  <c r="AI17" i="5"/>
  <c r="AI106" i="5"/>
  <c r="AI52" i="5"/>
  <c r="AI126" i="5"/>
  <c r="AI162" i="5"/>
  <c r="AI164" i="5"/>
  <c r="AI37" i="5"/>
  <c r="AI209" i="5"/>
  <c r="L233" i="5" s="1"/>
  <c r="M233" i="5" s="1"/>
  <c r="AI135" i="5"/>
  <c r="AI64" i="5"/>
  <c r="AI81" i="5"/>
  <c r="AI44" i="5"/>
  <c r="AI206" i="5"/>
  <c r="AI61" i="5"/>
  <c r="AI203" i="5"/>
  <c r="AI41" i="5"/>
  <c r="AI187" i="5"/>
  <c r="AI50" i="5"/>
  <c r="AI142" i="5"/>
  <c r="AI145" i="5"/>
  <c r="AI85" i="5"/>
  <c r="L223" i="5" s="1"/>
  <c r="M223" i="5" s="1"/>
  <c r="AI158" i="5"/>
  <c r="L228" i="5" s="1"/>
  <c r="M228" i="5" s="1"/>
  <c r="AI171" i="5"/>
  <c r="AI53" i="5"/>
  <c r="AI84" i="5"/>
  <c r="AI103" i="5"/>
  <c r="AI211" i="5"/>
  <c r="AI136" i="5"/>
  <c r="AI104" i="5"/>
  <c r="AI32" i="5"/>
  <c r="AI179" i="5"/>
  <c r="L230" i="5" s="1"/>
  <c r="M230" i="5" s="1"/>
  <c r="AI79" i="5"/>
  <c r="AI156" i="5"/>
  <c r="AI38" i="5"/>
  <c r="AI9" i="5"/>
  <c r="L217" i="5" s="1"/>
  <c r="M217" i="5" s="1"/>
  <c r="AI199" i="5"/>
  <c r="AI95" i="5"/>
  <c r="AI80" i="5"/>
  <c r="AI154" i="5"/>
  <c r="AI167" i="5"/>
  <c r="AI120" i="5"/>
  <c r="AI89" i="5"/>
  <c r="AI137" i="5"/>
  <c r="AI119" i="5"/>
  <c r="AI146" i="5"/>
  <c r="AI77" i="5"/>
  <c r="AI105" i="5"/>
  <c r="AI60" i="5"/>
  <c r="AI172" i="5"/>
  <c r="AI139" i="5"/>
  <c r="AI18" i="5"/>
  <c r="AI155" i="5"/>
  <c r="L227" i="5" s="1"/>
  <c r="M227" i="5" s="1"/>
  <c r="AI26" i="5"/>
  <c r="AI165" i="5"/>
  <c r="AI185" i="5"/>
  <c r="AI28" i="5"/>
  <c r="AI42" i="5"/>
  <c r="L219" i="5" s="1"/>
  <c r="M219" i="5" s="1"/>
  <c r="AI147" i="5"/>
  <c r="AI210" i="5"/>
  <c r="AI96" i="5"/>
  <c r="AI78" i="5"/>
  <c r="AI181" i="5"/>
  <c r="AI200" i="5"/>
  <c r="L232" i="5" s="1"/>
  <c r="M232" i="5" s="1"/>
  <c r="AI196" i="5"/>
  <c r="AI75" i="5"/>
  <c r="AI39" i="5"/>
  <c r="AI49" i="5"/>
  <c r="L220" i="5" s="1"/>
  <c r="M220" i="5" s="1"/>
  <c r="AI58" i="5"/>
  <c r="AI56" i="5"/>
  <c r="AI143" i="5"/>
  <c r="AI45" i="5"/>
  <c r="AI192" i="5"/>
  <c r="AI46" i="5"/>
  <c r="AI122" i="5"/>
  <c r="AI191" i="5"/>
  <c r="AI70" i="5"/>
  <c r="AI31" i="5"/>
  <c r="AI113" i="5"/>
  <c r="AI5" i="5"/>
  <c r="AI184" i="5"/>
  <c r="AI23" i="5"/>
  <c r="AI110" i="5"/>
  <c r="AI117" i="5"/>
  <c r="AI204" i="5"/>
  <c r="AI134" i="5"/>
  <c r="Q245" i="4" l="1"/>
  <c r="Q243" i="4"/>
  <c r="Q244" i="4"/>
  <c r="Z23" i="5"/>
  <c r="AB23" i="5"/>
  <c r="Z46" i="5"/>
  <c r="AB46" i="5"/>
  <c r="Z42" i="5"/>
  <c r="AB42" i="5"/>
  <c r="Z172" i="5"/>
  <c r="AB172" i="5"/>
  <c r="Z156" i="5"/>
  <c r="AB156" i="5"/>
  <c r="Z187" i="5"/>
  <c r="AB187" i="5"/>
  <c r="Z17" i="5"/>
  <c r="AB17" i="5"/>
  <c r="AB189" i="5"/>
  <c r="Z189" i="5"/>
  <c r="AB204" i="5"/>
  <c r="Z204" i="5"/>
  <c r="Z192" i="5"/>
  <c r="AB192" i="5"/>
  <c r="AB117" i="5"/>
  <c r="Z117" i="5"/>
  <c r="Z5" i="5"/>
  <c r="AB5" i="5"/>
  <c r="Z191" i="5"/>
  <c r="AB191" i="5"/>
  <c r="Z45" i="5"/>
  <c r="AB45" i="5"/>
  <c r="Z49" i="5"/>
  <c r="AB49" i="5"/>
  <c r="AB200" i="5"/>
  <c r="Z200" i="5"/>
  <c r="Z210" i="5"/>
  <c r="AB210" i="5"/>
  <c r="Z185" i="5"/>
  <c r="AB185" i="5"/>
  <c r="Z18" i="5"/>
  <c r="AB18" i="5"/>
  <c r="Z105" i="5"/>
  <c r="AB105" i="5"/>
  <c r="Z137" i="5"/>
  <c r="AB137" i="5"/>
  <c r="Z154" i="5"/>
  <c r="AB154" i="5"/>
  <c r="Z9" i="5"/>
  <c r="AB9" i="5"/>
  <c r="Z179" i="5"/>
  <c r="AB179" i="5"/>
  <c r="AB211" i="5"/>
  <c r="Z211" i="5"/>
  <c r="Z171" i="5"/>
  <c r="AB171" i="5"/>
  <c r="Z142" i="5"/>
  <c r="AB142" i="5"/>
  <c r="Z203" i="5"/>
  <c r="AB203" i="5"/>
  <c r="Z81" i="5"/>
  <c r="AB81" i="5"/>
  <c r="Z37" i="5"/>
  <c r="AB37" i="5"/>
  <c r="Z52" i="5"/>
  <c r="AB52" i="5"/>
  <c r="Z90" i="5"/>
  <c r="AB90" i="5"/>
  <c r="Z163" i="5"/>
  <c r="AB163" i="5"/>
  <c r="Z83" i="5"/>
  <c r="AB83" i="5"/>
  <c r="Z121" i="5"/>
  <c r="AB121" i="5"/>
  <c r="Z182" i="5"/>
  <c r="AB182" i="5"/>
  <c r="AB173" i="5"/>
  <c r="Z173" i="5"/>
  <c r="Z8" i="5"/>
  <c r="AB8" i="5"/>
  <c r="AB141" i="5"/>
  <c r="Z141" i="5"/>
  <c r="Z208" i="5"/>
  <c r="AB208" i="5"/>
  <c r="Z91" i="5"/>
  <c r="AB91" i="5"/>
  <c r="Z178" i="5"/>
  <c r="AB178" i="5"/>
  <c r="Z10" i="5"/>
  <c r="AB10" i="5"/>
  <c r="Z169" i="5"/>
  <c r="AB169" i="5"/>
  <c r="Z66" i="5"/>
  <c r="AB66" i="5"/>
  <c r="Z34" i="5"/>
  <c r="AB34" i="5"/>
  <c r="AB168" i="5"/>
  <c r="Z168" i="5"/>
  <c r="Z148" i="5"/>
  <c r="AB148" i="5"/>
  <c r="Z188" i="5"/>
  <c r="AB188" i="5"/>
  <c r="Z118" i="5"/>
  <c r="AB118" i="5"/>
  <c r="Z127" i="5"/>
  <c r="AB127" i="5"/>
  <c r="AB12" i="5"/>
  <c r="Z12" i="5"/>
  <c r="Z177" i="5"/>
  <c r="AB177" i="5"/>
  <c r="Z160" i="5"/>
  <c r="AB160" i="5"/>
  <c r="Z93" i="5"/>
  <c r="AB93" i="5"/>
  <c r="Z153" i="5"/>
  <c r="AB153" i="5"/>
  <c r="AB22" i="5"/>
  <c r="Z22" i="5"/>
  <c r="Z69" i="5"/>
  <c r="AB69" i="5"/>
  <c r="Z67" i="5"/>
  <c r="AB67" i="5"/>
  <c r="Z108" i="5"/>
  <c r="AB108" i="5"/>
  <c r="Z51" i="5"/>
  <c r="AB51" i="5"/>
  <c r="AB149" i="5"/>
  <c r="Z149" i="5"/>
  <c r="L4" i="5"/>
  <c r="Z138" i="5"/>
  <c r="AB138" i="5"/>
  <c r="AB56" i="5"/>
  <c r="Z56" i="5"/>
  <c r="Z26" i="5"/>
  <c r="AB26" i="5"/>
  <c r="Z95" i="5"/>
  <c r="AB95" i="5"/>
  <c r="Z84" i="5"/>
  <c r="AB84" i="5"/>
  <c r="Z135" i="5"/>
  <c r="AB135" i="5"/>
  <c r="Z198" i="5"/>
  <c r="AB198" i="5"/>
  <c r="AB184" i="5"/>
  <c r="Z184" i="5"/>
  <c r="Z110" i="5"/>
  <c r="AB110" i="5"/>
  <c r="L212" i="5"/>
  <c r="Z113" i="5"/>
  <c r="AB113" i="5"/>
  <c r="Z122" i="5"/>
  <c r="AB122" i="5"/>
  <c r="Z143" i="5"/>
  <c r="AB143" i="5"/>
  <c r="Z39" i="5"/>
  <c r="AB39" i="5"/>
  <c r="AB181" i="5"/>
  <c r="Z181" i="5"/>
  <c r="Z147" i="5"/>
  <c r="AB147" i="5"/>
  <c r="AB165" i="5"/>
  <c r="Z165" i="5"/>
  <c r="Z139" i="5"/>
  <c r="AB139" i="5"/>
  <c r="Z77" i="5"/>
  <c r="AB77" i="5"/>
  <c r="Z89" i="5"/>
  <c r="AB89" i="5"/>
  <c r="AB80" i="5"/>
  <c r="Z80" i="5"/>
  <c r="Z38" i="5"/>
  <c r="AB38" i="5"/>
  <c r="AB32" i="5"/>
  <c r="Z32" i="5"/>
  <c r="Z103" i="5"/>
  <c r="AB103" i="5"/>
  <c r="Z158" i="5"/>
  <c r="AB158" i="5"/>
  <c r="Z50" i="5"/>
  <c r="AB50" i="5"/>
  <c r="Z61" i="5"/>
  <c r="AB61" i="5"/>
  <c r="AB64" i="5"/>
  <c r="Z64" i="5"/>
  <c r="AB164" i="5"/>
  <c r="Z164" i="5"/>
  <c r="Z106" i="5"/>
  <c r="AB106" i="5"/>
  <c r="Z102" i="5"/>
  <c r="AB102" i="5"/>
  <c r="Z43" i="5"/>
  <c r="AB43" i="5"/>
  <c r="Z99" i="5"/>
  <c r="AB99" i="5"/>
  <c r="Z170" i="5"/>
  <c r="AB170" i="5"/>
  <c r="Z186" i="5"/>
  <c r="AB186" i="5"/>
  <c r="AB88" i="5"/>
  <c r="Z88" i="5"/>
  <c r="AB152" i="5"/>
  <c r="Z152" i="5"/>
  <c r="Z123" i="5"/>
  <c r="AB123" i="5"/>
  <c r="Z21" i="5"/>
  <c r="AB21" i="5"/>
  <c r="Z159" i="5"/>
  <c r="AB159" i="5"/>
  <c r="AB193" i="5"/>
  <c r="Z193" i="5"/>
  <c r="AB86" i="5"/>
  <c r="Z86" i="5"/>
  <c r="Z174" i="5"/>
  <c r="AB174" i="5"/>
  <c r="AB40" i="5"/>
  <c r="Z40" i="5"/>
  <c r="Z71" i="5"/>
  <c r="AB71" i="5"/>
  <c r="Z65" i="5"/>
  <c r="AB65" i="5"/>
  <c r="Z161" i="5"/>
  <c r="AB161" i="5"/>
  <c r="Z27" i="5"/>
  <c r="AB27" i="5"/>
  <c r="Z166" i="5"/>
  <c r="AB166" i="5"/>
  <c r="Z24" i="5"/>
  <c r="AB24" i="5"/>
  <c r="Z115" i="5"/>
  <c r="AB115" i="5"/>
  <c r="AB205" i="5"/>
  <c r="Z205" i="5"/>
  <c r="Z101" i="5"/>
  <c r="AB101" i="5"/>
  <c r="Z63" i="5"/>
  <c r="AB63" i="5"/>
  <c r="Z20" i="5"/>
  <c r="AB20" i="5"/>
  <c r="Z114" i="5"/>
  <c r="AB114" i="5"/>
  <c r="Z180" i="5"/>
  <c r="AB180" i="5"/>
  <c r="AB133" i="5"/>
  <c r="Z133" i="5"/>
  <c r="AB157" i="5"/>
  <c r="Z157" i="5"/>
  <c r="Z134" i="5"/>
  <c r="AB134" i="5"/>
  <c r="AB75" i="5"/>
  <c r="Z75" i="5"/>
  <c r="AB120" i="5"/>
  <c r="Z120" i="5"/>
  <c r="Z85" i="5"/>
  <c r="AB85" i="5"/>
  <c r="Z162" i="5"/>
  <c r="AB162" i="5"/>
  <c r="Z109" i="5"/>
  <c r="AB109" i="5"/>
  <c r="Z16" i="5"/>
  <c r="AB16" i="5"/>
  <c r="Z14" i="5"/>
  <c r="AB14" i="5"/>
  <c r="Z195" i="5"/>
  <c r="AB195" i="5"/>
  <c r="Z76" i="5"/>
  <c r="AB76" i="5"/>
  <c r="Z197" i="5"/>
  <c r="AB197" i="5"/>
  <c r="Z47" i="5"/>
  <c r="AB47" i="5"/>
  <c r="Z33" i="5"/>
  <c r="AB33" i="5"/>
  <c r="AB48" i="5"/>
  <c r="Z48" i="5"/>
  <c r="Z11" i="5"/>
  <c r="AB11" i="5"/>
  <c r="Z130" i="5"/>
  <c r="AB130" i="5"/>
  <c r="AB55" i="5"/>
  <c r="Z55" i="5"/>
  <c r="L213" i="5"/>
  <c r="Z129" i="5"/>
  <c r="AB129" i="5"/>
  <c r="Z35" i="5"/>
  <c r="AB35" i="5"/>
  <c r="AB125" i="5"/>
  <c r="Z125" i="5"/>
  <c r="Z107" i="5"/>
  <c r="AB107" i="5"/>
  <c r="Z36" i="5"/>
  <c r="AB36" i="5"/>
  <c r="Z87" i="5"/>
  <c r="AB87" i="5"/>
  <c r="AB207" i="5"/>
  <c r="Z207" i="5"/>
  <c r="Z30" i="5"/>
  <c r="AB30" i="5"/>
  <c r="Z175" i="5"/>
  <c r="AB175" i="5"/>
  <c r="Z202" i="5"/>
  <c r="AB202" i="5"/>
  <c r="Z62" i="5"/>
  <c r="AB62" i="5"/>
  <c r="AB116" i="5"/>
  <c r="Z116" i="5"/>
  <c r="Z100" i="5"/>
  <c r="AB100" i="5"/>
  <c r="Z151" i="5"/>
  <c r="AB151" i="5"/>
  <c r="Z31" i="5"/>
  <c r="AB31" i="5"/>
  <c r="Z78" i="5"/>
  <c r="AB78" i="5"/>
  <c r="Z146" i="5"/>
  <c r="AB146" i="5"/>
  <c r="AB104" i="5"/>
  <c r="Z104" i="5"/>
  <c r="Z206" i="5"/>
  <c r="AB206" i="5"/>
  <c r="Z111" i="5"/>
  <c r="AB111" i="5"/>
  <c r="AB144" i="5"/>
  <c r="Z144" i="5"/>
  <c r="Z70" i="5"/>
  <c r="AB70" i="5"/>
  <c r="Z58" i="5"/>
  <c r="AB58" i="5"/>
  <c r="Z196" i="5"/>
  <c r="AB196" i="5"/>
  <c r="AB96" i="5"/>
  <c r="Z96" i="5"/>
  <c r="Z28" i="5"/>
  <c r="AB28" i="5"/>
  <c r="Z155" i="5"/>
  <c r="AB155" i="5"/>
  <c r="Z60" i="5"/>
  <c r="AB60" i="5"/>
  <c r="Z119" i="5"/>
  <c r="AB119" i="5"/>
  <c r="Z167" i="5"/>
  <c r="AB167" i="5"/>
  <c r="Z199" i="5"/>
  <c r="AB199" i="5"/>
  <c r="Z79" i="5"/>
  <c r="AB79" i="5"/>
  <c r="AB136" i="5"/>
  <c r="Z136" i="5"/>
  <c r="Z53" i="5"/>
  <c r="AB53" i="5"/>
  <c r="Z145" i="5"/>
  <c r="AB145" i="5"/>
  <c r="Z41" i="5"/>
  <c r="AB41" i="5"/>
  <c r="Z44" i="5"/>
  <c r="AB44" i="5"/>
  <c r="AB209" i="5"/>
  <c r="Z209" i="5"/>
  <c r="Z126" i="5"/>
  <c r="AB126" i="5"/>
  <c r="Z54" i="5"/>
  <c r="AB54" i="5"/>
  <c r="Z140" i="5"/>
  <c r="AB140" i="5"/>
  <c r="Z194" i="5"/>
  <c r="AB194" i="5"/>
  <c r="Z25" i="5"/>
  <c r="AB25" i="5"/>
  <c r="Z94" i="5"/>
  <c r="AB94" i="5"/>
  <c r="Z29" i="5"/>
  <c r="AB29" i="5"/>
  <c r="AB176" i="5"/>
  <c r="Z176" i="5"/>
  <c r="Z183" i="5"/>
  <c r="AB183" i="5"/>
  <c r="Z150" i="5"/>
  <c r="AB150" i="5"/>
  <c r="Z68" i="5"/>
  <c r="AB68" i="5"/>
  <c r="Z59" i="5"/>
  <c r="AB59" i="5"/>
  <c r="Z73" i="5"/>
  <c r="AB73" i="5"/>
  <c r="Z131" i="5"/>
  <c r="AB131" i="5"/>
  <c r="Z19" i="5"/>
  <c r="AB19" i="5"/>
  <c r="Z74" i="5"/>
  <c r="AB74" i="5"/>
  <c r="Z190" i="5"/>
  <c r="AB190" i="5"/>
  <c r="Z124" i="5"/>
  <c r="AB124" i="5"/>
  <c r="AB72" i="5"/>
  <c r="Z72" i="5"/>
  <c r="AB201" i="5"/>
  <c r="Z201" i="5"/>
  <c r="Z15" i="5"/>
  <c r="AB15" i="5"/>
  <c r="Z97" i="5"/>
  <c r="AB97" i="5"/>
  <c r="AB132" i="5"/>
  <c r="Z132" i="5"/>
  <c r="Z82" i="5"/>
  <c r="AB82" i="5"/>
  <c r="Z92" i="5"/>
  <c r="AB92" i="5"/>
  <c r="Z98" i="5"/>
  <c r="AB98" i="5"/>
  <c r="Z128" i="5"/>
  <c r="AB128" i="5"/>
  <c r="Z6" i="5"/>
  <c r="AB6" i="5"/>
  <c r="Z57" i="5"/>
  <c r="AB57" i="5"/>
  <c r="AB112" i="5"/>
  <c r="Z112" i="5"/>
  <c r="Z13" i="5"/>
  <c r="AB13" i="5"/>
  <c r="L204" i="5"/>
  <c r="L167" i="5"/>
  <c r="L57" i="5"/>
  <c r="L209" i="5"/>
  <c r="L98" i="5"/>
  <c r="L32" i="5"/>
  <c r="L158" i="5"/>
  <c r="L51" i="5"/>
  <c r="L26" i="5"/>
  <c r="L43" i="5"/>
  <c r="L161" i="5"/>
  <c r="L157" i="5"/>
  <c r="L46" i="5"/>
  <c r="L102" i="5"/>
  <c r="L106" i="5"/>
  <c r="L160" i="5"/>
  <c r="L95" i="5"/>
  <c r="L208" i="5"/>
  <c r="L113" i="5"/>
  <c r="L121" i="5"/>
  <c r="L176" i="5"/>
  <c r="L183" i="5"/>
  <c r="L145" i="5"/>
  <c r="L155" i="5"/>
  <c r="L135" i="5"/>
  <c r="L171" i="5"/>
  <c r="L11" i="5"/>
  <c r="L91" i="5"/>
  <c r="L190" i="5"/>
  <c r="L175" i="5"/>
  <c r="L22" i="5"/>
  <c r="L184" i="5"/>
  <c r="L38" i="5"/>
  <c r="L162" i="5"/>
  <c r="L181" i="5"/>
  <c r="L138" i="5"/>
  <c r="L93" i="5"/>
  <c r="L187" i="5"/>
  <c r="L94" i="5"/>
  <c r="L41" i="5"/>
  <c r="L75" i="5"/>
  <c r="L172" i="5"/>
  <c r="L80" i="5"/>
  <c r="L156" i="5"/>
  <c r="L84" i="5"/>
  <c r="L170" i="5"/>
  <c r="L48" i="5"/>
  <c r="L13" i="5"/>
  <c r="L151" i="5"/>
  <c r="L31" i="5"/>
  <c r="L96" i="5"/>
  <c r="L139" i="5"/>
  <c r="L119" i="5"/>
  <c r="L85" i="5"/>
  <c r="L37" i="5"/>
  <c r="L90" i="5"/>
  <c r="L140" i="5"/>
  <c r="L88" i="5"/>
  <c r="L193" i="5"/>
  <c r="L86" i="5"/>
  <c r="L201" i="5"/>
  <c r="L115" i="5"/>
  <c r="L17" i="5"/>
  <c r="L163" i="5"/>
  <c r="L123" i="5"/>
  <c r="L117" i="5"/>
  <c r="L28" i="5"/>
  <c r="L77" i="5"/>
  <c r="L83" i="5"/>
  <c r="L99" i="5"/>
  <c r="L14" i="5"/>
  <c r="L73" i="5"/>
  <c r="L174" i="5"/>
  <c r="L40" i="5"/>
  <c r="L124" i="5"/>
  <c r="L129" i="5"/>
  <c r="L166" i="5"/>
  <c r="L20" i="5"/>
  <c r="L130" i="5"/>
  <c r="L62" i="5"/>
  <c r="L133" i="5"/>
  <c r="L64" i="5"/>
  <c r="L74" i="5"/>
  <c r="L168" i="5"/>
  <c r="L23" i="5"/>
  <c r="L200" i="5"/>
  <c r="L42" i="5"/>
  <c r="L185" i="5"/>
  <c r="L120" i="5"/>
  <c r="L154" i="5"/>
  <c r="L179" i="5"/>
  <c r="L152" i="5"/>
  <c r="L150" i="5"/>
  <c r="L68" i="5"/>
  <c r="L47" i="5"/>
  <c r="L169" i="5"/>
  <c r="L35" i="5"/>
  <c r="L107" i="5"/>
  <c r="L205" i="5"/>
  <c r="L92" i="5"/>
  <c r="L153" i="5"/>
  <c r="L180" i="5"/>
  <c r="L100" i="5"/>
  <c r="L110" i="5"/>
  <c r="L70" i="5"/>
  <c r="L192" i="5"/>
  <c r="L143" i="5"/>
  <c r="L58" i="5"/>
  <c r="L196" i="5"/>
  <c r="L147" i="5"/>
  <c r="L79" i="5"/>
  <c r="L104" i="5"/>
  <c r="L136" i="5"/>
  <c r="L203" i="5"/>
  <c r="L206" i="5"/>
  <c r="L141" i="5"/>
  <c r="L76" i="5"/>
  <c r="L34" i="5"/>
  <c r="L71" i="5"/>
  <c r="L118" i="5"/>
  <c r="L127" i="5"/>
  <c r="L202" i="5"/>
  <c r="L112" i="5"/>
  <c r="L149" i="5"/>
  <c r="L191" i="5"/>
  <c r="L122" i="5"/>
  <c r="L56" i="5"/>
  <c r="L78" i="5"/>
  <c r="L5" i="5"/>
  <c r="L165" i="5"/>
  <c r="L60" i="5"/>
  <c r="L105" i="5"/>
  <c r="L137" i="5"/>
  <c r="L89" i="5"/>
  <c r="L199" i="5"/>
  <c r="L9" i="5"/>
  <c r="L53" i="5"/>
  <c r="L142" i="5"/>
  <c r="L50" i="5"/>
  <c r="L61" i="5"/>
  <c r="L54" i="5"/>
  <c r="L182" i="5"/>
  <c r="L126" i="5"/>
  <c r="L111" i="5"/>
  <c r="L134" i="5"/>
  <c r="L45" i="5"/>
  <c r="L49" i="5"/>
  <c r="L39" i="5"/>
  <c r="L210" i="5"/>
  <c r="L18" i="5"/>
  <c r="L146" i="5"/>
  <c r="L103" i="5"/>
  <c r="L44" i="5"/>
  <c r="L16" i="5"/>
  <c r="L8" i="5"/>
  <c r="L211" i="5"/>
  <c r="L81" i="5"/>
  <c r="L164" i="5"/>
  <c r="L52" i="5"/>
  <c r="L25" i="5"/>
  <c r="L195" i="5"/>
  <c r="L21" i="5"/>
  <c r="L10" i="5"/>
  <c r="L55" i="5"/>
  <c r="L15" i="5"/>
  <c r="L72" i="5"/>
  <c r="L109" i="5"/>
  <c r="L194" i="5"/>
  <c r="L189" i="5"/>
  <c r="L198" i="5"/>
  <c r="L29" i="5"/>
  <c r="L173" i="5"/>
  <c r="L186" i="5"/>
  <c r="L144" i="5"/>
  <c r="L197" i="5"/>
  <c r="L59" i="5"/>
  <c r="L178" i="5"/>
  <c r="L159" i="5"/>
  <c r="L33" i="5"/>
  <c r="L131" i="5"/>
  <c r="L19" i="5"/>
  <c r="L66" i="5"/>
  <c r="L148" i="5"/>
  <c r="L65" i="5"/>
  <c r="L188" i="5"/>
  <c r="L87" i="5"/>
  <c r="L108" i="5"/>
  <c r="L27" i="5"/>
  <c r="L125" i="5"/>
  <c r="L97" i="5"/>
  <c r="L12" i="5"/>
  <c r="L24" i="5"/>
  <c r="L36" i="5"/>
  <c r="L132" i="5"/>
  <c r="L207" i="5"/>
  <c r="L101" i="5"/>
  <c r="L30" i="5"/>
  <c r="L128" i="5"/>
  <c r="L67" i="5"/>
  <c r="L6" i="5"/>
  <c r="L177" i="5"/>
  <c r="L82" i="5"/>
  <c r="L63" i="5"/>
  <c r="L69" i="5"/>
  <c r="L114" i="5"/>
  <c r="L116" i="5"/>
  <c r="R29" i="9" l="1"/>
  <c r="M29" i="9"/>
  <c r="Q242" i="4"/>
  <c r="R20" i="9"/>
  <c r="M20" i="9"/>
  <c r="Q236" i="4"/>
  <c r="Q232" i="4"/>
  <c r="N20" i="9" l="1"/>
  <c r="Q240" i="4" l="1"/>
  <c r="Q229" i="4"/>
  <c r="Q230" i="4"/>
  <c r="Q231" i="4"/>
  <c r="R206" i="4"/>
  <c r="Q237" i="4"/>
  <c r="Q239" i="4"/>
  <c r="L192" i="7" l="1"/>
  <c r="H195" i="6"/>
  <c r="Q238" i="4"/>
  <c r="Q233" i="4"/>
  <c r="Q234" i="4"/>
  <c r="BP76" i="4" l="1"/>
  <c r="V62" i="7" s="1"/>
  <c r="DS76" i="4"/>
  <c r="AG62" i="7" s="1"/>
  <c r="CE76" i="4"/>
  <c r="Y62" i="7" l="1"/>
  <c r="U65" i="6"/>
  <c r="AC65" i="6"/>
  <c r="R65" i="6"/>
  <c r="CO219" i="4" l="1"/>
  <c r="AA205" i="7" s="1"/>
  <c r="CT59" i="4"/>
  <c r="AD45" i="7" s="1"/>
  <c r="CT197" i="4"/>
  <c r="AD183" i="7" s="1"/>
  <c r="CT117" i="4"/>
  <c r="AD103" i="7" s="1"/>
  <c r="DI214" i="4"/>
  <c r="AE200" i="7" s="1"/>
  <c r="R159" i="4"/>
  <c r="R110" i="4"/>
  <c r="CT135" i="4"/>
  <c r="AD121" i="7" s="1"/>
  <c r="AG220" i="4"/>
  <c r="O206" i="7" s="1"/>
  <c r="W220" i="4"/>
  <c r="M206" i="7" s="1"/>
  <c r="CO220" i="4"/>
  <c r="AA206" i="7" s="1"/>
  <c r="DX220" i="4"/>
  <c r="AH206" i="7" s="1"/>
  <c r="R32" i="4"/>
  <c r="CT32" i="4"/>
  <c r="CO193" i="4"/>
  <c r="AA179" i="7" s="1"/>
  <c r="CT29" i="4"/>
  <c r="AD15" i="7" s="1"/>
  <c r="R150" i="4"/>
  <c r="CT34" i="4"/>
  <c r="AD20" i="7" s="1"/>
  <c r="R18" i="4"/>
  <c r="AB211" i="4"/>
  <c r="CO211" i="4"/>
  <c r="AA197" i="7" s="1"/>
  <c r="CT106" i="4"/>
  <c r="AD92" i="7" s="1"/>
  <c r="R54" i="4"/>
  <c r="CT19" i="4"/>
  <c r="CO213" i="4"/>
  <c r="AA199" i="7" s="1"/>
  <c r="CT185" i="4"/>
  <c r="AD171" i="7" s="1"/>
  <c r="R129" i="4"/>
  <c r="CT82" i="4"/>
  <c r="AD68" i="7" s="1"/>
  <c r="R46" i="4"/>
  <c r="DX223" i="4"/>
  <c r="AH209" i="7" s="1"/>
  <c r="R223" i="4"/>
  <c r="W203" i="4"/>
  <c r="AG203" i="4"/>
  <c r="O189" i="7" s="1"/>
  <c r="CT66" i="4"/>
  <c r="AD52" i="7" s="1"/>
  <c r="AQ208" i="4"/>
  <c r="CO208" i="4"/>
  <c r="AA194" i="7" s="1"/>
  <c r="R84" i="4"/>
  <c r="CT97" i="4"/>
  <c r="AD83" i="7" s="1"/>
  <c r="R81" i="4"/>
  <c r="CT60" i="4"/>
  <c r="AD46" i="7" s="1"/>
  <c r="R222" i="4"/>
  <c r="AB222" i="4"/>
  <c r="N208" i="7" s="1"/>
  <c r="BP222" i="4"/>
  <c r="V208" i="7" s="1"/>
  <c r="R194" i="4"/>
  <c r="CE194" i="4"/>
  <c r="Y180" i="7" s="1"/>
  <c r="CT78" i="4"/>
  <c r="AD64" i="7" s="1"/>
  <c r="CT57" i="4"/>
  <c r="AD43" i="7" s="1"/>
  <c r="R26" i="4"/>
  <c r="AV219" i="4"/>
  <c r="CE219" i="4"/>
  <c r="Y205" i="7" s="1"/>
  <c r="CT172" i="4"/>
  <c r="AD158" i="7" s="1"/>
  <c r="CT79" i="4"/>
  <c r="AD65" i="7" s="1"/>
  <c r="DS16" i="4"/>
  <c r="AD18" i="7" l="1"/>
  <c r="L209" i="7"/>
  <c r="L145" i="7"/>
  <c r="L208" i="7"/>
  <c r="L70" i="7"/>
  <c r="L136" i="7"/>
  <c r="L18" i="7"/>
  <c r="L12" i="7"/>
  <c r="L180" i="7"/>
  <c r="M189" i="7"/>
  <c r="AD5" i="7"/>
  <c r="N197" i="7"/>
  <c r="L115" i="7"/>
  <c r="L96" i="7"/>
  <c r="L67" i="7"/>
  <c r="AT1" i="4"/>
  <c r="AU1" i="4"/>
  <c r="L40" i="7"/>
  <c r="L32" i="7"/>
  <c r="L4" i="7"/>
  <c r="Q194" i="7"/>
  <c r="Q253" i="7" s="1" a="1"/>
  <c r="Q253" i="7" s="1"/>
  <c r="CE32" i="10" a="1"/>
  <c r="CE32" i="10" s="1"/>
  <c r="CE31" i="10" a="1"/>
  <c r="CE31" i="10" s="1"/>
  <c r="AG2" i="7"/>
  <c r="AC5" i="6"/>
  <c r="N208" i="6"/>
  <c r="R205" i="7"/>
  <c r="H43" i="6"/>
  <c r="H99" i="6"/>
  <c r="H70" i="6"/>
  <c r="H212" i="6"/>
  <c r="H118" i="6"/>
  <c r="J200" i="6"/>
  <c r="I209" i="6"/>
  <c r="H211" i="6"/>
  <c r="H139" i="6"/>
  <c r="H21" i="6"/>
  <c r="I192" i="6"/>
  <c r="H148" i="6"/>
  <c r="H183" i="6"/>
  <c r="H35" i="6"/>
  <c r="X21" i="6"/>
  <c r="H73" i="6"/>
  <c r="CE12" i="10"/>
  <c r="CE8" i="10"/>
  <c r="CE20" i="10"/>
  <c r="H15" i="6"/>
  <c r="X8" i="6"/>
  <c r="H7" i="6"/>
  <c r="M197" i="6"/>
  <c r="CE5" i="10"/>
  <c r="W208" i="6"/>
  <c r="X46" i="6"/>
  <c r="J211" i="6"/>
  <c r="W197" i="6"/>
  <c r="AD212" i="6"/>
  <c r="W200" i="6"/>
  <c r="X23" i="6"/>
  <c r="X18" i="6"/>
  <c r="X161" i="6"/>
  <c r="U208" i="6"/>
  <c r="U183" i="6"/>
  <c r="R211" i="6"/>
  <c r="W182" i="6"/>
  <c r="AD209" i="6"/>
  <c r="AA203" i="6"/>
  <c r="X186" i="6"/>
  <c r="X48" i="6"/>
  <c r="X68" i="6"/>
  <c r="X67" i="6"/>
  <c r="X49" i="6"/>
  <c r="K192" i="6"/>
  <c r="X71" i="6"/>
  <c r="X174" i="6"/>
  <c r="X95" i="6"/>
  <c r="X124" i="6"/>
  <c r="X86" i="6"/>
  <c r="X55" i="6"/>
  <c r="W202" i="6"/>
  <c r="W209" i="6"/>
  <c r="K209" i="6"/>
  <c r="X106" i="6"/>
  <c r="R163" i="4"/>
  <c r="BP195" i="4"/>
  <c r="V181" i="7" s="1"/>
  <c r="BK195" i="4"/>
  <c r="U181" i="7" s="1"/>
  <c r="CT40" i="4"/>
  <c r="AD26" i="7" s="1"/>
  <c r="R207" i="4"/>
  <c r="CE207" i="4"/>
  <c r="Y193" i="7" s="1"/>
  <c r="CT43" i="4"/>
  <c r="AD29" i="7" s="1"/>
  <c r="CT73" i="4"/>
  <c r="AD59" i="7" s="1"/>
  <c r="R178" i="4"/>
  <c r="CY221" i="4"/>
  <c r="AB207" i="7" s="1"/>
  <c r="CT200" i="4"/>
  <c r="AD186" i="7" s="1"/>
  <c r="DX200" i="4"/>
  <c r="AH186" i="7" s="1"/>
  <c r="AB200" i="4"/>
  <c r="CT186" i="4"/>
  <c r="AD172" i="7" s="1"/>
  <c r="CT45" i="4"/>
  <c r="AD31" i="7" s="1"/>
  <c r="CT169" i="4"/>
  <c r="AD155" i="7" s="1"/>
  <c r="CO202" i="4"/>
  <c r="AA188" i="7" s="1"/>
  <c r="R52" i="4"/>
  <c r="AV201" i="4"/>
  <c r="R187" i="7" s="1"/>
  <c r="BP201" i="4"/>
  <c r="V187" i="7" s="1"/>
  <c r="W201" i="4"/>
  <c r="AG201" i="4"/>
  <c r="O187" i="7" s="1"/>
  <c r="AB196" i="4"/>
  <c r="N182" i="7" s="1"/>
  <c r="R196" i="4"/>
  <c r="AQ2" i="4"/>
  <c r="AQ3" i="4"/>
  <c r="AQ1" i="4"/>
  <c r="CT56" i="4"/>
  <c r="AD42" i="7" s="1"/>
  <c r="CT21" i="4"/>
  <c r="AD7" i="7" s="1"/>
  <c r="Q273" i="7" l="1" a="1"/>
  <c r="Q273" i="7" s="1"/>
  <c r="Q239" i="7" a="1"/>
  <c r="Q239" i="7" s="1"/>
  <c r="Q269" i="7" a="1"/>
  <c r="Q269" i="7" s="1"/>
  <c r="Q272" i="7" a="1"/>
  <c r="Q272" i="7" s="1"/>
  <c r="Q276" i="7"/>
  <c r="M2" i="6" s="1"/>
  <c r="Q246" i="7" a="1"/>
  <c r="Q246" i="7" s="1"/>
  <c r="L38" i="7"/>
  <c r="L164" i="7"/>
  <c r="L182" i="7"/>
  <c r="N186" i="7"/>
  <c r="L193" i="7"/>
  <c r="L149" i="7"/>
  <c r="Q260" i="7" a="1"/>
  <c r="Q260" i="7" s="1"/>
  <c r="Q254" i="7" a="1"/>
  <c r="Q254" i="7" s="1"/>
  <c r="Q265" i="7" a="1"/>
  <c r="Q265" i="7" s="1"/>
  <c r="Q271" i="7" a="1"/>
  <c r="Q271" i="7" s="1"/>
  <c r="Q264" i="7" a="1"/>
  <c r="Q264" i="7" s="1"/>
  <c r="Q238" i="7"/>
  <c r="Q261" i="7" a="1"/>
  <c r="Q261" i="7" s="1"/>
  <c r="Q243" i="7" a="1"/>
  <c r="Q243" i="7" s="1"/>
  <c r="Q262" i="7" a="1"/>
  <c r="Q262" i="7" s="1"/>
  <c r="Q245" i="7" a="1"/>
  <c r="Q245" i="7" s="1"/>
  <c r="Q241" i="7" a="1"/>
  <c r="Q241" i="7" s="1"/>
  <c r="Q263" i="7" a="1"/>
  <c r="Q263" i="7" s="1"/>
  <c r="Q250" i="7" a="1"/>
  <c r="Q250" i="7" s="1"/>
  <c r="Q252" i="7" a="1"/>
  <c r="Q252" i="7" s="1"/>
  <c r="Q244" i="7" a="1"/>
  <c r="Q244" i="7" s="1"/>
  <c r="Q258" i="7" a="1"/>
  <c r="Q258" i="7" s="1"/>
  <c r="Q240" i="7" a="1"/>
  <c r="Q240" i="7" s="1"/>
  <c r="Q259" i="7" a="1"/>
  <c r="Q259" i="7" s="1"/>
  <c r="Q270" i="7" a="1"/>
  <c r="Q270" i="7" s="1"/>
  <c r="Q257" i="7"/>
  <c r="Q242" i="7" a="1"/>
  <c r="Q242" i="7" s="1"/>
  <c r="Q251" i="7" a="1"/>
  <c r="Q251" i="7" s="1"/>
  <c r="X10" i="6"/>
  <c r="I190" i="6"/>
  <c r="M187" i="7"/>
  <c r="H41" i="6"/>
  <c r="H196" i="6"/>
  <c r="H185" i="6"/>
  <c r="H167" i="6"/>
  <c r="H152" i="6"/>
  <c r="J189" i="6"/>
  <c r="M1" i="6"/>
  <c r="AD7" i="20" s="1"/>
  <c r="X45" i="6"/>
  <c r="M3" i="6"/>
  <c r="AC7" i="20" s="1"/>
  <c r="R190" i="6"/>
  <c r="J185" i="6"/>
  <c r="AD189" i="6"/>
  <c r="R184" i="6"/>
  <c r="N190" i="6"/>
  <c r="X158" i="6"/>
  <c r="X62" i="6"/>
  <c r="Q184" i="6"/>
  <c r="X34" i="6"/>
  <c r="X175" i="6"/>
  <c r="X32" i="6"/>
  <c r="X29" i="6"/>
  <c r="Y210" i="6"/>
  <c r="W191" i="6"/>
  <c r="K190" i="6"/>
  <c r="X189" i="6"/>
  <c r="U196" i="6"/>
  <c r="W100" i="4" l="1"/>
  <c r="M86" i="7" s="1"/>
  <c r="AG100" i="4"/>
  <c r="DX100" i="4"/>
  <c r="AD89" i="6" l="1"/>
  <c r="AH86" i="7"/>
  <c r="K89" i="6"/>
  <c r="O86" i="7"/>
  <c r="I89" i="6"/>
  <c r="DS109" i="4" l="1"/>
  <c r="AG95" i="7" s="1"/>
  <c r="CE109" i="4"/>
  <c r="Y95" i="7" s="1"/>
  <c r="AC98" i="6" l="1"/>
  <c r="U98" i="6"/>
  <c r="K87" i="5" l="1"/>
  <c r="K167" i="5"/>
  <c r="K54" i="5"/>
  <c r="K171" i="5"/>
  <c r="K80" i="5"/>
  <c r="K93" i="5"/>
  <c r="CO221" i="4"/>
  <c r="AA207" i="7" s="1"/>
  <c r="CO209" i="4" l="1"/>
  <c r="AA195" i="7" s="1"/>
  <c r="DS184" i="4"/>
  <c r="AG170" i="7" s="1"/>
  <c r="DS152" i="4"/>
  <c r="AG138" i="7" s="1"/>
  <c r="DI120" i="4"/>
  <c r="BP120" i="4"/>
  <c r="V106" i="7" s="1"/>
  <c r="DS120" i="4"/>
  <c r="AG106" i="7" s="1"/>
  <c r="DS103" i="4"/>
  <c r="DX103" i="4"/>
  <c r="AH89" i="7" s="1"/>
  <c r="DS84" i="4"/>
  <c r="AG70" i="7" s="1"/>
  <c r="CO84" i="4"/>
  <c r="AA70" i="7" s="1"/>
  <c r="BK48" i="4"/>
  <c r="U34" i="7" s="1"/>
  <c r="CE48" i="4"/>
  <c r="Y34" i="7" s="1"/>
  <c r="W174" i="4"/>
  <c r="M160" i="7" s="1"/>
  <c r="AG174" i="4"/>
  <c r="O160" i="7" s="1"/>
  <c r="CE117" i="4"/>
  <c r="Y103" i="7" s="1"/>
  <c r="DS93" i="4"/>
  <c r="AG79" i="7" s="1"/>
  <c r="BK77" i="4"/>
  <c r="U63" i="7" s="1"/>
  <c r="AG77" i="4"/>
  <c r="BP77" i="4"/>
  <c r="V63" i="7" s="1"/>
  <c r="W77" i="4"/>
  <c r="M63" i="7" s="1"/>
  <c r="AB33" i="4"/>
  <c r="DI33" i="4"/>
  <c r="AE19" i="7" s="1"/>
  <c r="DS33" i="4"/>
  <c r="AG19" i="7" s="1"/>
  <c r="DI215" i="4"/>
  <c r="CE215" i="4"/>
  <c r="CY190" i="4"/>
  <c r="AG134" i="4"/>
  <c r="O120" i="7" s="1"/>
  <c r="W134" i="4"/>
  <c r="DS110" i="4"/>
  <c r="AG96" i="7" s="1"/>
  <c r="BP110" i="4"/>
  <c r="DS94" i="4"/>
  <c r="AG80" i="7" s="1"/>
  <c r="AV69" i="4"/>
  <c r="R55" i="7" s="1"/>
  <c r="DS69" i="4"/>
  <c r="AG55" i="7" s="1"/>
  <c r="CE69" i="4"/>
  <c r="Y55" i="7" s="1"/>
  <c r="BK53" i="4"/>
  <c r="U39" i="7" s="1"/>
  <c r="DX53" i="4"/>
  <c r="W38" i="4"/>
  <c r="AG38" i="4"/>
  <c r="O24" i="7" s="1"/>
  <c r="BP38" i="4"/>
  <c r="V24" i="7" s="1"/>
  <c r="BP22" i="4"/>
  <c r="BP187" i="4"/>
  <c r="V173" i="7" s="1"/>
  <c r="AV187" i="4"/>
  <c r="R173" i="7" s="1"/>
  <c r="CE187" i="4"/>
  <c r="Y173" i="7" s="1"/>
  <c r="CE164" i="4"/>
  <c r="DS135" i="4"/>
  <c r="AG121" i="7" s="1"/>
  <c r="BP135" i="4"/>
  <c r="V121" i="7" s="1"/>
  <c r="DX115" i="4"/>
  <c r="DS115" i="4"/>
  <c r="AG101" i="7" s="1"/>
  <c r="BK95" i="4"/>
  <c r="BP95" i="4"/>
  <c r="V81" i="7" s="1"/>
  <c r="DS95" i="4"/>
  <c r="AB95" i="4"/>
  <c r="N81" i="7" s="1"/>
  <c r="CE74" i="4"/>
  <c r="Y60" i="7" s="1"/>
  <c r="CO74" i="4"/>
  <c r="AA60" i="7" s="1"/>
  <c r="DX74" i="4"/>
  <c r="AH60" i="7" s="1"/>
  <c r="BK58" i="4"/>
  <c r="U44" i="7" s="1"/>
  <c r="AG23" i="4"/>
  <c r="W23" i="4"/>
  <c r="DX23" i="4"/>
  <c r="AH9" i="7" s="1"/>
  <c r="AG221" i="4"/>
  <c r="O207" i="7" s="1"/>
  <c r="DS216" i="4"/>
  <c r="DX216" i="4"/>
  <c r="AH202" i="7" s="1"/>
  <c r="DS212" i="4"/>
  <c r="AG198" i="7" s="1"/>
  <c r="CO212" i="4"/>
  <c r="AA198" i="7" s="1"/>
  <c r="BK176" i="4"/>
  <c r="AB140" i="4"/>
  <c r="DX116" i="4"/>
  <c r="AH102" i="7" s="1"/>
  <c r="DS116" i="4"/>
  <c r="AG102" i="7" s="1"/>
  <c r="CE96" i="4"/>
  <c r="Y82" i="7" s="1"/>
  <c r="BP96" i="4"/>
  <c r="V82" i="7" s="1"/>
  <c r="CE80" i="4"/>
  <c r="DX80" i="4"/>
  <c r="BK80" i="4"/>
  <c r="U66" i="7" s="1"/>
  <c r="DS59" i="4"/>
  <c r="AG45" i="7" s="1"/>
  <c r="DX59" i="4"/>
  <c r="AH45" i="7" s="1"/>
  <c r="AV36" i="4"/>
  <c r="DX36" i="4"/>
  <c r="DS36" i="4"/>
  <c r="DI20" i="4"/>
  <c r="DX20" i="4"/>
  <c r="AH6" i="7" s="1"/>
  <c r="BK170" i="4"/>
  <c r="U156" i="7" s="1"/>
  <c r="BK141" i="4"/>
  <c r="U127" i="7" s="1"/>
  <c r="BP113" i="4"/>
  <c r="V99" i="7" s="1"/>
  <c r="DS89" i="4"/>
  <c r="AG75" i="7" s="1"/>
  <c r="AB89" i="4"/>
  <c r="DX68" i="4"/>
  <c r="AH54" i="7" s="1"/>
  <c r="AG68" i="4"/>
  <c r="W68" i="4"/>
  <c r="M54" i="7" s="1"/>
  <c r="AV68" i="4"/>
  <c r="R54" i="7" s="1"/>
  <c r="W29" i="4"/>
  <c r="AG29" i="4"/>
  <c r="DX29" i="4"/>
  <c r="AH15" i="7" s="1"/>
  <c r="DS211" i="4"/>
  <c r="AG197" i="7" s="1"/>
  <c r="DI122" i="4"/>
  <c r="AE108" i="7" s="1"/>
  <c r="W105" i="4"/>
  <c r="DS105" i="4"/>
  <c r="AG91" i="7" s="1"/>
  <c r="DN105" i="4"/>
  <c r="AF91" i="7" s="1"/>
  <c r="BA105" i="4"/>
  <c r="AV105" i="4"/>
  <c r="R91" i="7" s="1"/>
  <c r="DX105" i="4"/>
  <c r="BF105" i="4"/>
  <c r="T91" i="7" s="1"/>
  <c r="AG105" i="4"/>
  <c r="O91" i="7" s="1"/>
  <c r="CJ105" i="4"/>
  <c r="Z91" i="7" s="1"/>
  <c r="DX90" i="4"/>
  <c r="DI65" i="4"/>
  <c r="AE51" i="7" s="1"/>
  <c r="W49" i="4"/>
  <c r="DX49" i="4"/>
  <c r="AH35" i="7" s="1"/>
  <c r="AG49" i="4"/>
  <c r="O35" i="7" s="1"/>
  <c r="DI49" i="4"/>
  <c r="AE35" i="7" s="1"/>
  <c r="AB34" i="4"/>
  <c r="DX34" i="4"/>
  <c r="DN34" i="4"/>
  <c r="AF20" i="7" s="1"/>
  <c r="AB18" i="4"/>
  <c r="DS18" i="4"/>
  <c r="AG4" i="7" s="1"/>
  <c r="BA183" i="4"/>
  <c r="CE183" i="4"/>
  <c r="Y169" i="7" s="1"/>
  <c r="DX183" i="4"/>
  <c r="DI183" i="4"/>
  <c r="BF183" i="4"/>
  <c r="T169" i="7" s="1"/>
  <c r="DN183" i="4"/>
  <c r="AF169" i="7" s="1"/>
  <c r="DS183" i="4"/>
  <c r="CJ183" i="4"/>
  <c r="Z169" i="7" s="1"/>
  <c r="DX131" i="4"/>
  <c r="AH117" i="7" s="1"/>
  <c r="W131" i="4"/>
  <c r="M117" i="7" s="1"/>
  <c r="CO131" i="4"/>
  <c r="AA117" i="7" s="1"/>
  <c r="AG131" i="4"/>
  <c r="O117" i="7" s="1"/>
  <c r="DS87" i="4"/>
  <c r="BP87" i="4"/>
  <c r="V73" i="7" s="1"/>
  <c r="BK70" i="4"/>
  <c r="U56" i="7" s="1"/>
  <c r="DS54" i="4"/>
  <c r="AG40" i="7" s="1"/>
  <c r="BP54" i="4"/>
  <c r="W19" i="4"/>
  <c r="AG19" i="4"/>
  <c r="DX224" i="4"/>
  <c r="AH210" i="7" s="1"/>
  <c r="DX221" i="4"/>
  <c r="AH207" i="7" s="1"/>
  <c r="BP198" i="4"/>
  <c r="V184" i="7" s="1"/>
  <c r="K79" i="5"/>
  <c r="K210" i="5"/>
  <c r="DS192" i="4"/>
  <c r="AG178" i="7" s="1"/>
  <c r="BK192" i="4"/>
  <c r="BP192" i="4"/>
  <c r="AB192" i="4"/>
  <c r="N178" i="7" s="1"/>
  <c r="W136" i="4"/>
  <c r="AG136" i="4"/>
  <c r="O122" i="7" s="1"/>
  <c r="DI136" i="4"/>
  <c r="AE122" i="7" s="1"/>
  <c r="DX136" i="4"/>
  <c r="BK112" i="4"/>
  <c r="U98" i="7" s="1"/>
  <c r="AG112" i="4"/>
  <c r="O98" i="7" s="1"/>
  <c r="W112" i="4"/>
  <c r="AG92" i="4"/>
  <c r="W92" i="4"/>
  <c r="DS92" i="4"/>
  <c r="AG78" i="7" s="1"/>
  <c r="CJ92" i="4"/>
  <c r="BF92" i="4"/>
  <c r="T78" i="7" s="1"/>
  <c r="DN92" i="4"/>
  <c r="AF78" i="7" s="1"/>
  <c r="BA92" i="4"/>
  <c r="DX92" i="4"/>
  <c r="AH78" i="7" s="1"/>
  <c r="CO92" i="4"/>
  <c r="AA78" i="7" s="1"/>
  <c r="DI71" i="4"/>
  <c r="AE57" i="7" s="1"/>
  <c r="AB71" i="4"/>
  <c r="BP71" i="4"/>
  <c r="V57" i="7" s="1"/>
  <c r="DS71" i="4"/>
  <c r="AG57" i="7" s="1"/>
  <c r="DX55" i="4"/>
  <c r="AH41" i="7" s="1"/>
  <c r="CO214" i="4"/>
  <c r="CE104" i="4"/>
  <c r="Y90" i="7" s="1"/>
  <c r="DS104" i="4"/>
  <c r="DI85" i="4"/>
  <c r="AE71" i="7" s="1"/>
  <c r="AG64" i="4"/>
  <c r="W64" i="4"/>
  <c r="AB175" i="4"/>
  <c r="BK118" i="4"/>
  <c r="DS118" i="4"/>
  <c r="AG104" i="7" s="1"/>
  <c r="AV101" i="4"/>
  <c r="DS101" i="4"/>
  <c r="DS82" i="4"/>
  <c r="AG68" i="7" s="1"/>
  <c r="W61" i="4"/>
  <c r="AG61" i="4"/>
  <c r="DI61" i="4"/>
  <c r="AE47" i="7" s="1"/>
  <c r="AB46" i="4"/>
  <c r="DX46" i="4"/>
  <c r="AH32" i="7" s="1"/>
  <c r="DS30" i="4"/>
  <c r="DS179" i="4"/>
  <c r="AG165" i="7" s="1"/>
  <c r="BP179" i="4"/>
  <c r="CJ179" i="4"/>
  <c r="Z165" i="7" s="1"/>
  <c r="DN179" i="4"/>
  <c r="AF165" i="7" s="1"/>
  <c r="BA179" i="4"/>
  <c r="BF179" i="4"/>
  <c r="DI179" i="4"/>
  <c r="AE165" i="7" s="1"/>
  <c r="DI156" i="4"/>
  <c r="AE142" i="7" s="1"/>
  <c r="AB156" i="4"/>
  <c r="W127" i="4"/>
  <c r="M113" i="7" s="1"/>
  <c r="DX127" i="4"/>
  <c r="AH113" i="7" s="1"/>
  <c r="AG127" i="4"/>
  <c r="W102" i="4"/>
  <c r="DX102" i="4"/>
  <c r="AH88" i="7" s="1"/>
  <c r="AG102" i="4"/>
  <c r="DS83" i="4"/>
  <c r="AG69" i="7" s="1"/>
  <c r="DN66" i="4"/>
  <c r="AF52" i="7" s="1"/>
  <c r="BF66" i="4"/>
  <c r="T52" i="7" s="1"/>
  <c r="CJ66" i="4"/>
  <c r="BA66" i="4"/>
  <c r="DS66" i="4"/>
  <c r="AG52" i="7" s="1"/>
  <c r="W35" i="4"/>
  <c r="M21" i="7" s="1"/>
  <c r="AG35" i="4"/>
  <c r="O21" i="7" s="1"/>
  <c r="AB212" i="4"/>
  <c r="N198" i="7" s="1"/>
  <c r="K189" i="5"/>
  <c r="K9" i="5"/>
  <c r="AB213" i="4"/>
  <c r="N199" i="7" s="1"/>
  <c r="DX213" i="4"/>
  <c r="AH199" i="7" s="1"/>
  <c r="DS188" i="4"/>
  <c r="DS157" i="4"/>
  <c r="AG143" i="7" s="1"/>
  <c r="DI157" i="4"/>
  <c r="BP157" i="4"/>
  <c r="DI124" i="4"/>
  <c r="AE110" i="7" s="1"/>
  <c r="BP124" i="4"/>
  <c r="DS107" i="4"/>
  <c r="AG93" i="7" s="1"/>
  <c r="CE107" i="4"/>
  <c r="BP107" i="4"/>
  <c r="V93" i="7" s="1"/>
  <c r="AB88" i="4"/>
  <c r="BP51" i="4"/>
  <c r="V37" i="7" s="1"/>
  <c r="CO28" i="4"/>
  <c r="DS28" i="4"/>
  <c r="AG14" i="7" s="1"/>
  <c r="CO210" i="4"/>
  <c r="W154" i="4"/>
  <c r="M140" i="7" s="1"/>
  <c r="CO154" i="4"/>
  <c r="AG154" i="4"/>
  <c r="O140" i="7" s="1"/>
  <c r="DS125" i="4"/>
  <c r="AG111" i="7" s="1"/>
  <c r="DS81" i="4"/>
  <c r="BP81" i="4"/>
  <c r="V67" i="7" s="1"/>
  <c r="DS60" i="4"/>
  <c r="AG46" i="7" s="1"/>
  <c r="AB223" i="4"/>
  <c r="BP167" i="4"/>
  <c r="V153" i="7" s="1"/>
  <c r="CE138" i="4"/>
  <c r="Y124" i="7" s="1"/>
  <c r="DI114" i="4"/>
  <c r="AE100" i="7" s="1"/>
  <c r="DX114" i="4"/>
  <c r="AH100" i="7" s="1"/>
  <c r="AG114" i="4"/>
  <c r="O100" i="7" s="1"/>
  <c r="W114" i="4"/>
  <c r="AV98" i="4"/>
  <c r="R84" i="7" s="1"/>
  <c r="AB98" i="4"/>
  <c r="BP98" i="4"/>
  <c r="V84" i="7" s="1"/>
  <c r="W78" i="4"/>
  <c r="M64" i="7" s="1"/>
  <c r="AG78" i="4"/>
  <c r="O64" i="7" s="1"/>
  <c r="AG57" i="4"/>
  <c r="O43" i="7" s="1"/>
  <c r="BP57" i="4"/>
  <c r="W57" i="4"/>
  <c r="W42" i="4"/>
  <c r="M28" i="7" s="1"/>
  <c r="AG42" i="4"/>
  <c r="O28" i="7" s="1"/>
  <c r="DX42" i="4"/>
  <c r="AH28" i="7" s="1"/>
  <c r="AV42" i="4"/>
  <c r="R28" i="7" s="1"/>
  <c r="DI26" i="4"/>
  <c r="DS26" i="4"/>
  <c r="AG12" i="7" s="1"/>
  <c r="AV220" i="4"/>
  <c r="R206" i="7" s="1"/>
  <c r="AG200" i="4"/>
  <c r="O186" i="7" s="1"/>
  <c r="W200" i="4"/>
  <c r="BP172" i="4"/>
  <c r="AB143" i="4"/>
  <c r="CE123" i="4"/>
  <c r="Y109" i="7" s="1"/>
  <c r="CO123" i="4"/>
  <c r="AA109" i="7" s="1"/>
  <c r="DX99" i="4"/>
  <c r="AH85" i="7" s="1"/>
  <c r="CJ99" i="4"/>
  <c r="Z85" i="7" s="1"/>
  <c r="DS99" i="4"/>
  <c r="AG85" i="7" s="1"/>
  <c r="DN99" i="4"/>
  <c r="BF99" i="4"/>
  <c r="T85" i="7" s="1"/>
  <c r="BA99" i="4"/>
  <c r="S85" i="7" s="1"/>
  <c r="BK99" i="4"/>
  <c r="U85" i="7" s="1"/>
  <c r="AB99" i="4"/>
  <c r="DS79" i="4"/>
  <c r="AG65" i="7" s="1"/>
  <c r="DS62" i="4"/>
  <c r="AG48" i="7" s="1"/>
  <c r="BP62" i="4"/>
  <c r="V48" i="7" s="1"/>
  <c r="BP27" i="4"/>
  <c r="CO27" i="4"/>
  <c r="AG27" i="4"/>
  <c r="W27" i="4"/>
  <c r="W221" i="4"/>
  <c r="M207" i="7" s="1"/>
  <c r="DS182" i="4"/>
  <c r="AV177" i="4"/>
  <c r="R163" i="7" s="1"/>
  <c r="O80" i="5"/>
  <c r="Q80" i="5" s="1"/>
  <c r="Y80" i="5"/>
  <c r="AA80" i="5" s="1"/>
  <c r="U80" i="5"/>
  <c r="W80" i="5" s="1"/>
  <c r="M80" i="5"/>
  <c r="R80" i="5"/>
  <c r="T80" i="5" s="1"/>
  <c r="M93" i="5"/>
  <c r="R93" i="5"/>
  <c r="T93" i="5" s="1"/>
  <c r="O93" i="5"/>
  <c r="Q93" i="5" s="1"/>
  <c r="U93" i="5"/>
  <c r="W93" i="5" s="1"/>
  <c r="Y93" i="5"/>
  <c r="AA93" i="5" s="1"/>
  <c r="M171" i="5"/>
  <c r="U171" i="5"/>
  <c r="W171" i="5" s="1"/>
  <c r="R171" i="5"/>
  <c r="T171" i="5" s="1"/>
  <c r="Y171" i="5"/>
  <c r="AA171" i="5" s="1"/>
  <c r="O171" i="5"/>
  <c r="Q171" i="5" s="1"/>
  <c r="Y87" i="5"/>
  <c r="AA87" i="5" s="1"/>
  <c r="R87" i="5"/>
  <c r="T87" i="5" s="1"/>
  <c r="U87" i="5"/>
  <c r="W87" i="5" s="1"/>
  <c r="M87" i="5"/>
  <c r="O87" i="5"/>
  <c r="Q87" i="5" s="1"/>
  <c r="M54" i="5"/>
  <c r="U54" i="5"/>
  <c r="W54" i="5" s="1"/>
  <c r="R54" i="5"/>
  <c r="T54" i="5" s="1"/>
  <c r="O54" i="5"/>
  <c r="Q54" i="5" s="1"/>
  <c r="Y54" i="5"/>
  <c r="AA54" i="5" s="1"/>
  <c r="R167" i="5"/>
  <c r="T167" i="5" s="1"/>
  <c r="M167" i="5"/>
  <c r="U167" i="5"/>
  <c r="W167" i="5" s="1"/>
  <c r="O167" i="5"/>
  <c r="Q167" i="5" s="1"/>
  <c r="Y167" i="5"/>
  <c r="AA167" i="5" s="1"/>
  <c r="W210" i="6"/>
  <c r="O13" i="7" l="1"/>
  <c r="V40" i="7"/>
  <c r="V13" i="7"/>
  <c r="AG22" i="7"/>
  <c r="M9" i="7"/>
  <c r="AG16" i="7"/>
  <c r="O9" i="7"/>
  <c r="L179" i="4"/>
  <c r="L105" i="4"/>
  <c r="L66" i="4"/>
  <c r="L99" i="4"/>
  <c r="L92" i="4"/>
  <c r="L183" i="4"/>
  <c r="N20" i="7"/>
  <c r="Y66" i="7"/>
  <c r="AA200" i="7"/>
  <c r="FQ27" i="10"/>
  <c r="N129" i="7"/>
  <c r="M47" i="7"/>
  <c r="N57" i="7"/>
  <c r="M120" i="7"/>
  <c r="N84" i="7"/>
  <c r="N209" i="7"/>
  <c r="N74" i="7"/>
  <c r="N32" i="7"/>
  <c r="M78" i="7"/>
  <c r="M92" i="4"/>
  <c r="M122" i="7"/>
  <c r="S169" i="7"/>
  <c r="M183" i="4"/>
  <c r="M91" i="7"/>
  <c r="M105" i="4"/>
  <c r="N85" i="7"/>
  <c r="M99" i="4"/>
  <c r="M186" i="7"/>
  <c r="M88" i="7"/>
  <c r="N142" i="7"/>
  <c r="S165" i="7"/>
  <c r="M179" i="4"/>
  <c r="N161" i="7"/>
  <c r="M35" i="7"/>
  <c r="M15" i="7"/>
  <c r="N126" i="7"/>
  <c r="M13" i="7"/>
  <c r="M43" i="7"/>
  <c r="M100" i="7"/>
  <c r="S52" i="7"/>
  <c r="M66" i="4"/>
  <c r="M98" i="7"/>
  <c r="N75" i="7"/>
  <c r="M24" i="7"/>
  <c r="N19" i="7"/>
  <c r="M50" i="7"/>
  <c r="O50" i="7"/>
  <c r="O5" i="7"/>
  <c r="M5" i="7"/>
  <c r="AA13" i="7"/>
  <c r="N4" i="7"/>
  <c r="AE6" i="7"/>
  <c r="V8" i="7"/>
  <c r="AB176" i="7"/>
  <c r="R22" i="7"/>
  <c r="Q105" i="4"/>
  <c r="Q92" i="4"/>
  <c r="Q179" i="4"/>
  <c r="Q66" i="4"/>
  <c r="Q99" i="4"/>
  <c r="Q183" i="4"/>
  <c r="AC171" i="6"/>
  <c r="AG168" i="7"/>
  <c r="R161" i="6"/>
  <c r="V158" i="7"/>
  <c r="U96" i="6"/>
  <c r="Y93" i="7"/>
  <c r="R146" i="6"/>
  <c r="V143" i="7"/>
  <c r="V55" i="6"/>
  <c r="Z52" i="7"/>
  <c r="K91" i="6"/>
  <c r="O88" i="7"/>
  <c r="AC90" i="6"/>
  <c r="AG87" i="7"/>
  <c r="V81" i="6"/>
  <c r="Z78" i="7"/>
  <c r="AC76" i="6"/>
  <c r="AG73" i="7"/>
  <c r="AD23" i="6"/>
  <c r="AH20" i="7"/>
  <c r="AD79" i="6"/>
  <c r="AH76" i="7"/>
  <c r="AD94" i="6"/>
  <c r="AH91" i="7"/>
  <c r="AC205" i="6"/>
  <c r="AG202" i="7"/>
  <c r="AC84" i="6"/>
  <c r="AG81" i="7"/>
  <c r="Q84" i="6"/>
  <c r="U81" i="7"/>
  <c r="AD104" i="6"/>
  <c r="AH101" i="7"/>
  <c r="AA109" i="6"/>
  <c r="AE106" i="7"/>
  <c r="W143" i="6"/>
  <c r="AA140" i="7"/>
  <c r="W199" i="6"/>
  <c r="AA196" i="7"/>
  <c r="R113" i="6"/>
  <c r="V110" i="7"/>
  <c r="AA146" i="6"/>
  <c r="AE143" i="7"/>
  <c r="P168" i="6"/>
  <c r="T165" i="7"/>
  <c r="R168" i="6"/>
  <c r="V165" i="7"/>
  <c r="K50" i="6"/>
  <c r="O47" i="7"/>
  <c r="N90" i="6"/>
  <c r="R87" i="7"/>
  <c r="AC93" i="6"/>
  <c r="AG90" i="7"/>
  <c r="O81" i="6"/>
  <c r="S78" i="7"/>
  <c r="AD125" i="6"/>
  <c r="AH122" i="7"/>
  <c r="R181" i="6"/>
  <c r="V178" i="7"/>
  <c r="AA172" i="6"/>
  <c r="AE169" i="7"/>
  <c r="K57" i="6"/>
  <c r="O54" i="7"/>
  <c r="U204" i="6"/>
  <c r="Y201" i="7"/>
  <c r="AA204" i="6"/>
  <c r="AE201" i="7"/>
  <c r="AC92" i="6"/>
  <c r="AG89" i="7"/>
  <c r="AC70" i="6"/>
  <c r="AG67" i="7"/>
  <c r="FQ11" i="10"/>
  <c r="AA14" i="7"/>
  <c r="AC177" i="6"/>
  <c r="AG174" i="7"/>
  <c r="Q181" i="6"/>
  <c r="U178" i="7"/>
  <c r="AC172" i="6"/>
  <c r="AG169" i="7"/>
  <c r="AD172" i="6"/>
  <c r="AH169" i="7"/>
  <c r="O94" i="6"/>
  <c r="S91" i="7"/>
  <c r="AD25" i="6"/>
  <c r="AH22" i="7"/>
  <c r="U153" i="6"/>
  <c r="Y150" i="7"/>
  <c r="AD42" i="6"/>
  <c r="AH39" i="7"/>
  <c r="R99" i="6"/>
  <c r="V96" i="7"/>
  <c r="AB88" i="6"/>
  <c r="AF85" i="7"/>
  <c r="AA15" i="6"/>
  <c r="AE12" i="7"/>
  <c r="R46" i="6"/>
  <c r="V43" i="7"/>
  <c r="K116" i="6"/>
  <c r="O113" i="7"/>
  <c r="Q107" i="6"/>
  <c r="U104" i="7"/>
  <c r="K81" i="6"/>
  <c r="O78" i="7"/>
  <c r="K18" i="6"/>
  <c r="O15" i="7"/>
  <c r="AD69" i="6"/>
  <c r="AH66" i="7"/>
  <c r="Q165" i="6"/>
  <c r="U162" i="7"/>
  <c r="O63" i="7"/>
  <c r="N166" i="6"/>
  <c r="J88" i="6"/>
  <c r="N209" i="6"/>
  <c r="J202" i="6"/>
  <c r="O55" i="6"/>
  <c r="J84" i="6"/>
  <c r="I210" i="6"/>
  <c r="I189" i="6"/>
  <c r="J145" i="6"/>
  <c r="I143" i="6"/>
  <c r="I24" i="6"/>
  <c r="I53" i="6"/>
  <c r="I94" i="6"/>
  <c r="J78" i="6"/>
  <c r="I46" i="6"/>
  <c r="I81" i="6"/>
  <c r="I12" i="6"/>
  <c r="U93" i="6"/>
  <c r="AC22" i="6"/>
  <c r="J132" i="6"/>
  <c r="K8" i="6"/>
  <c r="I16" i="6"/>
  <c r="R16" i="6"/>
  <c r="AD12" i="6"/>
  <c r="W16" i="6"/>
  <c r="R60" i="6"/>
  <c r="AC81" i="6"/>
  <c r="R87" i="6"/>
  <c r="I91" i="6"/>
  <c r="P88" i="6"/>
  <c r="P172" i="6"/>
  <c r="I123" i="6"/>
  <c r="AD18" i="6"/>
  <c r="AC51" i="6"/>
  <c r="AD88" i="6"/>
  <c r="O172" i="6"/>
  <c r="J129" i="6"/>
  <c r="R66" i="6"/>
  <c r="AC82" i="6"/>
  <c r="Q47" i="6"/>
  <c r="K53" i="6"/>
  <c r="AC104" i="6"/>
  <c r="AA9" i="6"/>
  <c r="N87" i="6"/>
  <c r="AC72" i="6"/>
  <c r="AA111" i="6"/>
  <c r="U85" i="6"/>
  <c r="AC124" i="6"/>
  <c r="AC173" i="6"/>
  <c r="U58" i="6"/>
  <c r="AC94" i="6"/>
  <c r="I103" i="6"/>
  <c r="R84" i="6"/>
  <c r="AD210" i="6"/>
  <c r="AA50" i="6"/>
  <c r="K189" i="6"/>
  <c r="R40" i="6"/>
  <c r="AC200" i="6"/>
  <c r="W63" i="6"/>
  <c r="R11" i="6"/>
  <c r="I116" i="6"/>
  <c r="N57" i="6"/>
  <c r="I120" i="6"/>
  <c r="AB168" i="6"/>
  <c r="R27" i="6"/>
  <c r="AD205" i="6"/>
  <c r="N176" i="6"/>
  <c r="AA54" i="6"/>
  <c r="W17" i="6"/>
  <c r="J23" i="6"/>
  <c r="N25" i="6"/>
  <c r="Q37" i="6"/>
  <c r="I67" i="6"/>
  <c r="AA145" i="6"/>
  <c r="AC109" i="6"/>
  <c r="AA125" i="6"/>
  <c r="W201" i="6"/>
  <c r="U106" i="6"/>
  <c r="K38" i="6"/>
  <c r="AD92" i="6"/>
  <c r="AD103" i="6"/>
  <c r="U176" i="6"/>
  <c r="AC105" i="6"/>
  <c r="N94" i="6"/>
  <c r="Y179" i="6"/>
  <c r="I8" i="6"/>
  <c r="K120" i="6"/>
  <c r="J181" i="6"/>
  <c r="W203" i="6"/>
  <c r="W73" i="6"/>
  <c r="K12" i="6"/>
  <c r="AC78" i="6"/>
  <c r="I18" i="6"/>
  <c r="AC83" i="6"/>
  <c r="R85" i="6"/>
  <c r="AA22" i="6"/>
  <c r="U37" i="6"/>
  <c r="K163" i="6"/>
  <c r="U63" i="6"/>
  <c r="AA60" i="6"/>
  <c r="I57" i="6"/>
  <c r="AA168" i="6"/>
  <c r="AD120" i="6"/>
  <c r="AC7" i="6"/>
  <c r="W112" i="6"/>
  <c r="AA113" i="6"/>
  <c r="K67" i="6"/>
  <c r="AC48" i="6"/>
  <c r="Q59" i="6"/>
  <c r="V168" i="6"/>
  <c r="AD38" i="6"/>
  <c r="Q159" i="6"/>
  <c r="V94" i="6"/>
  <c r="AB81" i="6"/>
  <c r="K143" i="6"/>
  <c r="K101" i="6"/>
  <c r="AC68" i="6"/>
  <c r="AC25" i="6"/>
  <c r="R43" i="6"/>
  <c r="V172" i="6"/>
  <c r="AD202" i="6"/>
  <c r="AC17" i="6"/>
  <c r="Q88" i="6"/>
  <c r="J77" i="6"/>
  <c r="AD116" i="6"/>
  <c r="AC114" i="6"/>
  <c r="K103" i="6"/>
  <c r="AD31" i="6"/>
  <c r="AC19" i="6"/>
  <c r="P81" i="6"/>
  <c r="K66" i="6"/>
  <c r="AC49" i="6"/>
  <c r="AC96" i="6"/>
  <c r="AA74" i="6"/>
  <c r="AD213" i="6"/>
  <c r="K94" i="6"/>
  <c r="J22" i="6"/>
  <c r="AB23" i="6"/>
  <c r="R51" i="6"/>
  <c r="AD35" i="6"/>
  <c r="K46" i="6"/>
  <c r="K16" i="6"/>
  <c r="AC141" i="6"/>
  <c r="I163" i="6"/>
  <c r="K24" i="6"/>
  <c r="P55" i="6"/>
  <c r="Q42" i="6"/>
  <c r="K27" i="6"/>
  <c r="J212" i="6"/>
  <c r="J7" i="6"/>
  <c r="Q130" i="6"/>
  <c r="AC88" i="6"/>
  <c r="W81" i="6"/>
  <c r="K125" i="6"/>
  <c r="AC58" i="6"/>
  <c r="N31" i="6"/>
  <c r="O88" i="6"/>
  <c r="AC15" i="6"/>
  <c r="I31" i="6"/>
  <c r="AA103" i="6"/>
  <c r="R156" i="6"/>
  <c r="AB55" i="6"/>
  <c r="AD91" i="6"/>
  <c r="AC168" i="6"/>
  <c r="J35" i="6"/>
  <c r="AC71" i="6"/>
  <c r="J164" i="6"/>
  <c r="Q101" i="6"/>
  <c r="AB172" i="6"/>
  <c r="AB94" i="6"/>
  <c r="I27" i="6"/>
  <c r="J87" i="6"/>
  <c r="K31" i="6"/>
  <c r="U127" i="6"/>
  <c r="J201" i="6"/>
  <c r="AC107" i="6"/>
  <c r="J60" i="6"/>
  <c r="AC181" i="6"/>
  <c r="W120" i="6"/>
  <c r="P94" i="6"/>
  <c r="R102" i="6"/>
  <c r="AD105" i="6"/>
  <c r="K210" i="6"/>
  <c r="N58" i="6"/>
  <c r="K123" i="6"/>
  <c r="I66" i="6"/>
  <c r="Q66" i="6"/>
  <c r="AC73" i="6"/>
  <c r="W198" i="6"/>
  <c r="R176" i="6"/>
  <c r="V88" i="6"/>
  <c r="R96" i="6"/>
  <c r="AC146" i="6"/>
  <c r="AC55" i="6"/>
  <c r="O168" i="6"/>
  <c r="I50" i="6"/>
  <c r="AD44" i="6"/>
  <c r="AD81" i="6"/>
  <c r="I101" i="6"/>
  <c r="I125" i="6"/>
  <c r="R187" i="6"/>
  <c r="AC43" i="6"/>
  <c r="R76" i="6"/>
  <c r="U172" i="6"/>
  <c r="I38" i="6"/>
  <c r="AD57" i="6"/>
  <c r="AD9" i="6"/>
  <c r="AD48" i="6"/>
  <c r="U69" i="6"/>
  <c r="AC201" i="6"/>
  <c r="AD63" i="6"/>
  <c r="AC99" i="6"/>
  <c r="R109" i="6"/>
  <c r="Q69" i="6"/>
  <c r="R70" i="6"/>
  <c r="AC60" i="6"/>
  <c r="AA38" i="6"/>
  <c r="R124" i="6"/>
  <c r="U112" i="6"/>
  <c r="DX39" i="4"/>
  <c r="CE39" i="4"/>
  <c r="DS39" i="4"/>
  <c r="BP126" i="4"/>
  <c r="DI126" i="4"/>
  <c r="AE112" i="7" s="1"/>
  <c r="BP41" i="4"/>
  <c r="V27" i="7" s="1"/>
  <c r="CO41" i="4"/>
  <c r="AA27" i="7" s="1"/>
  <c r="AG41" i="4"/>
  <c r="O27" i="7" s="1"/>
  <c r="W41" i="4"/>
  <c r="DS158" i="4"/>
  <c r="W144" i="4"/>
  <c r="M130" i="7" s="1"/>
  <c r="AG144" i="4"/>
  <c r="O130" i="7" s="1"/>
  <c r="CT119" i="4"/>
  <c r="AD105" i="7" s="1"/>
  <c r="DI130" i="4"/>
  <c r="W130" i="4"/>
  <c r="M116" i="7" s="1"/>
  <c r="AG130" i="4"/>
  <c r="O116" i="7" s="1"/>
  <c r="DX130" i="4"/>
  <c r="AH116" i="7" s="1"/>
  <c r="DS191" i="4"/>
  <c r="AG177" i="7" s="1"/>
  <c r="DX191" i="4"/>
  <c r="AH177" i="7" s="1"/>
  <c r="DS52" i="4"/>
  <c r="BP202" i="4"/>
  <c r="V188" i="7" s="1"/>
  <c r="AV202" i="4"/>
  <c r="AB44" i="4"/>
  <c r="BP44" i="4"/>
  <c r="V30" i="7" s="1"/>
  <c r="BP197" i="4"/>
  <c r="V183" i="7" s="1"/>
  <c r="AB197" i="4"/>
  <c r="DX139" i="4"/>
  <c r="BP111" i="4"/>
  <c r="DX56" i="4"/>
  <c r="DS56" i="4"/>
  <c r="AG42" i="7" s="1"/>
  <c r="AV56" i="4"/>
  <c r="R42" i="7" s="1"/>
  <c r="AG91" i="4"/>
  <c r="O77" i="7" s="1"/>
  <c r="CJ91" i="4"/>
  <c r="Z77" i="7" s="1"/>
  <c r="DN91" i="4"/>
  <c r="AF77" i="7" s="1"/>
  <c r="DX91" i="4"/>
  <c r="DS91" i="4"/>
  <c r="AG77" i="7" s="1"/>
  <c r="W91" i="4"/>
  <c r="BF91" i="4"/>
  <c r="T77" i="7" s="1"/>
  <c r="BA91" i="4"/>
  <c r="CO91" i="4"/>
  <c r="AA77" i="7" s="1"/>
  <c r="DX165" i="4"/>
  <c r="AH151" i="7" s="1"/>
  <c r="AV165" i="4"/>
  <c r="R151" i="7" s="1"/>
  <c r="W155" i="4"/>
  <c r="DX155" i="4"/>
  <c r="AG155" i="4"/>
  <c r="BF21" i="4"/>
  <c r="DS21" i="4"/>
  <c r="AG7" i="7" s="1"/>
  <c r="AG21" i="4"/>
  <c r="CJ21" i="4"/>
  <c r="BA21" i="4"/>
  <c r="W21" i="4"/>
  <c r="DN21" i="4"/>
  <c r="AF7" i="7" s="1"/>
  <c r="DX21" i="4"/>
  <c r="AH7" i="7" s="1"/>
  <c r="AV72" i="4"/>
  <c r="R58" i="7" s="1"/>
  <c r="CE72" i="4"/>
  <c r="Y58" i="7" s="1"/>
  <c r="DS72" i="4"/>
  <c r="AG58" i="7" s="1"/>
  <c r="DS128" i="4"/>
  <c r="AG114" i="7" s="1"/>
  <c r="CE128" i="4"/>
  <c r="CE168" i="4"/>
  <c r="Y154" i="7" s="1"/>
  <c r="CT163" i="4"/>
  <c r="AD149" i="7" s="1"/>
  <c r="BK196" i="4"/>
  <c r="U182" i="7" s="1"/>
  <c r="BP196" i="4"/>
  <c r="V182" i="7" s="1"/>
  <c r="AV121" i="4"/>
  <c r="R107" i="7" s="1"/>
  <c r="DS121" i="4"/>
  <c r="AG107" i="7" s="1"/>
  <c r="W206" i="4"/>
  <c r="M192" i="7" s="1"/>
  <c r="AV206" i="4"/>
  <c r="AG206" i="4"/>
  <c r="AB40" i="4"/>
  <c r="N26" i="7" s="1"/>
  <c r="DX40" i="4"/>
  <c r="AH26" i="7" s="1"/>
  <c r="DS40" i="4"/>
  <c r="AG173" i="4"/>
  <c r="O159" i="7" s="1"/>
  <c r="W173" i="4"/>
  <c r="M159" i="7" s="1"/>
  <c r="CE208" i="4"/>
  <c r="Y194" i="7" s="1"/>
  <c r="CE171" i="4"/>
  <c r="Y157" i="7" s="1"/>
  <c r="AB37" i="4"/>
  <c r="N23" i="7" s="1"/>
  <c r="DS133" i="4"/>
  <c r="CT133" i="4"/>
  <c r="AD119" i="7" s="1"/>
  <c r="AV133" i="4"/>
  <c r="R119" i="7" s="1"/>
  <c r="AV43" i="4"/>
  <c r="R29" i="7" s="1"/>
  <c r="CT148" i="4"/>
  <c r="AD134" i="7" s="1"/>
  <c r="BK148" i="4"/>
  <c r="DS73" i="4"/>
  <c r="AG59" i="7" s="1"/>
  <c r="W178" i="4"/>
  <c r="M164" i="7" s="1"/>
  <c r="AG178" i="4"/>
  <c r="O164" i="7" s="1"/>
  <c r="BK25" i="4"/>
  <c r="CE25" i="4"/>
  <c r="Y11" i="7" s="1"/>
  <c r="BP137" i="4"/>
  <c r="V123" i="7" s="1"/>
  <c r="DS137" i="4"/>
  <c r="AG123" i="7" s="1"/>
  <c r="CY222" i="4"/>
  <c r="DS222" i="4"/>
  <c r="AG208" i="7" s="1"/>
  <c r="BA222" i="4"/>
  <c r="DN222" i="4"/>
  <c r="AF208" i="7" s="1"/>
  <c r="CJ222" i="4"/>
  <c r="Z208" i="7" s="1"/>
  <c r="CO75" i="4"/>
  <c r="AA61" i="7" s="1"/>
  <c r="BP75" i="4"/>
  <c r="AB201" i="4"/>
  <c r="DS201" i="4"/>
  <c r="AG187" i="7" s="1"/>
  <c r="BF201" i="4"/>
  <c r="T187" i="7" s="1"/>
  <c r="CJ201" i="4"/>
  <c r="Z187" i="7" s="1"/>
  <c r="DX201" i="4"/>
  <c r="AH187" i="7" s="1"/>
  <c r="DN201" i="4"/>
  <c r="BA201" i="4"/>
  <c r="AG86" i="4"/>
  <c r="W86" i="4"/>
  <c r="BP86" i="4"/>
  <c r="V72" i="7" s="1"/>
  <c r="CO86" i="4"/>
  <c r="AA72" i="7" s="1"/>
  <c r="DI186" i="4"/>
  <c r="AG45" i="4"/>
  <c r="W45" i="4"/>
  <c r="AG162" i="4"/>
  <c r="W162" i="4"/>
  <c r="M148" i="7" s="1"/>
  <c r="AB50" i="4"/>
  <c r="BP50" i="4"/>
  <c r="V36" i="7" s="1"/>
  <c r="DI50" i="4"/>
  <c r="AE36" i="7" s="1"/>
  <c r="Q241" i="4"/>
  <c r="M210" i="5"/>
  <c r="U210" i="5"/>
  <c r="W210" i="5" s="1"/>
  <c r="O210" i="5"/>
  <c r="Q210" i="5" s="1"/>
  <c r="Y210" i="5"/>
  <c r="AA210" i="5" s="1"/>
  <c r="R210" i="5"/>
  <c r="T210" i="5" s="1"/>
  <c r="O9" i="5"/>
  <c r="Q9" i="5" s="1"/>
  <c r="M9" i="5"/>
  <c r="Y9" i="5"/>
  <c r="AA9" i="5" s="1"/>
  <c r="R9" i="5"/>
  <c r="T9" i="5" s="1"/>
  <c r="U9" i="5"/>
  <c r="W9" i="5" s="1"/>
  <c r="R189" i="5"/>
  <c r="T189" i="5" s="1"/>
  <c r="Y189" i="5"/>
  <c r="AA189" i="5" s="1"/>
  <c r="O189" i="5"/>
  <c r="Q189" i="5" s="1"/>
  <c r="M189" i="5"/>
  <c r="U189" i="5"/>
  <c r="W189" i="5" s="1"/>
  <c r="M79" i="5"/>
  <c r="Y79" i="5"/>
  <c r="AA79" i="5" s="1"/>
  <c r="R79" i="5"/>
  <c r="T79" i="5" s="1"/>
  <c r="U79" i="5"/>
  <c r="W79" i="5" s="1"/>
  <c r="O79" i="5"/>
  <c r="Q79" i="5" s="1"/>
  <c r="Z7" i="7" l="1"/>
  <c r="Y114" i="7"/>
  <c r="S7" i="7"/>
  <c r="K85" i="7"/>
  <c r="T7" i="7"/>
  <c r="L222" i="4"/>
  <c r="L91" i="4"/>
  <c r="L21" i="4"/>
  <c r="K52" i="7"/>
  <c r="L201" i="4"/>
  <c r="M31" i="7"/>
  <c r="M77" i="7"/>
  <c r="M91" i="4"/>
  <c r="M27" i="7"/>
  <c r="M72" i="7"/>
  <c r="N187" i="7"/>
  <c r="M201" i="4"/>
  <c r="S208" i="7"/>
  <c r="M222" i="4"/>
  <c r="M21" i="4"/>
  <c r="M141" i="7"/>
  <c r="N30" i="7"/>
  <c r="N183" i="7"/>
  <c r="O7" i="7"/>
  <c r="M7" i="7"/>
  <c r="Q222" i="4"/>
  <c r="Q201" i="4"/>
  <c r="Q91" i="4"/>
  <c r="Q21" i="4"/>
  <c r="K78" i="7"/>
  <c r="K165" i="7"/>
  <c r="K91" i="7"/>
  <c r="K169" i="7"/>
  <c r="N36" i="7"/>
  <c r="K34" i="6"/>
  <c r="O31" i="7"/>
  <c r="AB190" i="6"/>
  <c r="AF187" i="7"/>
  <c r="AA119" i="6"/>
  <c r="AE116" i="7"/>
  <c r="X108" i="6"/>
  <c r="O80" i="6"/>
  <c r="S77" i="7"/>
  <c r="AD80" i="6"/>
  <c r="AH77" i="7"/>
  <c r="R100" i="6"/>
  <c r="V97" i="7"/>
  <c r="N191" i="6"/>
  <c r="R188" i="7"/>
  <c r="AB208" i="7"/>
  <c r="K208" i="7" s="1"/>
  <c r="Q137" i="6"/>
  <c r="U134" i="7"/>
  <c r="AC29" i="6"/>
  <c r="AG26" i="7"/>
  <c r="K144" i="6"/>
  <c r="O141" i="7"/>
  <c r="AC147" i="6"/>
  <c r="AG144" i="7"/>
  <c r="AC28" i="6"/>
  <c r="AG25" i="7"/>
  <c r="K75" i="6"/>
  <c r="O72" i="7"/>
  <c r="K195" i="6"/>
  <c r="O192" i="7"/>
  <c r="N195" i="6"/>
  <c r="R192" i="7"/>
  <c r="AD144" i="6"/>
  <c r="AH141" i="7"/>
  <c r="U28" i="6"/>
  <c r="Y25" i="7"/>
  <c r="K151" i="6"/>
  <c r="O148" i="7"/>
  <c r="AA175" i="6"/>
  <c r="AE172" i="7"/>
  <c r="O190" i="6"/>
  <c r="S187" i="7"/>
  <c r="V61" i="7"/>
  <c r="U11" i="7"/>
  <c r="AC122" i="6"/>
  <c r="AG119" i="7"/>
  <c r="AD45" i="6"/>
  <c r="AH42" i="7"/>
  <c r="AD128" i="6"/>
  <c r="AH125" i="7"/>
  <c r="AC41" i="6"/>
  <c r="AG38" i="7"/>
  <c r="R115" i="6"/>
  <c r="V112" i="7"/>
  <c r="AD28" i="6"/>
  <c r="AH25" i="7"/>
  <c r="I133" i="6"/>
  <c r="I34" i="6"/>
  <c r="I162" i="6"/>
  <c r="I30" i="6"/>
  <c r="I195" i="6"/>
  <c r="N154" i="6"/>
  <c r="I80" i="6"/>
  <c r="AC45" i="6"/>
  <c r="R30" i="6"/>
  <c r="AC61" i="6"/>
  <c r="N122" i="6"/>
  <c r="AC180" i="6"/>
  <c r="G55" i="6"/>
  <c r="G88" i="6"/>
  <c r="G94" i="6"/>
  <c r="G81" i="6"/>
  <c r="G168" i="6"/>
  <c r="G172" i="6"/>
  <c r="AB10" i="6"/>
  <c r="P10" i="6"/>
  <c r="V10" i="6"/>
  <c r="N45" i="6"/>
  <c r="K119" i="6"/>
  <c r="AC211" i="6"/>
  <c r="R126" i="6"/>
  <c r="R186" i="6"/>
  <c r="V80" i="6"/>
  <c r="N61" i="6"/>
  <c r="X122" i="6"/>
  <c r="AD180" i="6"/>
  <c r="W30" i="6"/>
  <c r="N32" i="6"/>
  <c r="X152" i="6"/>
  <c r="AD10" i="6"/>
  <c r="W64" i="6"/>
  <c r="J26" i="6"/>
  <c r="U157" i="6"/>
  <c r="J29" i="6"/>
  <c r="AC62" i="6"/>
  <c r="K133" i="6"/>
  <c r="U117" i="6"/>
  <c r="W75" i="6"/>
  <c r="CY13" i="10"/>
  <c r="CY21" i="10"/>
  <c r="CY29" i="10"/>
  <c r="CE21" i="10"/>
  <c r="CE29" i="10"/>
  <c r="CE13" i="10"/>
  <c r="I10" i="6"/>
  <c r="K167" i="6"/>
  <c r="AC190" i="6"/>
  <c r="J39" i="6"/>
  <c r="AC126" i="6"/>
  <c r="V190" i="6"/>
  <c r="AB211" i="6"/>
  <c r="R185" i="6"/>
  <c r="J186" i="6"/>
  <c r="R75" i="6"/>
  <c r="AA39" i="6"/>
  <c r="I75" i="6"/>
  <c r="R33" i="6"/>
  <c r="AB80" i="6"/>
  <c r="K162" i="6"/>
  <c r="AD154" i="6"/>
  <c r="AD119" i="6"/>
  <c r="V211" i="6"/>
  <c r="I167" i="6"/>
  <c r="U197" i="6"/>
  <c r="P80" i="6"/>
  <c r="R191" i="6"/>
  <c r="AD190" i="6"/>
  <c r="J190" i="6"/>
  <c r="Y211" i="6"/>
  <c r="U14" i="6"/>
  <c r="K30" i="6"/>
  <c r="K10" i="6"/>
  <c r="O211" i="6"/>
  <c r="AD29" i="6"/>
  <c r="X137" i="6"/>
  <c r="AC110" i="6"/>
  <c r="K80" i="6"/>
  <c r="I144" i="6"/>
  <c r="J33" i="6"/>
  <c r="AC10" i="6"/>
  <c r="AC117" i="6"/>
  <c r="N110" i="6"/>
  <c r="AA115" i="6"/>
  <c r="P190" i="6"/>
  <c r="R39" i="6"/>
  <c r="U61" i="6"/>
  <c r="AC80" i="6"/>
  <c r="Q14" i="6"/>
  <c r="I119" i="6"/>
  <c r="W80" i="6"/>
  <c r="Q185" i="6"/>
  <c r="U160" i="6"/>
  <c r="R64" i="6"/>
  <c r="O10" i="6"/>
  <c r="I151" i="6"/>
  <c r="Q235" i="4"/>
  <c r="K7" i="7" l="1"/>
  <c r="K187" i="7"/>
  <c r="K77" i="7"/>
  <c r="G211" i="6"/>
  <c r="G80" i="6"/>
  <c r="G10" i="6"/>
  <c r="G190" i="6"/>
  <c r="CY9" i="10"/>
  <c r="CE9" i="10"/>
  <c r="CY17" i="10"/>
  <c r="CE17" i="10"/>
  <c r="AQ7" i="5" l="1"/>
  <c r="AH7" i="5" s="1"/>
  <c r="BJ7" i="5" l="1"/>
  <c r="AF7" i="5"/>
  <c r="BL7" i="5"/>
  <c r="BK7" i="5"/>
  <c r="AG7" i="5"/>
  <c r="X7" i="5" l="1"/>
  <c r="X2" i="5" s="1"/>
  <c r="V7" i="5"/>
  <c r="AI7" i="5"/>
  <c r="AK7" i="5"/>
  <c r="AJ7" i="5"/>
  <c r="Q16" i="9" l="1"/>
  <c r="Q12" i="9"/>
  <c r="Q28" i="9"/>
  <c r="Q17" i="9"/>
  <c r="Q8" i="9"/>
  <c r="L7" i="5"/>
  <c r="Z7" i="5"/>
  <c r="AB7" i="5"/>
  <c r="AB2" i="5" s="1"/>
  <c r="V2" i="5"/>
  <c r="Q6" i="9"/>
  <c r="Q13" i="9"/>
  <c r="Q14" i="9" s="1"/>
  <c r="Q9" i="9"/>
  <c r="Q34" i="9"/>
  <c r="Q21" i="9"/>
  <c r="Q22" i="9" s="1"/>
  <c r="Q18" i="9" l="1"/>
  <c r="R16" i="9"/>
  <c r="R12" i="9"/>
  <c r="M16" i="9"/>
  <c r="N16" i="9" s="1"/>
  <c r="M12" i="9"/>
  <c r="N12" i="9" s="1"/>
  <c r="M28" i="9"/>
  <c r="N28" i="9" s="1"/>
  <c r="M17" i="9"/>
  <c r="R28" i="9"/>
  <c r="R17" i="9"/>
  <c r="Q10" i="9"/>
  <c r="Q30" i="9"/>
  <c r="R8" i="9"/>
  <c r="N29" i="9"/>
  <c r="M8" i="9"/>
  <c r="N8" i="9" s="1"/>
  <c r="M21" i="9"/>
  <c r="M22" i="9" s="1"/>
  <c r="N22" i="9" s="1"/>
  <c r="M34" i="9"/>
  <c r="N34" i="9" s="1"/>
  <c r="M6" i="9"/>
  <c r="N6" i="9" s="1"/>
  <c r="M13" i="9"/>
  <c r="M9" i="9"/>
  <c r="N9" i="9" s="1"/>
  <c r="L2" i="5"/>
  <c r="R6" i="9"/>
  <c r="R13" i="9"/>
  <c r="R34" i="9"/>
  <c r="R21" i="9"/>
  <c r="R22" i="9" s="1"/>
  <c r="Z2" i="5"/>
  <c r="R9" i="9"/>
  <c r="M14" i="9" l="1"/>
  <c r="N14" i="9" s="1"/>
  <c r="R14" i="9"/>
  <c r="R18" i="9"/>
  <c r="M18" i="9"/>
  <c r="N18" i="9" s="1"/>
  <c r="R10" i="9"/>
  <c r="R30" i="9"/>
  <c r="N13" i="9"/>
  <c r="M30" i="9"/>
  <c r="N30" i="9" s="1"/>
  <c r="M10" i="9"/>
  <c r="N10" i="9" s="1"/>
  <c r="N17" i="9"/>
  <c r="N21" i="9"/>
  <c r="K117" i="5" l="1"/>
  <c r="CE129" i="4" l="1"/>
  <c r="CJ129" i="4"/>
  <c r="DN129" i="4"/>
  <c r="BF129" i="4"/>
  <c r="U117" i="5"/>
  <c r="W117" i="5" s="1"/>
  <c r="R117" i="5"/>
  <c r="T117" i="5" s="1"/>
  <c r="M117" i="5"/>
  <c r="O117" i="5"/>
  <c r="Q117" i="5" s="1"/>
  <c r="Y117" i="5"/>
  <c r="AA117" i="5" s="1"/>
  <c r="BA129" i="4"/>
  <c r="DS129" i="4"/>
  <c r="DX129" i="4"/>
  <c r="L129" i="4" l="1"/>
  <c r="M129" i="4"/>
  <c r="T115" i="7"/>
  <c r="P118" i="6"/>
  <c r="AF115" i="7"/>
  <c r="AB118" i="6"/>
  <c r="Z115" i="7"/>
  <c r="V118" i="6"/>
  <c r="U118" i="6"/>
  <c r="Y115" i="7"/>
  <c r="Q129" i="4"/>
  <c r="S115" i="7"/>
  <c r="O118" i="6"/>
  <c r="AG115" i="7"/>
  <c r="AC118" i="6"/>
  <c r="AH115" i="7"/>
  <c r="AD118" i="6"/>
  <c r="G118" i="6" l="1"/>
  <c r="K115" i="7"/>
  <c r="BF50" i="4" l="1"/>
  <c r="K38" i="5"/>
  <c r="BF114" i="4"/>
  <c r="K102" i="5"/>
  <c r="T100" i="7" l="1"/>
  <c r="P103" i="6"/>
  <c r="P39" i="6"/>
  <c r="T36" i="7"/>
  <c r="Y102" i="5"/>
  <c r="AA102" i="5" s="1"/>
  <c r="U102" i="5"/>
  <c r="W102" i="5" s="1"/>
  <c r="M102" i="5"/>
  <c r="O102" i="5"/>
  <c r="Q102" i="5" s="1"/>
  <c r="R102" i="5"/>
  <c r="T102" i="5" s="1"/>
  <c r="Y38" i="5"/>
  <c r="AA38" i="5" s="1"/>
  <c r="U38" i="5"/>
  <c r="W38" i="5" s="1"/>
  <c r="O38" i="5"/>
  <c r="Q38" i="5" s="1"/>
  <c r="M38" i="5"/>
  <c r="R38" i="5"/>
  <c r="T38" i="5" s="1"/>
  <c r="CT114" i="4"/>
  <c r="AD100" i="7" s="1"/>
  <c r="DN114" i="4"/>
  <c r="BA114" i="4"/>
  <c r="DS114" i="4"/>
  <c r="CJ114" i="4"/>
  <c r="BK50" i="4"/>
  <c r="DX50" i="4"/>
  <c r="CT50" i="4"/>
  <c r="AD36" i="7" s="1"/>
  <c r="BA50" i="4"/>
  <c r="DS50" i="4"/>
  <c r="DN50" i="4"/>
  <c r="CJ50" i="4"/>
  <c r="L114" i="4" l="1"/>
  <c r="L50" i="4"/>
  <c r="M50" i="4"/>
  <c r="M114" i="4"/>
  <c r="Q114" i="4"/>
  <c r="Q50" i="4"/>
  <c r="X103" i="6"/>
  <c r="AC39" i="6"/>
  <c r="AG36" i="7"/>
  <c r="Q39" i="6"/>
  <c r="U36" i="7"/>
  <c r="AB103" i="6"/>
  <c r="AF100" i="7"/>
  <c r="Z100" i="7"/>
  <c r="V103" i="6"/>
  <c r="S36" i="7"/>
  <c r="O39" i="6"/>
  <c r="Z36" i="7"/>
  <c r="V39" i="6"/>
  <c r="X39" i="6"/>
  <c r="AG100" i="7"/>
  <c r="AC103" i="6"/>
  <c r="AB39" i="6"/>
  <c r="AF36" i="7"/>
  <c r="AD39" i="6"/>
  <c r="AH36" i="7"/>
  <c r="S100" i="7"/>
  <c r="O103" i="6"/>
  <c r="K100" i="7" l="1"/>
  <c r="G39" i="6"/>
  <c r="G103" i="6"/>
  <c r="K36" i="7"/>
  <c r="K133" i="5" l="1"/>
  <c r="BF145" i="4" l="1"/>
  <c r="T131" i="7" s="1"/>
  <c r="CO145" i="4"/>
  <c r="AB145" i="4"/>
  <c r="DX145" i="4"/>
  <c r="R133" i="5"/>
  <c r="T133" i="5" s="1"/>
  <c r="Y133" i="5"/>
  <c r="AA133" i="5" s="1"/>
  <c r="U133" i="5"/>
  <c r="W133" i="5" s="1"/>
  <c r="O133" i="5"/>
  <c r="Q133" i="5" s="1"/>
  <c r="M133" i="5"/>
  <c r="BU145" i="4"/>
  <c r="BP145" i="4"/>
  <c r="BA145" i="4"/>
  <c r="DN145" i="4"/>
  <c r="CJ145" i="4"/>
  <c r="DS145" i="4"/>
  <c r="L145" i="4" l="1"/>
  <c r="M145" i="4"/>
  <c r="P134" i="6"/>
  <c r="AD134" i="6"/>
  <c r="AH131" i="7"/>
  <c r="J134" i="6"/>
  <c r="N131" i="7"/>
  <c r="W134" i="6"/>
  <c r="AA131" i="7"/>
  <c r="Q145" i="4"/>
  <c r="AF131" i="7"/>
  <c r="AB134" i="6"/>
  <c r="AC134" i="6"/>
  <c r="AG131" i="7"/>
  <c r="R134" i="6"/>
  <c r="V131" i="7"/>
  <c r="S131" i="7"/>
  <c r="O134" i="6"/>
  <c r="Z131" i="7"/>
  <c r="V134" i="6"/>
  <c r="W131" i="7"/>
  <c r="S134" i="6"/>
  <c r="G134" i="6" l="1"/>
  <c r="K131" i="7"/>
  <c r="K146" i="5" l="1"/>
  <c r="BF158" i="4" l="1"/>
  <c r="T144" i="7" s="1"/>
  <c r="R158" i="4"/>
  <c r="DX158" i="4"/>
  <c r="U146" i="5"/>
  <c r="W146" i="5" s="1"/>
  <c r="O146" i="5"/>
  <c r="Q146" i="5" s="1"/>
  <c r="Y146" i="5"/>
  <c r="AA146" i="5" s="1"/>
  <c r="R146" i="5"/>
  <c r="T146" i="5" s="1"/>
  <c r="M146" i="5"/>
  <c r="CT158" i="4"/>
  <c r="AD144" i="7" s="1"/>
  <c r="DD158" i="4"/>
  <c r="AC144" i="7" s="1"/>
  <c r="BP158" i="4"/>
  <c r="BA158" i="4"/>
  <c r="CJ158" i="4"/>
  <c r="DN158" i="4"/>
  <c r="W158" i="4"/>
  <c r="AG158" i="4"/>
  <c r="K190" i="5"/>
  <c r="L158" i="4" l="1"/>
  <c r="M158" i="4"/>
  <c r="P147" i="6"/>
  <c r="BF202" i="4"/>
  <c r="T188" i="7" s="1"/>
  <c r="DD202" i="4"/>
  <c r="AC188" i="7" s="1"/>
  <c r="DI202" i="4"/>
  <c r="W202" i="4"/>
  <c r="AG202" i="4"/>
  <c r="AD147" i="6"/>
  <c r="AH144" i="7"/>
  <c r="L144" i="7"/>
  <c r="H147" i="6"/>
  <c r="Q158" i="4"/>
  <c r="M144" i="7"/>
  <c r="I147" i="6"/>
  <c r="R147" i="6"/>
  <c r="V144" i="7"/>
  <c r="U190" i="5"/>
  <c r="W190" i="5" s="1"/>
  <c r="M190" i="5"/>
  <c r="Y190" i="5"/>
  <c r="AA190" i="5" s="1"/>
  <c r="R190" i="5"/>
  <c r="T190" i="5" s="1"/>
  <c r="O190" i="5"/>
  <c r="Q190" i="5" s="1"/>
  <c r="AF144" i="7"/>
  <c r="AB147" i="6"/>
  <c r="Z147" i="6"/>
  <c r="CT202" i="4"/>
  <c r="AD188" i="7" s="1"/>
  <c r="DX202" i="4"/>
  <c r="CY202" i="4"/>
  <c r="BA202" i="4"/>
  <c r="CJ202" i="4"/>
  <c r="DN202" i="4"/>
  <c r="DS202" i="4"/>
  <c r="Z144" i="7"/>
  <c r="V147" i="6"/>
  <c r="X147" i="6"/>
  <c r="O144" i="7"/>
  <c r="K147" i="6"/>
  <c r="S144" i="7"/>
  <c r="O147" i="6"/>
  <c r="L202" i="4" l="1"/>
  <c r="M202" i="4"/>
  <c r="P191" i="6"/>
  <c r="M188" i="7"/>
  <c r="I191" i="6"/>
  <c r="AA191" i="6"/>
  <c r="AE188" i="7"/>
  <c r="Z191" i="6"/>
  <c r="K191" i="6"/>
  <c r="O188" i="7"/>
  <c r="Q202" i="4"/>
  <c r="AG188" i="7"/>
  <c r="AC191" i="6"/>
  <c r="Y191" i="6"/>
  <c r="AB188" i="7"/>
  <c r="G147" i="6"/>
  <c r="AB191" i="6"/>
  <c r="AF188" i="7"/>
  <c r="AD191" i="6"/>
  <c r="AH188" i="7"/>
  <c r="V191" i="6"/>
  <c r="Z188" i="7"/>
  <c r="X191" i="6"/>
  <c r="S188" i="7"/>
  <c r="O191" i="6"/>
  <c r="K144" i="7"/>
  <c r="K188" i="7" l="1"/>
  <c r="G191" i="6"/>
  <c r="BF122" i="4" l="1"/>
  <c r="K110" i="5"/>
  <c r="BF123" i="4"/>
  <c r="K111" i="5"/>
  <c r="P112" i="6" l="1"/>
  <c r="T109" i="7"/>
  <c r="T108" i="7"/>
  <c r="P111" i="6"/>
  <c r="Y110" i="5"/>
  <c r="AA110" i="5" s="1"/>
  <c r="U110" i="5"/>
  <c r="W110" i="5" s="1"/>
  <c r="M110" i="5"/>
  <c r="O110" i="5"/>
  <c r="Q110" i="5" s="1"/>
  <c r="R110" i="5"/>
  <c r="T110" i="5" s="1"/>
  <c r="Y111" i="5"/>
  <c r="AA111" i="5" s="1"/>
  <c r="M111" i="5"/>
  <c r="U111" i="5"/>
  <c r="W111" i="5" s="1"/>
  <c r="R111" i="5"/>
  <c r="T111" i="5" s="1"/>
  <c r="O111" i="5"/>
  <c r="Q111" i="5" s="1"/>
  <c r="AB123" i="4"/>
  <c r="DS123" i="4"/>
  <c r="DN123" i="4"/>
  <c r="BP123" i="4"/>
  <c r="CJ123" i="4"/>
  <c r="BA123" i="4"/>
  <c r="BU122" i="4"/>
  <c r="BA122" i="4"/>
  <c r="BP122" i="4"/>
  <c r="CJ122" i="4"/>
  <c r="DS122" i="4"/>
  <c r="DN122" i="4"/>
  <c r="L122" i="4" l="1"/>
  <c r="L123" i="4"/>
  <c r="M123" i="4"/>
  <c r="M122" i="4"/>
  <c r="Q122" i="4"/>
  <c r="Q123" i="4"/>
  <c r="AF108" i="7"/>
  <c r="AB111" i="6"/>
  <c r="S109" i="7"/>
  <c r="O112" i="6"/>
  <c r="S111" i="6"/>
  <c r="W108" i="7"/>
  <c r="Z108" i="7"/>
  <c r="V111" i="6"/>
  <c r="V109" i="7"/>
  <c r="R112" i="6"/>
  <c r="V108" i="7"/>
  <c r="R111" i="6"/>
  <c r="AB112" i="6"/>
  <c r="AF109" i="7"/>
  <c r="AC112" i="6"/>
  <c r="AG109" i="7"/>
  <c r="S108" i="7"/>
  <c r="O111" i="6"/>
  <c r="AG108" i="7"/>
  <c r="AC111" i="6"/>
  <c r="Z109" i="7"/>
  <c r="V112" i="6"/>
  <c r="J112" i="6"/>
  <c r="N109" i="7"/>
  <c r="G111" i="6" l="1"/>
  <c r="K109" i="7"/>
  <c r="G112" i="6"/>
  <c r="K108" i="7"/>
  <c r="K4" i="5" l="1"/>
  <c r="M4" i="5" l="1"/>
  <c r="U4" i="5"/>
  <c r="Y4" i="5"/>
  <c r="R4" i="5"/>
  <c r="O4" i="5"/>
  <c r="W4" i="5" l="1"/>
  <c r="Q4" i="5"/>
  <c r="Q16" i="4"/>
  <c r="T4" i="5"/>
  <c r="AA4" i="5"/>
  <c r="R218" i="20" l="1"/>
  <c r="R216" i="20"/>
  <c r="R217" i="20"/>
  <c r="R215" i="20"/>
  <c r="R220" i="20"/>
  <c r="R219" i="20"/>
  <c r="R169" i="20"/>
  <c r="R85" i="20"/>
  <c r="R52" i="20"/>
  <c r="R165" i="20"/>
  <c r="R78" i="20"/>
  <c r="R91" i="20"/>
  <c r="R7" i="20"/>
  <c r="R261" i="20"/>
  <c r="R77" i="20"/>
  <c r="R222" i="20"/>
  <c r="R187" i="20"/>
  <c r="R252" i="20"/>
  <c r="R237" i="20"/>
  <c r="R208" i="20"/>
  <c r="R239" i="20"/>
  <c r="R255" i="20"/>
  <c r="R223" i="20"/>
  <c r="R227" i="20"/>
  <c r="R259" i="20"/>
  <c r="R247" i="20"/>
  <c r="R238" i="20"/>
  <c r="R254" i="20"/>
  <c r="R232" i="20"/>
  <c r="R246" i="20"/>
  <c r="R262" i="20"/>
  <c r="R241" i="20"/>
  <c r="R229" i="20"/>
  <c r="R233" i="20"/>
  <c r="R253" i="20"/>
  <c r="R230" i="20"/>
  <c r="R248" i="20"/>
  <c r="R256" i="20"/>
  <c r="R226" i="20"/>
  <c r="R235" i="20"/>
  <c r="R240" i="20"/>
  <c r="R231" i="20"/>
  <c r="R260" i="20"/>
  <c r="R250" i="20"/>
  <c r="R242" i="20"/>
  <c r="R224" i="20"/>
  <c r="R234" i="20"/>
  <c r="R257" i="20"/>
  <c r="R221" i="20"/>
  <c r="R249" i="20"/>
  <c r="R245" i="20"/>
  <c r="R225" i="20"/>
  <c r="R244" i="20"/>
  <c r="R236" i="20"/>
  <c r="R251" i="20"/>
  <c r="R243" i="20"/>
  <c r="R258" i="20"/>
  <c r="R228" i="20"/>
  <c r="R115" i="20"/>
  <c r="R36" i="20"/>
  <c r="R100" i="20"/>
  <c r="R131" i="20"/>
  <c r="R144" i="20"/>
  <c r="R188" i="20"/>
  <c r="R109" i="20"/>
  <c r="R108" i="20"/>
  <c r="K113" i="5"/>
  <c r="K74" i="5"/>
  <c r="K68" i="5"/>
  <c r="O74" i="5" l="1"/>
  <c r="Q74" i="5" s="1"/>
  <c r="M74" i="5"/>
  <c r="Y74" i="5"/>
  <c r="AA74" i="5" s="1"/>
  <c r="U74" i="5"/>
  <c r="W74" i="5" s="1"/>
  <c r="R74" i="5"/>
  <c r="T74" i="5" s="1"/>
  <c r="M68" i="5"/>
  <c r="Y68" i="5"/>
  <c r="AA68" i="5" s="1"/>
  <c r="R68" i="5"/>
  <c r="T68" i="5" s="1"/>
  <c r="U68" i="5"/>
  <c r="W68" i="5" s="1"/>
  <c r="O68" i="5"/>
  <c r="Q68" i="5" s="1"/>
  <c r="O113" i="5"/>
  <c r="Q113" i="5" s="1"/>
  <c r="M113" i="5"/>
  <c r="Y113" i="5"/>
  <c r="AA113" i="5" s="1"/>
  <c r="R113" i="5"/>
  <c r="T113" i="5" s="1"/>
  <c r="U113" i="5"/>
  <c r="W113" i="5" s="1"/>
  <c r="BF86" i="4"/>
  <c r="BF125" i="4"/>
  <c r="BF80" i="4"/>
  <c r="P75" i="6" l="1"/>
  <c r="T72" i="7"/>
  <c r="T66" i="7"/>
  <c r="P69" i="6"/>
  <c r="T111" i="7"/>
  <c r="P114" i="6"/>
  <c r="Q125" i="4"/>
  <c r="R111" i="20" s="1"/>
  <c r="Q80" i="4"/>
  <c r="R66" i="20" s="1"/>
  <c r="Q86" i="4"/>
  <c r="R72" i="20" s="1"/>
  <c r="DD125" i="4"/>
  <c r="AC111" i="7" s="1"/>
  <c r="R125" i="4"/>
  <c r="CJ125" i="4"/>
  <c r="W125" i="4"/>
  <c r="DX125" i="4"/>
  <c r="AG125" i="4"/>
  <c r="DN125" i="4"/>
  <c r="BA125" i="4"/>
  <c r="CT86" i="4"/>
  <c r="AD72" i="7" s="1"/>
  <c r="DI86" i="4"/>
  <c r="BA86" i="4"/>
  <c r="DN86" i="4"/>
  <c r="DS86" i="4"/>
  <c r="CJ86" i="4"/>
  <c r="AB80" i="4"/>
  <c r="BP80" i="4"/>
  <c r="BA80" i="4"/>
  <c r="CJ80" i="4"/>
  <c r="DN80" i="4"/>
  <c r="DS80" i="4"/>
  <c r="L86" i="4" l="1"/>
  <c r="L80" i="4"/>
  <c r="L125" i="4"/>
  <c r="M86" i="4"/>
  <c r="M80" i="4"/>
  <c r="M125" i="4"/>
  <c r="AB69" i="6"/>
  <c r="AF66" i="7"/>
  <c r="AF72" i="7"/>
  <c r="AB75" i="6"/>
  <c r="K114" i="6"/>
  <c r="O111" i="7"/>
  <c r="L111" i="7"/>
  <c r="H114" i="6"/>
  <c r="Z66" i="7"/>
  <c r="V69" i="6"/>
  <c r="N66" i="7"/>
  <c r="J69" i="6"/>
  <c r="S72" i="7"/>
  <c r="O75" i="6"/>
  <c r="AH111" i="7"/>
  <c r="AD114" i="6"/>
  <c r="Z114" i="6"/>
  <c r="S66" i="7"/>
  <c r="O69" i="6"/>
  <c r="Z72" i="7"/>
  <c r="V75" i="6"/>
  <c r="AA75" i="6"/>
  <c r="AE72" i="7"/>
  <c r="S111" i="7"/>
  <c r="O114" i="6"/>
  <c r="M111" i="7"/>
  <c r="I114" i="6"/>
  <c r="AC69" i="6"/>
  <c r="AG66" i="7"/>
  <c r="R69" i="6"/>
  <c r="V66" i="7"/>
  <c r="AG72" i="7"/>
  <c r="AC75" i="6"/>
  <c r="X75" i="6"/>
  <c r="AF111" i="7"/>
  <c r="AB114" i="6"/>
  <c r="Z111" i="7"/>
  <c r="V114" i="6"/>
  <c r="K90" i="5"/>
  <c r="G69" i="6" l="1"/>
  <c r="K111" i="7"/>
  <c r="O90" i="5"/>
  <c r="Q90" i="5" s="1"/>
  <c r="U90" i="5"/>
  <c r="W90" i="5" s="1"/>
  <c r="R90" i="5"/>
  <c r="T90" i="5" s="1"/>
  <c r="M90" i="5"/>
  <c r="Y90" i="5"/>
  <c r="AA90" i="5" s="1"/>
  <c r="K72" i="7"/>
  <c r="K66" i="7"/>
  <c r="G75" i="6"/>
  <c r="G114" i="6"/>
  <c r="BF102" i="4"/>
  <c r="P91" i="6" l="1"/>
  <c r="T88" i="7"/>
  <c r="Q102" i="4"/>
  <c r="R88" i="20" s="1"/>
  <c r="BP102" i="4"/>
  <c r="CT102" i="4"/>
  <c r="AD88" i="7" s="1"/>
  <c r="DN102" i="4"/>
  <c r="CJ102" i="4"/>
  <c r="DS102" i="4"/>
  <c r="BA102" i="4"/>
  <c r="L102" i="4" l="1"/>
  <c r="M102" i="4"/>
  <c r="AG88" i="7"/>
  <c r="AC91" i="6"/>
  <c r="V88" i="7"/>
  <c r="R91" i="6"/>
  <c r="Z88" i="7"/>
  <c r="V91" i="6"/>
  <c r="AF88" i="7"/>
  <c r="AB91" i="6"/>
  <c r="S88" i="7"/>
  <c r="O91" i="6"/>
  <c r="X91" i="6"/>
  <c r="K88" i="7" l="1"/>
  <c r="G91" i="6"/>
  <c r="K213" i="5" l="1"/>
  <c r="K211" i="5"/>
  <c r="K208" i="5"/>
  <c r="K206" i="5"/>
  <c r="K205" i="5"/>
  <c r="K203" i="5"/>
  <c r="K200" i="5"/>
  <c r="K198" i="5"/>
  <c r="K197" i="5"/>
  <c r="K192" i="5"/>
  <c r="K186" i="5"/>
  <c r="K175" i="5"/>
  <c r="K172" i="5"/>
  <c r="K170" i="5"/>
  <c r="K165" i="5"/>
  <c r="K164" i="5"/>
  <c r="K159" i="5"/>
  <c r="K157" i="5"/>
  <c r="K154" i="5"/>
  <c r="K152" i="5"/>
  <c r="K150" i="5"/>
  <c r="K147" i="5"/>
  <c r="K144" i="5"/>
  <c r="K143" i="5"/>
  <c r="K142" i="5"/>
  <c r="K141" i="5"/>
  <c r="K140" i="5"/>
  <c r="K139" i="5"/>
  <c r="K138" i="5"/>
  <c r="K136" i="5"/>
  <c r="K135" i="5"/>
  <c r="K134" i="5"/>
  <c r="K131" i="5"/>
  <c r="K130" i="5"/>
  <c r="K126" i="5"/>
  <c r="K125" i="5"/>
  <c r="K124" i="5"/>
  <c r="K123" i="5"/>
  <c r="K122" i="5"/>
  <c r="K114" i="5"/>
  <c r="K112" i="5"/>
  <c r="K108" i="5"/>
  <c r="K106" i="5"/>
  <c r="K103" i="5"/>
  <c r="K101" i="5"/>
  <c r="K99" i="5"/>
  <c r="K97" i="5"/>
  <c r="K96" i="5"/>
  <c r="K94" i="5"/>
  <c r="K92" i="5"/>
  <c r="K91" i="5"/>
  <c r="K86" i="5"/>
  <c r="K85" i="5"/>
  <c r="K84" i="5"/>
  <c r="K83" i="5"/>
  <c r="K81" i="5"/>
  <c r="K78" i="5"/>
  <c r="K77" i="5"/>
  <c r="K76" i="5"/>
  <c r="K75" i="5"/>
  <c r="K66" i="5"/>
  <c r="K65" i="5"/>
  <c r="K63" i="5"/>
  <c r="K62" i="5"/>
  <c r="K55" i="5"/>
  <c r="K53" i="5"/>
  <c r="K46" i="5"/>
  <c r="K43" i="5"/>
  <c r="K35" i="5"/>
  <c r="K32" i="5"/>
  <c r="K26" i="5"/>
  <c r="K24" i="5"/>
  <c r="K23" i="5"/>
  <c r="K22" i="5"/>
  <c r="K21" i="5"/>
  <c r="K15" i="5"/>
  <c r="K14" i="5"/>
  <c r="K13" i="5"/>
  <c r="K12" i="5"/>
  <c r="R26" i="5" l="1"/>
  <c r="T26" i="5" s="1"/>
  <c r="M26" i="5"/>
  <c r="Y26" i="5"/>
  <c r="AA26" i="5" s="1"/>
  <c r="O26" i="5"/>
  <c r="Q26" i="5" s="1"/>
  <c r="U26" i="5"/>
  <c r="W26" i="5" s="1"/>
  <c r="Y63" i="5"/>
  <c r="AA63" i="5" s="1"/>
  <c r="R63" i="5"/>
  <c r="T63" i="5" s="1"/>
  <c r="M63" i="5"/>
  <c r="O63" i="5"/>
  <c r="Q63" i="5" s="1"/>
  <c r="U63" i="5"/>
  <c r="W63" i="5" s="1"/>
  <c r="Y78" i="5"/>
  <c r="AA78" i="5" s="1"/>
  <c r="R78" i="5"/>
  <c r="T78" i="5" s="1"/>
  <c r="M78" i="5"/>
  <c r="U78" i="5"/>
  <c r="W78" i="5" s="1"/>
  <c r="O78" i="5"/>
  <c r="Q78" i="5" s="1"/>
  <c r="R112" i="5"/>
  <c r="T112" i="5" s="1"/>
  <c r="O112" i="5"/>
  <c r="Q112" i="5" s="1"/>
  <c r="Y112" i="5"/>
  <c r="AA112" i="5" s="1"/>
  <c r="U112" i="5"/>
  <c r="W112" i="5" s="1"/>
  <c r="M112" i="5"/>
  <c r="M144" i="5"/>
  <c r="Y144" i="5"/>
  <c r="AA144" i="5" s="1"/>
  <c r="O144" i="5"/>
  <c r="Q144" i="5" s="1"/>
  <c r="U144" i="5"/>
  <c r="W144" i="5" s="1"/>
  <c r="R144" i="5"/>
  <c r="T144" i="5" s="1"/>
  <c r="O172" i="5"/>
  <c r="Q172" i="5" s="1"/>
  <c r="M172" i="5"/>
  <c r="Y172" i="5"/>
  <c r="AA172" i="5" s="1"/>
  <c r="R172" i="5"/>
  <c r="T172" i="5" s="1"/>
  <c r="U172" i="5"/>
  <c r="W172" i="5" s="1"/>
  <c r="M14" i="5"/>
  <c r="Y14" i="5"/>
  <c r="AA14" i="5" s="1"/>
  <c r="U14" i="5"/>
  <c r="W14" i="5" s="1"/>
  <c r="R14" i="5"/>
  <c r="T14" i="5" s="1"/>
  <c r="O14" i="5"/>
  <c r="Q14" i="5" s="1"/>
  <c r="U46" i="5"/>
  <c r="W46" i="5" s="1"/>
  <c r="M46" i="5"/>
  <c r="Y46" i="5"/>
  <c r="AA46" i="5" s="1"/>
  <c r="R46" i="5"/>
  <c r="T46" i="5" s="1"/>
  <c r="O46" i="5"/>
  <c r="Q46" i="5" s="1"/>
  <c r="Y76" i="5"/>
  <c r="AA76" i="5" s="1"/>
  <c r="M76" i="5"/>
  <c r="U76" i="5"/>
  <c r="W76" i="5" s="1"/>
  <c r="O76" i="5"/>
  <c r="Q76" i="5" s="1"/>
  <c r="R76" i="5"/>
  <c r="T76" i="5" s="1"/>
  <c r="O91" i="5"/>
  <c r="Q91" i="5" s="1"/>
  <c r="U91" i="5"/>
  <c r="W91" i="5" s="1"/>
  <c r="Y91" i="5"/>
  <c r="AA91" i="5" s="1"/>
  <c r="R91" i="5"/>
  <c r="T91" i="5" s="1"/>
  <c r="M91" i="5"/>
  <c r="M97" i="5"/>
  <c r="O97" i="5"/>
  <c r="Q97" i="5" s="1"/>
  <c r="Y97" i="5"/>
  <c r="AA97" i="5" s="1"/>
  <c r="R97" i="5"/>
  <c r="T97" i="5" s="1"/>
  <c r="U97" i="5"/>
  <c r="W97" i="5" s="1"/>
  <c r="U13" i="5"/>
  <c r="W13" i="5" s="1"/>
  <c r="O13" i="5"/>
  <c r="Q13" i="5" s="1"/>
  <c r="M13" i="5"/>
  <c r="Y13" i="5"/>
  <c r="AA13" i="5" s="1"/>
  <c r="R13" i="5"/>
  <c r="T13" i="5" s="1"/>
  <c r="U24" i="5"/>
  <c r="W24" i="5" s="1"/>
  <c r="O24" i="5"/>
  <c r="Q24" i="5" s="1"/>
  <c r="Y24" i="5"/>
  <c r="AA24" i="5" s="1"/>
  <c r="R24" i="5"/>
  <c r="T24" i="5" s="1"/>
  <c r="M24" i="5"/>
  <c r="R43" i="5"/>
  <c r="T43" i="5" s="1"/>
  <c r="M43" i="5"/>
  <c r="Y43" i="5"/>
  <c r="AA43" i="5" s="1"/>
  <c r="O43" i="5"/>
  <c r="Q43" i="5" s="1"/>
  <c r="U43" i="5"/>
  <c r="W43" i="5" s="1"/>
  <c r="R75" i="5"/>
  <c r="T75" i="5" s="1"/>
  <c r="Y75" i="5"/>
  <c r="AA75" i="5" s="1"/>
  <c r="O75" i="5"/>
  <c r="Q75" i="5" s="1"/>
  <c r="M75" i="5"/>
  <c r="U75" i="5"/>
  <c r="W75" i="5" s="1"/>
  <c r="M81" i="5"/>
  <c r="U81" i="5"/>
  <c r="W81" i="5" s="1"/>
  <c r="O81" i="5"/>
  <c r="Q81" i="5" s="1"/>
  <c r="Y81" i="5"/>
  <c r="AA81" i="5" s="1"/>
  <c r="R81" i="5"/>
  <c r="T81" i="5" s="1"/>
  <c r="Y84" i="5"/>
  <c r="AA84" i="5" s="1"/>
  <c r="M84" i="5"/>
  <c r="O84" i="5"/>
  <c r="Q84" i="5" s="1"/>
  <c r="R84" i="5"/>
  <c r="T84" i="5" s="1"/>
  <c r="U84" i="5"/>
  <c r="W84" i="5" s="1"/>
  <c r="R96" i="5"/>
  <c r="T96" i="5" s="1"/>
  <c r="O96" i="5"/>
  <c r="Q96" i="5" s="1"/>
  <c r="Y96" i="5"/>
  <c r="AA96" i="5" s="1"/>
  <c r="U96" i="5"/>
  <c r="W96" i="5" s="1"/>
  <c r="M96" i="5"/>
  <c r="R99" i="5"/>
  <c r="T99" i="5" s="1"/>
  <c r="M99" i="5"/>
  <c r="U99" i="5"/>
  <c r="W99" i="5" s="1"/>
  <c r="O99" i="5"/>
  <c r="Q99" i="5" s="1"/>
  <c r="Y99" i="5"/>
  <c r="AA99" i="5" s="1"/>
  <c r="U103" i="5"/>
  <c r="W103" i="5" s="1"/>
  <c r="Y103" i="5"/>
  <c r="AA103" i="5" s="1"/>
  <c r="M103" i="5"/>
  <c r="O103" i="5"/>
  <c r="Q103" i="5" s="1"/>
  <c r="R103" i="5"/>
  <c r="T103" i="5" s="1"/>
  <c r="O108" i="5"/>
  <c r="Q108" i="5" s="1"/>
  <c r="U108" i="5"/>
  <c r="W108" i="5" s="1"/>
  <c r="M108" i="5"/>
  <c r="Y108" i="5"/>
  <c r="AA108" i="5" s="1"/>
  <c r="R108" i="5"/>
  <c r="T108" i="5" s="1"/>
  <c r="Y114" i="5"/>
  <c r="AA114" i="5" s="1"/>
  <c r="U114" i="5"/>
  <c r="W114" i="5" s="1"/>
  <c r="O114" i="5"/>
  <c r="Q114" i="5" s="1"/>
  <c r="R114" i="5"/>
  <c r="T114" i="5" s="1"/>
  <c r="M114" i="5"/>
  <c r="Y125" i="5"/>
  <c r="AA125" i="5" s="1"/>
  <c r="U125" i="5"/>
  <c r="W125" i="5" s="1"/>
  <c r="O125" i="5"/>
  <c r="Q125" i="5" s="1"/>
  <c r="R125" i="5"/>
  <c r="T125" i="5" s="1"/>
  <c r="M125" i="5"/>
  <c r="U130" i="5"/>
  <c r="W130" i="5" s="1"/>
  <c r="O130" i="5"/>
  <c r="Q130" i="5" s="1"/>
  <c r="M130" i="5"/>
  <c r="R130" i="5"/>
  <c r="T130" i="5" s="1"/>
  <c r="Y130" i="5"/>
  <c r="AA130" i="5" s="1"/>
  <c r="R134" i="5"/>
  <c r="T134" i="5" s="1"/>
  <c r="O134" i="5"/>
  <c r="Q134" i="5" s="1"/>
  <c r="U134" i="5"/>
  <c r="W134" i="5" s="1"/>
  <c r="M134" i="5"/>
  <c r="Y134" i="5"/>
  <c r="AA134" i="5" s="1"/>
  <c r="O141" i="5"/>
  <c r="Q141" i="5" s="1"/>
  <c r="R141" i="5"/>
  <c r="T141" i="5" s="1"/>
  <c r="Y141" i="5"/>
  <c r="AA141" i="5" s="1"/>
  <c r="U141" i="5"/>
  <c r="W141" i="5" s="1"/>
  <c r="M141" i="5"/>
  <c r="U170" i="5"/>
  <c r="W170" i="5" s="1"/>
  <c r="Y170" i="5"/>
  <c r="AA170" i="5" s="1"/>
  <c r="O170" i="5"/>
  <c r="Q170" i="5" s="1"/>
  <c r="M170" i="5"/>
  <c r="R170" i="5"/>
  <c r="T170" i="5" s="1"/>
  <c r="M175" i="5"/>
  <c r="R175" i="5"/>
  <c r="T175" i="5" s="1"/>
  <c r="Y175" i="5"/>
  <c r="AA175" i="5" s="1"/>
  <c r="U175" i="5"/>
  <c r="W175" i="5" s="1"/>
  <c r="O175" i="5"/>
  <c r="Q175" i="5" s="1"/>
  <c r="U192" i="5"/>
  <c r="W192" i="5" s="1"/>
  <c r="M192" i="5"/>
  <c r="Y192" i="5"/>
  <c r="AA192" i="5" s="1"/>
  <c r="O192" i="5"/>
  <c r="Q192" i="5" s="1"/>
  <c r="R192" i="5"/>
  <c r="T192" i="5" s="1"/>
  <c r="Y12" i="5"/>
  <c r="AA12" i="5" s="1"/>
  <c r="U12" i="5"/>
  <c r="W12" i="5" s="1"/>
  <c r="M12" i="5"/>
  <c r="O12" i="5"/>
  <c r="Q12" i="5" s="1"/>
  <c r="R12" i="5"/>
  <c r="T12" i="5" s="1"/>
  <c r="M35" i="5"/>
  <c r="R35" i="5"/>
  <c r="T35" i="5" s="1"/>
  <c r="Y35" i="5"/>
  <c r="AA35" i="5" s="1"/>
  <c r="U35" i="5"/>
  <c r="W35" i="5" s="1"/>
  <c r="O35" i="5"/>
  <c r="Q35" i="5" s="1"/>
  <c r="Y15" i="5"/>
  <c r="AA15" i="5" s="1"/>
  <c r="O15" i="5"/>
  <c r="Q15" i="5" s="1"/>
  <c r="M15" i="5"/>
  <c r="R15" i="5"/>
  <c r="T15" i="5" s="1"/>
  <c r="U15" i="5"/>
  <c r="W15" i="5" s="1"/>
  <c r="O22" i="5"/>
  <c r="Q22" i="5" s="1"/>
  <c r="R22" i="5"/>
  <c r="T22" i="5" s="1"/>
  <c r="U22" i="5"/>
  <c r="W22" i="5" s="1"/>
  <c r="M22" i="5"/>
  <c r="Y22" i="5"/>
  <c r="AA22" i="5" s="1"/>
  <c r="Y32" i="5"/>
  <c r="AA32" i="5" s="1"/>
  <c r="R32" i="5"/>
  <c r="T32" i="5" s="1"/>
  <c r="O32" i="5"/>
  <c r="Q32" i="5" s="1"/>
  <c r="U32" i="5"/>
  <c r="W32" i="5" s="1"/>
  <c r="M32" i="5"/>
  <c r="R53" i="5"/>
  <c r="T53" i="5" s="1"/>
  <c r="O53" i="5"/>
  <c r="Q53" i="5" s="1"/>
  <c r="Y53" i="5"/>
  <c r="AA53" i="5" s="1"/>
  <c r="U53" i="5"/>
  <c r="W53" i="5" s="1"/>
  <c r="M53" i="5"/>
  <c r="M62" i="5"/>
  <c r="U62" i="5"/>
  <c r="W62" i="5" s="1"/>
  <c r="Y62" i="5"/>
  <c r="AA62" i="5" s="1"/>
  <c r="O62" i="5"/>
  <c r="Q62" i="5" s="1"/>
  <c r="R62" i="5"/>
  <c r="T62" i="5" s="1"/>
  <c r="M65" i="5"/>
  <c r="R65" i="5"/>
  <c r="T65" i="5" s="1"/>
  <c r="O65" i="5"/>
  <c r="Q65" i="5" s="1"/>
  <c r="U65" i="5"/>
  <c r="W65" i="5" s="1"/>
  <c r="Y65" i="5"/>
  <c r="AA65" i="5" s="1"/>
  <c r="Y77" i="5"/>
  <c r="AA77" i="5" s="1"/>
  <c r="R77" i="5"/>
  <c r="T77" i="5" s="1"/>
  <c r="U77" i="5"/>
  <c r="W77" i="5" s="1"/>
  <c r="M77" i="5"/>
  <c r="O77" i="5"/>
  <c r="Q77" i="5" s="1"/>
  <c r="M86" i="5"/>
  <c r="U86" i="5"/>
  <c r="W86" i="5" s="1"/>
  <c r="Y86" i="5"/>
  <c r="AA86" i="5" s="1"/>
  <c r="R86" i="5"/>
  <c r="T86" i="5" s="1"/>
  <c r="O86" i="5"/>
  <c r="Q86" i="5" s="1"/>
  <c r="M92" i="5"/>
  <c r="Y92" i="5"/>
  <c r="AA92" i="5" s="1"/>
  <c r="R92" i="5"/>
  <c r="T92" i="5" s="1"/>
  <c r="O92" i="5"/>
  <c r="Q92" i="5" s="1"/>
  <c r="U92" i="5"/>
  <c r="W92" i="5" s="1"/>
  <c r="U123" i="5"/>
  <c r="W123" i="5" s="1"/>
  <c r="R123" i="5"/>
  <c r="T123" i="5" s="1"/>
  <c r="Y123" i="5"/>
  <c r="AA123" i="5" s="1"/>
  <c r="M123" i="5"/>
  <c r="O123" i="5"/>
  <c r="Q123" i="5" s="1"/>
  <c r="R136" i="5"/>
  <c r="T136" i="5" s="1"/>
  <c r="O136" i="5"/>
  <c r="Q136" i="5" s="1"/>
  <c r="M136" i="5"/>
  <c r="Y136" i="5"/>
  <c r="AA136" i="5" s="1"/>
  <c r="U136" i="5"/>
  <c r="W136" i="5" s="1"/>
  <c r="U139" i="5"/>
  <c r="W139" i="5" s="1"/>
  <c r="O139" i="5"/>
  <c r="Q139" i="5" s="1"/>
  <c r="Y139" i="5"/>
  <c r="AA139" i="5" s="1"/>
  <c r="R139" i="5"/>
  <c r="T139" i="5" s="1"/>
  <c r="M139" i="5"/>
  <c r="Y143" i="5"/>
  <c r="AA143" i="5" s="1"/>
  <c r="O143" i="5"/>
  <c r="Q143" i="5" s="1"/>
  <c r="R143" i="5"/>
  <c r="T143" i="5" s="1"/>
  <c r="M143" i="5"/>
  <c r="U143" i="5"/>
  <c r="W143" i="5" s="1"/>
  <c r="Y147" i="5"/>
  <c r="AA147" i="5" s="1"/>
  <c r="O147" i="5"/>
  <c r="Q147" i="5" s="1"/>
  <c r="U147" i="5"/>
  <c r="W147" i="5" s="1"/>
  <c r="R147" i="5"/>
  <c r="T147" i="5" s="1"/>
  <c r="M147" i="5"/>
  <c r="Y152" i="5"/>
  <c r="AA152" i="5" s="1"/>
  <c r="U152" i="5"/>
  <c r="W152" i="5" s="1"/>
  <c r="R152" i="5"/>
  <c r="T152" i="5" s="1"/>
  <c r="M152" i="5"/>
  <c r="O152" i="5"/>
  <c r="Q152" i="5" s="1"/>
  <c r="M157" i="5"/>
  <c r="U157" i="5"/>
  <c r="W157" i="5" s="1"/>
  <c r="Y157" i="5"/>
  <c r="AA157" i="5" s="1"/>
  <c r="R157" i="5"/>
  <c r="T157" i="5" s="1"/>
  <c r="O157" i="5"/>
  <c r="Q157" i="5" s="1"/>
  <c r="U164" i="5"/>
  <c r="W164" i="5" s="1"/>
  <c r="M164" i="5"/>
  <c r="Y164" i="5"/>
  <c r="AA164" i="5" s="1"/>
  <c r="O164" i="5"/>
  <c r="Q164" i="5" s="1"/>
  <c r="R164" i="5"/>
  <c r="T164" i="5" s="1"/>
  <c r="M198" i="5"/>
  <c r="O198" i="5"/>
  <c r="Q198" i="5" s="1"/>
  <c r="Y198" i="5"/>
  <c r="AA198" i="5" s="1"/>
  <c r="R198" i="5"/>
  <c r="T198" i="5" s="1"/>
  <c r="U198" i="5"/>
  <c r="W198" i="5" s="1"/>
  <c r="R203" i="5"/>
  <c r="T203" i="5" s="1"/>
  <c r="U203" i="5"/>
  <c r="W203" i="5" s="1"/>
  <c r="Y203" i="5"/>
  <c r="AA203" i="5" s="1"/>
  <c r="O203" i="5"/>
  <c r="Q203" i="5" s="1"/>
  <c r="M203" i="5"/>
  <c r="O206" i="5"/>
  <c r="Q206" i="5" s="1"/>
  <c r="M206" i="5"/>
  <c r="Y206" i="5"/>
  <c r="AA206" i="5" s="1"/>
  <c r="U206" i="5"/>
  <c r="W206" i="5" s="1"/>
  <c r="R206" i="5"/>
  <c r="T206" i="5" s="1"/>
  <c r="U211" i="5"/>
  <c r="W211" i="5" s="1"/>
  <c r="M211" i="5"/>
  <c r="O211" i="5"/>
  <c r="Q211" i="5" s="1"/>
  <c r="Y211" i="5"/>
  <c r="AA211" i="5" s="1"/>
  <c r="R211" i="5"/>
  <c r="T211" i="5" s="1"/>
  <c r="U23" i="5"/>
  <c r="W23" i="5" s="1"/>
  <c r="O23" i="5"/>
  <c r="Q23" i="5" s="1"/>
  <c r="M23" i="5"/>
  <c r="Y23" i="5"/>
  <c r="AA23" i="5" s="1"/>
  <c r="R23" i="5"/>
  <c r="T23" i="5" s="1"/>
  <c r="Y66" i="5"/>
  <c r="AA66" i="5" s="1"/>
  <c r="R66" i="5"/>
  <c r="T66" i="5" s="1"/>
  <c r="M66" i="5"/>
  <c r="U66" i="5"/>
  <c r="W66" i="5" s="1"/>
  <c r="O66" i="5"/>
  <c r="Q66" i="5" s="1"/>
  <c r="M83" i="5"/>
  <c r="R83" i="5"/>
  <c r="T83" i="5" s="1"/>
  <c r="O83" i="5"/>
  <c r="Q83" i="5" s="1"/>
  <c r="U83" i="5"/>
  <c r="W83" i="5" s="1"/>
  <c r="Y83" i="5"/>
  <c r="AA83" i="5" s="1"/>
  <c r="M101" i="5"/>
  <c r="R101" i="5"/>
  <c r="T101" i="5" s="1"/>
  <c r="Y101" i="5"/>
  <c r="AA101" i="5" s="1"/>
  <c r="O101" i="5"/>
  <c r="Q101" i="5" s="1"/>
  <c r="U101" i="5"/>
  <c r="W101" i="5" s="1"/>
  <c r="O124" i="5"/>
  <c r="Q124" i="5" s="1"/>
  <c r="M124" i="5"/>
  <c r="Y124" i="5"/>
  <c r="AA124" i="5" s="1"/>
  <c r="R124" i="5"/>
  <c r="T124" i="5" s="1"/>
  <c r="U124" i="5"/>
  <c r="W124" i="5" s="1"/>
  <c r="Y140" i="5"/>
  <c r="AA140" i="5" s="1"/>
  <c r="U140" i="5"/>
  <c r="W140" i="5" s="1"/>
  <c r="R140" i="5"/>
  <c r="T140" i="5" s="1"/>
  <c r="O140" i="5"/>
  <c r="Q140" i="5" s="1"/>
  <c r="M140" i="5"/>
  <c r="O150" i="5"/>
  <c r="Q150" i="5" s="1"/>
  <c r="M150" i="5"/>
  <c r="Y150" i="5"/>
  <c r="AA150" i="5" s="1"/>
  <c r="U150" i="5"/>
  <c r="W150" i="5" s="1"/>
  <c r="R150" i="5"/>
  <c r="T150" i="5" s="1"/>
  <c r="U165" i="5"/>
  <c r="W165" i="5" s="1"/>
  <c r="R165" i="5"/>
  <c r="T165" i="5" s="1"/>
  <c r="O165" i="5"/>
  <c r="Q165" i="5" s="1"/>
  <c r="Y165" i="5"/>
  <c r="AA165" i="5" s="1"/>
  <c r="M165" i="5"/>
  <c r="Y21" i="5"/>
  <c r="AA21" i="5" s="1"/>
  <c r="U21" i="5"/>
  <c r="W21" i="5" s="1"/>
  <c r="M21" i="5"/>
  <c r="R21" i="5"/>
  <c r="T21" i="5" s="1"/>
  <c r="O21" i="5"/>
  <c r="Q21" i="5" s="1"/>
  <c r="M55" i="5"/>
  <c r="U55" i="5"/>
  <c r="W55" i="5" s="1"/>
  <c r="Y55" i="5"/>
  <c r="AA55" i="5" s="1"/>
  <c r="O55" i="5"/>
  <c r="Q55" i="5" s="1"/>
  <c r="R55" i="5"/>
  <c r="T55" i="5" s="1"/>
  <c r="R85" i="5"/>
  <c r="T85" i="5" s="1"/>
  <c r="Y85" i="5"/>
  <c r="AA85" i="5" s="1"/>
  <c r="U85" i="5"/>
  <c r="W85" i="5" s="1"/>
  <c r="M85" i="5"/>
  <c r="O85" i="5"/>
  <c r="Q85" i="5" s="1"/>
  <c r="Y94" i="5"/>
  <c r="AA94" i="5" s="1"/>
  <c r="U94" i="5"/>
  <c r="W94" i="5" s="1"/>
  <c r="O94" i="5"/>
  <c r="Q94" i="5" s="1"/>
  <c r="R94" i="5"/>
  <c r="T94" i="5" s="1"/>
  <c r="M94" i="5"/>
  <c r="M106" i="5"/>
  <c r="R106" i="5"/>
  <c r="T106" i="5" s="1"/>
  <c r="O106" i="5"/>
  <c r="Q106" i="5" s="1"/>
  <c r="Y106" i="5"/>
  <c r="AA106" i="5" s="1"/>
  <c r="U106" i="5"/>
  <c r="W106" i="5" s="1"/>
  <c r="Y122" i="5"/>
  <c r="AA122" i="5" s="1"/>
  <c r="O122" i="5"/>
  <c r="Q122" i="5" s="1"/>
  <c r="R122" i="5"/>
  <c r="T122" i="5" s="1"/>
  <c r="M122" i="5"/>
  <c r="U122" i="5"/>
  <c r="W122" i="5" s="1"/>
  <c r="M126" i="5"/>
  <c r="U126" i="5"/>
  <c r="W126" i="5" s="1"/>
  <c r="R126" i="5"/>
  <c r="T126" i="5" s="1"/>
  <c r="O126" i="5"/>
  <c r="Q126" i="5" s="1"/>
  <c r="Y126" i="5"/>
  <c r="AA126" i="5" s="1"/>
  <c r="R131" i="5"/>
  <c r="T131" i="5" s="1"/>
  <c r="M131" i="5"/>
  <c r="Y131" i="5"/>
  <c r="AA131" i="5" s="1"/>
  <c r="O131" i="5"/>
  <c r="Q131" i="5" s="1"/>
  <c r="U131" i="5"/>
  <c r="W131" i="5" s="1"/>
  <c r="U135" i="5"/>
  <c r="W135" i="5" s="1"/>
  <c r="Y135" i="5"/>
  <c r="AA135" i="5" s="1"/>
  <c r="M135" i="5"/>
  <c r="R135" i="5"/>
  <c r="T135" i="5" s="1"/>
  <c r="O135" i="5"/>
  <c r="Q135" i="5" s="1"/>
  <c r="U138" i="5"/>
  <c r="W138" i="5" s="1"/>
  <c r="M138" i="5"/>
  <c r="R138" i="5"/>
  <c r="T138" i="5" s="1"/>
  <c r="Y138" i="5"/>
  <c r="AA138" i="5" s="1"/>
  <c r="O138" i="5"/>
  <c r="Q138" i="5" s="1"/>
  <c r="U142" i="5"/>
  <c r="W142" i="5" s="1"/>
  <c r="O142" i="5"/>
  <c r="Q142" i="5" s="1"/>
  <c r="R142" i="5"/>
  <c r="T142" i="5" s="1"/>
  <c r="Y142" i="5"/>
  <c r="AA142" i="5" s="1"/>
  <c r="M142" i="5"/>
  <c r="U154" i="5"/>
  <c r="W154" i="5" s="1"/>
  <c r="O154" i="5"/>
  <c r="Q154" i="5" s="1"/>
  <c r="M154" i="5"/>
  <c r="Y154" i="5"/>
  <c r="AA154" i="5" s="1"/>
  <c r="R154" i="5"/>
  <c r="T154" i="5" s="1"/>
  <c r="U159" i="5"/>
  <c r="W159" i="5" s="1"/>
  <c r="O159" i="5"/>
  <c r="Q159" i="5" s="1"/>
  <c r="R159" i="5"/>
  <c r="T159" i="5" s="1"/>
  <c r="Y159" i="5"/>
  <c r="AA159" i="5" s="1"/>
  <c r="M159" i="5"/>
  <c r="O186" i="5"/>
  <c r="Q186" i="5" s="1"/>
  <c r="Y186" i="5"/>
  <c r="AA186" i="5" s="1"/>
  <c r="M186" i="5"/>
  <c r="U186" i="5"/>
  <c r="W186" i="5" s="1"/>
  <c r="R186" i="5"/>
  <c r="T186" i="5" s="1"/>
  <c r="R197" i="5"/>
  <c r="T197" i="5" s="1"/>
  <c r="Y197" i="5"/>
  <c r="AA197" i="5" s="1"/>
  <c r="U197" i="5"/>
  <c r="W197" i="5" s="1"/>
  <c r="M197" i="5"/>
  <c r="O197" i="5"/>
  <c r="Q197" i="5" s="1"/>
  <c r="M200" i="5"/>
  <c r="O200" i="5"/>
  <c r="Q200" i="5" s="1"/>
  <c r="R200" i="5"/>
  <c r="T200" i="5" s="1"/>
  <c r="U200" i="5"/>
  <c r="W200" i="5" s="1"/>
  <c r="Y200" i="5"/>
  <c r="AA200" i="5" s="1"/>
  <c r="O205" i="5"/>
  <c r="Q205" i="5" s="1"/>
  <c r="M205" i="5"/>
  <c r="Y205" i="5"/>
  <c r="AA205" i="5" s="1"/>
  <c r="R205" i="5"/>
  <c r="T205" i="5" s="1"/>
  <c r="U205" i="5"/>
  <c r="W205" i="5" s="1"/>
  <c r="O208" i="5"/>
  <c r="Q208" i="5" s="1"/>
  <c r="U208" i="5"/>
  <c r="W208" i="5" s="1"/>
  <c r="M208" i="5"/>
  <c r="Y208" i="5"/>
  <c r="AA208" i="5" s="1"/>
  <c r="R208" i="5"/>
  <c r="T208" i="5" s="1"/>
  <c r="R213" i="5"/>
  <c r="T213" i="5" s="1"/>
  <c r="Y213" i="5"/>
  <c r="AA213" i="5" s="1"/>
  <c r="U213" i="5"/>
  <c r="W213" i="5" s="1"/>
  <c r="O213" i="5"/>
  <c r="Q213" i="5" s="1"/>
  <c r="M213" i="5"/>
  <c r="BF27" i="4"/>
  <c r="BF25" i="4"/>
  <c r="BF65" i="4"/>
  <c r="BF67" i="4"/>
  <c r="BF88" i="4"/>
  <c r="BF108" i="4"/>
  <c r="BF111" i="4"/>
  <c r="BF115" i="4"/>
  <c r="BF120" i="4"/>
  <c r="BF126" i="4"/>
  <c r="CT142" i="4"/>
  <c r="AD128" i="7" s="1"/>
  <c r="BF177" i="4"/>
  <c r="BF35" i="4"/>
  <c r="BF38" i="4"/>
  <c r="BF47" i="4"/>
  <c r="BF58" i="4"/>
  <c r="BF93" i="4"/>
  <c r="BF96" i="4"/>
  <c r="BF124" i="4"/>
  <c r="BF136" i="4"/>
  <c r="CT156" i="4"/>
  <c r="AD142" i="7" s="1"/>
  <c r="AV176" i="4"/>
  <c r="BF55" i="4"/>
  <c r="BF75" i="4"/>
  <c r="BF78" i="4"/>
  <c r="BF95" i="4"/>
  <c r="BF98" i="4"/>
  <c r="BF104" i="4"/>
  <c r="AV148" i="4"/>
  <c r="DS225" i="4"/>
  <c r="BF24" i="4"/>
  <c r="BF26" i="4"/>
  <c r="BF33" i="4"/>
  <c r="BF74" i="4"/>
  <c r="BF77" i="4"/>
  <c r="BF89" i="4"/>
  <c r="BF97" i="4"/>
  <c r="BF106" i="4"/>
  <c r="BF109" i="4"/>
  <c r="BF134" i="4"/>
  <c r="AV143" i="4"/>
  <c r="CT150" i="4"/>
  <c r="AD136" i="7" s="1"/>
  <c r="BF16" i="4"/>
  <c r="K6" i="5"/>
  <c r="K10" i="5"/>
  <c r="K25" i="5"/>
  <c r="K56" i="5"/>
  <c r="K60" i="5"/>
  <c r="K64" i="5"/>
  <c r="K73" i="5"/>
  <c r="K88" i="5"/>
  <c r="K118" i="5"/>
  <c r="K137" i="5"/>
  <c r="K169" i="5"/>
  <c r="K173" i="5"/>
  <c r="K181" i="5"/>
  <c r="K17" i="5"/>
  <c r="K28" i="5"/>
  <c r="K36" i="5"/>
  <c r="K40" i="5"/>
  <c r="K44" i="5"/>
  <c r="K48" i="5"/>
  <c r="K52" i="5"/>
  <c r="K59" i="5"/>
  <c r="K67" i="5"/>
  <c r="K72" i="5"/>
  <c r="K100" i="5"/>
  <c r="K105" i="5"/>
  <c r="K109" i="5"/>
  <c r="K116" i="5"/>
  <c r="K121" i="5"/>
  <c r="K129" i="5"/>
  <c r="K148" i="5"/>
  <c r="K156" i="5"/>
  <c r="K160" i="5"/>
  <c r="K168" i="5"/>
  <c r="K176" i="5"/>
  <c r="K180" i="5"/>
  <c r="K184" i="5"/>
  <c r="K188" i="5"/>
  <c r="K193" i="5"/>
  <c r="K201" i="5"/>
  <c r="K209" i="5"/>
  <c r="K216" i="5"/>
  <c r="K18" i="5"/>
  <c r="K29" i="5"/>
  <c r="K37" i="5"/>
  <c r="K49" i="5"/>
  <c r="K145" i="5"/>
  <c r="K149" i="5"/>
  <c r="K153" i="5"/>
  <c r="K161" i="5"/>
  <c r="K177" i="5"/>
  <c r="K185" i="5"/>
  <c r="K202" i="5"/>
  <c r="K214" i="5"/>
  <c r="K8" i="5"/>
  <c r="K16" i="5"/>
  <c r="K20" i="5"/>
  <c r="K27" i="5"/>
  <c r="K31" i="5"/>
  <c r="K39" i="5"/>
  <c r="K47" i="5"/>
  <c r="K51" i="5"/>
  <c r="K58" i="5"/>
  <c r="K71" i="5"/>
  <c r="K95" i="5"/>
  <c r="K104" i="5"/>
  <c r="K115" i="5"/>
  <c r="K120" i="5"/>
  <c r="K128" i="5"/>
  <c r="K132" i="5"/>
  <c r="K151" i="5"/>
  <c r="K155" i="5"/>
  <c r="K163" i="5"/>
  <c r="K179" i="5"/>
  <c r="K183" i="5"/>
  <c r="K187" i="5"/>
  <c r="K196" i="5"/>
  <c r="K204" i="5"/>
  <c r="K212" i="5"/>
  <c r="K33" i="5"/>
  <c r="K41" i="5"/>
  <c r="K45" i="5"/>
  <c r="K69" i="5"/>
  <c r="K194" i="5"/>
  <c r="K7" i="5"/>
  <c r="K11" i="5"/>
  <c r="K19" i="5"/>
  <c r="K30" i="5"/>
  <c r="K34" i="5"/>
  <c r="K42" i="5"/>
  <c r="K50" i="5"/>
  <c r="K57" i="5"/>
  <c r="K61" i="5"/>
  <c r="K70" i="5"/>
  <c r="K82" i="5"/>
  <c r="K89" i="5"/>
  <c r="K98" i="5"/>
  <c r="K107" i="5"/>
  <c r="K119" i="5"/>
  <c r="K127" i="5"/>
  <c r="K158" i="5"/>
  <c r="K162" i="5"/>
  <c r="K166" i="5"/>
  <c r="K174" i="5"/>
  <c r="K178" i="5"/>
  <c r="K182" i="5"/>
  <c r="K191" i="5"/>
  <c r="K195" i="5"/>
  <c r="K199" i="5"/>
  <c r="K207" i="5"/>
  <c r="K215" i="5"/>
  <c r="X131" i="6" l="1"/>
  <c r="X139" i="6"/>
  <c r="BF90" i="4"/>
  <c r="P79" i="6" s="1"/>
  <c r="CT90" i="4"/>
  <c r="AD76" i="7" s="1"/>
  <c r="BF34" i="4"/>
  <c r="T20" i="7" s="1"/>
  <c r="R34" i="4"/>
  <c r="AC214" i="6"/>
  <c r="AG211" i="7"/>
  <c r="T21" i="7"/>
  <c r="P24" i="6"/>
  <c r="N132" i="6"/>
  <c r="R129" i="7"/>
  <c r="BF171" i="4"/>
  <c r="AV171" i="4"/>
  <c r="N137" i="6"/>
  <c r="R134" i="7"/>
  <c r="N165" i="6"/>
  <c r="R162" i="7"/>
  <c r="X145" i="6"/>
  <c r="AB154" i="4"/>
  <c r="DI154" i="4"/>
  <c r="BP154" i="4"/>
  <c r="BF138" i="4"/>
  <c r="T124" i="7" s="1"/>
  <c r="DD138" i="4"/>
  <c r="AC124" i="7" s="1"/>
  <c r="DX138" i="4"/>
  <c r="W138" i="4"/>
  <c r="AG138" i="4"/>
  <c r="BF217" i="4"/>
  <c r="T203" i="7" s="1"/>
  <c r="DD217" i="4"/>
  <c r="AC203" i="7" s="1"/>
  <c r="AG217" i="4"/>
  <c r="W217" i="4"/>
  <c r="BF166" i="4"/>
  <c r="T152" i="7" s="1"/>
  <c r="DD166" i="4"/>
  <c r="AC152" i="7" s="1"/>
  <c r="BP166" i="4"/>
  <c r="W166" i="4"/>
  <c r="AG166" i="4"/>
  <c r="BF146" i="4"/>
  <c r="T132" i="7" s="1"/>
  <c r="BU146" i="4"/>
  <c r="DS146" i="4"/>
  <c r="BF215" i="4"/>
  <c r="T201" i="7" s="1"/>
  <c r="AB215" i="4"/>
  <c r="DX215" i="4"/>
  <c r="DS215" i="4"/>
  <c r="BF169" i="4"/>
  <c r="P158" i="6" s="1"/>
  <c r="BK169" i="4"/>
  <c r="AB169" i="4"/>
  <c r="DS169" i="4"/>
  <c r="CO152" i="4"/>
  <c r="CO5" i="4" s="1"/>
  <c r="DX152" i="4"/>
  <c r="BF182" i="4"/>
  <c r="T168" i="7" s="1"/>
  <c r="DX182" i="4"/>
  <c r="BF142" i="4"/>
  <c r="T128" i="7" s="1"/>
  <c r="CE142" i="4"/>
  <c r="BP142" i="4"/>
  <c r="T53" i="7"/>
  <c r="P56" i="6"/>
  <c r="BF150" i="4"/>
  <c r="T136" i="7" s="1"/>
  <c r="AB150" i="4"/>
  <c r="BP150" i="4"/>
  <c r="DS150" i="4"/>
  <c r="BF212" i="4"/>
  <c r="T198" i="7" s="1"/>
  <c r="DI212" i="4"/>
  <c r="DX212" i="4"/>
  <c r="BF155" i="4"/>
  <c r="T141" i="7" s="1"/>
  <c r="CY210" i="4"/>
  <c r="DI210" i="4"/>
  <c r="BP210" i="4"/>
  <c r="DS210" i="4"/>
  <c r="BF164" i="4"/>
  <c r="T150" i="7" s="1"/>
  <c r="DD164" i="4"/>
  <c r="AC150" i="7" s="1"/>
  <c r="AG164" i="4"/>
  <c r="W164" i="4"/>
  <c r="BF204" i="4"/>
  <c r="P193" i="6" s="1"/>
  <c r="CO204" i="4"/>
  <c r="DS204" i="4"/>
  <c r="BP204" i="4"/>
  <c r="BF147" i="4"/>
  <c r="T133" i="7" s="1"/>
  <c r="AG147" i="4"/>
  <c r="DD147" i="4"/>
  <c r="AC133" i="7" s="1"/>
  <c r="W147" i="4"/>
  <c r="BK147" i="4"/>
  <c r="BF118" i="4"/>
  <c r="BF225" i="4"/>
  <c r="DD209" i="4"/>
  <c r="AC195" i="7" s="1"/>
  <c r="AG209" i="4"/>
  <c r="W209" i="4"/>
  <c r="DX209" i="4"/>
  <c r="BF151" i="4"/>
  <c r="P140" i="6" s="1"/>
  <c r="BK151" i="4"/>
  <c r="DD223" i="4"/>
  <c r="AC209" i="7" s="1"/>
  <c r="BK223" i="4"/>
  <c r="W223" i="4"/>
  <c r="AG223" i="4"/>
  <c r="BP223" i="4"/>
  <c r="BF184" i="4"/>
  <c r="T170" i="7" s="1"/>
  <c r="R184" i="4"/>
  <c r="BP184" i="4"/>
  <c r="DD159" i="4"/>
  <c r="AC145" i="7" s="1"/>
  <c r="W159" i="4"/>
  <c r="BF159" i="4"/>
  <c r="AG159" i="4"/>
  <c r="BP159" i="4"/>
  <c r="T110" i="7"/>
  <c r="P113" i="6"/>
  <c r="BF162" i="4"/>
  <c r="P151" i="6" s="1"/>
  <c r="DI162" i="4"/>
  <c r="BF198" i="4"/>
  <c r="T184" i="7" s="1"/>
  <c r="CE198" i="4"/>
  <c r="DS198" i="4"/>
  <c r="BF143" i="4"/>
  <c r="P132" i="6" s="1"/>
  <c r="CY143" i="4"/>
  <c r="DX143" i="4"/>
  <c r="BF220" i="4"/>
  <c r="T206" i="7" s="1"/>
  <c r="BK220" i="4"/>
  <c r="AK15" i="10" s="1"/>
  <c r="AB220" i="4"/>
  <c r="BF148" i="4"/>
  <c r="P137" i="6" s="1"/>
  <c r="BP148" i="4"/>
  <c r="BF218" i="4"/>
  <c r="P207" i="6" s="1"/>
  <c r="BU218" i="4"/>
  <c r="R218" i="4"/>
  <c r="DS218" i="4"/>
  <c r="BF176" i="4"/>
  <c r="P165" i="6" s="1"/>
  <c r="DX176" i="4"/>
  <c r="CE176" i="4"/>
  <c r="BF156" i="4"/>
  <c r="T142" i="7" s="1"/>
  <c r="DS156" i="4"/>
  <c r="BF187" i="4"/>
  <c r="P176" i="6" s="1"/>
  <c r="CY187" i="4"/>
  <c r="BK187" i="4"/>
  <c r="DS187" i="4"/>
  <c r="BF153" i="4"/>
  <c r="P142" i="6" s="1"/>
  <c r="DD153" i="4"/>
  <c r="AC139" i="7" s="1"/>
  <c r="W153" i="4"/>
  <c r="AG153" i="4"/>
  <c r="BF154" i="4"/>
  <c r="T92" i="7"/>
  <c r="P95" i="6"/>
  <c r="T63" i="7"/>
  <c r="P66" i="6"/>
  <c r="P84" i="6"/>
  <c r="T81" i="7"/>
  <c r="T41" i="7"/>
  <c r="P44" i="6"/>
  <c r="BF152" i="4"/>
  <c r="P85" i="6"/>
  <c r="T82" i="7"/>
  <c r="T33" i="7"/>
  <c r="P36" i="6"/>
  <c r="T101" i="7"/>
  <c r="P104" i="6"/>
  <c r="T13" i="7"/>
  <c r="P16" i="6"/>
  <c r="T2" i="7"/>
  <c r="P5" i="6"/>
  <c r="P123" i="6"/>
  <c r="T120" i="7"/>
  <c r="BF103" i="4"/>
  <c r="P63" i="6"/>
  <c r="T60" i="7"/>
  <c r="T10" i="7"/>
  <c r="P13" i="6"/>
  <c r="DD135" i="4"/>
  <c r="AC121" i="7" s="1"/>
  <c r="BF135" i="4"/>
  <c r="BF44" i="4"/>
  <c r="BF210" i="4"/>
  <c r="P125" i="6"/>
  <c r="T122" i="7"/>
  <c r="T79" i="7"/>
  <c r="P82" i="6"/>
  <c r="T24" i="7"/>
  <c r="P27" i="6"/>
  <c r="T163" i="7"/>
  <c r="P166" i="6"/>
  <c r="BF137" i="4"/>
  <c r="T97" i="7"/>
  <c r="P100" i="6"/>
  <c r="T51" i="7"/>
  <c r="P54" i="6"/>
  <c r="T83" i="7"/>
  <c r="P86" i="6"/>
  <c r="T19" i="7"/>
  <c r="P22" i="6"/>
  <c r="BF209" i="4"/>
  <c r="BA209" i="4"/>
  <c r="T90" i="7"/>
  <c r="P93" i="6"/>
  <c r="T64" i="7"/>
  <c r="P67" i="6"/>
  <c r="BF223" i="4"/>
  <c r="BA223" i="4"/>
  <c r="BF87" i="4"/>
  <c r="T112" i="7"/>
  <c r="P115" i="6"/>
  <c r="P97" i="6"/>
  <c r="T94" i="7"/>
  <c r="BF36" i="4"/>
  <c r="T95" i="7"/>
  <c r="P98" i="6"/>
  <c r="T75" i="7"/>
  <c r="P78" i="6"/>
  <c r="T12" i="7"/>
  <c r="P15" i="6"/>
  <c r="P160" i="6"/>
  <c r="T157" i="7"/>
  <c r="T84" i="7"/>
  <c r="P87" i="6"/>
  <c r="T61" i="7"/>
  <c r="P64" i="6"/>
  <c r="BF113" i="4"/>
  <c r="P47" i="6"/>
  <c r="T44" i="7"/>
  <c r="T106" i="7"/>
  <c r="P109" i="6"/>
  <c r="T74" i="7"/>
  <c r="P77" i="6"/>
  <c r="T11" i="7"/>
  <c r="P14" i="6"/>
  <c r="Q154" i="4"/>
  <c r="R140" i="20" s="1"/>
  <c r="Q147" i="4"/>
  <c r="R133" i="20" s="1"/>
  <c r="Q171" i="4"/>
  <c r="R157" i="20" s="1"/>
  <c r="Q143" i="4"/>
  <c r="R129" i="20" s="1"/>
  <c r="Q134" i="4"/>
  <c r="R120" i="20" s="1"/>
  <c r="Q118" i="4"/>
  <c r="R104" i="20" s="1"/>
  <c r="Q223" i="4"/>
  <c r="R209" i="20" s="1"/>
  <c r="Q176" i="4"/>
  <c r="R162" i="20" s="1"/>
  <c r="Q164" i="4"/>
  <c r="R150" i="20" s="1"/>
  <c r="Q159" i="4"/>
  <c r="R145" i="20" s="1"/>
  <c r="Q220" i="4"/>
  <c r="R206" i="20" s="1"/>
  <c r="Q212" i="4"/>
  <c r="R198" i="20" s="1"/>
  <c r="Q198" i="4"/>
  <c r="R184" i="20" s="1"/>
  <c r="Q106" i="4"/>
  <c r="R92" i="20" s="1"/>
  <c r="Q177" i="4"/>
  <c r="R163" i="20" s="1"/>
  <c r="Q162" i="4"/>
  <c r="R148" i="20" s="1"/>
  <c r="Q113" i="4"/>
  <c r="R99" i="20" s="1"/>
  <c r="Q78" i="4"/>
  <c r="R64" i="20" s="1"/>
  <c r="Q218" i="4"/>
  <c r="R204" i="20" s="1"/>
  <c r="Q148" i="4"/>
  <c r="R134" i="20" s="1"/>
  <c r="Q135" i="4"/>
  <c r="R121" i="20" s="1"/>
  <c r="Q104" i="4"/>
  <c r="R90" i="20" s="1"/>
  <c r="Q74" i="4"/>
  <c r="R60" i="20" s="1"/>
  <c r="Q34" i="4"/>
  <c r="R20" i="20" s="1"/>
  <c r="Q24" i="4"/>
  <c r="R10" i="20" s="1"/>
  <c r="Q187" i="4"/>
  <c r="R173" i="20" s="1"/>
  <c r="Q146" i="4"/>
  <c r="R132" i="20" s="1"/>
  <c r="Q111" i="4"/>
  <c r="R97" i="20" s="1"/>
  <c r="Q93" i="4"/>
  <c r="R79" i="20" s="1"/>
  <c r="Q124" i="4"/>
  <c r="R110" i="20" s="1"/>
  <c r="Q75" i="4"/>
  <c r="R61" i="20" s="1"/>
  <c r="Q169" i="4"/>
  <c r="R155" i="20" s="1"/>
  <c r="Q65" i="4"/>
  <c r="R51" i="20" s="1"/>
  <c r="Q55" i="4"/>
  <c r="R41" i="20" s="1"/>
  <c r="Q109" i="4"/>
  <c r="R95" i="20" s="1"/>
  <c r="Q26" i="4"/>
  <c r="R12" i="20" s="1"/>
  <c r="Q184" i="4"/>
  <c r="R170" i="20" s="1"/>
  <c r="Q225" i="4"/>
  <c r="R211" i="20" s="1"/>
  <c r="Q150" i="4"/>
  <c r="R136" i="20" s="1"/>
  <c r="Q138" i="4"/>
  <c r="R124" i="20" s="1"/>
  <c r="Q33" i="4"/>
  <c r="R19" i="20" s="1"/>
  <c r="Q95" i="4"/>
  <c r="R81" i="20" s="1"/>
  <c r="Q35" i="4"/>
  <c r="R21" i="20" s="1"/>
  <c r="Q155" i="4"/>
  <c r="R141" i="20" s="1"/>
  <c r="Q151" i="4"/>
  <c r="R137" i="20" s="1"/>
  <c r="Q98" i="4"/>
  <c r="R84" i="20" s="1"/>
  <c r="Q47" i="4"/>
  <c r="R33" i="20" s="1"/>
  <c r="Q137" i="4"/>
  <c r="R123" i="20" s="1"/>
  <c r="Q120" i="4"/>
  <c r="R106" i="20" s="1"/>
  <c r="Q217" i="4"/>
  <c r="R203" i="20" s="1"/>
  <c r="Q209" i="4"/>
  <c r="R195" i="20" s="1"/>
  <c r="Q166" i="4"/>
  <c r="R152" i="20" s="1"/>
  <c r="Q97" i="4"/>
  <c r="R83" i="20" s="1"/>
  <c r="Q67" i="4"/>
  <c r="R53" i="20" s="1"/>
  <c r="Q152" i="4"/>
  <c r="R138" i="20" s="1"/>
  <c r="Q136" i="4"/>
  <c r="R122" i="20" s="1"/>
  <c r="Q215" i="4"/>
  <c r="R201" i="20" s="1"/>
  <c r="Q44" i="4"/>
  <c r="R30" i="20" s="1"/>
  <c r="Q27" i="4"/>
  <c r="R13" i="20" s="1"/>
  <c r="Q204" i="4"/>
  <c r="R190" i="20" s="1"/>
  <c r="Q182" i="4"/>
  <c r="R168" i="20" s="1"/>
  <c r="Q153" i="4"/>
  <c r="R139" i="20" s="1"/>
  <c r="Q142" i="4"/>
  <c r="R128" i="20" s="1"/>
  <c r="Q126" i="4"/>
  <c r="R112" i="20" s="1"/>
  <c r="Q115" i="4"/>
  <c r="R101" i="20" s="1"/>
  <c r="Q108" i="4"/>
  <c r="R94" i="20" s="1"/>
  <c r="Q96" i="4"/>
  <c r="R82" i="20" s="1"/>
  <c r="Q87" i="4"/>
  <c r="R73" i="20" s="1"/>
  <c r="Q103" i="4"/>
  <c r="R89" i="20" s="1"/>
  <c r="Q88" i="4"/>
  <c r="R74" i="20" s="1"/>
  <c r="Q38" i="4"/>
  <c r="R24" i="20" s="1"/>
  <c r="Q210" i="4"/>
  <c r="R196" i="20" s="1"/>
  <c r="Q89" i="4"/>
  <c r="R75" i="20" s="1"/>
  <c r="Q77" i="4"/>
  <c r="R63" i="20" s="1"/>
  <c r="Q36" i="4"/>
  <c r="R22" i="20" s="1"/>
  <c r="Q58" i="4"/>
  <c r="R44" i="20" s="1"/>
  <c r="Q156" i="4"/>
  <c r="R142" i="20" s="1"/>
  <c r="Q90" i="4"/>
  <c r="R76" i="20" s="1"/>
  <c r="U162" i="5"/>
  <c r="W162" i="5" s="1"/>
  <c r="O162" i="5"/>
  <c r="Q162" i="5" s="1"/>
  <c r="M162" i="5"/>
  <c r="Y162" i="5"/>
  <c r="AA162" i="5" s="1"/>
  <c r="R162" i="5"/>
  <c r="T162" i="5" s="1"/>
  <c r="M107" i="5"/>
  <c r="Y107" i="5"/>
  <c r="AA107" i="5" s="1"/>
  <c r="O107" i="5"/>
  <c r="Q107" i="5" s="1"/>
  <c r="R107" i="5"/>
  <c r="T107" i="5" s="1"/>
  <c r="U107" i="5"/>
  <c r="W107" i="5" s="1"/>
  <c r="Y70" i="5"/>
  <c r="AA70" i="5" s="1"/>
  <c r="M70" i="5"/>
  <c r="R70" i="5"/>
  <c r="T70" i="5" s="1"/>
  <c r="U70" i="5"/>
  <c r="W70" i="5" s="1"/>
  <c r="O70" i="5"/>
  <c r="Q70" i="5" s="1"/>
  <c r="M42" i="5"/>
  <c r="U42" i="5"/>
  <c r="W42" i="5" s="1"/>
  <c r="O42" i="5"/>
  <c r="Q42" i="5" s="1"/>
  <c r="Y42" i="5"/>
  <c r="AA42" i="5" s="1"/>
  <c r="R42" i="5"/>
  <c r="T42" i="5" s="1"/>
  <c r="R11" i="5"/>
  <c r="T11" i="5" s="1"/>
  <c r="Y11" i="5"/>
  <c r="AA11" i="5" s="1"/>
  <c r="U11" i="5"/>
  <c r="W11" i="5" s="1"/>
  <c r="O11" i="5"/>
  <c r="Q11" i="5" s="1"/>
  <c r="M11" i="5"/>
  <c r="M45" i="5"/>
  <c r="R45" i="5"/>
  <c r="T45" i="5" s="1"/>
  <c r="O45" i="5"/>
  <c r="Q45" i="5" s="1"/>
  <c r="Y45" i="5"/>
  <c r="AA45" i="5" s="1"/>
  <c r="U45" i="5"/>
  <c r="W45" i="5" s="1"/>
  <c r="R204" i="5"/>
  <c r="T204" i="5" s="1"/>
  <c r="O204" i="5"/>
  <c r="Q204" i="5" s="1"/>
  <c r="Y204" i="5"/>
  <c r="AA204" i="5" s="1"/>
  <c r="M204" i="5"/>
  <c r="U204" i="5"/>
  <c r="W204" i="5" s="1"/>
  <c r="Y179" i="5"/>
  <c r="AA179" i="5" s="1"/>
  <c r="R179" i="5"/>
  <c r="T179" i="5" s="1"/>
  <c r="O179" i="5"/>
  <c r="Q179" i="5" s="1"/>
  <c r="M179" i="5"/>
  <c r="U179" i="5"/>
  <c r="W179" i="5" s="1"/>
  <c r="U132" i="5"/>
  <c r="W132" i="5" s="1"/>
  <c r="M132" i="5"/>
  <c r="Y132" i="5"/>
  <c r="AA132" i="5" s="1"/>
  <c r="R132" i="5"/>
  <c r="T132" i="5" s="1"/>
  <c r="O132" i="5"/>
  <c r="Q132" i="5" s="1"/>
  <c r="Y104" i="5"/>
  <c r="AA104" i="5" s="1"/>
  <c r="U104" i="5"/>
  <c r="W104" i="5" s="1"/>
  <c r="O104" i="5"/>
  <c r="Q104" i="5" s="1"/>
  <c r="M104" i="5"/>
  <c r="R104" i="5"/>
  <c r="T104" i="5" s="1"/>
  <c r="U51" i="5"/>
  <c r="W51" i="5" s="1"/>
  <c r="M51" i="5"/>
  <c r="O51" i="5"/>
  <c r="Q51" i="5" s="1"/>
  <c r="R51" i="5"/>
  <c r="T51" i="5" s="1"/>
  <c r="Y51" i="5"/>
  <c r="AA51" i="5" s="1"/>
  <c r="Y27" i="5"/>
  <c r="AA27" i="5" s="1"/>
  <c r="M27" i="5"/>
  <c r="O27" i="5"/>
  <c r="Q27" i="5" s="1"/>
  <c r="U27" i="5"/>
  <c r="W27" i="5" s="1"/>
  <c r="R27" i="5"/>
  <c r="T27" i="5" s="1"/>
  <c r="Y214" i="5"/>
  <c r="AA214" i="5" s="1"/>
  <c r="O214" i="5"/>
  <c r="Q214" i="5" s="1"/>
  <c r="U214" i="5"/>
  <c r="W214" i="5" s="1"/>
  <c r="R214" i="5"/>
  <c r="T214" i="5" s="1"/>
  <c r="M214" i="5"/>
  <c r="R161" i="5"/>
  <c r="T161" i="5" s="1"/>
  <c r="U161" i="5"/>
  <c r="W161" i="5" s="1"/>
  <c r="M161" i="5"/>
  <c r="Y161" i="5"/>
  <c r="AA161" i="5" s="1"/>
  <c r="O161" i="5"/>
  <c r="Q161" i="5" s="1"/>
  <c r="R49" i="5"/>
  <c r="T49" i="5" s="1"/>
  <c r="U49" i="5"/>
  <c r="W49" i="5" s="1"/>
  <c r="O49" i="5"/>
  <c r="Q49" i="5" s="1"/>
  <c r="M49" i="5"/>
  <c r="Y49" i="5"/>
  <c r="AA49" i="5" s="1"/>
  <c r="Y216" i="5"/>
  <c r="AA216" i="5" s="1"/>
  <c r="R216" i="5"/>
  <c r="T216" i="5" s="1"/>
  <c r="O216" i="5"/>
  <c r="Q216" i="5" s="1"/>
  <c r="U216" i="5"/>
  <c r="W216" i="5" s="1"/>
  <c r="M216" i="5"/>
  <c r="O188" i="5"/>
  <c r="Q188" i="5" s="1"/>
  <c r="U188" i="5"/>
  <c r="W188" i="5" s="1"/>
  <c r="R188" i="5"/>
  <c r="T188" i="5" s="1"/>
  <c r="Y188" i="5"/>
  <c r="AA188" i="5" s="1"/>
  <c r="M188" i="5"/>
  <c r="R168" i="5"/>
  <c r="T168" i="5" s="1"/>
  <c r="Y168" i="5"/>
  <c r="AA168" i="5" s="1"/>
  <c r="U168" i="5"/>
  <c r="W168" i="5" s="1"/>
  <c r="O168" i="5"/>
  <c r="Q168" i="5" s="1"/>
  <c r="M168" i="5"/>
  <c r="U129" i="5"/>
  <c r="W129" i="5" s="1"/>
  <c r="Y129" i="5"/>
  <c r="AA129" i="5" s="1"/>
  <c r="O129" i="5"/>
  <c r="Q129" i="5" s="1"/>
  <c r="R129" i="5"/>
  <c r="T129" i="5" s="1"/>
  <c r="M129" i="5"/>
  <c r="R105" i="5"/>
  <c r="T105" i="5" s="1"/>
  <c r="U105" i="5"/>
  <c r="W105" i="5" s="1"/>
  <c r="Y105" i="5"/>
  <c r="AA105" i="5" s="1"/>
  <c r="O105" i="5"/>
  <c r="Q105" i="5" s="1"/>
  <c r="M105" i="5"/>
  <c r="U59" i="5"/>
  <c r="W59" i="5" s="1"/>
  <c r="O59" i="5"/>
  <c r="Q59" i="5" s="1"/>
  <c r="R59" i="5"/>
  <c r="T59" i="5" s="1"/>
  <c r="Y59" i="5"/>
  <c r="AA59" i="5" s="1"/>
  <c r="M59" i="5"/>
  <c r="U40" i="5"/>
  <c r="W40" i="5" s="1"/>
  <c r="Y40" i="5"/>
  <c r="AA40" i="5" s="1"/>
  <c r="M40" i="5"/>
  <c r="R40" i="5"/>
  <c r="T40" i="5" s="1"/>
  <c r="O40" i="5"/>
  <c r="Q40" i="5" s="1"/>
  <c r="K5" i="5"/>
  <c r="O1" i="4"/>
  <c r="M137" i="5"/>
  <c r="Y137" i="5"/>
  <c r="AA137" i="5" s="1"/>
  <c r="U137" i="5"/>
  <c r="W137" i="5" s="1"/>
  <c r="O137" i="5"/>
  <c r="Q137" i="5" s="1"/>
  <c r="R137" i="5"/>
  <c r="T137" i="5" s="1"/>
  <c r="R64" i="5"/>
  <c r="T64" i="5" s="1"/>
  <c r="O64" i="5"/>
  <c r="Q64" i="5" s="1"/>
  <c r="M64" i="5"/>
  <c r="Y64" i="5"/>
  <c r="AA64" i="5" s="1"/>
  <c r="U64" i="5"/>
  <c r="W64" i="5" s="1"/>
  <c r="M10" i="5"/>
  <c r="Y10" i="5"/>
  <c r="AA10" i="5" s="1"/>
  <c r="O10" i="5"/>
  <c r="Q10" i="5" s="1"/>
  <c r="R10" i="5"/>
  <c r="T10" i="5" s="1"/>
  <c r="U10" i="5"/>
  <c r="W10" i="5" s="1"/>
  <c r="DD198" i="4"/>
  <c r="AC184" i="7" s="1"/>
  <c r="CO198" i="4"/>
  <c r="DX198" i="4"/>
  <c r="W198" i="4"/>
  <c r="DN198" i="4"/>
  <c r="AG198" i="4"/>
  <c r="BA198" i="4"/>
  <c r="CJ198" i="4"/>
  <c r="CE143" i="4"/>
  <c r="BP143" i="4"/>
  <c r="CT143" i="4"/>
  <c r="AD129" i="7" s="1"/>
  <c r="DN143" i="4"/>
  <c r="BA143" i="4"/>
  <c r="DS143" i="4"/>
  <c r="CJ143" i="4"/>
  <c r="W109" i="4"/>
  <c r="AG109" i="4"/>
  <c r="DD109" i="4"/>
  <c r="AC95" i="7" s="1"/>
  <c r="DN109" i="4"/>
  <c r="BA109" i="4"/>
  <c r="CJ109" i="4"/>
  <c r="DD89" i="4"/>
  <c r="AC75" i="7" s="1"/>
  <c r="AG89" i="4"/>
  <c r="W89" i="4"/>
  <c r="BP89" i="4"/>
  <c r="AV89" i="4"/>
  <c r="BA89" i="4"/>
  <c r="DN89" i="4"/>
  <c r="CJ89" i="4"/>
  <c r="AG26" i="4"/>
  <c r="DD26" i="4"/>
  <c r="W26" i="4"/>
  <c r="CT26" i="4"/>
  <c r="DN26" i="4"/>
  <c r="BA26" i="4"/>
  <c r="CJ26" i="4"/>
  <c r="BP26" i="4"/>
  <c r="BA220" i="4"/>
  <c r="CJ220" i="4"/>
  <c r="BP220" i="4"/>
  <c r="CE220" i="4"/>
  <c r="DN220" i="4"/>
  <c r="DS220" i="4"/>
  <c r="CT155" i="4"/>
  <c r="BA155" i="4"/>
  <c r="DN155" i="4"/>
  <c r="DS155" i="4"/>
  <c r="CJ155" i="4"/>
  <c r="DX135" i="4"/>
  <c r="W135" i="4"/>
  <c r="AG135" i="4"/>
  <c r="R135" i="4"/>
  <c r="CJ135" i="4"/>
  <c r="DN135" i="4"/>
  <c r="BA135" i="4"/>
  <c r="BP90" i="4"/>
  <c r="R90" i="4"/>
  <c r="DS90" i="4"/>
  <c r="CJ90" i="4"/>
  <c r="BA90" i="4"/>
  <c r="DN90" i="4"/>
  <c r="DX44" i="4"/>
  <c r="CT44" i="4"/>
  <c r="AD30" i="7" s="1"/>
  <c r="DS44" i="4"/>
  <c r="DN44" i="4"/>
  <c r="CJ44" i="4"/>
  <c r="BA44" i="4"/>
  <c r="DD210" i="4"/>
  <c r="AC196" i="7" s="1"/>
  <c r="BA210" i="4"/>
  <c r="DX210" i="4"/>
  <c r="AG210" i="4"/>
  <c r="W210" i="4"/>
  <c r="CJ210" i="4"/>
  <c r="DN210" i="4"/>
  <c r="R164" i="4"/>
  <c r="DN164" i="4"/>
  <c r="CJ164" i="4"/>
  <c r="DS164" i="4"/>
  <c r="BA164" i="4"/>
  <c r="BP164" i="4"/>
  <c r="BU136" i="4"/>
  <c r="AV136" i="4"/>
  <c r="BP136" i="4"/>
  <c r="DN136" i="4"/>
  <c r="BA136" i="4"/>
  <c r="CJ136" i="4"/>
  <c r="DS136" i="4"/>
  <c r="DD93" i="4"/>
  <c r="AC79" i="7" s="1"/>
  <c r="R93" i="4"/>
  <c r="AG93" i="4"/>
  <c r="DN93" i="4"/>
  <c r="DX93" i="4"/>
  <c r="BA93" i="4"/>
  <c r="CJ93" i="4"/>
  <c r="W93" i="4"/>
  <c r="CE38" i="4"/>
  <c r="DX38" i="4"/>
  <c r="CJ38" i="4"/>
  <c r="BA38" i="4"/>
  <c r="DS38" i="4"/>
  <c r="DN38" i="4"/>
  <c r="AB177" i="4"/>
  <c r="CT177" i="4"/>
  <c r="AD163" i="7" s="1"/>
  <c r="DN177" i="4"/>
  <c r="BA177" i="4"/>
  <c r="CJ177" i="4"/>
  <c r="BP177" i="4"/>
  <c r="DS177" i="4"/>
  <c r="DD137" i="4"/>
  <c r="AC123" i="7" s="1"/>
  <c r="W137" i="4"/>
  <c r="DX137" i="4"/>
  <c r="AG137" i="4"/>
  <c r="BA137" i="4"/>
  <c r="DN137" i="4"/>
  <c r="CJ137" i="4"/>
  <c r="DX111" i="4"/>
  <c r="DS111" i="4"/>
  <c r="DN111" i="4"/>
  <c r="CJ111" i="4"/>
  <c r="BA111" i="4"/>
  <c r="CE111" i="4"/>
  <c r="CE65" i="4"/>
  <c r="BA65" i="4"/>
  <c r="DS65" i="4"/>
  <c r="CJ65" i="4"/>
  <c r="DN65" i="4"/>
  <c r="BP65" i="4"/>
  <c r="U207" i="5"/>
  <c r="W207" i="5" s="1"/>
  <c r="R207" i="5"/>
  <c r="T207" i="5" s="1"/>
  <c r="Y207" i="5"/>
  <c r="AA207" i="5" s="1"/>
  <c r="O207" i="5"/>
  <c r="Q207" i="5" s="1"/>
  <c r="M207" i="5"/>
  <c r="M199" i="5"/>
  <c r="Y199" i="5"/>
  <c r="AA199" i="5" s="1"/>
  <c r="O199" i="5"/>
  <c r="Q199" i="5" s="1"/>
  <c r="U199" i="5"/>
  <c r="W199" i="5" s="1"/>
  <c r="R199" i="5"/>
  <c r="T199" i="5" s="1"/>
  <c r="Y178" i="5"/>
  <c r="AA178" i="5" s="1"/>
  <c r="R178" i="5"/>
  <c r="T178" i="5" s="1"/>
  <c r="U178" i="5"/>
  <c r="W178" i="5" s="1"/>
  <c r="O178" i="5"/>
  <c r="Q178" i="5" s="1"/>
  <c r="M178" i="5"/>
  <c r="Y158" i="5"/>
  <c r="AA158" i="5" s="1"/>
  <c r="O158" i="5"/>
  <c r="Q158" i="5" s="1"/>
  <c r="M158" i="5"/>
  <c r="U158" i="5"/>
  <c r="W158" i="5" s="1"/>
  <c r="R158" i="5"/>
  <c r="T158" i="5" s="1"/>
  <c r="R98" i="5"/>
  <c r="T98" i="5" s="1"/>
  <c r="O98" i="5"/>
  <c r="Q98" i="5" s="1"/>
  <c r="U98" i="5"/>
  <c r="W98" i="5" s="1"/>
  <c r="Y98" i="5"/>
  <c r="AA98" i="5" s="1"/>
  <c r="M98" i="5"/>
  <c r="O61" i="5"/>
  <c r="Q61" i="5" s="1"/>
  <c r="M61" i="5"/>
  <c r="Y61" i="5"/>
  <c r="AA61" i="5" s="1"/>
  <c r="R61" i="5"/>
  <c r="T61" i="5" s="1"/>
  <c r="U61" i="5"/>
  <c r="W61" i="5" s="1"/>
  <c r="U34" i="5"/>
  <c r="W34" i="5" s="1"/>
  <c r="O34" i="5"/>
  <c r="Q34" i="5" s="1"/>
  <c r="Y34" i="5"/>
  <c r="AA34" i="5" s="1"/>
  <c r="M34" i="5"/>
  <c r="R34" i="5"/>
  <c r="T34" i="5" s="1"/>
  <c r="U7" i="5"/>
  <c r="W7" i="5" s="1"/>
  <c r="R7" i="5"/>
  <c r="T7" i="5" s="1"/>
  <c r="O7" i="5"/>
  <c r="Q7" i="5" s="1"/>
  <c r="Y7" i="5"/>
  <c r="AA7" i="5" s="1"/>
  <c r="M7" i="5"/>
  <c r="R41" i="5"/>
  <c r="T41" i="5" s="1"/>
  <c r="U41" i="5"/>
  <c r="W41" i="5" s="1"/>
  <c r="Y41" i="5"/>
  <c r="AA41" i="5" s="1"/>
  <c r="O41" i="5"/>
  <c r="Q41" i="5" s="1"/>
  <c r="M41" i="5"/>
  <c r="M196" i="5"/>
  <c r="R196" i="5"/>
  <c r="T196" i="5" s="1"/>
  <c r="O196" i="5"/>
  <c r="Q196" i="5" s="1"/>
  <c r="Y196" i="5"/>
  <c r="AA196" i="5" s="1"/>
  <c r="U196" i="5"/>
  <c r="W196" i="5" s="1"/>
  <c r="M163" i="5"/>
  <c r="R163" i="5"/>
  <c r="T163" i="5" s="1"/>
  <c r="U163" i="5"/>
  <c r="W163" i="5" s="1"/>
  <c r="Y163" i="5"/>
  <c r="AA163" i="5" s="1"/>
  <c r="O163" i="5"/>
  <c r="Q163" i="5" s="1"/>
  <c r="O128" i="5"/>
  <c r="Q128" i="5" s="1"/>
  <c r="Y128" i="5"/>
  <c r="AA128" i="5" s="1"/>
  <c r="U128" i="5"/>
  <c r="W128" i="5" s="1"/>
  <c r="R128" i="5"/>
  <c r="T128" i="5" s="1"/>
  <c r="M128" i="5"/>
  <c r="Y95" i="5"/>
  <c r="AA95" i="5" s="1"/>
  <c r="R95" i="5"/>
  <c r="T95" i="5" s="1"/>
  <c r="U95" i="5"/>
  <c r="W95" i="5" s="1"/>
  <c r="M95" i="5"/>
  <c r="O95" i="5"/>
  <c r="Q95" i="5" s="1"/>
  <c r="O47" i="5"/>
  <c r="Q47" i="5" s="1"/>
  <c r="Y47" i="5"/>
  <c r="AA47" i="5" s="1"/>
  <c r="M47" i="5"/>
  <c r="R47" i="5"/>
  <c r="T47" i="5" s="1"/>
  <c r="U47" i="5"/>
  <c r="W47" i="5" s="1"/>
  <c r="M20" i="5"/>
  <c r="U20" i="5"/>
  <c r="W20" i="5" s="1"/>
  <c r="O20" i="5"/>
  <c r="Q20" i="5" s="1"/>
  <c r="Y20" i="5"/>
  <c r="AA20" i="5" s="1"/>
  <c r="R20" i="5"/>
  <c r="T20" i="5" s="1"/>
  <c r="R202" i="5"/>
  <c r="T202" i="5" s="1"/>
  <c r="O202" i="5"/>
  <c r="Q202" i="5" s="1"/>
  <c r="Y202" i="5"/>
  <c r="AA202" i="5" s="1"/>
  <c r="M202" i="5"/>
  <c r="U202" i="5"/>
  <c r="W202" i="5" s="1"/>
  <c r="O153" i="5"/>
  <c r="Q153" i="5" s="1"/>
  <c r="U153" i="5"/>
  <c r="W153" i="5" s="1"/>
  <c r="Y153" i="5"/>
  <c r="AA153" i="5" s="1"/>
  <c r="R153" i="5"/>
  <c r="T153" i="5" s="1"/>
  <c r="M153" i="5"/>
  <c r="U37" i="5"/>
  <c r="W37" i="5" s="1"/>
  <c r="Y37" i="5"/>
  <c r="AA37" i="5" s="1"/>
  <c r="O37" i="5"/>
  <c r="Q37" i="5" s="1"/>
  <c r="M37" i="5"/>
  <c r="R37" i="5"/>
  <c r="T37" i="5" s="1"/>
  <c r="Y209" i="5"/>
  <c r="AA209" i="5" s="1"/>
  <c r="R209" i="5"/>
  <c r="T209" i="5" s="1"/>
  <c r="U209" i="5"/>
  <c r="W209" i="5" s="1"/>
  <c r="M209" i="5"/>
  <c r="O209" i="5"/>
  <c r="Q209" i="5" s="1"/>
  <c r="U184" i="5"/>
  <c r="W184" i="5" s="1"/>
  <c r="M184" i="5"/>
  <c r="Y184" i="5"/>
  <c r="AA184" i="5" s="1"/>
  <c r="R184" i="5"/>
  <c r="T184" i="5" s="1"/>
  <c r="O184" i="5"/>
  <c r="Q184" i="5" s="1"/>
  <c r="U160" i="5"/>
  <c r="W160" i="5" s="1"/>
  <c r="O160" i="5"/>
  <c r="Q160" i="5" s="1"/>
  <c r="M160" i="5"/>
  <c r="Y160" i="5"/>
  <c r="AA160" i="5" s="1"/>
  <c r="R160" i="5"/>
  <c r="T160" i="5" s="1"/>
  <c r="Y121" i="5"/>
  <c r="AA121" i="5" s="1"/>
  <c r="M121" i="5"/>
  <c r="R121" i="5"/>
  <c r="T121" i="5" s="1"/>
  <c r="O121" i="5"/>
  <c r="Q121" i="5" s="1"/>
  <c r="U121" i="5"/>
  <c r="W121" i="5" s="1"/>
  <c r="Y100" i="5"/>
  <c r="AA100" i="5" s="1"/>
  <c r="M100" i="5"/>
  <c r="U100" i="5"/>
  <c r="W100" i="5" s="1"/>
  <c r="R100" i="5"/>
  <c r="T100" i="5" s="1"/>
  <c r="O100" i="5"/>
  <c r="Q100" i="5" s="1"/>
  <c r="Y52" i="5"/>
  <c r="AA52" i="5" s="1"/>
  <c r="R52" i="5"/>
  <c r="T52" i="5" s="1"/>
  <c r="M52" i="5"/>
  <c r="O52" i="5"/>
  <c r="Q52" i="5" s="1"/>
  <c r="U52" i="5"/>
  <c r="W52" i="5" s="1"/>
  <c r="R36" i="5"/>
  <c r="T36" i="5" s="1"/>
  <c r="M36" i="5"/>
  <c r="U36" i="5"/>
  <c r="W36" i="5" s="1"/>
  <c r="Y36" i="5"/>
  <c r="AA36" i="5" s="1"/>
  <c r="O36" i="5"/>
  <c r="Q36" i="5" s="1"/>
  <c r="Y181" i="5"/>
  <c r="AA181" i="5" s="1"/>
  <c r="M181" i="5"/>
  <c r="O181" i="5"/>
  <c r="Q181" i="5" s="1"/>
  <c r="U181" i="5"/>
  <c r="W181" i="5" s="1"/>
  <c r="R181" i="5"/>
  <c r="T181" i="5" s="1"/>
  <c r="O118" i="5"/>
  <c r="Q118" i="5" s="1"/>
  <c r="M118" i="5"/>
  <c r="U118" i="5"/>
  <c r="W118" i="5" s="1"/>
  <c r="R118" i="5"/>
  <c r="T118" i="5" s="1"/>
  <c r="Y118" i="5"/>
  <c r="AA118" i="5" s="1"/>
  <c r="M60" i="5"/>
  <c r="R60" i="5"/>
  <c r="T60" i="5" s="1"/>
  <c r="Y60" i="5"/>
  <c r="AA60" i="5" s="1"/>
  <c r="U60" i="5"/>
  <c r="W60" i="5" s="1"/>
  <c r="O60" i="5"/>
  <c r="Q60" i="5" s="1"/>
  <c r="U6" i="5"/>
  <c r="W6" i="5" s="1"/>
  <c r="Y6" i="5"/>
  <c r="AA6" i="5" s="1"/>
  <c r="O6" i="5"/>
  <c r="Q6" i="5" s="1"/>
  <c r="R6" i="5"/>
  <c r="T6" i="5" s="1"/>
  <c r="M6" i="5"/>
  <c r="CT154" i="4"/>
  <c r="AD140" i="7" s="1"/>
  <c r="DN154" i="4"/>
  <c r="DS154" i="4"/>
  <c r="BA154" i="4"/>
  <c r="CJ154" i="4"/>
  <c r="CT138" i="4"/>
  <c r="AD124" i="7" s="1"/>
  <c r="AB138" i="4"/>
  <c r="BP138" i="4"/>
  <c r="DN138" i="4"/>
  <c r="CJ138" i="4"/>
  <c r="DS138" i="4"/>
  <c r="BA138" i="4"/>
  <c r="BU106" i="4"/>
  <c r="DI106" i="4"/>
  <c r="CJ106" i="4"/>
  <c r="BA106" i="4"/>
  <c r="DN106" i="4"/>
  <c r="DS106" i="4"/>
  <c r="DX106" i="4"/>
  <c r="R77" i="4"/>
  <c r="CY77" i="4"/>
  <c r="DX77" i="4"/>
  <c r="CJ77" i="4"/>
  <c r="BA77" i="4"/>
  <c r="DN77" i="4"/>
  <c r="DS77" i="4"/>
  <c r="DS34" i="4"/>
  <c r="BA34" i="4"/>
  <c r="CJ34" i="4"/>
  <c r="R217" i="4"/>
  <c r="BU217" i="4"/>
  <c r="BP217" i="4"/>
  <c r="BA217" i="4"/>
  <c r="DN217" i="4"/>
  <c r="DS217" i="4"/>
  <c r="CJ217" i="4"/>
  <c r="AB171" i="4"/>
  <c r="BK171" i="4"/>
  <c r="DX171" i="4"/>
  <c r="DN171" i="4"/>
  <c r="BA171" i="4"/>
  <c r="CJ171" i="4"/>
  <c r="DS171" i="4"/>
  <c r="AG151" i="4"/>
  <c r="DD151" i="4"/>
  <c r="AC137" i="7" s="1"/>
  <c r="DX151" i="4"/>
  <c r="W151" i="4"/>
  <c r="CO151" i="4"/>
  <c r="CJ151" i="4"/>
  <c r="DN151" i="4"/>
  <c r="BA151" i="4"/>
  <c r="DD104" i="4"/>
  <c r="AC90" i="7" s="1"/>
  <c r="W104" i="4"/>
  <c r="AG104" i="4"/>
  <c r="AV104" i="4"/>
  <c r="BA104" i="4"/>
  <c r="DN104" i="4"/>
  <c r="DX104" i="4"/>
  <c r="CJ104" i="4"/>
  <c r="DI78" i="4"/>
  <c r="AB78" i="4"/>
  <c r="DN78" i="4"/>
  <c r="DX78" i="4"/>
  <c r="BA78" i="4"/>
  <c r="DS78" i="4"/>
  <c r="CJ78" i="4"/>
  <c r="CY223" i="4"/>
  <c r="DN223" i="4"/>
  <c r="CJ223" i="4"/>
  <c r="DS223" i="4"/>
  <c r="BK184" i="4"/>
  <c r="AK27" i="10" s="1"/>
  <c r="DD184" i="4"/>
  <c r="AC170" i="7" s="1"/>
  <c r="DX184" i="4"/>
  <c r="CJ184" i="4"/>
  <c r="W184" i="4"/>
  <c r="DN184" i="4"/>
  <c r="BA184" i="4"/>
  <c r="AG184" i="4"/>
  <c r="CT159" i="4"/>
  <c r="AD145" i="7" s="1"/>
  <c r="AV159" i="4"/>
  <c r="DN159" i="4"/>
  <c r="DS159" i="4"/>
  <c r="BA159" i="4"/>
  <c r="CJ159" i="4"/>
  <c r="CT124" i="4"/>
  <c r="AD110" i="7" s="1"/>
  <c r="DS124" i="4"/>
  <c r="DN124" i="4"/>
  <c r="BA124" i="4"/>
  <c r="CJ124" i="4"/>
  <c r="DD87" i="4"/>
  <c r="AC73" i="7" s="1"/>
  <c r="DX87" i="4"/>
  <c r="AG87" i="4"/>
  <c r="DN87" i="4"/>
  <c r="CJ87" i="4"/>
  <c r="BA87" i="4"/>
  <c r="W87" i="4"/>
  <c r="DI35" i="4"/>
  <c r="AB35" i="4"/>
  <c r="BA35" i="4"/>
  <c r="DX35" i="4"/>
  <c r="DN35" i="4"/>
  <c r="DS35" i="4"/>
  <c r="CJ35" i="4"/>
  <c r="AB162" i="4"/>
  <c r="CO162" i="4"/>
  <c r="CJ162" i="4"/>
  <c r="DX162" i="4"/>
  <c r="BA162" i="4"/>
  <c r="DS162" i="4"/>
  <c r="DN162" i="4"/>
  <c r="R126" i="4"/>
  <c r="DX126" i="4"/>
  <c r="CE126" i="4"/>
  <c r="CJ126" i="4"/>
  <c r="DN126" i="4"/>
  <c r="DS126" i="4"/>
  <c r="BA126" i="4"/>
  <c r="DD108" i="4"/>
  <c r="AC94" i="7" s="1"/>
  <c r="AG108" i="4"/>
  <c r="DX108" i="4"/>
  <c r="W108" i="4"/>
  <c r="BA108" i="4"/>
  <c r="DN108" i="4"/>
  <c r="CJ108" i="4"/>
  <c r="DD36" i="4"/>
  <c r="BP36" i="4"/>
  <c r="W36" i="4"/>
  <c r="DN36" i="4"/>
  <c r="BA36" i="4"/>
  <c r="AG36" i="4"/>
  <c r="CJ36" i="4"/>
  <c r="R195" i="5"/>
  <c r="T195" i="5" s="1"/>
  <c r="O195" i="5"/>
  <c r="Q195" i="5" s="1"/>
  <c r="U195" i="5"/>
  <c r="W195" i="5" s="1"/>
  <c r="Y195" i="5"/>
  <c r="AA195" i="5" s="1"/>
  <c r="M195" i="5"/>
  <c r="R174" i="5"/>
  <c r="T174" i="5" s="1"/>
  <c r="O174" i="5"/>
  <c r="Q174" i="5" s="1"/>
  <c r="M174" i="5"/>
  <c r="U174" i="5"/>
  <c r="W174" i="5" s="1"/>
  <c r="Y174" i="5"/>
  <c r="AA174" i="5" s="1"/>
  <c r="M127" i="5"/>
  <c r="R127" i="5"/>
  <c r="T127" i="5" s="1"/>
  <c r="O127" i="5"/>
  <c r="Q127" i="5" s="1"/>
  <c r="Y127" i="5"/>
  <c r="AA127" i="5" s="1"/>
  <c r="U127" i="5"/>
  <c r="W127" i="5" s="1"/>
  <c r="M89" i="5"/>
  <c r="O89" i="5"/>
  <c r="Q89" i="5" s="1"/>
  <c r="U89" i="5"/>
  <c r="W89" i="5" s="1"/>
  <c r="R89" i="5"/>
  <c r="T89" i="5" s="1"/>
  <c r="Y89" i="5"/>
  <c r="AA89" i="5" s="1"/>
  <c r="Y57" i="5"/>
  <c r="AA57" i="5" s="1"/>
  <c r="O57" i="5"/>
  <c r="Q57" i="5" s="1"/>
  <c r="M57" i="5"/>
  <c r="U57" i="5"/>
  <c r="W57" i="5" s="1"/>
  <c r="R57" i="5"/>
  <c r="T57" i="5" s="1"/>
  <c r="O30" i="5"/>
  <c r="Q30" i="5" s="1"/>
  <c r="M30" i="5"/>
  <c r="U30" i="5"/>
  <c r="W30" i="5" s="1"/>
  <c r="R30" i="5"/>
  <c r="T30" i="5" s="1"/>
  <c r="Y30" i="5"/>
  <c r="AA30" i="5" s="1"/>
  <c r="O194" i="5"/>
  <c r="Q194" i="5" s="1"/>
  <c r="Y194" i="5"/>
  <c r="AA194" i="5" s="1"/>
  <c r="U194" i="5"/>
  <c r="W194" i="5" s="1"/>
  <c r="M194" i="5"/>
  <c r="R194" i="5"/>
  <c r="T194" i="5" s="1"/>
  <c r="R33" i="5"/>
  <c r="T33" i="5" s="1"/>
  <c r="O33" i="5"/>
  <c r="Q33" i="5" s="1"/>
  <c r="M33" i="5"/>
  <c r="Y33" i="5"/>
  <c r="AA33" i="5" s="1"/>
  <c r="U33" i="5"/>
  <c r="W33" i="5" s="1"/>
  <c r="M187" i="5"/>
  <c r="R187" i="5"/>
  <c r="T187" i="5" s="1"/>
  <c r="U187" i="5"/>
  <c r="W187" i="5" s="1"/>
  <c r="O187" i="5"/>
  <c r="Q187" i="5" s="1"/>
  <c r="Y187" i="5"/>
  <c r="AA187" i="5" s="1"/>
  <c r="R155" i="5"/>
  <c r="T155" i="5" s="1"/>
  <c r="Y155" i="5"/>
  <c r="AA155" i="5" s="1"/>
  <c r="O155" i="5"/>
  <c r="Q155" i="5" s="1"/>
  <c r="M155" i="5"/>
  <c r="U155" i="5"/>
  <c r="W155" i="5" s="1"/>
  <c r="R120" i="5"/>
  <c r="T120" i="5" s="1"/>
  <c r="U120" i="5"/>
  <c r="W120" i="5" s="1"/>
  <c r="O120" i="5"/>
  <c r="Q120" i="5" s="1"/>
  <c r="Y120" i="5"/>
  <c r="AA120" i="5" s="1"/>
  <c r="M120" i="5"/>
  <c r="O71" i="5"/>
  <c r="Q71" i="5" s="1"/>
  <c r="M71" i="5"/>
  <c r="U71" i="5"/>
  <c r="W71" i="5" s="1"/>
  <c r="R71" i="5"/>
  <c r="T71" i="5" s="1"/>
  <c r="Y71" i="5"/>
  <c r="AA71" i="5" s="1"/>
  <c r="R39" i="5"/>
  <c r="T39" i="5" s="1"/>
  <c r="M39" i="5"/>
  <c r="O39" i="5"/>
  <c r="Q39" i="5" s="1"/>
  <c r="U39" i="5"/>
  <c r="W39" i="5" s="1"/>
  <c r="Y39" i="5"/>
  <c r="AA39" i="5" s="1"/>
  <c r="Y16" i="5"/>
  <c r="AA16" i="5" s="1"/>
  <c r="R16" i="5"/>
  <c r="T16" i="5" s="1"/>
  <c r="M16" i="5"/>
  <c r="U16" i="5"/>
  <c r="W16" i="5" s="1"/>
  <c r="O16" i="5"/>
  <c r="Q16" i="5" s="1"/>
  <c r="U185" i="5"/>
  <c r="W185" i="5" s="1"/>
  <c r="Y185" i="5"/>
  <c r="AA185" i="5" s="1"/>
  <c r="R185" i="5"/>
  <c r="T185" i="5" s="1"/>
  <c r="O185" i="5"/>
  <c r="Q185" i="5" s="1"/>
  <c r="M185" i="5"/>
  <c r="O149" i="5"/>
  <c r="Q149" i="5" s="1"/>
  <c r="M149" i="5"/>
  <c r="U149" i="5"/>
  <c r="W149" i="5" s="1"/>
  <c r="R149" i="5"/>
  <c r="T149" i="5" s="1"/>
  <c r="Y149" i="5"/>
  <c r="AA149" i="5" s="1"/>
  <c r="Y29" i="5"/>
  <c r="AA29" i="5" s="1"/>
  <c r="R29" i="5"/>
  <c r="T29" i="5" s="1"/>
  <c r="O29" i="5"/>
  <c r="Q29" i="5" s="1"/>
  <c r="M29" i="5"/>
  <c r="U29" i="5"/>
  <c r="W29" i="5" s="1"/>
  <c r="R201" i="5"/>
  <c r="T201" i="5" s="1"/>
  <c r="Y201" i="5"/>
  <c r="AA201" i="5" s="1"/>
  <c r="U201" i="5"/>
  <c r="W201" i="5" s="1"/>
  <c r="M201" i="5"/>
  <c r="O201" i="5"/>
  <c r="Q201" i="5" s="1"/>
  <c r="M180" i="5"/>
  <c r="R180" i="5"/>
  <c r="T180" i="5" s="1"/>
  <c r="U180" i="5"/>
  <c r="W180" i="5" s="1"/>
  <c r="Y180" i="5"/>
  <c r="AA180" i="5" s="1"/>
  <c r="O180" i="5"/>
  <c r="Q180" i="5" s="1"/>
  <c r="O156" i="5"/>
  <c r="Q156" i="5" s="1"/>
  <c r="M156" i="5"/>
  <c r="Y156" i="5"/>
  <c r="AA156" i="5" s="1"/>
  <c r="R156" i="5"/>
  <c r="T156" i="5" s="1"/>
  <c r="U156" i="5"/>
  <c r="W156" i="5" s="1"/>
  <c r="U116" i="5"/>
  <c r="W116" i="5" s="1"/>
  <c r="R116" i="5"/>
  <c r="T116" i="5" s="1"/>
  <c r="O116" i="5"/>
  <c r="Q116" i="5" s="1"/>
  <c r="M116" i="5"/>
  <c r="Y116" i="5"/>
  <c r="AA116" i="5" s="1"/>
  <c r="Y72" i="5"/>
  <c r="AA72" i="5" s="1"/>
  <c r="M72" i="5"/>
  <c r="R72" i="5"/>
  <c r="T72" i="5" s="1"/>
  <c r="O72" i="5"/>
  <c r="Q72" i="5" s="1"/>
  <c r="U72" i="5"/>
  <c r="W72" i="5" s="1"/>
  <c r="R48" i="5"/>
  <c r="T48" i="5" s="1"/>
  <c r="O48" i="5"/>
  <c r="Q48" i="5" s="1"/>
  <c r="U48" i="5"/>
  <c r="W48" i="5" s="1"/>
  <c r="M48" i="5"/>
  <c r="Y48" i="5"/>
  <c r="AA48" i="5" s="1"/>
  <c r="M28" i="5"/>
  <c r="U28" i="5"/>
  <c r="W28" i="5" s="1"/>
  <c r="O28" i="5"/>
  <c r="Q28" i="5" s="1"/>
  <c r="R28" i="5"/>
  <c r="T28" i="5" s="1"/>
  <c r="Y28" i="5"/>
  <c r="AA28" i="5" s="1"/>
  <c r="U173" i="5"/>
  <c r="W173" i="5" s="1"/>
  <c r="M173" i="5"/>
  <c r="Y173" i="5"/>
  <c r="AA173" i="5" s="1"/>
  <c r="R173" i="5"/>
  <c r="T173" i="5" s="1"/>
  <c r="O173" i="5"/>
  <c r="Q173" i="5" s="1"/>
  <c r="R88" i="5"/>
  <c r="T88" i="5" s="1"/>
  <c r="M88" i="5"/>
  <c r="Y88" i="5"/>
  <c r="AA88" i="5" s="1"/>
  <c r="U88" i="5"/>
  <c r="W88" i="5" s="1"/>
  <c r="O88" i="5"/>
  <c r="Q88" i="5" s="1"/>
  <c r="M56" i="5"/>
  <c r="U56" i="5"/>
  <c r="W56" i="5" s="1"/>
  <c r="O56" i="5"/>
  <c r="Q56" i="5" s="1"/>
  <c r="R56" i="5"/>
  <c r="T56" i="5" s="1"/>
  <c r="Y56" i="5"/>
  <c r="AA56" i="5" s="1"/>
  <c r="DD16" i="4"/>
  <c r="R16" i="4"/>
  <c r="W16" i="4"/>
  <c r="CJ16" i="4"/>
  <c r="DN16" i="4"/>
  <c r="DX16" i="4"/>
  <c r="AG16" i="4"/>
  <c r="BA16" i="4"/>
  <c r="AG150" i="4"/>
  <c r="W150" i="4"/>
  <c r="DD150" i="4"/>
  <c r="AC136" i="7" s="1"/>
  <c r="BK150" i="4"/>
  <c r="BA150" i="4"/>
  <c r="CJ150" i="4"/>
  <c r="DN150" i="4"/>
  <c r="DX150" i="4"/>
  <c r="CT134" i="4"/>
  <c r="AD120" i="7" s="1"/>
  <c r="CE134" i="4"/>
  <c r="DN134" i="4"/>
  <c r="DS134" i="4"/>
  <c r="CJ134" i="4"/>
  <c r="BA134" i="4"/>
  <c r="DX134" i="4"/>
  <c r="DD103" i="4"/>
  <c r="AC89" i="7" s="1"/>
  <c r="BP103" i="4"/>
  <c r="DN103" i="4"/>
  <c r="AG103" i="4"/>
  <c r="BA103" i="4"/>
  <c r="W103" i="4"/>
  <c r="CJ103" i="4"/>
  <c r="CY74" i="4"/>
  <c r="BP74" i="4"/>
  <c r="BK74" i="4"/>
  <c r="CJ74" i="4"/>
  <c r="DN74" i="4"/>
  <c r="BA74" i="4"/>
  <c r="DS74" i="4"/>
  <c r="DS24" i="4"/>
  <c r="BA24" i="4"/>
  <c r="CE24" i="4"/>
  <c r="BP24" i="4"/>
  <c r="CJ24" i="4"/>
  <c r="DN24" i="4"/>
  <c r="DD212" i="4"/>
  <c r="AC198" i="7" s="1"/>
  <c r="R212" i="4"/>
  <c r="W212" i="4"/>
  <c r="AG212" i="4"/>
  <c r="BP212" i="4"/>
  <c r="CJ212" i="4"/>
  <c r="DN212" i="4"/>
  <c r="BA212" i="4"/>
  <c r="AB166" i="4"/>
  <c r="CT166" i="4"/>
  <c r="AD152" i="7" s="1"/>
  <c r="DN166" i="4"/>
  <c r="CJ166" i="4"/>
  <c r="DS166" i="4"/>
  <c r="DX166" i="4"/>
  <c r="BA166" i="4"/>
  <c r="CE148" i="4"/>
  <c r="DN148" i="4"/>
  <c r="DS148" i="4"/>
  <c r="BA148" i="4"/>
  <c r="CJ148" i="4"/>
  <c r="CY98" i="4"/>
  <c r="DX98" i="4"/>
  <c r="BK98" i="4"/>
  <c r="DN98" i="4"/>
  <c r="CJ98" i="4"/>
  <c r="BA98" i="4"/>
  <c r="DS98" i="4"/>
  <c r="DX75" i="4"/>
  <c r="BK75" i="4"/>
  <c r="CT75" i="4"/>
  <c r="AD61" i="7" s="1"/>
  <c r="CJ75" i="4"/>
  <c r="BA75" i="4"/>
  <c r="DN75" i="4"/>
  <c r="DS75" i="4"/>
  <c r="DD218" i="4"/>
  <c r="AC204" i="7" s="1"/>
  <c r="W218" i="4"/>
  <c r="AG218" i="4"/>
  <c r="DI218" i="4"/>
  <c r="CJ218" i="4"/>
  <c r="BP218" i="4"/>
  <c r="BA218" i="4"/>
  <c r="DN218" i="4"/>
  <c r="CT176" i="4"/>
  <c r="AD162" i="7" s="1"/>
  <c r="AB176" i="4"/>
  <c r="DN176" i="4"/>
  <c r="BA176" i="4"/>
  <c r="BP176" i="4"/>
  <c r="DS176" i="4"/>
  <c r="CJ176" i="4"/>
  <c r="DD156" i="4"/>
  <c r="AC142" i="7" s="1"/>
  <c r="BK156" i="4"/>
  <c r="W156" i="4"/>
  <c r="AG156" i="4"/>
  <c r="DN156" i="4"/>
  <c r="DX156" i="4"/>
  <c r="BA156" i="4"/>
  <c r="CJ156" i="4"/>
  <c r="CT113" i="4"/>
  <c r="AD99" i="7" s="1"/>
  <c r="DN113" i="4"/>
  <c r="BA113" i="4"/>
  <c r="CJ113" i="4"/>
  <c r="DS113" i="4"/>
  <c r="AB58" i="4"/>
  <c r="CT58" i="4"/>
  <c r="AD44" i="7" s="1"/>
  <c r="DX58" i="4"/>
  <c r="BA58" i="4"/>
  <c r="CJ58" i="4"/>
  <c r="DS58" i="4"/>
  <c r="DN58" i="4"/>
  <c r="W187" i="4"/>
  <c r="AG187" i="4"/>
  <c r="DD187" i="4"/>
  <c r="AC173" i="7" s="1"/>
  <c r="R187" i="4"/>
  <c r="DX187" i="4"/>
  <c r="CJ187" i="4"/>
  <c r="BA187" i="4"/>
  <c r="DN187" i="4"/>
  <c r="DI153" i="4"/>
  <c r="AB153" i="4"/>
  <c r="CJ153" i="4"/>
  <c r="BP153" i="4"/>
  <c r="DS153" i="4"/>
  <c r="BA153" i="4"/>
  <c r="DN153" i="4"/>
  <c r="CT120" i="4"/>
  <c r="AD106" i="7" s="1"/>
  <c r="DX120" i="4"/>
  <c r="DD120" i="4"/>
  <c r="AC106" i="7" s="1"/>
  <c r="DN120" i="4"/>
  <c r="BA120" i="4"/>
  <c r="W120" i="4"/>
  <c r="AG120" i="4"/>
  <c r="CJ120" i="4"/>
  <c r="CE88" i="4"/>
  <c r="CT88" i="4"/>
  <c r="AD74" i="7" s="1"/>
  <c r="DN88" i="4"/>
  <c r="CJ88" i="4"/>
  <c r="BA88" i="4"/>
  <c r="DS88" i="4"/>
  <c r="BP88" i="4"/>
  <c r="CY25" i="4"/>
  <c r="DI25" i="4"/>
  <c r="BA25" i="4"/>
  <c r="DN25" i="4"/>
  <c r="BP25" i="4"/>
  <c r="CJ25" i="4"/>
  <c r="DS25" i="4"/>
  <c r="Q25" i="4"/>
  <c r="R11" i="20" s="1"/>
  <c r="O182" i="5"/>
  <c r="Q182" i="5" s="1"/>
  <c r="U182" i="5"/>
  <c r="W182" i="5" s="1"/>
  <c r="R182" i="5"/>
  <c r="T182" i="5" s="1"/>
  <c r="Y182" i="5"/>
  <c r="AA182" i="5" s="1"/>
  <c r="M182" i="5"/>
  <c r="Y215" i="5"/>
  <c r="AA215" i="5" s="1"/>
  <c r="R215" i="5"/>
  <c r="T215" i="5" s="1"/>
  <c r="U215" i="5"/>
  <c r="W215" i="5" s="1"/>
  <c r="O215" i="5"/>
  <c r="Q215" i="5" s="1"/>
  <c r="M215" i="5"/>
  <c r="M191" i="5"/>
  <c r="R191" i="5"/>
  <c r="T191" i="5" s="1"/>
  <c r="O191" i="5"/>
  <c r="Q191" i="5" s="1"/>
  <c r="Y191" i="5"/>
  <c r="AA191" i="5" s="1"/>
  <c r="U191" i="5"/>
  <c r="W191" i="5" s="1"/>
  <c r="R166" i="5"/>
  <c r="T166" i="5" s="1"/>
  <c r="M166" i="5"/>
  <c r="U166" i="5"/>
  <c r="W166" i="5" s="1"/>
  <c r="Y166" i="5"/>
  <c r="AA166" i="5" s="1"/>
  <c r="O166" i="5"/>
  <c r="Q166" i="5" s="1"/>
  <c r="M119" i="5"/>
  <c r="Y119" i="5"/>
  <c r="AA119" i="5" s="1"/>
  <c r="O119" i="5"/>
  <c r="Q119" i="5" s="1"/>
  <c r="U119" i="5"/>
  <c r="W119" i="5" s="1"/>
  <c r="R119" i="5"/>
  <c r="T119" i="5" s="1"/>
  <c r="O82" i="5"/>
  <c r="Q82" i="5" s="1"/>
  <c r="M82" i="5"/>
  <c r="R82" i="5"/>
  <c r="T82" i="5" s="1"/>
  <c r="Y82" i="5"/>
  <c r="AA82" i="5" s="1"/>
  <c r="U82" i="5"/>
  <c r="W82" i="5" s="1"/>
  <c r="Y50" i="5"/>
  <c r="AA50" i="5" s="1"/>
  <c r="U50" i="5"/>
  <c r="W50" i="5" s="1"/>
  <c r="M50" i="5"/>
  <c r="O50" i="5"/>
  <c r="Q50" i="5" s="1"/>
  <c r="R50" i="5"/>
  <c r="T50" i="5" s="1"/>
  <c r="O19" i="5"/>
  <c r="Q19" i="5" s="1"/>
  <c r="U19" i="5"/>
  <c r="W19" i="5" s="1"/>
  <c r="Y19" i="5"/>
  <c r="AA19" i="5" s="1"/>
  <c r="R19" i="5"/>
  <c r="T19" i="5" s="1"/>
  <c r="M19" i="5"/>
  <c r="U69" i="5"/>
  <c r="W69" i="5" s="1"/>
  <c r="Y69" i="5"/>
  <c r="AA69" i="5" s="1"/>
  <c r="O69" i="5"/>
  <c r="Q69" i="5" s="1"/>
  <c r="R69" i="5"/>
  <c r="T69" i="5" s="1"/>
  <c r="M69" i="5"/>
  <c r="R212" i="5"/>
  <c r="T212" i="5" s="1"/>
  <c r="Y212" i="5"/>
  <c r="AA212" i="5" s="1"/>
  <c r="M212" i="5"/>
  <c r="U212" i="5"/>
  <c r="W212" i="5" s="1"/>
  <c r="O212" i="5"/>
  <c r="Q212" i="5" s="1"/>
  <c r="R183" i="5"/>
  <c r="T183" i="5" s="1"/>
  <c r="O183" i="5"/>
  <c r="Q183" i="5" s="1"/>
  <c r="Y183" i="5"/>
  <c r="AA183" i="5" s="1"/>
  <c r="M183" i="5"/>
  <c r="U183" i="5"/>
  <c r="W183" i="5" s="1"/>
  <c r="O151" i="5"/>
  <c r="Q151" i="5" s="1"/>
  <c r="U151" i="5"/>
  <c r="W151" i="5" s="1"/>
  <c r="M151" i="5"/>
  <c r="Y151" i="5"/>
  <c r="AA151" i="5" s="1"/>
  <c r="R151" i="5"/>
  <c r="T151" i="5" s="1"/>
  <c r="R115" i="5"/>
  <c r="T115" i="5" s="1"/>
  <c r="M115" i="5"/>
  <c r="U115" i="5"/>
  <c r="W115" i="5" s="1"/>
  <c r="Y115" i="5"/>
  <c r="AA115" i="5" s="1"/>
  <c r="O115" i="5"/>
  <c r="Q115" i="5" s="1"/>
  <c r="U58" i="5"/>
  <c r="W58" i="5" s="1"/>
  <c r="M58" i="5"/>
  <c r="O58" i="5"/>
  <c r="Q58" i="5" s="1"/>
  <c r="R58" i="5"/>
  <c r="T58" i="5" s="1"/>
  <c r="Y58" i="5"/>
  <c r="AA58" i="5" s="1"/>
  <c r="U31" i="5"/>
  <c r="W31" i="5" s="1"/>
  <c r="R31" i="5"/>
  <c r="T31" i="5" s="1"/>
  <c r="Y31" i="5"/>
  <c r="AA31" i="5" s="1"/>
  <c r="O31" i="5"/>
  <c r="Q31" i="5" s="1"/>
  <c r="M31" i="5"/>
  <c r="M8" i="5"/>
  <c r="O8" i="5"/>
  <c r="Q8" i="5" s="1"/>
  <c r="Y8" i="5"/>
  <c r="AA8" i="5" s="1"/>
  <c r="R8" i="5"/>
  <c r="T8" i="5" s="1"/>
  <c r="U8" i="5"/>
  <c r="W8" i="5" s="1"/>
  <c r="O177" i="5"/>
  <c r="Q177" i="5" s="1"/>
  <c r="R177" i="5"/>
  <c r="T177" i="5" s="1"/>
  <c r="U177" i="5"/>
  <c r="W177" i="5" s="1"/>
  <c r="Y177" i="5"/>
  <c r="AA177" i="5" s="1"/>
  <c r="M177" i="5"/>
  <c r="M145" i="5"/>
  <c r="R145" i="5"/>
  <c r="T145" i="5" s="1"/>
  <c r="U145" i="5"/>
  <c r="W145" i="5" s="1"/>
  <c r="O145" i="5"/>
  <c r="Q145" i="5" s="1"/>
  <c r="Y145" i="5"/>
  <c r="AA145" i="5" s="1"/>
  <c r="U18" i="5"/>
  <c r="W18" i="5" s="1"/>
  <c r="Y18" i="5"/>
  <c r="AA18" i="5" s="1"/>
  <c r="R18" i="5"/>
  <c r="T18" i="5" s="1"/>
  <c r="O18" i="5"/>
  <c r="Q18" i="5" s="1"/>
  <c r="M18" i="5"/>
  <c r="M193" i="5"/>
  <c r="Y193" i="5"/>
  <c r="AA193" i="5" s="1"/>
  <c r="R193" i="5"/>
  <c r="T193" i="5" s="1"/>
  <c r="O193" i="5"/>
  <c r="Q193" i="5" s="1"/>
  <c r="U193" i="5"/>
  <c r="W193" i="5" s="1"/>
  <c r="M176" i="5"/>
  <c r="U176" i="5"/>
  <c r="W176" i="5" s="1"/>
  <c r="O176" i="5"/>
  <c r="Q176" i="5" s="1"/>
  <c r="R176" i="5"/>
  <c r="T176" i="5" s="1"/>
  <c r="Y176" i="5"/>
  <c r="AA176" i="5" s="1"/>
  <c r="U148" i="5"/>
  <c r="W148" i="5" s="1"/>
  <c r="M148" i="5"/>
  <c r="R148" i="5"/>
  <c r="T148" i="5" s="1"/>
  <c r="O148" i="5"/>
  <c r="Q148" i="5" s="1"/>
  <c r="Y148" i="5"/>
  <c r="AA148" i="5" s="1"/>
  <c r="O109" i="5"/>
  <c r="Q109" i="5" s="1"/>
  <c r="R109" i="5"/>
  <c r="T109" i="5" s="1"/>
  <c r="U109" i="5"/>
  <c r="W109" i="5" s="1"/>
  <c r="M109" i="5"/>
  <c r="Y109" i="5"/>
  <c r="AA109" i="5" s="1"/>
  <c r="R67" i="5"/>
  <c r="T67" i="5" s="1"/>
  <c r="U67" i="5"/>
  <c r="W67" i="5" s="1"/>
  <c r="M67" i="5"/>
  <c r="O67" i="5"/>
  <c r="Q67" i="5" s="1"/>
  <c r="Y67" i="5"/>
  <c r="AA67" i="5" s="1"/>
  <c r="Y44" i="5"/>
  <c r="AA44" i="5" s="1"/>
  <c r="R44" i="5"/>
  <c r="T44" i="5" s="1"/>
  <c r="U44" i="5"/>
  <c r="W44" i="5" s="1"/>
  <c r="M44" i="5"/>
  <c r="O44" i="5"/>
  <c r="Q44" i="5" s="1"/>
  <c r="R17" i="5"/>
  <c r="T17" i="5" s="1"/>
  <c r="O17" i="5"/>
  <c r="Q17" i="5" s="1"/>
  <c r="U17" i="5"/>
  <c r="W17" i="5" s="1"/>
  <c r="Y17" i="5"/>
  <c r="AA17" i="5" s="1"/>
  <c r="M17" i="5"/>
  <c r="Y169" i="5"/>
  <c r="AA169" i="5" s="1"/>
  <c r="U169" i="5"/>
  <c r="W169" i="5" s="1"/>
  <c r="O169" i="5"/>
  <c r="Q169" i="5" s="1"/>
  <c r="R169" i="5"/>
  <c r="T169" i="5" s="1"/>
  <c r="M169" i="5"/>
  <c r="O73" i="5"/>
  <c r="Q73" i="5" s="1"/>
  <c r="R73" i="5"/>
  <c r="T73" i="5" s="1"/>
  <c r="M73" i="5"/>
  <c r="Y73" i="5"/>
  <c r="AA73" i="5" s="1"/>
  <c r="U73" i="5"/>
  <c r="W73" i="5" s="1"/>
  <c r="U25" i="5"/>
  <c r="W25" i="5" s="1"/>
  <c r="R25" i="5"/>
  <c r="T25" i="5" s="1"/>
  <c r="M25" i="5"/>
  <c r="Y25" i="5"/>
  <c r="AA25" i="5" s="1"/>
  <c r="O25" i="5"/>
  <c r="Q25" i="5" s="1"/>
  <c r="DD204" i="4"/>
  <c r="AC190" i="7" s="1"/>
  <c r="R204" i="4"/>
  <c r="DX204" i="4"/>
  <c r="DN204" i="4"/>
  <c r="AG204" i="4"/>
  <c r="CJ204" i="4"/>
  <c r="BA204" i="4"/>
  <c r="W204" i="4"/>
  <c r="AV147" i="4"/>
  <c r="CE147" i="4"/>
  <c r="CJ147" i="4"/>
  <c r="DN147" i="4"/>
  <c r="BP147" i="4"/>
  <c r="BA147" i="4"/>
  <c r="DS147" i="4"/>
  <c r="DD118" i="4"/>
  <c r="AC104" i="7" s="1"/>
  <c r="DX118" i="4"/>
  <c r="W118" i="4"/>
  <c r="BA118" i="4"/>
  <c r="CJ118" i="4"/>
  <c r="AG118" i="4"/>
  <c r="DN118" i="4"/>
  <c r="AB97" i="4"/>
  <c r="R97" i="4"/>
  <c r="DX97" i="4"/>
  <c r="BA97" i="4"/>
  <c r="DS97" i="4"/>
  <c r="DN97" i="4"/>
  <c r="CJ97" i="4"/>
  <c r="DD33" i="4"/>
  <c r="AG33" i="4"/>
  <c r="W33" i="4"/>
  <c r="CJ33" i="4"/>
  <c r="BA33" i="4"/>
  <c r="DN33" i="4"/>
  <c r="DX33" i="4"/>
  <c r="AG225" i="4"/>
  <c r="DD225" i="4"/>
  <c r="AC211" i="7" s="1"/>
  <c r="W225" i="4"/>
  <c r="BP225" i="4"/>
  <c r="BA225" i="4"/>
  <c r="CJ225" i="4"/>
  <c r="DN225" i="4"/>
  <c r="R225" i="4"/>
  <c r="DI209" i="4"/>
  <c r="CY209" i="4"/>
  <c r="DN209" i="4"/>
  <c r="CJ209" i="4"/>
  <c r="BP209" i="4"/>
  <c r="DS209" i="4"/>
  <c r="DD146" i="4"/>
  <c r="AC132" i="7" s="1"/>
  <c r="BK146" i="4"/>
  <c r="AG146" i="4"/>
  <c r="BP146" i="4"/>
  <c r="BA146" i="4"/>
  <c r="CJ146" i="4"/>
  <c r="DN146" i="4"/>
  <c r="W146" i="4"/>
  <c r="DD95" i="4"/>
  <c r="AC81" i="7" s="1"/>
  <c r="W95" i="4"/>
  <c r="DX95" i="4"/>
  <c r="AG95" i="4"/>
  <c r="R95" i="4"/>
  <c r="BA95" i="4"/>
  <c r="DN95" i="4"/>
  <c r="CJ95" i="4"/>
  <c r="AB55" i="4"/>
  <c r="BP55" i="4"/>
  <c r="AV55" i="4"/>
  <c r="DN55" i="4"/>
  <c r="BA55" i="4"/>
  <c r="DS55" i="4"/>
  <c r="CJ55" i="4"/>
  <c r="DD215" i="4"/>
  <c r="AC201" i="7" s="1"/>
  <c r="W215" i="4"/>
  <c r="BK215" i="4"/>
  <c r="AG215" i="4"/>
  <c r="BP215" i="4"/>
  <c r="CJ215" i="4"/>
  <c r="DN215" i="4"/>
  <c r="BA215" i="4"/>
  <c r="AG169" i="4"/>
  <c r="DD169" i="4"/>
  <c r="AC155" i="7" s="1"/>
  <c r="W169" i="4"/>
  <c r="R169" i="4"/>
  <c r="BP169" i="4"/>
  <c r="CJ169" i="4"/>
  <c r="BA169" i="4"/>
  <c r="DN169" i="4"/>
  <c r="W152" i="4"/>
  <c r="AG152" i="4"/>
  <c r="DD152" i="4"/>
  <c r="AC138" i="7" s="1"/>
  <c r="BP152" i="4"/>
  <c r="BA152" i="4"/>
  <c r="CJ152" i="4"/>
  <c r="DN152" i="4"/>
  <c r="AB96" i="4"/>
  <c r="DX96" i="4"/>
  <c r="R96" i="4"/>
  <c r="DS96" i="4"/>
  <c r="DN96" i="4"/>
  <c r="BA96" i="4"/>
  <c r="CJ96" i="4"/>
  <c r="CT47" i="4"/>
  <c r="AD33" i="7" s="1"/>
  <c r="AB47" i="4"/>
  <c r="DX47" i="4"/>
  <c r="BA47" i="4"/>
  <c r="CJ47" i="4"/>
  <c r="DS47" i="4"/>
  <c r="DN47" i="4"/>
  <c r="DI182" i="4"/>
  <c r="DD182" i="4"/>
  <c r="AC168" i="7" s="1"/>
  <c r="BP182" i="4"/>
  <c r="AG182" i="4"/>
  <c r="W182" i="4"/>
  <c r="DN182" i="4"/>
  <c r="BA182" i="4"/>
  <c r="CJ182" i="4"/>
  <c r="DX142" i="4"/>
  <c r="CY142" i="4"/>
  <c r="DS142" i="4"/>
  <c r="CJ142" i="4"/>
  <c r="AV142" i="4"/>
  <c r="BA142" i="4"/>
  <c r="DN142" i="4"/>
  <c r="DD115" i="4"/>
  <c r="AC101" i="7" s="1"/>
  <c r="BP115" i="4"/>
  <c r="R115" i="4"/>
  <c r="DN115" i="4"/>
  <c r="AG115" i="4"/>
  <c r="BA115" i="4"/>
  <c r="CJ115" i="4"/>
  <c r="W115" i="4"/>
  <c r="CE67" i="4"/>
  <c r="AV67" i="4"/>
  <c r="DS67" i="4"/>
  <c r="CJ67" i="4"/>
  <c r="BA67" i="4"/>
  <c r="DN67" i="4"/>
  <c r="DI27" i="4"/>
  <c r="CT27" i="4"/>
  <c r="DX27" i="4"/>
  <c r="DN27" i="4"/>
  <c r="DS27" i="4"/>
  <c r="CJ27" i="4"/>
  <c r="BA27" i="4"/>
  <c r="BF131" i="4"/>
  <c r="BF94" i="4"/>
  <c r="BF62" i="4"/>
  <c r="BF42" i="4"/>
  <c r="BF45" i="4"/>
  <c r="CT175" i="4"/>
  <c r="AD161" i="7" s="1"/>
  <c r="BF107" i="4"/>
  <c r="BF59" i="4"/>
  <c r="BF32" i="4"/>
  <c r="CT165" i="4"/>
  <c r="AD151" i="7" s="1"/>
  <c r="BF49" i="4"/>
  <c r="BF117" i="4"/>
  <c r="BF71" i="4"/>
  <c r="BF17" i="4"/>
  <c r="BF76" i="4"/>
  <c r="BF22" i="4"/>
  <c r="BF119" i="4"/>
  <c r="BF82" i="4"/>
  <c r="BF54" i="4"/>
  <c r="BF31" i="4"/>
  <c r="CT167" i="4"/>
  <c r="AD153" i="7" s="1"/>
  <c r="BF132" i="4"/>
  <c r="BF83" i="4"/>
  <c r="BF51" i="4"/>
  <c r="BF28" i="4"/>
  <c r="AV161" i="4"/>
  <c r="BF41" i="4"/>
  <c r="BF133" i="4"/>
  <c r="BF64" i="4"/>
  <c r="EM19" i="10" s="1"/>
  <c r="BF48" i="4"/>
  <c r="BF130" i="4"/>
  <c r="BF72" i="4"/>
  <c r="BF23" i="4"/>
  <c r="BF57" i="4"/>
  <c r="BF127" i="4"/>
  <c r="BF70" i="4"/>
  <c r="BF43" i="4"/>
  <c r="BF20" i="4"/>
  <c r="BF30" i="4"/>
  <c r="CT160" i="4"/>
  <c r="AD146" i="7" s="1"/>
  <c r="BF84" i="4"/>
  <c r="BF60" i="4"/>
  <c r="BF40" i="4"/>
  <c r="BF100" i="4"/>
  <c r="BF68" i="4"/>
  <c r="CT178" i="4"/>
  <c r="AD164" i="7" s="1"/>
  <c r="CT139" i="4"/>
  <c r="AD125" i="7" s="1"/>
  <c r="BF101" i="4"/>
  <c r="BF69" i="4"/>
  <c r="BF46" i="4"/>
  <c r="BF19" i="4"/>
  <c r="BF53" i="4"/>
  <c r="CT144" i="4"/>
  <c r="AD130" i="7" s="1"/>
  <c r="BF116" i="4"/>
  <c r="BF63" i="4"/>
  <c r="BF39" i="4"/>
  <c r="BF61" i="4"/>
  <c r="CT228" i="4"/>
  <c r="AD214" i="7" s="1"/>
  <c r="AV180" i="4"/>
  <c r="BF79" i="4"/>
  <c r="BF56" i="4"/>
  <c r="BF29" i="4"/>
  <c r="CT181" i="4"/>
  <c r="AD167" i="7" s="1"/>
  <c r="BF85" i="4"/>
  <c r="BF37" i="4"/>
  <c r="AC19" i="7" l="1"/>
  <c r="P23" i="6"/>
  <c r="L108" i="4"/>
  <c r="AS15" i="10"/>
  <c r="L97" i="4"/>
  <c r="L93" i="4"/>
  <c r="L90" i="4"/>
  <c r="L95" i="4"/>
  <c r="L106" i="4"/>
  <c r="L26" i="4"/>
  <c r="L138" i="4"/>
  <c r="L148" i="4"/>
  <c r="L103" i="4"/>
  <c r="L134" i="4"/>
  <c r="L87" i="4"/>
  <c r="L109" i="4"/>
  <c r="L143" i="4"/>
  <c r="L75" i="4"/>
  <c r="L115" i="4"/>
  <c r="L120" i="4"/>
  <c r="L98" i="4"/>
  <c r="L65" i="4"/>
  <c r="L171" i="4"/>
  <c r="L182" i="4"/>
  <c r="L153" i="4"/>
  <c r="L135" i="4"/>
  <c r="L150" i="4"/>
  <c r="L27" i="4"/>
  <c r="L118" i="4"/>
  <c r="L35" i="4"/>
  <c r="L136" i="4"/>
  <c r="L218" i="4"/>
  <c r="L176" i="4"/>
  <c r="L209" i="4"/>
  <c r="L36" i="4"/>
  <c r="L187" i="4"/>
  <c r="L166" i="4"/>
  <c r="L217" i="4"/>
  <c r="L137" i="4"/>
  <c r="L225" i="4"/>
  <c r="L78" i="4"/>
  <c r="L155" i="4"/>
  <c r="L220" i="4"/>
  <c r="L154" i="4"/>
  <c r="L25" i="4"/>
  <c r="L164" i="4"/>
  <c r="L47" i="4"/>
  <c r="L147" i="4"/>
  <c r="L223" i="4"/>
  <c r="DS27" i="10"/>
  <c r="L67" i="4"/>
  <c r="L124" i="4"/>
  <c r="L210" i="4"/>
  <c r="L212" i="4"/>
  <c r="L88" i="4"/>
  <c r="L177" i="4"/>
  <c r="L104" i="4"/>
  <c r="L96" i="4"/>
  <c r="L55" i="4"/>
  <c r="L58" i="4"/>
  <c r="L77" i="4"/>
  <c r="L198" i="4"/>
  <c r="L204" i="4"/>
  <c r="L38" i="4"/>
  <c r="L44" i="4"/>
  <c r="L215" i="4"/>
  <c r="L33" i="4"/>
  <c r="L113" i="4"/>
  <c r="L24" i="4"/>
  <c r="L126" i="4"/>
  <c r="L151" i="4"/>
  <c r="L34" i="4"/>
  <c r="L74" i="4"/>
  <c r="L169" i="4"/>
  <c r="L159" i="4"/>
  <c r="L142" i="4"/>
  <c r="L16" i="4"/>
  <c r="L152" i="4"/>
  <c r="L146" i="4"/>
  <c r="L184" i="4"/>
  <c r="L156" i="4"/>
  <c r="L162" i="4"/>
  <c r="L111" i="4"/>
  <c r="L89" i="4"/>
  <c r="F29" i="9"/>
  <c r="AD13" i="7"/>
  <c r="AD141" i="7"/>
  <c r="AC12" i="7"/>
  <c r="GA27" i="10"/>
  <c r="E29" i="9"/>
  <c r="H29" i="9"/>
  <c r="G29" i="9"/>
  <c r="D29" i="9"/>
  <c r="M148" i="4"/>
  <c r="M225" i="4"/>
  <c r="M152" i="4"/>
  <c r="M146" i="4"/>
  <c r="M118" i="4"/>
  <c r="M25" i="4"/>
  <c r="M120" i="4"/>
  <c r="M98" i="4"/>
  <c r="M212" i="4"/>
  <c r="M103" i="4"/>
  <c r="AC2" i="7"/>
  <c r="M36" i="4"/>
  <c r="M126" i="4"/>
  <c r="M151" i="4"/>
  <c r="M138" i="4"/>
  <c r="M65" i="4"/>
  <c r="M38" i="4"/>
  <c r="M164" i="4"/>
  <c r="M44" i="4"/>
  <c r="M215" i="4"/>
  <c r="M34" i="4"/>
  <c r="M115" i="4"/>
  <c r="M27" i="4"/>
  <c r="M204" i="4"/>
  <c r="M47" i="4"/>
  <c r="M169" i="4"/>
  <c r="M88" i="4"/>
  <c r="M187" i="4"/>
  <c r="M166" i="4"/>
  <c r="M74" i="4"/>
  <c r="M35" i="4"/>
  <c r="M217" i="4"/>
  <c r="M137" i="4"/>
  <c r="M177" i="4"/>
  <c r="M136" i="4"/>
  <c r="M218" i="4"/>
  <c r="M184" i="4"/>
  <c r="M223" i="4"/>
  <c r="M147" i="4"/>
  <c r="M97" i="4"/>
  <c r="M113" i="4"/>
  <c r="M156" i="4"/>
  <c r="M176" i="4"/>
  <c r="M75" i="4"/>
  <c r="M24" i="4"/>
  <c r="M108" i="4"/>
  <c r="M78" i="4"/>
  <c r="M104" i="4"/>
  <c r="M171" i="4"/>
  <c r="M93" i="4"/>
  <c r="M90" i="4"/>
  <c r="M155" i="4"/>
  <c r="AD12" i="7"/>
  <c r="M220" i="4"/>
  <c r="M159" i="4"/>
  <c r="M154" i="4"/>
  <c r="M143" i="4"/>
  <c r="M33" i="4"/>
  <c r="M67" i="4"/>
  <c r="M142" i="4"/>
  <c r="M182" i="4"/>
  <c r="M96" i="4"/>
  <c r="M55" i="4"/>
  <c r="M95" i="4"/>
  <c r="M153" i="4"/>
  <c r="M58" i="4"/>
  <c r="M134" i="4"/>
  <c r="M16" i="4"/>
  <c r="M162" i="4"/>
  <c r="M87" i="4"/>
  <c r="M124" i="4"/>
  <c r="M77" i="4"/>
  <c r="M106" i="4"/>
  <c r="M111" i="4"/>
  <c r="M210" i="4"/>
  <c r="M135" i="4"/>
  <c r="M26" i="4"/>
  <c r="M89" i="4"/>
  <c r="M109" i="4"/>
  <c r="M198" i="4"/>
  <c r="M209" i="4"/>
  <c r="M150" i="4"/>
  <c r="G20" i="9"/>
  <c r="E20" i="9"/>
  <c r="D20" i="9"/>
  <c r="H20" i="9"/>
  <c r="F20" i="9"/>
  <c r="P204" i="6"/>
  <c r="P135" i="6"/>
  <c r="T173" i="7"/>
  <c r="P173" i="6"/>
  <c r="AC22" i="7"/>
  <c r="T155" i="7"/>
  <c r="T76" i="7"/>
  <c r="T129" i="7"/>
  <c r="P153" i="6"/>
  <c r="T190" i="7"/>
  <c r="P136" i="6"/>
  <c r="T137" i="7"/>
  <c r="X217" i="6"/>
  <c r="X167" i="6"/>
  <c r="N160" i="6"/>
  <c r="R157" i="7"/>
  <c r="L20" i="7"/>
  <c r="H23" i="6"/>
  <c r="X170" i="6"/>
  <c r="N150" i="6"/>
  <c r="R147" i="7"/>
  <c r="X154" i="6"/>
  <c r="N169" i="6"/>
  <c r="R166" i="7"/>
  <c r="X149" i="6"/>
  <c r="P121" i="6"/>
  <c r="T118" i="7"/>
  <c r="X79" i="6"/>
  <c r="X133" i="6"/>
  <c r="X128" i="6"/>
  <c r="X156" i="6"/>
  <c r="X164" i="6"/>
  <c r="P171" i="6"/>
  <c r="P145" i="6"/>
  <c r="P201" i="6"/>
  <c r="T148" i="7"/>
  <c r="P206" i="6"/>
  <c r="T134" i="7"/>
  <c r="P131" i="6"/>
  <c r="P144" i="6"/>
  <c r="T139" i="7"/>
  <c r="T162" i="7"/>
  <c r="P187" i="6"/>
  <c r="T204" i="7"/>
  <c r="AG184" i="7"/>
  <c r="AC187" i="6"/>
  <c r="O145" i="7"/>
  <c r="K148" i="6"/>
  <c r="V170" i="7"/>
  <c r="R173" i="6"/>
  <c r="O209" i="7"/>
  <c r="K212" i="6"/>
  <c r="Q140" i="6"/>
  <c r="U137" i="7"/>
  <c r="O195" i="7"/>
  <c r="K198" i="6"/>
  <c r="T104" i="7"/>
  <c r="P107" i="6"/>
  <c r="Z136" i="6"/>
  <c r="AC193" i="6"/>
  <c r="AG190" i="7"/>
  <c r="AC199" i="6"/>
  <c r="AG196" i="7"/>
  <c r="Y128" i="7"/>
  <c r="U131" i="6"/>
  <c r="J158" i="6"/>
  <c r="N155" i="7"/>
  <c r="AH201" i="7"/>
  <c r="AD204" i="6"/>
  <c r="M152" i="7"/>
  <c r="I155" i="6"/>
  <c r="M124" i="7"/>
  <c r="I127" i="6"/>
  <c r="BF181" i="4"/>
  <c r="T167" i="7" s="1"/>
  <c r="BP181" i="4"/>
  <c r="DS181" i="4"/>
  <c r="AB181" i="4"/>
  <c r="BF216" i="4"/>
  <c r="P205" i="6" s="1"/>
  <c r="BK216" i="4"/>
  <c r="BF203" i="4"/>
  <c r="T189" i="7" s="1"/>
  <c r="DX203" i="4"/>
  <c r="CY203" i="4"/>
  <c r="GA28" i="10" s="1"/>
  <c r="BF185" i="4"/>
  <c r="T171" i="7" s="1"/>
  <c r="BK185" i="4"/>
  <c r="AG185" i="4"/>
  <c r="W185" i="4"/>
  <c r="DD185" i="4"/>
  <c r="AC171" i="7" s="1"/>
  <c r="DX185" i="4"/>
  <c r="BF195" i="4"/>
  <c r="T181" i="7" s="1"/>
  <c r="CO195" i="4"/>
  <c r="DD195" i="4"/>
  <c r="AC181" i="7" s="1"/>
  <c r="W195" i="4"/>
  <c r="AG195" i="4"/>
  <c r="BF168" i="4"/>
  <c r="T154" i="7" s="1"/>
  <c r="W168" i="4"/>
  <c r="DX168" i="4"/>
  <c r="AG168" i="4"/>
  <c r="R168" i="4"/>
  <c r="DD168" i="4"/>
  <c r="AC154" i="7" s="1"/>
  <c r="BF161" i="4"/>
  <c r="P150" i="6" s="1"/>
  <c r="W161" i="4"/>
  <c r="DD161" i="4"/>
  <c r="AC147" i="7" s="1"/>
  <c r="AG161" i="4"/>
  <c r="BP161" i="4"/>
  <c r="BF172" i="4"/>
  <c r="T158" i="7" s="1"/>
  <c r="DX172" i="4"/>
  <c r="BK172" i="4"/>
  <c r="R165" i="4"/>
  <c r="DS165" i="4"/>
  <c r="BF219" i="4"/>
  <c r="T205" i="7" s="1"/>
  <c r="W219" i="4"/>
  <c r="DI219" i="4"/>
  <c r="DD219" i="4"/>
  <c r="AC205" i="7" s="1"/>
  <c r="AG219" i="4"/>
  <c r="BP219" i="4"/>
  <c r="Z142" i="6"/>
  <c r="Y176" i="6"/>
  <c r="AB173" i="7"/>
  <c r="U165" i="6"/>
  <c r="Y162" i="7"/>
  <c r="L204" i="7"/>
  <c r="H207" i="6"/>
  <c r="AH129" i="7"/>
  <c r="AD132" i="6"/>
  <c r="U187" i="6"/>
  <c r="Y184" i="7"/>
  <c r="T145" i="7"/>
  <c r="P148" i="6"/>
  <c r="L170" i="7"/>
  <c r="H173" i="6"/>
  <c r="M209" i="7"/>
  <c r="I212" i="6"/>
  <c r="Z198" i="6"/>
  <c r="K136" i="6"/>
  <c r="O133" i="7"/>
  <c r="W193" i="6"/>
  <c r="AA190" i="7"/>
  <c r="Z153" i="6"/>
  <c r="R199" i="6"/>
  <c r="V196" i="7"/>
  <c r="AG136" i="7"/>
  <c r="AC139" i="6"/>
  <c r="AH138" i="7"/>
  <c r="AD141" i="6"/>
  <c r="Q158" i="6"/>
  <c r="U155" i="7"/>
  <c r="N201" i="7"/>
  <c r="J204" i="6"/>
  <c r="S135" i="6"/>
  <c r="W132" i="7"/>
  <c r="V152" i="7"/>
  <c r="R155" i="6"/>
  <c r="M203" i="7"/>
  <c r="I206" i="6"/>
  <c r="R143" i="6"/>
  <c r="V140" i="7"/>
  <c r="BF191" i="4"/>
  <c r="T177" i="7" s="1"/>
  <c r="DI191" i="4"/>
  <c r="BP191" i="4"/>
  <c r="BF178" i="4"/>
  <c r="T164" i="7" s="1"/>
  <c r="BP178" i="4"/>
  <c r="AB163" i="4"/>
  <c r="DX163" i="4"/>
  <c r="CO163" i="4"/>
  <c r="DS163" i="4"/>
  <c r="BF207" i="4"/>
  <c r="DX207" i="4"/>
  <c r="BF211" i="4"/>
  <c r="P200" i="6" s="1"/>
  <c r="BF208" i="4"/>
  <c r="T194" i="7" s="1"/>
  <c r="BP208" i="4"/>
  <c r="DS208" i="4"/>
  <c r="AG204" i="7"/>
  <c r="AC207" i="6"/>
  <c r="K153" i="6"/>
  <c r="O150" i="7"/>
  <c r="BF173" i="4"/>
  <c r="P162" i="6" s="1"/>
  <c r="BF160" i="4"/>
  <c r="DS160" i="4"/>
  <c r="BF157" i="4"/>
  <c r="P146" i="6" s="1"/>
  <c r="BK157" i="4"/>
  <c r="CY224" i="4"/>
  <c r="DS224" i="4"/>
  <c r="BF192" i="4"/>
  <c r="T178" i="7" s="1"/>
  <c r="R192" i="4"/>
  <c r="BF197" i="4"/>
  <c r="P186" i="6" s="1"/>
  <c r="DD197" i="4"/>
  <c r="AC183" i="7" s="1"/>
  <c r="AG197" i="4"/>
  <c r="W197" i="4"/>
  <c r="BF170" i="4"/>
  <c r="P159" i="6" s="1"/>
  <c r="DD170" i="4"/>
  <c r="AC156" i="7" s="1"/>
  <c r="R170" i="4"/>
  <c r="BP170" i="4"/>
  <c r="W170" i="4"/>
  <c r="AG170" i="4"/>
  <c r="DX196" i="4"/>
  <c r="CE196" i="4"/>
  <c r="DS196" i="4"/>
  <c r="BF214" i="4"/>
  <c r="T200" i="7" s="1"/>
  <c r="BP214" i="4"/>
  <c r="CE214" i="4"/>
  <c r="CE140" i="4"/>
  <c r="DS140" i="4"/>
  <c r="BF206" i="4"/>
  <c r="P195" i="6" s="1"/>
  <c r="CE206" i="4"/>
  <c r="BP206" i="4"/>
  <c r="P209" i="6"/>
  <c r="P139" i="6"/>
  <c r="P155" i="6"/>
  <c r="P127" i="6"/>
  <c r="K142" i="6"/>
  <c r="O139" i="7"/>
  <c r="AD165" i="6"/>
  <c r="AH162" i="7"/>
  <c r="S207" i="6"/>
  <c r="W204" i="7"/>
  <c r="J209" i="6"/>
  <c r="N206" i="7"/>
  <c r="Y132" i="6"/>
  <c r="AB129" i="7"/>
  <c r="M145" i="7"/>
  <c r="I148" i="6"/>
  <c r="Q212" i="6"/>
  <c r="U209" i="7"/>
  <c r="AH195" i="7"/>
  <c r="AD198" i="6"/>
  <c r="Q136" i="6"/>
  <c r="U133" i="7"/>
  <c r="AA199" i="6"/>
  <c r="AE196" i="7"/>
  <c r="AD201" i="6"/>
  <c r="AH198" i="7"/>
  <c r="V136" i="7"/>
  <c r="R139" i="6"/>
  <c r="AH168" i="7"/>
  <c r="AD171" i="6"/>
  <c r="W141" i="6"/>
  <c r="AA138" i="7"/>
  <c r="Z155" i="6"/>
  <c r="K206" i="6"/>
  <c r="O203" i="7"/>
  <c r="AD127" i="6"/>
  <c r="AH124" i="7"/>
  <c r="AA143" i="6"/>
  <c r="AE140" i="7"/>
  <c r="BF228" i="4"/>
  <c r="P217" i="6" s="1"/>
  <c r="DX228" i="4"/>
  <c r="BF205" i="4"/>
  <c r="T191" i="7" s="1"/>
  <c r="DD205" i="4"/>
  <c r="AC191" i="7" s="1"/>
  <c r="R205" i="4"/>
  <c r="DX205" i="4"/>
  <c r="AG205" i="4"/>
  <c r="W205" i="4"/>
  <c r="DD193" i="4"/>
  <c r="AC179" i="7" s="1"/>
  <c r="DX193" i="4"/>
  <c r="AG193" i="4"/>
  <c r="W193" i="4"/>
  <c r="BF193" i="4"/>
  <c r="BF199" i="4"/>
  <c r="T185" i="7" s="1"/>
  <c r="DD199" i="4"/>
  <c r="AC185" i="7" s="1"/>
  <c r="CO199" i="4"/>
  <c r="DX199" i="4"/>
  <c r="W199" i="4"/>
  <c r="AG199" i="4"/>
  <c r="BF141" i="4"/>
  <c r="T127" i="7" s="1"/>
  <c r="DD141" i="4"/>
  <c r="AC127" i="7" s="1"/>
  <c r="AG141" i="4"/>
  <c r="W141" i="4"/>
  <c r="DX141" i="4"/>
  <c r="BF194" i="4"/>
  <c r="T180" i="7" s="1"/>
  <c r="AB194" i="4"/>
  <c r="BP194" i="4"/>
  <c r="DS194" i="4"/>
  <c r="Q176" i="6"/>
  <c r="U173" i="7"/>
  <c r="V134" i="7"/>
  <c r="R137" i="6"/>
  <c r="BF180" i="4"/>
  <c r="T166" i="7" s="1"/>
  <c r="AG180" i="4"/>
  <c r="W180" i="4"/>
  <c r="DD180" i="4"/>
  <c r="AC166" i="7" s="1"/>
  <c r="DX180" i="4"/>
  <c r="BK227" i="4"/>
  <c r="BF227" i="4"/>
  <c r="BF200" i="4"/>
  <c r="T186" i="7" s="1"/>
  <c r="CY200" i="4"/>
  <c r="DI200" i="4"/>
  <c r="BF226" i="4"/>
  <c r="T212" i="7" s="1"/>
  <c r="BP226" i="4"/>
  <c r="DD226" i="4"/>
  <c r="AC212" i="7" s="1"/>
  <c r="R226" i="4"/>
  <c r="W226" i="4"/>
  <c r="AG226" i="4"/>
  <c r="BF144" i="4"/>
  <c r="T130" i="7" s="1"/>
  <c r="BP144" i="4"/>
  <c r="CE144" i="4"/>
  <c r="BF139" i="4"/>
  <c r="T125" i="7" s="1"/>
  <c r="AB139" i="4"/>
  <c r="BP139" i="4"/>
  <c r="BF188" i="4"/>
  <c r="P177" i="6" s="1"/>
  <c r="DX188" i="4"/>
  <c r="R188" i="4"/>
  <c r="BF189" i="4"/>
  <c r="P178" i="6" s="1"/>
  <c r="DD189" i="4"/>
  <c r="AC175" i="7" s="1"/>
  <c r="BK189" i="4"/>
  <c r="AG189" i="4"/>
  <c r="BP189" i="4"/>
  <c r="W189" i="4"/>
  <c r="BF186" i="4"/>
  <c r="T172" i="7" s="1"/>
  <c r="AB186" i="4"/>
  <c r="CO186" i="4"/>
  <c r="BP186" i="4"/>
  <c r="BF213" i="4"/>
  <c r="P202" i="6" s="1"/>
  <c r="R213" i="4"/>
  <c r="DD213" i="4"/>
  <c r="AC199" i="7" s="1"/>
  <c r="AG213" i="4"/>
  <c r="W213" i="4"/>
  <c r="BF167" i="4"/>
  <c r="T153" i="7" s="1"/>
  <c r="AB167" i="4"/>
  <c r="DS167" i="4"/>
  <c r="BF190" i="4"/>
  <c r="T176" i="7" s="1"/>
  <c r="R190" i="4"/>
  <c r="AB190" i="4"/>
  <c r="DS190" i="4"/>
  <c r="BF149" i="4"/>
  <c r="T135" i="7" s="1"/>
  <c r="CE149" i="4"/>
  <c r="BF221" i="4"/>
  <c r="T207" i="7" s="1"/>
  <c r="CE221" i="4"/>
  <c r="BF175" i="4"/>
  <c r="T161" i="7" s="1"/>
  <c r="CY175" i="4"/>
  <c r="BP175" i="4"/>
  <c r="BF174" i="4"/>
  <c r="P163" i="6" s="1"/>
  <c r="AB174" i="4"/>
  <c r="R174" i="4"/>
  <c r="DX174" i="4"/>
  <c r="I142" i="6"/>
  <c r="M139" i="7"/>
  <c r="AC176" i="6"/>
  <c r="AG173" i="7"/>
  <c r="AG142" i="7"/>
  <c r="AC145" i="6"/>
  <c r="Q209" i="6"/>
  <c r="U206" i="7"/>
  <c r="AA151" i="6"/>
  <c r="AE148" i="7"/>
  <c r="R148" i="6"/>
  <c r="V145" i="7"/>
  <c r="Z148" i="6"/>
  <c r="R212" i="6"/>
  <c r="V209" i="7"/>
  <c r="Z212" i="6"/>
  <c r="M195" i="7"/>
  <c r="I198" i="6"/>
  <c r="P214" i="6"/>
  <c r="T211" i="7"/>
  <c r="I136" i="6"/>
  <c r="M133" i="7"/>
  <c r="V190" i="7"/>
  <c r="R193" i="6"/>
  <c r="I153" i="6"/>
  <c r="M150" i="7"/>
  <c r="Y199" i="6"/>
  <c r="AB196" i="7"/>
  <c r="AE198" i="7"/>
  <c r="AA201" i="6"/>
  <c r="N136" i="7"/>
  <c r="J139" i="6"/>
  <c r="V128" i="7"/>
  <c r="R131" i="6"/>
  <c r="AG155" i="7"/>
  <c r="AC158" i="6"/>
  <c r="AG201" i="7"/>
  <c r="AC204" i="6"/>
  <c r="AG132" i="7"/>
  <c r="AC135" i="6"/>
  <c r="O152" i="7"/>
  <c r="K155" i="6"/>
  <c r="Z206" i="6"/>
  <c r="K127" i="6"/>
  <c r="O124" i="7"/>
  <c r="Z127" i="6"/>
  <c r="J143" i="6"/>
  <c r="N140" i="7"/>
  <c r="T71" i="7"/>
  <c r="P74" i="6"/>
  <c r="T65" i="7"/>
  <c r="P68" i="6"/>
  <c r="T86" i="7"/>
  <c r="P89" i="6"/>
  <c r="T70" i="7"/>
  <c r="P73" i="6"/>
  <c r="T6" i="7"/>
  <c r="P9" i="6"/>
  <c r="BF163" i="4"/>
  <c r="T9" i="7"/>
  <c r="P12" i="6"/>
  <c r="P122" i="6"/>
  <c r="T119" i="7"/>
  <c r="P30" i="6"/>
  <c r="T27" i="7"/>
  <c r="T37" i="7"/>
  <c r="P40" i="6"/>
  <c r="T68" i="7"/>
  <c r="P71" i="6"/>
  <c r="T3" i="7"/>
  <c r="P6" i="6"/>
  <c r="T35" i="7"/>
  <c r="P38" i="6"/>
  <c r="P48" i="6"/>
  <c r="T45" i="7"/>
  <c r="T48" i="7"/>
  <c r="P51" i="6"/>
  <c r="T209" i="7"/>
  <c r="P212" i="6"/>
  <c r="T195" i="7"/>
  <c r="P198" i="6"/>
  <c r="T138" i="7"/>
  <c r="P141" i="6"/>
  <c r="T23" i="7"/>
  <c r="P26" i="6"/>
  <c r="P28" i="6"/>
  <c r="T25" i="7"/>
  <c r="T32" i="7"/>
  <c r="P35" i="6"/>
  <c r="BF121" i="4"/>
  <c r="P50" i="6"/>
  <c r="T47" i="7"/>
  <c r="T49" i="7"/>
  <c r="P52" i="6"/>
  <c r="P58" i="6"/>
  <c r="T55" i="7"/>
  <c r="DD128" i="4"/>
  <c r="AC114" i="7" s="1"/>
  <c r="BF128" i="4"/>
  <c r="T16" i="7"/>
  <c r="P19" i="6"/>
  <c r="P32" i="6"/>
  <c r="T29" i="7"/>
  <c r="BF73" i="4"/>
  <c r="BF18" i="4"/>
  <c r="T34" i="7"/>
  <c r="P37" i="6"/>
  <c r="T69" i="7"/>
  <c r="P72" i="6"/>
  <c r="BF81" i="4"/>
  <c r="P108" i="6"/>
  <c r="T105" i="7"/>
  <c r="T8" i="7"/>
  <c r="P11" i="6"/>
  <c r="BF52" i="4"/>
  <c r="BF165" i="4"/>
  <c r="T93" i="7"/>
  <c r="P96" i="6"/>
  <c r="P34" i="6"/>
  <c r="T31" i="7"/>
  <c r="T80" i="7"/>
  <c r="P83" i="6"/>
  <c r="T30" i="7"/>
  <c r="P33" i="6"/>
  <c r="T121" i="7"/>
  <c r="P124" i="6"/>
  <c r="T15" i="7"/>
  <c r="P18" i="6"/>
  <c r="T102" i="7"/>
  <c r="P105" i="6"/>
  <c r="T39" i="7"/>
  <c r="P42" i="6"/>
  <c r="T87" i="7"/>
  <c r="P90" i="6"/>
  <c r="P29" i="6"/>
  <c r="T26" i="7"/>
  <c r="T56" i="7"/>
  <c r="P59" i="6"/>
  <c r="BF224" i="4"/>
  <c r="BF110" i="4"/>
  <c r="T58" i="7"/>
  <c r="P61" i="6"/>
  <c r="T50" i="7"/>
  <c r="P53" i="6"/>
  <c r="P20" i="6"/>
  <c r="T17" i="7"/>
  <c r="T62" i="7"/>
  <c r="P65" i="6"/>
  <c r="T57" i="7"/>
  <c r="P60" i="6"/>
  <c r="BF196" i="4"/>
  <c r="BF140" i="4"/>
  <c r="T117" i="7"/>
  <c r="P120" i="6"/>
  <c r="Z124" i="6"/>
  <c r="T140" i="7"/>
  <c r="P143" i="6"/>
  <c r="P45" i="6"/>
  <c r="T42" i="7"/>
  <c r="T5" i="7"/>
  <c r="P8" i="6"/>
  <c r="T54" i="7"/>
  <c r="P57" i="6"/>
  <c r="T46" i="7"/>
  <c r="P49" i="6"/>
  <c r="T113" i="7"/>
  <c r="P116" i="6"/>
  <c r="T43" i="7"/>
  <c r="P46" i="6"/>
  <c r="T116" i="7"/>
  <c r="P119" i="6"/>
  <c r="BF112" i="4"/>
  <c r="T14" i="7"/>
  <c r="P17" i="6"/>
  <c r="T40" i="7"/>
  <c r="P43" i="6"/>
  <c r="T103" i="7"/>
  <c r="P106" i="6"/>
  <c r="T18" i="7"/>
  <c r="P21" i="6"/>
  <c r="T28" i="7"/>
  <c r="P31" i="6"/>
  <c r="T99" i="7"/>
  <c r="P102" i="6"/>
  <c r="T22" i="7"/>
  <c r="P25" i="6"/>
  <c r="T73" i="7"/>
  <c r="P76" i="6"/>
  <c r="S209" i="7"/>
  <c r="O212" i="6"/>
  <c r="S195" i="7"/>
  <c r="O198" i="6"/>
  <c r="T123" i="7"/>
  <c r="P126" i="6"/>
  <c r="T196" i="7"/>
  <c r="P199" i="6"/>
  <c r="P92" i="6"/>
  <c r="T89" i="7"/>
  <c r="Q37" i="4"/>
  <c r="R23" i="20" s="1"/>
  <c r="Q181" i="4"/>
  <c r="R167" i="20" s="1"/>
  <c r="Q94" i="4"/>
  <c r="R80" i="20" s="1"/>
  <c r="Q203" i="4"/>
  <c r="R189" i="20" s="1"/>
  <c r="Q85" i="4"/>
  <c r="R71" i="20" s="1"/>
  <c r="Q29" i="4"/>
  <c r="R15" i="20" s="1"/>
  <c r="Q79" i="4"/>
  <c r="R65" i="20" s="1"/>
  <c r="Q121" i="4"/>
  <c r="R107" i="20" s="1"/>
  <c r="Q157" i="4"/>
  <c r="R143" i="20" s="1"/>
  <c r="Q127" i="4"/>
  <c r="R113" i="20" s="1"/>
  <c r="Q163" i="4"/>
  <c r="R149" i="20" s="1"/>
  <c r="Q195" i="4"/>
  <c r="R181" i="20" s="1"/>
  <c r="Q227" i="4"/>
  <c r="R213" i="20" s="1"/>
  <c r="Q40" i="4"/>
  <c r="R26" i="20" s="1"/>
  <c r="Q128" i="4"/>
  <c r="R114" i="20" s="1"/>
  <c r="Q41" i="4"/>
  <c r="R27" i="20" s="1"/>
  <c r="Q28" i="4"/>
  <c r="R14" i="20" s="1"/>
  <c r="Q101" i="4"/>
  <c r="R87" i="20" s="1"/>
  <c r="Q186" i="4"/>
  <c r="R172" i="20" s="1"/>
  <c r="Q48" i="4"/>
  <c r="R34" i="20" s="1"/>
  <c r="Q64" i="4"/>
  <c r="R50" i="20" s="1"/>
  <c r="Q221" i="4"/>
  <c r="R207" i="20" s="1"/>
  <c r="Q208" i="4"/>
  <c r="R194" i="20" s="1"/>
  <c r="Q46" i="4"/>
  <c r="R32" i="20" s="1"/>
  <c r="Q170" i="4"/>
  <c r="R156" i="20" s="1"/>
  <c r="Q211" i="4"/>
  <c r="R197" i="20" s="1"/>
  <c r="Q76" i="4"/>
  <c r="R62" i="20" s="1"/>
  <c r="Q52" i="4"/>
  <c r="R38" i="20" s="1"/>
  <c r="Q117" i="4"/>
  <c r="R103" i="20" s="1"/>
  <c r="Q228" i="4"/>
  <c r="R214" i="20" s="1"/>
  <c r="Q173" i="4"/>
  <c r="R159" i="20" s="1"/>
  <c r="Q63" i="4"/>
  <c r="R49" i="20" s="1"/>
  <c r="Q54" i="4"/>
  <c r="R40" i="20" s="1"/>
  <c r="Q82" i="4"/>
  <c r="R68" i="20" s="1"/>
  <c r="Q189" i="4"/>
  <c r="R175" i="20" s="1"/>
  <c r="Q194" i="4"/>
  <c r="R180" i="20" s="1"/>
  <c r="Q68" i="4"/>
  <c r="R54" i="20" s="1"/>
  <c r="Q100" i="4"/>
  <c r="R86" i="20" s="1"/>
  <c r="Q84" i="4"/>
  <c r="R70" i="20" s="1"/>
  <c r="Q192" i="4"/>
  <c r="R178" i="20" s="1"/>
  <c r="Q197" i="4"/>
  <c r="R183" i="20" s="1"/>
  <c r="Q132" i="4"/>
  <c r="R118" i="20" s="1"/>
  <c r="Q42" i="4"/>
  <c r="R28" i="20" s="1"/>
  <c r="Q69" i="4"/>
  <c r="R55" i="20" s="1"/>
  <c r="Q196" i="4"/>
  <c r="R182" i="20" s="1"/>
  <c r="Q49" i="4"/>
  <c r="R35" i="20" s="1"/>
  <c r="Q165" i="4"/>
  <c r="R151" i="20" s="1"/>
  <c r="Q53" i="4"/>
  <c r="R39" i="20" s="1"/>
  <c r="Q110" i="4"/>
  <c r="R96" i="20" s="1"/>
  <c r="Q219" i="4"/>
  <c r="R205" i="20" s="1"/>
  <c r="Q22" i="4"/>
  <c r="R8" i="20" s="1"/>
  <c r="Q141" i="4"/>
  <c r="R127" i="20" s="1"/>
  <c r="Q191" i="4"/>
  <c r="R177" i="20" s="1"/>
  <c r="Q174" i="4"/>
  <c r="R160" i="20" s="1"/>
  <c r="Q188" i="4"/>
  <c r="R174" i="20" s="1"/>
  <c r="Q81" i="4"/>
  <c r="R67" i="20" s="1"/>
  <c r="Q62" i="4"/>
  <c r="R48" i="20" s="1"/>
  <c r="Q131" i="4"/>
  <c r="R117" i="20" s="1"/>
  <c r="Q178" i="4"/>
  <c r="R164" i="20" s="1"/>
  <c r="Q56" i="4"/>
  <c r="R42" i="20" s="1"/>
  <c r="Q205" i="4"/>
  <c r="R191" i="20" s="1"/>
  <c r="Q224" i="4"/>
  <c r="R210" i="20" s="1"/>
  <c r="Q31" i="4"/>
  <c r="R17" i="20" s="1"/>
  <c r="Q185" i="4"/>
  <c r="R171" i="20" s="1"/>
  <c r="Q60" i="4"/>
  <c r="R46" i="20" s="1"/>
  <c r="Q51" i="4"/>
  <c r="R37" i="20" s="1"/>
  <c r="Q45" i="4"/>
  <c r="R31" i="20" s="1"/>
  <c r="Q206" i="4"/>
  <c r="R192" i="20" s="1"/>
  <c r="Q72" i="4"/>
  <c r="R58" i="20" s="1"/>
  <c r="Q130" i="4"/>
  <c r="R116" i="20" s="1"/>
  <c r="Q112" i="4"/>
  <c r="R98" i="20" s="1"/>
  <c r="Q59" i="4"/>
  <c r="R45" i="20" s="1"/>
  <c r="Q107" i="4"/>
  <c r="R93" i="20" s="1"/>
  <c r="Q140" i="4"/>
  <c r="R126" i="20" s="1"/>
  <c r="Q180" i="4"/>
  <c r="R166" i="20" s="1"/>
  <c r="Q61" i="4"/>
  <c r="R47" i="20" s="1"/>
  <c r="Q144" i="4"/>
  <c r="R130" i="20" s="1"/>
  <c r="Q216" i="4"/>
  <c r="R202" i="20" s="1"/>
  <c r="Q57" i="4"/>
  <c r="R43" i="20" s="1"/>
  <c r="Q119" i="4"/>
  <c r="R105" i="20" s="1"/>
  <c r="Q160" i="4"/>
  <c r="R146" i="20" s="1"/>
  <c r="Q30" i="4"/>
  <c r="R16" i="20" s="1"/>
  <c r="Q43" i="4"/>
  <c r="R29" i="20" s="1"/>
  <c r="Q70" i="4"/>
  <c r="R56" i="20" s="1"/>
  <c r="Q168" i="4"/>
  <c r="R154" i="20" s="1"/>
  <c r="Q213" i="4"/>
  <c r="R199" i="20" s="1"/>
  <c r="Q161" i="4"/>
  <c r="R147" i="20" s="1"/>
  <c r="Q83" i="4"/>
  <c r="R69" i="20" s="1"/>
  <c r="Q167" i="4"/>
  <c r="R153" i="20" s="1"/>
  <c r="Q199" i="4"/>
  <c r="R185" i="20" s="1"/>
  <c r="Q207" i="4"/>
  <c r="R193" i="20" s="1"/>
  <c r="Q193" i="4"/>
  <c r="R179" i="20" s="1"/>
  <c r="Q133" i="4"/>
  <c r="R119" i="20" s="1"/>
  <c r="Q172" i="4"/>
  <c r="R158" i="20" s="1"/>
  <c r="Q214" i="4"/>
  <c r="R200" i="20" s="1"/>
  <c r="Q32" i="4"/>
  <c r="R18" i="20" s="1"/>
  <c r="Q175" i="4"/>
  <c r="R161" i="20" s="1"/>
  <c r="Q73" i="4"/>
  <c r="R59" i="20" s="1"/>
  <c r="Q190" i="4"/>
  <c r="R176" i="20" s="1"/>
  <c r="Q149" i="4"/>
  <c r="R135" i="20" s="1"/>
  <c r="Q71" i="4"/>
  <c r="R57" i="20" s="1"/>
  <c r="Q200" i="4"/>
  <c r="R186" i="20" s="1"/>
  <c r="Q226" i="4"/>
  <c r="R212" i="20" s="1"/>
  <c r="Q39" i="4"/>
  <c r="R25" i="20" s="1"/>
  <c r="Q116" i="4"/>
  <c r="R102" i="20" s="1"/>
  <c r="Q23" i="4"/>
  <c r="R9" i="20" s="1"/>
  <c r="AR1" i="4"/>
  <c r="BU85" i="4"/>
  <c r="EW28" i="10" s="1"/>
  <c r="R85" i="4"/>
  <c r="BA85" i="4"/>
  <c r="CJ85" i="4"/>
  <c r="DS85" i="4"/>
  <c r="DN85" i="4"/>
  <c r="BP85" i="4"/>
  <c r="AB226" i="4"/>
  <c r="CO15" i="10" s="1"/>
  <c r="BK226" i="4"/>
  <c r="BA226" i="4"/>
  <c r="CJ226" i="4"/>
  <c r="DS226" i="4"/>
  <c r="DN226" i="4"/>
  <c r="DX226" i="4"/>
  <c r="AB144" i="4"/>
  <c r="CO144" i="4"/>
  <c r="CJ144" i="4"/>
  <c r="DX144" i="4"/>
  <c r="DS144" i="4"/>
  <c r="BA144" i="4"/>
  <c r="DN144" i="4"/>
  <c r="AB19" i="4"/>
  <c r="DS19" i="4"/>
  <c r="BA19" i="4"/>
  <c r="DN19" i="4"/>
  <c r="DX19" i="4"/>
  <c r="CJ19" i="4"/>
  <c r="BA139" i="4"/>
  <c r="DS139" i="4"/>
  <c r="DN139" i="4"/>
  <c r="CJ139" i="4"/>
  <c r="CE139" i="4"/>
  <c r="CE68" i="4"/>
  <c r="BP68" i="4"/>
  <c r="R68" i="4"/>
  <c r="DS68" i="4"/>
  <c r="BA68" i="4"/>
  <c r="DN68" i="4"/>
  <c r="CJ68" i="4"/>
  <c r="DD60" i="4"/>
  <c r="AC46" i="7" s="1"/>
  <c r="AG60" i="4"/>
  <c r="W60" i="4"/>
  <c r="BK60" i="4"/>
  <c r="BK5" i="4" s="1"/>
  <c r="DN60" i="4"/>
  <c r="CJ60" i="4"/>
  <c r="BP60" i="4"/>
  <c r="BA60" i="4"/>
  <c r="DD188" i="4"/>
  <c r="AC174" i="7" s="1"/>
  <c r="BK188" i="4"/>
  <c r="BP188" i="4"/>
  <c r="CJ188" i="4"/>
  <c r="DN188" i="4"/>
  <c r="BA188" i="4"/>
  <c r="AG188" i="4"/>
  <c r="W188" i="4"/>
  <c r="R189" i="4"/>
  <c r="AB189" i="4"/>
  <c r="BA189" i="4"/>
  <c r="CJ189" i="4"/>
  <c r="DS189" i="4"/>
  <c r="DN189" i="4"/>
  <c r="AB127" i="4"/>
  <c r="BP127" i="4"/>
  <c r="CT127" i="4"/>
  <c r="AD113" i="7" s="1"/>
  <c r="CJ127" i="4"/>
  <c r="BA127" i="4"/>
  <c r="DS127" i="4"/>
  <c r="DN127" i="4"/>
  <c r="CY57" i="4"/>
  <c r="DX57" i="4"/>
  <c r="BK57" i="4"/>
  <c r="BA57" i="4"/>
  <c r="CJ57" i="4"/>
  <c r="DN57" i="4"/>
  <c r="DS57" i="4"/>
  <c r="CY186" i="4"/>
  <c r="BK186" i="4"/>
  <c r="DX186" i="4"/>
  <c r="DS186" i="4"/>
  <c r="CJ186" i="4"/>
  <c r="DN186" i="4"/>
  <c r="BA186" i="4"/>
  <c r="AV130" i="4"/>
  <c r="AB130" i="4"/>
  <c r="BP130" i="4"/>
  <c r="CJ130" i="4"/>
  <c r="DS130" i="4"/>
  <c r="DN130" i="4"/>
  <c r="BA130" i="4"/>
  <c r="CY112" i="4"/>
  <c r="DX112" i="4"/>
  <c r="DN112" i="4"/>
  <c r="DS112" i="4"/>
  <c r="BA112" i="4"/>
  <c r="CJ112" i="4"/>
  <c r="AV213" i="4"/>
  <c r="BP213" i="4"/>
  <c r="CE213" i="4"/>
  <c r="CE5" i="4" s="1"/>
  <c r="DN213" i="4"/>
  <c r="BA213" i="4"/>
  <c r="CJ213" i="4"/>
  <c r="DS213" i="4"/>
  <c r="DD28" i="4"/>
  <c r="AC14" i="7" s="1"/>
  <c r="AV28" i="4"/>
  <c r="W28" i="4"/>
  <c r="CJ28" i="4"/>
  <c r="DN28" i="4"/>
  <c r="BP28" i="4"/>
  <c r="BA28" i="4"/>
  <c r="AG28" i="4"/>
  <c r="DD167" i="4"/>
  <c r="AC153" i="7" s="1"/>
  <c r="R167" i="4"/>
  <c r="DX167" i="4"/>
  <c r="BA167" i="4"/>
  <c r="AG167" i="4"/>
  <c r="DN167" i="4"/>
  <c r="CJ167" i="4"/>
  <c r="W167" i="4"/>
  <c r="DI54" i="4"/>
  <c r="DD54" i="4"/>
  <c r="AC40" i="7" s="1"/>
  <c r="DX54" i="4"/>
  <c r="AG54" i="4"/>
  <c r="CJ54" i="4"/>
  <c r="DN54" i="4"/>
  <c r="BA54" i="4"/>
  <c r="W54" i="4"/>
  <c r="DI190" i="4"/>
  <c r="DD190" i="4"/>
  <c r="AC176" i="7" s="1"/>
  <c r="AG190" i="4"/>
  <c r="W190" i="4"/>
  <c r="BP190" i="4"/>
  <c r="BA190" i="4"/>
  <c r="CJ190" i="4"/>
  <c r="DN190" i="4"/>
  <c r="CT149" i="4"/>
  <c r="AD135" i="7" s="1"/>
  <c r="BP149" i="4"/>
  <c r="AB149" i="4"/>
  <c r="CJ149" i="4"/>
  <c r="DS149" i="4"/>
  <c r="DN149" i="4"/>
  <c r="BA149" i="4"/>
  <c r="BU117" i="4"/>
  <c r="EW11" i="10" s="1"/>
  <c r="R117" i="4"/>
  <c r="DN117" i="4"/>
  <c r="DX117" i="4"/>
  <c r="BA117" i="4"/>
  <c r="CJ117" i="4"/>
  <c r="DS117" i="4"/>
  <c r="AB221" i="4"/>
  <c r="BP221" i="4"/>
  <c r="R221" i="4"/>
  <c r="BA221" i="4"/>
  <c r="DN221" i="4"/>
  <c r="CJ221" i="4"/>
  <c r="DS221" i="4"/>
  <c r="CO32" i="4"/>
  <c r="CE32" i="4"/>
  <c r="CJ32" i="4"/>
  <c r="DS32" i="4"/>
  <c r="BP32" i="4"/>
  <c r="BA32" i="4"/>
  <c r="DN32" i="4"/>
  <c r="AV175" i="4"/>
  <c r="CE175" i="4"/>
  <c r="DN175" i="4"/>
  <c r="DS175" i="4"/>
  <c r="CJ175" i="4"/>
  <c r="DX175" i="4"/>
  <c r="BA175" i="4"/>
  <c r="AB42" i="4"/>
  <c r="R42" i="4"/>
  <c r="BP42" i="4"/>
  <c r="BA42" i="4"/>
  <c r="DS42" i="4"/>
  <c r="DN42" i="4"/>
  <c r="CJ42" i="4"/>
  <c r="CY174" i="4"/>
  <c r="CT174" i="4"/>
  <c r="AD160" i="7" s="1"/>
  <c r="BP174" i="4"/>
  <c r="CJ174" i="4"/>
  <c r="DN174" i="4"/>
  <c r="BA174" i="4"/>
  <c r="DS174" i="4"/>
  <c r="S13" i="7"/>
  <c r="O16" i="6"/>
  <c r="AD16" i="6"/>
  <c r="AH13" i="7"/>
  <c r="S53" i="7"/>
  <c r="O56" i="6"/>
  <c r="U56" i="6"/>
  <c r="Y53" i="7"/>
  <c r="O101" i="7"/>
  <c r="K104" i="6"/>
  <c r="Z104" i="6"/>
  <c r="Z128" i="7"/>
  <c r="V131" i="6"/>
  <c r="Z168" i="7"/>
  <c r="V171" i="6"/>
  <c r="O168" i="7"/>
  <c r="K171" i="6"/>
  <c r="AF33" i="7"/>
  <c r="AB36" i="6"/>
  <c r="AD36" i="6"/>
  <c r="AH33" i="7"/>
  <c r="S82" i="7"/>
  <c r="O85" i="6"/>
  <c r="AH82" i="7"/>
  <c r="AD85" i="6"/>
  <c r="S138" i="7"/>
  <c r="O141" i="6"/>
  <c r="I141" i="6"/>
  <c r="M138" i="7"/>
  <c r="V155" i="7"/>
  <c r="R158" i="6"/>
  <c r="K158" i="6"/>
  <c r="O155" i="7"/>
  <c r="R204" i="6"/>
  <c r="V201" i="7"/>
  <c r="Z204" i="6"/>
  <c r="AB44" i="6"/>
  <c r="AF41" i="7"/>
  <c r="V84" i="6"/>
  <c r="Z81" i="7"/>
  <c r="K84" i="6"/>
  <c r="O81" i="7"/>
  <c r="M132" i="7"/>
  <c r="I135" i="6"/>
  <c r="V132" i="7"/>
  <c r="R135" i="6"/>
  <c r="AC198" i="6"/>
  <c r="AG195" i="7"/>
  <c r="Y198" i="6"/>
  <c r="AB195" i="7"/>
  <c r="V214" i="6"/>
  <c r="Z211" i="7"/>
  <c r="Z214" i="6"/>
  <c r="S19" i="7"/>
  <c r="O22" i="6"/>
  <c r="Z22" i="6"/>
  <c r="AG83" i="7"/>
  <c r="AC86" i="6"/>
  <c r="N83" i="7"/>
  <c r="J86" i="6"/>
  <c r="S104" i="7"/>
  <c r="O107" i="6"/>
  <c r="AG133" i="7"/>
  <c r="AC136" i="6"/>
  <c r="Z133" i="7"/>
  <c r="V136" i="6"/>
  <c r="S190" i="7"/>
  <c r="O193" i="6"/>
  <c r="AH190" i="7"/>
  <c r="AD193" i="6"/>
  <c r="Q20" i="4"/>
  <c r="R6" i="20" s="1"/>
  <c r="V11" i="7"/>
  <c r="R14" i="6"/>
  <c r="Y14" i="6"/>
  <c r="AB11" i="7"/>
  <c r="GA11" i="10"/>
  <c r="Z74" i="7"/>
  <c r="V77" i="6"/>
  <c r="Z106" i="7"/>
  <c r="V109" i="6"/>
  <c r="AF106" i="7"/>
  <c r="AB109" i="6"/>
  <c r="AB142" i="6"/>
  <c r="AF139" i="7"/>
  <c r="Z139" i="7"/>
  <c r="V142" i="6"/>
  <c r="S173" i="7"/>
  <c r="O176" i="6"/>
  <c r="Z176" i="6"/>
  <c r="AG44" i="7"/>
  <c r="AC47" i="6"/>
  <c r="X47" i="6"/>
  <c r="S99" i="7"/>
  <c r="O102" i="6"/>
  <c r="S142" i="7"/>
  <c r="O145" i="6"/>
  <c r="I145" i="6"/>
  <c r="M142" i="7"/>
  <c r="AC165" i="6"/>
  <c r="AG162" i="7"/>
  <c r="N162" i="7"/>
  <c r="J165" i="6"/>
  <c r="V204" i="7"/>
  <c r="R207" i="6"/>
  <c r="I207" i="6"/>
  <c r="M204" i="7"/>
  <c r="S61" i="7"/>
  <c r="O64" i="6"/>
  <c r="AD64" i="6"/>
  <c r="AH61" i="7"/>
  <c r="AF84" i="7"/>
  <c r="AB87" i="6"/>
  <c r="Z134" i="7"/>
  <c r="V137" i="6"/>
  <c r="U137" i="6"/>
  <c r="Y134" i="7"/>
  <c r="Z152" i="7"/>
  <c r="V155" i="6"/>
  <c r="S198" i="7"/>
  <c r="O201" i="6"/>
  <c r="K201" i="6"/>
  <c r="O198" i="7"/>
  <c r="AF10" i="7"/>
  <c r="AB13" i="6"/>
  <c r="S10" i="7"/>
  <c r="O13" i="6"/>
  <c r="S60" i="7"/>
  <c r="O63" i="6"/>
  <c r="R63" i="6"/>
  <c r="V60" i="7"/>
  <c r="S89" i="7"/>
  <c r="O92" i="6"/>
  <c r="Z92" i="6"/>
  <c r="AG120" i="7"/>
  <c r="AC123" i="6"/>
  <c r="AH136" i="7"/>
  <c r="AD139" i="6"/>
  <c r="Q139" i="6"/>
  <c r="U136" i="7"/>
  <c r="AF2" i="7"/>
  <c r="AB5" i="6"/>
  <c r="Z5" i="6"/>
  <c r="S22" i="7"/>
  <c r="O25" i="6"/>
  <c r="Z25" i="6"/>
  <c r="Z97" i="6"/>
  <c r="Z112" i="7"/>
  <c r="V115" i="6"/>
  <c r="AB151" i="6"/>
  <c r="AF148" i="7"/>
  <c r="V151" i="6"/>
  <c r="Z148" i="7"/>
  <c r="AG21" i="7"/>
  <c r="AC24" i="6"/>
  <c r="N21" i="7"/>
  <c r="J24" i="6"/>
  <c r="Z73" i="7"/>
  <c r="V76" i="6"/>
  <c r="Z76" i="6"/>
  <c r="AC113" i="6"/>
  <c r="AG110" i="7"/>
  <c r="AC148" i="6"/>
  <c r="AG145" i="7"/>
  <c r="O170" i="7"/>
  <c r="K173" i="6"/>
  <c r="Z170" i="7"/>
  <c r="V173" i="6"/>
  <c r="AG209" i="7"/>
  <c r="AC212" i="6"/>
  <c r="AH64" i="7"/>
  <c r="AD67" i="6"/>
  <c r="V93" i="6"/>
  <c r="Z90" i="7"/>
  <c r="R90" i="7"/>
  <c r="N93" i="6"/>
  <c r="O140" i="6"/>
  <c r="S137" i="7"/>
  <c r="M137" i="7"/>
  <c r="I140" i="6"/>
  <c r="AG157" i="7"/>
  <c r="AC160" i="6"/>
  <c r="AH157" i="7"/>
  <c r="AD160" i="6"/>
  <c r="AC206" i="6"/>
  <c r="AG203" i="7"/>
  <c r="W203" i="7"/>
  <c r="S206" i="6"/>
  <c r="AG20" i="7"/>
  <c r="AC23" i="6"/>
  <c r="V66" i="6"/>
  <c r="Z63" i="7"/>
  <c r="AH92" i="7"/>
  <c r="AD95" i="6"/>
  <c r="Z92" i="7"/>
  <c r="V95" i="6"/>
  <c r="AG124" i="7"/>
  <c r="AC127" i="6"/>
  <c r="N124" i="7"/>
  <c r="J127" i="6"/>
  <c r="AG140" i="7"/>
  <c r="AC143" i="6"/>
  <c r="Q19" i="4"/>
  <c r="R5" i="20" s="1"/>
  <c r="Z51" i="7"/>
  <c r="V54" i="6"/>
  <c r="V100" i="6"/>
  <c r="Z97" i="7"/>
  <c r="Z123" i="7"/>
  <c r="V126" i="6"/>
  <c r="AD126" i="6"/>
  <c r="AH123" i="7"/>
  <c r="V163" i="7"/>
  <c r="R166" i="6"/>
  <c r="X166" i="6"/>
  <c r="S24" i="7"/>
  <c r="O27" i="6"/>
  <c r="U27" i="6"/>
  <c r="Y24" i="7"/>
  <c r="AH79" i="7"/>
  <c r="AD82" i="6"/>
  <c r="Z82" i="6"/>
  <c r="AB125" i="6"/>
  <c r="AF122" i="7"/>
  <c r="V150" i="7"/>
  <c r="R153" i="6"/>
  <c r="AF150" i="7"/>
  <c r="AB153" i="6"/>
  <c r="M196" i="7"/>
  <c r="I199" i="6"/>
  <c r="Z199" i="6"/>
  <c r="AG30" i="7"/>
  <c r="AC33" i="6"/>
  <c r="S76" i="7"/>
  <c r="O79" i="6"/>
  <c r="V76" i="7"/>
  <c r="R79" i="6"/>
  <c r="L121" i="7"/>
  <c r="H124" i="6"/>
  <c r="Z141" i="7"/>
  <c r="V144" i="6"/>
  <c r="X144" i="6"/>
  <c r="V206" i="7"/>
  <c r="R209" i="6"/>
  <c r="V12" i="7"/>
  <c r="R15" i="6"/>
  <c r="X15" i="6"/>
  <c r="Z75" i="7"/>
  <c r="V78" i="6"/>
  <c r="V75" i="7"/>
  <c r="R78" i="6"/>
  <c r="Z95" i="7"/>
  <c r="V98" i="6"/>
  <c r="K98" i="6"/>
  <c r="O95" i="7"/>
  <c r="S129" i="7"/>
  <c r="O132" i="6"/>
  <c r="Y129" i="7"/>
  <c r="U132" i="6"/>
  <c r="AB187" i="6"/>
  <c r="AF184" i="7"/>
  <c r="Z187" i="6"/>
  <c r="DD79" i="4"/>
  <c r="AC65" i="7" s="1"/>
  <c r="AV79" i="4"/>
  <c r="W79" i="4"/>
  <c r="AG79" i="4"/>
  <c r="CJ79" i="4"/>
  <c r="BA79" i="4"/>
  <c r="DN79" i="4"/>
  <c r="DX79" i="4"/>
  <c r="DX181" i="4"/>
  <c r="AG181" i="4"/>
  <c r="DD181" i="4"/>
  <c r="AC167" i="7" s="1"/>
  <c r="W181" i="4"/>
  <c r="CJ181" i="4"/>
  <c r="BA181" i="4"/>
  <c r="DN181" i="4"/>
  <c r="DD121" i="4"/>
  <c r="W121" i="4"/>
  <c r="BP121" i="4"/>
  <c r="CJ121" i="4"/>
  <c r="AG121" i="4"/>
  <c r="BA121" i="4"/>
  <c r="DN121" i="4"/>
  <c r="AV228" i="4"/>
  <c r="AB228" i="4"/>
  <c r="BP228" i="4"/>
  <c r="BA228" i="4"/>
  <c r="DS228" i="4"/>
  <c r="DN228" i="4"/>
  <c r="CJ228" i="4"/>
  <c r="DD39" i="4"/>
  <c r="BP39" i="4"/>
  <c r="W39" i="4"/>
  <c r="AG39" i="4"/>
  <c r="CT39" i="4"/>
  <c r="AD25" i="7" s="1"/>
  <c r="DN39" i="4"/>
  <c r="CJ39" i="4"/>
  <c r="BA39" i="4"/>
  <c r="DD191" i="4"/>
  <c r="AC177" i="7" s="1"/>
  <c r="AG191" i="4"/>
  <c r="W191" i="4"/>
  <c r="R191" i="4"/>
  <c r="BA191" i="4"/>
  <c r="CJ191" i="4"/>
  <c r="DN191" i="4"/>
  <c r="CT46" i="4"/>
  <c r="AD32" i="7" s="1"/>
  <c r="BP46" i="4"/>
  <c r="DS46" i="4"/>
  <c r="DN46" i="4"/>
  <c r="BA46" i="4"/>
  <c r="CJ46" i="4"/>
  <c r="AB178" i="4"/>
  <c r="DX178" i="4"/>
  <c r="BK178" i="4"/>
  <c r="DN178" i="4"/>
  <c r="DS178" i="4"/>
  <c r="CJ178" i="4"/>
  <c r="BA178" i="4"/>
  <c r="AB100" i="4"/>
  <c r="BP100" i="4"/>
  <c r="DS100" i="4"/>
  <c r="CJ100" i="4"/>
  <c r="BA100" i="4"/>
  <c r="DN100" i="4"/>
  <c r="AG84" i="4"/>
  <c r="W84" i="4"/>
  <c r="DD84" i="4"/>
  <c r="AC70" i="7" s="1"/>
  <c r="AV84" i="4"/>
  <c r="BA84" i="4"/>
  <c r="DX84" i="4"/>
  <c r="CJ84" i="4"/>
  <c r="DN84" i="4"/>
  <c r="CE205" i="4"/>
  <c r="BP205" i="4"/>
  <c r="AV205" i="4"/>
  <c r="DN205" i="4"/>
  <c r="DS205" i="4"/>
  <c r="BA205" i="4"/>
  <c r="CJ205" i="4"/>
  <c r="R20" i="4"/>
  <c r="BP20" i="4"/>
  <c r="CE20" i="4"/>
  <c r="CJ20" i="4"/>
  <c r="DN20" i="4"/>
  <c r="BA20" i="4"/>
  <c r="DS20" i="4"/>
  <c r="DD163" i="4"/>
  <c r="AC149" i="7" s="1"/>
  <c r="W163" i="4"/>
  <c r="AG163" i="4"/>
  <c r="BP163" i="4"/>
  <c r="DN163" i="4"/>
  <c r="CJ163" i="4"/>
  <c r="BA163" i="4"/>
  <c r="AB23" i="4"/>
  <c r="CO23" i="4"/>
  <c r="BP23" i="4"/>
  <c r="DN23" i="4"/>
  <c r="DS23" i="4"/>
  <c r="CJ23" i="4"/>
  <c r="BA23" i="4"/>
  <c r="BP207" i="4"/>
  <c r="DN207" i="4"/>
  <c r="DS207" i="4"/>
  <c r="AB207" i="4"/>
  <c r="CJ207" i="4"/>
  <c r="BA207" i="4"/>
  <c r="AB193" i="4"/>
  <c r="CT193" i="4"/>
  <c r="AD179" i="7" s="1"/>
  <c r="DN193" i="4"/>
  <c r="CJ193" i="4"/>
  <c r="BA193" i="4"/>
  <c r="BP193" i="4"/>
  <c r="DS193" i="4"/>
  <c r="DD133" i="4"/>
  <c r="AC119" i="7" s="1"/>
  <c r="AG133" i="4"/>
  <c r="W133" i="4"/>
  <c r="BP133" i="4"/>
  <c r="CJ133" i="4"/>
  <c r="DN133" i="4"/>
  <c r="BA133" i="4"/>
  <c r="AV41" i="4"/>
  <c r="DX41" i="4"/>
  <c r="CT41" i="4"/>
  <c r="AD27" i="7" s="1"/>
  <c r="DS41" i="4"/>
  <c r="CJ41" i="4"/>
  <c r="DN41" i="4"/>
  <c r="BA41" i="4"/>
  <c r="CY51" i="4"/>
  <c r="DX51" i="4"/>
  <c r="DN51" i="4"/>
  <c r="DS51" i="4"/>
  <c r="CJ51" i="4"/>
  <c r="BA51" i="4"/>
  <c r="CY199" i="4"/>
  <c r="DI199" i="4"/>
  <c r="BA199" i="4"/>
  <c r="DS199" i="4"/>
  <c r="CJ199" i="4"/>
  <c r="DN199" i="4"/>
  <c r="BP199" i="4"/>
  <c r="DD82" i="4"/>
  <c r="AC68" i="7" s="1"/>
  <c r="R82" i="4"/>
  <c r="W82" i="4"/>
  <c r="AG82" i="4"/>
  <c r="DX82" i="4"/>
  <c r="DN82" i="4"/>
  <c r="BA82" i="4"/>
  <c r="CJ82" i="4"/>
  <c r="W211" i="4"/>
  <c r="AG211" i="4"/>
  <c r="DD211" i="4"/>
  <c r="AC197" i="7" s="1"/>
  <c r="DI211" i="4"/>
  <c r="BA211" i="4"/>
  <c r="CJ211" i="4"/>
  <c r="DX211" i="4"/>
  <c r="DN211" i="4"/>
  <c r="BK17" i="4"/>
  <c r="CE17" i="4"/>
  <c r="DX17" i="4"/>
  <c r="BA17" i="4"/>
  <c r="DN17" i="4"/>
  <c r="CJ17" i="4"/>
  <c r="DS17" i="4"/>
  <c r="CE141" i="4"/>
  <c r="BP141" i="4"/>
  <c r="CT141" i="4"/>
  <c r="AD127" i="7" s="1"/>
  <c r="BA141" i="4"/>
  <c r="CJ141" i="4"/>
  <c r="DS141" i="4"/>
  <c r="DN141" i="4"/>
  <c r="BU49" i="4"/>
  <c r="CT49" i="4"/>
  <c r="AD35" i="7" s="1"/>
  <c r="BP49" i="4"/>
  <c r="BA49" i="4"/>
  <c r="DS49" i="4"/>
  <c r="DN49" i="4"/>
  <c r="CJ49" i="4"/>
  <c r="AG59" i="4"/>
  <c r="DD59" i="4"/>
  <c r="AC45" i="7" s="1"/>
  <c r="W59" i="4"/>
  <c r="CJ59" i="4"/>
  <c r="DN59" i="4"/>
  <c r="DI59" i="4"/>
  <c r="BA59" i="4"/>
  <c r="CT208" i="4"/>
  <c r="AD194" i="7" s="1"/>
  <c r="DD208" i="4"/>
  <c r="AC194" i="7" s="1"/>
  <c r="W208" i="4"/>
  <c r="AG208" i="4"/>
  <c r="BA208" i="4"/>
  <c r="DN208" i="4"/>
  <c r="CJ208" i="4"/>
  <c r="DX208" i="4"/>
  <c r="AG62" i="4"/>
  <c r="DX62" i="4"/>
  <c r="DD62" i="4"/>
  <c r="W62" i="4"/>
  <c r="CT62" i="4"/>
  <c r="AD48" i="7" s="1"/>
  <c r="DN62" i="4"/>
  <c r="CJ62" i="4"/>
  <c r="BA62" i="4"/>
  <c r="DD194" i="4"/>
  <c r="AC180" i="7" s="1"/>
  <c r="CO194" i="4"/>
  <c r="DN194" i="4"/>
  <c r="CJ194" i="4"/>
  <c r="BA194" i="4"/>
  <c r="W194" i="4"/>
  <c r="DX194" i="4"/>
  <c r="AG194" i="4"/>
  <c r="Z13" i="7"/>
  <c r="V16" i="6"/>
  <c r="X16" i="6"/>
  <c r="Z53" i="7"/>
  <c r="V56" i="6"/>
  <c r="M101" i="7"/>
  <c r="I104" i="6"/>
  <c r="AF101" i="7"/>
  <c r="AB104" i="6"/>
  <c r="AF128" i="7"/>
  <c r="AB131" i="6"/>
  <c r="AG128" i="7"/>
  <c r="AC131" i="6"/>
  <c r="S168" i="7"/>
  <c r="O171" i="6"/>
  <c r="R171" i="6"/>
  <c r="V168" i="7"/>
  <c r="AC36" i="6"/>
  <c r="AG33" i="7"/>
  <c r="N33" i="7"/>
  <c r="J36" i="6"/>
  <c r="AF82" i="7"/>
  <c r="AB85" i="6"/>
  <c r="J85" i="6"/>
  <c r="N82" i="7"/>
  <c r="R141" i="6"/>
  <c r="V138" i="7"/>
  <c r="AB158" i="6"/>
  <c r="AF155" i="7"/>
  <c r="L155" i="7"/>
  <c r="H158" i="6"/>
  <c r="S201" i="7"/>
  <c r="O204" i="6"/>
  <c r="O201" i="7"/>
  <c r="K204" i="6"/>
  <c r="Z41" i="7"/>
  <c r="V44" i="6"/>
  <c r="R41" i="7"/>
  <c r="N44" i="6"/>
  <c r="AF81" i="7"/>
  <c r="AB84" i="6"/>
  <c r="AD84" i="6"/>
  <c r="AH81" i="7"/>
  <c r="AF132" i="7"/>
  <c r="AB135" i="6"/>
  <c r="O132" i="7"/>
  <c r="K135" i="6"/>
  <c r="R198" i="6"/>
  <c r="V195" i="7"/>
  <c r="AA198" i="6"/>
  <c r="AE195" i="7"/>
  <c r="S211" i="7"/>
  <c r="O214" i="6"/>
  <c r="O211" i="7"/>
  <c r="K214" i="6"/>
  <c r="Z19" i="7"/>
  <c r="V22" i="6"/>
  <c r="S83" i="7"/>
  <c r="O86" i="6"/>
  <c r="AF104" i="7"/>
  <c r="AB107" i="6"/>
  <c r="M104" i="7"/>
  <c r="I107" i="6"/>
  <c r="S133" i="7"/>
  <c r="O136" i="6"/>
  <c r="Y133" i="7"/>
  <c r="U136" i="6"/>
  <c r="V193" i="6"/>
  <c r="Z190" i="7"/>
  <c r="L190" i="7"/>
  <c r="H193" i="6"/>
  <c r="AF11" i="7"/>
  <c r="AB14" i="6"/>
  <c r="V74" i="7"/>
  <c r="R77" i="6"/>
  <c r="AB77" i="6"/>
  <c r="AF74" i="7"/>
  <c r="O106" i="7"/>
  <c r="K109" i="6"/>
  <c r="Z109" i="6"/>
  <c r="S139" i="7"/>
  <c r="O142" i="6"/>
  <c r="J142" i="6"/>
  <c r="N139" i="7"/>
  <c r="V176" i="6"/>
  <c r="Z173" i="7"/>
  <c r="K176" i="6"/>
  <c r="O173" i="7"/>
  <c r="Z44" i="7"/>
  <c r="V47" i="6"/>
  <c r="J47" i="6"/>
  <c r="N44" i="7"/>
  <c r="AF99" i="7"/>
  <c r="AB102" i="6"/>
  <c r="AH142" i="7"/>
  <c r="AD145" i="6"/>
  <c r="U142" i="7"/>
  <c r="Q145" i="6"/>
  <c r="V162" i="7"/>
  <c r="R165" i="6"/>
  <c r="X165" i="6"/>
  <c r="V207" i="6"/>
  <c r="Z204" i="7"/>
  <c r="Z207" i="6"/>
  <c r="V64" i="6"/>
  <c r="Z61" i="7"/>
  <c r="AG84" i="7"/>
  <c r="AC87" i="6"/>
  <c r="Q87" i="6"/>
  <c r="U84" i="7"/>
  <c r="S134" i="7"/>
  <c r="O137" i="6"/>
  <c r="S152" i="7"/>
  <c r="O155" i="6"/>
  <c r="AF152" i="7"/>
  <c r="AB155" i="6"/>
  <c r="AF198" i="7"/>
  <c r="AB201" i="6"/>
  <c r="I201" i="6"/>
  <c r="M198" i="7"/>
  <c r="Z10" i="7"/>
  <c r="V13" i="6"/>
  <c r="AG10" i="7"/>
  <c r="AC13" i="6"/>
  <c r="AF60" i="7"/>
  <c r="AB63" i="6"/>
  <c r="Y63" i="6"/>
  <c r="AB60" i="7"/>
  <c r="K92" i="6"/>
  <c r="O89" i="7"/>
  <c r="AH120" i="7"/>
  <c r="AD123" i="6"/>
  <c r="AF120" i="7"/>
  <c r="AB123" i="6"/>
  <c r="AF136" i="7"/>
  <c r="AB139" i="6"/>
  <c r="Z139" i="6"/>
  <c r="S2" i="7"/>
  <c r="O5" i="6"/>
  <c r="Z2" i="7"/>
  <c r="V5" i="6"/>
  <c r="P1" i="4"/>
  <c r="AF22" i="7"/>
  <c r="AB25" i="6"/>
  <c r="Z94" i="7"/>
  <c r="V97" i="6"/>
  <c r="I97" i="6"/>
  <c r="M94" i="7"/>
  <c r="S112" i="7"/>
  <c r="O115" i="6"/>
  <c r="Y112" i="7"/>
  <c r="U115" i="6"/>
  <c r="AG148" i="7"/>
  <c r="AC151" i="6"/>
  <c r="AA148" i="7"/>
  <c r="W151" i="6"/>
  <c r="AF21" i="7"/>
  <c r="AB24" i="6"/>
  <c r="AE21" i="7"/>
  <c r="AA24" i="6"/>
  <c r="AF73" i="7"/>
  <c r="AB76" i="6"/>
  <c r="Z110" i="7"/>
  <c r="V113" i="6"/>
  <c r="X113" i="6"/>
  <c r="AF145" i="7"/>
  <c r="AB148" i="6"/>
  <c r="S170" i="7"/>
  <c r="O173" i="6"/>
  <c r="AH170" i="7"/>
  <c r="AD173" i="6"/>
  <c r="Z209" i="7"/>
  <c r="V212" i="6"/>
  <c r="V67" i="6"/>
  <c r="Z64" i="7"/>
  <c r="AF64" i="7"/>
  <c r="AB67" i="6"/>
  <c r="AH90" i="7"/>
  <c r="AD93" i="6"/>
  <c r="O90" i="7"/>
  <c r="K93" i="6"/>
  <c r="AB140" i="6"/>
  <c r="AF137" i="7"/>
  <c r="AD140" i="6"/>
  <c r="AH137" i="7"/>
  <c r="Z157" i="7"/>
  <c r="V160" i="6"/>
  <c r="Q160" i="6"/>
  <c r="U157" i="7"/>
  <c r="AF203" i="7"/>
  <c r="AB206" i="6"/>
  <c r="L203" i="7"/>
  <c r="H206" i="6"/>
  <c r="AC66" i="6"/>
  <c r="AG63" i="7"/>
  <c r="AH63" i="7"/>
  <c r="AD66" i="6"/>
  <c r="AC95" i="6"/>
  <c r="AG92" i="7"/>
  <c r="AE92" i="7"/>
  <c r="AA95" i="6"/>
  <c r="Z124" i="7"/>
  <c r="V127" i="6"/>
  <c r="X127" i="6"/>
  <c r="AF140" i="7"/>
  <c r="AB143" i="6"/>
  <c r="AG51" i="7"/>
  <c r="AC54" i="6"/>
  <c r="AF97" i="7"/>
  <c r="AB100" i="6"/>
  <c r="AF123" i="7"/>
  <c r="AB126" i="6"/>
  <c r="M123" i="7"/>
  <c r="I126" i="6"/>
  <c r="Z163" i="7"/>
  <c r="V166" i="6"/>
  <c r="J166" i="6"/>
  <c r="N163" i="7"/>
  <c r="Z24" i="7"/>
  <c r="V27" i="6"/>
  <c r="M79" i="7"/>
  <c r="I82" i="6"/>
  <c r="AB82" i="6"/>
  <c r="AF79" i="7"/>
  <c r="AG122" i="7"/>
  <c r="AC125" i="6"/>
  <c r="R125" i="6"/>
  <c r="V122" i="7"/>
  <c r="S150" i="7"/>
  <c r="O153" i="6"/>
  <c r="L150" i="7"/>
  <c r="H153" i="6"/>
  <c r="O196" i="7"/>
  <c r="K199" i="6"/>
  <c r="S30" i="7"/>
  <c r="O33" i="6"/>
  <c r="X33" i="6"/>
  <c r="Z76" i="7"/>
  <c r="V79" i="6"/>
  <c r="S121" i="7"/>
  <c r="O124" i="6"/>
  <c r="K124" i="6"/>
  <c r="O121" i="7"/>
  <c r="AG141" i="7"/>
  <c r="AC144" i="6"/>
  <c r="AC209" i="6"/>
  <c r="AG206" i="7"/>
  <c r="Z206" i="7"/>
  <c r="V209" i="6"/>
  <c r="V15" i="6"/>
  <c r="Z12" i="7"/>
  <c r="M12" i="7"/>
  <c r="I15" i="6"/>
  <c r="AF75" i="7"/>
  <c r="AB78" i="6"/>
  <c r="M75" i="7"/>
  <c r="I78" i="6"/>
  <c r="S95" i="7"/>
  <c r="O98" i="6"/>
  <c r="I98" i="6"/>
  <c r="M95" i="7"/>
  <c r="AF129" i="7"/>
  <c r="AB132" i="6"/>
  <c r="Z184" i="7"/>
  <c r="V187" i="6"/>
  <c r="M184" i="7"/>
  <c r="I187" i="6"/>
  <c r="U5" i="5"/>
  <c r="O5" i="5"/>
  <c r="R5" i="5"/>
  <c r="Y5" i="5"/>
  <c r="M5" i="5"/>
  <c r="D16" i="9" s="1"/>
  <c r="M33" i="9" a="1"/>
  <c r="M33" i="9" s="1"/>
  <c r="N33" i="9" s="1"/>
  <c r="K2" i="5"/>
  <c r="M32" i="9" a="1"/>
  <c r="M32" i="9" s="1"/>
  <c r="N32" i="9" s="1"/>
  <c r="BK200" i="4"/>
  <c r="BU200" i="4"/>
  <c r="BU5" i="4" s="1"/>
  <c r="BP200" i="4"/>
  <c r="DN200" i="4"/>
  <c r="CJ200" i="4"/>
  <c r="BA200" i="4"/>
  <c r="DS200" i="4"/>
  <c r="DI29" i="4"/>
  <c r="CE29" i="4"/>
  <c r="DS29" i="4"/>
  <c r="BA29" i="4"/>
  <c r="DN29" i="4"/>
  <c r="CJ29" i="4"/>
  <c r="BK61" i="4"/>
  <c r="CY61" i="4"/>
  <c r="CY5" i="4" s="1"/>
  <c r="DN61" i="4"/>
  <c r="BP61" i="4"/>
  <c r="DS61" i="4"/>
  <c r="BA61" i="4"/>
  <c r="CJ61" i="4"/>
  <c r="AB63" i="4"/>
  <c r="DX63" i="4"/>
  <c r="CT63" i="4"/>
  <c r="DN63" i="4"/>
  <c r="BA63" i="4"/>
  <c r="DS63" i="4"/>
  <c r="CJ63" i="4"/>
  <c r="DD216" i="4"/>
  <c r="AC202" i="7" s="1"/>
  <c r="AV216" i="4"/>
  <c r="DS16" i="10" s="1"/>
  <c r="BP216" i="4"/>
  <c r="DN216" i="4"/>
  <c r="W216" i="4"/>
  <c r="BA216" i="4"/>
  <c r="AG216" i="4"/>
  <c r="CJ216" i="4"/>
  <c r="R69" i="4"/>
  <c r="DD69" i="4"/>
  <c r="W69" i="4"/>
  <c r="AG69" i="4"/>
  <c r="DN69" i="4"/>
  <c r="CJ69" i="4"/>
  <c r="BP69" i="4"/>
  <c r="BA69" i="4"/>
  <c r="DN203" i="4"/>
  <c r="CT203" i="4"/>
  <c r="AD189" i="7" s="1"/>
  <c r="CO203" i="4"/>
  <c r="DS203" i="4"/>
  <c r="BA203" i="4"/>
  <c r="BP203" i="4"/>
  <c r="CJ203" i="4"/>
  <c r="CO185" i="4"/>
  <c r="BP185" i="4"/>
  <c r="CJ185" i="4"/>
  <c r="AB185" i="4"/>
  <c r="BA185" i="4"/>
  <c r="DN185" i="4"/>
  <c r="DS185" i="4"/>
  <c r="AG128" i="4"/>
  <c r="DI128" i="4"/>
  <c r="W128" i="4"/>
  <c r="BP128" i="4"/>
  <c r="DN128" i="4"/>
  <c r="BA128" i="4"/>
  <c r="CJ128" i="4"/>
  <c r="DD30" i="4"/>
  <c r="AC16" i="7" s="1"/>
  <c r="BA30" i="4"/>
  <c r="W30" i="4"/>
  <c r="BP30" i="4"/>
  <c r="AG30" i="4"/>
  <c r="DN30" i="4"/>
  <c r="CJ30" i="4"/>
  <c r="CO30" i="4"/>
  <c r="AB43" i="4"/>
  <c r="R43" i="4"/>
  <c r="CJ43" i="4"/>
  <c r="BA43" i="4"/>
  <c r="DN43" i="4"/>
  <c r="DS43" i="4"/>
  <c r="DX43" i="4"/>
  <c r="CT195" i="4"/>
  <c r="AD181" i="7" s="1"/>
  <c r="BA195" i="4"/>
  <c r="CJ195" i="4"/>
  <c r="DS195" i="4"/>
  <c r="CE195" i="4"/>
  <c r="DX195" i="4"/>
  <c r="DN195" i="4"/>
  <c r="DD73" i="4"/>
  <c r="AC59" i="7" s="1"/>
  <c r="BA73" i="4"/>
  <c r="BP73" i="4"/>
  <c r="DN73" i="4"/>
  <c r="AG73" i="4"/>
  <c r="CJ73" i="4"/>
  <c r="W73" i="4"/>
  <c r="DD18" i="4"/>
  <c r="AG18" i="4"/>
  <c r="W18" i="4"/>
  <c r="CJ18" i="4"/>
  <c r="DN18" i="4"/>
  <c r="BA18" i="4"/>
  <c r="DX18" i="4"/>
  <c r="R48" i="4"/>
  <c r="AB48" i="4"/>
  <c r="CJ48" i="4"/>
  <c r="DN48" i="4"/>
  <c r="BA48" i="4"/>
  <c r="DS48" i="4"/>
  <c r="DX48" i="4"/>
  <c r="AB168" i="4"/>
  <c r="BP168" i="4"/>
  <c r="CJ168" i="4"/>
  <c r="BK168" i="4"/>
  <c r="BA168" i="4"/>
  <c r="DN168" i="4"/>
  <c r="DS168" i="4"/>
  <c r="DI161" i="4"/>
  <c r="AB161" i="4"/>
  <c r="CJ161" i="4"/>
  <c r="DS161" i="4"/>
  <c r="DX161" i="4"/>
  <c r="BA161" i="4"/>
  <c r="DN161" i="4"/>
  <c r="DI83" i="4"/>
  <c r="DI5" i="4" s="1"/>
  <c r="DD83" i="4"/>
  <c r="AC69" i="7" s="1"/>
  <c r="DX83" i="4"/>
  <c r="W83" i="4"/>
  <c r="AG83" i="4"/>
  <c r="DN83" i="4"/>
  <c r="BA83" i="4"/>
  <c r="CJ83" i="4"/>
  <c r="DD81" i="4"/>
  <c r="AC67" i="7" s="1"/>
  <c r="DX81" i="4"/>
  <c r="DN81" i="4"/>
  <c r="CJ81" i="4"/>
  <c r="AG81" i="4"/>
  <c r="W81" i="4"/>
  <c r="BA81" i="4"/>
  <c r="DI119" i="4"/>
  <c r="AB119" i="4"/>
  <c r="DN119" i="4"/>
  <c r="CJ119" i="4"/>
  <c r="DS119" i="4"/>
  <c r="BP119" i="4"/>
  <c r="BA119" i="4"/>
  <c r="DX22" i="4"/>
  <c r="BU22" i="4"/>
  <c r="R22" i="4"/>
  <c r="BA22" i="4"/>
  <c r="DS22" i="4"/>
  <c r="DN22" i="4"/>
  <c r="CJ22" i="4"/>
  <c r="DD52" i="4"/>
  <c r="AC38" i="7" s="1"/>
  <c r="BA52" i="4"/>
  <c r="BP52" i="4"/>
  <c r="AG52" i="4"/>
  <c r="CJ52" i="4"/>
  <c r="W52" i="4"/>
  <c r="DN52" i="4"/>
  <c r="AB172" i="4"/>
  <c r="DS172" i="4"/>
  <c r="BA172" i="4"/>
  <c r="DN172" i="4"/>
  <c r="CJ172" i="4"/>
  <c r="DD165" i="4"/>
  <c r="AC151" i="7" s="1"/>
  <c r="BP165" i="4"/>
  <c r="AG165" i="4"/>
  <c r="W165" i="4"/>
  <c r="DN165" i="4"/>
  <c r="CJ165" i="4"/>
  <c r="BA165" i="4"/>
  <c r="AG107" i="4"/>
  <c r="W107" i="4"/>
  <c r="DX107" i="4"/>
  <c r="DD107" i="4"/>
  <c r="AC93" i="7" s="1"/>
  <c r="R107" i="4"/>
  <c r="DN107" i="4"/>
  <c r="CJ107" i="4"/>
  <c r="BA107" i="4"/>
  <c r="CE45" i="4"/>
  <c r="CO45" i="4"/>
  <c r="BA45" i="4"/>
  <c r="CJ45" i="4"/>
  <c r="DS45" i="4"/>
  <c r="DN45" i="4"/>
  <c r="BP45" i="4"/>
  <c r="DD94" i="4"/>
  <c r="AC80" i="7" s="1"/>
  <c r="R94" i="4"/>
  <c r="BP94" i="4"/>
  <c r="W94" i="4"/>
  <c r="AG94" i="4"/>
  <c r="DN94" i="4"/>
  <c r="CJ94" i="4"/>
  <c r="BA94" i="4"/>
  <c r="BK219" i="4"/>
  <c r="DN219" i="4"/>
  <c r="CJ219" i="4"/>
  <c r="AB219" i="4"/>
  <c r="DS219" i="4"/>
  <c r="BA219" i="4"/>
  <c r="AG13" i="7"/>
  <c r="AC16" i="6"/>
  <c r="AE13" i="7"/>
  <c r="AA16" i="6"/>
  <c r="AG53" i="7"/>
  <c r="AC56" i="6"/>
  <c r="Z101" i="7"/>
  <c r="V104" i="6"/>
  <c r="L101" i="7"/>
  <c r="H104" i="6"/>
  <c r="S128" i="7"/>
  <c r="O131" i="6"/>
  <c r="AB128" i="7"/>
  <c r="Y131" i="6"/>
  <c r="AF168" i="7"/>
  <c r="AB171" i="6"/>
  <c r="Z171" i="6"/>
  <c r="Z33" i="7"/>
  <c r="V36" i="6"/>
  <c r="X36" i="6"/>
  <c r="AG82" i="7"/>
  <c r="AC85" i="6"/>
  <c r="AF138" i="7"/>
  <c r="AB141" i="6"/>
  <c r="Z141" i="6"/>
  <c r="S155" i="7"/>
  <c r="O158" i="6"/>
  <c r="I158" i="6"/>
  <c r="M155" i="7"/>
  <c r="AF201" i="7"/>
  <c r="AB204" i="6"/>
  <c r="U201" i="7"/>
  <c r="Q204" i="6"/>
  <c r="AG41" i="7"/>
  <c r="AC44" i="6"/>
  <c r="R44" i="6"/>
  <c r="V41" i="7"/>
  <c r="S81" i="7"/>
  <c r="O84" i="6"/>
  <c r="I84" i="6"/>
  <c r="M81" i="7"/>
  <c r="Z132" i="7"/>
  <c r="V135" i="6"/>
  <c r="Q135" i="6"/>
  <c r="U132" i="7"/>
  <c r="Z195" i="7"/>
  <c r="V198" i="6"/>
  <c r="L211" i="7"/>
  <c r="H214" i="6"/>
  <c r="R214" i="6"/>
  <c r="V211" i="7"/>
  <c r="AH19" i="7"/>
  <c r="AD22" i="6"/>
  <c r="M19" i="7"/>
  <c r="I22" i="6"/>
  <c r="Z83" i="7"/>
  <c r="V86" i="6"/>
  <c r="AH83" i="7"/>
  <c r="AD86" i="6"/>
  <c r="O104" i="7"/>
  <c r="K107" i="6"/>
  <c r="AH104" i="7"/>
  <c r="AD107" i="6"/>
  <c r="V133" i="7"/>
  <c r="R136" i="6"/>
  <c r="R133" i="7"/>
  <c r="N136" i="6"/>
  <c r="O190" i="7"/>
  <c r="K193" i="6"/>
  <c r="Z193" i="6"/>
  <c r="AG11" i="7"/>
  <c r="AC14" i="6"/>
  <c r="S11" i="7"/>
  <c r="O14" i="6"/>
  <c r="AG74" i="7"/>
  <c r="AC77" i="6"/>
  <c r="X77" i="6"/>
  <c r="M106" i="7"/>
  <c r="I109" i="6"/>
  <c r="AD109" i="6"/>
  <c r="AH106" i="7"/>
  <c r="AC142" i="6"/>
  <c r="AG139" i="7"/>
  <c r="AE139" i="7"/>
  <c r="AA142" i="6"/>
  <c r="AD176" i="6"/>
  <c r="AH173" i="7"/>
  <c r="I176" i="6"/>
  <c r="M173" i="7"/>
  <c r="S44" i="7"/>
  <c r="O47" i="6"/>
  <c r="AC102" i="6"/>
  <c r="AG99" i="7"/>
  <c r="X102" i="6"/>
  <c r="AF142" i="7"/>
  <c r="AB145" i="6"/>
  <c r="Z145" i="6"/>
  <c r="S162" i="7"/>
  <c r="O165" i="6"/>
  <c r="AF204" i="7"/>
  <c r="AB207" i="6"/>
  <c r="AA207" i="6"/>
  <c r="AE204" i="7"/>
  <c r="AG61" i="7"/>
  <c r="AC64" i="6"/>
  <c r="X64" i="6"/>
  <c r="S84" i="7"/>
  <c r="O87" i="6"/>
  <c r="AD87" i="6"/>
  <c r="AH84" i="7"/>
  <c r="AG134" i="7"/>
  <c r="AC137" i="6"/>
  <c r="AH152" i="7"/>
  <c r="AD155" i="6"/>
  <c r="X155" i="6"/>
  <c r="Z198" i="7"/>
  <c r="V201" i="6"/>
  <c r="L198" i="7"/>
  <c r="H201" i="6"/>
  <c r="V10" i="7"/>
  <c r="R13" i="6"/>
  <c r="V63" i="6"/>
  <c r="Z60" i="7"/>
  <c r="Z89" i="7"/>
  <c r="V92" i="6"/>
  <c r="AB92" i="6"/>
  <c r="AF89" i="7"/>
  <c r="O123" i="6"/>
  <c r="S120" i="7"/>
  <c r="Y120" i="7"/>
  <c r="U123" i="6"/>
  <c r="Z136" i="7"/>
  <c r="V139" i="6"/>
  <c r="M136" i="7"/>
  <c r="I139" i="6"/>
  <c r="O2" i="7"/>
  <c r="K5" i="6"/>
  <c r="M2" i="7"/>
  <c r="I5" i="6"/>
  <c r="Q139" i="4"/>
  <c r="R125" i="20" s="1"/>
  <c r="Z22" i="7"/>
  <c r="V25" i="6"/>
  <c r="M22" i="7"/>
  <c r="I25" i="6"/>
  <c r="AB97" i="6"/>
  <c r="AF94" i="7"/>
  <c r="AD97" i="6"/>
  <c r="AH94" i="7"/>
  <c r="AG112" i="7"/>
  <c r="AC115" i="6"/>
  <c r="AD115" i="6"/>
  <c r="AH112" i="7"/>
  <c r="O151" i="6"/>
  <c r="S148" i="7"/>
  <c r="J151" i="6"/>
  <c r="N148" i="7"/>
  <c r="AH21" i="7"/>
  <c r="AD24" i="6"/>
  <c r="M73" i="7"/>
  <c r="I76" i="6"/>
  <c r="O73" i="7"/>
  <c r="K76" i="6"/>
  <c r="S110" i="7"/>
  <c r="O113" i="6"/>
  <c r="Z145" i="7"/>
  <c r="V148" i="6"/>
  <c r="N148" i="6"/>
  <c r="R145" i="7"/>
  <c r="AB173" i="6"/>
  <c r="AF170" i="7"/>
  <c r="Z173" i="6"/>
  <c r="AF209" i="7"/>
  <c r="AB212" i="6"/>
  <c r="AG64" i="7"/>
  <c r="AC67" i="6"/>
  <c r="N64" i="7"/>
  <c r="J67" i="6"/>
  <c r="AF90" i="7"/>
  <c r="AB93" i="6"/>
  <c r="M90" i="7"/>
  <c r="I93" i="6"/>
  <c r="Z137" i="7"/>
  <c r="V140" i="6"/>
  <c r="Z140" i="6"/>
  <c r="S157" i="7"/>
  <c r="O160" i="6"/>
  <c r="J160" i="6"/>
  <c r="N157" i="7"/>
  <c r="S203" i="7"/>
  <c r="O206" i="6"/>
  <c r="V23" i="6"/>
  <c r="Z20" i="7"/>
  <c r="AB66" i="6"/>
  <c r="AF63" i="7"/>
  <c r="Y66" i="6"/>
  <c r="AB63" i="7"/>
  <c r="AF92" i="7"/>
  <c r="AB95" i="6"/>
  <c r="S95" i="6"/>
  <c r="W92" i="7"/>
  <c r="AF124" i="7"/>
  <c r="AB127" i="6"/>
  <c r="Z140" i="7"/>
  <c r="V143" i="6"/>
  <c r="X143" i="6"/>
  <c r="V51" i="7"/>
  <c r="R54" i="6"/>
  <c r="S51" i="7"/>
  <c r="O54" i="6"/>
  <c r="Y97" i="7"/>
  <c r="U100" i="6"/>
  <c r="AG97" i="7"/>
  <c r="AC100" i="6"/>
  <c r="S123" i="7"/>
  <c r="O126" i="6"/>
  <c r="Z126" i="6"/>
  <c r="O166" i="6"/>
  <c r="S163" i="7"/>
  <c r="AF24" i="7"/>
  <c r="AB27" i="6"/>
  <c r="AH24" i="7"/>
  <c r="AD27" i="6"/>
  <c r="Z79" i="7"/>
  <c r="V82" i="6"/>
  <c r="O79" i="7"/>
  <c r="K82" i="6"/>
  <c r="V125" i="6"/>
  <c r="Z122" i="7"/>
  <c r="N125" i="6"/>
  <c r="R122" i="7"/>
  <c r="AG150" i="7"/>
  <c r="AC153" i="6"/>
  <c r="AF196" i="7"/>
  <c r="AB199" i="6"/>
  <c r="AD199" i="6"/>
  <c r="AH196" i="7"/>
  <c r="Z30" i="7"/>
  <c r="V33" i="6"/>
  <c r="AD33" i="6"/>
  <c r="AH30" i="7"/>
  <c r="AG76" i="7"/>
  <c r="AC79" i="6"/>
  <c r="AF121" i="7"/>
  <c r="AB124" i="6"/>
  <c r="M121" i="7"/>
  <c r="I124" i="6"/>
  <c r="AF141" i="7"/>
  <c r="AB144" i="6"/>
  <c r="AF206" i="7"/>
  <c r="AB209" i="6"/>
  <c r="O209" i="6"/>
  <c r="S206" i="7"/>
  <c r="S12" i="7"/>
  <c r="O15" i="6"/>
  <c r="Z15" i="6"/>
  <c r="S75" i="7"/>
  <c r="O78" i="6"/>
  <c r="O75" i="7"/>
  <c r="K78" i="6"/>
  <c r="AF95" i="7"/>
  <c r="AB98" i="6"/>
  <c r="V132" i="6"/>
  <c r="Z129" i="7"/>
  <c r="X132" i="6"/>
  <c r="O187" i="6"/>
  <c r="S184" i="7"/>
  <c r="AH184" i="7"/>
  <c r="AD187" i="6"/>
  <c r="DX37" i="4"/>
  <c r="CT37" i="4"/>
  <c r="AD23" i="7" s="1"/>
  <c r="R37" i="4"/>
  <c r="DS37" i="4"/>
  <c r="CJ37" i="4"/>
  <c r="BA37" i="4"/>
  <c r="DN37" i="4"/>
  <c r="R56" i="4"/>
  <c r="AG56" i="4"/>
  <c r="W56" i="4"/>
  <c r="DD56" i="4"/>
  <c r="AC42" i="7" s="1"/>
  <c r="BP56" i="4"/>
  <c r="DN56" i="4"/>
  <c r="BA56" i="4"/>
  <c r="CJ56" i="4"/>
  <c r="BP180" i="4"/>
  <c r="AB180" i="4"/>
  <c r="DN180" i="4"/>
  <c r="BA180" i="4"/>
  <c r="CJ180" i="4"/>
  <c r="CT180" i="4"/>
  <c r="AD166" i="7" s="1"/>
  <c r="DS180" i="4"/>
  <c r="AB173" i="4"/>
  <c r="R173" i="4"/>
  <c r="DX173" i="4"/>
  <c r="CJ173" i="4"/>
  <c r="DS173" i="4"/>
  <c r="DN173" i="4"/>
  <c r="BA173" i="4"/>
  <c r="DD116" i="4"/>
  <c r="AC102" i="7" s="1"/>
  <c r="BP116" i="4"/>
  <c r="AG116" i="4"/>
  <c r="W116" i="4"/>
  <c r="CJ116" i="4"/>
  <c r="DN116" i="4"/>
  <c r="BA116" i="4"/>
  <c r="AV116" i="4"/>
  <c r="R53" i="4"/>
  <c r="BP53" i="4"/>
  <c r="CJ53" i="4"/>
  <c r="BA53" i="4"/>
  <c r="AB53" i="4"/>
  <c r="DN53" i="4"/>
  <c r="DS53" i="4"/>
  <c r="DD101" i="4"/>
  <c r="AC87" i="7" s="1"/>
  <c r="R101" i="4"/>
  <c r="DN101" i="4"/>
  <c r="CJ101" i="4"/>
  <c r="BA101" i="4"/>
  <c r="DX101" i="4"/>
  <c r="AG101" i="4"/>
  <c r="W101" i="4"/>
  <c r="CT227" i="4"/>
  <c r="AD213" i="7" s="1"/>
  <c r="DX227" i="4"/>
  <c r="BA227" i="4"/>
  <c r="AB227" i="4"/>
  <c r="CJ227" i="4"/>
  <c r="DN227" i="4"/>
  <c r="DS227" i="4"/>
  <c r="DD40" i="4"/>
  <c r="R40" i="4"/>
  <c r="AG40" i="4"/>
  <c r="BP40" i="4"/>
  <c r="W40" i="4"/>
  <c r="BA40" i="4"/>
  <c r="DN40" i="4"/>
  <c r="CJ40" i="4"/>
  <c r="DD160" i="4"/>
  <c r="AC146" i="7" s="1"/>
  <c r="AV160" i="4"/>
  <c r="BP160" i="4"/>
  <c r="CJ160" i="4"/>
  <c r="DN160" i="4"/>
  <c r="AG160" i="4"/>
  <c r="BA160" i="4"/>
  <c r="W160" i="4"/>
  <c r="DD157" i="4"/>
  <c r="AC143" i="7" s="1"/>
  <c r="DX157" i="4"/>
  <c r="R157" i="4"/>
  <c r="CJ157" i="4"/>
  <c r="W157" i="4"/>
  <c r="BA157" i="4"/>
  <c r="AG157" i="4"/>
  <c r="DN157" i="4"/>
  <c r="AV70" i="4"/>
  <c r="BU70" i="4"/>
  <c r="DS70" i="4"/>
  <c r="BA70" i="4"/>
  <c r="BP70" i="4"/>
  <c r="DN70" i="4"/>
  <c r="CJ70" i="4"/>
  <c r="DD224" i="4"/>
  <c r="AC210" i="7" s="1"/>
  <c r="BP224" i="4"/>
  <c r="DN224" i="4"/>
  <c r="AG224" i="4"/>
  <c r="CJ224" i="4"/>
  <c r="W224" i="4"/>
  <c r="BA224" i="4"/>
  <c r="AG110" i="4"/>
  <c r="DD110" i="4"/>
  <c r="AC96" i="7" s="1"/>
  <c r="DX110" i="4"/>
  <c r="W110" i="4"/>
  <c r="BA110" i="4"/>
  <c r="DN110" i="4"/>
  <c r="CJ110" i="4"/>
  <c r="AG72" i="4"/>
  <c r="W72" i="4"/>
  <c r="DD72" i="4"/>
  <c r="DI72" i="4"/>
  <c r="DN72" i="4"/>
  <c r="BP72" i="4"/>
  <c r="CJ72" i="4"/>
  <c r="BA72" i="4"/>
  <c r="DI64" i="4"/>
  <c r="DI6" i="4" s="1"/>
  <c r="CT64" i="4"/>
  <c r="AD50" i="7" s="1"/>
  <c r="CJ64" i="4"/>
  <c r="DX64" i="4"/>
  <c r="DS64" i="4"/>
  <c r="DN64" i="4"/>
  <c r="BA64" i="4"/>
  <c r="CT192" i="4"/>
  <c r="AD178" i="7" s="1"/>
  <c r="AG192" i="4"/>
  <c r="W192" i="4"/>
  <c r="DX192" i="4"/>
  <c r="DD192" i="4"/>
  <c r="AC178" i="7" s="1"/>
  <c r="DN192" i="4"/>
  <c r="CJ192" i="4"/>
  <c r="BA192" i="4"/>
  <c r="DX197" i="4"/>
  <c r="AV197" i="4"/>
  <c r="CE197" i="4"/>
  <c r="CJ197" i="4"/>
  <c r="DN197" i="4"/>
  <c r="DS197" i="4"/>
  <c r="BA197" i="4"/>
  <c r="BU132" i="4"/>
  <c r="R132" i="4"/>
  <c r="DX132" i="4"/>
  <c r="DN132" i="4"/>
  <c r="BA132" i="4"/>
  <c r="CJ132" i="4"/>
  <c r="DS132" i="4"/>
  <c r="BU31" i="4"/>
  <c r="CO31" i="4"/>
  <c r="BP31" i="4"/>
  <c r="BA31" i="4"/>
  <c r="DN31" i="4"/>
  <c r="CJ31" i="4"/>
  <c r="DS31" i="4"/>
  <c r="AB170" i="4"/>
  <c r="DX170" i="4"/>
  <c r="AV170" i="4"/>
  <c r="DN170" i="4"/>
  <c r="BA170" i="4"/>
  <c r="CJ170" i="4"/>
  <c r="DS170" i="4"/>
  <c r="AG76" i="4"/>
  <c r="DD76" i="4"/>
  <c r="AC62" i="7" s="1"/>
  <c r="W76" i="4"/>
  <c r="DI76" i="4"/>
  <c r="DX76" i="4"/>
  <c r="CJ76" i="4"/>
  <c r="DN76" i="4"/>
  <c r="BA76" i="4"/>
  <c r="W71" i="4"/>
  <c r="AG71" i="4"/>
  <c r="CO71" i="4"/>
  <c r="DD71" i="4"/>
  <c r="AC57" i="7" s="1"/>
  <c r="DX71" i="4"/>
  <c r="CJ71" i="4"/>
  <c r="BA71" i="4"/>
  <c r="DN71" i="4"/>
  <c r="DD196" i="4"/>
  <c r="AC182" i="7" s="1"/>
  <c r="AG196" i="4"/>
  <c r="W196" i="4"/>
  <c r="BA196" i="4"/>
  <c r="DN196" i="4"/>
  <c r="CJ196" i="4"/>
  <c r="CT214" i="4"/>
  <c r="AD200" i="7" s="1"/>
  <c r="DX214" i="4"/>
  <c r="AB214" i="4"/>
  <c r="BA214" i="4"/>
  <c r="DS214" i="4"/>
  <c r="CJ214" i="4"/>
  <c r="DN214" i="4"/>
  <c r="DD140" i="4"/>
  <c r="AC126" i="7" s="1"/>
  <c r="W140" i="4"/>
  <c r="AG140" i="4"/>
  <c r="DX140" i="4"/>
  <c r="DN140" i="4"/>
  <c r="CJ140" i="4"/>
  <c r="BA140" i="4"/>
  <c r="AB206" i="4"/>
  <c r="CJ206" i="4"/>
  <c r="BA206" i="4"/>
  <c r="DX206" i="4"/>
  <c r="DS206" i="4"/>
  <c r="DN206" i="4"/>
  <c r="CT131" i="4"/>
  <c r="AD117" i="7" s="1"/>
  <c r="R131" i="4"/>
  <c r="BP131" i="4"/>
  <c r="BA131" i="4"/>
  <c r="DN131" i="4"/>
  <c r="DS131" i="4"/>
  <c r="CJ131" i="4"/>
  <c r="AB16" i="6"/>
  <c r="AF13" i="7"/>
  <c r="AB56" i="6"/>
  <c r="AF53" i="7"/>
  <c r="R53" i="7"/>
  <c r="N56" i="6"/>
  <c r="S101" i="7"/>
  <c r="O104" i="6"/>
  <c r="V101" i="7"/>
  <c r="R104" i="6"/>
  <c r="R128" i="7"/>
  <c r="N131" i="6"/>
  <c r="AD131" i="6"/>
  <c r="AH128" i="7"/>
  <c r="M168" i="7"/>
  <c r="I171" i="6"/>
  <c r="AE168" i="7"/>
  <c r="AA171" i="6"/>
  <c r="S33" i="7"/>
  <c r="O36" i="6"/>
  <c r="V85" i="6"/>
  <c r="Z82" i="7"/>
  <c r="L82" i="7"/>
  <c r="H85" i="6"/>
  <c r="Z138" i="7"/>
  <c r="V141" i="6"/>
  <c r="O138" i="7"/>
  <c r="K141" i="6"/>
  <c r="V158" i="6"/>
  <c r="Z155" i="7"/>
  <c r="Z158" i="6"/>
  <c r="Z201" i="7"/>
  <c r="V204" i="6"/>
  <c r="M201" i="7"/>
  <c r="I204" i="6"/>
  <c r="S41" i="7"/>
  <c r="O44" i="6"/>
  <c r="J44" i="6"/>
  <c r="N41" i="7"/>
  <c r="L81" i="7"/>
  <c r="H84" i="6"/>
  <c r="Z84" i="6"/>
  <c r="O135" i="6"/>
  <c r="S132" i="7"/>
  <c r="Z135" i="6"/>
  <c r="AF195" i="7"/>
  <c r="AB198" i="6"/>
  <c r="AB214" i="6"/>
  <c r="AF211" i="7"/>
  <c r="I214" i="6"/>
  <c r="M211" i="7"/>
  <c r="AF19" i="7"/>
  <c r="AB22" i="6"/>
  <c r="O19" i="7"/>
  <c r="K22" i="6"/>
  <c r="AB86" i="6"/>
  <c r="AF83" i="7"/>
  <c r="L83" i="7"/>
  <c r="H86" i="6"/>
  <c r="Z104" i="7"/>
  <c r="V107" i="6"/>
  <c r="Z107" i="6"/>
  <c r="AB136" i="6"/>
  <c r="AF133" i="7"/>
  <c r="M190" i="7"/>
  <c r="I193" i="6"/>
  <c r="AB193" i="6"/>
  <c r="AF190" i="7"/>
  <c r="Z11" i="7"/>
  <c r="V14" i="6"/>
  <c r="AE11" i="7"/>
  <c r="AA14" i="6"/>
  <c r="AS11" i="10"/>
  <c r="S74" i="7"/>
  <c r="O77" i="6"/>
  <c r="U77" i="6"/>
  <c r="Y74" i="7"/>
  <c r="S106" i="7"/>
  <c r="O109" i="6"/>
  <c r="X109" i="6"/>
  <c r="V139" i="7"/>
  <c r="R142" i="6"/>
  <c r="AF173" i="7"/>
  <c r="AB176" i="6"/>
  <c r="L173" i="7"/>
  <c r="H176" i="6"/>
  <c r="AF44" i="7"/>
  <c r="AB47" i="6"/>
  <c r="AH44" i="7"/>
  <c r="AD47" i="6"/>
  <c r="Z99" i="7"/>
  <c r="V102" i="6"/>
  <c r="Z142" i="7"/>
  <c r="V145" i="6"/>
  <c r="K145" i="6"/>
  <c r="O142" i="7"/>
  <c r="Z162" i="7"/>
  <c r="V165" i="6"/>
  <c r="AF162" i="7"/>
  <c r="AB165" i="6"/>
  <c r="S204" i="7"/>
  <c r="O207" i="6"/>
  <c r="K207" i="6"/>
  <c r="O204" i="7"/>
  <c r="AF61" i="7"/>
  <c r="AB64" i="6"/>
  <c r="U61" i="7"/>
  <c r="Q64" i="6"/>
  <c r="Z84" i="7"/>
  <c r="V87" i="6"/>
  <c r="Y87" i="6"/>
  <c r="AB84" i="7"/>
  <c r="AB137" i="6"/>
  <c r="AF134" i="7"/>
  <c r="AG152" i="7"/>
  <c r="AC155" i="6"/>
  <c r="N152" i="7"/>
  <c r="J155" i="6"/>
  <c r="R201" i="6"/>
  <c r="V198" i="7"/>
  <c r="Z201" i="6"/>
  <c r="Y10" i="7"/>
  <c r="U13" i="6"/>
  <c r="AC63" i="6"/>
  <c r="AG60" i="7"/>
  <c r="U60" i="7"/>
  <c r="Q63" i="6"/>
  <c r="M89" i="7"/>
  <c r="I92" i="6"/>
  <c r="R92" i="6"/>
  <c r="V89" i="7"/>
  <c r="Z120" i="7"/>
  <c r="V123" i="6"/>
  <c r="X123" i="6"/>
  <c r="S136" i="7"/>
  <c r="O139" i="6"/>
  <c r="O136" i="7"/>
  <c r="K139" i="6"/>
  <c r="AM1" i="4"/>
  <c r="AH2" i="7"/>
  <c r="AD5" i="6"/>
  <c r="L2" i="7"/>
  <c r="H5" i="6"/>
  <c r="O22" i="7"/>
  <c r="K25" i="6"/>
  <c r="R25" i="6"/>
  <c r="V22" i="7"/>
  <c r="S94" i="7"/>
  <c r="O97" i="6"/>
  <c r="O94" i="7"/>
  <c r="K97" i="6"/>
  <c r="AF112" i="7"/>
  <c r="AB115" i="6"/>
  <c r="L112" i="7"/>
  <c r="H115" i="6"/>
  <c r="AH148" i="7"/>
  <c r="AD151" i="6"/>
  <c r="V24" i="6"/>
  <c r="Z21" i="7"/>
  <c r="S21" i="7"/>
  <c r="O24" i="6"/>
  <c r="S73" i="7"/>
  <c r="O76" i="6"/>
  <c r="AH73" i="7"/>
  <c r="AD76" i="6"/>
  <c r="AF110" i="7"/>
  <c r="AB113" i="6"/>
  <c r="O148" i="6"/>
  <c r="S145" i="7"/>
  <c r="X148" i="6"/>
  <c r="M170" i="7"/>
  <c r="I173" i="6"/>
  <c r="Q173" i="6"/>
  <c r="U170" i="7"/>
  <c r="AB209" i="7"/>
  <c r="Y212" i="6"/>
  <c r="S64" i="7"/>
  <c r="O67" i="6"/>
  <c r="AA67" i="6"/>
  <c r="AE64" i="7"/>
  <c r="S90" i="7"/>
  <c r="O93" i="6"/>
  <c r="Z93" i="6"/>
  <c r="W140" i="6"/>
  <c r="AA137" i="7"/>
  <c r="K140" i="6"/>
  <c r="O137" i="7"/>
  <c r="AF157" i="7"/>
  <c r="AB160" i="6"/>
  <c r="Z203" i="7"/>
  <c r="V206" i="6"/>
  <c r="V203" i="7"/>
  <c r="R206" i="6"/>
  <c r="S20" i="7"/>
  <c r="O23" i="6"/>
  <c r="S63" i="7"/>
  <c r="O66" i="6"/>
  <c r="L63" i="7"/>
  <c r="H66" i="6"/>
  <c r="S92" i="7"/>
  <c r="O95" i="6"/>
  <c r="S124" i="7"/>
  <c r="O127" i="6"/>
  <c r="V124" i="7"/>
  <c r="R127" i="6"/>
  <c r="S140" i="7"/>
  <c r="O143" i="6"/>
  <c r="Q18" i="4"/>
  <c r="R4" i="20" s="1"/>
  <c r="D12" i="9"/>
  <c r="AF51" i="7"/>
  <c r="AB54" i="6"/>
  <c r="Y51" i="7"/>
  <c r="U54" i="6"/>
  <c r="S97" i="7"/>
  <c r="O100" i="6"/>
  <c r="AD100" i="6"/>
  <c r="AH97" i="7"/>
  <c r="K126" i="6"/>
  <c r="O123" i="7"/>
  <c r="AC166" i="6"/>
  <c r="AG163" i="7"/>
  <c r="AF163" i="7"/>
  <c r="AB166" i="6"/>
  <c r="AG24" i="7"/>
  <c r="AC27" i="6"/>
  <c r="O82" i="6"/>
  <c r="S79" i="7"/>
  <c r="L79" i="7"/>
  <c r="H82" i="6"/>
  <c r="S122" i="7"/>
  <c r="O125" i="6"/>
  <c r="W122" i="7"/>
  <c r="S125" i="6"/>
  <c r="Z150" i="7"/>
  <c r="V153" i="6"/>
  <c r="Z196" i="7"/>
  <c r="V199" i="6"/>
  <c r="S196" i="7"/>
  <c r="O199" i="6"/>
  <c r="AF30" i="7"/>
  <c r="AB33" i="6"/>
  <c r="AF76" i="7"/>
  <c r="AB79" i="6"/>
  <c r="L76" i="7"/>
  <c r="H79" i="6"/>
  <c r="Z121" i="7"/>
  <c r="V124" i="6"/>
  <c r="AD124" i="6"/>
  <c r="AH121" i="7"/>
  <c r="S141" i="7"/>
  <c r="O144" i="6"/>
  <c r="Y206" i="7"/>
  <c r="U209" i="6"/>
  <c r="AB15" i="6"/>
  <c r="AF12" i="7"/>
  <c r="K15" i="6"/>
  <c r="O12" i="7"/>
  <c r="R75" i="7"/>
  <c r="N78" i="6"/>
  <c r="Z78" i="6"/>
  <c r="Z98" i="6"/>
  <c r="AG129" i="7"/>
  <c r="AC132" i="6"/>
  <c r="V129" i="7"/>
  <c r="R132" i="6"/>
  <c r="O184" i="7"/>
  <c r="K187" i="6"/>
  <c r="W187" i="6"/>
  <c r="AA184" i="7"/>
  <c r="W5" i="4" l="1"/>
  <c r="W8" i="4"/>
  <c r="CJ11" i="4"/>
  <c r="BP6" i="4"/>
  <c r="DN6" i="4"/>
  <c r="DN10" i="4"/>
  <c r="DS8" i="4"/>
  <c r="DN5" i="4"/>
  <c r="AG5" i="4"/>
  <c r="AB5" i="4"/>
  <c r="BA5" i="4"/>
  <c r="W6" i="4"/>
  <c r="BA13" i="4"/>
  <c r="AV5" i="4"/>
  <c r="BA7" i="4"/>
  <c r="CJ6" i="4"/>
  <c r="BA10" i="4"/>
  <c r="AG6" i="4"/>
  <c r="CJ8" i="4"/>
  <c r="AG8" i="4"/>
  <c r="BP8" i="4"/>
  <c r="DD5" i="4"/>
  <c r="DD6" i="4"/>
  <c r="BA8" i="4"/>
  <c r="DN7" i="4"/>
  <c r="CJ7" i="4"/>
  <c r="AC55" i="7"/>
  <c r="DD9" i="4"/>
  <c r="W7" i="4"/>
  <c r="BA12" i="4"/>
  <c r="BP5" i="4"/>
  <c r="AC48" i="7"/>
  <c r="DD7" i="4"/>
  <c r="DN12" i="4"/>
  <c r="DS7" i="4"/>
  <c r="DN8" i="4"/>
  <c r="BK6" i="4"/>
  <c r="BA9" i="4"/>
  <c r="AG9" i="4"/>
  <c r="AD49" i="7"/>
  <c r="CT5" i="4"/>
  <c r="BA11" i="4"/>
  <c r="DS5" i="4"/>
  <c r="CJ10" i="4"/>
  <c r="R5" i="4"/>
  <c r="DN11" i="4"/>
  <c r="W9" i="4"/>
  <c r="AG7" i="4"/>
  <c r="DN9" i="4"/>
  <c r="BA6" i="4"/>
  <c r="BP7" i="4"/>
  <c r="DS6" i="4"/>
  <c r="DD8" i="4"/>
  <c r="DN14" i="4"/>
  <c r="DI13" i="4"/>
  <c r="FG15" i="10"/>
  <c r="CE14" i="4"/>
  <c r="BC15" i="10"/>
  <c r="FG28" i="10"/>
  <c r="AA15" i="10"/>
  <c r="AA11" i="10"/>
  <c r="AA8" i="10"/>
  <c r="AC25" i="7"/>
  <c r="AA12" i="10"/>
  <c r="AA16" i="10"/>
  <c r="AA20" i="10"/>
  <c r="AA21" i="10" s="1"/>
  <c r="AA27" i="10"/>
  <c r="AC26" i="7"/>
  <c r="AA33" i="10" a="1"/>
  <c r="AA33" i="10" s="1"/>
  <c r="AA7" i="10"/>
  <c r="AA9" i="10" s="1"/>
  <c r="AA31" i="10" a="1"/>
  <c r="AA31" i="10" s="1"/>
  <c r="AA32" i="10" a="1"/>
  <c r="AA32" i="10" s="1"/>
  <c r="AA5" i="10"/>
  <c r="AA28" i="10"/>
  <c r="AS7" i="10"/>
  <c r="L31" i="4"/>
  <c r="L180" i="4"/>
  <c r="AS16" i="10"/>
  <c r="AS17" i="10" s="1"/>
  <c r="AS28" i="10"/>
  <c r="AS27" i="10"/>
  <c r="L69" i="4"/>
  <c r="CO28" i="10"/>
  <c r="L63" i="4"/>
  <c r="L41" i="4"/>
  <c r="L20" i="4"/>
  <c r="L42" i="4"/>
  <c r="L175" i="4"/>
  <c r="L85" i="4"/>
  <c r="L73" i="4"/>
  <c r="L59" i="4"/>
  <c r="L133" i="4"/>
  <c r="L48" i="4"/>
  <c r="L18" i="4"/>
  <c r="L216" i="4"/>
  <c r="L62" i="4"/>
  <c r="L79" i="4"/>
  <c r="L54" i="4"/>
  <c r="L197" i="4"/>
  <c r="L219" i="4"/>
  <c r="L228" i="4"/>
  <c r="L130" i="4"/>
  <c r="L160" i="4"/>
  <c r="L172" i="4"/>
  <c r="L84" i="4"/>
  <c r="L39" i="4"/>
  <c r="L128" i="4"/>
  <c r="L17" i="4"/>
  <c r="L213" i="4"/>
  <c r="BU16" i="10"/>
  <c r="L205" i="4"/>
  <c r="L52" i="4"/>
  <c r="L132" i="4"/>
  <c r="L56" i="4"/>
  <c r="L192" i="4"/>
  <c r="L131" i="4"/>
  <c r="L94" i="4"/>
  <c r="L23" i="4"/>
  <c r="L53" i="4"/>
  <c r="L189" i="4"/>
  <c r="L72" i="4"/>
  <c r="L110" i="4"/>
  <c r="L221" i="4"/>
  <c r="L186" i="4"/>
  <c r="L83" i="4"/>
  <c r="L71" i="4"/>
  <c r="L208" i="4"/>
  <c r="L100" i="4"/>
  <c r="L19" i="4"/>
  <c r="L37" i="4"/>
  <c r="L185" i="4"/>
  <c r="L116" i="4"/>
  <c r="L45" i="4"/>
  <c r="L161" i="4"/>
  <c r="L206" i="4"/>
  <c r="L224" i="4"/>
  <c r="L61" i="4"/>
  <c r="L195" i="4"/>
  <c r="L22" i="4"/>
  <c r="L76" i="4"/>
  <c r="L211" i="4"/>
  <c r="L167" i="4"/>
  <c r="L194" i="4"/>
  <c r="L203" i="4"/>
  <c r="L178" i="4"/>
  <c r="L117" i="4"/>
  <c r="L144" i="4"/>
  <c r="L174" i="4"/>
  <c r="L188" i="4"/>
  <c r="L181" i="4"/>
  <c r="L40" i="4"/>
  <c r="L165" i="4"/>
  <c r="L107" i="4"/>
  <c r="L46" i="4"/>
  <c r="L121" i="4"/>
  <c r="L141" i="4"/>
  <c r="L140" i="4"/>
  <c r="L112" i="4"/>
  <c r="L139" i="4"/>
  <c r="L227" i="4"/>
  <c r="L173" i="4"/>
  <c r="L29" i="4"/>
  <c r="L60" i="4"/>
  <c r="L64" i="4"/>
  <c r="L119" i="4"/>
  <c r="L43" i="4"/>
  <c r="L49" i="4"/>
  <c r="L82" i="4"/>
  <c r="L149" i="4"/>
  <c r="L28" i="4"/>
  <c r="L57" i="4"/>
  <c r="L199" i="4"/>
  <c r="L214" i="4"/>
  <c r="L70" i="4"/>
  <c r="L81" i="4"/>
  <c r="L193" i="4"/>
  <c r="L127" i="4"/>
  <c r="L200" i="4"/>
  <c r="L191" i="4"/>
  <c r="L226" i="4"/>
  <c r="L163" i="4"/>
  <c r="L168" i="4"/>
  <c r="L207" i="4"/>
  <c r="L68" i="4"/>
  <c r="L190" i="4"/>
  <c r="L30" i="4"/>
  <c r="GK15" i="10"/>
  <c r="L32" i="4"/>
  <c r="L170" i="4"/>
  <c r="L196" i="4"/>
  <c r="L157" i="4"/>
  <c r="L101" i="4"/>
  <c r="L51" i="4"/>
  <c r="C16" i="10"/>
  <c r="EC28" i="10"/>
  <c r="K27" i="10"/>
  <c r="K28" i="10"/>
  <c r="EM28" i="10"/>
  <c r="C28" i="10"/>
  <c r="EC16" i="10"/>
  <c r="GK28" i="10"/>
  <c r="EM16" i="10"/>
  <c r="C27" i="10"/>
  <c r="S27" i="10"/>
  <c r="BK28" i="10"/>
  <c r="K16" i="10"/>
  <c r="FQ16" i="10"/>
  <c r="FQ17" i="10" s="1"/>
  <c r="FQ28" i="10"/>
  <c r="EW27" i="10"/>
  <c r="EW16" i="10"/>
  <c r="EW17" i="10" s="1"/>
  <c r="GA16" i="10"/>
  <c r="GA17" i="10" s="1"/>
  <c r="BK16" i="10"/>
  <c r="S16" i="10"/>
  <c r="BC16" i="10"/>
  <c r="BC27" i="10"/>
  <c r="BC28" i="10"/>
  <c r="GK16" i="10"/>
  <c r="GK27" i="10"/>
  <c r="AK28" i="10"/>
  <c r="AK16" i="10"/>
  <c r="S28" i="10"/>
  <c r="BK27" i="10"/>
  <c r="BK15" i="10"/>
  <c r="EC27" i="10"/>
  <c r="EC15" i="10"/>
  <c r="BU28" i="10"/>
  <c r="C15" i="10"/>
  <c r="K15" i="10"/>
  <c r="DS28" i="10"/>
  <c r="AC4" i="7"/>
  <c r="S15" i="10"/>
  <c r="FG16" i="10"/>
  <c r="FG27" i="10"/>
  <c r="BU15" i="10"/>
  <c r="BU27" i="10"/>
  <c r="EM15" i="10"/>
  <c r="CO16" i="10"/>
  <c r="CO27" i="10"/>
  <c r="EM27" i="10"/>
  <c r="CM1" i="4"/>
  <c r="DR1" i="4"/>
  <c r="BJ1" i="4"/>
  <c r="Z1" i="4"/>
  <c r="DM1" i="4"/>
  <c r="BE1" i="4"/>
  <c r="DB1" i="4"/>
  <c r="V1" i="4"/>
  <c r="AK1" i="4"/>
  <c r="EB1" i="4"/>
  <c r="M140" i="4"/>
  <c r="M196" i="4"/>
  <c r="M76" i="4"/>
  <c r="BX1" i="4"/>
  <c r="BY1" i="4"/>
  <c r="M63" i="4"/>
  <c r="M206" i="4"/>
  <c r="M214" i="4"/>
  <c r="M71" i="4"/>
  <c r="M132" i="4"/>
  <c r="M224" i="4"/>
  <c r="M70" i="4"/>
  <c r="M227" i="4"/>
  <c r="M173" i="4"/>
  <c r="BU11" i="10"/>
  <c r="M56" i="4"/>
  <c r="M81" i="4"/>
  <c r="M30" i="4"/>
  <c r="M61" i="4"/>
  <c r="M29" i="4"/>
  <c r="M208" i="4"/>
  <c r="DW1" i="4"/>
  <c r="DV1" i="4"/>
  <c r="M193" i="4"/>
  <c r="CS1" i="4"/>
  <c r="CR1" i="4"/>
  <c r="M100" i="4"/>
  <c r="M54" i="4"/>
  <c r="M112" i="4"/>
  <c r="M127" i="4"/>
  <c r="M60" i="4"/>
  <c r="M19" i="4"/>
  <c r="AF1" i="4"/>
  <c r="AE1" i="4"/>
  <c r="M85" i="4"/>
  <c r="M197" i="4"/>
  <c r="M192" i="4"/>
  <c r="M165" i="4"/>
  <c r="M195" i="4"/>
  <c r="U1" i="4"/>
  <c r="EA1" i="4"/>
  <c r="CN1" i="4"/>
  <c r="DL1" i="4"/>
  <c r="DG1" i="4"/>
  <c r="DQ1" i="4"/>
  <c r="M101" i="4"/>
  <c r="M48" i="4"/>
  <c r="M131" i="4"/>
  <c r="EC19" i="10"/>
  <c r="M64" i="4"/>
  <c r="M160" i="4"/>
  <c r="M37" i="4"/>
  <c r="M94" i="4"/>
  <c r="M107" i="4"/>
  <c r="M172" i="4"/>
  <c r="M22" i="4"/>
  <c r="M119" i="4"/>
  <c r="M43" i="4"/>
  <c r="M185" i="4"/>
  <c r="M200" i="4"/>
  <c r="M49" i="4"/>
  <c r="CI1" i="4"/>
  <c r="CH1" i="4"/>
  <c r="M82" i="4"/>
  <c r="M23" i="4"/>
  <c r="M84" i="4"/>
  <c r="M46" i="4"/>
  <c r="M191" i="4"/>
  <c r="M121" i="4"/>
  <c r="M32" i="4"/>
  <c r="M149" i="4"/>
  <c r="M28" i="4"/>
  <c r="M141" i="4"/>
  <c r="M170" i="4"/>
  <c r="AJ1" i="4"/>
  <c r="DC1" i="4"/>
  <c r="BD1" i="4"/>
  <c r="DH1" i="4"/>
  <c r="M72" i="4"/>
  <c r="M211" i="4"/>
  <c r="BT1" i="4"/>
  <c r="BS1" i="4"/>
  <c r="M167" i="4"/>
  <c r="AZ1" i="4"/>
  <c r="AY1" i="4"/>
  <c r="M130" i="4"/>
  <c r="M57" i="4"/>
  <c r="M189" i="4"/>
  <c r="M226" i="4"/>
  <c r="M194" i="4"/>
  <c r="M199" i="4"/>
  <c r="M163" i="4"/>
  <c r="M168" i="4"/>
  <c r="CW1" i="4"/>
  <c r="M157" i="4"/>
  <c r="M53" i="4"/>
  <c r="M83" i="4"/>
  <c r="M73" i="4"/>
  <c r="BO1" i="4"/>
  <c r="BN1" i="4"/>
  <c r="M51" i="4"/>
  <c r="M41" i="4"/>
  <c r="M39" i="4"/>
  <c r="M228" i="4"/>
  <c r="M31" i="4"/>
  <c r="M110" i="4"/>
  <c r="M40" i="4"/>
  <c r="M116" i="4"/>
  <c r="M180" i="4"/>
  <c r="M219" i="4"/>
  <c r="M45" i="4"/>
  <c r="M52" i="4"/>
  <c r="M161" i="4"/>
  <c r="M18" i="4"/>
  <c r="M128" i="4"/>
  <c r="M203" i="4"/>
  <c r="M69" i="4"/>
  <c r="M216" i="4"/>
  <c r="M62" i="4"/>
  <c r="M59" i="4"/>
  <c r="M17" i="4"/>
  <c r="M133" i="4"/>
  <c r="M207" i="4"/>
  <c r="M20" i="4"/>
  <c r="M178" i="4"/>
  <c r="M79" i="4"/>
  <c r="M42" i="4"/>
  <c r="M175" i="4"/>
  <c r="M221" i="4"/>
  <c r="M117" i="4"/>
  <c r="M68" i="4"/>
  <c r="M144" i="4"/>
  <c r="M174" i="4"/>
  <c r="M190" i="4"/>
  <c r="M213" i="4"/>
  <c r="M186" i="4"/>
  <c r="M188" i="4"/>
  <c r="M139" i="4"/>
  <c r="M205" i="4"/>
  <c r="M181" i="4"/>
  <c r="BI1" i="4"/>
  <c r="CX1" i="4"/>
  <c r="AA1" i="4"/>
  <c r="D28" i="9"/>
  <c r="D17" i="9"/>
  <c r="D18" i="9" s="1"/>
  <c r="AK11" i="10"/>
  <c r="P170" i="6"/>
  <c r="P208" i="6"/>
  <c r="P203" i="6"/>
  <c r="P161" i="6"/>
  <c r="AC107" i="7"/>
  <c r="P184" i="6"/>
  <c r="P197" i="6"/>
  <c r="AC58" i="7"/>
  <c r="D8" i="9"/>
  <c r="BC11" i="10"/>
  <c r="P192" i="6"/>
  <c r="T202" i="7"/>
  <c r="T192" i="7"/>
  <c r="P179" i="6"/>
  <c r="T183" i="7"/>
  <c r="P180" i="6"/>
  <c r="P181" i="6"/>
  <c r="T175" i="7"/>
  <c r="P149" i="6"/>
  <c r="T146" i="7"/>
  <c r="T156" i="7"/>
  <c r="P167" i="6"/>
  <c r="P194" i="6"/>
  <c r="T147" i="7"/>
  <c r="P157" i="6"/>
  <c r="P210" i="6"/>
  <c r="T214" i="7"/>
  <c r="K20" i="7"/>
  <c r="P138" i="6"/>
  <c r="T199" i="7"/>
  <c r="P128" i="6"/>
  <c r="P189" i="6"/>
  <c r="P175" i="6"/>
  <c r="T160" i="7"/>
  <c r="K211" i="7"/>
  <c r="K209" i="7"/>
  <c r="T174" i="7"/>
  <c r="P215" i="6"/>
  <c r="P169" i="6"/>
  <c r="P183" i="6"/>
  <c r="P188" i="6"/>
  <c r="BF1" i="4"/>
  <c r="J163" i="6"/>
  <c r="N160" i="7"/>
  <c r="U138" i="6"/>
  <c r="Y135" i="7"/>
  <c r="L176" i="7"/>
  <c r="H179" i="6"/>
  <c r="L199" i="7"/>
  <c r="H202" i="6"/>
  <c r="N172" i="7"/>
  <c r="J175" i="6"/>
  <c r="O175" i="7"/>
  <c r="K178" i="6"/>
  <c r="L174" i="7"/>
  <c r="H177" i="6"/>
  <c r="N125" i="7"/>
  <c r="J128" i="6"/>
  <c r="Z215" i="6"/>
  <c r="Y189" i="6"/>
  <c r="AB186" i="7"/>
  <c r="AD169" i="6"/>
  <c r="AH166" i="7"/>
  <c r="R183" i="6"/>
  <c r="V180" i="7"/>
  <c r="M127" i="7"/>
  <c r="I130" i="6"/>
  <c r="W188" i="6"/>
  <c r="AA185" i="7"/>
  <c r="M179" i="7"/>
  <c r="I182" i="6"/>
  <c r="M191" i="7"/>
  <c r="I194" i="6"/>
  <c r="Z194" i="6"/>
  <c r="R195" i="6"/>
  <c r="V192" i="7"/>
  <c r="Y126" i="7"/>
  <c r="U129" i="6"/>
  <c r="AC185" i="6"/>
  <c r="AG182" i="7"/>
  <c r="M156" i="7"/>
  <c r="I159" i="6"/>
  <c r="AG210" i="7"/>
  <c r="AC213" i="6"/>
  <c r="J152" i="6"/>
  <c r="N149" i="7"/>
  <c r="AA180" i="6"/>
  <c r="AE177" i="7"/>
  <c r="V205" i="7"/>
  <c r="R208" i="6"/>
  <c r="I208" i="6"/>
  <c r="M205" i="7"/>
  <c r="Q161" i="6"/>
  <c r="U158" i="7"/>
  <c r="K150" i="6"/>
  <c r="O147" i="7"/>
  <c r="Z157" i="6"/>
  <c r="I157" i="6"/>
  <c r="M154" i="7"/>
  <c r="Z184" i="6"/>
  <c r="Z174" i="6"/>
  <c r="Q205" i="6"/>
  <c r="U202" i="7"/>
  <c r="R170" i="6"/>
  <c r="V167" i="7"/>
  <c r="EM31" i="10" a="1"/>
  <c r="EM31" i="10" s="1"/>
  <c r="P156" i="6"/>
  <c r="P133" i="6"/>
  <c r="T143" i="7"/>
  <c r="T159" i="7"/>
  <c r="P174" i="6"/>
  <c r="I202" i="6"/>
  <c r="M199" i="7"/>
  <c r="Q178" i="6"/>
  <c r="U175" i="7"/>
  <c r="AD177" i="6"/>
  <c r="AH174" i="7"/>
  <c r="O212" i="7"/>
  <c r="K215" i="6"/>
  <c r="R215" i="6"/>
  <c r="V212" i="7"/>
  <c r="Z169" i="6"/>
  <c r="J183" i="6"/>
  <c r="N180" i="7"/>
  <c r="O185" i="7"/>
  <c r="K188" i="6"/>
  <c r="Z188" i="6"/>
  <c r="O179" i="7"/>
  <c r="K182" i="6"/>
  <c r="K194" i="6"/>
  <c r="O191" i="7"/>
  <c r="Y192" i="7"/>
  <c r="U195" i="6"/>
  <c r="Y200" i="7"/>
  <c r="U203" i="6"/>
  <c r="U185" i="6"/>
  <c r="Y182" i="7"/>
  <c r="V156" i="7"/>
  <c r="R159" i="6"/>
  <c r="I186" i="6"/>
  <c r="M183" i="7"/>
  <c r="Y213" i="6"/>
  <c r="AB210" i="7"/>
  <c r="AC149" i="6"/>
  <c r="AG146" i="7"/>
  <c r="AG194" i="7"/>
  <c r="AC197" i="6"/>
  <c r="AG149" i="7"/>
  <c r="AC152" i="6"/>
  <c r="V164" i="7"/>
  <c r="R167" i="6"/>
  <c r="K208" i="6"/>
  <c r="O205" i="7"/>
  <c r="AD161" i="6"/>
  <c r="AH158" i="7"/>
  <c r="Z150" i="6"/>
  <c r="L154" i="7"/>
  <c r="H157" i="6"/>
  <c r="W184" i="6"/>
  <c r="AA181" i="7"/>
  <c r="I174" i="6"/>
  <c r="M171" i="7"/>
  <c r="AB189" i="7"/>
  <c r="Y192" i="6"/>
  <c r="G144" i="6"/>
  <c r="P164" i="6"/>
  <c r="P130" i="6"/>
  <c r="T197" i="7"/>
  <c r="AH160" i="7"/>
  <c r="AD163" i="6"/>
  <c r="R164" i="6"/>
  <c r="V161" i="7"/>
  <c r="U210" i="6"/>
  <c r="Y207" i="7"/>
  <c r="AG176" i="7"/>
  <c r="AC179" i="6"/>
  <c r="AG153" i="7"/>
  <c r="AC156" i="6"/>
  <c r="K202" i="6"/>
  <c r="O199" i="7"/>
  <c r="V172" i="7"/>
  <c r="R175" i="6"/>
  <c r="M175" i="7"/>
  <c r="I178" i="6"/>
  <c r="Z178" i="6"/>
  <c r="U133" i="6"/>
  <c r="Y130" i="7"/>
  <c r="M212" i="7"/>
  <c r="I215" i="6"/>
  <c r="T213" i="7"/>
  <c r="P216" i="6"/>
  <c r="I169" i="6"/>
  <c r="M166" i="7"/>
  <c r="O127" i="7"/>
  <c r="K130" i="6"/>
  <c r="M185" i="7"/>
  <c r="I188" i="6"/>
  <c r="AH179" i="7"/>
  <c r="AD182" i="6"/>
  <c r="AH191" i="7"/>
  <c r="AD194" i="6"/>
  <c r="AH214" i="7"/>
  <c r="AD217" i="6"/>
  <c r="V200" i="7"/>
  <c r="R203" i="6"/>
  <c r="AD185" i="6"/>
  <c r="AH182" i="7"/>
  <c r="L156" i="7"/>
  <c r="H159" i="6"/>
  <c r="O183" i="7"/>
  <c r="K186" i="6"/>
  <c r="L178" i="7"/>
  <c r="H181" i="6"/>
  <c r="V194" i="7"/>
  <c r="R197" i="6"/>
  <c r="AH193" i="7"/>
  <c r="AD196" i="6"/>
  <c r="W152" i="6"/>
  <c r="AA149" i="7"/>
  <c r="Z208" i="6"/>
  <c r="AG151" i="7"/>
  <c r="AC154" i="6"/>
  <c r="I150" i="6"/>
  <c r="M147" i="7"/>
  <c r="K157" i="6"/>
  <c r="O154" i="7"/>
  <c r="K184" i="6"/>
  <c r="O181" i="7"/>
  <c r="K174" i="6"/>
  <c r="O171" i="7"/>
  <c r="AD192" i="6"/>
  <c r="AH189" i="7"/>
  <c r="N167" i="7"/>
  <c r="J170" i="6"/>
  <c r="BG1" i="4"/>
  <c r="L160" i="7"/>
  <c r="H163" i="6"/>
  <c r="Y164" i="6"/>
  <c r="AB161" i="7"/>
  <c r="J179" i="6"/>
  <c r="N176" i="7"/>
  <c r="J156" i="6"/>
  <c r="N153" i="7"/>
  <c r="Z202" i="6"/>
  <c r="W175" i="6"/>
  <c r="AA172" i="7"/>
  <c r="V175" i="7"/>
  <c r="R178" i="6"/>
  <c r="R128" i="6"/>
  <c r="V125" i="7"/>
  <c r="V130" i="7"/>
  <c r="R133" i="6"/>
  <c r="L212" i="7"/>
  <c r="H215" i="6"/>
  <c r="AE186" i="7"/>
  <c r="AA189" i="6"/>
  <c r="Q216" i="6"/>
  <c r="U213" i="7"/>
  <c r="K169" i="6"/>
  <c r="O166" i="7"/>
  <c r="AG180" i="7"/>
  <c r="AC183" i="6"/>
  <c r="AD130" i="6"/>
  <c r="AH127" i="7"/>
  <c r="Z130" i="6"/>
  <c r="AD188" i="6"/>
  <c r="AH185" i="7"/>
  <c r="T179" i="7"/>
  <c r="P182" i="6"/>
  <c r="Z182" i="6"/>
  <c r="L191" i="7"/>
  <c r="H194" i="6"/>
  <c r="AG126" i="7"/>
  <c r="AC129" i="6"/>
  <c r="K159" i="6"/>
  <c r="O156" i="7"/>
  <c r="Z159" i="6"/>
  <c r="Z186" i="6"/>
  <c r="Q146" i="6"/>
  <c r="U143" i="7"/>
  <c r="T193" i="7"/>
  <c r="P196" i="6"/>
  <c r="AD152" i="6"/>
  <c r="AH149" i="7"/>
  <c r="V177" i="7"/>
  <c r="R180" i="6"/>
  <c r="AA208" i="6"/>
  <c r="AE205" i="7"/>
  <c r="L151" i="7"/>
  <c r="H154" i="6"/>
  <c r="R150" i="6"/>
  <c r="V147" i="7"/>
  <c r="AD157" i="6"/>
  <c r="AH154" i="7"/>
  <c r="I184" i="6"/>
  <c r="M181" i="7"/>
  <c r="AH171" i="7"/>
  <c r="AD174" i="6"/>
  <c r="Q174" i="6"/>
  <c r="U171" i="7"/>
  <c r="AC170" i="6"/>
  <c r="AG167" i="7"/>
  <c r="EM7" i="10"/>
  <c r="K141" i="7"/>
  <c r="T96" i="7"/>
  <c r="P99" i="6"/>
  <c r="EM12" i="10"/>
  <c r="T67" i="7"/>
  <c r="P70" i="6"/>
  <c r="T59" i="7"/>
  <c r="P62" i="6"/>
  <c r="T114" i="7"/>
  <c r="P117" i="6"/>
  <c r="EM32" i="10" a="1"/>
  <c r="EM32" i="10" s="1"/>
  <c r="EM8" i="10"/>
  <c r="K140" i="7"/>
  <c r="K92" i="7"/>
  <c r="EM5" i="10"/>
  <c r="BF3" i="4"/>
  <c r="Z117" i="6"/>
  <c r="P152" i="6"/>
  <c r="T149" i="7"/>
  <c r="EM20" i="10"/>
  <c r="EM21" i="10" s="1"/>
  <c r="T126" i="7"/>
  <c r="P129" i="6"/>
  <c r="T182" i="7"/>
  <c r="P185" i="6"/>
  <c r="T210" i="7"/>
  <c r="P213" i="6"/>
  <c r="EM33" i="10" a="1"/>
  <c r="EM33" i="10" s="1"/>
  <c r="T151" i="7"/>
  <c r="P154" i="6"/>
  <c r="T38" i="7"/>
  <c r="P41" i="6"/>
  <c r="T4" i="7"/>
  <c r="P7" i="6"/>
  <c r="EM11" i="10"/>
  <c r="T107" i="7"/>
  <c r="P110" i="6"/>
  <c r="T98" i="7"/>
  <c r="P101" i="6"/>
  <c r="BF2" i="4"/>
  <c r="S1" i="4"/>
  <c r="R2" i="4"/>
  <c r="FG33" i="10" a="1"/>
  <c r="FG33" i="10" s="1"/>
  <c r="AK7" i="10"/>
  <c r="G143" i="6"/>
  <c r="AS20" i="10"/>
  <c r="AS21" i="10" s="1"/>
  <c r="DX1" i="4"/>
  <c r="BK32" i="10" a="1"/>
  <c r="BK32" i="10" s="1"/>
  <c r="K79" i="7"/>
  <c r="G23" i="6"/>
  <c r="G66" i="6"/>
  <c r="BU5" i="10"/>
  <c r="DX2" i="4"/>
  <c r="BU7" i="10"/>
  <c r="AS8" i="10"/>
  <c r="AS9" i="10" s="1"/>
  <c r="BU20" i="10"/>
  <c r="BU21" i="10" s="1"/>
  <c r="DX6" i="4"/>
  <c r="BU33" i="10" a="1"/>
  <c r="BU33" i="10" s="1"/>
  <c r="DX3" i="4"/>
  <c r="G92" i="6"/>
  <c r="G77" i="6"/>
  <c r="G95" i="6"/>
  <c r="BU31" i="10" a="1"/>
  <c r="BU31" i="10" s="1"/>
  <c r="BK20" i="10"/>
  <c r="BK21" i="10" s="1"/>
  <c r="AS32" i="10" a="1"/>
  <c r="AS32" i="10" s="1"/>
  <c r="K81" i="7"/>
  <c r="G56" i="6"/>
  <c r="DI3" i="4"/>
  <c r="G173" i="6"/>
  <c r="K21" i="7"/>
  <c r="R1" i="4"/>
  <c r="DY1" i="4"/>
  <c r="BU32" i="10" a="1"/>
  <c r="BU32" i="10" s="1"/>
  <c r="BK5" i="10"/>
  <c r="R3" i="4"/>
  <c r="K97" i="7"/>
  <c r="BU12" i="10"/>
  <c r="BK7" i="10"/>
  <c r="BK33" i="10" a="1"/>
  <c r="BK33" i="10" s="1"/>
  <c r="DI2" i="4"/>
  <c r="K83" i="7"/>
  <c r="K201" i="7"/>
  <c r="G131" i="6"/>
  <c r="K53" i="7"/>
  <c r="EC7" i="10"/>
  <c r="BK12" i="10"/>
  <c r="AS33" i="10" a="1"/>
  <c r="AS33" i="10" s="1"/>
  <c r="C32" i="10" a="1"/>
  <c r="C32" i="10" s="1"/>
  <c r="S7" i="10"/>
  <c r="EC12" i="10"/>
  <c r="EC33" i="10" a="1"/>
  <c r="EC33" i="10" s="1"/>
  <c r="G44" i="6"/>
  <c r="K82" i="7"/>
  <c r="DE1" i="4"/>
  <c r="GA5" i="10"/>
  <c r="G79" i="6"/>
  <c r="K63" i="7"/>
  <c r="CT1" i="4"/>
  <c r="K76" i="7"/>
  <c r="G115" i="6"/>
  <c r="G176" i="6"/>
  <c r="AF117" i="7"/>
  <c r="AB120" i="6"/>
  <c r="X120" i="6"/>
  <c r="S192" i="7"/>
  <c r="O195" i="6"/>
  <c r="O129" i="6"/>
  <c r="S126" i="7"/>
  <c r="K129" i="6"/>
  <c r="O126" i="7"/>
  <c r="Z200" i="7"/>
  <c r="V203" i="6"/>
  <c r="AH200" i="7"/>
  <c r="AD203" i="6"/>
  <c r="S182" i="7"/>
  <c r="O185" i="6"/>
  <c r="AF57" i="7"/>
  <c r="AB60" i="6"/>
  <c r="Z60" i="6"/>
  <c r="S62" i="7"/>
  <c r="O65" i="6"/>
  <c r="AE62" i="7"/>
  <c r="AA65" i="6"/>
  <c r="AG156" i="7"/>
  <c r="AC159" i="6"/>
  <c r="N159" i="6"/>
  <c r="R156" i="7"/>
  <c r="Z17" i="7"/>
  <c r="V20" i="6"/>
  <c r="W20" i="6"/>
  <c r="AA17" i="7"/>
  <c r="FQ7" i="10"/>
  <c r="S118" i="7"/>
  <c r="O121" i="6"/>
  <c r="W118" i="7"/>
  <c r="S121" i="6"/>
  <c r="Z183" i="7"/>
  <c r="V186" i="6"/>
  <c r="S178" i="7"/>
  <c r="O181" i="6"/>
  <c r="AD181" i="6"/>
  <c r="AH178" i="7"/>
  <c r="S50" i="7"/>
  <c r="O53" i="6"/>
  <c r="Z50" i="7"/>
  <c r="V53" i="6"/>
  <c r="V61" i="6"/>
  <c r="Z58" i="7"/>
  <c r="Z61" i="6"/>
  <c r="AB99" i="6"/>
  <c r="AF96" i="7"/>
  <c r="Z99" i="6"/>
  <c r="Z210" i="7"/>
  <c r="V213" i="6"/>
  <c r="Z213" i="6"/>
  <c r="S56" i="7"/>
  <c r="O59" i="6"/>
  <c r="AF143" i="7"/>
  <c r="AB146" i="6"/>
  <c r="Z143" i="7"/>
  <c r="V146" i="6"/>
  <c r="M146" i="7"/>
  <c r="I149" i="6"/>
  <c r="Z146" i="7"/>
  <c r="V149" i="6"/>
  <c r="Z26" i="7"/>
  <c r="V29" i="6"/>
  <c r="V26" i="7"/>
  <c r="R29" i="6"/>
  <c r="AG213" i="7"/>
  <c r="AC216" i="6"/>
  <c r="S213" i="7"/>
  <c r="O216" i="6"/>
  <c r="K90" i="6"/>
  <c r="O87" i="7"/>
  <c r="AF87" i="7"/>
  <c r="AB90" i="6"/>
  <c r="AF39" i="7"/>
  <c r="AB42" i="6"/>
  <c r="R42" i="6"/>
  <c r="V39" i="7"/>
  <c r="AF102" i="7"/>
  <c r="AB105" i="6"/>
  <c r="R105" i="6"/>
  <c r="V102" i="7"/>
  <c r="AG159" i="7"/>
  <c r="AC162" i="6"/>
  <c r="J162" i="6"/>
  <c r="N159" i="7"/>
  <c r="O169" i="6"/>
  <c r="S166" i="7"/>
  <c r="Z42" i="7"/>
  <c r="V45" i="6"/>
  <c r="Z45" i="6"/>
  <c r="AF23" i="7"/>
  <c r="AB26" i="6"/>
  <c r="L23" i="7"/>
  <c r="H26" i="6"/>
  <c r="K206" i="7"/>
  <c r="K122" i="7"/>
  <c r="G93" i="6"/>
  <c r="K148" i="7"/>
  <c r="C12" i="10"/>
  <c r="C7" i="10"/>
  <c r="C33" i="10" a="1"/>
  <c r="C33" i="10" s="1"/>
  <c r="K7" i="10"/>
  <c r="K31" i="10" a="1"/>
  <c r="K31" i="10" s="1"/>
  <c r="K136" i="7"/>
  <c r="G123" i="6"/>
  <c r="G109" i="6"/>
  <c r="G14" i="6"/>
  <c r="K11" i="7"/>
  <c r="G136" i="6"/>
  <c r="AS12" i="10"/>
  <c r="AS13" i="10" s="1"/>
  <c r="N205" i="7"/>
  <c r="J208" i="6"/>
  <c r="S80" i="7"/>
  <c r="O83" i="6"/>
  <c r="M80" i="7"/>
  <c r="I83" i="6"/>
  <c r="V31" i="7"/>
  <c r="R34" i="6"/>
  <c r="S31" i="7"/>
  <c r="O34" i="6"/>
  <c r="V96" i="6"/>
  <c r="Z93" i="7"/>
  <c r="AD96" i="6"/>
  <c r="AH93" i="7"/>
  <c r="V154" i="6"/>
  <c r="Z151" i="7"/>
  <c r="R154" i="6"/>
  <c r="V151" i="7"/>
  <c r="S158" i="7"/>
  <c r="O161" i="6"/>
  <c r="AF38" i="7"/>
  <c r="AB41" i="6"/>
  <c r="V38" i="7"/>
  <c r="R41" i="6"/>
  <c r="AF8" i="7"/>
  <c r="AB11" i="6"/>
  <c r="W8" i="7"/>
  <c r="S11" i="6"/>
  <c r="BU3" i="4"/>
  <c r="EW5" i="10"/>
  <c r="BU1" i="4"/>
  <c r="BV1" i="4"/>
  <c r="EW33" i="10" a="1"/>
  <c r="EW33" i="10" s="1"/>
  <c r="BU2" i="4"/>
  <c r="EW8" i="10"/>
  <c r="EW12" i="10"/>
  <c r="EW13" i="10" s="1"/>
  <c r="EW32" i="10" a="1"/>
  <c r="EW32" i="10" s="1"/>
  <c r="EW31" i="10" a="1"/>
  <c r="EW31" i="10" s="1"/>
  <c r="EW20" i="10"/>
  <c r="EW21" i="10" s="1"/>
  <c r="AG105" i="7"/>
  <c r="AC108" i="6"/>
  <c r="AA108" i="6"/>
  <c r="AE105" i="7"/>
  <c r="Z67" i="7"/>
  <c r="V70" i="6"/>
  <c r="Z69" i="7"/>
  <c r="V72" i="6"/>
  <c r="M69" i="7"/>
  <c r="I72" i="6"/>
  <c r="AF147" i="7"/>
  <c r="AB150" i="6"/>
  <c r="Z147" i="7"/>
  <c r="V150" i="6"/>
  <c r="AB157" i="6"/>
  <c r="AF154" i="7"/>
  <c r="V154" i="7"/>
  <c r="R157" i="6"/>
  <c r="S34" i="7"/>
  <c r="O37" i="6"/>
  <c r="L34" i="7"/>
  <c r="H37" i="6"/>
  <c r="Z4" i="7"/>
  <c r="V7" i="6"/>
  <c r="M59" i="7"/>
  <c r="I62" i="6"/>
  <c r="R62" i="6"/>
  <c r="V59" i="7"/>
  <c r="AH181" i="7"/>
  <c r="AD184" i="6"/>
  <c r="S181" i="7"/>
  <c r="O184" i="6"/>
  <c r="AB32" i="6"/>
  <c r="AF29" i="7"/>
  <c r="J32" i="6"/>
  <c r="N29" i="7"/>
  <c r="O16" i="7"/>
  <c r="K19" i="6"/>
  <c r="Z19" i="6"/>
  <c r="R117" i="6"/>
  <c r="V114" i="7"/>
  <c r="AC174" i="6"/>
  <c r="AG171" i="7"/>
  <c r="V174" i="6"/>
  <c r="Z171" i="7"/>
  <c r="R192" i="6"/>
  <c r="V189" i="7"/>
  <c r="X192" i="6"/>
  <c r="V58" i="6"/>
  <c r="Z55" i="7"/>
  <c r="Z58" i="6"/>
  <c r="S202" i="7"/>
  <c r="O205" i="6"/>
  <c r="N205" i="6"/>
  <c r="R202" i="7"/>
  <c r="S49" i="7"/>
  <c r="O52" i="6"/>
  <c r="J52" i="6"/>
  <c r="N49" i="7"/>
  <c r="V47" i="7"/>
  <c r="R50" i="6"/>
  <c r="Z15" i="7"/>
  <c r="V18" i="6"/>
  <c r="U18" i="6"/>
  <c r="Y15" i="7"/>
  <c r="Z186" i="7"/>
  <c r="V189" i="6"/>
  <c r="U186" i="7"/>
  <c r="Q189" i="6"/>
  <c r="Q17" i="4"/>
  <c r="R3" i="20" s="1"/>
  <c r="D9" i="9"/>
  <c r="D6" i="9"/>
  <c r="D34" i="9"/>
  <c r="D32" i="9" a="1"/>
  <c r="D32" i="9" s="1"/>
  <c r="D21" i="9"/>
  <c r="D22" i="9" s="1"/>
  <c r="M2" i="5"/>
  <c r="D13" i="9"/>
  <c r="D14" i="9" s="1"/>
  <c r="D33" i="9" a="1"/>
  <c r="D33" i="9" s="1"/>
  <c r="W5" i="5"/>
  <c r="U2" i="5"/>
  <c r="Q32" i="9" a="1"/>
  <c r="Q32" i="9" s="1"/>
  <c r="Q33" i="9" a="1"/>
  <c r="Q33" i="9" s="1"/>
  <c r="K184" i="7"/>
  <c r="G98" i="6"/>
  <c r="G15" i="6"/>
  <c r="G153" i="6"/>
  <c r="K163" i="7"/>
  <c r="K94" i="7"/>
  <c r="CJ2" i="4"/>
  <c r="BB1" i="4"/>
  <c r="EC5" i="10"/>
  <c r="G137" i="6"/>
  <c r="K139" i="7"/>
  <c r="K19" i="7"/>
  <c r="S180" i="7"/>
  <c r="O183" i="6"/>
  <c r="Z183" i="6"/>
  <c r="X51" i="6"/>
  <c r="O48" i="7"/>
  <c r="K51" i="6"/>
  <c r="S194" i="7"/>
  <c r="O197" i="6"/>
  <c r="X197" i="6"/>
  <c r="Z45" i="7"/>
  <c r="V48" i="6"/>
  <c r="V38" i="6"/>
  <c r="Z35" i="7"/>
  <c r="V35" i="7"/>
  <c r="R38" i="6"/>
  <c r="AG127" i="7"/>
  <c r="AC130" i="6"/>
  <c r="R130" i="6"/>
  <c r="V127" i="7"/>
  <c r="AF3" i="7"/>
  <c r="AB6" i="6"/>
  <c r="GK8" i="10"/>
  <c r="Q6" i="6"/>
  <c r="U3" i="7"/>
  <c r="AK33" i="10" a="1"/>
  <c r="AK33" i="10" s="1"/>
  <c r="AK8" i="10"/>
  <c r="AK5" i="10"/>
  <c r="AK31" i="10" a="1"/>
  <c r="AK31" i="10" s="1"/>
  <c r="AK12" i="10"/>
  <c r="BL1" i="4"/>
  <c r="AK32" i="10" a="1"/>
  <c r="AK32" i="10" s="1"/>
  <c r="BK3" i="4"/>
  <c r="BK1" i="4"/>
  <c r="AK20" i="10"/>
  <c r="AK21" i="10" s="1"/>
  <c r="BK2" i="4"/>
  <c r="S197" i="7"/>
  <c r="O200" i="6"/>
  <c r="M197" i="7"/>
  <c r="I200" i="6"/>
  <c r="AH68" i="7"/>
  <c r="AD71" i="6"/>
  <c r="Z71" i="6"/>
  <c r="AC188" i="6"/>
  <c r="AG185" i="7"/>
  <c r="S37" i="7"/>
  <c r="O40" i="6"/>
  <c r="AF37" i="7"/>
  <c r="AB40" i="6"/>
  <c r="AB30" i="6"/>
  <c r="AF27" i="7"/>
  <c r="AD30" i="6"/>
  <c r="AH27" i="7"/>
  <c r="Z119" i="7"/>
  <c r="V122" i="6"/>
  <c r="Z122" i="6"/>
  <c r="S179" i="7"/>
  <c r="O182" i="6"/>
  <c r="J182" i="6"/>
  <c r="N179" i="7"/>
  <c r="AG193" i="7"/>
  <c r="AC196" i="6"/>
  <c r="Z9" i="7"/>
  <c r="V12" i="6"/>
  <c r="AA9" i="7"/>
  <c r="W12" i="6"/>
  <c r="FQ33" i="10" a="1"/>
  <c r="FQ33" i="10" s="1"/>
  <c r="FQ20" i="10"/>
  <c r="FQ21" i="10" s="1"/>
  <c r="CP1" i="4"/>
  <c r="CO2" i="4"/>
  <c r="FQ31" i="10" a="1"/>
  <c r="FQ31" i="10" s="1"/>
  <c r="FQ8" i="10"/>
  <c r="CO1" i="4"/>
  <c r="FQ5" i="10"/>
  <c r="FQ32" i="10" a="1"/>
  <c r="FQ32" i="10" s="1"/>
  <c r="FQ12" i="10"/>
  <c r="FQ13" i="10" s="1"/>
  <c r="CO3" i="4"/>
  <c r="AF149" i="7"/>
  <c r="AB152" i="6"/>
  <c r="Z152" i="6"/>
  <c r="V9" i="6"/>
  <c r="Z6" i="7"/>
  <c r="Z191" i="7"/>
  <c r="V194" i="6"/>
  <c r="R191" i="7"/>
  <c r="N194" i="6"/>
  <c r="V73" i="6"/>
  <c r="Z70" i="7"/>
  <c r="Z73" i="6"/>
  <c r="S86" i="7"/>
  <c r="O89" i="6"/>
  <c r="J89" i="6"/>
  <c r="N86" i="7"/>
  <c r="AG164" i="7"/>
  <c r="AC167" i="6"/>
  <c r="N164" i="7"/>
  <c r="J167" i="6"/>
  <c r="AG32" i="7"/>
  <c r="AC35" i="6"/>
  <c r="AF177" i="7"/>
  <c r="AB180" i="6"/>
  <c r="I180" i="6"/>
  <c r="M177" i="7"/>
  <c r="V28" i="6"/>
  <c r="Z25" i="7"/>
  <c r="M25" i="7"/>
  <c r="I28" i="6"/>
  <c r="AF214" i="7"/>
  <c r="AB217" i="6"/>
  <c r="J217" i="6"/>
  <c r="N214" i="7"/>
  <c r="K110" i="6"/>
  <c r="O107" i="7"/>
  <c r="Z110" i="6"/>
  <c r="M167" i="7"/>
  <c r="I170" i="6"/>
  <c r="AH167" i="7"/>
  <c r="AD170" i="6"/>
  <c r="Z65" i="7"/>
  <c r="V68" i="6"/>
  <c r="Z68" i="6"/>
  <c r="G132" i="6"/>
  <c r="K121" i="7"/>
  <c r="K196" i="7"/>
  <c r="K24" i="7"/>
  <c r="G127" i="6"/>
  <c r="S32" i="10" a="1"/>
  <c r="S32" i="10" s="1"/>
  <c r="DD2" i="4"/>
  <c r="DO1" i="4"/>
  <c r="GK20" i="10"/>
  <c r="GK21" i="10" s="1"/>
  <c r="GK33" i="10" a="1"/>
  <c r="GK33" i="10" s="1"/>
  <c r="GK32" i="10" a="1"/>
  <c r="GK32" i="10" s="1"/>
  <c r="K60" i="7"/>
  <c r="K84" i="7"/>
  <c r="K162" i="7"/>
  <c r="GA33" i="10" a="1"/>
  <c r="GA33" i="10" s="1"/>
  <c r="GA32" i="10" a="1"/>
  <c r="GA32" i="10" s="1"/>
  <c r="CY3" i="4"/>
  <c r="GA31" i="10" a="1"/>
  <c r="GA31" i="10" s="1"/>
  <c r="K138" i="7"/>
  <c r="K13" i="7"/>
  <c r="Z160" i="7"/>
  <c r="V163" i="6"/>
  <c r="Z28" i="7"/>
  <c r="V31" i="6"/>
  <c r="V28" i="7"/>
  <c r="R31" i="6"/>
  <c r="AH161" i="7"/>
  <c r="AD164" i="6"/>
  <c r="Y161" i="7"/>
  <c r="U164" i="6"/>
  <c r="V18" i="7"/>
  <c r="R21" i="6"/>
  <c r="AA18" i="7"/>
  <c r="W21" i="6"/>
  <c r="S207" i="7"/>
  <c r="O210" i="6"/>
  <c r="AG103" i="7"/>
  <c r="AC106" i="6"/>
  <c r="AB106" i="6"/>
  <c r="AF103" i="7"/>
  <c r="AB138" i="6"/>
  <c r="AF135" i="7"/>
  <c r="R138" i="6"/>
  <c r="V135" i="7"/>
  <c r="S176" i="7"/>
  <c r="O179" i="6"/>
  <c r="Z179" i="6"/>
  <c r="AF40" i="7"/>
  <c r="AB43" i="6"/>
  <c r="Z43" i="6"/>
  <c r="AB156" i="6"/>
  <c r="AF153" i="7"/>
  <c r="L153" i="7"/>
  <c r="H156" i="6"/>
  <c r="V14" i="7"/>
  <c r="R17" i="6"/>
  <c r="R14" i="7"/>
  <c r="N17" i="6"/>
  <c r="AV3" i="4"/>
  <c r="AW1" i="4"/>
  <c r="DS31" i="10" a="1"/>
  <c r="DS31" i="10" s="1"/>
  <c r="DS32" i="10" a="1"/>
  <c r="DS32" i="10" s="1"/>
  <c r="DS33" i="10" a="1"/>
  <c r="DS33" i="10" s="1"/>
  <c r="DS8" i="10"/>
  <c r="DS20" i="10"/>
  <c r="DS21" i="10" s="1"/>
  <c r="DS12" i="10"/>
  <c r="AV1" i="4"/>
  <c r="DS5" i="10"/>
  <c r="DS17" i="10"/>
  <c r="AV2" i="4"/>
  <c r="O202" i="6"/>
  <c r="S199" i="7"/>
  <c r="N202" i="6"/>
  <c r="R199" i="7"/>
  <c r="AF98" i="7"/>
  <c r="AB101" i="6"/>
  <c r="AB119" i="6"/>
  <c r="AF116" i="7"/>
  <c r="N116" i="7"/>
  <c r="J119" i="6"/>
  <c r="Z172" i="7"/>
  <c r="V175" i="6"/>
  <c r="Y175" i="6"/>
  <c r="AB172" i="7"/>
  <c r="S43" i="7"/>
  <c r="O46" i="6"/>
  <c r="AF113" i="7"/>
  <c r="AB116" i="6"/>
  <c r="X116" i="6"/>
  <c r="AG175" i="7"/>
  <c r="AC178" i="6"/>
  <c r="L175" i="7"/>
  <c r="H178" i="6"/>
  <c r="AF174" i="7"/>
  <c r="AB177" i="6"/>
  <c r="Z177" i="6"/>
  <c r="AF46" i="7"/>
  <c r="AB49" i="6"/>
  <c r="Z49" i="6"/>
  <c r="AG54" i="7"/>
  <c r="AC57" i="6"/>
  <c r="Y125" i="7"/>
  <c r="U128" i="6"/>
  <c r="S125" i="7"/>
  <c r="O128" i="6"/>
  <c r="S5" i="7"/>
  <c r="O8" i="6"/>
  <c r="S130" i="7"/>
  <c r="O133" i="6"/>
  <c r="AA130" i="7"/>
  <c r="W133" i="6"/>
  <c r="AG212" i="7"/>
  <c r="AC215" i="6"/>
  <c r="J215" i="6"/>
  <c r="N212" i="7"/>
  <c r="Z71" i="7"/>
  <c r="V74" i="6"/>
  <c r="G82" i="6"/>
  <c r="G100" i="6"/>
  <c r="K112" i="7"/>
  <c r="BK31" i="10" a="1"/>
  <c r="BK31" i="10" s="1"/>
  <c r="G155" i="6"/>
  <c r="K173" i="7"/>
  <c r="AS5" i="10"/>
  <c r="DJ1" i="4"/>
  <c r="DI1" i="4"/>
  <c r="G86" i="6"/>
  <c r="G204" i="6"/>
  <c r="K128" i="7"/>
  <c r="S117" i="7"/>
  <c r="O120" i="6"/>
  <c r="AF192" i="7"/>
  <c r="AB195" i="6"/>
  <c r="Z192" i="7"/>
  <c r="V195" i="6"/>
  <c r="Z126" i="7"/>
  <c r="V129" i="6"/>
  <c r="M126" i="7"/>
  <c r="I129" i="6"/>
  <c r="AG200" i="7"/>
  <c r="AC203" i="6"/>
  <c r="X203" i="6"/>
  <c r="M182" i="7"/>
  <c r="I185" i="6"/>
  <c r="S57" i="7"/>
  <c r="O60" i="6"/>
  <c r="AA57" i="7"/>
  <c r="W60" i="6"/>
  <c r="AF62" i="7"/>
  <c r="AB65" i="6"/>
  <c r="I65" i="6"/>
  <c r="M62" i="7"/>
  <c r="Z156" i="7"/>
  <c r="V159" i="6"/>
  <c r="AD159" i="6"/>
  <c r="AH156" i="7"/>
  <c r="AF17" i="7"/>
  <c r="AB20" i="6"/>
  <c r="S20" i="6"/>
  <c r="W17" i="7"/>
  <c r="EW7" i="10"/>
  <c r="AB121" i="6"/>
  <c r="AF118" i="7"/>
  <c r="S183" i="7"/>
  <c r="O186" i="6"/>
  <c r="U186" i="6"/>
  <c r="Y183" i="7"/>
  <c r="Z178" i="7"/>
  <c r="V181" i="6"/>
  <c r="M178" i="7"/>
  <c r="I181" i="6"/>
  <c r="AF50" i="7"/>
  <c r="AB53" i="6"/>
  <c r="X53" i="6"/>
  <c r="V58" i="7"/>
  <c r="R61" i="6"/>
  <c r="M58" i="7"/>
  <c r="I61" i="6"/>
  <c r="S96" i="7"/>
  <c r="O99" i="6"/>
  <c r="K99" i="6"/>
  <c r="O96" i="7"/>
  <c r="K213" i="6"/>
  <c r="O210" i="7"/>
  <c r="Z56" i="7"/>
  <c r="V59" i="6"/>
  <c r="AC59" i="6"/>
  <c r="AG56" i="7"/>
  <c r="O143" i="7"/>
  <c r="K146" i="6"/>
  <c r="L143" i="7"/>
  <c r="H146" i="6"/>
  <c r="O149" i="6"/>
  <c r="S146" i="7"/>
  <c r="V146" i="7"/>
  <c r="R149" i="6"/>
  <c r="AF26" i="7"/>
  <c r="AB29" i="6"/>
  <c r="O26" i="7"/>
  <c r="K29" i="6"/>
  <c r="AF213" i="7"/>
  <c r="AB216" i="6"/>
  <c r="AD216" i="6"/>
  <c r="AH213" i="7"/>
  <c r="AH87" i="7"/>
  <c r="AD90" i="6"/>
  <c r="L87" i="7"/>
  <c r="H90" i="6"/>
  <c r="N39" i="7"/>
  <c r="J42" i="6"/>
  <c r="L39" i="7"/>
  <c r="H42" i="6"/>
  <c r="V105" i="6"/>
  <c r="Z102" i="7"/>
  <c r="Z105" i="6"/>
  <c r="V162" i="6"/>
  <c r="Z159" i="7"/>
  <c r="AG166" i="7"/>
  <c r="AC169" i="6"/>
  <c r="AF166" i="7"/>
  <c r="AB169" i="6"/>
  <c r="S42" i="7"/>
  <c r="O45" i="6"/>
  <c r="I45" i="6"/>
  <c r="M42" i="7"/>
  <c r="S23" i="7"/>
  <c r="O26" i="6"/>
  <c r="X26" i="6"/>
  <c r="K129" i="7"/>
  <c r="G209" i="6"/>
  <c r="G125" i="6"/>
  <c r="FG11" i="10"/>
  <c r="G54" i="6"/>
  <c r="K90" i="7"/>
  <c r="K110" i="7"/>
  <c r="G76" i="6"/>
  <c r="G151" i="6"/>
  <c r="G25" i="6"/>
  <c r="C20" i="10"/>
  <c r="C21" i="10" s="1"/>
  <c r="W3" i="4"/>
  <c r="AH1" i="4"/>
  <c r="AG3" i="4"/>
  <c r="K32" i="10" a="1"/>
  <c r="K32" i="10" s="1"/>
  <c r="K20" i="10"/>
  <c r="K21" i="10" s="1"/>
  <c r="G201" i="6"/>
  <c r="G87" i="6"/>
  <c r="K133" i="7"/>
  <c r="G214" i="6"/>
  <c r="Z205" i="7"/>
  <c r="V208" i="6"/>
  <c r="V83" i="6"/>
  <c r="Z80" i="7"/>
  <c r="R83" i="6"/>
  <c r="V80" i="7"/>
  <c r="AF31" i="7"/>
  <c r="AB34" i="6"/>
  <c r="W34" i="6"/>
  <c r="AA31" i="7"/>
  <c r="AF93" i="7"/>
  <c r="AB96" i="6"/>
  <c r="I96" i="6"/>
  <c r="M93" i="7"/>
  <c r="AF151" i="7"/>
  <c r="AB154" i="6"/>
  <c r="Z154" i="6"/>
  <c r="AC161" i="6"/>
  <c r="AG158" i="7"/>
  <c r="M38" i="7"/>
  <c r="I41" i="6"/>
  <c r="O41" i="6"/>
  <c r="S38" i="7"/>
  <c r="AG8" i="7"/>
  <c r="AC11" i="6"/>
  <c r="AD11" i="6"/>
  <c r="AH8" i="7"/>
  <c r="Z105" i="7"/>
  <c r="V108" i="6"/>
  <c r="S67" i="7"/>
  <c r="O70" i="6"/>
  <c r="AB70" i="6"/>
  <c r="AF67" i="7"/>
  <c r="S69" i="7"/>
  <c r="O72" i="6"/>
  <c r="AD72" i="6"/>
  <c r="AH69" i="7"/>
  <c r="S147" i="7"/>
  <c r="O150" i="6"/>
  <c r="J150" i="6"/>
  <c r="N147" i="7"/>
  <c r="S154" i="7"/>
  <c r="O157" i="6"/>
  <c r="J157" i="6"/>
  <c r="N154" i="7"/>
  <c r="AF34" i="7"/>
  <c r="AB37" i="6"/>
  <c r="AH4" i="7"/>
  <c r="AD7" i="6"/>
  <c r="DX5" i="4"/>
  <c r="BK11" i="10"/>
  <c r="M4" i="7"/>
  <c r="I7" i="6"/>
  <c r="C11" i="10"/>
  <c r="C8" i="10"/>
  <c r="Z59" i="7"/>
  <c r="V62" i="6"/>
  <c r="S59" i="7"/>
  <c r="O62" i="6"/>
  <c r="Y181" i="7"/>
  <c r="U184" i="6"/>
  <c r="X184" i="6"/>
  <c r="S29" i="7"/>
  <c r="O32" i="6"/>
  <c r="AA16" i="7"/>
  <c r="W19" i="6"/>
  <c r="V16" i="7"/>
  <c r="R19" i="6"/>
  <c r="Z114" i="7"/>
  <c r="V117" i="6"/>
  <c r="M114" i="7"/>
  <c r="I117" i="6"/>
  <c r="AF171" i="7"/>
  <c r="AB174" i="6"/>
  <c r="V171" i="7"/>
  <c r="R174" i="6"/>
  <c r="S189" i="7"/>
  <c r="O192" i="6"/>
  <c r="AF189" i="7"/>
  <c r="AB192" i="6"/>
  <c r="AB58" i="6"/>
  <c r="AF55" i="7"/>
  <c r="L55" i="7"/>
  <c r="H58" i="6"/>
  <c r="M202" i="7"/>
  <c r="I205" i="6"/>
  <c r="Z205" i="6"/>
  <c r="AF49" i="7"/>
  <c r="AB52" i="6"/>
  <c r="Z47" i="7"/>
  <c r="V50" i="6"/>
  <c r="AF47" i="7"/>
  <c r="AB50" i="6"/>
  <c r="AF15" i="7"/>
  <c r="AB18" i="6"/>
  <c r="AE15" i="7"/>
  <c r="AA18" i="6"/>
  <c r="AF186" i="7"/>
  <c r="AB189" i="6"/>
  <c r="AA5" i="5"/>
  <c r="R33" i="9" a="1"/>
  <c r="R33" i="9" s="1"/>
  <c r="R32" i="9" a="1"/>
  <c r="R32" i="9" s="1"/>
  <c r="Y2" i="5"/>
  <c r="G78" i="6"/>
  <c r="K12" i="7"/>
  <c r="G33" i="6"/>
  <c r="K150" i="7"/>
  <c r="G166" i="6"/>
  <c r="G206" i="6"/>
  <c r="G97" i="6"/>
  <c r="CK1" i="4"/>
  <c r="BA3" i="4"/>
  <c r="EC32" i="10" a="1"/>
  <c r="EC32" i="10" s="1"/>
  <c r="G142" i="6"/>
  <c r="K104" i="7"/>
  <c r="K195" i="7"/>
  <c r="G158" i="6"/>
  <c r="G36" i="6"/>
  <c r="O180" i="7"/>
  <c r="K183" i="6"/>
  <c r="V183" i="6"/>
  <c r="Z180" i="7"/>
  <c r="S48" i="7"/>
  <c r="O51" i="6"/>
  <c r="M48" i="7"/>
  <c r="I51" i="6"/>
  <c r="AH194" i="7"/>
  <c r="AD197" i="6"/>
  <c r="O194" i="7"/>
  <c r="K197" i="6"/>
  <c r="S45" i="7"/>
  <c r="O48" i="6"/>
  <c r="M45" i="7"/>
  <c r="I48" i="6"/>
  <c r="AB38" i="6"/>
  <c r="AF35" i="7"/>
  <c r="X38" i="6"/>
  <c r="Z127" i="7"/>
  <c r="V130" i="6"/>
  <c r="U130" i="6"/>
  <c r="Y127" i="7"/>
  <c r="S3" i="7"/>
  <c r="O6" i="6"/>
  <c r="EC8" i="10"/>
  <c r="AF197" i="7"/>
  <c r="AB200" i="6"/>
  <c r="AA200" i="6"/>
  <c r="AE197" i="7"/>
  <c r="Z68" i="7"/>
  <c r="V71" i="6"/>
  <c r="K71" i="6"/>
  <c r="O68" i="7"/>
  <c r="R188" i="6"/>
  <c r="V185" i="7"/>
  <c r="S185" i="7"/>
  <c r="O188" i="6"/>
  <c r="Z37" i="7"/>
  <c r="V40" i="6"/>
  <c r="AD40" i="6"/>
  <c r="AH37" i="7"/>
  <c r="Z27" i="7"/>
  <c r="V30" i="6"/>
  <c r="N30" i="6"/>
  <c r="R27" i="7"/>
  <c r="DS7" i="10"/>
  <c r="V119" i="7"/>
  <c r="R122" i="6"/>
  <c r="Z179" i="7"/>
  <c r="V182" i="6"/>
  <c r="S193" i="7"/>
  <c r="O196" i="6"/>
  <c r="AF193" i="7"/>
  <c r="AB196" i="6"/>
  <c r="AG9" i="7"/>
  <c r="AC12" i="6"/>
  <c r="N9" i="7"/>
  <c r="J12" i="6"/>
  <c r="R152" i="6"/>
  <c r="V149" i="7"/>
  <c r="AG6" i="7"/>
  <c r="AC9" i="6"/>
  <c r="U9" i="6"/>
  <c r="Y6" i="7"/>
  <c r="FG7" i="10"/>
  <c r="O194" i="6"/>
  <c r="S191" i="7"/>
  <c r="V191" i="7"/>
  <c r="R194" i="6"/>
  <c r="AH70" i="7"/>
  <c r="AD73" i="6"/>
  <c r="I73" i="6"/>
  <c r="M70" i="7"/>
  <c r="Z86" i="7"/>
  <c r="V89" i="6"/>
  <c r="AB167" i="6"/>
  <c r="AF164" i="7"/>
  <c r="Z32" i="7"/>
  <c r="V35" i="6"/>
  <c r="R35" i="6"/>
  <c r="V32" i="7"/>
  <c r="Z177" i="7"/>
  <c r="V180" i="6"/>
  <c r="O177" i="7"/>
  <c r="K180" i="6"/>
  <c r="AB28" i="6"/>
  <c r="AF25" i="7"/>
  <c r="V25" i="7"/>
  <c r="R28" i="6"/>
  <c r="AG214" i="7"/>
  <c r="AC217" i="6"/>
  <c r="N217" i="6"/>
  <c r="R214" i="7"/>
  <c r="Z107" i="7"/>
  <c r="V110" i="6"/>
  <c r="AF167" i="7"/>
  <c r="AB170" i="6"/>
  <c r="Z170" i="6"/>
  <c r="AD68" i="6"/>
  <c r="AH65" i="7"/>
  <c r="K68" i="6"/>
  <c r="O65" i="7"/>
  <c r="G27" i="6"/>
  <c r="K124" i="7"/>
  <c r="G24" i="6"/>
  <c r="S12" i="10"/>
  <c r="DD1" i="4"/>
  <c r="S5" i="10"/>
  <c r="GK5" i="10"/>
  <c r="GK31" i="10" a="1"/>
  <c r="GK31" i="10" s="1"/>
  <c r="G63" i="6"/>
  <c r="K204" i="7"/>
  <c r="K142" i="7"/>
  <c r="CY2" i="4"/>
  <c r="G135" i="6"/>
  <c r="G141" i="6"/>
  <c r="G16" i="6"/>
  <c r="AG160" i="7"/>
  <c r="AC163" i="6"/>
  <c r="R163" i="6"/>
  <c r="V160" i="7"/>
  <c r="AB31" i="6"/>
  <c r="AF28" i="7"/>
  <c r="L28" i="7"/>
  <c r="H31" i="6"/>
  <c r="Z161" i="7"/>
  <c r="V164" i="6"/>
  <c r="N164" i="6"/>
  <c r="R161" i="7"/>
  <c r="AG18" i="7"/>
  <c r="AC21" i="6"/>
  <c r="AG207" i="7"/>
  <c r="AC210" i="6"/>
  <c r="L207" i="7"/>
  <c r="H210" i="6"/>
  <c r="Z103" i="7"/>
  <c r="V106" i="6"/>
  <c r="L103" i="7"/>
  <c r="H106" i="6"/>
  <c r="AC138" i="6"/>
  <c r="AG135" i="7"/>
  <c r="X138" i="6"/>
  <c r="R179" i="6"/>
  <c r="V176" i="7"/>
  <c r="AE176" i="7"/>
  <c r="AA179" i="6"/>
  <c r="V43" i="6"/>
  <c r="Z40" i="7"/>
  <c r="AE40" i="7"/>
  <c r="AA43" i="6"/>
  <c r="O153" i="7"/>
  <c r="K156" i="6"/>
  <c r="Z156" i="6"/>
  <c r="AF14" i="7"/>
  <c r="AB17" i="6"/>
  <c r="Z17" i="6"/>
  <c r="AB202" i="6"/>
  <c r="AF199" i="7"/>
  <c r="Z98" i="7"/>
  <c r="V101" i="6"/>
  <c r="AH98" i="7"/>
  <c r="AD101" i="6"/>
  <c r="AG116" i="7"/>
  <c r="AC119" i="6"/>
  <c r="N119" i="6"/>
  <c r="R116" i="7"/>
  <c r="AC175" i="6"/>
  <c r="AG172" i="7"/>
  <c r="AG43" i="7"/>
  <c r="AC46" i="6"/>
  <c r="Q46" i="6"/>
  <c r="U43" i="7"/>
  <c r="AG113" i="7"/>
  <c r="AC116" i="6"/>
  <c r="R116" i="6"/>
  <c r="V113" i="7"/>
  <c r="Z175" i="7"/>
  <c r="V178" i="6"/>
  <c r="M174" i="7"/>
  <c r="I177" i="6"/>
  <c r="Z174" i="7"/>
  <c r="V177" i="6"/>
  <c r="S46" i="7"/>
  <c r="O49" i="6"/>
  <c r="Q49" i="6"/>
  <c r="U46" i="7"/>
  <c r="Z54" i="7"/>
  <c r="V57" i="6"/>
  <c r="L54" i="7"/>
  <c r="H57" i="6"/>
  <c r="V128" i="6"/>
  <c r="Z125" i="7"/>
  <c r="Z5" i="7"/>
  <c r="V8" i="6"/>
  <c r="AG5" i="7"/>
  <c r="AC8" i="6"/>
  <c r="AG130" i="7"/>
  <c r="AC133" i="6"/>
  <c r="J133" i="6"/>
  <c r="N130" i="7"/>
  <c r="Z212" i="7"/>
  <c r="V215" i="6"/>
  <c r="V71" i="7"/>
  <c r="R74" i="6"/>
  <c r="S71" i="7"/>
  <c r="O74" i="6"/>
  <c r="G5" i="6"/>
  <c r="G171" i="6"/>
  <c r="Z117" i="7"/>
  <c r="V120" i="6"/>
  <c r="V117" i="7"/>
  <c r="R120" i="6"/>
  <c r="AG192" i="7"/>
  <c r="AC195" i="6"/>
  <c r="N192" i="7"/>
  <c r="J195" i="6"/>
  <c r="AB129" i="6"/>
  <c r="AF126" i="7"/>
  <c r="Z129" i="6"/>
  <c r="S200" i="7"/>
  <c r="O203" i="6"/>
  <c r="V185" i="6"/>
  <c r="Z182" i="7"/>
  <c r="K185" i="6"/>
  <c r="O182" i="7"/>
  <c r="Z57" i="7"/>
  <c r="V60" i="6"/>
  <c r="K60" i="6"/>
  <c r="O57" i="7"/>
  <c r="Z62" i="7"/>
  <c r="V65" i="6"/>
  <c r="Z65" i="6"/>
  <c r="S156" i="7"/>
  <c r="O159" i="6"/>
  <c r="J159" i="6"/>
  <c r="N156" i="7"/>
  <c r="S17" i="7"/>
  <c r="O20" i="6"/>
  <c r="AG118" i="7"/>
  <c r="AC121" i="6"/>
  <c r="AD121" i="6"/>
  <c r="AH118" i="7"/>
  <c r="AG183" i="7"/>
  <c r="AC186" i="6"/>
  <c r="R183" i="7"/>
  <c r="N186" i="6"/>
  <c r="AF178" i="7"/>
  <c r="AB181" i="6"/>
  <c r="K181" i="6"/>
  <c r="O178" i="7"/>
  <c r="AG50" i="7"/>
  <c r="AC53" i="6"/>
  <c r="AA53" i="6"/>
  <c r="AE50" i="7"/>
  <c r="AF58" i="7"/>
  <c r="AB61" i="6"/>
  <c r="O58" i="7"/>
  <c r="K61" i="6"/>
  <c r="M96" i="7"/>
  <c r="I99" i="6"/>
  <c r="O213" i="6"/>
  <c r="S210" i="7"/>
  <c r="AF210" i="7"/>
  <c r="AB213" i="6"/>
  <c r="AF56" i="7"/>
  <c r="AB59" i="6"/>
  <c r="W56" i="7"/>
  <c r="S59" i="6"/>
  <c r="O146" i="6"/>
  <c r="S143" i="7"/>
  <c r="AD146" i="6"/>
  <c r="AH143" i="7"/>
  <c r="K149" i="6"/>
  <c r="O146" i="7"/>
  <c r="R146" i="7"/>
  <c r="N149" i="6"/>
  <c r="O29" i="6"/>
  <c r="S26" i="7"/>
  <c r="L26" i="7"/>
  <c r="H29" i="6"/>
  <c r="Z213" i="7"/>
  <c r="V216" i="6"/>
  <c r="X216" i="6"/>
  <c r="S87" i="7"/>
  <c r="O90" i="6"/>
  <c r="Z90" i="6"/>
  <c r="S39" i="7"/>
  <c r="O42" i="6"/>
  <c r="R102" i="7"/>
  <c r="N105" i="6"/>
  <c r="M102" i="7"/>
  <c r="I105" i="6"/>
  <c r="O162" i="6"/>
  <c r="S159" i="7"/>
  <c r="AH159" i="7"/>
  <c r="AD162" i="6"/>
  <c r="X169" i="6"/>
  <c r="N166" i="7"/>
  <c r="J169" i="6"/>
  <c r="AB45" i="6"/>
  <c r="AF42" i="7"/>
  <c r="O42" i="7"/>
  <c r="K45" i="6"/>
  <c r="V26" i="6"/>
  <c r="Z23" i="7"/>
  <c r="AD26" i="6"/>
  <c r="AH23" i="7"/>
  <c r="K157" i="7"/>
  <c r="G67" i="6"/>
  <c r="K170" i="7"/>
  <c r="K145" i="7"/>
  <c r="G113" i="6"/>
  <c r="W2" i="4"/>
  <c r="W1" i="4"/>
  <c r="K5" i="10"/>
  <c r="AG2" i="4"/>
  <c r="K33" i="10" a="1"/>
  <c r="K33" i="10" s="1"/>
  <c r="K10" i="7"/>
  <c r="K198" i="7"/>
  <c r="K99" i="7"/>
  <c r="G22" i="6"/>
  <c r="G104" i="6"/>
  <c r="S205" i="7"/>
  <c r="O208" i="6"/>
  <c r="AF205" i="7"/>
  <c r="AB208" i="6"/>
  <c r="AF80" i="7"/>
  <c r="AB83" i="6"/>
  <c r="L80" i="7"/>
  <c r="H83" i="6"/>
  <c r="AG31" i="7"/>
  <c r="AC34" i="6"/>
  <c r="Y31" i="7"/>
  <c r="U34" i="6"/>
  <c r="L93" i="7"/>
  <c r="H96" i="6"/>
  <c r="K96" i="6"/>
  <c r="O93" i="7"/>
  <c r="I154" i="6"/>
  <c r="M151" i="7"/>
  <c r="V161" i="6"/>
  <c r="Z158" i="7"/>
  <c r="N158" i="7"/>
  <c r="J161" i="6"/>
  <c r="Z38" i="7"/>
  <c r="V41" i="6"/>
  <c r="Z41" i="6"/>
  <c r="S8" i="7"/>
  <c r="O11" i="6"/>
  <c r="S105" i="7"/>
  <c r="O108" i="6"/>
  <c r="AF105" i="7"/>
  <c r="AB108" i="6"/>
  <c r="M67" i="7"/>
  <c r="I70" i="6"/>
  <c r="AD70" i="6"/>
  <c r="AH67" i="7"/>
  <c r="AF69" i="7"/>
  <c r="AB72" i="6"/>
  <c r="Z72" i="6"/>
  <c r="AH147" i="7"/>
  <c r="AD150" i="6"/>
  <c r="AA150" i="6"/>
  <c r="AE147" i="7"/>
  <c r="Q157" i="6"/>
  <c r="U154" i="7"/>
  <c r="AH34" i="7"/>
  <c r="AD37" i="6"/>
  <c r="V37" i="6"/>
  <c r="Z34" i="7"/>
  <c r="S4" i="7"/>
  <c r="O7" i="6"/>
  <c r="EC11" i="10"/>
  <c r="K7" i="6"/>
  <c r="O4" i="7"/>
  <c r="K11" i="10"/>
  <c r="K8" i="10"/>
  <c r="O59" i="7"/>
  <c r="K62" i="6"/>
  <c r="Z62" i="6"/>
  <c r="AG181" i="7"/>
  <c r="AC184" i="6"/>
  <c r="AH29" i="7"/>
  <c r="AD32" i="6"/>
  <c r="V32" i="6"/>
  <c r="Z29" i="7"/>
  <c r="V19" i="6"/>
  <c r="Z16" i="7"/>
  <c r="M16" i="7"/>
  <c r="I19" i="6"/>
  <c r="S114" i="7"/>
  <c r="O117" i="6"/>
  <c r="AE114" i="7"/>
  <c r="AA117" i="6"/>
  <c r="S171" i="7"/>
  <c r="O174" i="6"/>
  <c r="W174" i="6"/>
  <c r="AA171" i="7"/>
  <c r="AC192" i="6"/>
  <c r="AG189" i="7"/>
  <c r="S55" i="7"/>
  <c r="O58" i="6"/>
  <c r="K58" i="6"/>
  <c r="O55" i="7"/>
  <c r="Z202" i="7"/>
  <c r="V205" i="6"/>
  <c r="AF202" i="7"/>
  <c r="AB205" i="6"/>
  <c r="Z49" i="7"/>
  <c r="V52" i="6"/>
  <c r="X52" i="6"/>
  <c r="S47" i="7"/>
  <c r="O50" i="6"/>
  <c r="Y50" i="6"/>
  <c r="AB47" i="7"/>
  <c r="S15" i="7"/>
  <c r="O18" i="6"/>
  <c r="AG186" i="7"/>
  <c r="AC189" i="6"/>
  <c r="V186" i="7"/>
  <c r="R189" i="6"/>
  <c r="T5" i="5"/>
  <c r="R2" i="5"/>
  <c r="O33" i="9" a="1"/>
  <c r="O33" i="9" s="1"/>
  <c r="O32" i="9" a="1"/>
  <c r="O32" i="9" s="1"/>
  <c r="K75" i="7"/>
  <c r="G126" i="6"/>
  <c r="K203" i="7"/>
  <c r="G212" i="6"/>
  <c r="CJ1" i="4"/>
  <c r="EC31" i="10" a="1"/>
  <c r="EC31" i="10" s="1"/>
  <c r="BA1" i="4"/>
  <c r="K44" i="7"/>
  <c r="G193" i="6"/>
  <c r="G198" i="6"/>
  <c r="DS11" i="10"/>
  <c r="K155" i="7"/>
  <c r="K33" i="7"/>
  <c r="AH180" i="7"/>
  <c r="AD183" i="6"/>
  <c r="AF180" i="7"/>
  <c r="AB183" i="6"/>
  <c r="Z48" i="7"/>
  <c r="V51" i="6"/>
  <c r="Z51" i="6"/>
  <c r="V197" i="6"/>
  <c r="Z194" i="7"/>
  <c r="M194" i="7"/>
  <c r="I197" i="6"/>
  <c r="AE45" i="7"/>
  <c r="AA48" i="6"/>
  <c r="Z48" i="6"/>
  <c r="AC38" i="6"/>
  <c r="AG35" i="7"/>
  <c r="S38" i="6"/>
  <c r="W35" i="7"/>
  <c r="S127" i="7"/>
  <c r="O130" i="6"/>
  <c r="AG3" i="7"/>
  <c r="AC6" i="6"/>
  <c r="DS3" i="4"/>
  <c r="DT1" i="4"/>
  <c r="DS1" i="4"/>
  <c r="DS2" i="4"/>
  <c r="AH3" i="7"/>
  <c r="AD6" i="6"/>
  <c r="DX7" i="4"/>
  <c r="BK8" i="10"/>
  <c r="AH197" i="7"/>
  <c r="AD200" i="6"/>
  <c r="Z200" i="6"/>
  <c r="S68" i="7"/>
  <c r="O71" i="6"/>
  <c r="M68" i="7"/>
  <c r="I71" i="6"/>
  <c r="AF185" i="7"/>
  <c r="AB188" i="6"/>
  <c r="AE185" i="7"/>
  <c r="AA188" i="6"/>
  <c r="AG37" i="7"/>
  <c r="AC40" i="6"/>
  <c r="Y40" i="6"/>
  <c r="AB37" i="7"/>
  <c r="GA12" i="10"/>
  <c r="GA13" i="10" s="1"/>
  <c r="GA7" i="10"/>
  <c r="AG27" i="7"/>
  <c r="AC30" i="6"/>
  <c r="S119" i="7"/>
  <c r="O122" i="6"/>
  <c r="M119" i="7"/>
  <c r="I122" i="6"/>
  <c r="AG179" i="7"/>
  <c r="AC182" i="6"/>
  <c r="AF179" i="7"/>
  <c r="AB182" i="6"/>
  <c r="Z193" i="7"/>
  <c r="V196" i="6"/>
  <c r="R196" i="6"/>
  <c r="V193" i="7"/>
  <c r="AF9" i="7"/>
  <c r="AB12" i="6"/>
  <c r="S149" i="7"/>
  <c r="O152" i="6"/>
  <c r="K152" i="6"/>
  <c r="O149" i="7"/>
  <c r="S6" i="7"/>
  <c r="O9" i="6"/>
  <c r="R9" i="6"/>
  <c r="V6" i="7"/>
  <c r="BC31" i="10" a="1"/>
  <c r="BC31" i="10" s="1"/>
  <c r="BC12" i="10"/>
  <c r="BP3" i="4"/>
  <c r="BC32" i="10" a="1"/>
  <c r="BC32" i="10" s="1"/>
  <c r="BP2" i="4"/>
  <c r="BC33" i="10" a="1"/>
  <c r="BC33" i="10" s="1"/>
  <c r="BC5" i="10"/>
  <c r="BQ1" i="4"/>
  <c r="BC20" i="10"/>
  <c r="BC21" i="10" s="1"/>
  <c r="BC7" i="10"/>
  <c r="BP1" i="4"/>
  <c r="AC194" i="6"/>
  <c r="AG191" i="7"/>
  <c r="U194" i="6"/>
  <c r="Y191" i="7"/>
  <c r="S70" i="7"/>
  <c r="O73" i="6"/>
  <c r="K73" i="6"/>
  <c r="O70" i="7"/>
  <c r="AG86" i="7"/>
  <c r="AC89" i="6"/>
  <c r="S164" i="7"/>
  <c r="O167" i="6"/>
  <c r="Q167" i="6"/>
  <c r="U164" i="7"/>
  <c r="S32" i="7"/>
  <c r="O35" i="6"/>
  <c r="S177" i="7"/>
  <c r="O180" i="6"/>
  <c r="Z180" i="6"/>
  <c r="X28" i="6"/>
  <c r="Z28" i="6"/>
  <c r="S214" i="7"/>
  <c r="O217" i="6"/>
  <c r="AB110" i="6"/>
  <c r="AF107" i="7"/>
  <c r="V107" i="7"/>
  <c r="R110" i="6"/>
  <c r="O170" i="6"/>
  <c r="S167" i="7"/>
  <c r="AF65" i="7"/>
  <c r="AB68" i="6"/>
  <c r="M65" i="7"/>
  <c r="I68" i="6"/>
  <c r="CT2" i="4"/>
  <c r="CT3" i="4"/>
  <c r="CU1" i="4"/>
  <c r="G199" i="6"/>
  <c r="G140" i="6"/>
  <c r="S20" i="10"/>
  <c r="S21" i="10" s="1"/>
  <c r="DN1" i="4"/>
  <c r="K61" i="7"/>
  <c r="G207" i="6"/>
  <c r="G145" i="6"/>
  <c r="G102" i="6"/>
  <c r="GA29" i="10"/>
  <c r="CZ1" i="4"/>
  <c r="S160" i="7"/>
  <c r="O163" i="6"/>
  <c r="X163" i="6"/>
  <c r="AG28" i="7"/>
  <c r="AC31" i="6"/>
  <c r="J31" i="6"/>
  <c r="N28" i="7"/>
  <c r="CO7" i="10"/>
  <c r="AG161" i="7"/>
  <c r="AC164" i="6"/>
  <c r="AB21" i="6"/>
  <c r="AF18" i="7"/>
  <c r="Z18" i="7"/>
  <c r="V21" i="6"/>
  <c r="Z207" i="7"/>
  <c r="V210" i="6"/>
  <c r="R210" i="6"/>
  <c r="V207" i="7"/>
  <c r="S103" i="7"/>
  <c r="O106" i="6"/>
  <c r="W103" i="7"/>
  <c r="S106" i="6"/>
  <c r="V138" i="6"/>
  <c r="Z135" i="7"/>
  <c r="AF176" i="7"/>
  <c r="AB179" i="6"/>
  <c r="I179" i="6"/>
  <c r="M176" i="7"/>
  <c r="M40" i="7"/>
  <c r="I43" i="6"/>
  <c r="O40" i="7"/>
  <c r="K43" i="6"/>
  <c r="M153" i="7"/>
  <c r="I156" i="6"/>
  <c r="S153" i="7"/>
  <c r="O156" i="6"/>
  <c r="O14" i="7"/>
  <c r="K17" i="6"/>
  <c r="Z14" i="7"/>
  <c r="V17" i="6"/>
  <c r="AC202" i="6"/>
  <c r="AG199" i="7"/>
  <c r="Y199" i="7"/>
  <c r="U202" i="6"/>
  <c r="S98" i="7"/>
  <c r="O101" i="6"/>
  <c r="Y101" i="6"/>
  <c r="AB98" i="7"/>
  <c r="Z116" i="7"/>
  <c r="V119" i="6"/>
  <c r="S172" i="7"/>
  <c r="O175" i="6"/>
  <c r="AH172" i="7"/>
  <c r="AD175" i="6"/>
  <c r="AF43" i="7"/>
  <c r="AB46" i="6"/>
  <c r="AH43" i="7"/>
  <c r="AD46" i="6"/>
  <c r="S113" i="7"/>
  <c r="O116" i="6"/>
  <c r="N113" i="7"/>
  <c r="J116" i="6"/>
  <c r="S175" i="7"/>
  <c r="O178" i="6"/>
  <c r="O174" i="7"/>
  <c r="K177" i="6"/>
  <c r="V174" i="7"/>
  <c r="R177" i="6"/>
  <c r="V46" i="7"/>
  <c r="R49" i="6"/>
  <c r="M46" i="7"/>
  <c r="I49" i="6"/>
  <c r="AF54" i="7"/>
  <c r="AB57" i="6"/>
  <c r="V54" i="7"/>
  <c r="R57" i="6"/>
  <c r="AF125" i="7"/>
  <c r="AB128" i="6"/>
  <c r="AH5" i="7"/>
  <c r="AD8" i="6"/>
  <c r="DX8" i="4"/>
  <c r="J8" i="6"/>
  <c r="N5" i="7"/>
  <c r="CO33" i="10" a="1"/>
  <c r="CO33" i="10" s="1"/>
  <c r="CO32" i="10" a="1"/>
  <c r="CO32" i="10" s="1"/>
  <c r="CO8" i="10"/>
  <c r="AB1" i="4"/>
  <c r="AB3" i="4"/>
  <c r="CO20" i="10"/>
  <c r="CO21" i="10" s="1"/>
  <c r="CO31" i="10" a="1"/>
  <c r="CO31" i="10" s="1"/>
  <c r="CO12" i="10"/>
  <c r="CO5" i="10"/>
  <c r="AB2" i="4"/>
  <c r="AC1" i="4"/>
  <c r="AH130" i="7"/>
  <c r="AD133" i="6"/>
  <c r="AH212" i="7"/>
  <c r="AD215" i="6"/>
  <c r="S212" i="7"/>
  <c r="O215" i="6"/>
  <c r="AF71" i="7"/>
  <c r="AB74" i="6"/>
  <c r="L71" i="7"/>
  <c r="H74" i="6"/>
  <c r="K2" i="7"/>
  <c r="K89" i="7"/>
  <c r="K74" i="7"/>
  <c r="AS31" i="10" a="1"/>
  <c r="AS31" i="10" s="1"/>
  <c r="G84" i="6"/>
  <c r="K41" i="7"/>
  <c r="G85" i="6"/>
  <c r="K168" i="7"/>
  <c r="AG117" i="7"/>
  <c r="AC120" i="6"/>
  <c r="L117" i="7"/>
  <c r="H120" i="6"/>
  <c r="AD195" i="6"/>
  <c r="AH192" i="7"/>
  <c r="AH126" i="7"/>
  <c r="AD129" i="6"/>
  <c r="AF200" i="7"/>
  <c r="AB203" i="6"/>
  <c r="N200" i="7"/>
  <c r="J203" i="6"/>
  <c r="AB185" i="6"/>
  <c r="AF182" i="7"/>
  <c r="Z185" i="6"/>
  <c r="AH57" i="7"/>
  <c r="AD60" i="6"/>
  <c r="I60" i="6"/>
  <c r="M57" i="7"/>
  <c r="AD65" i="6"/>
  <c r="AH62" i="7"/>
  <c r="K65" i="6"/>
  <c r="O62" i="7"/>
  <c r="AB159" i="6"/>
  <c r="AF156" i="7"/>
  <c r="AG17" i="7"/>
  <c r="AC20" i="6"/>
  <c r="R20" i="6"/>
  <c r="V17" i="7"/>
  <c r="V121" i="6"/>
  <c r="Z118" i="7"/>
  <c r="L118" i="7"/>
  <c r="H121" i="6"/>
  <c r="AF183" i="7"/>
  <c r="AB186" i="6"/>
  <c r="AH183" i="7"/>
  <c r="AD186" i="6"/>
  <c r="Z181" i="6"/>
  <c r="X181" i="6"/>
  <c r="AH50" i="7"/>
  <c r="AD53" i="6"/>
  <c r="S58" i="7"/>
  <c r="O61" i="6"/>
  <c r="AA61" i="6"/>
  <c r="AE58" i="7"/>
  <c r="Z96" i="7"/>
  <c r="V99" i="6"/>
  <c r="AD99" i="6"/>
  <c r="AH96" i="7"/>
  <c r="M210" i="7"/>
  <c r="I213" i="6"/>
  <c r="R213" i="6"/>
  <c r="V210" i="7"/>
  <c r="R59" i="6"/>
  <c r="V56" i="7"/>
  <c r="R56" i="7"/>
  <c r="N59" i="6"/>
  <c r="M143" i="7"/>
  <c r="I146" i="6"/>
  <c r="Z146" i="6"/>
  <c r="AF146" i="7"/>
  <c r="AB149" i="6"/>
  <c r="Z149" i="6"/>
  <c r="M26" i="7"/>
  <c r="I29" i="6"/>
  <c r="Z29" i="6"/>
  <c r="N213" i="7"/>
  <c r="J216" i="6"/>
  <c r="M87" i="7"/>
  <c r="I90" i="6"/>
  <c r="V90" i="6"/>
  <c r="Z87" i="7"/>
  <c r="AG39" i="7"/>
  <c r="AC42" i="6"/>
  <c r="V42" i="6"/>
  <c r="Z39" i="7"/>
  <c r="O105" i="6"/>
  <c r="S102" i="7"/>
  <c r="O102" i="7"/>
  <c r="K105" i="6"/>
  <c r="AF159" i="7"/>
  <c r="AB162" i="6"/>
  <c r="L159" i="7"/>
  <c r="H162" i="6"/>
  <c r="Z166" i="7"/>
  <c r="V169" i="6"/>
  <c r="V166" i="7"/>
  <c r="R169" i="6"/>
  <c r="V42" i="7"/>
  <c r="R45" i="6"/>
  <c r="L42" i="7"/>
  <c r="H45" i="6"/>
  <c r="AG23" i="7"/>
  <c r="AC26" i="6"/>
  <c r="K51" i="7"/>
  <c r="G160" i="6"/>
  <c r="G148" i="6"/>
  <c r="K73" i="7"/>
  <c r="K22" i="7"/>
  <c r="X1" i="4"/>
  <c r="C5" i="10"/>
  <c r="C31" i="10" a="1"/>
  <c r="C31" i="10" s="1"/>
  <c r="K12" i="10"/>
  <c r="AG1" i="4"/>
  <c r="G139" i="6"/>
  <c r="K120" i="7"/>
  <c r="K106" i="7"/>
  <c r="K101" i="7"/>
  <c r="AG205" i="7"/>
  <c r="AC208" i="6"/>
  <c r="Q208" i="6"/>
  <c r="U205" i="7"/>
  <c r="K83" i="6"/>
  <c r="O80" i="7"/>
  <c r="Z83" i="6"/>
  <c r="Z31" i="7"/>
  <c r="V34" i="6"/>
  <c r="S93" i="7"/>
  <c r="O96" i="6"/>
  <c r="Z96" i="6"/>
  <c r="S151" i="7"/>
  <c r="O154" i="6"/>
  <c r="O151" i="7"/>
  <c r="K154" i="6"/>
  <c r="AF158" i="7"/>
  <c r="AB161" i="6"/>
  <c r="O38" i="7"/>
  <c r="K41" i="6"/>
  <c r="Z8" i="7"/>
  <c r="V11" i="6"/>
  <c r="L8" i="7"/>
  <c r="H11" i="6"/>
  <c r="BU8" i="10"/>
  <c r="V105" i="7"/>
  <c r="R108" i="6"/>
  <c r="N105" i="7"/>
  <c r="J108" i="6"/>
  <c r="O67" i="7"/>
  <c r="K70" i="6"/>
  <c r="Z70" i="6"/>
  <c r="K72" i="6"/>
  <c r="O69" i="7"/>
  <c r="AA72" i="6"/>
  <c r="AE69" i="7"/>
  <c r="AG147" i="7"/>
  <c r="AC150" i="6"/>
  <c r="AG154" i="7"/>
  <c r="AC157" i="6"/>
  <c r="Z154" i="7"/>
  <c r="V157" i="6"/>
  <c r="AG34" i="7"/>
  <c r="AC37" i="6"/>
  <c r="J37" i="6"/>
  <c r="N34" i="7"/>
  <c r="AF4" i="7"/>
  <c r="AB7" i="6"/>
  <c r="GK11" i="10"/>
  <c r="Z7" i="6"/>
  <c r="S8" i="10"/>
  <c r="S11" i="10"/>
  <c r="AF59" i="7"/>
  <c r="AB62" i="6"/>
  <c r="AF181" i="7"/>
  <c r="AB184" i="6"/>
  <c r="Z181" i="7"/>
  <c r="V184" i="6"/>
  <c r="AG29" i="7"/>
  <c r="AC32" i="6"/>
  <c r="L29" i="7"/>
  <c r="H32" i="6"/>
  <c r="AF16" i="7"/>
  <c r="AB19" i="6"/>
  <c r="S16" i="7"/>
  <c r="O19" i="6"/>
  <c r="AF114" i="7"/>
  <c r="AB117" i="6"/>
  <c r="K117" i="6"/>
  <c r="O114" i="7"/>
  <c r="N171" i="7"/>
  <c r="J174" i="6"/>
  <c r="Z189" i="7"/>
  <c r="V192" i="6"/>
  <c r="AA189" i="7"/>
  <c r="W192" i="6"/>
  <c r="V55" i="7"/>
  <c r="R58" i="6"/>
  <c r="M55" i="7"/>
  <c r="I58" i="6"/>
  <c r="O202" i="7"/>
  <c r="K205" i="6"/>
  <c r="R205" i="6"/>
  <c r="V202" i="7"/>
  <c r="AG49" i="7"/>
  <c r="AC52" i="6"/>
  <c r="AD52" i="6"/>
  <c r="AH49" i="7"/>
  <c r="AG47" i="7"/>
  <c r="AC50" i="6"/>
  <c r="U47" i="7"/>
  <c r="Q50" i="6"/>
  <c r="AG15" i="7"/>
  <c r="AC18" i="6"/>
  <c r="S186" i="7"/>
  <c r="O189" i="6"/>
  <c r="W186" i="7"/>
  <c r="S189" i="6"/>
  <c r="Q5" i="5"/>
  <c r="P33" i="9" a="1"/>
  <c r="P33" i="9" s="1"/>
  <c r="P32" i="9" a="1"/>
  <c r="P32" i="9" s="1"/>
  <c r="O2" i="5"/>
  <c r="G187" i="6"/>
  <c r="K95" i="7"/>
  <c r="K30" i="7"/>
  <c r="K123" i="7"/>
  <c r="K64" i="7"/>
  <c r="CJ3" i="4"/>
  <c r="EC20" i="10"/>
  <c r="BA2" i="4"/>
  <c r="K152" i="7"/>
  <c r="K134" i="7"/>
  <c r="G47" i="6"/>
  <c r="K190" i="7"/>
  <c r="G107" i="6"/>
  <c r="M180" i="7"/>
  <c r="I183" i="6"/>
  <c r="AA180" i="7"/>
  <c r="W183" i="6"/>
  <c r="AF48" i="7"/>
  <c r="AB51" i="6"/>
  <c r="AD51" i="6"/>
  <c r="AH48" i="7"/>
  <c r="AF194" i="7"/>
  <c r="AB197" i="6"/>
  <c r="Z197" i="6"/>
  <c r="AF45" i="7"/>
  <c r="AB48" i="6"/>
  <c r="K48" i="6"/>
  <c r="O45" i="7"/>
  <c r="O38" i="6"/>
  <c r="S35" i="7"/>
  <c r="AF127" i="7"/>
  <c r="AB130" i="6"/>
  <c r="X130" i="6"/>
  <c r="Z3" i="7"/>
  <c r="V6" i="6"/>
  <c r="U6" i="6"/>
  <c r="Y3" i="7"/>
  <c r="CE1" i="4"/>
  <c r="FG20" i="10"/>
  <c r="FG21" i="10" s="1"/>
  <c r="FG12" i="10"/>
  <c r="FG32" i="10" a="1"/>
  <c r="FG32" i="10" s="1"/>
  <c r="FG31" i="10" a="1"/>
  <c r="FG31" i="10" s="1"/>
  <c r="FG5" i="10"/>
  <c r="FG8" i="10"/>
  <c r="CF1" i="4"/>
  <c r="CE3" i="4"/>
  <c r="CE2" i="4"/>
  <c r="Z197" i="7"/>
  <c r="V200" i="6"/>
  <c r="K200" i="6"/>
  <c r="O197" i="7"/>
  <c r="AF68" i="7"/>
  <c r="AB71" i="6"/>
  <c r="L68" i="7"/>
  <c r="H71" i="6"/>
  <c r="Z185" i="7"/>
  <c r="V188" i="6"/>
  <c r="Y188" i="6"/>
  <c r="AB185" i="7"/>
  <c r="S27" i="7"/>
  <c r="O30" i="6"/>
  <c r="X30" i="6"/>
  <c r="AF119" i="7"/>
  <c r="AB122" i="6"/>
  <c r="O119" i="7"/>
  <c r="K122" i="6"/>
  <c r="V179" i="7"/>
  <c r="R182" i="6"/>
  <c r="X182" i="6"/>
  <c r="N193" i="7"/>
  <c r="J196" i="6"/>
  <c r="S9" i="7"/>
  <c r="O12" i="6"/>
  <c r="R12" i="6"/>
  <c r="V9" i="7"/>
  <c r="BC8" i="10"/>
  <c r="Z149" i="7"/>
  <c r="V152" i="6"/>
  <c r="I152" i="6"/>
  <c r="M149" i="7"/>
  <c r="AF6" i="7"/>
  <c r="AB9" i="6"/>
  <c r="L6" i="7"/>
  <c r="H9" i="6"/>
  <c r="AB194" i="6"/>
  <c r="AF191" i="7"/>
  <c r="AB73" i="6"/>
  <c r="AF70" i="7"/>
  <c r="R70" i="7"/>
  <c r="N73" i="6"/>
  <c r="AB89" i="6"/>
  <c r="AF86" i="7"/>
  <c r="R89" i="6"/>
  <c r="V86" i="7"/>
  <c r="Z164" i="7"/>
  <c r="V167" i="6"/>
  <c r="AH164" i="7"/>
  <c r="AD167" i="6"/>
  <c r="AF32" i="7"/>
  <c r="AB35" i="6"/>
  <c r="X35" i="6"/>
  <c r="L177" i="7"/>
  <c r="H180" i="6"/>
  <c r="S25" i="7"/>
  <c r="O28" i="6"/>
  <c r="K28" i="6"/>
  <c r="O25" i="7"/>
  <c r="Z214" i="7"/>
  <c r="V217" i="6"/>
  <c r="R217" i="6"/>
  <c r="V214" i="7"/>
  <c r="S107" i="7"/>
  <c r="O110" i="6"/>
  <c r="M107" i="7"/>
  <c r="I110" i="6"/>
  <c r="Z167" i="7"/>
  <c r="V170" i="6"/>
  <c r="K170" i="6"/>
  <c r="O167" i="7"/>
  <c r="S65" i="7"/>
  <c r="O68" i="6"/>
  <c r="N68" i="6"/>
  <c r="R65" i="7"/>
  <c r="G124" i="6"/>
  <c r="K137" i="7"/>
  <c r="CO11" i="10"/>
  <c r="S31" i="10" a="1"/>
  <c r="S31" i="10" s="1"/>
  <c r="S33" i="10" a="1"/>
  <c r="S33" i="10" s="1"/>
  <c r="DD3" i="4"/>
  <c r="DN3" i="4"/>
  <c r="GK7" i="10"/>
  <c r="DN2" i="4"/>
  <c r="GK12" i="10"/>
  <c r="G13" i="6"/>
  <c r="G64" i="6"/>
  <c r="G165" i="6"/>
  <c r="GA20" i="10"/>
  <c r="GA21" i="10" s="1"/>
  <c r="CY1" i="4"/>
  <c r="GA8" i="10"/>
  <c r="K132" i="7"/>
  <c r="AF160" i="7"/>
  <c r="AB163" i="6"/>
  <c r="Y163" i="6"/>
  <c r="AB160" i="7"/>
  <c r="O31" i="6"/>
  <c r="S28" i="7"/>
  <c r="O164" i="6"/>
  <c r="S161" i="7"/>
  <c r="AF161" i="7"/>
  <c r="AB164" i="6"/>
  <c r="S18" i="7"/>
  <c r="O21" i="6"/>
  <c r="U21" i="6"/>
  <c r="Y18" i="7"/>
  <c r="AF207" i="7"/>
  <c r="AB210" i="6"/>
  <c r="J210" i="6"/>
  <c r="N207" i="7"/>
  <c r="AH103" i="7"/>
  <c r="AD106" i="6"/>
  <c r="S135" i="7"/>
  <c r="O138" i="6"/>
  <c r="J138" i="6"/>
  <c r="N135" i="7"/>
  <c r="V179" i="6"/>
  <c r="Z176" i="7"/>
  <c r="K179" i="6"/>
  <c r="O176" i="7"/>
  <c r="S40" i="7"/>
  <c r="O43" i="6"/>
  <c r="AH40" i="7"/>
  <c r="AD43" i="6"/>
  <c r="Z153" i="7"/>
  <c r="V156" i="6"/>
  <c r="AD156" i="6"/>
  <c r="AH153" i="7"/>
  <c r="S14" i="7"/>
  <c r="O17" i="6"/>
  <c r="M14" i="7"/>
  <c r="I17" i="6"/>
  <c r="Z199" i="7"/>
  <c r="V202" i="6"/>
  <c r="V199" i="7"/>
  <c r="R202" i="6"/>
  <c r="AG98" i="7"/>
  <c r="AC101" i="6"/>
  <c r="O119" i="6"/>
  <c r="S116" i="7"/>
  <c r="R119" i="6"/>
  <c r="V116" i="7"/>
  <c r="AB175" i="6"/>
  <c r="AF172" i="7"/>
  <c r="U172" i="7"/>
  <c r="Q175" i="6"/>
  <c r="Z43" i="7"/>
  <c r="V46" i="6"/>
  <c r="Y46" i="6"/>
  <c r="AB43" i="7"/>
  <c r="Z113" i="7"/>
  <c r="V116" i="6"/>
  <c r="AB178" i="6"/>
  <c r="AF175" i="7"/>
  <c r="N175" i="7"/>
  <c r="J178" i="6"/>
  <c r="S174" i="7"/>
  <c r="O177" i="6"/>
  <c r="U174" i="7"/>
  <c r="Q177" i="6"/>
  <c r="V49" i="6"/>
  <c r="Z46" i="7"/>
  <c r="K49" i="6"/>
  <c r="O46" i="7"/>
  <c r="S54" i="7"/>
  <c r="O57" i="6"/>
  <c r="Y54" i="7"/>
  <c r="U57" i="6"/>
  <c r="AG125" i="7"/>
  <c r="AC128" i="6"/>
  <c r="AF5" i="7"/>
  <c r="AB8" i="6"/>
  <c r="AF130" i="7"/>
  <c r="AB133" i="6"/>
  <c r="Z130" i="7"/>
  <c r="V133" i="6"/>
  <c r="AF212" i="7"/>
  <c r="AB215" i="6"/>
  <c r="Q215" i="6"/>
  <c r="U212" i="7"/>
  <c r="AG71" i="7"/>
  <c r="AC74" i="6"/>
  <c r="W71" i="7"/>
  <c r="S74" i="6"/>
  <c r="K29" i="10" l="1"/>
  <c r="AK13" i="10"/>
  <c r="BU13" i="10"/>
  <c r="AA29" i="10"/>
  <c r="AA13" i="10"/>
  <c r="AA17" i="10"/>
  <c r="G12" i="9"/>
  <c r="G16" i="9"/>
  <c r="F12" i="9"/>
  <c r="F16" i="9"/>
  <c r="E16" i="9"/>
  <c r="E12" i="9"/>
  <c r="H12" i="9"/>
  <c r="H16" i="9"/>
  <c r="BC13" i="10"/>
  <c r="EC21" i="10"/>
  <c r="F28" i="9"/>
  <c r="F17" i="9"/>
  <c r="G28" i="9"/>
  <c r="G17" i="9"/>
  <c r="H28" i="9"/>
  <c r="H17" i="9"/>
  <c r="E17" i="9"/>
  <c r="E28" i="9"/>
  <c r="E30" i="9" s="1"/>
  <c r="AK17" i="10"/>
  <c r="EC13" i="10"/>
  <c r="EC9" i="10"/>
  <c r="DS29" i="10"/>
  <c r="D10" i="9"/>
  <c r="CO17" i="10"/>
  <c r="S9" i="10"/>
  <c r="EW9" i="10"/>
  <c r="BK29" i="10"/>
  <c r="BU9" i="10"/>
  <c r="BK9" i="10"/>
  <c r="AK9" i="10"/>
  <c r="EM9" i="10"/>
  <c r="E8" i="9"/>
  <c r="G8" i="9"/>
  <c r="CO29" i="10"/>
  <c r="H8" i="9"/>
  <c r="F8" i="9"/>
  <c r="EM29" i="10"/>
  <c r="FG29" i="10"/>
  <c r="GK9" i="10"/>
  <c r="S13" i="10"/>
  <c r="EM13" i="10"/>
  <c r="EC17" i="10"/>
  <c r="GK17" i="10"/>
  <c r="K213" i="7"/>
  <c r="D30" i="9"/>
  <c r="K210" i="7"/>
  <c r="K214" i="7"/>
  <c r="K212" i="7"/>
  <c r="BK17" i="10"/>
  <c r="BU29" i="10"/>
  <c r="T253" i="7" a="1"/>
  <c r="T253" i="7" s="1"/>
  <c r="T251" i="7" a="1"/>
  <c r="T251" i="7" s="1"/>
  <c r="T239" i="7" a="1"/>
  <c r="T239" i="7" s="1"/>
  <c r="T260" i="7" a="1"/>
  <c r="T260" i="7" s="1"/>
  <c r="T262" i="7" a="1"/>
  <c r="T262" i="7" s="1"/>
  <c r="T242" i="7" a="1"/>
  <c r="T242" i="7" s="1"/>
  <c r="T254" i="7" a="1"/>
  <c r="T254" i="7" s="1"/>
  <c r="T264" i="7" a="1"/>
  <c r="T264" i="7" s="1"/>
  <c r="T259" i="7" a="1"/>
  <c r="T259" i="7" s="1"/>
  <c r="T276" i="7"/>
  <c r="P2" i="6" s="1"/>
  <c r="T272" i="7" a="1"/>
  <c r="T272" i="7" s="1"/>
  <c r="T244" i="7" a="1"/>
  <c r="T244" i="7" s="1"/>
  <c r="T243" i="7" a="1"/>
  <c r="T243" i="7" s="1"/>
  <c r="T238" i="7"/>
  <c r="T258" i="7" a="1"/>
  <c r="T258" i="7" s="1"/>
  <c r="T269" i="7" a="1"/>
  <c r="T269" i="7" s="1"/>
  <c r="T245" i="7" a="1"/>
  <c r="T245" i="7" s="1"/>
  <c r="T273" i="7" a="1"/>
  <c r="T273" i="7" s="1"/>
  <c r="T246" i="7" a="1"/>
  <c r="T246" i="7" s="1"/>
  <c r="T263" i="7" a="1"/>
  <c r="T263" i="7" s="1"/>
  <c r="T261" i="7" a="1"/>
  <c r="T261" i="7" s="1"/>
  <c r="T271" i="7" a="1"/>
  <c r="T271" i="7" s="1"/>
  <c r="T240" i="7" a="1"/>
  <c r="T240" i="7" s="1"/>
  <c r="T265" i="7" a="1"/>
  <c r="T265" i="7" s="1"/>
  <c r="T241" i="7" a="1"/>
  <c r="T241" i="7" s="1"/>
  <c r="T257" i="7"/>
  <c r="T252" i="7" a="1"/>
  <c r="T252" i="7" s="1"/>
  <c r="T270" i="7" a="1"/>
  <c r="T270" i="7" s="1"/>
  <c r="T250" i="7" a="1"/>
  <c r="T250" i="7" s="1"/>
  <c r="DS9" i="10"/>
  <c r="EM17" i="10"/>
  <c r="GK29" i="10"/>
  <c r="P3" i="6"/>
  <c r="AC10" i="20" s="1"/>
  <c r="P1" i="6"/>
  <c r="AD10" i="20" s="1"/>
  <c r="G216" i="6"/>
  <c r="K177" i="7"/>
  <c r="AC245" i="7" a="1"/>
  <c r="AC245" i="7" s="1"/>
  <c r="G38" i="6"/>
  <c r="G196" i="6"/>
  <c r="G174" i="6"/>
  <c r="S29" i="10"/>
  <c r="G180" i="6"/>
  <c r="K193" i="7"/>
  <c r="K68" i="7"/>
  <c r="BK13" i="10"/>
  <c r="BU17" i="10"/>
  <c r="C17" i="10"/>
  <c r="AC269" i="7" a="1"/>
  <c r="AC269" i="7" s="1"/>
  <c r="S17" i="10"/>
  <c r="AC260" i="7" a="1"/>
  <c r="AC260" i="7" s="1"/>
  <c r="K35" i="7"/>
  <c r="K171" i="7"/>
  <c r="K13" i="10"/>
  <c r="AC263" i="7" a="1"/>
  <c r="AC263" i="7" s="1"/>
  <c r="AC271" i="7" a="1"/>
  <c r="AC271" i="7" s="1"/>
  <c r="GK13" i="10"/>
  <c r="AB252" i="7" a="1"/>
  <c r="AB252" i="7" s="1"/>
  <c r="G17" i="6"/>
  <c r="AC252" i="7" a="1"/>
  <c r="AC252" i="7" s="1"/>
  <c r="G162" i="6"/>
  <c r="K200" i="7"/>
  <c r="K117" i="7"/>
  <c r="K6" i="7"/>
  <c r="AC250" i="7" a="1"/>
  <c r="AC250" i="7" s="1"/>
  <c r="K160" i="7"/>
  <c r="AC241" i="7" a="1"/>
  <c r="AC241" i="7" s="1"/>
  <c r="K118" i="7"/>
  <c r="K57" i="7"/>
  <c r="AC265" i="7" a="1"/>
  <c r="AC265" i="7" s="1"/>
  <c r="AC246" i="7" a="1"/>
  <c r="AC246" i="7" s="1"/>
  <c r="O241" i="7" a="1"/>
  <c r="O241" i="7" s="1"/>
  <c r="AD1" i="6"/>
  <c r="AD24" i="20" s="1"/>
  <c r="AC244" i="7" a="1"/>
  <c r="AC244" i="7" s="1"/>
  <c r="AC239" i="7" a="1"/>
  <c r="AC239" i="7" s="1"/>
  <c r="AC264" i="7" a="1"/>
  <c r="AC264" i="7" s="1"/>
  <c r="AC257" i="7"/>
  <c r="AC258" i="7" a="1"/>
  <c r="AC258" i="7" s="1"/>
  <c r="K107" i="7"/>
  <c r="G9" i="6"/>
  <c r="F253" i="7" a="1"/>
  <c r="F253" i="7" s="1"/>
  <c r="Z272" i="7" a="1"/>
  <c r="Z272" i="7" s="1"/>
  <c r="Z3" i="6"/>
  <c r="AC20" i="20" s="1"/>
  <c r="AB3" i="6"/>
  <c r="AC21" i="20" s="1"/>
  <c r="G60" i="6"/>
  <c r="K3" i="6"/>
  <c r="AC6" i="20" s="1"/>
  <c r="AH242" i="7" a="1"/>
  <c r="AH242" i="7" s="1"/>
  <c r="AF270" i="7" a="1"/>
  <c r="AF270" i="7" s="1"/>
  <c r="X1" i="6"/>
  <c r="AD19" i="20" s="1"/>
  <c r="O1" i="6"/>
  <c r="AD9" i="20" s="1"/>
  <c r="AB250" i="7" a="1"/>
  <c r="AB250" i="7" s="1"/>
  <c r="S269" i="7" a="1"/>
  <c r="S269" i="7" s="1"/>
  <c r="AC270" i="7" a="1"/>
  <c r="AC270" i="7" s="1"/>
  <c r="AC254" i="7" a="1"/>
  <c r="AC254" i="7" s="1"/>
  <c r="AC272" i="7" a="1"/>
  <c r="AC272" i="7" s="1"/>
  <c r="AC259" i="7" a="1"/>
  <c r="AC259" i="7" s="1"/>
  <c r="AC242" i="7" a="1"/>
  <c r="AC242" i="7" s="1"/>
  <c r="O269" i="7" a="1"/>
  <c r="O269" i="7" s="1"/>
  <c r="G189" i="6"/>
  <c r="G213" i="6"/>
  <c r="G121" i="6"/>
  <c r="K1" i="6"/>
  <c r="AD6" i="20" s="1"/>
  <c r="AE276" i="7"/>
  <c r="X2" i="6" s="1"/>
  <c r="Y1" i="6"/>
  <c r="AD18" i="20" s="1"/>
  <c r="AC262" i="7" a="1"/>
  <c r="AC262" i="7" s="1"/>
  <c r="AC240" i="7" a="1"/>
  <c r="AC240" i="7" s="1"/>
  <c r="AC276" i="7"/>
  <c r="Y2" i="6" s="1"/>
  <c r="O252" i="7" a="1"/>
  <c r="O252" i="7" s="1"/>
  <c r="X3" i="6"/>
  <c r="AC19" i="20" s="1"/>
  <c r="V3" i="6"/>
  <c r="AC16" i="20" s="1"/>
  <c r="AD271" i="7" a="1"/>
  <c r="AD271" i="7" s="1"/>
  <c r="K159" i="7"/>
  <c r="AA3" i="6"/>
  <c r="AC22" i="20" s="1"/>
  <c r="I1" i="6"/>
  <c r="AD4" i="20" s="1"/>
  <c r="K14" i="7"/>
  <c r="G138" i="6"/>
  <c r="U1" i="6"/>
  <c r="AD15" i="20" s="1"/>
  <c r="U3" i="6"/>
  <c r="AC15" i="20" s="1"/>
  <c r="S259" i="7" a="1"/>
  <c r="S259" i="7" s="1"/>
  <c r="S260" i="7" a="1"/>
  <c r="S260" i="7" s="1"/>
  <c r="S265" i="7" a="1"/>
  <c r="S265" i="7" s="1"/>
  <c r="O272" i="7" a="1"/>
  <c r="O272" i="7" s="1"/>
  <c r="O239" i="7" a="1"/>
  <c r="O239" i="7" s="1"/>
  <c r="O238" i="7"/>
  <c r="K18" i="7"/>
  <c r="Y3" i="6"/>
  <c r="AC18" i="20" s="1"/>
  <c r="G71" i="6"/>
  <c r="G183" i="6"/>
  <c r="S273" i="7" a="1"/>
  <c r="S273" i="7" s="1"/>
  <c r="S264" i="7" a="1"/>
  <c r="S264" i="7" s="1"/>
  <c r="S271" i="7" a="1"/>
  <c r="S271" i="7" s="1"/>
  <c r="S261" i="7" a="1"/>
  <c r="S261" i="7" s="1"/>
  <c r="S251" i="7" a="1"/>
  <c r="S251" i="7" s="1"/>
  <c r="S263" i="7" a="1"/>
  <c r="S263" i="7" s="1"/>
  <c r="S243" i="7" a="1"/>
  <c r="S243" i="7" s="1"/>
  <c r="F9" i="9"/>
  <c r="F21" i="9"/>
  <c r="F22" i="9" s="1"/>
  <c r="F34" i="9"/>
  <c r="F33" i="9" a="1"/>
  <c r="F33" i="9" s="1"/>
  <c r="Q2" i="5"/>
  <c r="F13" i="9"/>
  <c r="F6" i="9"/>
  <c r="F18" i="9"/>
  <c r="F32" i="9" a="1"/>
  <c r="F32" i="9" s="1"/>
  <c r="G32" i="6"/>
  <c r="G108" i="6"/>
  <c r="G11" i="6"/>
  <c r="O246" i="7" a="1"/>
  <c r="O246" i="7" s="1"/>
  <c r="O257" i="7"/>
  <c r="O240" i="7" a="1"/>
  <c r="O240" i="7" s="1"/>
  <c r="O261" i="7" a="1"/>
  <c r="O261" i="7" s="1"/>
  <c r="O265" i="7" a="1"/>
  <c r="O265" i="7" s="1"/>
  <c r="O260" i="7" a="1"/>
  <c r="O260" i="7" s="1"/>
  <c r="O273" i="7" a="1"/>
  <c r="O273" i="7" s="1"/>
  <c r="G45" i="6"/>
  <c r="G59" i="6"/>
  <c r="AD3" i="6"/>
  <c r="AC24" i="20" s="1"/>
  <c r="F242" i="7" a="1"/>
  <c r="F242" i="7" s="1"/>
  <c r="F252" i="7" a="1"/>
  <c r="F252" i="7" s="1"/>
  <c r="F239" i="7" a="1"/>
  <c r="F239" i="7" s="1"/>
  <c r="F243" i="7" a="1"/>
  <c r="F243" i="7" s="1"/>
  <c r="E242" i="7" a="1"/>
  <c r="E242" i="7" s="1"/>
  <c r="E253" i="7" a="1"/>
  <c r="E253" i="7" s="1"/>
  <c r="F254" i="7" a="1"/>
  <c r="F254" i="7" s="1"/>
  <c r="L257" i="7"/>
  <c r="L272" i="7" a="1"/>
  <c r="L272" i="7" s="1"/>
  <c r="L273" i="7" a="1"/>
  <c r="L273" i="7" s="1"/>
  <c r="L259" i="7" a="1"/>
  <c r="L259" i="7" s="1"/>
  <c r="L240" i="7" a="1"/>
  <c r="L240" i="7" s="1"/>
  <c r="L265" i="7" a="1"/>
  <c r="L265" i="7" s="1"/>
  <c r="L238" i="7"/>
  <c r="K130" i="7"/>
  <c r="K176" i="7"/>
  <c r="CO9" i="10"/>
  <c r="AB242" i="7" a="1"/>
  <c r="AB242" i="7" s="1"/>
  <c r="AB273" i="7" a="1"/>
  <c r="AB273" i="7" s="1"/>
  <c r="AB261" i="7" a="1"/>
  <c r="AB261" i="7" s="1"/>
  <c r="AB245" i="7" a="1"/>
  <c r="AB245" i="7" s="1"/>
  <c r="AB243" i="7" a="1"/>
  <c r="AB243" i="7" s="1"/>
  <c r="AB251" i="7" a="1"/>
  <c r="AB251" i="7" s="1"/>
  <c r="AB246" i="7" a="1"/>
  <c r="AB246" i="7" s="1"/>
  <c r="AF271" i="7" a="1"/>
  <c r="AF271" i="7" s="1"/>
  <c r="AF250" i="7" a="1"/>
  <c r="AF250" i="7" s="1"/>
  <c r="AF243" i="7" a="1"/>
  <c r="AF243" i="7" s="1"/>
  <c r="AF258" i="7" a="1"/>
  <c r="AF258" i="7" s="1"/>
  <c r="AF260" i="7" a="1"/>
  <c r="AF260" i="7" s="1"/>
  <c r="AF265" i="7" a="1"/>
  <c r="AF265" i="7" s="1"/>
  <c r="AF241" i="7" a="1"/>
  <c r="AF241" i="7" s="1"/>
  <c r="G68" i="6"/>
  <c r="V252" i="7" a="1"/>
  <c r="V252" i="7" s="1"/>
  <c r="V243" i="7" a="1"/>
  <c r="V243" i="7" s="1"/>
  <c r="V244" i="7" a="1"/>
  <c r="V244" i="7" s="1"/>
  <c r="V239" i="7" a="1"/>
  <c r="V239" i="7" s="1"/>
  <c r="V242" i="7" a="1"/>
  <c r="V242" i="7" s="1"/>
  <c r="V241" i="7" a="1"/>
  <c r="V241" i="7" s="1"/>
  <c r="V265" i="7" a="1"/>
  <c r="V265" i="7" s="1"/>
  <c r="V258" i="7" a="1"/>
  <c r="V258" i="7" s="1"/>
  <c r="V238" i="7"/>
  <c r="V245" i="7" a="1"/>
  <c r="V245" i="7" s="1"/>
  <c r="V261" i="7" a="1"/>
  <c r="V261" i="7" s="1"/>
  <c r="V263" i="7" a="1"/>
  <c r="V263" i="7" s="1"/>
  <c r="V260" i="7" a="1"/>
  <c r="V260" i="7" s="1"/>
  <c r="V271" i="7" a="1"/>
  <c r="V271" i="7" s="1"/>
  <c r="V272" i="7" a="1"/>
  <c r="V272" i="7" s="1"/>
  <c r="V253" i="7" a="1"/>
  <c r="V253" i="7" s="1"/>
  <c r="V276" i="7"/>
  <c r="R2" i="6" s="1"/>
  <c r="V259" i="7" a="1"/>
  <c r="V259" i="7" s="1"/>
  <c r="V254" i="7" a="1"/>
  <c r="V254" i="7" s="1"/>
  <c r="V250" i="7" a="1"/>
  <c r="V250" i="7" s="1"/>
  <c r="V262" i="7" a="1"/>
  <c r="V262" i="7" s="1"/>
  <c r="V246" i="7" a="1"/>
  <c r="V246" i="7" s="1"/>
  <c r="V269" i="7" a="1"/>
  <c r="V269" i="7" s="1"/>
  <c r="V270" i="7" a="1"/>
  <c r="V270" i="7" s="1"/>
  <c r="V264" i="7" a="1"/>
  <c r="V264" i="7" s="1"/>
  <c r="V257" i="7"/>
  <c r="V273" i="7" a="1"/>
  <c r="V273" i="7" s="1"/>
  <c r="V251" i="7" a="1"/>
  <c r="V251" i="7" s="1"/>
  <c r="V240" i="7" a="1"/>
  <c r="V240" i="7" s="1"/>
  <c r="GA9" i="10"/>
  <c r="G130" i="6"/>
  <c r="Z260" i="7" a="1"/>
  <c r="Z260" i="7" s="1"/>
  <c r="Z265" i="7" a="1"/>
  <c r="Z265" i="7" s="1"/>
  <c r="Z271" i="7" a="1"/>
  <c r="Z271" i="7" s="1"/>
  <c r="Z243" i="7" a="1"/>
  <c r="Z243" i="7" s="1"/>
  <c r="Z261" i="7" a="1"/>
  <c r="Z261" i="7" s="1"/>
  <c r="Z273" i="7" a="1"/>
  <c r="Z273" i="7" s="1"/>
  <c r="Z250" i="7" a="1"/>
  <c r="Z250" i="7" s="1"/>
  <c r="Z238" i="7"/>
  <c r="G18" i="6"/>
  <c r="K16" i="7"/>
  <c r="G161" i="6"/>
  <c r="K93" i="7"/>
  <c r="K80" i="7"/>
  <c r="M250" i="7" a="1"/>
  <c r="M250" i="7" s="1"/>
  <c r="M261" i="7" a="1"/>
  <c r="M261" i="7" s="1"/>
  <c r="M253" i="7" a="1"/>
  <c r="M253" i="7" s="1"/>
  <c r="M276" i="7"/>
  <c r="I2" i="6" s="1"/>
  <c r="M242" i="7" a="1"/>
  <c r="M242" i="7" s="1"/>
  <c r="M252" i="7" a="1"/>
  <c r="M252" i="7" s="1"/>
  <c r="M260" i="7" a="1"/>
  <c r="M260" i="7" s="1"/>
  <c r="M265" i="7" a="1"/>
  <c r="M265" i="7" s="1"/>
  <c r="K166" i="7"/>
  <c r="G105" i="6"/>
  <c r="K96" i="7"/>
  <c r="K50" i="7"/>
  <c r="H3" i="6"/>
  <c r="AC2" i="20" s="1"/>
  <c r="G133" i="6"/>
  <c r="G106" i="6"/>
  <c r="G31" i="6"/>
  <c r="FG9" i="10"/>
  <c r="K27" i="7"/>
  <c r="K45" i="7"/>
  <c r="V1" i="6"/>
  <c r="AD16" i="20" s="1"/>
  <c r="K202" i="7"/>
  <c r="K55" i="7"/>
  <c r="K189" i="7"/>
  <c r="K4" i="7"/>
  <c r="G41" i="6"/>
  <c r="I3" i="6"/>
  <c r="AC4" i="20" s="1"/>
  <c r="K87" i="7"/>
  <c r="K178" i="7"/>
  <c r="G185" i="6"/>
  <c r="G129" i="6"/>
  <c r="G178" i="6"/>
  <c r="G46" i="6"/>
  <c r="K153" i="7"/>
  <c r="AD244" i="7" a="1"/>
  <c r="AD244" i="7" s="1"/>
  <c r="AD260" i="7" a="1"/>
  <c r="AD260" i="7" s="1"/>
  <c r="AD258" i="7" a="1"/>
  <c r="AD258" i="7" s="1"/>
  <c r="AD252" i="7" a="1"/>
  <c r="AD252" i="7" s="1"/>
  <c r="AD246" i="7" a="1"/>
  <c r="AD246" i="7" s="1"/>
  <c r="AD272" i="7" a="1"/>
  <c r="AD272" i="7" s="1"/>
  <c r="AD264" i="7" a="1"/>
  <c r="AD264" i="7" s="1"/>
  <c r="G28" i="6"/>
  <c r="G167" i="6"/>
  <c r="AA272" i="7" a="1"/>
  <c r="AA272" i="7" s="1"/>
  <c r="AA271" i="7" a="1"/>
  <c r="AA271" i="7" s="1"/>
  <c r="AA261" i="7" a="1"/>
  <c r="AA261" i="7" s="1"/>
  <c r="AA238" i="7"/>
  <c r="AA239" i="7" a="1"/>
  <c r="AA239" i="7" s="1"/>
  <c r="AA276" i="7"/>
  <c r="V2" i="6" s="1"/>
  <c r="AA250" i="7" a="1"/>
  <c r="AA250" i="7" s="1"/>
  <c r="AA273" i="7" a="1"/>
  <c r="AA273" i="7" s="1"/>
  <c r="AA252" i="7" a="1"/>
  <c r="AA252" i="7" s="1"/>
  <c r="AA253" i="7" a="1"/>
  <c r="AA253" i="7" s="1"/>
  <c r="AA257" i="7"/>
  <c r="AA242" i="7" a="1"/>
  <c r="AA242" i="7" s="1"/>
  <c r="AA270" i="7" a="1"/>
  <c r="AA270" i="7" s="1"/>
  <c r="AA264" i="7" a="1"/>
  <c r="AA264" i="7" s="1"/>
  <c r="AA259" i="7" a="1"/>
  <c r="AA259" i="7" s="1"/>
  <c r="AA254" i="7" a="1"/>
  <c r="AA254" i="7" s="1"/>
  <c r="AA243" i="7" a="1"/>
  <c r="AA243" i="7" s="1"/>
  <c r="AA269" i="7" a="1"/>
  <c r="AA269" i="7" s="1"/>
  <c r="AA246" i="7" a="1"/>
  <c r="AA246" i="7" s="1"/>
  <c r="AA260" i="7" a="1"/>
  <c r="AA260" i="7" s="1"/>
  <c r="AA251" i="7" a="1"/>
  <c r="AA251" i="7" s="1"/>
  <c r="AA263" i="7" a="1"/>
  <c r="AA263" i="7" s="1"/>
  <c r="AA265" i="7" a="1"/>
  <c r="AA265" i="7" s="1"/>
  <c r="AA258" i="7" a="1"/>
  <c r="AA258" i="7" s="1"/>
  <c r="AA262" i="7" a="1"/>
  <c r="AA262" i="7" s="1"/>
  <c r="AA244" i="7" a="1"/>
  <c r="AA244" i="7" s="1"/>
  <c r="AA240" i="7" a="1"/>
  <c r="AA240" i="7" s="1"/>
  <c r="AA245" i="7" a="1"/>
  <c r="AA245" i="7" s="1"/>
  <c r="AA241" i="7" a="1"/>
  <c r="AA241" i="7" s="1"/>
  <c r="G182" i="6"/>
  <c r="K37" i="7"/>
  <c r="U271" i="7" a="1"/>
  <c r="U271" i="7" s="1"/>
  <c r="U252" i="7" a="1"/>
  <c r="U252" i="7" s="1"/>
  <c r="U239" i="7" a="1"/>
  <c r="U239" i="7" s="1"/>
  <c r="U261" i="7" a="1"/>
  <c r="U261" i="7" s="1"/>
  <c r="U260" i="7" a="1"/>
  <c r="U260" i="7" s="1"/>
  <c r="U244" i="7" a="1"/>
  <c r="U244" i="7" s="1"/>
  <c r="U254" i="7" a="1"/>
  <c r="U254" i="7" s="1"/>
  <c r="U245" i="7" a="1"/>
  <c r="U245" i="7" s="1"/>
  <c r="U257" i="7"/>
  <c r="U253" i="7" a="1"/>
  <c r="U253" i="7" s="1"/>
  <c r="U272" i="7" a="1"/>
  <c r="U272" i="7" s="1"/>
  <c r="U241" i="7" a="1"/>
  <c r="U241" i="7" s="1"/>
  <c r="U243" i="7" a="1"/>
  <c r="U243" i="7" s="1"/>
  <c r="U264" i="7" a="1"/>
  <c r="U264" i="7" s="1"/>
  <c r="U276" i="7"/>
  <c r="Q2" i="6" s="1"/>
  <c r="U273" i="7" a="1"/>
  <c r="U273" i="7" s="1"/>
  <c r="U259" i="7" a="1"/>
  <c r="U259" i="7" s="1"/>
  <c r="U242" i="7" a="1"/>
  <c r="U242" i="7" s="1"/>
  <c r="U263" i="7" a="1"/>
  <c r="U263" i="7" s="1"/>
  <c r="U269" i="7" a="1"/>
  <c r="U269" i="7" s="1"/>
  <c r="U246" i="7" a="1"/>
  <c r="U246" i="7" s="1"/>
  <c r="U262" i="7" a="1"/>
  <c r="U262" i="7" s="1"/>
  <c r="U270" i="7" a="1"/>
  <c r="U270" i="7" s="1"/>
  <c r="U238" i="7"/>
  <c r="U258" i="7" a="1"/>
  <c r="U258" i="7" s="1"/>
  <c r="U251" i="7" a="1"/>
  <c r="U251" i="7" s="1"/>
  <c r="U265" i="7" a="1"/>
  <c r="U265" i="7" s="1"/>
  <c r="U250" i="7" a="1"/>
  <c r="U250" i="7" s="1"/>
  <c r="U240" i="7" a="1"/>
  <c r="U240" i="7" s="1"/>
  <c r="G52" i="6"/>
  <c r="G184" i="6"/>
  <c r="K147" i="7"/>
  <c r="G26" i="6"/>
  <c r="K146" i="7"/>
  <c r="AE263" i="7" a="1"/>
  <c r="AE263" i="7" s="1"/>
  <c r="AE252" i="7" a="1"/>
  <c r="AE252" i="7" s="1"/>
  <c r="AE250" i="7" a="1"/>
  <c r="AE250" i="7" s="1"/>
  <c r="AE242" i="7" a="1"/>
  <c r="AE242" i="7" s="1"/>
  <c r="AE273" i="7" a="1"/>
  <c r="AE273" i="7" s="1"/>
  <c r="AE269" i="7" a="1"/>
  <c r="AE269" i="7" s="1"/>
  <c r="AE244" i="7" a="1"/>
  <c r="AE244" i="7" s="1"/>
  <c r="AH241" i="7" a="1"/>
  <c r="AH241" i="7" s="1"/>
  <c r="AH258" i="7" a="1"/>
  <c r="AH258" i="7" s="1"/>
  <c r="AH276" i="7"/>
  <c r="AC2" i="6" s="1"/>
  <c r="AH262" i="7" a="1"/>
  <c r="AH262" i="7" s="1"/>
  <c r="AH254" i="7" a="1"/>
  <c r="AH254" i="7" s="1"/>
  <c r="AH243" i="7" a="1"/>
  <c r="AH243" i="7" s="1"/>
  <c r="AH240" i="7" a="1"/>
  <c r="AH240" i="7" s="1"/>
  <c r="AH260" i="7" a="1"/>
  <c r="AH260" i="7" s="1"/>
  <c r="S262" i="7" a="1"/>
  <c r="S262" i="7" s="1"/>
  <c r="S276" i="7"/>
  <c r="O2" i="6" s="1"/>
  <c r="S242" i="7" a="1"/>
  <c r="S242" i="7" s="1"/>
  <c r="O270" i="7" a="1"/>
  <c r="O270" i="7" s="1"/>
  <c r="O254" i="7" a="1"/>
  <c r="O254" i="7" s="1"/>
  <c r="C29" i="10"/>
  <c r="K46" i="7"/>
  <c r="K135" i="7"/>
  <c r="G21" i="6"/>
  <c r="AC273" i="7" a="1"/>
  <c r="AC273" i="7" s="1"/>
  <c r="AC253" i="7" a="1"/>
  <c r="AC253" i="7" s="1"/>
  <c r="AC251" i="7" a="1"/>
  <c r="AC251" i="7" s="1"/>
  <c r="AC261" i="7" a="1"/>
  <c r="AC261" i="7" s="1"/>
  <c r="AC243" i="7" a="1"/>
  <c r="AC243" i="7" s="1"/>
  <c r="AC238" i="7"/>
  <c r="G110" i="6"/>
  <c r="K149" i="7"/>
  <c r="K180" i="7"/>
  <c r="S270" i="7" a="1"/>
  <c r="S270" i="7" s="1"/>
  <c r="S257" i="7"/>
  <c r="S258" i="7" a="1"/>
  <c r="S258" i="7" s="1"/>
  <c r="S238" i="7"/>
  <c r="S244" i="7" a="1"/>
  <c r="S244" i="7" s="1"/>
  <c r="S252" i="7" a="1"/>
  <c r="S252" i="7" s="1"/>
  <c r="S245" i="7" a="1"/>
  <c r="S245" i="7" s="1"/>
  <c r="S253" i="7" a="1"/>
  <c r="S253" i="7" s="1"/>
  <c r="K29" i="7"/>
  <c r="K105" i="7"/>
  <c r="K8" i="7"/>
  <c r="O243" i="7" a="1"/>
  <c r="O243" i="7" s="1"/>
  <c r="O258" i="7" a="1"/>
  <c r="O258" i="7" s="1"/>
  <c r="O251" i="7" a="1"/>
  <c r="O251" i="7" s="1"/>
  <c r="O250" i="7" a="1"/>
  <c r="O250" i="7" s="1"/>
  <c r="O276" i="7"/>
  <c r="K2" i="6" s="1"/>
  <c r="O271" i="7" a="1"/>
  <c r="O271" i="7" s="1"/>
  <c r="O263" i="7" a="1"/>
  <c r="O263" i="7" s="1"/>
  <c r="K42" i="7"/>
  <c r="K56" i="7"/>
  <c r="G203" i="6"/>
  <c r="G120" i="6"/>
  <c r="AA1" i="6"/>
  <c r="AD22" i="20" s="1"/>
  <c r="F246" i="7" a="1"/>
  <c r="F246" i="7" s="1"/>
  <c r="E251" i="7" a="1"/>
  <c r="E251" i="7" s="1"/>
  <c r="E238" i="7"/>
  <c r="F241" i="7" a="1"/>
  <c r="F241" i="7" s="1"/>
  <c r="F251" i="7" a="1"/>
  <c r="F251" i="7" s="1"/>
  <c r="F240" i="7" a="1"/>
  <c r="F240" i="7" s="1"/>
  <c r="L269" i="7" a="1"/>
  <c r="L269" i="7" s="1"/>
  <c r="L261" i="7" a="1"/>
  <c r="L261" i="7" s="1"/>
  <c r="L244" i="7" a="1"/>
  <c r="L244" i="7" s="1"/>
  <c r="L245" i="7" a="1"/>
  <c r="L245" i="7" s="1"/>
  <c r="L264" i="7" a="1"/>
  <c r="L264" i="7" s="1"/>
  <c r="L270" i="7" a="1"/>
  <c r="L270" i="7" s="1"/>
  <c r="L241" i="7" a="1"/>
  <c r="L241" i="7" s="1"/>
  <c r="G49" i="6"/>
  <c r="G116" i="6"/>
  <c r="G101" i="6"/>
  <c r="K40" i="7"/>
  <c r="G179" i="6"/>
  <c r="G163" i="6"/>
  <c r="AB259" i="7" a="1"/>
  <c r="AB259" i="7" s="1"/>
  <c r="AB253" i="7" a="1"/>
  <c r="AB253" i="7" s="1"/>
  <c r="AB265" i="7" a="1"/>
  <c r="AB265" i="7" s="1"/>
  <c r="AB254" i="7" a="1"/>
  <c r="AB254" i="7" s="1"/>
  <c r="AB270" i="7" a="1"/>
  <c r="AB270" i="7" s="1"/>
  <c r="AB241" i="7" a="1"/>
  <c r="AB241" i="7" s="1"/>
  <c r="AF262" i="7" a="1"/>
  <c r="AF262" i="7" s="1"/>
  <c r="AF252" i="7" a="1"/>
  <c r="AF252" i="7" s="1"/>
  <c r="AF239" i="7" a="1"/>
  <c r="AF239" i="7" s="1"/>
  <c r="AF264" i="7" a="1"/>
  <c r="AF264" i="7" s="1"/>
  <c r="AF273" i="7" a="1"/>
  <c r="AF273" i="7" s="1"/>
  <c r="AF272" i="7" a="1"/>
  <c r="AF272" i="7" s="1"/>
  <c r="AF276" i="7"/>
  <c r="AA2" i="6" s="1"/>
  <c r="AF246" i="7" a="1"/>
  <c r="AF246" i="7" s="1"/>
  <c r="K32" i="7"/>
  <c r="R1" i="6"/>
  <c r="AD12" i="20" s="1"/>
  <c r="R3" i="6"/>
  <c r="AC12" i="20" s="1"/>
  <c r="G122" i="6"/>
  <c r="K194" i="7"/>
  <c r="O3" i="6"/>
  <c r="AC9" i="20" s="1"/>
  <c r="EC29" i="10"/>
  <c r="Z270" i="7" a="1"/>
  <c r="Z270" i="7" s="1"/>
  <c r="Z276" i="7"/>
  <c r="U2" i="6" s="1"/>
  <c r="Z254" i="7" a="1"/>
  <c r="Z254" i="7" s="1"/>
  <c r="Z240" i="7" a="1"/>
  <c r="Z240" i="7" s="1"/>
  <c r="Z244" i="7" a="1"/>
  <c r="Z244" i="7" s="1"/>
  <c r="Z241" i="7" a="1"/>
  <c r="Z241" i="7" s="1"/>
  <c r="Z257" i="7"/>
  <c r="K47" i="7"/>
  <c r="G19" i="6"/>
  <c r="K17" i="10"/>
  <c r="K67" i="7"/>
  <c r="G154" i="6"/>
  <c r="M258" i="7" a="1"/>
  <c r="M258" i="7" s="1"/>
  <c r="M259" i="7" a="1"/>
  <c r="M259" i="7" s="1"/>
  <c r="M239" i="7" a="1"/>
  <c r="M239" i="7" s="1"/>
  <c r="M254" i="7" a="1"/>
  <c r="M254" i="7" s="1"/>
  <c r="M244" i="7" a="1"/>
  <c r="M244" i="7" s="1"/>
  <c r="M273" i="7" a="1"/>
  <c r="M273" i="7" s="1"/>
  <c r="M262" i="7" a="1"/>
  <c r="M262" i="7" s="1"/>
  <c r="G169" i="6"/>
  <c r="G29" i="6"/>
  <c r="AS29" i="10"/>
  <c r="K103" i="7"/>
  <c r="K28" i="7"/>
  <c r="AB1" i="6"/>
  <c r="AD21" i="20" s="1"/>
  <c r="G30" i="6"/>
  <c r="G6" i="6"/>
  <c r="G51" i="6"/>
  <c r="H9" i="9"/>
  <c r="H21" i="9"/>
  <c r="H22" i="9" s="1"/>
  <c r="AA2" i="5"/>
  <c r="H33" i="9" a="1"/>
  <c r="H33" i="9" s="1"/>
  <c r="H13" i="9"/>
  <c r="H34" i="9"/>
  <c r="H6" i="9"/>
  <c r="H32" i="9" a="1"/>
  <c r="H32" i="9" s="1"/>
  <c r="G205" i="6"/>
  <c r="K181" i="7"/>
  <c r="G150" i="6"/>
  <c r="G42" i="6"/>
  <c r="G146" i="6"/>
  <c r="G61" i="6"/>
  <c r="K182" i="7"/>
  <c r="K126" i="7"/>
  <c r="K125" i="7"/>
  <c r="K175" i="7"/>
  <c r="N3" i="6"/>
  <c r="AC8" i="20" s="1"/>
  <c r="N1" i="6"/>
  <c r="AD8" i="20" s="1"/>
  <c r="AD261" i="7" a="1"/>
  <c r="AD261" i="7" s="1"/>
  <c r="AD253" i="7" a="1"/>
  <c r="AD253" i="7" s="1"/>
  <c r="AD257" i="7"/>
  <c r="AD269" i="7" a="1"/>
  <c r="AD269" i="7" s="1"/>
  <c r="AD276" i="7"/>
  <c r="Z2" i="6" s="1"/>
  <c r="AD243" i="7" a="1"/>
  <c r="AD243" i="7" s="1"/>
  <c r="AD241" i="7" a="1"/>
  <c r="AD241" i="7" s="1"/>
  <c r="K25" i="7"/>
  <c r="K164" i="7"/>
  <c r="G194" i="6"/>
  <c r="G200" i="6"/>
  <c r="Q1" i="6"/>
  <c r="AD11" i="20" s="1"/>
  <c r="Q3" i="6"/>
  <c r="AC11" i="20" s="1"/>
  <c r="G9" i="9"/>
  <c r="G33" i="9" a="1"/>
  <c r="G33" i="9" s="1"/>
  <c r="G13" i="9"/>
  <c r="G14" i="9" s="1"/>
  <c r="G34" i="9"/>
  <c r="G18" i="9"/>
  <c r="G32" i="9" a="1"/>
  <c r="G32" i="9" s="1"/>
  <c r="W2" i="5"/>
  <c r="G6" i="9"/>
  <c r="G21" i="9"/>
  <c r="G22" i="9" s="1"/>
  <c r="Q3" i="4"/>
  <c r="K59" i="7"/>
  <c r="G72" i="6"/>
  <c r="G208" i="6"/>
  <c r="C9" i="10"/>
  <c r="G149" i="6"/>
  <c r="K58" i="7"/>
  <c r="AE270" i="7" a="1"/>
  <c r="AE270" i="7" s="1"/>
  <c r="AE259" i="7" a="1"/>
  <c r="AE259" i="7" s="1"/>
  <c r="AE265" i="7" a="1"/>
  <c r="AE265" i="7" s="1"/>
  <c r="AE262" i="7" a="1"/>
  <c r="AE262" i="7" s="1"/>
  <c r="AE258" i="7" a="1"/>
  <c r="AE258" i="7" s="1"/>
  <c r="AE264" i="7" a="1"/>
  <c r="AE264" i="7" s="1"/>
  <c r="AE245" i="7" a="1"/>
  <c r="AE245" i="7" s="1"/>
  <c r="AH238" i="7"/>
  <c r="AH272" i="7" a="1"/>
  <c r="AH272" i="7" s="1"/>
  <c r="AH273" i="7" a="1"/>
  <c r="AH273" i="7" s="1"/>
  <c r="AH253" i="7" a="1"/>
  <c r="AH253" i="7" s="1"/>
  <c r="AH263" i="7" a="1"/>
  <c r="AH263" i="7" s="1"/>
  <c r="AH246" i="7" a="1"/>
  <c r="AH246" i="7" s="1"/>
  <c r="AH257" i="7"/>
  <c r="G152" i="6"/>
  <c r="Y272" i="7" a="1"/>
  <c r="Y272" i="7" s="1"/>
  <c r="Y238" i="7"/>
  <c r="Y241" i="7" a="1"/>
  <c r="Y241" i="7" s="1"/>
  <c r="Y251" i="7" a="1"/>
  <c r="Y251" i="7" s="1"/>
  <c r="Y269" i="7" a="1"/>
  <c r="Y269" i="7" s="1"/>
  <c r="Y271" i="7" a="1"/>
  <c r="Y271" i="7" s="1"/>
  <c r="Y245" i="7" a="1"/>
  <c r="Y245" i="7" s="1"/>
  <c r="Y239" i="7" a="1"/>
  <c r="Y239" i="7" s="1"/>
  <c r="Y242" i="7" a="1"/>
  <c r="Y242" i="7" s="1"/>
  <c r="Y243" i="7" a="1"/>
  <c r="Y243" i="7" s="1"/>
  <c r="Y258" i="7" a="1"/>
  <c r="Y258" i="7" s="1"/>
  <c r="Y257" i="7"/>
  <c r="Y273" i="7" a="1"/>
  <c r="Y273" i="7" s="1"/>
  <c r="Y253" i="7" a="1"/>
  <c r="Y253" i="7" s="1"/>
  <c r="Y259" i="7" a="1"/>
  <c r="Y259" i="7" s="1"/>
  <c r="Y270" i="7" a="1"/>
  <c r="Y270" i="7" s="1"/>
  <c r="Y260" i="7" a="1"/>
  <c r="Y260" i="7" s="1"/>
  <c r="Y244" i="7" a="1"/>
  <c r="Y244" i="7" s="1"/>
  <c r="Y264" i="7" a="1"/>
  <c r="Y264" i="7" s="1"/>
  <c r="Y240" i="7" a="1"/>
  <c r="Y240" i="7" s="1"/>
  <c r="Y250" i="7" a="1"/>
  <c r="Y250" i="7" s="1"/>
  <c r="Y263" i="7" a="1"/>
  <c r="Y263" i="7" s="1"/>
  <c r="Y252" i="7" a="1"/>
  <c r="Y252" i="7" s="1"/>
  <c r="Y262" i="7" a="1"/>
  <c r="Y262" i="7" s="1"/>
  <c r="Y276" i="7"/>
  <c r="Y246" i="7" a="1"/>
  <c r="Y246" i="7" s="1"/>
  <c r="Y261" i="7" a="1"/>
  <c r="Y261" i="7" s="1"/>
  <c r="Y265" i="7" a="1"/>
  <c r="Y265" i="7" s="1"/>
  <c r="Y254" i="7" a="1"/>
  <c r="Y254" i="7" s="1"/>
  <c r="S241" i="7" a="1"/>
  <c r="S241" i="7" s="1"/>
  <c r="S239" i="7" a="1"/>
  <c r="S239" i="7" s="1"/>
  <c r="S254" i="7" a="1"/>
  <c r="S254" i="7" s="1"/>
  <c r="S246" i="7" a="1"/>
  <c r="S246" i="7" s="1"/>
  <c r="S250" i="7" a="1"/>
  <c r="S250" i="7" s="1"/>
  <c r="S272" i="7" a="1"/>
  <c r="S272" i="7" s="1"/>
  <c r="S240" i="7" a="1"/>
  <c r="S240" i="7" s="1"/>
  <c r="K186" i="7"/>
  <c r="O245" i="7" a="1"/>
  <c r="O245" i="7" s="1"/>
  <c r="O253" i="7" a="1"/>
  <c r="O253" i="7" s="1"/>
  <c r="O264" i="7" a="1"/>
  <c r="O264" i="7" s="1"/>
  <c r="O259" i="7" a="1"/>
  <c r="O259" i="7" s="1"/>
  <c r="O262" i="7" a="1"/>
  <c r="O262" i="7" s="1"/>
  <c r="O244" i="7" a="1"/>
  <c r="O244" i="7" s="1"/>
  <c r="E241" i="7" a="1"/>
  <c r="E241" i="7" s="1"/>
  <c r="F238" i="7"/>
  <c r="E250" i="7" a="1"/>
  <c r="E250" i="7" s="1"/>
  <c r="E240" i="7" a="1"/>
  <c r="E240" i="7" s="1"/>
  <c r="E244" i="7" a="1"/>
  <c r="E244" i="7" s="1"/>
  <c r="F244" i="7" a="1"/>
  <c r="F244" i="7" s="1"/>
  <c r="E245" i="7" a="1"/>
  <c r="E245" i="7" s="1"/>
  <c r="L251" i="7" a="1"/>
  <c r="L251" i="7" s="1"/>
  <c r="L262" i="7" a="1"/>
  <c r="L262" i="7" s="1"/>
  <c r="L246" i="7" a="1"/>
  <c r="L246" i="7" s="1"/>
  <c r="L276" i="7"/>
  <c r="H2" i="6" s="1"/>
  <c r="L258" i="7" a="1"/>
  <c r="L258" i="7" s="1"/>
  <c r="L271" i="7" a="1"/>
  <c r="L271" i="7" s="1"/>
  <c r="L239" i="7" a="1"/>
  <c r="L239" i="7" s="1"/>
  <c r="L253" i="7" a="1"/>
  <c r="L253" i="7" s="1"/>
  <c r="K71" i="7"/>
  <c r="CO13" i="10"/>
  <c r="K5" i="7"/>
  <c r="N276" i="7"/>
  <c r="J2" i="6" s="1"/>
  <c r="N265" i="7" a="1"/>
  <c r="N265" i="7" s="1"/>
  <c r="N239" i="7" a="1"/>
  <c r="N239" i="7" s="1"/>
  <c r="N250" i="7" a="1"/>
  <c r="N250" i="7" s="1"/>
  <c r="N252" i="7" a="1"/>
  <c r="N252" i="7" s="1"/>
  <c r="N246" i="7" a="1"/>
  <c r="N246" i="7" s="1"/>
  <c r="N269" i="7" a="1"/>
  <c r="N269" i="7" s="1"/>
  <c r="N271" i="7" a="1"/>
  <c r="N271" i="7" s="1"/>
  <c r="N251" i="7" a="1"/>
  <c r="N251" i="7" s="1"/>
  <c r="N272" i="7" a="1"/>
  <c r="N272" i="7" s="1"/>
  <c r="N264" i="7" a="1"/>
  <c r="N264" i="7" s="1"/>
  <c r="N270" i="7" a="1"/>
  <c r="N270" i="7" s="1"/>
  <c r="N245" i="7" a="1"/>
  <c r="N245" i="7" s="1"/>
  <c r="N259" i="7" a="1"/>
  <c r="N259" i="7" s="1"/>
  <c r="N238" i="7"/>
  <c r="N273" i="7" a="1"/>
  <c r="N273" i="7" s="1"/>
  <c r="N258" i="7" a="1"/>
  <c r="N258" i="7" s="1"/>
  <c r="N263" i="7" a="1"/>
  <c r="N263" i="7" s="1"/>
  <c r="N253" i="7" a="1"/>
  <c r="N253" i="7" s="1"/>
  <c r="N242" i="7" a="1"/>
  <c r="N242" i="7" s="1"/>
  <c r="N261" i="7" a="1"/>
  <c r="N261" i="7" s="1"/>
  <c r="N244" i="7" a="1"/>
  <c r="N244" i="7" s="1"/>
  <c r="N243" i="7" a="1"/>
  <c r="N243" i="7" s="1"/>
  <c r="N257" i="7"/>
  <c r="N260" i="7" a="1"/>
  <c r="N260" i="7" s="1"/>
  <c r="N262" i="7" a="1"/>
  <c r="N262" i="7" s="1"/>
  <c r="N240" i="7" a="1"/>
  <c r="N240" i="7" s="1"/>
  <c r="N254" i="7" a="1"/>
  <c r="N254" i="7" s="1"/>
  <c r="N241" i="7" a="1"/>
  <c r="N241" i="7" s="1"/>
  <c r="K113" i="7"/>
  <c r="K172" i="7"/>
  <c r="K98" i="7"/>
  <c r="G43" i="6"/>
  <c r="AB239" i="7" a="1"/>
  <c r="AB239" i="7" s="1"/>
  <c r="AB276" i="7"/>
  <c r="W2" i="6" s="1"/>
  <c r="AB262" i="7" a="1"/>
  <c r="AB262" i="7" s="1"/>
  <c r="AB272" i="7" a="1"/>
  <c r="AB272" i="7" s="1"/>
  <c r="AB240" i="7" a="1"/>
  <c r="AB240" i="7" s="1"/>
  <c r="AB271" i="7" a="1"/>
  <c r="AB271" i="7" s="1"/>
  <c r="AB244" i="7" a="1"/>
  <c r="AB244" i="7" s="1"/>
  <c r="AF238" i="7"/>
  <c r="AF253" i="7" a="1"/>
  <c r="AF253" i="7" s="1"/>
  <c r="AF245" i="7" a="1"/>
  <c r="AF245" i="7" s="1"/>
  <c r="AF244" i="7" a="1"/>
  <c r="AF244" i="7" s="1"/>
  <c r="AF263" i="7" a="1"/>
  <c r="AF263" i="7" s="1"/>
  <c r="AF242" i="7" a="1"/>
  <c r="AF242" i="7" s="1"/>
  <c r="AF254" i="7" a="1"/>
  <c r="AF254" i="7" s="1"/>
  <c r="BC29" i="10"/>
  <c r="K119" i="7"/>
  <c r="AC1" i="6"/>
  <c r="AD23" i="20" s="1"/>
  <c r="AC3" i="6"/>
  <c r="AC23" i="20" s="1"/>
  <c r="Z239" i="7" a="1"/>
  <c r="Z239" i="7" s="1"/>
  <c r="Z263" i="7" a="1"/>
  <c r="Z263" i="7" s="1"/>
  <c r="Z264" i="7" a="1"/>
  <c r="Z264" i="7" s="1"/>
  <c r="Z258" i="7" a="1"/>
  <c r="Z258" i="7" s="1"/>
  <c r="Z252" i="7" a="1"/>
  <c r="Z252" i="7" s="1"/>
  <c r="Z242" i="7" a="1"/>
  <c r="Z242" i="7" s="1"/>
  <c r="Z269" i="7" a="1"/>
  <c r="Z269" i="7" s="1"/>
  <c r="K34" i="7"/>
  <c r="G70" i="6"/>
  <c r="M246" i="7" a="1"/>
  <c r="M246" i="7" s="1"/>
  <c r="M238" i="7"/>
  <c r="M241" i="7" a="1"/>
  <c r="M241" i="7" s="1"/>
  <c r="M271" i="7" a="1"/>
  <c r="M271" i="7" s="1"/>
  <c r="M269" i="7" a="1"/>
  <c r="M269" i="7" s="1"/>
  <c r="M243" i="7" a="1"/>
  <c r="M243" i="7" s="1"/>
  <c r="M257" i="7"/>
  <c r="K102" i="7"/>
  <c r="K26" i="7"/>
  <c r="G20" i="6"/>
  <c r="K156" i="7"/>
  <c r="G195" i="6"/>
  <c r="G57" i="6"/>
  <c r="G177" i="6"/>
  <c r="G210" i="6"/>
  <c r="K161" i="7"/>
  <c r="Z1" i="6"/>
  <c r="AD20" i="20" s="1"/>
  <c r="K70" i="7"/>
  <c r="G12" i="6"/>
  <c r="G188" i="6"/>
  <c r="K48" i="7"/>
  <c r="K154" i="7"/>
  <c r="K39" i="7"/>
  <c r="K143" i="7"/>
  <c r="K183" i="7"/>
  <c r="K62" i="7"/>
  <c r="G215" i="6"/>
  <c r="G119" i="6"/>
  <c r="K199" i="7"/>
  <c r="R271" i="7" a="1"/>
  <c r="R271" i="7" s="1"/>
  <c r="R269" i="7" a="1"/>
  <c r="R269" i="7" s="1"/>
  <c r="R257" i="7"/>
  <c r="R250" i="7" a="1"/>
  <c r="R250" i="7" s="1"/>
  <c r="R258" i="7" a="1"/>
  <c r="R258" i="7" s="1"/>
  <c r="R240" i="7" a="1"/>
  <c r="R240" i="7" s="1"/>
  <c r="R253" i="7" a="1"/>
  <c r="R253" i="7" s="1"/>
  <c r="R272" i="7" a="1"/>
  <c r="R272" i="7" s="1"/>
  <c r="R242" i="7" a="1"/>
  <c r="R242" i="7" s="1"/>
  <c r="R273" i="7" a="1"/>
  <c r="R273" i="7" s="1"/>
  <c r="R254" i="7" a="1"/>
  <c r="R254" i="7" s="1"/>
  <c r="R259" i="7" a="1"/>
  <c r="R259" i="7" s="1"/>
  <c r="R261" i="7" a="1"/>
  <c r="R261" i="7" s="1"/>
  <c r="R238" i="7"/>
  <c r="R246" i="7" a="1"/>
  <c r="R246" i="7" s="1"/>
  <c r="R265" i="7" a="1"/>
  <c r="R265" i="7" s="1"/>
  <c r="R241" i="7" a="1"/>
  <c r="R241" i="7" s="1"/>
  <c r="R270" i="7" a="1"/>
  <c r="R270" i="7" s="1"/>
  <c r="R262" i="7" a="1"/>
  <c r="R262" i="7" s="1"/>
  <c r="R264" i="7" a="1"/>
  <c r="R264" i="7" s="1"/>
  <c r="R245" i="7" a="1"/>
  <c r="R245" i="7" s="1"/>
  <c r="R252" i="7" a="1"/>
  <c r="R252" i="7" s="1"/>
  <c r="R251" i="7" a="1"/>
  <c r="R251" i="7" s="1"/>
  <c r="R239" i="7" a="1"/>
  <c r="R239" i="7" s="1"/>
  <c r="R260" i="7" a="1"/>
  <c r="R260" i="7" s="1"/>
  <c r="R263" i="7" a="1"/>
  <c r="R263" i="7" s="1"/>
  <c r="R244" i="7" a="1"/>
  <c r="R244" i="7" s="1"/>
  <c r="R243" i="7" a="1"/>
  <c r="R243" i="7" s="1"/>
  <c r="R276" i="7"/>
  <c r="N2" i="6" s="1"/>
  <c r="AD265" i="7" a="1"/>
  <c r="AD265" i="7" s="1"/>
  <c r="AD251" i="7" a="1"/>
  <c r="AD251" i="7" s="1"/>
  <c r="AD259" i="7" a="1"/>
  <c r="AD259" i="7" s="1"/>
  <c r="AD250" i="7" a="1"/>
  <c r="AD250" i="7" s="1"/>
  <c r="AD238" i="7"/>
  <c r="AD270" i="7" a="1"/>
  <c r="AD270" i="7" s="1"/>
  <c r="AD239" i="7" a="1"/>
  <c r="AD239" i="7" s="1"/>
  <c r="G170" i="6"/>
  <c r="K86" i="7"/>
  <c r="K191" i="7"/>
  <c r="FQ29" i="10"/>
  <c r="G40" i="6"/>
  <c r="K197" i="7"/>
  <c r="AK29" i="10"/>
  <c r="K69" i="7"/>
  <c r="EW29" i="10"/>
  <c r="S1" i="6"/>
  <c r="AD13" i="20" s="1"/>
  <c r="S3" i="6"/>
  <c r="AC13" i="20" s="1"/>
  <c r="K151" i="7"/>
  <c r="G34" i="6"/>
  <c r="K205" i="7"/>
  <c r="C13" i="10"/>
  <c r="AE272" i="7" a="1"/>
  <c r="AE272" i="7" s="1"/>
  <c r="AE261" i="7" a="1"/>
  <c r="AE261" i="7" s="1"/>
  <c r="AE240" i="7" a="1"/>
  <c r="AE240" i="7" s="1"/>
  <c r="AE260" i="7" a="1"/>
  <c r="AE260" i="7" s="1"/>
  <c r="AE239" i="7" a="1"/>
  <c r="AE239" i="7" s="1"/>
  <c r="AE246" i="7" a="1"/>
  <c r="AE246" i="7" s="1"/>
  <c r="AE238" i="7"/>
  <c r="AH251" i="7" a="1"/>
  <c r="AH251" i="7" s="1"/>
  <c r="AH264" i="7" a="1"/>
  <c r="AH264" i="7" s="1"/>
  <c r="AH265" i="7" a="1"/>
  <c r="AH265" i="7" s="1"/>
  <c r="AH271" i="7" a="1"/>
  <c r="AH271" i="7" s="1"/>
  <c r="AH245" i="7" a="1"/>
  <c r="AH245" i="7" s="1"/>
  <c r="AH259" i="7" a="1"/>
  <c r="AH259" i="7" s="1"/>
  <c r="AH244" i="7" a="1"/>
  <c r="AH244" i="7" s="1"/>
  <c r="O242" i="7" a="1"/>
  <c r="O242" i="7" s="1"/>
  <c r="E254" i="7" a="1"/>
  <c r="E254" i="7" s="1"/>
  <c r="E243" i="7" a="1"/>
  <c r="E243" i="7" s="1"/>
  <c r="E246" i="7" a="1"/>
  <c r="E246" i="7" s="1"/>
  <c r="F245" i="7" a="1"/>
  <c r="F245" i="7" s="1"/>
  <c r="F250" i="7" a="1"/>
  <c r="F250" i="7" s="1"/>
  <c r="E252" i="7" a="1"/>
  <c r="E252" i="7" s="1"/>
  <c r="E239" i="7" a="1"/>
  <c r="E239" i="7" s="1"/>
  <c r="L250" i="7" a="1"/>
  <c r="L250" i="7" s="1"/>
  <c r="L260" i="7" a="1"/>
  <c r="L260" i="7" s="1"/>
  <c r="L243" i="7" a="1"/>
  <c r="L243" i="7" s="1"/>
  <c r="L252" i="7" a="1"/>
  <c r="L252" i="7" s="1"/>
  <c r="L254" i="7" a="1"/>
  <c r="L254" i="7" s="1"/>
  <c r="L263" i="7" a="1"/>
  <c r="L263" i="7" s="1"/>
  <c r="L242" i="7" a="1"/>
  <c r="L242" i="7" s="1"/>
  <c r="G74" i="6"/>
  <c r="G8" i="6"/>
  <c r="J1" i="6"/>
  <c r="AD3" i="20" s="1"/>
  <c r="J3" i="6"/>
  <c r="AC3" i="20" s="1"/>
  <c r="G175" i="6"/>
  <c r="AB269" i="7" a="1"/>
  <c r="AB269" i="7" s="1"/>
  <c r="AB260" i="7" a="1"/>
  <c r="AB260" i="7" s="1"/>
  <c r="AB257" i="7"/>
  <c r="AB263" i="7" a="1"/>
  <c r="AB263" i="7" s="1"/>
  <c r="AB238" i="7"/>
  <c r="AB264" i="7" a="1"/>
  <c r="AB264" i="7" s="1"/>
  <c r="AB258" i="7" a="1"/>
  <c r="AB258" i="7" s="1"/>
  <c r="AF240" i="7" a="1"/>
  <c r="AF240" i="7" s="1"/>
  <c r="AF257" i="7"/>
  <c r="AF251" i="7" a="1"/>
  <c r="AF251" i="7" s="1"/>
  <c r="AF259" i="7" a="1"/>
  <c r="AF259" i="7" s="1"/>
  <c r="AF261" i="7" a="1"/>
  <c r="AF261" i="7" s="1"/>
  <c r="AF269" i="7" a="1"/>
  <c r="AF269" i="7" s="1"/>
  <c r="K65" i="7"/>
  <c r="G35" i="6"/>
  <c r="BC9" i="10"/>
  <c r="BC17" i="10"/>
  <c r="AG252" i="7" a="1"/>
  <c r="AG252" i="7" s="1"/>
  <c r="AG251" i="7" a="1"/>
  <c r="AG251" i="7" s="1"/>
  <c r="AG242" i="7" a="1"/>
  <c r="AG242" i="7" s="1"/>
  <c r="AG269" i="7" a="1"/>
  <c r="AG269" i="7" s="1"/>
  <c r="AG265" i="7" a="1"/>
  <c r="AG265" i="7" s="1"/>
  <c r="AG264" i="7" a="1"/>
  <c r="AG264" i="7" s="1"/>
  <c r="AG272" i="7" a="1"/>
  <c r="AG272" i="7" s="1"/>
  <c r="AG245" i="7" a="1"/>
  <c r="AG245" i="7" s="1"/>
  <c r="AG263" i="7" a="1"/>
  <c r="AG263" i="7" s="1"/>
  <c r="AG259" i="7" a="1"/>
  <c r="AG259" i="7" s="1"/>
  <c r="AG261" i="7" a="1"/>
  <c r="AG261" i="7" s="1"/>
  <c r="AG250" i="7" a="1"/>
  <c r="AG250" i="7" s="1"/>
  <c r="AG239" i="7" a="1"/>
  <c r="AG239" i="7" s="1"/>
  <c r="AG246" i="7" a="1"/>
  <c r="AG246" i="7" s="1"/>
  <c r="AG244" i="7" a="1"/>
  <c r="AG244" i="7" s="1"/>
  <c r="AG271" i="7" a="1"/>
  <c r="AG271" i="7" s="1"/>
  <c r="AG253" i="7" a="1"/>
  <c r="AG253" i="7" s="1"/>
  <c r="AG270" i="7" a="1"/>
  <c r="AG270" i="7" s="1"/>
  <c r="AG241" i="7" a="1"/>
  <c r="AG241" i="7" s="1"/>
  <c r="AG240" i="7" a="1"/>
  <c r="AG240" i="7" s="1"/>
  <c r="AG243" i="7" a="1"/>
  <c r="AG243" i="7" s="1"/>
  <c r="AG257" i="7"/>
  <c r="AG260" i="7" a="1"/>
  <c r="AG260" i="7" s="1"/>
  <c r="AG238" i="7"/>
  <c r="AG258" i="7" a="1"/>
  <c r="AG258" i="7" s="1"/>
  <c r="AG276" i="7"/>
  <c r="AB2" i="6" s="1"/>
  <c r="AG262" i="7" a="1"/>
  <c r="AG262" i="7" s="1"/>
  <c r="AG273" i="7" a="1"/>
  <c r="AG273" i="7" s="1"/>
  <c r="AG254" i="7" a="1"/>
  <c r="AG254" i="7" s="1"/>
  <c r="K127" i="7"/>
  <c r="G197" i="6"/>
  <c r="Z253" i="7" a="1"/>
  <c r="Z253" i="7" s="1"/>
  <c r="Z246" i="7" a="1"/>
  <c r="Z246" i="7" s="1"/>
  <c r="Z251" i="7" a="1"/>
  <c r="Z251" i="7" s="1"/>
  <c r="Z262" i="7" a="1"/>
  <c r="Z262" i="7" s="1"/>
  <c r="Z259" i="7" a="1"/>
  <c r="Z259" i="7" s="1"/>
  <c r="Z245" i="7" a="1"/>
  <c r="Z245" i="7" s="1"/>
  <c r="E9" i="9"/>
  <c r="E32" i="9" a="1"/>
  <c r="E32" i="9" s="1"/>
  <c r="E6" i="9"/>
  <c r="E33" i="9" a="1"/>
  <c r="E33" i="9" s="1"/>
  <c r="E34" i="9"/>
  <c r="E21" i="9"/>
  <c r="E22" i="9" s="1"/>
  <c r="E18" i="9"/>
  <c r="T2" i="5"/>
  <c r="E13" i="9"/>
  <c r="E14" i="9" s="1"/>
  <c r="K15" i="7"/>
  <c r="G50" i="6"/>
  <c r="K158" i="7"/>
  <c r="G96" i="6"/>
  <c r="G83" i="6"/>
  <c r="M264" i="7" a="1"/>
  <c r="M264" i="7" s="1"/>
  <c r="M272" i="7" a="1"/>
  <c r="M272" i="7" s="1"/>
  <c r="M245" i="7" a="1"/>
  <c r="M245" i="7" s="1"/>
  <c r="M240" i="7" a="1"/>
  <c r="M240" i="7" s="1"/>
  <c r="M263" i="7" a="1"/>
  <c r="M263" i="7" s="1"/>
  <c r="M270" i="7" a="1"/>
  <c r="M270" i="7" s="1"/>
  <c r="M251" i="7" a="1"/>
  <c r="M251" i="7" s="1"/>
  <c r="K23" i="7"/>
  <c r="G99" i="6"/>
  <c r="G186" i="6"/>
  <c r="K17" i="7"/>
  <c r="G159" i="6"/>
  <c r="K192" i="7"/>
  <c r="H1" i="6"/>
  <c r="AD2" i="20" s="1"/>
  <c r="K54" i="7"/>
  <c r="K174" i="7"/>
  <c r="K207" i="7"/>
  <c r="G164" i="6"/>
  <c r="G73" i="6"/>
  <c r="FG17" i="10"/>
  <c r="K9" i="7"/>
  <c r="K185" i="7"/>
  <c r="K3" i="7"/>
  <c r="G48" i="6"/>
  <c r="G58" i="6"/>
  <c r="G192" i="6"/>
  <c r="G117" i="6"/>
  <c r="G7" i="6"/>
  <c r="G157" i="6"/>
  <c r="K38" i="7"/>
  <c r="FG13" i="10"/>
  <c r="G90" i="6"/>
  <c r="G181" i="6"/>
  <c r="G65" i="6"/>
  <c r="G128" i="6"/>
  <c r="K43" i="7"/>
  <c r="K116" i="7"/>
  <c r="G202" i="6"/>
  <c r="DS13" i="10"/>
  <c r="G156" i="6"/>
  <c r="AD263" i="7" a="1"/>
  <c r="AD263" i="7" s="1"/>
  <c r="AD240" i="7" a="1"/>
  <c r="AD240" i="7" s="1"/>
  <c r="AD262" i="7" a="1"/>
  <c r="AD262" i="7" s="1"/>
  <c r="AD254" i="7" a="1"/>
  <c r="AD254" i="7" s="1"/>
  <c r="AD242" i="7" a="1"/>
  <c r="AD242" i="7" s="1"/>
  <c r="AD273" i="7" a="1"/>
  <c r="AD273" i="7" s="1"/>
  <c r="AD245" i="7" a="1"/>
  <c r="AD245" i="7" s="1"/>
  <c r="K167" i="7"/>
  <c r="G217" i="6"/>
  <c r="G89" i="6"/>
  <c r="W1" i="6"/>
  <c r="AD17" i="20" s="1"/>
  <c r="W3" i="6"/>
  <c r="AC17" i="20" s="1"/>
  <c r="K179" i="7"/>
  <c r="K49" i="7"/>
  <c r="K114" i="7"/>
  <c r="G62" i="6"/>
  <c r="G37" i="6"/>
  <c r="W240" i="7" a="1"/>
  <c r="W240" i="7" s="1"/>
  <c r="W264" i="7" a="1"/>
  <c r="W264" i="7" s="1"/>
  <c r="W253" i="7" a="1"/>
  <c r="W253" i="7" s="1"/>
  <c r="W245" i="7" a="1"/>
  <c r="W245" i="7" s="1"/>
  <c r="W272" i="7" a="1"/>
  <c r="W272" i="7" s="1"/>
  <c r="W270" i="7" a="1"/>
  <c r="W270" i="7" s="1"/>
  <c r="W254" i="7" a="1"/>
  <c r="W254" i="7" s="1"/>
  <c r="W258" i="7" a="1"/>
  <c r="W258" i="7" s="1"/>
  <c r="W271" i="7" a="1"/>
  <c r="W271" i="7" s="1"/>
  <c r="W257" i="7"/>
  <c r="W251" i="7" a="1"/>
  <c r="W251" i="7" s="1"/>
  <c r="W250" i="7" a="1"/>
  <c r="W250" i="7" s="1"/>
  <c r="W242" i="7" a="1"/>
  <c r="W242" i="7" s="1"/>
  <c r="W269" i="7" a="1"/>
  <c r="W269" i="7" s="1"/>
  <c r="W265" i="7" a="1"/>
  <c r="W265" i="7" s="1"/>
  <c r="W246" i="7" a="1"/>
  <c r="W246" i="7" s="1"/>
  <c r="W252" i="7" a="1"/>
  <c r="W252" i="7" s="1"/>
  <c r="W276" i="7"/>
  <c r="S2" i="6" s="1"/>
  <c r="W241" i="7" a="1"/>
  <c r="W241" i="7" s="1"/>
  <c r="W262" i="7" a="1"/>
  <c r="W262" i="7" s="1"/>
  <c r="W263" i="7" a="1"/>
  <c r="W263" i="7" s="1"/>
  <c r="W238" i="7"/>
  <c r="W261" i="7" a="1"/>
  <c r="W261" i="7" s="1"/>
  <c r="W243" i="7" a="1"/>
  <c r="W243" i="7" s="1"/>
  <c r="W259" i="7" a="1"/>
  <c r="W259" i="7" s="1"/>
  <c r="W260" i="7" a="1"/>
  <c r="W260" i="7" s="1"/>
  <c r="W244" i="7" a="1"/>
  <c r="W244" i="7" s="1"/>
  <c r="W239" i="7" a="1"/>
  <c r="W239" i="7" s="1"/>
  <c r="W273" i="7" a="1"/>
  <c r="W273" i="7" s="1"/>
  <c r="K31" i="7"/>
  <c r="K9" i="10"/>
  <c r="G53" i="6"/>
  <c r="FQ9" i="10"/>
  <c r="AE254" i="7" a="1"/>
  <c r="AE254" i="7" s="1"/>
  <c r="AE253" i="7" a="1"/>
  <c r="AE253" i="7" s="1"/>
  <c r="AE241" i="7" a="1"/>
  <c r="AE241" i="7" s="1"/>
  <c r="AE243" i="7" a="1"/>
  <c r="AE243" i="7" s="1"/>
  <c r="AE271" i="7" a="1"/>
  <c r="AE271" i="7" s="1"/>
  <c r="AE257" i="7"/>
  <c r="AE251" i="7" a="1"/>
  <c r="AE251" i="7" s="1"/>
  <c r="AH239" i="7" a="1"/>
  <c r="AH239" i="7" s="1"/>
  <c r="AH250" i="7" a="1"/>
  <c r="AH250" i="7" s="1"/>
  <c r="AH269" i="7" a="1"/>
  <c r="AH269" i="7" s="1"/>
  <c r="AH252" i="7" a="1"/>
  <c r="AH252" i="7" s="1"/>
  <c r="AH261" i="7" a="1"/>
  <c r="AH261" i="7" s="1"/>
  <c r="AH270" i="7" a="1"/>
  <c r="AH270" i="7" s="1"/>
  <c r="F14" i="9" l="1"/>
  <c r="T2" i="6"/>
  <c r="G10" i="9"/>
  <c r="H18" i="9"/>
  <c r="H14" i="9"/>
  <c r="H10" i="9"/>
  <c r="G30" i="9"/>
  <c r="E10" i="9"/>
  <c r="H30" i="9"/>
  <c r="E255" i="7" a="1"/>
  <c r="E255" i="7" s="1"/>
  <c r="F30" i="9"/>
  <c r="F10" i="9"/>
  <c r="F255" i="7" a="1"/>
  <c r="F255" i="7" s="1"/>
  <c r="J6" i="9"/>
  <c r="C238" i="7"/>
  <c r="D238" i="7"/>
  <c r="C239" i="7"/>
  <c r="D239" i="7"/>
  <c r="J8" i="9"/>
  <c r="J21" i="9"/>
  <c r="C246" i="7"/>
  <c r="D246" i="7"/>
  <c r="C244" i="7"/>
  <c r="D244" i="7"/>
  <c r="J17" i="9"/>
  <c r="J12" i="9"/>
  <c r="C241" i="7"/>
  <c r="D241" i="7"/>
  <c r="D251" i="7"/>
  <c r="C251" i="7"/>
  <c r="J29" i="9"/>
  <c r="D253" i="7"/>
  <c r="J33" i="9"/>
  <c r="C253" i="7"/>
  <c r="J32" i="9"/>
  <c r="C252" i="7"/>
  <c r="D252" i="7"/>
  <c r="J16" i="9"/>
  <c r="D243" i="7"/>
  <c r="C243" i="7"/>
  <c r="J9" i="9"/>
  <c r="C240" i="7"/>
  <c r="D240" i="7"/>
  <c r="J13" i="9"/>
  <c r="C242" i="7"/>
  <c r="D242" i="7"/>
  <c r="J34" i="9"/>
  <c r="D254" i="7"/>
  <c r="C254" i="7"/>
  <c r="J20" i="9"/>
  <c r="D245" i="7"/>
  <c r="C245" i="7"/>
  <c r="D250" i="7"/>
  <c r="J28" i="9"/>
  <c r="C250" i="7"/>
  <c r="J22" i="9" l="1"/>
  <c r="J30" i="9"/>
  <c r="J18" i="9"/>
  <c r="C255" i="7"/>
  <c r="D255" i="7"/>
  <c r="K28" i="9"/>
  <c r="G250" i="7"/>
  <c r="L28" i="9" s="1"/>
  <c r="H245" i="7"/>
  <c r="I20" i="9"/>
  <c r="I32" i="9"/>
  <c r="H252" i="7"/>
  <c r="H251" i="7"/>
  <c r="I29" i="9"/>
  <c r="G246" i="7"/>
  <c r="L21" i="9" s="1"/>
  <c r="K21" i="9"/>
  <c r="K8" i="9"/>
  <c r="G239" i="7"/>
  <c r="L8" i="9" s="1"/>
  <c r="H238" i="7"/>
  <c r="I6" i="9"/>
  <c r="I13" i="9"/>
  <c r="H242" i="7"/>
  <c r="K16" i="9"/>
  <c r="G243" i="7"/>
  <c r="L16" i="9" s="1"/>
  <c r="G252" i="7"/>
  <c r="L32" i="9" s="1"/>
  <c r="K32" i="9"/>
  <c r="I33" i="9"/>
  <c r="H253" i="7"/>
  <c r="I12" i="9"/>
  <c r="H241" i="7"/>
  <c r="I17" i="9"/>
  <c r="H244" i="7"/>
  <c r="K6" i="9"/>
  <c r="G238" i="7"/>
  <c r="L6" i="9" s="1"/>
  <c r="I28" i="9"/>
  <c r="H250" i="7"/>
  <c r="K34" i="9"/>
  <c r="G254" i="7"/>
  <c r="L34" i="9" s="1"/>
  <c r="K13" i="9"/>
  <c r="G242" i="7"/>
  <c r="L13" i="9" s="1"/>
  <c r="I9" i="9"/>
  <c r="H240" i="7"/>
  <c r="I16" i="9"/>
  <c r="H243" i="7"/>
  <c r="G241" i="7"/>
  <c r="L12" i="9" s="1"/>
  <c r="K12" i="9"/>
  <c r="K17" i="9"/>
  <c r="G244" i="7"/>
  <c r="L17" i="9" s="1"/>
  <c r="J10" i="9"/>
  <c r="H255" i="7"/>
  <c r="K20" i="9"/>
  <c r="G245" i="7"/>
  <c r="L20" i="9" s="1"/>
  <c r="H254" i="7"/>
  <c r="I34" i="9"/>
  <c r="G240" i="7"/>
  <c r="L9" i="9" s="1"/>
  <c r="K9" i="9"/>
  <c r="K33" i="9"/>
  <c r="G253" i="7"/>
  <c r="L33" i="9" s="1"/>
  <c r="G251" i="7"/>
  <c r="L29" i="9" s="1"/>
  <c r="K29" i="9"/>
  <c r="J14" i="9"/>
  <c r="H246" i="7"/>
  <c r="I21" i="9"/>
  <c r="I8" i="9"/>
  <c r="H239" i="7"/>
  <c r="G255" i="7" l="1"/>
  <c r="M224" i="3" l="1"/>
  <c r="M230" i="3"/>
  <c r="M226" i="3"/>
  <c r="J232" i="20"/>
  <c r="M220" i="3"/>
  <c r="M221" i="3"/>
  <c r="M213" i="3"/>
  <c r="M219" i="3"/>
  <c r="M231" i="3"/>
  <c r="M215" i="3"/>
  <c r="M214" i="3"/>
  <c r="M225" i="3"/>
  <c r="M212" i="3"/>
  <c r="M218" i="3"/>
  <c r="M223" i="3"/>
  <c r="M216" i="3"/>
  <c r="M229" i="3"/>
  <c r="M222" i="3"/>
  <c r="M217" i="3"/>
  <c r="M227" i="3"/>
  <c r="M228" i="3"/>
  <c r="M115" i="3"/>
  <c r="M36" i="3"/>
  <c r="M100" i="3"/>
  <c r="M109" i="3"/>
  <c r="M108" i="3"/>
  <c r="M66" i="3"/>
  <c r="M111" i="3"/>
  <c r="M72" i="3"/>
  <c r="M88" i="3"/>
  <c r="M77" i="3"/>
  <c r="M78" i="3"/>
  <c r="M85" i="3"/>
  <c r="M91" i="3"/>
  <c r="M52" i="3"/>
  <c r="M7" i="3"/>
  <c r="M107" i="3"/>
  <c r="M45" i="3"/>
  <c r="M67" i="3"/>
  <c r="M16" i="3"/>
  <c r="M21" i="3"/>
  <c r="M31" i="3"/>
  <c r="M53" i="3"/>
  <c r="M73" i="3"/>
  <c r="M76" i="3"/>
  <c r="M44" i="3"/>
  <c r="M25" i="3"/>
  <c r="M59" i="3"/>
  <c r="M71" i="3"/>
  <c r="M126" i="3"/>
  <c r="M123" i="3"/>
  <c r="M75" i="3"/>
  <c r="M103" i="3"/>
  <c r="M58" i="3"/>
  <c r="M5" i="3"/>
  <c r="M116" i="3"/>
  <c r="M29" i="3"/>
  <c r="M98" i="3"/>
  <c r="M39" i="3"/>
  <c r="M173" i="3"/>
  <c r="M176" i="3"/>
  <c r="M117" i="3"/>
  <c r="M113" i="3"/>
  <c r="M28" i="3"/>
  <c r="M17" i="3"/>
  <c r="M27" i="3"/>
  <c r="M49" i="3"/>
  <c r="M43" i="3"/>
  <c r="M122" i="3"/>
  <c r="M93" i="3"/>
  <c r="M32" i="3"/>
  <c r="M55" i="3"/>
  <c r="M79" i="3"/>
  <c r="M94" i="3"/>
  <c r="M54" i="3"/>
  <c r="M64" i="3"/>
  <c r="M134" i="3"/>
  <c r="M90" i="3"/>
  <c r="M106" i="3"/>
  <c r="M14" i="3"/>
  <c r="M105" i="3"/>
  <c r="M112" i="3"/>
  <c r="M101" i="3"/>
  <c r="M84" i="3"/>
  <c r="M24" i="3"/>
  <c r="M132" i="3"/>
  <c r="M23" i="3"/>
  <c r="M128" i="3"/>
  <c r="M4" i="3"/>
  <c r="M74" i="3"/>
  <c r="M70" i="3"/>
  <c r="M22" i="3"/>
  <c r="M149" i="3"/>
  <c r="M56" i="3"/>
  <c r="M33" i="3"/>
  <c r="M51" i="3"/>
  <c r="M65" i="3"/>
  <c r="M92" i="3"/>
  <c r="M104" i="3"/>
  <c r="M26" i="3"/>
  <c r="M119" i="3"/>
  <c r="M60" i="3"/>
  <c r="M154" i="3"/>
  <c r="M81" i="3"/>
  <c r="M9" i="3"/>
  <c r="M97" i="3"/>
  <c r="M99" i="3"/>
  <c r="M19" i="3"/>
  <c r="M57" i="3"/>
  <c r="M10" i="3"/>
  <c r="M69" i="3"/>
  <c r="M30" i="3"/>
  <c r="M8" i="3"/>
  <c r="M38" i="3"/>
  <c r="M18" i="3"/>
  <c r="M102" i="3"/>
  <c r="M48" i="3"/>
  <c r="M155" i="3"/>
  <c r="M47" i="3"/>
  <c r="M87" i="3"/>
  <c r="M140" i="3"/>
  <c r="M110" i="3"/>
  <c r="M6" i="3"/>
  <c r="M46" i="3"/>
  <c r="M202" i="3"/>
  <c r="M86" i="3"/>
  <c r="M150" i="3"/>
  <c r="M68" i="3"/>
  <c r="M37" i="3"/>
  <c r="M50" i="3"/>
  <c r="M190" i="3"/>
  <c r="M95" i="3"/>
  <c r="M15" i="3"/>
  <c r="M120" i="3"/>
  <c r="M42" i="3"/>
  <c r="M20" i="3"/>
  <c r="M118" i="3"/>
  <c r="M35" i="3"/>
  <c r="M83" i="3"/>
  <c r="M209" i="3"/>
  <c r="M96" i="3"/>
  <c r="M80" i="3"/>
  <c r="M41" i="3"/>
  <c r="M171" i="3"/>
  <c r="M34" i="3"/>
  <c r="M145" i="3"/>
  <c r="M82" i="3"/>
  <c r="M13" i="3"/>
  <c r="M63" i="3"/>
  <c r="M191" i="3"/>
  <c r="M40" i="3"/>
  <c r="M11" i="3"/>
  <c r="M138" i="3"/>
  <c r="M89" i="3"/>
  <c r="M12" i="3"/>
  <c r="M121" i="3"/>
  <c r="M3" i="3"/>
  <c r="M114" i="3"/>
  <c r="M180" i="3"/>
  <c r="M189" i="3"/>
  <c r="M170" i="3"/>
  <c r="M204" i="3"/>
  <c r="M146" i="3"/>
  <c r="M160" i="3"/>
  <c r="M137" i="3"/>
  <c r="M133" i="3"/>
  <c r="M131" i="3"/>
  <c r="M168" i="3"/>
  <c r="M178" i="3"/>
  <c r="M186" i="3"/>
  <c r="M139" i="3"/>
  <c r="M169" i="3"/>
  <c r="M124" i="3"/>
  <c r="M153" i="3"/>
  <c r="M181" i="3"/>
  <c r="M205" i="3"/>
  <c r="M185" i="3"/>
  <c r="M188" i="3"/>
  <c r="M166" i="3"/>
  <c r="M159" i="3"/>
  <c r="M127" i="3"/>
  <c r="M156" i="3"/>
  <c r="M152" i="3"/>
  <c r="M148" i="3"/>
  <c r="M136" i="3"/>
  <c r="M158" i="3"/>
  <c r="M200" i="3"/>
  <c r="M187" i="3"/>
  <c r="M141" i="3"/>
  <c r="M167" i="3"/>
  <c r="M177" i="3"/>
  <c r="M164" i="3"/>
  <c r="M207" i="3"/>
  <c r="M184" i="3"/>
  <c r="M194" i="3"/>
  <c r="M208" i="3"/>
  <c r="M162" i="3"/>
  <c r="M179" i="3"/>
  <c r="M157" i="3"/>
  <c r="M175" i="3"/>
  <c r="M172" i="3"/>
  <c r="M129" i="3"/>
  <c r="M151" i="3"/>
  <c r="M210" i="3"/>
  <c r="M161" i="3"/>
  <c r="M142" i="3"/>
  <c r="M143" i="3"/>
  <c r="M193" i="3"/>
  <c r="M165" i="3"/>
  <c r="M196" i="3"/>
  <c r="M183" i="3"/>
  <c r="M192" i="3"/>
  <c r="M201" i="3"/>
  <c r="M135" i="3"/>
  <c r="M182" i="3"/>
  <c r="M125" i="3"/>
  <c r="M130" i="3"/>
  <c r="M174" i="3"/>
  <c r="M203" i="3"/>
  <c r="M211" i="3"/>
  <c r="M197" i="3"/>
  <c r="M163" i="3"/>
  <c r="M144" i="3"/>
  <c r="M147" i="3"/>
  <c r="M195" i="3"/>
  <c r="M206" i="3"/>
  <c r="M199" i="3"/>
  <c r="M62" i="3"/>
  <c r="M198" i="3"/>
  <c r="M61" i="3"/>
  <c r="J199" i="20" l="1"/>
  <c r="I201" i="5"/>
  <c r="J199" i="7"/>
  <c r="K213" i="4"/>
  <c r="J182" i="7"/>
  <c r="K196" i="4"/>
  <c r="I184" i="5"/>
  <c r="J182" i="20"/>
  <c r="K165" i="4"/>
  <c r="I153" i="5"/>
  <c r="J151" i="7"/>
  <c r="J151" i="20"/>
  <c r="K208" i="4"/>
  <c r="J194" i="20"/>
  <c r="I196" i="5"/>
  <c r="J194" i="7"/>
  <c r="J200" i="7"/>
  <c r="J200" i="20"/>
  <c r="I202" i="5"/>
  <c r="K214" i="4"/>
  <c r="K166" i="4"/>
  <c r="J152" i="7"/>
  <c r="I154" i="5"/>
  <c r="J152" i="20"/>
  <c r="J166" i="7"/>
  <c r="I168" i="5"/>
  <c r="K180" i="4"/>
  <c r="J166" i="20"/>
  <c r="I183" i="5"/>
  <c r="K195" i="4"/>
  <c r="J181" i="7"/>
  <c r="J181" i="20"/>
  <c r="K153" i="4"/>
  <c r="J139" i="20"/>
  <c r="J139" i="7"/>
  <c r="I141" i="5"/>
  <c r="I133" i="5"/>
  <c r="J131" i="20"/>
  <c r="K145" i="4"/>
  <c r="J131" i="7"/>
  <c r="J146" i="20"/>
  <c r="I148" i="5"/>
  <c r="K160" i="4"/>
  <c r="J146" i="7"/>
  <c r="J180" i="7"/>
  <c r="K194" i="4"/>
  <c r="J180" i="20"/>
  <c r="I182" i="5"/>
  <c r="J12" i="7"/>
  <c r="K26" i="4"/>
  <c r="I14" i="5"/>
  <c r="J12" i="20"/>
  <c r="J40" i="7"/>
  <c r="K54" i="4"/>
  <c r="I42" i="5"/>
  <c r="J40" i="20"/>
  <c r="J82" i="7"/>
  <c r="K96" i="4"/>
  <c r="I84" i="5"/>
  <c r="J82" i="20"/>
  <c r="I43" i="5"/>
  <c r="J41" i="20"/>
  <c r="J41" i="7"/>
  <c r="K55" i="4"/>
  <c r="K97" i="4"/>
  <c r="J83" i="20"/>
  <c r="J83" i="7"/>
  <c r="I85" i="5"/>
  <c r="J42" i="20"/>
  <c r="I44" i="5"/>
  <c r="J42" i="7"/>
  <c r="K56" i="4"/>
  <c r="J190" i="7"/>
  <c r="J190" i="20"/>
  <c r="K204" i="4"/>
  <c r="I192" i="5"/>
  <c r="J150" i="7"/>
  <c r="K164" i="4"/>
  <c r="I152" i="5"/>
  <c r="J150" i="20"/>
  <c r="J6" i="20"/>
  <c r="J6" i="7"/>
  <c r="I8" i="5"/>
  <c r="K20" i="4"/>
  <c r="K61" i="4"/>
  <c r="J47" i="20"/>
  <c r="J47" i="7"/>
  <c r="I49" i="5"/>
  <c r="J18" i="20"/>
  <c r="J18" i="7"/>
  <c r="K32" i="4"/>
  <c r="I20" i="5"/>
  <c r="I71" i="5"/>
  <c r="J69" i="7"/>
  <c r="K83" i="4"/>
  <c r="J69" i="20"/>
  <c r="K113" i="4"/>
  <c r="I101" i="5"/>
  <c r="J99" i="7"/>
  <c r="J99" i="20"/>
  <c r="J154" i="20"/>
  <c r="K168" i="4"/>
  <c r="J154" i="7"/>
  <c r="I156" i="5"/>
  <c r="I106" i="5"/>
  <c r="J104" i="7"/>
  <c r="K118" i="4"/>
  <c r="J104" i="20"/>
  <c r="I35" i="5"/>
  <c r="J33" i="20"/>
  <c r="K47" i="4"/>
  <c r="J33" i="7"/>
  <c r="J70" i="20"/>
  <c r="I72" i="5"/>
  <c r="J70" i="7"/>
  <c r="K84" i="4"/>
  <c r="K37" i="4"/>
  <c r="J23" i="20"/>
  <c r="J23" i="7"/>
  <c r="I25" i="5"/>
  <c r="K115" i="4"/>
  <c r="J101" i="7"/>
  <c r="J101" i="20"/>
  <c r="I103" i="5"/>
  <c r="K120" i="4"/>
  <c r="I108" i="5"/>
  <c r="J106" i="20"/>
  <c r="J106" i="7"/>
  <c r="J54" i="20"/>
  <c r="I56" i="5"/>
  <c r="J54" i="7"/>
  <c r="K68" i="4"/>
  <c r="J43" i="7"/>
  <c r="K57" i="4"/>
  <c r="J43" i="20"/>
  <c r="I45" i="5"/>
  <c r="I30" i="5"/>
  <c r="J28" i="20"/>
  <c r="J28" i="7"/>
  <c r="K42" i="4"/>
  <c r="J173" i="20"/>
  <c r="K187" i="4"/>
  <c r="J173" i="7"/>
  <c r="I175" i="5"/>
  <c r="J116" i="20"/>
  <c r="J116" i="7"/>
  <c r="K130" i="4"/>
  <c r="I118" i="5"/>
  <c r="J75" i="7"/>
  <c r="K89" i="4"/>
  <c r="I77" i="5"/>
  <c r="J75" i="20"/>
  <c r="J59" i="20"/>
  <c r="K73" i="4"/>
  <c r="J59" i="7"/>
  <c r="I61" i="5"/>
  <c r="K87" i="4"/>
  <c r="I75" i="5"/>
  <c r="J73" i="20"/>
  <c r="J73" i="7"/>
  <c r="J16" i="20"/>
  <c r="J16" i="7"/>
  <c r="K30" i="4"/>
  <c r="I18" i="5"/>
  <c r="J7" i="20"/>
  <c r="K21" i="4"/>
  <c r="J7" i="7"/>
  <c r="I9" i="5"/>
  <c r="I80" i="5"/>
  <c r="J78" i="20"/>
  <c r="K92" i="4"/>
  <c r="J78" i="7"/>
  <c r="J111" i="20"/>
  <c r="J111" i="7"/>
  <c r="K125" i="4"/>
  <c r="I113" i="5"/>
  <c r="I102" i="5"/>
  <c r="J100" i="20"/>
  <c r="J100" i="7"/>
  <c r="K114" i="4"/>
  <c r="J227" i="20"/>
  <c r="J227" i="7"/>
  <c r="I229" i="5"/>
  <c r="K241" i="4"/>
  <c r="J216" i="20"/>
  <c r="I218" i="5"/>
  <c r="J216" i="7"/>
  <c r="K230" i="4"/>
  <c r="J225" i="20"/>
  <c r="I227" i="5"/>
  <c r="J225" i="7"/>
  <c r="K239" i="4"/>
  <c r="J219" i="20"/>
  <c r="I221" i="5"/>
  <c r="J219" i="7"/>
  <c r="K233" i="4"/>
  <c r="V232" i="20"/>
  <c r="U232" i="20"/>
  <c r="J62" i="20"/>
  <c r="J62" i="7"/>
  <c r="K76" i="4"/>
  <c r="I64" i="5"/>
  <c r="K217" i="4"/>
  <c r="I205" i="5"/>
  <c r="J203" i="20"/>
  <c r="J203" i="7"/>
  <c r="J143" i="7"/>
  <c r="K157" i="4"/>
  <c r="I145" i="5"/>
  <c r="J143" i="20"/>
  <c r="J177" i="20"/>
  <c r="I179" i="5"/>
  <c r="K191" i="4"/>
  <c r="J177" i="7"/>
  <c r="K75" i="4"/>
  <c r="J61" i="7"/>
  <c r="I63" i="5"/>
  <c r="J61" i="20"/>
  <c r="J206" i="7"/>
  <c r="K220" i="4"/>
  <c r="I208" i="5"/>
  <c r="J206" i="20"/>
  <c r="K177" i="4"/>
  <c r="I165" i="5"/>
  <c r="J163" i="20"/>
  <c r="J163" i="7"/>
  <c r="J174" i="7"/>
  <c r="K188" i="4"/>
  <c r="J174" i="20"/>
  <c r="I176" i="5"/>
  <c r="J135" i="7"/>
  <c r="J135" i="20"/>
  <c r="K149" i="4"/>
  <c r="I137" i="5"/>
  <c r="I198" i="5"/>
  <c r="J196" i="7"/>
  <c r="K210" i="4"/>
  <c r="J196" i="20"/>
  <c r="J142" i="20"/>
  <c r="I144" i="5"/>
  <c r="K156" i="4"/>
  <c r="J142" i="7"/>
  <c r="I131" i="5"/>
  <c r="K143" i="4"/>
  <c r="J129" i="20"/>
  <c r="J129" i="7"/>
  <c r="J179" i="7"/>
  <c r="K193" i="4"/>
  <c r="J179" i="20"/>
  <c r="I181" i="5"/>
  <c r="I186" i="5"/>
  <c r="J184" i="7"/>
  <c r="J184" i="20"/>
  <c r="K198" i="4"/>
  <c r="J167" i="7"/>
  <c r="K181" i="4"/>
  <c r="J167" i="20"/>
  <c r="I169" i="5"/>
  <c r="J158" i="20"/>
  <c r="J158" i="7"/>
  <c r="I160" i="5"/>
  <c r="K172" i="4"/>
  <c r="J156" i="7"/>
  <c r="I158" i="5"/>
  <c r="K170" i="4"/>
  <c r="J156" i="20"/>
  <c r="J188" i="20"/>
  <c r="K202" i="4"/>
  <c r="I190" i="5"/>
  <c r="J188" i="7"/>
  <c r="K167" i="4"/>
  <c r="I155" i="5"/>
  <c r="J153" i="7"/>
  <c r="J153" i="20"/>
  <c r="J186" i="20"/>
  <c r="I188" i="5"/>
  <c r="K200" i="4"/>
  <c r="J186" i="7"/>
  <c r="J133" i="20"/>
  <c r="J133" i="7"/>
  <c r="I135" i="5"/>
  <c r="K147" i="4"/>
  <c r="I206" i="5"/>
  <c r="J204" i="20"/>
  <c r="K218" i="4"/>
  <c r="J204" i="7"/>
  <c r="K128" i="4"/>
  <c r="I116" i="5"/>
  <c r="J114" i="20"/>
  <c r="J114" i="7"/>
  <c r="J89" i="20"/>
  <c r="J89" i="7"/>
  <c r="K103" i="4"/>
  <c r="I91" i="5"/>
  <c r="J191" i="20"/>
  <c r="I193" i="5"/>
  <c r="J191" i="7"/>
  <c r="K205" i="4"/>
  <c r="K159" i="4"/>
  <c r="J145" i="7"/>
  <c r="J145" i="20"/>
  <c r="I147" i="5"/>
  <c r="I82" i="5"/>
  <c r="J80" i="7"/>
  <c r="K94" i="4"/>
  <c r="J80" i="20"/>
  <c r="J35" i="20"/>
  <c r="J35" i="7"/>
  <c r="I37" i="5"/>
  <c r="K49" i="4"/>
  <c r="I122" i="5"/>
  <c r="K134" i="4"/>
  <c r="J120" i="20"/>
  <c r="J120" i="7"/>
  <c r="I52" i="5"/>
  <c r="J50" i="7"/>
  <c r="J50" i="20"/>
  <c r="K64" i="4"/>
  <c r="I88" i="5"/>
  <c r="J86" i="20"/>
  <c r="J86" i="7"/>
  <c r="K100" i="4"/>
  <c r="K124" i="4"/>
  <c r="J110" i="20"/>
  <c r="J110" i="7"/>
  <c r="I112" i="5"/>
  <c r="J155" i="7"/>
  <c r="K169" i="4"/>
  <c r="I157" i="5"/>
  <c r="J155" i="20"/>
  <c r="I40" i="5"/>
  <c r="J38" i="20"/>
  <c r="J38" i="7"/>
  <c r="K52" i="4"/>
  <c r="J10" i="7"/>
  <c r="K24" i="4"/>
  <c r="I12" i="5"/>
  <c r="J10" i="20"/>
  <c r="J97" i="7"/>
  <c r="K111" i="4"/>
  <c r="I99" i="5"/>
  <c r="J97" i="20"/>
  <c r="J60" i="7"/>
  <c r="I62" i="5"/>
  <c r="J60" i="20"/>
  <c r="K74" i="4"/>
  <c r="I94" i="5"/>
  <c r="J92" i="7"/>
  <c r="K106" i="4"/>
  <c r="J92" i="20"/>
  <c r="I58" i="5"/>
  <c r="K70" i="4"/>
  <c r="J56" i="20"/>
  <c r="J56" i="7"/>
  <c r="J74" i="20"/>
  <c r="K88" i="4"/>
  <c r="J74" i="7"/>
  <c r="I76" i="5"/>
  <c r="J132" i="20"/>
  <c r="J132" i="7"/>
  <c r="I134" i="5"/>
  <c r="K146" i="4"/>
  <c r="J112" i="7"/>
  <c r="K126" i="4"/>
  <c r="I114" i="5"/>
  <c r="J112" i="20"/>
  <c r="J90" i="7"/>
  <c r="I92" i="5"/>
  <c r="K104" i="4"/>
  <c r="J90" i="20"/>
  <c r="K108" i="4"/>
  <c r="I96" i="5"/>
  <c r="J94" i="20"/>
  <c r="J94" i="7"/>
  <c r="J32" i="7"/>
  <c r="K46" i="4"/>
  <c r="I34" i="5"/>
  <c r="J32" i="20"/>
  <c r="J49" i="7"/>
  <c r="I51" i="5"/>
  <c r="J49" i="20"/>
  <c r="K63" i="4"/>
  <c r="J113" i="20"/>
  <c r="J113" i="7"/>
  <c r="I115" i="5"/>
  <c r="K127" i="4"/>
  <c r="K53" i="4"/>
  <c r="I41" i="5"/>
  <c r="J39" i="20"/>
  <c r="J39" i="7"/>
  <c r="K19" i="4"/>
  <c r="J5" i="20"/>
  <c r="I7" i="5"/>
  <c r="J5" i="7"/>
  <c r="J123" i="20"/>
  <c r="K137" i="4"/>
  <c r="J123" i="7"/>
  <c r="I125" i="5"/>
  <c r="I27" i="5"/>
  <c r="K39" i="4"/>
  <c r="J25" i="20"/>
  <c r="J25" i="7"/>
  <c r="J53" i="7"/>
  <c r="J53" i="20"/>
  <c r="K67" i="4"/>
  <c r="I55" i="5"/>
  <c r="J67" i="7"/>
  <c r="K81" i="4"/>
  <c r="I69" i="5"/>
  <c r="J67" i="20"/>
  <c r="I54" i="5"/>
  <c r="K66" i="4"/>
  <c r="J52" i="7"/>
  <c r="J52" i="20"/>
  <c r="J77" i="7"/>
  <c r="I79" i="5"/>
  <c r="K91" i="4"/>
  <c r="J77" i="20"/>
  <c r="I68" i="5"/>
  <c r="J66" i="7"/>
  <c r="K80" i="4"/>
  <c r="J66" i="20"/>
  <c r="K50" i="4"/>
  <c r="J36" i="7"/>
  <c r="I38" i="5"/>
  <c r="J36" i="20"/>
  <c r="I219" i="5"/>
  <c r="K231" i="4"/>
  <c r="J217" i="20"/>
  <c r="J217" i="7"/>
  <c r="J223" i="20"/>
  <c r="I225" i="5"/>
  <c r="J223" i="7"/>
  <c r="K237" i="4"/>
  <c r="J214" i="20"/>
  <c r="I216" i="5"/>
  <c r="J214" i="7"/>
  <c r="K228" i="4"/>
  <c r="J213" i="20"/>
  <c r="I215" i="5"/>
  <c r="J213" i="7"/>
  <c r="K227" i="4"/>
  <c r="J226" i="20"/>
  <c r="J226" i="7"/>
  <c r="I228" i="5"/>
  <c r="K240" i="4"/>
  <c r="I149" i="5"/>
  <c r="J147" i="20"/>
  <c r="J147" i="7"/>
  <c r="K161" i="4"/>
  <c r="K158" i="4"/>
  <c r="I146" i="5"/>
  <c r="J144" i="7"/>
  <c r="J144" i="20"/>
  <c r="J183" i="20"/>
  <c r="J183" i="7"/>
  <c r="I185" i="5"/>
  <c r="K197" i="4"/>
  <c r="I159" i="5"/>
  <c r="J157" i="7"/>
  <c r="J157" i="20"/>
  <c r="K171" i="4"/>
  <c r="K212" i="4"/>
  <c r="J198" i="20"/>
  <c r="J198" i="7"/>
  <c r="I200" i="5"/>
  <c r="K209" i="4"/>
  <c r="I197" i="5"/>
  <c r="J195" i="7"/>
  <c r="J195" i="20"/>
  <c r="J197" i="20"/>
  <c r="J197" i="7"/>
  <c r="I199" i="5"/>
  <c r="K211" i="4"/>
  <c r="J130" i="7"/>
  <c r="I132" i="5"/>
  <c r="J130" i="20"/>
  <c r="K144" i="4"/>
  <c r="J201" i="20"/>
  <c r="J201" i="7"/>
  <c r="K215" i="4"/>
  <c r="I203" i="5"/>
  <c r="I167" i="5"/>
  <c r="J165" i="20"/>
  <c r="J165" i="7"/>
  <c r="K179" i="4"/>
  <c r="I163" i="5"/>
  <c r="K175" i="4"/>
  <c r="J161" i="20"/>
  <c r="J161" i="7"/>
  <c r="J172" i="7"/>
  <c r="J172" i="20"/>
  <c r="I174" i="5"/>
  <c r="K186" i="4"/>
  <c r="K176" i="4"/>
  <c r="I164" i="5"/>
  <c r="J162" i="7"/>
  <c r="J162" i="20"/>
  <c r="J207" i="20"/>
  <c r="J207" i="7"/>
  <c r="K221" i="4"/>
  <c r="I209" i="5"/>
  <c r="J141" i="20"/>
  <c r="I143" i="5"/>
  <c r="K155" i="4"/>
  <c r="J141" i="7"/>
  <c r="J136" i="20"/>
  <c r="I138" i="5"/>
  <c r="J136" i="7"/>
  <c r="K150" i="4"/>
  <c r="K141" i="4"/>
  <c r="J127" i="7"/>
  <c r="I129" i="5"/>
  <c r="J127" i="20"/>
  <c r="J185" i="20"/>
  <c r="J185" i="7"/>
  <c r="I187" i="5"/>
  <c r="K199" i="4"/>
  <c r="J124" i="20"/>
  <c r="I126" i="5"/>
  <c r="K138" i="4"/>
  <c r="J124" i="7"/>
  <c r="J178" i="7"/>
  <c r="J178" i="20"/>
  <c r="I180" i="5"/>
  <c r="K192" i="4"/>
  <c r="J137" i="20"/>
  <c r="I139" i="5"/>
  <c r="K151" i="4"/>
  <c r="J137" i="7"/>
  <c r="J170" i="20"/>
  <c r="I172" i="5"/>
  <c r="K184" i="4"/>
  <c r="J170" i="7"/>
  <c r="K17" i="4"/>
  <c r="I5" i="5"/>
  <c r="J3" i="20"/>
  <c r="J3" i="7"/>
  <c r="I140" i="5"/>
  <c r="J138" i="20"/>
  <c r="K152" i="4"/>
  <c r="J138" i="7"/>
  <c r="K77" i="4"/>
  <c r="J63" i="20"/>
  <c r="J63" i="7"/>
  <c r="I65" i="5"/>
  <c r="K48" i="4"/>
  <c r="I36" i="5"/>
  <c r="J34" i="20"/>
  <c r="J34" i="7"/>
  <c r="I98" i="5"/>
  <c r="K110" i="4"/>
  <c r="J96" i="20"/>
  <c r="J96" i="7"/>
  <c r="I120" i="5"/>
  <c r="K132" i="4"/>
  <c r="J118" i="20"/>
  <c r="J118" i="7"/>
  <c r="I17" i="5"/>
  <c r="J15" i="20"/>
  <c r="K29" i="4"/>
  <c r="J15" i="7"/>
  <c r="K51" i="4"/>
  <c r="I39" i="5"/>
  <c r="J37" i="7"/>
  <c r="J37" i="20"/>
  <c r="J202" i="7"/>
  <c r="I204" i="5"/>
  <c r="K216" i="4"/>
  <c r="J202" i="20"/>
  <c r="J140" i="20"/>
  <c r="K154" i="4"/>
  <c r="J140" i="7"/>
  <c r="I142" i="5"/>
  <c r="J48" i="7"/>
  <c r="I50" i="5"/>
  <c r="J48" i="20"/>
  <c r="K62" i="4"/>
  <c r="J8" i="7"/>
  <c r="I10" i="5"/>
  <c r="J8" i="20"/>
  <c r="K22" i="4"/>
  <c r="J57" i="20"/>
  <c r="J57" i="7"/>
  <c r="K71" i="4"/>
  <c r="I59" i="5"/>
  <c r="J9" i="20"/>
  <c r="J9" i="7"/>
  <c r="K23" i="4"/>
  <c r="I11" i="5"/>
  <c r="J119" i="7"/>
  <c r="I121" i="5"/>
  <c r="K133" i="4"/>
  <c r="J119" i="20"/>
  <c r="J65" i="20"/>
  <c r="J65" i="7"/>
  <c r="K79" i="4"/>
  <c r="I67" i="5"/>
  <c r="K163" i="4"/>
  <c r="J149" i="7"/>
  <c r="J149" i="20"/>
  <c r="I151" i="5"/>
  <c r="J4" i="7"/>
  <c r="I6" i="5"/>
  <c r="K18" i="4"/>
  <c r="J4" i="20"/>
  <c r="J24" i="7"/>
  <c r="K38" i="4"/>
  <c r="I26" i="5"/>
  <c r="J24" i="20"/>
  <c r="I107" i="5"/>
  <c r="J105" i="7"/>
  <c r="K119" i="4"/>
  <c r="J105" i="20"/>
  <c r="J134" i="20"/>
  <c r="J134" i="7"/>
  <c r="K148" i="4"/>
  <c r="I136" i="5"/>
  <c r="J79" i="20"/>
  <c r="K93" i="4"/>
  <c r="I81" i="5"/>
  <c r="J79" i="7"/>
  <c r="J93" i="20"/>
  <c r="J93" i="7"/>
  <c r="I95" i="5"/>
  <c r="K107" i="4"/>
  <c r="J27" i="7"/>
  <c r="I29" i="5"/>
  <c r="J27" i="20"/>
  <c r="K41" i="4"/>
  <c r="J117" i="20"/>
  <c r="I119" i="5"/>
  <c r="J117" i="7"/>
  <c r="K131" i="4"/>
  <c r="J98" i="20"/>
  <c r="J98" i="7"/>
  <c r="I100" i="5"/>
  <c r="K112" i="4"/>
  <c r="J58" i="20"/>
  <c r="I60" i="5"/>
  <c r="J58" i="7"/>
  <c r="K72" i="4"/>
  <c r="I128" i="5"/>
  <c r="J126" i="7"/>
  <c r="K140" i="4"/>
  <c r="J126" i="20"/>
  <c r="I46" i="5"/>
  <c r="J44" i="20"/>
  <c r="K58" i="4"/>
  <c r="J44" i="7"/>
  <c r="J31" i="20"/>
  <c r="K45" i="4"/>
  <c r="J31" i="7"/>
  <c r="I33" i="5"/>
  <c r="J45" i="20"/>
  <c r="J45" i="7"/>
  <c r="K59" i="4"/>
  <c r="I47" i="5"/>
  <c r="J91" i="20"/>
  <c r="I93" i="5"/>
  <c r="J91" i="7"/>
  <c r="K105" i="4"/>
  <c r="I90" i="5"/>
  <c r="J88" i="7"/>
  <c r="K102" i="4"/>
  <c r="J88" i="20"/>
  <c r="K122" i="4"/>
  <c r="I110" i="5"/>
  <c r="J108" i="20"/>
  <c r="J108" i="7"/>
  <c r="I117" i="5"/>
  <c r="J115" i="20"/>
  <c r="K129" i="4"/>
  <c r="J115" i="7"/>
  <c r="J222" i="20"/>
  <c r="J222" i="7"/>
  <c r="I224" i="5"/>
  <c r="K236" i="4"/>
  <c r="J218" i="20"/>
  <c r="I220" i="5"/>
  <c r="J218" i="7"/>
  <c r="K232" i="4"/>
  <c r="J215" i="20"/>
  <c r="I217" i="5"/>
  <c r="J215" i="7"/>
  <c r="K229" i="4"/>
  <c r="J221" i="20"/>
  <c r="J221" i="7"/>
  <c r="I223" i="5"/>
  <c r="K235" i="4"/>
  <c r="I232" i="5"/>
  <c r="K244" i="4"/>
  <c r="J230" i="20"/>
  <c r="J230" i="7"/>
  <c r="J211" i="20"/>
  <c r="J211" i="7"/>
  <c r="I213" i="5"/>
  <c r="K225" i="4"/>
  <c r="K139" i="4"/>
  <c r="I127" i="5"/>
  <c r="J125" i="7"/>
  <c r="J125" i="20"/>
  <c r="I194" i="5"/>
  <c r="J192" i="20"/>
  <c r="J192" i="7"/>
  <c r="K206" i="4"/>
  <c r="J193" i="20"/>
  <c r="I195" i="5"/>
  <c r="J193" i="7"/>
  <c r="K207" i="4"/>
  <c r="I212" i="5"/>
  <c r="J210" i="20"/>
  <c r="K224" i="4"/>
  <c r="J210" i="7"/>
  <c r="I177" i="5"/>
  <c r="J175" i="20"/>
  <c r="J175" i="7"/>
  <c r="K189" i="4"/>
  <c r="I210" i="5"/>
  <c r="J208" i="7"/>
  <c r="J208" i="20"/>
  <c r="K222" i="4"/>
  <c r="I166" i="5"/>
  <c r="J164" i="7"/>
  <c r="J164" i="20"/>
  <c r="K178" i="4"/>
  <c r="K201" i="4"/>
  <c r="J187" i="7"/>
  <c r="I189" i="5"/>
  <c r="J187" i="20"/>
  <c r="J148" i="7"/>
  <c r="I150" i="5"/>
  <c r="K162" i="4"/>
  <c r="J148" i="20"/>
  <c r="I161" i="5"/>
  <c r="J159" i="7"/>
  <c r="K173" i="4"/>
  <c r="J159" i="20"/>
  <c r="K219" i="4"/>
  <c r="I207" i="5"/>
  <c r="J205" i="20"/>
  <c r="J205" i="7"/>
  <c r="J169" i="7"/>
  <c r="J169" i="20"/>
  <c r="K183" i="4"/>
  <c r="I171" i="5"/>
  <c r="K182" i="4"/>
  <c r="J168" i="20"/>
  <c r="J168" i="7"/>
  <c r="I170" i="5"/>
  <c r="J160" i="7"/>
  <c r="K174" i="4"/>
  <c r="J160" i="20"/>
  <c r="I162" i="5"/>
  <c r="I191" i="5"/>
  <c r="J189" i="20"/>
  <c r="K203" i="4"/>
  <c r="J189" i="7"/>
  <c r="J121" i="7"/>
  <c r="I123" i="5"/>
  <c r="K135" i="4"/>
  <c r="J121" i="20"/>
  <c r="J11" i="7"/>
  <c r="K25" i="4"/>
  <c r="I13" i="5"/>
  <c r="J11" i="20"/>
  <c r="J13" i="7"/>
  <c r="I15" i="5"/>
  <c r="K27" i="4"/>
  <c r="J13" i="20"/>
  <c r="J171" i="7"/>
  <c r="J171" i="20"/>
  <c r="K185" i="4"/>
  <c r="I173" i="5"/>
  <c r="J209" i="7"/>
  <c r="K223" i="4"/>
  <c r="I211" i="5"/>
  <c r="J209" i="20"/>
  <c r="J20" i="20"/>
  <c r="K34" i="4"/>
  <c r="J20" i="7"/>
  <c r="I22" i="5"/>
  <c r="I97" i="5"/>
  <c r="J95" i="20"/>
  <c r="J95" i="7"/>
  <c r="K109" i="4"/>
  <c r="I70" i="5"/>
  <c r="J68" i="20"/>
  <c r="J68" i="7"/>
  <c r="K82" i="4"/>
  <c r="K60" i="4"/>
  <c r="J46" i="20"/>
  <c r="J46" i="7"/>
  <c r="I48" i="5"/>
  <c r="J87" i="20"/>
  <c r="I89" i="5"/>
  <c r="J87" i="7"/>
  <c r="K101" i="4"/>
  <c r="J102" i="20"/>
  <c r="J102" i="7"/>
  <c r="K116" i="4"/>
  <c r="I104" i="5"/>
  <c r="J30" i="20"/>
  <c r="I32" i="5"/>
  <c r="K44" i="4"/>
  <c r="J30" i="7"/>
  <c r="I21" i="5"/>
  <c r="J19" i="20"/>
  <c r="K33" i="4"/>
  <c r="J19" i="7"/>
  <c r="J81" i="20"/>
  <c r="I83" i="5"/>
  <c r="J81" i="7"/>
  <c r="K95" i="4"/>
  <c r="I28" i="5"/>
  <c r="J26" i="7"/>
  <c r="J26" i="20"/>
  <c r="K40" i="4"/>
  <c r="J51" i="7"/>
  <c r="I53" i="5"/>
  <c r="K65" i="4"/>
  <c r="J51" i="20"/>
  <c r="I24" i="5"/>
  <c r="K36" i="4"/>
  <c r="J22" i="7"/>
  <c r="J22" i="20"/>
  <c r="I130" i="5"/>
  <c r="K142" i="4"/>
  <c r="J128" i="20"/>
  <c r="J128" i="7"/>
  <c r="K98" i="4"/>
  <c r="I86" i="5"/>
  <c r="J84" i="7"/>
  <c r="J84" i="20"/>
  <c r="J14" i="20"/>
  <c r="J14" i="7"/>
  <c r="I16" i="5"/>
  <c r="K28" i="4"/>
  <c r="J64" i="7"/>
  <c r="K78" i="4"/>
  <c r="J64" i="20"/>
  <c r="I66" i="5"/>
  <c r="J55" i="7"/>
  <c r="I57" i="5"/>
  <c r="K69" i="4"/>
  <c r="J55" i="20"/>
  <c r="K136" i="4"/>
  <c r="J122" i="20"/>
  <c r="J122" i="7"/>
  <c r="I124" i="5"/>
  <c r="J17" i="20"/>
  <c r="J17" i="7"/>
  <c r="I19" i="5"/>
  <c r="K31" i="4"/>
  <c r="K190" i="4"/>
  <c r="J176" i="7"/>
  <c r="I178" i="5"/>
  <c r="J176" i="20"/>
  <c r="K43" i="4"/>
  <c r="J29" i="20"/>
  <c r="I31" i="5"/>
  <c r="J29" i="7"/>
  <c r="J103" i="20"/>
  <c r="J103" i="7"/>
  <c r="K117" i="4"/>
  <c r="I105" i="5"/>
  <c r="K85" i="4"/>
  <c r="J71" i="7"/>
  <c r="I73" i="5"/>
  <c r="J71" i="20"/>
  <c r="J76" i="7"/>
  <c r="I78" i="5"/>
  <c r="K90" i="4"/>
  <c r="J76" i="20"/>
  <c r="K35" i="4"/>
  <c r="J21" i="7"/>
  <c r="J21" i="20"/>
  <c r="I23" i="5"/>
  <c r="I109" i="5"/>
  <c r="J107" i="20"/>
  <c r="K121" i="4"/>
  <c r="J107" i="7"/>
  <c r="J85" i="7"/>
  <c r="I87" i="5"/>
  <c r="K99" i="4"/>
  <c r="J85" i="20"/>
  <c r="I74" i="5"/>
  <c r="K86" i="4"/>
  <c r="J72" i="20"/>
  <c r="J72" i="7"/>
  <c r="I111" i="5"/>
  <c r="J109" i="7"/>
  <c r="K123" i="4"/>
  <c r="J109" i="20"/>
  <c r="I230" i="5"/>
  <c r="K242" i="4"/>
  <c r="J228" i="20"/>
  <c r="J228" i="7"/>
  <c r="I231" i="5"/>
  <c r="K243" i="4"/>
  <c r="J229" i="20"/>
  <c r="J229" i="7"/>
  <c r="J212" i="20"/>
  <c r="I214" i="5"/>
  <c r="J212" i="7"/>
  <c r="K226" i="4"/>
  <c r="J231" i="20"/>
  <c r="I233" i="5"/>
  <c r="J231" i="7"/>
  <c r="K245" i="4"/>
  <c r="I222" i="5"/>
  <c r="K234" i="4"/>
  <c r="J220" i="20"/>
  <c r="J220" i="7"/>
  <c r="J224" i="20"/>
  <c r="J224" i="7"/>
  <c r="I226" i="5"/>
  <c r="K238" i="4"/>
  <c r="M2" i="3"/>
  <c r="J2" i="20" l="1"/>
  <c r="Z24" i="10"/>
  <c r="AB25" i="10"/>
  <c r="AB24" i="10"/>
  <c r="AD23" i="10"/>
  <c r="Z23" i="10"/>
  <c r="AB23" i="10"/>
  <c r="AD25" i="10"/>
  <c r="Z25" i="10"/>
  <c r="AD24" i="10"/>
  <c r="AF24" i="10"/>
  <c r="AF23" i="10"/>
  <c r="AF25" i="10"/>
  <c r="ER25" i="10"/>
  <c r="ER24" i="10"/>
  <c r="ER23" i="10"/>
  <c r="ES23" i="10" s="1"/>
  <c r="CP25" i="10"/>
  <c r="K16" i="4"/>
  <c r="I4" i="5"/>
  <c r="O26" i="9" s="1"/>
  <c r="J2" i="7"/>
  <c r="I249" i="7" s="1"/>
  <c r="FZ25" i="10"/>
  <c r="FZ23" i="10"/>
  <c r="FZ24" i="10"/>
  <c r="DT23" i="10"/>
  <c r="FV23" i="10"/>
  <c r="FT24" i="10"/>
  <c r="FR23" i="10"/>
  <c r="DT25" i="10"/>
  <c r="FV24" i="10"/>
  <c r="FW24" i="10" s="1"/>
  <c r="FT23" i="10"/>
  <c r="DT24" i="10"/>
  <c r="FP25" i="10"/>
  <c r="FT25" i="10"/>
  <c r="FU25" i="10" s="1"/>
  <c r="FR25" i="10"/>
  <c r="FP24" i="10"/>
  <c r="FP23" i="10"/>
  <c r="FR24" i="10"/>
  <c r="FS24" i="10" s="1"/>
  <c r="GB23" i="10"/>
  <c r="GB24" i="10"/>
  <c r="GB25" i="10"/>
  <c r="EV23" i="10"/>
  <c r="BH23" i="10"/>
  <c r="BI23" i="10" s="1"/>
  <c r="EX25" i="10"/>
  <c r="EY25" i="10" s="1"/>
  <c r="AA25" i="9"/>
  <c r="AA24" i="9"/>
  <c r="AB24" i="9" s="1"/>
  <c r="EH25" i="10"/>
  <c r="EI25" i="10" s="1"/>
  <c r="F24" i="10"/>
  <c r="G24" i="10" s="1"/>
  <c r="BB23" i="10"/>
  <c r="ED23" i="10"/>
  <c r="EE23" i="10" s="1"/>
  <c r="EB23" i="10"/>
  <c r="EF24" i="10"/>
  <c r="EG24" i="10" s="1"/>
  <c r="BD25" i="10"/>
  <c r="R25" i="10"/>
  <c r="D25" i="10"/>
  <c r="E25" i="10" s="1"/>
  <c r="AC25" i="9"/>
  <c r="AD25" i="9" s="1"/>
  <c r="BB25" i="10"/>
  <c r="GJ25" i="10"/>
  <c r="V24" i="10"/>
  <c r="BF25" i="10"/>
  <c r="BG25" i="10" s="1"/>
  <c r="R24" i="10"/>
  <c r="R23" i="10"/>
  <c r="S24" i="9"/>
  <c r="T24" i="9" s="1"/>
  <c r="U24" i="9"/>
  <c r="V24" i="9" s="1"/>
  <c r="EV24" i="10"/>
  <c r="EZ23" i="10"/>
  <c r="FA23" i="10" s="1"/>
  <c r="EH24" i="10"/>
  <c r="EZ25" i="10"/>
  <c r="FA25" i="10" s="1"/>
  <c r="EX24" i="10"/>
  <c r="EY24" i="10" s="1"/>
  <c r="D24" i="10"/>
  <c r="E24" i="10" s="1"/>
  <c r="U26" i="9"/>
  <c r="V26" i="9" s="1"/>
  <c r="Y26" i="9"/>
  <c r="Z26" i="9" s="1"/>
  <c r="T23" i="10"/>
  <c r="D23" i="10"/>
  <c r="E23" i="10" s="1"/>
  <c r="S25" i="9"/>
  <c r="T25" i="9" s="1"/>
  <c r="W26" i="9"/>
  <c r="X26" i="9" s="1"/>
  <c r="V23" i="10"/>
  <c r="W23" i="10" s="1"/>
  <c r="EF25" i="10"/>
  <c r="EG25" i="10" s="1"/>
  <c r="F23" i="10"/>
  <c r="G23" i="10" s="1"/>
  <c r="GL24" i="10"/>
  <c r="GM24" i="10" s="1"/>
  <c r="B24" i="10"/>
  <c r="AC24" i="9"/>
  <c r="AD24" i="9" s="1"/>
  <c r="N25" i="10"/>
  <c r="BD24" i="10"/>
  <c r="BE24" i="10" s="1"/>
  <c r="GJ23" i="10"/>
  <c r="ED24" i="10"/>
  <c r="EE24" i="10" s="1"/>
  <c r="J24" i="10"/>
  <c r="Y25" i="9"/>
  <c r="Z25" i="9" s="1"/>
  <c r="BH24" i="10"/>
  <c r="EV25" i="10"/>
  <c r="EZ24" i="10"/>
  <c r="EH23" i="10"/>
  <c r="EI23" i="10" s="1"/>
  <c r="W25" i="9"/>
  <c r="X25" i="9" s="1"/>
  <c r="GN25" i="10"/>
  <c r="GO25" i="10" s="1"/>
  <c r="V25" i="10"/>
  <c r="W25" i="10" s="1"/>
  <c r="GL25" i="10"/>
  <c r="GM25" i="10" s="1"/>
  <c r="BD23" i="10"/>
  <c r="GN23" i="10"/>
  <c r="GO23" i="10" s="1"/>
  <c r="S26" i="9"/>
  <c r="T26" i="9" s="1"/>
  <c r="AC26" i="9"/>
  <c r="AD26" i="9" s="1"/>
  <c r="W24" i="9"/>
  <c r="X24" i="9" s="1"/>
  <c r="T24" i="10"/>
  <c r="U24" i="10" s="1"/>
  <c r="GL23" i="10"/>
  <c r="GM23" i="10" s="1"/>
  <c r="L23" i="10"/>
  <c r="M23" i="10" s="1"/>
  <c r="B25" i="10"/>
  <c r="GN24" i="10"/>
  <c r="GO24" i="10" s="1"/>
  <c r="EB25" i="10"/>
  <c r="N23" i="10"/>
  <c r="O23" i="10" s="1"/>
  <c r="ED25" i="10"/>
  <c r="EE25" i="10" s="1"/>
  <c r="GJ24" i="10"/>
  <c r="Y24" i="9"/>
  <c r="Z24" i="9" s="1"/>
  <c r="L24" i="10"/>
  <c r="M24" i="10" s="1"/>
  <c r="L25" i="10"/>
  <c r="M25" i="10" s="1"/>
  <c r="BF23" i="10"/>
  <c r="BG23" i="10" s="1"/>
  <c r="B23" i="10"/>
  <c r="EF23" i="10"/>
  <c r="EG23" i="10" s="1"/>
  <c r="EB24" i="10"/>
  <c r="F25" i="10"/>
  <c r="G25" i="10" s="1"/>
  <c r="N24" i="10"/>
  <c r="O24" i="10" s="1"/>
  <c r="T25" i="10"/>
  <c r="BH25" i="10"/>
  <c r="BF24" i="10"/>
  <c r="BG24" i="10" s="1"/>
  <c r="EX23" i="10"/>
  <c r="AA26" i="9"/>
  <c r="AB26" i="9" s="1"/>
  <c r="J25" i="10"/>
  <c r="J23" i="10"/>
  <c r="U25" i="9"/>
  <c r="V25" i="9" s="1"/>
  <c r="BB24" i="10"/>
  <c r="AN24" i="10"/>
  <c r="AO24" i="10" s="1"/>
  <c r="AN23" i="10"/>
  <c r="AO23" i="10" s="1"/>
  <c r="AN25" i="10"/>
  <c r="DB23" i="10"/>
  <c r="DC23" i="10" s="1"/>
  <c r="CX24" i="10"/>
  <c r="CZ23" i="10"/>
  <c r="DA23" i="10" s="1"/>
  <c r="DB24" i="10"/>
  <c r="DC24" i="10" s="1"/>
  <c r="CZ25" i="10"/>
  <c r="DA25" i="10" s="1"/>
  <c r="CX23" i="10"/>
  <c r="CX25" i="10"/>
  <c r="DB25" i="10"/>
  <c r="DC25" i="10" s="1"/>
  <c r="CZ24" i="10"/>
  <c r="DA24" i="10" s="1"/>
  <c r="AX25" i="10"/>
  <c r="AY25" i="10" s="1"/>
  <c r="AX24" i="10"/>
  <c r="AY24" i="10" s="1"/>
  <c r="FB24" i="10"/>
  <c r="FC24" i="10" s="1"/>
  <c r="FB23" i="10"/>
  <c r="FC23" i="10" s="1"/>
  <c r="FB25" i="10"/>
  <c r="FC25" i="10" s="1"/>
  <c r="X24" i="10"/>
  <c r="Y24" i="10" s="1"/>
  <c r="FJ24" i="10"/>
  <c r="GP25" i="10"/>
  <c r="GQ25" i="10" s="1"/>
  <c r="FF23" i="10"/>
  <c r="P24" i="10"/>
  <c r="Q24" i="10" s="1"/>
  <c r="FJ23" i="10"/>
  <c r="FK23" i="10" s="1"/>
  <c r="FH23" i="10"/>
  <c r="FI23" i="10" s="1"/>
  <c r="GP23" i="10"/>
  <c r="GQ23" i="10" s="1"/>
  <c r="X23" i="10"/>
  <c r="Y23" i="10" s="1"/>
  <c r="P23" i="10"/>
  <c r="Q23" i="10" s="1"/>
  <c r="P25" i="10"/>
  <c r="Q25" i="10" s="1"/>
  <c r="FH24" i="10"/>
  <c r="FI24" i="10" s="1"/>
  <c r="FH25" i="10"/>
  <c r="FI25" i="10" s="1"/>
  <c r="GP24" i="10"/>
  <c r="GQ24" i="10" s="1"/>
  <c r="FF25" i="10"/>
  <c r="X25" i="10"/>
  <c r="Y25" i="10" s="1"/>
  <c r="FJ25" i="10"/>
  <c r="FK25" i="10" s="1"/>
  <c r="FF24" i="10"/>
  <c r="AX23" i="10"/>
  <c r="AY23" i="10" s="1"/>
  <c r="GF24" i="10"/>
  <c r="GG24" i="10" s="1"/>
  <c r="GF25" i="10"/>
  <c r="GG25" i="10" s="1"/>
  <c r="GF23" i="10"/>
  <c r="GG23" i="10" s="1"/>
  <c r="BN23" i="10"/>
  <c r="BO23" i="10" s="1"/>
  <c r="BN25" i="10"/>
  <c r="BO25" i="10" s="1"/>
  <c r="BN24" i="10"/>
  <c r="BO24" i="10" s="1"/>
  <c r="BL24" i="10"/>
  <c r="BM24" i="10" s="1"/>
  <c r="BL25" i="10"/>
  <c r="BM25" i="10" s="1"/>
  <c r="BL23" i="10"/>
  <c r="BM23" i="10" s="1"/>
  <c r="DX25" i="10"/>
  <c r="DY25" i="10" s="1"/>
  <c r="DV23" i="10"/>
  <c r="DW23" i="10" s="1"/>
  <c r="DX24" i="10"/>
  <c r="DY24" i="10" s="1"/>
  <c r="DV25" i="10"/>
  <c r="DW25" i="10" s="1"/>
  <c r="DX23" i="10"/>
  <c r="DY23" i="10" s="1"/>
  <c r="DV24" i="10"/>
  <c r="DW24" i="10" s="1"/>
  <c r="GD25" i="10"/>
  <c r="GE25" i="10" s="1"/>
  <c r="BT25" i="10"/>
  <c r="BZ24" i="10"/>
  <c r="CA24" i="10" s="1"/>
  <c r="BT24" i="10"/>
  <c r="BV24" i="10"/>
  <c r="BW24" i="10" s="1"/>
  <c r="BV23" i="10"/>
  <c r="BW23" i="10" s="1"/>
  <c r="BP25" i="10"/>
  <c r="BQ25" i="10" s="1"/>
  <c r="BP24" i="10"/>
  <c r="BQ24" i="10" s="1"/>
  <c r="BX23" i="10"/>
  <c r="BY23" i="10" s="1"/>
  <c r="BZ25" i="10"/>
  <c r="CA25" i="10" s="1"/>
  <c r="BZ23" i="10"/>
  <c r="CA23" i="10" s="1"/>
  <c r="GD24" i="10"/>
  <c r="GE24" i="10" s="1"/>
  <c r="BP23" i="10"/>
  <c r="BQ23" i="10" s="1"/>
  <c r="BV25" i="10"/>
  <c r="BW25" i="10" s="1"/>
  <c r="BX25" i="10"/>
  <c r="BY25" i="10" s="1"/>
  <c r="BT23" i="10"/>
  <c r="GD23" i="10"/>
  <c r="GE23" i="10" s="1"/>
  <c r="BX24" i="10"/>
  <c r="BY24" i="10" s="1"/>
  <c r="AJ23" i="10"/>
  <c r="AL25" i="10"/>
  <c r="AM25" i="10" s="1"/>
  <c r="AL23" i="10"/>
  <c r="AM23" i="10" s="1"/>
  <c r="AJ25" i="10"/>
  <c r="AJ24" i="10"/>
  <c r="AL24" i="10"/>
  <c r="AM24" i="10" s="1"/>
  <c r="FV25" i="10"/>
  <c r="FW25" i="10" s="1"/>
  <c r="DR24" i="10"/>
  <c r="DR23" i="10"/>
  <c r="DR25" i="10"/>
  <c r="AP23" i="10"/>
  <c r="AQ23" i="10" s="1"/>
  <c r="AP25" i="10"/>
  <c r="AQ25" i="10" s="1"/>
  <c r="AP24" i="10"/>
  <c r="AQ24" i="10" s="1"/>
  <c r="BJ24" i="10"/>
  <c r="BJ25" i="10"/>
  <c r="BJ23" i="10"/>
  <c r="H24" i="10"/>
  <c r="I24" i="10" s="1"/>
  <c r="H25" i="10"/>
  <c r="I25" i="10" s="1"/>
  <c r="FL25" i="10"/>
  <c r="FM25" i="10" s="1"/>
  <c r="FL24" i="10"/>
  <c r="FM24" i="10" s="1"/>
  <c r="FL23" i="10"/>
  <c r="FM23" i="10" s="1"/>
  <c r="H23" i="10"/>
  <c r="I23" i="10" s="1"/>
  <c r="AV23" i="10"/>
  <c r="AW23" i="10" s="1"/>
  <c r="CF25" i="10"/>
  <c r="CG25" i="10" s="1"/>
  <c r="CD24" i="10"/>
  <c r="CH25" i="10"/>
  <c r="CI25" i="10" s="1"/>
  <c r="AR25" i="10"/>
  <c r="AR23" i="10"/>
  <c r="CD23" i="10"/>
  <c r="CH24" i="10"/>
  <c r="CI24" i="10" s="1"/>
  <c r="AR24" i="10"/>
  <c r="AT24" i="10"/>
  <c r="AU24" i="10" s="1"/>
  <c r="AV25" i="10"/>
  <c r="AW25" i="10" s="1"/>
  <c r="CD25" i="10"/>
  <c r="CF24" i="10"/>
  <c r="CG24" i="10" s="1"/>
  <c r="AT25" i="10"/>
  <c r="AU25" i="10" s="1"/>
  <c r="AT23" i="10"/>
  <c r="AU23" i="10" s="1"/>
  <c r="AV24" i="10"/>
  <c r="AW24" i="10" s="1"/>
  <c r="CH23" i="10"/>
  <c r="CI23" i="10" s="1"/>
  <c r="CF23" i="10"/>
  <c r="CG23" i="10" s="1"/>
  <c r="DD24" i="10"/>
  <c r="DE24" i="10" s="1"/>
  <c r="DD23" i="10"/>
  <c r="DE23" i="10" s="1"/>
  <c r="DD25" i="10"/>
  <c r="DE25" i="10" s="1"/>
  <c r="CJ23" i="10"/>
  <c r="CK23" i="10" s="1"/>
  <c r="CJ25" i="10"/>
  <c r="CK25" i="10" s="1"/>
  <c r="CJ24" i="10"/>
  <c r="CK24" i="10" s="1"/>
  <c r="V55" i="20"/>
  <c r="U55" i="20"/>
  <c r="U51" i="20"/>
  <c r="V51" i="20"/>
  <c r="V11" i="20"/>
  <c r="U11" i="20"/>
  <c r="V148" i="20"/>
  <c r="U148" i="20"/>
  <c r="V187" i="20"/>
  <c r="U187" i="20"/>
  <c r="V24" i="20"/>
  <c r="U24" i="20"/>
  <c r="V119" i="20"/>
  <c r="U119" i="20"/>
  <c r="V37" i="20"/>
  <c r="U37" i="20"/>
  <c r="U107" i="20"/>
  <c r="V107" i="20"/>
  <c r="V29" i="20"/>
  <c r="U29" i="20"/>
  <c r="V122" i="20"/>
  <c r="U122" i="20"/>
  <c r="V19" i="20"/>
  <c r="U19" i="20"/>
  <c r="V46" i="20"/>
  <c r="U46" i="20"/>
  <c r="V68" i="20"/>
  <c r="U68" i="20"/>
  <c r="V95" i="20"/>
  <c r="U95" i="20"/>
  <c r="V171" i="20"/>
  <c r="U171" i="20"/>
  <c r="U189" i="20"/>
  <c r="V189" i="20"/>
  <c r="V168" i="20"/>
  <c r="U168" i="20"/>
  <c r="U169" i="20"/>
  <c r="V169" i="20"/>
  <c r="U175" i="20"/>
  <c r="V175" i="20"/>
  <c r="V210" i="20"/>
  <c r="U210" i="20"/>
  <c r="V192" i="20"/>
  <c r="U192" i="20"/>
  <c r="V115" i="20"/>
  <c r="U115" i="20"/>
  <c r="U44" i="20"/>
  <c r="V44" i="20"/>
  <c r="U15" i="20"/>
  <c r="V15" i="20"/>
  <c r="V63" i="20"/>
  <c r="U63" i="20"/>
  <c r="V138" i="20"/>
  <c r="U138" i="20"/>
  <c r="V178" i="20"/>
  <c r="U178" i="20"/>
  <c r="U172" i="20"/>
  <c r="V172" i="20"/>
  <c r="V165" i="20"/>
  <c r="U165" i="20"/>
  <c r="U198" i="20"/>
  <c r="V198" i="20"/>
  <c r="U147" i="20"/>
  <c r="V147" i="20"/>
  <c r="V53" i="20"/>
  <c r="U53" i="20"/>
  <c r="U5" i="20"/>
  <c r="V5" i="20"/>
  <c r="V38" i="20"/>
  <c r="U38" i="20"/>
  <c r="V110" i="20"/>
  <c r="U110" i="20"/>
  <c r="V86" i="20"/>
  <c r="U86" i="20"/>
  <c r="V204" i="20"/>
  <c r="U204" i="20"/>
  <c r="V135" i="20"/>
  <c r="U135" i="20"/>
  <c r="V75" i="20"/>
  <c r="U75" i="20"/>
  <c r="GA23" i="10"/>
  <c r="FQ23" i="10"/>
  <c r="EW23" i="10"/>
  <c r="AS23" i="10"/>
  <c r="CY23" i="10"/>
  <c r="DU25" i="10"/>
  <c r="BU23" i="10"/>
  <c r="CE23" i="10"/>
  <c r="CE25" i="10"/>
  <c r="CY25" i="10"/>
  <c r="CE24" i="10"/>
  <c r="CY24" i="10"/>
  <c r="ES25" i="10"/>
  <c r="BE23" i="10"/>
  <c r="BI24" i="10"/>
  <c r="W24" i="10"/>
  <c r="BI25" i="10"/>
  <c r="FS23" i="10"/>
  <c r="FS25" i="10"/>
  <c r="O25" i="10"/>
  <c r="FU24" i="10"/>
  <c r="EY23" i="10"/>
  <c r="FA24" i="10"/>
  <c r="GC23" i="10"/>
  <c r="EI24" i="10"/>
  <c r="FU23" i="10"/>
  <c r="U25" i="10"/>
  <c r="DU23" i="10"/>
  <c r="AO25" i="10"/>
  <c r="GC24" i="10"/>
  <c r="BE25" i="10"/>
  <c r="U23" i="10"/>
  <c r="FK24" i="10"/>
  <c r="FQ24" i="10"/>
  <c r="C23" i="10"/>
  <c r="S23" i="10"/>
  <c r="BU25" i="10"/>
  <c r="AS25" i="10"/>
  <c r="EW24" i="10"/>
  <c r="AK25" i="10"/>
  <c r="DS23" i="10"/>
  <c r="DS25" i="10"/>
  <c r="AS24" i="10"/>
  <c r="FG23" i="10"/>
  <c r="GK23" i="10"/>
  <c r="BK24" i="10"/>
  <c r="EC25" i="10"/>
  <c r="GA25" i="10"/>
  <c r="S24" i="10"/>
  <c r="GA24" i="10"/>
  <c r="AK23" i="10"/>
  <c r="CO24" i="10"/>
  <c r="FG25" i="10"/>
  <c r="K23" i="10"/>
  <c r="EM23" i="10"/>
  <c r="EM24" i="10"/>
  <c r="CO23" i="10"/>
  <c r="S25" i="10"/>
  <c r="C25" i="10"/>
  <c r="K24" i="10"/>
  <c r="BU24" i="10"/>
  <c r="GK24" i="10"/>
  <c r="BK23" i="10"/>
  <c r="BC24" i="10"/>
  <c r="FG24" i="10"/>
  <c r="EC23" i="10"/>
  <c r="EC24" i="10"/>
  <c r="C24" i="10"/>
  <c r="GK25" i="10"/>
  <c r="K25" i="10"/>
  <c r="DS24" i="10"/>
  <c r="BC25" i="10"/>
  <c r="AK24" i="10"/>
  <c r="EM25" i="10"/>
  <c r="BK25" i="10"/>
  <c r="FQ25" i="10"/>
  <c r="EW25" i="10"/>
  <c r="CO25" i="10"/>
  <c r="BC23" i="10"/>
  <c r="V104" i="20"/>
  <c r="U104" i="20"/>
  <c r="V99" i="20"/>
  <c r="U99" i="20"/>
  <c r="V69" i="20"/>
  <c r="U69" i="20"/>
  <c r="V150" i="20"/>
  <c r="U150" i="20"/>
  <c r="V82" i="20"/>
  <c r="U82" i="20"/>
  <c r="V40" i="20"/>
  <c r="U40" i="20"/>
  <c r="V12" i="20"/>
  <c r="U12" i="20"/>
  <c r="V181" i="20"/>
  <c r="U181" i="20"/>
  <c r="V166" i="20"/>
  <c r="U166" i="20"/>
  <c r="U152" i="20"/>
  <c r="V152" i="20"/>
  <c r="V151" i="20"/>
  <c r="U151" i="20"/>
  <c r="U182" i="20"/>
  <c r="V182" i="20"/>
  <c r="U109" i="20"/>
  <c r="V109" i="20"/>
  <c r="V85" i="20"/>
  <c r="U85" i="20"/>
  <c r="V224" i="20"/>
  <c r="U224" i="20"/>
  <c r="V231" i="20"/>
  <c r="U231" i="20"/>
  <c r="V212" i="20"/>
  <c r="U212" i="20"/>
  <c r="V103" i="20"/>
  <c r="U103" i="20"/>
  <c r="V17" i="20"/>
  <c r="U17" i="20"/>
  <c r="V14" i="20"/>
  <c r="U14" i="20"/>
  <c r="U81" i="20"/>
  <c r="V81" i="20"/>
  <c r="U30" i="20"/>
  <c r="V30" i="20"/>
  <c r="V102" i="20"/>
  <c r="U102" i="20"/>
  <c r="V87" i="20"/>
  <c r="U87" i="20"/>
  <c r="U20" i="20"/>
  <c r="V20" i="20"/>
  <c r="V193" i="20"/>
  <c r="U193" i="20"/>
  <c r="V211" i="20"/>
  <c r="U211" i="20"/>
  <c r="V221" i="20"/>
  <c r="U221" i="20"/>
  <c r="V215" i="20"/>
  <c r="U215" i="20"/>
  <c r="V218" i="20"/>
  <c r="U218" i="20"/>
  <c r="V222" i="20"/>
  <c r="U222" i="20"/>
  <c r="V91" i="20"/>
  <c r="U91" i="20"/>
  <c r="V45" i="20"/>
  <c r="U45" i="20"/>
  <c r="U31" i="20"/>
  <c r="V31" i="20"/>
  <c r="U58" i="20"/>
  <c r="V58" i="20"/>
  <c r="U98" i="20"/>
  <c r="V98" i="20"/>
  <c r="U117" i="20"/>
  <c r="V117" i="20"/>
  <c r="V93" i="20"/>
  <c r="U93" i="20"/>
  <c r="V79" i="20"/>
  <c r="U79" i="20"/>
  <c r="V134" i="20"/>
  <c r="U134" i="20"/>
  <c r="U65" i="20"/>
  <c r="V65" i="20"/>
  <c r="V9" i="20"/>
  <c r="U9" i="20"/>
  <c r="U57" i="20"/>
  <c r="V57" i="20"/>
  <c r="U140" i="20"/>
  <c r="V140" i="20"/>
  <c r="V170" i="20"/>
  <c r="U170" i="20"/>
  <c r="V137" i="20"/>
  <c r="U137" i="20"/>
  <c r="V124" i="20"/>
  <c r="U124" i="20"/>
  <c r="V185" i="20"/>
  <c r="U185" i="20"/>
  <c r="U136" i="20"/>
  <c r="V136" i="20"/>
  <c r="U141" i="20"/>
  <c r="V141" i="20"/>
  <c r="V207" i="20"/>
  <c r="U207" i="20"/>
  <c r="V201" i="20"/>
  <c r="U201" i="20"/>
  <c r="V197" i="20"/>
  <c r="U197" i="20"/>
  <c r="V183" i="20"/>
  <c r="U183" i="20"/>
  <c r="V226" i="20"/>
  <c r="U226" i="20"/>
  <c r="V213" i="20"/>
  <c r="U213" i="20"/>
  <c r="V214" i="20"/>
  <c r="U214" i="20"/>
  <c r="V223" i="20"/>
  <c r="U223" i="20"/>
  <c r="V123" i="20"/>
  <c r="U123" i="20"/>
  <c r="U113" i="20"/>
  <c r="V113" i="20"/>
  <c r="V132" i="20"/>
  <c r="U132" i="20"/>
  <c r="V74" i="20"/>
  <c r="U74" i="20"/>
  <c r="U35" i="20"/>
  <c r="V35" i="20"/>
  <c r="V191" i="20"/>
  <c r="U191" i="20"/>
  <c r="U89" i="20"/>
  <c r="V89" i="20"/>
  <c r="U133" i="20"/>
  <c r="V133" i="20"/>
  <c r="V186" i="20"/>
  <c r="U186" i="20"/>
  <c r="V188" i="20"/>
  <c r="U188" i="20"/>
  <c r="V158" i="20"/>
  <c r="U158" i="20"/>
  <c r="V142" i="20"/>
  <c r="U142" i="20"/>
  <c r="V177" i="20"/>
  <c r="U177" i="20"/>
  <c r="V62" i="20"/>
  <c r="U62" i="20"/>
  <c r="U73" i="20"/>
  <c r="V73" i="20"/>
  <c r="V43" i="20"/>
  <c r="U43" i="20"/>
  <c r="Q25" i="9"/>
  <c r="M26" i="9"/>
  <c r="N26" i="9" s="1"/>
  <c r="P24" i="9"/>
  <c r="Q24" i="9"/>
  <c r="P26" i="9"/>
  <c r="R24" i="9"/>
  <c r="O25" i="9"/>
  <c r="M24" i="9"/>
  <c r="N24" i="9" s="1"/>
  <c r="P25" i="9"/>
  <c r="R26" i="9"/>
  <c r="M25" i="9"/>
  <c r="N25" i="9" s="1"/>
  <c r="F24" i="9"/>
  <c r="H24" i="9"/>
  <c r="E24" i="9"/>
  <c r="G24" i="9"/>
  <c r="D25" i="9"/>
  <c r="H25" i="9"/>
  <c r="E26" i="9"/>
  <c r="G26" i="9"/>
  <c r="F25" i="9"/>
  <c r="F26" i="9"/>
  <c r="H26" i="9"/>
  <c r="V106" i="20"/>
  <c r="U106" i="20"/>
  <c r="V101" i="20"/>
  <c r="U101" i="20"/>
  <c r="V180" i="20"/>
  <c r="U180" i="20"/>
  <c r="V195" i="20"/>
  <c r="U195" i="20"/>
  <c r="V144" i="20"/>
  <c r="U144" i="20"/>
  <c r="V36" i="20"/>
  <c r="U36" i="20"/>
  <c r="V66" i="20"/>
  <c r="U66" i="20"/>
  <c r="U77" i="20"/>
  <c r="V77" i="20"/>
  <c r="V52" i="20"/>
  <c r="U52" i="20"/>
  <c r="V67" i="20"/>
  <c r="U67" i="20"/>
  <c r="V32" i="20"/>
  <c r="U32" i="20"/>
  <c r="V90" i="20"/>
  <c r="U90" i="20"/>
  <c r="V112" i="20"/>
  <c r="U112" i="20"/>
  <c r="V92" i="20"/>
  <c r="U92" i="20"/>
  <c r="U97" i="20"/>
  <c r="V97" i="20"/>
  <c r="V10" i="20"/>
  <c r="U10" i="20"/>
  <c r="V155" i="20"/>
  <c r="U155" i="20"/>
  <c r="V80" i="20"/>
  <c r="U80" i="20"/>
  <c r="U153" i="20"/>
  <c r="V153" i="20"/>
  <c r="V156" i="20"/>
  <c r="U156" i="20"/>
  <c r="U196" i="20"/>
  <c r="V196" i="20"/>
  <c r="V206" i="20"/>
  <c r="U206" i="20"/>
  <c r="V61" i="20"/>
  <c r="U61" i="20"/>
  <c r="V143" i="20"/>
  <c r="U143" i="20"/>
  <c r="U100" i="20"/>
  <c r="V100" i="20"/>
  <c r="V78" i="20"/>
  <c r="U78" i="20"/>
  <c r="V28" i="20"/>
  <c r="U28" i="20"/>
  <c r="P267" i="7" a="1"/>
  <c r="P267" i="7" s="1"/>
  <c r="Q247" i="7" a="1"/>
  <c r="Q247" i="7" s="1"/>
  <c r="Q266" i="7" a="1"/>
  <c r="Q266" i="7" s="1"/>
  <c r="I248" i="7"/>
  <c r="B25" i="9" s="1"/>
  <c r="P247" i="7" a="1"/>
  <c r="P247" i="7" s="1"/>
  <c r="Q267" i="7" a="1"/>
  <c r="Q267" i="7" s="1"/>
  <c r="Q248" i="7" a="1"/>
  <c r="Q248" i="7" s="1"/>
  <c r="T268" i="7" a="1"/>
  <c r="T268" i="7" s="1"/>
  <c r="AC248" i="7" a="1"/>
  <c r="AC248" i="7" s="1"/>
  <c r="S247" i="7" a="1"/>
  <c r="S247" i="7" s="1"/>
  <c r="AF268" i="7" a="1"/>
  <c r="AF268" i="7" s="1"/>
  <c r="V247" i="7" a="1"/>
  <c r="V247" i="7" s="1"/>
  <c r="U247" i="7" a="1"/>
  <c r="U247" i="7" s="1"/>
  <c r="U267" i="7" a="1"/>
  <c r="U267" i="7" s="1"/>
  <c r="M247" i="7" a="1"/>
  <c r="M247" i="7" s="1"/>
  <c r="AD249" i="7" a="1"/>
  <c r="AD249" i="7" s="1"/>
  <c r="O266" i="7" a="1"/>
  <c r="O266" i="7" s="1"/>
  <c r="L248" i="7" a="1"/>
  <c r="L248" i="7" s="1"/>
  <c r="AF266" i="7" a="1"/>
  <c r="AF266" i="7" s="1"/>
  <c r="Z249" i="7" a="1"/>
  <c r="Z249" i="7" s="1"/>
  <c r="R248" i="7" a="1"/>
  <c r="R248" i="7" s="1"/>
  <c r="M249" i="7" a="1"/>
  <c r="M249" i="7" s="1"/>
  <c r="W267" i="7" a="1"/>
  <c r="W267" i="7" s="1"/>
  <c r="W249" i="7" a="1"/>
  <c r="W249" i="7" s="1"/>
  <c r="T249" i="7" a="1"/>
  <c r="T249" i="7" s="1"/>
  <c r="S266" i="7" a="1"/>
  <c r="S266" i="7" s="1"/>
  <c r="AA268" i="7" a="1"/>
  <c r="AA268" i="7" s="1"/>
  <c r="U249" i="7" a="1"/>
  <c r="U249" i="7" s="1"/>
  <c r="AF267" i="7" a="1"/>
  <c r="AF267" i="7" s="1"/>
  <c r="Z266" i="7" a="1"/>
  <c r="Z266" i="7" s="1"/>
  <c r="Y266" i="7" a="1"/>
  <c r="Y266" i="7" s="1"/>
  <c r="Y268" i="7" a="1"/>
  <c r="Y268" i="7" s="1"/>
  <c r="N266" i="7" a="1"/>
  <c r="N266" i="7" s="1"/>
  <c r="Z248" i="7" a="1"/>
  <c r="Z248" i="7" s="1"/>
  <c r="AE247" i="7" a="1"/>
  <c r="AE247" i="7" s="1"/>
  <c r="AG249" i="7" a="1"/>
  <c r="AG249" i="7" s="1"/>
  <c r="M267" i="7" a="1"/>
  <c r="M267" i="7" s="1"/>
  <c r="T248" i="7" a="1"/>
  <c r="T248" i="7" s="1"/>
  <c r="V248" i="7" a="1"/>
  <c r="V248" i="7" s="1"/>
  <c r="Z267" i="7" a="1"/>
  <c r="Z267" i="7" s="1"/>
  <c r="U268" i="7" a="1"/>
  <c r="U268" i="7" s="1"/>
  <c r="AE266" i="7" a="1"/>
  <c r="AE266" i="7" s="1"/>
  <c r="O267" i="7" a="1"/>
  <c r="O267" i="7" s="1"/>
  <c r="AB249" i="7" a="1"/>
  <c r="AB249" i="7" s="1"/>
  <c r="Y247" i="7" a="1"/>
  <c r="Y247" i="7" s="1"/>
  <c r="S268" i="7" a="1"/>
  <c r="S268" i="7" s="1"/>
  <c r="R249" i="7" a="1"/>
  <c r="R249" i="7" s="1"/>
  <c r="AD248" i="7" a="1"/>
  <c r="AD248" i="7" s="1"/>
  <c r="AG268" i="7" a="1"/>
  <c r="AG268" i="7" s="1"/>
  <c r="W248" i="7" a="1"/>
  <c r="W248" i="7" s="1"/>
  <c r="AC247" i="7" a="1"/>
  <c r="AC247" i="7" s="1"/>
  <c r="O249" i="7" a="1"/>
  <c r="O249" i="7" s="1"/>
  <c r="AB266" i="7" a="1"/>
  <c r="AB266" i="7" s="1"/>
  <c r="V268" i="7" a="1"/>
  <c r="V268" i="7" s="1"/>
  <c r="AD266" i="7" a="1"/>
  <c r="AD266" i="7" s="1"/>
  <c r="U266" i="7" a="1"/>
  <c r="U266" i="7" s="1"/>
  <c r="U248" i="7" a="1"/>
  <c r="U248" i="7" s="1"/>
  <c r="L268" i="7" a="1"/>
  <c r="L268" i="7" s="1"/>
  <c r="AC267" i="7" a="1"/>
  <c r="AC267" i="7" s="1"/>
  <c r="E249" i="7" a="1"/>
  <c r="E249" i="7" s="1"/>
  <c r="N249" i="7" a="1"/>
  <c r="N249" i="7" s="1"/>
  <c r="R266" i="7" a="1"/>
  <c r="R266" i="7" s="1"/>
  <c r="R267" i="7" a="1"/>
  <c r="R267" i="7" s="1"/>
  <c r="AF247" i="7" a="1"/>
  <c r="AF247" i="7" s="1"/>
  <c r="AG266" i="7" a="1"/>
  <c r="AG266" i="7" s="1"/>
  <c r="AF248" i="7" a="1"/>
  <c r="AF248" i="7" s="1"/>
  <c r="AG247" i="7" a="1"/>
  <c r="AG247" i="7" s="1"/>
  <c r="AH249" i="7" a="1"/>
  <c r="AH249" i="7" s="1"/>
  <c r="V23" i="20"/>
  <c r="U23" i="20"/>
  <c r="U33" i="20"/>
  <c r="V33" i="20"/>
  <c r="V47" i="20"/>
  <c r="U47" i="20"/>
  <c r="U190" i="20"/>
  <c r="V190" i="20"/>
  <c r="V83" i="20"/>
  <c r="U83" i="20"/>
  <c r="U41" i="20"/>
  <c r="V41" i="20"/>
  <c r="V131" i="20"/>
  <c r="U131" i="20"/>
  <c r="U139" i="20"/>
  <c r="V139" i="20"/>
  <c r="V200" i="20"/>
  <c r="U200" i="20"/>
  <c r="U194" i="20"/>
  <c r="V194" i="20"/>
  <c r="V76" i="20"/>
  <c r="U76" i="20"/>
  <c r="V71" i="20"/>
  <c r="U71" i="20"/>
  <c r="V176" i="20"/>
  <c r="U176" i="20"/>
  <c r="U84" i="20"/>
  <c r="V84" i="20"/>
  <c r="V22" i="20"/>
  <c r="U22" i="20"/>
  <c r="V209" i="20"/>
  <c r="U209" i="20"/>
  <c r="U13" i="20"/>
  <c r="V13" i="20"/>
  <c r="V121" i="20"/>
  <c r="U121" i="20"/>
  <c r="V159" i="20"/>
  <c r="U159" i="20"/>
  <c r="U125" i="20"/>
  <c r="V125" i="20"/>
  <c r="U88" i="20"/>
  <c r="V88" i="20"/>
  <c r="V126" i="20"/>
  <c r="U126" i="20"/>
  <c r="V105" i="20"/>
  <c r="U105" i="20"/>
  <c r="V4" i="20"/>
  <c r="U4" i="20"/>
  <c r="V202" i="20"/>
  <c r="U202" i="20"/>
  <c r="V127" i="20"/>
  <c r="U127" i="20"/>
  <c r="V162" i="20"/>
  <c r="U162" i="20"/>
  <c r="V220" i="20"/>
  <c r="U220" i="20"/>
  <c r="V229" i="20"/>
  <c r="U229" i="20"/>
  <c r="V228" i="20"/>
  <c r="U228" i="20"/>
  <c r="U72" i="20"/>
  <c r="V72" i="20"/>
  <c r="U21" i="20"/>
  <c r="V21" i="20"/>
  <c r="V64" i="20"/>
  <c r="U64" i="20"/>
  <c r="U128" i="20"/>
  <c r="V128" i="20"/>
  <c r="V26" i="20"/>
  <c r="U26" i="20"/>
  <c r="V160" i="20"/>
  <c r="U160" i="20"/>
  <c r="V205" i="20"/>
  <c r="U205" i="20"/>
  <c r="V164" i="20"/>
  <c r="U164" i="20"/>
  <c r="V208" i="20"/>
  <c r="U208" i="20"/>
  <c r="V230" i="20"/>
  <c r="U230" i="20"/>
  <c r="V108" i="20"/>
  <c r="U108" i="20"/>
  <c r="V27" i="20"/>
  <c r="U27" i="20"/>
  <c r="U149" i="20"/>
  <c r="V149" i="20"/>
  <c r="V8" i="20"/>
  <c r="U8" i="20"/>
  <c r="V48" i="20"/>
  <c r="U48" i="20"/>
  <c r="V118" i="20"/>
  <c r="U118" i="20"/>
  <c r="V96" i="20"/>
  <c r="U96" i="20"/>
  <c r="V34" i="20"/>
  <c r="U34" i="20"/>
  <c r="V3" i="20"/>
  <c r="U3" i="20"/>
  <c r="V161" i="20"/>
  <c r="U161" i="20"/>
  <c r="V130" i="20"/>
  <c r="U130" i="20"/>
  <c r="U157" i="20"/>
  <c r="V157" i="20"/>
  <c r="V217" i="20"/>
  <c r="U217" i="20"/>
  <c r="U25" i="20"/>
  <c r="V25" i="20"/>
  <c r="V39" i="20"/>
  <c r="U39" i="20"/>
  <c r="U49" i="20"/>
  <c r="V49" i="20"/>
  <c r="V94" i="20"/>
  <c r="U94" i="20"/>
  <c r="V56" i="20"/>
  <c r="U56" i="20"/>
  <c r="V60" i="20"/>
  <c r="U60" i="20"/>
  <c r="V50" i="20"/>
  <c r="U50" i="20"/>
  <c r="V120" i="20"/>
  <c r="U120" i="20"/>
  <c r="U145" i="20"/>
  <c r="V145" i="20"/>
  <c r="V114" i="20"/>
  <c r="U114" i="20"/>
  <c r="V167" i="20"/>
  <c r="U167" i="20"/>
  <c r="V184" i="20"/>
  <c r="U184" i="20"/>
  <c r="V179" i="20"/>
  <c r="U179" i="20"/>
  <c r="U129" i="20"/>
  <c r="V129" i="20"/>
  <c r="V174" i="20"/>
  <c r="U174" i="20"/>
  <c r="V163" i="20"/>
  <c r="U163" i="20"/>
  <c r="V203" i="20"/>
  <c r="U203" i="20"/>
  <c r="V219" i="20"/>
  <c r="U219" i="20"/>
  <c r="V225" i="20"/>
  <c r="U225" i="20"/>
  <c r="V216" i="20"/>
  <c r="U216" i="20"/>
  <c r="V227" i="20"/>
  <c r="U227" i="20"/>
  <c r="U111" i="20"/>
  <c r="V111" i="20"/>
  <c r="V7" i="20"/>
  <c r="U7" i="20"/>
  <c r="V16" i="20"/>
  <c r="U16" i="20"/>
  <c r="V59" i="20"/>
  <c r="U59" i="20"/>
  <c r="U116" i="20"/>
  <c r="V116" i="20"/>
  <c r="V173" i="20"/>
  <c r="U173" i="20"/>
  <c r="V2" i="20"/>
  <c r="U2" i="20"/>
  <c r="V54" i="20"/>
  <c r="U54" i="20"/>
  <c r="U70" i="20"/>
  <c r="V70" i="20"/>
  <c r="V154" i="20"/>
  <c r="U154" i="20"/>
  <c r="V18" i="20"/>
  <c r="U18" i="20"/>
  <c r="V6" i="20"/>
  <c r="U6" i="20"/>
  <c r="V42" i="20"/>
  <c r="U42" i="20"/>
  <c r="V146" i="20"/>
  <c r="U146" i="20"/>
  <c r="V199" i="20"/>
  <c r="U199" i="20"/>
  <c r="B26" i="9" l="1"/>
  <c r="F249" i="7" a="1"/>
  <c r="F249" i="7" s="1"/>
  <c r="Z247" i="7" a="1"/>
  <c r="Z247" i="7" s="1"/>
  <c r="AH267" i="7" a="1"/>
  <c r="AH267" i="7" s="1"/>
  <c r="AB268" i="7" a="1"/>
  <c r="AB268" i="7" s="1"/>
  <c r="M248" i="7" a="1"/>
  <c r="M248" i="7" s="1"/>
  <c r="Y267" i="7" a="1"/>
  <c r="Y267" i="7" s="1"/>
  <c r="O268" i="7" a="1"/>
  <c r="O268" i="7" s="1"/>
  <c r="AA267" i="7" a="1"/>
  <c r="AA267" i="7" s="1"/>
  <c r="V267" i="7" a="1"/>
  <c r="V267" i="7" s="1"/>
  <c r="O248" i="7" a="1"/>
  <c r="O248" i="7" s="1"/>
  <c r="AC266" i="7" a="1"/>
  <c r="AC266" i="7" s="1"/>
  <c r="AH266" i="7" a="1"/>
  <c r="AH266" i="7" s="1"/>
  <c r="N248" i="7" a="1"/>
  <c r="N248" i="7" s="1"/>
  <c r="AH248" i="7" a="1"/>
  <c r="AH248" i="7" s="1"/>
  <c r="S249" i="7" a="1"/>
  <c r="S249" i="7" s="1"/>
  <c r="AA248" i="7" a="1"/>
  <c r="AA248" i="7" s="1"/>
  <c r="V249" i="7" a="1"/>
  <c r="V249" i="7" s="1"/>
  <c r="Z268" i="7" a="1"/>
  <c r="Z268" i="7" s="1"/>
  <c r="AD267" i="7" a="1"/>
  <c r="AD267" i="7" s="1"/>
  <c r="N247" i="7" a="1"/>
  <c r="N247" i="7" s="1"/>
  <c r="AE248" i="7" a="1"/>
  <c r="AE248" i="7" s="1"/>
  <c r="AB248" i="7" a="1"/>
  <c r="AB248" i="7" s="1"/>
  <c r="V266" i="7" a="1"/>
  <c r="V266" i="7" s="1"/>
  <c r="T267" i="7" a="1"/>
  <c r="T267" i="7" s="1"/>
  <c r="W266" i="7" a="1"/>
  <c r="W266" i="7" s="1"/>
  <c r="R247" i="7" a="1"/>
  <c r="R247" i="7" s="1"/>
  <c r="AB267" i="7" a="1"/>
  <c r="AB267" i="7" s="1"/>
  <c r="Y248" i="7" a="1"/>
  <c r="Y248" i="7" s="1"/>
  <c r="L247" i="7" a="1"/>
  <c r="L247" i="7" s="1"/>
  <c r="AA247" i="7" a="1"/>
  <c r="AA247" i="7" s="1"/>
  <c r="E247" i="7" a="1"/>
  <c r="E247" i="7" s="1"/>
  <c r="AC249" i="7" a="1"/>
  <c r="AC249" i="7" s="1"/>
  <c r="I247" i="7"/>
  <c r="B24" i="9" s="1"/>
  <c r="P248" i="7" a="1"/>
  <c r="P248" i="7" s="1"/>
  <c r="P268" i="7" a="1"/>
  <c r="P268" i="7" s="1"/>
  <c r="P266" i="7" a="1"/>
  <c r="P266" i="7" s="1"/>
  <c r="AG248" i="7" a="1"/>
  <c r="AG248" i="7" s="1"/>
  <c r="W268" i="7" a="1"/>
  <c r="W268" i="7" s="1"/>
  <c r="AH247" i="7" a="1"/>
  <c r="AH247" i="7" s="1"/>
  <c r="AB247" i="7" a="1"/>
  <c r="AB247" i="7" s="1"/>
  <c r="L267" i="7" a="1"/>
  <c r="L267" i="7" s="1"/>
  <c r="S267" i="7" a="1"/>
  <c r="S267" i="7" s="1"/>
  <c r="AA249" i="7" a="1"/>
  <c r="AA249" i="7" s="1"/>
  <c r="AF249" i="7" a="1"/>
  <c r="AF249" i="7" s="1"/>
  <c r="S248" i="7" a="1"/>
  <c r="S248" i="7" s="1"/>
  <c r="AE249" i="7" a="1"/>
  <c r="AE249" i="7" s="1"/>
  <c r="AE267" i="7" a="1"/>
  <c r="AE267" i="7" s="1"/>
  <c r="N267" i="7" a="1"/>
  <c r="N267" i="7" s="1"/>
  <c r="AE268" i="7" a="1"/>
  <c r="AE268" i="7" s="1"/>
  <c r="AH268" i="7" a="1"/>
  <c r="AH268" i="7" s="1"/>
  <c r="AA266" i="7" a="1"/>
  <c r="AA266" i="7" s="1"/>
  <c r="T266" i="7" a="1"/>
  <c r="T266" i="7" s="1"/>
  <c r="AG267" i="7" a="1"/>
  <c r="AG267" i="7" s="1"/>
  <c r="R268" i="7" a="1"/>
  <c r="R268" i="7" s="1"/>
  <c r="L249" i="7" a="1"/>
  <c r="L249" i="7" s="1"/>
  <c r="AD268" i="7" a="1"/>
  <c r="AD268" i="7" s="1"/>
  <c r="L266" i="7" a="1"/>
  <c r="L266" i="7" s="1"/>
  <c r="E248" i="7" a="1"/>
  <c r="E248" i="7" s="1"/>
  <c r="W247" i="7" a="1"/>
  <c r="W247" i="7" s="1"/>
  <c r="AD247" i="7" a="1"/>
  <c r="AD247" i="7" s="1"/>
  <c r="M266" i="7" a="1"/>
  <c r="M266" i="7" s="1"/>
  <c r="N268" i="7" a="1"/>
  <c r="N268" i="7" s="1"/>
  <c r="Y249" i="7" a="1"/>
  <c r="Y249" i="7" s="1"/>
  <c r="AC268" i="7" a="1"/>
  <c r="AC268" i="7" s="1"/>
  <c r="M268" i="7" a="1"/>
  <c r="M268" i="7" s="1"/>
  <c r="O247" i="7" a="1"/>
  <c r="O247" i="7" s="1"/>
  <c r="T247" i="7" a="1"/>
  <c r="T247" i="7" s="1"/>
  <c r="P249" i="7" a="1"/>
  <c r="P249" i="7" s="1"/>
  <c r="Q249" i="7" a="1"/>
  <c r="Q249" i="7" s="1"/>
  <c r="Q268" i="7" a="1"/>
  <c r="Q268" i="7" s="1"/>
  <c r="E25" i="9"/>
  <c r="G25" i="9"/>
  <c r="D26" i="9"/>
  <c r="D24" i="9"/>
  <c r="R25" i="9"/>
  <c r="Q26" i="9"/>
  <c r="O24" i="9"/>
  <c r="F248" i="7" a="1"/>
  <c r="F248" i="7" s="1"/>
  <c r="D248" i="7" s="1"/>
  <c r="ES24" i="10"/>
  <c r="F247" i="7" a="1"/>
  <c r="F247" i="7" s="1"/>
  <c r="C247" i="7" s="1"/>
  <c r="X247" i="7" a="1"/>
  <c r="X247" i="7" s="1"/>
  <c r="X248" i="7" a="1"/>
  <c r="X248" i="7" s="1"/>
  <c r="X249" i="7" a="1"/>
  <c r="X249" i="7" s="1"/>
  <c r="X267" i="7" a="1"/>
  <c r="X267" i="7" s="1"/>
  <c r="X266" i="7" a="1"/>
  <c r="X266" i="7" s="1"/>
  <c r="X268" i="7" a="1"/>
  <c r="X268" i="7" s="1"/>
  <c r="DI25" i="10"/>
  <c r="DI24" i="10"/>
  <c r="DI23" i="10"/>
  <c r="DK23" i="10"/>
  <c r="DK25" i="10"/>
  <c r="DO24" i="10"/>
  <c r="DM24" i="10"/>
  <c r="DK24" i="10"/>
  <c r="DO25" i="10"/>
  <c r="DM23" i="10"/>
  <c r="DO23" i="10"/>
  <c r="DM25" i="10"/>
  <c r="FW23" i="10"/>
  <c r="AB25" i="9"/>
  <c r="GC25" i="10"/>
  <c r="DU24" i="10"/>
  <c r="CQ25" i="10"/>
  <c r="AG25" i="10"/>
  <c r="AE23" i="10"/>
  <c r="AG23" i="10"/>
  <c r="AE25" i="10"/>
  <c r="AC24" i="10"/>
  <c r="AG24" i="10"/>
  <c r="AC23" i="10"/>
  <c r="AC25" i="10"/>
  <c r="CT24" i="10"/>
  <c r="CU24" i="10" s="1"/>
  <c r="AA23" i="10"/>
  <c r="AA24" i="10"/>
  <c r="AA25" i="10"/>
  <c r="AE24" i="10"/>
  <c r="CP24" i="10"/>
  <c r="CQ24" i="10" s="1"/>
  <c r="CP23" i="10"/>
  <c r="CQ23" i="10" s="1"/>
  <c r="CT25" i="10"/>
  <c r="CU25" i="10" s="1"/>
  <c r="CT23" i="10"/>
  <c r="CU23" i="10" s="1"/>
  <c r="CR24" i="10"/>
  <c r="CS24" i="10" s="1"/>
  <c r="CR23" i="10"/>
  <c r="CS23" i="10" s="1"/>
  <c r="CR25" i="10"/>
  <c r="CS25" i="10" s="1"/>
  <c r="CN23" i="10"/>
  <c r="CN25" i="10"/>
  <c r="CN24" i="10"/>
  <c r="EL23" i="10"/>
  <c r="EP25" i="10"/>
  <c r="EQ25" i="10" s="1"/>
  <c r="EN25" i="10"/>
  <c r="EO25" i="10" s="1"/>
  <c r="EL25" i="10"/>
  <c r="EL24" i="10"/>
  <c r="EN24" i="10"/>
  <c r="EO24" i="10" s="1"/>
  <c r="EP24" i="10"/>
  <c r="EQ24" i="10" s="1"/>
  <c r="EN23" i="10"/>
  <c r="EO23" i="10" s="1"/>
  <c r="EP23" i="10"/>
  <c r="EQ23" i="10" s="1"/>
  <c r="J25" i="9"/>
  <c r="J24" i="9"/>
  <c r="C249" i="7"/>
  <c r="D249" i="7"/>
  <c r="J26" i="9"/>
  <c r="C248" i="7" l="1"/>
  <c r="G248" i="7" s="1"/>
  <c r="L25" i="9" s="1"/>
  <c r="D247" i="7"/>
  <c r="I24" i="9" s="1"/>
  <c r="H249" i="7"/>
  <c r="I26" i="9"/>
  <c r="G249" i="7"/>
  <c r="L26" i="9" s="1"/>
  <c r="K26" i="9"/>
  <c r="K24" i="9"/>
  <c r="I25" i="9"/>
  <c r="H248" i="7"/>
  <c r="K25" i="9" l="1"/>
  <c r="H247" i="7"/>
  <c r="G247" i="7"/>
  <c r="L24" i="9" s="1"/>
</calcChain>
</file>

<file path=xl/sharedStrings.xml><?xml version="1.0" encoding="utf-8"?>
<sst xmlns="http://schemas.openxmlformats.org/spreadsheetml/2006/main" count="11285" uniqueCount="1393">
  <si>
    <t>Id</t>
  </si>
  <si>
    <t>Name</t>
  </si>
  <si>
    <t>SEN</t>
  </si>
  <si>
    <t>FSM</t>
  </si>
  <si>
    <t>Att</t>
  </si>
  <si>
    <t>% Lates for Monitoring</t>
  </si>
  <si>
    <t>Certificate</t>
  </si>
  <si>
    <t>4b</t>
  </si>
  <si>
    <t>3c</t>
  </si>
  <si>
    <t>4a</t>
  </si>
  <si>
    <t>5b</t>
  </si>
  <si>
    <t>4c</t>
  </si>
  <si>
    <t>5c</t>
  </si>
  <si>
    <t>3a</t>
  </si>
  <si>
    <t>5a</t>
  </si>
  <si>
    <t>3b</t>
  </si>
  <si>
    <t>2a</t>
  </si>
  <si>
    <t>6c</t>
  </si>
  <si>
    <t>6b</t>
  </si>
  <si>
    <t>6a</t>
  </si>
  <si>
    <t>2b</t>
  </si>
  <si>
    <t>2c</t>
  </si>
  <si>
    <t>7c</t>
  </si>
  <si>
    <t>1a</t>
  </si>
  <si>
    <t>7a</t>
  </si>
  <si>
    <t>Negative</t>
  </si>
  <si>
    <t>Positive</t>
  </si>
  <si>
    <t>ID</t>
  </si>
  <si>
    <t>8a</t>
  </si>
  <si>
    <t>8b</t>
  </si>
  <si>
    <t>8c</t>
  </si>
  <si>
    <t>7b</t>
  </si>
  <si>
    <t>1b</t>
  </si>
  <si>
    <t>1c</t>
  </si>
  <si>
    <t>M1</t>
  </si>
  <si>
    <t>M3</t>
  </si>
  <si>
    <t>PP</t>
  </si>
  <si>
    <t>ADDITIONAL COLUMN</t>
  </si>
  <si>
    <t>GROUP SIGNIFICANCE</t>
  </si>
  <si>
    <t>GROUP</t>
  </si>
  <si>
    <t xml:space="preserve">HIGH </t>
  </si>
  <si>
    <t>LOW</t>
  </si>
  <si>
    <t>CLOSE</t>
  </si>
  <si>
    <t>ST DEV</t>
  </si>
  <si>
    <t>TO TARGET</t>
  </si>
  <si>
    <t>TO YR AVG</t>
  </si>
  <si>
    <t>GROUP SIZE</t>
  </si>
  <si>
    <t xml:space="preserve">GIRLS </t>
  </si>
  <si>
    <t>BOYS</t>
  </si>
  <si>
    <t>NOT FSM</t>
  </si>
  <si>
    <t>NON PP</t>
  </si>
  <si>
    <t>LAC</t>
  </si>
  <si>
    <t>NON LAC</t>
  </si>
  <si>
    <t>PA-L</t>
  </si>
  <si>
    <t>PA-M</t>
  </si>
  <si>
    <t>PA-H</t>
  </si>
  <si>
    <t>BME</t>
  </si>
  <si>
    <t>WBRI</t>
  </si>
  <si>
    <t>SEN - S</t>
  </si>
  <si>
    <t>SEN-N</t>
  </si>
  <si>
    <t>AVG DIST</t>
  </si>
  <si>
    <t>A</t>
  </si>
  <si>
    <t>F</t>
  </si>
  <si>
    <t>COMM</t>
  </si>
  <si>
    <t>MEET</t>
  </si>
  <si>
    <t>CONC</t>
  </si>
  <si>
    <t>E</t>
  </si>
  <si>
    <t>House Points</t>
  </si>
  <si>
    <t>ART_A2L</t>
  </si>
  <si>
    <t>ART_PROGRESS GRADE</t>
  </si>
  <si>
    <t>ART_TEACHER</t>
  </si>
  <si>
    <t>Prior Attainment</t>
  </si>
  <si>
    <t>MEETING TARGET</t>
  </si>
  <si>
    <t>NOT MEETING TARGET</t>
  </si>
  <si>
    <t>M2</t>
  </si>
  <si>
    <t>M4</t>
  </si>
  <si>
    <t>% CONCERNS</t>
  </si>
  <si>
    <t>ctrl shift enter … statistical formula</t>
  </si>
  <si>
    <t>PRIOR</t>
  </si>
  <si>
    <t>B</t>
  </si>
  <si>
    <t>A/A*</t>
  </si>
  <si>
    <t>C/B</t>
  </si>
  <si>
    <t>A*</t>
  </si>
  <si>
    <t>D/C</t>
  </si>
  <si>
    <t>B/A</t>
  </si>
  <si>
    <t>C</t>
  </si>
  <si>
    <t>D</t>
  </si>
  <si>
    <t>G</t>
  </si>
  <si>
    <t>U</t>
  </si>
  <si>
    <t>E/D</t>
  </si>
  <si>
    <t>F/E</t>
  </si>
  <si>
    <t>G/F</t>
  </si>
  <si>
    <t>U/G</t>
  </si>
  <si>
    <t>PRIOR ATTAINMENT &amp; SHORTFAT</t>
  </si>
  <si>
    <t>YEAR 11</t>
  </si>
  <si>
    <t>Att for monitoring period</t>
  </si>
  <si>
    <t>DATASHEET worksheet</t>
  </si>
  <si>
    <t>The Student's Pupil Number</t>
  </si>
  <si>
    <t>Special Education Network status  (current accurate list of types can be gained from Rhona Cattell)</t>
  </si>
  <si>
    <t>Free School Meals</t>
  </si>
  <si>
    <t>Pupil Premium</t>
  </si>
  <si>
    <t>Look After Child</t>
  </si>
  <si>
    <t xml:space="preserve">For years 7 to 11,students are given a prior attainment banding of LOW, MEDIUM or HIGH. </t>
  </si>
  <si>
    <t>is an average level in KS2 SATS of below 4</t>
  </si>
  <si>
    <t xml:space="preserve">MEDIUM </t>
  </si>
  <si>
    <t>is an average level in KS2 SATS between 4 and 5 (including exactly 4 and exactly 5)</t>
  </si>
  <si>
    <t>is an average level in KS2 SATS of above 5</t>
  </si>
  <si>
    <t>For years 12 and 13, this is the average grade achieved at GCSE</t>
  </si>
  <si>
    <t xml:space="preserve">Total merit value of House Points a student has received in the full school year to date, for negative and positive behaviour events.  </t>
  </si>
  <si>
    <t>Merit value of the different Behaviour Event types can be gained from Steve Bunting</t>
  </si>
  <si>
    <t>Count of the negative events recorded on ePortalin the school year to date</t>
  </si>
  <si>
    <t>Count of the positive events recorded on ePortal in the school year to date</t>
  </si>
  <si>
    <t>Percentage attendance for the full school year to date</t>
  </si>
  <si>
    <t>Percentage attendance in the latest half term / monitoring period</t>
  </si>
  <si>
    <t>Percentage of unauthorised late attendance in the latest half term / monitoring period</t>
  </si>
  <si>
    <t>Count of the commendations received for Attitude to Learning (A2L) in the latest half term / monitoring period</t>
  </si>
  <si>
    <t>Count of the meets expectations received for A2L in the latest half term / monitoring period</t>
  </si>
  <si>
    <t>Count of the concerns received for A2L in the latest half term / monitoring period</t>
  </si>
  <si>
    <t>Subject specific attitude to learning grade entered by teachers for the student based on performance over the latest monitoring period</t>
  </si>
  <si>
    <t>Subject specific grade stating the currently believed standard for the student if they were to take the exam now</t>
  </si>
  <si>
    <t>Subject teacher</t>
  </si>
  <si>
    <t>If student has no CONC and all MEET for A2L for the latest half term/monitoring period</t>
  </si>
  <si>
    <t>9</t>
  </si>
  <si>
    <t>8</t>
  </si>
  <si>
    <t>7</t>
  </si>
  <si>
    <t>6</t>
  </si>
  <si>
    <t>5</t>
  </si>
  <si>
    <t>4</t>
  </si>
  <si>
    <t>3</t>
  </si>
  <si>
    <t>2</t>
  </si>
  <si>
    <t>1</t>
  </si>
  <si>
    <t>4 - 5</t>
  </si>
  <si>
    <t>8 - 9</t>
  </si>
  <si>
    <t>7 - 8</t>
  </si>
  <si>
    <t>6 - 7</t>
  </si>
  <si>
    <t>5 - 6</t>
  </si>
  <si>
    <t>3 - 4</t>
  </si>
  <si>
    <t>2 - 3</t>
  </si>
  <si>
    <t>1 - 2</t>
  </si>
  <si>
    <t>VALUES</t>
  </si>
  <si>
    <t>ON TRACK FOR</t>
  </si>
  <si>
    <t>ON TRACK FOR AT END KS2</t>
  </si>
  <si>
    <t>2 number level range-  Bottom number is calculated as the national expected for a student entering at that KS2 prior attainment.  1 grade added on for the upper limit to represent the fact ND is a high performing school and often students will reach this level above</t>
  </si>
  <si>
    <t>HISTORY</t>
  </si>
  <si>
    <t>BUSINESS</t>
  </si>
  <si>
    <t>DRAMA</t>
  </si>
  <si>
    <t>COMPUTING</t>
  </si>
  <si>
    <t>ENGLISH</t>
  </si>
  <si>
    <t>EBACC</t>
  </si>
  <si>
    <t>OTHER</t>
  </si>
  <si>
    <t xml:space="preserve">MATHS </t>
  </si>
  <si>
    <t>BIOLOGY</t>
  </si>
  <si>
    <t>CHEMISTRY</t>
  </si>
  <si>
    <t>FRENCH</t>
  </si>
  <si>
    <t>SPANISH</t>
  </si>
  <si>
    <t>ART</t>
  </si>
  <si>
    <t>CHILD DEVELOPMENT</t>
  </si>
  <si>
    <t>MUSIC</t>
  </si>
  <si>
    <t>PHOTOGRAPHY</t>
  </si>
  <si>
    <t>R. E.</t>
  </si>
  <si>
    <t>C - B</t>
  </si>
  <si>
    <t>D - C</t>
  </si>
  <si>
    <t>B - A</t>
  </si>
  <si>
    <t>A - A*</t>
  </si>
  <si>
    <t>F - E</t>
  </si>
  <si>
    <t>E - D</t>
  </si>
  <si>
    <t>On track</t>
  </si>
  <si>
    <t>Not on track</t>
  </si>
  <si>
    <t>EBACC1</t>
  </si>
  <si>
    <t>EBACC2</t>
  </si>
  <si>
    <t>EBACC3</t>
  </si>
  <si>
    <t>OPEN</t>
  </si>
  <si>
    <t>OPEN1</t>
  </si>
  <si>
    <t>OPEN2</t>
  </si>
  <si>
    <t>OPEN3</t>
  </si>
  <si>
    <t>ATTAINMENT 8</t>
  </si>
  <si>
    <t>PROGRESS 8</t>
  </si>
  <si>
    <t>HEADLINE MEASURES</t>
  </si>
  <si>
    <t>M</t>
  </si>
  <si>
    <t>EBACC 4TH BEST</t>
  </si>
  <si>
    <t>EBACC 5TH BEST</t>
  </si>
  <si>
    <t>EBACC 6TH BEST</t>
  </si>
  <si>
    <t xml:space="preserve">Estimated Progress 8 </t>
  </si>
  <si>
    <t/>
  </si>
  <si>
    <t>UNREFORMED GCSE POINT SCORES</t>
  </si>
  <si>
    <t>REFORMED GCSE POINT SCORES</t>
  </si>
  <si>
    <t>Estimated A8 points/entrry</t>
  </si>
  <si>
    <t>MATHS</t>
  </si>
  <si>
    <t>SCIENCE</t>
  </si>
  <si>
    <t xml:space="preserve">TEACHING GROUP CONTRIBUTION TO PROGRESS 8 ------&gt;                                                 </t>
  </si>
  <si>
    <t>AVG.</t>
  </si>
  <si>
    <t>POINTS DIFFERENCE FROM ESTIMATED A8 POINTS/ENTRY</t>
  </si>
  <si>
    <t>PROGRESS GRADE</t>
  </si>
  <si>
    <t>PROGRESS GRADE POINTS VALUE</t>
  </si>
  <si>
    <t>TEACHER</t>
  </si>
  <si>
    <t>TEACHING GROUP</t>
  </si>
  <si>
    <t xml:space="preserve">% Subjects positive </t>
  </si>
  <si>
    <t>% subjects negative</t>
  </si>
  <si>
    <t xml:space="preserve">BUCKETS </t>
  </si>
  <si>
    <t xml:space="preserve">POINTS SCORED </t>
  </si>
  <si>
    <t>SUBJECTS in the Ebacc and Other buckets</t>
  </si>
  <si>
    <t>ESTIMATED A8</t>
  </si>
  <si>
    <t>Maths Estimate (Doubled)</t>
  </si>
  <si>
    <t>Maths Points Score</t>
  </si>
  <si>
    <t>Maths Contribution</t>
  </si>
  <si>
    <t>English Estimate (Doubled)</t>
  </si>
  <si>
    <t>English Points Score</t>
  </si>
  <si>
    <t>English Contribution</t>
  </si>
  <si>
    <t>EBACC Estimate</t>
  </si>
  <si>
    <t>EBACC Points Scored</t>
  </si>
  <si>
    <t>EBACC Contribution</t>
  </si>
  <si>
    <t>EBACC Slots Not Filled</t>
  </si>
  <si>
    <t>Other Estimate</t>
  </si>
  <si>
    <t xml:space="preserve"> Other Points Score</t>
  </si>
  <si>
    <t>Other Contribution</t>
  </si>
  <si>
    <t xml:space="preserve"> Other Slots Not Filled</t>
  </si>
  <si>
    <t>P.E.</t>
  </si>
  <si>
    <t>0</t>
  </si>
  <si>
    <t>Form</t>
  </si>
  <si>
    <t>Gender</t>
  </si>
  <si>
    <t>Ethnicity</t>
  </si>
  <si>
    <t>On track for at end of KS2</t>
  </si>
  <si>
    <t>ART_TEACHING GROUP</t>
  </si>
  <si>
    <t>BUSINESS_A2L</t>
  </si>
  <si>
    <t>BUSINESS_TEACHER</t>
  </si>
  <si>
    <t>BUSINESS_TEACHING GROUP</t>
  </si>
  <si>
    <t>BIOLOGY_A2L</t>
  </si>
  <si>
    <t>BIOLOGY_TEACHER</t>
  </si>
  <si>
    <t>BIOLOGY_TEACHING GROUP</t>
  </si>
  <si>
    <t>CHILDDEV_A2L</t>
  </si>
  <si>
    <t>CHILDDEV_TEACHER</t>
  </si>
  <si>
    <t>CHILDDEV_TEACHING GROUP</t>
  </si>
  <si>
    <t>CHEMISTRY_A2L</t>
  </si>
  <si>
    <t>CHEMISTRY_TEACHER</t>
  </si>
  <si>
    <t>CHEMISTRY_TEACHING GROUP</t>
  </si>
  <si>
    <t>COMPUTING_A2L</t>
  </si>
  <si>
    <t>COMPUTING_TEACHER</t>
  </si>
  <si>
    <t>COMPUTING_TEACHING GROUP</t>
  </si>
  <si>
    <t>DRAMA_A2L</t>
  </si>
  <si>
    <t>DRAMA_TEACHER</t>
  </si>
  <si>
    <t>DRAMA_TEACHING GROUP</t>
  </si>
  <si>
    <t>ENGLISH_A2L</t>
  </si>
  <si>
    <t>ENGLISH_TEACHER</t>
  </si>
  <si>
    <t>ENGLISH_TEACHING GROUP</t>
  </si>
  <si>
    <t>ENGLISH  LIT_A2L</t>
  </si>
  <si>
    <t>ENGLISH LIT_TEACHER</t>
  </si>
  <si>
    <t>ENGLISH LIT_TEACHING GROUP</t>
  </si>
  <si>
    <t>FORM_A2L</t>
  </si>
  <si>
    <t>FORM_TEACHER</t>
  </si>
  <si>
    <t>FORM_TEACHING GROUP</t>
  </si>
  <si>
    <t>FRENCH_A2L</t>
  </si>
  <si>
    <t>FRENCH_TEACHER</t>
  </si>
  <si>
    <t>FRENCH_TEACHING GROUP</t>
  </si>
  <si>
    <t>FOOD_A2L</t>
  </si>
  <si>
    <t>FOOD_TEACHER</t>
  </si>
  <si>
    <t>FOOD_TEACHING GROUP</t>
  </si>
  <si>
    <t>HISTORY_A2L</t>
  </si>
  <si>
    <t>HISTORY_TEACHER</t>
  </si>
  <si>
    <t>HISTORY_TEACHING GROUP</t>
  </si>
  <si>
    <t>MATHS_A2L</t>
  </si>
  <si>
    <t>MATHS_TEACHER</t>
  </si>
  <si>
    <t>MATHS_TEACHING GROUP</t>
  </si>
  <si>
    <t>MUSIC_A2L</t>
  </si>
  <si>
    <t>MUSIC_TEACHER</t>
  </si>
  <si>
    <t>MUSIC_TEACHING GROUP</t>
  </si>
  <si>
    <t>PHYSED_A2L</t>
  </si>
  <si>
    <t>PHYSED_TEACHER</t>
  </si>
  <si>
    <t>PHYSED_TEACHING GROUP</t>
  </si>
  <si>
    <t>PHOTOGRAPHY_A2L</t>
  </si>
  <si>
    <t>PHOTOGRAPHY_TEACHER</t>
  </si>
  <si>
    <t>PHOTOGRAPHY_TEACHING GROUP</t>
  </si>
  <si>
    <t>RELIGIOUSED_A2L</t>
  </si>
  <si>
    <t>RELIGIOUSED_TEACHER</t>
  </si>
  <si>
    <t>RELIGIOUSED_TEACHING GROUP</t>
  </si>
  <si>
    <t>SCIENCE_A2L</t>
  </si>
  <si>
    <t>SCIENCE_TEACHER</t>
  </si>
  <si>
    <t>SCIENCE_TEACHING GROUP</t>
  </si>
  <si>
    <t>SPANISH_A2L</t>
  </si>
  <si>
    <t>SPANISH_TEACHER</t>
  </si>
  <si>
    <t>SPANISH_TEACHING GROUP</t>
  </si>
  <si>
    <t>P</t>
  </si>
  <si>
    <t>D2</t>
  </si>
  <si>
    <t>D1</t>
  </si>
  <si>
    <t>L1</t>
  </si>
  <si>
    <t>KS2 ON TRACK FOR</t>
  </si>
  <si>
    <t>4 - 4</t>
  </si>
  <si>
    <t>3 - 3</t>
  </si>
  <si>
    <t>5 - 5</t>
  </si>
  <si>
    <t>1 - 1</t>
  </si>
  <si>
    <t>7 - 7</t>
  </si>
  <si>
    <t>0 - 0</t>
  </si>
  <si>
    <t>6 - 6</t>
  </si>
  <si>
    <t>2 - 2</t>
  </si>
  <si>
    <t>8 - 8</t>
  </si>
  <si>
    <t>9 - 9</t>
  </si>
  <si>
    <t>Disadvantaged</t>
  </si>
  <si>
    <t>Looked After</t>
  </si>
  <si>
    <t>PUPILS</t>
  </si>
  <si>
    <t>Gender Gap</t>
  </si>
  <si>
    <t>FSM Gap</t>
  </si>
  <si>
    <t>Disadavantaged Gap</t>
  </si>
  <si>
    <t>LAC Gap</t>
  </si>
  <si>
    <t>Ethnicity Gap</t>
  </si>
  <si>
    <t>Group Summary</t>
  </si>
  <si>
    <t>%POSITIVE</t>
  </si>
  <si>
    <t>% OF STUDENTS WITH POSITIVE PROGRESS</t>
  </si>
  <si>
    <t>PUPILS WITH PROGRESS SCORE</t>
  </si>
  <si>
    <t>AVERAGE PROGRESS</t>
  </si>
  <si>
    <t>EM THRESHOLD</t>
  </si>
  <si>
    <t>STANDARD PASS (4+)</t>
  </si>
  <si>
    <t>Count</t>
  </si>
  <si>
    <t>%</t>
  </si>
  <si>
    <t>STRONG PASS (5+)</t>
  </si>
  <si>
    <t>SUMMARY</t>
  </si>
  <si>
    <t>SCORE</t>
  </si>
  <si>
    <t>BASKETS</t>
  </si>
  <si>
    <t>PROGRESS (ALL SUBJECTS)</t>
  </si>
  <si>
    <t>SCORE PER A8 SUBJECT</t>
  </si>
  <si>
    <t>PHYSICS</t>
  </si>
  <si>
    <t>7+</t>
  </si>
  <si>
    <t>ENGLISH*</t>
  </si>
  <si>
    <t>*Note this is not the scores for Eng Lang or Eng Lit.  This is the English bucket which takes the best of each of them.  English Lang and English Lit seperately are shown on the GROUPSUBJECT worksheet.</t>
  </si>
  <si>
    <t>ENGLISH LANGUAGE</t>
  </si>
  <si>
    <t>P8 SCORE</t>
  </si>
  <si>
    <t>PROGRESS SCORE</t>
  </si>
  <si>
    <t>PROGRESS</t>
  </si>
  <si>
    <t>Score</t>
  </si>
  <si>
    <t>PROGRESS and ATTAINMENT</t>
  </si>
  <si>
    <t>COHORT ANALYSIS</t>
  </si>
  <si>
    <t>A2L, BEHAVIOUR, ATTENDANCE &amp; TEACHER COMMENTS</t>
  </si>
  <si>
    <t>PHYSICS_A2L</t>
  </si>
  <si>
    <t>PHYSICS_TEACHER</t>
  </si>
  <si>
    <t>PHYSICS_TEACHING GROUP</t>
  </si>
  <si>
    <t>COMBINED SCIENCE</t>
  </si>
  <si>
    <t>COMBINED SCIENCE 1</t>
  </si>
  <si>
    <t>COMBINED SCIENCE 2</t>
  </si>
  <si>
    <t>9 - 8</t>
  </si>
  <si>
    <t>8 - 7</t>
  </si>
  <si>
    <t>7 - 6</t>
  </si>
  <si>
    <t>6 - 5</t>
  </si>
  <si>
    <t>5 - 4</t>
  </si>
  <si>
    <t>4 - 3</t>
  </si>
  <si>
    <t>3 - 2</t>
  </si>
  <si>
    <t>2 - 1</t>
  </si>
  <si>
    <t xml:space="preserve">1 - 0 </t>
  </si>
  <si>
    <t>5 - 7</t>
  </si>
  <si>
    <t>7 - 9</t>
  </si>
  <si>
    <t>1 - 4</t>
  </si>
  <si>
    <t>Year</t>
  </si>
  <si>
    <t>ALL A2L</t>
  </si>
  <si>
    <t>Non SEN &amp; PP</t>
  </si>
  <si>
    <t>High PA Boys</t>
  </si>
  <si>
    <t>Low &amp; Mid PA Boys</t>
  </si>
  <si>
    <t>P8</t>
  </si>
  <si>
    <t>SUBJECT</t>
  </si>
  <si>
    <t>COUNT</t>
  </si>
  <si>
    <t>PP Gap</t>
  </si>
  <si>
    <t>Estimated A8</t>
  </si>
  <si>
    <t>GEOGRAPHY</t>
  </si>
  <si>
    <t>GEOGRAPHY_A2L</t>
  </si>
  <si>
    <t>GEOGRAPHY_TEACHER</t>
  </si>
  <si>
    <t>GEOGRAPHY_TEACHING GROUP</t>
  </si>
  <si>
    <t>No SEN</t>
  </si>
  <si>
    <t>SEN - K&amp;E</t>
  </si>
  <si>
    <t>SEN - K&amp;E&amp;M</t>
  </si>
  <si>
    <t>K</t>
  </si>
  <si>
    <t>N</t>
  </si>
  <si>
    <t>EAL</t>
  </si>
  <si>
    <t>EthniCDty</t>
  </si>
  <si>
    <t>EthniCDty Gap</t>
  </si>
  <si>
    <t>KS2 SS</t>
  </si>
  <si>
    <t>Resistant Materials_A2L</t>
  </si>
  <si>
    <t>Science_A2L</t>
  </si>
  <si>
    <t>Spanish_A2L</t>
  </si>
  <si>
    <t>Textiles_A2L</t>
  </si>
  <si>
    <t>Meet</t>
  </si>
  <si>
    <t>Conc</t>
  </si>
  <si>
    <t>Comm</t>
  </si>
  <si>
    <t>Art</t>
  </si>
  <si>
    <t>Computing</t>
  </si>
  <si>
    <t>Geography</t>
  </si>
  <si>
    <t>History</t>
  </si>
  <si>
    <t>Student</t>
  </si>
  <si>
    <t>Class gp</t>
  </si>
  <si>
    <t>Sex</t>
  </si>
  <si>
    <t>Photo</t>
  </si>
  <si>
    <t>Business</t>
  </si>
  <si>
    <t>Health and Soci</t>
  </si>
  <si>
    <t>Music</t>
  </si>
  <si>
    <t>Physical Educat</t>
  </si>
  <si>
    <t>Child Dev</t>
  </si>
  <si>
    <t>Tutor Group</t>
  </si>
  <si>
    <t>11ET</t>
  </si>
  <si>
    <t>11NB</t>
  </si>
  <si>
    <t>11BJM</t>
  </si>
  <si>
    <t>11AWH</t>
  </si>
  <si>
    <t>11KBA</t>
  </si>
  <si>
    <t>11YP</t>
  </si>
  <si>
    <t>11MW</t>
  </si>
  <si>
    <t>11MM</t>
  </si>
  <si>
    <t>Student Name</t>
  </si>
  <si>
    <t>PRDDESIGN_A2L</t>
  </si>
  <si>
    <t>PRDDESIGN_TEACHER</t>
  </si>
  <si>
    <t>PRDDESIGN_TEACHING GROUP</t>
  </si>
  <si>
    <t>PRODUCT DESIGN</t>
  </si>
  <si>
    <t>Community Concerns</t>
  </si>
  <si>
    <t>Personal Organisation</t>
  </si>
  <si>
    <t>FOOD &amp; NUTRITION</t>
  </si>
  <si>
    <t>L2 D*</t>
  </si>
  <si>
    <t>L2 D</t>
  </si>
  <si>
    <t>L2 M</t>
  </si>
  <si>
    <t>L2 P</t>
  </si>
  <si>
    <t>L1 D</t>
  </si>
  <si>
    <t>L1 M</t>
  </si>
  <si>
    <t>L1 P</t>
  </si>
  <si>
    <t>9 9</t>
  </si>
  <si>
    <t>9 8</t>
  </si>
  <si>
    <t>8 8</t>
  </si>
  <si>
    <t>8 7</t>
  </si>
  <si>
    <t>7 7</t>
  </si>
  <si>
    <t>7 6</t>
  </si>
  <si>
    <t>6 6</t>
  </si>
  <si>
    <t>6 5</t>
  </si>
  <si>
    <t>5 5</t>
  </si>
  <si>
    <t>5 4</t>
  </si>
  <si>
    <t>4 4</t>
  </si>
  <si>
    <t>4 3</t>
  </si>
  <si>
    <t>3 3</t>
  </si>
  <si>
    <t>3 2</t>
  </si>
  <si>
    <t>2 2</t>
  </si>
  <si>
    <t>2 1</t>
  </si>
  <si>
    <t>1 1</t>
  </si>
  <si>
    <t>HEALTH AND SOCIAL CARE</t>
  </si>
  <si>
    <t>Number of Days Late</t>
  </si>
  <si>
    <t>Attendance Percentage AM/PM</t>
  </si>
  <si>
    <t>KS2 AVG SS</t>
  </si>
  <si>
    <t>1-2</t>
  </si>
  <si>
    <t>2-3</t>
  </si>
  <si>
    <t>3-4</t>
  </si>
  <si>
    <t>4-5</t>
  </si>
  <si>
    <t>5-6</t>
  </si>
  <si>
    <t>6-7</t>
  </si>
  <si>
    <t>7-8</t>
  </si>
  <si>
    <t>8-9</t>
  </si>
  <si>
    <t>F-E</t>
  </si>
  <si>
    <t>E-D</t>
  </si>
  <si>
    <t>D-C</t>
  </si>
  <si>
    <t>C-B</t>
  </si>
  <si>
    <t>B-A</t>
  </si>
  <si>
    <t>A-A*</t>
  </si>
  <si>
    <t>1-1</t>
  </si>
  <si>
    <t>2-2</t>
  </si>
  <si>
    <t>3-3</t>
  </si>
  <si>
    <t>4-4</t>
  </si>
  <si>
    <t>5-5</t>
  </si>
  <si>
    <t>6-6</t>
  </si>
  <si>
    <t>7-7</t>
  </si>
  <si>
    <t>8-8</t>
  </si>
  <si>
    <t>9-9</t>
  </si>
  <si>
    <t>0-0</t>
  </si>
  <si>
    <t>9-8</t>
  </si>
  <si>
    <t>8-7</t>
  </si>
  <si>
    <t>7-6</t>
  </si>
  <si>
    <t>6-5</t>
  </si>
  <si>
    <t>5-4</t>
  </si>
  <si>
    <t>4-3</t>
  </si>
  <si>
    <t>3-2</t>
  </si>
  <si>
    <t>2-1</t>
  </si>
  <si>
    <t>1-0</t>
  </si>
  <si>
    <t>5-7</t>
  </si>
  <si>
    <t>7-9</t>
  </si>
  <si>
    <t>1-4</t>
  </si>
  <si>
    <t>Product Design</t>
  </si>
  <si>
    <t>Food &amp; Nutrition</t>
  </si>
  <si>
    <t>Y11 MONITORING DATA and ANALYSIS  -  2022/2023</t>
  </si>
  <si>
    <t>SEN - M</t>
  </si>
  <si>
    <t>Outstanding</t>
  </si>
  <si>
    <t>Good</t>
  </si>
  <si>
    <t>N2Improve - Engagement</t>
  </si>
  <si>
    <t>N2Improve - Community Conduct</t>
  </si>
  <si>
    <t>N2Improve - Personal Org.</t>
  </si>
  <si>
    <t>Serious Conc - Engagement</t>
  </si>
  <si>
    <t>Serious Conc - Comm. Concern</t>
  </si>
  <si>
    <t>Serious Conc - Personal Org.</t>
  </si>
  <si>
    <t>CHILDDEV</t>
  </si>
  <si>
    <t>ENGLISH LIT</t>
  </si>
  <si>
    <t>FOOD</t>
  </si>
  <si>
    <t>FORM</t>
  </si>
  <si>
    <t>PHYSED</t>
  </si>
  <si>
    <t>PRDDESIGN</t>
  </si>
  <si>
    <t>RELIGIOUSED</t>
  </si>
  <si>
    <t>H&amp;SC_A2L</t>
  </si>
  <si>
    <t>H&amp;SC</t>
  </si>
  <si>
    <t>H&amp;SC_TEACHER</t>
  </si>
  <si>
    <t>H&amp;SC_TEACHING GROUP</t>
  </si>
  <si>
    <t>PHYSEDMS_AL</t>
  </si>
  <si>
    <t>PHYSEDMS</t>
  </si>
  <si>
    <t>PHYSEDMS_TEACHER</t>
  </si>
  <si>
    <t>PHYSEDMS_TEACHING GROUP</t>
  </si>
  <si>
    <t>11LT-AR-1</t>
  </si>
  <si>
    <t>MM</t>
  </si>
  <si>
    <t>MPI</t>
  </si>
  <si>
    <t>GN</t>
  </si>
  <si>
    <t>11MS2-CD-2</t>
  </si>
  <si>
    <t>11MS2-CS-3</t>
  </si>
  <si>
    <t>EC</t>
  </si>
  <si>
    <t>11LT-DR-2</t>
  </si>
  <si>
    <t>11X-EN-1</t>
  </si>
  <si>
    <t>AWR</t>
  </si>
  <si>
    <t>11N-FR-3</t>
  </si>
  <si>
    <t>AW</t>
  </si>
  <si>
    <t>TD</t>
  </si>
  <si>
    <t>RQ</t>
  </si>
  <si>
    <t>JNE</t>
  </si>
  <si>
    <t>11X-RE-1</t>
  </si>
  <si>
    <t>DWA</t>
  </si>
  <si>
    <t>WE</t>
  </si>
  <si>
    <t>11N-SP-1</t>
  </si>
  <si>
    <t>KC</t>
  </si>
  <si>
    <t>EP</t>
  </si>
  <si>
    <t>11X-EN-2</t>
  </si>
  <si>
    <t>11N-FR-4</t>
  </si>
  <si>
    <t>MSA</t>
  </si>
  <si>
    <t>SPI</t>
  </si>
  <si>
    <t>MO</t>
  </si>
  <si>
    <t>11X-RE-2</t>
  </si>
  <si>
    <t>11N-SP-2</t>
  </si>
  <si>
    <t>ES</t>
  </si>
  <si>
    <t>JK</t>
  </si>
  <si>
    <t>11X-EN-3</t>
  </si>
  <si>
    <t>11S-FR-1</t>
  </si>
  <si>
    <t>11X-RE-3</t>
  </si>
  <si>
    <t>TR</t>
  </si>
  <si>
    <t>11S-SP-3</t>
  </si>
  <si>
    <t>AGI</t>
  </si>
  <si>
    <t>11X-EN-4</t>
  </si>
  <si>
    <t>EGQ</t>
  </si>
  <si>
    <t>11S-FR-2</t>
  </si>
  <si>
    <t>GRY</t>
  </si>
  <si>
    <t>11X-RE-4</t>
  </si>
  <si>
    <t>MW</t>
  </si>
  <si>
    <t>11S-SP-4</t>
  </si>
  <si>
    <t>AWI</t>
  </si>
  <si>
    <t>11X-EN-5</t>
  </si>
  <si>
    <t>AR</t>
  </si>
  <si>
    <t>11X-RE-5</t>
  </si>
  <si>
    <t>SK</t>
  </si>
  <si>
    <t>11X-EN-6</t>
  </si>
  <si>
    <t>11X-RE-6</t>
  </si>
  <si>
    <t>11X-EN-7</t>
  </si>
  <si>
    <t>FG</t>
  </si>
  <si>
    <t>11X-RE-7</t>
  </si>
  <si>
    <t>11X-EN-8</t>
  </si>
  <si>
    <t>CR</t>
  </si>
  <si>
    <t>11X-RE-8</t>
  </si>
  <si>
    <t>AWH</t>
  </si>
  <si>
    <t>11X-EN-9</t>
  </si>
  <si>
    <t>PLE</t>
  </si>
  <si>
    <t>11T-BI-1</t>
  </si>
  <si>
    <t>11T-BI-2</t>
  </si>
  <si>
    <t>11T-BI-3</t>
  </si>
  <si>
    <t>11T-BI-4</t>
  </si>
  <si>
    <t>11T-BI-5</t>
  </si>
  <si>
    <t>RAB</t>
  </si>
  <si>
    <t>KBA</t>
  </si>
  <si>
    <t>11MS2-BE-MS-1</t>
  </si>
  <si>
    <t>ASM</t>
  </si>
  <si>
    <t>11T-CH-1</t>
  </si>
  <si>
    <t>11T-CH-2</t>
  </si>
  <si>
    <t>11T-CH-3</t>
  </si>
  <si>
    <t>11T-CH-4</t>
  </si>
  <si>
    <t>11T-CH-5</t>
  </si>
  <si>
    <t>HSH</t>
  </si>
  <si>
    <t>DCR</t>
  </si>
  <si>
    <t>BH</t>
  </si>
  <si>
    <t>CMC</t>
  </si>
  <si>
    <t>FBR</t>
  </si>
  <si>
    <t>IC</t>
  </si>
  <si>
    <t>11LT-FN-3</t>
  </si>
  <si>
    <t>11MS2-FN2-5</t>
  </si>
  <si>
    <t>DCH</t>
  </si>
  <si>
    <t>LM</t>
  </si>
  <si>
    <t>11MS2-GG2-6</t>
  </si>
  <si>
    <t>11MS2-HS-8</t>
  </si>
  <si>
    <t>11MS2-HI2-7</t>
  </si>
  <si>
    <t>PHO</t>
  </si>
  <si>
    <t>ZI</t>
  </si>
  <si>
    <t>JQ</t>
  </si>
  <si>
    <t>AMA</t>
  </si>
  <si>
    <t>CS</t>
  </si>
  <si>
    <t>11X-MA-1</t>
  </si>
  <si>
    <t>11X-MA-2</t>
  </si>
  <si>
    <t>11X-MA-3</t>
  </si>
  <si>
    <t>11X-MA-4</t>
  </si>
  <si>
    <t>11X-MA-5</t>
  </si>
  <si>
    <t>11X-MA-6</t>
  </si>
  <si>
    <t>11X-MA-7</t>
  </si>
  <si>
    <t>11X-MA-8</t>
  </si>
  <si>
    <t>11X-MA-9</t>
  </si>
  <si>
    <t>TSQ</t>
  </si>
  <si>
    <t>NBU</t>
  </si>
  <si>
    <t>AB</t>
  </si>
  <si>
    <t>MRO</t>
  </si>
  <si>
    <t>11MS2-MU-9</t>
  </si>
  <si>
    <t>11LT-PHO-6</t>
  </si>
  <si>
    <t>SG</t>
  </si>
  <si>
    <t>11MS2-PE-MS2-10</t>
  </si>
  <si>
    <t>JOS</t>
  </si>
  <si>
    <t>11T-PH-1</t>
  </si>
  <si>
    <t>11T-PH-2</t>
  </si>
  <si>
    <t>11T-PH-3</t>
  </si>
  <si>
    <t>11T-PH-4</t>
  </si>
  <si>
    <t>11T-PH-5</t>
  </si>
  <si>
    <t>RA</t>
  </si>
  <si>
    <t>11LT-PD-MS2-5</t>
  </si>
  <si>
    <t>11MS2-PD-MS2-4</t>
  </si>
  <si>
    <t>PLO</t>
  </si>
  <si>
    <t>NT</t>
  </si>
  <si>
    <t>MH</t>
  </si>
  <si>
    <t>ZA</t>
  </si>
  <si>
    <t>11C-SC-1</t>
  </si>
  <si>
    <t>11C-SC-2</t>
  </si>
  <si>
    <t>11C-SC-3</t>
  </si>
  <si>
    <t>11C-SC-4</t>
  </si>
  <si>
    <t>YPL</t>
  </si>
  <si>
    <t>Briggs, Grace</t>
  </si>
  <si>
    <t>Saxton-Clayton, Alfie</t>
  </si>
  <si>
    <t>Scott, Trinity</t>
  </si>
  <si>
    <t>Smith, Taliah</t>
  </si>
  <si>
    <t>Allen, Sofia</t>
  </si>
  <si>
    <t>Stephenson, Lewis</t>
  </si>
  <si>
    <t>Yemane, Harmala</t>
  </si>
  <si>
    <t>Lewis, Olivia</t>
  </si>
  <si>
    <t>Paredes Davila, Pablo Nicolas</t>
  </si>
  <si>
    <t>Sheppard, Jade</t>
  </si>
  <si>
    <t>Uwagboe, Eghosa</t>
  </si>
  <si>
    <t>Egleston, Iris</t>
  </si>
  <si>
    <t>Espinosa, Hazel</t>
  </si>
  <si>
    <t>Fox, Kieran</t>
  </si>
  <si>
    <t>Hawkins, Nathan</t>
  </si>
  <si>
    <t>Reynard, Isla</t>
  </si>
  <si>
    <t>Bereket, Rim</t>
  </si>
  <si>
    <t>Dransfield, Grace</t>
  </si>
  <si>
    <t>Smith, Niamh</t>
  </si>
  <si>
    <t>Walton-Ryan, Lola</t>
  </si>
  <si>
    <t>Bath, Natalie</t>
  </si>
  <si>
    <t>Streicher Rootman, Mika</t>
  </si>
  <si>
    <t>Igoe, Niamh</t>
  </si>
  <si>
    <t>Hawkins, Summer</t>
  </si>
  <si>
    <t>Puckering-Green, Jake</t>
  </si>
  <si>
    <t>Taft, Alfie</t>
  </si>
  <si>
    <t>Anwar, Sara</t>
  </si>
  <si>
    <t>Hinchliffe, Apollonia</t>
  </si>
  <si>
    <t>Samuels, Amari</t>
  </si>
  <si>
    <t>Selamyihun, Bitania</t>
  </si>
  <si>
    <t>Fitzgerald, Olivia</t>
  </si>
  <si>
    <t>Grayson, Freddie</t>
  </si>
  <si>
    <t>Mountain-Freeman, Joshua</t>
  </si>
  <si>
    <t>Smith, Patrick</t>
  </si>
  <si>
    <t>Turner, Millie</t>
  </si>
  <si>
    <t>Walsh, Caitlin</t>
  </si>
  <si>
    <t>Doherty, Phoebe</t>
  </si>
  <si>
    <t>Fenwick, Luke</t>
  </si>
  <si>
    <t>Fiore, Sofia</t>
  </si>
  <si>
    <t>Green, Michael</t>
  </si>
  <si>
    <t>Owen, Emily</t>
  </si>
  <si>
    <t>Ross-Weston, Madeleine</t>
  </si>
  <si>
    <t>Stafford, James</t>
  </si>
  <si>
    <t>Walton-Ryan, Gabriel</t>
  </si>
  <si>
    <t>Beare, Lucy</t>
  </si>
  <si>
    <t>Chapman, Leonardo</t>
  </si>
  <si>
    <t>Smith, Jasmine</t>
  </si>
  <si>
    <t>Azar, Sarah</t>
  </si>
  <si>
    <t>Illien-Middleton, Eve</t>
  </si>
  <si>
    <t>Vas, Camille</t>
  </si>
  <si>
    <t>Sheridan, Stanley</t>
  </si>
  <si>
    <t>Thomas, Ryan</t>
  </si>
  <si>
    <t>Hilton, Jake</t>
  </si>
  <si>
    <t>Solommon, Renee</t>
  </si>
  <si>
    <t>Alfonso, Arianne</t>
  </si>
  <si>
    <t>Abraham, Faseal</t>
  </si>
  <si>
    <t>Adesina, Karen</t>
  </si>
  <si>
    <t>Jordan-Smalle, Brandon</t>
  </si>
  <si>
    <t>Willey, Cameron</t>
  </si>
  <si>
    <t>Hagos, Abel</t>
  </si>
  <si>
    <t>Hague, Eden</t>
  </si>
  <si>
    <t>Mpova, Chancelina</t>
  </si>
  <si>
    <t>Murray-Wright, Sinead</t>
  </si>
  <si>
    <t>Rashidsson, Sarah</t>
  </si>
  <si>
    <t>Sumner, Keisha</t>
  </si>
  <si>
    <t>Adiele, Angel</t>
  </si>
  <si>
    <t>Byrne, Jacob</t>
  </si>
  <si>
    <t>Dereje, Kalab</t>
  </si>
  <si>
    <t>Godsil, Katie</t>
  </si>
  <si>
    <t>Ison, Jacintha</t>
  </si>
  <si>
    <t>Maina, Alan</t>
  </si>
  <si>
    <t>Martin, Corey</t>
  </si>
  <si>
    <t>O'Neill, Dominic</t>
  </si>
  <si>
    <t>Scanlon, Ellie</t>
  </si>
  <si>
    <t>Edwards, Evie</t>
  </si>
  <si>
    <t>Mansergh, Elijah</t>
  </si>
  <si>
    <t>Musie, Abel</t>
  </si>
  <si>
    <t>Spicer-Irazusta, Joseph</t>
  </si>
  <si>
    <t>Ulhaq, Haseena</t>
  </si>
  <si>
    <t>Batey, Poppy</t>
  </si>
  <si>
    <t>Navarro, Monica</t>
  </si>
  <si>
    <t>Snell, Carys</t>
  </si>
  <si>
    <t>Richards, Lynice</t>
  </si>
  <si>
    <t>Grant, Kobe</t>
  </si>
  <si>
    <t>Mahachi, Dean</t>
  </si>
  <si>
    <t>Sigauke, Ashleigh</t>
  </si>
  <si>
    <t>Tshuma, Isaac</t>
  </si>
  <si>
    <t>Affoh, Andrew</t>
  </si>
  <si>
    <t>Amer, Elijah</t>
  </si>
  <si>
    <t>McLaughlin, Matthew</t>
  </si>
  <si>
    <t>O'Malley, Hope</t>
  </si>
  <si>
    <t>Owusu-Sekyere, Bethny</t>
  </si>
  <si>
    <t>Affoh, Anthony</t>
  </si>
  <si>
    <t>Amboe-Frou, Brandon</t>
  </si>
  <si>
    <t>Jones, Finlay</t>
  </si>
  <si>
    <t>Makanjuola, Oluwafeolami</t>
  </si>
  <si>
    <t>McCann, James</t>
  </si>
  <si>
    <t>Sinkamba, Louisa</t>
  </si>
  <si>
    <t>Crofts, Joey</t>
  </si>
  <si>
    <t>Horsfield, Ruby</t>
  </si>
  <si>
    <t>Hussain, Zain</t>
  </si>
  <si>
    <t>Johnson, Alister</t>
  </si>
  <si>
    <t>Shepherd, Jessica</t>
  </si>
  <si>
    <t>Livingston, Maria</t>
  </si>
  <si>
    <t>Mauricio, James</t>
  </si>
  <si>
    <t>Sargeant, Joanie</t>
  </si>
  <si>
    <t>Shaiju, Shreya</t>
  </si>
  <si>
    <t>Smith, Nathanael</t>
  </si>
  <si>
    <t>Wright, Sadie</t>
  </si>
  <si>
    <t>Marks, Ethan</t>
  </si>
  <si>
    <t>Prenter, Millie</t>
  </si>
  <si>
    <t>Tankard, Erin</t>
  </si>
  <si>
    <t>Read, Hannah</t>
  </si>
  <si>
    <t>Bereket, Samuel</t>
  </si>
  <si>
    <t>Duffy, Mia</t>
  </si>
  <si>
    <t>Jones, Brandon</t>
  </si>
  <si>
    <t>Oxley, Finn</t>
  </si>
  <si>
    <t>Akinboyewa, Elizabeth</t>
  </si>
  <si>
    <t>Ali, Amree</t>
  </si>
  <si>
    <t>Sibanda, Sibusisiwe</t>
  </si>
  <si>
    <t>Smith, Luke</t>
  </si>
  <si>
    <t>Akunda, Shakylla</t>
  </si>
  <si>
    <t>Bolton, Jacob</t>
  </si>
  <si>
    <t>Dawatage, Onesh</t>
  </si>
  <si>
    <t>Hope, Jessica</t>
  </si>
  <si>
    <t>Linsky, Caleb</t>
  </si>
  <si>
    <t>Mead, Louisa</t>
  </si>
  <si>
    <t>Munro-Proud, Lewis</t>
  </si>
  <si>
    <t>Musie, Christina</t>
  </si>
  <si>
    <t>Tojo, Elwin</t>
  </si>
  <si>
    <t>Whitaker Smith, Lily</t>
  </si>
  <si>
    <t>Aslam, Sana</t>
  </si>
  <si>
    <t>Barnes, Gabriel</t>
  </si>
  <si>
    <t>Boateng, Mariella</t>
  </si>
  <si>
    <t>Broomhead, Emma</t>
  </si>
  <si>
    <t>Burton, Jessica</t>
  </si>
  <si>
    <t>Levesley, Adam</t>
  </si>
  <si>
    <t>Magambo, Aaron</t>
  </si>
  <si>
    <t>Nicholson, Georgia</t>
  </si>
  <si>
    <t>Rigby, Isobel</t>
  </si>
  <si>
    <t>Tyminska, Maja</t>
  </si>
  <si>
    <t>Womersley, Poppy</t>
  </si>
  <si>
    <t>Brown, Noah</t>
  </si>
  <si>
    <t>Dunford, Joshua</t>
  </si>
  <si>
    <t>Foley, Eamonn</t>
  </si>
  <si>
    <t>Gore, Joseph</t>
  </si>
  <si>
    <t>Loughran, Joseph</t>
  </si>
  <si>
    <t>O'Brien, Lydia</t>
  </si>
  <si>
    <t>Parkin, Annabelle</t>
  </si>
  <si>
    <t>Shields, Rachel</t>
  </si>
  <si>
    <t>Dennis, Aisling</t>
  </si>
  <si>
    <t>Priestley, Antonia</t>
  </si>
  <si>
    <t>Sweeting, Olivia</t>
  </si>
  <si>
    <t>Tahirova, Maria</t>
  </si>
  <si>
    <t>Ufondu, Chinonso</t>
  </si>
  <si>
    <t>Walton-McBain, Evangeline</t>
  </si>
  <si>
    <t>Grindrod, Evie</t>
  </si>
  <si>
    <t>Leadley, Freya</t>
  </si>
  <si>
    <t>McQuillan-Leonard, Louis</t>
  </si>
  <si>
    <t>Mehmood, Samah</t>
  </si>
  <si>
    <t>Barrett, Edward</t>
  </si>
  <si>
    <t>Danes Harte, Isabella</t>
  </si>
  <si>
    <t>Newton, Grace</t>
  </si>
  <si>
    <t>Madafi, Valerie</t>
  </si>
  <si>
    <t>Waldron, Sophie</t>
  </si>
  <si>
    <t>Alyas, James</t>
  </si>
  <si>
    <t>Hanniffy - Longden, Kitty</t>
  </si>
  <si>
    <t>Nettle, Charlie</t>
  </si>
  <si>
    <t>Phoenix, Luke</t>
  </si>
  <si>
    <t>Siggs, Patrick</t>
  </si>
  <si>
    <t>Ward, Benjamin</t>
  </si>
  <si>
    <t>Kay, Roseann</t>
  </si>
  <si>
    <t>Muhirwa, Leeron</t>
  </si>
  <si>
    <t>Oxley, Lily</t>
  </si>
  <si>
    <t>Smith, William</t>
  </si>
  <si>
    <t>Adedayo-Sogade, Iteoluwakishi</t>
  </si>
  <si>
    <t>Fuganti, Veronica</t>
  </si>
  <si>
    <t>Garnica-Uruchurtu, Frida</t>
  </si>
  <si>
    <t>King, Ellie</t>
  </si>
  <si>
    <t>Walsh, James</t>
  </si>
  <si>
    <t>Barratt, Elizabeth</t>
  </si>
  <si>
    <t>Heley, Benjamin</t>
  </si>
  <si>
    <t>Hindmarch, Madeleine</t>
  </si>
  <si>
    <t>Penmetsa, Akshaya</t>
  </si>
  <si>
    <t>Whitworth, Alecia</t>
  </si>
  <si>
    <t>Day, Billy</t>
  </si>
  <si>
    <t>Lear, Imogen</t>
  </si>
  <si>
    <t>Naylor, Benedict</t>
  </si>
  <si>
    <t>Shaw, Larissa</t>
  </si>
  <si>
    <t>Logan, Nathaniel</t>
  </si>
  <si>
    <t>Simpson, Charlie</t>
  </si>
  <si>
    <t>Taylor, Ethan</t>
  </si>
  <si>
    <t>Hopkins, Tadhg</t>
  </si>
  <si>
    <t>Baty, Mia</t>
  </si>
  <si>
    <t>Cullen, Daisy</t>
  </si>
  <si>
    <t>Nduka, Reuben</t>
  </si>
  <si>
    <t>Sanchez, Nicolas</t>
  </si>
  <si>
    <t>Davies, Olivia</t>
  </si>
  <si>
    <t>Geci, Oliver</t>
  </si>
  <si>
    <t>Atoyebi, Anaiah</t>
  </si>
  <si>
    <t>Kay, Geoffrey</t>
  </si>
  <si>
    <t>Sasu-Fynn, Francis</t>
  </si>
  <si>
    <t>Yeboah, Samuel</t>
  </si>
  <si>
    <t>Martin, Tyler</t>
  </si>
  <si>
    <t>McKinney, Tess</t>
  </si>
  <si>
    <t>Anderson, Leo</t>
  </si>
  <si>
    <t>Lafferty, Leo</t>
  </si>
  <si>
    <t>Leadley, Harvey</t>
  </si>
  <si>
    <t>McKinney, Esther</t>
  </si>
  <si>
    <t>Baxby, Maddison</t>
  </si>
  <si>
    <t>Flint, Amber</t>
  </si>
  <si>
    <t>Reimmer, Pauline</t>
  </si>
  <si>
    <t>Boby, Nimisha</t>
  </si>
  <si>
    <t>Hussain, Falak</t>
  </si>
  <si>
    <t>Kozlowska, Zuzanna</t>
  </si>
  <si>
    <t>Dessey, Segen</t>
  </si>
  <si>
    <t>Atkinson, Declan</t>
  </si>
  <si>
    <t>Cattolico, Cristina</t>
  </si>
  <si>
    <t>El Jammal, Gabrielle</t>
  </si>
  <si>
    <t>Elvie, Madison</t>
  </si>
  <si>
    <t>Farleigh Pereira, Cianah</t>
  </si>
  <si>
    <t>Gachia, Joel</t>
  </si>
  <si>
    <t>Hadi, India</t>
  </si>
  <si>
    <t>Hanniffy - Longden, Mia</t>
  </si>
  <si>
    <t>Hinchcliffe, Silvi</t>
  </si>
  <si>
    <t>Howson, Max</t>
  </si>
  <si>
    <t>Kabunga, Fred</t>
  </si>
  <si>
    <t>Klamann, Julita</t>
  </si>
  <si>
    <t>Kom, Caitlin</t>
  </si>
  <si>
    <t>Lightbody, Sophie</t>
  </si>
  <si>
    <t>Naylor, Ruby</t>
  </si>
  <si>
    <t>O'Malley, Faith</t>
  </si>
  <si>
    <t>Osagie, Miracle</t>
  </si>
  <si>
    <t>Phelps, Evie</t>
  </si>
  <si>
    <t>Rose, Evie</t>
  </si>
  <si>
    <t>Saddiq, Elayna</t>
  </si>
  <si>
    <t>Sadler, Tierney</t>
  </si>
  <si>
    <t>Scriven, Emily</t>
  </si>
  <si>
    <t>Tate, Ruby</t>
  </si>
  <si>
    <t>Tewodros, Bezawet</t>
  </si>
  <si>
    <t>Uduoise, Eliana</t>
  </si>
  <si>
    <t>Walford, Riannon</t>
  </si>
  <si>
    <t>Williams, Mya</t>
  </si>
  <si>
    <t>10JNE</t>
  </si>
  <si>
    <t>10KKN</t>
  </si>
  <si>
    <t>10SK</t>
  </si>
  <si>
    <t>10SPI</t>
  </si>
  <si>
    <t>10EGQ</t>
  </si>
  <si>
    <t>10SDA</t>
  </si>
  <si>
    <t>10ZI</t>
  </si>
  <si>
    <t>10WE</t>
  </si>
  <si>
    <t>TOTAL</t>
  </si>
  <si>
    <t>% NEEDS TO IMPROVE</t>
  </si>
  <si>
    <t>% NEEDS TO IMPROVE and CONCERNS</t>
  </si>
  <si>
    <t>% OUTSTANDING</t>
  </si>
  <si>
    <t>N2Improve</t>
  </si>
  <si>
    <t>Serious Concern</t>
  </si>
  <si>
    <t>OUTS&amp;GOOD</t>
  </si>
  <si>
    <t>%OUTS&amp;GOOD</t>
  </si>
  <si>
    <t>Missing A2L monitoring entries</t>
  </si>
  <si>
    <t>Missing Progress monitoring entries</t>
  </si>
  <si>
    <t>JN</t>
  </si>
  <si>
    <t>RDO</t>
  </si>
  <si>
    <t>CKA</t>
  </si>
  <si>
    <t>Count of Needs to Improve and Serious Concerns in Monitoring</t>
  </si>
  <si>
    <t>ADEDAYO-SOGADE, Iteoluwa</t>
  </si>
  <si>
    <t>11ZI</t>
  </si>
  <si>
    <t>AFFOH, Andrew</t>
  </si>
  <si>
    <t>11KKN</t>
  </si>
  <si>
    <t>AFFOH, Anthony</t>
  </si>
  <si>
    <t>AFOLABI, Jewel</t>
  </si>
  <si>
    <t>11SK</t>
  </si>
  <si>
    <t>AKINBOYEWA, Elizabeth</t>
  </si>
  <si>
    <t>AKUNDA, Shakylla</t>
  </si>
  <si>
    <t>11EGQ</t>
  </si>
  <si>
    <t>ALI, Amree</t>
  </si>
  <si>
    <t>ALIMAHMOODI, Aria</t>
  </si>
  <si>
    <t>11SPI</t>
  </si>
  <si>
    <t>ALLEN, Sofia</t>
  </si>
  <si>
    <t>ALYAS, James</t>
  </si>
  <si>
    <t>AMBOE, Brandon</t>
  </si>
  <si>
    <t>AMER, Elijah</t>
  </si>
  <si>
    <t>11SDA</t>
  </si>
  <si>
    <t>ANDERSON, Leo</t>
  </si>
  <si>
    <t>11WE</t>
  </si>
  <si>
    <t>ANWAR, Sara</t>
  </si>
  <si>
    <t>ASLAM, Sana</t>
  </si>
  <si>
    <t>ATKINSON, Declan</t>
  </si>
  <si>
    <t>11JNE</t>
  </si>
  <si>
    <t>ATOYEBI, Anaiah</t>
  </si>
  <si>
    <t>AZAR, Sarah</t>
  </si>
  <si>
    <t>BARNES, Gabriel</t>
  </si>
  <si>
    <t>BARRATT, Beth</t>
  </si>
  <si>
    <t>BARRETT, Edward</t>
  </si>
  <si>
    <t>BATH, Natalie</t>
  </si>
  <si>
    <t>BATY, Mia</t>
  </si>
  <si>
    <t>BEARE, Lucy</t>
  </si>
  <si>
    <t>BEREKET, Rim</t>
  </si>
  <si>
    <t>BEREKET, Samuel</t>
  </si>
  <si>
    <t>BOATENG, Mariella</t>
  </si>
  <si>
    <t>BODELL, Alisha</t>
  </si>
  <si>
    <t>BOLTON, Jacob</t>
  </si>
  <si>
    <t>BRIGGS, Grace</t>
  </si>
  <si>
    <t>BROOMHEAD, Emma</t>
  </si>
  <si>
    <t>BROWN, Noah</t>
  </si>
  <si>
    <t>BURTON, Jessica</t>
  </si>
  <si>
    <t>CATTOLICO, Cristina</t>
  </si>
  <si>
    <t>CHAPMAN, Leonardo</t>
  </si>
  <si>
    <t>CROFTS, Joey</t>
  </si>
  <si>
    <t>CULLEN, Daisy</t>
  </si>
  <si>
    <t>DANES HARTE, Isabella</t>
  </si>
  <si>
    <t>DAVIES, Olivia</t>
  </si>
  <si>
    <t>DAWATAGE, Onesh</t>
  </si>
  <si>
    <t>DAY, Billy</t>
  </si>
  <si>
    <t>DENNIS, Aisling</t>
  </si>
  <si>
    <t>DOHERTY, Phoebe</t>
  </si>
  <si>
    <t>DRANSFIELD, Grace</t>
  </si>
  <si>
    <t>DUFFY, Mia</t>
  </si>
  <si>
    <t>DUNFORD, Joshua</t>
  </si>
  <si>
    <t>EGLESTON, Iris</t>
  </si>
  <si>
    <t>EL JAMMAL, Gabrielle</t>
  </si>
  <si>
    <t>EL-SAADAWY, Ibrahim</t>
  </si>
  <si>
    <t>ELVIE, Madison</t>
  </si>
  <si>
    <t>ESPINOSA, Hazel</t>
  </si>
  <si>
    <t>FENWICK, Luke</t>
  </si>
  <si>
    <t>FIORE, Sofia</t>
  </si>
  <si>
    <t>FITZGERALD, Olivia</t>
  </si>
  <si>
    <t>FOLEY, Eamonn</t>
  </si>
  <si>
    <t>FOX, Kieran</t>
  </si>
  <si>
    <t>FUGANTI, Veronica</t>
  </si>
  <si>
    <t>FYNN, Francis</t>
  </si>
  <si>
    <t>GACHIA, Joel</t>
  </si>
  <si>
    <t>GARNICA-URUCHURTU, Frida</t>
  </si>
  <si>
    <t>GECI, Oliver</t>
  </si>
  <si>
    <t>GORE, Joseph</t>
  </si>
  <si>
    <t>GRANT, Kobe</t>
  </si>
  <si>
    <t>GRAYSON, Freddie</t>
  </si>
  <si>
    <t>GREEN, Michael</t>
  </si>
  <si>
    <t>GRINDROD, Evie</t>
  </si>
  <si>
    <t>HADI, India</t>
  </si>
  <si>
    <t>HANNIFFY - LONGDEN, Kitty</t>
  </si>
  <si>
    <t>HANNIFFY - LONGDEN, Mia</t>
  </si>
  <si>
    <t>HAWKINS, Nathan</t>
  </si>
  <si>
    <t>HAWKINS, Summer</t>
  </si>
  <si>
    <t>HELEY, Ben</t>
  </si>
  <si>
    <t>HINCHCLIFFE, Silvi</t>
  </si>
  <si>
    <t>HINCHLIFFE, Polly</t>
  </si>
  <si>
    <t>HINDMARCH, Madeleine</t>
  </si>
  <si>
    <t>HOPE, Jessica</t>
  </si>
  <si>
    <t>HOPKINS, Tadhg</t>
  </si>
  <si>
    <t>HORSFIELD, Ruby</t>
  </si>
  <si>
    <t>HOWSON, Max</t>
  </si>
  <si>
    <t>HUSSAIN, Zain</t>
  </si>
  <si>
    <t>IGOE, Niamh</t>
  </si>
  <si>
    <t>ILLIEN-MIDDLETON, Eve</t>
  </si>
  <si>
    <t>JOHNSON, Alister</t>
  </si>
  <si>
    <t>JONES, Brandon</t>
  </si>
  <si>
    <t>JONES, Finlay</t>
  </si>
  <si>
    <t>KABUNGA, Fred</t>
  </si>
  <si>
    <t>KAY, Geoffrey</t>
  </si>
  <si>
    <t>KAY, Roseann</t>
  </si>
  <si>
    <t>KING, Ellie</t>
  </si>
  <si>
    <t>KLAMANN, Julita</t>
  </si>
  <si>
    <t>KOM, Caitlin</t>
  </si>
  <si>
    <t>LAFFERTY, Leo</t>
  </si>
  <si>
    <t>LEADLEY, Freya</t>
  </si>
  <si>
    <t>LEADLEY, Harvey</t>
  </si>
  <si>
    <t>LEAR, Imogen</t>
  </si>
  <si>
    <t>LEVESLEY, Adam</t>
  </si>
  <si>
    <t>LEWIS, Olivia</t>
  </si>
  <si>
    <t>LIGHTBODY, Sophie</t>
  </si>
  <si>
    <t>LINSKY, Caleb</t>
  </si>
  <si>
    <t>LIVINGSTON, Maria</t>
  </si>
  <si>
    <t>LOGAN, Nathaniel</t>
  </si>
  <si>
    <t>LOUGHRAN, Joseph</t>
  </si>
  <si>
    <t>MADAFI, Valerie</t>
  </si>
  <si>
    <t>MAGAMBO, Aaron</t>
  </si>
  <si>
    <t>MAHACHI, Dean</t>
  </si>
  <si>
    <t>MAKANJUOLA, Feola</t>
  </si>
  <si>
    <t>MALIK, Hana</t>
  </si>
  <si>
    <t>MARKS, Ethan</t>
  </si>
  <si>
    <t>MARTIN, Tyler</t>
  </si>
  <si>
    <t>MAURICIO, James</t>
  </si>
  <si>
    <t>MCCANN, James</t>
  </si>
  <si>
    <t>MCKINNEY, Esther</t>
  </si>
  <si>
    <t>MCKINNEY, Tess</t>
  </si>
  <si>
    <t>MCLAUGHLIN, Matthew</t>
  </si>
  <si>
    <t>MCQUILLAN-LEONARD, Louis</t>
  </si>
  <si>
    <t>MEAD, Louisa</t>
  </si>
  <si>
    <t>MEHMOOD, Samah</t>
  </si>
  <si>
    <t>MOUNTAIN-FREEMAN, Joshua</t>
  </si>
  <si>
    <t>MUHIRWA, Leeron</t>
  </si>
  <si>
    <t>MUNRO-PROUD, Lewis</t>
  </si>
  <si>
    <t>MUSIE, Christina</t>
  </si>
  <si>
    <t>NAYLOR, Benedict</t>
  </si>
  <si>
    <t>NAYLOR, Ruby</t>
  </si>
  <si>
    <t>NDUKA, Reuben</t>
  </si>
  <si>
    <t>NETTLE, Charlie</t>
  </si>
  <si>
    <t>NEWTON, Grace</t>
  </si>
  <si>
    <t>NICHOLSON, Georgia</t>
  </si>
  <si>
    <t>NURUL SUNAZRY, Hadiff</t>
  </si>
  <si>
    <t>O'BRIEN, Lydia</t>
  </si>
  <si>
    <t>O'MALLEY, Faith</t>
  </si>
  <si>
    <t>O'MALLEY, Hope</t>
  </si>
  <si>
    <t>OSAGIE, Miracle</t>
  </si>
  <si>
    <t>OWEN, Emily</t>
  </si>
  <si>
    <t>OWUSU-SEKYERE, Bethny</t>
  </si>
  <si>
    <t>OXLEY, Finn</t>
  </si>
  <si>
    <t>OXLEY, Lily</t>
  </si>
  <si>
    <t>PAREDES DAVILA, Pablo nicolas</t>
  </si>
  <si>
    <t>PARKIN, Annabelle</t>
  </si>
  <si>
    <t>PENMETSA, Akshaya</t>
  </si>
  <si>
    <t>PEREIRA, Cianah</t>
  </si>
  <si>
    <t>PHELPS, Evie</t>
  </si>
  <si>
    <t>PHOENIX, Luke</t>
  </si>
  <si>
    <t>PRENTER, Millie</t>
  </si>
  <si>
    <t>PRIESTLEY, Antonia</t>
  </si>
  <si>
    <t>PUCKERING-GREEN, Jake</t>
  </si>
  <si>
    <t>READ, Hannah</t>
  </si>
  <si>
    <t>REYNARD, Isla</t>
  </si>
  <si>
    <t>RICHARDS, Lynice</t>
  </si>
  <si>
    <t>RIGBY, Isobel</t>
  </si>
  <si>
    <t>ROSE, Evie</t>
  </si>
  <si>
    <t>ROSS-WESTON, Madeleine</t>
  </si>
  <si>
    <t>SADDIQ, Elayna</t>
  </si>
  <si>
    <t>SADLER, Tierney</t>
  </si>
  <si>
    <t>SAMUELS, Amari</t>
  </si>
  <si>
    <t>SANCHEZ, Nicolas</t>
  </si>
  <si>
    <t>SARGEANT, Joanie</t>
  </si>
  <si>
    <t>SAXTON-CLAYTON, Alfie</t>
  </si>
  <si>
    <t>SCOTT, Trinity</t>
  </si>
  <si>
    <t>SCRIVEN, Emily</t>
  </si>
  <si>
    <t>SELAMYIHUN, Bitania</t>
  </si>
  <si>
    <t>SHAIJU, Shreya</t>
  </si>
  <si>
    <t>SHAW, Larissa</t>
  </si>
  <si>
    <t>SHEPHERD, Jessica</t>
  </si>
  <si>
    <t>SHEPPARD, Jade</t>
  </si>
  <si>
    <t>SHERIDAN, Stanley</t>
  </si>
  <si>
    <t>SHIELDS, Rachel</t>
  </si>
  <si>
    <t>SIBANDA, Sibusisiwe</t>
  </si>
  <si>
    <t>SIGAUKE, Ashleigh</t>
  </si>
  <si>
    <t>SIGGS, Patrick</t>
  </si>
  <si>
    <t>SIMPSON, Charlie</t>
  </si>
  <si>
    <t>SINKAMBA, Louisa</t>
  </si>
  <si>
    <t>SMITH, Jasmine</t>
  </si>
  <si>
    <t>SMITH, Luke</t>
  </si>
  <si>
    <t>SMITH, Nathanael</t>
  </si>
  <si>
    <t>SMITH, Niamh</t>
  </si>
  <si>
    <t>SMITH, Patrick</t>
  </si>
  <si>
    <t>SMITH, Taliah</t>
  </si>
  <si>
    <t>SMITH, William</t>
  </si>
  <si>
    <t>STAFFORD, James</t>
  </si>
  <si>
    <t>STEPHENSON, Lewis</t>
  </si>
  <si>
    <t>STREICHER ROOTMAN, Mika</t>
  </si>
  <si>
    <t>SWEETING, Olivia</t>
  </si>
  <si>
    <t>TAFT, Alfie</t>
  </si>
  <si>
    <t>TAHIROVA, Maria</t>
  </si>
  <si>
    <t>TANKARD, Erin</t>
  </si>
  <si>
    <t>TATE, Ruby</t>
  </si>
  <si>
    <t>TAYLOR, Ethan</t>
  </si>
  <si>
    <t>TEWODROS, Bezawet</t>
  </si>
  <si>
    <t>THOMAS, Ryan</t>
  </si>
  <si>
    <t>THOMPSON, Zack</t>
  </si>
  <si>
    <t>TOJO, Elwin</t>
  </si>
  <si>
    <t>TSHUMA, Isaac</t>
  </si>
  <si>
    <t>TURNER, Millie</t>
  </si>
  <si>
    <t>TYMINSKA, Maja</t>
  </si>
  <si>
    <t>UDUOISE, Eliana</t>
  </si>
  <si>
    <t>UFONDU, Chinonso</t>
  </si>
  <si>
    <t>UWAGBOE, Eghosa</t>
  </si>
  <si>
    <t>VAS, Camille</t>
  </si>
  <si>
    <t>WALDRON, Sophie</t>
  </si>
  <si>
    <t>WALFORD, Riannon</t>
  </si>
  <si>
    <t>WALSH, Caitlin</t>
  </si>
  <si>
    <t>WALSH, James</t>
  </si>
  <si>
    <t>WALTON-MCBAIN, Evangeline</t>
  </si>
  <si>
    <t>WALTON-RYAN, Gabriel</t>
  </si>
  <si>
    <t>WALTON-RYAN, Lola</t>
  </si>
  <si>
    <t>WARD, Benjamin</t>
  </si>
  <si>
    <t>WHITAKER SMITH, Lily</t>
  </si>
  <si>
    <t>WHITWORTH, Alecia</t>
  </si>
  <si>
    <t>WILLIAMS, Mya</t>
  </si>
  <si>
    <t>WOMERSLEY, Poppy</t>
  </si>
  <si>
    <t>WRIGHT, Sadie</t>
  </si>
  <si>
    <t>YEBOAH, Samuel</t>
  </si>
  <si>
    <t>YEMANE, Harmala</t>
  </si>
  <si>
    <t>11N-PE-1</t>
  </si>
  <si>
    <t>11N-PE-4</t>
  </si>
  <si>
    <t>11S-PE-5</t>
  </si>
  <si>
    <t>LGI</t>
  </si>
  <si>
    <t>11S-PE-2</t>
  </si>
  <si>
    <t>11S-PE-3</t>
  </si>
  <si>
    <t>11S-PE-1</t>
  </si>
  <si>
    <t>11S-PE-4</t>
  </si>
  <si>
    <t>11N-PE-5</t>
  </si>
  <si>
    <t>PF</t>
  </si>
  <si>
    <t>MAM</t>
  </si>
  <si>
    <t>11N-PE-3</t>
  </si>
  <si>
    <t>11LT-SUP-4</t>
  </si>
  <si>
    <t>11N-PE-2</t>
  </si>
  <si>
    <t>N2I and SERIOUS CONCERNS(TOTALS) formula for pasteing</t>
  </si>
  <si>
    <t>Black and Any Other Ethnic Group</t>
  </si>
  <si>
    <t>Other Black African</t>
  </si>
  <si>
    <t>Y</t>
  </si>
  <si>
    <t>Black - African</t>
  </si>
  <si>
    <t>Any Other Black Background</t>
  </si>
  <si>
    <t>Pakistani</t>
  </si>
  <si>
    <t>Iranian</t>
  </si>
  <si>
    <t>White - British</t>
  </si>
  <si>
    <t>Any Other Asian Background</t>
  </si>
  <si>
    <t>Other Ethnic Group</t>
  </si>
  <si>
    <t>White and Any Other Asian Background</t>
  </si>
  <si>
    <t>White Other</t>
  </si>
  <si>
    <t>White and Black African</t>
  </si>
  <si>
    <t>Other Mixed Background</t>
  </si>
  <si>
    <t>Arab Other</t>
  </si>
  <si>
    <t>Refused</t>
  </si>
  <si>
    <t>Black Caribbean</t>
  </si>
  <si>
    <t>White and Black Caribbean</t>
  </si>
  <si>
    <t>White Eastern European</t>
  </si>
  <si>
    <t>White - Irish</t>
  </si>
  <si>
    <t>Indian</t>
  </si>
  <si>
    <t>Chinese</t>
  </si>
  <si>
    <t>White and Any Other Ethnic Group</t>
  </si>
  <si>
    <t>YP</t>
  </si>
  <si>
    <t>11N-MA-3</t>
  </si>
  <si>
    <t>11S-MA-3</t>
  </si>
  <si>
    <t>LMA</t>
  </si>
  <si>
    <t>JJA</t>
  </si>
  <si>
    <t>11S-MA-1</t>
  </si>
  <si>
    <t>AWIL</t>
  </si>
  <si>
    <t>MHA</t>
  </si>
  <si>
    <t>FB</t>
  </si>
  <si>
    <t>Absent/Ill</t>
  </si>
  <si>
    <t>KBW</t>
  </si>
  <si>
    <t>SGO</t>
  </si>
  <si>
    <t>11N-MA-4</t>
  </si>
  <si>
    <t>KR</t>
  </si>
  <si>
    <t>PHB</t>
  </si>
  <si>
    <t>11N-MA-1</t>
  </si>
  <si>
    <t>EW</t>
  </si>
  <si>
    <t>BG</t>
  </si>
  <si>
    <t>11S-MA-4</t>
  </si>
  <si>
    <t>Admission Number</t>
  </si>
  <si>
    <t>Legal Full name</t>
  </si>
  <si>
    <t>Comm Con</t>
  </si>
  <si>
    <t>Pers Org</t>
  </si>
  <si>
    <t>Praise</t>
  </si>
  <si>
    <t>BOL</t>
  </si>
  <si>
    <t>BIL</t>
  </si>
  <si>
    <t>HWK</t>
  </si>
  <si>
    <t>Georgia Nicholson</t>
  </si>
  <si>
    <t>Leonardo Chapman</t>
  </si>
  <si>
    <t>Eghosa Uwagboe</t>
  </si>
  <si>
    <t>Ethan Taylor</t>
  </si>
  <si>
    <t>Nathan Hawkins</t>
  </si>
  <si>
    <t>Sofia Fiore</t>
  </si>
  <si>
    <t>Larissa Shaw</t>
  </si>
  <si>
    <t>Isabella Danes Harte</t>
  </si>
  <si>
    <t>Alfie Saxton-Clayton</t>
  </si>
  <si>
    <t>Dean Mahachi</t>
  </si>
  <si>
    <t>Taliah Smith</t>
  </si>
  <si>
    <t>Anaiah Atoyebi</t>
  </si>
  <si>
    <t>Mariella Boateng</t>
  </si>
  <si>
    <t>Gabriel Walton-Ryan</t>
  </si>
  <si>
    <t>Millie Turner</t>
  </si>
  <si>
    <t>Leeron Muhirwa</t>
  </si>
  <si>
    <t>Brandon Amboe-Frou</t>
  </si>
  <si>
    <t>Joanie Sargeant</t>
  </si>
  <si>
    <t>James McCann</t>
  </si>
  <si>
    <t>Lily Whitaker Smith</t>
  </si>
  <si>
    <t>Annabelle Parkin</t>
  </si>
  <si>
    <t>Madeleine Ross-Weston</t>
  </si>
  <si>
    <t>Shreya Shaiju</t>
  </si>
  <si>
    <t>Freya Leadley</t>
  </si>
  <si>
    <t>Tadhg Hopkins</t>
  </si>
  <si>
    <t>Lewis Stephenson</t>
  </si>
  <si>
    <t>Samuel Bereket</t>
  </si>
  <si>
    <t>Emma Broomhead</t>
  </si>
  <si>
    <t>Ruby Tate</t>
  </si>
  <si>
    <t>Samuel Yeboah</t>
  </si>
  <si>
    <t>Iris Egleston</t>
  </si>
  <si>
    <t>Maria Livingston</t>
  </si>
  <si>
    <t>Oliver Geci</t>
  </si>
  <si>
    <t>Joshua Dunford</t>
  </si>
  <si>
    <t>Declan Atkinson</t>
  </si>
  <si>
    <t>Lewis Munro-Proud</t>
  </si>
  <si>
    <t>Nicolas Sanchez</t>
  </si>
  <si>
    <t>Ryan Thomas</t>
  </si>
  <si>
    <t>Amari Samuels</t>
  </si>
  <si>
    <t>Noah Brown</t>
  </si>
  <si>
    <t>Elayna Saddiq</t>
  </si>
  <si>
    <t>Joseph Gore</t>
  </si>
  <si>
    <t>Ireoluwa Afolabi</t>
  </si>
  <si>
    <t>Rim Bereket</t>
  </si>
  <si>
    <t>Samah Mehmood</t>
  </si>
  <si>
    <t>Sophie Lightbody</t>
  </si>
  <si>
    <t>Julita Klamann</t>
  </si>
  <si>
    <t>Luke Fenwick</t>
  </si>
  <si>
    <t>Mia Baty</t>
  </si>
  <si>
    <t>Edward Barrett</t>
  </si>
  <si>
    <t>Grace Dransfield</t>
  </si>
  <si>
    <t>Adam Levesley</t>
  </si>
  <si>
    <t>Benedict Naylor</t>
  </si>
  <si>
    <t>Matthew McLaughlin</t>
  </si>
  <si>
    <t>Imogen Lear</t>
  </si>
  <si>
    <t>Joseph Loughran</t>
  </si>
  <si>
    <t>Geoffrey Kay</t>
  </si>
  <si>
    <t>Lola Walton-Ryan</t>
  </si>
  <si>
    <t>Pablo Nicolas Paredes Davila</t>
  </si>
  <si>
    <t>Alisha Bodell</t>
  </si>
  <si>
    <t>Fred Kabunga</t>
  </si>
  <si>
    <t>Bethny Owusu-Sekyere</t>
  </si>
  <si>
    <t>Charlie Simpson</t>
  </si>
  <si>
    <t>Erin Tankard</t>
  </si>
  <si>
    <t>Valerie Madafi</t>
  </si>
  <si>
    <t>Amree Ali</t>
  </si>
  <si>
    <t>Millie Prenter</t>
  </si>
  <si>
    <t>India Hadi</t>
  </si>
  <si>
    <t>James Walsh</t>
  </si>
  <si>
    <t>Nathanael Smith</t>
  </si>
  <si>
    <t>Kobe Grant</t>
  </si>
  <si>
    <t>Francis Sasu-Fynn</t>
  </si>
  <si>
    <t>Sarah Azar</t>
  </si>
  <si>
    <t>Patrick Siggs</t>
  </si>
  <si>
    <t>Miracle Osagie</t>
  </si>
  <si>
    <t>Benjamin Heley</t>
  </si>
  <si>
    <t>Cristina Cattolico</t>
  </si>
  <si>
    <t>Joel Gachia</t>
  </si>
  <si>
    <t>Chinonso Ufondu</t>
  </si>
  <si>
    <t>James Stafford</t>
  </si>
  <si>
    <t>Alfie Taft</t>
  </si>
  <si>
    <t>Antonia Priestley</t>
  </si>
  <si>
    <t>Esther McKinney</t>
  </si>
  <si>
    <t>Michael Green</t>
  </si>
  <si>
    <t>Jade Sheppard</t>
  </si>
  <si>
    <t>Leo Anderson</t>
  </si>
  <si>
    <t>Aaron Magambo</t>
  </si>
  <si>
    <t>Natalie Bath</t>
  </si>
  <si>
    <t>Akshaya Penmetsa</t>
  </si>
  <si>
    <t>Lydia O'Brien</t>
  </si>
  <si>
    <t>Elizabeth Barratt</t>
  </si>
  <si>
    <t>Evie Rose</t>
  </si>
  <si>
    <t>Harmala Yemane</t>
  </si>
  <si>
    <t>Cianah Farleigh Pereira</t>
  </si>
  <si>
    <t>Madison Elvie</t>
  </si>
  <si>
    <t>Maja Tyminska</t>
  </si>
  <si>
    <t>Zack Thompson</t>
  </si>
  <si>
    <t>Gabrielle El Jammal</t>
  </si>
  <si>
    <t>Finlay Jones</t>
  </si>
  <si>
    <t>Madeleine Hindmarch</t>
  </si>
  <si>
    <t>Oluwafeolami Makanjuola</t>
  </si>
  <si>
    <t>Eliana Uduoise</t>
  </si>
  <si>
    <t>Mya Williams</t>
  </si>
  <si>
    <t>Faith O'Malley</t>
  </si>
  <si>
    <t>Daisy Cullen</t>
  </si>
  <si>
    <t>Jessica Burton</t>
  </si>
  <si>
    <t>Roseann Kay</t>
  </si>
  <si>
    <t>Benjamin Ward</t>
  </si>
  <si>
    <t>Emily Owen</t>
  </si>
  <si>
    <t>Elijah Amer</t>
  </si>
  <si>
    <t>Gabriel Barnes</t>
  </si>
  <si>
    <t>Rachel Shields</t>
  </si>
  <si>
    <t>Luke Smith</t>
  </si>
  <si>
    <t>Mika Streicher Rootman</t>
  </si>
  <si>
    <t>Shakylla Akunda</t>
  </si>
  <si>
    <t>James Alyas</t>
  </si>
  <si>
    <t>Evie Phelps</t>
  </si>
  <si>
    <t>Zain Hussain</t>
  </si>
  <si>
    <t>Olivia Sweeting</t>
  </si>
  <si>
    <t>Veronica Fuganti</t>
  </si>
  <si>
    <t>Louis McQuillan-Leonard</t>
  </si>
  <si>
    <t>Caitlin Walsh</t>
  </si>
  <si>
    <t>Hannah Read</t>
  </si>
  <si>
    <t>Phoebe Doherty</t>
  </si>
  <si>
    <t>Silvi Hinchcliffe</t>
  </si>
  <si>
    <t>Mia Hanniffy - Longden</t>
  </si>
  <si>
    <t>Max Howson</t>
  </si>
  <si>
    <t>Riannon Walford</t>
  </si>
  <si>
    <t>Sibusisiwe Sibanda</t>
  </si>
  <si>
    <t>Tyler Martin</t>
  </si>
  <si>
    <t>Ellie King</t>
  </si>
  <si>
    <t>Ruby Horsfield</t>
  </si>
  <si>
    <t>Jacob Bolton</t>
  </si>
  <si>
    <t>Louisa Sinkamba</t>
  </si>
  <si>
    <t>Sara Anwar</t>
  </si>
  <si>
    <t>Isaac Tshuma</t>
  </si>
  <si>
    <t>Charlie Nettle</t>
  </si>
  <si>
    <t>Evangeline Walton-McBain</t>
  </si>
  <si>
    <t>Iteoluwakishi Adedayo-Sogade</t>
  </si>
  <si>
    <t>Hana Malik</t>
  </si>
  <si>
    <t>Ethan Marks</t>
  </si>
  <si>
    <t>Lynice Richards</t>
  </si>
  <si>
    <t>Ibrahim El-Saadawy</t>
  </si>
  <si>
    <t>Anthony Affoh</t>
  </si>
  <si>
    <t>Niamh Smith</t>
  </si>
  <si>
    <t>Lucy Beare</t>
  </si>
  <si>
    <t>Emily Scriven</t>
  </si>
  <si>
    <t>Poppy Womersley</t>
  </si>
  <si>
    <t>Jessica Shepherd</t>
  </si>
  <si>
    <t>Bezawet Tewodros</t>
  </si>
  <si>
    <t>Isla Reynard</t>
  </si>
  <si>
    <t>Joey Crofts</t>
  </si>
  <si>
    <t>Reuben Nduka</t>
  </si>
  <si>
    <t>Sadie Wright</t>
  </si>
  <si>
    <t>Caitlin Kom</t>
  </si>
  <si>
    <t>Hazel Espinosa</t>
  </si>
  <si>
    <t>Alecia Whitworth</t>
  </si>
  <si>
    <t>Eamonn Foley</t>
  </si>
  <si>
    <t>Summer Hawkins</t>
  </si>
  <si>
    <t>Apollonia Hinchliffe</t>
  </si>
  <si>
    <t>Jessica Hope</t>
  </si>
  <si>
    <t>Trinity Scott</t>
  </si>
  <si>
    <t>Jasmine Smith</t>
  </si>
  <si>
    <t>Isobel Rigby</t>
  </si>
  <si>
    <t>Olivia Lewis</t>
  </si>
  <si>
    <t>Finn Oxley</t>
  </si>
  <si>
    <t>Hope O'Malley</t>
  </si>
  <si>
    <t>Niamh Igoe</t>
  </si>
  <si>
    <t>Sophie Waldron</t>
  </si>
  <si>
    <t>Aria Alimahmoodi</t>
  </si>
  <si>
    <t>Brandon Jones</t>
  </si>
  <si>
    <t>Evie Grindrod</t>
  </si>
  <si>
    <t>Luke Phoenix</t>
  </si>
  <si>
    <t>Aisling Dennis</t>
  </si>
  <si>
    <t>Tierney Sadler</t>
  </si>
  <si>
    <t>Louisa Mead</t>
  </si>
  <si>
    <t>Olivia Fitzgerald</t>
  </si>
  <si>
    <t>Grace Newton</t>
  </si>
  <si>
    <t>Kieran Fox</t>
  </si>
  <si>
    <t>Harvey Leadley</t>
  </si>
  <si>
    <t>Caleb Linsky</t>
  </si>
  <si>
    <t>Onesh Dawatage</t>
  </si>
  <si>
    <t>Camille Vas</t>
  </si>
  <si>
    <t>Elwin Tojo</t>
  </si>
  <si>
    <t>Jake Puckering-Green</t>
  </si>
  <si>
    <t>Hadiff Nurul Sunazry</t>
  </si>
  <si>
    <t>Frida Garnica-Uruchurtu</t>
  </si>
  <si>
    <t>James Mauricio</t>
  </si>
  <si>
    <t>Joshua Mountain-Freeman</t>
  </si>
  <si>
    <t>Tess McKinney</t>
  </si>
  <si>
    <t>Bitania Selamyihun</t>
  </si>
  <si>
    <t>Christina Musie</t>
  </si>
  <si>
    <t>Grace Briggs</t>
  </si>
  <si>
    <t>Sofia Allen</t>
  </si>
  <si>
    <t>Sana Aslam</t>
  </si>
  <si>
    <t>Andrew Affoh</t>
  </si>
  <si>
    <t>Ashleigh Sigauke</t>
  </si>
  <si>
    <t>Alister Johnson</t>
  </si>
  <si>
    <t>Mia Duffy</t>
  </si>
  <si>
    <t>Olivia Davies</t>
  </si>
  <si>
    <t>Eve Illien-Middleton</t>
  </si>
  <si>
    <t>William Smith</t>
  </si>
  <si>
    <t>Ruby Naylor</t>
  </si>
  <si>
    <t>Lily Oxley</t>
  </si>
  <si>
    <t>Freddie Grayson</t>
  </si>
  <si>
    <t>Nathaniel Logan</t>
  </si>
  <si>
    <t>Stanley Sheridan</t>
  </si>
  <si>
    <t>Maria Tahirova</t>
  </si>
  <si>
    <t>Patrick Smith</t>
  </si>
  <si>
    <t>Elizabeth Akinboyewa</t>
  </si>
  <si>
    <t>Leo Lafferty</t>
  </si>
  <si>
    <t>Kitty Hanniffy - Longden</t>
  </si>
  <si>
    <t>Billy Day</t>
  </si>
  <si>
    <t>Needs to Improve TOTAL</t>
  </si>
  <si>
    <t>Serious Concern TOTAL</t>
  </si>
  <si>
    <t>Needs to Improve and Serious Concern TOTAL</t>
  </si>
  <si>
    <t>SENM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</si>
</sst>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0.0"/>
  </numFmts>
  <fonts count="53" x14ac:knownFonts="1">
    <font>
      <sz val="11"/>
      <color theme="1"/>
      <name val="Calibri"/>
      <family val="2"/>
      <scheme val="minor"/>
    </font>
    <font>
      <sz val="11"/>
      <name val="Calibri"/>
      <family val="2"/>
    </font>
    <font>
      <sz val="10"/>
      <name val="Arial"/>
      <family val="2"/>
    </font>
    <font>
      <sz val="11"/>
      <color theme="1"/>
      <name val="Calibri"/>
      <family val="2"/>
      <scheme val="minor"/>
    </font>
    <font>
      <b/>
      <sz val="11"/>
      <color theme="1"/>
      <name val="Calibri"/>
      <family val="2"/>
      <scheme val="minor"/>
    </font>
    <font>
      <sz val="10"/>
      <name val="Calibri"/>
      <family val="2"/>
      <scheme val="minor"/>
    </font>
    <font>
      <b/>
      <sz val="10"/>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b/>
      <sz val="16"/>
      <color theme="1"/>
      <name val="Calibri"/>
      <family val="2"/>
      <scheme val="minor"/>
    </font>
    <font>
      <sz val="12"/>
      <color theme="1"/>
      <name val="Calibri"/>
      <family val="2"/>
      <scheme val="minor"/>
    </font>
    <font>
      <sz val="28"/>
      <color theme="1"/>
      <name val="Calibri"/>
      <family val="2"/>
      <scheme val="minor"/>
    </font>
    <font>
      <b/>
      <sz val="11"/>
      <name val="Calibri"/>
      <family val="2"/>
      <scheme val="minor"/>
    </font>
    <font>
      <sz val="36"/>
      <color theme="1"/>
      <name val="Calibri"/>
      <family val="2"/>
      <scheme val="minor"/>
    </font>
    <font>
      <sz val="48"/>
      <color theme="1"/>
      <name val="Calibri"/>
      <family val="2"/>
      <scheme val="minor"/>
    </font>
    <font>
      <b/>
      <sz val="12"/>
      <color theme="1"/>
      <name val="Calibri"/>
      <family val="2"/>
      <scheme val="minor"/>
    </font>
    <font>
      <b/>
      <sz val="18"/>
      <color theme="1"/>
      <name val="Calibri"/>
      <family val="2"/>
      <scheme val="minor"/>
    </font>
    <font>
      <b/>
      <sz val="22"/>
      <color theme="1"/>
      <name val="Calibri"/>
      <family val="2"/>
      <scheme val="minor"/>
    </font>
    <font>
      <b/>
      <sz val="28"/>
      <color rgb="FF008000"/>
      <name val="Calibri"/>
      <family val="2"/>
      <scheme val="minor"/>
    </font>
    <font>
      <b/>
      <sz val="36"/>
      <color rgb="FF008000"/>
      <name val="Calibri"/>
      <family val="2"/>
      <scheme val="minor"/>
    </font>
    <font>
      <b/>
      <sz val="9"/>
      <color theme="1"/>
      <name val="Calibri"/>
      <family val="2"/>
      <scheme val="minor"/>
    </font>
    <font>
      <sz val="9"/>
      <color theme="1"/>
      <name val="Calibri"/>
      <family val="2"/>
      <scheme val="minor"/>
    </font>
    <font>
      <b/>
      <sz val="26"/>
      <color rgb="FF008000"/>
      <name val="Calibri"/>
      <family val="2"/>
      <scheme val="minor"/>
    </font>
    <font>
      <b/>
      <sz val="48"/>
      <color theme="1"/>
      <name val="Calibri"/>
      <family val="2"/>
      <scheme val="minor"/>
    </font>
    <font>
      <sz val="32"/>
      <color theme="1"/>
      <name val="Calibri"/>
      <family val="2"/>
      <scheme val="minor"/>
    </font>
    <font>
      <sz val="26"/>
      <color theme="1"/>
      <name val="Calibri"/>
      <family val="2"/>
      <scheme val="minor"/>
    </font>
    <font>
      <sz val="20"/>
      <color theme="1"/>
      <name val="Calibri"/>
      <family val="2"/>
      <scheme val="minor"/>
    </font>
    <font>
      <b/>
      <sz val="20"/>
      <color theme="1"/>
      <name val="Calibri"/>
      <family val="2"/>
      <scheme val="minor"/>
    </font>
    <font>
      <b/>
      <sz val="12"/>
      <color indexed="8"/>
      <name val="Calibri"/>
      <family val="2"/>
    </font>
    <font>
      <b/>
      <sz val="16"/>
      <color indexed="8"/>
      <name val="Calibri"/>
      <family val="2"/>
    </font>
    <font>
      <b/>
      <i/>
      <sz val="11"/>
      <color theme="1"/>
      <name val="Calibri"/>
      <family val="2"/>
      <scheme val="minor"/>
    </font>
    <font>
      <b/>
      <sz val="26"/>
      <color theme="0"/>
      <name val="Calibri"/>
      <family val="2"/>
      <scheme val="minor"/>
    </font>
    <font>
      <sz val="16"/>
      <color theme="1"/>
      <name val="Calibri"/>
      <family val="2"/>
      <scheme val="minor"/>
    </font>
    <font>
      <b/>
      <sz val="26"/>
      <color theme="1"/>
      <name val="Calibri"/>
      <family val="2"/>
      <scheme val="minor"/>
    </font>
    <font>
      <b/>
      <sz val="14"/>
      <color theme="0"/>
      <name val="Calibri"/>
      <family val="2"/>
      <scheme val="minor"/>
    </font>
    <font>
      <b/>
      <sz val="10"/>
      <color theme="0" tint="-0.249977111117893"/>
      <name val="Calibri"/>
      <family val="2"/>
      <scheme val="minor"/>
    </font>
    <font>
      <b/>
      <sz val="22"/>
      <color theme="0" tint="-0.249977111117893"/>
      <name val="Calibri"/>
      <family val="2"/>
      <scheme val="minor"/>
    </font>
    <font>
      <b/>
      <sz val="11"/>
      <color theme="0" tint="-0.249977111117893"/>
      <name val="Calibri"/>
      <family val="2"/>
      <scheme val="minor"/>
    </font>
    <font>
      <sz val="11"/>
      <color theme="0" tint="-0.249977111117893"/>
      <name val="Calibri"/>
      <family val="2"/>
      <scheme val="minor"/>
    </font>
    <font>
      <b/>
      <sz val="16"/>
      <color theme="0" tint="-0.249977111117893"/>
      <name val="Calibri"/>
      <family val="2"/>
      <scheme val="minor"/>
    </font>
    <font>
      <sz val="10"/>
      <color rgb="FF000000"/>
      <name val="Calibri"/>
      <family val="2"/>
      <scheme val="minor"/>
    </font>
    <font>
      <b/>
      <sz val="24"/>
      <color theme="1"/>
      <name val="Calibri"/>
      <family val="2"/>
      <scheme val="minor"/>
    </font>
    <font>
      <b/>
      <sz val="14"/>
      <color indexed="8"/>
      <name val="Calibri"/>
      <family val="2"/>
    </font>
    <font>
      <sz val="10"/>
      <color rgb="FF020202"/>
      <name val="Calibri"/>
      <family val="2"/>
      <scheme val="minor"/>
    </font>
    <font>
      <sz val="10"/>
      <color rgb="FF000006"/>
      <name val="Calibri"/>
      <family val="2"/>
      <scheme val="minor"/>
    </font>
    <font>
      <sz val="10"/>
      <color rgb="FF000000"/>
      <name val="Arial"/>
      <family val="2"/>
    </font>
    <font>
      <b/>
      <sz val="14"/>
      <name val="Calibri"/>
      <family val="2"/>
      <scheme val="minor"/>
    </font>
    <font>
      <b/>
      <sz val="9"/>
      <color theme="0" tint="-0.249977111117893"/>
      <name val="Calibri"/>
      <family val="2"/>
      <scheme val="minor"/>
    </font>
    <font>
      <sz val="9"/>
      <color rgb="FF000000"/>
      <name val="Arial"/>
      <family val="2"/>
    </font>
    <font>
      <b/>
      <sz val="12"/>
      <name val="Calibri"/>
      <family val="2"/>
      <scheme val="minor"/>
    </font>
    <font>
      <sz val="10"/>
      <color indexed="8"/>
      <name val="Arial"/>
      <family val="2"/>
    </font>
    <font>
      <sz val="16"/>
      <color rgb="FFFFFFFF"/>
      <name val="Calibri"/>
      <family val="2"/>
      <scheme val="minor"/>
    </font>
  </fonts>
  <fills count="3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FFFF66"/>
        <bgColor indexed="64"/>
      </patternFill>
    </fill>
    <fill>
      <patternFill patternType="solid">
        <fgColor rgb="FF00B050"/>
        <bgColor indexed="64"/>
      </patternFill>
    </fill>
    <fill>
      <patternFill patternType="solid">
        <fgColor rgb="FFFFFFCC"/>
        <bgColor indexed="64"/>
      </patternFill>
    </fill>
    <fill>
      <patternFill patternType="solid">
        <fgColor rgb="FFFFFF99"/>
        <bgColor indexed="64"/>
      </patternFill>
    </fill>
    <fill>
      <patternFill patternType="solid">
        <fgColor rgb="FF00FF00"/>
        <bgColor indexed="64"/>
      </patternFill>
    </fill>
    <fill>
      <patternFill patternType="solid">
        <fgColor theme="7" tint="0.39997558519241921"/>
        <bgColor indexed="64"/>
      </patternFill>
    </fill>
    <fill>
      <patternFill patternType="solid">
        <fgColor rgb="FF00B0F0"/>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indexed="64"/>
      </patternFill>
    </fill>
    <fill>
      <patternFill patternType="solid">
        <fgColor rgb="FF00990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7A7A7A"/>
      </patternFill>
    </fill>
    <fill>
      <patternFill patternType="solid">
        <fgColor rgb="FFD8D8D8"/>
        <bgColor indexed="64"/>
      </patternFill>
    </fill>
    <fill>
      <patternFill patternType="solid">
        <fgColor rgb="FFFFFFFF"/>
        <bgColor indexed="64"/>
      </patternFill>
    </fill>
    <fill>
      <patternFill patternType="solid">
        <fgColor rgb="FFCEF6CE"/>
        <bgColor indexed="64"/>
      </patternFill>
    </fill>
    <fill>
      <patternFill patternType="solid">
        <fgColor theme="6" tint="0.59999389629810485"/>
        <bgColor indexed="64"/>
      </patternFill>
    </fill>
    <fill>
      <gradientFill>
        <stop position="0">
          <color theme="9"/>
        </stop>
        <stop position="1">
          <color rgb="FFFF0000"/>
        </stop>
      </gradientFill>
    </fill>
    <fill>
      <gradientFill degree="270">
        <stop position="0">
          <color rgb="FFFFC000"/>
        </stop>
        <stop position="1">
          <color rgb="FFFF0000"/>
        </stop>
      </gradientFill>
    </fill>
  </fills>
  <borders count="96">
    <border>
      <left/>
      <right/>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hair">
        <color indexed="64"/>
      </right>
      <top style="hair">
        <color indexed="64"/>
      </top>
      <bottom style="medium">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medium">
        <color indexed="64"/>
      </right>
      <top/>
      <bottom style="hair">
        <color indexed="64"/>
      </bottom>
      <diagonal/>
    </border>
    <border>
      <left style="hair">
        <color indexed="64"/>
      </left>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top style="hair">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hair">
        <color indexed="64"/>
      </bottom>
      <diagonal/>
    </border>
    <border>
      <left style="hair">
        <color indexed="64"/>
      </left>
      <right/>
      <top style="medium">
        <color indexed="64"/>
      </top>
      <bottom style="medium">
        <color indexed="64"/>
      </bottom>
      <diagonal/>
    </border>
    <border>
      <left/>
      <right style="hair">
        <color indexed="64"/>
      </right>
      <top style="hair">
        <color indexed="64"/>
      </top>
      <bottom style="hair">
        <color indexed="64"/>
      </bottom>
      <diagonal/>
    </border>
    <border>
      <left/>
      <right/>
      <top style="hair">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hair">
        <color indexed="64"/>
      </right>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top/>
      <bottom style="hair">
        <color indexed="64"/>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diagonal/>
    </border>
    <border>
      <left/>
      <right style="hair">
        <color indexed="64"/>
      </right>
      <top style="medium">
        <color indexed="64"/>
      </top>
      <bottom style="hair">
        <color indexed="64"/>
      </bottom>
      <diagonal/>
    </border>
    <border>
      <left style="hair">
        <color indexed="64"/>
      </left>
      <right/>
      <top/>
      <bottom style="hair">
        <color indexed="64"/>
      </bottom>
      <diagonal/>
    </border>
    <border>
      <left style="medium">
        <color indexed="64"/>
      </left>
      <right style="medium">
        <color indexed="64"/>
      </right>
      <top/>
      <bottom/>
      <diagonal/>
    </border>
    <border>
      <left style="medium">
        <color indexed="64"/>
      </left>
      <right/>
      <top/>
      <bottom style="thin">
        <color indexed="64"/>
      </bottom>
      <diagonal/>
    </border>
    <border>
      <left/>
      <right style="hair">
        <color indexed="64"/>
      </right>
      <top style="medium">
        <color indexed="64"/>
      </top>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hair">
        <color indexed="64"/>
      </right>
      <top/>
      <bottom/>
      <diagonal/>
    </border>
    <border>
      <left style="hair">
        <color indexed="64"/>
      </left>
      <right style="hair">
        <color indexed="64"/>
      </right>
      <top style="medium">
        <color indexed="64"/>
      </top>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right/>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bottom/>
      <diagonal/>
    </border>
    <border>
      <left/>
      <right style="medium">
        <color indexed="64"/>
      </right>
      <top style="double">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hair">
        <color indexed="64"/>
      </left>
      <right/>
      <top style="hair">
        <color indexed="64"/>
      </top>
      <bottom/>
      <diagonal/>
    </border>
  </borders>
  <cellStyleXfs count="7">
    <xf numFmtId="0" fontId="0" fillId="0" borderId="0"/>
    <xf numFmtId="0" fontId="3" fillId="0" borderId="0"/>
    <xf numFmtId="0" fontId="2" fillId="0" borderId="0"/>
    <xf numFmtId="0" fontId="2" fillId="0" borderId="0"/>
    <xf numFmtId="9" fontId="3" fillId="0" borderId="0" applyFont="0" applyFill="0" applyBorder="0" applyAlignment="0" applyProtection="0"/>
    <xf numFmtId="43" fontId="3" fillId="0" borderId="0" applyFont="0" applyFill="0" applyBorder="0" applyAlignment="0" applyProtection="0"/>
    <xf numFmtId="0" fontId="3" fillId="0" borderId="0"/>
  </cellStyleXfs>
  <cellXfs count="926">
    <xf numFmtId="0" fontId="0" fillId="0" borderId="0" xfId="0"/>
    <xf numFmtId="0" fontId="0" fillId="0" borderId="8" xfId="0" applyBorder="1"/>
    <xf numFmtId="0" fontId="0" fillId="0" borderId="9" xfId="0" applyBorder="1"/>
    <xf numFmtId="0" fontId="0" fillId="0" borderId="21" xfId="0" applyBorder="1"/>
    <xf numFmtId="0" fontId="5" fillId="0" borderId="0" xfId="0" applyFont="1"/>
    <xf numFmtId="0" fontId="6" fillId="0" borderId="0" xfId="0" applyFont="1" applyBorder="1"/>
    <xf numFmtId="0" fontId="6" fillId="0" borderId="0" xfId="0" applyFont="1" applyFill="1" applyBorder="1" applyAlignment="1">
      <alignment horizontal="right"/>
    </xf>
    <xf numFmtId="0" fontId="6" fillId="0" borderId="0" xfId="0" applyFont="1" applyAlignment="1">
      <alignment horizontal="right"/>
    </xf>
    <xf numFmtId="0" fontId="5" fillId="0" borderId="24" xfId="0" applyFont="1" applyBorder="1" applyAlignment="1"/>
    <xf numFmtId="0" fontId="0" fillId="0" borderId="25" xfId="0" applyBorder="1"/>
    <xf numFmtId="0" fontId="0" fillId="0" borderId="26" xfId="0" applyBorder="1"/>
    <xf numFmtId="0" fontId="0" fillId="0" borderId="29" xfId="0" applyBorder="1"/>
    <xf numFmtId="0" fontId="0" fillId="0" borderId="0" xfId="0" applyFill="1"/>
    <xf numFmtId="0" fontId="0" fillId="0" borderId="30" xfId="0" applyBorder="1" applyAlignment="1">
      <alignment horizontal="left" textRotation="90"/>
    </xf>
    <xf numFmtId="0" fontId="0" fillId="0" borderId="31" xfId="0" applyBorder="1" applyAlignment="1">
      <alignment horizontal="left" textRotation="90"/>
    </xf>
    <xf numFmtId="0" fontId="0" fillId="0" borderId="32" xfId="0" applyBorder="1" applyAlignment="1">
      <alignment horizontal="left" textRotation="90"/>
    </xf>
    <xf numFmtId="0" fontId="0" fillId="0" borderId="35" xfId="0" applyBorder="1" applyAlignment="1">
      <alignment horizontal="left" textRotation="90"/>
    </xf>
    <xf numFmtId="0" fontId="0" fillId="0" borderId="0" xfId="0" applyAlignment="1">
      <alignment horizontal="left"/>
    </xf>
    <xf numFmtId="0" fontId="0" fillId="0" borderId="1" xfId="0" applyBorder="1" applyAlignment="1">
      <alignment horizontal="left"/>
    </xf>
    <xf numFmtId="0" fontId="0" fillId="0" borderId="4" xfId="0" applyBorder="1" applyAlignment="1">
      <alignment horizontal="left"/>
    </xf>
    <xf numFmtId="0" fontId="0" fillId="0" borderId="25" xfId="0" applyBorder="1" applyAlignment="1">
      <alignment horizontal="left"/>
    </xf>
    <xf numFmtId="0" fontId="0" fillId="0" borderId="26" xfId="0" applyBorder="1" applyAlignment="1">
      <alignment horizontal="left"/>
    </xf>
    <xf numFmtId="0" fontId="0" fillId="0" borderId="27" xfId="0" applyBorder="1" applyAlignment="1">
      <alignment horizontal="left"/>
    </xf>
    <xf numFmtId="0" fontId="0" fillId="0" borderId="7" xfId="0" applyBorder="1" applyAlignment="1">
      <alignment horizontal="left"/>
    </xf>
    <xf numFmtId="0" fontId="0" fillId="0" borderId="10"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0" fontId="0" fillId="0" borderId="33" xfId="0" applyBorder="1" applyAlignment="1">
      <alignment horizontal="left"/>
    </xf>
    <xf numFmtId="0" fontId="0" fillId="0" borderId="35" xfId="0" applyBorder="1" applyAlignment="1">
      <alignment horizontal="left"/>
    </xf>
    <xf numFmtId="0" fontId="0" fillId="0" borderId="30" xfId="0" applyFill="1" applyBorder="1" applyAlignment="1">
      <alignment horizontal="left"/>
    </xf>
    <xf numFmtId="0" fontId="0" fillId="0" borderId="32" xfId="0" applyFill="1" applyBorder="1" applyAlignment="1">
      <alignment horizontal="left"/>
    </xf>
    <xf numFmtId="0" fontId="0" fillId="0" borderId="6" xfId="0" applyBorder="1" applyAlignment="1">
      <alignment horizontal="left"/>
    </xf>
    <xf numFmtId="2" fontId="0" fillId="0" borderId="1" xfId="0" applyNumberFormat="1" applyBorder="1" applyAlignment="1">
      <alignment horizontal="left"/>
    </xf>
    <xf numFmtId="2" fontId="0" fillId="0" borderId="2" xfId="0" applyNumberFormat="1" applyBorder="1" applyAlignment="1">
      <alignment horizontal="left"/>
    </xf>
    <xf numFmtId="2" fontId="0" fillId="0" borderId="3" xfId="0" applyNumberFormat="1" applyBorder="1" applyAlignment="1">
      <alignment horizontal="left"/>
    </xf>
    <xf numFmtId="2" fontId="0" fillId="0" borderId="4" xfId="0" applyNumberFormat="1" applyBorder="1" applyAlignment="1">
      <alignment horizontal="left"/>
    </xf>
    <xf numFmtId="0" fontId="0" fillId="0" borderId="9" xfId="0" applyBorder="1" applyAlignment="1">
      <alignment horizontal="left"/>
    </xf>
    <xf numFmtId="2" fontId="0" fillId="0" borderId="25" xfId="0" applyNumberFormat="1" applyBorder="1" applyAlignment="1">
      <alignment horizontal="left"/>
    </xf>
    <xf numFmtId="2" fontId="0" fillId="0" borderId="26" xfId="0" applyNumberFormat="1" applyBorder="1" applyAlignment="1">
      <alignment horizontal="left"/>
    </xf>
    <xf numFmtId="2" fontId="0" fillId="0" borderId="27" xfId="0" applyNumberFormat="1" applyBorder="1" applyAlignment="1">
      <alignment horizontal="left"/>
    </xf>
    <xf numFmtId="2" fontId="0" fillId="0" borderId="7" xfId="0" applyNumberFormat="1" applyBorder="1" applyAlignment="1">
      <alignment horizontal="left"/>
    </xf>
    <xf numFmtId="0" fontId="0" fillId="0" borderId="15" xfId="0" applyBorder="1" applyAlignment="1">
      <alignment horizontal="left"/>
    </xf>
    <xf numFmtId="2" fontId="0" fillId="0" borderId="10" xfId="0" applyNumberFormat="1" applyBorder="1" applyAlignment="1">
      <alignment horizontal="left"/>
    </xf>
    <xf numFmtId="2" fontId="0" fillId="0" borderId="11" xfId="0" applyNumberFormat="1" applyBorder="1" applyAlignment="1">
      <alignment horizontal="left"/>
    </xf>
    <xf numFmtId="2" fontId="0" fillId="0" borderId="12" xfId="0" applyNumberFormat="1" applyBorder="1" applyAlignment="1">
      <alignment horizontal="left"/>
    </xf>
    <xf numFmtId="2" fontId="0" fillId="0" borderId="13" xfId="0" applyNumberFormat="1" applyBorder="1" applyAlignment="1">
      <alignment horizontal="left"/>
    </xf>
    <xf numFmtId="0" fontId="0" fillId="0" borderId="36" xfId="0" applyFill="1" applyBorder="1" applyAlignment="1">
      <alignment horizontal="left"/>
    </xf>
    <xf numFmtId="2" fontId="0" fillId="0" borderId="36" xfId="0" applyNumberFormat="1" applyBorder="1" applyAlignment="1">
      <alignment horizontal="left"/>
    </xf>
    <xf numFmtId="2" fontId="0" fillId="0" borderId="33" xfId="0" applyNumberFormat="1" applyBorder="1" applyAlignment="1">
      <alignment horizontal="left"/>
    </xf>
    <xf numFmtId="2" fontId="0" fillId="0" borderId="35" xfId="0" applyNumberFormat="1" applyBorder="1" applyAlignment="1">
      <alignment horizontal="left"/>
    </xf>
    <xf numFmtId="0" fontId="0" fillId="0" borderId="37" xfId="0" applyBorder="1" applyAlignment="1">
      <alignment horizontal="left"/>
    </xf>
    <xf numFmtId="0" fontId="0" fillId="0" borderId="38" xfId="0" applyBorder="1" applyAlignment="1">
      <alignment horizontal="left"/>
    </xf>
    <xf numFmtId="49" fontId="0" fillId="0" borderId="0" xfId="0" applyNumberFormat="1"/>
    <xf numFmtId="0" fontId="0" fillId="0" borderId="40" xfId="0" applyBorder="1" applyAlignment="1">
      <alignment horizontal="left"/>
    </xf>
    <xf numFmtId="0" fontId="0" fillId="0" borderId="42" xfId="0" applyBorder="1"/>
    <xf numFmtId="0" fontId="0" fillId="0" borderId="0" xfId="0" applyAlignment="1">
      <alignment horizontal="center"/>
    </xf>
    <xf numFmtId="0" fontId="6" fillId="0" borderId="0" xfId="0" applyFont="1" applyBorder="1" applyAlignment="1">
      <alignment horizontal="center"/>
    </xf>
    <xf numFmtId="164" fontId="0" fillId="0" borderId="0" xfId="0" applyNumberFormat="1"/>
    <xf numFmtId="0" fontId="0" fillId="2" borderId="7" xfId="0" applyFill="1" applyBorder="1"/>
    <xf numFmtId="0" fontId="0" fillId="2" borderId="13" xfId="0" applyFill="1" applyBorder="1"/>
    <xf numFmtId="0" fontId="4" fillId="4" borderId="15" xfId="0" applyFont="1" applyFill="1" applyBorder="1"/>
    <xf numFmtId="0" fontId="4" fillId="4" borderId="22" xfId="0" applyFont="1" applyFill="1" applyBorder="1"/>
    <xf numFmtId="0" fontId="4" fillId="4" borderId="14" xfId="0" applyFont="1" applyFill="1" applyBorder="1"/>
    <xf numFmtId="0" fontId="6" fillId="0" borderId="35" xfId="0" applyFont="1" applyFill="1" applyBorder="1" applyAlignment="1">
      <alignment horizontal="right"/>
    </xf>
    <xf numFmtId="0" fontId="0" fillId="0" borderId="0" xfId="0" applyAlignment="1">
      <alignment wrapText="1"/>
    </xf>
    <xf numFmtId="0" fontId="4" fillId="0" borderId="36" xfId="0" applyFont="1" applyBorder="1"/>
    <xf numFmtId="0" fontId="4" fillId="5" borderId="40" xfId="0" quotePrefix="1" applyFont="1" applyFill="1" applyBorder="1" applyAlignment="1">
      <alignment horizontal="center"/>
    </xf>
    <xf numFmtId="0" fontId="4" fillId="0" borderId="41" xfId="0" applyFont="1" applyBorder="1"/>
    <xf numFmtId="0" fontId="0" fillId="0" borderId="23" xfId="0" applyBorder="1"/>
    <xf numFmtId="0" fontId="0" fillId="0" borderId="33" xfId="0" applyBorder="1"/>
    <xf numFmtId="0" fontId="0" fillId="0" borderId="34" xfId="0" applyBorder="1"/>
    <xf numFmtId="0" fontId="0" fillId="0" borderId="47" xfId="0" applyBorder="1"/>
    <xf numFmtId="0" fontId="0" fillId="0" borderId="0" xfId="0" applyBorder="1"/>
    <xf numFmtId="0" fontId="0" fillId="0" borderId="48" xfId="0" applyBorder="1"/>
    <xf numFmtId="0" fontId="4" fillId="0" borderId="49" xfId="0" applyFont="1" applyBorder="1"/>
    <xf numFmtId="0" fontId="0" fillId="0" borderId="24" xfId="0" applyBorder="1"/>
    <xf numFmtId="0" fontId="0" fillId="0" borderId="50" xfId="0" applyBorder="1"/>
    <xf numFmtId="0" fontId="0" fillId="0" borderId="23" xfId="0" applyBorder="1" applyAlignment="1">
      <alignment horizontal="left"/>
    </xf>
    <xf numFmtId="0" fontId="4" fillId="0" borderId="47" xfId="0" applyFont="1" applyBorder="1"/>
    <xf numFmtId="0" fontId="0" fillId="0" borderId="0" xfId="0" applyBorder="1" applyAlignment="1">
      <alignment horizontal="left"/>
    </xf>
    <xf numFmtId="0" fontId="0" fillId="0" borderId="24" xfId="0" applyBorder="1" applyAlignment="1">
      <alignment horizontal="left"/>
    </xf>
    <xf numFmtId="0" fontId="0" fillId="0" borderId="25" xfId="0" applyNumberFormat="1" applyBorder="1"/>
    <xf numFmtId="49" fontId="0" fillId="0" borderId="26" xfId="0" applyNumberFormat="1" applyBorder="1"/>
    <xf numFmtId="49" fontId="0" fillId="0" borderId="25" xfId="0" applyNumberFormat="1" applyBorder="1"/>
    <xf numFmtId="0" fontId="0" fillId="0" borderId="26" xfId="0" applyNumberFormat="1" applyBorder="1"/>
    <xf numFmtId="0" fontId="0" fillId="0" borderId="29" xfId="0" applyNumberFormat="1" applyBorder="1"/>
    <xf numFmtId="2" fontId="0" fillId="0" borderId="0" xfId="0" applyNumberFormat="1"/>
    <xf numFmtId="0" fontId="0" fillId="0" borderId="0" xfId="0" applyNumberFormat="1" applyAlignment="1">
      <alignment horizontal="center"/>
    </xf>
    <xf numFmtId="9" fontId="0" fillId="0" borderId="53" xfId="4" applyFont="1" applyBorder="1" applyAlignment="1">
      <alignment horizontal="center"/>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3" borderId="18" xfId="0" applyFill="1" applyBorder="1" applyAlignment="1">
      <alignment horizontal="center" vertical="center" wrapText="1"/>
    </xf>
    <xf numFmtId="0" fontId="0" fillId="7" borderId="52" xfId="0" applyFill="1" applyBorder="1" applyAlignment="1">
      <alignment horizontal="center" vertical="center" wrapText="1"/>
    </xf>
    <xf numFmtId="0" fontId="0" fillId="6" borderId="21" xfId="0" applyFill="1" applyBorder="1" applyAlignment="1">
      <alignment horizontal="center" vertical="center" wrapText="1"/>
    </xf>
    <xf numFmtId="0" fontId="0" fillId="11" borderId="1"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25" xfId="0" applyFill="1" applyBorder="1" applyAlignment="1">
      <alignment horizontal="center" vertical="center" wrapText="1"/>
    </xf>
    <xf numFmtId="0" fontId="0" fillId="11" borderId="27" xfId="0" applyFill="1" applyBorder="1" applyAlignment="1">
      <alignment horizontal="center" vertical="center" wrapText="1"/>
    </xf>
    <xf numFmtId="0" fontId="0" fillId="9" borderId="2" xfId="0" applyFill="1" applyBorder="1" applyAlignment="1">
      <alignment horizontal="center" vertical="center" wrapText="1"/>
    </xf>
    <xf numFmtId="0" fontId="0" fillId="9" borderId="26" xfId="0" applyFill="1" applyBorder="1" applyAlignment="1">
      <alignment horizontal="center" vertical="center" wrapText="1"/>
    </xf>
    <xf numFmtId="0" fontId="0" fillId="13" borderId="25" xfId="0" applyFill="1" applyBorder="1" applyAlignment="1">
      <alignment horizontal="center" vertical="center" wrapText="1"/>
    </xf>
    <xf numFmtId="0" fontId="0" fillId="13" borderId="51" xfId="0" applyFill="1" applyBorder="1" applyAlignment="1">
      <alignment horizontal="center" vertical="center" wrapText="1"/>
    </xf>
    <xf numFmtId="0" fontId="0" fillId="14" borderId="52" xfId="0" applyFill="1"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9" borderId="58" xfId="0" applyFill="1" applyBorder="1" applyAlignment="1">
      <alignment horizontal="center" vertical="center" wrapText="1"/>
    </xf>
    <xf numFmtId="0" fontId="0" fillId="3" borderId="59" xfId="0" applyFill="1" applyBorder="1" applyAlignment="1">
      <alignment horizontal="center" vertical="center" wrapText="1"/>
    </xf>
    <xf numFmtId="0" fontId="0" fillId="0" borderId="1" xfId="0" applyBorder="1" applyAlignment="1">
      <alignment horizontal="center" vertical="center"/>
    </xf>
    <xf numFmtId="0" fontId="0" fillId="0" borderId="25" xfId="0" applyBorder="1" applyAlignment="1">
      <alignment horizontal="center" vertical="center"/>
    </xf>
    <xf numFmtId="165" fontId="0" fillId="0" borderId="54" xfId="4" applyNumberFormat="1" applyFont="1" applyBorder="1" applyAlignment="1">
      <alignment horizontal="center"/>
    </xf>
    <xf numFmtId="0" fontId="0" fillId="0" borderId="0" xfId="0" applyFill="1" applyAlignment="1">
      <alignment wrapText="1"/>
    </xf>
    <xf numFmtId="165" fontId="0" fillId="0" borderId="61" xfId="4" applyNumberFormat="1" applyFont="1" applyBorder="1" applyAlignment="1">
      <alignment horizontal="center"/>
    </xf>
    <xf numFmtId="0" fontId="4" fillId="2" borderId="35" xfId="4" applyNumberFormat="1" applyFont="1" applyFill="1" applyBorder="1" applyAlignment="1">
      <alignment horizontal="center"/>
    </xf>
    <xf numFmtId="0" fontId="7" fillId="0" borderId="18" xfId="0" applyFont="1" applyFill="1" applyBorder="1" applyAlignment="1">
      <alignment horizontal="center" vertical="center" wrapText="1"/>
    </xf>
    <xf numFmtId="0" fontId="7" fillId="0" borderId="27" xfId="0" applyFont="1" applyFill="1" applyBorder="1" applyAlignment="1">
      <alignment horizontal="center" vertical="center" wrapText="1"/>
    </xf>
    <xf numFmtId="0" fontId="7" fillId="0" borderId="0" xfId="0" applyFont="1" applyFill="1" applyAlignment="1">
      <alignment horizontal="center" wrapText="1"/>
    </xf>
    <xf numFmtId="0" fontId="0" fillId="0" borderId="0" xfId="0" applyNumberFormat="1"/>
    <xf numFmtId="0" fontId="0" fillId="0" borderId="6" xfId="0" applyFill="1" applyBorder="1" applyAlignment="1">
      <alignment horizontal="center" vertical="center" wrapText="1"/>
    </xf>
    <xf numFmtId="0" fontId="0" fillId="0" borderId="9"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45" xfId="0" applyFill="1" applyBorder="1" applyAlignment="1">
      <alignment horizontal="center" vertical="center" wrapText="1"/>
    </xf>
    <xf numFmtId="0" fontId="0" fillId="12" borderId="3" xfId="0" applyFill="1" applyBorder="1" applyAlignment="1">
      <alignment horizontal="center" vertical="center" wrapText="1"/>
    </xf>
    <xf numFmtId="0" fontId="0" fillId="12" borderId="27" xfId="0" applyFill="1" applyBorder="1" applyAlignment="1">
      <alignment horizontal="center" vertical="center" wrapText="1"/>
    </xf>
    <xf numFmtId="0" fontId="0" fillId="6" borderId="0" xfId="0" applyFill="1" applyBorder="1"/>
    <xf numFmtId="0" fontId="0" fillId="0" borderId="4" xfId="0" applyBorder="1" applyAlignment="1">
      <alignment horizontal="center" vertical="center"/>
    </xf>
    <xf numFmtId="0" fontId="0" fillId="0" borderId="7" xfId="0" applyBorder="1" applyAlignment="1">
      <alignment horizontal="center" vertical="center"/>
    </xf>
    <xf numFmtId="0" fontId="0" fillId="16" borderId="55" xfId="0" applyFill="1" applyBorder="1" applyAlignment="1">
      <alignment horizontal="center" vertical="center" wrapText="1"/>
    </xf>
    <xf numFmtId="0" fontId="0" fillId="10" borderId="17" xfId="0" applyFill="1" applyBorder="1" applyAlignment="1">
      <alignment horizontal="center" vertical="center" wrapText="1"/>
    </xf>
    <xf numFmtId="0" fontId="0" fillId="5" borderId="17" xfId="0" applyFill="1" applyBorder="1" applyAlignment="1">
      <alignment horizontal="center" vertical="center" wrapText="1"/>
    </xf>
    <xf numFmtId="0" fontId="0" fillId="0" borderId="25" xfId="0" applyNumberFormat="1" applyBorder="1" applyAlignment="1">
      <alignment horizontal="center"/>
    </xf>
    <xf numFmtId="0" fontId="0" fillId="0" borderId="26" xfId="0" applyNumberFormat="1" applyBorder="1" applyAlignment="1">
      <alignment horizontal="center"/>
    </xf>
    <xf numFmtId="0" fontId="0" fillId="0" borderId="29" xfId="0" applyNumberFormat="1" applyBorder="1" applyAlignment="1">
      <alignment horizontal="center"/>
    </xf>
    <xf numFmtId="0" fontId="0" fillId="0" borderId="0" xfId="0" applyNumberFormat="1" applyFill="1" applyBorder="1" applyAlignment="1">
      <alignment horizontal="center"/>
    </xf>
    <xf numFmtId="2" fontId="0" fillId="0" borderId="16" xfId="0" applyNumberFormat="1" applyBorder="1" applyAlignment="1">
      <alignment horizontal="left"/>
    </xf>
    <xf numFmtId="2" fontId="0" fillId="0" borderId="17" xfId="0" applyNumberFormat="1" applyBorder="1" applyAlignment="1">
      <alignment horizontal="left"/>
    </xf>
    <xf numFmtId="2" fontId="0" fillId="0" borderId="51" xfId="0" applyNumberFormat="1" applyBorder="1" applyAlignment="1">
      <alignment horizontal="left"/>
    </xf>
    <xf numFmtId="2" fontId="0" fillId="0" borderId="45" xfId="0" applyNumberFormat="1" applyBorder="1" applyAlignment="1">
      <alignment horizontal="left"/>
    </xf>
    <xf numFmtId="49" fontId="0" fillId="0" borderId="8" xfId="0" applyNumberFormat="1" applyBorder="1"/>
    <xf numFmtId="0" fontId="0" fillId="0" borderId="17" xfId="0" applyBorder="1" applyAlignment="1">
      <alignment horizontal="center"/>
    </xf>
    <xf numFmtId="0" fontId="0" fillId="0" borderId="26" xfId="0" applyBorder="1" applyAlignment="1">
      <alignment horizontal="center"/>
    </xf>
    <xf numFmtId="165" fontId="0" fillId="0" borderId="16" xfId="0" applyNumberFormat="1" applyBorder="1" applyAlignment="1">
      <alignment horizontal="center"/>
    </xf>
    <xf numFmtId="0" fontId="0" fillId="0" borderId="11" xfId="0" applyBorder="1" applyAlignment="1">
      <alignment horizontal="center"/>
    </xf>
    <xf numFmtId="165" fontId="0" fillId="0" borderId="10" xfId="0" applyNumberFormat="1" applyBorder="1" applyAlignment="1">
      <alignment horizontal="center"/>
    </xf>
    <xf numFmtId="165" fontId="4" fillId="2" borderId="53" xfId="0" applyNumberFormat="1" applyFont="1" applyFill="1" applyBorder="1" applyAlignment="1">
      <alignment horizontal="center"/>
    </xf>
    <xf numFmtId="165" fontId="4" fillId="2" borderId="66" xfId="0" applyNumberFormat="1" applyFont="1" applyFill="1" applyBorder="1" applyAlignment="1">
      <alignment horizontal="center"/>
    </xf>
    <xf numFmtId="0" fontId="0" fillId="2" borderId="4" xfId="0" applyFill="1" applyBorder="1"/>
    <xf numFmtId="9" fontId="0" fillId="0" borderId="65" xfId="4" applyFont="1" applyBorder="1" applyAlignment="1">
      <alignment horizontal="center"/>
    </xf>
    <xf numFmtId="165" fontId="0" fillId="0" borderId="65" xfId="4" applyNumberFormat="1" applyFont="1" applyBorder="1" applyAlignment="1">
      <alignment horizontal="center"/>
    </xf>
    <xf numFmtId="165" fontId="0" fillId="0" borderId="67" xfId="4" applyNumberFormat="1" applyFont="1" applyBorder="1" applyAlignment="1">
      <alignment horizontal="center"/>
    </xf>
    <xf numFmtId="165" fontId="0" fillId="0" borderId="56" xfId="4" applyNumberFormat="1" applyFont="1" applyBorder="1" applyAlignment="1">
      <alignment horizontal="center"/>
    </xf>
    <xf numFmtId="165" fontId="0" fillId="0" borderId="49" xfId="4" applyNumberFormat="1" applyFont="1" applyBorder="1" applyAlignment="1">
      <alignment horizontal="center"/>
    </xf>
    <xf numFmtId="0" fontId="7" fillId="0" borderId="43" xfId="0" applyFont="1" applyFill="1" applyBorder="1" applyAlignment="1">
      <alignment horizontal="center" vertical="center" wrapText="1"/>
    </xf>
    <xf numFmtId="165" fontId="4" fillId="0" borderId="7" xfId="0" applyNumberFormat="1" applyFont="1" applyBorder="1" applyAlignment="1">
      <alignment horizontal="center" vertical="center"/>
    </xf>
    <xf numFmtId="165" fontId="4" fillId="0" borderId="13" xfId="0" applyNumberFormat="1" applyFont="1" applyBorder="1" applyAlignment="1">
      <alignment horizontal="center" vertical="center"/>
    </xf>
    <xf numFmtId="165" fontId="4" fillId="0" borderId="35" xfId="4" applyNumberFormat="1" applyFont="1" applyBorder="1" applyAlignment="1">
      <alignment horizontal="center" vertical="center"/>
    </xf>
    <xf numFmtId="9" fontId="4" fillId="4" borderId="7" xfId="4" applyFont="1" applyFill="1" applyBorder="1" applyAlignment="1">
      <alignment horizontal="center"/>
    </xf>
    <xf numFmtId="0" fontId="4" fillId="0" borderId="17" xfId="0" applyNumberFormat="1" applyFont="1" applyFill="1" applyBorder="1" applyAlignment="1">
      <alignment horizontal="center"/>
    </xf>
    <xf numFmtId="0" fontId="18" fillId="17" borderId="0" xfId="0" applyFont="1" applyFill="1" applyBorder="1" applyAlignment="1">
      <alignment vertical="top" wrapText="1"/>
    </xf>
    <xf numFmtId="0" fontId="18" fillId="17" borderId="24" xfId="0" applyFont="1" applyFill="1" applyBorder="1" applyAlignment="1">
      <alignment vertical="top" wrapText="1"/>
    </xf>
    <xf numFmtId="49" fontId="0" fillId="0" borderId="47" xfId="0" applyNumberFormat="1" applyBorder="1" applyAlignment="1">
      <alignment horizontal="center"/>
    </xf>
    <xf numFmtId="0" fontId="0" fillId="0" borderId="48" xfId="0" applyBorder="1" applyAlignment="1">
      <alignment horizontal="center"/>
    </xf>
    <xf numFmtId="49" fontId="0" fillId="0" borderId="49" xfId="0" applyNumberFormat="1" applyBorder="1" applyAlignment="1">
      <alignment horizontal="center"/>
    </xf>
    <xf numFmtId="0" fontId="0" fillId="0" borderId="50" xfId="0" applyBorder="1" applyAlignment="1">
      <alignment horizontal="center"/>
    </xf>
    <xf numFmtId="0" fontId="0" fillId="0" borderId="47" xfId="0" applyBorder="1" applyAlignment="1">
      <alignment horizontal="center"/>
    </xf>
    <xf numFmtId="0" fontId="0" fillId="0" borderId="49" xfId="0" applyBorder="1" applyAlignment="1">
      <alignment horizontal="center"/>
    </xf>
    <xf numFmtId="0" fontId="9" fillId="17" borderId="0" xfId="0" applyFont="1" applyFill="1" applyBorder="1" applyAlignment="1">
      <alignment vertical="top" wrapText="1"/>
    </xf>
    <xf numFmtId="0" fontId="9" fillId="17" borderId="24" xfId="0" applyFont="1" applyFill="1" applyBorder="1" applyAlignment="1">
      <alignment vertical="top" wrapText="1"/>
    </xf>
    <xf numFmtId="0" fontId="7" fillId="2" borderId="5" xfId="0" applyFont="1" applyFill="1" applyBorder="1" applyAlignment="1">
      <alignment horizontal="center"/>
    </xf>
    <xf numFmtId="0" fontId="7" fillId="2" borderId="4" xfId="0" applyFont="1" applyFill="1" applyBorder="1" applyAlignment="1">
      <alignment horizontal="center"/>
    </xf>
    <xf numFmtId="0" fontId="7" fillId="2" borderId="8" xfId="0" applyFont="1" applyFill="1" applyBorder="1" applyAlignment="1">
      <alignment horizontal="center"/>
    </xf>
    <xf numFmtId="0" fontId="7" fillId="2" borderId="7" xfId="0" applyFont="1" applyFill="1" applyBorder="1" applyAlignment="1">
      <alignment horizontal="center"/>
    </xf>
    <xf numFmtId="0" fontId="7" fillId="2" borderId="28" xfId="0" applyFont="1" applyFill="1" applyBorder="1" applyAlignment="1">
      <alignment horizontal="center"/>
    </xf>
    <xf numFmtId="0" fontId="7" fillId="2" borderId="14" xfId="0" applyFont="1" applyFill="1" applyBorder="1" applyAlignment="1">
      <alignment horizontal="center"/>
    </xf>
    <xf numFmtId="0" fontId="7" fillId="2" borderId="13" xfId="0" applyFont="1" applyFill="1" applyBorder="1" applyAlignment="1">
      <alignment horizontal="center"/>
    </xf>
    <xf numFmtId="0" fontId="7" fillId="0" borderId="0" xfId="0" applyFont="1" applyAlignment="1">
      <alignment horizontal="center"/>
    </xf>
    <xf numFmtId="0" fontId="7" fillId="0" borderId="0" xfId="0" applyFont="1"/>
    <xf numFmtId="0" fontId="9" fillId="17" borderId="47" xfId="0" applyFont="1" applyFill="1" applyBorder="1" applyAlignment="1">
      <alignment vertical="top" wrapText="1"/>
    </xf>
    <xf numFmtId="0" fontId="9" fillId="17" borderId="49" xfId="0" applyFont="1" applyFill="1" applyBorder="1" applyAlignment="1">
      <alignment vertical="top" wrapText="1"/>
    </xf>
    <xf numFmtId="0" fontId="7" fillId="2" borderId="4" xfId="0" applyFont="1" applyFill="1" applyBorder="1"/>
    <xf numFmtId="0" fontId="7" fillId="2" borderId="7" xfId="0" applyFont="1" applyFill="1" applyBorder="1"/>
    <xf numFmtId="0" fontId="7" fillId="2" borderId="13" xfId="0" applyFont="1" applyFill="1" applyBorder="1"/>
    <xf numFmtId="0" fontId="17" fillId="0" borderId="35" xfId="0" applyFont="1" applyFill="1" applyBorder="1" applyAlignment="1">
      <alignment horizontal="center" vertical="center" textRotation="90" wrapText="1"/>
    </xf>
    <xf numFmtId="0" fontId="18" fillId="10" borderId="33" xfId="0" applyFont="1" applyFill="1" applyBorder="1" applyAlignment="1">
      <alignment horizontal="center" vertical="center" textRotation="90" wrapText="1"/>
    </xf>
    <xf numFmtId="0" fontId="18" fillId="10" borderId="34" xfId="0" applyFont="1" applyFill="1" applyBorder="1" applyAlignment="1">
      <alignment horizontal="center" vertical="center" textRotation="90" wrapText="1"/>
    </xf>
    <xf numFmtId="0" fontId="18" fillId="5" borderId="36" xfId="0" applyFont="1" applyFill="1" applyBorder="1" applyAlignment="1">
      <alignment horizontal="center" vertical="center" textRotation="90" wrapText="1"/>
    </xf>
    <xf numFmtId="0" fontId="18" fillId="5" borderId="33" xfId="0" applyFont="1" applyFill="1" applyBorder="1" applyAlignment="1">
      <alignment horizontal="center" vertical="center" textRotation="90" wrapText="1"/>
    </xf>
    <xf numFmtId="0" fontId="18" fillId="5" borderId="34" xfId="0" applyFont="1" applyFill="1" applyBorder="1" applyAlignment="1">
      <alignment horizontal="center" vertical="center" textRotation="90" wrapText="1"/>
    </xf>
    <xf numFmtId="0" fontId="4" fillId="6" borderId="0" xfId="0" applyFont="1" applyFill="1" applyBorder="1" applyAlignment="1">
      <alignment horizontal="center" vertical="center" textRotation="90" wrapText="1"/>
    </xf>
    <xf numFmtId="0" fontId="10" fillId="3" borderId="30" xfId="0" applyFont="1" applyFill="1" applyBorder="1" applyAlignment="1">
      <alignment horizontal="center" vertical="center" textRotation="90" wrapText="1"/>
    </xf>
    <xf numFmtId="0" fontId="10" fillId="3" borderId="31" xfId="0" applyFont="1" applyFill="1" applyBorder="1" applyAlignment="1">
      <alignment horizontal="center" vertical="center" textRotation="90" wrapText="1"/>
    </xf>
    <xf numFmtId="0" fontId="8" fillId="3" borderId="32" xfId="0" applyFont="1" applyFill="1" applyBorder="1" applyAlignment="1">
      <alignment horizontal="center" vertical="center" textRotation="90" wrapText="1"/>
    </xf>
    <xf numFmtId="0" fontId="8" fillId="13" borderId="30" xfId="0" applyFont="1" applyFill="1" applyBorder="1" applyAlignment="1">
      <alignment horizontal="center" vertical="center" textRotation="90" wrapText="1"/>
    </xf>
    <xf numFmtId="0" fontId="8" fillId="13" borderId="31" xfId="0" applyFont="1" applyFill="1" applyBorder="1" applyAlignment="1">
      <alignment horizontal="center" vertical="center" textRotation="90" wrapText="1"/>
    </xf>
    <xf numFmtId="0" fontId="8" fillId="7" borderId="35" xfId="0" applyFont="1" applyFill="1" applyBorder="1" applyAlignment="1">
      <alignment horizontal="center" vertical="center" textRotation="90" wrapText="1"/>
    </xf>
    <xf numFmtId="0" fontId="8" fillId="0" borderId="35" xfId="0" applyFont="1" applyFill="1" applyBorder="1" applyAlignment="1">
      <alignment horizontal="center" vertical="center" textRotation="90" wrapText="1"/>
    </xf>
    <xf numFmtId="0" fontId="8" fillId="12" borderId="42" xfId="0" applyFont="1" applyFill="1" applyBorder="1" applyAlignment="1">
      <alignment horizontal="center" vertical="center" textRotation="90" wrapText="1"/>
    </xf>
    <xf numFmtId="0" fontId="0" fillId="0" borderId="0" xfId="0" applyAlignment="1">
      <alignment horizontal="center" vertical="center" textRotation="90" wrapText="1"/>
    </xf>
    <xf numFmtId="0" fontId="4" fillId="0" borderId="11" xfId="0" applyNumberFormat="1" applyFont="1" applyFill="1" applyBorder="1" applyAlignment="1">
      <alignment horizontal="center"/>
    </xf>
    <xf numFmtId="0" fontId="22" fillId="0" borderId="28" xfId="0" applyFont="1" applyBorder="1" applyAlignment="1">
      <alignment horizontal="left"/>
    </xf>
    <xf numFmtId="0" fontId="22" fillId="0" borderId="14" xfId="0" applyFont="1" applyBorder="1" applyAlignment="1">
      <alignment horizontal="left"/>
    </xf>
    <xf numFmtId="0" fontId="22" fillId="0" borderId="0" xfId="0" applyFont="1" applyAlignment="1">
      <alignment horizontal="left"/>
    </xf>
    <xf numFmtId="0" fontId="8" fillId="2" borderId="41" xfId="0" applyNumberFormat="1" applyFont="1" applyFill="1" applyBorder="1" applyAlignment="1">
      <alignment horizontal="center" textRotation="90" wrapText="1"/>
    </xf>
    <xf numFmtId="0" fontId="0" fillId="19" borderId="0" xfId="0" applyFill="1" applyBorder="1"/>
    <xf numFmtId="0" fontId="25" fillId="19" borderId="0" xfId="0" applyFont="1" applyFill="1" applyBorder="1" applyAlignment="1">
      <alignment horizontal="center"/>
    </xf>
    <xf numFmtId="0" fontId="25" fillId="19" borderId="0" xfId="0" applyFont="1" applyFill="1" applyBorder="1" applyAlignment="1">
      <alignment horizontal="center" vertical="center" wrapText="1"/>
    </xf>
    <xf numFmtId="0" fontId="0" fillId="19" borderId="0" xfId="0" applyFill="1"/>
    <xf numFmtId="165" fontId="27" fillId="0" borderId="52" xfId="0" applyNumberFormat="1" applyFont="1" applyFill="1" applyBorder="1" applyAlignment="1">
      <alignment horizontal="center" vertical="center"/>
    </xf>
    <xf numFmtId="0" fontId="18" fillId="19" borderId="0" xfId="0" applyFont="1" applyFill="1" applyBorder="1" applyAlignment="1">
      <alignment horizontal="center" vertical="center"/>
    </xf>
    <xf numFmtId="0" fontId="28" fillId="0" borderId="35" xfId="0" applyFont="1" applyFill="1" applyBorder="1" applyAlignment="1">
      <alignment horizontal="center" vertical="center" textRotation="90" wrapText="1"/>
    </xf>
    <xf numFmtId="0" fontId="16" fillId="19" borderId="0" xfId="0" applyFont="1" applyFill="1" applyBorder="1" applyAlignment="1">
      <alignment horizontal="center" vertical="center" textRotation="90" wrapText="1"/>
    </xf>
    <xf numFmtId="0" fontId="29" fillId="14" borderId="30" xfId="0" applyFont="1" applyFill="1" applyBorder="1" applyAlignment="1">
      <alignment horizontal="center" vertical="center" textRotation="90" wrapText="1"/>
    </xf>
    <xf numFmtId="0" fontId="29" fillId="14" borderId="31" xfId="0" applyFont="1" applyFill="1" applyBorder="1" applyAlignment="1">
      <alignment horizontal="center" vertical="center" textRotation="90" wrapText="1"/>
    </xf>
    <xf numFmtId="0" fontId="29" fillId="14" borderId="32" xfId="0" applyFont="1" applyFill="1" applyBorder="1" applyAlignment="1">
      <alignment horizontal="center" vertical="center" textRotation="90" wrapText="1"/>
    </xf>
    <xf numFmtId="0" fontId="29" fillId="16" borderId="30" xfId="0" applyFont="1" applyFill="1" applyBorder="1" applyAlignment="1">
      <alignment horizontal="center" vertical="center" textRotation="90" wrapText="1"/>
    </xf>
    <xf numFmtId="0" fontId="29" fillId="16" borderId="31" xfId="0" applyFont="1" applyFill="1" applyBorder="1" applyAlignment="1">
      <alignment horizontal="center" vertical="center" textRotation="90" wrapText="1"/>
    </xf>
    <xf numFmtId="0" fontId="29" fillId="16" borderId="32" xfId="0" applyFont="1" applyFill="1" applyBorder="1" applyAlignment="1">
      <alignment horizontal="center" vertical="center" textRotation="90" wrapText="1"/>
    </xf>
    <xf numFmtId="0" fontId="29" fillId="10" borderId="30" xfId="0" applyFont="1" applyFill="1" applyBorder="1" applyAlignment="1">
      <alignment horizontal="center" vertical="center" textRotation="90" wrapText="1"/>
    </xf>
    <xf numFmtId="0" fontId="29" fillId="10" borderId="31" xfId="0" applyFont="1" applyFill="1" applyBorder="1" applyAlignment="1">
      <alignment horizontal="center" vertical="center" textRotation="90" wrapText="1"/>
    </xf>
    <xf numFmtId="0" fontId="29" fillId="10" borderId="32" xfId="0" applyFont="1" applyFill="1" applyBorder="1" applyAlignment="1">
      <alignment horizontal="center" vertical="center" textRotation="90" wrapText="1"/>
    </xf>
    <xf numFmtId="0" fontId="29" fillId="5" borderId="30" xfId="0" applyFont="1" applyFill="1" applyBorder="1" applyAlignment="1">
      <alignment horizontal="center" vertical="center" textRotation="90" wrapText="1"/>
    </xf>
    <xf numFmtId="0" fontId="29" fillId="5" borderId="31" xfId="0" applyFont="1" applyFill="1" applyBorder="1" applyAlignment="1">
      <alignment horizontal="center" vertical="center" textRotation="90" wrapText="1"/>
    </xf>
    <xf numFmtId="0" fontId="29" fillId="5" borderId="33" xfId="0" applyFont="1" applyFill="1" applyBorder="1" applyAlignment="1">
      <alignment horizontal="center" vertical="center" textRotation="90" wrapText="1"/>
    </xf>
    <xf numFmtId="0" fontId="29" fillId="5" borderId="34" xfId="0" applyFont="1" applyFill="1" applyBorder="1" applyAlignment="1">
      <alignment horizontal="center" vertical="center" textRotation="90" wrapText="1"/>
    </xf>
    <xf numFmtId="0" fontId="30" fillId="19" borderId="0" xfId="0" applyFont="1" applyFill="1" applyBorder="1" applyAlignment="1">
      <alignment horizontal="center" vertical="center" textRotation="90" wrapText="1"/>
    </xf>
    <xf numFmtId="0" fontId="4" fillId="19" borderId="0" xfId="0" applyFont="1" applyFill="1" applyBorder="1" applyAlignment="1">
      <alignment horizontal="center" vertical="center" textRotation="90" wrapText="1"/>
    </xf>
    <xf numFmtId="0" fontId="8" fillId="11" borderId="57" xfId="0" applyFont="1" applyFill="1" applyBorder="1" applyAlignment="1">
      <alignment horizontal="center" vertical="center" textRotation="90" wrapText="1"/>
    </xf>
    <xf numFmtId="0" fontId="16" fillId="11" borderId="64" xfId="0" applyFont="1" applyFill="1" applyBorder="1" applyAlignment="1">
      <alignment horizontal="center" vertical="center" textRotation="90" wrapText="1"/>
    </xf>
    <xf numFmtId="0" fontId="8" fillId="0" borderId="40" xfId="0" applyFont="1" applyFill="1" applyBorder="1" applyAlignment="1">
      <alignment horizontal="center" vertical="center" textRotation="90" wrapText="1"/>
    </xf>
    <xf numFmtId="0" fontId="16" fillId="0" borderId="57" xfId="0" applyFont="1" applyFill="1" applyBorder="1" applyAlignment="1">
      <alignment horizontal="center" vertical="center" textRotation="90" wrapText="1"/>
    </xf>
    <xf numFmtId="0" fontId="8" fillId="9" borderId="69" xfId="0" applyFont="1" applyFill="1" applyBorder="1" applyAlignment="1">
      <alignment horizontal="center" vertical="center" textRotation="90" wrapText="1"/>
    </xf>
    <xf numFmtId="0" fontId="8" fillId="0" borderId="57" xfId="0" applyFont="1" applyBorder="1" applyAlignment="1">
      <alignment horizontal="center" vertical="center" textRotation="90" wrapText="1"/>
    </xf>
    <xf numFmtId="0" fontId="8" fillId="0" borderId="40" xfId="0" applyFont="1" applyBorder="1" applyAlignment="1">
      <alignment horizontal="center" vertical="center" textRotation="90" wrapText="1"/>
    </xf>
    <xf numFmtId="0" fontId="0" fillId="19" borderId="0" xfId="0" applyFill="1" applyAlignment="1">
      <alignment horizontal="center" vertical="center" textRotation="90" wrapText="1"/>
    </xf>
    <xf numFmtId="0" fontId="0" fillId="0" borderId="4" xfId="0" applyFill="1" applyBorder="1" applyAlignment="1">
      <alignment vertical="center" wrapText="1"/>
    </xf>
    <xf numFmtId="0" fontId="7" fillId="0" borderId="3" xfId="0" applyFont="1" applyFill="1" applyBorder="1" applyAlignment="1">
      <alignment horizontal="center" vertical="center" wrapText="1"/>
    </xf>
    <xf numFmtId="0" fontId="0" fillId="0" borderId="52" xfId="0" applyFill="1" applyBorder="1" applyAlignment="1">
      <alignment horizontal="center" vertical="center"/>
    </xf>
    <xf numFmtId="165" fontId="4" fillId="0" borderId="52" xfId="0" applyNumberFormat="1" applyFont="1" applyBorder="1" applyAlignment="1">
      <alignment horizontal="center" vertical="center"/>
    </xf>
    <xf numFmtId="0" fontId="0" fillId="19" borderId="0" xfId="0" applyFill="1" applyBorder="1" applyAlignment="1">
      <alignment horizontal="center"/>
    </xf>
    <xf numFmtId="0" fontId="0" fillId="0" borderId="1" xfId="0" applyFill="1" applyBorder="1" applyAlignment="1">
      <alignment horizontal="center" vertical="center"/>
    </xf>
    <xf numFmtId="0" fontId="0" fillId="0" borderId="2" xfId="0" applyFill="1" applyBorder="1" applyAlignment="1">
      <alignment horizontal="center" vertical="center" wrapText="1"/>
    </xf>
    <xf numFmtId="165" fontId="4" fillId="0" borderId="3" xfId="0" applyNumberFormat="1" applyFont="1" applyBorder="1" applyAlignment="1">
      <alignment horizontal="center" vertical="center"/>
    </xf>
    <xf numFmtId="165" fontId="4" fillId="0" borderId="63" xfId="0" applyNumberFormat="1" applyFont="1" applyBorder="1" applyAlignment="1">
      <alignment horizontal="center" vertical="center"/>
    </xf>
    <xf numFmtId="165" fontId="4" fillId="0" borderId="2" xfId="0" applyNumberFormat="1" applyFont="1" applyBorder="1" applyAlignment="1">
      <alignment horizontal="center" vertical="center"/>
    </xf>
    <xf numFmtId="0" fontId="0" fillId="0" borderId="3" xfId="0" applyFill="1" applyBorder="1" applyAlignment="1">
      <alignment horizontal="center" vertical="center"/>
    </xf>
    <xf numFmtId="0" fontId="0" fillId="19" borderId="0" xfId="0" applyFill="1" applyBorder="1" applyAlignment="1">
      <alignment horizontal="center" vertical="center"/>
    </xf>
    <xf numFmtId="0" fontId="0" fillId="19" borderId="0" xfId="0" applyFill="1" applyBorder="1" applyAlignment="1">
      <alignment horizontal="center" vertical="center" wrapText="1"/>
    </xf>
    <xf numFmtId="0" fontId="0" fillId="0" borderId="52" xfId="0" applyFill="1" applyBorder="1" applyAlignment="1">
      <alignment vertical="center" wrapText="1"/>
    </xf>
    <xf numFmtId="0" fontId="0" fillId="0" borderId="25" xfId="0" applyFill="1" applyBorder="1" applyAlignment="1">
      <alignment horizontal="center" vertical="center"/>
    </xf>
    <xf numFmtId="0" fontId="0" fillId="0" borderId="26" xfId="0" applyFill="1" applyBorder="1" applyAlignment="1">
      <alignment horizontal="center" vertical="center" wrapText="1"/>
    </xf>
    <xf numFmtId="165" fontId="4" fillId="0" borderId="27" xfId="0" applyNumberFormat="1" applyFont="1" applyBorder="1" applyAlignment="1">
      <alignment horizontal="center" vertical="center"/>
    </xf>
    <xf numFmtId="165" fontId="4" fillId="0" borderId="29" xfId="0" applyNumberFormat="1" applyFont="1" applyBorder="1" applyAlignment="1">
      <alignment horizontal="center" vertical="center"/>
    </xf>
    <xf numFmtId="165" fontId="4" fillId="0" borderId="26" xfId="0" applyNumberFormat="1" applyFont="1" applyBorder="1" applyAlignment="1">
      <alignment horizontal="center" vertical="center"/>
    </xf>
    <xf numFmtId="0" fontId="0" fillId="0" borderId="27" xfId="0" applyFill="1" applyBorder="1" applyAlignment="1">
      <alignment horizontal="center" vertical="center"/>
    </xf>
    <xf numFmtId="0" fontId="0" fillId="10" borderId="16" xfId="0" applyFill="1" applyBorder="1" applyAlignment="1">
      <alignment horizontal="center" vertical="center" wrapText="1"/>
    </xf>
    <xf numFmtId="0" fontId="0" fillId="10" borderId="18" xfId="0" applyFill="1" applyBorder="1" applyAlignment="1">
      <alignment horizontal="center" vertical="center" wrapText="1"/>
    </xf>
    <xf numFmtId="0" fontId="0" fillId="5" borderId="16" xfId="0" applyFill="1" applyBorder="1" applyAlignment="1">
      <alignment horizontal="center" vertical="center" wrapText="1"/>
    </xf>
    <xf numFmtId="0" fontId="0" fillId="5" borderId="18" xfId="0" applyFill="1" applyBorder="1" applyAlignment="1">
      <alignment horizontal="center" vertical="center" wrapText="1"/>
    </xf>
    <xf numFmtId="0" fontId="0" fillId="13" borderId="17" xfId="0" applyFill="1" applyBorder="1" applyAlignment="1">
      <alignment horizontal="center" vertical="center" wrapText="1"/>
    </xf>
    <xf numFmtId="0" fontId="0" fillId="13" borderId="26" xfId="0" applyFill="1" applyBorder="1" applyAlignment="1">
      <alignment horizontal="center" vertical="center" wrapText="1"/>
    </xf>
    <xf numFmtId="0" fontId="0" fillId="0" borderId="56" xfId="0" applyFill="1" applyBorder="1" applyAlignment="1">
      <alignment vertical="center" wrapText="1"/>
    </xf>
    <xf numFmtId="0" fontId="7" fillId="0" borderId="38" xfId="0" applyFont="1" applyFill="1" applyBorder="1" applyAlignment="1">
      <alignment horizontal="center" vertical="center" wrapText="1"/>
    </xf>
    <xf numFmtId="0" fontId="7" fillId="0" borderId="12" xfId="0" applyFont="1" applyFill="1" applyBorder="1" applyAlignment="1">
      <alignment horizontal="center" vertical="center" wrapText="1"/>
    </xf>
    <xf numFmtId="0" fontId="7" fillId="0" borderId="24" xfId="0" applyFont="1" applyFill="1" applyBorder="1" applyAlignment="1">
      <alignment horizontal="center" vertical="center" wrapText="1"/>
    </xf>
    <xf numFmtId="0" fontId="0" fillId="0" borderId="56" xfId="0" applyFill="1" applyBorder="1" applyAlignment="1">
      <alignment horizontal="center" vertical="center"/>
    </xf>
    <xf numFmtId="0" fontId="0" fillId="0" borderId="10" xfId="0" applyFill="1" applyBorder="1" applyAlignment="1">
      <alignment horizontal="center" vertical="center"/>
    </xf>
    <xf numFmtId="0" fontId="0" fillId="0" borderId="11" xfId="0" applyFill="1" applyBorder="1" applyAlignment="1">
      <alignment horizontal="center" vertical="center" wrapText="1"/>
    </xf>
    <xf numFmtId="165" fontId="4" fillId="0" borderId="12" xfId="0" applyNumberFormat="1" applyFont="1" applyBorder="1" applyAlignment="1">
      <alignment horizontal="center" vertical="center"/>
    </xf>
    <xf numFmtId="165" fontId="4" fillId="0" borderId="39" xfId="0" applyNumberFormat="1" applyFont="1" applyBorder="1" applyAlignment="1">
      <alignment horizontal="center" vertical="center"/>
    </xf>
    <xf numFmtId="165" fontId="4" fillId="0" borderId="11" xfId="0" applyNumberFormat="1" applyFont="1" applyBorder="1" applyAlignment="1">
      <alignment horizontal="center" vertical="center"/>
    </xf>
    <xf numFmtId="0" fontId="0" fillId="0" borderId="12" xfId="0" applyFill="1" applyBorder="1" applyAlignment="1">
      <alignment horizontal="center" vertical="center"/>
    </xf>
    <xf numFmtId="0" fontId="0" fillId="3" borderId="37" xfId="0" applyFill="1" applyBorder="1" applyAlignment="1">
      <alignment horizontal="center" vertical="center" wrapText="1"/>
    </xf>
    <xf numFmtId="0" fontId="0" fillId="3" borderId="70" xfId="0" applyFill="1" applyBorder="1" applyAlignment="1">
      <alignment horizontal="center" vertical="center" wrapText="1"/>
    </xf>
    <xf numFmtId="0" fontId="0" fillId="3" borderId="71" xfId="0" applyFill="1" applyBorder="1" applyAlignment="1">
      <alignment horizontal="center" vertical="center" wrapText="1"/>
    </xf>
    <xf numFmtId="0" fontId="0" fillId="3" borderId="38" xfId="0" applyFill="1" applyBorder="1" applyAlignment="1">
      <alignment horizontal="center" vertical="center" wrapText="1"/>
    </xf>
    <xf numFmtId="0" fontId="0" fillId="13" borderId="10" xfId="0" applyFill="1" applyBorder="1" applyAlignment="1">
      <alignment horizontal="center" vertical="center" wrapText="1"/>
    </xf>
    <xf numFmtId="0" fontId="0" fillId="13" borderId="11" xfId="0" applyFill="1" applyBorder="1" applyAlignment="1">
      <alignment horizontal="center" vertical="center" wrapText="1"/>
    </xf>
    <xf numFmtId="0" fontId="0" fillId="7" borderId="56" xfId="0" applyFill="1" applyBorder="1" applyAlignment="1">
      <alignment horizontal="center" vertical="center" wrapText="1"/>
    </xf>
    <xf numFmtId="0" fontId="0" fillId="6" borderId="22" xfId="0" applyFill="1" applyBorder="1" applyAlignment="1">
      <alignment horizontal="center" vertical="center" wrapText="1"/>
    </xf>
    <xf numFmtId="0" fontId="0" fillId="11" borderId="10" xfId="0" applyFill="1" applyBorder="1" applyAlignment="1">
      <alignment horizontal="center" vertical="center" wrapText="1"/>
    </xf>
    <xf numFmtId="0" fontId="0" fillId="11"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15" xfId="0" applyFill="1" applyBorder="1" applyAlignment="1">
      <alignment horizontal="center" vertical="center" wrapText="1"/>
    </xf>
    <xf numFmtId="0" fontId="0" fillId="12" borderId="12" xfId="0" applyFill="1" applyBorder="1" applyAlignment="1">
      <alignment horizontal="center" vertical="center" wrapText="1"/>
    </xf>
    <xf numFmtId="0" fontId="0" fillId="0" borderId="19" xfId="0" applyFill="1" applyBorder="1" applyAlignment="1">
      <alignment horizontal="center" vertical="center" wrapText="1"/>
    </xf>
    <xf numFmtId="0" fontId="0" fillId="9" borderId="11" xfId="0" applyFill="1" applyBorder="1" applyAlignment="1">
      <alignment horizontal="center" vertical="center" wrapText="1"/>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Fill="1" applyBorder="1"/>
    <xf numFmtId="0" fontId="0" fillId="13" borderId="16" xfId="0" applyFill="1" applyBorder="1" applyAlignment="1">
      <alignment horizontal="center" vertical="center" wrapText="1"/>
    </xf>
    <xf numFmtId="0" fontId="10" fillId="3" borderId="44" xfId="0" applyFont="1" applyFill="1" applyBorder="1" applyAlignment="1">
      <alignment horizontal="center" vertical="center" textRotation="90" wrapText="1"/>
    </xf>
    <xf numFmtId="0" fontId="0" fillId="10" borderId="59" xfId="0" applyFill="1" applyBorder="1" applyAlignment="1">
      <alignment horizontal="center" vertical="center" wrapText="1"/>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14" borderId="13" xfId="0" applyFill="1" applyBorder="1" applyAlignment="1">
      <alignment horizontal="center" vertical="center" wrapText="1"/>
    </xf>
    <xf numFmtId="0" fontId="0" fillId="16" borderId="15" xfId="0" applyFill="1" applyBorder="1" applyAlignment="1">
      <alignment horizontal="center" vertical="center" wrapText="1"/>
    </xf>
    <xf numFmtId="0" fontId="0" fillId="10" borderId="10" xfId="0" applyFill="1" applyBorder="1" applyAlignment="1">
      <alignment horizontal="center" vertical="center" wrapText="1"/>
    </xf>
    <xf numFmtId="0" fontId="0" fillId="10" borderId="11" xfId="0" applyFill="1" applyBorder="1" applyAlignment="1">
      <alignment horizontal="center" vertical="center" wrapText="1"/>
    </xf>
    <xf numFmtId="0" fontId="0" fillId="10" borderId="12"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2" fontId="0" fillId="0" borderId="0" xfId="0" applyNumberFormat="1" applyBorder="1" applyAlignment="1">
      <alignment horizontal="left"/>
    </xf>
    <xf numFmtId="2" fontId="28" fillId="0" borderId="52" xfId="0" applyNumberFormat="1" applyFont="1" applyBorder="1" applyAlignment="1">
      <alignment horizontal="center" vertical="center"/>
    </xf>
    <xf numFmtId="2" fontId="8" fillId="2" borderId="65" xfId="0" applyNumberFormat="1" applyFont="1" applyFill="1" applyBorder="1" applyAlignment="1">
      <alignment horizontal="center" vertical="center"/>
    </xf>
    <xf numFmtId="165" fontId="8" fillId="2" borderId="65" xfId="0" applyNumberFormat="1" applyFont="1" applyFill="1" applyBorder="1" applyAlignment="1">
      <alignment horizontal="center" vertical="center"/>
    </xf>
    <xf numFmtId="49" fontId="7" fillId="0" borderId="3" xfId="0" applyNumberFormat="1" applyFont="1" applyFill="1" applyBorder="1" applyAlignment="1">
      <alignment horizontal="center" vertical="center" wrapText="1"/>
    </xf>
    <xf numFmtId="0" fontId="4" fillId="0" borderId="30" xfId="0" applyFont="1" applyBorder="1" applyAlignment="1">
      <alignment horizontal="center" textRotation="90" wrapText="1"/>
    </xf>
    <xf numFmtId="0" fontId="16" fillId="0" borderId="31" xfId="0" applyFont="1" applyBorder="1" applyAlignment="1">
      <alignment horizontal="center" textRotation="90" wrapText="1"/>
    </xf>
    <xf numFmtId="0" fontId="16" fillId="0" borderId="32" xfId="0" applyFont="1" applyBorder="1" applyAlignment="1">
      <alignment horizontal="center" textRotation="90" wrapText="1"/>
    </xf>
    <xf numFmtId="49" fontId="0" fillId="0" borderId="21" xfId="0" applyNumberFormat="1" applyBorder="1"/>
    <xf numFmtId="9" fontId="0" fillId="0" borderId="30" xfId="0" applyNumberFormat="1" applyBorder="1" applyAlignment="1">
      <alignment horizontal="left" textRotation="90" wrapText="1"/>
    </xf>
    <xf numFmtId="0" fontId="0" fillId="0" borderId="0" xfId="0" applyBorder="1" applyAlignment="1">
      <alignment horizontal="left"/>
    </xf>
    <xf numFmtId="165" fontId="4" fillId="2" borderId="26" xfId="0" applyNumberFormat="1" applyFont="1" applyFill="1" applyBorder="1" applyAlignment="1">
      <alignment horizontal="center"/>
    </xf>
    <xf numFmtId="165" fontId="4" fillId="2" borderId="25" xfId="0" applyNumberFormat="1" applyFont="1" applyFill="1" applyBorder="1" applyAlignment="1">
      <alignment horizontal="center"/>
    </xf>
    <xf numFmtId="165" fontId="4" fillId="2" borderId="10" xfId="0" applyNumberFormat="1" applyFont="1" applyFill="1" applyBorder="1" applyAlignment="1">
      <alignment horizontal="center"/>
    </xf>
    <xf numFmtId="165" fontId="4" fillId="2" borderId="11" xfId="0" applyNumberFormat="1" applyFont="1" applyFill="1" applyBorder="1" applyAlignment="1">
      <alignment horizontal="center"/>
    </xf>
    <xf numFmtId="0" fontId="31" fillId="17" borderId="55" xfId="0" applyFont="1" applyFill="1" applyBorder="1" applyAlignment="1">
      <alignment horizontal="right"/>
    </xf>
    <xf numFmtId="0" fontId="4" fillId="0" borderId="41" xfId="0" applyFont="1" applyBorder="1" applyAlignment="1">
      <alignment horizontal="left"/>
    </xf>
    <xf numFmtId="0" fontId="4" fillId="0" borderId="40" xfId="0" applyFont="1" applyBorder="1" applyAlignment="1">
      <alignment horizontal="left"/>
    </xf>
    <xf numFmtId="0" fontId="31" fillId="17" borderId="6" xfId="0" applyFont="1" applyFill="1" applyBorder="1" applyAlignment="1">
      <alignment horizontal="right"/>
    </xf>
    <xf numFmtId="0" fontId="0" fillId="0" borderId="72" xfId="0" applyBorder="1" applyAlignment="1">
      <alignment horizontal="left"/>
    </xf>
    <xf numFmtId="0" fontId="0" fillId="0" borderId="73" xfId="0" applyBorder="1" applyAlignment="1">
      <alignment horizontal="left"/>
    </xf>
    <xf numFmtId="2" fontId="4" fillId="0" borderId="40" xfId="0" applyNumberFormat="1" applyFont="1" applyBorder="1" applyAlignment="1">
      <alignment horizontal="center"/>
    </xf>
    <xf numFmtId="2" fontId="4" fillId="0" borderId="57" xfId="0" applyNumberFormat="1" applyFont="1" applyBorder="1" applyAlignment="1">
      <alignment horizontal="center"/>
    </xf>
    <xf numFmtId="10" fontId="0" fillId="0" borderId="0" xfId="4" applyNumberFormat="1" applyFont="1" applyAlignment="1">
      <alignment horizontal="left"/>
    </xf>
    <xf numFmtId="9" fontId="0" fillId="0" borderId="57" xfId="0" applyNumberFormat="1" applyBorder="1" applyAlignment="1">
      <alignment horizontal="center"/>
    </xf>
    <xf numFmtId="0" fontId="0" fillId="0" borderId="57" xfId="0" applyBorder="1" applyAlignment="1">
      <alignment horizontal="center"/>
    </xf>
    <xf numFmtId="0" fontId="4" fillId="0" borderId="23" xfId="0" applyFont="1" applyBorder="1" applyAlignment="1">
      <alignment horizontal="center"/>
    </xf>
    <xf numFmtId="0" fontId="4" fillId="0" borderId="41" xfId="0" applyFont="1" applyBorder="1" applyAlignment="1"/>
    <xf numFmtId="1" fontId="4" fillId="0" borderId="62" xfId="0" applyNumberFormat="1" applyFont="1" applyBorder="1" applyAlignment="1">
      <alignment horizontal="center"/>
    </xf>
    <xf numFmtId="1" fontId="0" fillId="17" borderId="58" xfId="0" applyNumberFormat="1" applyFill="1" applyBorder="1" applyAlignment="1">
      <alignment horizontal="center"/>
    </xf>
    <xf numFmtId="1" fontId="0" fillId="0" borderId="45" xfId="0" applyNumberFormat="1" applyBorder="1" applyAlignment="1">
      <alignment horizontal="center"/>
    </xf>
    <xf numFmtId="1" fontId="0" fillId="17" borderId="51" xfId="0" applyNumberFormat="1" applyFill="1" applyBorder="1" applyAlignment="1">
      <alignment horizontal="center"/>
    </xf>
    <xf numFmtId="9" fontId="4" fillId="0" borderId="64" xfId="4" applyFont="1" applyBorder="1" applyAlignment="1">
      <alignment horizontal="center"/>
    </xf>
    <xf numFmtId="9" fontId="0" fillId="17" borderId="3" xfId="4" applyFont="1" applyFill="1" applyBorder="1" applyAlignment="1">
      <alignment horizontal="center"/>
    </xf>
    <xf numFmtId="9" fontId="0" fillId="0" borderId="27" xfId="4" applyFont="1" applyBorder="1" applyAlignment="1">
      <alignment horizontal="center"/>
    </xf>
    <xf numFmtId="9" fontId="0" fillId="17" borderId="5" xfId="4" applyFont="1" applyFill="1" applyBorder="1" applyAlignment="1">
      <alignment horizontal="center"/>
    </xf>
    <xf numFmtId="9" fontId="0" fillId="0" borderId="8" xfId="4" applyFont="1" applyBorder="1" applyAlignment="1">
      <alignment horizontal="center"/>
    </xf>
    <xf numFmtId="9" fontId="0" fillId="17" borderId="28" xfId="4" applyFont="1" applyFill="1" applyBorder="1" applyAlignment="1">
      <alignment horizontal="center"/>
    </xf>
    <xf numFmtId="2" fontId="4" fillId="0" borderId="69" xfId="0" applyNumberFormat="1" applyFont="1" applyBorder="1" applyAlignment="1">
      <alignment horizontal="center"/>
    </xf>
    <xf numFmtId="2" fontId="4" fillId="0" borderId="42" xfId="0" applyNumberFormat="1" applyFont="1" applyBorder="1" applyAlignment="1">
      <alignment horizontal="center"/>
    </xf>
    <xf numFmtId="1" fontId="0" fillId="17" borderId="1" xfId="0" applyNumberFormat="1" applyFill="1" applyBorder="1" applyAlignment="1">
      <alignment horizontal="center"/>
    </xf>
    <xf numFmtId="1" fontId="0" fillId="0" borderId="25" xfId="0" applyNumberFormat="1" applyBorder="1" applyAlignment="1">
      <alignment horizontal="center"/>
    </xf>
    <xf numFmtId="1" fontId="0" fillId="0" borderId="10" xfId="0" applyNumberFormat="1" applyBorder="1" applyAlignment="1">
      <alignment horizontal="center"/>
    </xf>
    <xf numFmtId="9" fontId="0" fillId="0" borderId="14" xfId="4" applyFont="1" applyBorder="1" applyAlignment="1">
      <alignment horizontal="center"/>
    </xf>
    <xf numFmtId="0" fontId="0" fillId="10" borderId="41" xfId="0" applyFill="1" applyBorder="1" applyAlignment="1">
      <alignment horizontal="left"/>
    </xf>
    <xf numFmtId="0" fontId="0" fillId="10" borderId="40" xfId="0" applyFill="1" applyBorder="1" applyAlignment="1">
      <alignment horizontal="left"/>
    </xf>
    <xf numFmtId="0" fontId="0" fillId="10" borderId="41" xfId="0" applyFill="1" applyBorder="1" applyAlignment="1">
      <alignment horizontal="center"/>
    </xf>
    <xf numFmtId="0" fontId="0" fillId="10" borderId="62" xfId="0" applyFill="1" applyBorder="1" applyAlignment="1">
      <alignment horizontal="center"/>
    </xf>
    <xf numFmtId="0" fontId="0" fillId="10" borderId="42" xfId="0" applyFill="1" applyBorder="1" applyAlignment="1">
      <alignment horizontal="center"/>
    </xf>
    <xf numFmtId="0" fontId="0" fillId="10" borderId="23" xfId="0" applyFill="1" applyBorder="1" applyAlignment="1">
      <alignment horizontal="center"/>
    </xf>
    <xf numFmtId="0" fontId="0" fillId="21" borderId="49" xfId="0" applyFill="1" applyBorder="1" applyAlignment="1">
      <alignment horizontal="right"/>
    </xf>
    <xf numFmtId="1" fontId="0" fillId="21" borderId="19" xfId="0" applyNumberFormat="1" applyFill="1" applyBorder="1" applyAlignment="1">
      <alignment horizontal="center"/>
    </xf>
    <xf numFmtId="9" fontId="0" fillId="21" borderId="14" xfId="4" applyFont="1" applyFill="1" applyBorder="1" applyAlignment="1">
      <alignment horizontal="center"/>
    </xf>
    <xf numFmtId="2" fontId="16" fillId="2" borderId="65" xfId="0" applyNumberFormat="1" applyFont="1" applyFill="1" applyBorder="1" applyAlignment="1">
      <alignment horizontal="center" vertical="center"/>
    </xf>
    <xf numFmtId="2" fontId="4" fillId="2" borderId="73" xfId="0" applyNumberFormat="1" applyFont="1" applyFill="1" applyBorder="1" applyAlignment="1">
      <alignment horizontal="center" vertical="center"/>
    </xf>
    <xf numFmtId="2" fontId="4" fillId="2" borderId="54" xfId="0" applyNumberFormat="1" applyFont="1" applyFill="1" applyBorder="1" applyAlignment="1">
      <alignment horizontal="center" vertical="center"/>
    </xf>
    <xf numFmtId="2" fontId="4" fillId="2" borderId="7" xfId="0" applyNumberFormat="1" applyFont="1" applyFill="1" applyBorder="1" applyAlignment="1">
      <alignment horizontal="center" vertical="center"/>
    </xf>
    <xf numFmtId="1" fontId="0" fillId="21" borderId="10" xfId="0" applyNumberFormat="1" applyFill="1" applyBorder="1" applyAlignment="1">
      <alignment horizontal="center"/>
    </xf>
    <xf numFmtId="2" fontId="4" fillId="2" borderId="60" xfId="0" applyNumberFormat="1" applyFont="1" applyFill="1" applyBorder="1" applyAlignment="1">
      <alignment horizontal="center" vertical="center"/>
    </xf>
    <xf numFmtId="2" fontId="4" fillId="2" borderId="56" xfId="0" applyNumberFormat="1" applyFont="1" applyFill="1" applyBorder="1" applyAlignment="1">
      <alignment horizontal="center" vertical="center"/>
    </xf>
    <xf numFmtId="43" fontId="0" fillId="21" borderId="14" xfId="5" applyFont="1" applyFill="1" applyBorder="1" applyAlignment="1">
      <alignment horizontal="center"/>
    </xf>
    <xf numFmtId="165" fontId="0" fillId="17" borderId="40" xfId="0" applyNumberFormat="1" applyFont="1" applyFill="1" applyBorder="1" applyAlignment="1">
      <alignment horizontal="center"/>
    </xf>
    <xf numFmtId="165" fontId="0" fillId="2" borderId="73" xfId="0" applyNumberFormat="1" applyFont="1" applyFill="1" applyBorder="1" applyAlignment="1">
      <alignment horizontal="center" vertical="center"/>
    </xf>
    <xf numFmtId="165" fontId="0" fillId="2" borderId="7" xfId="0" applyNumberFormat="1" applyFont="1" applyFill="1" applyBorder="1" applyAlignment="1">
      <alignment horizontal="center" vertical="center"/>
    </xf>
    <xf numFmtId="165" fontId="0" fillId="17" borderId="4" xfId="0" applyNumberFormat="1" applyFont="1" applyFill="1" applyBorder="1" applyAlignment="1">
      <alignment horizontal="center"/>
    </xf>
    <xf numFmtId="165" fontId="0" fillId="2" borderId="60" xfId="0" applyNumberFormat="1" applyFont="1" applyFill="1" applyBorder="1" applyAlignment="1">
      <alignment horizontal="center" vertical="center"/>
    </xf>
    <xf numFmtId="165" fontId="0" fillId="17" borderId="60" xfId="0" applyNumberFormat="1" applyFont="1" applyFill="1" applyBorder="1" applyAlignment="1">
      <alignment horizontal="center"/>
    </xf>
    <xf numFmtId="165" fontId="0" fillId="2" borderId="54" xfId="0" applyNumberFormat="1" applyFont="1" applyFill="1" applyBorder="1" applyAlignment="1">
      <alignment horizontal="center" vertical="center"/>
    </xf>
    <xf numFmtId="165" fontId="0" fillId="2" borderId="56" xfId="0" applyNumberFormat="1" applyFont="1" applyFill="1" applyBorder="1" applyAlignment="1">
      <alignment horizontal="center" vertical="center"/>
    </xf>
    <xf numFmtId="0" fontId="0" fillId="0" borderId="41" xfId="0" applyBorder="1"/>
    <xf numFmtId="0" fontId="4" fillId="5" borderId="0" xfId="0" applyFont="1" applyFill="1" applyBorder="1" applyAlignment="1">
      <alignment horizontal="center"/>
    </xf>
    <xf numFmtId="0" fontId="0" fillId="5" borderId="0" xfId="0" applyFill="1" applyBorder="1" applyAlignment="1">
      <alignment horizontal="center"/>
    </xf>
    <xf numFmtId="9" fontId="4" fillId="5" borderId="0" xfId="4" applyFont="1" applyFill="1" applyBorder="1" applyAlignment="1">
      <alignment horizontal="center"/>
    </xf>
    <xf numFmtId="9" fontId="0" fillId="5" borderId="0" xfId="4" applyFont="1" applyFill="1" applyBorder="1" applyAlignment="1">
      <alignment horizontal="center"/>
    </xf>
    <xf numFmtId="0" fontId="4" fillId="0" borderId="40" xfId="0" applyFont="1" applyBorder="1" applyAlignment="1"/>
    <xf numFmtId="1" fontId="4" fillId="0" borderId="57" xfId="0" applyNumberFormat="1" applyFont="1" applyBorder="1" applyAlignment="1">
      <alignment horizontal="center"/>
    </xf>
    <xf numFmtId="1" fontId="0" fillId="17" borderId="16" xfId="0" applyNumberFormat="1" applyFill="1" applyBorder="1" applyAlignment="1">
      <alignment horizontal="center"/>
    </xf>
    <xf numFmtId="0" fontId="10" fillId="20" borderId="0" xfId="0" applyFont="1" applyFill="1" applyBorder="1" applyAlignment="1">
      <alignment horizontal="center" vertical="center" wrapText="1"/>
    </xf>
    <xf numFmtId="0" fontId="4" fillId="20" borderId="0" xfId="0" applyFont="1" applyFill="1" applyBorder="1" applyAlignment="1">
      <alignment horizontal="center"/>
    </xf>
    <xf numFmtId="0" fontId="0" fillId="20" borderId="0" xfId="0" applyFill="1" applyBorder="1" applyAlignment="1">
      <alignment horizontal="center"/>
    </xf>
    <xf numFmtId="9" fontId="4" fillId="20" borderId="0" xfId="4" applyFont="1" applyFill="1" applyBorder="1" applyAlignment="1">
      <alignment horizontal="center"/>
    </xf>
    <xf numFmtId="9" fontId="0" fillId="20" borderId="0" xfId="4" applyFont="1" applyFill="1" applyBorder="1" applyAlignment="1">
      <alignment horizontal="center"/>
    </xf>
    <xf numFmtId="0" fontId="0" fillId="0" borderId="40" xfId="0" applyBorder="1"/>
    <xf numFmtId="0" fontId="31" fillId="17" borderId="4" xfId="0" applyFont="1" applyFill="1" applyBorder="1" applyAlignment="1">
      <alignment horizontal="right"/>
    </xf>
    <xf numFmtId="0" fontId="0" fillId="21" borderId="56" xfId="0" applyFill="1" applyBorder="1" applyAlignment="1">
      <alignment horizontal="right"/>
    </xf>
    <xf numFmtId="0" fontId="31" fillId="17" borderId="52" xfId="0" applyFont="1" applyFill="1" applyBorder="1" applyAlignment="1">
      <alignment horizontal="right"/>
    </xf>
    <xf numFmtId="0" fontId="10" fillId="5" borderId="0" xfId="0" applyFont="1" applyFill="1" applyBorder="1" applyAlignment="1">
      <alignment horizontal="center" vertical="center" wrapText="1"/>
    </xf>
    <xf numFmtId="9" fontId="0" fillId="17" borderId="42" xfId="4" applyFont="1" applyFill="1" applyBorder="1" applyAlignment="1">
      <alignment horizontal="center"/>
    </xf>
    <xf numFmtId="9" fontId="0" fillId="17" borderId="48" xfId="4" applyFont="1" applyFill="1" applyBorder="1" applyAlignment="1">
      <alignment horizontal="center"/>
    </xf>
    <xf numFmtId="43" fontId="0" fillId="21" borderId="12" xfId="5" applyFont="1" applyFill="1" applyBorder="1" applyAlignment="1">
      <alignment horizontal="center"/>
    </xf>
    <xf numFmtId="1" fontId="4" fillId="0" borderId="41" xfId="0" applyNumberFormat="1" applyFont="1" applyBorder="1" applyAlignment="1">
      <alignment horizontal="center"/>
    </xf>
    <xf numFmtId="2" fontId="16" fillId="2" borderId="32" xfId="0" applyNumberFormat="1" applyFont="1" applyFill="1" applyBorder="1" applyAlignment="1">
      <alignment horizontal="center" vertical="center"/>
    </xf>
    <xf numFmtId="2" fontId="16" fillId="2" borderId="27" xfId="0" applyNumberFormat="1" applyFont="1" applyFill="1" applyBorder="1" applyAlignment="1">
      <alignment horizontal="center" vertical="center"/>
    </xf>
    <xf numFmtId="9" fontId="0" fillId="17" borderId="64" xfId="4" applyFont="1" applyFill="1" applyBorder="1" applyAlignment="1">
      <alignment horizontal="center"/>
    </xf>
    <xf numFmtId="1" fontId="0" fillId="0" borderId="9" xfId="0" applyNumberFormat="1" applyBorder="1" applyAlignment="1">
      <alignment horizontal="center"/>
    </xf>
    <xf numFmtId="2" fontId="16" fillId="2" borderId="48" xfId="0" applyNumberFormat="1" applyFont="1" applyFill="1" applyBorder="1" applyAlignment="1">
      <alignment horizontal="center" vertical="center"/>
    </xf>
    <xf numFmtId="2" fontId="16" fillId="2" borderId="14" xfId="0" applyNumberFormat="1" applyFont="1" applyFill="1" applyBorder="1" applyAlignment="1">
      <alignment horizontal="center" vertical="center"/>
    </xf>
    <xf numFmtId="2" fontId="16" fillId="2" borderId="75" xfId="0" applyNumberFormat="1" applyFont="1" applyFill="1" applyBorder="1" applyAlignment="1">
      <alignment horizontal="center" vertical="center"/>
    </xf>
    <xf numFmtId="0" fontId="0" fillId="10" borderId="34" xfId="0" applyFill="1" applyBorder="1" applyAlignment="1">
      <alignment horizontal="left"/>
    </xf>
    <xf numFmtId="0" fontId="4" fillId="0" borderId="32" xfId="0" applyFont="1" applyBorder="1" applyAlignment="1">
      <alignment horizontal="center"/>
    </xf>
    <xf numFmtId="0" fontId="4" fillId="0" borderId="30" xfId="0" applyFont="1" applyBorder="1" applyAlignment="1">
      <alignment horizontal="center"/>
    </xf>
    <xf numFmtId="0" fontId="0" fillId="10" borderId="23" xfId="0" applyFill="1" applyBorder="1" applyAlignment="1">
      <alignment horizontal="left"/>
    </xf>
    <xf numFmtId="0" fontId="0" fillId="24" borderId="0" xfId="0" applyFill="1" applyBorder="1"/>
    <xf numFmtId="0" fontId="0" fillId="25" borderId="0" xfId="0" applyFill="1" applyBorder="1"/>
    <xf numFmtId="0" fontId="0" fillId="25" borderId="82" xfId="0" applyFill="1" applyBorder="1"/>
    <xf numFmtId="0" fontId="0" fillId="25" borderId="78" xfId="0" applyFill="1" applyBorder="1"/>
    <xf numFmtId="0" fontId="0" fillId="25" borderId="41" xfId="0" applyFill="1" applyBorder="1"/>
    <xf numFmtId="0" fontId="0" fillId="25" borderId="23" xfId="0" applyFill="1" applyBorder="1"/>
    <xf numFmtId="0" fontId="0" fillId="25" borderId="42" xfId="0" applyFill="1" applyBorder="1"/>
    <xf numFmtId="0" fontId="0" fillId="25" borderId="47" xfId="0" applyFill="1" applyBorder="1"/>
    <xf numFmtId="0" fontId="0" fillId="25" borderId="48" xfId="0" applyFill="1" applyBorder="1"/>
    <xf numFmtId="0" fontId="0" fillId="25" borderId="49" xfId="0" applyFill="1" applyBorder="1"/>
    <xf numFmtId="0" fontId="0" fillId="25" borderId="24" xfId="0" applyFill="1" applyBorder="1"/>
    <xf numFmtId="0" fontId="0" fillId="25" borderId="50" xfId="0" applyFill="1" applyBorder="1"/>
    <xf numFmtId="0" fontId="4" fillId="0" borderId="40" xfId="0" applyFont="1" applyBorder="1" applyAlignment="1">
      <alignment horizontal="center"/>
    </xf>
    <xf numFmtId="165" fontId="0" fillId="0" borderId="1" xfId="0" applyNumberFormat="1" applyFill="1" applyBorder="1" applyAlignment="1">
      <alignment horizontal="center" vertical="center"/>
    </xf>
    <xf numFmtId="165" fontId="0" fillId="0" borderId="25" xfId="0" applyNumberFormat="1" applyFill="1" applyBorder="1" applyAlignment="1">
      <alignment horizontal="center" vertical="center"/>
    </xf>
    <xf numFmtId="165" fontId="0" fillId="0" borderId="20" xfId="0" applyNumberFormat="1" applyFont="1" applyFill="1" applyBorder="1" applyAlignment="1">
      <alignment horizontal="center" vertical="center" wrapText="1"/>
    </xf>
    <xf numFmtId="165" fontId="0" fillId="0" borderId="43" xfId="0" applyNumberFormat="1" applyFont="1" applyFill="1" applyBorder="1" applyAlignment="1">
      <alignment horizontal="center" vertical="center" wrapText="1"/>
    </xf>
    <xf numFmtId="0" fontId="33" fillId="0" borderId="25" xfId="0" applyFont="1" applyFill="1" applyBorder="1" applyAlignment="1">
      <alignment horizontal="center" vertical="center"/>
    </xf>
    <xf numFmtId="0" fontId="33" fillId="0" borderId="26" xfId="0" applyFont="1" applyFill="1" applyBorder="1" applyAlignment="1">
      <alignment horizontal="center" vertical="center" wrapText="1"/>
    </xf>
    <xf numFmtId="165" fontId="10" fillId="0" borderId="27" xfId="0" applyNumberFormat="1" applyFont="1" applyBorder="1" applyAlignment="1">
      <alignment horizontal="center" vertical="center"/>
    </xf>
    <xf numFmtId="2" fontId="10" fillId="0" borderId="29" xfId="0" applyNumberFormat="1" applyFont="1" applyBorder="1" applyAlignment="1">
      <alignment horizontal="center" vertical="center"/>
    </xf>
    <xf numFmtId="165" fontId="10" fillId="0" borderId="26" xfId="0" applyNumberFormat="1" applyFont="1" applyBorder="1" applyAlignment="1">
      <alignment horizontal="center" vertical="center"/>
    </xf>
    <xf numFmtId="0" fontId="33" fillId="0" borderId="27" xfId="0" applyFont="1" applyFill="1" applyBorder="1" applyAlignment="1">
      <alignment horizontal="center" vertical="center"/>
    </xf>
    <xf numFmtId="0" fontId="9" fillId="0" borderId="23" xfId="0" applyFont="1" applyBorder="1" applyAlignment="1">
      <alignment horizontal="center"/>
    </xf>
    <xf numFmtId="0" fontId="9" fillId="0" borderId="35" xfId="0" applyFont="1" applyBorder="1" applyAlignment="1">
      <alignment horizontal="center"/>
    </xf>
    <xf numFmtId="2" fontId="4" fillId="2" borderId="65" xfId="0" applyNumberFormat="1" applyFont="1" applyFill="1" applyBorder="1" applyAlignment="1">
      <alignment horizontal="center" vertical="center"/>
    </xf>
    <xf numFmtId="165" fontId="0" fillId="2" borderId="65" xfId="0" applyNumberFormat="1" applyFont="1" applyFill="1" applyBorder="1" applyAlignment="1">
      <alignment horizontal="center" vertical="center"/>
    </xf>
    <xf numFmtId="0" fontId="0" fillId="17" borderId="4" xfId="0" applyFont="1" applyFill="1" applyBorder="1" applyAlignment="1">
      <alignment horizontal="center"/>
    </xf>
    <xf numFmtId="2" fontId="0" fillId="17" borderId="4" xfId="0" applyNumberFormat="1" applyFont="1" applyFill="1" applyBorder="1" applyAlignment="1">
      <alignment horizontal="center"/>
    </xf>
    <xf numFmtId="1" fontId="0" fillId="17" borderId="40" xfId="0" applyNumberFormat="1" applyFont="1" applyFill="1" applyBorder="1" applyAlignment="1">
      <alignment horizontal="center"/>
    </xf>
    <xf numFmtId="2" fontId="0" fillId="17" borderId="1" xfId="0" applyNumberFormat="1" applyFont="1" applyFill="1" applyBorder="1" applyAlignment="1">
      <alignment horizontal="center"/>
    </xf>
    <xf numFmtId="2" fontId="0" fillId="17" borderId="69" xfId="0" applyNumberFormat="1" applyFont="1" applyFill="1" applyBorder="1" applyAlignment="1">
      <alignment horizontal="center"/>
    </xf>
    <xf numFmtId="2" fontId="0" fillId="17" borderId="5" xfId="0" applyNumberFormat="1" applyFont="1" applyFill="1" applyBorder="1" applyAlignment="1">
      <alignment horizontal="center"/>
    </xf>
    <xf numFmtId="0" fontId="0" fillId="17" borderId="4" xfId="0" applyFont="1" applyFill="1" applyBorder="1" applyAlignment="1">
      <alignment horizontal="left"/>
    </xf>
    <xf numFmtId="1" fontId="0" fillId="17" borderId="58" xfId="0" applyNumberFormat="1" applyFont="1" applyFill="1" applyBorder="1" applyAlignment="1">
      <alignment horizontal="center"/>
    </xf>
    <xf numFmtId="0" fontId="0" fillId="0" borderId="7" xfId="0" applyFont="1" applyBorder="1" applyAlignment="1">
      <alignment horizontal="center"/>
    </xf>
    <xf numFmtId="2" fontId="0" fillId="0" borderId="7" xfId="0" applyNumberFormat="1" applyFont="1" applyBorder="1" applyAlignment="1">
      <alignment horizontal="center"/>
    </xf>
    <xf numFmtId="2" fontId="0" fillId="0" borderId="9" xfId="0" applyNumberFormat="1" applyFont="1" applyBorder="1" applyAlignment="1">
      <alignment horizontal="center"/>
    </xf>
    <xf numFmtId="2" fontId="0" fillId="0" borderId="35" xfId="0" applyNumberFormat="1" applyFont="1" applyBorder="1" applyAlignment="1">
      <alignment horizontal="center"/>
    </xf>
    <xf numFmtId="2" fontId="0" fillId="0" borderId="8" xfId="0" applyNumberFormat="1" applyFont="1" applyBorder="1" applyAlignment="1">
      <alignment horizontal="center"/>
    </xf>
    <xf numFmtId="0" fontId="0" fillId="0" borderId="7" xfId="0" applyFont="1" applyBorder="1" applyAlignment="1">
      <alignment horizontal="left"/>
    </xf>
    <xf numFmtId="1" fontId="0" fillId="0" borderId="45" xfId="0" applyNumberFormat="1" applyFont="1" applyBorder="1" applyAlignment="1">
      <alignment horizontal="center"/>
    </xf>
    <xf numFmtId="2" fontId="0" fillId="0" borderId="25" xfId="0" applyNumberFormat="1" applyFont="1" applyBorder="1" applyAlignment="1">
      <alignment horizontal="center"/>
    </xf>
    <xf numFmtId="2" fontId="0" fillId="0" borderId="17" xfId="0" applyNumberFormat="1" applyFont="1" applyBorder="1" applyAlignment="1">
      <alignment horizontal="center"/>
    </xf>
    <xf numFmtId="0" fontId="0" fillId="21" borderId="13" xfId="0" applyFont="1" applyFill="1" applyBorder="1" applyAlignment="1">
      <alignment horizontal="center"/>
    </xf>
    <xf numFmtId="2" fontId="0" fillId="21" borderId="13" xfId="0" applyNumberFormat="1" applyFont="1" applyFill="1" applyBorder="1" applyAlignment="1">
      <alignment horizontal="center"/>
    </xf>
    <xf numFmtId="2" fontId="0" fillId="21" borderId="10" xfId="0" applyNumberFormat="1" applyFont="1" applyFill="1" applyBorder="1" applyAlignment="1">
      <alignment horizontal="center"/>
    </xf>
    <xf numFmtId="2" fontId="0" fillId="21" borderId="19" xfId="0" applyNumberFormat="1" applyFont="1" applyFill="1" applyBorder="1" applyAlignment="1">
      <alignment horizontal="center"/>
    </xf>
    <xf numFmtId="2" fontId="0" fillId="21" borderId="14" xfId="0" applyNumberFormat="1" applyFont="1" applyFill="1" applyBorder="1" applyAlignment="1">
      <alignment horizontal="center"/>
    </xf>
    <xf numFmtId="0" fontId="0" fillId="21" borderId="13" xfId="0" applyFont="1" applyFill="1" applyBorder="1" applyAlignment="1">
      <alignment horizontal="left"/>
    </xf>
    <xf numFmtId="165" fontId="0" fillId="21" borderId="14" xfId="5" applyNumberFormat="1" applyFont="1" applyFill="1" applyBorder="1" applyAlignment="1">
      <alignment horizontal="center"/>
    </xf>
    <xf numFmtId="1" fontId="0" fillId="21" borderId="19" xfId="0" applyNumberFormat="1" applyFont="1" applyFill="1" applyBorder="1" applyAlignment="1">
      <alignment horizontal="center"/>
    </xf>
    <xf numFmtId="2" fontId="0" fillId="17" borderId="58" xfId="0" applyNumberFormat="1" applyFont="1" applyFill="1" applyBorder="1" applyAlignment="1">
      <alignment horizontal="center"/>
    </xf>
    <xf numFmtId="2" fontId="0" fillId="0" borderId="45" xfId="0" applyNumberFormat="1" applyFont="1" applyBorder="1" applyAlignment="1">
      <alignment horizontal="center"/>
    </xf>
    <xf numFmtId="1" fontId="0" fillId="17" borderId="4" xfId="0" applyNumberFormat="1" applyFont="1" applyFill="1" applyBorder="1" applyAlignment="1">
      <alignment horizontal="center"/>
    </xf>
    <xf numFmtId="2" fontId="0" fillId="21" borderId="11" xfId="0" applyNumberFormat="1" applyFont="1" applyFill="1" applyBorder="1" applyAlignment="1">
      <alignment horizontal="center"/>
    </xf>
    <xf numFmtId="0" fontId="0" fillId="17" borderId="52" xfId="0" applyFont="1" applyFill="1" applyBorder="1" applyAlignment="1">
      <alignment horizontal="center"/>
    </xf>
    <xf numFmtId="2" fontId="0" fillId="17" borderId="52" xfId="0" applyNumberFormat="1" applyFont="1" applyFill="1" applyBorder="1" applyAlignment="1">
      <alignment horizontal="center"/>
    </xf>
    <xf numFmtId="1" fontId="0" fillId="17" borderId="60" xfId="0" applyNumberFormat="1" applyFont="1" applyFill="1" applyBorder="1" applyAlignment="1">
      <alignment horizontal="center"/>
    </xf>
    <xf numFmtId="2" fontId="0" fillId="17" borderId="16" xfId="0" applyNumberFormat="1" applyFont="1" applyFill="1" applyBorder="1" applyAlignment="1">
      <alignment horizontal="center"/>
    </xf>
    <xf numFmtId="2" fontId="0" fillId="17" borderId="51" xfId="0" applyNumberFormat="1" applyFont="1" applyFill="1" applyBorder="1" applyAlignment="1">
      <alignment horizontal="center"/>
    </xf>
    <xf numFmtId="2" fontId="0" fillId="17" borderId="28" xfId="0" applyNumberFormat="1" applyFont="1" applyFill="1" applyBorder="1" applyAlignment="1">
      <alignment horizontal="center"/>
    </xf>
    <xf numFmtId="0" fontId="0" fillId="17" borderId="52" xfId="0" applyFont="1" applyFill="1" applyBorder="1" applyAlignment="1">
      <alignment horizontal="left"/>
    </xf>
    <xf numFmtId="1" fontId="0" fillId="17" borderId="51" xfId="0" applyNumberFormat="1" applyFont="1" applyFill="1" applyBorder="1" applyAlignment="1">
      <alignment horizontal="center"/>
    </xf>
    <xf numFmtId="0" fontId="0" fillId="0" borderId="73" xfId="0" applyFont="1" applyBorder="1" applyAlignment="1">
      <alignment horizontal="center"/>
    </xf>
    <xf numFmtId="2" fontId="0" fillId="0" borderId="73" xfId="0" applyNumberFormat="1" applyFont="1" applyBorder="1" applyAlignment="1">
      <alignment horizontal="center"/>
    </xf>
    <xf numFmtId="2" fontId="0" fillId="0" borderId="76" xfId="0" applyNumberFormat="1" applyFont="1" applyBorder="1" applyAlignment="1">
      <alignment horizontal="center"/>
    </xf>
    <xf numFmtId="2" fontId="0" fillId="0" borderId="74" xfId="0" applyNumberFormat="1" applyFont="1" applyBorder="1" applyAlignment="1">
      <alignment horizontal="center"/>
    </xf>
    <xf numFmtId="2" fontId="0" fillId="0" borderId="75" xfId="0" applyNumberFormat="1" applyFont="1" applyBorder="1" applyAlignment="1">
      <alignment horizontal="center"/>
    </xf>
    <xf numFmtId="0" fontId="0" fillId="0" borderId="73" xfId="0" applyFont="1" applyBorder="1" applyAlignment="1">
      <alignment horizontal="left"/>
    </xf>
    <xf numFmtId="1" fontId="0" fillId="17" borderId="1" xfId="0" applyNumberFormat="1" applyFont="1" applyFill="1" applyBorder="1" applyAlignment="1">
      <alignment horizontal="center"/>
    </xf>
    <xf numFmtId="2" fontId="0" fillId="0" borderId="26" xfId="0" applyNumberFormat="1" applyFont="1" applyBorder="1" applyAlignment="1">
      <alignment horizontal="center"/>
    </xf>
    <xf numFmtId="0" fontId="0" fillId="0" borderId="13" xfId="0" applyFont="1" applyBorder="1" applyAlignment="1">
      <alignment horizontal="center"/>
    </xf>
    <xf numFmtId="2" fontId="0" fillId="0" borderId="13" xfId="0" applyNumberFormat="1" applyFont="1" applyBorder="1" applyAlignment="1">
      <alignment horizontal="center"/>
    </xf>
    <xf numFmtId="2" fontId="0" fillId="0" borderId="10" xfId="0" applyNumberFormat="1" applyFont="1" applyBorder="1" applyAlignment="1">
      <alignment horizontal="center"/>
    </xf>
    <xf numFmtId="2" fontId="0" fillId="0" borderId="11" xfId="0" applyNumberFormat="1" applyFont="1" applyBorder="1" applyAlignment="1">
      <alignment horizontal="center"/>
    </xf>
    <xf numFmtId="2" fontId="0" fillId="0" borderId="14" xfId="0" applyNumberFormat="1" applyFont="1" applyBorder="1" applyAlignment="1">
      <alignment horizontal="center"/>
    </xf>
    <xf numFmtId="0" fontId="0" fillId="0" borderId="13" xfId="0" applyFont="1" applyBorder="1" applyAlignment="1">
      <alignment horizontal="left"/>
    </xf>
    <xf numFmtId="1" fontId="0" fillId="0" borderId="19" xfId="0" applyNumberFormat="1" applyFont="1" applyBorder="1" applyAlignment="1">
      <alignment horizontal="center"/>
    </xf>
    <xf numFmtId="1" fontId="0" fillId="0" borderId="10" xfId="0" applyNumberFormat="1" applyFont="1" applyBorder="1" applyAlignment="1">
      <alignment horizontal="center"/>
    </xf>
    <xf numFmtId="0" fontId="0" fillId="0" borderId="0" xfId="0" applyBorder="1" applyAlignment="1">
      <alignment horizontal="left"/>
    </xf>
    <xf numFmtId="0" fontId="8" fillId="0" borderId="30" xfId="0" applyFont="1" applyBorder="1" applyAlignment="1">
      <alignment horizontal="center" vertical="center" textRotation="90"/>
    </xf>
    <xf numFmtId="0" fontId="8" fillId="0" borderId="31" xfId="0" applyFont="1" applyBorder="1" applyAlignment="1">
      <alignment horizontal="center" vertical="center" textRotation="90"/>
    </xf>
    <xf numFmtId="0" fontId="8" fillId="0" borderId="36" xfId="0" applyFont="1" applyBorder="1" applyAlignment="1">
      <alignment horizontal="center" vertical="center" textRotation="90"/>
    </xf>
    <xf numFmtId="0" fontId="18" fillId="0" borderId="30" xfId="0" applyFont="1" applyBorder="1" applyAlignment="1">
      <alignment horizontal="left" vertical="center" textRotation="90"/>
    </xf>
    <xf numFmtId="0" fontId="34" fillId="0" borderId="31" xfId="0" applyFont="1" applyBorder="1" applyAlignment="1">
      <alignment horizontal="left" vertical="center" textRotation="90"/>
    </xf>
    <xf numFmtId="0" fontId="28" fillId="0" borderId="31" xfId="0" applyFont="1" applyBorder="1" applyAlignment="1">
      <alignment horizontal="left" vertical="center" textRotation="90"/>
    </xf>
    <xf numFmtId="0" fontId="8" fillId="0" borderId="35" xfId="0" applyFont="1" applyBorder="1" applyAlignment="1">
      <alignment horizontal="left" vertical="center" textRotation="90"/>
    </xf>
    <xf numFmtId="0" fontId="0" fillId="0" borderId="0" xfId="0" applyAlignment="1">
      <alignment vertical="center"/>
    </xf>
    <xf numFmtId="165" fontId="0" fillId="0" borderId="37" xfId="0" applyNumberFormat="1" applyBorder="1" applyAlignment="1">
      <alignment horizontal="center"/>
    </xf>
    <xf numFmtId="0" fontId="4" fillId="0" borderId="70" xfId="0" applyNumberFormat="1" applyFont="1" applyFill="1" applyBorder="1" applyAlignment="1">
      <alignment horizontal="center"/>
    </xf>
    <xf numFmtId="0" fontId="0" fillId="0" borderId="70" xfId="0" applyBorder="1" applyAlignment="1">
      <alignment horizontal="center"/>
    </xf>
    <xf numFmtId="0" fontId="22" fillId="0" borderId="50" xfId="0" applyFont="1" applyBorder="1" applyAlignment="1">
      <alignment horizontal="left"/>
    </xf>
    <xf numFmtId="2" fontId="4" fillId="2" borderId="65" xfId="0" applyNumberFormat="1" applyFont="1" applyFill="1" applyBorder="1" applyAlignment="1">
      <alignment horizontal="center"/>
    </xf>
    <xf numFmtId="2" fontId="4" fillId="2" borderId="53" xfId="0" applyNumberFormat="1" applyFont="1" applyFill="1" applyBorder="1" applyAlignment="1">
      <alignment horizontal="center"/>
    </xf>
    <xf numFmtId="0" fontId="0" fillId="0" borderId="53" xfId="4" applyNumberFormat="1" applyFont="1" applyBorder="1" applyAlignment="1">
      <alignment horizontal="center"/>
    </xf>
    <xf numFmtId="0" fontId="0" fillId="0" borderId="66" xfId="4" applyNumberFormat="1" applyFont="1" applyBorder="1" applyAlignment="1">
      <alignment horizontal="center"/>
    </xf>
    <xf numFmtId="0" fontId="0" fillId="0" borderId="65" xfId="4" applyNumberFormat="1" applyFont="1" applyBorder="1" applyAlignment="1">
      <alignment horizontal="center"/>
    </xf>
    <xf numFmtId="9" fontId="0" fillId="0" borderId="0" xfId="4" applyFont="1"/>
    <xf numFmtId="0" fontId="21" fillId="26" borderId="65" xfId="0" applyFont="1" applyFill="1" applyBorder="1" applyAlignment="1">
      <alignment horizontal="right"/>
    </xf>
    <xf numFmtId="43" fontId="0" fillId="0" borderId="0" xfId="5" applyFont="1"/>
    <xf numFmtId="0" fontId="4" fillId="0" borderId="0" xfId="0" applyFont="1"/>
    <xf numFmtId="0" fontId="4" fillId="5" borderId="0" xfId="0" applyFont="1" applyFill="1"/>
    <xf numFmtId="0" fontId="4" fillId="15" borderId="0" xfId="0" applyFont="1" applyFill="1"/>
    <xf numFmtId="0" fontId="4" fillId="0" borderId="23" xfId="0" applyFont="1" applyBorder="1"/>
    <xf numFmtId="0" fontId="4" fillId="0" borderId="42" xfId="0" applyFont="1" applyBorder="1"/>
    <xf numFmtId="2" fontId="0" fillId="0" borderId="0" xfId="0" applyNumberFormat="1" applyBorder="1"/>
    <xf numFmtId="1" fontId="0" fillId="0" borderId="48" xfId="0" applyNumberFormat="1" applyBorder="1"/>
    <xf numFmtId="2" fontId="0" fillId="0" borderId="47" xfId="0" applyNumberFormat="1" applyBorder="1"/>
    <xf numFmtId="2" fontId="0" fillId="0" borderId="24" xfId="0" applyNumberFormat="1" applyBorder="1"/>
    <xf numFmtId="1" fontId="0" fillId="0" borderId="50" xfId="0" applyNumberFormat="1" applyBorder="1"/>
    <xf numFmtId="0" fontId="0" fillId="0" borderId="49" xfId="0" applyBorder="1"/>
    <xf numFmtId="0" fontId="0" fillId="17" borderId="7" xfId="0" applyFill="1" applyBorder="1"/>
    <xf numFmtId="9" fontId="8" fillId="0" borderId="31" xfId="0" applyNumberFormat="1" applyFont="1" applyBorder="1" applyAlignment="1">
      <alignment horizontal="center" vertical="center" textRotation="90"/>
    </xf>
    <xf numFmtId="9" fontId="0" fillId="0" borderId="47" xfId="0" applyNumberFormat="1" applyBorder="1"/>
    <xf numFmtId="0" fontId="0" fillId="10" borderId="0" xfId="0" applyFill="1" applyBorder="1" applyAlignment="1">
      <alignment horizontal="center"/>
    </xf>
    <xf numFmtId="0" fontId="4" fillId="0" borderId="36" xfId="0" applyFont="1" applyBorder="1" applyAlignment="1"/>
    <xf numFmtId="0" fontId="0" fillId="0" borderId="0" xfId="0" applyBorder="1" applyAlignment="1">
      <alignment horizontal="left"/>
    </xf>
    <xf numFmtId="0" fontId="0" fillId="0" borderId="36" xfId="0" applyBorder="1" applyAlignment="1">
      <alignment horizontal="left"/>
    </xf>
    <xf numFmtId="0" fontId="0" fillId="0" borderId="34" xfId="0" applyBorder="1" applyAlignment="1">
      <alignment horizontal="left"/>
    </xf>
    <xf numFmtId="9" fontId="0" fillId="0" borderId="31" xfId="0" applyNumberFormat="1" applyBorder="1" applyAlignment="1">
      <alignment horizontal="left" textRotation="90"/>
    </xf>
    <xf numFmtId="49" fontId="0" fillId="0" borderId="29" xfId="0" applyNumberFormat="1" applyBorder="1"/>
    <xf numFmtId="0" fontId="8" fillId="0" borderId="2" xfId="0" applyFont="1" applyFill="1" applyBorder="1" applyAlignment="1">
      <alignment wrapText="1"/>
    </xf>
    <xf numFmtId="0" fontId="0" fillId="0" borderId="26" xfId="0" applyFill="1" applyBorder="1" applyAlignment="1">
      <alignment wrapText="1"/>
    </xf>
    <xf numFmtId="0" fontId="11" fillId="0" borderId="2" xfId="0" applyFont="1" applyFill="1" applyBorder="1" applyAlignment="1">
      <alignment wrapText="1"/>
    </xf>
    <xf numFmtId="0" fontId="0" fillId="0" borderId="2" xfId="0" applyFill="1" applyBorder="1" applyAlignment="1">
      <alignment wrapText="1"/>
    </xf>
    <xf numFmtId="0" fontId="11" fillId="0" borderId="0" xfId="0" applyFont="1" applyFill="1" applyBorder="1" applyAlignment="1">
      <alignment wrapText="1"/>
    </xf>
    <xf numFmtId="0" fontId="0" fillId="0" borderId="0" xfId="0" applyFill="1" applyBorder="1" applyAlignment="1">
      <alignment wrapText="1"/>
    </xf>
    <xf numFmtId="0" fontId="8" fillId="0" borderId="26" xfId="0" applyFont="1" applyFill="1" applyBorder="1" applyAlignment="1">
      <alignment wrapText="1"/>
    </xf>
    <xf numFmtId="0" fontId="11" fillId="0" borderId="26" xfId="0" applyFont="1" applyFill="1" applyBorder="1" applyAlignment="1">
      <alignment wrapText="1"/>
    </xf>
    <xf numFmtId="0" fontId="11" fillId="0" borderId="27" xfId="0" applyFont="1" applyFill="1" applyBorder="1" applyAlignment="1">
      <alignment wrapText="1"/>
    </xf>
    <xf numFmtId="0" fontId="11" fillId="0" borderId="25" xfId="0" applyFont="1" applyFill="1" applyBorder="1" applyAlignment="1">
      <alignment wrapText="1"/>
    </xf>
    <xf numFmtId="0" fontId="0" fillId="0" borderId="27" xfId="0" applyFill="1" applyBorder="1" applyAlignment="1">
      <alignment wrapText="1"/>
    </xf>
    <xf numFmtId="0" fontId="0" fillId="0" borderId="25" xfId="0" applyFill="1" applyBorder="1" applyAlignment="1">
      <alignment wrapText="1"/>
    </xf>
    <xf numFmtId="0" fontId="36" fillId="18" borderId="47" xfId="0" applyFont="1" applyFill="1" applyBorder="1" applyAlignment="1">
      <alignment vertical="top" wrapText="1"/>
    </xf>
    <xf numFmtId="0" fontId="37" fillId="18" borderId="0" xfId="0" applyFont="1" applyFill="1" applyBorder="1" applyAlignment="1">
      <alignment vertical="top" wrapText="1"/>
    </xf>
    <xf numFmtId="0" fontId="36" fillId="18" borderId="0" xfId="0" applyFont="1" applyFill="1" applyBorder="1" applyAlignment="1">
      <alignment vertical="top" wrapText="1"/>
    </xf>
    <xf numFmtId="165" fontId="38" fillId="18" borderId="68" xfId="0" applyNumberFormat="1" applyFont="1" applyFill="1" applyBorder="1" applyAlignment="1">
      <alignment horizontal="center"/>
    </xf>
    <xf numFmtId="0" fontId="39" fillId="0" borderId="0" xfId="0" applyFont="1" applyFill="1"/>
    <xf numFmtId="0" fontId="40" fillId="0" borderId="0" xfId="0" applyFont="1" applyFill="1" applyBorder="1" applyAlignment="1">
      <alignment horizontal="left" wrapText="1"/>
    </xf>
    <xf numFmtId="1" fontId="0" fillId="3" borderId="59" xfId="0" applyNumberFormat="1" applyFill="1" applyBorder="1" applyAlignment="1">
      <alignment horizontal="center" vertical="center" wrapText="1"/>
    </xf>
    <xf numFmtId="2" fontId="0" fillId="0" borderId="0" xfId="0" applyNumberFormat="1" applyAlignment="1">
      <alignment horizontal="right"/>
    </xf>
    <xf numFmtId="0" fontId="4" fillId="0" borderId="34" xfId="0" applyFont="1" applyBorder="1" applyAlignment="1">
      <alignment horizontal="center"/>
    </xf>
    <xf numFmtId="0" fontId="4" fillId="0" borderId="33" xfId="0" applyFont="1" applyBorder="1" applyAlignment="1">
      <alignment horizontal="center"/>
    </xf>
    <xf numFmtId="0" fontId="4" fillId="22" borderId="33" xfId="0" applyFont="1" applyFill="1" applyBorder="1" applyAlignment="1">
      <alignment horizontal="center" wrapText="1"/>
    </xf>
    <xf numFmtId="0" fontId="0" fillId="0" borderId="41" xfId="0" applyBorder="1" applyAlignment="1">
      <alignment wrapText="1"/>
    </xf>
    <xf numFmtId="0" fontId="4" fillId="20" borderId="23" xfId="0" applyFont="1" applyFill="1" applyBorder="1" applyAlignment="1">
      <alignment horizontal="center" wrapText="1"/>
    </xf>
    <xf numFmtId="0" fontId="0" fillId="5" borderId="23" xfId="0" applyFill="1" applyBorder="1" applyAlignment="1">
      <alignment wrapText="1"/>
    </xf>
    <xf numFmtId="0" fontId="4" fillId="5" borderId="23" xfId="0" applyFont="1" applyFill="1" applyBorder="1" applyAlignment="1">
      <alignment horizontal="center" wrapText="1"/>
    </xf>
    <xf numFmtId="0" fontId="0" fillId="20" borderId="23" xfId="0" applyFill="1" applyBorder="1" applyAlignment="1">
      <alignment wrapText="1"/>
    </xf>
    <xf numFmtId="1" fontId="0" fillId="0" borderId="19" xfId="0" applyNumberFormat="1" applyBorder="1" applyAlignment="1">
      <alignment horizontal="center"/>
    </xf>
    <xf numFmtId="9" fontId="0" fillId="20" borderId="24" xfId="4" applyFont="1" applyFill="1" applyBorder="1" applyAlignment="1">
      <alignment horizontal="center"/>
    </xf>
    <xf numFmtId="9" fontId="0" fillId="5" borderId="24" xfId="4" applyFont="1" applyFill="1" applyBorder="1" applyAlignment="1">
      <alignment horizontal="center"/>
    </xf>
    <xf numFmtId="0" fontId="40" fillId="5" borderId="0" xfId="0" applyFont="1" applyFill="1" applyBorder="1" applyAlignment="1">
      <alignment horizontal="left" wrapText="1"/>
    </xf>
    <xf numFmtId="0" fontId="4" fillId="0" borderId="30" xfId="0" applyFont="1" applyFill="1" applyBorder="1" applyAlignment="1">
      <alignment horizontal="left" textRotation="90" wrapText="1"/>
    </xf>
    <xf numFmtId="0" fontId="4" fillId="0" borderId="31" xfId="0" applyFont="1" applyFill="1" applyBorder="1" applyAlignment="1">
      <alignment horizontal="left" textRotation="90" wrapText="1"/>
    </xf>
    <xf numFmtId="0" fontId="4" fillId="0" borderId="34" xfId="0" applyFont="1" applyFill="1" applyBorder="1" applyAlignment="1">
      <alignment horizontal="left" textRotation="90" wrapText="1"/>
    </xf>
    <xf numFmtId="0" fontId="0" fillId="0" borderId="0" xfId="0" applyFill="1" applyAlignment="1">
      <alignment textRotation="90" wrapText="1"/>
    </xf>
    <xf numFmtId="165" fontId="0" fillId="0" borderId="0" xfId="0" applyNumberFormat="1"/>
    <xf numFmtId="0" fontId="0" fillId="5" borderId="0" xfId="0" applyFill="1"/>
    <xf numFmtId="0" fontId="0" fillId="0" borderId="0" xfId="0" applyBorder="1" applyAlignment="1">
      <alignment horizontal="left"/>
    </xf>
    <xf numFmtId="0" fontId="28" fillId="0" borderId="33" xfId="0" applyFont="1" applyBorder="1" applyAlignment="1">
      <alignment horizontal="left" vertical="center" textRotation="90"/>
    </xf>
    <xf numFmtId="165" fontId="8" fillId="2" borderId="28" xfId="0" applyNumberFormat="1" applyFont="1" applyFill="1" applyBorder="1" applyAlignment="1">
      <alignment horizontal="center"/>
    </xf>
    <xf numFmtId="0" fontId="0" fillId="0" borderId="16" xfId="0" applyBorder="1" applyAlignment="1">
      <alignment horizontal="left"/>
    </xf>
    <xf numFmtId="0" fontId="0" fillId="0" borderId="17" xfId="0" applyBorder="1" applyAlignment="1">
      <alignment horizontal="left"/>
    </xf>
    <xf numFmtId="165" fontId="4" fillId="2" borderId="16" xfId="0" applyNumberFormat="1" applyFont="1" applyFill="1" applyBorder="1" applyAlignment="1">
      <alignment horizontal="center"/>
    </xf>
    <xf numFmtId="165" fontId="4" fillId="2" borderId="17" xfId="0" applyNumberFormat="1" applyFont="1" applyFill="1" applyBorder="1" applyAlignment="1">
      <alignment horizontal="center"/>
    </xf>
    <xf numFmtId="0" fontId="0" fillId="0" borderId="29" xfId="0" applyBorder="1" applyAlignment="1">
      <alignment horizontal="center"/>
    </xf>
    <xf numFmtId="49" fontId="0" fillId="0" borderId="4" xfId="0" applyNumberFormat="1" applyBorder="1" applyAlignment="1">
      <alignment horizontal="left"/>
    </xf>
    <xf numFmtId="49" fontId="0" fillId="0" borderId="7" xfId="0" applyNumberFormat="1" applyBorder="1" applyAlignment="1">
      <alignment horizontal="left"/>
    </xf>
    <xf numFmtId="49" fontId="0" fillId="0" borderId="13" xfId="0" applyNumberFormat="1" applyBorder="1" applyAlignment="1">
      <alignment horizontal="left"/>
    </xf>
    <xf numFmtId="0" fontId="0" fillId="0" borderId="59" xfId="0" applyBorder="1" applyAlignment="1">
      <alignment horizontal="center"/>
    </xf>
    <xf numFmtId="49" fontId="8" fillId="28" borderId="84" xfId="0" applyNumberFormat="1" applyFont="1" applyFill="1" applyBorder="1" applyAlignment="1">
      <alignment horizontal="center" wrapText="1"/>
    </xf>
    <xf numFmtId="49" fontId="41" fillId="30" borderId="84" xfId="0" applyNumberFormat="1" applyFont="1" applyFill="1" applyBorder="1" applyAlignment="1">
      <alignment horizontal="center" wrapText="1"/>
    </xf>
    <xf numFmtId="0" fontId="0" fillId="0" borderId="4" xfId="0" applyFill="1" applyBorder="1" applyAlignment="1">
      <alignment horizontal="left"/>
    </xf>
    <xf numFmtId="0" fontId="0" fillId="0" borderId="9" xfId="0" applyFill="1" applyBorder="1" applyAlignment="1">
      <alignment horizontal="left"/>
    </xf>
    <xf numFmtId="0" fontId="0" fillId="0" borderId="7" xfId="0" applyFill="1" applyBorder="1" applyAlignment="1">
      <alignment horizontal="left"/>
    </xf>
    <xf numFmtId="0" fontId="0" fillId="0" borderId="72" xfId="0" applyFill="1" applyBorder="1" applyAlignment="1">
      <alignment horizontal="left"/>
    </xf>
    <xf numFmtId="0" fontId="0" fillId="0" borderId="73" xfId="0" applyFill="1" applyBorder="1" applyAlignment="1">
      <alignment horizontal="left"/>
    </xf>
    <xf numFmtId="0" fontId="0" fillId="0" borderId="15" xfId="0" applyFill="1" applyBorder="1" applyAlignment="1">
      <alignment horizontal="left"/>
    </xf>
    <xf numFmtId="0" fontId="0" fillId="0" borderId="13" xfId="0" applyFill="1" applyBorder="1" applyAlignment="1">
      <alignment horizontal="left"/>
    </xf>
    <xf numFmtId="0" fontId="3" fillId="0" borderId="0" xfId="6"/>
    <xf numFmtId="0" fontId="16" fillId="0" borderId="41" xfId="0" applyFont="1" applyFill="1" applyBorder="1" applyAlignment="1">
      <alignment horizontal="center" vertical="center" textRotation="90" wrapText="1"/>
    </xf>
    <xf numFmtId="0" fontId="0" fillId="0" borderId="21" xfId="0" applyFill="1" applyBorder="1" applyAlignment="1">
      <alignment horizontal="center" vertical="center" wrapText="1"/>
    </xf>
    <xf numFmtId="0" fontId="0" fillId="0" borderId="22" xfId="0" applyFill="1" applyBorder="1" applyAlignment="1">
      <alignment horizontal="center" vertical="center" wrapText="1"/>
    </xf>
    <xf numFmtId="0" fontId="10" fillId="0" borderId="30" xfId="0" applyNumberFormat="1" applyFont="1" applyFill="1" applyBorder="1" applyAlignment="1">
      <alignment horizontal="center" vertical="center" textRotation="90" wrapText="1"/>
    </xf>
    <xf numFmtId="0" fontId="10" fillId="0" borderId="31" xfId="0" applyNumberFormat="1" applyFont="1" applyFill="1" applyBorder="1" applyAlignment="1">
      <alignment horizontal="center" vertical="center" textRotation="90" wrapText="1"/>
    </xf>
    <xf numFmtId="0" fontId="10" fillId="0" borderId="44" xfId="0" applyNumberFormat="1" applyFont="1" applyFill="1" applyBorder="1" applyAlignment="1">
      <alignment horizontal="center" vertical="center" textRotation="90" wrapText="1"/>
    </xf>
    <xf numFmtId="0" fontId="8" fillId="0" borderId="35" xfId="0" applyNumberFormat="1" applyFont="1" applyFill="1" applyBorder="1" applyAlignment="1">
      <alignment horizontal="left" vertical="center" textRotation="90" wrapText="1"/>
    </xf>
    <xf numFmtId="0" fontId="8" fillId="0" borderId="34" xfId="0" applyFont="1" applyFill="1" applyBorder="1" applyAlignment="1">
      <alignment horizontal="left" vertical="center" textRotation="90" wrapText="1"/>
    </xf>
    <xf numFmtId="0" fontId="10" fillId="0" borderId="30" xfId="0" applyFont="1" applyFill="1" applyBorder="1" applyAlignment="1">
      <alignment horizontal="center" vertical="center" textRotation="90" wrapText="1"/>
    </xf>
    <xf numFmtId="0" fontId="10" fillId="0" borderId="44" xfId="0" applyFont="1" applyFill="1" applyBorder="1" applyAlignment="1">
      <alignment horizontal="center" vertical="center" textRotation="90" wrapText="1"/>
    </xf>
    <xf numFmtId="0" fontId="10" fillId="0" borderId="35" xfId="0" applyNumberFormat="1" applyFont="1" applyFill="1" applyBorder="1" applyAlignment="1">
      <alignment horizontal="center" vertical="center" textRotation="90" wrapText="1"/>
    </xf>
    <xf numFmtId="0" fontId="11" fillId="0" borderId="0" xfId="0" applyFont="1" applyAlignment="1">
      <alignment horizontal="center"/>
    </xf>
    <xf numFmtId="0" fontId="11" fillId="0" borderId="9" xfId="0" applyNumberFormat="1" applyFont="1" applyBorder="1" applyAlignment="1">
      <alignment horizontal="center" vertical="center"/>
    </xf>
    <xf numFmtId="0" fontId="11" fillId="17" borderId="4" xfId="0" applyFont="1" applyFill="1" applyBorder="1" applyAlignment="1">
      <alignment horizontal="center" vertical="center"/>
    </xf>
    <xf numFmtId="0" fontId="11" fillId="17" borderId="7" xfId="0" applyFont="1" applyFill="1" applyBorder="1" applyAlignment="1">
      <alignment horizontal="center" vertical="center"/>
    </xf>
    <xf numFmtId="0" fontId="0" fillId="0" borderId="7" xfId="0" applyNumberFormat="1" applyBorder="1" applyAlignment="1">
      <alignment horizontal="center" vertical="center"/>
    </xf>
    <xf numFmtId="0" fontId="8" fillId="5" borderId="30" xfId="0" applyFont="1" applyFill="1" applyBorder="1" applyAlignment="1">
      <alignment horizontal="center" textRotation="90" wrapText="1"/>
    </xf>
    <xf numFmtId="0" fontId="8" fillId="5" borderId="32" xfId="0" applyFont="1" applyFill="1" applyBorder="1" applyAlignment="1">
      <alignment horizontal="center" textRotation="90" wrapText="1"/>
    </xf>
    <xf numFmtId="0" fontId="0" fillId="17" borderId="4" xfId="0" applyFill="1" applyBorder="1" applyAlignment="1">
      <alignment horizontal="center" vertical="center"/>
    </xf>
    <xf numFmtId="0" fontId="0" fillId="17" borderId="1" xfId="0" applyFill="1" applyBorder="1" applyAlignment="1">
      <alignment horizontal="center" vertical="center"/>
    </xf>
    <xf numFmtId="0" fontId="0" fillId="17" borderId="7" xfId="0" applyFill="1" applyBorder="1" applyAlignment="1">
      <alignment horizontal="center" vertical="center"/>
    </xf>
    <xf numFmtId="0" fontId="0" fillId="17" borderId="25" xfId="0" applyFill="1" applyBorder="1" applyAlignment="1">
      <alignment horizontal="center" vertical="center"/>
    </xf>
    <xf numFmtId="0" fontId="0" fillId="17" borderId="7" xfId="0" applyFill="1" applyBorder="1" applyAlignment="1">
      <alignment horizontal="center"/>
    </xf>
    <xf numFmtId="0" fontId="0" fillId="17" borderId="25" xfId="0" applyFill="1" applyBorder="1" applyAlignment="1">
      <alignment horizontal="center"/>
    </xf>
    <xf numFmtId="0" fontId="10" fillId="0" borderId="35" xfId="0" applyFont="1" applyBorder="1" applyAlignment="1">
      <alignment horizontal="center" vertical="center"/>
    </xf>
    <xf numFmtId="0" fontId="13" fillId="2" borderId="35" xfId="4" applyNumberFormat="1" applyFont="1" applyFill="1" applyBorder="1" applyAlignment="1">
      <alignment horizontal="center" vertical="center"/>
    </xf>
    <xf numFmtId="9" fontId="4" fillId="3" borderId="4" xfId="4" applyFont="1" applyFill="1" applyBorder="1" applyAlignment="1">
      <alignment horizontal="center" vertical="center"/>
    </xf>
    <xf numFmtId="0" fontId="4" fillId="3" borderId="6" xfId="0" applyFont="1" applyFill="1" applyBorder="1" applyAlignment="1">
      <alignment vertical="center"/>
    </xf>
    <xf numFmtId="0" fontId="4" fillId="3" borderId="20" xfId="0" applyFont="1" applyFill="1" applyBorder="1" applyAlignment="1">
      <alignment vertical="center"/>
    </xf>
    <xf numFmtId="0" fontId="4" fillId="3" borderId="5" xfId="0" applyFont="1" applyFill="1" applyBorder="1" applyAlignment="1">
      <alignment vertical="center"/>
    </xf>
    <xf numFmtId="0" fontId="0" fillId="0" borderId="0" xfId="0" applyAlignment="1">
      <alignment horizontal="left" vertical="center" textRotation="90" wrapText="1"/>
    </xf>
    <xf numFmtId="0" fontId="43" fillId="0" borderId="31" xfId="0" applyFont="1" applyBorder="1" applyAlignment="1">
      <alignment horizontal="left" vertical="center" textRotation="90" wrapText="1"/>
    </xf>
    <xf numFmtId="0" fontId="0" fillId="0" borderId="26" xfId="0" applyBorder="1" applyAlignment="1">
      <alignment horizontal="center" vertical="center"/>
    </xf>
    <xf numFmtId="0" fontId="0" fillId="0" borderId="8" xfId="0" applyBorder="1" applyAlignment="1">
      <alignment horizontal="center" vertical="center"/>
    </xf>
    <xf numFmtId="0" fontId="0" fillId="0" borderId="21" xfId="0"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0" borderId="43" xfId="0" applyBorder="1" applyAlignment="1">
      <alignment horizontal="center" vertical="center"/>
    </xf>
    <xf numFmtId="0" fontId="0" fillId="0" borderId="46" xfId="0" applyBorder="1" applyAlignment="1">
      <alignment horizontal="center" vertical="center"/>
    </xf>
    <xf numFmtId="49" fontId="0" fillId="0" borderId="21" xfId="0" applyNumberFormat="1" applyBorder="1" applyAlignment="1">
      <alignment horizontal="center" vertical="center"/>
    </xf>
    <xf numFmtId="49" fontId="0" fillId="0" borderId="25" xfId="0" applyNumberFormat="1" applyBorder="1" applyAlignment="1">
      <alignment horizontal="center" vertical="center"/>
    </xf>
    <xf numFmtId="49" fontId="0" fillId="0" borderId="26" xfId="0" applyNumberFormat="1" applyBorder="1" applyAlignment="1">
      <alignment horizontal="center" vertical="center"/>
    </xf>
    <xf numFmtId="49" fontId="0" fillId="0" borderId="8" xfId="0" applyNumberFormat="1" applyBorder="1" applyAlignment="1">
      <alignment horizontal="center" vertical="center"/>
    </xf>
    <xf numFmtId="0" fontId="18" fillId="17" borderId="43" xfId="0" applyFont="1" applyFill="1" applyBorder="1" applyAlignment="1">
      <alignment vertical="top" wrapText="1"/>
    </xf>
    <xf numFmtId="2" fontId="0" fillId="0" borderId="1" xfId="0" applyNumberFormat="1" applyFont="1" applyBorder="1" applyAlignment="1">
      <alignment horizontal="center"/>
    </xf>
    <xf numFmtId="165" fontId="0" fillId="18" borderId="2" xfId="0" applyNumberFormat="1" applyFont="1" applyFill="1" applyBorder="1" applyAlignment="1">
      <alignment horizontal="center"/>
    </xf>
    <xf numFmtId="165" fontId="0" fillId="0" borderId="2" xfId="0" applyNumberFormat="1" applyFont="1" applyBorder="1" applyAlignment="1">
      <alignment horizontal="center"/>
    </xf>
    <xf numFmtId="0" fontId="0" fillId="0" borderId="69" xfId="0" applyFont="1" applyBorder="1"/>
    <xf numFmtId="2" fontId="0" fillId="0" borderId="16" xfId="0" applyNumberFormat="1" applyFont="1" applyBorder="1" applyAlignment="1">
      <alignment horizontal="center"/>
    </xf>
    <xf numFmtId="165" fontId="0" fillId="18" borderId="26" xfId="0" applyNumberFormat="1" applyFont="1" applyFill="1" applyBorder="1" applyAlignment="1">
      <alignment horizontal="center"/>
    </xf>
    <xf numFmtId="165" fontId="0" fillId="0" borderId="26" xfId="0" applyNumberFormat="1" applyFont="1" applyBorder="1" applyAlignment="1">
      <alignment horizontal="center"/>
    </xf>
    <xf numFmtId="0" fontId="0" fillId="0" borderId="26" xfId="0" applyFont="1" applyBorder="1"/>
    <xf numFmtId="0" fontId="0" fillId="0" borderId="27" xfId="0" applyFont="1" applyBorder="1"/>
    <xf numFmtId="0" fontId="0" fillId="0" borderId="8" xfId="0" applyFont="1" applyBorder="1"/>
    <xf numFmtId="0" fontId="0" fillId="0" borderId="17" xfId="0" applyFont="1" applyBorder="1"/>
    <xf numFmtId="0" fontId="0" fillId="0" borderId="26" xfId="0" applyFont="1" applyBorder="1" applyAlignment="1">
      <alignment horizontal="center"/>
    </xf>
    <xf numFmtId="0" fontId="0" fillId="0" borderId="48" xfId="0" applyFont="1" applyBorder="1"/>
    <xf numFmtId="0" fontId="0" fillId="0" borderId="77" xfId="0" applyFont="1" applyBorder="1"/>
    <xf numFmtId="2" fontId="0" fillId="0" borderId="37" xfId="0" applyNumberFormat="1" applyFont="1" applyBorder="1" applyAlignment="1">
      <alignment horizontal="center"/>
    </xf>
    <xf numFmtId="165" fontId="0" fillId="18" borderId="11" xfId="0" applyNumberFormat="1" applyFont="1" applyFill="1" applyBorder="1" applyAlignment="1">
      <alignment horizontal="center"/>
    </xf>
    <xf numFmtId="165" fontId="0" fillId="0" borderId="11" xfId="0" applyNumberFormat="1" applyFont="1" applyBorder="1" applyAlignment="1">
      <alignment horizontal="center"/>
    </xf>
    <xf numFmtId="0" fontId="0" fillId="0" borderId="11" xfId="0" applyFont="1" applyBorder="1" applyAlignment="1">
      <alignment horizontal="center"/>
    </xf>
    <xf numFmtId="0" fontId="0" fillId="0" borderId="12" xfId="0" applyFont="1" applyBorder="1"/>
    <xf numFmtId="0" fontId="0" fillId="0" borderId="42" xfId="0" applyFont="1" applyBorder="1"/>
    <xf numFmtId="0" fontId="8" fillId="13" borderId="35" xfId="0" applyFont="1" applyFill="1" applyBorder="1" applyAlignment="1">
      <alignment horizontal="center" vertical="center" textRotation="90" wrapText="1"/>
    </xf>
    <xf numFmtId="0" fontId="0" fillId="0" borderId="69" xfId="0" applyFont="1" applyBorder="1" applyAlignment="1">
      <alignment horizontal="center"/>
    </xf>
    <xf numFmtId="0" fontId="0" fillId="0" borderId="17" xfId="0" applyFont="1" applyBorder="1" applyAlignment="1">
      <alignment horizontal="center"/>
    </xf>
    <xf numFmtId="0" fontId="10" fillId="0" borderId="31" xfId="0" applyFont="1" applyFill="1" applyBorder="1" applyAlignment="1">
      <alignment horizontal="center" vertical="center" textRotation="90" wrapText="1"/>
    </xf>
    <xf numFmtId="49" fontId="41" fillId="29" borderId="25" xfId="0" applyNumberFormat="1" applyFont="1" applyFill="1" applyBorder="1" applyAlignment="1">
      <alignment horizontal="center" vertical="center" wrapText="1"/>
    </xf>
    <xf numFmtId="49" fontId="41" fillId="29" borderId="29" xfId="0" applyNumberFormat="1" applyFont="1" applyFill="1" applyBorder="1" applyAlignment="1">
      <alignment horizontal="center" vertical="center" wrapText="1"/>
    </xf>
    <xf numFmtId="49" fontId="41" fillId="29" borderId="26" xfId="0" applyNumberFormat="1" applyFont="1" applyFill="1" applyBorder="1" applyAlignment="1">
      <alignment horizontal="center" vertical="center" wrapText="1"/>
    </xf>
    <xf numFmtId="0" fontId="0" fillId="17" borderId="63" xfId="0" applyFill="1" applyBorder="1" applyAlignment="1">
      <alignment horizontal="center" vertical="center"/>
    </xf>
    <xf numFmtId="0" fontId="0" fillId="17" borderId="29" xfId="0" applyFill="1" applyBorder="1" applyAlignment="1">
      <alignment horizontal="center" vertical="center"/>
    </xf>
    <xf numFmtId="0" fontId="0" fillId="17" borderId="29" xfId="0" applyFill="1" applyBorder="1" applyAlignment="1">
      <alignment horizontal="center"/>
    </xf>
    <xf numFmtId="0" fontId="4" fillId="0" borderId="34" xfId="0" applyFont="1" applyBorder="1" applyAlignment="1">
      <alignment horizontal="center"/>
    </xf>
    <xf numFmtId="0" fontId="4" fillId="22" borderId="33" xfId="0" applyFont="1" applyFill="1" applyBorder="1" applyAlignment="1">
      <alignment horizontal="center" wrapText="1"/>
    </xf>
    <xf numFmtId="0" fontId="8" fillId="3" borderId="35" xfId="0" applyFont="1" applyFill="1" applyBorder="1" applyAlignment="1">
      <alignment horizontal="left" vertical="center" textRotation="90" wrapText="1"/>
    </xf>
    <xf numFmtId="0" fontId="8" fillId="5" borderId="35" xfId="0" applyFont="1" applyFill="1" applyBorder="1" applyAlignment="1">
      <alignment horizontal="left" vertical="center" textRotation="90" wrapText="1"/>
    </xf>
    <xf numFmtId="0" fontId="47" fillId="20" borderId="35" xfId="0" applyFont="1" applyFill="1" applyBorder="1" applyAlignment="1">
      <alignment horizontal="center" vertical="center" textRotation="90" wrapText="1"/>
    </xf>
    <xf numFmtId="0" fontId="47" fillId="4" borderId="34" xfId="0" applyFont="1" applyFill="1" applyBorder="1" applyAlignment="1">
      <alignment horizontal="center" vertical="center" textRotation="90" wrapText="1"/>
    </xf>
    <xf numFmtId="0" fontId="47" fillId="4" borderId="35" xfId="0" applyFont="1" applyFill="1" applyBorder="1" applyAlignment="1">
      <alignment horizontal="center" vertical="center" textRotation="90" wrapText="1"/>
    </xf>
    <xf numFmtId="0" fontId="8" fillId="0" borderId="30" xfId="0" applyFont="1" applyFill="1" applyBorder="1" applyAlignment="1">
      <alignment horizontal="left" textRotation="90" wrapText="1"/>
    </xf>
    <xf numFmtId="0" fontId="8" fillId="0" borderId="31" xfId="0" applyFont="1" applyFill="1" applyBorder="1" applyAlignment="1">
      <alignment horizontal="left" textRotation="90" wrapText="1"/>
    </xf>
    <xf numFmtId="0" fontId="8" fillId="0" borderId="34" xfId="0" applyFont="1" applyFill="1" applyBorder="1" applyAlignment="1">
      <alignment horizontal="left" textRotation="90" wrapText="1"/>
    </xf>
    <xf numFmtId="0" fontId="46" fillId="0" borderId="2" xfId="0" applyFont="1" applyFill="1" applyBorder="1" applyAlignment="1">
      <alignment horizontal="left" vertical="center" wrapText="1" readingOrder="1"/>
    </xf>
    <xf numFmtId="0" fontId="46" fillId="0" borderId="5" xfId="0" applyFont="1" applyFill="1" applyBorder="1" applyAlignment="1">
      <alignment horizontal="left" vertical="center" wrapText="1" readingOrder="1"/>
    </xf>
    <xf numFmtId="49" fontId="44" fillId="0" borderId="25" xfId="0" applyNumberFormat="1" applyFont="1" applyFill="1" applyBorder="1" applyAlignment="1">
      <alignment vertical="center" wrapText="1"/>
    </xf>
    <xf numFmtId="49" fontId="41" fillId="0" borderId="26" xfId="0" applyNumberFormat="1" applyFont="1" applyFill="1" applyBorder="1" applyAlignment="1">
      <alignment vertical="center" wrapText="1"/>
    </xf>
    <xf numFmtId="0" fontId="46" fillId="0" borderId="26" xfId="0" applyFont="1" applyFill="1" applyBorder="1" applyAlignment="1">
      <alignment horizontal="left" vertical="center" wrapText="1" readingOrder="1"/>
    </xf>
    <xf numFmtId="0" fontId="46" fillId="0" borderId="8" xfId="0" applyFont="1" applyFill="1" applyBorder="1" applyAlignment="1">
      <alignment horizontal="left" vertical="center" wrapText="1" readingOrder="1"/>
    </xf>
    <xf numFmtId="49" fontId="41" fillId="0" borderId="25" xfId="0" applyNumberFormat="1" applyFont="1" applyFill="1" applyBorder="1" applyAlignment="1">
      <alignment vertical="center" wrapText="1"/>
    </xf>
    <xf numFmtId="49" fontId="45" fillId="0" borderId="25" xfId="0" applyNumberFormat="1" applyFont="1" applyFill="1" applyBorder="1" applyAlignment="1">
      <alignment vertical="center" wrapText="1"/>
    </xf>
    <xf numFmtId="165" fontId="39" fillId="18" borderId="23" xfId="0" applyNumberFormat="1" applyFont="1" applyFill="1" applyBorder="1" applyAlignment="1">
      <alignment horizontal="left" vertical="center" wrapText="1"/>
    </xf>
    <xf numFmtId="9" fontId="48" fillId="18" borderId="42" xfId="4" applyFont="1" applyFill="1" applyBorder="1" applyAlignment="1">
      <alignment horizontal="left" vertical="center"/>
    </xf>
    <xf numFmtId="0" fontId="0" fillId="0" borderId="0" xfId="0" applyBorder="1" applyAlignment="1">
      <alignment horizontal="center"/>
    </xf>
    <xf numFmtId="0" fontId="1" fillId="0" borderId="0" xfId="0" applyFont="1" applyFill="1" applyBorder="1" applyAlignment="1">
      <alignment horizontal="left" vertical="top" readingOrder="1"/>
    </xf>
    <xf numFmtId="0" fontId="1" fillId="0" borderId="25" xfId="0" applyFont="1" applyFill="1" applyBorder="1" applyAlignment="1">
      <alignment horizontal="left" vertical="top" readingOrder="1"/>
    </xf>
    <xf numFmtId="0" fontId="49" fillId="0" borderId="0" xfId="0" applyFont="1" applyFill="1" applyBorder="1" applyAlignment="1">
      <alignment horizontal="center" vertical="center" wrapText="1" readingOrder="1"/>
    </xf>
    <xf numFmtId="0" fontId="0" fillId="5" borderId="0" xfId="0" applyFill="1" applyAlignment="1">
      <alignment horizontal="center"/>
    </xf>
    <xf numFmtId="0" fontId="0" fillId="0" borderId="0" xfId="0" applyFill="1" applyAlignment="1">
      <alignment horizontal="center"/>
    </xf>
    <xf numFmtId="0" fontId="50" fillId="0" borderId="0" xfId="0" applyFont="1" applyBorder="1" applyAlignment="1">
      <alignment horizontal="center"/>
    </xf>
    <xf numFmtId="0" fontId="6" fillId="3" borderId="35" xfId="0" applyFont="1" applyFill="1" applyBorder="1" applyAlignment="1">
      <alignment horizontal="right"/>
    </xf>
    <xf numFmtId="0" fontId="6" fillId="3" borderId="35" xfId="0" applyFont="1" applyFill="1" applyBorder="1" applyAlignment="1">
      <alignment horizontal="center"/>
    </xf>
    <xf numFmtId="0" fontId="6" fillId="31" borderId="35" xfId="0" applyFont="1" applyFill="1" applyBorder="1" applyAlignment="1">
      <alignment horizontal="right"/>
    </xf>
    <xf numFmtId="0" fontId="6" fillId="31" borderId="35" xfId="0" applyFont="1" applyFill="1" applyBorder="1" applyAlignment="1">
      <alignment horizontal="center"/>
    </xf>
    <xf numFmtId="0" fontId="6" fillId="20" borderId="35" xfId="0" applyFont="1" applyFill="1" applyBorder="1" applyAlignment="1">
      <alignment horizontal="right"/>
    </xf>
    <xf numFmtId="0" fontId="6" fillId="20" borderId="35" xfId="0" applyFont="1" applyFill="1" applyBorder="1" applyAlignment="1">
      <alignment horizontal="center"/>
    </xf>
    <xf numFmtId="0" fontId="6" fillId="4" borderId="35" xfId="0" applyFont="1" applyFill="1" applyBorder="1" applyAlignment="1">
      <alignment horizontal="right"/>
    </xf>
    <xf numFmtId="0" fontId="6" fillId="4" borderId="35" xfId="0" applyFont="1" applyFill="1" applyBorder="1" applyAlignment="1">
      <alignment horizontal="center"/>
    </xf>
    <xf numFmtId="0" fontId="6" fillId="4" borderId="40" xfId="0" applyFont="1" applyFill="1" applyBorder="1" applyAlignment="1">
      <alignment horizontal="right"/>
    </xf>
    <xf numFmtId="0" fontId="6" fillId="4" borderId="40" xfId="0" applyFont="1" applyFill="1" applyBorder="1" applyAlignment="1">
      <alignment horizontal="center"/>
    </xf>
    <xf numFmtId="0" fontId="6" fillId="0" borderId="35" xfId="0" applyFont="1" applyFill="1" applyBorder="1" applyAlignment="1">
      <alignment horizontal="center"/>
    </xf>
    <xf numFmtId="0" fontId="6" fillId="32" borderId="35" xfId="0" applyFont="1" applyFill="1" applyBorder="1" applyAlignment="1">
      <alignment horizontal="right"/>
    </xf>
    <xf numFmtId="0" fontId="0" fillId="0" borderId="85" xfId="0" applyBorder="1" applyAlignment="1">
      <alignment horizontal="center" wrapText="1"/>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0" fontId="0" fillId="0" borderId="90" xfId="0" applyBorder="1" applyAlignment="1">
      <alignment horizontal="center"/>
    </xf>
    <xf numFmtId="0" fontId="0" fillId="0" borderId="91" xfId="0" applyBorder="1" applyAlignment="1">
      <alignment horizontal="center"/>
    </xf>
    <xf numFmtId="0" fontId="0" fillId="0" borderId="92" xfId="0" applyBorder="1" applyAlignment="1">
      <alignment horizontal="center"/>
    </xf>
    <xf numFmtId="0" fontId="46" fillId="0" borderId="0" xfId="0" applyFont="1" applyFill="1" applyBorder="1" applyAlignment="1">
      <alignment horizontal="left" vertical="center" wrapText="1" readingOrder="1"/>
    </xf>
    <xf numFmtId="0" fontId="0" fillId="0" borderId="93" xfId="0" applyBorder="1" applyAlignment="1">
      <alignment horizontal="center"/>
    </xf>
    <xf numFmtId="0" fontId="0" fillId="0" borderId="94" xfId="0" applyBorder="1" applyAlignment="1">
      <alignment horizontal="center"/>
    </xf>
    <xf numFmtId="0" fontId="0" fillId="17" borderId="73" xfId="0" applyFill="1" applyBorder="1"/>
    <xf numFmtId="0" fontId="0" fillId="17" borderId="73" xfId="0" applyFill="1" applyBorder="1" applyAlignment="1">
      <alignment horizontal="center"/>
    </xf>
    <xf numFmtId="0" fontId="0" fillId="17" borderId="76" xfId="0" applyFill="1" applyBorder="1" applyAlignment="1">
      <alignment horizontal="center"/>
    </xf>
    <xf numFmtId="0" fontId="0" fillId="17" borderId="95" xfId="0" applyFill="1" applyBorder="1" applyAlignment="1">
      <alignment horizontal="center"/>
    </xf>
    <xf numFmtId="0" fontId="0" fillId="0" borderId="73" xfId="0" applyNumberFormat="1" applyBorder="1" applyAlignment="1">
      <alignment horizontal="center" vertical="center"/>
    </xf>
    <xf numFmtId="0" fontId="0" fillId="0" borderId="0" xfId="0" applyFill="1" applyBorder="1" applyAlignment="1">
      <alignment horizontal="center"/>
    </xf>
    <xf numFmtId="49" fontId="41" fillId="0" borderId="26" xfId="0" applyNumberFormat="1" applyFont="1" applyFill="1" applyBorder="1" applyAlignment="1">
      <alignment horizontal="center" vertical="center" wrapText="1"/>
    </xf>
    <xf numFmtId="0" fontId="0" fillId="0" borderId="26" xfId="0" applyNumberFormat="1" applyFill="1" applyBorder="1" applyAlignment="1">
      <alignment horizontal="left"/>
    </xf>
    <xf numFmtId="0" fontId="0" fillId="0" borderId="26" xfId="0" applyFill="1" applyBorder="1" applyAlignment="1">
      <alignment horizontal="left"/>
    </xf>
    <xf numFmtId="0" fontId="0" fillId="0" borderId="0" xfId="0" applyFill="1" applyAlignment="1">
      <alignment horizontal="left"/>
    </xf>
    <xf numFmtId="0" fontId="8" fillId="0" borderId="62" xfId="0" applyFont="1" applyFill="1" applyBorder="1" applyAlignment="1">
      <alignment horizontal="center" vertical="center" textRotation="90" wrapText="1"/>
    </xf>
    <xf numFmtId="0" fontId="0" fillId="0" borderId="1"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8" xfId="0" applyNumberFormat="1" applyBorder="1" applyAlignment="1">
      <alignment horizontal="center" vertical="center"/>
    </xf>
    <xf numFmtId="0" fontId="0" fillId="0" borderId="25"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7" xfId="0" applyFont="1" applyFill="1" applyBorder="1" applyAlignment="1">
      <alignment horizontal="center" vertical="center"/>
    </xf>
    <xf numFmtId="49" fontId="41" fillId="0" borderId="84" xfId="0" applyNumberFormat="1" applyFont="1" applyFill="1" applyBorder="1" applyAlignment="1">
      <alignment wrapText="1"/>
    </xf>
    <xf numFmtId="0" fontId="8" fillId="28" borderId="84" xfId="0" applyNumberFormat="1" applyFont="1" applyFill="1" applyBorder="1" applyAlignment="1">
      <alignment horizontal="center" wrapText="1"/>
    </xf>
    <xf numFmtId="0" fontId="8" fillId="28" borderId="84" xfId="0" applyNumberFormat="1" applyFont="1" applyFill="1" applyBorder="1" applyAlignment="1">
      <alignment horizontal="center" vertical="center" wrapText="1"/>
    </xf>
    <xf numFmtId="0" fontId="41" fillId="29" borderId="84" xfId="0" applyNumberFormat="1" applyFont="1" applyFill="1" applyBorder="1" applyAlignment="1">
      <alignment wrapText="1"/>
    </xf>
    <xf numFmtId="0" fontId="41" fillId="30" borderId="84" xfId="0" applyNumberFormat="1" applyFont="1" applyFill="1" applyBorder="1" applyAlignment="1">
      <alignment horizontal="center" wrapText="1"/>
    </xf>
    <xf numFmtId="0" fontId="41" fillId="29" borderId="84" xfId="0" applyNumberFormat="1" applyFont="1" applyFill="1" applyBorder="1" applyAlignment="1">
      <alignment horizontal="center" wrapText="1"/>
    </xf>
    <xf numFmtId="164" fontId="6" fillId="20" borderId="35" xfId="0" applyNumberFormat="1" applyFont="1" applyFill="1" applyBorder="1" applyAlignment="1">
      <alignment horizontal="center"/>
    </xf>
    <xf numFmtId="164" fontId="6" fillId="4" borderId="35" xfId="0" applyNumberFormat="1" applyFont="1" applyFill="1" applyBorder="1" applyAlignment="1">
      <alignment horizontal="center"/>
    </xf>
    <xf numFmtId="164" fontId="6" fillId="32" borderId="35" xfId="0" applyNumberFormat="1" applyFont="1" applyFill="1" applyBorder="1" applyAlignment="1">
      <alignment horizontal="center"/>
    </xf>
    <xf numFmtId="164" fontId="6" fillId="3" borderId="35" xfId="0" applyNumberFormat="1" applyFont="1" applyFill="1" applyBorder="1" applyAlignment="1">
      <alignment horizontal="center"/>
    </xf>
    <xf numFmtId="0" fontId="46" fillId="0" borderId="26" xfId="0" applyFont="1" applyFill="1" applyBorder="1" applyAlignment="1">
      <alignment horizontal="center" vertical="center" wrapText="1" readingOrder="1"/>
    </xf>
    <xf numFmtId="0" fontId="46" fillId="0" borderId="8" xfId="0" applyFont="1" applyFill="1" applyBorder="1" applyAlignment="1">
      <alignment horizontal="center" vertical="center" wrapText="1" readingOrder="1"/>
    </xf>
    <xf numFmtId="0" fontId="0" fillId="0" borderId="85" xfId="0" applyFont="1" applyBorder="1" applyAlignment="1">
      <alignment horizontal="center" wrapText="1"/>
    </xf>
    <xf numFmtId="0" fontId="0" fillId="0" borderId="86" xfId="0" applyFont="1" applyBorder="1" applyAlignment="1">
      <alignment horizontal="center" wrapText="1"/>
    </xf>
    <xf numFmtId="0" fontId="0" fillId="0" borderId="87" xfId="0" applyFont="1" applyBorder="1" applyAlignment="1">
      <alignment horizontal="center"/>
    </xf>
    <xf numFmtId="0" fontId="0" fillId="0" borderId="88" xfId="0" applyFont="1" applyBorder="1" applyAlignment="1">
      <alignment horizontal="center"/>
    </xf>
    <xf numFmtId="0" fontId="0" fillId="0" borderId="89" xfId="0" applyFont="1" applyBorder="1" applyAlignment="1">
      <alignment horizontal="center"/>
    </xf>
    <xf numFmtId="0" fontId="0" fillId="0" borderId="90" xfId="0" applyFont="1" applyBorder="1" applyAlignment="1">
      <alignment horizontal="center"/>
    </xf>
    <xf numFmtId="0" fontId="0" fillId="0" borderId="91" xfId="0" applyFont="1" applyBorder="1" applyAlignment="1">
      <alignment horizontal="center"/>
    </xf>
    <xf numFmtId="0" fontId="0" fillId="0" borderId="92" xfId="0" applyFont="1" applyBorder="1" applyAlignment="1">
      <alignment horizontal="center"/>
    </xf>
    <xf numFmtId="0" fontId="0" fillId="0" borderId="0" xfId="0" applyFont="1" applyAlignment="1">
      <alignment horizontal="center"/>
    </xf>
    <xf numFmtId="0" fontId="0" fillId="0" borderId="25" xfId="0" applyFont="1" applyFill="1" applyBorder="1"/>
    <xf numFmtId="0" fontId="0" fillId="0" borderId="26" xfId="0" applyFont="1" applyFill="1" applyBorder="1" applyAlignment="1">
      <alignment wrapText="1"/>
    </xf>
    <xf numFmtId="0" fontId="0" fillId="0" borderId="29" xfId="0" applyFont="1" applyFill="1" applyBorder="1"/>
    <xf numFmtId="0" fontId="0" fillId="0" borderId="26" xfId="0" applyFont="1" applyFill="1" applyBorder="1"/>
    <xf numFmtId="0" fontId="0" fillId="0" borderId="0" xfId="0" applyFont="1" applyFill="1" applyBorder="1" applyAlignment="1">
      <alignment wrapText="1"/>
    </xf>
    <xf numFmtId="0" fontId="0" fillId="0" borderId="1" xfId="0" applyFont="1" applyFill="1" applyBorder="1"/>
    <xf numFmtId="0" fontId="0" fillId="0" borderId="2" xfId="0" applyFont="1" applyFill="1" applyBorder="1"/>
    <xf numFmtId="0" fontId="51" fillId="0" borderId="2" xfId="0" applyFont="1" applyFill="1" applyBorder="1" applyAlignment="1">
      <alignment horizontal="left" vertical="top" wrapText="1" readingOrder="1"/>
    </xf>
    <xf numFmtId="0" fontId="51" fillId="0" borderId="5" xfId="0" applyFont="1" applyFill="1" applyBorder="1" applyAlignment="1">
      <alignment horizontal="left" vertical="top" wrapText="1" readingOrder="1"/>
    </xf>
    <xf numFmtId="0" fontId="0" fillId="0" borderId="5" xfId="0" applyFont="1" applyFill="1" applyBorder="1"/>
    <xf numFmtId="0" fontId="51" fillId="0" borderId="26" xfId="0" applyFont="1" applyFill="1" applyBorder="1" applyAlignment="1">
      <alignment horizontal="left" vertical="top" wrapText="1" readingOrder="1"/>
    </xf>
    <xf numFmtId="0" fontId="51" fillId="0" borderId="8" xfId="0" applyFont="1" applyFill="1" applyBorder="1" applyAlignment="1">
      <alignment horizontal="left" vertical="top" wrapText="1" readingOrder="1"/>
    </xf>
    <xf numFmtId="0" fontId="0" fillId="0" borderId="8" xfId="0" applyFont="1" applyFill="1" applyBorder="1"/>
    <xf numFmtId="0" fontId="52" fillId="27" borderId="89" xfId="0" applyFont="1" applyFill="1" applyBorder="1" applyAlignment="1">
      <alignment vertical="center" wrapText="1"/>
    </xf>
    <xf numFmtId="0" fontId="52" fillId="27" borderId="89" xfId="0" applyFont="1" applyFill="1" applyBorder="1" applyAlignment="1">
      <alignment horizontal="center" vertical="center" wrapText="1"/>
    </xf>
    <xf numFmtId="0" fontId="0" fillId="0" borderId="89" xfId="0" applyBorder="1"/>
    <xf numFmtId="0" fontId="47" fillId="20" borderId="34" xfId="0" applyFont="1" applyFill="1" applyBorder="1" applyAlignment="1">
      <alignment horizontal="center" vertical="center" textRotation="90" wrapText="1"/>
    </xf>
    <xf numFmtId="0" fontId="0" fillId="0" borderId="9" xfId="0" applyNumberFormat="1" applyBorder="1" applyAlignment="1">
      <alignment horizontal="center" vertical="center"/>
    </xf>
    <xf numFmtId="0" fontId="47" fillId="33" borderId="35" xfId="0" applyFont="1" applyFill="1" applyBorder="1" applyAlignment="1">
      <alignment horizontal="center" vertical="center" textRotation="90" wrapText="1"/>
    </xf>
    <xf numFmtId="0" fontId="16" fillId="5" borderId="80" xfId="0" applyFont="1" applyFill="1" applyBorder="1" applyAlignment="1">
      <alignment horizontal="center"/>
    </xf>
    <xf numFmtId="0" fontId="16" fillId="5" borderId="79" xfId="0" applyFont="1" applyFill="1" applyBorder="1" applyAlignment="1">
      <alignment horizontal="center"/>
    </xf>
    <xf numFmtId="0" fontId="16" fillId="5" borderId="81" xfId="0" applyFont="1" applyFill="1" applyBorder="1" applyAlignment="1">
      <alignment horizontal="center"/>
    </xf>
    <xf numFmtId="0" fontId="16" fillId="3" borderId="80" xfId="0" applyFont="1" applyFill="1" applyBorder="1" applyAlignment="1">
      <alignment horizontal="center"/>
    </xf>
    <xf numFmtId="0" fontId="16" fillId="3" borderId="79" xfId="0" applyFont="1" applyFill="1" applyBorder="1" applyAlignment="1">
      <alignment horizontal="center"/>
    </xf>
    <xf numFmtId="0" fontId="16" fillId="3" borderId="83" xfId="0" applyFont="1" applyFill="1" applyBorder="1" applyAlignment="1">
      <alignment horizontal="center"/>
    </xf>
    <xf numFmtId="0" fontId="16" fillId="0" borderId="79" xfId="0" applyFont="1" applyFill="1" applyBorder="1" applyAlignment="1">
      <alignment horizontal="center"/>
    </xf>
    <xf numFmtId="0" fontId="16" fillId="0" borderId="81" xfId="0" applyFont="1" applyFill="1" applyBorder="1" applyAlignment="1">
      <alignment horizontal="center"/>
    </xf>
    <xf numFmtId="0" fontId="32" fillId="23" borderId="41" xfId="0" applyFont="1" applyFill="1" applyBorder="1" applyAlignment="1">
      <alignment horizontal="center" vertical="center"/>
    </xf>
    <xf numFmtId="0" fontId="32" fillId="23" borderId="23" xfId="0" applyFont="1" applyFill="1" applyBorder="1" applyAlignment="1">
      <alignment horizontal="center" vertical="center"/>
    </xf>
    <xf numFmtId="0" fontId="32" fillId="23" borderId="42" xfId="0" applyFont="1" applyFill="1" applyBorder="1" applyAlignment="1">
      <alignment horizontal="center" vertical="center"/>
    </xf>
    <xf numFmtId="0" fontId="32" fillId="23" borderId="47" xfId="0" applyFont="1" applyFill="1" applyBorder="1" applyAlignment="1">
      <alignment horizontal="center" vertical="center"/>
    </xf>
    <xf numFmtId="0" fontId="32" fillId="23" borderId="0" xfId="0" applyFont="1" applyFill="1" applyBorder="1" applyAlignment="1">
      <alignment horizontal="center" vertical="center"/>
    </xf>
    <xf numFmtId="0" fontId="32" fillId="23" borderId="48" xfId="0" applyFont="1" applyFill="1" applyBorder="1" applyAlignment="1">
      <alignment horizontal="center" vertical="center"/>
    </xf>
    <xf numFmtId="0" fontId="32" fillId="23" borderId="49" xfId="0" applyFont="1" applyFill="1" applyBorder="1" applyAlignment="1">
      <alignment horizontal="center" vertical="center"/>
    </xf>
    <xf numFmtId="0" fontId="32" fillId="23" borderId="24" xfId="0" applyFont="1" applyFill="1" applyBorder="1" applyAlignment="1">
      <alignment horizontal="center" vertical="center"/>
    </xf>
    <xf numFmtId="0" fontId="32" fillId="23" borderId="50" xfId="0" applyFont="1" applyFill="1" applyBorder="1" applyAlignment="1">
      <alignment horizontal="center" vertical="center"/>
    </xf>
    <xf numFmtId="0" fontId="0" fillId="0" borderId="36" xfId="0" applyBorder="1" applyAlignment="1">
      <alignment horizontal="center" wrapText="1"/>
    </xf>
    <xf numFmtId="0" fontId="0" fillId="0" borderId="34" xfId="0" applyBorder="1" applyAlignment="1">
      <alignment horizontal="center" wrapText="1"/>
    </xf>
    <xf numFmtId="0" fontId="0" fillId="0" borderId="23" xfId="0" applyBorder="1" applyAlignment="1">
      <alignment horizontal="left"/>
    </xf>
    <xf numFmtId="0" fontId="0" fillId="0" borderId="0" xfId="0" applyBorder="1" applyAlignment="1">
      <alignment horizontal="left"/>
    </xf>
    <xf numFmtId="0" fontId="0" fillId="0" borderId="0" xfId="0" applyBorder="1" applyAlignment="1">
      <alignment horizontal="center"/>
    </xf>
    <xf numFmtId="0" fontId="0" fillId="0" borderId="24" xfId="0" applyBorder="1" applyAlignment="1">
      <alignment horizontal="left"/>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42" xfId="0" applyBorder="1" applyAlignment="1">
      <alignment horizontal="center" vertical="center"/>
    </xf>
    <xf numFmtId="0" fontId="0" fillId="0" borderId="48" xfId="0" applyBorder="1" applyAlignment="1">
      <alignment horizontal="center" vertical="center"/>
    </xf>
    <xf numFmtId="0" fontId="16" fillId="2" borderId="40" xfId="0" applyFont="1" applyFill="1" applyBorder="1" applyAlignment="1">
      <alignment horizontal="center" textRotation="90" wrapText="1"/>
    </xf>
    <xf numFmtId="0" fontId="16" fillId="2" borderId="60" xfId="0" applyFont="1" applyFill="1" applyBorder="1" applyAlignment="1">
      <alignment horizontal="center" textRotation="90" wrapText="1"/>
    </xf>
    <xf numFmtId="0" fontId="16" fillId="2" borderId="56" xfId="0" applyFont="1" applyFill="1" applyBorder="1" applyAlignment="1">
      <alignment horizontal="center" textRotation="90" wrapText="1"/>
    </xf>
    <xf numFmtId="0" fontId="4" fillId="0" borderId="36" xfId="0" applyFont="1" applyBorder="1" applyAlignment="1">
      <alignment horizontal="center" vertical="center"/>
    </xf>
    <xf numFmtId="0" fontId="4" fillId="0" borderId="34" xfId="0" applyFont="1" applyBorder="1" applyAlignment="1">
      <alignment horizontal="center" vertical="center"/>
    </xf>
    <xf numFmtId="0" fontId="20" fillId="18" borderId="47" xfId="4" applyNumberFormat="1" applyFont="1" applyFill="1" applyBorder="1" applyAlignment="1">
      <alignment horizontal="center" vertical="center"/>
    </xf>
    <xf numFmtId="0" fontId="20" fillId="18" borderId="0" xfId="4" applyNumberFormat="1" applyFont="1" applyFill="1" applyBorder="1" applyAlignment="1">
      <alignment horizontal="center" vertical="center"/>
    </xf>
    <xf numFmtId="0" fontId="20" fillId="18" borderId="48" xfId="4" applyNumberFormat="1" applyFont="1" applyFill="1" applyBorder="1" applyAlignment="1">
      <alignment horizontal="center" vertical="center"/>
    </xf>
    <xf numFmtId="0" fontId="20" fillId="18" borderId="49" xfId="4" applyNumberFormat="1" applyFont="1" applyFill="1" applyBorder="1" applyAlignment="1">
      <alignment horizontal="center" vertical="center"/>
    </xf>
    <xf numFmtId="0" fontId="20" fillId="18" borderId="24" xfId="4" applyNumberFormat="1" applyFont="1" applyFill="1" applyBorder="1" applyAlignment="1">
      <alignment horizontal="center" vertical="center"/>
    </xf>
    <xf numFmtId="0" fontId="20" fillId="18" borderId="50" xfId="4" applyNumberFormat="1" applyFont="1" applyFill="1" applyBorder="1" applyAlignment="1">
      <alignment horizontal="center" vertical="center"/>
    </xf>
    <xf numFmtId="0" fontId="19" fillId="18" borderId="47" xfId="4" applyNumberFormat="1" applyFont="1" applyFill="1" applyBorder="1" applyAlignment="1">
      <alignment horizontal="center" vertical="center"/>
    </xf>
    <xf numFmtId="0" fontId="19" fillId="18" borderId="0" xfId="4" applyNumberFormat="1" applyFont="1" applyFill="1" applyBorder="1" applyAlignment="1">
      <alignment horizontal="center" vertical="center"/>
    </xf>
    <xf numFmtId="0" fontId="19" fillId="18" borderId="48" xfId="4" applyNumberFormat="1" applyFont="1" applyFill="1" applyBorder="1" applyAlignment="1">
      <alignment horizontal="center" vertical="center"/>
    </xf>
    <xf numFmtId="0" fontId="19" fillId="18" borderId="49" xfId="4" applyNumberFormat="1" applyFont="1" applyFill="1" applyBorder="1" applyAlignment="1">
      <alignment horizontal="center" vertical="center"/>
    </xf>
    <xf numFmtId="0" fontId="19" fillId="18" borderId="24" xfId="4" applyNumberFormat="1" applyFont="1" applyFill="1" applyBorder="1" applyAlignment="1">
      <alignment horizontal="center" vertical="center"/>
    </xf>
    <xf numFmtId="0" fontId="19" fillId="18" borderId="50" xfId="4" applyNumberFormat="1" applyFont="1" applyFill="1" applyBorder="1" applyAlignment="1">
      <alignment horizontal="center" vertical="center"/>
    </xf>
    <xf numFmtId="0" fontId="23" fillId="18" borderId="47" xfId="4" applyNumberFormat="1" applyFont="1" applyFill="1" applyBorder="1" applyAlignment="1">
      <alignment horizontal="center" vertical="center"/>
    </xf>
    <xf numFmtId="0" fontId="23" fillId="18" borderId="0" xfId="4" applyNumberFormat="1" applyFont="1" applyFill="1" applyBorder="1" applyAlignment="1">
      <alignment horizontal="center" vertical="center"/>
    </xf>
    <xf numFmtId="0" fontId="23" fillId="18" borderId="48" xfId="4" applyNumberFormat="1" applyFont="1" applyFill="1" applyBorder="1" applyAlignment="1">
      <alignment horizontal="center" vertical="center"/>
    </xf>
    <xf numFmtId="0" fontId="23" fillId="18" borderId="49" xfId="4" applyNumberFormat="1" applyFont="1" applyFill="1" applyBorder="1" applyAlignment="1">
      <alignment horizontal="center" vertical="center"/>
    </xf>
    <xf numFmtId="0" fontId="23" fillId="18" borderId="24" xfId="4" applyNumberFormat="1" applyFont="1" applyFill="1" applyBorder="1" applyAlignment="1">
      <alignment horizontal="center" vertical="center"/>
    </xf>
    <xf numFmtId="0" fontId="23" fillId="18" borderId="50" xfId="4" applyNumberFormat="1" applyFont="1" applyFill="1" applyBorder="1" applyAlignment="1">
      <alignment horizontal="center" vertical="center"/>
    </xf>
    <xf numFmtId="0" fontId="10" fillId="0" borderId="40" xfId="0" applyFont="1" applyBorder="1" applyAlignment="1">
      <alignment horizontal="center" textRotation="90" wrapText="1"/>
    </xf>
    <xf numFmtId="0" fontId="10" fillId="0" borderId="60" xfId="0" applyFont="1" applyBorder="1" applyAlignment="1">
      <alignment horizontal="center" textRotation="90" wrapText="1"/>
    </xf>
    <xf numFmtId="0" fontId="10" fillId="2" borderId="40" xfId="0" applyFont="1" applyFill="1" applyBorder="1" applyAlignment="1">
      <alignment horizontal="center" textRotation="90" wrapText="1"/>
    </xf>
    <xf numFmtId="0" fontId="10" fillId="2" borderId="60" xfId="0" applyFont="1" applyFill="1" applyBorder="1" applyAlignment="1">
      <alignment horizontal="center" textRotation="90" wrapText="1"/>
    </xf>
    <xf numFmtId="0" fontId="42" fillId="2" borderId="40" xfId="0" applyFont="1" applyFill="1" applyBorder="1" applyAlignment="1">
      <alignment horizontal="center" textRotation="90" wrapText="1"/>
    </xf>
    <xf numFmtId="0" fontId="42" fillId="2" borderId="60" xfId="0" applyFont="1" applyFill="1" applyBorder="1" applyAlignment="1">
      <alignment horizontal="center" textRotation="90" wrapText="1"/>
    </xf>
    <xf numFmtId="0" fontId="16" fillId="2" borderId="42" xfId="0" applyFont="1" applyFill="1" applyBorder="1" applyAlignment="1">
      <alignment horizontal="center" textRotation="90" wrapText="1"/>
    </xf>
    <xf numFmtId="0" fontId="16" fillId="2" borderId="48" xfId="0" applyFont="1" applyFill="1" applyBorder="1" applyAlignment="1">
      <alignment horizontal="center" textRotation="90" wrapText="1"/>
    </xf>
    <xf numFmtId="0" fontId="28" fillId="0" borderId="41" xfId="0" applyNumberFormat="1" applyFont="1" applyFill="1" applyBorder="1" applyAlignment="1">
      <alignment horizontal="center" textRotation="90" wrapText="1"/>
    </xf>
    <xf numFmtId="0" fontId="28" fillId="0" borderId="47" xfId="0" applyNumberFormat="1" applyFont="1" applyFill="1" applyBorder="1" applyAlignment="1">
      <alignment horizontal="center" textRotation="90" wrapText="1"/>
    </xf>
    <xf numFmtId="0" fontId="28" fillId="0" borderId="40" xfId="0" applyFont="1" applyFill="1" applyBorder="1" applyAlignment="1">
      <alignment horizontal="center" textRotation="90" wrapText="1"/>
    </xf>
    <xf numFmtId="0" fontId="28" fillId="0" borderId="60" xfId="0" applyFont="1" applyFill="1" applyBorder="1" applyAlignment="1">
      <alignment horizontal="center" textRotation="90" wrapText="1"/>
    </xf>
    <xf numFmtId="0" fontId="10" fillId="17" borderId="41" xfId="0" applyFont="1" applyFill="1" applyBorder="1" applyAlignment="1">
      <alignment horizontal="right" vertical="top" wrapText="1"/>
    </xf>
    <xf numFmtId="0" fontId="10" fillId="17" borderId="23" xfId="0" applyFont="1" applyFill="1" applyBorder="1" applyAlignment="1">
      <alignment horizontal="right" vertical="top" wrapText="1"/>
    </xf>
    <xf numFmtId="0" fontId="10" fillId="17" borderId="42" xfId="0" applyFont="1" applyFill="1" applyBorder="1" applyAlignment="1">
      <alignment horizontal="right" vertical="top" wrapText="1"/>
    </xf>
    <xf numFmtId="0" fontId="10" fillId="17" borderId="47" xfId="0" applyFont="1" applyFill="1" applyBorder="1" applyAlignment="1">
      <alignment horizontal="right" vertical="top" wrapText="1"/>
    </xf>
    <xf numFmtId="0" fontId="10" fillId="17" borderId="0" xfId="0" applyFont="1" applyFill="1" applyBorder="1" applyAlignment="1">
      <alignment horizontal="right" vertical="top" wrapText="1"/>
    </xf>
    <xf numFmtId="0" fontId="10" fillId="17" borderId="48" xfId="0" applyFont="1" applyFill="1" applyBorder="1" applyAlignment="1">
      <alignment horizontal="right" vertical="top" wrapText="1"/>
    </xf>
    <xf numFmtId="0" fontId="12" fillId="0" borderId="36" xfId="0" applyFont="1" applyFill="1" applyBorder="1" applyAlignment="1">
      <alignment horizontal="center" vertical="center"/>
    </xf>
    <xf numFmtId="0" fontId="12" fillId="0" borderId="33" xfId="0" applyFont="1" applyFill="1" applyBorder="1" applyAlignment="1">
      <alignment horizontal="center" vertical="center"/>
    </xf>
    <xf numFmtId="0" fontId="12" fillId="0" borderId="34" xfId="0" applyFont="1" applyFill="1" applyBorder="1" applyAlignment="1">
      <alignment horizontal="center" vertical="center"/>
    </xf>
    <xf numFmtId="0" fontId="14" fillId="5" borderId="36" xfId="0" applyFont="1" applyFill="1" applyBorder="1" applyAlignment="1">
      <alignment horizontal="center" vertical="center"/>
    </xf>
    <xf numFmtId="0" fontId="14" fillId="5" borderId="33" xfId="0" applyFont="1" applyFill="1" applyBorder="1" applyAlignment="1">
      <alignment horizontal="center" vertical="center"/>
    </xf>
    <xf numFmtId="0" fontId="14" fillId="5" borderId="34" xfId="0" applyFont="1" applyFill="1" applyBorder="1" applyAlignment="1">
      <alignment horizontal="center" vertical="center"/>
    </xf>
    <xf numFmtId="0" fontId="15" fillId="10" borderId="36" xfId="0" applyFont="1" applyFill="1" applyBorder="1" applyAlignment="1">
      <alignment horizontal="center" vertical="center"/>
    </xf>
    <xf numFmtId="0" fontId="15" fillId="10" borderId="33" xfId="0" applyFont="1" applyFill="1" applyBorder="1" applyAlignment="1">
      <alignment horizontal="center" vertical="center"/>
    </xf>
    <xf numFmtId="0" fontId="35" fillId="8" borderId="36" xfId="0" applyFont="1" applyFill="1" applyBorder="1" applyAlignment="1">
      <alignment horizontal="right" vertical="center" wrapText="1"/>
    </xf>
    <xf numFmtId="0" fontId="35" fillId="8" borderId="33" xfId="0" applyFont="1" applyFill="1" applyBorder="1" applyAlignment="1">
      <alignment horizontal="right" vertical="center" wrapText="1"/>
    </xf>
    <xf numFmtId="0" fontId="35" fillId="8" borderId="34" xfId="0" applyFont="1" applyFill="1" applyBorder="1" applyAlignment="1">
      <alignment horizontal="right" vertical="center" wrapText="1"/>
    </xf>
    <xf numFmtId="0" fontId="24" fillId="0" borderId="36" xfId="0" applyFont="1" applyFill="1" applyBorder="1" applyAlignment="1">
      <alignment horizontal="center" vertical="center" wrapText="1"/>
    </xf>
    <xf numFmtId="0" fontId="24" fillId="0" borderId="33" xfId="0" applyFont="1" applyFill="1" applyBorder="1" applyAlignment="1">
      <alignment horizontal="center" vertical="center" wrapText="1"/>
    </xf>
    <xf numFmtId="0" fontId="24" fillId="0" borderId="34" xfId="0" applyFont="1" applyFill="1" applyBorder="1" applyAlignment="1">
      <alignment horizontal="center" vertical="center" wrapText="1"/>
    </xf>
    <xf numFmtId="0" fontId="17" fillId="15" borderId="36" xfId="0" applyFont="1" applyFill="1" applyBorder="1" applyAlignment="1">
      <alignment horizontal="center" vertical="center" wrapText="1"/>
    </xf>
    <xf numFmtId="0" fontId="17" fillId="15" borderId="34" xfId="0" applyFont="1" applyFill="1" applyBorder="1" applyAlignment="1">
      <alignment horizontal="center" vertical="center" wrapText="1"/>
    </xf>
    <xf numFmtId="0" fontId="14" fillId="0" borderId="36" xfId="0" applyFont="1" applyFill="1" applyBorder="1" applyAlignment="1">
      <alignment horizontal="center" vertical="center"/>
    </xf>
    <xf numFmtId="0" fontId="14" fillId="0" borderId="33" xfId="0" applyFont="1" applyFill="1" applyBorder="1" applyAlignment="1">
      <alignment horizontal="center" vertical="center"/>
    </xf>
    <xf numFmtId="0" fontId="14" fillId="0" borderId="34" xfId="0" applyFont="1" applyFill="1" applyBorder="1" applyAlignment="1">
      <alignment horizontal="center" vertical="center"/>
    </xf>
    <xf numFmtId="0" fontId="26" fillId="0" borderId="36" xfId="0" applyFont="1" applyFill="1" applyBorder="1" applyAlignment="1">
      <alignment horizontal="center" vertical="center" wrapText="1"/>
    </xf>
    <xf numFmtId="0" fontId="26" fillId="0" borderId="33" xfId="0" applyFont="1" applyFill="1" applyBorder="1" applyAlignment="1">
      <alignment horizontal="center" vertical="center" wrapText="1"/>
    </xf>
    <xf numFmtId="0" fontId="26" fillId="0" borderId="34" xfId="0" applyFont="1" applyFill="1" applyBorder="1" applyAlignment="1">
      <alignment horizontal="center" vertical="center" wrapText="1"/>
    </xf>
    <xf numFmtId="0" fontId="18" fillId="14" borderId="40" xfId="0" applyFont="1" applyFill="1" applyBorder="1" applyAlignment="1">
      <alignment horizontal="center" vertical="center" textRotation="90" wrapText="1"/>
    </xf>
    <xf numFmtId="0" fontId="18" fillId="14" borderId="56" xfId="0" applyFont="1" applyFill="1" applyBorder="1" applyAlignment="1">
      <alignment horizontal="center" vertical="center" textRotation="90" wrapText="1"/>
    </xf>
    <xf numFmtId="0" fontId="18" fillId="16" borderId="42" xfId="0" applyFont="1" applyFill="1" applyBorder="1" applyAlignment="1">
      <alignment horizontal="center" vertical="center" textRotation="90" wrapText="1"/>
    </xf>
    <xf numFmtId="0" fontId="18" fillId="16" borderId="50" xfId="0" applyFont="1" applyFill="1" applyBorder="1" applyAlignment="1">
      <alignment horizontal="center" vertical="center" textRotation="90" wrapText="1"/>
    </xf>
    <xf numFmtId="0" fontId="12" fillId="10" borderId="33" xfId="0" applyFont="1" applyFill="1" applyBorder="1" applyAlignment="1">
      <alignment horizontal="center" vertical="center" wrapText="1"/>
    </xf>
    <xf numFmtId="0" fontId="12" fillId="10" borderId="34" xfId="0" applyFont="1" applyFill="1" applyBorder="1" applyAlignment="1">
      <alignment horizontal="center" vertical="center" wrapText="1"/>
    </xf>
    <xf numFmtId="0" fontId="12" fillId="5" borderId="36" xfId="0" applyFont="1" applyFill="1" applyBorder="1" applyAlignment="1">
      <alignment horizontal="center" vertical="center" wrapText="1"/>
    </xf>
    <xf numFmtId="0" fontId="12" fillId="5" borderId="33" xfId="0" applyFont="1" applyFill="1" applyBorder="1" applyAlignment="1">
      <alignment horizontal="center" vertical="center" wrapText="1"/>
    </xf>
    <xf numFmtId="0" fontId="12" fillId="5" borderId="34" xfId="0" applyFont="1" applyFill="1" applyBorder="1" applyAlignment="1">
      <alignment horizontal="center" vertical="center" wrapText="1"/>
    </xf>
    <xf numFmtId="0" fontId="4" fillId="0" borderId="36" xfId="0" applyFont="1" applyBorder="1" applyAlignment="1">
      <alignment horizontal="center"/>
    </xf>
    <xf numFmtId="0" fontId="4" fillId="0" borderId="33" xfId="0" applyFont="1" applyBorder="1" applyAlignment="1">
      <alignment horizontal="center"/>
    </xf>
    <xf numFmtId="0" fontId="4" fillId="0" borderId="34" xfId="0" applyFont="1" applyBorder="1" applyAlignment="1">
      <alignment horizontal="center"/>
    </xf>
    <xf numFmtId="0" fontId="0" fillId="0" borderId="36" xfId="0" applyBorder="1" applyAlignment="1">
      <alignment horizontal="left"/>
    </xf>
    <xf numFmtId="0" fontId="0" fillId="0" borderId="34" xfId="0" applyBorder="1" applyAlignment="1">
      <alignment horizontal="left"/>
    </xf>
    <xf numFmtId="0" fontId="17" fillId="0" borderId="42" xfId="0" applyFont="1" applyBorder="1" applyAlignment="1">
      <alignment horizontal="center" textRotation="90"/>
    </xf>
    <xf numFmtId="0" fontId="17" fillId="0" borderId="48" xfId="0" applyFont="1" applyBorder="1" applyAlignment="1">
      <alignment horizontal="center" textRotation="90"/>
    </xf>
    <xf numFmtId="0" fontId="17" fillId="0" borderId="50" xfId="0" applyFont="1" applyBorder="1" applyAlignment="1">
      <alignment horizontal="center" textRotation="90"/>
    </xf>
    <xf numFmtId="0" fontId="32" fillId="10" borderId="41" xfId="0" applyFont="1" applyFill="1" applyBorder="1" applyAlignment="1">
      <alignment horizontal="center" vertical="center" wrapText="1"/>
    </xf>
    <xf numFmtId="0" fontId="32" fillId="10" borderId="23" xfId="0" applyFont="1" applyFill="1" applyBorder="1" applyAlignment="1">
      <alignment horizontal="center" vertical="center" wrapText="1"/>
    </xf>
    <xf numFmtId="0" fontId="32" fillId="10" borderId="49" xfId="0" applyFont="1" applyFill="1" applyBorder="1" applyAlignment="1">
      <alignment horizontal="center" vertical="center" wrapText="1"/>
    </xf>
    <xf numFmtId="0" fontId="32" fillId="10" borderId="24" xfId="0" applyFont="1" applyFill="1" applyBorder="1" applyAlignment="1">
      <alignment horizontal="center" vertical="center" wrapText="1"/>
    </xf>
    <xf numFmtId="0" fontId="17" fillId="0" borderId="40" xfId="0" applyFont="1" applyBorder="1" applyAlignment="1">
      <alignment horizontal="center"/>
    </xf>
    <xf numFmtId="0" fontId="17" fillId="0" borderId="56" xfId="0" applyFont="1" applyBorder="1" applyAlignment="1">
      <alignment horizontal="center"/>
    </xf>
    <xf numFmtId="0" fontId="8" fillId="0" borderId="40" xfId="0" applyFont="1" applyBorder="1" applyAlignment="1">
      <alignment horizontal="center" textRotation="90"/>
    </xf>
    <xf numFmtId="0" fontId="8" fillId="0" borderId="56" xfId="0" applyFont="1" applyBorder="1" applyAlignment="1">
      <alignment horizontal="center" textRotation="90"/>
    </xf>
    <xf numFmtId="0" fontId="8" fillId="0" borderId="40" xfId="0" applyFont="1" applyBorder="1" applyAlignment="1">
      <alignment horizontal="center" textRotation="90" wrapText="1"/>
    </xf>
    <xf numFmtId="0" fontId="8" fillId="0" borderId="56" xfId="0" applyFont="1" applyBorder="1" applyAlignment="1">
      <alignment horizontal="center" textRotation="90" wrapText="1"/>
    </xf>
    <xf numFmtId="0" fontId="17" fillId="0" borderId="41" xfId="0" applyFont="1" applyBorder="1" applyAlignment="1">
      <alignment horizontal="center" textRotation="90"/>
    </xf>
    <xf numFmtId="0" fontId="17" fillId="0" borderId="47" xfId="0" applyFont="1" applyBorder="1" applyAlignment="1">
      <alignment horizontal="center" textRotation="90"/>
    </xf>
    <xf numFmtId="0" fontId="17" fillId="0" borderId="49" xfId="0" applyFont="1" applyBorder="1" applyAlignment="1">
      <alignment horizontal="center" textRotation="90"/>
    </xf>
    <xf numFmtId="0" fontId="17" fillId="0" borderId="23" xfId="0" applyFont="1" applyBorder="1" applyAlignment="1">
      <alignment horizontal="center" textRotation="90" wrapText="1"/>
    </xf>
    <xf numFmtId="0" fontId="17" fillId="0" borderId="0" xfId="0" applyFont="1" applyBorder="1" applyAlignment="1">
      <alignment horizontal="center" textRotation="90" wrapText="1"/>
    </xf>
    <xf numFmtId="0" fontId="17" fillId="0" borderId="24" xfId="0" applyFont="1" applyBorder="1" applyAlignment="1">
      <alignment horizontal="center" textRotation="90" wrapText="1"/>
    </xf>
    <xf numFmtId="0" fontId="10" fillId="0" borderId="36" xfId="0" applyFont="1" applyBorder="1" applyAlignment="1">
      <alignment horizontal="center" vertical="center"/>
    </xf>
    <xf numFmtId="0" fontId="10" fillId="0" borderId="34" xfId="0" applyFont="1" applyBorder="1" applyAlignment="1">
      <alignment horizontal="center" vertical="center"/>
    </xf>
    <xf numFmtId="0" fontId="10" fillId="0" borderId="33" xfId="0" applyFont="1" applyBorder="1" applyAlignment="1">
      <alignment horizontal="center" vertical="center"/>
    </xf>
    <xf numFmtId="0" fontId="9" fillId="0" borderId="36" xfId="0" applyFont="1" applyBorder="1" applyAlignment="1">
      <alignment horizontal="center"/>
    </xf>
    <xf numFmtId="0" fontId="9" fillId="0" borderId="34" xfId="0" applyFont="1" applyBorder="1" applyAlignment="1">
      <alignment horizontal="center"/>
    </xf>
    <xf numFmtId="0" fontId="10" fillId="0" borderId="49" xfId="0" applyFont="1" applyBorder="1" applyAlignment="1">
      <alignment horizontal="center" vertical="center"/>
    </xf>
    <xf numFmtId="0" fontId="10" fillId="0" borderId="24" xfId="0" applyFont="1" applyBorder="1" applyAlignment="1">
      <alignment horizontal="center" vertical="center"/>
    </xf>
    <xf numFmtId="0" fontId="10" fillId="0" borderId="50" xfId="0" applyFont="1" applyBorder="1" applyAlignment="1">
      <alignment horizontal="center" vertical="center"/>
    </xf>
    <xf numFmtId="0" fontId="9" fillId="0" borderId="33" xfId="0" applyFont="1" applyBorder="1" applyAlignment="1">
      <alignment horizontal="center" wrapText="1"/>
    </xf>
    <xf numFmtId="0" fontId="9" fillId="0" borderId="34" xfId="0" applyFont="1" applyBorder="1" applyAlignment="1">
      <alignment horizontal="center" wrapText="1"/>
    </xf>
    <xf numFmtId="0" fontId="8" fillId="0" borderId="60" xfId="0" applyFont="1" applyBorder="1" applyAlignment="1">
      <alignment horizontal="center" textRotation="90" wrapText="1"/>
    </xf>
    <xf numFmtId="0" fontId="10" fillId="0" borderId="49" xfId="0" applyFont="1" applyBorder="1" applyAlignment="1">
      <alignment horizontal="center" vertical="center" wrapText="1"/>
    </xf>
    <xf numFmtId="0" fontId="10" fillId="0" borderId="24"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36" xfId="0" applyFont="1" applyFill="1" applyBorder="1" applyAlignment="1">
      <alignment horizontal="center" vertical="center"/>
    </xf>
    <xf numFmtId="0" fontId="10" fillId="0" borderId="33" xfId="0" applyFont="1" applyFill="1" applyBorder="1" applyAlignment="1">
      <alignment horizontal="center" vertical="center"/>
    </xf>
    <xf numFmtId="0" fontId="10" fillId="0" borderId="34" xfId="0" applyFont="1" applyFill="1" applyBorder="1" applyAlignment="1">
      <alignment horizontal="center" vertical="center"/>
    </xf>
    <xf numFmtId="0" fontId="10" fillId="0" borderId="40" xfId="0" applyFont="1" applyBorder="1" applyAlignment="1">
      <alignment horizontal="center" textRotation="90"/>
    </xf>
    <xf numFmtId="0" fontId="10" fillId="0" borderId="56" xfId="0" applyFont="1" applyBorder="1" applyAlignment="1">
      <alignment horizontal="center" textRotation="90"/>
    </xf>
    <xf numFmtId="0" fontId="4" fillId="20" borderId="36" xfId="0" applyFont="1" applyFill="1" applyBorder="1" applyAlignment="1">
      <alignment horizontal="center" wrapText="1"/>
    </xf>
    <xf numFmtId="0" fontId="4" fillId="20" borderId="33" xfId="0" applyFont="1" applyFill="1" applyBorder="1" applyAlignment="1">
      <alignment horizontal="center" wrapText="1"/>
    </xf>
    <xf numFmtId="0" fontId="4" fillId="20" borderId="34" xfId="0" applyFont="1" applyFill="1" applyBorder="1" applyAlignment="1">
      <alignment horizontal="center" wrapText="1"/>
    </xf>
    <xf numFmtId="0" fontId="4" fillId="0" borderId="36" xfId="0" applyFont="1" applyBorder="1" applyAlignment="1">
      <alignment horizontal="center" vertical="center" wrapText="1"/>
    </xf>
    <xf numFmtId="0" fontId="4" fillId="0" borderId="33" xfId="0" applyFont="1" applyBorder="1" applyAlignment="1">
      <alignment horizontal="center" vertical="center" wrapText="1"/>
    </xf>
    <xf numFmtId="0" fontId="10" fillId="0" borderId="36" xfId="0" applyFont="1" applyBorder="1" applyAlignment="1">
      <alignment horizontal="center" vertical="center" wrapText="1"/>
    </xf>
    <xf numFmtId="0" fontId="10" fillId="0" borderId="34" xfId="0" applyFont="1" applyBorder="1" applyAlignment="1">
      <alignment horizontal="center" vertical="center" wrapText="1"/>
    </xf>
    <xf numFmtId="0" fontId="4" fillId="22" borderId="36" xfId="0" applyFont="1" applyFill="1" applyBorder="1" applyAlignment="1">
      <alignment horizontal="center" wrapText="1"/>
    </xf>
    <xf numFmtId="0" fontId="4" fillId="22" borderId="33" xfId="0" applyFont="1" applyFill="1" applyBorder="1" applyAlignment="1">
      <alignment horizontal="center" wrapText="1"/>
    </xf>
    <xf numFmtId="0" fontId="4" fillId="22" borderId="34" xfId="0" applyFont="1" applyFill="1" applyBorder="1" applyAlignment="1">
      <alignment horizontal="center" wrapText="1"/>
    </xf>
    <xf numFmtId="0" fontId="4" fillId="5" borderId="36" xfId="0" applyFont="1" applyFill="1" applyBorder="1" applyAlignment="1">
      <alignment horizontal="center" wrapText="1"/>
    </xf>
    <xf numFmtId="0" fontId="4" fillId="5" borderId="33" xfId="0" applyFont="1" applyFill="1" applyBorder="1" applyAlignment="1">
      <alignment horizontal="center" wrapText="1"/>
    </xf>
    <xf numFmtId="0" fontId="4" fillId="5" borderId="34" xfId="0" applyFont="1" applyFill="1" applyBorder="1" applyAlignment="1">
      <alignment horizontal="center" wrapText="1"/>
    </xf>
    <xf numFmtId="49" fontId="8" fillId="28" borderId="36" xfId="0" applyNumberFormat="1" applyFont="1" applyFill="1" applyBorder="1" applyAlignment="1">
      <alignment horizontal="center" vertical="center" wrapText="1"/>
    </xf>
    <xf numFmtId="49" fontId="8" fillId="28" borderId="33" xfId="0" applyNumberFormat="1" applyFont="1" applyFill="1" applyBorder="1" applyAlignment="1">
      <alignment horizontal="center" vertical="center" wrapText="1"/>
    </xf>
    <xf numFmtId="49" fontId="8" fillId="28" borderId="34" xfId="0" applyNumberFormat="1" applyFont="1" applyFill="1" applyBorder="1" applyAlignment="1">
      <alignment horizontal="center" vertical="center" wrapText="1"/>
    </xf>
    <xf numFmtId="0" fontId="0" fillId="0" borderId="36" xfId="0" applyBorder="1" applyAlignment="1">
      <alignment horizontal="center"/>
    </xf>
    <xf numFmtId="0" fontId="0" fillId="0" borderId="33" xfId="0" applyBorder="1" applyAlignment="1">
      <alignment horizontal="center"/>
    </xf>
    <xf numFmtId="0" fontId="0" fillId="0" borderId="34" xfId="0" applyBorder="1" applyAlignment="1">
      <alignment horizontal="center"/>
    </xf>
  </cellXfs>
  <cellStyles count="7">
    <cellStyle name="Comma" xfId="5" builtinId="3"/>
    <cellStyle name="Normal" xfId="0" builtinId="0"/>
    <cellStyle name="Normal 2" xfId="1" xr:uid="{00000000-0005-0000-0000-000002000000}"/>
    <cellStyle name="Normal 31" xfId="6" xr:uid="{00000000-0005-0000-0000-000003000000}"/>
    <cellStyle name="Normal 9" xfId="2" xr:uid="{00000000-0005-0000-0000-000004000000}"/>
    <cellStyle name="Normal 9 2" xfId="3" xr:uid="{00000000-0005-0000-0000-000005000000}"/>
    <cellStyle name="Percent" xfId="4" builtinId="5"/>
  </cellStyles>
  <dxfs count="1904">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5" tint="0.59996337778862885"/>
      </font>
      <fill>
        <patternFill>
          <bgColor rgb="FFFF0000"/>
        </patternFill>
      </fill>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theme="5" tint="0.59996337778862885"/>
      </font>
      <fill>
        <patternFill>
          <bgColor rgb="FFFF000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5" tint="0.59996337778862885"/>
      </font>
      <fill>
        <patternFill>
          <bgColor rgb="FFFF0000"/>
        </patternFill>
      </fill>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5" tint="0.59996337778862885"/>
      </font>
      <fill>
        <patternFill>
          <bgColor rgb="FFFF0000"/>
        </patternFill>
      </fill>
    </dxf>
    <dxf>
      <font>
        <color theme="5" tint="0.59996337778862885"/>
      </font>
      <fill>
        <patternFill>
          <bgColor rgb="FFFF0000"/>
        </patternFill>
      </fill>
    </dxf>
    <dxf>
      <font>
        <color theme="5" tint="0.59996337778862885"/>
      </font>
      <fill>
        <patternFill>
          <bgColor rgb="FFFF0000"/>
        </patternFill>
      </fill>
    </dxf>
    <dxf>
      <font>
        <color theme="5" tint="0.59996337778862885"/>
      </font>
      <fill>
        <patternFill>
          <bgColor rgb="FFFF0000"/>
        </patternFill>
      </fill>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fill>
        <patternFill>
          <bgColor rgb="FF00B050"/>
        </patternFill>
      </fill>
    </dxf>
    <dxf>
      <font>
        <color rgb="FF00B050"/>
      </font>
    </dxf>
    <dxf>
      <font>
        <color rgb="FFFF0000"/>
      </font>
    </dxf>
    <dxf>
      <font>
        <color rgb="FFFF0000"/>
      </font>
      <fill>
        <patternFill>
          <bgColor theme="5" tint="0.59996337778862885"/>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5" tint="0.59996337778862885"/>
      </font>
      <fill>
        <patternFill>
          <bgColor rgb="FFFF0000"/>
        </patternFill>
      </fill>
    </dxf>
    <dxf>
      <font>
        <color theme="5" tint="0.59996337778862885"/>
      </font>
      <fill>
        <patternFill>
          <bgColor rgb="FFFF0000"/>
        </patternFill>
      </fill>
    </dxf>
    <dxf>
      <font>
        <color theme="5" tint="0.59996337778862885"/>
      </font>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patternType="solid">
          <bgColor theme="5" tint="0.79998168889431442"/>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patternType="solid">
          <bgColor theme="5" tint="0.79998168889431442"/>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0000"/>
        </patternFill>
      </fill>
    </dxf>
    <dxf>
      <fill>
        <gradientFill degree="45">
          <stop position="0">
            <color rgb="FFFFC000"/>
          </stop>
          <stop position="1">
            <color rgb="FFFFFF00"/>
          </stop>
        </gradientFill>
      </fill>
    </dxf>
    <dxf>
      <fill>
        <patternFill>
          <bgColor theme="0" tint="-0.14996795556505021"/>
        </patternFill>
      </fill>
    </dxf>
    <dxf>
      <fill>
        <patternFill>
          <bgColor theme="9" tint="-0.24994659260841701"/>
        </patternFill>
      </fill>
    </dxf>
    <dxf>
      <fill>
        <patternFill>
          <bgColor theme="8" tint="0.59996337778862885"/>
        </patternFill>
      </fill>
    </dxf>
    <dxf>
      <fill>
        <gradientFill degree="45">
          <stop position="0">
            <color rgb="FFFFC000"/>
          </stop>
          <stop position="1">
            <color rgb="FFFFFF00"/>
          </stop>
        </gradientFill>
      </fill>
    </dxf>
    <dxf>
      <fill>
        <patternFill>
          <bgColor theme="0" tint="-0.24994659260841701"/>
        </patternFill>
      </fill>
    </dxf>
    <dxf>
      <fill>
        <patternFill>
          <bgColor rgb="FFFFCC66"/>
        </patternFill>
      </fill>
    </dxf>
    <dxf>
      <fill>
        <patternFill>
          <bgColor rgb="FF92D050"/>
        </patternFill>
      </fill>
    </dxf>
    <dxf>
      <fill>
        <patternFill>
          <bgColor rgb="FF92D050"/>
        </patternFill>
      </fill>
    </dxf>
    <dxf>
      <fill>
        <patternFill>
          <bgColor theme="4" tint="0.39994506668294322"/>
        </patternFill>
      </fill>
    </dxf>
    <dxf>
      <fill>
        <patternFill>
          <bgColor rgb="FFFFFF66"/>
        </patternFill>
      </fill>
    </dxf>
    <dxf>
      <fill>
        <patternFill>
          <bgColor theme="0" tint="-0.24994659260841701"/>
        </patternFill>
      </fill>
    </dxf>
    <dxf>
      <fill>
        <patternFill>
          <bgColor rgb="FFFFCC66"/>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mruColors>
      <color rgb="FF008000"/>
      <color rgb="FF00FF00"/>
      <color rgb="FF009900"/>
      <color rgb="FFFFFF66"/>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6.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5.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chartsheet" Target="chartsheets/sheet2.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7.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1928829007637523"/>
          <c:y val="2.3175162626520689E-2"/>
          <c:w val="0.87780929648694683"/>
          <c:h val="0.71603169265371114"/>
        </c:manualLayout>
      </c:layout>
      <c:lineChart>
        <c:grouping val="standard"/>
        <c:varyColors val="0"/>
        <c:dLbls>
          <c:showLegendKey val="0"/>
          <c:showVal val="0"/>
          <c:showCatName val="0"/>
          <c:showSerName val="0"/>
          <c:showPercent val="0"/>
          <c:showBubbleSize val="0"/>
        </c:dLbls>
        <c:marker val="1"/>
        <c:smooth val="0"/>
        <c:axId val="558205720"/>
        <c:axId val="558211208"/>
      </c:lineChart>
      <c:catAx>
        <c:axId val="558205720"/>
        <c:scaling>
          <c:orientation val="minMax"/>
        </c:scaling>
        <c:delete val="0"/>
        <c:axPos val="b"/>
        <c:majorGridlines/>
        <c:title>
          <c:tx>
            <c:rich>
              <a:bodyPr/>
              <a:lstStyle/>
              <a:p>
                <a:pPr>
                  <a:defRPr sz="1000" b="1" i="0" u="none" strike="noStrike" baseline="0">
                    <a:solidFill>
                      <a:srgbClr val="000000"/>
                    </a:solidFill>
                    <a:latin typeface="Calibri"/>
                    <a:ea typeface="Calibri"/>
                    <a:cs typeface="Calibri"/>
                  </a:defRPr>
                </a:pPr>
                <a:r>
                  <a:rPr lang="en-GB"/>
                  <a:t>CONTEXTUAL GROUPS</a:t>
                </a:r>
              </a:p>
            </c:rich>
          </c:tx>
          <c:overlay val="0"/>
        </c:title>
        <c:majorTickMark val="none"/>
        <c:minorTickMark val="none"/>
        <c:tickLblPos val="nextTo"/>
        <c:spPr>
          <a:noFill/>
          <a:ln w="22225" cap="flat" cmpd="sng" algn="ctr">
            <a:solidFill>
              <a:schemeClr val="dk1">
                <a:shade val="95000"/>
                <a:satMod val="105000"/>
              </a:schemeClr>
            </a:solidFill>
            <a:prstDash val="solid"/>
          </a:ln>
          <a:effectLst/>
        </c:spPr>
        <c:txPr>
          <a:bodyPr rot="0" vert="horz"/>
          <a:lstStyle/>
          <a:p>
            <a:pPr>
              <a:defRPr sz="1000" b="0" i="0" u="none" strike="noStrike" baseline="0">
                <a:solidFill>
                  <a:srgbClr val="000000"/>
                </a:solidFill>
                <a:latin typeface="Calibri"/>
                <a:ea typeface="Calibri"/>
                <a:cs typeface="Calibri"/>
              </a:defRPr>
            </a:pPr>
            <a:endParaRPr lang="en-US"/>
          </a:p>
        </c:txPr>
        <c:crossAx val="558211208"/>
        <c:crosses val="autoZero"/>
        <c:auto val="1"/>
        <c:lblAlgn val="ctr"/>
        <c:lblOffset val="100"/>
        <c:noMultiLvlLbl val="0"/>
      </c:catAx>
      <c:valAx>
        <c:axId val="558211208"/>
        <c:scaling>
          <c:orientation val="minMax"/>
        </c:scaling>
        <c:delete val="0"/>
        <c:axPos val="l"/>
        <c:majorGridlines/>
        <c:minorGridlines/>
        <c:title>
          <c:tx>
            <c:rich>
              <a:bodyPr/>
              <a:lstStyle/>
              <a:p>
                <a:pPr>
                  <a:defRPr sz="1000" b="1" i="0" u="none" strike="noStrike" baseline="0">
                    <a:solidFill>
                      <a:srgbClr val="000000"/>
                    </a:solidFill>
                    <a:latin typeface="Calibri"/>
                    <a:ea typeface="Calibri"/>
                    <a:cs typeface="Calibri"/>
                  </a:defRPr>
                </a:pPr>
                <a:r>
                  <a:rPr lang="en-GB"/>
                  <a:t>AVERAGE POINTS FROM TARGET (6 POINTS = 1 LEVEL, 2 POINTS = 1 SUBLEVEL)</a:t>
                </a:r>
              </a:p>
            </c:rich>
          </c:tx>
          <c:layout>
            <c:manualLayout>
              <c:xMode val="edge"/>
              <c:yMode val="edge"/>
              <c:x val="3.0329494381267849E-2"/>
              <c:y val="0.11371559746254288"/>
            </c:manualLayout>
          </c:layout>
          <c:overlay val="0"/>
        </c:title>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8205720"/>
        <c:crosses val="autoZero"/>
        <c:crossBetween val="between"/>
        <c:majorUnit val="6"/>
        <c:minorUnit val="2"/>
      </c:valAx>
      <c:dTable>
        <c:showHorzBorder val="1"/>
        <c:showVertBorder val="1"/>
        <c:showOutline val="1"/>
        <c:showKeys val="0"/>
        <c:txPr>
          <a:bodyPr/>
          <a:lstStyle/>
          <a:p>
            <a:pPr>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100" b="1" i="0" u="none" strike="noStrike" baseline="0">
                <a:solidFill>
                  <a:srgbClr val="000000"/>
                </a:solidFill>
                <a:latin typeface="Calibri"/>
                <a:ea typeface="Calibri"/>
                <a:cs typeface="Calibri"/>
              </a:defRPr>
            </a:pPr>
            <a:r>
              <a:rPr lang="en-GB" sz="1100"/>
              <a:t>YEAR 11 STUDENT PROGRESS MONITORING  - GROUP DISTANCE FROM EST.</a:t>
            </a:r>
            <a:r>
              <a:rPr lang="en-GB" sz="1100" baseline="0"/>
              <a:t> A8 POINTS/ENTRY </a:t>
            </a:r>
            <a:r>
              <a:rPr lang="en-GB" sz="1100"/>
              <a:t>(UPDATED EVERY HALF TERM)</a:t>
            </a:r>
          </a:p>
        </c:rich>
      </c:tx>
      <c:overlay val="0"/>
    </c:title>
    <c:autoTitleDeleted val="0"/>
    <c:plotArea>
      <c:layout/>
      <c:stockChart>
        <c:ser>
          <c:idx val="2"/>
          <c:order val="0"/>
          <c:tx>
            <c:v>GROUP AVERAGE</c:v>
          </c:tx>
          <c:spPr>
            <a:ln w="47625">
              <a:noFill/>
            </a:ln>
          </c:spPr>
          <c:dLbls>
            <c:spPr>
              <a:noFill/>
              <a:ln w="25400">
                <a:noFill/>
              </a:ln>
            </c:spPr>
            <c:txPr>
              <a:bodyPr wrap="square" lIns="38100" tIns="19050" rIns="38100" bIns="19050" anchor="ctr">
                <a:spAutoFit/>
              </a:bodyPr>
              <a:lstStyle/>
              <a:p>
                <a:pPr>
                  <a:defRPr sz="1000" b="1"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[7]GROUPDISTRIBUTION!$B$238:$B$255</c:f>
              <c:strCache>
                <c:ptCount val="18"/>
                <c:pt idx="0">
                  <c:v>YEAR 11</c:v>
                </c:pt>
                <c:pt idx="1">
                  <c:v>GIRLS </c:v>
                </c:pt>
                <c:pt idx="2">
                  <c:v>BOYS</c:v>
                </c:pt>
                <c:pt idx="3">
                  <c:v>FSM</c:v>
                </c:pt>
                <c:pt idx="4">
                  <c:v>NOT FSM</c:v>
                </c:pt>
                <c:pt idx="5">
                  <c:v>PP</c:v>
                </c:pt>
                <c:pt idx="6">
                  <c:v>NON PP</c:v>
                </c:pt>
                <c:pt idx="7">
                  <c:v>LAC</c:v>
                </c:pt>
                <c:pt idx="8">
                  <c:v>NON LAC</c:v>
                </c:pt>
                <c:pt idx="9">
                  <c:v>PA-L</c:v>
                </c:pt>
                <c:pt idx="10">
                  <c:v>PA-M</c:v>
                </c:pt>
                <c:pt idx="11">
                  <c:v>PA-H</c:v>
                </c:pt>
                <c:pt idx="12">
                  <c:v>BME</c:v>
                </c:pt>
                <c:pt idx="13">
                  <c:v>WBRI</c:v>
                </c:pt>
                <c:pt idx="14">
                  <c:v>SEN - K&amp;E</c:v>
                </c:pt>
                <c:pt idx="15">
                  <c:v>SEN - K&amp;E&amp;M</c:v>
                </c:pt>
                <c:pt idx="16">
                  <c:v>No SEN</c:v>
                </c:pt>
                <c:pt idx="17">
                  <c:v>ADDITIONAL COLUMN</c:v>
                </c:pt>
              </c:strCache>
            </c:strRef>
          </c:cat>
          <c:val>
            <c:numRef>
              <c:f>GROUPDISTRIBUTION!$E$238:$E$254</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5E46-4156-BE3D-9DEB22FAFA03}"/>
            </c:ext>
          </c:extLst>
        </c:ser>
        <c:ser>
          <c:idx val="0"/>
          <c:order val="1"/>
          <c:tx>
            <c:strRef>
              <c:f>GROUPDISTRIBUTION!$C$237</c:f>
              <c:strCache>
                <c:ptCount val="1"/>
                <c:pt idx="0">
                  <c:v>HIGH </c:v>
                </c:pt>
              </c:strCache>
            </c:strRef>
          </c:tx>
          <c:spPr>
            <a:ln w="47625">
              <a:noFill/>
            </a:ln>
          </c:spPr>
          <c:marker>
            <c:symbol val="none"/>
          </c:marker>
          <c:cat>
            <c:strRef>
              <c:f>[7]GROUPDISTRIBUTION!$B$238:$B$255</c:f>
              <c:strCache>
                <c:ptCount val="18"/>
                <c:pt idx="0">
                  <c:v>YEAR 11</c:v>
                </c:pt>
                <c:pt idx="1">
                  <c:v>GIRLS </c:v>
                </c:pt>
                <c:pt idx="2">
                  <c:v>BOYS</c:v>
                </c:pt>
                <c:pt idx="3">
                  <c:v>FSM</c:v>
                </c:pt>
                <c:pt idx="4">
                  <c:v>NOT FSM</c:v>
                </c:pt>
                <c:pt idx="5">
                  <c:v>PP</c:v>
                </c:pt>
                <c:pt idx="6">
                  <c:v>NON PP</c:v>
                </c:pt>
                <c:pt idx="7">
                  <c:v>LAC</c:v>
                </c:pt>
                <c:pt idx="8">
                  <c:v>NON LAC</c:v>
                </c:pt>
                <c:pt idx="9">
                  <c:v>PA-L</c:v>
                </c:pt>
                <c:pt idx="10">
                  <c:v>PA-M</c:v>
                </c:pt>
                <c:pt idx="11">
                  <c:v>PA-H</c:v>
                </c:pt>
                <c:pt idx="12">
                  <c:v>BME</c:v>
                </c:pt>
                <c:pt idx="13">
                  <c:v>WBRI</c:v>
                </c:pt>
                <c:pt idx="14">
                  <c:v>SEN - K&amp;E</c:v>
                </c:pt>
                <c:pt idx="15">
                  <c:v>SEN - K&amp;E&amp;M</c:v>
                </c:pt>
                <c:pt idx="16">
                  <c:v>No SEN</c:v>
                </c:pt>
                <c:pt idx="17">
                  <c:v>ADDITIONAL COLUMN</c:v>
                </c:pt>
              </c:strCache>
            </c:strRef>
          </c:cat>
          <c:val>
            <c:numRef>
              <c:f>GROUPDISTRIBUTION!$C$238:$C$255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1-5E46-4156-BE3D-9DEB22FAFA03}"/>
            </c:ext>
          </c:extLst>
        </c:ser>
        <c:ser>
          <c:idx val="1"/>
          <c:order val="2"/>
          <c:tx>
            <c:strRef>
              <c:f>GROUPDISTRIBUTION!$D$237</c:f>
              <c:strCache>
                <c:ptCount val="1"/>
                <c:pt idx="0">
                  <c:v>LOW</c:v>
                </c:pt>
              </c:strCache>
            </c:strRef>
          </c:tx>
          <c:spPr>
            <a:ln w="47625">
              <a:noFill/>
            </a:ln>
          </c:spPr>
          <c:marker>
            <c:symbol val="none"/>
          </c:marker>
          <c:cat>
            <c:strRef>
              <c:f>[7]GROUPDISTRIBUTION!$B$238:$B$255</c:f>
              <c:strCache>
                <c:ptCount val="18"/>
                <c:pt idx="0">
                  <c:v>YEAR 11</c:v>
                </c:pt>
                <c:pt idx="1">
                  <c:v>GIRLS </c:v>
                </c:pt>
                <c:pt idx="2">
                  <c:v>BOYS</c:v>
                </c:pt>
                <c:pt idx="3">
                  <c:v>FSM</c:v>
                </c:pt>
                <c:pt idx="4">
                  <c:v>NOT FSM</c:v>
                </c:pt>
                <c:pt idx="5">
                  <c:v>PP</c:v>
                </c:pt>
                <c:pt idx="6">
                  <c:v>NON PP</c:v>
                </c:pt>
                <c:pt idx="7">
                  <c:v>LAC</c:v>
                </c:pt>
                <c:pt idx="8">
                  <c:v>NON LAC</c:v>
                </c:pt>
                <c:pt idx="9">
                  <c:v>PA-L</c:v>
                </c:pt>
                <c:pt idx="10">
                  <c:v>PA-M</c:v>
                </c:pt>
                <c:pt idx="11">
                  <c:v>PA-H</c:v>
                </c:pt>
                <c:pt idx="12">
                  <c:v>BME</c:v>
                </c:pt>
                <c:pt idx="13">
                  <c:v>WBRI</c:v>
                </c:pt>
                <c:pt idx="14">
                  <c:v>SEN - K&amp;E</c:v>
                </c:pt>
                <c:pt idx="15">
                  <c:v>SEN - K&amp;E&amp;M</c:v>
                </c:pt>
                <c:pt idx="16">
                  <c:v>No SEN</c:v>
                </c:pt>
                <c:pt idx="17">
                  <c:v>ADDITIONAL COLUMN</c:v>
                </c:pt>
              </c:strCache>
            </c:strRef>
          </c:cat>
          <c:val>
            <c:numRef>
              <c:f>GROUPDISTRIBUTION!$D$238:$D$255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5E46-4156-BE3D-9DEB22FAFA03}"/>
            </c:ext>
          </c:extLst>
        </c:ser>
        <c:dLbls>
          <c:showLegendKey val="0"/>
          <c:showVal val="0"/>
          <c:showCatName val="0"/>
          <c:showSerName val="0"/>
          <c:showPercent val="0"/>
          <c:showBubbleSize val="0"/>
        </c:dLbls>
        <c:hiLowLines>
          <c:spPr>
            <a:ln w="25400">
              <a:headEnd type="oval"/>
              <a:tailEnd type="oval"/>
            </a:ln>
          </c:spPr>
        </c:hiLowLines>
        <c:axId val="558204544"/>
        <c:axId val="558206112"/>
      </c:stockChart>
      <c:stockChart>
        <c:ser>
          <c:idx val="3"/>
          <c:order val="3"/>
          <c:tx>
            <c:v>GROUP SIZE</c:v>
          </c:tx>
          <c:spPr>
            <a:ln w="47625">
              <a:noFill/>
            </a:ln>
          </c:spPr>
          <c:marker>
            <c:symbol val="none"/>
          </c:marker>
          <c:val>
            <c:numRef>
              <c:f>GROUPDISTRIBUTION!$I$238:$I$254</c:f>
              <c:numCache>
                <c:formatCode>General</c:formatCode>
                <c:ptCount val="17"/>
                <c:pt idx="0">
                  <c:v>213</c:v>
                </c:pt>
                <c:pt idx="1">
                  <c:v>125</c:v>
                </c:pt>
                <c:pt idx="2">
                  <c:v>88</c:v>
                </c:pt>
                <c:pt idx="3">
                  <c:v>30</c:v>
                </c:pt>
                <c:pt idx="4">
                  <c:v>183</c:v>
                </c:pt>
                <c:pt idx="5">
                  <c:v>36</c:v>
                </c:pt>
                <c:pt idx="6">
                  <c:v>177</c:v>
                </c:pt>
                <c:pt idx="7">
                  <c:v>1</c:v>
                </c:pt>
                <c:pt idx="8">
                  <c:v>212</c:v>
                </c:pt>
                <c:pt idx="9">
                  <c:v>26</c:v>
                </c:pt>
                <c:pt idx="10">
                  <c:v>115</c:v>
                </c:pt>
                <c:pt idx="11">
                  <c:v>65</c:v>
                </c:pt>
                <c:pt idx="12">
                  <c:v>92</c:v>
                </c:pt>
                <c:pt idx="13">
                  <c:v>121</c:v>
                </c:pt>
                <c:pt idx="14">
                  <c:v>11</c:v>
                </c:pt>
                <c:pt idx="15">
                  <c:v>11</c:v>
                </c:pt>
                <c:pt idx="16">
                  <c:v>202</c:v>
                </c:pt>
              </c:numCache>
            </c:numRef>
          </c:val>
          <c:smooth val="0"/>
          <c:extLst>
            <c:ext xmlns:c16="http://schemas.microsoft.com/office/drawing/2014/chart" uri="{C3380CC4-5D6E-409C-BE32-E72D297353CC}">
              <c16:uniqueId val="{00000003-5E46-4156-BE3D-9DEB22FAFA03}"/>
            </c:ext>
          </c:extLst>
        </c:ser>
        <c:dLbls>
          <c:showLegendKey val="0"/>
          <c:showVal val="0"/>
          <c:showCatName val="0"/>
          <c:showSerName val="0"/>
          <c:showPercent val="0"/>
          <c:showBubbleSize val="0"/>
        </c:dLbls>
        <c:axId val="643381872"/>
        <c:axId val="643380232"/>
      </c:stockChart>
      <c:catAx>
        <c:axId val="558204544"/>
        <c:scaling>
          <c:orientation val="minMax"/>
        </c:scaling>
        <c:delete val="0"/>
        <c:axPos val="b"/>
        <c:minorGridlines>
          <c:spPr>
            <a:ln w="15875"/>
          </c:spPr>
        </c:minorGridlines>
        <c:numFmt formatCode="General" sourceLinked="1"/>
        <c:majorTickMark val="out"/>
        <c:minorTickMark val="none"/>
        <c:tickLblPos val="nextTo"/>
        <c:spPr>
          <a:ln w="22225">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558206112"/>
        <c:crosses val="autoZero"/>
        <c:auto val="1"/>
        <c:lblAlgn val="ctr"/>
        <c:lblOffset val="100"/>
        <c:noMultiLvlLbl val="0"/>
      </c:catAx>
      <c:valAx>
        <c:axId val="558206112"/>
        <c:scaling>
          <c:orientation val="minMax"/>
        </c:scaling>
        <c:delete val="0"/>
        <c:axPos val="l"/>
        <c:min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58204544"/>
        <c:crosses val="autoZero"/>
        <c:crossBetween val="between"/>
      </c:valAx>
      <c:valAx>
        <c:axId val="643380232"/>
        <c:scaling>
          <c:orientation val="minMax"/>
        </c:scaling>
        <c:delete val="0"/>
        <c:axPos val="r"/>
        <c:numFmt formatCode="General" sourceLinked="1"/>
        <c:majorTickMark val="out"/>
        <c:minorTickMark val="none"/>
        <c:tickLblPos val="none"/>
        <c:crossAx val="643381872"/>
        <c:crosses val="max"/>
        <c:crossBetween val="between"/>
      </c:valAx>
      <c:catAx>
        <c:axId val="643381872"/>
        <c:scaling>
          <c:orientation val="minMax"/>
        </c:scaling>
        <c:delete val="1"/>
        <c:axPos val="b"/>
        <c:majorTickMark val="out"/>
        <c:minorTickMark val="none"/>
        <c:tickLblPos val="nextTo"/>
        <c:crossAx val="643380232"/>
        <c:crosses val="autoZero"/>
        <c:auto val="1"/>
        <c:lblAlgn val="ctr"/>
        <c:lblOffset val="100"/>
        <c:noMultiLvlLbl val="0"/>
      </c:catAx>
      <c:dTable>
        <c:showHorzBorder val="1"/>
        <c:showVertBorder val="1"/>
        <c:showOutline val="1"/>
        <c:showKeys val="0"/>
        <c:txPr>
          <a:bodyPr/>
          <a:lstStyle/>
          <a:p>
            <a:pPr rtl="0">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A2L FREQUENCY GRAPH</a:t>
            </a:r>
          </a:p>
        </c:rich>
      </c:tx>
      <c:layout>
        <c:manualLayout>
          <c:xMode val="edge"/>
          <c:yMode val="edge"/>
          <c:x val="0.44553980394211212"/>
          <c:y val="1.2527225305628005E-2"/>
        </c:manualLayout>
      </c:layout>
      <c:overlay val="0"/>
    </c:title>
    <c:autoTitleDeleted val="0"/>
    <c:plotArea>
      <c:layout/>
      <c:barChart>
        <c:barDir val="col"/>
        <c:grouping val="clustered"/>
        <c:varyColors val="0"/>
        <c:ser>
          <c:idx val="0"/>
          <c:order val="0"/>
          <c:tx>
            <c:strRef>
              <c:f>'A2L SUMMARY'!$B$3</c:f>
              <c:strCache>
                <c:ptCount val="1"/>
                <c:pt idx="0">
                  <c:v>Outstanding</c:v>
                </c:pt>
              </c:strCache>
            </c:strRef>
          </c:tx>
          <c:spPr>
            <a:solidFill>
              <a:srgbClr val="008000"/>
            </a:solidFill>
          </c:spPr>
          <c:invertIfNegative val="0"/>
          <c:cat>
            <c:strRef>
              <c:f>'A2L SUMMARY'!$C$2:$F$2</c:f>
              <c:strCache>
                <c:ptCount val="4"/>
                <c:pt idx="0">
                  <c:v>M1</c:v>
                </c:pt>
                <c:pt idx="1">
                  <c:v>M2</c:v>
                </c:pt>
                <c:pt idx="2">
                  <c:v>M3</c:v>
                </c:pt>
                <c:pt idx="3">
                  <c:v>M4</c:v>
                </c:pt>
              </c:strCache>
            </c:strRef>
          </c:cat>
          <c:val>
            <c:numRef>
              <c:f>'A2L SUMMARY'!$C$3:$F$3</c:f>
              <c:numCache>
                <c:formatCode>General</c:formatCode>
                <c:ptCount val="4"/>
                <c:pt idx="0">
                  <c:v>289</c:v>
                </c:pt>
              </c:numCache>
            </c:numRef>
          </c:val>
          <c:extLst>
            <c:ext xmlns:c16="http://schemas.microsoft.com/office/drawing/2014/chart" uri="{C3380CC4-5D6E-409C-BE32-E72D297353CC}">
              <c16:uniqueId val="{00000000-B919-4D54-AE8C-AD17EEE38472}"/>
            </c:ext>
          </c:extLst>
        </c:ser>
        <c:ser>
          <c:idx val="1"/>
          <c:order val="1"/>
          <c:tx>
            <c:strRef>
              <c:f>'A2L SUMMARY'!$B$4</c:f>
              <c:strCache>
                <c:ptCount val="1"/>
                <c:pt idx="0">
                  <c:v>Good</c:v>
                </c:pt>
              </c:strCache>
            </c:strRef>
          </c:tx>
          <c:spPr>
            <a:solidFill>
              <a:srgbClr val="00FF00"/>
            </a:solidFill>
          </c:spPr>
          <c:invertIfNegative val="0"/>
          <c:cat>
            <c:strRef>
              <c:f>'A2L SUMMARY'!$C$2:$F$2</c:f>
              <c:strCache>
                <c:ptCount val="4"/>
                <c:pt idx="0">
                  <c:v>M1</c:v>
                </c:pt>
                <c:pt idx="1">
                  <c:v>M2</c:v>
                </c:pt>
                <c:pt idx="2">
                  <c:v>M3</c:v>
                </c:pt>
                <c:pt idx="3">
                  <c:v>M4</c:v>
                </c:pt>
              </c:strCache>
            </c:strRef>
          </c:cat>
          <c:val>
            <c:numRef>
              <c:f>'A2L SUMMARY'!$C$4:$F$4</c:f>
              <c:numCache>
                <c:formatCode>General</c:formatCode>
                <c:ptCount val="4"/>
                <c:pt idx="0">
                  <c:v>1420</c:v>
                </c:pt>
              </c:numCache>
            </c:numRef>
          </c:val>
          <c:extLst>
            <c:ext xmlns:c16="http://schemas.microsoft.com/office/drawing/2014/chart" uri="{C3380CC4-5D6E-409C-BE32-E72D297353CC}">
              <c16:uniqueId val="{00000001-B919-4D54-AE8C-AD17EEE38472}"/>
            </c:ext>
          </c:extLst>
        </c:ser>
        <c:ser>
          <c:idx val="2"/>
          <c:order val="2"/>
          <c:tx>
            <c:strRef>
              <c:f>'A2L SUMMARY'!$B$5</c:f>
              <c:strCache>
                <c:ptCount val="1"/>
                <c:pt idx="0">
                  <c:v>N2Improve - Engagement</c:v>
                </c:pt>
              </c:strCache>
            </c:strRef>
          </c:tx>
          <c:spPr>
            <a:solidFill>
              <a:srgbClr val="FFFF00"/>
            </a:solidFill>
          </c:spPr>
          <c:invertIfNegative val="0"/>
          <c:cat>
            <c:strRef>
              <c:f>'A2L SUMMARY'!$C$2:$F$2</c:f>
              <c:strCache>
                <c:ptCount val="4"/>
                <c:pt idx="0">
                  <c:v>M1</c:v>
                </c:pt>
                <c:pt idx="1">
                  <c:v>M2</c:v>
                </c:pt>
                <c:pt idx="2">
                  <c:v>M3</c:v>
                </c:pt>
                <c:pt idx="3">
                  <c:v>M4</c:v>
                </c:pt>
              </c:strCache>
            </c:strRef>
          </c:cat>
          <c:val>
            <c:numRef>
              <c:f>'A2L SUMMARY'!$C$5:$F$5</c:f>
              <c:numCache>
                <c:formatCode>General</c:formatCode>
                <c:ptCount val="4"/>
                <c:pt idx="0">
                  <c:v>82</c:v>
                </c:pt>
              </c:numCache>
            </c:numRef>
          </c:val>
          <c:extLst>
            <c:ext xmlns:c16="http://schemas.microsoft.com/office/drawing/2014/chart" uri="{C3380CC4-5D6E-409C-BE32-E72D297353CC}">
              <c16:uniqueId val="{00000002-B919-4D54-AE8C-AD17EEE38472}"/>
            </c:ext>
          </c:extLst>
        </c:ser>
        <c:ser>
          <c:idx val="3"/>
          <c:order val="3"/>
          <c:tx>
            <c:strRef>
              <c:f>'A2L SUMMARY'!$B$6</c:f>
              <c:strCache>
                <c:ptCount val="1"/>
                <c:pt idx="0">
                  <c:v>N2Improve - Community Conduct</c:v>
                </c:pt>
              </c:strCache>
            </c:strRef>
          </c:tx>
          <c:spPr>
            <a:solidFill>
              <a:schemeClr val="accent6">
                <a:lumMod val="40000"/>
                <a:lumOff val="60000"/>
              </a:schemeClr>
            </a:solidFill>
          </c:spPr>
          <c:invertIfNegative val="0"/>
          <c:cat>
            <c:strRef>
              <c:f>'A2L SUMMARY'!$C$2:$F$2</c:f>
              <c:strCache>
                <c:ptCount val="4"/>
                <c:pt idx="0">
                  <c:v>M1</c:v>
                </c:pt>
                <c:pt idx="1">
                  <c:v>M2</c:v>
                </c:pt>
                <c:pt idx="2">
                  <c:v>M3</c:v>
                </c:pt>
                <c:pt idx="3">
                  <c:v>M4</c:v>
                </c:pt>
              </c:strCache>
            </c:strRef>
          </c:cat>
          <c:val>
            <c:numRef>
              <c:f>'A2L SUMMARY'!$C$6:$F$6</c:f>
              <c:numCache>
                <c:formatCode>General</c:formatCode>
                <c:ptCount val="4"/>
                <c:pt idx="0">
                  <c:v>26</c:v>
                </c:pt>
              </c:numCache>
            </c:numRef>
          </c:val>
          <c:extLst>
            <c:ext xmlns:c16="http://schemas.microsoft.com/office/drawing/2014/chart" uri="{C3380CC4-5D6E-409C-BE32-E72D297353CC}">
              <c16:uniqueId val="{00000000-86CE-4DC8-8791-53940A4A5066}"/>
            </c:ext>
          </c:extLst>
        </c:ser>
        <c:ser>
          <c:idx val="4"/>
          <c:order val="4"/>
          <c:tx>
            <c:strRef>
              <c:f>'A2L SUMMARY'!$B$7</c:f>
              <c:strCache>
                <c:ptCount val="1"/>
                <c:pt idx="0">
                  <c:v>N2Improve - Personal Org.</c:v>
                </c:pt>
              </c:strCache>
            </c:strRef>
          </c:tx>
          <c:spPr>
            <a:solidFill>
              <a:schemeClr val="accent6"/>
            </a:solidFill>
          </c:spPr>
          <c:invertIfNegative val="0"/>
          <c:cat>
            <c:strRef>
              <c:f>'A2L SUMMARY'!$C$2:$F$2</c:f>
              <c:strCache>
                <c:ptCount val="4"/>
                <c:pt idx="0">
                  <c:v>M1</c:v>
                </c:pt>
                <c:pt idx="1">
                  <c:v>M2</c:v>
                </c:pt>
                <c:pt idx="2">
                  <c:v>M3</c:v>
                </c:pt>
                <c:pt idx="3">
                  <c:v>M4</c:v>
                </c:pt>
              </c:strCache>
            </c:strRef>
          </c:cat>
          <c:val>
            <c:numRef>
              <c:f>'A2L SUMMARY'!$C$7:$F$7</c:f>
              <c:numCache>
                <c:formatCode>General</c:formatCode>
                <c:ptCount val="4"/>
                <c:pt idx="0">
                  <c:v>50</c:v>
                </c:pt>
              </c:numCache>
            </c:numRef>
          </c:val>
          <c:extLst>
            <c:ext xmlns:c16="http://schemas.microsoft.com/office/drawing/2014/chart" uri="{C3380CC4-5D6E-409C-BE32-E72D297353CC}">
              <c16:uniqueId val="{00000001-86CE-4DC8-8791-53940A4A5066}"/>
            </c:ext>
          </c:extLst>
        </c:ser>
        <c:ser>
          <c:idx val="5"/>
          <c:order val="5"/>
          <c:tx>
            <c:strRef>
              <c:f>'A2L SUMMARY'!$B$8</c:f>
              <c:strCache>
                <c:ptCount val="1"/>
                <c:pt idx="0">
                  <c:v>Serious Conc - Engagement</c:v>
                </c:pt>
              </c:strCache>
            </c:strRef>
          </c:tx>
          <c:spPr>
            <a:solidFill>
              <a:schemeClr val="accent2">
                <a:lumMod val="60000"/>
                <a:lumOff val="40000"/>
              </a:schemeClr>
            </a:solidFill>
          </c:spPr>
          <c:invertIfNegative val="0"/>
          <c:cat>
            <c:strRef>
              <c:f>'A2L SUMMARY'!$C$2:$F$2</c:f>
              <c:strCache>
                <c:ptCount val="4"/>
                <c:pt idx="0">
                  <c:v>M1</c:v>
                </c:pt>
                <c:pt idx="1">
                  <c:v>M2</c:v>
                </c:pt>
                <c:pt idx="2">
                  <c:v>M3</c:v>
                </c:pt>
                <c:pt idx="3">
                  <c:v>M4</c:v>
                </c:pt>
              </c:strCache>
            </c:strRef>
          </c:cat>
          <c:val>
            <c:numRef>
              <c:f>'A2L SUMMARY'!$C$8:$F$8</c:f>
              <c:numCache>
                <c:formatCode>General</c:formatCode>
                <c:ptCount val="4"/>
                <c:pt idx="0">
                  <c:v>13</c:v>
                </c:pt>
              </c:numCache>
            </c:numRef>
          </c:val>
          <c:extLst>
            <c:ext xmlns:c16="http://schemas.microsoft.com/office/drawing/2014/chart" uri="{C3380CC4-5D6E-409C-BE32-E72D297353CC}">
              <c16:uniqueId val="{00000002-86CE-4DC8-8791-53940A4A5066}"/>
            </c:ext>
          </c:extLst>
        </c:ser>
        <c:ser>
          <c:idx val="6"/>
          <c:order val="6"/>
          <c:tx>
            <c:strRef>
              <c:f>'A2L SUMMARY'!$B$9</c:f>
              <c:strCache>
                <c:ptCount val="1"/>
                <c:pt idx="0">
                  <c:v>Serious Conc - Comm. Concern</c:v>
                </c:pt>
              </c:strCache>
            </c:strRef>
          </c:tx>
          <c:spPr>
            <a:solidFill>
              <a:srgbClr val="FF0000"/>
            </a:solidFill>
          </c:spPr>
          <c:invertIfNegative val="0"/>
          <c:cat>
            <c:strRef>
              <c:f>'A2L SUMMARY'!$C$2:$F$2</c:f>
              <c:strCache>
                <c:ptCount val="4"/>
                <c:pt idx="0">
                  <c:v>M1</c:v>
                </c:pt>
                <c:pt idx="1">
                  <c:v>M2</c:v>
                </c:pt>
                <c:pt idx="2">
                  <c:v>M3</c:v>
                </c:pt>
                <c:pt idx="3">
                  <c:v>M4</c:v>
                </c:pt>
              </c:strCache>
            </c:strRef>
          </c:cat>
          <c:val>
            <c:numRef>
              <c:f>'A2L SUMMARY'!$C$9:$F$9</c:f>
              <c:numCache>
                <c:formatCode>General</c:formatCode>
                <c:ptCount val="4"/>
                <c:pt idx="0">
                  <c:v>8</c:v>
                </c:pt>
              </c:numCache>
            </c:numRef>
          </c:val>
          <c:extLst>
            <c:ext xmlns:c16="http://schemas.microsoft.com/office/drawing/2014/chart" uri="{C3380CC4-5D6E-409C-BE32-E72D297353CC}">
              <c16:uniqueId val="{00000003-86CE-4DC8-8791-53940A4A5066}"/>
            </c:ext>
          </c:extLst>
        </c:ser>
        <c:ser>
          <c:idx val="7"/>
          <c:order val="7"/>
          <c:tx>
            <c:strRef>
              <c:f>'A2L SUMMARY'!$B$10</c:f>
              <c:strCache>
                <c:ptCount val="1"/>
                <c:pt idx="0">
                  <c:v>Serious Conc - Personal Org.</c:v>
                </c:pt>
              </c:strCache>
            </c:strRef>
          </c:tx>
          <c:invertIfNegative val="0"/>
          <c:cat>
            <c:strRef>
              <c:f>'A2L SUMMARY'!$C$2:$F$2</c:f>
              <c:strCache>
                <c:ptCount val="4"/>
                <c:pt idx="0">
                  <c:v>M1</c:v>
                </c:pt>
                <c:pt idx="1">
                  <c:v>M2</c:v>
                </c:pt>
                <c:pt idx="2">
                  <c:v>M3</c:v>
                </c:pt>
                <c:pt idx="3">
                  <c:v>M4</c:v>
                </c:pt>
              </c:strCache>
            </c:strRef>
          </c:cat>
          <c:val>
            <c:numRef>
              <c:f>'A2L SUMMARY'!$C$10:$F$10</c:f>
              <c:numCache>
                <c:formatCode>General</c:formatCode>
                <c:ptCount val="4"/>
                <c:pt idx="0">
                  <c:v>3</c:v>
                </c:pt>
              </c:numCache>
            </c:numRef>
          </c:val>
          <c:extLst>
            <c:ext xmlns:c16="http://schemas.microsoft.com/office/drawing/2014/chart" uri="{C3380CC4-5D6E-409C-BE32-E72D297353CC}">
              <c16:uniqueId val="{00000004-86CE-4DC8-8791-53940A4A5066}"/>
            </c:ext>
          </c:extLst>
        </c:ser>
        <c:dLbls>
          <c:showLegendKey val="0"/>
          <c:showVal val="0"/>
          <c:showCatName val="0"/>
          <c:showSerName val="0"/>
          <c:showPercent val="0"/>
          <c:showBubbleSize val="0"/>
        </c:dLbls>
        <c:gapWidth val="150"/>
        <c:axId val="450222592"/>
        <c:axId val="450224552"/>
      </c:barChart>
      <c:catAx>
        <c:axId val="450222592"/>
        <c:scaling>
          <c:orientation val="minMax"/>
        </c:scaling>
        <c:delete val="0"/>
        <c:axPos val="b"/>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0224552"/>
        <c:crosses val="autoZero"/>
        <c:auto val="1"/>
        <c:lblAlgn val="ctr"/>
        <c:lblOffset val="100"/>
        <c:noMultiLvlLbl val="0"/>
      </c:catAx>
      <c:valAx>
        <c:axId val="450224552"/>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NUMBER OF GRADES</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0222592"/>
        <c:crosses val="autoZero"/>
        <c:crossBetween val="between"/>
      </c:valAx>
      <c:dTable>
        <c:showHorzBorder val="1"/>
        <c:showVertBorder val="1"/>
        <c:showOutline val="1"/>
        <c:showKeys val="1"/>
      </c:dTable>
    </c:plotArea>
    <c:legend>
      <c:legendPos val="t"/>
      <c:overlay val="0"/>
      <c:txPr>
        <a:bodyPr/>
        <a:lstStyle/>
        <a:p>
          <a:pPr>
            <a:defRPr sz="128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2">
    <tabColor rgb="FF92D050"/>
  </sheetPr>
  <sheetViews>
    <sheetView zoomScale="12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9"/>
  <sheetViews>
    <sheetView zoomScale="110" workbookViewId="0"/>
  </sheetViews>
  <customSheetViews>
    <customSheetView guid="{D8C81B0B-BAF0-475C-B016-87D4C3E60B63}" scale="80">
      <pageMargins left="0.7" right="0.7" top="0.75" bottom="0.75" header="0.3" footer="0.3"/>
    </customSheetView>
    <customSheetView guid="{AB72AB40-A0C1-4CA4-B3F4-70E07051F213}" scale="80">
      <pageMargins left="0.7" right="0.7" top="0.75" bottom="0.75" header="0.3" footer="0.3"/>
    </customSheetView>
  </customSheetViews>
  <pageMargins left="0.7" right="0.7" top="0.75" bottom="0.75" header="0.3" footer="0.3"/>
  <drawing r:id="rId1"/>
</chartsheet>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9526</xdr:colOff>
      <xdr:row>7</xdr:row>
      <xdr:rowOff>76201</xdr:rowOff>
    </xdr:from>
    <xdr:to>
      <xdr:col>7</xdr:col>
      <xdr:colOff>600076</xdr:colOff>
      <xdr:row>9</xdr:row>
      <xdr:rowOff>9525</xdr:rowOff>
    </xdr:to>
    <xdr:sp macro="[0]!GOTO1" textlink="">
      <xdr:nvSpPr>
        <xdr:cNvPr id="5" name="Folded Corner 4">
          <a:extLst>
            <a:ext uri="{FF2B5EF4-FFF2-40B4-BE49-F238E27FC236}">
              <a16:creationId xmlns:a16="http://schemas.microsoft.com/office/drawing/2014/main" id="{00000000-0008-0000-0000-000005000000}"/>
            </a:ext>
          </a:extLst>
        </xdr:cNvPr>
        <xdr:cNvSpPr/>
      </xdr:nvSpPr>
      <xdr:spPr>
        <a:xfrm>
          <a:off x="619126" y="1123951"/>
          <a:ext cx="3638550" cy="314324"/>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0" cap="none" spc="0">
              <a:ln w="0"/>
              <a:solidFill>
                <a:schemeClr val="tx1"/>
              </a:solidFill>
              <a:effectLst>
                <a:outerShdw blurRad="38100" dist="19050" dir="2700000" algn="tl" rotWithShape="0">
                  <a:schemeClr val="dk1">
                    <a:alpha val="40000"/>
                  </a:schemeClr>
                </a:outerShdw>
              </a:effectLst>
            </a:rPr>
            <a:t>by</a:t>
          </a:r>
          <a:r>
            <a:rPr lang="en-GB" sz="1400" b="1" cap="none" spc="0">
              <a:ln w="0"/>
              <a:solidFill>
                <a:schemeClr val="tx1"/>
              </a:solidFill>
              <a:effectLst>
                <a:outerShdw blurRad="38100" dist="19050" dir="2700000" algn="tl" rotWithShape="0">
                  <a:schemeClr val="dk1">
                    <a:alpha val="40000"/>
                  </a:schemeClr>
                </a:outerShdw>
              </a:effectLst>
            </a:rPr>
            <a:t> SUBJECT </a:t>
          </a:r>
          <a:r>
            <a:rPr lang="en-GB" sz="1400" b="0" cap="none" spc="0">
              <a:ln w="0"/>
              <a:solidFill>
                <a:schemeClr val="tx1"/>
              </a:solidFill>
              <a:effectLst>
                <a:outerShdw blurRad="38100" dist="19050" dir="2700000" algn="tl" rotWithShape="0">
                  <a:schemeClr val="dk1">
                    <a:alpha val="40000"/>
                  </a:schemeClr>
                </a:outerShdw>
              </a:effectLst>
            </a:rPr>
            <a:t>by</a:t>
          </a:r>
          <a:r>
            <a:rPr lang="en-GB" sz="1400" b="1" cap="none" spc="0">
              <a:ln w="0"/>
              <a:solidFill>
                <a:schemeClr val="tx1"/>
              </a:solidFill>
              <a:effectLst>
                <a:outerShdw blurRad="38100" dist="19050" dir="2700000" algn="tl" rotWithShape="0">
                  <a:schemeClr val="dk1">
                    <a:alpha val="40000"/>
                  </a:schemeClr>
                </a:outerShdw>
              </a:effectLst>
            </a:rPr>
            <a:t> GROUP </a:t>
          </a:r>
          <a:r>
            <a:rPr lang="en-GB" sz="1400" b="0" cap="none" spc="0">
              <a:ln w="0"/>
              <a:solidFill>
                <a:schemeClr val="tx1"/>
              </a:solidFill>
              <a:effectLst>
                <a:outerShdw blurRad="38100" dist="19050" dir="2700000" algn="tl" rotWithShape="0">
                  <a:schemeClr val="dk1">
                    <a:alpha val="40000"/>
                  </a:schemeClr>
                </a:outerShdw>
              </a:effectLst>
            </a:rPr>
            <a:t>by</a:t>
          </a:r>
          <a:r>
            <a:rPr lang="en-GB" sz="1400" b="1" cap="none" spc="0">
              <a:ln w="0"/>
              <a:solidFill>
                <a:schemeClr val="tx1"/>
              </a:solidFill>
              <a:effectLst>
                <a:outerShdw blurRad="38100" dist="19050" dir="2700000" algn="tl" rotWithShape="0">
                  <a:schemeClr val="dk1">
                    <a:alpha val="40000"/>
                  </a:schemeClr>
                </a:outerShdw>
              </a:effectLst>
            </a:rPr>
            <a:t> STUDENT </a:t>
          </a:r>
        </a:p>
      </xdr:txBody>
    </xdr:sp>
    <xdr:clientData/>
  </xdr:twoCellAnchor>
  <xdr:twoCellAnchor>
    <xdr:from>
      <xdr:col>2</xdr:col>
      <xdr:colOff>1080</xdr:colOff>
      <xdr:row>9</xdr:row>
      <xdr:rowOff>77817</xdr:rowOff>
    </xdr:from>
    <xdr:to>
      <xdr:col>7</xdr:col>
      <xdr:colOff>593067</xdr:colOff>
      <xdr:row>11</xdr:row>
      <xdr:rowOff>1617</xdr:rowOff>
    </xdr:to>
    <xdr:sp macro="[0]!GOTO2" textlink="">
      <xdr:nvSpPr>
        <xdr:cNvPr id="6" name="Folded Corner 5">
          <a:extLst>
            <a:ext uri="{FF2B5EF4-FFF2-40B4-BE49-F238E27FC236}">
              <a16:creationId xmlns:a16="http://schemas.microsoft.com/office/drawing/2014/main" id="{00000000-0008-0000-0000-000006000000}"/>
            </a:ext>
          </a:extLst>
        </xdr:cNvPr>
        <xdr:cNvSpPr/>
      </xdr:nvSpPr>
      <xdr:spPr>
        <a:xfrm>
          <a:off x="144854" y="1515553"/>
          <a:ext cx="3647175" cy="301206"/>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P8 BUCKETS </a:t>
          </a:r>
          <a:r>
            <a:rPr lang="en-GB" sz="1400" b="0" cap="none" spc="0">
              <a:ln w="0"/>
              <a:solidFill>
                <a:schemeClr val="tx1"/>
              </a:solidFill>
              <a:effectLst>
                <a:outerShdw blurRad="38100" dist="19050" dir="2700000" algn="tl" rotWithShape="0">
                  <a:schemeClr val="dk1">
                    <a:alpha val="40000"/>
                  </a:schemeClr>
                </a:outerShdw>
              </a:effectLst>
            </a:rPr>
            <a:t>and</a:t>
          </a:r>
          <a:r>
            <a:rPr lang="en-GB" sz="1400" b="1" cap="none" spc="0">
              <a:ln w="0"/>
              <a:solidFill>
                <a:schemeClr val="tx1"/>
              </a:solidFill>
              <a:effectLst>
                <a:outerShdw blurRad="38100" dist="19050" dir="2700000" algn="tl" rotWithShape="0">
                  <a:schemeClr val="dk1">
                    <a:alpha val="40000"/>
                  </a:schemeClr>
                </a:outerShdw>
              </a:effectLst>
            </a:rPr>
            <a:t> SUBJECTS COUNTING</a:t>
          </a:r>
        </a:p>
      </xdr:txBody>
    </xdr:sp>
    <xdr:clientData/>
  </xdr:twoCellAnchor>
  <xdr:twoCellAnchor>
    <xdr:from>
      <xdr:col>2</xdr:col>
      <xdr:colOff>9525</xdr:colOff>
      <xdr:row>15</xdr:row>
      <xdr:rowOff>85726</xdr:rowOff>
    </xdr:from>
    <xdr:to>
      <xdr:col>7</xdr:col>
      <xdr:colOff>600075</xdr:colOff>
      <xdr:row>16</xdr:row>
      <xdr:rowOff>180976</xdr:rowOff>
    </xdr:to>
    <xdr:sp macro="[0]!GOTO5" textlink="">
      <xdr:nvSpPr>
        <xdr:cNvPr id="7" name="Folded Corner 6">
          <a:extLst>
            <a:ext uri="{FF2B5EF4-FFF2-40B4-BE49-F238E27FC236}">
              <a16:creationId xmlns:a16="http://schemas.microsoft.com/office/drawing/2014/main" id="{00000000-0008-0000-0000-000007000000}"/>
            </a:ext>
          </a:extLst>
        </xdr:cNvPr>
        <xdr:cNvSpPr/>
      </xdr:nvSpPr>
      <xdr:spPr>
        <a:xfrm>
          <a:off x="619125" y="2305051"/>
          <a:ext cx="3638550" cy="28575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COHORT</a:t>
          </a:r>
          <a:r>
            <a:rPr lang="en-GB" sz="1400" b="1" cap="none" spc="0" baseline="0">
              <a:ln w="0"/>
              <a:solidFill>
                <a:schemeClr val="tx1"/>
              </a:solidFill>
              <a:effectLst>
                <a:outerShdw blurRad="38100" dist="19050" dir="2700000" algn="tl" rotWithShape="0">
                  <a:schemeClr val="dk1">
                    <a:alpha val="40000"/>
                  </a:schemeClr>
                </a:outerShdw>
              </a:effectLst>
            </a:rPr>
            <a:t> - </a:t>
          </a:r>
          <a:r>
            <a:rPr lang="en-GB" sz="1400" b="1" cap="none" spc="0">
              <a:ln w="0"/>
              <a:solidFill>
                <a:schemeClr val="tx1"/>
              </a:solidFill>
              <a:effectLst>
                <a:outerShdw blurRad="38100" dist="19050" dir="2700000" algn="tl" rotWithShape="0">
                  <a:schemeClr val="dk1">
                    <a:alpha val="40000"/>
                  </a:schemeClr>
                </a:outerShdw>
              </a:effectLst>
            </a:rPr>
            <a:t>PROGRESS DISTRIBUTION GRAPH</a:t>
          </a:r>
        </a:p>
        <a:p>
          <a:pPr algn="l"/>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0</xdr:colOff>
      <xdr:row>17</xdr:row>
      <xdr:rowOff>76200</xdr:rowOff>
    </xdr:from>
    <xdr:to>
      <xdr:col>7</xdr:col>
      <xdr:colOff>590550</xdr:colOff>
      <xdr:row>18</xdr:row>
      <xdr:rowOff>161925</xdr:rowOff>
    </xdr:to>
    <xdr:sp macro="[0]!GOTO6" textlink="">
      <xdr:nvSpPr>
        <xdr:cNvPr id="8" name="Folded Corner 7">
          <a:extLst>
            <a:ext uri="{FF2B5EF4-FFF2-40B4-BE49-F238E27FC236}">
              <a16:creationId xmlns:a16="http://schemas.microsoft.com/office/drawing/2014/main" id="{00000000-0008-0000-0000-000008000000}"/>
            </a:ext>
          </a:extLst>
        </xdr:cNvPr>
        <xdr:cNvSpPr/>
      </xdr:nvSpPr>
      <xdr:spPr>
        <a:xfrm>
          <a:off x="609600" y="2676525"/>
          <a:ext cx="3638550" cy="2762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COHORT HEADLINE SUMMARY</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0</xdr:colOff>
      <xdr:row>19</xdr:row>
      <xdr:rowOff>66675</xdr:rowOff>
    </xdr:from>
    <xdr:to>
      <xdr:col>8</xdr:col>
      <xdr:colOff>0</xdr:colOff>
      <xdr:row>21</xdr:row>
      <xdr:rowOff>0</xdr:rowOff>
    </xdr:to>
    <xdr:sp macro="[0]!GOTO7" textlink="">
      <xdr:nvSpPr>
        <xdr:cNvPr id="9" name="Folded Corner 8">
          <a:extLst>
            <a:ext uri="{FF2B5EF4-FFF2-40B4-BE49-F238E27FC236}">
              <a16:creationId xmlns:a16="http://schemas.microsoft.com/office/drawing/2014/main" id="{00000000-0008-0000-0000-000009000000}"/>
            </a:ext>
          </a:extLst>
        </xdr:cNvPr>
        <xdr:cNvSpPr/>
      </xdr:nvSpPr>
      <xdr:spPr>
        <a:xfrm>
          <a:off x="142875" y="3295650"/>
          <a:ext cx="3657600" cy="3143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COHORT HEADLINE SUMMARY</a:t>
          </a:r>
          <a:r>
            <a:rPr lang="en-GB" sz="1400" b="0" cap="none" spc="0" baseline="0">
              <a:ln w="0"/>
              <a:solidFill>
                <a:schemeClr val="tx1"/>
              </a:solidFill>
              <a:effectLst>
                <a:outerShdw blurRad="38100" dist="19050" dir="2700000" algn="tl" rotWithShape="0">
                  <a:schemeClr val="dk1">
                    <a:alpha val="40000"/>
                  </a:schemeClr>
                </a:outerShdw>
              </a:effectLst>
            </a:rPr>
            <a:t>- </a:t>
          </a:r>
          <a:r>
            <a:rPr lang="en-GB" sz="1050" b="0" cap="none" spc="0" baseline="0">
              <a:ln w="0"/>
              <a:solidFill>
                <a:schemeClr val="tx1"/>
              </a:solidFill>
              <a:effectLst>
                <a:outerShdw blurRad="38100" dist="19050" dir="2700000" algn="tl" rotWithShape="0">
                  <a:schemeClr val="dk1">
                    <a:alpha val="40000"/>
                  </a:schemeClr>
                </a:outerShdw>
              </a:effectLst>
            </a:rPr>
            <a:t>by </a:t>
          </a:r>
          <a:r>
            <a:rPr lang="en-GB" sz="1400" b="1" cap="none" spc="0" baseline="0">
              <a:ln w="0"/>
              <a:solidFill>
                <a:schemeClr val="tx1"/>
              </a:solidFill>
              <a:effectLst>
                <a:outerShdw blurRad="38100" dist="19050" dir="2700000" algn="tl" rotWithShape="0">
                  <a:schemeClr val="dk1">
                    <a:alpha val="40000"/>
                  </a:schemeClr>
                </a:outerShdw>
              </a:effectLst>
            </a:rPr>
            <a:t>SUBJECT</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125802</xdr:colOff>
      <xdr:row>10</xdr:row>
      <xdr:rowOff>59846</xdr:rowOff>
    </xdr:from>
    <xdr:to>
      <xdr:col>14</xdr:col>
      <xdr:colOff>581564</xdr:colOff>
      <xdr:row>11</xdr:row>
      <xdr:rowOff>206674</xdr:rowOff>
    </xdr:to>
    <xdr:sp macro="[0]!GOTO10" textlink="">
      <xdr:nvSpPr>
        <xdr:cNvPr id="10" name="Folded Corner 9">
          <a:extLst>
            <a:ext uri="{FF2B5EF4-FFF2-40B4-BE49-F238E27FC236}">
              <a16:creationId xmlns:a16="http://schemas.microsoft.com/office/drawing/2014/main" id="{00000000-0008-0000-0000-00000A000000}"/>
            </a:ext>
          </a:extLst>
        </xdr:cNvPr>
        <xdr:cNvSpPr/>
      </xdr:nvSpPr>
      <xdr:spPr>
        <a:xfrm>
          <a:off x="3935802" y="1686285"/>
          <a:ext cx="3645738" cy="335531"/>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 FREQUENCY GRAPH - </a:t>
          </a:r>
          <a:r>
            <a:rPr lang="en-GB" sz="1400" b="0" cap="none" spc="0">
              <a:ln w="0"/>
              <a:solidFill>
                <a:schemeClr val="tx1"/>
              </a:solidFill>
              <a:effectLst>
                <a:outerShdw blurRad="38100" dist="19050" dir="2700000" algn="tl" rotWithShape="0">
                  <a:schemeClr val="dk1">
                    <a:alpha val="40000"/>
                  </a:schemeClr>
                </a:outerShdw>
              </a:effectLst>
            </a:rPr>
            <a:t>by  Mon.Period</a:t>
          </a:r>
        </a:p>
      </xdr:txBody>
    </xdr:sp>
    <xdr:clientData/>
  </xdr:twoCellAnchor>
  <xdr:twoCellAnchor>
    <xdr:from>
      <xdr:col>9</xdr:col>
      <xdr:colOff>539</xdr:colOff>
      <xdr:row>11</xdr:row>
      <xdr:rowOff>284493</xdr:rowOff>
    </xdr:from>
    <xdr:to>
      <xdr:col>14</xdr:col>
      <xdr:colOff>591089</xdr:colOff>
      <xdr:row>12</xdr:row>
      <xdr:rowOff>197689</xdr:rowOff>
    </xdr:to>
    <xdr:sp macro="[0]!GOTO11" textlink="">
      <xdr:nvSpPr>
        <xdr:cNvPr id="11" name="Folded Corner 10">
          <a:extLst>
            <a:ext uri="{FF2B5EF4-FFF2-40B4-BE49-F238E27FC236}">
              <a16:creationId xmlns:a16="http://schemas.microsoft.com/office/drawing/2014/main" id="{00000000-0008-0000-0000-00000B000000}"/>
            </a:ext>
          </a:extLst>
        </xdr:cNvPr>
        <xdr:cNvSpPr/>
      </xdr:nvSpPr>
      <xdr:spPr>
        <a:xfrm>
          <a:off x="3945327" y="2099635"/>
          <a:ext cx="3645738" cy="32654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a:t>
          </a:r>
          <a:r>
            <a:rPr lang="en-GB" sz="1400" b="1" cap="none" spc="0" baseline="0">
              <a:ln w="0"/>
              <a:solidFill>
                <a:schemeClr val="tx1"/>
              </a:solidFill>
              <a:effectLst>
                <a:outerShdw blurRad="38100" dist="19050" dir="2700000" algn="tl" rotWithShape="0">
                  <a:schemeClr val="dk1">
                    <a:alpha val="40000"/>
                  </a:schemeClr>
                </a:outerShdw>
              </a:effectLst>
            </a:rPr>
            <a:t> SUMMARY  - </a:t>
          </a:r>
          <a:r>
            <a:rPr lang="en-GB" sz="1100" b="1" cap="none" spc="0" baseline="0">
              <a:ln w="0"/>
              <a:solidFill>
                <a:schemeClr val="tx1"/>
              </a:solidFill>
              <a:effectLst>
                <a:outerShdw blurRad="38100" dist="19050" dir="2700000" algn="tl" rotWithShape="0">
                  <a:schemeClr val="dk1">
                    <a:alpha val="40000"/>
                  </a:schemeClr>
                </a:outerShdw>
              </a:effectLst>
            </a:rPr>
            <a:t>by Mon.Period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9525</xdr:colOff>
      <xdr:row>12</xdr:row>
      <xdr:rowOff>285031</xdr:rowOff>
    </xdr:from>
    <xdr:to>
      <xdr:col>14</xdr:col>
      <xdr:colOff>600075</xdr:colOff>
      <xdr:row>14</xdr:row>
      <xdr:rowOff>172528</xdr:rowOff>
    </xdr:to>
    <xdr:sp macro="[0]!GOTO12" textlink="">
      <xdr:nvSpPr>
        <xdr:cNvPr id="12" name="Folded Corner 11">
          <a:extLst>
            <a:ext uri="{FF2B5EF4-FFF2-40B4-BE49-F238E27FC236}">
              <a16:creationId xmlns:a16="http://schemas.microsoft.com/office/drawing/2014/main" id="{00000000-0008-0000-0000-00000C000000}"/>
            </a:ext>
          </a:extLst>
        </xdr:cNvPr>
        <xdr:cNvSpPr/>
      </xdr:nvSpPr>
      <xdr:spPr>
        <a:xfrm>
          <a:off x="3954313" y="2513522"/>
          <a:ext cx="3645738" cy="29186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A2L CONCERNS - </a:t>
          </a:r>
          <a:r>
            <a:rPr lang="en-GB" sz="1100" b="1" cap="none" spc="0" baseline="0">
              <a:ln w="0"/>
              <a:solidFill>
                <a:schemeClr val="tx1"/>
              </a:solidFill>
              <a:effectLst>
                <a:outerShdw blurRad="38100" dist="19050" dir="2700000" algn="tl" rotWithShape="0">
                  <a:schemeClr val="dk1">
                    <a:alpha val="40000"/>
                  </a:schemeClr>
                </a:outerShdw>
              </a:effectLst>
            </a:rPr>
            <a:t>STUDENT </a:t>
          </a:r>
          <a:r>
            <a:rPr lang="en-GB" sz="1050" b="1" cap="none" spc="0" baseline="0">
              <a:ln w="0"/>
              <a:solidFill>
                <a:schemeClr val="tx1"/>
              </a:solidFill>
              <a:effectLst>
                <a:outerShdw blurRad="38100" dist="19050" dir="2700000" algn="tl" rotWithShape="0">
                  <a:schemeClr val="dk1">
                    <a:alpha val="40000"/>
                  </a:schemeClr>
                </a:outerShdw>
              </a:effectLst>
            </a:rPr>
            <a:t>by</a:t>
          </a:r>
          <a:r>
            <a:rPr lang="en-GB" sz="1100" b="1" cap="none" spc="0" baseline="0">
              <a:ln w="0"/>
              <a:solidFill>
                <a:schemeClr val="tx1"/>
              </a:solidFill>
              <a:effectLst>
                <a:outerShdw blurRad="38100" dist="19050" dir="2700000" algn="tl" rotWithShape="0">
                  <a:schemeClr val="dk1">
                    <a:alpha val="40000"/>
                  </a:schemeClr>
                </a:outerShdw>
              </a:effectLst>
            </a:rPr>
            <a:t> MON. 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134788</xdr:colOff>
      <xdr:row>12</xdr:row>
      <xdr:rowOff>24983</xdr:rowOff>
    </xdr:from>
    <xdr:to>
      <xdr:col>7</xdr:col>
      <xdr:colOff>602052</xdr:colOff>
      <xdr:row>13</xdr:row>
      <xdr:rowOff>46189</xdr:rowOff>
    </xdr:to>
    <xdr:sp macro="[0]!GOTO3" textlink="">
      <xdr:nvSpPr>
        <xdr:cNvPr id="16" name="Folded Corner 15">
          <a:extLst>
            <a:ext uri="{FF2B5EF4-FFF2-40B4-BE49-F238E27FC236}">
              <a16:creationId xmlns:a16="http://schemas.microsoft.com/office/drawing/2014/main" id="{00000000-0008-0000-0000-000010000000}"/>
            </a:ext>
          </a:extLst>
        </xdr:cNvPr>
        <xdr:cNvSpPr/>
      </xdr:nvSpPr>
      <xdr:spPr>
        <a:xfrm>
          <a:off x="134788" y="2181587"/>
          <a:ext cx="3666226" cy="308753"/>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RESULTS</a:t>
          </a:r>
          <a:r>
            <a:rPr lang="en-GB" sz="1400" b="1" cap="none" spc="0" baseline="0">
              <a:ln w="0"/>
              <a:solidFill>
                <a:schemeClr val="tx1"/>
              </a:solidFill>
              <a:effectLst>
                <a:outerShdw blurRad="38100" dist="19050" dir="2700000" algn="tl" rotWithShape="0">
                  <a:schemeClr val="dk1">
                    <a:alpha val="40000"/>
                  </a:schemeClr>
                </a:outerShdw>
              </a:effectLst>
            </a:rPr>
            <a:t> FROM Y10 (MID SIZE)</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0</xdr:colOff>
      <xdr:row>23</xdr:row>
      <xdr:rowOff>0</xdr:rowOff>
    </xdr:from>
    <xdr:to>
      <xdr:col>8</xdr:col>
      <xdr:colOff>19050</xdr:colOff>
      <xdr:row>24</xdr:row>
      <xdr:rowOff>104775</xdr:rowOff>
    </xdr:to>
    <xdr:sp macro="[0]!GOTO8" textlink="">
      <xdr:nvSpPr>
        <xdr:cNvPr id="17" name="Folded Corner 16">
          <a:extLst>
            <a:ext uri="{FF2B5EF4-FFF2-40B4-BE49-F238E27FC236}">
              <a16:creationId xmlns:a16="http://schemas.microsoft.com/office/drawing/2014/main" id="{00000000-0008-0000-0000-000011000000}"/>
            </a:ext>
          </a:extLst>
        </xdr:cNvPr>
        <xdr:cNvSpPr/>
      </xdr:nvSpPr>
      <xdr:spPr>
        <a:xfrm>
          <a:off x="142875" y="4162425"/>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a:ln w="0"/>
              <a:solidFill>
                <a:schemeClr val="tx1"/>
              </a:solidFill>
              <a:effectLst>
                <a:outerShdw blurRad="38100" dist="19050" dir="2700000" algn="tl" rotWithShape="0">
                  <a:schemeClr val="dk1">
                    <a:alpha val="40000"/>
                  </a:schemeClr>
                </a:outerShdw>
              </a:effectLst>
            </a:rPr>
            <a:t>THE</a:t>
          </a:r>
          <a:r>
            <a:rPr lang="en-GB" sz="1400" b="1" cap="none" spc="0" baseline="0">
              <a:ln w="0"/>
              <a:solidFill>
                <a:schemeClr val="tx1"/>
              </a:solidFill>
              <a:effectLst>
                <a:outerShdw blurRad="38100" dist="19050" dir="2700000" algn="tl" rotWithShape="0">
                  <a:schemeClr val="dk1">
                    <a:alpha val="40000"/>
                  </a:schemeClr>
                </a:outerShdw>
              </a:effectLst>
            </a:rPr>
            <a:t> DATASHEET</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0</xdr:colOff>
      <xdr:row>23</xdr:row>
      <xdr:rowOff>0</xdr:rowOff>
    </xdr:from>
    <xdr:to>
      <xdr:col>15</xdr:col>
      <xdr:colOff>19050</xdr:colOff>
      <xdr:row>24</xdr:row>
      <xdr:rowOff>104775</xdr:rowOff>
    </xdr:to>
    <xdr:sp macro="[0]!GOTO15" textlink="">
      <xdr:nvSpPr>
        <xdr:cNvPr id="18" name="Folded Corner 17">
          <a:extLst>
            <a:ext uri="{FF2B5EF4-FFF2-40B4-BE49-F238E27FC236}">
              <a16:creationId xmlns:a16="http://schemas.microsoft.com/office/drawing/2014/main" id="{00000000-0008-0000-0000-000012000000}"/>
            </a:ext>
          </a:extLst>
        </xdr:cNvPr>
        <xdr:cNvSpPr/>
      </xdr:nvSpPr>
      <xdr:spPr>
        <a:xfrm>
          <a:off x="3933825" y="4162425"/>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a:ln w="0"/>
              <a:solidFill>
                <a:schemeClr val="tx1"/>
              </a:solidFill>
              <a:effectLst>
                <a:outerShdw blurRad="38100" dist="19050" dir="2700000" algn="tl" rotWithShape="0">
                  <a:schemeClr val="dk1">
                    <a:alpha val="40000"/>
                  </a:schemeClr>
                </a:outerShdw>
              </a:effectLst>
            </a:rPr>
            <a:t>DATA DEFINITIONS and HELP</a:t>
          </a: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134787</xdr:colOff>
      <xdr:row>11</xdr:row>
      <xdr:rowOff>63080</xdr:rowOff>
    </xdr:from>
    <xdr:to>
      <xdr:col>7</xdr:col>
      <xdr:colOff>570960</xdr:colOff>
      <xdr:row>11</xdr:row>
      <xdr:rowOff>368420</xdr:rowOff>
    </xdr:to>
    <xdr:sp macro="[0]!Goto4" textlink="">
      <xdr:nvSpPr>
        <xdr:cNvPr id="19" name="Folded Corner 18">
          <a:extLst>
            <a:ext uri="{FF2B5EF4-FFF2-40B4-BE49-F238E27FC236}">
              <a16:creationId xmlns:a16="http://schemas.microsoft.com/office/drawing/2014/main" id="{00000000-0008-0000-0000-000013000000}"/>
            </a:ext>
          </a:extLst>
        </xdr:cNvPr>
        <xdr:cNvSpPr/>
      </xdr:nvSpPr>
      <xdr:spPr>
        <a:xfrm>
          <a:off x="134787" y="1806335"/>
          <a:ext cx="3635135" cy="30534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PUPIL</a:t>
          </a:r>
          <a:r>
            <a:rPr lang="en-GB" sz="1400" b="1" cap="none" spc="0" baseline="0">
              <a:ln w="0"/>
              <a:solidFill>
                <a:schemeClr val="tx1"/>
              </a:solidFill>
              <a:effectLst>
                <a:outerShdw blurRad="38100" dist="19050" dir="2700000" algn="tl" rotWithShape="0">
                  <a:schemeClr val="dk1">
                    <a:alpha val="40000"/>
                  </a:schemeClr>
                </a:outerShdw>
              </a:effectLst>
            </a:rPr>
            <a:t> PROGRESS SUMMARY</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0</xdr:colOff>
      <xdr:row>26</xdr:row>
      <xdr:rowOff>133350</xdr:rowOff>
    </xdr:from>
    <xdr:to>
      <xdr:col>11</xdr:col>
      <xdr:colOff>28575</xdr:colOff>
      <xdr:row>40</xdr:row>
      <xdr:rowOff>123825</xdr:rowOff>
    </xdr:to>
    <xdr:sp macro="" textlink="">
      <xdr:nvSpPr>
        <xdr:cNvPr id="2" name="Down Arrow 1">
          <a:extLst>
            <a:ext uri="{FF2B5EF4-FFF2-40B4-BE49-F238E27FC236}">
              <a16:creationId xmlns:a16="http://schemas.microsoft.com/office/drawing/2014/main" id="{00000000-0008-0000-0000-000002000000}"/>
            </a:ext>
          </a:extLst>
        </xdr:cNvPr>
        <xdr:cNvSpPr/>
      </xdr:nvSpPr>
      <xdr:spPr>
        <a:xfrm>
          <a:off x="2714625" y="5162550"/>
          <a:ext cx="2600325" cy="26574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t>If Buttons above aren't working, use tabs below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47625</xdr:colOff>
      <xdr:row>9</xdr:row>
      <xdr:rowOff>135548</xdr:rowOff>
    </xdr:from>
    <xdr:to>
      <xdr:col>28</xdr:col>
      <xdr:colOff>575164</xdr:colOff>
      <xdr:row>12</xdr:row>
      <xdr:rowOff>18316</xdr:rowOff>
    </xdr:to>
    <xdr:sp macro="[0]!Returntodata" textlink="">
      <xdr:nvSpPr>
        <xdr:cNvPr id="2" name="Bevel 1">
          <a:extLst>
            <a:ext uri="{FF2B5EF4-FFF2-40B4-BE49-F238E27FC236}">
              <a16:creationId xmlns:a16="http://schemas.microsoft.com/office/drawing/2014/main" id="{00000000-0008-0000-0100-000002000000}"/>
            </a:ext>
          </a:extLst>
        </xdr:cNvPr>
        <xdr:cNvSpPr/>
      </xdr:nvSpPr>
      <xdr:spPr>
        <a:xfrm>
          <a:off x="17328173" y="2329961"/>
          <a:ext cx="1743808" cy="465259"/>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CLICK TO RETURN TO PROGRESS SHEET</a:t>
          </a:r>
        </a:p>
      </xdr:txBody>
    </xdr:sp>
    <xdr:clientData/>
  </xdr:twoCellAnchor>
  <xdr:twoCellAnchor>
    <xdr:from>
      <xdr:col>4</xdr:col>
      <xdr:colOff>361950</xdr:colOff>
      <xdr:row>0</xdr:row>
      <xdr:rowOff>19050</xdr:rowOff>
    </xdr:from>
    <xdr:to>
      <xdr:col>6</xdr:col>
      <xdr:colOff>571500</xdr:colOff>
      <xdr:row>1</xdr:row>
      <xdr:rowOff>148267</xdr:rowOff>
    </xdr:to>
    <xdr:sp macro="[0]!GOTOINDEX" textlink="">
      <xdr:nvSpPr>
        <xdr:cNvPr id="3" name="Folded Corner 2">
          <a:extLst>
            <a:ext uri="{FF2B5EF4-FFF2-40B4-BE49-F238E27FC236}">
              <a16:creationId xmlns:a16="http://schemas.microsoft.com/office/drawing/2014/main" id="{00000000-0008-0000-0100-000003000000}"/>
            </a:ext>
          </a:extLst>
        </xdr:cNvPr>
        <xdr:cNvSpPr/>
      </xdr:nvSpPr>
      <xdr:spPr>
        <a:xfrm>
          <a:off x="4067175" y="19050"/>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1428750</xdr:colOff>
      <xdr:row>0</xdr:row>
      <xdr:rowOff>329242</xdr:rowOff>
    </xdr:to>
    <xdr:sp macro="[0]!GOTOINDEX" textlink="">
      <xdr:nvSpPr>
        <xdr:cNvPr id="2" name="Folded Corner 1">
          <a:extLst>
            <a:ext uri="{FF2B5EF4-FFF2-40B4-BE49-F238E27FC236}">
              <a16:creationId xmlns:a16="http://schemas.microsoft.com/office/drawing/2014/main" id="{00000000-0008-0000-0200-000002000000}"/>
            </a:ext>
          </a:extLst>
        </xdr:cNvPr>
        <xdr:cNvSpPr/>
      </xdr:nvSpPr>
      <xdr:spPr>
        <a:xfrm>
          <a:off x="466725" y="0"/>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47624</xdr:colOff>
      <xdr:row>8</xdr:row>
      <xdr:rowOff>119062</xdr:rowOff>
    </xdr:from>
    <xdr:to>
      <xdr:col>1</xdr:col>
      <xdr:colOff>119061</xdr:colOff>
      <xdr:row>10</xdr:row>
      <xdr:rowOff>47627</xdr:rowOff>
    </xdr:to>
    <xdr:sp macro="[0]!Module1.Art" textlink="">
      <xdr:nvSpPr>
        <xdr:cNvPr id="3" name="Bevel 2">
          <a:extLst>
            <a:ext uri="{FF2B5EF4-FFF2-40B4-BE49-F238E27FC236}">
              <a16:creationId xmlns:a16="http://schemas.microsoft.com/office/drawing/2014/main" id="{00000000-0008-0000-0300-000003000000}"/>
            </a:ext>
          </a:extLst>
        </xdr:cNvPr>
        <xdr:cNvSpPr/>
      </xdr:nvSpPr>
      <xdr:spPr>
        <a:xfrm>
          <a:off x="47624" y="2714625"/>
          <a:ext cx="619125" cy="26194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AR</a:t>
          </a:r>
        </a:p>
      </xdr:txBody>
    </xdr:sp>
    <xdr:clientData/>
  </xdr:twoCellAnchor>
  <xdr:twoCellAnchor>
    <xdr:from>
      <xdr:col>1</xdr:col>
      <xdr:colOff>1071563</xdr:colOff>
      <xdr:row>8</xdr:row>
      <xdr:rowOff>102396</xdr:rowOff>
    </xdr:from>
    <xdr:to>
      <xdr:col>1</xdr:col>
      <xdr:colOff>1643062</xdr:colOff>
      <xdr:row>10</xdr:row>
      <xdr:rowOff>35721</xdr:rowOff>
    </xdr:to>
    <xdr:sp macro="[0]!Chemistry" textlink="">
      <xdr:nvSpPr>
        <xdr:cNvPr id="4" name="Bevel 3">
          <a:extLst>
            <a:ext uri="{FF2B5EF4-FFF2-40B4-BE49-F238E27FC236}">
              <a16:creationId xmlns:a16="http://schemas.microsoft.com/office/drawing/2014/main" id="{00000000-0008-0000-0300-000004000000}"/>
            </a:ext>
          </a:extLst>
        </xdr:cNvPr>
        <xdr:cNvSpPr/>
      </xdr:nvSpPr>
      <xdr:spPr>
        <a:xfrm>
          <a:off x="1690688" y="2697959"/>
          <a:ext cx="571499" cy="2667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CH</a:t>
          </a:r>
        </a:p>
      </xdr:txBody>
    </xdr:sp>
    <xdr:clientData/>
  </xdr:twoCellAnchor>
  <xdr:twoCellAnchor>
    <xdr:from>
      <xdr:col>2</xdr:col>
      <xdr:colOff>321469</xdr:colOff>
      <xdr:row>8</xdr:row>
      <xdr:rowOff>95249</xdr:rowOff>
    </xdr:from>
    <xdr:to>
      <xdr:col>5</xdr:col>
      <xdr:colOff>0</xdr:colOff>
      <xdr:row>10</xdr:row>
      <xdr:rowOff>35719</xdr:rowOff>
    </xdr:to>
    <xdr:sp macro="[0]!Computing" textlink="">
      <xdr:nvSpPr>
        <xdr:cNvPr id="5" name="Bevel 4">
          <a:extLst>
            <a:ext uri="{FF2B5EF4-FFF2-40B4-BE49-F238E27FC236}">
              <a16:creationId xmlns:a16="http://schemas.microsoft.com/office/drawing/2014/main" id="{00000000-0008-0000-0300-000005000000}"/>
            </a:ext>
          </a:extLst>
        </xdr:cNvPr>
        <xdr:cNvSpPr/>
      </xdr:nvSpPr>
      <xdr:spPr>
        <a:xfrm>
          <a:off x="2809875" y="2690812"/>
          <a:ext cx="571500" cy="27384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CO</a:t>
          </a:r>
        </a:p>
      </xdr:txBody>
    </xdr:sp>
    <xdr:clientData/>
  </xdr:twoCellAnchor>
  <xdr:twoCellAnchor>
    <xdr:from>
      <xdr:col>5</xdr:col>
      <xdr:colOff>30957</xdr:colOff>
      <xdr:row>8</xdr:row>
      <xdr:rowOff>102395</xdr:rowOff>
    </xdr:from>
    <xdr:to>
      <xdr:col>6</xdr:col>
      <xdr:colOff>464345</xdr:colOff>
      <xdr:row>10</xdr:row>
      <xdr:rowOff>47623</xdr:rowOff>
    </xdr:to>
    <xdr:sp macro="[0]!Module1.Drama" textlink="">
      <xdr:nvSpPr>
        <xdr:cNvPr id="6" name="Bevel 5">
          <a:extLst>
            <a:ext uri="{FF2B5EF4-FFF2-40B4-BE49-F238E27FC236}">
              <a16:creationId xmlns:a16="http://schemas.microsoft.com/office/drawing/2014/main" id="{00000000-0008-0000-0300-000006000000}"/>
            </a:ext>
          </a:extLst>
        </xdr:cNvPr>
        <xdr:cNvSpPr/>
      </xdr:nvSpPr>
      <xdr:spPr>
        <a:xfrm>
          <a:off x="3555207" y="2697958"/>
          <a:ext cx="623888" cy="278603"/>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DR</a:t>
          </a:r>
        </a:p>
      </xdr:txBody>
    </xdr:sp>
    <xdr:clientData/>
  </xdr:twoCellAnchor>
  <xdr:twoCellAnchor>
    <xdr:from>
      <xdr:col>7</xdr:col>
      <xdr:colOff>83345</xdr:colOff>
      <xdr:row>8</xdr:row>
      <xdr:rowOff>102395</xdr:rowOff>
    </xdr:from>
    <xdr:to>
      <xdr:col>10</xdr:col>
      <xdr:colOff>0</xdr:colOff>
      <xdr:row>10</xdr:row>
      <xdr:rowOff>83343</xdr:rowOff>
    </xdr:to>
    <xdr:sp macro="[0]!EngLang" textlink="">
      <xdr:nvSpPr>
        <xdr:cNvPr id="8" name="Bevel 7">
          <a:extLst>
            <a:ext uri="{FF2B5EF4-FFF2-40B4-BE49-F238E27FC236}">
              <a16:creationId xmlns:a16="http://schemas.microsoft.com/office/drawing/2014/main" id="{00000000-0008-0000-0300-000008000000}"/>
            </a:ext>
          </a:extLst>
        </xdr:cNvPr>
        <xdr:cNvSpPr/>
      </xdr:nvSpPr>
      <xdr:spPr>
        <a:xfrm>
          <a:off x="5607845" y="2697958"/>
          <a:ext cx="559593" cy="314323"/>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EA</a:t>
          </a:r>
        </a:p>
      </xdr:txBody>
    </xdr:sp>
    <xdr:clientData/>
  </xdr:twoCellAnchor>
  <xdr:twoCellAnchor>
    <xdr:from>
      <xdr:col>1</xdr:col>
      <xdr:colOff>1678781</xdr:colOff>
      <xdr:row>8</xdr:row>
      <xdr:rowOff>83343</xdr:rowOff>
    </xdr:from>
    <xdr:to>
      <xdr:col>2</xdr:col>
      <xdr:colOff>309562</xdr:colOff>
      <xdr:row>10</xdr:row>
      <xdr:rowOff>23813</xdr:rowOff>
    </xdr:to>
    <xdr:sp macro="[0]!ChildDev" textlink="">
      <xdr:nvSpPr>
        <xdr:cNvPr id="9" name="Bevel 8">
          <a:extLst>
            <a:ext uri="{FF2B5EF4-FFF2-40B4-BE49-F238E27FC236}">
              <a16:creationId xmlns:a16="http://schemas.microsoft.com/office/drawing/2014/main" id="{00000000-0008-0000-0300-000009000000}"/>
            </a:ext>
          </a:extLst>
        </xdr:cNvPr>
        <xdr:cNvSpPr/>
      </xdr:nvSpPr>
      <xdr:spPr>
        <a:xfrm>
          <a:off x="2226469" y="2678906"/>
          <a:ext cx="571499" cy="27384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CD</a:t>
          </a:r>
        </a:p>
      </xdr:txBody>
    </xdr:sp>
    <xdr:clientData/>
  </xdr:twoCellAnchor>
  <xdr:twoCellAnchor>
    <xdr:from>
      <xdr:col>1</xdr:col>
      <xdr:colOff>597694</xdr:colOff>
      <xdr:row>8</xdr:row>
      <xdr:rowOff>102396</xdr:rowOff>
    </xdr:from>
    <xdr:to>
      <xdr:col>1</xdr:col>
      <xdr:colOff>1121569</xdr:colOff>
      <xdr:row>10</xdr:row>
      <xdr:rowOff>35721</xdr:rowOff>
    </xdr:to>
    <xdr:sp macro="[0]!Module1.Business" textlink="">
      <xdr:nvSpPr>
        <xdr:cNvPr id="10" name="Bevel 9">
          <a:extLst>
            <a:ext uri="{FF2B5EF4-FFF2-40B4-BE49-F238E27FC236}">
              <a16:creationId xmlns:a16="http://schemas.microsoft.com/office/drawing/2014/main" id="{00000000-0008-0000-0300-00000A000000}"/>
            </a:ext>
          </a:extLst>
        </xdr:cNvPr>
        <xdr:cNvSpPr/>
      </xdr:nvSpPr>
      <xdr:spPr>
        <a:xfrm>
          <a:off x="1145382" y="2697959"/>
          <a:ext cx="523875" cy="2667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BE</a:t>
          </a:r>
        </a:p>
      </xdr:txBody>
    </xdr:sp>
    <xdr:clientData/>
  </xdr:twoCellAnchor>
  <xdr:twoCellAnchor>
    <xdr:from>
      <xdr:col>1</xdr:col>
      <xdr:colOff>140493</xdr:colOff>
      <xdr:row>8</xdr:row>
      <xdr:rowOff>102396</xdr:rowOff>
    </xdr:from>
    <xdr:to>
      <xdr:col>1</xdr:col>
      <xdr:colOff>607219</xdr:colOff>
      <xdr:row>10</xdr:row>
      <xdr:rowOff>35721</xdr:rowOff>
    </xdr:to>
    <xdr:sp macro="[0]!Module1.Biology" textlink="">
      <xdr:nvSpPr>
        <xdr:cNvPr id="11" name="Bevel 10">
          <a:extLst>
            <a:ext uri="{FF2B5EF4-FFF2-40B4-BE49-F238E27FC236}">
              <a16:creationId xmlns:a16="http://schemas.microsoft.com/office/drawing/2014/main" id="{00000000-0008-0000-0300-00000B000000}"/>
            </a:ext>
          </a:extLst>
        </xdr:cNvPr>
        <xdr:cNvSpPr/>
      </xdr:nvSpPr>
      <xdr:spPr>
        <a:xfrm>
          <a:off x="688181" y="2697959"/>
          <a:ext cx="466726" cy="2667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BI</a:t>
          </a:r>
        </a:p>
      </xdr:txBody>
    </xdr:sp>
    <xdr:clientData/>
  </xdr:twoCellAnchor>
  <xdr:twoCellAnchor>
    <xdr:from>
      <xdr:col>10</xdr:col>
      <xdr:colOff>9525</xdr:colOff>
      <xdr:row>8</xdr:row>
      <xdr:rowOff>119062</xdr:rowOff>
    </xdr:from>
    <xdr:to>
      <xdr:col>11</xdr:col>
      <xdr:colOff>459582</xdr:colOff>
      <xdr:row>10</xdr:row>
      <xdr:rowOff>95253</xdr:rowOff>
    </xdr:to>
    <xdr:sp macro="[0]!EngLit" textlink="">
      <xdr:nvSpPr>
        <xdr:cNvPr id="21" name="Bevel 20">
          <a:extLst>
            <a:ext uri="{FF2B5EF4-FFF2-40B4-BE49-F238E27FC236}">
              <a16:creationId xmlns:a16="http://schemas.microsoft.com/office/drawing/2014/main" id="{00000000-0008-0000-0300-000015000000}"/>
            </a:ext>
          </a:extLst>
        </xdr:cNvPr>
        <xdr:cNvSpPr/>
      </xdr:nvSpPr>
      <xdr:spPr>
        <a:xfrm>
          <a:off x="6176963" y="2714625"/>
          <a:ext cx="652463" cy="30956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EN</a:t>
          </a:r>
          <a:r>
            <a:rPr lang="en-GB" sz="2000" baseline="0"/>
            <a:t>L</a:t>
          </a:r>
          <a:endParaRPr lang="en-GB" sz="2000"/>
        </a:p>
      </xdr:txBody>
    </xdr:sp>
    <xdr:clientData/>
  </xdr:twoCellAnchor>
  <xdr:twoCellAnchor>
    <xdr:from>
      <xdr:col>0</xdr:col>
      <xdr:colOff>47621</xdr:colOff>
      <xdr:row>10</xdr:row>
      <xdr:rowOff>35719</xdr:rowOff>
    </xdr:from>
    <xdr:to>
      <xdr:col>1</xdr:col>
      <xdr:colOff>178593</xdr:colOff>
      <xdr:row>11</xdr:row>
      <xdr:rowOff>145258</xdr:rowOff>
    </xdr:to>
    <xdr:sp macro="[0]!History" textlink="">
      <xdr:nvSpPr>
        <xdr:cNvPr id="23" name="Bevel 22">
          <a:extLst>
            <a:ext uri="{FF2B5EF4-FFF2-40B4-BE49-F238E27FC236}">
              <a16:creationId xmlns:a16="http://schemas.microsoft.com/office/drawing/2014/main" id="{00000000-0008-0000-0300-000017000000}"/>
            </a:ext>
          </a:extLst>
        </xdr:cNvPr>
        <xdr:cNvSpPr/>
      </xdr:nvSpPr>
      <xdr:spPr>
        <a:xfrm>
          <a:off x="47621" y="2964657"/>
          <a:ext cx="678660" cy="27622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HI</a:t>
          </a:r>
        </a:p>
      </xdr:txBody>
    </xdr:sp>
    <xdr:clientData/>
  </xdr:twoCellAnchor>
  <xdr:twoCellAnchor>
    <xdr:from>
      <xdr:col>1</xdr:col>
      <xdr:colOff>183374</xdr:colOff>
      <xdr:row>10</xdr:row>
      <xdr:rowOff>64293</xdr:rowOff>
    </xdr:from>
    <xdr:to>
      <xdr:col>1</xdr:col>
      <xdr:colOff>1166811</xdr:colOff>
      <xdr:row>12</xdr:row>
      <xdr:rowOff>16668</xdr:rowOff>
    </xdr:to>
    <xdr:sp macro="[0]!Module1.Maths" textlink="">
      <xdr:nvSpPr>
        <xdr:cNvPr id="26" name="Bevel 25">
          <a:extLst>
            <a:ext uri="{FF2B5EF4-FFF2-40B4-BE49-F238E27FC236}">
              <a16:creationId xmlns:a16="http://schemas.microsoft.com/office/drawing/2014/main" id="{00000000-0008-0000-0300-00001A000000}"/>
            </a:ext>
          </a:extLst>
        </xdr:cNvPr>
        <xdr:cNvSpPr/>
      </xdr:nvSpPr>
      <xdr:spPr>
        <a:xfrm>
          <a:off x="731062" y="2993231"/>
          <a:ext cx="983437"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MA</a:t>
          </a:r>
        </a:p>
      </xdr:txBody>
    </xdr:sp>
    <xdr:clientData/>
  </xdr:twoCellAnchor>
  <xdr:twoCellAnchor>
    <xdr:from>
      <xdr:col>11</xdr:col>
      <xdr:colOff>504820</xdr:colOff>
      <xdr:row>8</xdr:row>
      <xdr:rowOff>126208</xdr:rowOff>
    </xdr:from>
    <xdr:to>
      <xdr:col>13</xdr:col>
      <xdr:colOff>19044</xdr:colOff>
      <xdr:row>10</xdr:row>
      <xdr:rowOff>59533</xdr:rowOff>
    </xdr:to>
    <xdr:sp macro="[0]!FoodTech" textlink="">
      <xdr:nvSpPr>
        <xdr:cNvPr id="27" name="Bevel 26">
          <a:extLst>
            <a:ext uri="{FF2B5EF4-FFF2-40B4-BE49-F238E27FC236}">
              <a16:creationId xmlns:a16="http://schemas.microsoft.com/office/drawing/2014/main" id="{00000000-0008-0000-0300-00001B000000}"/>
            </a:ext>
          </a:extLst>
        </xdr:cNvPr>
        <xdr:cNvSpPr/>
      </xdr:nvSpPr>
      <xdr:spPr>
        <a:xfrm>
          <a:off x="6874664" y="2721771"/>
          <a:ext cx="550068" cy="2667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FN</a:t>
          </a:r>
        </a:p>
      </xdr:txBody>
    </xdr:sp>
    <xdr:clientData/>
  </xdr:twoCellAnchor>
  <xdr:twoCellAnchor>
    <xdr:from>
      <xdr:col>13</xdr:col>
      <xdr:colOff>38095</xdr:colOff>
      <xdr:row>8</xdr:row>
      <xdr:rowOff>102395</xdr:rowOff>
    </xdr:from>
    <xdr:to>
      <xdr:col>14</xdr:col>
      <xdr:colOff>159540</xdr:colOff>
      <xdr:row>10</xdr:row>
      <xdr:rowOff>35720</xdr:rowOff>
    </xdr:to>
    <xdr:sp macro="[0]!French" textlink="">
      <xdr:nvSpPr>
        <xdr:cNvPr id="29" name="Bevel 28">
          <a:extLst>
            <a:ext uri="{FF2B5EF4-FFF2-40B4-BE49-F238E27FC236}">
              <a16:creationId xmlns:a16="http://schemas.microsoft.com/office/drawing/2014/main" id="{00000000-0008-0000-0300-00001D000000}"/>
            </a:ext>
          </a:extLst>
        </xdr:cNvPr>
        <xdr:cNvSpPr/>
      </xdr:nvSpPr>
      <xdr:spPr>
        <a:xfrm>
          <a:off x="7443783" y="2697958"/>
          <a:ext cx="633413" cy="2667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FR</a:t>
          </a:r>
        </a:p>
      </xdr:txBody>
    </xdr:sp>
    <xdr:clientData/>
  </xdr:twoCellAnchor>
  <xdr:twoCellAnchor>
    <xdr:from>
      <xdr:col>1</xdr:col>
      <xdr:colOff>1164452</xdr:colOff>
      <xdr:row>10</xdr:row>
      <xdr:rowOff>52387</xdr:rowOff>
    </xdr:from>
    <xdr:to>
      <xdr:col>1</xdr:col>
      <xdr:colOff>1821677</xdr:colOff>
      <xdr:row>12</xdr:row>
      <xdr:rowOff>4762</xdr:rowOff>
    </xdr:to>
    <xdr:sp macro="[0]!Module1.Music" textlink="">
      <xdr:nvSpPr>
        <xdr:cNvPr id="30" name="Bevel 29">
          <a:extLst>
            <a:ext uri="{FF2B5EF4-FFF2-40B4-BE49-F238E27FC236}">
              <a16:creationId xmlns:a16="http://schemas.microsoft.com/office/drawing/2014/main" id="{00000000-0008-0000-0300-00001E000000}"/>
            </a:ext>
          </a:extLst>
        </xdr:cNvPr>
        <xdr:cNvSpPr/>
      </xdr:nvSpPr>
      <xdr:spPr>
        <a:xfrm>
          <a:off x="1712140" y="2981325"/>
          <a:ext cx="657225"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MU</a:t>
          </a:r>
        </a:p>
      </xdr:txBody>
    </xdr:sp>
    <xdr:clientData/>
  </xdr:twoCellAnchor>
  <xdr:twoCellAnchor>
    <xdr:from>
      <xdr:col>13</xdr:col>
      <xdr:colOff>73851</xdr:colOff>
      <xdr:row>10</xdr:row>
      <xdr:rowOff>88106</xdr:rowOff>
    </xdr:from>
    <xdr:to>
      <xdr:col>14</xdr:col>
      <xdr:colOff>85758</xdr:colOff>
      <xdr:row>12</xdr:row>
      <xdr:rowOff>40481</xdr:rowOff>
    </xdr:to>
    <xdr:sp macro="[0]!RE" textlink="">
      <xdr:nvSpPr>
        <xdr:cNvPr id="31" name="Bevel 30">
          <a:extLst>
            <a:ext uri="{FF2B5EF4-FFF2-40B4-BE49-F238E27FC236}">
              <a16:creationId xmlns:a16="http://schemas.microsoft.com/office/drawing/2014/main" id="{00000000-0008-0000-0300-00001F000000}"/>
            </a:ext>
          </a:extLst>
        </xdr:cNvPr>
        <xdr:cNvSpPr/>
      </xdr:nvSpPr>
      <xdr:spPr>
        <a:xfrm>
          <a:off x="7622414" y="3017044"/>
          <a:ext cx="523875"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RE</a:t>
          </a:r>
        </a:p>
      </xdr:txBody>
    </xdr:sp>
    <xdr:clientData/>
  </xdr:twoCellAnchor>
  <xdr:twoCellAnchor>
    <xdr:from>
      <xdr:col>11</xdr:col>
      <xdr:colOff>297655</xdr:colOff>
      <xdr:row>10</xdr:row>
      <xdr:rowOff>88107</xdr:rowOff>
    </xdr:from>
    <xdr:to>
      <xdr:col>13</xdr:col>
      <xdr:colOff>33368</xdr:colOff>
      <xdr:row>12</xdr:row>
      <xdr:rowOff>40482</xdr:rowOff>
    </xdr:to>
    <xdr:sp macro="[0]!PrdDesg" textlink="">
      <xdr:nvSpPr>
        <xdr:cNvPr id="32" name="Bevel 31">
          <a:extLst>
            <a:ext uri="{FF2B5EF4-FFF2-40B4-BE49-F238E27FC236}">
              <a16:creationId xmlns:a16="http://schemas.microsoft.com/office/drawing/2014/main" id="{00000000-0008-0000-0300-000020000000}"/>
            </a:ext>
          </a:extLst>
        </xdr:cNvPr>
        <xdr:cNvSpPr/>
      </xdr:nvSpPr>
      <xdr:spPr>
        <a:xfrm>
          <a:off x="6810374" y="3017045"/>
          <a:ext cx="771557"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PRD</a:t>
          </a:r>
        </a:p>
      </xdr:txBody>
    </xdr:sp>
    <xdr:clientData/>
  </xdr:twoCellAnchor>
  <xdr:twoCellAnchor>
    <xdr:from>
      <xdr:col>14</xdr:col>
      <xdr:colOff>131000</xdr:colOff>
      <xdr:row>10</xdr:row>
      <xdr:rowOff>76199</xdr:rowOff>
    </xdr:from>
    <xdr:to>
      <xdr:col>15</xdr:col>
      <xdr:colOff>95249</xdr:colOff>
      <xdr:row>12</xdr:row>
      <xdr:rowOff>28574</xdr:rowOff>
    </xdr:to>
    <xdr:sp macro="[0]!Science" textlink="">
      <xdr:nvSpPr>
        <xdr:cNvPr id="33" name="Bevel 32">
          <a:extLst>
            <a:ext uri="{FF2B5EF4-FFF2-40B4-BE49-F238E27FC236}">
              <a16:creationId xmlns:a16="http://schemas.microsoft.com/office/drawing/2014/main" id="{00000000-0008-0000-0300-000021000000}"/>
            </a:ext>
          </a:extLst>
        </xdr:cNvPr>
        <xdr:cNvSpPr/>
      </xdr:nvSpPr>
      <xdr:spPr>
        <a:xfrm>
          <a:off x="7084250" y="2933699"/>
          <a:ext cx="559562"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SC</a:t>
          </a:r>
        </a:p>
      </xdr:txBody>
    </xdr:sp>
    <xdr:clientData/>
  </xdr:twoCellAnchor>
  <xdr:twoCellAnchor>
    <xdr:from>
      <xdr:col>15</xdr:col>
      <xdr:colOff>128613</xdr:colOff>
      <xdr:row>10</xdr:row>
      <xdr:rowOff>76200</xdr:rowOff>
    </xdr:from>
    <xdr:to>
      <xdr:col>16</xdr:col>
      <xdr:colOff>33362</xdr:colOff>
      <xdr:row>12</xdr:row>
      <xdr:rowOff>28575</xdr:rowOff>
    </xdr:to>
    <xdr:sp macro="[0]!Spanish" textlink="">
      <xdr:nvSpPr>
        <xdr:cNvPr id="34" name="Bevel 33">
          <a:extLst>
            <a:ext uri="{FF2B5EF4-FFF2-40B4-BE49-F238E27FC236}">
              <a16:creationId xmlns:a16="http://schemas.microsoft.com/office/drawing/2014/main" id="{00000000-0008-0000-0300-000022000000}"/>
            </a:ext>
          </a:extLst>
        </xdr:cNvPr>
        <xdr:cNvSpPr/>
      </xdr:nvSpPr>
      <xdr:spPr>
        <a:xfrm>
          <a:off x="7677176" y="2933700"/>
          <a:ext cx="523874"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SP</a:t>
          </a:r>
        </a:p>
      </xdr:txBody>
    </xdr:sp>
    <xdr:clientData/>
  </xdr:twoCellAnchor>
  <xdr:twoCellAnchor>
    <xdr:from>
      <xdr:col>1</xdr:col>
      <xdr:colOff>1871693</xdr:colOff>
      <xdr:row>10</xdr:row>
      <xdr:rowOff>52388</xdr:rowOff>
    </xdr:from>
    <xdr:to>
      <xdr:col>3</xdr:col>
      <xdr:colOff>166688</xdr:colOff>
      <xdr:row>12</xdr:row>
      <xdr:rowOff>14288</xdr:rowOff>
    </xdr:to>
    <xdr:sp macro="[0]!Module1.Photo" textlink="">
      <xdr:nvSpPr>
        <xdr:cNvPr id="36" name="Bevel 35">
          <a:extLst>
            <a:ext uri="{FF2B5EF4-FFF2-40B4-BE49-F238E27FC236}">
              <a16:creationId xmlns:a16="http://schemas.microsoft.com/office/drawing/2014/main" id="{00000000-0008-0000-0300-000024000000}"/>
            </a:ext>
          </a:extLst>
        </xdr:cNvPr>
        <xdr:cNvSpPr/>
      </xdr:nvSpPr>
      <xdr:spPr>
        <a:xfrm>
          <a:off x="2419381" y="2981326"/>
          <a:ext cx="735776" cy="29527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PHO</a:t>
          </a:r>
        </a:p>
      </xdr:txBody>
    </xdr:sp>
    <xdr:clientData/>
  </xdr:twoCellAnchor>
  <xdr:twoCellAnchor>
    <xdr:from>
      <xdr:col>3</xdr:col>
      <xdr:colOff>188149</xdr:colOff>
      <xdr:row>10</xdr:row>
      <xdr:rowOff>76200</xdr:rowOff>
    </xdr:from>
    <xdr:to>
      <xdr:col>6</xdr:col>
      <xdr:colOff>309562</xdr:colOff>
      <xdr:row>12</xdr:row>
      <xdr:rowOff>28575</xdr:rowOff>
    </xdr:to>
    <xdr:sp macro="[0]!PhysEdOpt" textlink="">
      <xdr:nvSpPr>
        <xdr:cNvPr id="38" name="Bevel 37">
          <a:extLst>
            <a:ext uri="{FF2B5EF4-FFF2-40B4-BE49-F238E27FC236}">
              <a16:creationId xmlns:a16="http://schemas.microsoft.com/office/drawing/2014/main" id="{00000000-0008-0000-0300-000026000000}"/>
            </a:ext>
          </a:extLst>
        </xdr:cNvPr>
        <xdr:cNvSpPr/>
      </xdr:nvSpPr>
      <xdr:spPr>
        <a:xfrm>
          <a:off x="3176618" y="3005138"/>
          <a:ext cx="704819"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PEO</a:t>
          </a:r>
        </a:p>
      </xdr:txBody>
    </xdr:sp>
    <xdr:clientData/>
  </xdr:twoCellAnchor>
  <xdr:twoCellAnchor>
    <xdr:from>
      <xdr:col>13</xdr:col>
      <xdr:colOff>0</xdr:colOff>
      <xdr:row>5</xdr:row>
      <xdr:rowOff>142874</xdr:rowOff>
    </xdr:from>
    <xdr:to>
      <xdr:col>16</xdr:col>
      <xdr:colOff>742950</xdr:colOff>
      <xdr:row>8</xdr:row>
      <xdr:rowOff>76199</xdr:rowOff>
    </xdr:to>
    <xdr:sp macro="[0]!ClearFilter" textlink="">
      <xdr:nvSpPr>
        <xdr:cNvPr id="39" name="Bevel 38">
          <a:extLst>
            <a:ext uri="{FF2B5EF4-FFF2-40B4-BE49-F238E27FC236}">
              <a16:creationId xmlns:a16="http://schemas.microsoft.com/office/drawing/2014/main" id="{00000000-0008-0000-0300-000027000000}"/>
            </a:ext>
          </a:extLst>
        </xdr:cNvPr>
        <xdr:cNvSpPr/>
      </xdr:nvSpPr>
      <xdr:spPr>
        <a:xfrm>
          <a:off x="5581651" y="3362324"/>
          <a:ext cx="2447924" cy="50482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CLEAR ALL FILTERS</a:t>
          </a:r>
        </a:p>
      </xdr:txBody>
    </xdr:sp>
    <xdr:clientData/>
  </xdr:twoCellAnchor>
  <xdr:twoCellAnchor>
    <xdr:from>
      <xdr:col>1</xdr:col>
      <xdr:colOff>0</xdr:colOff>
      <xdr:row>0</xdr:row>
      <xdr:rowOff>0</xdr:rowOff>
    </xdr:from>
    <xdr:to>
      <xdr:col>1</xdr:col>
      <xdr:colOff>1428750</xdr:colOff>
      <xdr:row>1</xdr:row>
      <xdr:rowOff>128159</xdr:rowOff>
    </xdr:to>
    <xdr:sp macro="[0]!GOTOINDEX" textlink="">
      <xdr:nvSpPr>
        <xdr:cNvPr id="35" name="Folded Corner 34">
          <a:extLst>
            <a:ext uri="{FF2B5EF4-FFF2-40B4-BE49-F238E27FC236}">
              <a16:creationId xmlns:a16="http://schemas.microsoft.com/office/drawing/2014/main" id="{00000000-0008-0000-0300-000023000000}"/>
            </a:ext>
          </a:extLst>
        </xdr:cNvPr>
        <xdr:cNvSpPr/>
      </xdr:nvSpPr>
      <xdr:spPr>
        <a:xfrm>
          <a:off x="455083" y="0"/>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twoCellAnchor>
    <xdr:from>
      <xdr:col>6</xdr:col>
      <xdr:colOff>321497</xdr:colOff>
      <xdr:row>10</xdr:row>
      <xdr:rowOff>71438</xdr:rowOff>
    </xdr:from>
    <xdr:to>
      <xdr:col>6</xdr:col>
      <xdr:colOff>1202530</xdr:colOff>
      <xdr:row>12</xdr:row>
      <xdr:rowOff>23813</xdr:rowOff>
    </xdr:to>
    <xdr:sp macro="[0]!Physics" textlink="">
      <xdr:nvSpPr>
        <xdr:cNvPr id="40" name="Bevel 39">
          <a:extLst>
            <a:ext uri="{FF2B5EF4-FFF2-40B4-BE49-F238E27FC236}">
              <a16:creationId xmlns:a16="http://schemas.microsoft.com/office/drawing/2014/main" id="{00000000-0008-0000-0300-000028000000}"/>
            </a:ext>
          </a:extLst>
        </xdr:cNvPr>
        <xdr:cNvSpPr/>
      </xdr:nvSpPr>
      <xdr:spPr>
        <a:xfrm>
          <a:off x="3893372" y="3000376"/>
          <a:ext cx="881033" cy="2857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PHY</a:t>
          </a:r>
        </a:p>
      </xdr:txBody>
    </xdr:sp>
    <xdr:clientData/>
  </xdr:twoCellAnchor>
  <xdr:twoCellAnchor>
    <xdr:from>
      <xdr:col>14</xdr:col>
      <xdr:colOff>190500</xdr:colOff>
      <xdr:row>8</xdr:row>
      <xdr:rowOff>107157</xdr:rowOff>
    </xdr:from>
    <xdr:to>
      <xdr:col>15</xdr:col>
      <xdr:colOff>214313</xdr:colOff>
      <xdr:row>10</xdr:row>
      <xdr:rowOff>35719</xdr:rowOff>
    </xdr:to>
    <xdr:sp macro="[0]!Geography" textlink="">
      <xdr:nvSpPr>
        <xdr:cNvPr id="37" name="Bevel 36">
          <a:extLst>
            <a:ext uri="{FF2B5EF4-FFF2-40B4-BE49-F238E27FC236}">
              <a16:creationId xmlns:a16="http://schemas.microsoft.com/office/drawing/2014/main" id="{00000000-0008-0000-0300-000025000000}"/>
            </a:ext>
          </a:extLst>
        </xdr:cNvPr>
        <xdr:cNvSpPr/>
      </xdr:nvSpPr>
      <xdr:spPr>
        <a:xfrm>
          <a:off x="8108156" y="2702720"/>
          <a:ext cx="642938" cy="26193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GG</a:t>
          </a:r>
        </a:p>
      </xdr:txBody>
    </xdr:sp>
    <xdr:clientData/>
  </xdr:twoCellAnchor>
  <xdr:twoCellAnchor>
    <xdr:from>
      <xdr:col>158</xdr:col>
      <xdr:colOff>535781</xdr:colOff>
      <xdr:row>3</xdr:row>
      <xdr:rowOff>0</xdr:rowOff>
    </xdr:from>
    <xdr:to>
      <xdr:col>165</xdr:col>
      <xdr:colOff>273843</xdr:colOff>
      <xdr:row>4</xdr:row>
      <xdr:rowOff>47625</xdr:rowOff>
    </xdr:to>
    <xdr:sp macro="[0]!COMPARE2" textlink="">
      <xdr:nvSpPr>
        <xdr:cNvPr id="12" name="Rectangle 11">
          <a:extLst>
            <a:ext uri="{FF2B5EF4-FFF2-40B4-BE49-F238E27FC236}">
              <a16:creationId xmlns:a16="http://schemas.microsoft.com/office/drawing/2014/main" id="{00000000-0008-0000-0300-00000C000000}"/>
            </a:ext>
          </a:extLst>
        </xdr:cNvPr>
        <xdr:cNvSpPr/>
      </xdr:nvSpPr>
      <xdr:spPr>
        <a:xfrm>
          <a:off x="98988562" y="666750"/>
          <a:ext cx="3988594" cy="1238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a:t>CREATE</a:t>
          </a:r>
          <a:r>
            <a:rPr lang="en-GB" sz="1800" baseline="0"/>
            <a:t> HOD Checking sheet for have comments been entered for students under target range</a:t>
          </a:r>
          <a:endParaRPr lang="en-GB" sz="1800"/>
        </a:p>
      </xdr:txBody>
    </xdr:sp>
    <xdr:clientData/>
  </xdr:twoCellAnchor>
  <xdr:twoCellAnchor>
    <xdr:from>
      <xdr:col>159</xdr:col>
      <xdr:colOff>714375</xdr:colOff>
      <xdr:row>14</xdr:row>
      <xdr:rowOff>66675</xdr:rowOff>
    </xdr:from>
    <xdr:to>
      <xdr:col>159</xdr:col>
      <xdr:colOff>2143125</xdr:colOff>
      <xdr:row>14</xdr:row>
      <xdr:rowOff>395917</xdr:rowOff>
    </xdr:to>
    <xdr:sp macro="[0]!GOTOINDEX" textlink="">
      <xdr:nvSpPr>
        <xdr:cNvPr id="41" name="Folded Corner 40">
          <a:extLst>
            <a:ext uri="{FF2B5EF4-FFF2-40B4-BE49-F238E27FC236}">
              <a16:creationId xmlns:a16="http://schemas.microsoft.com/office/drawing/2014/main" id="{00000000-0008-0000-0300-000029000000}"/>
            </a:ext>
          </a:extLst>
        </xdr:cNvPr>
        <xdr:cNvSpPr/>
      </xdr:nvSpPr>
      <xdr:spPr>
        <a:xfrm>
          <a:off x="714375" y="66675"/>
          <a:ext cx="121920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twoCellAnchor>
    <xdr:from>
      <xdr:col>15</xdr:col>
      <xdr:colOff>250031</xdr:colOff>
      <xdr:row>8</xdr:row>
      <xdr:rowOff>83344</xdr:rowOff>
    </xdr:from>
    <xdr:to>
      <xdr:col>16</xdr:col>
      <xdr:colOff>273843</xdr:colOff>
      <xdr:row>10</xdr:row>
      <xdr:rowOff>57151</xdr:rowOff>
    </xdr:to>
    <xdr:sp macro="[0]!Hsc" textlink="">
      <xdr:nvSpPr>
        <xdr:cNvPr id="42" name="Bevel 22">
          <a:extLst>
            <a:ext uri="{FF2B5EF4-FFF2-40B4-BE49-F238E27FC236}">
              <a16:creationId xmlns:a16="http://schemas.microsoft.com/office/drawing/2014/main" id="{B75808DD-AAA3-48A4-B715-B122DCA0AB87}"/>
            </a:ext>
          </a:extLst>
        </xdr:cNvPr>
        <xdr:cNvSpPr/>
      </xdr:nvSpPr>
      <xdr:spPr>
        <a:xfrm>
          <a:off x="8786812" y="2678907"/>
          <a:ext cx="642937" cy="307182"/>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2000"/>
            <a:t>Hsc</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176892</xdr:colOff>
      <xdr:row>1</xdr:row>
      <xdr:rowOff>81643</xdr:rowOff>
    </xdr:from>
    <xdr:to>
      <xdr:col>6</xdr:col>
      <xdr:colOff>299356</xdr:colOff>
      <xdr:row>1</xdr:row>
      <xdr:rowOff>625929</xdr:rowOff>
    </xdr:to>
    <xdr:sp macro="[0]!GOTOINDEX" textlink="">
      <xdr:nvSpPr>
        <xdr:cNvPr id="3" name="Folded Corner 2">
          <a:extLst>
            <a:ext uri="{FF2B5EF4-FFF2-40B4-BE49-F238E27FC236}">
              <a16:creationId xmlns:a16="http://schemas.microsoft.com/office/drawing/2014/main" id="{00000000-0008-0000-0400-000003000000}"/>
            </a:ext>
          </a:extLst>
        </xdr:cNvPr>
        <xdr:cNvSpPr/>
      </xdr:nvSpPr>
      <xdr:spPr>
        <a:xfrm>
          <a:off x="1469571" y="830036"/>
          <a:ext cx="1850571" cy="544286"/>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1428750</xdr:colOff>
      <xdr:row>3</xdr:row>
      <xdr:rowOff>329242</xdr:rowOff>
    </xdr:to>
    <xdr:sp macro="[0]!GOTOINDEX" textlink="">
      <xdr:nvSpPr>
        <xdr:cNvPr id="2" name="Folded Corner 1">
          <a:extLst>
            <a:ext uri="{FF2B5EF4-FFF2-40B4-BE49-F238E27FC236}">
              <a16:creationId xmlns:a16="http://schemas.microsoft.com/office/drawing/2014/main" id="{00000000-0008-0000-0500-000002000000}"/>
            </a:ext>
          </a:extLst>
        </xdr:cNvPr>
        <xdr:cNvSpPr/>
      </xdr:nvSpPr>
      <xdr:spPr>
        <a:xfrm>
          <a:off x="595313" y="631031"/>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1428750</xdr:colOff>
      <xdr:row>0</xdr:row>
      <xdr:rowOff>329242</xdr:rowOff>
    </xdr:to>
    <xdr:sp macro="[0]!GOTOINDEX" textlink="">
      <xdr:nvSpPr>
        <xdr:cNvPr id="2" name="Folded Corner 1">
          <a:extLst>
            <a:ext uri="{FF2B5EF4-FFF2-40B4-BE49-F238E27FC236}">
              <a16:creationId xmlns:a16="http://schemas.microsoft.com/office/drawing/2014/main" id="{00000000-0008-0000-0600-000002000000}"/>
            </a:ext>
          </a:extLst>
        </xdr:cNvPr>
        <xdr:cNvSpPr/>
      </xdr:nvSpPr>
      <xdr:spPr>
        <a:xfrm>
          <a:off x="464344" y="0"/>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twoCellAnchor>
    <xdr:from>
      <xdr:col>1</xdr:col>
      <xdr:colOff>0</xdr:colOff>
      <xdr:row>0</xdr:row>
      <xdr:rowOff>0</xdr:rowOff>
    </xdr:from>
    <xdr:to>
      <xdr:col>1</xdr:col>
      <xdr:colOff>1428750</xdr:colOff>
      <xdr:row>0</xdr:row>
      <xdr:rowOff>329242</xdr:rowOff>
    </xdr:to>
    <xdr:sp macro="[6]!GOTOINDEX" textlink="">
      <xdr:nvSpPr>
        <xdr:cNvPr id="3" name="Folded Corner 2">
          <a:extLst>
            <a:ext uri="{FF2B5EF4-FFF2-40B4-BE49-F238E27FC236}">
              <a16:creationId xmlns:a16="http://schemas.microsoft.com/office/drawing/2014/main" id="{00000000-0008-0000-0600-000003000000}"/>
            </a:ext>
          </a:extLst>
        </xdr:cNvPr>
        <xdr:cNvSpPr/>
      </xdr:nvSpPr>
      <xdr:spPr>
        <a:xfrm>
          <a:off x="514350" y="0"/>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8.xml><?xml version="1.0" encoding="utf-8"?>
<xdr:wsDr xmlns:xdr="http://schemas.openxmlformats.org/drawingml/2006/spreadsheetDrawing" xmlns:a="http://schemas.openxmlformats.org/drawingml/2006/main">
  <xdr:absoluteAnchor>
    <xdr:pos x="0" y="0"/>
    <xdr:ext cx="9302750" cy="60801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cdr:y>
    </cdr:from>
    <cdr:to>
      <cdr:x>1</cdr:x>
      <cdr:y>1</cdr:y>
    </cdr:to>
    <cdr:graphicFrame macro="">
      <cdr:nvGraphicFramePr>
        <cdr:cNvPr id="35191" name="Chart 375">
          <a:extLst xmlns:a="http://schemas.openxmlformats.org/drawingml/2006/main">
            <a:ext uri="{FF2B5EF4-FFF2-40B4-BE49-F238E27FC236}">
              <a16:creationId xmlns:a16="http://schemas.microsoft.com/office/drawing/2014/main" id="{2B460608-9928-48F5-879D-CF1949544681}"/>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10.xml><?xml version="1.0" encoding="utf-8"?>
<c:userShapes xmlns:c="http://schemas.openxmlformats.org/drawingml/2006/chart">
  <cdr:relSizeAnchor xmlns:cdr="http://schemas.openxmlformats.org/drawingml/2006/chartDrawing">
    <cdr:from>
      <cdr:x>0.84624</cdr:x>
      <cdr:y>0.05681</cdr:y>
    </cdr:from>
    <cdr:to>
      <cdr:x>1</cdr:x>
      <cdr:y>0.1231</cdr:y>
    </cdr:to>
    <cdr:sp macro="[0]!GOTOINDEX" textlink="">
      <cdr:nvSpPr>
        <cdr:cNvPr id="3" name="Folded Corner 2">
          <a:extLst xmlns:a="http://schemas.openxmlformats.org/drawingml/2006/main">
            <a:ext uri="{FF2B5EF4-FFF2-40B4-BE49-F238E27FC236}">
              <a16:creationId xmlns:a16="http://schemas.microsoft.com/office/drawing/2014/main" id="{00000000-0008-0000-0300-000023000000}"/>
            </a:ext>
          </a:extLst>
        </cdr:cNvPr>
        <cdr:cNvSpPr/>
      </cdr:nvSpPr>
      <cdr:spPr>
        <a:xfrm xmlns:a="http://schemas.openxmlformats.org/drawingml/2006/main">
          <a:off x="7863417" y="344488"/>
          <a:ext cx="1428750" cy="402003"/>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400" b="1" cap="none" spc="0">
              <a:ln w="0"/>
              <a:solidFill>
                <a:schemeClr val="tx1"/>
              </a:solidFill>
              <a:effectLst>
                <a:outerShdw blurRad="38100" dist="19050" dir="2700000" algn="tl" rotWithShape="0">
                  <a:schemeClr val="dk1">
                    <a:alpha val="40000"/>
                  </a:schemeClr>
                </a:outerShdw>
              </a:effectLst>
            </a:rPr>
            <a:t>Return to INDEX</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73140</xdr:colOff>
      <xdr:row>2</xdr:row>
      <xdr:rowOff>86747</xdr:rowOff>
    </xdr:from>
    <xdr:to>
      <xdr:col>0</xdr:col>
      <xdr:colOff>1905001</xdr:colOff>
      <xdr:row>2</xdr:row>
      <xdr:rowOff>415989</xdr:rowOff>
    </xdr:to>
    <xdr:sp macro="[0]!GOTOINDEX" textlink="">
      <xdr:nvSpPr>
        <xdr:cNvPr id="2" name="Folded Corner 1">
          <a:extLst>
            <a:ext uri="{FF2B5EF4-FFF2-40B4-BE49-F238E27FC236}">
              <a16:creationId xmlns:a16="http://schemas.microsoft.com/office/drawing/2014/main" id="{00000000-0008-0000-0800-000002000000}"/>
            </a:ext>
          </a:extLst>
        </xdr:cNvPr>
        <xdr:cNvSpPr/>
      </xdr:nvSpPr>
      <xdr:spPr>
        <a:xfrm>
          <a:off x="73140" y="957604"/>
          <a:ext cx="1831861"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0</xdr:row>
      <xdr:rowOff>47625</xdr:rowOff>
    </xdr:from>
    <xdr:to>
      <xdr:col>1</xdr:col>
      <xdr:colOff>321468</xdr:colOff>
      <xdr:row>1</xdr:row>
      <xdr:rowOff>174461</xdr:rowOff>
    </xdr:to>
    <xdr:sp macro="[0]!GOTOINDEX" textlink="">
      <xdr:nvSpPr>
        <xdr:cNvPr id="2" name="Folded Corner 1">
          <a:extLst>
            <a:ext uri="{FF2B5EF4-FFF2-40B4-BE49-F238E27FC236}">
              <a16:creationId xmlns:a16="http://schemas.microsoft.com/office/drawing/2014/main" id="{00000000-0008-0000-0900-000002000000}"/>
            </a:ext>
          </a:extLst>
        </xdr:cNvPr>
        <xdr:cNvSpPr/>
      </xdr:nvSpPr>
      <xdr:spPr>
        <a:xfrm>
          <a:off x="47625" y="47625"/>
          <a:ext cx="1440656"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466725</xdr:colOff>
      <xdr:row>0</xdr:row>
      <xdr:rowOff>0</xdr:rowOff>
    </xdr:from>
    <xdr:to>
      <xdr:col>9</xdr:col>
      <xdr:colOff>466725</xdr:colOff>
      <xdr:row>1</xdr:row>
      <xdr:rowOff>0</xdr:rowOff>
    </xdr:to>
    <xdr:sp macro="[0]!GOTOINDEX" textlink="">
      <xdr:nvSpPr>
        <xdr:cNvPr id="2" name="Folded Corner 1">
          <a:extLst>
            <a:ext uri="{FF2B5EF4-FFF2-40B4-BE49-F238E27FC236}">
              <a16:creationId xmlns:a16="http://schemas.microsoft.com/office/drawing/2014/main" id="{00000000-0008-0000-0C00-000002000000}"/>
            </a:ext>
          </a:extLst>
        </xdr:cNvPr>
        <xdr:cNvSpPr/>
      </xdr:nvSpPr>
      <xdr:spPr>
        <a:xfrm>
          <a:off x="6962775" y="0"/>
          <a:ext cx="1219200" cy="47625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14.xml><?xml version="1.0" encoding="utf-8"?>
<xdr:wsDr xmlns:xdr="http://schemas.openxmlformats.org/drawingml/2006/spreadsheetDrawing" xmlns:a="http://schemas.openxmlformats.org/drawingml/2006/main">
  <xdr:absoluteAnchor>
    <xdr:pos x="0" y="0"/>
    <xdr:ext cx="9291205" cy="6070023"/>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0.00546</cdr:x>
      <cdr:y>0.00837</cdr:y>
    </cdr:from>
    <cdr:to>
      <cdr:x>0.1978</cdr:x>
      <cdr:y>0.06259</cdr:y>
    </cdr:to>
    <cdr:sp macro="[0]!GOTOINDEX" textlink="">
      <cdr:nvSpPr>
        <cdr:cNvPr id="2" name="Folded Corner 1"/>
        <cdr:cNvSpPr/>
      </cdr:nvSpPr>
      <cdr:spPr>
        <a:xfrm xmlns:a="http://schemas.openxmlformats.org/drawingml/2006/main">
          <a:off x="47326" y="52718"/>
          <a:ext cx="1667174" cy="341499"/>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400" b="1" cap="none" spc="0">
              <a:ln w="0"/>
              <a:solidFill>
                <a:schemeClr val="tx1"/>
              </a:solidFill>
              <a:effectLst>
                <a:outerShdw blurRad="38100" dist="19050" dir="2700000" algn="tl" rotWithShape="0">
                  <a:schemeClr val="dk1">
                    <a:alpha val="40000"/>
                  </a:schemeClr>
                </a:outerShdw>
              </a:effectLst>
            </a:rPr>
            <a:t>Return to INDEX</a:t>
          </a:r>
        </a:p>
      </cdr:txBody>
    </cdr:sp>
  </cdr:relSizeAnchor>
</c:userShapes>
</file>

<file path=xl/drawings/drawing16.xml><?xml version="1.0" encoding="utf-8"?>
<xdr:wsDr xmlns:xdr="http://schemas.openxmlformats.org/drawingml/2006/spreadsheetDrawing" xmlns:a="http://schemas.openxmlformats.org/drawingml/2006/main">
  <xdr:twoCellAnchor>
    <xdr:from>
      <xdr:col>8</xdr:col>
      <xdr:colOff>142875</xdr:colOff>
      <xdr:row>0</xdr:row>
      <xdr:rowOff>66675</xdr:rowOff>
    </xdr:from>
    <xdr:to>
      <xdr:col>10</xdr:col>
      <xdr:colOff>352425</xdr:colOff>
      <xdr:row>2</xdr:row>
      <xdr:rowOff>5392</xdr:rowOff>
    </xdr:to>
    <xdr:sp macro="[0]!GOTOINDEX" textlink="">
      <xdr:nvSpPr>
        <xdr:cNvPr id="2" name="Folded Corner 1">
          <a:extLst>
            <a:ext uri="{FF2B5EF4-FFF2-40B4-BE49-F238E27FC236}">
              <a16:creationId xmlns:a16="http://schemas.microsoft.com/office/drawing/2014/main" id="{00000000-0008-0000-0F00-000002000000}"/>
            </a:ext>
          </a:extLst>
        </xdr:cNvPr>
        <xdr:cNvSpPr/>
      </xdr:nvSpPr>
      <xdr:spPr>
        <a:xfrm>
          <a:off x="5400675" y="66675"/>
          <a:ext cx="1428750" cy="32924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523875</xdr:colOff>
      <xdr:row>0</xdr:row>
      <xdr:rowOff>0</xdr:rowOff>
    </xdr:from>
    <xdr:to>
      <xdr:col>13</xdr:col>
      <xdr:colOff>123825</xdr:colOff>
      <xdr:row>0</xdr:row>
      <xdr:rowOff>571500</xdr:rowOff>
    </xdr:to>
    <xdr:sp macro="[0]!GOTOINDEX" textlink="">
      <xdr:nvSpPr>
        <xdr:cNvPr id="2" name="Folded Corner 1">
          <a:extLst>
            <a:ext uri="{FF2B5EF4-FFF2-40B4-BE49-F238E27FC236}">
              <a16:creationId xmlns:a16="http://schemas.microsoft.com/office/drawing/2014/main" id="{00000000-0008-0000-0E00-000002000000}"/>
            </a:ext>
          </a:extLst>
        </xdr:cNvPr>
        <xdr:cNvSpPr/>
      </xdr:nvSpPr>
      <xdr:spPr>
        <a:xfrm>
          <a:off x="8467725" y="0"/>
          <a:ext cx="1428750" cy="57150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Return to INDEX</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7%20Student%20Progress%20Monitoring%202022-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Y10%20Student%20Progress%20Monitoring%202022-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tudent_data/2020-21/Monitoring%20Reports/M4/2nd%20extract/Y10%20Student%20Progress%20Monitoring%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tudent_data/STUDENTS%20SBU.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tudent_data/2022-23/On%20track%20for%20Master%20LIV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tudent_data/2019-20/Monitoring%20Reports/M2/1st%20runs/Test.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tudent_data/2020-21/Monitoring%20Reports/M1/Y11%20Student%20Progress%20Monitoring%202020-21%20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GROUPDISTRIBUTION"/>
      <sheetName val="Chart2"/>
      <sheetName val="N2I and SERIOUS CONCERN(TOTALS)"/>
      <sheetName val="Chart3"/>
      <sheetName val="A2L SUMMARY"/>
      <sheetName val="BHVEXPORT"/>
      <sheetName val="Lookups"/>
      <sheetName val="End of Mon rev weeks"/>
      <sheetName val="COHORT data"/>
    </sheetNames>
    <sheetDataSet>
      <sheetData sheetId="0"/>
      <sheetData sheetId="1"/>
      <sheetData sheetId="2"/>
      <sheetData sheetId="3">
        <row r="1">
          <cell r="D1" t="str">
            <v>Gender</v>
          </cell>
        </row>
      </sheetData>
      <sheetData sheetId="4"/>
      <sheetData sheetId="5"/>
      <sheetData sheetId="6"/>
      <sheetData sheetId="7"/>
      <sheetData sheetId="8" refreshError="1"/>
      <sheetData sheetId="9"/>
      <sheetData sheetId="10" refreshError="1"/>
      <sheetData sheetId="11"/>
      <sheetData sheetId="12">
        <row r="1">
          <cell r="A1" t="str">
            <v>Admission Number</v>
          </cell>
          <cell r="B1" t="str">
            <v>Legal Full name</v>
          </cell>
          <cell r="C1" t="str">
            <v>Tutor Group</v>
          </cell>
          <cell r="D1" t="str">
            <v>Comm Con</v>
          </cell>
          <cell r="E1" t="str">
            <v>Pers Org</v>
          </cell>
          <cell r="F1" t="str">
            <v>Praise</v>
          </cell>
          <cell r="G1" t="str">
            <v>BOL</v>
          </cell>
          <cell r="H1" t="str">
            <v>BIL</v>
          </cell>
          <cell r="I1" t="str">
            <v>HWK</v>
          </cell>
        </row>
        <row r="2">
          <cell r="A2">
            <v>160250</v>
          </cell>
          <cell r="B2" t="str">
            <v>Ermyas Makele</v>
          </cell>
          <cell r="C2" t="str">
            <v>7FS</v>
          </cell>
          <cell r="D2">
            <v>2</v>
          </cell>
          <cell r="E2">
            <v>0</v>
          </cell>
          <cell r="F2">
            <v>19</v>
          </cell>
          <cell r="G2">
            <v>1</v>
          </cell>
          <cell r="H2">
            <v>1</v>
          </cell>
          <cell r="I2">
            <v>0</v>
          </cell>
        </row>
        <row r="3">
          <cell r="A3">
            <v>160207</v>
          </cell>
          <cell r="B3" t="str">
            <v>Summer Griffin</v>
          </cell>
          <cell r="C3" t="str">
            <v>7ET</v>
          </cell>
          <cell r="D3">
            <v>0</v>
          </cell>
          <cell r="E3">
            <v>0</v>
          </cell>
          <cell r="F3">
            <v>22</v>
          </cell>
          <cell r="G3">
            <v>0</v>
          </cell>
          <cell r="H3">
            <v>0</v>
          </cell>
          <cell r="I3">
            <v>0</v>
          </cell>
        </row>
        <row r="4">
          <cell r="A4">
            <v>160325</v>
          </cell>
          <cell r="B4" t="str">
            <v>Harmony Sweetland</v>
          </cell>
          <cell r="C4" t="str">
            <v xml:space="preserve">7BPE </v>
          </cell>
          <cell r="D4">
            <v>0</v>
          </cell>
          <cell r="E4">
            <v>0</v>
          </cell>
          <cell r="F4">
            <v>26</v>
          </cell>
          <cell r="G4">
            <v>0</v>
          </cell>
          <cell r="H4">
            <v>0</v>
          </cell>
          <cell r="I4">
            <v>0</v>
          </cell>
        </row>
        <row r="5">
          <cell r="A5">
            <v>160212</v>
          </cell>
          <cell r="B5" t="str">
            <v>Mae Hall</v>
          </cell>
          <cell r="C5" t="str">
            <v>7LM</v>
          </cell>
          <cell r="D5">
            <v>0</v>
          </cell>
          <cell r="E5">
            <v>0</v>
          </cell>
          <cell r="F5">
            <v>19</v>
          </cell>
          <cell r="G5">
            <v>0</v>
          </cell>
          <cell r="H5">
            <v>0</v>
          </cell>
          <cell r="I5">
            <v>0</v>
          </cell>
        </row>
        <row r="6">
          <cell r="A6">
            <v>160258</v>
          </cell>
          <cell r="B6" t="str">
            <v>Joe Mason</v>
          </cell>
          <cell r="C6" t="str">
            <v xml:space="preserve">7BPE </v>
          </cell>
          <cell r="D6">
            <v>0</v>
          </cell>
          <cell r="E6">
            <v>0</v>
          </cell>
          <cell r="F6">
            <v>27</v>
          </cell>
          <cell r="G6">
            <v>0</v>
          </cell>
          <cell r="H6">
            <v>0</v>
          </cell>
          <cell r="I6">
            <v>0</v>
          </cell>
        </row>
        <row r="7">
          <cell r="A7">
            <v>160277</v>
          </cell>
          <cell r="B7" t="str">
            <v>Benedict Nwosu</v>
          </cell>
          <cell r="C7" t="str">
            <v>7YP</v>
          </cell>
          <cell r="D7">
            <v>0</v>
          </cell>
          <cell r="E7">
            <v>0</v>
          </cell>
          <cell r="F7">
            <v>31</v>
          </cell>
          <cell r="G7">
            <v>0</v>
          </cell>
          <cell r="H7">
            <v>0</v>
          </cell>
          <cell r="I7">
            <v>0</v>
          </cell>
        </row>
        <row r="8">
          <cell r="A8">
            <v>160242</v>
          </cell>
          <cell r="B8" t="str">
            <v>Adam Kucharski</v>
          </cell>
          <cell r="C8" t="str">
            <v>7FS</v>
          </cell>
          <cell r="D8">
            <v>0</v>
          </cell>
          <cell r="E8">
            <v>0</v>
          </cell>
          <cell r="F8">
            <v>20</v>
          </cell>
          <cell r="G8">
            <v>0</v>
          </cell>
          <cell r="H8">
            <v>0</v>
          </cell>
          <cell r="I8">
            <v>0</v>
          </cell>
        </row>
        <row r="9">
          <cell r="A9">
            <v>160164</v>
          </cell>
          <cell r="B9" t="str">
            <v>Kyla Bukena</v>
          </cell>
          <cell r="C9" t="str">
            <v>7WD</v>
          </cell>
          <cell r="D9">
            <v>0</v>
          </cell>
          <cell r="E9">
            <v>0</v>
          </cell>
          <cell r="F9">
            <v>38</v>
          </cell>
          <cell r="G9">
            <v>0</v>
          </cell>
          <cell r="H9">
            <v>0</v>
          </cell>
          <cell r="I9">
            <v>0</v>
          </cell>
        </row>
        <row r="10">
          <cell r="A10">
            <v>160346</v>
          </cell>
          <cell r="B10" t="str">
            <v>Jenson Woods</v>
          </cell>
          <cell r="C10" t="str">
            <v>7ET</v>
          </cell>
          <cell r="D10">
            <v>0</v>
          </cell>
          <cell r="E10">
            <v>0</v>
          </cell>
          <cell r="F10">
            <v>23</v>
          </cell>
          <cell r="G10">
            <v>0</v>
          </cell>
          <cell r="H10">
            <v>0</v>
          </cell>
          <cell r="I10">
            <v>0</v>
          </cell>
        </row>
        <row r="11">
          <cell r="A11">
            <v>160234</v>
          </cell>
          <cell r="B11" t="str">
            <v>Joshua Kay</v>
          </cell>
          <cell r="C11" t="str">
            <v>7AWH</v>
          </cell>
          <cell r="D11">
            <v>0</v>
          </cell>
          <cell r="E11">
            <v>1</v>
          </cell>
          <cell r="F11">
            <v>45</v>
          </cell>
          <cell r="G11">
            <v>0</v>
          </cell>
          <cell r="H11">
            <v>0</v>
          </cell>
          <cell r="I11">
            <v>1</v>
          </cell>
        </row>
        <row r="12">
          <cell r="A12">
            <v>160342</v>
          </cell>
          <cell r="B12" t="str">
            <v>Charles Whitham-Lakin</v>
          </cell>
          <cell r="C12" t="str">
            <v>7YP</v>
          </cell>
          <cell r="D12">
            <v>3</v>
          </cell>
          <cell r="E12">
            <v>0</v>
          </cell>
          <cell r="F12">
            <v>25</v>
          </cell>
          <cell r="G12">
            <v>0</v>
          </cell>
          <cell r="H12">
            <v>3</v>
          </cell>
          <cell r="I12">
            <v>0</v>
          </cell>
        </row>
        <row r="13">
          <cell r="A13">
            <v>160167</v>
          </cell>
          <cell r="B13" t="str">
            <v>Magnus Bushell</v>
          </cell>
          <cell r="C13" t="str">
            <v>7FS</v>
          </cell>
          <cell r="D13">
            <v>0</v>
          </cell>
          <cell r="E13">
            <v>0</v>
          </cell>
          <cell r="F13">
            <v>16</v>
          </cell>
          <cell r="G13">
            <v>0</v>
          </cell>
          <cell r="H13">
            <v>0</v>
          </cell>
          <cell r="I13">
            <v>0</v>
          </cell>
        </row>
        <row r="14">
          <cell r="A14">
            <v>160190</v>
          </cell>
          <cell r="B14" t="str">
            <v>Alani Farleigh Pereira</v>
          </cell>
          <cell r="C14" t="str">
            <v>7YP</v>
          </cell>
          <cell r="D14">
            <v>16</v>
          </cell>
          <cell r="E14">
            <v>1</v>
          </cell>
          <cell r="F14">
            <v>17</v>
          </cell>
          <cell r="G14">
            <v>1</v>
          </cell>
          <cell r="H14">
            <v>13</v>
          </cell>
          <cell r="I14">
            <v>0</v>
          </cell>
        </row>
        <row r="15">
          <cell r="A15">
            <v>160329</v>
          </cell>
          <cell r="B15" t="str">
            <v>Silivana Tewelde</v>
          </cell>
          <cell r="C15" t="str">
            <v>7LM</v>
          </cell>
          <cell r="D15">
            <v>2</v>
          </cell>
          <cell r="E15">
            <v>0</v>
          </cell>
          <cell r="F15">
            <v>21</v>
          </cell>
          <cell r="G15">
            <v>0</v>
          </cell>
          <cell r="H15">
            <v>2</v>
          </cell>
          <cell r="I15">
            <v>0</v>
          </cell>
        </row>
        <row r="16">
          <cell r="A16">
            <v>160273</v>
          </cell>
          <cell r="B16" t="str">
            <v>Debora Musie</v>
          </cell>
          <cell r="C16" t="str">
            <v>7YP</v>
          </cell>
          <cell r="D16">
            <v>1</v>
          </cell>
          <cell r="E16">
            <v>0</v>
          </cell>
          <cell r="F16">
            <v>24</v>
          </cell>
          <cell r="G16">
            <v>0</v>
          </cell>
          <cell r="H16">
            <v>1</v>
          </cell>
          <cell r="I16">
            <v>0</v>
          </cell>
        </row>
        <row r="17">
          <cell r="A17">
            <v>160291</v>
          </cell>
          <cell r="B17" t="str">
            <v>Agnes Paul</v>
          </cell>
          <cell r="C17" t="str">
            <v xml:space="preserve">7BPE </v>
          </cell>
          <cell r="D17">
            <v>0</v>
          </cell>
          <cell r="E17">
            <v>0</v>
          </cell>
          <cell r="F17">
            <v>21</v>
          </cell>
          <cell r="G17">
            <v>0</v>
          </cell>
          <cell r="H17">
            <v>0</v>
          </cell>
          <cell r="I17">
            <v>0</v>
          </cell>
        </row>
        <row r="18">
          <cell r="A18">
            <v>160310</v>
          </cell>
          <cell r="B18" t="str">
            <v>Faith Savage</v>
          </cell>
          <cell r="C18" t="str">
            <v>7YP</v>
          </cell>
          <cell r="D18">
            <v>1</v>
          </cell>
          <cell r="E18">
            <v>0</v>
          </cell>
          <cell r="F18">
            <v>27</v>
          </cell>
          <cell r="G18">
            <v>0</v>
          </cell>
          <cell r="H18">
            <v>1</v>
          </cell>
          <cell r="I18">
            <v>0</v>
          </cell>
        </row>
        <row r="19">
          <cell r="A19">
            <v>160202</v>
          </cell>
          <cell r="B19" t="str">
            <v>Alma Goddard</v>
          </cell>
          <cell r="C19" t="str">
            <v>7FS</v>
          </cell>
          <cell r="D19">
            <v>0</v>
          </cell>
          <cell r="E19">
            <v>0</v>
          </cell>
          <cell r="F19">
            <v>23</v>
          </cell>
          <cell r="G19">
            <v>0</v>
          </cell>
          <cell r="H19">
            <v>0</v>
          </cell>
          <cell r="I19">
            <v>0</v>
          </cell>
        </row>
        <row r="20">
          <cell r="A20">
            <v>160227</v>
          </cell>
          <cell r="B20" t="str">
            <v>Nasir Jhalli</v>
          </cell>
          <cell r="C20" t="str">
            <v>7AWH</v>
          </cell>
          <cell r="D20">
            <v>0</v>
          </cell>
          <cell r="E20">
            <v>0</v>
          </cell>
          <cell r="F20">
            <v>29</v>
          </cell>
          <cell r="G20">
            <v>0</v>
          </cell>
          <cell r="H20">
            <v>0</v>
          </cell>
          <cell r="I20">
            <v>0</v>
          </cell>
        </row>
        <row r="21">
          <cell r="A21">
            <v>160323</v>
          </cell>
          <cell r="B21" t="str">
            <v>Isabella Stevenson</v>
          </cell>
          <cell r="C21" t="str">
            <v>7ET</v>
          </cell>
          <cell r="D21">
            <v>0</v>
          </cell>
          <cell r="E21">
            <v>0</v>
          </cell>
          <cell r="F21">
            <v>23</v>
          </cell>
          <cell r="G21">
            <v>0</v>
          </cell>
          <cell r="H21">
            <v>0</v>
          </cell>
          <cell r="I21">
            <v>0</v>
          </cell>
        </row>
        <row r="22">
          <cell r="A22">
            <v>160156</v>
          </cell>
          <cell r="B22" t="str">
            <v>Frank Bonner</v>
          </cell>
          <cell r="C22" t="str">
            <v>7RA</v>
          </cell>
          <cell r="D22">
            <v>0</v>
          </cell>
          <cell r="E22">
            <v>0</v>
          </cell>
          <cell r="F22">
            <v>22</v>
          </cell>
          <cell r="G22">
            <v>0</v>
          </cell>
          <cell r="H22">
            <v>0</v>
          </cell>
          <cell r="I22">
            <v>0</v>
          </cell>
        </row>
        <row r="23">
          <cell r="A23">
            <v>160228</v>
          </cell>
          <cell r="B23" t="str">
            <v>Summer Johnson-Tyler</v>
          </cell>
          <cell r="C23" t="str">
            <v>7AWH</v>
          </cell>
          <cell r="D23">
            <v>0</v>
          </cell>
          <cell r="E23">
            <v>0</v>
          </cell>
          <cell r="F23">
            <v>40</v>
          </cell>
          <cell r="G23">
            <v>0</v>
          </cell>
          <cell r="H23">
            <v>0</v>
          </cell>
          <cell r="I23">
            <v>0</v>
          </cell>
        </row>
        <row r="24">
          <cell r="A24">
            <v>160184</v>
          </cell>
          <cell r="B24" t="str">
            <v>Humphrey Doonan</v>
          </cell>
          <cell r="C24" t="str">
            <v>7FS</v>
          </cell>
          <cell r="D24">
            <v>0</v>
          </cell>
          <cell r="E24">
            <v>0</v>
          </cell>
          <cell r="F24">
            <v>27</v>
          </cell>
          <cell r="G24">
            <v>0</v>
          </cell>
          <cell r="H24">
            <v>0</v>
          </cell>
          <cell r="I24">
            <v>0</v>
          </cell>
        </row>
        <row r="25">
          <cell r="A25">
            <v>160319</v>
          </cell>
          <cell r="B25" t="str">
            <v>Amy Spiteri Cornish</v>
          </cell>
          <cell r="C25" t="str">
            <v xml:space="preserve">7BPE </v>
          </cell>
          <cell r="D25">
            <v>0</v>
          </cell>
          <cell r="E25">
            <v>0</v>
          </cell>
          <cell r="F25">
            <v>27</v>
          </cell>
          <cell r="G25">
            <v>0</v>
          </cell>
          <cell r="H25">
            <v>0</v>
          </cell>
          <cell r="I25">
            <v>0</v>
          </cell>
        </row>
        <row r="26">
          <cell r="A26">
            <v>160326</v>
          </cell>
          <cell r="B26" t="str">
            <v>Amelia Taheem</v>
          </cell>
          <cell r="C26" t="str">
            <v>7RA</v>
          </cell>
          <cell r="D26">
            <v>0</v>
          </cell>
          <cell r="E26">
            <v>0</v>
          </cell>
          <cell r="F26">
            <v>15</v>
          </cell>
          <cell r="G26">
            <v>0</v>
          </cell>
          <cell r="H26">
            <v>0</v>
          </cell>
          <cell r="I26">
            <v>0</v>
          </cell>
        </row>
        <row r="27">
          <cell r="A27">
            <v>160339</v>
          </cell>
          <cell r="B27" t="str">
            <v>Robel Wami</v>
          </cell>
          <cell r="C27" t="str">
            <v xml:space="preserve">7BPE </v>
          </cell>
          <cell r="D27">
            <v>0</v>
          </cell>
          <cell r="E27">
            <v>0</v>
          </cell>
          <cell r="F27">
            <v>26</v>
          </cell>
          <cell r="G27">
            <v>0</v>
          </cell>
          <cell r="H27">
            <v>0</v>
          </cell>
          <cell r="I27">
            <v>0</v>
          </cell>
        </row>
        <row r="28">
          <cell r="A28">
            <v>160173</v>
          </cell>
          <cell r="B28" t="str">
            <v>Callum Christer</v>
          </cell>
          <cell r="C28" t="str">
            <v>7ET</v>
          </cell>
          <cell r="D28">
            <v>1</v>
          </cell>
          <cell r="E28">
            <v>0</v>
          </cell>
          <cell r="F28">
            <v>6</v>
          </cell>
          <cell r="G28">
            <v>0</v>
          </cell>
          <cell r="H28">
            <v>1</v>
          </cell>
          <cell r="I28">
            <v>0</v>
          </cell>
        </row>
        <row r="29">
          <cell r="A29">
            <v>160286</v>
          </cell>
          <cell r="B29" t="str">
            <v>Victor Onye</v>
          </cell>
          <cell r="C29" t="str">
            <v>7AWH</v>
          </cell>
          <cell r="D29">
            <v>0</v>
          </cell>
          <cell r="E29">
            <v>4</v>
          </cell>
          <cell r="F29">
            <v>37</v>
          </cell>
          <cell r="G29">
            <v>0</v>
          </cell>
          <cell r="H29">
            <v>0</v>
          </cell>
          <cell r="I29">
            <v>3</v>
          </cell>
        </row>
        <row r="30">
          <cell r="A30">
            <v>160220</v>
          </cell>
          <cell r="B30" t="str">
            <v>Joseph Holland</v>
          </cell>
          <cell r="C30" t="str">
            <v xml:space="preserve">7BPE </v>
          </cell>
          <cell r="D30">
            <v>1</v>
          </cell>
          <cell r="E30">
            <v>0</v>
          </cell>
          <cell r="F30">
            <v>27</v>
          </cell>
          <cell r="G30">
            <v>0</v>
          </cell>
          <cell r="H30">
            <v>1</v>
          </cell>
          <cell r="I30">
            <v>0</v>
          </cell>
        </row>
        <row r="31">
          <cell r="A31">
            <v>160013</v>
          </cell>
          <cell r="B31" t="str">
            <v>Noah Abraham</v>
          </cell>
          <cell r="C31" t="str">
            <v>7LM</v>
          </cell>
          <cell r="D31">
            <v>25</v>
          </cell>
          <cell r="E31">
            <v>3</v>
          </cell>
          <cell r="F31">
            <v>9</v>
          </cell>
          <cell r="G31">
            <v>1</v>
          </cell>
          <cell r="H31">
            <v>19</v>
          </cell>
          <cell r="I31">
            <v>0</v>
          </cell>
        </row>
        <row r="32">
          <cell r="A32">
            <v>160143</v>
          </cell>
          <cell r="B32" t="str">
            <v>Freddie Askew</v>
          </cell>
          <cell r="C32" t="str">
            <v>7AWH</v>
          </cell>
          <cell r="D32">
            <v>3</v>
          </cell>
          <cell r="E32">
            <v>2</v>
          </cell>
          <cell r="F32">
            <v>33</v>
          </cell>
          <cell r="G32">
            <v>0</v>
          </cell>
          <cell r="H32">
            <v>2</v>
          </cell>
          <cell r="I32">
            <v>0</v>
          </cell>
        </row>
        <row r="33">
          <cell r="A33">
            <v>160231</v>
          </cell>
          <cell r="B33" t="str">
            <v>Avant Kandengwa</v>
          </cell>
          <cell r="C33" t="str">
            <v>7AWH</v>
          </cell>
          <cell r="D33">
            <v>0</v>
          </cell>
          <cell r="E33">
            <v>0</v>
          </cell>
          <cell r="F33">
            <v>37</v>
          </cell>
          <cell r="G33">
            <v>0</v>
          </cell>
          <cell r="H33">
            <v>0</v>
          </cell>
          <cell r="I33">
            <v>0</v>
          </cell>
        </row>
        <row r="34">
          <cell r="A34">
            <v>160185</v>
          </cell>
          <cell r="B34" t="str">
            <v>Samuel Downing</v>
          </cell>
          <cell r="C34" t="str">
            <v>7AWH</v>
          </cell>
          <cell r="D34">
            <v>0</v>
          </cell>
          <cell r="E34">
            <v>0</v>
          </cell>
          <cell r="F34">
            <v>38</v>
          </cell>
          <cell r="G34">
            <v>0</v>
          </cell>
          <cell r="H34">
            <v>0</v>
          </cell>
          <cell r="I34">
            <v>0</v>
          </cell>
        </row>
        <row r="35">
          <cell r="A35">
            <v>160304</v>
          </cell>
          <cell r="B35" t="str">
            <v>Joseph Rundle</v>
          </cell>
          <cell r="C35" t="str">
            <v>7AWH</v>
          </cell>
          <cell r="D35">
            <v>0</v>
          </cell>
          <cell r="E35">
            <v>1</v>
          </cell>
          <cell r="F35">
            <v>41</v>
          </cell>
          <cell r="G35">
            <v>0</v>
          </cell>
          <cell r="H35">
            <v>0</v>
          </cell>
          <cell r="I35">
            <v>1</v>
          </cell>
        </row>
        <row r="36">
          <cell r="A36">
            <v>160318</v>
          </cell>
          <cell r="B36" t="str">
            <v>Henok Solomon</v>
          </cell>
          <cell r="C36" t="str">
            <v>7ET</v>
          </cell>
          <cell r="D36">
            <v>0</v>
          </cell>
          <cell r="E36">
            <v>0</v>
          </cell>
          <cell r="F36">
            <v>16</v>
          </cell>
          <cell r="G36">
            <v>0</v>
          </cell>
          <cell r="H36">
            <v>0</v>
          </cell>
          <cell r="I36">
            <v>0</v>
          </cell>
        </row>
        <row r="37">
          <cell r="A37">
            <v>160333</v>
          </cell>
          <cell r="B37" t="str">
            <v>Ifeyinwa Ufondu</v>
          </cell>
          <cell r="C37" t="str">
            <v>7LM</v>
          </cell>
          <cell r="D37">
            <v>1</v>
          </cell>
          <cell r="E37">
            <v>0</v>
          </cell>
          <cell r="F37">
            <v>16</v>
          </cell>
          <cell r="G37">
            <v>0</v>
          </cell>
          <cell r="H37">
            <v>1</v>
          </cell>
          <cell r="I37">
            <v>0</v>
          </cell>
        </row>
        <row r="38">
          <cell r="A38">
            <v>160348</v>
          </cell>
          <cell r="B38" t="str">
            <v>Azane Wynter</v>
          </cell>
          <cell r="C38" t="str">
            <v>7YP</v>
          </cell>
          <cell r="D38">
            <v>5</v>
          </cell>
          <cell r="E38">
            <v>2</v>
          </cell>
          <cell r="F38">
            <v>25</v>
          </cell>
          <cell r="G38">
            <v>0</v>
          </cell>
          <cell r="H38">
            <v>5</v>
          </cell>
          <cell r="I38">
            <v>2</v>
          </cell>
        </row>
        <row r="39">
          <cell r="A39">
            <v>160166</v>
          </cell>
          <cell r="B39" t="str">
            <v>Hebe-Rose Burton</v>
          </cell>
          <cell r="C39" t="str">
            <v>7LM</v>
          </cell>
          <cell r="D39">
            <v>0</v>
          </cell>
          <cell r="E39">
            <v>0</v>
          </cell>
          <cell r="F39">
            <v>20</v>
          </cell>
          <cell r="G39">
            <v>0</v>
          </cell>
          <cell r="H39">
            <v>0</v>
          </cell>
          <cell r="I39">
            <v>0</v>
          </cell>
        </row>
        <row r="40">
          <cell r="A40">
            <v>160309</v>
          </cell>
          <cell r="B40" t="str">
            <v>Miguel Sanchez Parisi</v>
          </cell>
          <cell r="C40" t="str">
            <v>7RA</v>
          </cell>
          <cell r="D40">
            <v>0</v>
          </cell>
          <cell r="E40">
            <v>1</v>
          </cell>
          <cell r="F40">
            <v>26</v>
          </cell>
          <cell r="G40">
            <v>0</v>
          </cell>
          <cell r="H40">
            <v>0</v>
          </cell>
          <cell r="I40">
            <v>1</v>
          </cell>
        </row>
        <row r="41">
          <cell r="A41">
            <v>160244</v>
          </cell>
          <cell r="B41" t="str">
            <v>Rio Layne</v>
          </cell>
          <cell r="C41" t="str">
            <v>7LM</v>
          </cell>
          <cell r="D41">
            <v>4</v>
          </cell>
          <cell r="E41">
            <v>1</v>
          </cell>
          <cell r="F41">
            <v>13</v>
          </cell>
          <cell r="G41">
            <v>0</v>
          </cell>
          <cell r="H41">
            <v>3</v>
          </cell>
          <cell r="I41">
            <v>0</v>
          </cell>
        </row>
        <row r="42">
          <cell r="A42">
            <v>160194</v>
          </cell>
          <cell r="B42" t="str">
            <v>Rian Foster</v>
          </cell>
          <cell r="C42" t="str">
            <v>7YP</v>
          </cell>
          <cell r="D42">
            <v>4</v>
          </cell>
          <cell r="E42">
            <v>0</v>
          </cell>
          <cell r="F42">
            <v>26</v>
          </cell>
          <cell r="G42">
            <v>0</v>
          </cell>
          <cell r="H42">
            <v>4</v>
          </cell>
          <cell r="I42">
            <v>0</v>
          </cell>
        </row>
        <row r="43">
          <cell r="A43">
            <v>160162</v>
          </cell>
          <cell r="B43" t="str">
            <v>India Bruce</v>
          </cell>
          <cell r="C43" t="str">
            <v>7LM</v>
          </cell>
          <cell r="D43">
            <v>1</v>
          </cell>
          <cell r="E43">
            <v>0</v>
          </cell>
          <cell r="F43">
            <v>19</v>
          </cell>
          <cell r="G43">
            <v>0</v>
          </cell>
          <cell r="H43">
            <v>1</v>
          </cell>
          <cell r="I43">
            <v>0</v>
          </cell>
        </row>
        <row r="44">
          <cell r="A44">
            <v>160022</v>
          </cell>
          <cell r="B44" t="str">
            <v>Hafsa Ali</v>
          </cell>
          <cell r="C44" t="str">
            <v>7WD</v>
          </cell>
          <cell r="D44">
            <v>0</v>
          </cell>
          <cell r="E44">
            <v>0</v>
          </cell>
          <cell r="F44">
            <v>36</v>
          </cell>
          <cell r="G44">
            <v>0</v>
          </cell>
          <cell r="H44">
            <v>0</v>
          </cell>
          <cell r="I44">
            <v>0</v>
          </cell>
        </row>
        <row r="45">
          <cell r="A45">
            <v>160311</v>
          </cell>
          <cell r="B45" t="str">
            <v>Ivan Sebastian</v>
          </cell>
          <cell r="C45" t="str">
            <v>7RA</v>
          </cell>
          <cell r="D45">
            <v>1</v>
          </cell>
          <cell r="E45">
            <v>0</v>
          </cell>
          <cell r="F45">
            <v>15</v>
          </cell>
          <cell r="G45">
            <v>0</v>
          </cell>
          <cell r="H45">
            <v>1</v>
          </cell>
          <cell r="I45">
            <v>0</v>
          </cell>
        </row>
        <row r="46">
          <cell r="A46">
            <v>160178</v>
          </cell>
          <cell r="B46" t="str">
            <v>William Corcoran</v>
          </cell>
          <cell r="C46" t="str">
            <v>7ET</v>
          </cell>
          <cell r="D46">
            <v>0</v>
          </cell>
          <cell r="E46">
            <v>0</v>
          </cell>
          <cell r="F46">
            <v>18</v>
          </cell>
          <cell r="G46">
            <v>0</v>
          </cell>
          <cell r="H46">
            <v>0</v>
          </cell>
          <cell r="I46">
            <v>0</v>
          </cell>
        </row>
        <row r="47">
          <cell r="A47">
            <v>160248</v>
          </cell>
          <cell r="B47" t="str">
            <v>Tyron Maina</v>
          </cell>
          <cell r="C47" t="str">
            <v>7WD</v>
          </cell>
          <cell r="D47">
            <v>0</v>
          </cell>
          <cell r="E47">
            <v>0</v>
          </cell>
          <cell r="F47">
            <v>27</v>
          </cell>
          <cell r="G47">
            <v>0</v>
          </cell>
          <cell r="H47">
            <v>0</v>
          </cell>
          <cell r="I47">
            <v>0</v>
          </cell>
        </row>
        <row r="48">
          <cell r="A48">
            <v>160238</v>
          </cell>
          <cell r="B48" t="str">
            <v>Poppy Kirkman</v>
          </cell>
          <cell r="C48" t="str">
            <v>7WD</v>
          </cell>
          <cell r="D48">
            <v>0</v>
          </cell>
          <cell r="E48">
            <v>0</v>
          </cell>
          <cell r="F48">
            <v>35</v>
          </cell>
          <cell r="G48">
            <v>0</v>
          </cell>
          <cell r="H48">
            <v>0</v>
          </cell>
          <cell r="I48">
            <v>0</v>
          </cell>
        </row>
        <row r="49">
          <cell r="A49">
            <v>160316</v>
          </cell>
          <cell r="B49" t="str">
            <v>Bethany Simmons</v>
          </cell>
          <cell r="C49" t="str">
            <v>7FS</v>
          </cell>
          <cell r="D49">
            <v>1</v>
          </cell>
          <cell r="E49">
            <v>0</v>
          </cell>
          <cell r="F49">
            <v>15</v>
          </cell>
          <cell r="G49">
            <v>0</v>
          </cell>
          <cell r="H49">
            <v>1</v>
          </cell>
          <cell r="I49">
            <v>0</v>
          </cell>
        </row>
        <row r="50">
          <cell r="A50">
            <v>160247</v>
          </cell>
          <cell r="B50" t="str">
            <v>Naomi Lord</v>
          </cell>
          <cell r="C50" t="str">
            <v>7WD</v>
          </cell>
          <cell r="D50">
            <v>1</v>
          </cell>
          <cell r="E50">
            <v>0</v>
          </cell>
          <cell r="F50">
            <v>33</v>
          </cell>
          <cell r="G50">
            <v>0</v>
          </cell>
          <cell r="H50">
            <v>1</v>
          </cell>
          <cell r="I50">
            <v>0</v>
          </cell>
        </row>
        <row r="51">
          <cell r="A51">
            <v>160274</v>
          </cell>
          <cell r="B51" t="str">
            <v>Noah Mussie</v>
          </cell>
          <cell r="C51" t="str">
            <v>7ET</v>
          </cell>
          <cell r="D51">
            <v>0</v>
          </cell>
          <cell r="E51">
            <v>0</v>
          </cell>
          <cell r="F51">
            <v>17</v>
          </cell>
          <cell r="G51">
            <v>0</v>
          </cell>
          <cell r="H51">
            <v>0</v>
          </cell>
          <cell r="I51">
            <v>0</v>
          </cell>
        </row>
        <row r="52">
          <cell r="A52">
            <v>160338</v>
          </cell>
          <cell r="B52" t="str">
            <v>Stanley Walker</v>
          </cell>
          <cell r="C52" t="str">
            <v>7YP</v>
          </cell>
          <cell r="D52">
            <v>1</v>
          </cell>
          <cell r="E52">
            <v>0</v>
          </cell>
          <cell r="F52">
            <v>24</v>
          </cell>
          <cell r="G52">
            <v>0</v>
          </cell>
          <cell r="H52">
            <v>1</v>
          </cell>
          <cell r="I52">
            <v>0</v>
          </cell>
        </row>
        <row r="53">
          <cell r="A53">
            <v>160285</v>
          </cell>
          <cell r="B53" t="str">
            <v>Chinomso Onwuneme</v>
          </cell>
          <cell r="C53" t="str">
            <v>7LM</v>
          </cell>
          <cell r="D53">
            <v>0</v>
          </cell>
          <cell r="E53">
            <v>0</v>
          </cell>
          <cell r="F53">
            <v>21</v>
          </cell>
          <cell r="G53">
            <v>0</v>
          </cell>
          <cell r="H53">
            <v>0</v>
          </cell>
          <cell r="I53">
            <v>0</v>
          </cell>
        </row>
        <row r="54">
          <cell r="A54">
            <v>160266</v>
          </cell>
          <cell r="B54" t="str">
            <v>Adriel Mondenou</v>
          </cell>
          <cell r="C54" t="str">
            <v>7LM</v>
          </cell>
          <cell r="D54">
            <v>1</v>
          </cell>
          <cell r="E54">
            <v>1</v>
          </cell>
          <cell r="F54">
            <v>24</v>
          </cell>
          <cell r="G54">
            <v>0</v>
          </cell>
          <cell r="H54">
            <v>1</v>
          </cell>
          <cell r="I54">
            <v>0</v>
          </cell>
        </row>
        <row r="55">
          <cell r="A55">
            <v>160246</v>
          </cell>
          <cell r="B55" t="str">
            <v>Tin Hang Adam Li</v>
          </cell>
          <cell r="C55" t="str">
            <v>7RA</v>
          </cell>
          <cell r="D55">
            <v>0</v>
          </cell>
          <cell r="E55">
            <v>0</v>
          </cell>
          <cell r="F55">
            <v>12</v>
          </cell>
          <cell r="G55">
            <v>0</v>
          </cell>
          <cell r="H55">
            <v>0</v>
          </cell>
          <cell r="I55">
            <v>0</v>
          </cell>
        </row>
        <row r="56">
          <cell r="A56">
            <v>160210</v>
          </cell>
          <cell r="B56" t="str">
            <v>Thomas Hale</v>
          </cell>
          <cell r="C56" t="str">
            <v xml:space="preserve">7BPE </v>
          </cell>
          <cell r="D56">
            <v>0</v>
          </cell>
          <cell r="E56">
            <v>0</v>
          </cell>
          <cell r="F56">
            <v>24</v>
          </cell>
          <cell r="G56">
            <v>0</v>
          </cell>
          <cell r="H56">
            <v>0</v>
          </cell>
          <cell r="I56">
            <v>0</v>
          </cell>
        </row>
        <row r="57">
          <cell r="A57">
            <v>160168</v>
          </cell>
          <cell r="B57" t="str">
            <v>Sotirios Byzyka</v>
          </cell>
          <cell r="C57" t="str">
            <v>7YP</v>
          </cell>
          <cell r="D57">
            <v>17</v>
          </cell>
          <cell r="E57">
            <v>1</v>
          </cell>
          <cell r="F57">
            <v>14</v>
          </cell>
          <cell r="G57">
            <v>0</v>
          </cell>
          <cell r="H57">
            <v>15</v>
          </cell>
          <cell r="I57">
            <v>0</v>
          </cell>
        </row>
        <row r="58">
          <cell r="A58">
            <v>160251</v>
          </cell>
          <cell r="B58" t="str">
            <v>Claudia Maltby</v>
          </cell>
          <cell r="C58" t="str">
            <v>7LM</v>
          </cell>
          <cell r="D58">
            <v>0</v>
          </cell>
          <cell r="E58">
            <v>0</v>
          </cell>
          <cell r="F58">
            <v>19</v>
          </cell>
          <cell r="G58">
            <v>0</v>
          </cell>
          <cell r="H58">
            <v>0</v>
          </cell>
          <cell r="I58">
            <v>0</v>
          </cell>
        </row>
        <row r="59">
          <cell r="A59">
            <v>160239</v>
          </cell>
          <cell r="B59" t="str">
            <v>Patrick Knapton</v>
          </cell>
          <cell r="C59" t="str">
            <v xml:space="preserve">7BPE </v>
          </cell>
          <cell r="D59">
            <v>0</v>
          </cell>
          <cell r="E59">
            <v>0</v>
          </cell>
          <cell r="F59">
            <v>27</v>
          </cell>
          <cell r="G59">
            <v>0</v>
          </cell>
          <cell r="H59">
            <v>0</v>
          </cell>
          <cell r="I59">
            <v>0</v>
          </cell>
        </row>
        <row r="60">
          <cell r="A60">
            <v>160163</v>
          </cell>
          <cell r="B60" t="str">
            <v>Elspeth Buchanan</v>
          </cell>
          <cell r="C60" t="str">
            <v>7YP</v>
          </cell>
          <cell r="D60">
            <v>0</v>
          </cell>
          <cell r="E60">
            <v>0</v>
          </cell>
          <cell r="F60">
            <v>31</v>
          </cell>
          <cell r="G60">
            <v>0</v>
          </cell>
          <cell r="H60">
            <v>0</v>
          </cell>
          <cell r="I60">
            <v>0</v>
          </cell>
        </row>
        <row r="61">
          <cell r="A61">
            <v>160213</v>
          </cell>
          <cell r="B61" t="str">
            <v>Isabelle Hambleton</v>
          </cell>
          <cell r="C61" t="str">
            <v>7WD</v>
          </cell>
          <cell r="D61">
            <v>0</v>
          </cell>
          <cell r="E61">
            <v>1</v>
          </cell>
          <cell r="F61">
            <v>33</v>
          </cell>
          <cell r="G61">
            <v>0</v>
          </cell>
          <cell r="H61">
            <v>0</v>
          </cell>
          <cell r="I61">
            <v>1</v>
          </cell>
        </row>
        <row r="62">
          <cell r="A62">
            <v>160264</v>
          </cell>
          <cell r="B62" t="str">
            <v>Dominic Molinari</v>
          </cell>
          <cell r="C62" t="str">
            <v>7LM</v>
          </cell>
          <cell r="D62">
            <v>1</v>
          </cell>
          <cell r="E62">
            <v>0</v>
          </cell>
          <cell r="F62">
            <v>20</v>
          </cell>
          <cell r="G62">
            <v>0</v>
          </cell>
          <cell r="H62">
            <v>1</v>
          </cell>
          <cell r="I62">
            <v>0</v>
          </cell>
        </row>
        <row r="63">
          <cell r="A63">
            <v>160317</v>
          </cell>
          <cell r="B63" t="str">
            <v>Dhiya Sojan</v>
          </cell>
          <cell r="C63" t="str">
            <v>7FS</v>
          </cell>
          <cell r="D63">
            <v>0</v>
          </cell>
          <cell r="E63">
            <v>0</v>
          </cell>
          <cell r="F63">
            <v>16</v>
          </cell>
          <cell r="G63">
            <v>0</v>
          </cell>
          <cell r="H63">
            <v>0</v>
          </cell>
          <cell r="I63">
            <v>0</v>
          </cell>
        </row>
        <row r="64">
          <cell r="A64">
            <v>160344</v>
          </cell>
          <cell r="B64" t="str">
            <v>Macey Wilson</v>
          </cell>
          <cell r="C64" t="str">
            <v>7AWH</v>
          </cell>
          <cell r="D64">
            <v>0</v>
          </cell>
          <cell r="E64">
            <v>0</v>
          </cell>
          <cell r="F64">
            <v>7</v>
          </cell>
          <cell r="G64">
            <v>0</v>
          </cell>
          <cell r="H64">
            <v>0</v>
          </cell>
          <cell r="I64">
            <v>0</v>
          </cell>
        </row>
        <row r="65">
          <cell r="A65">
            <v>160312</v>
          </cell>
          <cell r="B65" t="str">
            <v>Inaaya Shahid</v>
          </cell>
          <cell r="C65" t="str">
            <v xml:space="preserve">7BPE </v>
          </cell>
          <cell r="D65">
            <v>0</v>
          </cell>
          <cell r="E65">
            <v>0</v>
          </cell>
          <cell r="F65">
            <v>22</v>
          </cell>
          <cell r="G65">
            <v>0</v>
          </cell>
          <cell r="H65">
            <v>0</v>
          </cell>
          <cell r="I65">
            <v>0</v>
          </cell>
        </row>
        <row r="66">
          <cell r="A66">
            <v>160335</v>
          </cell>
          <cell r="B66" t="str">
            <v>Aidan Wade</v>
          </cell>
          <cell r="C66" t="str">
            <v>7FS</v>
          </cell>
          <cell r="D66">
            <v>0</v>
          </cell>
          <cell r="E66">
            <v>0</v>
          </cell>
          <cell r="F66">
            <v>19</v>
          </cell>
          <cell r="G66">
            <v>0</v>
          </cell>
          <cell r="H66">
            <v>0</v>
          </cell>
          <cell r="I66">
            <v>0</v>
          </cell>
        </row>
        <row r="67">
          <cell r="A67">
            <v>160322</v>
          </cell>
          <cell r="B67" t="str">
            <v>Ruby Steven</v>
          </cell>
          <cell r="C67" t="str">
            <v>7FS</v>
          </cell>
          <cell r="D67">
            <v>0</v>
          </cell>
          <cell r="E67">
            <v>0</v>
          </cell>
          <cell r="F67">
            <v>17</v>
          </cell>
          <cell r="G67">
            <v>0</v>
          </cell>
          <cell r="H67">
            <v>0</v>
          </cell>
          <cell r="I67">
            <v>0</v>
          </cell>
        </row>
        <row r="68">
          <cell r="A68">
            <v>160224</v>
          </cell>
          <cell r="B68" t="str">
            <v>Huda Ibrahim</v>
          </cell>
          <cell r="C68" t="str">
            <v>7YP</v>
          </cell>
          <cell r="D68">
            <v>0</v>
          </cell>
          <cell r="E68">
            <v>0</v>
          </cell>
          <cell r="F68">
            <v>44</v>
          </cell>
          <cell r="G68">
            <v>0</v>
          </cell>
          <cell r="H68">
            <v>0</v>
          </cell>
          <cell r="I68">
            <v>0</v>
          </cell>
        </row>
        <row r="69">
          <cell r="A69">
            <v>160096</v>
          </cell>
          <cell r="B69" t="str">
            <v>Meerab Aqdas</v>
          </cell>
          <cell r="C69" t="str">
            <v>7AWH</v>
          </cell>
          <cell r="D69">
            <v>1</v>
          </cell>
          <cell r="E69">
            <v>1</v>
          </cell>
          <cell r="F69">
            <v>39</v>
          </cell>
          <cell r="G69">
            <v>0</v>
          </cell>
          <cell r="H69">
            <v>0</v>
          </cell>
          <cell r="I69">
            <v>1</v>
          </cell>
        </row>
        <row r="70">
          <cell r="A70">
            <v>160296</v>
          </cell>
          <cell r="B70" t="str">
            <v>Marek Pillay</v>
          </cell>
          <cell r="C70" t="str">
            <v>7ET</v>
          </cell>
          <cell r="D70">
            <v>0</v>
          </cell>
          <cell r="E70">
            <v>0</v>
          </cell>
          <cell r="F70">
            <v>17</v>
          </cell>
          <cell r="G70">
            <v>0</v>
          </cell>
          <cell r="H70">
            <v>0</v>
          </cell>
          <cell r="I70">
            <v>0</v>
          </cell>
        </row>
        <row r="71">
          <cell r="A71">
            <v>160269</v>
          </cell>
          <cell r="B71" t="str">
            <v>Kezy Muhamad</v>
          </cell>
          <cell r="C71" t="str">
            <v>7RA</v>
          </cell>
          <cell r="D71">
            <v>0</v>
          </cell>
          <cell r="E71">
            <v>0</v>
          </cell>
          <cell r="F71">
            <v>16</v>
          </cell>
          <cell r="G71">
            <v>0</v>
          </cell>
          <cell r="H71">
            <v>0</v>
          </cell>
          <cell r="I71">
            <v>0</v>
          </cell>
        </row>
        <row r="72">
          <cell r="A72">
            <v>160330</v>
          </cell>
          <cell r="B72" t="str">
            <v>Noah Thompson</v>
          </cell>
          <cell r="C72" t="str">
            <v>7YP</v>
          </cell>
          <cell r="D72">
            <v>0</v>
          </cell>
          <cell r="E72">
            <v>0</v>
          </cell>
          <cell r="F72">
            <v>23</v>
          </cell>
          <cell r="G72">
            <v>0</v>
          </cell>
          <cell r="H72">
            <v>0</v>
          </cell>
          <cell r="I72">
            <v>0</v>
          </cell>
        </row>
        <row r="73">
          <cell r="A73">
            <v>160151</v>
          </cell>
          <cell r="B73" t="str">
            <v>Holly Bell</v>
          </cell>
          <cell r="C73" t="str">
            <v>7LM</v>
          </cell>
          <cell r="D73">
            <v>0</v>
          </cell>
          <cell r="E73">
            <v>0</v>
          </cell>
          <cell r="F73">
            <v>18</v>
          </cell>
          <cell r="G73">
            <v>0</v>
          </cell>
          <cell r="H73">
            <v>0</v>
          </cell>
          <cell r="I73">
            <v>0</v>
          </cell>
        </row>
        <row r="74">
          <cell r="A74">
            <v>160334</v>
          </cell>
          <cell r="B74" t="str">
            <v>Sylvie Vas</v>
          </cell>
          <cell r="C74" t="str">
            <v>7ET</v>
          </cell>
          <cell r="D74">
            <v>0</v>
          </cell>
          <cell r="E74">
            <v>0</v>
          </cell>
          <cell r="F74">
            <v>23</v>
          </cell>
          <cell r="G74">
            <v>0</v>
          </cell>
          <cell r="H74">
            <v>0</v>
          </cell>
          <cell r="I74">
            <v>0</v>
          </cell>
        </row>
        <row r="75">
          <cell r="A75">
            <v>160284</v>
          </cell>
          <cell r="B75" t="str">
            <v>George Okoli</v>
          </cell>
          <cell r="C75" t="str">
            <v>7WD</v>
          </cell>
          <cell r="D75">
            <v>0</v>
          </cell>
          <cell r="E75">
            <v>1</v>
          </cell>
          <cell r="F75">
            <v>35</v>
          </cell>
          <cell r="G75">
            <v>0</v>
          </cell>
          <cell r="H75">
            <v>0</v>
          </cell>
          <cell r="I75">
            <v>0</v>
          </cell>
        </row>
        <row r="76">
          <cell r="A76">
            <v>160226</v>
          </cell>
          <cell r="B76" t="str">
            <v>Seya Jayasumana</v>
          </cell>
          <cell r="C76" t="str">
            <v>7LM</v>
          </cell>
          <cell r="D76">
            <v>1</v>
          </cell>
          <cell r="E76">
            <v>0</v>
          </cell>
          <cell r="F76">
            <v>16</v>
          </cell>
          <cell r="G76">
            <v>0</v>
          </cell>
          <cell r="H76">
            <v>1</v>
          </cell>
          <cell r="I76">
            <v>0</v>
          </cell>
        </row>
        <row r="77">
          <cell r="A77">
            <v>160289</v>
          </cell>
          <cell r="B77" t="str">
            <v>Stella Parnell</v>
          </cell>
          <cell r="C77" t="str">
            <v>7LM</v>
          </cell>
          <cell r="D77">
            <v>0</v>
          </cell>
          <cell r="E77">
            <v>0</v>
          </cell>
          <cell r="F77">
            <v>26</v>
          </cell>
          <cell r="G77">
            <v>0</v>
          </cell>
          <cell r="H77">
            <v>0</v>
          </cell>
          <cell r="I77">
            <v>0</v>
          </cell>
        </row>
        <row r="78">
          <cell r="A78">
            <v>160340</v>
          </cell>
          <cell r="B78" t="str">
            <v>Yi Ling Wang</v>
          </cell>
          <cell r="C78" t="str">
            <v>7ET</v>
          </cell>
          <cell r="D78">
            <v>0</v>
          </cell>
          <cell r="E78">
            <v>0</v>
          </cell>
          <cell r="F78">
            <v>19</v>
          </cell>
          <cell r="G78">
            <v>0</v>
          </cell>
          <cell r="H78">
            <v>0</v>
          </cell>
          <cell r="I78">
            <v>0</v>
          </cell>
        </row>
        <row r="79">
          <cell r="A79">
            <v>160206</v>
          </cell>
          <cell r="B79" t="str">
            <v>Cassius Green Kissoondyal</v>
          </cell>
          <cell r="C79" t="str">
            <v>7ET</v>
          </cell>
          <cell r="D79">
            <v>1</v>
          </cell>
          <cell r="E79">
            <v>0</v>
          </cell>
          <cell r="F79">
            <v>18</v>
          </cell>
          <cell r="G79">
            <v>0</v>
          </cell>
          <cell r="H79">
            <v>1</v>
          </cell>
          <cell r="I79">
            <v>0</v>
          </cell>
        </row>
        <row r="80">
          <cell r="A80">
            <v>160188</v>
          </cell>
          <cell r="B80" t="str">
            <v>Dahlia Durand</v>
          </cell>
          <cell r="C80" t="str">
            <v>7ET</v>
          </cell>
          <cell r="D80">
            <v>0</v>
          </cell>
          <cell r="E80">
            <v>0</v>
          </cell>
          <cell r="F80">
            <v>19</v>
          </cell>
          <cell r="G80">
            <v>0</v>
          </cell>
          <cell r="H80">
            <v>0</v>
          </cell>
          <cell r="I80">
            <v>0</v>
          </cell>
        </row>
        <row r="81">
          <cell r="A81">
            <v>160268</v>
          </cell>
          <cell r="B81" t="str">
            <v>Thomas Moore</v>
          </cell>
          <cell r="C81" t="str">
            <v>7LM</v>
          </cell>
          <cell r="D81">
            <v>0</v>
          </cell>
          <cell r="E81">
            <v>0</v>
          </cell>
          <cell r="F81">
            <v>17</v>
          </cell>
          <cell r="G81">
            <v>0</v>
          </cell>
          <cell r="H81">
            <v>0</v>
          </cell>
          <cell r="I81">
            <v>0</v>
          </cell>
        </row>
        <row r="82">
          <cell r="A82">
            <v>160153</v>
          </cell>
          <cell r="B82" t="str">
            <v>Nathan Bereket</v>
          </cell>
          <cell r="C82" t="str">
            <v xml:space="preserve">7BPE </v>
          </cell>
          <cell r="D82">
            <v>1</v>
          </cell>
          <cell r="E82">
            <v>0</v>
          </cell>
          <cell r="F82">
            <v>25</v>
          </cell>
          <cell r="G82">
            <v>0</v>
          </cell>
          <cell r="H82">
            <v>1</v>
          </cell>
          <cell r="I82">
            <v>0</v>
          </cell>
        </row>
        <row r="83">
          <cell r="A83">
            <v>160308</v>
          </cell>
          <cell r="B83" t="str">
            <v>Mateusz Salata</v>
          </cell>
          <cell r="C83" t="str">
            <v>7RA</v>
          </cell>
          <cell r="D83">
            <v>0</v>
          </cell>
          <cell r="E83">
            <v>1</v>
          </cell>
          <cell r="F83">
            <v>17</v>
          </cell>
          <cell r="G83">
            <v>0</v>
          </cell>
          <cell r="H83">
            <v>0</v>
          </cell>
          <cell r="I83">
            <v>0</v>
          </cell>
        </row>
        <row r="84">
          <cell r="A84">
            <v>160198</v>
          </cell>
          <cell r="B84" t="str">
            <v>Ephrata Getahun</v>
          </cell>
          <cell r="C84" t="str">
            <v xml:space="preserve">7BPE </v>
          </cell>
          <cell r="D84">
            <v>0</v>
          </cell>
          <cell r="E84">
            <v>0</v>
          </cell>
          <cell r="F84">
            <v>23</v>
          </cell>
          <cell r="G84">
            <v>0</v>
          </cell>
          <cell r="H84">
            <v>0</v>
          </cell>
          <cell r="I84">
            <v>0</v>
          </cell>
        </row>
        <row r="85">
          <cell r="A85">
            <v>160300</v>
          </cell>
          <cell r="B85" t="str">
            <v>Daniel Rex</v>
          </cell>
          <cell r="C85" t="str">
            <v>7ET</v>
          </cell>
          <cell r="D85">
            <v>1</v>
          </cell>
          <cell r="E85">
            <v>0</v>
          </cell>
          <cell r="F85">
            <v>15</v>
          </cell>
          <cell r="G85">
            <v>0</v>
          </cell>
          <cell r="H85">
            <v>1</v>
          </cell>
          <cell r="I85">
            <v>0</v>
          </cell>
        </row>
        <row r="86">
          <cell r="A86">
            <v>160179</v>
          </cell>
          <cell r="B86" t="str">
            <v>Thomas Cordon</v>
          </cell>
          <cell r="C86" t="str">
            <v>7WD</v>
          </cell>
          <cell r="D86">
            <v>0</v>
          </cell>
          <cell r="E86">
            <v>0</v>
          </cell>
          <cell r="F86">
            <v>36</v>
          </cell>
          <cell r="G86">
            <v>0</v>
          </cell>
          <cell r="H86">
            <v>0</v>
          </cell>
          <cell r="I86">
            <v>0</v>
          </cell>
        </row>
        <row r="87">
          <cell r="A87">
            <v>160165</v>
          </cell>
          <cell r="B87" t="str">
            <v>William Bullivant</v>
          </cell>
          <cell r="C87" t="str">
            <v>7WD</v>
          </cell>
          <cell r="D87">
            <v>0</v>
          </cell>
          <cell r="E87">
            <v>0</v>
          </cell>
          <cell r="F87">
            <v>36</v>
          </cell>
          <cell r="G87">
            <v>0</v>
          </cell>
          <cell r="H87">
            <v>0</v>
          </cell>
          <cell r="I87">
            <v>0</v>
          </cell>
        </row>
        <row r="88">
          <cell r="A88">
            <v>160255</v>
          </cell>
          <cell r="B88" t="str">
            <v>Nina Markova</v>
          </cell>
          <cell r="C88" t="str">
            <v>7RA</v>
          </cell>
          <cell r="D88">
            <v>0</v>
          </cell>
          <cell r="E88">
            <v>2</v>
          </cell>
          <cell r="F88">
            <v>16</v>
          </cell>
          <cell r="G88">
            <v>0</v>
          </cell>
          <cell r="H88">
            <v>0</v>
          </cell>
          <cell r="I88">
            <v>1</v>
          </cell>
        </row>
        <row r="89">
          <cell r="A89">
            <v>160203</v>
          </cell>
          <cell r="B89" t="str">
            <v>Matthew Goodman</v>
          </cell>
          <cell r="C89" t="str">
            <v xml:space="preserve">7BPE </v>
          </cell>
          <cell r="D89">
            <v>0</v>
          </cell>
          <cell r="E89">
            <v>1</v>
          </cell>
          <cell r="F89">
            <v>22</v>
          </cell>
          <cell r="G89">
            <v>0</v>
          </cell>
          <cell r="H89">
            <v>0</v>
          </cell>
          <cell r="I89">
            <v>0</v>
          </cell>
        </row>
        <row r="90">
          <cell r="A90">
            <v>160209</v>
          </cell>
          <cell r="B90" t="str">
            <v>Solyana Hadgu</v>
          </cell>
          <cell r="C90" t="str">
            <v>7LM</v>
          </cell>
          <cell r="D90">
            <v>1</v>
          </cell>
          <cell r="E90">
            <v>0</v>
          </cell>
          <cell r="F90">
            <v>16</v>
          </cell>
          <cell r="G90">
            <v>0</v>
          </cell>
          <cell r="H90">
            <v>1</v>
          </cell>
          <cell r="I90">
            <v>0</v>
          </cell>
        </row>
        <row r="91">
          <cell r="A91">
            <v>160154</v>
          </cell>
          <cell r="B91" t="str">
            <v>Victoria Bieniek</v>
          </cell>
          <cell r="C91" t="str">
            <v>7YP</v>
          </cell>
          <cell r="D91">
            <v>0</v>
          </cell>
          <cell r="E91">
            <v>0</v>
          </cell>
          <cell r="F91">
            <v>38</v>
          </cell>
          <cell r="G91">
            <v>0</v>
          </cell>
          <cell r="H91">
            <v>0</v>
          </cell>
          <cell r="I91">
            <v>0</v>
          </cell>
        </row>
        <row r="92">
          <cell r="A92">
            <v>160195</v>
          </cell>
          <cell r="B92" t="str">
            <v>Joseph Galligan</v>
          </cell>
          <cell r="C92" t="str">
            <v>7ET</v>
          </cell>
          <cell r="D92">
            <v>1</v>
          </cell>
          <cell r="E92">
            <v>0</v>
          </cell>
          <cell r="F92">
            <v>18</v>
          </cell>
          <cell r="G92">
            <v>0</v>
          </cell>
          <cell r="H92">
            <v>1</v>
          </cell>
          <cell r="I92">
            <v>0</v>
          </cell>
        </row>
        <row r="93">
          <cell r="A93">
            <v>160197</v>
          </cell>
          <cell r="B93" t="str">
            <v>Holly George</v>
          </cell>
          <cell r="C93" t="str">
            <v>7YP</v>
          </cell>
          <cell r="D93">
            <v>0</v>
          </cell>
          <cell r="E93">
            <v>0</v>
          </cell>
          <cell r="F93">
            <v>20</v>
          </cell>
          <cell r="G93">
            <v>0</v>
          </cell>
          <cell r="H93">
            <v>0</v>
          </cell>
          <cell r="I93">
            <v>0</v>
          </cell>
        </row>
        <row r="94">
          <cell r="A94">
            <v>160321</v>
          </cell>
          <cell r="B94" t="str">
            <v>Dylan Steenson</v>
          </cell>
          <cell r="C94" t="str">
            <v>7WD</v>
          </cell>
          <cell r="D94">
            <v>0</v>
          </cell>
          <cell r="E94">
            <v>0</v>
          </cell>
          <cell r="F94">
            <v>30</v>
          </cell>
          <cell r="G94">
            <v>0</v>
          </cell>
          <cell r="H94">
            <v>0</v>
          </cell>
          <cell r="I94">
            <v>0</v>
          </cell>
        </row>
        <row r="95">
          <cell r="A95">
            <v>160283</v>
          </cell>
          <cell r="B95" t="str">
            <v>Yorchi Okey-Umeh</v>
          </cell>
          <cell r="C95" t="str">
            <v>7RA</v>
          </cell>
          <cell r="D95">
            <v>1</v>
          </cell>
          <cell r="E95">
            <v>2</v>
          </cell>
          <cell r="F95">
            <v>20</v>
          </cell>
          <cell r="G95">
            <v>0</v>
          </cell>
          <cell r="H95">
            <v>1</v>
          </cell>
          <cell r="I95">
            <v>0</v>
          </cell>
        </row>
        <row r="96">
          <cell r="A96">
            <v>160260</v>
          </cell>
          <cell r="B96" t="str">
            <v>Simon Mehari</v>
          </cell>
          <cell r="C96" t="str">
            <v>7AWH</v>
          </cell>
          <cell r="D96">
            <v>0</v>
          </cell>
          <cell r="E96">
            <v>0</v>
          </cell>
          <cell r="F96">
            <v>38</v>
          </cell>
          <cell r="G96">
            <v>0</v>
          </cell>
          <cell r="H96">
            <v>0</v>
          </cell>
          <cell r="I96">
            <v>0</v>
          </cell>
        </row>
        <row r="97">
          <cell r="A97">
            <v>160245</v>
          </cell>
          <cell r="B97" t="str">
            <v>Annabelle Leo</v>
          </cell>
          <cell r="C97" t="str">
            <v xml:space="preserve">7BPE </v>
          </cell>
          <cell r="D97">
            <v>0</v>
          </cell>
          <cell r="E97">
            <v>0</v>
          </cell>
          <cell r="F97">
            <v>26</v>
          </cell>
          <cell r="G97">
            <v>0</v>
          </cell>
          <cell r="H97">
            <v>0</v>
          </cell>
          <cell r="I97">
            <v>0</v>
          </cell>
        </row>
        <row r="98">
          <cell r="A98">
            <v>160192</v>
          </cell>
          <cell r="B98" t="str">
            <v>Aaron Fontanelli</v>
          </cell>
          <cell r="C98" t="str">
            <v xml:space="preserve">7BPE </v>
          </cell>
          <cell r="D98">
            <v>0</v>
          </cell>
          <cell r="E98">
            <v>0</v>
          </cell>
          <cell r="F98">
            <v>24</v>
          </cell>
          <cell r="G98">
            <v>0</v>
          </cell>
          <cell r="H98">
            <v>0</v>
          </cell>
          <cell r="I98">
            <v>0</v>
          </cell>
        </row>
        <row r="99">
          <cell r="A99">
            <v>160345</v>
          </cell>
          <cell r="B99" t="str">
            <v>Vernon Wilson</v>
          </cell>
          <cell r="C99" t="str">
            <v>7RA</v>
          </cell>
          <cell r="D99">
            <v>0</v>
          </cell>
          <cell r="E99">
            <v>0</v>
          </cell>
          <cell r="F99">
            <v>21</v>
          </cell>
          <cell r="G99">
            <v>0</v>
          </cell>
          <cell r="H99">
            <v>0</v>
          </cell>
          <cell r="I99">
            <v>0</v>
          </cell>
        </row>
        <row r="100">
          <cell r="A100">
            <v>160293</v>
          </cell>
          <cell r="B100" t="str">
            <v>Lucia Penkethman</v>
          </cell>
          <cell r="C100" t="str">
            <v>7AWH</v>
          </cell>
          <cell r="D100">
            <v>1</v>
          </cell>
          <cell r="E100">
            <v>0</v>
          </cell>
          <cell r="F100">
            <v>31</v>
          </cell>
          <cell r="G100">
            <v>0</v>
          </cell>
          <cell r="H100">
            <v>1</v>
          </cell>
          <cell r="I100">
            <v>0</v>
          </cell>
        </row>
        <row r="101">
          <cell r="A101">
            <v>160218</v>
          </cell>
          <cell r="B101" t="str">
            <v>Jack Hayes</v>
          </cell>
          <cell r="C101" t="str">
            <v>7AWH</v>
          </cell>
          <cell r="D101">
            <v>1</v>
          </cell>
          <cell r="E101">
            <v>0</v>
          </cell>
          <cell r="F101">
            <v>37</v>
          </cell>
          <cell r="G101">
            <v>0</v>
          </cell>
          <cell r="H101">
            <v>1</v>
          </cell>
          <cell r="I101">
            <v>0</v>
          </cell>
        </row>
        <row r="102">
          <cell r="A102">
            <v>160187</v>
          </cell>
          <cell r="B102" t="str">
            <v>Anannya Duarah</v>
          </cell>
          <cell r="C102" t="str">
            <v>7ET</v>
          </cell>
          <cell r="D102">
            <v>0</v>
          </cell>
          <cell r="E102">
            <v>0</v>
          </cell>
          <cell r="F102">
            <v>18</v>
          </cell>
          <cell r="G102">
            <v>0</v>
          </cell>
          <cell r="H102">
            <v>0</v>
          </cell>
          <cell r="I102">
            <v>0</v>
          </cell>
        </row>
        <row r="103">
          <cell r="A103">
            <v>160204</v>
          </cell>
          <cell r="B103" t="str">
            <v>Freya Gould</v>
          </cell>
          <cell r="C103" t="str">
            <v>7RA</v>
          </cell>
          <cell r="D103">
            <v>0</v>
          </cell>
          <cell r="E103">
            <v>0</v>
          </cell>
          <cell r="F103">
            <v>18</v>
          </cell>
          <cell r="G103">
            <v>0</v>
          </cell>
          <cell r="H103">
            <v>0</v>
          </cell>
          <cell r="I103">
            <v>0</v>
          </cell>
        </row>
        <row r="104">
          <cell r="A104">
            <v>160172</v>
          </cell>
          <cell r="B104" t="str">
            <v>Taila Chisala</v>
          </cell>
          <cell r="C104" t="str">
            <v>7LM</v>
          </cell>
          <cell r="D104">
            <v>1</v>
          </cell>
          <cell r="E104">
            <v>0</v>
          </cell>
          <cell r="F104">
            <v>22</v>
          </cell>
          <cell r="G104">
            <v>0</v>
          </cell>
          <cell r="H104">
            <v>1</v>
          </cell>
          <cell r="I104">
            <v>0</v>
          </cell>
        </row>
        <row r="105">
          <cell r="A105">
            <v>160298</v>
          </cell>
          <cell r="B105" t="str">
            <v>Abigail Ramshaw</v>
          </cell>
          <cell r="C105" t="str">
            <v>7ET</v>
          </cell>
          <cell r="D105">
            <v>0</v>
          </cell>
          <cell r="E105">
            <v>0</v>
          </cell>
          <cell r="F105">
            <v>17</v>
          </cell>
          <cell r="G105">
            <v>0</v>
          </cell>
          <cell r="H105">
            <v>0</v>
          </cell>
          <cell r="I105">
            <v>0</v>
          </cell>
        </row>
        <row r="106">
          <cell r="A106">
            <v>160223</v>
          </cell>
          <cell r="B106" t="str">
            <v>Amy Huang</v>
          </cell>
          <cell r="C106" t="str">
            <v>7WD</v>
          </cell>
          <cell r="D106">
            <v>0</v>
          </cell>
          <cell r="E106">
            <v>0</v>
          </cell>
          <cell r="F106">
            <v>26</v>
          </cell>
          <cell r="G106">
            <v>0</v>
          </cell>
          <cell r="H106">
            <v>0</v>
          </cell>
          <cell r="I106">
            <v>0</v>
          </cell>
        </row>
        <row r="107">
          <cell r="A107">
            <v>160351</v>
          </cell>
          <cell r="B107" t="str">
            <v>Lidya Zeru</v>
          </cell>
          <cell r="C107" t="str">
            <v>7FS</v>
          </cell>
          <cell r="D107">
            <v>0</v>
          </cell>
          <cell r="E107">
            <v>0</v>
          </cell>
          <cell r="F107">
            <v>24</v>
          </cell>
          <cell r="G107">
            <v>0</v>
          </cell>
          <cell r="H107">
            <v>0</v>
          </cell>
          <cell r="I107">
            <v>0</v>
          </cell>
        </row>
        <row r="108">
          <cell r="A108">
            <v>160225</v>
          </cell>
          <cell r="B108" t="str">
            <v>Stefania Jankowska</v>
          </cell>
          <cell r="C108" t="str">
            <v>7WD</v>
          </cell>
          <cell r="D108">
            <v>0</v>
          </cell>
          <cell r="E108">
            <v>0</v>
          </cell>
          <cell r="F108">
            <v>28</v>
          </cell>
          <cell r="G108">
            <v>0</v>
          </cell>
          <cell r="H108">
            <v>0</v>
          </cell>
          <cell r="I108">
            <v>0</v>
          </cell>
        </row>
        <row r="109">
          <cell r="A109">
            <v>160177</v>
          </cell>
          <cell r="B109" t="str">
            <v>Caoimhe Conlisk</v>
          </cell>
          <cell r="C109" t="str">
            <v xml:space="preserve">7BPE </v>
          </cell>
          <cell r="D109">
            <v>0</v>
          </cell>
          <cell r="E109">
            <v>0</v>
          </cell>
          <cell r="F109">
            <v>26</v>
          </cell>
          <cell r="G109">
            <v>0</v>
          </cell>
          <cell r="H109">
            <v>0</v>
          </cell>
          <cell r="I109">
            <v>0</v>
          </cell>
        </row>
        <row r="110">
          <cell r="A110">
            <v>160230</v>
          </cell>
          <cell r="B110" t="str">
            <v>Josiane Kabeya Nkanku</v>
          </cell>
          <cell r="C110" t="str">
            <v>7YP</v>
          </cell>
          <cell r="D110">
            <v>4</v>
          </cell>
          <cell r="E110">
            <v>1</v>
          </cell>
          <cell r="F110">
            <v>23</v>
          </cell>
          <cell r="G110">
            <v>0</v>
          </cell>
          <cell r="H110">
            <v>1</v>
          </cell>
          <cell r="I110">
            <v>1</v>
          </cell>
        </row>
        <row r="111">
          <cell r="A111">
            <v>160149</v>
          </cell>
          <cell r="B111" t="str">
            <v>Jamie Barratt</v>
          </cell>
          <cell r="C111" t="str">
            <v>7WD</v>
          </cell>
          <cell r="D111">
            <v>0</v>
          </cell>
          <cell r="E111">
            <v>0</v>
          </cell>
          <cell r="F111">
            <v>37</v>
          </cell>
          <cell r="G111">
            <v>0</v>
          </cell>
          <cell r="H111">
            <v>0</v>
          </cell>
          <cell r="I111">
            <v>0</v>
          </cell>
        </row>
        <row r="112">
          <cell r="A112">
            <v>160281</v>
          </cell>
          <cell r="B112" t="str">
            <v>Amanda Obinani</v>
          </cell>
          <cell r="C112" t="str">
            <v>7FS</v>
          </cell>
          <cell r="D112">
            <v>0</v>
          </cell>
          <cell r="E112">
            <v>0</v>
          </cell>
          <cell r="F112">
            <v>15</v>
          </cell>
          <cell r="G112">
            <v>0</v>
          </cell>
          <cell r="H112">
            <v>0</v>
          </cell>
          <cell r="I112">
            <v>0</v>
          </cell>
        </row>
        <row r="113">
          <cell r="A113">
            <v>160305</v>
          </cell>
          <cell r="B113" t="str">
            <v>Maddison Rushton-Smith</v>
          </cell>
          <cell r="C113" t="str">
            <v>7LM</v>
          </cell>
          <cell r="D113">
            <v>5</v>
          </cell>
          <cell r="E113">
            <v>1</v>
          </cell>
          <cell r="F113">
            <v>15</v>
          </cell>
          <cell r="G113">
            <v>1</v>
          </cell>
          <cell r="H113">
            <v>4</v>
          </cell>
          <cell r="I113">
            <v>0</v>
          </cell>
        </row>
        <row r="114">
          <cell r="A114">
            <v>160217</v>
          </cell>
          <cell r="B114" t="str">
            <v>Ella Hawkins</v>
          </cell>
          <cell r="C114" t="str">
            <v>7FS</v>
          </cell>
          <cell r="D114">
            <v>0</v>
          </cell>
          <cell r="E114">
            <v>0</v>
          </cell>
          <cell r="F114">
            <v>14</v>
          </cell>
          <cell r="G114">
            <v>0</v>
          </cell>
          <cell r="H114">
            <v>0</v>
          </cell>
          <cell r="I114">
            <v>0</v>
          </cell>
        </row>
        <row r="115">
          <cell r="A115">
            <v>160196</v>
          </cell>
          <cell r="B115" t="str">
            <v>Ivy Gao</v>
          </cell>
          <cell r="C115" t="str">
            <v>7FS</v>
          </cell>
          <cell r="D115">
            <v>0</v>
          </cell>
          <cell r="E115">
            <v>0</v>
          </cell>
          <cell r="F115">
            <v>21</v>
          </cell>
          <cell r="G115">
            <v>0</v>
          </cell>
          <cell r="H115">
            <v>0</v>
          </cell>
          <cell r="I115">
            <v>0</v>
          </cell>
        </row>
        <row r="116">
          <cell r="A116">
            <v>160282</v>
          </cell>
          <cell r="B116" t="str">
            <v>David Odudu</v>
          </cell>
          <cell r="C116" t="str">
            <v>7FS</v>
          </cell>
          <cell r="D116">
            <v>0</v>
          </cell>
          <cell r="E116">
            <v>1</v>
          </cell>
          <cell r="F116">
            <v>23</v>
          </cell>
          <cell r="G116">
            <v>0</v>
          </cell>
          <cell r="H116">
            <v>0</v>
          </cell>
          <cell r="I116">
            <v>1</v>
          </cell>
        </row>
        <row r="117">
          <cell r="A117">
            <v>160193</v>
          </cell>
          <cell r="B117" t="str">
            <v>Ruaridh Forsythe</v>
          </cell>
          <cell r="C117" t="str">
            <v>7WD</v>
          </cell>
          <cell r="D117">
            <v>0</v>
          </cell>
          <cell r="E117">
            <v>0</v>
          </cell>
          <cell r="F117">
            <v>32</v>
          </cell>
          <cell r="G117">
            <v>0</v>
          </cell>
          <cell r="H117">
            <v>0</v>
          </cell>
          <cell r="I117">
            <v>0</v>
          </cell>
        </row>
        <row r="118">
          <cell r="A118">
            <v>160147</v>
          </cell>
          <cell r="B118" t="str">
            <v>Olivia Bancer</v>
          </cell>
          <cell r="C118" t="str">
            <v>7FS</v>
          </cell>
          <cell r="D118">
            <v>0</v>
          </cell>
          <cell r="E118">
            <v>0</v>
          </cell>
          <cell r="F118">
            <v>25</v>
          </cell>
          <cell r="G118">
            <v>0</v>
          </cell>
          <cell r="H118">
            <v>0</v>
          </cell>
          <cell r="I118">
            <v>0</v>
          </cell>
        </row>
        <row r="119">
          <cell r="A119">
            <v>160254</v>
          </cell>
          <cell r="B119" t="str">
            <v>Tadiwanashe Mapara</v>
          </cell>
          <cell r="C119" t="str">
            <v>7RA</v>
          </cell>
          <cell r="D119">
            <v>0</v>
          </cell>
          <cell r="E119">
            <v>1</v>
          </cell>
          <cell r="F119">
            <v>17</v>
          </cell>
          <cell r="G119">
            <v>0</v>
          </cell>
          <cell r="H119">
            <v>0</v>
          </cell>
          <cell r="I119">
            <v>1</v>
          </cell>
        </row>
        <row r="120">
          <cell r="A120">
            <v>160109</v>
          </cell>
          <cell r="B120" t="str">
            <v>Mohammed Asad</v>
          </cell>
          <cell r="C120" t="str">
            <v>7WD</v>
          </cell>
          <cell r="D120">
            <v>0</v>
          </cell>
          <cell r="E120">
            <v>0</v>
          </cell>
          <cell r="F120">
            <v>37</v>
          </cell>
          <cell r="G120">
            <v>0</v>
          </cell>
          <cell r="H120">
            <v>0</v>
          </cell>
          <cell r="I120">
            <v>0</v>
          </cell>
        </row>
        <row r="121">
          <cell r="A121">
            <v>160145</v>
          </cell>
          <cell r="B121" t="str">
            <v>Kadija Bah</v>
          </cell>
          <cell r="C121" t="str">
            <v>7WD</v>
          </cell>
          <cell r="D121">
            <v>0</v>
          </cell>
          <cell r="E121">
            <v>0</v>
          </cell>
          <cell r="F121">
            <v>36</v>
          </cell>
          <cell r="G121">
            <v>0</v>
          </cell>
          <cell r="H121">
            <v>0</v>
          </cell>
          <cell r="I121">
            <v>0</v>
          </cell>
        </row>
        <row r="122">
          <cell r="A122">
            <v>160240</v>
          </cell>
          <cell r="B122" t="str">
            <v>Sara Kolarczyk</v>
          </cell>
          <cell r="C122" t="str">
            <v xml:space="preserve">7BPE </v>
          </cell>
          <cell r="D122">
            <v>0</v>
          </cell>
          <cell r="E122">
            <v>0</v>
          </cell>
          <cell r="F122">
            <v>21</v>
          </cell>
          <cell r="G122">
            <v>0</v>
          </cell>
          <cell r="H122">
            <v>0</v>
          </cell>
          <cell r="I122">
            <v>0</v>
          </cell>
        </row>
        <row r="123">
          <cell r="A123">
            <v>160320</v>
          </cell>
          <cell r="B123" t="str">
            <v>Dilys Stanley</v>
          </cell>
          <cell r="C123" t="str">
            <v>7RA</v>
          </cell>
          <cell r="D123">
            <v>0</v>
          </cell>
          <cell r="E123">
            <v>0</v>
          </cell>
          <cell r="F123">
            <v>21</v>
          </cell>
          <cell r="G123">
            <v>0</v>
          </cell>
          <cell r="H123">
            <v>0</v>
          </cell>
          <cell r="I123">
            <v>0</v>
          </cell>
        </row>
        <row r="124">
          <cell r="A124">
            <v>160294</v>
          </cell>
          <cell r="B124" t="str">
            <v>Alwyn Philip</v>
          </cell>
          <cell r="C124" t="str">
            <v>7ET</v>
          </cell>
          <cell r="D124">
            <v>1</v>
          </cell>
          <cell r="E124">
            <v>0</v>
          </cell>
          <cell r="F124">
            <v>19</v>
          </cell>
          <cell r="G124">
            <v>0</v>
          </cell>
          <cell r="H124">
            <v>1</v>
          </cell>
          <cell r="I124">
            <v>0</v>
          </cell>
        </row>
        <row r="125">
          <cell r="A125">
            <v>160257</v>
          </cell>
          <cell r="B125" t="str">
            <v>Riley Marrison</v>
          </cell>
          <cell r="C125" t="str">
            <v>7WD</v>
          </cell>
          <cell r="D125">
            <v>0</v>
          </cell>
          <cell r="E125">
            <v>1</v>
          </cell>
          <cell r="F125">
            <v>29</v>
          </cell>
          <cell r="G125">
            <v>0</v>
          </cell>
          <cell r="H125">
            <v>0</v>
          </cell>
          <cell r="I125">
            <v>0</v>
          </cell>
        </row>
        <row r="126">
          <cell r="A126">
            <v>160350</v>
          </cell>
          <cell r="B126" t="str">
            <v>Philemon Yemane</v>
          </cell>
          <cell r="C126" t="str">
            <v>7AWH</v>
          </cell>
          <cell r="D126">
            <v>1</v>
          </cell>
          <cell r="E126">
            <v>0</v>
          </cell>
          <cell r="F126">
            <v>37</v>
          </cell>
          <cell r="G126">
            <v>0</v>
          </cell>
          <cell r="H126">
            <v>1</v>
          </cell>
          <cell r="I126">
            <v>0</v>
          </cell>
        </row>
        <row r="127">
          <cell r="A127">
            <v>160152</v>
          </cell>
          <cell r="B127" t="str">
            <v>Daniel Bellamy</v>
          </cell>
          <cell r="C127" t="str">
            <v>7FS</v>
          </cell>
          <cell r="D127">
            <v>0</v>
          </cell>
          <cell r="E127">
            <v>0</v>
          </cell>
          <cell r="F127">
            <v>20</v>
          </cell>
          <cell r="G127">
            <v>0</v>
          </cell>
          <cell r="H127">
            <v>0</v>
          </cell>
          <cell r="I127">
            <v>0</v>
          </cell>
        </row>
        <row r="128">
          <cell r="A128">
            <v>160332</v>
          </cell>
          <cell r="B128" t="str">
            <v>Kate Tsiklaury</v>
          </cell>
          <cell r="C128" t="str">
            <v>7FS</v>
          </cell>
          <cell r="D128">
            <v>0</v>
          </cell>
          <cell r="E128">
            <v>0</v>
          </cell>
          <cell r="F128">
            <v>19</v>
          </cell>
          <cell r="G128">
            <v>0</v>
          </cell>
          <cell r="H128">
            <v>0</v>
          </cell>
          <cell r="I128">
            <v>0</v>
          </cell>
        </row>
        <row r="129">
          <cell r="A129">
            <v>160189</v>
          </cell>
          <cell r="B129" t="str">
            <v>Ava Evans</v>
          </cell>
          <cell r="C129" t="str">
            <v>7WD</v>
          </cell>
          <cell r="D129">
            <v>0</v>
          </cell>
          <cell r="E129">
            <v>0</v>
          </cell>
          <cell r="F129">
            <v>38</v>
          </cell>
          <cell r="G129">
            <v>0</v>
          </cell>
          <cell r="H129">
            <v>0</v>
          </cell>
          <cell r="I129">
            <v>0</v>
          </cell>
        </row>
        <row r="130">
          <cell r="A130">
            <v>160175</v>
          </cell>
          <cell r="B130" t="str">
            <v>Oliver Clarke</v>
          </cell>
          <cell r="C130" t="str">
            <v>7YP</v>
          </cell>
          <cell r="D130">
            <v>12</v>
          </cell>
          <cell r="E130">
            <v>0</v>
          </cell>
          <cell r="F130">
            <v>19</v>
          </cell>
          <cell r="G130">
            <v>1</v>
          </cell>
          <cell r="H130">
            <v>11</v>
          </cell>
          <cell r="I130">
            <v>0</v>
          </cell>
        </row>
        <row r="131">
          <cell r="A131">
            <v>160343</v>
          </cell>
          <cell r="B131" t="str">
            <v>Molly Wildgoose</v>
          </cell>
          <cell r="C131" t="str">
            <v>7ET</v>
          </cell>
          <cell r="D131">
            <v>0</v>
          </cell>
          <cell r="E131">
            <v>0</v>
          </cell>
          <cell r="F131">
            <v>18</v>
          </cell>
          <cell r="G131">
            <v>0</v>
          </cell>
          <cell r="H131">
            <v>0</v>
          </cell>
          <cell r="I131">
            <v>0</v>
          </cell>
        </row>
        <row r="132">
          <cell r="A132">
            <v>160232</v>
          </cell>
          <cell r="B132" t="str">
            <v>Natan Karlowicz</v>
          </cell>
          <cell r="C132" t="str">
            <v xml:space="preserve">7BPE </v>
          </cell>
          <cell r="D132">
            <v>0</v>
          </cell>
          <cell r="E132">
            <v>1</v>
          </cell>
          <cell r="F132">
            <v>28</v>
          </cell>
          <cell r="G132">
            <v>0</v>
          </cell>
          <cell r="H132">
            <v>0</v>
          </cell>
          <cell r="I132">
            <v>0</v>
          </cell>
        </row>
        <row r="133">
          <cell r="A133">
            <v>160221</v>
          </cell>
          <cell r="B133" t="str">
            <v>Matilda Horridge</v>
          </cell>
          <cell r="C133" t="str">
            <v>7AWH</v>
          </cell>
          <cell r="D133">
            <v>0</v>
          </cell>
          <cell r="E133">
            <v>1</v>
          </cell>
          <cell r="F133">
            <v>38</v>
          </cell>
          <cell r="G133">
            <v>0</v>
          </cell>
          <cell r="H133">
            <v>0</v>
          </cell>
          <cell r="I133">
            <v>1</v>
          </cell>
        </row>
        <row r="134">
          <cell r="A134">
            <v>160176</v>
          </cell>
          <cell r="B134" t="str">
            <v>Maisie Coates</v>
          </cell>
          <cell r="C134" t="str">
            <v>7RA</v>
          </cell>
          <cell r="D134">
            <v>3</v>
          </cell>
          <cell r="E134">
            <v>2</v>
          </cell>
          <cell r="F134">
            <v>19</v>
          </cell>
          <cell r="G134">
            <v>0</v>
          </cell>
          <cell r="H134">
            <v>3</v>
          </cell>
          <cell r="I134">
            <v>1</v>
          </cell>
        </row>
        <row r="135">
          <cell r="A135">
            <v>160191</v>
          </cell>
          <cell r="B135" t="str">
            <v>Caoimhe Fitzpatrick</v>
          </cell>
          <cell r="C135" t="str">
            <v>7FS</v>
          </cell>
          <cell r="D135">
            <v>0</v>
          </cell>
          <cell r="E135">
            <v>0</v>
          </cell>
          <cell r="F135">
            <v>18</v>
          </cell>
          <cell r="G135">
            <v>0</v>
          </cell>
          <cell r="H135">
            <v>0</v>
          </cell>
          <cell r="I135">
            <v>0</v>
          </cell>
        </row>
        <row r="136">
          <cell r="A136">
            <v>160211</v>
          </cell>
          <cell r="B136" t="str">
            <v>Jason Hall</v>
          </cell>
          <cell r="C136" t="str">
            <v>7FS</v>
          </cell>
          <cell r="D136">
            <v>0</v>
          </cell>
          <cell r="E136">
            <v>0</v>
          </cell>
          <cell r="F136">
            <v>15</v>
          </cell>
          <cell r="G136">
            <v>0</v>
          </cell>
          <cell r="H136">
            <v>0</v>
          </cell>
          <cell r="I136">
            <v>0</v>
          </cell>
        </row>
        <row r="137">
          <cell r="A137">
            <v>160295</v>
          </cell>
          <cell r="B137" t="str">
            <v>Lilly Pickstone</v>
          </cell>
          <cell r="C137" t="str">
            <v>7FS</v>
          </cell>
          <cell r="D137">
            <v>0</v>
          </cell>
          <cell r="E137">
            <v>0</v>
          </cell>
          <cell r="F137">
            <v>17</v>
          </cell>
          <cell r="G137">
            <v>0</v>
          </cell>
          <cell r="H137">
            <v>0</v>
          </cell>
          <cell r="I137">
            <v>0</v>
          </cell>
        </row>
        <row r="138">
          <cell r="A138">
            <v>160158</v>
          </cell>
          <cell r="B138" t="str">
            <v>Alexander Bower</v>
          </cell>
          <cell r="C138" t="str">
            <v>7WD</v>
          </cell>
          <cell r="D138">
            <v>0</v>
          </cell>
          <cell r="E138">
            <v>0</v>
          </cell>
          <cell r="F138">
            <v>32</v>
          </cell>
          <cell r="G138">
            <v>0</v>
          </cell>
          <cell r="H138">
            <v>0</v>
          </cell>
          <cell r="I138">
            <v>0</v>
          </cell>
        </row>
        <row r="139">
          <cell r="A139">
            <v>160186</v>
          </cell>
          <cell r="B139" t="str">
            <v>Marc Dressler Quintana</v>
          </cell>
          <cell r="C139" t="str">
            <v>7ET</v>
          </cell>
          <cell r="D139">
            <v>0</v>
          </cell>
          <cell r="E139">
            <v>0</v>
          </cell>
          <cell r="F139">
            <v>22</v>
          </cell>
          <cell r="G139">
            <v>0</v>
          </cell>
          <cell r="H139">
            <v>0</v>
          </cell>
          <cell r="I139">
            <v>0</v>
          </cell>
        </row>
        <row r="140">
          <cell r="A140">
            <v>160243</v>
          </cell>
          <cell r="B140" t="str">
            <v>Isabella Laing</v>
          </cell>
          <cell r="C140" t="str">
            <v xml:space="preserve">7BPE </v>
          </cell>
          <cell r="D140">
            <v>0</v>
          </cell>
          <cell r="E140">
            <v>0</v>
          </cell>
          <cell r="F140">
            <v>28</v>
          </cell>
          <cell r="G140">
            <v>0</v>
          </cell>
          <cell r="H140">
            <v>0</v>
          </cell>
          <cell r="I140">
            <v>0</v>
          </cell>
        </row>
        <row r="141">
          <cell r="A141">
            <v>160262</v>
          </cell>
          <cell r="B141" t="str">
            <v>Naomi Misghina</v>
          </cell>
          <cell r="C141" t="str">
            <v>7RA</v>
          </cell>
          <cell r="D141">
            <v>0</v>
          </cell>
          <cell r="E141">
            <v>0</v>
          </cell>
          <cell r="F141">
            <v>26</v>
          </cell>
          <cell r="G141">
            <v>0</v>
          </cell>
          <cell r="H141">
            <v>0</v>
          </cell>
          <cell r="I141">
            <v>0</v>
          </cell>
        </row>
        <row r="142">
          <cell r="A142">
            <v>160306</v>
          </cell>
          <cell r="B142" t="str">
            <v>Luca Russell</v>
          </cell>
          <cell r="C142" t="str">
            <v>7YP</v>
          </cell>
          <cell r="D142">
            <v>0</v>
          </cell>
          <cell r="E142">
            <v>0</v>
          </cell>
          <cell r="F142">
            <v>37</v>
          </cell>
          <cell r="G142">
            <v>0</v>
          </cell>
          <cell r="H142">
            <v>0</v>
          </cell>
          <cell r="I142">
            <v>0</v>
          </cell>
        </row>
        <row r="143">
          <cell r="A143">
            <v>160148</v>
          </cell>
          <cell r="B143" t="str">
            <v>Benjamin Barratt</v>
          </cell>
          <cell r="C143" t="str">
            <v>7WD</v>
          </cell>
          <cell r="D143">
            <v>0</v>
          </cell>
          <cell r="E143">
            <v>0</v>
          </cell>
          <cell r="F143">
            <v>26</v>
          </cell>
          <cell r="G143">
            <v>0</v>
          </cell>
          <cell r="H143">
            <v>0</v>
          </cell>
          <cell r="I143">
            <v>0</v>
          </cell>
        </row>
        <row r="144">
          <cell r="A144">
            <v>160292</v>
          </cell>
          <cell r="B144" t="str">
            <v>Georgina Peat</v>
          </cell>
          <cell r="C144" t="str">
            <v>7AWH</v>
          </cell>
          <cell r="D144">
            <v>0</v>
          </cell>
          <cell r="E144">
            <v>0</v>
          </cell>
          <cell r="F144">
            <v>34</v>
          </cell>
          <cell r="G144">
            <v>0</v>
          </cell>
          <cell r="H144">
            <v>0</v>
          </cell>
          <cell r="I144">
            <v>0</v>
          </cell>
        </row>
        <row r="145">
          <cell r="A145">
            <v>160252</v>
          </cell>
          <cell r="B145" t="str">
            <v>Zakariah Manur</v>
          </cell>
          <cell r="C145" t="str">
            <v>7RA</v>
          </cell>
          <cell r="D145">
            <v>5</v>
          </cell>
          <cell r="E145">
            <v>2</v>
          </cell>
          <cell r="F145">
            <v>16</v>
          </cell>
          <cell r="G145">
            <v>0</v>
          </cell>
          <cell r="H145">
            <v>5</v>
          </cell>
          <cell r="I145">
            <v>1</v>
          </cell>
        </row>
        <row r="146">
          <cell r="A146">
            <v>160180</v>
          </cell>
          <cell r="B146" t="str">
            <v>Reuben Cox</v>
          </cell>
          <cell r="C146" t="str">
            <v>7RA</v>
          </cell>
          <cell r="D146">
            <v>3</v>
          </cell>
          <cell r="E146">
            <v>2</v>
          </cell>
          <cell r="F146">
            <v>12</v>
          </cell>
          <cell r="G146">
            <v>0</v>
          </cell>
          <cell r="H146">
            <v>3</v>
          </cell>
          <cell r="I146">
            <v>1</v>
          </cell>
        </row>
        <row r="147">
          <cell r="A147">
            <v>160267</v>
          </cell>
          <cell r="B147" t="str">
            <v>Francesco Montagnoli</v>
          </cell>
          <cell r="C147" t="str">
            <v>7LM</v>
          </cell>
          <cell r="D147">
            <v>1</v>
          </cell>
          <cell r="E147">
            <v>0</v>
          </cell>
          <cell r="F147">
            <v>17</v>
          </cell>
          <cell r="G147">
            <v>0</v>
          </cell>
          <cell r="H147">
            <v>1</v>
          </cell>
          <cell r="I147">
            <v>0</v>
          </cell>
        </row>
        <row r="148">
          <cell r="A148">
            <v>160301</v>
          </cell>
          <cell r="B148" t="str">
            <v>Georgia Roberts</v>
          </cell>
          <cell r="C148" t="str">
            <v>7AWH</v>
          </cell>
          <cell r="D148">
            <v>0</v>
          </cell>
          <cell r="E148">
            <v>0</v>
          </cell>
          <cell r="F148">
            <v>37</v>
          </cell>
          <cell r="G148">
            <v>0</v>
          </cell>
          <cell r="H148">
            <v>0</v>
          </cell>
          <cell r="I148">
            <v>0</v>
          </cell>
        </row>
        <row r="149">
          <cell r="A149">
            <v>160297</v>
          </cell>
          <cell r="B149" t="str">
            <v>Phoebe Pitchfork</v>
          </cell>
          <cell r="C149" t="str">
            <v>7YP</v>
          </cell>
          <cell r="D149">
            <v>1</v>
          </cell>
          <cell r="E149">
            <v>0</v>
          </cell>
          <cell r="F149">
            <v>26</v>
          </cell>
          <cell r="G149">
            <v>0</v>
          </cell>
          <cell r="H149">
            <v>1</v>
          </cell>
          <cell r="I149">
            <v>0</v>
          </cell>
        </row>
        <row r="150">
          <cell r="A150">
            <v>160174</v>
          </cell>
          <cell r="B150" t="str">
            <v>Thomas Claeyssens</v>
          </cell>
          <cell r="C150" t="str">
            <v>7FS</v>
          </cell>
          <cell r="D150">
            <v>0</v>
          </cell>
          <cell r="E150">
            <v>0</v>
          </cell>
          <cell r="F150">
            <v>16</v>
          </cell>
          <cell r="G150">
            <v>0</v>
          </cell>
          <cell r="H150">
            <v>0</v>
          </cell>
          <cell r="I150">
            <v>0</v>
          </cell>
        </row>
        <row r="151">
          <cell r="A151">
            <v>160160</v>
          </cell>
          <cell r="B151" t="str">
            <v>Natalie Broncel</v>
          </cell>
          <cell r="C151" t="str">
            <v>7ET</v>
          </cell>
          <cell r="D151">
            <v>0</v>
          </cell>
          <cell r="E151">
            <v>0</v>
          </cell>
          <cell r="F151">
            <v>22</v>
          </cell>
          <cell r="G151">
            <v>0</v>
          </cell>
          <cell r="H151">
            <v>0</v>
          </cell>
          <cell r="I151">
            <v>0</v>
          </cell>
        </row>
        <row r="152">
          <cell r="A152">
            <v>160229</v>
          </cell>
          <cell r="B152" t="str">
            <v>Toby Jones</v>
          </cell>
          <cell r="C152" t="str">
            <v>7RA</v>
          </cell>
          <cell r="D152">
            <v>0</v>
          </cell>
          <cell r="E152">
            <v>0</v>
          </cell>
          <cell r="F152">
            <v>16</v>
          </cell>
          <cell r="G152">
            <v>0</v>
          </cell>
          <cell r="H152">
            <v>0</v>
          </cell>
          <cell r="I152">
            <v>0</v>
          </cell>
        </row>
        <row r="153">
          <cell r="A153">
            <v>160183</v>
          </cell>
          <cell r="B153" t="str">
            <v>Edith Di Maio</v>
          </cell>
          <cell r="C153" t="str">
            <v>7AWH</v>
          </cell>
          <cell r="D153">
            <v>0</v>
          </cell>
          <cell r="E153">
            <v>0</v>
          </cell>
          <cell r="F153">
            <v>33</v>
          </cell>
          <cell r="G153">
            <v>0</v>
          </cell>
          <cell r="H153">
            <v>0</v>
          </cell>
          <cell r="I153">
            <v>0</v>
          </cell>
        </row>
        <row r="154">
          <cell r="A154">
            <v>160161</v>
          </cell>
          <cell r="B154" t="str">
            <v>Daisy Brown</v>
          </cell>
          <cell r="C154" t="str">
            <v>7YP</v>
          </cell>
          <cell r="D154">
            <v>0</v>
          </cell>
          <cell r="E154">
            <v>0</v>
          </cell>
          <cell r="F154">
            <v>22</v>
          </cell>
          <cell r="G154">
            <v>0</v>
          </cell>
          <cell r="H154">
            <v>0</v>
          </cell>
          <cell r="I154">
            <v>0</v>
          </cell>
        </row>
        <row r="155">
          <cell r="A155">
            <v>160182</v>
          </cell>
          <cell r="B155" t="str">
            <v>Emma Deneka</v>
          </cell>
          <cell r="C155" t="str">
            <v>7AWH</v>
          </cell>
          <cell r="D155">
            <v>0</v>
          </cell>
          <cell r="E155">
            <v>0</v>
          </cell>
          <cell r="F155">
            <v>37</v>
          </cell>
          <cell r="G155">
            <v>0</v>
          </cell>
          <cell r="H155">
            <v>0</v>
          </cell>
          <cell r="I155">
            <v>0</v>
          </cell>
        </row>
        <row r="156">
          <cell r="A156">
            <v>160347</v>
          </cell>
          <cell r="B156" t="str">
            <v>Rosa Wrona</v>
          </cell>
          <cell r="C156" t="str">
            <v>7FS</v>
          </cell>
          <cell r="D156">
            <v>0</v>
          </cell>
          <cell r="E156">
            <v>0</v>
          </cell>
          <cell r="F156">
            <v>18</v>
          </cell>
          <cell r="G156">
            <v>0</v>
          </cell>
          <cell r="H156">
            <v>0</v>
          </cell>
          <cell r="I156">
            <v>0</v>
          </cell>
        </row>
        <row r="157">
          <cell r="A157">
            <v>160159</v>
          </cell>
          <cell r="B157" t="str">
            <v>Thomas Branney-Graveley</v>
          </cell>
          <cell r="C157" t="str">
            <v>7ET</v>
          </cell>
          <cell r="D157">
            <v>0</v>
          </cell>
          <cell r="E157">
            <v>0</v>
          </cell>
          <cell r="F157">
            <v>19</v>
          </cell>
          <cell r="G157">
            <v>0</v>
          </cell>
          <cell r="H157">
            <v>0</v>
          </cell>
          <cell r="I157">
            <v>0</v>
          </cell>
        </row>
        <row r="158">
          <cell r="A158">
            <v>160256</v>
          </cell>
          <cell r="B158" t="str">
            <v>Lauren Marks</v>
          </cell>
          <cell r="C158" t="str">
            <v>7AWH</v>
          </cell>
          <cell r="D158">
            <v>0</v>
          </cell>
          <cell r="E158">
            <v>0</v>
          </cell>
          <cell r="F158">
            <v>36</v>
          </cell>
          <cell r="G158">
            <v>0</v>
          </cell>
          <cell r="H158">
            <v>0</v>
          </cell>
          <cell r="I158">
            <v>0</v>
          </cell>
        </row>
        <row r="159">
          <cell r="A159">
            <v>160216</v>
          </cell>
          <cell r="B159" t="str">
            <v>James Harrison</v>
          </cell>
          <cell r="C159" t="str">
            <v>7ET</v>
          </cell>
          <cell r="D159">
            <v>1</v>
          </cell>
          <cell r="E159">
            <v>0</v>
          </cell>
          <cell r="F159">
            <v>13</v>
          </cell>
          <cell r="G159">
            <v>1</v>
          </cell>
          <cell r="H159">
            <v>0</v>
          </cell>
          <cell r="I159">
            <v>0</v>
          </cell>
        </row>
        <row r="160">
          <cell r="A160">
            <v>160157</v>
          </cell>
          <cell r="B160" t="str">
            <v>Somkene Bosah</v>
          </cell>
          <cell r="C160" t="str">
            <v>7YP</v>
          </cell>
          <cell r="D160">
            <v>0</v>
          </cell>
          <cell r="E160">
            <v>0</v>
          </cell>
          <cell r="F160">
            <v>25</v>
          </cell>
          <cell r="G160">
            <v>0</v>
          </cell>
          <cell r="H160">
            <v>0</v>
          </cell>
          <cell r="I160">
            <v>0</v>
          </cell>
        </row>
        <row r="161">
          <cell r="A161">
            <v>160315</v>
          </cell>
          <cell r="B161" t="str">
            <v>Nozwelo Sibanda</v>
          </cell>
          <cell r="C161" t="str">
            <v>7WD</v>
          </cell>
          <cell r="D161">
            <v>1</v>
          </cell>
          <cell r="E161">
            <v>3</v>
          </cell>
          <cell r="F161">
            <v>37</v>
          </cell>
          <cell r="G161">
            <v>0</v>
          </cell>
          <cell r="H161">
            <v>0</v>
          </cell>
          <cell r="I161">
            <v>1</v>
          </cell>
        </row>
        <row r="162">
          <cell r="A162">
            <v>160336</v>
          </cell>
          <cell r="B162" t="str">
            <v>Kienna Walford</v>
          </cell>
          <cell r="C162" t="str">
            <v>7RA</v>
          </cell>
          <cell r="D162">
            <v>3</v>
          </cell>
          <cell r="E162">
            <v>2</v>
          </cell>
          <cell r="F162">
            <v>15</v>
          </cell>
          <cell r="G162">
            <v>1</v>
          </cell>
          <cell r="H162">
            <v>2</v>
          </cell>
          <cell r="I162">
            <v>1</v>
          </cell>
        </row>
        <row r="163">
          <cell r="A163">
            <v>160259</v>
          </cell>
          <cell r="B163" t="str">
            <v>Annika Mauricio</v>
          </cell>
          <cell r="C163" t="str">
            <v>7LM</v>
          </cell>
          <cell r="D163">
            <v>0</v>
          </cell>
          <cell r="E163">
            <v>0</v>
          </cell>
          <cell r="F163">
            <v>19</v>
          </cell>
          <cell r="G163">
            <v>0</v>
          </cell>
          <cell r="H163">
            <v>0</v>
          </cell>
          <cell r="I163">
            <v>0</v>
          </cell>
        </row>
        <row r="164">
          <cell r="A164">
            <v>160241</v>
          </cell>
          <cell r="B164" t="str">
            <v>Maria Kozlowska</v>
          </cell>
          <cell r="C164" t="str">
            <v xml:space="preserve">7BPE </v>
          </cell>
          <cell r="D164">
            <v>0</v>
          </cell>
          <cell r="E164">
            <v>0</v>
          </cell>
          <cell r="F164">
            <v>32</v>
          </cell>
          <cell r="G164">
            <v>0</v>
          </cell>
          <cell r="H164">
            <v>0</v>
          </cell>
          <cell r="I164">
            <v>0</v>
          </cell>
        </row>
        <row r="165">
          <cell r="A165">
            <v>160270</v>
          </cell>
          <cell r="B165" t="str">
            <v>Ivannah Mukoyi</v>
          </cell>
          <cell r="C165" t="str">
            <v>7ET</v>
          </cell>
          <cell r="D165">
            <v>0</v>
          </cell>
          <cell r="E165">
            <v>0</v>
          </cell>
          <cell r="F165">
            <v>19</v>
          </cell>
          <cell r="G165">
            <v>0</v>
          </cell>
          <cell r="H165">
            <v>0</v>
          </cell>
          <cell r="I165">
            <v>0</v>
          </cell>
        </row>
        <row r="166">
          <cell r="A166">
            <v>160044</v>
          </cell>
          <cell r="B166" t="str">
            <v>Matias Alsaffar</v>
          </cell>
          <cell r="C166" t="str">
            <v>7YP</v>
          </cell>
          <cell r="D166">
            <v>0</v>
          </cell>
          <cell r="E166">
            <v>0</v>
          </cell>
          <cell r="F166">
            <v>29</v>
          </cell>
          <cell r="G166">
            <v>0</v>
          </cell>
          <cell r="H166">
            <v>0</v>
          </cell>
          <cell r="I166">
            <v>0</v>
          </cell>
        </row>
        <row r="167">
          <cell r="A167">
            <v>160249</v>
          </cell>
          <cell r="B167" t="str">
            <v>Shenal Makavita</v>
          </cell>
          <cell r="C167" t="str">
            <v>7LM</v>
          </cell>
          <cell r="D167">
            <v>0</v>
          </cell>
          <cell r="E167">
            <v>0</v>
          </cell>
          <cell r="F167">
            <v>24</v>
          </cell>
          <cell r="G167">
            <v>0</v>
          </cell>
          <cell r="H167">
            <v>0</v>
          </cell>
          <cell r="I167">
            <v>0</v>
          </cell>
        </row>
        <row r="168">
          <cell r="A168">
            <v>160337</v>
          </cell>
          <cell r="B168" t="str">
            <v>Kathryn Walker</v>
          </cell>
          <cell r="C168" t="str">
            <v>7AWH</v>
          </cell>
          <cell r="D168">
            <v>0</v>
          </cell>
          <cell r="E168">
            <v>0</v>
          </cell>
          <cell r="F168">
            <v>36</v>
          </cell>
          <cell r="G168">
            <v>0</v>
          </cell>
          <cell r="H168">
            <v>0</v>
          </cell>
          <cell r="I168">
            <v>0</v>
          </cell>
        </row>
        <row r="169">
          <cell r="A169">
            <v>160299</v>
          </cell>
          <cell r="B169" t="str">
            <v>Simon Rashidsson</v>
          </cell>
          <cell r="C169" t="str">
            <v xml:space="preserve">7BPE </v>
          </cell>
          <cell r="D169">
            <v>0</v>
          </cell>
          <cell r="E169">
            <v>0</v>
          </cell>
          <cell r="F169">
            <v>24</v>
          </cell>
          <cell r="G169">
            <v>0</v>
          </cell>
          <cell r="H169">
            <v>0</v>
          </cell>
          <cell r="I169">
            <v>0</v>
          </cell>
        </row>
        <row r="170">
          <cell r="A170">
            <v>160331</v>
          </cell>
          <cell r="B170" t="str">
            <v>Christina Ti</v>
          </cell>
          <cell r="C170" t="str">
            <v>7FS</v>
          </cell>
          <cell r="D170">
            <v>0</v>
          </cell>
          <cell r="E170">
            <v>0</v>
          </cell>
          <cell r="F170">
            <v>16</v>
          </cell>
          <cell r="G170">
            <v>0</v>
          </cell>
          <cell r="H170">
            <v>0</v>
          </cell>
          <cell r="I170">
            <v>0</v>
          </cell>
        </row>
        <row r="171">
          <cell r="A171">
            <v>160020</v>
          </cell>
          <cell r="B171" t="str">
            <v>Adam Akele</v>
          </cell>
          <cell r="C171" t="str">
            <v>7LM</v>
          </cell>
          <cell r="D171">
            <v>11</v>
          </cell>
          <cell r="E171">
            <v>1</v>
          </cell>
          <cell r="F171">
            <v>17</v>
          </cell>
          <cell r="G171">
            <v>0</v>
          </cell>
          <cell r="H171">
            <v>8</v>
          </cell>
          <cell r="I171">
            <v>0</v>
          </cell>
        </row>
        <row r="172">
          <cell r="A172">
            <v>160278</v>
          </cell>
          <cell r="B172" t="str">
            <v>Courtney Nyamande</v>
          </cell>
          <cell r="C172" t="str">
            <v>7WD</v>
          </cell>
          <cell r="D172">
            <v>0</v>
          </cell>
          <cell r="E172">
            <v>2</v>
          </cell>
          <cell r="F172">
            <v>30</v>
          </cell>
          <cell r="G172">
            <v>0</v>
          </cell>
          <cell r="H172">
            <v>0</v>
          </cell>
          <cell r="I172">
            <v>0</v>
          </cell>
        </row>
        <row r="173">
          <cell r="A173">
            <v>160018</v>
          </cell>
          <cell r="B173" t="str">
            <v>Christopher Adedoyin</v>
          </cell>
          <cell r="C173" t="str">
            <v>7ET</v>
          </cell>
          <cell r="D173">
            <v>2</v>
          </cell>
          <cell r="E173">
            <v>0</v>
          </cell>
          <cell r="F173">
            <v>20</v>
          </cell>
          <cell r="G173">
            <v>0</v>
          </cell>
          <cell r="H173">
            <v>2</v>
          </cell>
          <cell r="I173">
            <v>0</v>
          </cell>
        </row>
        <row r="174">
          <cell r="A174">
            <v>160155</v>
          </cell>
          <cell r="B174" t="str">
            <v>Tephi Blythen</v>
          </cell>
          <cell r="C174" t="str">
            <v>7AWH</v>
          </cell>
          <cell r="D174">
            <v>0</v>
          </cell>
          <cell r="E174">
            <v>1</v>
          </cell>
          <cell r="F174">
            <v>40</v>
          </cell>
          <cell r="G174">
            <v>0</v>
          </cell>
          <cell r="H174">
            <v>0</v>
          </cell>
          <cell r="I174">
            <v>1</v>
          </cell>
        </row>
        <row r="175">
          <cell r="A175">
            <v>160236</v>
          </cell>
          <cell r="B175" t="str">
            <v>Menase Kassaye</v>
          </cell>
          <cell r="C175" t="str">
            <v>7WD</v>
          </cell>
          <cell r="D175">
            <v>5</v>
          </cell>
          <cell r="E175">
            <v>2</v>
          </cell>
          <cell r="F175">
            <v>27</v>
          </cell>
          <cell r="G175">
            <v>1</v>
          </cell>
          <cell r="H175">
            <v>3</v>
          </cell>
          <cell r="I175">
            <v>1</v>
          </cell>
        </row>
        <row r="176">
          <cell r="A176">
            <v>160307</v>
          </cell>
          <cell r="B176" t="str">
            <v>Chantel Rweyemamu</v>
          </cell>
          <cell r="C176" t="str">
            <v>7WD</v>
          </cell>
          <cell r="D176">
            <v>0</v>
          </cell>
          <cell r="E176">
            <v>0</v>
          </cell>
          <cell r="F176">
            <v>32</v>
          </cell>
          <cell r="G176">
            <v>0</v>
          </cell>
          <cell r="H176">
            <v>0</v>
          </cell>
          <cell r="I176">
            <v>0</v>
          </cell>
        </row>
        <row r="177">
          <cell r="A177">
            <v>160215</v>
          </cell>
          <cell r="B177" t="str">
            <v>Elliot Hargreaves</v>
          </cell>
          <cell r="C177" t="str">
            <v>7FS</v>
          </cell>
          <cell r="D177">
            <v>0</v>
          </cell>
          <cell r="E177">
            <v>0</v>
          </cell>
          <cell r="F177">
            <v>20</v>
          </cell>
          <cell r="G177">
            <v>0</v>
          </cell>
          <cell r="H177">
            <v>0</v>
          </cell>
          <cell r="I177">
            <v>0</v>
          </cell>
        </row>
        <row r="178">
          <cell r="A178">
            <v>160181</v>
          </cell>
          <cell r="B178" t="str">
            <v>Ethan Dale</v>
          </cell>
          <cell r="C178" t="str">
            <v>7LM</v>
          </cell>
          <cell r="D178">
            <v>1</v>
          </cell>
          <cell r="E178">
            <v>0</v>
          </cell>
          <cell r="F178">
            <v>25</v>
          </cell>
          <cell r="G178">
            <v>0</v>
          </cell>
          <cell r="H178">
            <v>1</v>
          </cell>
          <cell r="I178">
            <v>0</v>
          </cell>
        </row>
        <row r="179">
          <cell r="A179">
            <v>160288</v>
          </cell>
          <cell r="B179" t="str">
            <v>Amalie Pallo</v>
          </cell>
          <cell r="C179" t="str">
            <v xml:space="preserve">7BPE </v>
          </cell>
          <cell r="D179">
            <v>0</v>
          </cell>
          <cell r="E179">
            <v>0</v>
          </cell>
          <cell r="F179">
            <v>26</v>
          </cell>
          <cell r="G179">
            <v>0</v>
          </cell>
          <cell r="H179">
            <v>0</v>
          </cell>
          <cell r="I179">
            <v>0</v>
          </cell>
        </row>
        <row r="180">
          <cell r="A180">
            <v>160263</v>
          </cell>
          <cell r="B180" t="str">
            <v>Jasper Mitchell</v>
          </cell>
          <cell r="C180" t="str">
            <v>7LM</v>
          </cell>
          <cell r="D180">
            <v>0</v>
          </cell>
          <cell r="E180">
            <v>0</v>
          </cell>
          <cell r="F180">
            <v>16</v>
          </cell>
          <cell r="G180">
            <v>0</v>
          </cell>
          <cell r="H180">
            <v>0</v>
          </cell>
          <cell r="I180">
            <v>0</v>
          </cell>
        </row>
        <row r="181">
          <cell r="A181">
            <v>160235</v>
          </cell>
          <cell r="B181" t="str">
            <v>Chloe Kenny</v>
          </cell>
          <cell r="C181" t="str">
            <v xml:space="preserve">7BPE </v>
          </cell>
          <cell r="D181">
            <v>0</v>
          </cell>
          <cell r="E181">
            <v>0</v>
          </cell>
          <cell r="F181">
            <v>27</v>
          </cell>
          <cell r="G181">
            <v>0</v>
          </cell>
          <cell r="H181">
            <v>0</v>
          </cell>
          <cell r="I181">
            <v>0</v>
          </cell>
        </row>
        <row r="182">
          <cell r="A182">
            <v>160214</v>
          </cell>
          <cell r="B182" t="str">
            <v>Brody Hanstock</v>
          </cell>
          <cell r="C182" t="str">
            <v>7WD</v>
          </cell>
          <cell r="D182">
            <v>8</v>
          </cell>
          <cell r="E182">
            <v>0</v>
          </cell>
          <cell r="F182">
            <v>39</v>
          </cell>
          <cell r="G182">
            <v>1</v>
          </cell>
          <cell r="H182">
            <v>5</v>
          </cell>
          <cell r="I182">
            <v>0</v>
          </cell>
        </row>
        <row r="183">
          <cell r="A183">
            <v>160169</v>
          </cell>
          <cell r="B183" t="str">
            <v>Shayla Castillo Montalvan</v>
          </cell>
          <cell r="C183" t="str">
            <v>7AWH</v>
          </cell>
          <cell r="D183">
            <v>0</v>
          </cell>
          <cell r="E183">
            <v>0</v>
          </cell>
          <cell r="F183">
            <v>29</v>
          </cell>
          <cell r="G183">
            <v>0</v>
          </cell>
          <cell r="H183">
            <v>0</v>
          </cell>
          <cell r="I183">
            <v>0</v>
          </cell>
        </row>
        <row r="184">
          <cell r="A184">
            <v>160233</v>
          </cell>
          <cell r="B184" t="str">
            <v>Hanna Kasprus</v>
          </cell>
          <cell r="C184" t="str">
            <v xml:space="preserve">7BPE </v>
          </cell>
          <cell r="D184">
            <v>0</v>
          </cell>
          <cell r="E184">
            <v>0</v>
          </cell>
          <cell r="F184">
            <v>26</v>
          </cell>
          <cell r="G184">
            <v>0</v>
          </cell>
          <cell r="H184">
            <v>0</v>
          </cell>
          <cell r="I184">
            <v>0</v>
          </cell>
        </row>
        <row r="185">
          <cell r="A185">
            <v>160349</v>
          </cell>
          <cell r="B185" t="str">
            <v>Ethan Yekalo</v>
          </cell>
          <cell r="C185" t="str">
            <v>7FS</v>
          </cell>
          <cell r="D185">
            <v>0</v>
          </cell>
          <cell r="E185">
            <v>1</v>
          </cell>
          <cell r="F185">
            <v>18</v>
          </cell>
          <cell r="G185">
            <v>0</v>
          </cell>
          <cell r="H185">
            <v>0</v>
          </cell>
          <cell r="I185">
            <v>0</v>
          </cell>
        </row>
        <row r="186">
          <cell r="A186">
            <v>160279</v>
          </cell>
          <cell r="B186" t="str">
            <v>Wezi Nyirenda</v>
          </cell>
          <cell r="C186" t="str">
            <v>7YP</v>
          </cell>
          <cell r="D186">
            <v>0</v>
          </cell>
          <cell r="E186">
            <v>0</v>
          </cell>
          <cell r="F186">
            <v>23</v>
          </cell>
          <cell r="G186">
            <v>0</v>
          </cell>
          <cell r="H186">
            <v>0</v>
          </cell>
          <cell r="I186">
            <v>0</v>
          </cell>
        </row>
        <row r="187">
          <cell r="A187">
            <v>160144</v>
          </cell>
          <cell r="B187" t="str">
            <v>Aadam Aslam</v>
          </cell>
          <cell r="C187" t="str">
            <v>7YP</v>
          </cell>
          <cell r="D187">
            <v>2</v>
          </cell>
          <cell r="E187">
            <v>1</v>
          </cell>
          <cell r="F187">
            <v>22</v>
          </cell>
          <cell r="G187">
            <v>0</v>
          </cell>
          <cell r="H187">
            <v>2</v>
          </cell>
          <cell r="I187">
            <v>1</v>
          </cell>
        </row>
        <row r="188">
          <cell r="A188">
            <v>160201</v>
          </cell>
          <cell r="B188" t="str">
            <v>Freddie Gilberthorpe</v>
          </cell>
          <cell r="C188" t="str">
            <v>7RA</v>
          </cell>
          <cell r="D188">
            <v>0</v>
          </cell>
          <cell r="E188">
            <v>1</v>
          </cell>
          <cell r="F188">
            <v>27</v>
          </cell>
          <cell r="G188">
            <v>0</v>
          </cell>
          <cell r="H188">
            <v>0</v>
          </cell>
          <cell r="I188">
            <v>0</v>
          </cell>
        </row>
        <row r="189">
          <cell r="A189">
            <v>160200</v>
          </cell>
          <cell r="B189" t="str">
            <v>Heron Ghebretensa</v>
          </cell>
          <cell r="C189" t="str">
            <v>7ET</v>
          </cell>
          <cell r="D189">
            <v>0</v>
          </cell>
          <cell r="E189">
            <v>0</v>
          </cell>
          <cell r="F189">
            <v>17</v>
          </cell>
          <cell r="G189">
            <v>0</v>
          </cell>
          <cell r="H189">
            <v>0</v>
          </cell>
          <cell r="I189">
            <v>0</v>
          </cell>
        </row>
        <row r="190">
          <cell r="A190">
            <v>160132</v>
          </cell>
          <cell r="B190" t="str">
            <v>Joseph Ashforth-Billard</v>
          </cell>
          <cell r="C190" t="str">
            <v>7LM</v>
          </cell>
          <cell r="D190">
            <v>0</v>
          </cell>
          <cell r="E190">
            <v>0</v>
          </cell>
          <cell r="F190">
            <v>18</v>
          </cell>
          <cell r="G190">
            <v>0</v>
          </cell>
          <cell r="H190">
            <v>0</v>
          </cell>
          <cell r="I190">
            <v>0</v>
          </cell>
        </row>
        <row r="191">
          <cell r="A191">
            <v>160280</v>
          </cell>
          <cell r="B191" t="str">
            <v>Harry Oates</v>
          </cell>
          <cell r="C191" t="str">
            <v>7YP</v>
          </cell>
          <cell r="D191">
            <v>1</v>
          </cell>
          <cell r="E191">
            <v>0</v>
          </cell>
          <cell r="F191">
            <v>29</v>
          </cell>
          <cell r="G191">
            <v>0</v>
          </cell>
          <cell r="H191">
            <v>1</v>
          </cell>
          <cell r="I191">
            <v>0</v>
          </cell>
        </row>
        <row r="192">
          <cell r="A192">
            <v>160253</v>
          </cell>
          <cell r="B192" t="str">
            <v>Aiza Manzoor</v>
          </cell>
          <cell r="C192" t="str">
            <v>7ET</v>
          </cell>
          <cell r="D192">
            <v>0</v>
          </cell>
          <cell r="E192">
            <v>0</v>
          </cell>
          <cell r="F192">
            <v>22</v>
          </cell>
          <cell r="G192">
            <v>0</v>
          </cell>
          <cell r="H192">
            <v>0</v>
          </cell>
          <cell r="I192">
            <v>0</v>
          </cell>
        </row>
        <row r="193">
          <cell r="A193">
            <v>160324</v>
          </cell>
          <cell r="B193" t="str">
            <v>Reuben Straw</v>
          </cell>
          <cell r="C193" t="str">
            <v>7YP</v>
          </cell>
          <cell r="D193">
            <v>0</v>
          </cell>
          <cell r="E193">
            <v>0</v>
          </cell>
          <cell r="F193">
            <v>38</v>
          </cell>
          <cell r="G193">
            <v>0</v>
          </cell>
          <cell r="H193">
            <v>0</v>
          </cell>
          <cell r="I193">
            <v>0</v>
          </cell>
        </row>
        <row r="194">
          <cell r="A194">
            <v>160265</v>
          </cell>
          <cell r="B194" t="str">
            <v>Oliver Monaghan</v>
          </cell>
          <cell r="C194" t="str">
            <v>7RA</v>
          </cell>
          <cell r="D194">
            <v>0</v>
          </cell>
          <cell r="E194">
            <v>0</v>
          </cell>
          <cell r="F194">
            <v>18</v>
          </cell>
          <cell r="G194">
            <v>0</v>
          </cell>
          <cell r="H194">
            <v>0</v>
          </cell>
          <cell r="I194">
            <v>0</v>
          </cell>
        </row>
        <row r="195">
          <cell r="A195">
            <v>160222</v>
          </cell>
          <cell r="B195" t="str">
            <v>Emily Hristova</v>
          </cell>
          <cell r="C195" t="str">
            <v>7WD</v>
          </cell>
          <cell r="D195">
            <v>0</v>
          </cell>
          <cell r="E195">
            <v>1</v>
          </cell>
          <cell r="F195">
            <v>29</v>
          </cell>
          <cell r="G195">
            <v>0</v>
          </cell>
          <cell r="H195">
            <v>0</v>
          </cell>
          <cell r="I195">
            <v>1</v>
          </cell>
        </row>
        <row r="196">
          <cell r="A196">
            <v>160302</v>
          </cell>
          <cell r="B196" t="str">
            <v>Ava Robertson</v>
          </cell>
          <cell r="C196" t="str">
            <v xml:space="preserve">7BPE </v>
          </cell>
          <cell r="D196">
            <v>0</v>
          </cell>
          <cell r="E196">
            <v>0</v>
          </cell>
          <cell r="F196">
            <v>24</v>
          </cell>
          <cell r="G196">
            <v>0</v>
          </cell>
          <cell r="H196">
            <v>0</v>
          </cell>
          <cell r="I196">
            <v>0</v>
          </cell>
        </row>
        <row r="197">
          <cell r="A197">
            <v>160275</v>
          </cell>
          <cell r="B197" t="str">
            <v>Nina Mwitta</v>
          </cell>
          <cell r="C197" t="str">
            <v>7AWH</v>
          </cell>
          <cell r="D197">
            <v>0</v>
          </cell>
          <cell r="E197">
            <v>1</v>
          </cell>
          <cell r="F197">
            <v>36</v>
          </cell>
          <cell r="G197">
            <v>0</v>
          </cell>
          <cell r="H197">
            <v>0</v>
          </cell>
          <cell r="I197">
            <v>0</v>
          </cell>
        </row>
        <row r="198">
          <cell r="A198">
            <v>160150</v>
          </cell>
          <cell r="B198" t="str">
            <v>Rebecca Bartolozzi Ogbonna</v>
          </cell>
          <cell r="C198" t="str">
            <v>7LM</v>
          </cell>
          <cell r="D198">
            <v>1</v>
          </cell>
          <cell r="E198">
            <v>0</v>
          </cell>
          <cell r="F198">
            <v>14</v>
          </cell>
          <cell r="G198">
            <v>0</v>
          </cell>
          <cell r="H198">
            <v>1</v>
          </cell>
          <cell r="I198">
            <v>0</v>
          </cell>
        </row>
        <row r="199">
          <cell r="A199">
            <v>160219</v>
          </cell>
          <cell r="B199" t="str">
            <v>Theo Hodgkinson</v>
          </cell>
          <cell r="C199" t="str">
            <v>7WD</v>
          </cell>
          <cell r="D199">
            <v>0</v>
          </cell>
          <cell r="E199">
            <v>0</v>
          </cell>
          <cell r="F199">
            <v>31</v>
          </cell>
          <cell r="G199">
            <v>0</v>
          </cell>
          <cell r="H199">
            <v>0</v>
          </cell>
          <cell r="I199">
            <v>0</v>
          </cell>
        </row>
        <row r="200">
          <cell r="A200">
            <v>160314</v>
          </cell>
          <cell r="B200" t="str">
            <v>Lola Shirtcliffe</v>
          </cell>
          <cell r="C200" t="str">
            <v>7RA</v>
          </cell>
          <cell r="D200">
            <v>0</v>
          </cell>
          <cell r="E200">
            <v>0</v>
          </cell>
          <cell r="F200">
            <v>18</v>
          </cell>
          <cell r="G200">
            <v>0</v>
          </cell>
          <cell r="H200">
            <v>0</v>
          </cell>
          <cell r="I200">
            <v>0</v>
          </cell>
        </row>
        <row r="201">
          <cell r="A201">
            <v>160313</v>
          </cell>
          <cell r="B201" t="str">
            <v>Anns Sherin</v>
          </cell>
          <cell r="C201" t="str">
            <v>7WD</v>
          </cell>
          <cell r="D201">
            <v>0</v>
          </cell>
          <cell r="E201">
            <v>0</v>
          </cell>
          <cell r="F201">
            <v>38</v>
          </cell>
          <cell r="G201">
            <v>0</v>
          </cell>
          <cell r="H201">
            <v>0</v>
          </cell>
          <cell r="I201">
            <v>0</v>
          </cell>
        </row>
        <row r="202">
          <cell r="A202">
            <v>160276</v>
          </cell>
          <cell r="B202" t="str">
            <v>Kamsiyochukwu Nathaniel</v>
          </cell>
          <cell r="C202" t="str">
            <v>7LM</v>
          </cell>
          <cell r="D202">
            <v>0</v>
          </cell>
          <cell r="E202">
            <v>0</v>
          </cell>
          <cell r="F202">
            <v>17</v>
          </cell>
          <cell r="G202">
            <v>0</v>
          </cell>
          <cell r="H202">
            <v>0</v>
          </cell>
          <cell r="I202">
            <v>0</v>
          </cell>
        </row>
        <row r="203">
          <cell r="A203">
            <v>160287</v>
          </cell>
          <cell r="B203" t="str">
            <v>Jake Osborne</v>
          </cell>
          <cell r="C203" t="str">
            <v>7AWH</v>
          </cell>
          <cell r="D203">
            <v>0</v>
          </cell>
          <cell r="E203">
            <v>0</v>
          </cell>
          <cell r="F203">
            <v>36</v>
          </cell>
          <cell r="G203">
            <v>0</v>
          </cell>
          <cell r="H203">
            <v>0</v>
          </cell>
          <cell r="I203">
            <v>0</v>
          </cell>
        </row>
        <row r="204">
          <cell r="A204">
            <v>160261</v>
          </cell>
          <cell r="B204" t="str">
            <v>Maria Method</v>
          </cell>
          <cell r="C204" t="str">
            <v>7AWH</v>
          </cell>
          <cell r="D204">
            <v>0</v>
          </cell>
          <cell r="E204">
            <v>1</v>
          </cell>
          <cell r="F204">
            <v>34</v>
          </cell>
          <cell r="G204">
            <v>0</v>
          </cell>
          <cell r="H204">
            <v>0</v>
          </cell>
          <cell r="I204">
            <v>1</v>
          </cell>
        </row>
        <row r="205">
          <cell r="A205">
            <v>160208</v>
          </cell>
          <cell r="B205" t="str">
            <v>Autumn Grindrod</v>
          </cell>
          <cell r="C205" t="str">
            <v>7RA</v>
          </cell>
          <cell r="D205">
            <v>0</v>
          </cell>
          <cell r="E205">
            <v>0</v>
          </cell>
          <cell r="F205">
            <v>18</v>
          </cell>
          <cell r="G205">
            <v>0</v>
          </cell>
          <cell r="H205">
            <v>0</v>
          </cell>
          <cell r="I205">
            <v>0</v>
          </cell>
        </row>
        <row r="206">
          <cell r="A206">
            <v>160290</v>
          </cell>
          <cell r="B206" t="str">
            <v>Shaun Patindol</v>
          </cell>
          <cell r="C206" t="str">
            <v xml:space="preserve">7BPE </v>
          </cell>
          <cell r="D206">
            <v>0</v>
          </cell>
          <cell r="E206">
            <v>0</v>
          </cell>
          <cell r="F206">
            <v>29</v>
          </cell>
          <cell r="G206">
            <v>0</v>
          </cell>
          <cell r="H206">
            <v>0</v>
          </cell>
          <cell r="I206">
            <v>0</v>
          </cell>
        </row>
        <row r="207">
          <cell r="A207">
            <v>160328</v>
          </cell>
          <cell r="B207" t="str">
            <v>Adona Tesfaye</v>
          </cell>
          <cell r="C207" t="str">
            <v>7ET</v>
          </cell>
          <cell r="D207">
            <v>0</v>
          </cell>
          <cell r="E207">
            <v>0</v>
          </cell>
          <cell r="F207">
            <v>20</v>
          </cell>
          <cell r="G207">
            <v>0</v>
          </cell>
          <cell r="H207">
            <v>0</v>
          </cell>
          <cell r="I207">
            <v>0</v>
          </cell>
        </row>
        <row r="208">
          <cell r="A208">
            <v>160171</v>
          </cell>
          <cell r="B208" t="str">
            <v>Anyes Chesworth</v>
          </cell>
          <cell r="C208" t="str">
            <v>7RA</v>
          </cell>
          <cell r="D208">
            <v>0</v>
          </cell>
          <cell r="E208">
            <v>0</v>
          </cell>
          <cell r="F208">
            <v>22</v>
          </cell>
          <cell r="G208">
            <v>0</v>
          </cell>
          <cell r="H208">
            <v>0</v>
          </cell>
          <cell r="I208">
            <v>0</v>
          </cell>
        </row>
        <row r="209">
          <cell r="A209">
            <v>160271</v>
          </cell>
          <cell r="B209" t="str">
            <v>Brhane Mulugeta</v>
          </cell>
          <cell r="C209" t="str">
            <v>7YP</v>
          </cell>
          <cell r="D209">
            <v>1</v>
          </cell>
          <cell r="E209">
            <v>1</v>
          </cell>
          <cell r="F209">
            <v>20</v>
          </cell>
          <cell r="G209">
            <v>0</v>
          </cell>
          <cell r="H209">
            <v>1</v>
          </cell>
          <cell r="I209">
            <v>1</v>
          </cell>
        </row>
        <row r="210">
          <cell r="A210">
            <v>160341</v>
          </cell>
          <cell r="B210" t="str">
            <v>Fontaine Whiteman</v>
          </cell>
          <cell r="C210" t="str">
            <v>7FS</v>
          </cell>
          <cell r="D210">
            <v>0</v>
          </cell>
          <cell r="E210">
            <v>0</v>
          </cell>
          <cell r="F210">
            <v>15</v>
          </cell>
          <cell r="G210">
            <v>0</v>
          </cell>
          <cell r="H210">
            <v>0</v>
          </cell>
          <cell r="I210">
            <v>0</v>
          </cell>
        </row>
        <row r="211">
          <cell r="A211">
            <v>160237</v>
          </cell>
          <cell r="B211" t="str">
            <v>Lamees Khalil</v>
          </cell>
          <cell r="C211" t="str">
            <v>7RA</v>
          </cell>
          <cell r="D211">
            <v>0</v>
          </cell>
          <cell r="E211">
            <v>1</v>
          </cell>
          <cell r="F211">
            <v>22</v>
          </cell>
          <cell r="G211">
            <v>0</v>
          </cell>
          <cell r="H211">
            <v>0</v>
          </cell>
          <cell r="I211">
            <v>0</v>
          </cell>
        </row>
        <row r="212">
          <cell r="A212">
            <v>160008</v>
          </cell>
          <cell r="B212" t="str">
            <v>Sofia Abbey</v>
          </cell>
          <cell r="C212" t="str">
            <v>7YP</v>
          </cell>
          <cell r="D212">
            <v>0</v>
          </cell>
          <cell r="E212">
            <v>0</v>
          </cell>
          <cell r="F212">
            <v>31</v>
          </cell>
          <cell r="G212">
            <v>0</v>
          </cell>
          <cell r="H212">
            <v>0</v>
          </cell>
          <cell r="I212">
            <v>0</v>
          </cell>
        </row>
        <row r="213">
          <cell r="A213">
            <v>160205</v>
          </cell>
          <cell r="B213" t="str">
            <v>Julia Gould</v>
          </cell>
          <cell r="C213" t="str">
            <v>7RA</v>
          </cell>
          <cell r="D213">
            <v>0</v>
          </cell>
          <cell r="E213">
            <v>0</v>
          </cell>
          <cell r="F213">
            <v>16</v>
          </cell>
          <cell r="G213">
            <v>0</v>
          </cell>
          <cell r="H213">
            <v>0</v>
          </cell>
          <cell r="I213">
            <v>0</v>
          </cell>
        </row>
        <row r="214">
          <cell r="A214">
            <v>160272</v>
          </cell>
          <cell r="B214" t="str">
            <v>Shona Munro-Proud</v>
          </cell>
          <cell r="C214" t="str">
            <v>7ET</v>
          </cell>
          <cell r="D214">
            <v>0</v>
          </cell>
          <cell r="E214">
            <v>0</v>
          </cell>
          <cell r="F214">
            <v>22</v>
          </cell>
          <cell r="G214">
            <v>0</v>
          </cell>
          <cell r="H214">
            <v>0</v>
          </cell>
          <cell r="I214">
            <v>0</v>
          </cell>
        </row>
        <row r="215">
          <cell r="A215">
            <v>160303</v>
          </cell>
          <cell r="B215" t="str">
            <v>Alice Rose</v>
          </cell>
          <cell r="C215" t="str">
            <v>7YP</v>
          </cell>
          <cell r="D215">
            <v>0</v>
          </cell>
          <cell r="E215">
            <v>0</v>
          </cell>
          <cell r="F215">
            <v>37</v>
          </cell>
          <cell r="G215">
            <v>0</v>
          </cell>
          <cell r="H215">
            <v>0</v>
          </cell>
          <cell r="I215">
            <v>0</v>
          </cell>
        </row>
        <row r="216">
          <cell r="A216">
            <v>160366</v>
          </cell>
          <cell r="B216" t="str">
            <v>Jeriah Mpova</v>
          </cell>
          <cell r="C216" t="str">
            <v xml:space="preserve">7BPE </v>
          </cell>
          <cell r="D216">
            <v>0</v>
          </cell>
          <cell r="E216">
            <v>0</v>
          </cell>
          <cell r="F216">
            <v>1</v>
          </cell>
          <cell r="G216">
            <v>0</v>
          </cell>
          <cell r="H216">
            <v>0</v>
          </cell>
          <cell r="I216">
            <v>0</v>
          </cell>
        </row>
        <row r="217">
          <cell r="A217">
            <v>152767</v>
          </cell>
          <cell r="B217" t="str">
            <v>Ruby-Anne Yule</v>
          </cell>
          <cell r="C217" t="str">
            <v>7TR</v>
          </cell>
          <cell r="D217">
            <v>0</v>
          </cell>
          <cell r="E217">
            <v>1</v>
          </cell>
          <cell r="F217">
            <v>109</v>
          </cell>
          <cell r="G217">
            <v>0</v>
          </cell>
          <cell r="H217">
            <v>0</v>
          </cell>
          <cell r="I217">
            <v>0</v>
          </cell>
        </row>
        <row r="218">
          <cell r="A218">
            <v>152935</v>
          </cell>
          <cell r="B218" t="str">
            <v>Sophie Russell</v>
          </cell>
          <cell r="C218" t="str">
            <v>7TR</v>
          </cell>
          <cell r="D218">
            <v>0</v>
          </cell>
          <cell r="E218">
            <v>0</v>
          </cell>
          <cell r="F218">
            <v>100</v>
          </cell>
          <cell r="G218">
            <v>0</v>
          </cell>
          <cell r="H218">
            <v>0</v>
          </cell>
          <cell r="I218">
            <v>0</v>
          </cell>
        </row>
      </sheetData>
      <sheetData sheetId="13">
        <row r="1">
          <cell r="I1" t="str">
            <v>PRIOR ATTAINMENT</v>
          </cell>
        </row>
        <row r="2">
          <cell r="A2" t="str">
            <v>8a</v>
          </cell>
          <cell r="B2">
            <v>53</v>
          </cell>
          <cell r="I2" t="str">
            <v>Id</v>
          </cell>
          <cell r="J2" t="str">
            <v>Name</v>
          </cell>
          <cell r="K2" t="str">
            <v>PRIOR</v>
          </cell>
        </row>
        <row r="3">
          <cell r="A3" t="str">
            <v>8b</v>
          </cell>
          <cell r="B3">
            <v>51</v>
          </cell>
          <cell r="I3">
            <v>160008</v>
          </cell>
          <cell r="J3" t="str">
            <v>Abbey, Sofia</v>
          </cell>
          <cell r="K3" t="str">
            <v>H</v>
          </cell>
        </row>
        <row r="4">
          <cell r="A4" t="str">
            <v>8c</v>
          </cell>
          <cell r="B4">
            <v>49</v>
          </cell>
          <cell r="I4">
            <v>160013</v>
          </cell>
          <cell r="J4" t="str">
            <v>Abraham, Noah</v>
          </cell>
          <cell r="K4" t="str">
            <v>M</v>
          </cell>
        </row>
        <row r="5">
          <cell r="A5" t="str">
            <v>7a</v>
          </cell>
          <cell r="B5">
            <v>47</v>
          </cell>
          <cell r="I5">
            <v>160018</v>
          </cell>
          <cell r="J5" t="str">
            <v>Adedoyin, Christopher</v>
          </cell>
          <cell r="K5" t="str">
            <v>L</v>
          </cell>
        </row>
        <row r="6">
          <cell r="A6" t="str">
            <v>7b</v>
          </cell>
          <cell r="B6">
            <v>45</v>
          </cell>
          <cell r="I6">
            <v>160020</v>
          </cell>
          <cell r="J6" t="str">
            <v>Akele, Adam</v>
          </cell>
          <cell r="K6" t="str">
            <v>M</v>
          </cell>
        </row>
        <row r="7">
          <cell r="A7" t="str">
            <v>7c</v>
          </cell>
          <cell r="B7">
            <v>43</v>
          </cell>
          <cell r="I7">
            <v>160022</v>
          </cell>
          <cell r="J7" t="str">
            <v>Ali, Hafsa</v>
          </cell>
          <cell r="K7" t="str">
            <v>M</v>
          </cell>
        </row>
        <row r="8">
          <cell r="A8" t="str">
            <v>6a</v>
          </cell>
          <cell r="B8">
            <v>41</v>
          </cell>
          <cell r="I8">
            <v>160044</v>
          </cell>
          <cell r="J8" t="str">
            <v>Alsaffar, Matias</v>
          </cell>
          <cell r="K8" t="str">
            <v>M</v>
          </cell>
        </row>
        <row r="9">
          <cell r="A9" t="str">
            <v>6b</v>
          </cell>
          <cell r="B9">
            <v>39</v>
          </cell>
          <cell r="I9">
            <v>160096</v>
          </cell>
          <cell r="J9" t="str">
            <v>Aqdas, Meerab</v>
          </cell>
          <cell r="K9" t="str">
            <v>M</v>
          </cell>
        </row>
        <row r="10">
          <cell r="A10" t="str">
            <v>6c</v>
          </cell>
          <cell r="B10">
            <v>37</v>
          </cell>
          <cell r="I10">
            <v>160109</v>
          </cell>
          <cell r="J10" t="str">
            <v>Asad, Mohammed</v>
          </cell>
          <cell r="K10" t="str">
            <v>H</v>
          </cell>
        </row>
        <row r="11">
          <cell r="A11" t="str">
            <v>5a</v>
          </cell>
          <cell r="B11">
            <v>35</v>
          </cell>
          <cell r="I11">
            <v>160132</v>
          </cell>
          <cell r="J11" t="str">
            <v>Ashforth-Billard, Joseph</v>
          </cell>
          <cell r="K11" t="str">
            <v/>
          </cell>
        </row>
        <row r="12">
          <cell r="A12" t="str">
            <v>5b</v>
          </cell>
          <cell r="B12">
            <v>33</v>
          </cell>
          <cell r="I12">
            <v>160143</v>
          </cell>
          <cell r="J12" t="str">
            <v>Askew, Freddie</v>
          </cell>
          <cell r="K12" t="str">
            <v>L</v>
          </cell>
        </row>
        <row r="13">
          <cell r="A13" t="str">
            <v>5c</v>
          </cell>
          <cell r="B13">
            <v>31</v>
          </cell>
          <cell r="I13">
            <v>160144</v>
          </cell>
          <cell r="J13" t="str">
            <v>Aslam, Aadam</v>
          </cell>
          <cell r="K13" t="str">
            <v>H</v>
          </cell>
        </row>
        <row r="14">
          <cell r="A14" t="str">
            <v>4a</v>
          </cell>
          <cell r="B14">
            <v>29</v>
          </cell>
          <cell r="I14">
            <v>160145</v>
          </cell>
          <cell r="J14" t="str">
            <v>Bah, Kadija</v>
          </cell>
          <cell r="K14" t="str">
            <v>H</v>
          </cell>
        </row>
        <row r="15">
          <cell r="A15" t="str">
            <v>4b</v>
          </cell>
          <cell r="B15">
            <v>27</v>
          </cell>
          <cell r="I15">
            <v>160147</v>
          </cell>
          <cell r="J15" t="str">
            <v>Bancer, Olivia</v>
          </cell>
          <cell r="K15" t="str">
            <v>H</v>
          </cell>
        </row>
        <row r="16">
          <cell r="A16" t="str">
            <v>4c</v>
          </cell>
          <cell r="B16">
            <v>25</v>
          </cell>
          <cell r="I16">
            <v>160148</v>
          </cell>
          <cell r="J16" t="str">
            <v>Barratt, Benjamin</v>
          </cell>
          <cell r="K16" t="str">
            <v>M</v>
          </cell>
        </row>
        <row r="17">
          <cell r="A17" t="str">
            <v>3a</v>
          </cell>
          <cell r="B17">
            <v>23</v>
          </cell>
          <cell r="I17">
            <v>160149</v>
          </cell>
          <cell r="J17" t="str">
            <v>Barratt, Jamie</v>
          </cell>
          <cell r="K17" t="str">
            <v>H</v>
          </cell>
        </row>
        <row r="18">
          <cell r="A18" t="str">
            <v>3b</v>
          </cell>
          <cell r="B18">
            <v>21</v>
          </cell>
          <cell r="I18">
            <v>160150</v>
          </cell>
          <cell r="J18" t="str">
            <v>Bartolozzi Ogbonna, Rebecca</v>
          </cell>
          <cell r="K18" t="str">
            <v>H</v>
          </cell>
        </row>
        <row r="19">
          <cell r="A19" t="str">
            <v>3c</v>
          </cell>
          <cell r="B19">
            <v>19</v>
          </cell>
          <cell r="I19">
            <v>160151</v>
          </cell>
          <cell r="J19" t="str">
            <v>Bell, Holly</v>
          </cell>
          <cell r="K19" t="str">
            <v>M</v>
          </cell>
        </row>
        <row r="20">
          <cell r="A20" t="str">
            <v>2a</v>
          </cell>
          <cell r="B20">
            <v>17</v>
          </cell>
          <cell r="I20">
            <v>160152</v>
          </cell>
          <cell r="J20" t="str">
            <v>Bellamy, Daniel</v>
          </cell>
          <cell r="K20" t="str">
            <v>M</v>
          </cell>
        </row>
        <row r="21">
          <cell r="A21" t="str">
            <v>2b</v>
          </cell>
          <cell r="B21">
            <v>15</v>
          </cell>
          <cell r="I21">
            <v>160153</v>
          </cell>
          <cell r="J21" t="str">
            <v>Bereket, Nathan</v>
          </cell>
          <cell r="K21" t="str">
            <v>M</v>
          </cell>
        </row>
        <row r="22">
          <cell r="A22" t="str">
            <v>2c</v>
          </cell>
          <cell r="B22">
            <v>13</v>
          </cell>
          <cell r="I22">
            <v>160154</v>
          </cell>
          <cell r="J22" t="str">
            <v>Bieniek, Victoria</v>
          </cell>
          <cell r="K22" t="str">
            <v>M</v>
          </cell>
        </row>
        <row r="23">
          <cell r="A23" t="str">
            <v>1a</v>
          </cell>
          <cell r="B23">
            <v>11</v>
          </cell>
          <cell r="I23">
            <v>160155</v>
          </cell>
          <cell r="J23" t="str">
            <v>Blythen, Tephi</v>
          </cell>
          <cell r="K23" t="str">
            <v>M</v>
          </cell>
        </row>
        <row r="24">
          <cell r="A24" t="str">
            <v>1b</v>
          </cell>
          <cell r="B24">
            <v>9</v>
          </cell>
          <cell r="I24">
            <v>160156</v>
          </cell>
          <cell r="J24" t="str">
            <v>Bonner, Frank</v>
          </cell>
          <cell r="K24" t="str">
            <v>H</v>
          </cell>
        </row>
        <row r="25">
          <cell r="A25" t="str">
            <v>1c</v>
          </cell>
          <cell r="B25">
            <v>7</v>
          </cell>
          <cell r="I25">
            <v>160157</v>
          </cell>
          <cell r="J25" t="str">
            <v>Bosah, Somkene</v>
          </cell>
          <cell r="K25" t="str">
            <v>M</v>
          </cell>
        </row>
        <row r="26">
          <cell r="A26" t="str">
            <v>7 - 9</v>
          </cell>
          <cell r="B26">
            <v>8</v>
          </cell>
          <cell r="I26">
            <v>160158</v>
          </cell>
          <cell r="J26" t="str">
            <v>Bower, Alexander</v>
          </cell>
          <cell r="K26" t="str">
            <v>M</v>
          </cell>
        </row>
        <row r="27">
          <cell r="A27" t="str">
            <v>5 - 7</v>
          </cell>
          <cell r="B27">
            <v>6</v>
          </cell>
          <cell r="I27">
            <v>160159</v>
          </cell>
          <cell r="J27" t="str">
            <v>Branney-Graveley, Thomas</v>
          </cell>
          <cell r="K27" t="str">
            <v>M</v>
          </cell>
        </row>
        <row r="28">
          <cell r="A28" t="str">
            <v>4 - 5</v>
          </cell>
          <cell r="B28">
            <v>4.5</v>
          </cell>
          <cell r="I28">
            <v>160160</v>
          </cell>
          <cell r="J28" t="str">
            <v>Broncel, Natalie</v>
          </cell>
          <cell r="K28" t="str">
            <v>M</v>
          </cell>
        </row>
        <row r="29">
          <cell r="A29" t="str">
            <v>1 - 4</v>
          </cell>
          <cell r="B29">
            <v>2.5</v>
          </cell>
          <cell r="I29">
            <v>160161</v>
          </cell>
          <cell r="J29" t="str">
            <v>Brown, Daisy</v>
          </cell>
          <cell r="K29" t="str">
            <v/>
          </cell>
        </row>
        <row r="30">
          <cell r="A30" t="str">
            <v>7-9</v>
          </cell>
          <cell r="B30">
            <v>8</v>
          </cell>
          <cell r="I30">
            <v>160162</v>
          </cell>
          <cell r="J30" t="str">
            <v>Bruce, India</v>
          </cell>
          <cell r="K30" t="str">
            <v>M</v>
          </cell>
        </row>
        <row r="31">
          <cell r="A31" t="str">
            <v>5-7</v>
          </cell>
          <cell r="B31">
            <v>6</v>
          </cell>
          <cell r="I31">
            <v>160163</v>
          </cell>
          <cell r="J31" t="str">
            <v>Buchanan, Elspeth</v>
          </cell>
          <cell r="K31" t="str">
            <v>M</v>
          </cell>
        </row>
        <row r="32">
          <cell r="A32" t="str">
            <v>4-5</v>
          </cell>
          <cell r="B32">
            <v>4.5</v>
          </cell>
          <cell r="I32">
            <v>160164</v>
          </cell>
          <cell r="J32" t="str">
            <v>Bukena, Kyla</v>
          </cell>
          <cell r="K32" t="str">
            <v>M</v>
          </cell>
        </row>
        <row r="33">
          <cell r="A33" t="str">
            <v>1-4</v>
          </cell>
          <cell r="B33">
            <v>2.5</v>
          </cell>
          <cell r="I33">
            <v>160165</v>
          </cell>
          <cell r="J33" t="str">
            <v>Bullivant, William</v>
          </cell>
          <cell r="K33" t="str">
            <v>H</v>
          </cell>
        </row>
        <row r="34">
          <cell r="I34">
            <v>160166</v>
          </cell>
          <cell r="J34" t="str">
            <v>Burton, Hebe-Rose</v>
          </cell>
          <cell r="K34" t="str">
            <v>M</v>
          </cell>
        </row>
        <row r="35">
          <cell r="I35">
            <v>160167</v>
          </cell>
          <cell r="J35" t="str">
            <v>Bushell, Magnus</v>
          </cell>
          <cell r="K35" t="str">
            <v>H</v>
          </cell>
        </row>
        <row r="36">
          <cell r="I36">
            <v>160168</v>
          </cell>
          <cell r="J36" t="str">
            <v>Byzyka, Sotirios</v>
          </cell>
          <cell r="K36" t="str">
            <v>L</v>
          </cell>
        </row>
        <row r="37">
          <cell r="I37">
            <v>160169</v>
          </cell>
          <cell r="J37" t="str">
            <v>Castillo Montalvan, Shayla</v>
          </cell>
          <cell r="K37" t="str">
            <v>M</v>
          </cell>
        </row>
        <row r="38">
          <cell r="I38">
            <v>160171</v>
          </cell>
          <cell r="J38" t="str">
            <v>Chesworth, Anyes</v>
          </cell>
          <cell r="K38" t="str">
            <v>H</v>
          </cell>
        </row>
        <row r="39">
          <cell r="I39">
            <v>160172</v>
          </cell>
          <cell r="J39" t="str">
            <v>Chisala, Taila</v>
          </cell>
          <cell r="K39" t="str">
            <v>H</v>
          </cell>
        </row>
        <row r="40">
          <cell r="I40">
            <v>160173</v>
          </cell>
          <cell r="J40" t="str">
            <v>Christer, Callum</v>
          </cell>
          <cell r="K40" t="str">
            <v/>
          </cell>
        </row>
        <row r="41">
          <cell r="I41">
            <v>160174</v>
          </cell>
          <cell r="J41" t="str">
            <v>Claeyssens, Thomas</v>
          </cell>
          <cell r="K41" t="str">
            <v>H</v>
          </cell>
        </row>
        <row r="42">
          <cell r="I42">
            <v>160175</v>
          </cell>
          <cell r="J42" t="str">
            <v>Clarke, Oliver</v>
          </cell>
          <cell r="K42" t="str">
            <v>M</v>
          </cell>
        </row>
        <row r="43">
          <cell r="I43">
            <v>160176</v>
          </cell>
          <cell r="J43" t="str">
            <v>Coates, Maisie</v>
          </cell>
          <cell r="K43" t="str">
            <v>L</v>
          </cell>
        </row>
        <row r="44">
          <cell r="I44">
            <v>160177</v>
          </cell>
          <cell r="J44" t="str">
            <v>Conlisk, Caoimhe</v>
          </cell>
          <cell r="K44" t="str">
            <v>M</v>
          </cell>
        </row>
        <row r="45">
          <cell r="I45">
            <v>160178</v>
          </cell>
          <cell r="J45" t="str">
            <v>Corcoran, William</v>
          </cell>
          <cell r="K45" t="str">
            <v>M</v>
          </cell>
        </row>
        <row r="46">
          <cell r="I46">
            <v>160179</v>
          </cell>
          <cell r="J46" t="str">
            <v>Cordon, Thomas</v>
          </cell>
          <cell r="K46" t="str">
            <v>M</v>
          </cell>
        </row>
        <row r="47">
          <cell r="I47">
            <v>160180</v>
          </cell>
          <cell r="J47" t="str">
            <v>Cox, Reuben</v>
          </cell>
          <cell r="K47" t="str">
            <v>L</v>
          </cell>
        </row>
        <row r="48">
          <cell r="I48">
            <v>160181</v>
          </cell>
          <cell r="J48" t="str">
            <v>Dale, Ethan</v>
          </cell>
          <cell r="K48" t="str">
            <v>H</v>
          </cell>
        </row>
        <row r="49">
          <cell r="I49">
            <v>160182</v>
          </cell>
          <cell r="J49" t="str">
            <v>Deneka, Emma</v>
          </cell>
          <cell r="K49" t="str">
            <v>H</v>
          </cell>
        </row>
        <row r="50">
          <cell r="I50">
            <v>160183</v>
          </cell>
          <cell r="J50" t="str">
            <v>Di Maio, Edith</v>
          </cell>
          <cell r="K50" t="str">
            <v>L</v>
          </cell>
        </row>
        <row r="51">
          <cell r="I51">
            <v>160184</v>
          </cell>
          <cell r="J51" t="str">
            <v>Doonan, Humphrey</v>
          </cell>
          <cell r="K51" t="str">
            <v>M</v>
          </cell>
        </row>
        <row r="52">
          <cell r="I52">
            <v>160185</v>
          </cell>
          <cell r="J52" t="str">
            <v>Downing, Samuel</v>
          </cell>
          <cell r="K52" t="str">
            <v>H</v>
          </cell>
        </row>
        <row r="53">
          <cell r="I53">
            <v>160186</v>
          </cell>
          <cell r="J53" t="str">
            <v>Dressler Quintana, Marc</v>
          </cell>
          <cell r="K53" t="str">
            <v>H</v>
          </cell>
        </row>
        <row r="54">
          <cell r="I54">
            <v>160187</v>
          </cell>
          <cell r="J54" t="str">
            <v>Duarah, Anannya</v>
          </cell>
          <cell r="K54" t="str">
            <v/>
          </cell>
        </row>
        <row r="55">
          <cell r="I55">
            <v>160188</v>
          </cell>
          <cell r="J55" t="str">
            <v>Durand, Dahlia</v>
          </cell>
          <cell r="K55" t="str">
            <v>M</v>
          </cell>
        </row>
        <row r="56">
          <cell r="I56">
            <v>160189</v>
          </cell>
          <cell r="J56" t="str">
            <v>Evans, Ava</v>
          </cell>
          <cell r="K56" t="str">
            <v>H</v>
          </cell>
        </row>
        <row r="57">
          <cell r="I57">
            <v>160190</v>
          </cell>
          <cell r="J57" t="str">
            <v>Farleigh Pereira, Alani</v>
          </cell>
          <cell r="K57" t="str">
            <v>M</v>
          </cell>
        </row>
        <row r="58">
          <cell r="I58">
            <v>160191</v>
          </cell>
          <cell r="J58" t="str">
            <v>Fitzpatrick, Caoimhe</v>
          </cell>
          <cell r="K58" t="str">
            <v>M</v>
          </cell>
        </row>
        <row r="59">
          <cell r="I59">
            <v>160192</v>
          </cell>
          <cell r="J59" t="str">
            <v>Fontanelli, Aaron</v>
          </cell>
          <cell r="K59" t="str">
            <v>M</v>
          </cell>
        </row>
        <row r="60">
          <cell r="I60">
            <v>160193</v>
          </cell>
          <cell r="J60" t="str">
            <v>Forsythe, Ruaridh</v>
          </cell>
          <cell r="K60" t="str">
            <v>M</v>
          </cell>
        </row>
        <row r="61">
          <cell r="I61">
            <v>160194</v>
          </cell>
          <cell r="J61" t="str">
            <v>Foster, Rian</v>
          </cell>
          <cell r="K61" t="str">
            <v>M</v>
          </cell>
        </row>
        <row r="62">
          <cell r="I62">
            <v>160195</v>
          </cell>
          <cell r="J62" t="str">
            <v>Galligan, Joseph</v>
          </cell>
          <cell r="K62" t="str">
            <v>H</v>
          </cell>
        </row>
        <row r="63">
          <cell r="I63">
            <v>160196</v>
          </cell>
          <cell r="J63" t="str">
            <v>Gao, Ivy</v>
          </cell>
          <cell r="K63" t="str">
            <v>H</v>
          </cell>
        </row>
        <row r="64">
          <cell r="I64">
            <v>160197</v>
          </cell>
          <cell r="J64" t="str">
            <v>George, Holly</v>
          </cell>
          <cell r="K64" t="str">
            <v>M</v>
          </cell>
        </row>
        <row r="65">
          <cell r="I65">
            <v>160198</v>
          </cell>
          <cell r="J65" t="str">
            <v>Getahun, Ephrata</v>
          </cell>
          <cell r="K65" t="str">
            <v>M</v>
          </cell>
        </row>
        <row r="66">
          <cell r="I66">
            <v>160200</v>
          </cell>
          <cell r="J66" t="str">
            <v>Ghebretensa, Heron</v>
          </cell>
          <cell r="K66" t="str">
            <v>M</v>
          </cell>
        </row>
        <row r="67">
          <cell r="I67">
            <v>160201</v>
          </cell>
          <cell r="J67" t="str">
            <v>Gilberthorpe, Freddie</v>
          </cell>
          <cell r="K67" t="str">
            <v>M</v>
          </cell>
        </row>
        <row r="68">
          <cell r="I68">
            <v>160202</v>
          </cell>
          <cell r="J68" t="str">
            <v>Goddard, Alma</v>
          </cell>
          <cell r="K68" t="str">
            <v>M</v>
          </cell>
        </row>
        <row r="69">
          <cell r="I69">
            <v>160203</v>
          </cell>
          <cell r="J69" t="str">
            <v>Goodman, Matthew</v>
          </cell>
          <cell r="K69" t="str">
            <v>M</v>
          </cell>
        </row>
        <row r="70">
          <cell r="I70">
            <v>160204</v>
          </cell>
          <cell r="J70" t="str">
            <v>Gould, Freya</v>
          </cell>
          <cell r="K70" t="str">
            <v>M</v>
          </cell>
        </row>
        <row r="71">
          <cell r="I71">
            <v>160205</v>
          </cell>
          <cell r="J71" t="str">
            <v>Gould, Julia</v>
          </cell>
          <cell r="K71" t="str">
            <v>H</v>
          </cell>
        </row>
        <row r="72">
          <cell r="I72">
            <v>160206</v>
          </cell>
          <cell r="J72" t="str">
            <v>Green Kissoondyal, Cassius</v>
          </cell>
          <cell r="K72" t="str">
            <v>L</v>
          </cell>
        </row>
        <row r="73">
          <cell r="I73">
            <v>160207</v>
          </cell>
          <cell r="J73" t="str">
            <v>Griffin, Summer</v>
          </cell>
          <cell r="K73" t="str">
            <v>M</v>
          </cell>
        </row>
        <row r="74">
          <cell r="I74">
            <v>160208</v>
          </cell>
          <cell r="J74" t="str">
            <v>Grindrod, Autumn</v>
          </cell>
          <cell r="K74" t="str">
            <v>H</v>
          </cell>
        </row>
        <row r="75">
          <cell r="I75">
            <v>160209</v>
          </cell>
          <cell r="J75" t="str">
            <v>Hadgu, Solyana</v>
          </cell>
          <cell r="K75" t="str">
            <v>M</v>
          </cell>
        </row>
        <row r="76">
          <cell r="I76">
            <v>160210</v>
          </cell>
          <cell r="J76" t="str">
            <v>Hale, Thomas</v>
          </cell>
          <cell r="K76" t="str">
            <v>L</v>
          </cell>
        </row>
        <row r="77">
          <cell r="I77">
            <v>160211</v>
          </cell>
          <cell r="J77" t="str">
            <v>Hall, Jason</v>
          </cell>
          <cell r="K77" t="str">
            <v>H</v>
          </cell>
        </row>
        <row r="78">
          <cell r="I78">
            <v>160212</v>
          </cell>
          <cell r="J78" t="str">
            <v>Hall, Mae</v>
          </cell>
          <cell r="K78" t="str">
            <v>M</v>
          </cell>
        </row>
        <row r="79">
          <cell r="I79">
            <v>160213</v>
          </cell>
          <cell r="J79" t="str">
            <v>Hambleton, Isabelle</v>
          </cell>
          <cell r="K79" t="str">
            <v>M</v>
          </cell>
        </row>
        <row r="80">
          <cell r="I80">
            <v>160214</v>
          </cell>
          <cell r="J80" t="str">
            <v>Hanstock, Brody</v>
          </cell>
          <cell r="K80" t="str">
            <v>H</v>
          </cell>
        </row>
        <row r="81">
          <cell r="I81">
            <v>160215</v>
          </cell>
          <cell r="J81" t="str">
            <v>Hargreaves, Elliot</v>
          </cell>
          <cell r="K81" t="str">
            <v>H</v>
          </cell>
        </row>
        <row r="82">
          <cell r="I82">
            <v>160216</v>
          </cell>
          <cell r="J82" t="str">
            <v>Harrison, James</v>
          </cell>
          <cell r="K82" t="str">
            <v>M</v>
          </cell>
        </row>
        <row r="83">
          <cell r="I83">
            <v>160217</v>
          </cell>
          <cell r="J83" t="str">
            <v>Hawkins, Ella</v>
          </cell>
          <cell r="K83" t="str">
            <v>M</v>
          </cell>
        </row>
        <row r="84">
          <cell r="I84">
            <v>160218</v>
          </cell>
          <cell r="J84" t="str">
            <v>Hayes, Jack</v>
          </cell>
          <cell r="K84" t="str">
            <v>L</v>
          </cell>
        </row>
        <row r="85">
          <cell r="I85">
            <v>160219</v>
          </cell>
          <cell r="J85" t="str">
            <v>Hodgkinson, Theo</v>
          </cell>
          <cell r="K85" t="str">
            <v>L</v>
          </cell>
        </row>
        <row r="86">
          <cell r="I86">
            <v>160220</v>
          </cell>
          <cell r="J86" t="str">
            <v>Holland, Joseph</v>
          </cell>
          <cell r="K86" t="str">
            <v>M</v>
          </cell>
        </row>
        <row r="87">
          <cell r="I87">
            <v>160221</v>
          </cell>
          <cell r="J87" t="str">
            <v>Horridge, Matilda</v>
          </cell>
          <cell r="K87" t="str">
            <v>H</v>
          </cell>
        </row>
        <row r="88">
          <cell r="I88">
            <v>160222</v>
          </cell>
          <cell r="J88" t="str">
            <v>Hristova, Emily</v>
          </cell>
          <cell r="K88" t="str">
            <v>L</v>
          </cell>
        </row>
        <row r="89">
          <cell r="I89">
            <v>160223</v>
          </cell>
          <cell r="J89" t="str">
            <v>Huang, Amy</v>
          </cell>
          <cell r="K89" t="str">
            <v>M</v>
          </cell>
        </row>
        <row r="90">
          <cell r="I90">
            <v>160224</v>
          </cell>
          <cell r="J90" t="str">
            <v>Ibrahim, Huda</v>
          </cell>
          <cell r="K90" t="str">
            <v>H</v>
          </cell>
        </row>
        <row r="91">
          <cell r="I91">
            <v>160225</v>
          </cell>
          <cell r="J91" t="str">
            <v>Jankowska, Stefania</v>
          </cell>
          <cell r="K91" t="str">
            <v>M</v>
          </cell>
        </row>
        <row r="92">
          <cell r="I92">
            <v>160226</v>
          </cell>
          <cell r="J92" t="str">
            <v>Jayasumana, Seya</v>
          </cell>
          <cell r="K92" t="str">
            <v/>
          </cell>
        </row>
        <row r="93">
          <cell r="I93">
            <v>160227</v>
          </cell>
          <cell r="J93" t="str">
            <v>Jhalli, Nasir</v>
          </cell>
          <cell r="K93" t="str">
            <v>M</v>
          </cell>
        </row>
        <row r="94">
          <cell r="I94">
            <v>160228</v>
          </cell>
          <cell r="J94" t="str">
            <v>Johnson-Tyler, Summer</v>
          </cell>
          <cell r="K94" t="str">
            <v>M</v>
          </cell>
        </row>
        <row r="95">
          <cell r="I95">
            <v>160229</v>
          </cell>
          <cell r="J95" t="str">
            <v>Jones, Toby</v>
          </cell>
          <cell r="K95" t="str">
            <v/>
          </cell>
        </row>
        <row r="96">
          <cell r="I96">
            <v>160230</v>
          </cell>
          <cell r="J96" t="str">
            <v>Kabeya Nkanku, Josiane</v>
          </cell>
          <cell r="K96" t="str">
            <v>L</v>
          </cell>
        </row>
        <row r="97">
          <cell r="I97">
            <v>160231</v>
          </cell>
          <cell r="J97" t="str">
            <v>Kandengwa, Avant</v>
          </cell>
          <cell r="K97" t="str">
            <v>L</v>
          </cell>
        </row>
        <row r="98">
          <cell r="I98">
            <v>160232</v>
          </cell>
          <cell r="J98" t="str">
            <v>Karlowicz, Natan</v>
          </cell>
          <cell r="K98" t="str">
            <v>M</v>
          </cell>
        </row>
        <row r="99">
          <cell r="I99">
            <v>160233</v>
          </cell>
          <cell r="J99" t="str">
            <v>Kasprus, Hanna</v>
          </cell>
          <cell r="K99" t="str">
            <v/>
          </cell>
        </row>
        <row r="100">
          <cell r="I100">
            <v>160234</v>
          </cell>
          <cell r="J100" t="str">
            <v>Kay, Joshua</v>
          </cell>
          <cell r="K100" t="str">
            <v>M</v>
          </cell>
        </row>
        <row r="101">
          <cell r="I101">
            <v>160235</v>
          </cell>
          <cell r="J101" t="str">
            <v>Kenny, Chloe</v>
          </cell>
          <cell r="K101" t="str">
            <v>M</v>
          </cell>
        </row>
        <row r="102">
          <cell r="I102">
            <v>160236</v>
          </cell>
          <cell r="J102" t="str">
            <v>Kessaye, Menase</v>
          </cell>
          <cell r="K102" t="str">
            <v/>
          </cell>
        </row>
        <row r="103">
          <cell r="I103">
            <v>160237</v>
          </cell>
          <cell r="J103" t="str">
            <v>Khalil, Lamees</v>
          </cell>
          <cell r="K103" t="str">
            <v>M</v>
          </cell>
        </row>
        <row r="104">
          <cell r="I104">
            <v>160238</v>
          </cell>
          <cell r="J104" t="str">
            <v>Kirkman, Poppy</v>
          </cell>
          <cell r="K104" t="str">
            <v>M</v>
          </cell>
        </row>
        <row r="105">
          <cell r="I105">
            <v>160239</v>
          </cell>
          <cell r="J105" t="str">
            <v>Knapton, Patrick</v>
          </cell>
          <cell r="K105" t="str">
            <v>H</v>
          </cell>
        </row>
        <row r="106">
          <cell r="I106">
            <v>160240</v>
          </cell>
          <cell r="J106" t="str">
            <v>Kolarczyk, Sara</v>
          </cell>
          <cell r="K106" t="str">
            <v>M</v>
          </cell>
        </row>
        <row r="107">
          <cell r="I107">
            <v>160241</v>
          </cell>
          <cell r="J107" t="str">
            <v>Kozlowska, Maria</v>
          </cell>
          <cell r="K107" t="str">
            <v>H</v>
          </cell>
        </row>
        <row r="108">
          <cell r="I108">
            <v>160242</v>
          </cell>
          <cell r="J108" t="str">
            <v>Kucharski, Adam</v>
          </cell>
          <cell r="K108" t="str">
            <v>H</v>
          </cell>
        </row>
        <row r="109">
          <cell r="I109">
            <v>160243</v>
          </cell>
          <cell r="J109" t="str">
            <v>Laing, Isabella</v>
          </cell>
          <cell r="K109" t="str">
            <v>L</v>
          </cell>
        </row>
        <row r="110">
          <cell r="I110">
            <v>160244</v>
          </cell>
          <cell r="J110" t="str">
            <v>Layne, Rio</v>
          </cell>
          <cell r="K110" t="str">
            <v>M</v>
          </cell>
        </row>
        <row r="111">
          <cell r="I111">
            <v>160245</v>
          </cell>
          <cell r="J111" t="str">
            <v>Leo, Annabelle</v>
          </cell>
          <cell r="K111" t="str">
            <v>H</v>
          </cell>
        </row>
        <row r="112">
          <cell r="I112">
            <v>160246</v>
          </cell>
          <cell r="J112" t="str">
            <v>Li, Tin Hang Adam</v>
          </cell>
          <cell r="K112" t="str">
            <v>M</v>
          </cell>
        </row>
        <row r="113">
          <cell r="I113">
            <v>160247</v>
          </cell>
          <cell r="J113" t="str">
            <v>Lord, Naomi</v>
          </cell>
          <cell r="K113" t="str">
            <v>M</v>
          </cell>
        </row>
        <row r="114">
          <cell r="I114">
            <v>160248</v>
          </cell>
          <cell r="J114" t="str">
            <v>Maina, Tyron</v>
          </cell>
          <cell r="K114" t="str">
            <v>H</v>
          </cell>
        </row>
        <row r="115">
          <cell r="I115">
            <v>160249</v>
          </cell>
          <cell r="J115" t="str">
            <v>Makavita, Shenal</v>
          </cell>
          <cell r="K115" t="str">
            <v>H</v>
          </cell>
        </row>
        <row r="116">
          <cell r="I116">
            <v>160250</v>
          </cell>
          <cell r="J116" t="str">
            <v>Makele, Ermyas</v>
          </cell>
          <cell r="K116" t="str">
            <v>M</v>
          </cell>
        </row>
        <row r="117">
          <cell r="I117">
            <v>160251</v>
          </cell>
          <cell r="J117" t="str">
            <v>Maltby, Claudia</v>
          </cell>
          <cell r="K117" t="str">
            <v>H</v>
          </cell>
        </row>
        <row r="118">
          <cell r="I118">
            <v>160252</v>
          </cell>
          <cell r="J118" t="str">
            <v>Manur, Zakariah</v>
          </cell>
          <cell r="K118" t="str">
            <v>L</v>
          </cell>
        </row>
        <row r="119">
          <cell r="I119">
            <v>160253</v>
          </cell>
          <cell r="J119" t="str">
            <v>Manzoor, Aiza</v>
          </cell>
          <cell r="K119" t="str">
            <v>M</v>
          </cell>
        </row>
        <row r="120">
          <cell r="I120">
            <v>160254</v>
          </cell>
          <cell r="J120" t="str">
            <v>Mapara, Tadiwanashe</v>
          </cell>
          <cell r="K120" t="str">
            <v>M</v>
          </cell>
        </row>
        <row r="121">
          <cell r="I121">
            <v>160255</v>
          </cell>
          <cell r="J121" t="str">
            <v>Markova, Nina</v>
          </cell>
          <cell r="K121" t="str">
            <v>M</v>
          </cell>
        </row>
        <row r="122">
          <cell r="I122">
            <v>160256</v>
          </cell>
          <cell r="J122" t="str">
            <v>Marks, Lauren</v>
          </cell>
          <cell r="K122" t="str">
            <v>M</v>
          </cell>
        </row>
        <row r="123">
          <cell r="I123">
            <v>160257</v>
          </cell>
          <cell r="J123" t="str">
            <v>Marrison, Riley</v>
          </cell>
          <cell r="K123" t="str">
            <v>L</v>
          </cell>
        </row>
        <row r="124">
          <cell r="I124">
            <v>160258</v>
          </cell>
          <cell r="J124" t="str">
            <v>Mason, Joe</v>
          </cell>
          <cell r="K124" t="str">
            <v>L</v>
          </cell>
        </row>
        <row r="125">
          <cell r="I125">
            <v>160259</v>
          </cell>
          <cell r="J125" t="str">
            <v>Mauricio, Annika</v>
          </cell>
          <cell r="K125" t="str">
            <v>H</v>
          </cell>
        </row>
        <row r="126">
          <cell r="I126">
            <v>160260</v>
          </cell>
          <cell r="J126" t="str">
            <v>Mehari, Simon</v>
          </cell>
          <cell r="K126" t="str">
            <v>H</v>
          </cell>
        </row>
        <row r="127">
          <cell r="I127">
            <v>160261</v>
          </cell>
          <cell r="J127" t="str">
            <v>Method, Maria</v>
          </cell>
          <cell r="K127" t="str">
            <v>M</v>
          </cell>
        </row>
        <row r="128">
          <cell r="I128">
            <v>160262</v>
          </cell>
          <cell r="J128" t="str">
            <v>Misghina, Naomi</v>
          </cell>
          <cell r="K128" t="str">
            <v>H</v>
          </cell>
        </row>
        <row r="129">
          <cell r="I129">
            <v>160263</v>
          </cell>
          <cell r="J129" t="str">
            <v>Mitchell, Jasper</v>
          </cell>
          <cell r="K129" t="str">
            <v>M</v>
          </cell>
        </row>
        <row r="130">
          <cell r="I130">
            <v>160264</v>
          </cell>
          <cell r="J130" t="str">
            <v>Molinari, Dominic</v>
          </cell>
          <cell r="K130" t="str">
            <v>H</v>
          </cell>
        </row>
        <row r="131">
          <cell r="I131">
            <v>160265</v>
          </cell>
          <cell r="J131" t="str">
            <v>Monaghan, Oliver</v>
          </cell>
          <cell r="K131" t="str">
            <v>H</v>
          </cell>
        </row>
        <row r="132">
          <cell r="I132">
            <v>160266</v>
          </cell>
          <cell r="J132" t="str">
            <v>Mondenou, Adriel</v>
          </cell>
          <cell r="K132" t="str">
            <v>H</v>
          </cell>
        </row>
        <row r="133">
          <cell r="I133">
            <v>160267</v>
          </cell>
          <cell r="J133" t="str">
            <v>Montagnoli, Francesco</v>
          </cell>
          <cell r="K133" t="str">
            <v>M</v>
          </cell>
        </row>
        <row r="134">
          <cell r="I134">
            <v>160268</v>
          </cell>
          <cell r="J134" t="str">
            <v>Moore, Thomas</v>
          </cell>
          <cell r="K134" t="str">
            <v>M</v>
          </cell>
        </row>
        <row r="135">
          <cell r="I135">
            <v>160269</v>
          </cell>
          <cell r="J135" t="str">
            <v>Muhamad, Kezy</v>
          </cell>
          <cell r="K135" t="str">
            <v/>
          </cell>
        </row>
        <row r="136">
          <cell r="I136">
            <v>160270</v>
          </cell>
          <cell r="J136" t="str">
            <v>Mukoyi, Ivannah</v>
          </cell>
          <cell r="K136" t="str">
            <v>M</v>
          </cell>
        </row>
        <row r="137">
          <cell r="I137">
            <v>160271</v>
          </cell>
          <cell r="J137" t="str">
            <v>Mulugeta, Brhane</v>
          </cell>
          <cell r="K137" t="str">
            <v>M</v>
          </cell>
        </row>
        <row r="138">
          <cell r="I138">
            <v>160272</v>
          </cell>
          <cell r="J138" t="str">
            <v>Munro-Proud, Shona</v>
          </cell>
          <cell r="K138" t="str">
            <v>M</v>
          </cell>
        </row>
        <row r="139">
          <cell r="I139">
            <v>160273</v>
          </cell>
          <cell r="J139" t="str">
            <v>Musie, Debora</v>
          </cell>
          <cell r="K139" t="str">
            <v>M</v>
          </cell>
        </row>
        <row r="140">
          <cell r="I140">
            <v>160274</v>
          </cell>
          <cell r="J140" t="str">
            <v>Mussie, Noah</v>
          </cell>
          <cell r="K140" t="str">
            <v>M</v>
          </cell>
        </row>
        <row r="141">
          <cell r="I141">
            <v>160275</v>
          </cell>
          <cell r="J141" t="str">
            <v>Mwitta, Nina</v>
          </cell>
          <cell r="K141" t="str">
            <v>H</v>
          </cell>
        </row>
        <row r="142">
          <cell r="I142">
            <v>160276</v>
          </cell>
          <cell r="J142" t="str">
            <v>Nathaniel, Kamsiyochukwu</v>
          </cell>
          <cell r="K142" t="str">
            <v>L</v>
          </cell>
        </row>
        <row r="143">
          <cell r="I143">
            <v>160277</v>
          </cell>
          <cell r="J143" t="str">
            <v>Nwosu, Benedict</v>
          </cell>
          <cell r="K143" t="str">
            <v>M</v>
          </cell>
        </row>
        <row r="144">
          <cell r="I144">
            <v>160278</v>
          </cell>
          <cell r="J144" t="str">
            <v>Nyamande, Courtney</v>
          </cell>
          <cell r="K144" t="str">
            <v>H</v>
          </cell>
        </row>
        <row r="145">
          <cell r="I145">
            <v>160279</v>
          </cell>
          <cell r="J145" t="str">
            <v>Nyirenda, Wezi</v>
          </cell>
          <cell r="K145" t="str">
            <v>H</v>
          </cell>
        </row>
        <row r="146">
          <cell r="I146">
            <v>160280</v>
          </cell>
          <cell r="J146" t="str">
            <v>Oates, Harry</v>
          </cell>
          <cell r="K146" t="str">
            <v>L</v>
          </cell>
        </row>
        <row r="147">
          <cell r="I147">
            <v>160281</v>
          </cell>
          <cell r="J147" t="str">
            <v>Obinani, Amanda</v>
          </cell>
          <cell r="K147" t="str">
            <v>M</v>
          </cell>
        </row>
        <row r="148">
          <cell r="I148">
            <v>160282</v>
          </cell>
          <cell r="J148" t="str">
            <v>Odudu, David</v>
          </cell>
          <cell r="K148" t="str">
            <v/>
          </cell>
        </row>
        <row r="149">
          <cell r="I149">
            <v>160141</v>
          </cell>
          <cell r="J149" t="str">
            <v>Ojimah, Isaac</v>
          </cell>
          <cell r="K149" t="str">
            <v/>
          </cell>
        </row>
        <row r="150">
          <cell r="I150">
            <v>160283</v>
          </cell>
          <cell r="J150" t="str">
            <v>Okey-Umeh, Yorchi</v>
          </cell>
          <cell r="K150" t="str">
            <v>H</v>
          </cell>
        </row>
        <row r="151">
          <cell r="I151">
            <v>160284</v>
          </cell>
          <cell r="J151" t="str">
            <v>Okoli, George</v>
          </cell>
          <cell r="K151" t="str">
            <v>L</v>
          </cell>
        </row>
        <row r="152">
          <cell r="I152">
            <v>160285</v>
          </cell>
          <cell r="J152" t="str">
            <v>Onwuneme, Chinomso</v>
          </cell>
          <cell r="K152" t="str">
            <v>H</v>
          </cell>
        </row>
        <row r="153">
          <cell r="I153">
            <v>160286</v>
          </cell>
          <cell r="J153" t="str">
            <v>Onye, Victor</v>
          </cell>
          <cell r="K153" t="str">
            <v>M</v>
          </cell>
        </row>
        <row r="154">
          <cell r="I154">
            <v>160287</v>
          </cell>
          <cell r="J154" t="str">
            <v>Osborne, Jake</v>
          </cell>
          <cell r="K154" t="str">
            <v>M</v>
          </cell>
        </row>
        <row r="155">
          <cell r="I155">
            <v>160288</v>
          </cell>
          <cell r="J155" t="str">
            <v>Pallo, Amalie</v>
          </cell>
          <cell r="K155" t="str">
            <v>H</v>
          </cell>
        </row>
        <row r="156">
          <cell r="I156">
            <v>160289</v>
          </cell>
          <cell r="J156" t="str">
            <v>Parnell, Stella</v>
          </cell>
          <cell r="K156" t="str">
            <v>M</v>
          </cell>
        </row>
        <row r="157">
          <cell r="I157">
            <v>160290</v>
          </cell>
          <cell r="J157" t="str">
            <v>Patindol, Shaun</v>
          </cell>
          <cell r="K157" t="str">
            <v>M</v>
          </cell>
        </row>
        <row r="158">
          <cell r="I158">
            <v>160291</v>
          </cell>
          <cell r="J158" t="str">
            <v>Paul, Agnes</v>
          </cell>
          <cell r="K158" t="str">
            <v>H</v>
          </cell>
        </row>
        <row r="159">
          <cell r="I159">
            <v>160292</v>
          </cell>
          <cell r="J159" t="str">
            <v>Peat, Georgina</v>
          </cell>
          <cell r="K159" t="str">
            <v/>
          </cell>
        </row>
        <row r="160">
          <cell r="I160">
            <v>160293</v>
          </cell>
          <cell r="J160" t="str">
            <v>Penkethman, Lucia</v>
          </cell>
          <cell r="K160" t="str">
            <v>L</v>
          </cell>
        </row>
        <row r="161">
          <cell r="I161">
            <v>160294</v>
          </cell>
          <cell r="J161" t="str">
            <v>Philip, Alwyn</v>
          </cell>
          <cell r="K161" t="str">
            <v>H</v>
          </cell>
        </row>
        <row r="162">
          <cell r="I162">
            <v>160295</v>
          </cell>
          <cell r="J162" t="str">
            <v>Pickstone, Lilly</v>
          </cell>
          <cell r="K162" t="str">
            <v>L</v>
          </cell>
        </row>
        <row r="163">
          <cell r="I163">
            <v>160296</v>
          </cell>
          <cell r="J163" t="str">
            <v>Pillay, Marek</v>
          </cell>
          <cell r="K163" t="str">
            <v>H</v>
          </cell>
        </row>
        <row r="164">
          <cell r="I164">
            <v>160297</v>
          </cell>
          <cell r="J164" t="str">
            <v>Pitchfork, Phoebe</v>
          </cell>
          <cell r="K164" t="str">
            <v>M</v>
          </cell>
        </row>
        <row r="165">
          <cell r="I165">
            <v>160298</v>
          </cell>
          <cell r="J165" t="str">
            <v>Ramshaw, Abigail</v>
          </cell>
          <cell r="K165" t="str">
            <v>M</v>
          </cell>
        </row>
        <row r="166">
          <cell r="I166">
            <v>160299</v>
          </cell>
          <cell r="J166" t="str">
            <v>Rashidsson, Simon</v>
          </cell>
          <cell r="K166" t="str">
            <v>M</v>
          </cell>
        </row>
        <row r="167">
          <cell r="I167">
            <v>160300</v>
          </cell>
          <cell r="J167" t="str">
            <v>Rex, Daniel</v>
          </cell>
          <cell r="K167" t="str">
            <v>H</v>
          </cell>
        </row>
        <row r="168">
          <cell r="I168">
            <v>160301</v>
          </cell>
          <cell r="J168" t="str">
            <v>Roberts, Georgia</v>
          </cell>
          <cell r="K168" t="str">
            <v>M</v>
          </cell>
        </row>
        <row r="169">
          <cell r="I169">
            <v>160302</v>
          </cell>
          <cell r="J169" t="str">
            <v>Robertson, Ava</v>
          </cell>
          <cell r="K169" t="str">
            <v>H</v>
          </cell>
        </row>
        <row r="170">
          <cell r="I170">
            <v>160303</v>
          </cell>
          <cell r="J170" t="str">
            <v>Rose, Alice</v>
          </cell>
          <cell r="K170" t="str">
            <v>H</v>
          </cell>
        </row>
        <row r="171">
          <cell r="I171">
            <v>160304</v>
          </cell>
          <cell r="J171" t="str">
            <v>Rundle, Joseph</v>
          </cell>
          <cell r="K171" t="str">
            <v>M</v>
          </cell>
        </row>
        <row r="172">
          <cell r="I172">
            <v>160305</v>
          </cell>
          <cell r="J172" t="str">
            <v>Rushton-Smith, Maddison</v>
          </cell>
          <cell r="K172" t="str">
            <v>H</v>
          </cell>
        </row>
        <row r="173">
          <cell r="I173">
            <v>160306</v>
          </cell>
          <cell r="J173" t="str">
            <v>Russell, Luca</v>
          </cell>
          <cell r="K173" t="str">
            <v>H</v>
          </cell>
        </row>
        <row r="174">
          <cell r="I174">
            <v>160307</v>
          </cell>
          <cell r="J174" t="str">
            <v>Rweyemamu, Chantel</v>
          </cell>
          <cell r="K174" t="str">
            <v>M</v>
          </cell>
        </row>
        <row r="175">
          <cell r="I175">
            <v>160308</v>
          </cell>
          <cell r="J175" t="str">
            <v>Salata, Mateusz</v>
          </cell>
          <cell r="K175" t="str">
            <v>H</v>
          </cell>
        </row>
        <row r="176">
          <cell r="I176">
            <v>160309</v>
          </cell>
          <cell r="J176" t="str">
            <v>Sanchez Parisi, Miguel</v>
          </cell>
          <cell r="K176" t="str">
            <v>M</v>
          </cell>
        </row>
        <row r="177">
          <cell r="I177">
            <v>160310</v>
          </cell>
          <cell r="J177" t="str">
            <v>Savage, Faith</v>
          </cell>
          <cell r="K177" t="str">
            <v>L</v>
          </cell>
        </row>
        <row r="178">
          <cell r="I178">
            <v>160311</v>
          </cell>
          <cell r="J178" t="str">
            <v>Sebastian, Ivan</v>
          </cell>
          <cell r="K178" t="str">
            <v>L</v>
          </cell>
        </row>
        <row r="179">
          <cell r="I179">
            <v>160312</v>
          </cell>
          <cell r="J179" t="str">
            <v>Shahid, Inaaya</v>
          </cell>
          <cell r="K179" t="str">
            <v>M</v>
          </cell>
        </row>
        <row r="180">
          <cell r="I180">
            <v>160313</v>
          </cell>
          <cell r="J180" t="str">
            <v>Sherin, Anns</v>
          </cell>
          <cell r="K180" t="str">
            <v>M</v>
          </cell>
        </row>
        <row r="181">
          <cell r="I181">
            <v>160314</v>
          </cell>
          <cell r="J181" t="str">
            <v>Shirtcliffe, Lola</v>
          </cell>
          <cell r="K181" t="str">
            <v>H</v>
          </cell>
        </row>
        <row r="182">
          <cell r="I182">
            <v>160315</v>
          </cell>
          <cell r="J182" t="str">
            <v>Sibanda, Nozwelo</v>
          </cell>
          <cell r="K182" t="str">
            <v/>
          </cell>
        </row>
        <row r="183">
          <cell r="I183">
            <v>160316</v>
          </cell>
          <cell r="J183" t="str">
            <v>Simmons, Bethany</v>
          </cell>
          <cell r="K183" t="str">
            <v>M</v>
          </cell>
        </row>
        <row r="184">
          <cell r="I184">
            <v>160317</v>
          </cell>
          <cell r="J184" t="str">
            <v>Sojan, Dhiya</v>
          </cell>
          <cell r="K184" t="str">
            <v>M</v>
          </cell>
        </row>
        <row r="185">
          <cell r="I185">
            <v>160318</v>
          </cell>
          <cell r="J185" t="str">
            <v>Solomon, Henok</v>
          </cell>
          <cell r="K185" t="str">
            <v>M</v>
          </cell>
        </row>
        <row r="186">
          <cell r="I186">
            <v>160319</v>
          </cell>
          <cell r="J186" t="str">
            <v>Spiteri Cornish, Amy</v>
          </cell>
          <cell r="K186" t="str">
            <v/>
          </cell>
        </row>
        <row r="187">
          <cell r="I187">
            <v>160320</v>
          </cell>
          <cell r="J187" t="str">
            <v>Stanley, Dilys</v>
          </cell>
          <cell r="K187" t="str">
            <v>M</v>
          </cell>
        </row>
        <row r="188">
          <cell r="I188">
            <v>160321</v>
          </cell>
          <cell r="J188" t="str">
            <v>Steenson, Dylan</v>
          </cell>
          <cell r="K188" t="str">
            <v>H</v>
          </cell>
        </row>
        <row r="189">
          <cell r="I189">
            <v>160322</v>
          </cell>
          <cell r="J189" t="str">
            <v>Steven, Ruby</v>
          </cell>
          <cell r="K189" t="str">
            <v>H</v>
          </cell>
        </row>
        <row r="190">
          <cell r="I190">
            <v>160323</v>
          </cell>
          <cell r="J190" t="str">
            <v>Stevenson, Isabella</v>
          </cell>
          <cell r="K190" t="str">
            <v>H</v>
          </cell>
        </row>
        <row r="191">
          <cell r="I191">
            <v>160324</v>
          </cell>
          <cell r="J191" t="str">
            <v>Straw, Reuben</v>
          </cell>
          <cell r="K191" t="str">
            <v>M</v>
          </cell>
        </row>
        <row r="192">
          <cell r="I192">
            <v>160325</v>
          </cell>
          <cell r="J192" t="str">
            <v>Sweetland, Harmony</v>
          </cell>
          <cell r="K192" t="str">
            <v>M</v>
          </cell>
        </row>
        <row r="193">
          <cell r="I193">
            <v>160326</v>
          </cell>
          <cell r="J193" t="str">
            <v>Taheem, Amelia</v>
          </cell>
          <cell r="K193" t="str">
            <v>L</v>
          </cell>
        </row>
        <row r="194">
          <cell r="I194">
            <v>160327</v>
          </cell>
          <cell r="J194" t="str">
            <v>Tapudzai, Tayana</v>
          </cell>
          <cell r="K194" t="str">
            <v>H</v>
          </cell>
        </row>
        <row r="195">
          <cell r="I195">
            <v>160328</v>
          </cell>
          <cell r="J195" t="str">
            <v>Tesfaye, Adona</v>
          </cell>
          <cell r="K195" t="str">
            <v>M</v>
          </cell>
        </row>
        <row r="196">
          <cell r="I196">
            <v>160329</v>
          </cell>
          <cell r="J196" t="str">
            <v>Tewelde, Silivana</v>
          </cell>
          <cell r="K196" t="str">
            <v>M</v>
          </cell>
        </row>
        <row r="197">
          <cell r="I197">
            <v>160330</v>
          </cell>
          <cell r="J197" t="str">
            <v>Thompson, Noah</v>
          </cell>
          <cell r="K197" t="str">
            <v>M</v>
          </cell>
        </row>
        <row r="198">
          <cell r="I198">
            <v>160331</v>
          </cell>
          <cell r="J198" t="str">
            <v>Ti, Christina</v>
          </cell>
          <cell r="K198" t="str">
            <v>M</v>
          </cell>
        </row>
        <row r="199">
          <cell r="I199">
            <v>160332</v>
          </cell>
          <cell r="J199" t="str">
            <v>Tsiklaury, Kate</v>
          </cell>
          <cell r="K199" t="str">
            <v>M</v>
          </cell>
        </row>
        <row r="200">
          <cell r="I200">
            <v>160333</v>
          </cell>
          <cell r="J200" t="str">
            <v>Ufondu, Ifeyinwa</v>
          </cell>
          <cell r="K200" t="str">
            <v>H</v>
          </cell>
        </row>
        <row r="201">
          <cell r="I201">
            <v>160334</v>
          </cell>
          <cell r="J201" t="str">
            <v>Vas, Sylvie</v>
          </cell>
          <cell r="K201" t="str">
            <v>H</v>
          </cell>
        </row>
        <row r="202">
          <cell r="I202">
            <v>160335</v>
          </cell>
          <cell r="J202" t="str">
            <v>Wade, Aidan</v>
          </cell>
          <cell r="K202" t="str">
            <v>H</v>
          </cell>
        </row>
        <row r="203">
          <cell r="I203">
            <v>160336</v>
          </cell>
          <cell r="J203" t="str">
            <v>Walford, Kienna</v>
          </cell>
          <cell r="K203" t="str">
            <v>L</v>
          </cell>
        </row>
        <row r="204">
          <cell r="I204">
            <v>160337</v>
          </cell>
          <cell r="J204" t="str">
            <v>Walker, Kathryn</v>
          </cell>
          <cell r="K204" t="str">
            <v>M</v>
          </cell>
        </row>
        <row r="205">
          <cell r="I205">
            <v>160338</v>
          </cell>
          <cell r="J205" t="str">
            <v>Walker, Stanley</v>
          </cell>
          <cell r="K205" t="str">
            <v>M</v>
          </cell>
        </row>
        <row r="206">
          <cell r="I206">
            <v>160339</v>
          </cell>
          <cell r="J206" t="str">
            <v>Wami, Robel</v>
          </cell>
          <cell r="K206" t="str">
            <v>H</v>
          </cell>
        </row>
        <row r="207">
          <cell r="I207">
            <v>160340</v>
          </cell>
          <cell r="J207" t="str">
            <v>Wang, Yi Ling</v>
          </cell>
          <cell r="K207" t="str">
            <v>M</v>
          </cell>
        </row>
        <row r="208">
          <cell r="I208">
            <v>160341</v>
          </cell>
          <cell r="J208" t="str">
            <v>Whiteman, Fontaine</v>
          </cell>
          <cell r="K208" t="str">
            <v>L</v>
          </cell>
        </row>
        <row r="209">
          <cell r="I209">
            <v>160342</v>
          </cell>
          <cell r="J209" t="str">
            <v>Whitham-Lakin, Charles</v>
          </cell>
          <cell r="K209" t="str">
            <v>M</v>
          </cell>
        </row>
        <row r="210">
          <cell r="I210">
            <v>160343</v>
          </cell>
          <cell r="J210" t="str">
            <v>Wildgoose, Molly</v>
          </cell>
          <cell r="K210" t="str">
            <v>M</v>
          </cell>
        </row>
        <row r="211">
          <cell r="I211">
            <v>160344</v>
          </cell>
          <cell r="J211" t="str">
            <v>Wilson, Macey</v>
          </cell>
          <cell r="K211" t="str">
            <v/>
          </cell>
        </row>
        <row r="212">
          <cell r="I212">
            <v>160345</v>
          </cell>
          <cell r="J212" t="str">
            <v>Wilson, Vernon</v>
          </cell>
          <cell r="K212" t="str">
            <v>H</v>
          </cell>
        </row>
        <row r="213">
          <cell r="I213">
            <v>160346</v>
          </cell>
          <cell r="J213" t="str">
            <v>Woods, Jenson</v>
          </cell>
          <cell r="K213" t="str">
            <v>M</v>
          </cell>
        </row>
        <row r="214">
          <cell r="I214">
            <v>160347</v>
          </cell>
          <cell r="J214" t="str">
            <v>Wrona, Rosa</v>
          </cell>
          <cell r="K214" t="str">
            <v>M</v>
          </cell>
        </row>
        <row r="215">
          <cell r="I215">
            <v>160348</v>
          </cell>
          <cell r="J215" t="str">
            <v>Wynter, Azane</v>
          </cell>
          <cell r="K215" t="str">
            <v>L</v>
          </cell>
        </row>
        <row r="216">
          <cell r="I216">
            <v>160349</v>
          </cell>
          <cell r="J216" t="str">
            <v>Yekalo, Ethan</v>
          </cell>
          <cell r="K216" t="str">
            <v>H</v>
          </cell>
        </row>
        <row r="217">
          <cell r="I217">
            <v>160350</v>
          </cell>
          <cell r="J217" t="str">
            <v>Yemane, Philemon</v>
          </cell>
          <cell r="K217" t="str">
            <v>H</v>
          </cell>
        </row>
        <row r="218">
          <cell r="I218">
            <v>160351</v>
          </cell>
          <cell r="J218" t="str">
            <v>Zeru, Lidya</v>
          </cell>
          <cell r="K218" t="str">
            <v>H</v>
          </cell>
        </row>
        <row r="219">
          <cell r="I219" t="e">
            <v>#REF!</v>
          </cell>
          <cell r="J219" t="e">
            <v>#REF!</v>
          </cell>
          <cell r="K219" t="str">
            <v/>
          </cell>
        </row>
        <row r="220">
          <cell r="I220" t="e">
            <v>#REF!</v>
          </cell>
          <cell r="J220" t="e">
            <v>#REF!</v>
          </cell>
          <cell r="K220" t="str">
            <v/>
          </cell>
        </row>
        <row r="221">
          <cell r="I221" t="e">
            <v>#REF!</v>
          </cell>
          <cell r="J221" t="e">
            <v>#REF!</v>
          </cell>
          <cell r="K221" t="str">
            <v/>
          </cell>
        </row>
        <row r="222">
          <cell r="I222" t="e">
            <v>#REF!</v>
          </cell>
          <cell r="J222" t="e">
            <v>#REF!</v>
          </cell>
          <cell r="K222" t="str">
            <v/>
          </cell>
        </row>
        <row r="223">
          <cell r="I223" t="e">
            <v>#REF!</v>
          </cell>
          <cell r="J223" t="e">
            <v>#REF!</v>
          </cell>
          <cell r="K223" t="str">
            <v/>
          </cell>
        </row>
        <row r="224">
          <cell r="I224" t="e">
            <v>#REF!</v>
          </cell>
          <cell r="J224" t="e">
            <v>#REF!</v>
          </cell>
          <cell r="K224" t="str">
            <v/>
          </cell>
        </row>
        <row r="225">
          <cell r="I225" t="e">
            <v>#REF!</v>
          </cell>
          <cell r="J225" t="e">
            <v>#REF!</v>
          </cell>
          <cell r="K225" t="str">
            <v/>
          </cell>
        </row>
        <row r="226">
          <cell r="I226" t="e">
            <v>#REF!</v>
          </cell>
          <cell r="J226" t="e">
            <v>#REF!</v>
          </cell>
          <cell r="K226" t="str">
            <v/>
          </cell>
        </row>
        <row r="227">
          <cell r="I227" t="e">
            <v>#REF!</v>
          </cell>
          <cell r="J227" t="e">
            <v>#REF!</v>
          </cell>
          <cell r="K227" t="str">
            <v/>
          </cell>
        </row>
        <row r="228">
          <cell r="I228" t="e">
            <v>#REF!</v>
          </cell>
          <cell r="J228" t="e">
            <v>#REF!</v>
          </cell>
          <cell r="K228" t="str">
            <v/>
          </cell>
        </row>
        <row r="229">
          <cell r="I229" t="e">
            <v>#REF!</v>
          </cell>
          <cell r="J229" t="e">
            <v>#REF!</v>
          </cell>
          <cell r="K229" t="str">
            <v/>
          </cell>
        </row>
        <row r="230">
          <cell r="I230" t="e">
            <v>#REF!</v>
          </cell>
          <cell r="J230" t="e">
            <v>#REF!</v>
          </cell>
          <cell r="K230" t="str">
            <v/>
          </cell>
        </row>
        <row r="231">
          <cell r="I231" t="e">
            <v>#REF!</v>
          </cell>
          <cell r="J231" t="e">
            <v>#REF!</v>
          </cell>
          <cell r="K231" t="str">
            <v/>
          </cell>
        </row>
        <row r="232">
          <cell r="I232" t="e">
            <v>#REF!</v>
          </cell>
          <cell r="J232" t="e">
            <v>#REF!</v>
          </cell>
          <cell r="K232" t="str">
            <v/>
          </cell>
        </row>
        <row r="233">
          <cell r="I233" t="e">
            <v>#REF!</v>
          </cell>
          <cell r="J233" t="e">
            <v>#REF!</v>
          </cell>
          <cell r="K233" t="str">
            <v/>
          </cell>
        </row>
      </sheetData>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Chart1"/>
      <sheetName val="GROUPDISTRIBUTION"/>
      <sheetName val="GROUPSUMMARY"/>
      <sheetName val="COHORTBYSUBJECT"/>
      <sheetName val="N2I and SERIOUS CONCERN(TOTALS)"/>
      <sheetName val="A2L FREQ"/>
      <sheetName val="A2L SUMMARY"/>
      <sheetName val="BHVEXPORT"/>
      <sheetName val="COHORT data"/>
      <sheetName val="Lookups"/>
    </sheetNames>
    <sheetDataSet>
      <sheetData sheetId="0"/>
      <sheetData sheetId="1"/>
      <sheetData sheetId="2"/>
      <sheetData sheetId="3">
        <row r="1">
          <cell r="D1" t="str">
            <v>Gender</v>
          </cell>
        </row>
      </sheetData>
      <sheetData sheetId="4"/>
      <sheetData sheetId="5"/>
      <sheetData sheetId="6"/>
      <sheetData sheetId="7" refreshError="1"/>
      <sheetData sheetId="8"/>
      <sheetData sheetId="9"/>
      <sheetData sheetId="10"/>
      <sheetData sheetId="11"/>
      <sheetData sheetId="12" refreshError="1"/>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SHEET"/>
      <sheetName val="PROGRESS"/>
      <sheetName val="P8 BREAKDOWN"/>
      <sheetName val="SUBJECT PROGRESS"/>
      <sheetName val="GROUPDISTRIBUTION"/>
      <sheetName val="GRPDISTGRAPH"/>
      <sheetName val="GROUPSUMMARY"/>
      <sheetName val="COHORTBYSUBJECT"/>
      <sheetName val="MENTORING&amp;COMMENTS"/>
      <sheetName val="CONCERNS(TOTALS)"/>
      <sheetName val="GRADES(FREQ)"/>
      <sheetName val="SUMMARY"/>
      <sheetName val="HOUSEPOINTS(DEPTASS)"/>
      <sheetName val="BHVEXPORT"/>
      <sheetName val="COHORT data"/>
      <sheetName val="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sheetName val="Alphabetical Name"/>
      <sheetName val="CalledName"/>
      <sheetName val="Given and Called Name"/>
      <sheetName val="Called Name Macro"/>
    </sheetNames>
    <sheetDataSet>
      <sheetData sheetId="0">
        <row r="1">
          <cell r="A1" t="str">
            <v>AdmissionNo</v>
          </cell>
        </row>
      </sheetData>
      <sheetData sheetId="1"/>
      <sheetData sheetId="2">
        <row r="1">
          <cell r="A1" t="str">
            <v>Admission Number</v>
          </cell>
          <cell r="B1" t="str">
            <v>Preferred First name</v>
          </cell>
          <cell r="C1" t="str">
            <v>Preferred Last name</v>
          </cell>
          <cell r="D1" t="str">
            <v>Tutor Group</v>
          </cell>
          <cell r="E1" t="str">
            <v>Gender Code</v>
          </cell>
          <cell r="F1" t="str">
            <v>SEN Provision Code</v>
          </cell>
          <cell r="G1" t="str">
            <v>Ethnicity Code</v>
          </cell>
          <cell r="H1" t="str">
            <v>Ever FSM 6 Flag</v>
          </cell>
          <cell r="I1" t="str">
            <v>EAL Flag</v>
          </cell>
          <cell r="J1" t="str">
            <v>Pupil Premium Flag</v>
          </cell>
          <cell r="K1" t="str">
            <v>In Care Flag</v>
          </cell>
          <cell r="L1" t="str">
            <v>Year Group Name</v>
          </cell>
          <cell r="M1" t="str">
            <v>House(s)</v>
          </cell>
          <cell r="N1" t="str">
            <v>SEN Mon</v>
          </cell>
        </row>
        <row r="2">
          <cell r="A2">
            <v>150838</v>
          </cell>
          <cell r="B2" t="str">
            <v>Maryam</v>
          </cell>
          <cell r="C2" t="str">
            <v>Abbas</v>
          </cell>
          <cell r="D2" t="str">
            <v>12ASA</v>
          </cell>
          <cell r="E2" t="str">
            <v>F</v>
          </cell>
          <cell r="F2" t="str">
            <v>N</v>
          </cell>
          <cell r="G2" t="str">
            <v>OOEG</v>
          </cell>
          <cell r="H2" t="str">
            <v>No</v>
          </cell>
          <cell r="I2" t="str">
            <v>Yes</v>
          </cell>
          <cell r="J2" t="str">
            <v>No</v>
          </cell>
          <cell r="K2" t="str">
            <v>No</v>
          </cell>
          <cell r="L2" t="str">
            <v>12</v>
          </cell>
          <cell r="M2" t="str">
            <v>St. Julie</v>
          </cell>
          <cell r="N2" t="str">
            <v>No</v>
          </cell>
        </row>
        <row r="3">
          <cell r="A3">
            <v>160008</v>
          </cell>
          <cell r="B3" t="str">
            <v>Sofia</v>
          </cell>
          <cell r="C3" t="str">
            <v>Abbey</v>
          </cell>
          <cell r="D3" t="str">
            <v>7YP</v>
          </cell>
          <cell r="E3" t="str">
            <v>F</v>
          </cell>
          <cell r="F3" t="str">
            <v>N</v>
          </cell>
          <cell r="G3" t="str">
            <v>WBRI</v>
          </cell>
          <cell r="H3" t="str">
            <v>No</v>
          </cell>
          <cell r="I3" t="str">
            <v>No</v>
          </cell>
          <cell r="J3" t="str">
            <v>No</v>
          </cell>
          <cell r="K3" t="str">
            <v>No</v>
          </cell>
          <cell r="L3" t="str">
            <v>7</v>
          </cell>
          <cell r="M3" t="str">
            <v>Compiegne</v>
          </cell>
          <cell r="N3" t="str">
            <v>No</v>
          </cell>
        </row>
        <row r="4">
          <cell r="A4">
            <v>150984</v>
          </cell>
          <cell r="B4" t="str">
            <v>Dua'A</v>
          </cell>
          <cell r="C4" t="str">
            <v>Abdaljawwad</v>
          </cell>
          <cell r="D4" t="str">
            <v>12ASA</v>
          </cell>
          <cell r="E4" t="str">
            <v>F</v>
          </cell>
          <cell r="F4" t="str">
            <v>N</v>
          </cell>
          <cell r="G4" t="str">
            <v>OOEG</v>
          </cell>
          <cell r="H4" t="str">
            <v>Yes</v>
          </cell>
          <cell r="I4" t="str">
            <v>No</v>
          </cell>
          <cell r="J4" t="str">
            <v>No</v>
          </cell>
          <cell r="K4" t="str">
            <v>No</v>
          </cell>
          <cell r="L4" t="str">
            <v>12</v>
          </cell>
          <cell r="M4" t="str">
            <v>St. Julie</v>
          </cell>
          <cell r="N4" t="str">
            <v>No</v>
          </cell>
        </row>
        <row r="5">
          <cell r="A5">
            <v>152831</v>
          </cell>
          <cell r="B5" t="str">
            <v>Olivia</v>
          </cell>
          <cell r="C5" t="str">
            <v>Abraham</v>
          </cell>
          <cell r="D5" t="str">
            <v>8KC</v>
          </cell>
          <cell r="E5" t="str">
            <v>F</v>
          </cell>
          <cell r="F5" t="str">
            <v>N</v>
          </cell>
          <cell r="G5" t="str">
            <v>AIND</v>
          </cell>
          <cell r="H5" t="str">
            <v>No</v>
          </cell>
          <cell r="I5" t="str">
            <v>No</v>
          </cell>
          <cell r="J5" t="str">
            <v>No</v>
          </cell>
          <cell r="K5" t="str">
            <v>No</v>
          </cell>
          <cell r="L5" t="str">
            <v>8</v>
          </cell>
          <cell r="M5" t="str">
            <v>St. Julie</v>
          </cell>
          <cell r="N5" t="str">
            <v>No</v>
          </cell>
        </row>
        <row r="6">
          <cell r="A6">
            <v>151969</v>
          </cell>
          <cell r="B6" t="str">
            <v>Simon</v>
          </cell>
          <cell r="C6" t="str">
            <v>Abraham</v>
          </cell>
          <cell r="D6" t="str">
            <v>12ASA</v>
          </cell>
          <cell r="E6" t="str">
            <v>M</v>
          </cell>
          <cell r="F6" t="str">
            <v>N</v>
          </cell>
          <cell r="G6" t="str">
            <v>BAOF</v>
          </cell>
          <cell r="H6" t="str">
            <v>Yes</v>
          </cell>
          <cell r="I6" t="str">
            <v>Yes</v>
          </cell>
          <cell r="J6" t="str">
            <v>No</v>
          </cell>
          <cell r="K6" t="str">
            <v>No</v>
          </cell>
          <cell r="L6" t="str">
            <v>12</v>
          </cell>
          <cell r="M6" t="str">
            <v>St. Julie</v>
          </cell>
          <cell r="N6" t="str">
            <v>No</v>
          </cell>
        </row>
        <row r="7">
          <cell r="A7">
            <v>160013</v>
          </cell>
          <cell r="B7" t="str">
            <v>Noah</v>
          </cell>
          <cell r="C7" t="str">
            <v>Abraham</v>
          </cell>
          <cell r="D7" t="str">
            <v>7LM</v>
          </cell>
          <cell r="E7" t="str">
            <v>M</v>
          </cell>
          <cell r="F7" t="str">
            <v>K</v>
          </cell>
          <cell r="G7" t="str">
            <v>BAOF</v>
          </cell>
          <cell r="H7" t="str">
            <v>Yes</v>
          </cell>
          <cell r="I7" t="str">
            <v>No</v>
          </cell>
          <cell r="J7" t="str">
            <v>Yes</v>
          </cell>
          <cell r="K7" t="str">
            <v>No</v>
          </cell>
          <cell r="L7" t="str">
            <v>7</v>
          </cell>
          <cell r="M7" t="str">
            <v>Cuvilly</v>
          </cell>
          <cell r="N7" t="str">
            <v>No</v>
          </cell>
        </row>
        <row r="8">
          <cell r="A8">
            <v>160118</v>
          </cell>
          <cell r="B8" t="str">
            <v>Archie</v>
          </cell>
          <cell r="C8" t="str">
            <v>Ackernley</v>
          </cell>
          <cell r="D8" t="str">
            <v>12ASA</v>
          </cell>
          <cell r="E8" t="str">
            <v>M</v>
          </cell>
          <cell r="G8" t="str">
            <v>WBRI</v>
          </cell>
          <cell r="H8" t="str">
            <v>No</v>
          </cell>
          <cell r="I8" t="str">
            <v>No</v>
          </cell>
          <cell r="J8" t="str">
            <v>No</v>
          </cell>
          <cell r="K8" t="str">
            <v>No</v>
          </cell>
          <cell r="L8" t="str">
            <v>12</v>
          </cell>
          <cell r="M8" t="str">
            <v>Picardy</v>
          </cell>
          <cell r="N8" t="str">
            <v>No</v>
          </cell>
        </row>
        <row r="9">
          <cell r="A9">
            <v>160049</v>
          </cell>
          <cell r="B9" t="str">
            <v>Jack</v>
          </cell>
          <cell r="C9" t="str">
            <v>Adams</v>
          </cell>
          <cell r="D9" t="str">
            <v>12JN</v>
          </cell>
          <cell r="E9" t="str">
            <v>M</v>
          </cell>
          <cell r="F9" t="str">
            <v>N</v>
          </cell>
          <cell r="G9" t="str">
            <v>WBRI</v>
          </cell>
          <cell r="H9" t="str">
            <v>No</v>
          </cell>
          <cell r="I9" t="str">
            <v>No</v>
          </cell>
          <cell r="J9" t="str">
            <v>No</v>
          </cell>
          <cell r="K9" t="str">
            <v>No</v>
          </cell>
          <cell r="L9" t="str">
            <v>12</v>
          </cell>
          <cell r="M9" t="str">
            <v>Picardy</v>
          </cell>
          <cell r="N9" t="str">
            <v>No</v>
          </cell>
        </row>
        <row r="10">
          <cell r="A10">
            <v>152713</v>
          </cell>
          <cell r="B10" t="str">
            <v>Iteoluwa</v>
          </cell>
          <cell r="C10" t="str">
            <v>Adedayo-Sogade</v>
          </cell>
          <cell r="D10" t="str">
            <v>11ZI</v>
          </cell>
          <cell r="E10" t="str">
            <v>F</v>
          </cell>
          <cell r="F10" t="str">
            <v>N</v>
          </cell>
          <cell r="G10" t="str">
            <v>MBOE</v>
          </cell>
          <cell r="H10" t="str">
            <v>No</v>
          </cell>
          <cell r="I10" t="str">
            <v>No</v>
          </cell>
          <cell r="J10" t="str">
            <v>No</v>
          </cell>
          <cell r="K10" t="str">
            <v>No</v>
          </cell>
          <cell r="L10" t="str">
            <v>11</v>
          </cell>
          <cell r="M10" t="str">
            <v>Compiegne</v>
          </cell>
          <cell r="N10" t="str">
            <v>No</v>
          </cell>
        </row>
        <row r="11">
          <cell r="A11">
            <v>160018</v>
          </cell>
          <cell r="B11" t="str">
            <v>Christopher</v>
          </cell>
          <cell r="C11" t="str">
            <v>Adedoyin</v>
          </cell>
          <cell r="D11" t="str">
            <v>7ET</v>
          </cell>
          <cell r="E11" t="str">
            <v>M</v>
          </cell>
          <cell r="F11" t="str">
            <v>K</v>
          </cell>
          <cell r="G11" t="str">
            <v>BAOF</v>
          </cell>
          <cell r="H11" t="str">
            <v>No</v>
          </cell>
          <cell r="I11" t="str">
            <v>No</v>
          </cell>
          <cell r="J11" t="str">
            <v>No</v>
          </cell>
          <cell r="K11" t="str">
            <v>No</v>
          </cell>
          <cell r="L11" t="str">
            <v>7</v>
          </cell>
          <cell r="M11" t="str">
            <v>Cuvilly</v>
          </cell>
          <cell r="N11" t="str">
            <v>No</v>
          </cell>
        </row>
        <row r="12">
          <cell r="A12">
            <v>150995</v>
          </cell>
          <cell r="B12" t="str">
            <v>Karen</v>
          </cell>
          <cell r="C12" t="str">
            <v>Adesina</v>
          </cell>
          <cell r="D12" t="str">
            <v>12ASA</v>
          </cell>
          <cell r="E12" t="str">
            <v>F</v>
          </cell>
          <cell r="F12" t="str">
            <v>N</v>
          </cell>
          <cell r="G12" t="str">
            <v>BAOF</v>
          </cell>
          <cell r="H12" t="str">
            <v>No</v>
          </cell>
          <cell r="I12" t="str">
            <v>No</v>
          </cell>
          <cell r="J12" t="str">
            <v>No</v>
          </cell>
          <cell r="K12" t="str">
            <v>No</v>
          </cell>
          <cell r="L12" t="str">
            <v>12</v>
          </cell>
          <cell r="M12" t="str">
            <v>Picardy</v>
          </cell>
          <cell r="N12" t="str">
            <v>No</v>
          </cell>
        </row>
        <row r="13">
          <cell r="A13">
            <v>152657</v>
          </cell>
          <cell r="B13" t="str">
            <v>Rapheal</v>
          </cell>
          <cell r="C13" t="str">
            <v>Adesina</v>
          </cell>
          <cell r="D13" t="str">
            <v>9MCO</v>
          </cell>
          <cell r="E13" t="str">
            <v>M</v>
          </cell>
          <cell r="F13" t="str">
            <v>N</v>
          </cell>
          <cell r="G13" t="str">
            <v>BAOF</v>
          </cell>
          <cell r="H13" t="str">
            <v>No</v>
          </cell>
          <cell r="I13" t="str">
            <v>No</v>
          </cell>
          <cell r="J13" t="str">
            <v>No</v>
          </cell>
          <cell r="K13" t="str">
            <v>No</v>
          </cell>
          <cell r="L13" t="str">
            <v>9</v>
          </cell>
          <cell r="M13" t="str">
            <v>Cuvilly</v>
          </cell>
          <cell r="N13" t="str">
            <v>No</v>
          </cell>
        </row>
        <row r="14">
          <cell r="A14">
            <v>151841</v>
          </cell>
          <cell r="B14" t="str">
            <v>Tunmise</v>
          </cell>
          <cell r="C14" t="str">
            <v>Adewale</v>
          </cell>
          <cell r="D14" t="str">
            <v>10JOS</v>
          </cell>
          <cell r="E14" t="str">
            <v>F</v>
          </cell>
          <cell r="F14" t="str">
            <v>N</v>
          </cell>
          <cell r="G14" t="str">
            <v>BAOF</v>
          </cell>
          <cell r="H14" t="str">
            <v>No</v>
          </cell>
          <cell r="I14" t="str">
            <v>No</v>
          </cell>
          <cell r="J14" t="str">
            <v>No</v>
          </cell>
          <cell r="K14" t="str">
            <v>No</v>
          </cell>
          <cell r="L14" t="str">
            <v>10</v>
          </cell>
          <cell r="M14" t="str">
            <v>Picardy</v>
          </cell>
          <cell r="N14" t="str">
            <v>No</v>
          </cell>
        </row>
        <row r="15">
          <cell r="A15">
            <v>150982</v>
          </cell>
          <cell r="B15" t="str">
            <v>Angel</v>
          </cell>
          <cell r="C15" t="str">
            <v>Adiele</v>
          </cell>
          <cell r="D15" t="str">
            <v>12ASA</v>
          </cell>
          <cell r="E15" t="str">
            <v>F</v>
          </cell>
          <cell r="F15" t="str">
            <v>N</v>
          </cell>
          <cell r="G15" t="str">
            <v>BAOF</v>
          </cell>
          <cell r="H15" t="str">
            <v>No</v>
          </cell>
          <cell r="I15" t="str">
            <v>No</v>
          </cell>
          <cell r="J15" t="str">
            <v>No</v>
          </cell>
          <cell r="K15" t="str">
            <v>No</v>
          </cell>
          <cell r="L15" t="str">
            <v>12</v>
          </cell>
          <cell r="M15" t="str">
            <v>St. Julie</v>
          </cell>
          <cell r="N15" t="str">
            <v>No</v>
          </cell>
        </row>
        <row r="16">
          <cell r="A16">
            <v>152603</v>
          </cell>
          <cell r="B16" t="str">
            <v>Michael</v>
          </cell>
          <cell r="C16" t="str">
            <v>Adiele</v>
          </cell>
          <cell r="D16" t="str">
            <v>9AWL</v>
          </cell>
          <cell r="E16" t="str">
            <v>M</v>
          </cell>
          <cell r="F16" t="str">
            <v>N</v>
          </cell>
          <cell r="G16" t="str">
            <v>BAOF</v>
          </cell>
          <cell r="H16" t="str">
            <v>Yes</v>
          </cell>
          <cell r="I16" t="str">
            <v>No</v>
          </cell>
          <cell r="J16" t="str">
            <v>Yes</v>
          </cell>
          <cell r="K16" t="str">
            <v>No</v>
          </cell>
          <cell r="L16" t="str">
            <v>9</v>
          </cell>
          <cell r="M16" t="str">
            <v>St. Julie</v>
          </cell>
          <cell r="N16" t="str">
            <v>No</v>
          </cell>
        </row>
        <row r="17">
          <cell r="A17">
            <v>150546</v>
          </cell>
          <cell r="B17" t="str">
            <v>Abel</v>
          </cell>
          <cell r="C17" t="str">
            <v>Adu</v>
          </cell>
          <cell r="D17" t="str">
            <v>13SDR</v>
          </cell>
          <cell r="E17" t="str">
            <v>M</v>
          </cell>
          <cell r="F17" t="str">
            <v>E</v>
          </cell>
          <cell r="G17" t="str">
            <v>BAOF</v>
          </cell>
          <cell r="H17" t="str">
            <v>Yes</v>
          </cell>
          <cell r="I17" t="str">
            <v>Yes</v>
          </cell>
          <cell r="J17" t="str">
            <v>No</v>
          </cell>
          <cell r="K17" t="str">
            <v>No</v>
          </cell>
          <cell r="L17" t="str">
            <v>13</v>
          </cell>
          <cell r="M17" t="str">
            <v>Picardy</v>
          </cell>
          <cell r="N17" t="str">
            <v>No</v>
          </cell>
        </row>
        <row r="18">
          <cell r="A18">
            <v>151734</v>
          </cell>
          <cell r="B18" t="str">
            <v>Andrew</v>
          </cell>
          <cell r="C18" t="str">
            <v>Affoh</v>
          </cell>
          <cell r="D18" t="str">
            <v>11KKN</v>
          </cell>
          <cell r="E18" t="str">
            <v>M</v>
          </cell>
          <cell r="F18" t="str">
            <v>N</v>
          </cell>
          <cell r="G18" t="str">
            <v>BAOF</v>
          </cell>
          <cell r="H18" t="str">
            <v>No</v>
          </cell>
          <cell r="I18" t="str">
            <v>No</v>
          </cell>
          <cell r="J18" t="str">
            <v>No</v>
          </cell>
          <cell r="K18" t="str">
            <v>No</v>
          </cell>
          <cell r="L18" t="str">
            <v>11</v>
          </cell>
          <cell r="M18" t="str">
            <v>Cuvilly</v>
          </cell>
          <cell r="N18" t="str">
            <v>No</v>
          </cell>
        </row>
        <row r="19">
          <cell r="A19">
            <v>151735</v>
          </cell>
          <cell r="B19" t="str">
            <v>Anthony</v>
          </cell>
          <cell r="C19" t="str">
            <v>Affoh</v>
          </cell>
          <cell r="D19" t="str">
            <v>11KKN</v>
          </cell>
          <cell r="E19" t="str">
            <v>M</v>
          </cell>
          <cell r="F19" t="str">
            <v>N</v>
          </cell>
          <cell r="G19" t="str">
            <v>BAOF</v>
          </cell>
          <cell r="H19" t="str">
            <v>No</v>
          </cell>
          <cell r="I19" t="str">
            <v>No</v>
          </cell>
          <cell r="J19" t="str">
            <v>No</v>
          </cell>
          <cell r="K19" t="str">
            <v>No</v>
          </cell>
          <cell r="L19" t="str">
            <v>11</v>
          </cell>
          <cell r="M19" t="str">
            <v>Cuvilly</v>
          </cell>
          <cell r="N19" t="str">
            <v>No</v>
          </cell>
        </row>
        <row r="20">
          <cell r="A20">
            <v>160122</v>
          </cell>
          <cell r="B20" t="str">
            <v>Jewel</v>
          </cell>
          <cell r="C20" t="str">
            <v>Afolabi</v>
          </cell>
          <cell r="D20" t="str">
            <v>11SK</v>
          </cell>
          <cell r="E20" t="str">
            <v>F</v>
          </cell>
          <cell r="F20" t="str">
            <v>N</v>
          </cell>
          <cell r="G20" t="str">
            <v>BAFR</v>
          </cell>
          <cell r="H20" t="str">
            <v>Yes</v>
          </cell>
          <cell r="I20" t="str">
            <v>No</v>
          </cell>
          <cell r="J20" t="str">
            <v>Yes</v>
          </cell>
          <cell r="K20" t="str">
            <v>No</v>
          </cell>
          <cell r="L20" t="str">
            <v>11</v>
          </cell>
          <cell r="M20" t="str">
            <v>Cuvilly</v>
          </cell>
          <cell r="N20" t="str">
            <v>No</v>
          </cell>
        </row>
        <row r="21">
          <cell r="A21">
            <v>151953</v>
          </cell>
          <cell r="B21" t="str">
            <v>Deangelo</v>
          </cell>
          <cell r="C21" t="str">
            <v>Aguilar</v>
          </cell>
          <cell r="D21" t="str">
            <v>10RQ</v>
          </cell>
          <cell r="E21" t="str">
            <v>M</v>
          </cell>
          <cell r="F21" t="str">
            <v>N</v>
          </cell>
          <cell r="G21" t="str">
            <v>AOTH</v>
          </cell>
          <cell r="H21" t="str">
            <v>No</v>
          </cell>
          <cell r="I21" t="str">
            <v>No</v>
          </cell>
          <cell r="J21" t="str">
            <v>No</v>
          </cell>
          <cell r="K21" t="str">
            <v>No</v>
          </cell>
          <cell r="L21" t="str">
            <v>10</v>
          </cell>
          <cell r="M21" t="str">
            <v>St. Julie</v>
          </cell>
          <cell r="N21" t="str">
            <v>No</v>
          </cell>
        </row>
        <row r="22">
          <cell r="A22">
            <v>150880</v>
          </cell>
          <cell r="B22" t="str">
            <v>Melina</v>
          </cell>
          <cell r="C22" t="str">
            <v>Ahmadi</v>
          </cell>
          <cell r="D22" t="str">
            <v>12ASA</v>
          </cell>
          <cell r="E22" t="str">
            <v>F</v>
          </cell>
          <cell r="F22" t="str">
            <v>N</v>
          </cell>
          <cell r="G22" t="str">
            <v>OOEG</v>
          </cell>
          <cell r="H22" t="str">
            <v>No</v>
          </cell>
          <cell r="I22" t="str">
            <v>Yes</v>
          </cell>
          <cell r="J22" t="str">
            <v>No</v>
          </cell>
          <cell r="K22" t="str">
            <v>No</v>
          </cell>
          <cell r="L22" t="str">
            <v>12</v>
          </cell>
          <cell r="M22" t="str">
            <v>Cuvilly</v>
          </cell>
          <cell r="N22" t="str">
            <v>No</v>
          </cell>
        </row>
        <row r="23">
          <cell r="A23">
            <v>152924</v>
          </cell>
          <cell r="B23" t="str">
            <v>Aryana</v>
          </cell>
          <cell r="C23" t="str">
            <v>Ahmadi-Siahpoush</v>
          </cell>
          <cell r="D23" t="str">
            <v>8AR</v>
          </cell>
          <cell r="E23" t="str">
            <v>F</v>
          </cell>
          <cell r="F23" t="str">
            <v>N</v>
          </cell>
          <cell r="G23" t="str">
            <v>WBRI</v>
          </cell>
          <cell r="H23" t="str">
            <v>No</v>
          </cell>
          <cell r="I23" t="str">
            <v>Yes</v>
          </cell>
          <cell r="J23" t="str">
            <v>No</v>
          </cell>
          <cell r="K23" t="str">
            <v>No</v>
          </cell>
          <cell r="L23" t="str">
            <v>8</v>
          </cell>
          <cell r="M23" t="str">
            <v>St. Julie</v>
          </cell>
          <cell r="N23" t="str">
            <v>No</v>
          </cell>
        </row>
        <row r="24">
          <cell r="A24">
            <v>160037</v>
          </cell>
          <cell r="B24" t="str">
            <v>Jubayil</v>
          </cell>
          <cell r="C24" t="str">
            <v>Ahmed</v>
          </cell>
          <cell r="D24" t="str">
            <v>12DHO</v>
          </cell>
          <cell r="E24" t="str">
            <v>M</v>
          </cell>
          <cell r="F24" t="str">
            <v>N</v>
          </cell>
          <cell r="G24" t="str">
            <v>ABAN</v>
          </cell>
          <cell r="H24" t="str">
            <v>Yes</v>
          </cell>
          <cell r="I24" t="str">
            <v>No</v>
          </cell>
          <cell r="J24" t="str">
            <v>No</v>
          </cell>
          <cell r="K24" t="str">
            <v>No</v>
          </cell>
          <cell r="L24" t="str">
            <v>12</v>
          </cell>
          <cell r="M24" t="str">
            <v>Compiegne</v>
          </cell>
          <cell r="N24" t="str">
            <v>No</v>
          </cell>
        </row>
        <row r="25">
          <cell r="A25">
            <v>152659</v>
          </cell>
          <cell r="B25" t="str">
            <v>Joshua</v>
          </cell>
          <cell r="C25" t="str">
            <v>Ainsworth</v>
          </cell>
          <cell r="D25" t="str">
            <v>9GN</v>
          </cell>
          <cell r="E25" t="str">
            <v>M</v>
          </cell>
          <cell r="F25" t="str">
            <v>N</v>
          </cell>
          <cell r="G25" t="str">
            <v>WBRI</v>
          </cell>
          <cell r="H25" t="str">
            <v>No</v>
          </cell>
          <cell r="I25" t="str">
            <v>No</v>
          </cell>
          <cell r="J25" t="str">
            <v>No</v>
          </cell>
          <cell r="K25" t="str">
            <v>No</v>
          </cell>
          <cell r="L25" t="str">
            <v>9</v>
          </cell>
          <cell r="M25" t="str">
            <v>Compiegne</v>
          </cell>
          <cell r="N25" t="str">
            <v>No</v>
          </cell>
        </row>
        <row r="26">
          <cell r="A26">
            <v>152517</v>
          </cell>
          <cell r="B26" t="str">
            <v>Ayomide</v>
          </cell>
          <cell r="C26" t="str">
            <v>Ajao</v>
          </cell>
          <cell r="D26" t="str">
            <v>9JQ</v>
          </cell>
          <cell r="E26" t="str">
            <v>F</v>
          </cell>
          <cell r="F26" t="str">
            <v>N</v>
          </cell>
          <cell r="G26" t="str">
            <v>BAOF</v>
          </cell>
          <cell r="H26" t="str">
            <v>No</v>
          </cell>
          <cell r="I26" t="str">
            <v>No</v>
          </cell>
          <cell r="J26" t="str">
            <v>No</v>
          </cell>
          <cell r="K26" t="str">
            <v>No</v>
          </cell>
          <cell r="L26" t="str">
            <v>9</v>
          </cell>
          <cell r="M26" t="str">
            <v>St. Julie</v>
          </cell>
          <cell r="N26" t="str">
            <v>No</v>
          </cell>
        </row>
        <row r="27">
          <cell r="A27">
            <v>152810</v>
          </cell>
          <cell r="B27" t="str">
            <v>Raphael</v>
          </cell>
          <cell r="C27" t="str">
            <v>Akanuwe</v>
          </cell>
          <cell r="D27" t="str">
            <v>8KC</v>
          </cell>
          <cell r="E27" t="str">
            <v>M</v>
          </cell>
          <cell r="F27" t="str">
            <v>N</v>
          </cell>
          <cell r="G27" t="str">
            <v>BAOF</v>
          </cell>
          <cell r="H27" t="str">
            <v>No</v>
          </cell>
          <cell r="I27" t="str">
            <v>No</v>
          </cell>
          <cell r="J27" t="str">
            <v>No</v>
          </cell>
          <cell r="K27" t="str">
            <v>No</v>
          </cell>
          <cell r="L27" t="str">
            <v>8</v>
          </cell>
          <cell r="M27" t="str">
            <v>St. Julie</v>
          </cell>
          <cell r="N27" t="str">
            <v>No</v>
          </cell>
        </row>
        <row r="28">
          <cell r="A28">
            <v>152549</v>
          </cell>
          <cell r="B28" t="str">
            <v>Amein</v>
          </cell>
          <cell r="C28" t="str">
            <v>Akele</v>
          </cell>
          <cell r="D28" t="str">
            <v>9JQ</v>
          </cell>
          <cell r="E28" t="str">
            <v>F</v>
          </cell>
          <cell r="F28" t="str">
            <v>N</v>
          </cell>
          <cell r="G28" t="str">
            <v>BAOF</v>
          </cell>
          <cell r="H28" t="str">
            <v>Yes</v>
          </cell>
          <cell r="I28" t="str">
            <v>Yes</v>
          </cell>
          <cell r="J28" t="str">
            <v>Yes</v>
          </cell>
          <cell r="K28" t="str">
            <v>No</v>
          </cell>
          <cell r="L28" t="str">
            <v>9</v>
          </cell>
          <cell r="M28" t="str">
            <v>St. Julie</v>
          </cell>
          <cell r="N28" t="str">
            <v>No</v>
          </cell>
        </row>
        <row r="29">
          <cell r="A29">
            <v>160020</v>
          </cell>
          <cell r="B29" t="str">
            <v>Adam</v>
          </cell>
          <cell r="C29" t="str">
            <v>Akele</v>
          </cell>
          <cell r="D29" t="str">
            <v>7LM</v>
          </cell>
          <cell r="E29" t="str">
            <v>M</v>
          </cell>
          <cell r="F29" t="str">
            <v>N</v>
          </cell>
          <cell r="G29" t="str">
            <v>BAOF</v>
          </cell>
          <cell r="H29" t="str">
            <v>Yes</v>
          </cell>
          <cell r="I29" t="str">
            <v>Yes</v>
          </cell>
          <cell r="J29" t="str">
            <v>Yes</v>
          </cell>
          <cell r="K29" t="str">
            <v>No</v>
          </cell>
          <cell r="L29" t="str">
            <v>7</v>
          </cell>
          <cell r="M29" t="str">
            <v>Cuvilly</v>
          </cell>
          <cell r="N29" t="str">
            <v>No</v>
          </cell>
        </row>
        <row r="30">
          <cell r="A30">
            <v>152678</v>
          </cell>
          <cell r="B30" t="str">
            <v>Ibrahim</v>
          </cell>
          <cell r="C30" t="str">
            <v>Akhtar</v>
          </cell>
          <cell r="D30" t="str">
            <v>9KB</v>
          </cell>
          <cell r="E30" t="str">
            <v>M</v>
          </cell>
          <cell r="F30" t="str">
            <v>N</v>
          </cell>
          <cell r="G30" t="str">
            <v>APKN</v>
          </cell>
          <cell r="H30" t="str">
            <v>No</v>
          </cell>
          <cell r="I30" t="str">
            <v>Yes</v>
          </cell>
          <cell r="J30" t="str">
            <v>No</v>
          </cell>
          <cell r="K30" t="str">
            <v>No</v>
          </cell>
          <cell r="L30" t="str">
            <v>9</v>
          </cell>
          <cell r="M30" t="str">
            <v>Cuvilly</v>
          </cell>
          <cell r="N30" t="str">
            <v>No</v>
          </cell>
        </row>
        <row r="31">
          <cell r="A31">
            <v>100340</v>
          </cell>
          <cell r="B31" t="str">
            <v>Maleeha</v>
          </cell>
          <cell r="C31" t="str">
            <v>Akhtar</v>
          </cell>
          <cell r="D31" t="str">
            <v>10ES</v>
          </cell>
          <cell r="E31" t="str">
            <v>F</v>
          </cell>
          <cell r="G31" t="str">
            <v>APKN</v>
          </cell>
          <cell r="H31" t="str">
            <v>Yes</v>
          </cell>
          <cell r="I31" t="str">
            <v>No</v>
          </cell>
          <cell r="J31" t="str">
            <v>Yes</v>
          </cell>
          <cell r="K31" t="str">
            <v>No</v>
          </cell>
          <cell r="L31" t="str">
            <v>10</v>
          </cell>
          <cell r="M31" t="str">
            <v>Cuvilly</v>
          </cell>
          <cell r="N31" t="str">
            <v>No</v>
          </cell>
        </row>
        <row r="32">
          <cell r="A32">
            <v>160012</v>
          </cell>
          <cell r="B32" t="str">
            <v>Elizabeth</v>
          </cell>
          <cell r="C32" t="str">
            <v>Akinboyewa</v>
          </cell>
          <cell r="D32" t="str">
            <v>11SK</v>
          </cell>
          <cell r="E32" t="str">
            <v>F</v>
          </cell>
          <cell r="F32" t="str">
            <v>N</v>
          </cell>
          <cell r="G32" t="str">
            <v>BOTH</v>
          </cell>
          <cell r="H32" t="str">
            <v>No</v>
          </cell>
          <cell r="I32" t="str">
            <v>No</v>
          </cell>
          <cell r="J32" t="str">
            <v>No</v>
          </cell>
          <cell r="K32" t="str">
            <v>No</v>
          </cell>
          <cell r="L32" t="str">
            <v>11</v>
          </cell>
          <cell r="M32" t="str">
            <v>Compiegne</v>
          </cell>
          <cell r="N32" t="str">
            <v>No</v>
          </cell>
        </row>
        <row r="33">
          <cell r="A33">
            <v>151839</v>
          </cell>
          <cell r="B33" t="str">
            <v>Haiqa</v>
          </cell>
          <cell r="C33" t="str">
            <v>Akram</v>
          </cell>
          <cell r="D33" t="str">
            <v>10EB</v>
          </cell>
          <cell r="E33" t="str">
            <v>F</v>
          </cell>
          <cell r="F33" t="str">
            <v>N</v>
          </cell>
          <cell r="G33" t="str">
            <v>APKN</v>
          </cell>
          <cell r="H33" t="str">
            <v>No</v>
          </cell>
          <cell r="I33" t="str">
            <v>No</v>
          </cell>
          <cell r="J33" t="str">
            <v>No</v>
          </cell>
          <cell r="K33" t="str">
            <v>No</v>
          </cell>
          <cell r="L33" t="str">
            <v>10</v>
          </cell>
          <cell r="M33" t="str">
            <v>Cuvilly</v>
          </cell>
          <cell r="N33" t="str">
            <v>No</v>
          </cell>
        </row>
        <row r="34">
          <cell r="A34">
            <v>152185</v>
          </cell>
          <cell r="B34" t="str">
            <v>Javed</v>
          </cell>
          <cell r="C34" t="str">
            <v>Akram</v>
          </cell>
          <cell r="D34" t="str">
            <v>13FG</v>
          </cell>
          <cell r="E34" t="str">
            <v>M</v>
          </cell>
          <cell r="F34" t="str">
            <v>N</v>
          </cell>
          <cell r="G34" t="str">
            <v>APKN</v>
          </cell>
          <cell r="H34" t="str">
            <v>No</v>
          </cell>
          <cell r="I34" t="str">
            <v>No</v>
          </cell>
          <cell r="J34" t="str">
            <v>No</v>
          </cell>
          <cell r="K34" t="str">
            <v>No</v>
          </cell>
          <cell r="L34" t="str">
            <v>13</v>
          </cell>
          <cell r="M34" t="str">
            <v>St. Julie</v>
          </cell>
          <cell r="N34" t="str">
            <v>No</v>
          </cell>
        </row>
        <row r="35">
          <cell r="A35">
            <v>151529</v>
          </cell>
          <cell r="B35" t="str">
            <v>Shakylla</v>
          </cell>
          <cell r="C35" t="str">
            <v>Akunda</v>
          </cell>
          <cell r="D35" t="str">
            <v>11EGQ</v>
          </cell>
          <cell r="E35" t="str">
            <v>F</v>
          </cell>
          <cell r="F35" t="str">
            <v>N</v>
          </cell>
          <cell r="G35" t="str">
            <v>MBOE</v>
          </cell>
          <cell r="H35" t="str">
            <v>Yes</v>
          </cell>
          <cell r="I35" t="str">
            <v>No</v>
          </cell>
          <cell r="J35" t="str">
            <v>Yes</v>
          </cell>
          <cell r="K35" t="str">
            <v>No</v>
          </cell>
          <cell r="L35" t="str">
            <v>11</v>
          </cell>
          <cell r="M35" t="str">
            <v>Picardy</v>
          </cell>
          <cell r="N35" t="str">
            <v>No</v>
          </cell>
        </row>
        <row r="36">
          <cell r="A36">
            <v>152194</v>
          </cell>
          <cell r="B36" t="str">
            <v>Taghreed</v>
          </cell>
          <cell r="C36" t="str">
            <v>Albakeeri</v>
          </cell>
          <cell r="D36" t="str">
            <v>13SMC</v>
          </cell>
          <cell r="E36" t="str">
            <v>F</v>
          </cell>
          <cell r="F36" t="str">
            <v>N</v>
          </cell>
          <cell r="G36" t="str">
            <v>OYEM</v>
          </cell>
          <cell r="H36" t="str">
            <v>Yes</v>
          </cell>
          <cell r="I36" t="str">
            <v>Yes</v>
          </cell>
          <cell r="J36" t="str">
            <v>No</v>
          </cell>
          <cell r="K36" t="str">
            <v>No</v>
          </cell>
          <cell r="L36" t="str">
            <v>13</v>
          </cell>
          <cell r="M36" t="str">
            <v>St. Julie</v>
          </cell>
          <cell r="N36" t="str">
            <v>No</v>
          </cell>
        </row>
        <row r="37">
          <cell r="A37">
            <v>150830</v>
          </cell>
          <cell r="B37" t="str">
            <v>Lucas</v>
          </cell>
          <cell r="C37" t="str">
            <v>Alexander</v>
          </cell>
          <cell r="D37" t="str">
            <v>12ASA</v>
          </cell>
          <cell r="E37" t="str">
            <v>M</v>
          </cell>
          <cell r="F37" t="str">
            <v>N</v>
          </cell>
          <cell r="G37" t="str">
            <v>MWBC</v>
          </cell>
          <cell r="H37" t="str">
            <v>No</v>
          </cell>
          <cell r="I37" t="str">
            <v>No</v>
          </cell>
          <cell r="J37" t="str">
            <v>No</v>
          </cell>
          <cell r="K37" t="str">
            <v>No</v>
          </cell>
          <cell r="L37" t="str">
            <v>12</v>
          </cell>
          <cell r="M37" t="str">
            <v>St. Julie</v>
          </cell>
          <cell r="N37" t="str">
            <v>No</v>
          </cell>
        </row>
        <row r="38">
          <cell r="A38">
            <v>150870</v>
          </cell>
          <cell r="B38" t="str">
            <v>Arianne</v>
          </cell>
          <cell r="C38" t="str">
            <v>Alfonso</v>
          </cell>
          <cell r="D38" t="str">
            <v>12ASA</v>
          </cell>
          <cell r="E38" t="str">
            <v>F</v>
          </cell>
          <cell r="F38" t="str">
            <v>N</v>
          </cell>
          <cell r="G38" t="str">
            <v>AOTH</v>
          </cell>
          <cell r="H38" t="str">
            <v>No</v>
          </cell>
          <cell r="I38" t="str">
            <v>Yes</v>
          </cell>
          <cell r="J38" t="str">
            <v>No</v>
          </cell>
          <cell r="K38" t="str">
            <v>No</v>
          </cell>
          <cell r="L38" t="str">
            <v>12</v>
          </cell>
          <cell r="M38" t="str">
            <v>Compiegne</v>
          </cell>
          <cell r="N38" t="str">
            <v>No</v>
          </cell>
        </row>
        <row r="39">
          <cell r="A39">
            <v>151930</v>
          </cell>
          <cell r="B39" t="str">
            <v>Aimen</v>
          </cell>
          <cell r="C39" t="str">
            <v>Ali</v>
          </cell>
          <cell r="D39" t="str">
            <v>10CM</v>
          </cell>
          <cell r="E39" t="str">
            <v>F</v>
          </cell>
          <cell r="F39" t="str">
            <v>N</v>
          </cell>
          <cell r="G39" t="str">
            <v>APKN</v>
          </cell>
          <cell r="H39" t="str">
            <v>No</v>
          </cell>
          <cell r="I39" t="str">
            <v>No</v>
          </cell>
          <cell r="J39" t="str">
            <v>No</v>
          </cell>
          <cell r="K39" t="str">
            <v>No</v>
          </cell>
          <cell r="L39" t="str">
            <v>10</v>
          </cell>
          <cell r="M39" t="str">
            <v>Compiegne</v>
          </cell>
          <cell r="N39" t="str">
            <v>No</v>
          </cell>
        </row>
        <row r="40">
          <cell r="A40">
            <v>152719</v>
          </cell>
          <cell r="B40" t="str">
            <v>Amree</v>
          </cell>
          <cell r="C40" t="str">
            <v>Ali</v>
          </cell>
          <cell r="D40" t="str">
            <v>11KKN</v>
          </cell>
          <cell r="E40" t="str">
            <v>F</v>
          </cell>
          <cell r="F40" t="str">
            <v>N</v>
          </cell>
          <cell r="G40" t="str">
            <v>APKN</v>
          </cell>
          <cell r="H40" t="str">
            <v>Yes</v>
          </cell>
          <cell r="I40" t="str">
            <v>Yes</v>
          </cell>
          <cell r="J40" t="str">
            <v>Yes</v>
          </cell>
          <cell r="K40" t="str">
            <v>No</v>
          </cell>
          <cell r="L40" t="str">
            <v>11</v>
          </cell>
          <cell r="M40" t="str">
            <v>Picardy</v>
          </cell>
          <cell r="N40" t="str">
            <v>No</v>
          </cell>
        </row>
        <row r="41">
          <cell r="A41">
            <v>160022</v>
          </cell>
          <cell r="B41" t="str">
            <v>Hafsa</v>
          </cell>
          <cell r="C41" t="str">
            <v>Ali</v>
          </cell>
          <cell r="D41" t="str">
            <v>7WD</v>
          </cell>
          <cell r="E41" t="str">
            <v>F</v>
          </cell>
          <cell r="F41" t="str">
            <v>N</v>
          </cell>
          <cell r="G41" t="str">
            <v>APKN</v>
          </cell>
          <cell r="H41" t="str">
            <v>No</v>
          </cell>
          <cell r="I41" t="str">
            <v>Yes</v>
          </cell>
          <cell r="J41" t="str">
            <v>No</v>
          </cell>
          <cell r="K41" t="str">
            <v>No</v>
          </cell>
          <cell r="L41" t="str">
            <v>7</v>
          </cell>
          <cell r="M41" t="str">
            <v>Picardy</v>
          </cell>
          <cell r="N41" t="str">
            <v>No</v>
          </cell>
        </row>
        <row r="42">
          <cell r="A42">
            <v>160038</v>
          </cell>
          <cell r="B42" t="str">
            <v>Tania</v>
          </cell>
          <cell r="C42" t="str">
            <v>Ali</v>
          </cell>
          <cell r="D42" t="str">
            <v>12DHO</v>
          </cell>
          <cell r="E42" t="str">
            <v>F</v>
          </cell>
          <cell r="F42" t="str">
            <v>N</v>
          </cell>
          <cell r="G42" t="str">
            <v>MAOE</v>
          </cell>
          <cell r="H42" t="str">
            <v>No</v>
          </cell>
          <cell r="I42" t="str">
            <v>Yes</v>
          </cell>
          <cell r="J42" t="str">
            <v>No</v>
          </cell>
          <cell r="K42" t="str">
            <v>No</v>
          </cell>
          <cell r="L42" t="str">
            <v>12</v>
          </cell>
          <cell r="M42" t="str">
            <v>Picardy</v>
          </cell>
          <cell r="N42" t="str">
            <v>No</v>
          </cell>
        </row>
        <row r="43">
          <cell r="A43">
            <v>151773</v>
          </cell>
          <cell r="B43" t="str">
            <v>Archie</v>
          </cell>
          <cell r="C43" t="str">
            <v>Allen</v>
          </cell>
          <cell r="D43" t="str">
            <v>10CS</v>
          </cell>
          <cell r="E43" t="str">
            <v>M</v>
          </cell>
          <cell r="F43" t="str">
            <v>N</v>
          </cell>
          <cell r="G43" t="str">
            <v>WBRI</v>
          </cell>
          <cell r="H43" t="str">
            <v>No</v>
          </cell>
          <cell r="I43" t="str">
            <v>No</v>
          </cell>
          <cell r="J43" t="str">
            <v>No</v>
          </cell>
          <cell r="K43" t="str">
            <v>No</v>
          </cell>
          <cell r="L43" t="str">
            <v>10</v>
          </cell>
          <cell r="M43" t="str">
            <v>Picardy</v>
          </cell>
          <cell r="N43" t="str">
            <v>No</v>
          </cell>
        </row>
        <row r="44">
          <cell r="A44">
            <v>152099</v>
          </cell>
          <cell r="B44" t="str">
            <v>Elizabeth</v>
          </cell>
          <cell r="C44" t="str">
            <v>Allen</v>
          </cell>
          <cell r="D44" t="str">
            <v>13SDR</v>
          </cell>
          <cell r="E44" t="str">
            <v>F</v>
          </cell>
          <cell r="F44" t="str">
            <v>N</v>
          </cell>
          <cell r="G44" t="str">
            <v>WBRI</v>
          </cell>
          <cell r="H44" t="str">
            <v>No</v>
          </cell>
          <cell r="I44" t="str">
            <v>No</v>
          </cell>
          <cell r="J44" t="str">
            <v>No</v>
          </cell>
          <cell r="K44" t="str">
            <v>No</v>
          </cell>
          <cell r="L44" t="str">
            <v>13</v>
          </cell>
          <cell r="M44" t="str">
            <v>St. Julie</v>
          </cell>
          <cell r="N44" t="str">
            <v>No</v>
          </cell>
        </row>
        <row r="45">
          <cell r="A45">
            <v>152847</v>
          </cell>
          <cell r="B45" t="str">
            <v>Elyse</v>
          </cell>
          <cell r="C45" t="str">
            <v>Allen</v>
          </cell>
          <cell r="D45" t="str">
            <v>8KC</v>
          </cell>
          <cell r="E45" t="str">
            <v>F</v>
          </cell>
          <cell r="F45" t="str">
            <v>N</v>
          </cell>
          <cell r="G45" t="str">
            <v>WBRI</v>
          </cell>
          <cell r="H45" t="str">
            <v>No</v>
          </cell>
          <cell r="I45" t="str">
            <v>No</v>
          </cell>
          <cell r="J45" t="str">
            <v>No</v>
          </cell>
          <cell r="K45" t="str">
            <v>No</v>
          </cell>
          <cell r="L45" t="str">
            <v>8</v>
          </cell>
          <cell r="M45" t="str">
            <v>St. Julie</v>
          </cell>
          <cell r="N45" t="str">
            <v>No</v>
          </cell>
        </row>
        <row r="46">
          <cell r="A46">
            <v>152799</v>
          </cell>
          <cell r="B46" t="str">
            <v>Emily</v>
          </cell>
          <cell r="C46" t="str">
            <v>Allen</v>
          </cell>
          <cell r="D46" t="str">
            <v>8KC</v>
          </cell>
          <cell r="E46" t="str">
            <v>F</v>
          </cell>
          <cell r="F46" t="str">
            <v>N</v>
          </cell>
          <cell r="G46" t="str">
            <v>WBRI</v>
          </cell>
          <cell r="H46" t="str">
            <v>No</v>
          </cell>
          <cell r="I46" t="str">
            <v>No</v>
          </cell>
          <cell r="J46" t="str">
            <v>No</v>
          </cell>
          <cell r="K46" t="str">
            <v>No</v>
          </cell>
          <cell r="L46" t="str">
            <v>8</v>
          </cell>
          <cell r="M46" t="str">
            <v>St. Julie</v>
          </cell>
          <cell r="N46" t="str">
            <v>No</v>
          </cell>
        </row>
        <row r="47">
          <cell r="A47">
            <v>151642</v>
          </cell>
          <cell r="B47" t="str">
            <v>Sofia</v>
          </cell>
          <cell r="C47" t="str">
            <v>Allen</v>
          </cell>
          <cell r="D47" t="str">
            <v>11SPI</v>
          </cell>
          <cell r="E47" t="str">
            <v>F</v>
          </cell>
          <cell r="F47" t="str">
            <v>N</v>
          </cell>
          <cell r="G47" t="str">
            <v>WBRI</v>
          </cell>
          <cell r="H47" t="str">
            <v>No</v>
          </cell>
          <cell r="I47" t="str">
            <v>No</v>
          </cell>
          <cell r="J47" t="str">
            <v>No</v>
          </cell>
          <cell r="K47" t="str">
            <v>No</v>
          </cell>
          <cell r="L47" t="str">
            <v>11</v>
          </cell>
          <cell r="M47" t="str">
            <v>St. Julie</v>
          </cell>
          <cell r="N47" t="str">
            <v>No</v>
          </cell>
        </row>
        <row r="48">
          <cell r="A48">
            <v>152853</v>
          </cell>
          <cell r="B48" t="str">
            <v>Dara</v>
          </cell>
          <cell r="C48" t="str">
            <v>Aloba</v>
          </cell>
          <cell r="D48" t="str">
            <v>8JJ</v>
          </cell>
          <cell r="E48" t="str">
            <v>F</v>
          </cell>
          <cell r="F48" t="str">
            <v>N</v>
          </cell>
          <cell r="G48" t="str">
            <v>BAOF</v>
          </cell>
          <cell r="H48" t="str">
            <v>No</v>
          </cell>
          <cell r="I48" t="str">
            <v>No</v>
          </cell>
          <cell r="J48" t="str">
            <v>No</v>
          </cell>
          <cell r="K48" t="str">
            <v>No</v>
          </cell>
          <cell r="L48" t="str">
            <v>8</v>
          </cell>
          <cell r="N48" t="str">
            <v>No</v>
          </cell>
        </row>
        <row r="49">
          <cell r="A49">
            <v>152515</v>
          </cell>
          <cell r="B49" t="str">
            <v>Michael</v>
          </cell>
          <cell r="C49" t="str">
            <v>Alsaffar</v>
          </cell>
          <cell r="D49" t="str">
            <v>9GR</v>
          </cell>
          <cell r="E49" t="str">
            <v>M</v>
          </cell>
          <cell r="F49" t="str">
            <v>N</v>
          </cell>
          <cell r="G49" t="str">
            <v>AOTH</v>
          </cell>
          <cell r="H49" t="str">
            <v>No</v>
          </cell>
          <cell r="I49" t="str">
            <v>Yes</v>
          </cell>
          <cell r="J49" t="str">
            <v>No</v>
          </cell>
          <cell r="K49" t="str">
            <v>No</v>
          </cell>
          <cell r="L49" t="str">
            <v>9</v>
          </cell>
          <cell r="M49" t="str">
            <v>Picardy</v>
          </cell>
          <cell r="N49" t="str">
            <v>No</v>
          </cell>
        </row>
        <row r="50">
          <cell r="A50">
            <v>160044</v>
          </cell>
          <cell r="B50" t="str">
            <v>Matias</v>
          </cell>
          <cell r="C50" t="str">
            <v>Alsaffar</v>
          </cell>
          <cell r="D50" t="str">
            <v>7YP</v>
          </cell>
          <cell r="E50" t="str">
            <v>M</v>
          </cell>
          <cell r="F50" t="str">
            <v>N</v>
          </cell>
          <cell r="G50" t="str">
            <v>AOTH</v>
          </cell>
          <cell r="H50" t="str">
            <v>No</v>
          </cell>
          <cell r="I50" t="str">
            <v>Yes</v>
          </cell>
          <cell r="J50" t="str">
            <v>No</v>
          </cell>
          <cell r="K50" t="str">
            <v>No</v>
          </cell>
          <cell r="L50" t="str">
            <v>7</v>
          </cell>
          <cell r="M50" t="str">
            <v>Compiegne</v>
          </cell>
          <cell r="N50" t="str">
            <v>No</v>
          </cell>
        </row>
        <row r="51">
          <cell r="A51">
            <v>151537</v>
          </cell>
          <cell r="B51" t="str">
            <v>James</v>
          </cell>
          <cell r="C51" t="str">
            <v>Alyas</v>
          </cell>
          <cell r="D51" t="str">
            <v>11SK</v>
          </cell>
          <cell r="E51" t="str">
            <v>M</v>
          </cell>
          <cell r="F51" t="str">
            <v>N</v>
          </cell>
          <cell r="G51" t="str">
            <v>AOTH</v>
          </cell>
          <cell r="H51" t="str">
            <v>No</v>
          </cell>
          <cell r="I51" t="str">
            <v>No</v>
          </cell>
          <cell r="J51" t="str">
            <v>No</v>
          </cell>
          <cell r="K51" t="str">
            <v>No</v>
          </cell>
          <cell r="L51" t="str">
            <v>11</v>
          </cell>
          <cell r="M51" t="str">
            <v>Compiegne</v>
          </cell>
          <cell r="N51" t="str">
            <v>No</v>
          </cell>
        </row>
        <row r="52">
          <cell r="A52">
            <v>151792</v>
          </cell>
          <cell r="B52" t="str">
            <v>Lulyana</v>
          </cell>
          <cell r="C52" t="str">
            <v>Amanuel</v>
          </cell>
          <cell r="D52" t="str">
            <v>10PL</v>
          </cell>
          <cell r="E52" t="str">
            <v>F</v>
          </cell>
          <cell r="F52" t="str">
            <v>N</v>
          </cell>
          <cell r="G52" t="str">
            <v>BAOF</v>
          </cell>
          <cell r="H52" t="str">
            <v>Yes</v>
          </cell>
          <cell r="I52" t="str">
            <v>No</v>
          </cell>
          <cell r="J52" t="str">
            <v>Yes</v>
          </cell>
          <cell r="K52" t="str">
            <v>No</v>
          </cell>
          <cell r="L52" t="str">
            <v>10</v>
          </cell>
          <cell r="M52" t="str">
            <v>St. Julie</v>
          </cell>
          <cell r="N52" t="str">
            <v>No</v>
          </cell>
        </row>
        <row r="53">
          <cell r="A53">
            <v>151591</v>
          </cell>
          <cell r="B53" t="str">
            <v>Brandon</v>
          </cell>
          <cell r="C53" t="str">
            <v>Amboe</v>
          </cell>
          <cell r="D53" t="str">
            <v>11ZI</v>
          </cell>
          <cell r="E53" t="str">
            <v>M</v>
          </cell>
          <cell r="F53" t="str">
            <v>N</v>
          </cell>
          <cell r="G53" t="str">
            <v>BAOF</v>
          </cell>
          <cell r="H53" t="str">
            <v>No</v>
          </cell>
          <cell r="I53" t="str">
            <v>No</v>
          </cell>
          <cell r="J53" t="str">
            <v>No</v>
          </cell>
          <cell r="K53" t="str">
            <v>No</v>
          </cell>
          <cell r="L53" t="str">
            <v>11</v>
          </cell>
          <cell r="M53" t="str">
            <v>St. Julie</v>
          </cell>
          <cell r="N53" t="str">
            <v>No</v>
          </cell>
        </row>
        <row r="54">
          <cell r="A54">
            <v>152923</v>
          </cell>
          <cell r="B54" t="str">
            <v>Jean</v>
          </cell>
          <cell r="C54" t="str">
            <v>Amboe-Frou</v>
          </cell>
          <cell r="D54" t="str">
            <v>8KC</v>
          </cell>
          <cell r="E54" t="str">
            <v>M</v>
          </cell>
          <cell r="F54" t="str">
            <v>N</v>
          </cell>
          <cell r="G54" t="str">
            <v>BAOF</v>
          </cell>
          <cell r="H54" t="str">
            <v>No</v>
          </cell>
          <cell r="I54" t="str">
            <v>No</v>
          </cell>
          <cell r="J54" t="str">
            <v>No</v>
          </cell>
          <cell r="K54" t="str">
            <v>No</v>
          </cell>
          <cell r="L54" t="str">
            <v>8</v>
          </cell>
          <cell r="M54" t="str">
            <v>St. Julie</v>
          </cell>
          <cell r="N54" t="str">
            <v>No</v>
          </cell>
        </row>
        <row r="55">
          <cell r="A55">
            <v>151630</v>
          </cell>
          <cell r="B55" t="str">
            <v>Elijah</v>
          </cell>
          <cell r="C55" t="str">
            <v>Amer</v>
          </cell>
          <cell r="D55" t="str">
            <v>11SDA</v>
          </cell>
          <cell r="E55" t="str">
            <v>M</v>
          </cell>
          <cell r="F55" t="str">
            <v>N</v>
          </cell>
          <cell r="G55" t="str">
            <v>APKN</v>
          </cell>
          <cell r="H55" t="str">
            <v>No</v>
          </cell>
          <cell r="I55" t="str">
            <v>Yes</v>
          </cell>
          <cell r="J55" t="str">
            <v>No</v>
          </cell>
          <cell r="K55" t="str">
            <v>No</v>
          </cell>
          <cell r="L55" t="str">
            <v>11</v>
          </cell>
          <cell r="M55" t="str">
            <v>Cuvilly</v>
          </cell>
          <cell r="N55" t="str">
            <v>No</v>
          </cell>
        </row>
        <row r="56">
          <cell r="A56">
            <v>152753</v>
          </cell>
          <cell r="B56" t="str">
            <v>Amara</v>
          </cell>
          <cell r="C56" t="str">
            <v>Amoah</v>
          </cell>
          <cell r="D56" t="str">
            <v>8PH</v>
          </cell>
          <cell r="E56" t="str">
            <v>F</v>
          </cell>
          <cell r="F56" t="str">
            <v>N</v>
          </cell>
          <cell r="G56" t="str">
            <v>BAOF</v>
          </cell>
          <cell r="H56" t="str">
            <v>Yes</v>
          </cell>
          <cell r="I56" t="str">
            <v>Yes</v>
          </cell>
          <cell r="J56" t="str">
            <v>Yes</v>
          </cell>
          <cell r="K56" t="str">
            <v>No</v>
          </cell>
          <cell r="L56" t="str">
            <v>8</v>
          </cell>
          <cell r="M56" t="str">
            <v>Cuvilly</v>
          </cell>
          <cell r="N56" t="str">
            <v>No</v>
          </cell>
        </row>
        <row r="57">
          <cell r="A57">
            <v>150811</v>
          </cell>
          <cell r="B57" t="str">
            <v>Christian</v>
          </cell>
          <cell r="C57" t="str">
            <v>Ampon</v>
          </cell>
          <cell r="D57" t="str">
            <v>12ASA</v>
          </cell>
          <cell r="E57" t="str">
            <v>M</v>
          </cell>
          <cell r="F57" t="str">
            <v>N</v>
          </cell>
          <cell r="G57" t="str">
            <v>AOTH</v>
          </cell>
          <cell r="H57" t="str">
            <v>No</v>
          </cell>
          <cell r="I57" t="str">
            <v>Yes</v>
          </cell>
          <cell r="J57" t="str">
            <v>No</v>
          </cell>
          <cell r="K57" t="str">
            <v>No</v>
          </cell>
          <cell r="L57" t="str">
            <v>12</v>
          </cell>
          <cell r="M57" t="str">
            <v>St. Julie</v>
          </cell>
          <cell r="N57" t="str">
            <v>No</v>
          </cell>
        </row>
        <row r="58">
          <cell r="A58">
            <v>151629</v>
          </cell>
          <cell r="B58" t="str">
            <v>Leo</v>
          </cell>
          <cell r="C58" t="str">
            <v>Anderson</v>
          </cell>
          <cell r="D58" t="str">
            <v>11WE</v>
          </cell>
          <cell r="E58" t="str">
            <v>M</v>
          </cell>
          <cell r="F58" t="str">
            <v>N</v>
          </cell>
          <cell r="G58" t="str">
            <v>WBRI</v>
          </cell>
          <cell r="H58" t="str">
            <v>No</v>
          </cell>
          <cell r="I58" t="str">
            <v>No</v>
          </cell>
          <cell r="J58" t="str">
            <v>No</v>
          </cell>
          <cell r="K58" t="str">
            <v>No</v>
          </cell>
          <cell r="L58" t="str">
            <v>11</v>
          </cell>
          <cell r="M58" t="str">
            <v>Compiegne</v>
          </cell>
          <cell r="N58" t="str">
            <v>No</v>
          </cell>
        </row>
        <row r="59">
          <cell r="A59">
            <v>152531</v>
          </cell>
          <cell r="B59" t="str">
            <v>Poppie</v>
          </cell>
          <cell r="C59" t="str">
            <v>Andrews</v>
          </cell>
          <cell r="D59" t="str">
            <v>9GR</v>
          </cell>
          <cell r="E59" t="str">
            <v>F</v>
          </cell>
          <cell r="F59" t="str">
            <v>N</v>
          </cell>
          <cell r="G59" t="str">
            <v>WBRI</v>
          </cell>
          <cell r="H59" t="str">
            <v>No</v>
          </cell>
          <cell r="I59" t="str">
            <v>No</v>
          </cell>
          <cell r="J59" t="str">
            <v>No</v>
          </cell>
          <cell r="K59" t="str">
            <v>No</v>
          </cell>
          <cell r="L59" t="str">
            <v>9</v>
          </cell>
          <cell r="M59" t="str">
            <v>Compiegne</v>
          </cell>
          <cell r="N59" t="str">
            <v>No</v>
          </cell>
        </row>
        <row r="60">
          <cell r="A60">
            <v>150862</v>
          </cell>
          <cell r="B60" t="str">
            <v>Gracie</v>
          </cell>
          <cell r="C60" t="str">
            <v>Antcliffe</v>
          </cell>
          <cell r="D60" t="str">
            <v>11MW</v>
          </cell>
          <cell r="E60" t="str">
            <v>F</v>
          </cell>
          <cell r="F60" t="str">
            <v>N</v>
          </cell>
          <cell r="G60" t="str">
            <v>WBRI</v>
          </cell>
          <cell r="H60" t="str">
            <v>No</v>
          </cell>
          <cell r="I60" t="str">
            <v>No</v>
          </cell>
          <cell r="J60" t="str">
            <v>No</v>
          </cell>
          <cell r="K60" t="str">
            <v>No</v>
          </cell>
          <cell r="L60" t="str">
            <v>11</v>
          </cell>
          <cell r="M60" t="str">
            <v>Compiegne</v>
          </cell>
          <cell r="N60" t="str">
            <v>No</v>
          </cell>
        </row>
        <row r="61">
          <cell r="A61">
            <v>150583</v>
          </cell>
          <cell r="B61" t="str">
            <v>Juwayria-Iman</v>
          </cell>
          <cell r="C61" t="str">
            <v>Anwar</v>
          </cell>
          <cell r="D61" t="str">
            <v>13SMC</v>
          </cell>
          <cell r="E61" t="str">
            <v>F</v>
          </cell>
          <cell r="F61" t="str">
            <v>N</v>
          </cell>
          <cell r="G61" t="str">
            <v>APKN</v>
          </cell>
          <cell r="H61" t="str">
            <v>No</v>
          </cell>
          <cell r="I61" t="str">
            <v>No</v>
          </cell>
          <cell r="J61" t="str">
            <v>No</v>
          </cell>
          <cell r="K61" t="str">
            <v>No</v>
          </cell>
          <cell r="L61" t="str">
            <v>13</v>
          </cell>
          <cell r="M61" t="str">
            <v>St. Julie</v>
          </cell>
          <cell r="N61" t="str">
            <v>Yes</v>
          </cell>
        </row>
        <row r="62">
          <cell r="A62">
            <v>151527</v>
          </cell>
          <cell r="B62" t="str">
            <v>Sara</v>
          </cell>
          <cell r="C62" t="str">
            <v>Anwar</v>
          </cell>
          <cell r="D62" t="str">
            <v>11KKN</v>
          </cell>
          <cell r="E62" t="str">
            <v>F</v>
          </cell>
          <cell r="F62" t="str">
            <v>N</v>
          </cell>
          <cell r="G62" t="str">
            <v>APKN</v>
          </cell>
          <cell r="H62" t="str">
            <v>No</v>
          </cell>
          <cell r="I62" t="str">
            <v>No</v>
          </cell>
          <cell r="J62" t="str">
            <v>No</v>
          </cell>
          <cell r="K62" t="str">
            <v>No</v>
          </cell>
          <cell r="L62" t="str">
            <v>11</v>
          </cell>
          <cell r="M62" t="str">
            <v>Cuvilly</v>
          </cell>
          <cell r="N62" t="str">
            <v>No</v>
          </cell>
        </row>
        <row r="63">
          <cell r="A63">
            <v>152199</v>
          </cell>
          <cell r="B63" t="str">
            <v>Tere</v>
          </cell>
          <cell r="C63" t="str">
            <v>Apeji</v>
          </cell>
          <cell r="D63" t="str">
            <v>13MPI</v>
          </cell>
          <cell r="E63" t="str">
            <v>M</v>
          </cell>
          <cell r="F63" t="str">
            <v>N</v>
          </cell>
          <cell r="G63" t="str">
            <v>BAFR</v>
          </cell>
          <cell r="H63" t="str">
            <v>No</v>
          </cell>
          <cell r="I63" t="str">
            <v>No</v>
          </cell>
          <cell r="J63" t="str">
            <v>No</v>
          </cell>
          <cell r="K63" t="str">
            <v>No</v>
          </cell>
          <cell r="L63" t="str">
            <v>13</v>
          </cell>
          <cell r="M63" t="str">
            <v>Compiegne</v>
          </cell>
          <cell r="N63" t="str">
            <v>No</v>
          </cell>
        </row>
        <row r="64">
          <cell r="A64">
            <v>160096</v>
          </cell>
          <cell r="B64" t="str">
            <v>Meerab</v>
          </cell>
          <cell r="C64" t="str">
            <v>Aqdas</v>
          </cell>
          <cell r="D64" t="str">
            <v>7AWH</v>
          </cell>
          <cell r="E64" t="str">
            <v>F</v>
          </cell>
          <cell r="F64" t="str">
            <v>N</v>
          </cell>
          <cell r="G64" t="str">
            <v>APKN</v>
          </cell>
          <cell r="H64" t="str">
            <v>No</v>
          </cell>
          <cell r="I64" t="str">
            <v>Yes</v>
          </cell>
          <cell r="J64" t="str">
            <v>No</v>
          </cell>
          <cell r="K64" t="str">
            <v>No</v>
          </cell>
          <cell r="L64" t="str">
            <v>7</v>
          </cell>
          <cell r="M64" t="str">
            <v>St. Julie</v>
          </cell>
          <cell r="N64" t="str">
            <v>No</v>
          </cell>
        </row>
        <row r="65">
          <cell r="A65">
            <v>152506</v>
          </cell>
          <cell r="B65" t="str">
            <v>Abriham</v>
          </cell>
          <cell r="C65" t="str">
            <v>Araya</v>
          </cell>
          <cell r="D65" t="str">
            <v>9GR</v>
          </cell>
          <cell r="E65" t="str">
            <v>M</v>
          </cell>
          <cell r="F65" t="str">
            <v>N</v>
          </cell>
          <cell r="G65" t="str">
            <v>BAOF</v>
          </cell>
          <cell r="H65" t="str">
            <v>Yes</v>
          </cell>
          <cell r="I65" t="str">
            <v>No</v>
          </cell>
          <cell r="J65" t="str">
            <v>Yes</v>
          </cell>
          <cell r="K65" t="str">
            <v>No</v>
          </cell>
          <cell r="L65" t="str">
            <v>9</v>
          </cell>
          <cell r="M65" t="str">
            <v>Compiegne</v>
          </cell>
          <cell r="N65" t="str">
            <v>No</v>
          </cell>
        </row>
        <row r="66">
          <cell r="A66">
            <v>150540</v>
          </cell>
          <cell r="B66" t="str">
            <v>Hannah</v>
          </cell>
          <cell r="C66" t="str">
            <v>Armstrong</v>
          </cell>
          <cell r="D66" t="str">
            <v>13FG</v>
          </cell>
          <cell r="E66" t="str">
            <v>F</v>
          </cell>
          <cell r="F66" t="str">
            <v>N</v>
          </cell>
          <cell r="G66" t="str">
            <v>WBRI</v>
          </cell>
          <cell r="H66" t="str">
            <v>No</v>
          </cell>
          <cell r="I66" t="str">
            <v>No</v>
          </cell>
          <cell r="J66" t="str">
            <v>No</v>
          </cell>
          <cell r="K66" t="str">
            <v>No</v>
          </cell>
          <cell r="L66" t="str">
            <v>13</v>
          </cell>
          <cell r="M66" t="str">
            <v>Picardy</v>
          </cell>
          <cell r="N66" t="str">
            <v>No</v>
          </cell>
        </row>
        <row r="67">
          <cell r="A67">
            <v>152581</v>
          </cell>
          <cell r="B67" t="str">
            <v>Sarah</v>
          </cell>
          <cell r="C67" t="str">
            <v>Armstrong</v>
          </cell>
          <cell r="D67" t="str">
            <v>9GR</v>
          </cell>
          <cell r="E67" t="str">
            <v>F</v>
          </cell>
          <cell r="F67" t="str">
            <v>N</v>
          </cell>
          <cell r="G67" t="str">
            <v>WBRI</v>
          </cell>
          <cell r="H67" t="str">
            <v>No</v>
          </cell>
          <cell r="I67" t="str">
            <v>No</v>
          </cell>
          <cell r="J67" t="str">
            <v>No</v>
          </cell>
          <cell r="K67" t="str">
            <v>No</v>
          </cell>
          <cell r="L67" t="str">
            <v>9</v>
          </cell>
          <cell r="M67" t="str">
            <v>Compiegne</v>
          </cell>
          <cell r="N67" t="str">
            <v>No</v>
          </cell>
        </row>
        <row r="68">
          <cell r="A68">
            <v>152208</v>
          </cell>
          <cell r="B68" t="str">
            <v>Aimee</v>
          </cell>
          <cell r="C68" t="str">
            <v>Asaba</v>
          </cell>
          <cell r="D68" t="str">
            <v>13BG</v>
          </cell>
          <cell r="E68" t="str">
            <v>F</v>
          </cell>
          <cell r="F68" t="str">
            <v>N</v>
          </cell>
          <cell r="G68" t="str">
            <v>MWBA</v>
          </cell>
          <cell r="H68" t="str">
            <v>No</v>
          </cell>
          <cell r="I68" t="str">
            <v>No</v>
          </cell>
          <cell r="J68" t="str">
            <v>No</v>
          </cell>
          <cell r="K68" t="str">
            <v>No</v>
          </cell>
          <cell r="L68" t="str">
            <v>13</v>
          </cell>
          <cell r="M68" t="str">
            <v>St. Julie</v>
          </cell>
          <cell r="N68" t="str">
            <v>No</v>
          </cell>
        </row>
        <row r="69">
          <cell r="A69">
            <v>150428</v>
          </cell>
          <cell r="B69" t="str">
            <v>Ifsah</v>
          </cell>
          <cell r="C69" t="str">
            <v>Asad</v>
          </cell>
          <cell r="D69" t="str">
            <v>13TS</v>
          </cell>
          <cell r="E69" t="str">
            <v>F</v>
          </cell>
          <cell r="F69" t="str">
            <v>N</v>
          </cell>
          <cell r="G69" t="str">
            <v>APKN</v>
          </cell>
          <cell r="H69" t="str">
            <v>No</v>
          </cell>
          <cell r="I69" t="str">
            <v>No</v>
          </cell>
          <cell r="J69" t="str">
            <v>No</v>
          </cell>
          <cell r="K69" t="str">
            <v>No</v>
          </cell>
          <cell r="L69" t="str">
            <v>13</v>
          </cell>
          <cell r="M69" t="str">
            <v>Picardy</v>
          </cell>
          <cell r="N69" t="str">
            <v>No</v>
          </cell>
        </row>
        <row r="70">
          <cell r="A70">
            <v>160109</v>
          </cell>
          <cell r="B70" t="str">
            <v>Armaan</v>
          </cell>
          <cell r="C70" t="str">
            <v>Asad</v>
          </cell>
          <cell r="D70" t="str">
            <v>7WD</v>
          </cell>
          <cell r="E70" t="str">
            <v>M</v>
          </cell>
          <cell r="F70" t="str">
            <v>N</v>
          </cell>
          <cell r="G70" t="str">
            <v>APKN</v>
          </cell>
          <cell r="H70" t="str">
            <v>No</v>
          </cell>
          <cell r="I70" t="str">
            <v>No</v>
          </cell>
          <cell r="J70" t="str">
            <v>No</v>
          </cell>
          <cell r="K70" t="str">
            <v>No</v>
          </cell>
          <cell r="L70" t="str">
            <v>7</v>
          </cell>
          <cell r="M70" t="str">
            <v>Picardy</v>
          </cell>
          <cell r="N70" t="str">
            <v>No</v>
          </cell>
        </row>
        <row r="71">
          <cell r="A71">
            <v>150507</v>
          </cell>
          <cell r="B71" t="str">
            <v>Stanley</v>
          </cell>
          <cell r="C71" t="str">
            <v>Asamoah-Boamah</v>
          </cell>
          <cell r="D71" t="str">
            <v>13LGI</v>
          </cell>
          <cell r="E71" t="str">
            <v>M</v>
          </cell>
          <cell r="F71" t="str">
            <v>N</v>
          </cell>
          <cell r="G71" t="str">
            <v>BAOF</v>
          </cell>
          <cell r="H71" t="str">
            <v>No</v>
          </cell>
          <cell r="I71" t="str">
            <v>No</v>
          </cell>
          <cell r="J71" t="str">
            <v>No</v>
          </cell>
          <cell r="K71" t="str">
            <v>No</v>
          </cell>
          <cell r="L71" t="str">
            <v>13</v>
          </cell>
          <cell r="M71" t="str">
            <v>St. Julie</v>
          </cell>
          <cell r="N71" t="str">
            <v>No</v>
          </cell>
        </row>
        <row r="72">
          <cell r="A72">
            <v>152667</v>
          </cell>
          <cell r="B72" t="str">
            <v>Emanuel</v>
          </cell>
          <cell r="C72" t="str">
            <v>Asefa</v>
          </cell>
          <cell r="D72" t="str">
            <v>9GR</v>
          </cell>
          <cell r="E72" t="str">
            <v>M</v>
          </cell>
          <cell r="F72" t="str">
            <v>N</v>
          </cell>
          <cell r="G72" t="str">
            <v>BAOF</v>
          </cell>
          <cell r="H72" t="str">
            <v>Yes</v>
          </cell>
          <cell r="I72" t="str">
            <v>No</v>
          </cell>
          <cell r="J72" t="str">
            <v>Yes</v>
          </cell>
          <cell r="K72" t="str">
            <v>No</v>
          </cell>
          <cell r="L72" t="str">
            <v>9</v>
          </cell>
          <cell r="M72" t="str">
            <v>Compiegne</v>
          </cell>
          <cell r="N72" t="str">
            <v>No</v>
          </cell>
        </row>
        <row r="73">
          <cell r="A73">
            <v>160132</v>
          </cell>
          <cell r="B73" t="str">
            <v>Joseph</v>
          </cell>
          <cell r="C73" t="str">
            <v>Ashforth-Billard</v>
          </cell>
          <cell r="D73" t="str">
            <v>7LM</v>
          </cell>
          <cell r="E73" t="str">
            <v>M</v>
          </cell>
          <cell r="F73" t="str">
            <v>E</v>
          </cell>
          <cell r="G73" t="str">
            <v>WBRI</v>
          </cell>
          <cell r="H73" t="str">
            <v>Yes</v>
          </cell>
          <cell r="I73" t="str">
            <v>No</v>
          </cell>
          <cell r="J73" t="str">
            <v>Yes</v>
          </cell>
          <cell r="K73" t="str">
            <v>No</v>
          </cell>
          <cell r="L73" t="str">
            <v>7</v>
          </cell>
          <cell r="M73" t="str">
            <v>Cuvilly</v>
          </cell>
          <cell r="N73" t="str">
            <v>No</v>
          </cell>
        </row>
        <row r="74">
          <cell r="A74">
            <v>160143</v>
          </cell>
          <cell r="B74" t="str">
            <v>Freddie</v>
          </cell>
          <cell r="C74" t="str">
            <v>Askew</v>
          </cell>
          <cell r="D74" t="str">
            <v>7AWH</v>
          </cell>
          <cell r="E74" t="str">
            <v>M</v>
          </cell>
          <cell r="F74" t="str">
            <v>E</v>
          </cell>
          <cell r="G74" t="str">
            <v>WBRI</v>
          </cell>
          <cell r="H74" t="str">
            <v>No</v>
          </cell>
          <cell r="I74" t="str">
            <v>No</v>
          </cell>
          <cell r="J74" t="str">
            <v>No</v>
          </cell>
          <cell r="K74" t="str">
            <v>No</v>
          </cell>
          <cell r="L74" t="str">
            <v>7</v>
          </cell>
          <cell r="M74" t="str">
            <v>St. Julie</v>
          </cell>
          <cell r="N74" t="str">
            <v>No</v>
          </cell>
        </row>
        <row r="75">
          <cell r="A75">
            <v>151638</v>
          </cell>
          <cell r="B75" t="str">
            <v>Sana</v>
          </cell>
          <cell r="C75" t="str">
            <v>Aslam</v>
          </cell>
          <cell r="D75" t="str">
            <v>11SK</v>
          </cell>
          <cell r="E75" t="str">
            <v>F</v>
          </cell>
          <cell r="F75" t="str">
            <v>N</v>
          </cell>
          <cell r="G75" t="str">
            <v>APKN</v>
          </cell>
          <cell r="H75" t="str">
            <v>No</v>
          </cell>
          <cell r="I75" t="str">
            <v>No</v>
          </cell>
          <cell r="J75" t="str">
            <v>No</v>
          </cell>
          <cell r="K75" t="str">
            <v>No</v>
          </cell>
          <cell r="L75" t="str">
            <v>11</v>
          </cell>
          <cell r="M75" t="str">
            <v>Compiegne</v>
          </cell>
          <cell r="N75" t="str">
            <v>No</v>
          </cell>
        </row>
        <row r="76">
          <cell r="A76">
            <v>160144</v>
          </cell>
          <cell r="B76" t="str">
            <v>Aadam</v>
          </cell>
          <cell r="C76" t="str">
            <v>Aslam</v>
          </cell>
          <cell r="D76" t="str">
            <v>7YP</v>
          </cell>
          <cell r="E76" t="str">
            <v>M</v>
          </cell>
          <cell r="F76" t="str">
            <v>N</v>
          </cell>
          <cell r="G76" t="str">
            <v>MWAO</v>
          </cell>
          <cell r="H76" t="str">
            <v>No</v>
          </cell>
          <cell r="I76" t="str">
            <v>No</v>
          </cell>
          <cell r="J76" t="str">
            <v>No</v>
          </cell>
          <cell r="K76" t="str">
            <v>No</v>
          </cell>
          <cell r="L76" t="str">
            <v>7</v>
          </cell>
          <cell r="M76" t="str">
            <v>Compiegne</v>
          </cell>
          <cell r="N76" t="str">
            <v>No</v>
          </cell>
        </row>
        <row r="77">
          <cell r="A77">
            <v>150447</v>
          </cell>
          <cell r="B77" t="str">
            <v>William</v>
          </cell>
          <cell r="C77" t="str">
            <v>ATKIN</v>
          </cell>
          <cell r="D77" t="str">
            <v>13BG</v>
          </cell>
          <cell r="E77" t="str">
            <v>M</v>
          </cell>
          <cell r="F77" t="str">
            <v>N</v>
          </cell>
          <cell r="G77" t="str">
            <v>WBRI</v>
          </cell>
          <cell r="H77" t="str">
            <v>No</v>
          </cell>
          <cell r="I77" t="str">
            <v>No</v>
          </cell>
          <cell r="J77" t="str">
            <v>No</v>
          </cell>
          <cell r="K77" t="str">
            <v>No</v>
          </cell>
          <cell r="L77" t="str">
            <v>13</v>
          </cell>
          <cell r="M77" t="str">
            <v>Compiegne</v>
          </cell>
          <cell r="N77" t="str">
            <v>No</v>
          </cell>
        </row>
        <row r="78">
          <cell r="A78">
            <v>150903</v>
          </cell>
          <cell r="B78" t="str">
            <v>Alyssa</v>
          </cell>
          <cell r="C78" t="str">
            <v>Atkinson</v>
          </cell>
          <cell r="D78" t="str">
            <v>12ASA</v>
          </cell>
          <cell r="E78" t="str">
            <v>F</v>
          </cell>
          <cell r="F78" t="str">
            <v>N</v>
          </cell>
          <cell r="G78" t="str">
            <v>MWBA</v>
          </cell>
          <cell r="H78" t="str">
            <v>No</v>
          </cell>
          <cell r="I78" t="str">
            <v>No</v>
          </cell>
          <cell r="J78" t="str">
            <v>No</v>
          </cell>
          <cell r="K78" t="str">
            <v>No</v>
          </cell>
          <cell r="L78" t="str">
            <v>12</v>
          </cell>
          <cell r="M78" t="str">
            <v>Compiegne</v>
          </cell>
          <cell r="N78" t="str">
            <v>No</v>
          </cell>
        </row>
        <row r="79">
          <cell r="A79">
            <v>151669</v>
          </cell>
          <cell r="B79" t="str">
            <v>Declan</v>
          </cell>
          <cell r="C79" t="str">
            <v>Atkinson</v>
          </cell>
          <cell r="D79" t="str">
            <v>11JNE</v>
          </cell>
          <cell r="E79" t="str">
            <v>M</v>
          </cell>
          <cell r="F79" t="str">
            <v>K</v>
          </cell>
          <cell r="G79" t="str">
            <v>WBRI</v>
          </cell>
          <cell r="H79" t="str">
            <v>Yes</v>
          </cell>
          <cell r="I79" t="str">
            <v>No</v>
          </cell>
          <cell r="J79" t="str">
            <v>Yes</v>
          </cell>
          <cell r="K79" t="str">
            <v>No</v>
          </cell>
          <cell r="L79" t="str">
            <v>11</v>
          </cell>
          <cell r="M79" t="str">
            <v>Cuvilly</v>
          </cell>
          <cell r="N79" t="str">
            <v>No</v>
          </cell>
        </row>
        <row r="80">
          <cell r="A80">
            <v>152688</v>
          </cell>
          <cell r="B80" t="str">
            <v>Dylan</v>
          </cell>
          <cell r="C80" t="str">
            <v>Atkinson</v>
          </cell>
          <cell r="D80" t="str">
            <v>9JQ</v>
          </cell>
          <cell r="E80" t="str">
            <v>M</v>
          </cell>
          <cell r="F80" t="str">
            <v>N</v>
          </cell>
          <cell r="G80" t="str">
            <v>WBRI</v>
          </cell>
          <cell r="H80" t="str">
            <v>No</v>
          </cell>
          <cell r="I80" t="str">
            <v>No</v>
          </cell>
          <cell r="J80" t="str">
            <v>No</v>
          </cell>
          <cell r="K80" t="str">
            <v>No</v>
          </cell>
          <cell r="L80" t="str">
            <v>9</v>
          </cell>
          <cell r="M80" t="str">
            <v>St. Julie</v>
          </cell>
          <cell r="N80" t="str">
            <v>No</v>
          </cell>
        </row>
        <row r="81">
          <cell r="A81">
            <v>151742</v>
          </cell>
          <cell r="B81" t="str">
            <v>Anaiah</v>
          </cell>
          <cell r="C81" t="str">
            <v>Atoyebi</v>
          </cell>
          <cell r="D81" t="str">
            <v>11EGQ</v>
          </cell>
          <cell r="E81" t="str">
            <v>F</v>
          </cell>
          <cell r="F81" t="str">
            <v>N</v>
          </cell>
          <cell r="G81" t="str">
            <v>MBOE</v>
          </cell>
          <cell r="H81" t="str">
            <v>No</v>
          </cell>
          <cell r="I81" t="str">
            <v>No</v>
          </cell>
          <cell r="J81" t="str">
            <v>No</v>
          </cell>
          <cell r="K81" t="str">
            <v>No</v>
          </cell>
          <cell r="L81" t="str">
            <v>11</v>
          </cell>
          <cell r="M81" t="str">
            <v>Picardy</v>
          </cell>
          <cell r="N81" t="str">
            <v>Yes</v>
          </cell>
        </row>
        <row r="82">
          <cell r="A82">
            <v>151960</v>
          </cell>
          <cell r="B82" t="str">
            <v>Joshua</v>
          </cell>
          <cell r="C82" t="str">
            <v>Atoyebi</v>
          </cell>
          <cell r="D82" t="str">
            <v>10EB</v>
          </cell>
          <cell r="E82" t="str">
            <v>M</v>
          </cell>
          <cell r="F82" t="str">
            <v>N</v>
          </cell>
          <cell r="G82" t="str">
            <v>MBOE</v>
          </cell>
          <cell r="H82" t="str">
            <v>No</v>
          </cell>
          <cell r="I82" t="str">
            <v>No</v>
          </cell>
          <cell r="J82" t="str">
            <v>No</v>
          </cell>
          <cell r="K82" t="str">
            <v>No</v>
          </cell>
          <cell r="L82" t="str">
            <v>10</v>
          </cell>
          <cell r="M82" t="str">
            <v>Cuvilly</v>
          </cell>
          <cell r="N82" t="str">
            <v>No</v>
          </cell>
        </row>
        <row r="83">
          <cell r="A83">
            <v>152200</v>
          </cell>
          <cell r="B83" t="str">
            <v>Bridget</v>
          </cell>
          <cell r="C83" t="str">
            <v>Atulegwu</v>
          </cell>
          <cell r="D83" t="str">
            <v>13TS</v>
          </cell>
          <cell r="E83" t="str">
            <v>F</v>
          </cell>
          <cell r="F83" t="str">
            <v>N</v>
          </cell>
          <cell r="G83" t="str">
            <v>BAOF</v>
          </cell>
          <cell r="H83" t="str">
            <v>No</v>
          </cell>
          <cell r="I83" t="str">
            <v>No</v>
          </cell>
          <cell r="J83" t="str">
            <v>No</v>
          </cell>
          <cell r="K83" t="str">
            <v>No</v>
          </cell>
          <cell r="L83" t="str">
            <v>13</v>
          </cell>
          <cell r="N83" t="str">
            <v>No</v>
          </cell>
        </row>
        <row r="84">
          <cell r="A84">
            <v>152103</v>
          </cell>
          <cell r="B84" t="str">
            <v>Annabel</v>
          </cell>
          <cell r="C84" t="str">
            <v>Auger</v>
          </cell>
          <cell r="D84" t="str">
            <v>13SDR</v>
          </cell>
          <cell r="E84" t="str">
            <v>F</v>
          </cell>
          <cell r="G84" t="str">
            <v>WBRI</v>
          </cell>
          <cell r="H84" t="str">
            <v>Yes</v>
          </cell>
          <cell r="I84" t="str">
            <v>No</v>
          </cell>
          <cell r="J84" t="str">
            <v>No</v>
          </cell>
          <cell r="K84" t="str">
            <v>No</v>
          </cell>
          <cell r="L84" t="str">
            <v>13</v>
          </cell>
          <cell r="N84" t="str">
            <v>No</v>
          </cell>
        </row>
        <row r="85">
          <cell r="A85">
            <v>152745</v>
          </cell>
          <cell r="B85" t="str">
            <v>Viggo</v>
          </cell>
          <cell r="C85" t="str">
            <v>Aure</v>
          </cell>
          <cell r="D85" t="str">
            <v>8AB</v>
          </cell>
          <cell r="E85" t="str">
            <v>M</v>
          </cell>
          <cell r="F85" t="str">
            <v>N</v>
          </cell>
          <cell r="G85" t="str">
            <v>AOTH</v>
          </cell>
          <cell r="H85" t="str">
            <v>No</v>
          </cell>
          <cell r="I85" t="str">
            <v>No</v>
          </cell>
          <cell r="J85" t="str">
            <v>No</v>
          </cell>
          <cell r="K85" t="str">
            <v>No</v>
          </cell>
          <cell r="L85" t="str">
            <v>8</v>
          </cell>
          <cell r="M85" t="str">
            <v>Compiegne</v>
          </cell>
          <cell r="N85" t="str">
            <v>No</v>
          </cell>
        </row>
        <row r="86">
          <cell r="A86">
            <v>150940</v>
          </cell>
          <cell r="B86" t="str">
            <v>Olivia</v>
          </cell>
          <cell r="C86" t="str">
            <v>Aweimrin</v>
          </cell>
          <cell r="D86" t="str">
            <v>12ASA</v>
          </cell>
          <cell r="E86" t="str">
            <v>F</v>
          </cell>
          <cell r="F86" t="str">
            <v>N</v>
          </cell>
          <cell r="G86" t="str">
            <v>MOTM</v>
          </cell>
          <cell r="H86" t="str">
            <v>No</v>
          </cell>
          <cell r="I86" t="str">
            <v>No</v>
          </cell>
          <cell r="J86" t="str">
            <v>No</v>
          </cell>
          <cell r="K86" t="str">
            <v>No</v>
          </cell>
          <cell r="L86" t="str">
            <v>12</v>
          </cell>
          <cell r="M86" t="str">
            <v>Cuvilly</v>
          </cell>
          <cell r="N86" t="str">
            <v>No</v>
          </cell>
        </row>
        <row r="87">
          <cell r="A87">
            <v>152544</v>
          </cell>
          <cell r="B87" t="str">
            <v>Mark</v>
          </cell>
          <cell r="C87" t="str">
            <v>Azar</v>
          </cell>
          <cell r="D87" t="str">
            <v>9GR</v>
          </cell>
          <cell r="E87" t="str">
            <v>M</v>
          </cell>
          <cell r="F87" t="str">
            <v>N</v>
          </cell>
          <cell r="G87" t="str">
            <v>OOEG</v>
          </cell>
          <cell r="H87" t="str">
            <v>No</v>
          </cell>
          <cell r="I87" t="str">
            <v>No</v>
          </cell>
          <cell r="J87" t="str">
            <v>No</v>
          </cell>
          <cell r="K87" t="str">
            <v>No</v>
          </cell>
          <cell r="L87" t="str">
            <v>9</v>
          </cell>
          <cell r="M87" t="str">
            <v>Cuvilly</v>
          </cell>
          <cell r="N87" t="str">
            <v>No</v>
          </cell>
        </row>
        <row r="88">
          <cell r="A88">
            <v>151633</v>
          </cell>
          <cell r="B88" t="str">
            <v>Sarah</v>
          </cell>
          <cell r="C88" t="str">
            <v>Azar</v>
          </cell>
          <cell r="D88" t="str">
            <v>11SK</v>
          </cell>
          <cell r="E88" t="str">
            <v>F</v>
          </cell>
          <cell r="F88" t="str">
            <v>N</v>
          </cell>
          <cell r="G88" t="str">
            <v>OOEG</v>
          </cell>
          <cell r="H88" t="str">
            <v>No</v>
          </cell>
          <cell r="I88" t="str">
            <v>No</v>
          </cell>
          <cell r="J88" t="str">
            <v>No</v>
          </cell>
          <cell r="K88" t="str">
            <v>No</v>
          </cell>
          <cell r="L88" t="str">
            <v>11</v>
          </cell>
          <cell r="M88" t="str">
            <v>Compiegne</v>
          </cell>
          <cell r="N88" t="str">
            <v>No</v>
          </cell>
        </row>
        <row r="89">
          <cell r="A89">
            <v>150412</v>
          </cell>
          <cell r="B89" t="str">
            <v>Yayra</v>
          </cell>
          <cell r="C89" t="str">
            <v>Azumah</v>
          </cell>
          <cell r="D89" t="str">
            <v>13SDR</v>
          </cell>
          <cell r="E89" t="str">
            <v>F</v>
          </cell>
          <cell r="F89" t="str">
            <v>N</v>
          </cell>
          <cell r="G89" t="str">
            <v>BAOF</v>
          </cell>
          <cell r="H89" t="str">
            <v>No</v>
          </cell>
          <cell r="I89" t="str">
            <v>Yes</v>
          </cell>
          <cell r="J89" t="str">
            <v>No</v>
          </cell>
          <cell r="K89" t="str">
            <v>No</v>
          </cell>
          <cell r="L89" t="str">
            <v>13</v>
          </cell>
          <cell r="M89" t="str">
            <v>St. Julie</v>
          </cell>
          <cell r="N89" t="str">
            <v>No</v>
          </cell>
        </row>
        <row r="90">
          <cell r="A90">
            <v>152827</v>
          </cell>
          <cell r="B90" t="str">
            <v>Yelorm</v>
          </cell>
          <cell r="C90" t="str">
            <v>Azumah</v>
          </cell>
          <cell r="D90" t="str">
            <v>8AB</v>
          </cell>
          <cell r="E90" t="str">
            <v>F</v>
          </cell>
          <cell r="F90" t="str">
            <v>N</v>
          </cell>
          <cell r="G90" t="str">
            <v>BAOF</v>
          </cell>
          <cell r="H90" t="str">
            <v>No</v>
          </cell>
          <cell r="I90" t="str">
            <v>Yes</v>
          </cell>
          <cell r="J90" t="str">
            <v>No</v>
          </cell>
          <cell r="K90" t="str">
            <v>No</v>
          </cell>
          <cell r="L90" t="str">
            <v>8</v>
          </cell>
          <cell r="M90" t="str">
            <v>Compiegne</v>
          </cell>
          <cell r="N90" t="str">
            <v>No</v>
          </cell>
        </row>
        <row r="91">
          <cell r="A91">
            <v>151862</v>
          </cell>
          <cell r="B91" t="str">
            <v>Yeukai</v>
          </cell>
          <cell r="C91" t="str">
            <v>Azumah</v>
          </cell>
          <cell r="D91" t="str">
            <v>10CS</v>
          </cell>
          <cell r="E91" t="str">
            <v>F</v>
          </cell>
          <cell r="F91" t="str">
            <v>N</v>
          </cell>
          <cell r="G91" t="str">
            <v>BAOF</v>
          </cell>
          <cell r="H91" t="str">
            <v>No</v>
          </cell>
          <cell r="I91" t="str">
            <v>Yes</v>
          </cell>
          <cell r="J91" t="str">
            <v>No</v>
          </cell>
          <cell r="K91" t="str">
            <v>No</v>
          </cell>
          <cell r="L91" t="str">
            <v>10</v>
          </cell>
          <cell r="M91" t="str">
            <v>Picardy</v>
          </cell>
          <cell r="N91" t="str">
            <v>No</v>
          </cell>
        </row>
        <row r="92">
          <cell r="A92">
            <v>150415</v>
          </cell>
          <cell r="B92" t="str">
            <v>Kieron</v>
          </cell>
          <cell r="C92" t="str">
            <v>Bacon</v>
          </cell>
          <cell r="D92" t="str">
            <v>13MPI</v>
          </cell>
          <cell r="E92" t="str">
            <v>M</v>
          </cell>
          <cell r="F92" t="str">
            <v>N</v>
          </cell>
          <cell r="G92" t="str">
            <v>WBRI</v>
          </cell>
          <cell r="H92" t="str">
            <v>No</v>
          </cell>
          <cell r="I92" t="str">
            <v>No</v>
          </cell>
          <cell r="J92" t="str">
            <v>No</v>
          </cell>
          <cell r="K92" t="str">
            <v>No</v>
          </cell>
          <cell r="L92" t="str">
            <v>13</v>
          </cell>
          <cell r="M92" t="str">
            <v>Cuvilly</v>
          </cell>
          <cell r="N92" t="str">
            <v>No</v>
          </cell>
        </row>
        <row r="93">
          <cell r="A93">
            <v>152527</v>
          </cell>
          <cell r="B93" t="str">
            <v>Liliana</v>
          </cell>
          <cell r="C93" t="str">
            <v>Bagnoli</v>
          </cell>
          <cell r="D93" t="str">
            <v>9GR</v>
          </cell>
          <cell r="E93" t="str">
            <v>F</v>
          </cell>
          <cell r="F93" t="str">
            <v>N</v>
          </cell>
          <cell r="G93" t="str">
            <v>WOTW</v>
          </cell>
          <cell r="H93" t="str">
            <v>No</v>
          </cell>
          <cell r="I93" t="str">
            <v>No</v>
          </cell>
          <cell r="J93" t="str">
            <v>No</v>
          </cell>
          <cell r="K93" t="str">
            <v>No</v>
          </cell>
          <cell r="L93" t="str">
            <v>9</v>
          </cell>
          <cell r="M93" t="str">
            <v>Compiegne</v>
          </cell>
          <cell r="N93" t="str">
            <v>No</v>
          </cell>
        </row>
        <row r="94">
          <cell r="A94">
            <v>160145</v>
          </cell>
          <cell r="B94" t="str">
            <v>Kadija</v>
          </cell>
          <cell r="C94" t="str">
            <v>Bah</v>
          </cell>
          <cell r="D94" t="str">
            <v>7WD</v>
          </cell>
          <cell r="E94" t="str">
            <v>F</v>
          </cell>
          <cell r="F94" t="str">
            <v>N</v>
          </cell>
          <cell r="G94" t="str">
            <v>BAOF</v>
          </cell>
          <cell r="H94" t="str">
            <v>Yes</v>
          </cell>
          <cell r="I94" t="str">
            <v>No</v>
          </cell>
          <cell r="J94" t="str">
            <v>Yes</v>
          </cell>
          <cell r="K94" t="str">
            <v>No</v>
          </cell>
          <cell r="L94" t="str">
            <v>7</v>
          </cell>
          <cell r="M94" t="str">
            <v>Picardy</v>
          </cell>
          <cell r="N94" t="str">
            <v>No</v>
          </cell>
        </row>
        <row r="95">
          <cell r="A95">
            <v>160067</v>
          </cell>
          <cell r="B95" t="str">
            <v>Isata</v>
          </cell>
          <cell r="C95" t="str">
            <v>BAH</v>
          </cell>
          <cell r="D95" t="str">
            <v>12JW</v>
          </cell>
          <cell r="E95" t="str">
            <v>F</v>
          </cell>
          <cell r="F95" t="str">
            <v>N</v>
          </cell>
          <cell r="G95" t="str">
            <v>BAFR</v>
          </cell>
          <cell r="H95" t="str">
            <v>No</v>
          </cell>
          <cell r="I95" t="str">
            <v>No</v>
          </cell>
          <cell r="J95" t="str">
            <v>No</v>
          </cell>
          <cell r="K95" t="str">
            <v>No</v>
          </cell>
          <cell r="L95" t="str">
            <v>12</v>
          </cell>
          <cell r="M95" t="str">
            <v>Cuvilly</v>
          </cell>
          <cell r="N95" t="str">
            <v>No</v>
          </cell>
        </row>
        <row r="96">
          <cell r="A96">
            <v>151854</v>
          </cell>
          <cell r="B96" t="str">
            <v>Rufta</v>
          </cell>
          <cell r="C96" t="str">
            <v>Bahre</v>
          </cell>
          <cell r="D96" t="str">
            <v>10RQ</v>
          </cell>
          <cell r="E96" t="str">
            <v>M</v>
          </cell>
          <cell r="F96" t="str">
            <v>N</v>
          </cell>
          <cell r="G96" t="str">
            <v>BAOF</v>
          </cell>
          <cell r="H96" t="str">
            <v>No</v>
          </cell>
          <cell r="I96" t="str">
            <v>Yes</v>
          </cell>
          <cell r="J96" t="str">
            <v>No</v>
          </cell>
          <cell r="K96" t="str">
            <v>No</v>
          </cell>
          <cell r="L96" t="str">
            <v>10</v>
          </cell>
          <cell r="M96" t="str">
            <v>St. Julie</v>
          </cell>
          <cell r="N96" t="str">
            <v>No</v>
          </cell>
        </row>
        <row r="97">
          <cell r="A97">
            <v>152632</v>
          </cell>
          <cell r="B97" t="str">
            <v>Sumaya</v>
          </cell>
          <cell r="C97" t="str">
            <v>Baig</v>
          </cell>
          <cell r="D97" t="str">
            <v>9GR</v>
          </cell>
          <cell r="E97" t="str">
            <v>F</v>
          </cell>
          <cell r="F97" t="str">
            <v>N</v>
          </cell>
          <cell r="G97" t="str">
            <v>APKN</v>
          </cell>
          <cell r="H97" t="str">
            <v>No</v>
          </cell>
          <cell r="I97" t="str">
            <v>Yes</v>
          </cell>
          <cell r="J97" t="str">
            <v>No</v>
          </cell>
          <cell r="K97" t="str">
            <v>No</v>
          </cell>
          <cell r="L97" t="str">
            <v>9</v>
          </cell>
          <cell r="M97" t="str">
            <v>Compiegne</v>
          </cell>
          <cell r="N97" t="str">
            <v>No</v>
          </cell>
        </row>
        <row r="98">
          <cell r="A98">
            <v>152209</v>
          </cell>
          <cell r="B98" t="str">
            <v>Cameron</v>
          </cell>
          <cell r="C98" t="str">
            <v>Bailes</v>
          </cell>
          <cell r="D98" t="str">
            <v>13FG</v>
          </cell>
          <cell r="E98" t="str">
            <v>M</v>
          </cell>
          <cell r="F98" t="str">
            <v>N</v>
          </cell>
          <cell r="G98" t="str">
            <v>WBRI</v>
          </cell>
          <cell r="H98" t="str">
            <v>No</v>
          </cell>
          <cell r="I98" t="str">
            <v>No</v>
          </cell>
          <cell r="J98" t="str">
            <v>No</v>
          </cell>
          <cell r="K98" t="str">
            <v>No</v>
          </cell>
          <cell r="L98" t="str">
            <v>13</v>
          </cell>
          <cell r="M98" t="str">
            <v>St. Julie</v>
          </cell>
          <cell r="N98" t="str">
            <v>No</v>
          </cell>
        </row>
        <row r="99">
          <cell r="A99">
            <v>152882</v>
          </cell>
          <cell r="B99" t="str">
            <v>Jackson</v>
          </cell>
          <cell r="C99" t="str">
            <v>Bailey</v>
          </cell>
          <cell r="D99" t="str">
            <v>8MH</v>
          </cell>
          <cell r="E99" t="str">
            <v>M</v>
          </cell>
          <cell r="F99" t="str">
            <v>N</v>
          </cell>
          <cell r="G99" t="str">
            <v>WBRI</v>
          </cell>
          <cell r="H99" t="str">
            <v>Yes</v>
          </cell>
          <cell r="I99" t="str">
            <v>No</v>
          </cell>
          <cell r="J99" t="str">
            <v>Yes</v>
          </cell>
          <cell r="K99" t="str">
            <v>No</v>
          </cell>
          <cell r="L99" t="str">
            <v>8</v>
          </cell>
          <cell r="M99" t="str">
            <v>Cuvilly</v>
          </cell>
          <cell r="N99" t="str">
            <v>Yes</v>
          </cell>
        </row>
        <row r="100">
          <cell r="A100">
            <v>150941</v>
          </cell>
          <cell r="B100" t="str">
            <v>Revellino</v>
          </cell>
          <cell r="C100" t="str">
            <v>Bailey</v>
          </cell>
          <cell r="D100" t="str">
            <v>12ASA</v>
          </cell>
          <cell r="E100" t="str">
            <v>M</v>
          </cell>
          <cell r="F100" t="str">
            <v>N</v>
          </cell>
          <cell r="G100" t="str">
            <v>BCRB</v>
          </cell>
          <cell r="H100" t="str">
            <v>No</v>
          </cell>
          <cell r="I100" t="str">
            <v>No</v>
          </cell>
          <cell r="J100" t="str">
            <v>No</v>
          </cell>
          <cell r="K100" t="str">
            <v>No</v>
          </cell>
          <cell r="L100" t="str">
            <v>12</v>
          </cell>
          <cell r="M100" t="str">
            <v>Cuvilly</v>
          </cell>
          <cell r="N100" t="str">
            <v>No</v>
          </cell>
        </row>
        <row r="101">
          <cell r="A101">
            <v>160048</v>
          </cell>
          <cell r="B101" t="str">
            <v>Archie</v>
          </cell>
          <cell r="C101" t="str">
            <v>Baines</v>
          </cell>
          <cell r="D101" t="str">
            <v>12JN</v>
          </cell>
          <cell r="E101" t="str">
            <v>M</v>
          </cell>
          <cell r="F101" t="str">
            <v>N</v>
          </cell>
          <cell r="G101" t="str">
            <v>WBRI</v>
          </cell>
          <cell r="H101" t="str">
            <v>No</v>
          </cell>
          <cell r="I101" t="str">
            <v>No</v>
          </cell>
          <cell r="J101" t="str">
            <v>No</v>
          </cell>
          <cell r="K101" t="str">
            <v>No</v>
          </cell>
          <cell r="L101" t="str">
            <v>12</v>
          </cell>
          <cell r="N101" t="str">
            <v>No</v>
          </cell>
        </row>
        <row r="102">
          <cell r="A102">
            <v>152184</v>
          </cell>
          <cell r="B102" t="str">
            <v>Evie</v>
          </cell>
          <cell r="C102" t="str">
            <v>Baird</v>
          </cell>
          <cell r="D102" t="str">
            <v>13LGI</v>
          </cell>
          <cell r="E102" t="str">
            <v>F</v>
          </cell>
          <cell r="F102" t="str">
            <v>N</v>
          </cell>
          <cell r="G102" t="str">
            <v>WBRI</v>
          </cell>
          <cell r="H102" t="str">
            <v>No</v>
          </cell>
          <cell r="I102" t="str">
            <v>No</v>
          </cell>
          <cell r="J102" t="str">
            <v>No</v>
          </cell>
          <cell r="K102" t="str">
            <v>No</v>
          </cell>
          <cell r="L102" t="str">
            <v>13</v>
          </cell>
          <cell r="M102" t="str">
            <v>Cuvilly</v>
          </cell>
          <cell r="N102" t="str">
            <v>No</v>
          </cell>
        </row>
        <row r="103">
          <cell r="A103">
            <v>160036</v>
          </cell>
          <cell r="B103" t="str">
            <v>Zofia</v>
          </cell>
          <cell r="C103" t="str">
            <v>Baker</v>
          </cell>
          <cell r="D103" t="str">
            <v>8PH</v>
          </cell>
          <cell r="E103" t="str">
            <v>F</v>
          </cell>
          <cell r="F103" t="str">
            <v>N</v>
          </cell>
          <cell r="G103" t="str">
            <v>WEEU</v>
          </cell>
          <cell r="H103" t="str">
            <v>Yes</v>
          </cell>
          <cell r="I103" t="str">
            <v>No</v>
          </cell>
          <cell r="J103" t="str">
            <v>Yes</v>
          </cell>
          <cell r="K103" t="str">
            <v>No</v>
          </cell>
          <cell r="L103" t="str">
            <v>8</v>
          </cell>
          <cell r="M103" t="str">
            <v>Cuvilly</v>
          </cell>
          <cell r="N103" t="str">
            <v>No</v>
          </cell>
        </row>
        <row r="104">
          <cell r="A104">
            <v>152104</v>
          </cell>
          <cell r="B104" t="str">
            <v>James</v>
          </cell>
          <cell r="C104" t="str">
            <v>Ball</v>
          </cell>
          <cell r="D104" t="str">
            <v>13FG</v>
          </cell>
          <cell r="E104" t="str">
            <v>M</v>
          </cell>
          <cell r="F104" t="str">
            <v>N</v>
          </cell>
          <cell r="G104" t="str">
            <v>WBRI</v>
          </cell>
          <cell r="H104" t="str">
            <v>No</v>
          </cell>
          <cell r="I104" t="str">
            <v>No</v>
          </cell>
          <cell r="J104" t="str">
            <v>No</v>
          </cell>
          <cell r="K104" t="str">
            <v>No</v>
          </cell>
          <cell r="L104" t="str">
            <v>13</v>
          </cell>
          <cell r="M104" t="str">
            <v>Cuvilly</v>
          </cell>
          <cell r="N104" t="str">
            <v>No</v>
          </cell>
        </row>
        <row r="105">
          <cell r="A105">
            <v>160147</v>
          </cell>
          <cell r="B105" t="str">
            <v>Olivia</v>
          </cell>
          <cell r="C105" t="str">
            <v>Bancer</v>
          </cell>
          <cell r="D105" t="str">
            <v>7FS</v>
          </cell>
          <cell r="E105" t="str">
            <v>F</v>
          </cell>
          <cell r="F105" t="str">
            <v>N</v>
          </cell>
          <cell r="G105" t="str">
            <v>WEEU</v>
          </cell>
          <cell r="H105" t="str">
            <v>No</v>
          </cell>
          <cell r="I105" t="str">
            <v>Yes</v>
          </cell>
          <cell r="J105" t="str">
            <v>No</v>
          </cell>
          <cell r="K105" t="str">
            <v>No</v>
          </cell>
          <cell r="L105" t="str">
            <v>7</v>
          </cell>
          <cell r="M105" t="str">
            <v>Compiegne</v>
          </cell>
          <cell r="N105" t="str">
            <v>No</v>
          </cell>
        </row>
        <row r="106">
          <cell r="A106">
            <v>150502</v>
          </cell>
          <cell r="B106" t="str">
            <v>Dalitso</v>
          </cell>
          <cell r="C106" t="str">
            <v>Banda</v>
          </cell>
          <cell r="D106" t="str">
            <v>13LGI</v>
          </cell>
          <cell r="E106" t="str">
            <v>F</v>
          </cell>
          <cell r="F106" t="str">
            <v>N</v>
          </cell>
          <cell r="G106" t="str">
            <v>BAOF</v>
          </cell>
          <cell r="H106" t="str">
            <v>No</v>
          </cell>
          <cell r="I106" t="str">
            <v>No</v>
          </cell>
          <cell r="J106" t="str">
            <v>No</v>
          </cell>
          <cell r="K106" t="str">
            <v>No</v>
          </cell>
          <cell r="L106" t="str">
            <v>13</v>
          </cell>
          <cell r="M106" t="str">
            <v>Cuvilly</v>
          </cell>
          <cell r="N106" t="str">
            <v>No</v>
          </cell>
        </row>
        <row r="107">
          <cell r="A107">
            <v>151502</v>
          </cell>
          <cell r="B107" t="str">
            <v>Lisa</v>
          </cell>
          <cell r="C107" t="str">
            <v>Banda</v>
          </cell>
          <cell r="D107" t="str">
            <v>12ASA</v>
          </cell>
          <cell r="E107" t="str">
            <v>F</v>
          </cell>
          <cell r="F107" t="str">
            <v>N</v>
          </cell>
          <cell r="G107" t="str">
            <v>BAOF</v>
          </cell>
          <cell r="H107" t="str">
            <v>Yes</v>
          </cell>
          <cell r="I107" t="str">
            <v>No</v>
          </cell>
          <cell r="J107" t="str">
            <v>No</v>
          </cell>
          <cell r="K107" t="str">
            <v>No</v>
          </cell>
          <cell r="L107" t="str">
            <v>12</v>
          </cell>
          <cell r="M107" t="str">
            <v>Cuvilly</v>
          </cell>
          <cell r="N107" t="str">
            <v>No</v>
          </cell>
        </row>
        <row r="108">
          <cell r="A108">
            <v>152106</v>
          </cell>
          <cell r="B108" t="str">
            <v>Jessica</v>
          </cell>
          <cell r="C108" t="str">
            <v>Banyard</v>
          </cell>
          <cell r="D108" t="str">
            <v>13SDR</v>
          </cell>
          <cell r="E108" t="str">
            <v>F</v>
          </cell>
          <cell r="F108" t="str">
            <v>N</v>
          </cell>
          <cell r="G108" t="str">
            <v>WBRI</v>
          </cell>
          <cell r="H108" t="str">
            <v>No</v>
          </cell>
          <cell r="I108" t="str">
            <v>No</v>
          </cell>
          <cell r="J108" t="str">
            <v>No</v>
          </cell>
          <cell r="K108" t="str">
            <v>No</v>
          </cell>
          <cell r="L108" t="str">
            <v>13</v>
          </cell>
          <cell r="M108" t="str">
            <v>Picardy</v>
          </cell>
          <cell r="N108" t="str">
            <v>No</v>
          </cell>
        </row>
        <row r="109">
          <cell r="A109">
            <v>152107</v>
          </cell>
          <cell r="B109" t="str">
            <v>Jorja</v>
          </cell>
          <cell r="C109" t="str">
            <v>Banyard</v>
          </cell>
          <cell r="D109" t="str">
            <v>13SDR</v>
          </cell>
          <cell r="E109" t="str">
            <v>F</v>
          </cell>
          <cell r="F109" t="str">
            <v>N</v>
          </cell>
          <cell r="G109" t="str">
            <v>WBRI</v>
          </cell>
          <cell r="H109" t="str">
            <v>No</v>
          </cell>
          <cell r="I109" t="str">
            <v>No</v>
          </cell>
          <cell r="J109" t="str">
            <v>No</v>
          </cell>
          <cell r="K109" t="str">
            <v>No</v>
          </cell>
          <cell r="L109" t="str">
            <v>13</v>
          </cell>
          <cell r="M109" t="str">
            <v>Picardy</v>
          </cell>
          <cell r="N109" t="str">
            <v>No</v>
          </cell>
        </row>
        <row r="110">
          <cell r="A110">
            <v>152588</v>
          </cell>
          <cell r="B110" t="str">
            <v>Edwin</v>
          </cell>
          <cell r="C110" t="str">
            <v>Barden</v>
          </cell>
          <cell r="D110" t="str">
            <v>9KB</v>
          </cell>
          <cell r="E110" t="str">
            <v>M</v>
          </cell>
          <cell r="F110" t="str">
            <v>N</v>
          </cell>
          <cell r="G110" t="str">
            <v>WBRI</v>
          </cell>
          <cell r="H110" t="str">
            <v>No</v>
          </cell>
          <cell r="I110" t="str">
            <v>No</v>
          </cell>
          <cell r="J110" t="str">
            <v>No</v>
          </cell>
          <cell r="K110" t="str">
            <v>No</v>
          </cell>
          <cell r="L110" t="str">
            <v>9</v>
          </cell>
          <cell r="M110" t="str">
            <v>Cuvilly</v>
          </cell>
          <cell r="N110" t="str">
            <v>No</v>
          </cell>
        </row>
        <row r="111">
          <cell r="A111">
            <v>152619</v>
          </cell>
          <cell r="B111" t="str">
            <v>Denisa</v>
          </cell>
          <cell r="C111" t="str">
            <v>Barincová</v>
          </cell>
          <cell r="D111" t="str">
            <v>9GR</v>
          </cell>
          <cell r="E111" t="str">
            <v>F</v>
          </cell>
          <cell r="F111" t="str">
            <v>N</v>
          </cell>
          <cell r="G111" t="str">
            <v>WEEU</v>
          </cell>
          <cell r="H111" t="str">
            <v>No</v>
          </cell>
          <cell r="I111" t="str">
            <v>Yes</v>
          </cell>
          <cell r="J111" t="str">
            <v>No</v>
          </cell>
          <cell r="K111" t="str">
            <v>No</v>
          </cell>
          <cell r="L111" t="str">
            <v>9</v>
          </cell>
          <cell r="M111" t="str">
            <v>Compiegne</v>
          </cell>
          <cell r="N111" t="str">
            <v>No</v>
          </cell>
        </row>
        <row r="112">
          <cell r="A112">
            <v>152503</v>
          </cell>
          <cell r="B112" t="str">
            <v>Evie-Rose</v>
          </cell>
          <cell r="C112" t="str">
            <v>Bark</v>
          </cell>
          <cell r="D112" t="str">
            <v>9IC</v>
          </cell>
          <cell r="E112" t="str">
            <v>F</v>
          </cell>
          <cell r="F112" t="str">
            <v>N</v>
          </cell>
          <cell r="G112" t="str">
            <v>WBRI</v>
          </cell>
          <cell r="H112" t="str">
            <v>No</v>
          </cell>
          <cell r="I112" t="str">
            <v>No</v>
          </cell>
          <cell r="J112" t="str">
            <v>No</v>
          </cell>
          <cell r="K112" t="str">
            <v>No</v>
          </cell>
          <cell r="L112" t="str">
            <v>9</v>
          </cell>
          <cell r="M112" t="str">
            <v>Picardy</v>
          </cell>
          <cell r="N112" t="str">
            <v>No</v>
          </cell>
        </row>
        <row r="113">
          <cell r="A113">
            <v>151607</v>
          </cell>
          <cell r="B113" t="str">
            <v>Gabriel</v>
          </cell>
          <cell r="C113" t="str">
            <v>Barnes</v>
          </cell>
          <cell r="D113" t="str">
            <v>11SDA</v>
          </cell>
          <cell r="E113" t="str">
            <v>M</v>
          </cell>
          <cell r="F113" t="str">
            <v>N</v>
          </cell>
          <cell r="G113" t="str">
            <v>MWAO</v>
          </cell>
          <cell r="H113" t="str">
            <v>No</v>
          </cell>
          <cell r="I113" t="str">
            <v>No</v>
          </cell>
          <cell r="J113" t="str">
            <v>No</v>
          </cell>
          <cell r="K113" t="str">
            <v>No</v>
          </cell>
          <cell r="L113" t="str">
            <v>11</v>
          </cell>
          <cell r="M113" t="str">
            <v>Cuvilly</v>
          </cell>
          <cell r="N113" t="str">
            <v>No</v>
          </cell>
        </row>
        <row r="114">
          <cell r="A114">
            <v>150561</v>
          </cell>
          <cell r="B114" t="str">
            <v>Oscar</v>
          </cell>
          <cell r="C114" t="str">
            <v>BARNES</v>
          </cell>
          <cell r="D114" t="str">
            <v>13TS</v>
          </cell>
          <cell r="E114" t="str">
            <v>M</v>
          </cell>
          <cell r="F114" t="str">
            <v>N</v>
          </cell>
          <cell r="G114" t="str">
            <v>MWAO</v>
          </cell>
          <cell r="H114" t="str">
            <v>No</v>
          </cell>
          <cell r="I114" t="str">
            <v>No</v>
          </cell>
          <cell r="J114" t="str">
            <v>No</v>
          </cell>
          <cell r="K114" t="str">
            <v>No</v>
          </cell>
          <cell r="L114" t="str">
            <v>13</v>
          </cell>
          <cell r="M114" t="str">
            <v>Compiegne</v>
          </cell>
          <cell r="N114" t="str">
            <v>No</v>
          </cell>
        </row>
        <row r="115">
          <cell r="A115">
            <v>152762</v>
          </cell>
          <cell r="B115" t="str">
            <v>Lily</v>
          </cell>
          <cell r="C115" t="str">
            <v>Barnett</v>
          </cell>
          <cell r="D115" t="str">
            <v>8KC</v>
          </cell>
          <cell r="E115" t="str">
            <v>F</v>
          </cell>
          <cell r="F115" t="str">
            <v>N</v>
          </cell>
          <cell r="G115" t="str">
            <v>WBRI</v>
          </cell>
          <cell r="H115" t="str">
            <v>No</v>
          </cell>
          <cell r="I115" t="str">
            <v>No</v>
          </cell>
          <cell r="J115" t="str">
            <v>No</v>
          </cell>
          <cell r="K115" t="str">
            <v>No</v>
          </cell>
          <cell r="L115" t="str">
            <v>8</v>
          </cell>
          <cell r="M115" t="str">
            <v>St. Julie</v>
          </cell>
          <cell r="N115" t="str">
            <v>No</v>
          </cell>
        </row>
        <row r="116">
          <cell r="A116">
            <v>151703</v>
          </cell>
          <cell r="B116" t="str">
            <v>Beth</v>
          </cell>
          <cell r="C116" t="str">
            <v>Barratt</v>
          </cell>
          <cell r="D116" t="str">
            <v>11ZI</v>
          </cell>
          <cell r="E116" t="str">
            <v>F</v>
          </cell>
          <cell r="F116" t="str">
            <v>N</v>
          </cell>
          <cell r="G116" t="str">
            <v>WBRI</v>
          </cell>
          <cell r="H116" t="str">
            <v>No</v>
          </cell>
          <cell r="I116" t="str">
            <v>No</v>
          </cell>
          <cell r="J116" t="str">
            <v>No</v>
          </cell>
          <cell r="K116" t="str">
            <v>No</v>
          </cell>
          <cell r="L116" t="str">
            <v>11</v>
          </cell>
          <cell r="M116" t="str">
            <v>St. Julie</v>
          </cell>
          <cell r="N116" t="str">
            <v>No</v>
          </cell>
        </row>
        <row r="117">
          <cell r="A117">
            <v>160148</v>
          </cell>
          <cell r="B117" t="str">
            <v>Ben</v>
          </cell>
          <cell r="C117" t="str">
            <v>Barratt</v>
          </cell>
          <cell r="D117" t="str">
            <v>7WD</v>
          </cell>
          <cell r="E117" t="str">
            <v>M</v>
          </cell>
          <cell r="F117" t="str">
            <v>N</v>
          </cell>
          <cell r="G117" t="str">
            <v>WBRI</v>
          </cell>
          <cell r="H117" t="str">
            <v>No</v>
          </cell>
          <cell r="I117" t="str">
            <v>No</v>
          </cell>
          <cell r="J117" t="str">
            <v>No</v>
          </cell>
          <cell r="K117" t="str">
            <v>No</v>
          </cell>
          <cell r="L117" t="str">
            <v>7</v>
          </cell>
          <cell r="M117" t="str">
            <v>Picardy</v>
          </cell>
          <cell r="N117" t="str">
            <v>No</v>
          </cell>
        </row>
        <row r="118">
          <cell r="A118">
            <v>160149</v>
          </cell>
          <cell r="B118" t="str">
            <v>Jamie</v>
          </cell>
          <cell r="C118" t="str">
            <v>Barratt</v>
          </cell>
          <cell r="D118" t="str">
            <v>7WD</v>
          </cell>
          <cell r="E118" t="str">
            <v>M</v>
          </cell>
          <cell r="F118" t="str">
            <v>N</v>
          </cell>
          <cell r="G118" t="str">
            <v>WBRI</v>
          </cell>
          <cell r="H118" t="str">
            <v>No</v>
          </cell>
          <cell r="I118" t="str">
            <v>No</v>
          </cell>
          <cell r="J118" t="str">
            <v>No</v>
          </cell>
          <cell r="K118" t="str">
            <v>No</v>
          </cell>
          <cell r="L118" t="str">
            <v>7</v>
          </cell>
          <cell r="M118" t="str">
            <v>Picardy</v>
          </cell>
          <cell r="N118" t="str">
            <v>No</v>
          </cell>
        </row>
        <row r="119">
          <cell r="A119">
            <v>151621</v>
          </cell>
          <cell r="B119" t="str">
            <v>Edward</v>
          </cell>
          <cell r="C119" t="str">
            <v>Barrett</v>
          </cell>
          <cell r="D119" t="str">
            <v>11SPI</v>
          </cell>
          <cell r="E119" t="str">
            <v>M</v>
          </cell>
          <cell r="F119" t="str">
            <v>K</v>
          </cell>
          <cell r="G119" t="str">
            <v>WBRI</v>
          </cell>
          <cell r="H119" t="str">
            <v>No</v>
          </cell>
          <cell r="I119" t="str">
            <v>No</v>
          </cell>
          <cell r="J119" t="str">
            <v>No</v>
          </cell>
          <cell r="K119" t="str">
            <v>No</v>
          </cell>
          <cell r="L119" t="str">
            <v>11</v>
          </cell>
          <cell r="M119" t="str">
            <v>St. Julie</v>
          </cell>
          <cell r="N119" t="str">
            <v>No</v>
          </cell>
        </row>
        <row r="120">
          <cell r="A120">
            <v>160150</v>
          </cell>
          <cell r="B120" t="str">
            <v>Rebecca</v>
          </cell>
          <cell r="C120" t="str">
            <v>Bartolozzi Ogbonna</v>
          </cell>
          <cell r="D120" t="str">
            <v>7LM</v>
          </cell>
          <cell r="E120" t="str">
            <v>F</v>
          </cell>
          <cell r="F120" t="str">
            <v>N</v>
          </cell>
          <cell r="G120" t="str">
            <v>MWBA</v>
          </cell>
          <cell r="H120" t="str">
            <v>No</v>
          </cell>
          <cell r="I120" t="str">
            <v>Yes</v>
          </cell>
          <cell r="J120" t="str">
            <v>No</v>
          </cell>
          <cell r="K120" t="str">
            <v>No</v>
          </cell>
          <cell r="L120" t="str">
            <v>7</v>
          </cell>
          <cell r="M120" t="str">
            <v>Cuvilly</v>
          </cell>
          <cell r="N120" t="str">
            <v>No</v>
          </cell>
        </row>
        <row r="121">
          <cell r="A121">
            <v>151755</v>
          </cell>
          <cell r="B121" t="str">
            <v>Anastasia</v>
          </cell>
          <cell r="C121" t="str">
            <v>Baster</v>
          </cell>
          <cell r="D121" t="str">
            <v>10EB</v>
          </cell>
          <cell r="E121" t="str">
            <v>F</v>
          </cell>
          <cell r="F121" t="str">
            <v>N</v>
          </cell>
          <cell r="G121" t="str">
            <v>WBRI</v>
          </cell>
          <cell r="H121" t="str">
            <v>No</v>
          </cell>
          <cell r="I121" t="str">
            <v>No</v>
          </cell>
          <cell r="J121" t="str">
            <v>No</v>
          </cell>
          <cell r="K121" t="str">
            <v>No</v>
          </cell>
          <cell r="L121" t="str">
            <v>10</v>
          </cell>
          <cell r="M121" t="str">
            <v>Cuvilly</v>
          </cell>
          <cell r="N121" t="str">
            <v>No</v>
          </cell>
        </row>
        <row r="122">
          <cell r="A122">
            <v>150845</v>
          </cell>
          <cell r="B122" t="str">
            <v>Stephen</v>
          </cell>
          <cell r="C122" t="str">
            <v>Baster</v>
          </cell>
          <cell r="D122" t="str">
            <v>12ASA</v>
          </cell>
          <cell r="E122" t="str">
            <v>M</v>
          </cell>
          <cell r="F122" t="str">
            <v>N</v>
          </cell>
          <cell r="G122" t="str">
            <v>WBRI</v>
          </cell>
          <cell r="H122" t="str">
            <v>No</v>
          </cell>
          <cell r="I122" t="str">
            <v>No</v>
          </cell>
          <cell r="J122" t="str">
            <v>No</v>
          </cell>
          <cell r="K122" t="str">
            <v>No</v>
          </cell>
          <cell r="L122" t="str">
            <v>12</v>
          </cell>
          <cell r="M122" t="str">
            <v>St. Julie</v>
          </cell>
          <cell r="N122" t="str">
            <v>No</v>
          </cell>
        </row>
        <row r="123">
          <cell r="A123">
            <v>150817</v>
          </cell>
          <cell r="B123" t="str">
            <v>Poppy</v>
          </cell>
          <cell r="C123" t="str">
            <v>Batey</v>
          </cell>
          <cell r="D123" t="str">
            <v>12ASA</v>
          </cell>
          <cell r="E123" t="str">
            <v>F</v>
          </cell>
          <cell r="F123" t="str">
            <v>N</v>
          </cell>
          <cell r="G123" t="str">
            <v>WBRI</v>
          </cell>
          <cell r="H123" t="str">
            <v>No</v>
          </cell>
          <cell r="I123" t="str">
            <v>No</v>
          </cell>
          <cell r="J123" t="str">
            <v>No</v>
          </cell>
          <cell r="K123" t="str">
            <v>No</v>
          </cell>
          <cell r="L123" t="str">
            <v>12</v>
          </cell>
          <cell r="M123" t="str">
            <v>St. Julie</v>
          </cell>
          <cell r="N123" t="str">
            <v>Yes</v>
          </cell>
        </row>
        <row r="124">
          <cell r="A124">
            <v>151576</v>
          </cell>
          <cell r="B124" t="str">
            <v>Natalie</v>
          </cell>
          <cell r="C124" t="str">
            <v>Bath</v>
          </cell>
          <cell r="D124" t="str">
            <v>11KKN</v>
          </cell>
          <cell r="E124" t="str">
            <v>F</v>
          </cell>
          <cell r="F124" t="str">
            <v>N</v>
          </cell>
          <cell r="G124" t="str">
            <v>WBRI</v>
          </cell>
          <cell r="H124" t="str">
            <v>No</v>
          </cell>
          <cell r="I124" t="str">
            <v>No</v>
          </cell>
          <cell r="J124" t="str">
            <v>No</v>
          </cell>
          <cell r="K124" t="str">
            <v>No</v>
          </cell>
          <cell r="L124" t="str">
            <v>11</v>
          </cell>
          <cell r="M124" t="str">
            <v>Cuvilly</v>
          </cell>
          <cell r="N124" t="str">
            <v>No</v>
          </cell>
        </row>
        <row r="125">
          <cell r="A125">
            <v>152108</v>
          </cell>
          <cell r="B125" t="str">
            <v>Marie-Anne</v>
          </cell>
          <cell r="C125" t="str">
            <v>Battersby</v>
          </cell>
          <cell r="D125" t="str">
            <v>13PLE</v>
          </cell>
          <cell r="E125" t="str">
            <v>F</v>
          </cell>
          <cell r="F125" t="str">
            <v>N</v>
          </cell>
          <cell r="G125" t="str">
            <v>WBRI</v>
          </cell>
          <cell r="H125" t="str">
            <v>No</v>
          </cell>
          <cell r="I125" t="str">
            <v>No</v>
          </cell>
          <cell r="J125" t="str">
            <v>No</v>
          </cell>
          <cell r="K125" t="str">
            <v>No</v>
          </cell>
          <cell r="L125" t="str">
            <v>13</v>
          </cell>
          <cell r="M125" t="str">
            <v>St. Julie</v>
          </cell>
          <cell r="N125" t="str">
            <v>No</v>
          </cell>
        </row>
        <row r="126">
          <cell r="A126">
            <v>151673</v>
          </cell>
          <cell r="B126" t="str">
            <v>Mia</v>
          </cell>
          <cell r="C126" t="str">
            <v>Baty</v>
          </cell>
          <cell r="D126" t="str">
            <v>11ZI</v>
          </cell>
          <cell r="E126" t="str">
            <v>F</v>
          </cell>
          <cell r="F126" t="str">
            <v>N</v>
          </cell>
          <cell r="G126" t="str">
            <v>WOTW</v>
          </cell>
          <cell r="H126" t="str">
            <v>No</v>
          </cell>
          <cell r="I126" t="str">
            <v>No</v>
          </cell>
          <cell r="J126" t="str">
            <v>No</v>
          </cell>
          <cell r="K126" t="str">
            <v>No</v>
          </cell>
          <cell r="L126" t="str">
            <v>11</v>
          </cell>
          <cell r="M126" t="str">
            <v>St. Julie</v>
          </cell>
          <cell r="N126" t="str">
            <v>No</v>
          </cell>
        </row>
        <row r="127">
          <cell r="A127">
            <v>152682</v>
          </cell>
          <cell r="B127" t="str">
            <v>Brooke</v>
          </cell>
          <cell r="C127" t="str">
            <v>Baum</v>
          </cell>
          <cell r="D127" t="str">
            <v>9GN</v>
          </cell>
          <cell r="E127" t="str">
            <v>F</v>
          </cell>
          <cell r="F127" t="str">
            <v>N</v>
          </cell>
          <cell r="G127" t="str">
            <v>WBRI</v>
          </cell>
          <cell r="H127" t="str">
            <v>No</v>
          </cell>
          <cell r="I127" t="str">
            <v>No</v>
          </cell>
          <cell r="J127" t="str">
            <v>No</v>
          </cell>
          <cell r="K127" t="str">
            <v>No</v>
          </cell>
          <cell r="L127" t="str">
            <v>9</v>
          </cell>
          <cell r="M127" t="str">
            <v>Compiegne</v>
          </cell>
          <cell r="N127" t="str">
            <v>No</v>
          </cell>
        </row>
        <row r="128">
          <cell r="A128">
            <v>150930</v>
          </cell>
          <cell r="B128" t="str">
            <v>Maddison</v>
          </cell>
          <cell r="C128" t="str">
            <v>Baxby</v>
          </cell>
          <cell r="D128" t="str">
            <v>12CSN</v>
          </cell>
          <cell r="E128" t="str">
            <v>F</v>
          </cell>
          <cell r="F128" t="str">
            <v>N</v>
          </cell>
          <cell r="G128" t="str">
            <v>WBRI</v>
          </cell>
          <cell r="H128" t="str">
            <v>No</v>
          </cell>
          <cell r="I128" t="str">
            <v>No</v>
          </cell>
          <cell r="J128" t="str">
            <v>No</v>
          </cell>
          <cell r="K128" t="str">
            <v>No</v>
          </cell>
          <cell r="L128" t="str">
            <v>12</v>
          </cell>
          <cell r="M128" t="str">
            <v>Cuvilly</v>
          </cell>
          <cell r="N128" t="str">
            <v>No</v>
          </cell>
        </row>
        <row r="129">
          <cell r="A129">
            <v>152201</v>
          </cell>
          <cell r="B129" t="str">
            <v>Lucia</v>
          </cell>
          <cell r="C129" t="str">
            <v>Baynes</v>
          </cell>
          <cell r="D129" t="str">
            <v>13PLE</v>
          </cell>
          <cell r="E129" t="str">
            <v>F</v>
          </cell>
          <cell r="F129" t="str">
            <v>N</v>
          </cell>
          <cell r="G129" t="str">
            <v>WBRI</v>
          </cell>
          <cell r="H129" t="str">
            <v>No</v>
          </cell>
          <cell r="I129" t="str">
            <v>No</v>
          </cell>
          <cell r="J129" t="str">
            <v>No</v>
          </cell>
          <cell r="K129" t="str">
            <v>No</v>
          </cell>
          <cell r="L129" t="str">
            <v>13</v>
          </cell>
          <cell r="M129" t="str">
            <v>St. Julie</v>
          </cell>
          <cell r="N129" t="str">
            <v>Yes</v>
          </cell>
        </row>
        <row r="130">
          <cell r="A130">
            <v>150446</v>
          </cell>
          <cell r="B130" t="str">
            <v>Abi</v>
          </cell>
          <cell r="C130" t="str">
            <v>Beare</v>
          </cell>
          <cell r="D130" t="str">
            <v>13BG</v>
          </cell>
          <cell r="E130" t="str">
            <v>F</v>
          </cell>
          <cell r="F130" t="str">
            <v>N</v>
          </cell>
          <cell r="G130" t="str">
            <v>WBRI</v>
          </cell>
          <cell r="H130" t="str">
            <v>No</v>
          </cell>
          <cell r="I130" t="str">
            <v>No</v>
          </cell>
          <cell r="J130" t="str">
            <v>No</v>
          </cell>
          <cell r="K130" t="str">
            <v>No</v>
          </cell>
          <cell r="L130" t="str">
            <v>13</v>
          </cell>
          <cell r="M130" t="str">
            <v>Compiegne</v>
          </cell>
          <cell r="N130" t="str">
            <v>No</v>
          </cell>
        </row>
        <row r="131">
          <cell r="A131">
            <v>152582</v>
          </cell>
          <cell r="B131" t="str">
            <v>Erin</v>
          </cell>
          <cell r="C131" t="str">
            <v>Beare</v>
          </cell>
          <cell r="D131" t="str">
            <v>9GR</v>
          </cell>
          <cell r="E131" t="str">
            <v>F</v>
          </cell>
          <cell r="F131" t="str">
            <v>N</v>
          </cell>
          <cell r="G131" t="str">
            <v>WBRI</v>
          </cell>
          <cell r="H131" t="str">
            <v>No</v>
          </cell>
          <cell r="I131" t="str">
            <v>No</v>
          </cell>
          <cell r="J131" t="str">
            <v>No</v>
          </cell>
          <cell r="K131" t="str">
            <v>No</v>
          </cell>
          <cell r="L131" t="str">
            <v>9</v>
          </cell>
          <cell r="M131" t="str">
            <v>Compiegne</v>
          </cell>
          <cell r="N131" t="str">
            <v>No</v>
          </cell>
        </row>
        <row r="132">
          <cell r="A132">
            <v>151599</v>
          </cell>
          <cell r="B132" t="str">
            <v>Lucy</v>
          </cell>
          <cell r="C132" t="str">
            <v>Beare</v>
          </cell>
          <cell r="D132" t="str">
            <v>11ZI</v>
          </cell>
          <cell r="E132" t="str">
            <v>F</v>
          </cell>
          <cell r="F132" t="str">
            <v>N</v>
          </cell>
          <cell r="G132" t="str">
            <v>WBRI</v>
          </cell>
          <cell r="H132" t="str">
            <v>No</v>
          </cell>
          <cell r="I132" t="str">
            <v>No</v>
          </cell>
          <cell r="J132" t="str">
            <v>No</v>
          </cell>
          <cell r="K132" t="str">
            <v>No</v>
          </cell>
          <cell r="L132" t="str">
            <v>11</v>
          </cell>
          <cell r="M132" t="str">
            <v>St. Julie</v>
          </cell>
          <cell r="N132" t="str">
            <v>No</v>
          </cell>
        </row>
        <row r="133">
          <cell r="A133">
            <v>160081</v>
          </cell>
          <cell r="B133" t="str">
            <v>Ana</v>
          </cell>
          <cell r="C133" t="str">
            <v>Beatson</v>
          </cell>
          <cell r="D133" t="str">
            <v>12SG</v>
          </cell>
          <cell r="E133" t="str">
            <v>F</v>
          </cell>
          <cell r="F133" t="str">
            <v>N</v>
          </cell>
          <cell r="G133" t="str">
            <v>MWAO</v>
          </cell>
          <cell r="H133" t="str">
            <v>No</v>
          </cell>
          <cell r="I133" t="str">
            <v>No</v>
          </cell>
          <cell r="J133" t="str">
            <v>No</v>
          </cell>
          <cell r="K133" t="str">
            <v>No</v>
          </cell>
          <cell r="L133" t="str">
            <v>12</v>
          </cell>
          <cell r="M133" t="str">
            <v>Cuvilly</v>
          </cell>
          <cell r="N133" t="str">
            <v>No</v>
          </cell>
        </row>
        <row r="134">
          <cell r="A134">
            <v>152174</v>
          </cell>
          <cell r="B134" t="str">
            <v>Asher</v>
          </cell>
          <cell r="C134" t="str">
            <v>Beckford</v>
          </cell>
          <cell r="D134" t="str">
            <v>13PLE</v>
          </cell>
          <cell r="E134" t="str">
            <v>M</v>
          </cell>
          <cell r="F134" t="str">
            <v>N</v>
          </cell>
          <cell r="G134" t="str">
            <v>MWBC</v>
          </cell>
          <cell r="H134" t="str">
            <v>No</v>
          </cell>
          <cell r="I134" t="str">
            <v>No</v>
          </cell>
          <cell r="J134" t="str">
            <v>No</v>
          </cell>
          <cell r="K134" t="str">
            <v>No</v>
          </cell>
          <cell r="L134" t="str">
            <v>13</v>
          </cell>
          <cell r="M134" t="str">
            <v>Compiegne</v>
          </cell>
          <cell r="N134" t="str">
            <v>No</v>
          </cell>
        </row>
        <row r="135">
          <cell r="A135">
            <v>151751</v>
          </cell>
          <cell r="B135" t="str">
            <v>Heidi</v>
          </cell>
          <cell r="C135" t="str">
            <v>Bell</v>
          </cell>
          <cell r="D135" t="str">
            <v>10EB</v>
          </cell>
          <cell r="E135" t="str">
            <v>F</v>
          </cell>
          <cell r="F135" t="str">
            <v>N</v>
          </cell>
          <cell r="G135" t="str">
            <v>WBRI</v>
          </cell>
          <cell r="H135" t="str">
            <v>No</v>
          </cell>
          <cell r="I135" t="str">
            <v>No</v>
          </cell>
          <cell r="J135" t="str">
            <v>No</v>
          </cell>
          <cell r="K135" t="str">
            <v>No</v>
          </cell>
          <cell r="L135" t="str">
            <v>10</v>
          </cell>
          <cell r="M135" t="str">
            <v>Cuvilly</v>
          </cell>
          <cell r="N135" t="str">
            <v>No</v>
          </cell>
        </row>
        <row r="136">
          <cell r="A136">
            <v>160151</v>
          </cell>
          <cell r="B136" t="str">
            <v>Holly</v>
          </cell>
          <cell r="C136" t="str">
            <v>Bell</v>
          </cell>
          <cell r="D136" t="str">
            <v>7LM</v>
          </cell>
          <cell r="E136" t="str">
            <v>F</v>
          </cell>
          <cell r="F136" t="str">
            <v>N</v>
          </cell>
          <cell r="G136" t="str">
            <v>WBRI</v>
          </cell>
          <cell r="H136" t="str">
            <v>No</v>
          </cell>
          <cell r="I136" t="str">
            <v>No</v>
          </cell>
          <cell r="J136" t="str">
            <v>No</v>
          </cell>
          <cell r="K136" t="str">
            <v>No</v>
          </cell>
          <cell r="L136" t="str">
            <v>7</v>
          </cell>
          <cell r="M136" t="str">
            <v>Cuvilly</v>
          </cell>
          <cell r="N136" t="str">
            <v>No</v>
          </cell>
        </row>
        <row r="137">
          <cell r="A137">
            <v>151807</v>
          </cell>
          <cell r="B137" t="str">
            <v>Layla</v>
          </cell>
          <cell r="C137" t="str">
            <v>Bellamy</v>
          </cell>
          <cell r="D137" t="str">
            <v>10TD</v>
          </cell>
          <cell r="E137" t="str">
            <v>F</v>
          </cell>
          <cell r="F137" t="str">
            <v>N</v>
          </cell>
          <cell r="G137" t="str">
            <v>WBRI</v>
          </cell>
          <cell r="H137" t="str">
            <v>No</v>
          </cell>
          <cell r="I137" t="str">
            <v>No</v>
          </cell>
          <cell r="J137" t="str">
            <v>No</v>
          </cell>
          <cell r="K137" t="str">
            <v>No</v>
          </cell>
          <cell r="L137" t="str">
            <v>10</v>
          </cell>
          <cell r="M137" t="str">
            <v>Compiegne</v>
          </cell>
          <cell r="N137" t="str">
            <v>No</v>
          </cell>
        </row>
        <row r="138">
          <cell r="A138">
            <v>160152</v>
          </cell>
          <cell r="B138" t="str">
            <v>Daniel</v>
          </cell>
          <cell r="C138" t="str">
            <v>Bellamy</v>
          </cell>
          <cell r="D138" t="str">
            <v>7FS</v>
          </cell>
          <cell r="E138" t="str">
            <v>M</v>
          </cell>
          <cell r="F138" t="str">
            <v>N</v>
          </cell>
          <cell r="G138" t="str">
            <v>WBRI</v>
          </cell>
          <cell r="H138" t="str">
            <v>No</v>
          </cell>
          <cell r="I138" t="str">
            <v>No</v>
          </cell>
          <cell r="J138" t="str">
            <v>No</v>
          </cell>
          <cell r="K138" t="str">
            <v>No</v>
          </cell>
          <cell r="L138" t="str">
            <v>7</v>
          </cell>
          <cell r="M138" t="str">
            <v>Compiegne</v>
          </cell>
          <cell r="N138" t="str">
            <v>No</v>
          </cell>
        </row>
        <row r="139">
          <cell r="A139">
            <v>151736</v>
          </cell>
          <cell r="B139" t="str">
            <v>Rim</v>
          </cell>
          <cell r="C139" t="str">
            <v>Bereket</v>
          </cell>
          <cell r="D139" t="str">
            <v>11ZI</v>
          </cell>
          <cell r="E139" t="str">
            <v>F</v>
          </cell>
          <cell r="F139" t="str">
            <v>N</v>
          </cell>
          <cell r="G139" t="str">
            <v>BAOF</v>
          </cell>
          <cell r="H139" t="str">
            <v>Yes</v>
          </cell>
          <cell r="I139" t="str">
            <v>Yes</v>
          </cell>
          <cell r="J139" t="str">
            <v>Yes</v>
          </cell>
          <cell r="K139" t="str">
            <v>No</v>
          </cell>
          <cell r="L139" t="str">
            <v>11</v>
          </cell>
          <cell r="M139" t="str">
            <v>St. Julie</v>
          </cell>
          <cell r="N139" t="str">
            <v>No</v>
          </cell>
        </row>
        <row r="140">
          <cell r="A140">
            <v>151545</v>
          </cell>
          <cell r="B140" t="str">
            <v>Samuel</v>
          </cell>
          <cell r="C140" t="str">
            <v>Bereket</v>
          </cell>
          <cell r="D140" t="str">
            <v>11EGQ</v>
          </cell>
          <cell r="E140" t="str">
            <v>M</v>
          </cell>
          <cell r="F140" t="str">
            <v>N</v>
          </cell>
          <cell r="G140" t="str">
            <v>BAOF</v>
          </cell>
          <cell r="H140" t="str">
            <v>Yes</v>
          </cell>
          <cell r="I140" t="str">
            <v>No</v>
          </cell>
          <cell r="J140" t="str">
            <v>Yes</v>
          </cell>
          <cell r="K140" t="str">
            <v>No</v>
          </cell>
          <cell r="L140" t="str">
            <v>11</v>
          </cell>
          <cell r="M140" t="str">
            <v>Picardy</v>
          </cell>
          <cell r="N140" t="str">
            <v>No</v>
          </cell>
        </row>
        <row r="141">
          <cell r="A141">
            <v>152604</v>
          </cell>
          <cell r="B141" t="str">
            <v>Solyana</v>
          </cell>
          <cell r="C141" t="str">
            <v>Bereket</v>
          </cell>
          <cell r="D141" t="str">
            <v>9GR</v>
          </cell>
          <cell r="E141" t="str">
            <v>F</v>
          </cell>
          <cell r="F141" t="str">
            <v>N</v>
          </cell>
          <cell r="G141" t="str">
            <v>BAOF</v>
          </cell>
          <cell r="H141" t="str">
            <v>Yes</v>
          </cell>
          <cell r="I141" t="str">
            <v>No</v>
          </cell>
          <cell r="J141" t="str">
            <v>Yes</v>
          </cell>
          <cell r="K141" t="str">
            <v>No</v>
          </cell>
          <cell r="L141" t="str">
            <v>9</v>
          </cell>
          <cell r="M141" t="str">
            <v>Compiegne</v>
          </cell>
          <cell r="N141" t="str">
            <v>No</v>
          </cell>
        </row>
        <row r="142">
          <cell r="A142">
            <v>160153</v>
          </cell>
          <cell r="B142" t="str">
            <v>Nathan</v>
          </cell>
          <cell r="C142" t="str">
            <v>Bereket</v>
          </cell>
          <cell r="D142" t="str">
            <v xml:space="preserve">7BPE </v>
          </cell>
          <cell r="E142" t="str">
            <v>M</v>
          </cell>
          <cell r="F142" t="str">
            <v>K</v>
          </cell>
          <cell r="G142" t="str">
            <v>BAOF</v>
          </cell>
          <cell r="H142" t="str">
            <v>Yes</v>
          </cell>
          <cell r="I142" t="str">
            <v>Yes</v>
          </cell>
          <cell r="J142" t="str">
            <v>Yes</v>
          </cell>
          <cell r="K142" t="str">
            <v>No</v>
          </cell>
          <cell r="L142" t="str">
            <v>7</v>
          </cell>
          <cell r="M142" t="str">
            <v>St. Julie</v>
          </cell>
          <cell r="N142" t="str">
            <v>No</v>
          </cell>
        </row>
        <row r="143">
          <cell r="A143">
            <v>151929</v>
          </cell>
          <cell r="B143" t="str">
            <v>Heather</v>
          </cell>
          <cell r="C143" t="str">
            <v>Berry</v>
          </cell>
          <cell r="D143" t="str">
            <v>10JOS</v>
          </cell>
          <cell r="E143" t="str">
            <v>F</v>
          </cell>
          <cell r="F143" t="str">
            <v>N</v>
          </cell>
          <cell r="G143" t="str">
            <v>WBRI</v>
          </cell>
          <cell r="H143" t="str">
            <v>No</v>
          </cell>
          <cell r="I143" t="str">
            <v>No</v>
          </cell>
          <cell r="J143" t="str">
            <v>No</v>
          </cell>
          <cell r="K143" t="str">
            <v>No</v>
          </cell>
          <cell r="L143" t="str">
            <v>10</v>
          </cell>
          <cell r="M143" t="str">
            <v>Compiegne</v>
          </cell>
          <cell r="N143" t="str">
            <v>No</v>
          </cell>
        </row>
        <row r="144">
          <cell r="A144">
            <v>160154</v>
          </cell>
          <cell r="B144" t="str">
            <v>Victoria</v>
          </cell>
          <cell r="C144" t="str">
            <v>Bieniek</v>
          </cell>
          <cell r="D144" t="str">
            <v>7YP</v>
          </cell>
          <cell r="E144" t="str">
            <v>F</v>
          </cell>
          <cell r="F144" t="str">
            <v>N</v>
          </cell>
          <cell r="G144" t="str">
            <v>WEEU</v>
          </cell>
          <cell r="H144" t="str">
            <v>No</v>
          </cell>
          <cell r="I144" t="str">
            <v>Yes</v>
          </cell>
          <cell r="J144" t="str">
            <v>No</v>
          </cell>
          <cell r="K144" t="str">
            <v>No</v>
          </cell>
          <cell r="L144" t="str">
            <v>7</v>
          </cell>
          <cell r="M144" t="str">
            <v>Compiegne</v>
          </cell>
          <cell r="N144" t="str">
            <v>No</v>
          </cell>
        </row>
        <row r="145">
          <cell r="A145">
            <v>152191</v>
          </cell>
          <cell r="B145" t="str">
            <v>Joyce</v>
          </cell>
          <cell r="C145" t="str">
            <v>Bindanda</v>
          </cell>
          <cell r="D145" t="str">
            <v>13FG</v>
          </cell>
          <cell r="E145" t="str">
            <v>F</v>
          </cell>
          <cell r="F145" t="str">
            <v>N</v>
          </cell>
          <cell r="G145" t="str">
            <v>BAFR</v>
          </cell>
          <cell r="H145" t="str">
            <v>Yes</v>
          </cell>
          <cell r="I145" t="str">
            <v>No</v>
          </cell>
          <cell r="J145" t="str">
            <v>No</v>
          </cell>
          <cell r="K145" t="str">
            <v>No</v>
          </cell>
          <cell r="L145" t="str">
            <v>13</v>
          </cell>
          <cell r="M145" t="str">
            <v>Picardy</v>
          </cell>
          <cell r="N145" t="str">
            <v>No</v>
          </cell>
        </row>
        <row r="146">
          <cell r="A146">
            <v>152760</v>
          </cell>
          <cell r="B146" t="str">
            <v>Harry</v>
          </cell>
          <cell r="C146" t="str">
            <v>Bingham</v>
          </cell>
          <cell r="D146" t="str">
            <v>8KC</v>
          </cell>
          <cell r="E146" t="str">
            <v>M</v>
          </cell>
          <cell r="F146" t="str">
            <v>N</v>
          </cell>
          <cell r="G146" t="str">
            <v>WBRI</v>
          </cell>
          <cell r="H146" t="str">
            <v>No</v>
          </cell>
          <cell r="I146" t="str">
            <v>No</v>
          </cell>
          <cell r="J146" t="str">
            <v>No</v>
          </cell>
          <cell r="K146" t="str">
            <v>No</v>
          </cell>
          <cell r="L146" t="str">
            <v>8</v>
          </cell>
          <cell r="M146" t="str">
            <v>St. Julie</v>
          </cell>
          <cell r="N146" t="str">
            <v>Yes</v>
          </cell>
        </row>
        <row r="147">
          <cell r="A147">
            <v>152803</v>
          </cell>
          <cell r="B147" t="str">
            <v>Tyrone</v>
          </cell>
          <cell r="C147" t="str">
            <v>Bishawu</v>
          </cell>
          <cell r="D147" t="str">
            <v>8AB</v>
          </cell>
          <cell r="E147" t="str">
            <v>M</v>
          </cell>
          <cell r="F147" t="str">
            <v>N</v>
          </cell>
          <cell r="G147" t="str">
            <v>MBOE</v>
          </cell>
          <cell r="H147" t="str">
            <v>Yes</v>
          </cell>
          <cell r="I147" t="str">
            <v>No</v>
          </cell>
          <cell r="J147" t="str">
            <v>Yes</v>
          </cell>
          <cell r="K147" t="str">
            <v>No</v>
          </cell>
          <cell r="L147" t="str">
            <v>8</v>
          </cell>
          <cell r="M147" t="str">
            <v>Compiegne</v>
          </cell>
          <cell r="N147" t="str">
            <v>No</v>
          </cell>
        </row>
        <row r="148">
          <cell r="A148">
            <v>152109</v>
          </cell>
          <cell r="B148" t="str">
            <v>Thomas</v>
          </cell>
          <cell r="C148" t="str">
            <v>Blades</v>
          </cell>
          <cell r="D148" t="str">
            <v>13HS</v>
          </cell>
          <cell r="E148" t="str">
            <v>M</v>
          </cell>
          <cell r="F148" t="str">
            <v>N</v>
          </cell>
          <cell r="G148" t="str">
            <v>WBRI</v>
          </cell>
          <cell r="H148" t="str">
            <v>No</v>
          </cell>
          <cell r="I148" t="str">
            <v>No</v>
          </cell>
          <cell r="J148" t="str">
            <v>No</v>
          </cell>
          <cell r="K148" t="str">
            <v>No</v>
          </cell>
          <cell r="L148" t="str">
            <v>13</v>
          </cell>
          <cell r="M148" t="str">
            <v>Cuvilly</v>
          </cell>
          <cell r="N148" t="str">
            <v>No</v>
          </cell>
        </row>
        <row r="149">
          <cell r="A149">
            <v>152695</v>
          </cell>
          <cell r="B149" t="str">
            <v>Madison</v>
          </cell>
          <cell r="C149" t="str">
            <v>Bland</v>
          </cell>
          <cell r="D149" t="str">
            <v>9IC</v>
          </cell>
          <cell r="E149" t="str">
            <v>F</v>
          </cell>
          <cell r="F149" t="str">
            <v>N</v>
          </cell>
          <cell r="G149" t="str">
            <v>WBRI</v>
          </cell>
          <cell r="H149" t="str">
            <v>Yes</v>
          </cell>
          <cell r="I149" t="str">
            <v>No</v>
          </cell>
          <cell r="J149" t="str">
            <v>Yes</v>
          </cell>
          <cell r="K149" t="str">
            <v>No</v>
          </cell>
          <cell r="L149" t="str">
            <v>9</v>
          </cell>
          <cell r="M149" t="str">
            <v>Picardy</v>
          </cell>
          <cell r="N149" t="str">
            <v>No</v>
          </cell>
        </row>
        <row r="150">
          <cell r="A150">
            <v>160155</v>
          </cell>
          <cell r="B150" t="str">
            <v>Tephi</v>
          </cell>
          <cell r="C150" t="str">
            <v>Blythen</v>
          </cell>
          <cell r="D150" t="str">
            <v>7AWH</v>
          </cell>
          <cell r="E150" t="str">
            <v>F</v>
          </cell>
          <cell r="F150" t="str">
            <v>N</v>
          </cell>
          <cell r="G150" t="str">
            <v>WBRI</v>
          </cell>
          <cell r="H150" t="str">
            <v>No</v>
          </cell>
          <cell r="I150" t="str">
            <v>No</v>
          </cell>
          <cell r="J150" t="str">
            <v>No</v>
          </cell>
          <cell r="K150" t="str">
            <v>No</v>
          </cell>
          <cell r="L150" t="str">
            <v>7</v>
          </cell>
          <cell r="M150" t="str">
            <v>St. Julie</v>
          </cell>
          <cell r="N150" t="str">
            <v>No</v>
          </cell>
        </row>
        <row r="151">
          <cell r="A151">
            <v>150430</v>
          </cell>
          <cell r="B151" t="str">
            <v>Ignatius</v>
          </cell>
          <cell r="C151" t="str">
            <v>Boateng</v>
          </cell>
          <cell r="D151" t="str">
            <v>13FG</v>
          </cell>
          <cell r="E151" t="str">
            <v>M</v>
          </cell>
          <cell r="F151" t="str">
            <v>N</v>
          </cell>
          <cell r="G151" t="str">
            <v>BAOF</v>
          </cell>
          <cell r="H151" t="str">
            <v>No</v>
          </cell>
          <cell r="I151" t="str">
            <v>Yes</v>
          </cell>
          <cell r="J151" t="str">
            <v>No</v>
          </cell>
          <cell r="K151" t="str">
            <v>No</v>
          </cell>
          <cell r="L151" t="str">
            <v>13</v>
          </cell>
          <cell r="M151" t="str">
            <v>Cuvilly</v>
          </cell>
          <cell r="N151" t="str">
            <v>No</v>
          </cell>
        </row>
        <row r="152">
          <cell r="A152">
            <v>151618</v>
          </cell>
          <cell r="B152" t="str">
            <v>Mariella</v>
          </cell>
          <cell r="C152" t="str">
            <v>Boateng</v>
          </cell>
          <cell r="D152" t="str">
            <v>11SPI</v>
          </cell>
          <cell r="E152" t="str">
            <v>F</v>
          </cell>
          <cell r="F152" t="str">
            <v>N</v>
          </cell>
          <cell r="G152" t="str">
            <v>MWBA</v>
          </cell>
          <cell r="H152" t="str">
            <v>No</v>
          </cell>
          <cell r="I152" t="str">
            <v>No</v>
          </cell>
          <cell r="J152" t="str">
            <v>No</v>
          </cell>
          <cell r="K152" t="str">
            <v>No</v>
          </cell>
          <cell r="L152" t="str">
            <v>11</v>
          </cell>
          <cell r="M152" t="str">
            <v>St. Julie</v>
          </cell>
          <cell r="N152" t="str">
            <v>No</v>
          </cell>
        </row>
        <row r="153">
          <cell r="A153">
            <v>151503</v>
          </cell>
          <cell r="B153" t="str">
            <v>Nimisha</v>
          </cell>
          <cell r="C153" t="str">
            <v>Boby</v>
          </cell>
          <cell r="D153" t="str">
            <v>12CSN</v>
          </cell>
          <cell r="E153" t="str">
            <v>F</v>
          </cell>
          <cell r="F153" t="str">
            <v>N</v>
          </cell>
          <cell r="G153" t="str">
            <v>AIND</v>
          </cell>
          <cell r="H153" t="str">
            <v>No</v>
          </cell>
          <cell r="I153" t="str">
            <v>Yes</v>
          </cell>
          <cell r="J153" t="str">
            <v>No</v>
          </cell>
          <cell r="K153" t="str">
            <v>No</v>
          </cell>
          <cell r="L153" t="str">
            <v>12</v>
          </cell>
          <cell r="M153" t="str">
            <v>Cuvilly</v>
          </cell>
          <cell r="N153" t="str">
            <v>No</v>
          </cell>
        </row>
        <row r="154">
          <cell r="A154">
            <v>152721</v>
          </cell>
          <cell r="B154" t="str">
            <v>Alisha</v>
          </cell>
          <cell r="C154" t="str">
            <v>Bodell</v>
          </cell>
          <cell r="D154" t="str">
            <v>11EGQ</v>
          </cell>
          <cell r="E154" t="str">
            <v>F</v>
          </cell>
          <cell r="F154" t="str">
            <v>E</v>
          </cell>
          <cell r="G154" t="str">
            <v>WBRI</v>
          </cell>
          <cell r="H154" t="str">
            <v>Yes</v>
          </cell>
          <cell r="I154" t="str">
            <v>No</v>
          </cell>
          <cell r="J154" t="str">
            <v>Yes</v>
          </cell>
          <cell r="K154" t="str">
            <v>No</v>
          </cell>
          <cell r="L154" t="str">
            <v>11</v>
          </cell>
          <cell r="M154" t="str">
            <v>St. Julie</v>
          </cell>
          <cell r="N154" t="str">
            <v>No</v>
          </cell>
        </row>
        <row r="155">
          <cell r="A155">
            <v>151681</v>
          </cell>
          <cell r="B155" t="str">
            <v>Jacob</v>
          </cell>
          <cell r="C155" t="str">
            <v>Bolton</v>
          </cell>
          <cell r="D155" t="str">
            <v>11SDA</v>
          </cell>
          <cell r="E155" t="str">
            <v>M</v>
          </cell>
          <cell r="F155" t="str">
            <v>N</v>
          </cell>
          <cell r="G155" t="str">
            <v>WBRI</v>
          </cell>
          <cell r="H155" t="str">
            <v>No</v>
          </cell>
          <cell r="I155" t="str">
            <v>No</v>
          </cell>
          <cell r="J155" t="str">
            <v>No</v>
          </cell>
          <cell r="K155" t="str">
            <v>No</v>
          </cell>
          <cell r="L155" t="str">
            <v>11</v>
          </cell>
          <cell r="M155" t="str">
            <v>Cuvilly</v>
          </cell>
          <cell r="N155" t="str">
            <v>No</v>
          </cell>
        </row>
        <row r="156">
          <cell r="A156">
            <v>150777</v>
          </cell>
          <cell r="B156" t="str">
            <v>Max</v>
          </cell>
          <cell r="C156" t="str">
            <v>Bolton</v>
          </cell>
          <cell r="D156" t="str">
            <v>12ASA</v>
          </cell>
          <cell r="E156" t="str">
            <v>M</v>
          </cell>
          <cell r="F156" t="str">
            <v>N</v>
          </cell>
          <cell r="G156" t="str">
            <v>WBRI</v>
          </cell>
          <cell r="H156" t="str">
            <v>No</v>
          </cell>
          <cell r="I156" t="str">
            <v>No</v>
          </cell>
          <cell r="J156" t="str">
            <v>No</v>
          </cell>
          <cell r="K156" t="str">
            <v>No</v>
          </cell>
          <cell r="L156" t="str">
            <v>12</v>
          </cell>
          <cell r="M156" t="str">
            <v>St. Julie</v>
          </cell>
          <cell r="N156" t="str">
            <v>No</v>
          </cell>
        </row>
        <row r="157">
          <cell r="A157">
            <v>160156</v>
          </cell>
          <cell r="B157" t="str">
            <v>Frank</v>
          </cell>
          <cell r="C157" t="str">
            <v>Bonner</v>
          </cell>
          <cell r="D157" t="str">
            <v>7RA</v>
          </cell>
          <cell r="E157" t="str">
            <v>M</v>
          </cell>
          <cell r="F157" t="str">
            <v>N</v>
          </cell>
          <cell r="G157" t="str">
            <v>WBRI</v>
          </cell>
          <cell r="H157" t="str">
            <v>No</v>
          </cell>
          <cell r="I157" t="str">
            <v>No</v>
          </cell>
          <cell r="J157" t="str">
            <v>No</v>
          </cell>
          <cell r="K157" t="str">
            <v>No</v>
          </cell>
          <cell r="L157" t="str">
            <v>7</v>
          </cell>
          <cell r="M157" t="str">
            <v>Picardy</v>
          </cell>
          <cell r="N157" t="str">
            <v>No</v>
          </cell>
        </row>
        <row r="158">
          <cell r="A158">
            <v>151750</v>
          </cell>
          <cell r="B158" t="str">
            <v>Ezolda</v>
          </cell>
          <cell r="C158" t="str">
            <v>Borchashvili</v>
          </cell>
          <cell r="D158" t="str">
            <v>10TD</v>
          </cell>
          <cell r="E158" t="str">
            <v>F</v>
          </cell>
          <cell r="F158" t="str">
            <v>N</v>
          </cell>
          <cell r="G158" t="str">
            <v>WEEU</v>
          </cell>
          <cell r="H158" t="str">
            <v>Yes</v>
          </cell>
          <cell r="I158" t="str">
            <v>No</v>
          </cell>
          <cell r="J158" t="str">
            <v>Yes</v>
          </cell>
          <cell r="K158" t="str">
            <v>No</v>
          </cell>
          <cell r="L158" t="str">
            <v>10</v>
          </cell>
          <cell r="M158" t="str">
            <v>Compiegne</v>
          </cell>
          <cell r="N158" t="str">
            <v>No</v>
          </cell>
        </row>
        <row r="159">
          <cell r="A159">
            <v>150444</v>
          </cell>
          <cell r="B159" t="str">
            <v>Helena</v>
          </cell>
          <cell r="C159" t="str">
            <v>Borland</v>
          </cell>
          <cell r="D159" t="str">
            <v>13HS</v>
          </cell>
          <cell r="E159" t="str">
            <v>F</v>
          </cell>
          <cell r="F159" t="str">
            <v>N</v>
          </cell>
          <cell r="G159" t="str">
            <v>WBRI</v>
          </cell>
          <cell r="H159" t="str">
            <v>No</v>
          </cell>
          <cell r="I159" t="str">
            <v>No</v>
          </cell>
          <cell r="J159" t="str">
            <v>No</v>
          </cell>
          <cell r="K159" t="str">
            <v>No</v>
          </cell>
          <cell r="L159" t="str">
            <v>13</v>
          </cell>
          <cell r="M159" t="str">
            <v>St. Julie</v>
          </cell>
          <cell r="N159" t="str">
            <v>No</v>
          </cell>
        </row>
        <row r="160">
          <cell r="A160">
            <v>151794</v>
          </cell>
          <cell r="B160" t="str">
            <v>James</v>
          </cell>
          <cell r="C160" t="str">
            <v>Borland</v>
          </cell>
          <cell r="D160" t="str">
            <v>10EB</v>
          </cell>
          <cell r="E160" t="str">
            <v>M</v>
          </cell>
          <cell r="F160" t="str">
            <v>N</v>
          </cell>
          <cell r="G160" t="str">
            <v>WBRI</v>
          </cell>
          <cell r="H160" t="str">
            <v>No</v>
          </cell>
          <cell r="I160" t="str">
            <v>No</v>
          </cell>
          <cell r="J160" t="str">
            <v>No</v>
          </cell>
          <cell r="K160" t="str">
            <v>No</v>
          </cell>
          <cell r="L160" t="str">
            <v>10</v>
          </cell>
          <cell r="M160" t="str">
            <v>Cuvilly</v>
          </cell>
          <cell r="N160" t="str">
            <v>No</v>
          </cell>
        </row>
        <row r="161">
          <cell r="A161">
            <v>150478</v>
          </cell>
          <cell r="B161" t="str">
            <v>Hattie</v>
          </cell>
          <cell r="C161" t="str">
            <v>Borthwick</v>
          </cell>
          <cell r="D161" t="str">
            <v>13MPI</v>
          </cell>
          <cell r="E161" t="str">
            <v>F</v>
          </cell>
          <cell r="F161" t="str">
            <v>N</v>
          </cell>
          <cell r="G161" t="str">
            <v>WBRI</v>
          </cell>
          <cell r="H161" t="str">
            <v>No</v>
          </cell>
          <cell r="I161" t="str">
            <v>No</v>
          </cell>
          <cell r="J161" t="str">
            <v>No</v>
          </cell>
          <cell r="K161" t="str">
            <v>No</v>
          </cell>
          <cell r="L161" t="str">
            <v>13</v>
          </cell>
          <cell r="M161" t="str">
            <v>Cuvilly</v>
          </cell>
          <cell r="N161" t="str">
            <v>No</v>
          </cell>
        </row>
        <row r="162">
          <cell r="A162">
            <v>160010</v>
          </cell>
          <cell r="B162" t="str">
            <v>Beatrice</v>
          </cell>
          <cell r="C162" t="str">
            <v>Borthwick</v>
          </cell>
          <cell r="D162" t="str">
            <v>8KS</v>
          </cell>
          <cell r="E162" t="str">
            <v>F</v>
          </cell>
          <cell r="F162" t="str">
            <v>N</v>
          </cell>
          <cell r="G162" t="str">
            <v>WBRI</v>
          </cell>
          <cell r="H162" t="str">
            <v>No</v>
          </cell>
          <cell r="I162" t="str">
            <v>No</v>
          </cell>
          <cell r="J162" t="str">
            <v>No</v>
          </cell>
          <cell r="K162" t="str">
            <v>No</v>
          </cell>
          <cell r="L162" t="str">
            <v>8</v>
          </cell>
          <cell r="M162" t="str">
            <v>Picardy</v>
          </cell>
          <cell r="N162" t="str">
            <v>No</v>
          </cell>
        </row>
        <row r="163">
          <cell r="A163">
            <v>160157</v>
          </cell>
          <cell r="B163" t="str">
            <v>Somkene</v>
          </cell>
          <cell r="C163" t="str">
            <v>Bosah</v>
          </cell>
          <cell r="D163" t="str">
            <v>7YP</v>
          </cell>
          <cell r="E163" t="str">
            <v>F</v>
          </cell>
          <cell r="F163" t="str">
            <v>N</v>
          </cell>
          <cell r="G163" t="str">
            <v>BAOF</v>
          </cell>
          <cell r="H163" t="str">
            <v>Yes</v>
          </cell>
          <cell r="I163" t="str">
            <v>Yes</v>
          </cell>
          <cell r="J163" t="str">
            <v>Yes</v>
          </cell>
          <cell r="K163" t="str">
            <v>No</v>
          </cell>
          <cell r="L163" t="str">
            <v>7</v>
          </cell>
          <cell r="M163" t="str">
            <v>Compiegne</v>
          </cell>
          <cell r="N163" t="str">
            <v>No</v>
          </cell>
        </row>
        <row r="164">
          <cell r="A164">
            <v>151952</v>
          </cell>
          <cell r="B164" t="str">
            <v>Tia</v>
          </cell>
          <cell r="C164" t="str">
            <v>Botros</v>
          </cell>
          <cell r="D164" t="str">
            <v>10TD</v>
          </cell>
          <cell r="E164" t="str">
            <v>F</v>
          </cell>
          <cell r="F164" t="str">
            <v>N</v>
          </cell>
          <cell r="G164" t="str">
            <v>OOEG</v>
          </cell>
          <cell r="H164" t="str">
            <v>No</v>
          </cell>
          <cell r="I164" t="str">
            <v>Yes</v>
          </cell>
          <cell r="J164" t="str">
            <v>No</v>
          </cell>
          <cell r="K164" t="str">
            <v>No</v>
          </cell>
          <cell r="L164" t="str">
            <v>10</v>
          </cell>
          <cell r="M164" t="str">
            <v>Compiegne</v>
          </cell>
          <cell r="N164" t="str">
            <v>Yes</v>
          </cell>
        </row>
        <row r="165">
          <cell r="A165">
            <v>152587</v>
          </cell>
          <cell r="B165" t="str">
            <v>Grayson</v>
          </cell>
          <cell r="C165" t="str">
            <v>Bower</v>
          </cell>
          <cell r="D165" t="str">
            <v>9RNI</v>
          </cell>
          <cell r="E165" t="str">
            <v>M</v>
          </cell>
          <cell r="F165" t="str">
            <v>N</v>
          </cell>
          <cell r="G165" t="str">
            <v>WBRI</v>
          </cell>
          <cell r="H165" t="str">
            <v>No</v>
          </cell>
          <cell r="I165" t="str">
            <v>No</v>
          </cell>
          <cell r="J165" t="str">
            <v>No</v>
          </cell>
          <cell r="K165" t="str">
            <v>No</v>
          </cell>
          <cell r="L165" t="str">
            <v>9</v>
          </cell>
          <cell r="M165" t="str">
            <v>Cuvilly</v>
          </cell>
          <cell r="N165" t="str">
            <v>No</v>
          </cell>
        </row>
        <row r="166">
          <cell r="A166">
            <v>151918</v>
          </cell>
          <cell r="B166" t="str">
            <v>Sophie</v>
          </cell>
          <cell r="C166" t="str">
            <v>Bower</v>
          </cell>
          <cell r="D166" t="str">
            <v>10TD</v>
          </cell>
          <cell r="E166" t="str">
            <v>F</v>
          </cell>
          <cell r="F166" t="str">
            <v>N</v>
          </cell>
          <cell r="G166" t="str">
            <v>WBRI</v>
          </cell>
          <cell r="H166" t="str">
            <v>No</v>
          </cell>
          <cell r="I166" t="str">
            <v>No</v>
          </cell>
          <cell r="J166" t="str">
            <v>No</v>
          </cell>
          <cell r="K166" t="str">
            <v>No</v>
          </cell>
          <cell r="L166" t="str">
            <v>10</v>
          </cell>
          <cell r="M166" t="str">
            <v>Compiegne</v>
          </cell>
          <cell r="N166" t="str">
            <v>No</v>
          </cell>
        </row>
        <row r="167">
          <cell r="A167">
            <v>160158</v>
          </cell>
          <cell r="B167" t="str">
            <v>Alex</v>
          </cell>
          <cell r="C167" t="str">
            <v>Bower</v>
          </cell>
          <cell r="D167" t="str">
            <v>7WD</v>
          </cell>
          <cell r="E167" t="str">
            <v>M</v>
          </cell>
          <cell r="F167" t="str">
            <v>N</v>
          </cell>
          <cell r="G167" t="str">
            <v>WBRI</v>
          </cell>
          <cell r="H167" t="str">
            <v>No</v>
          </cell>
          <cell r="I167" t="str">
            <v>No</v>
          </cell>
          <cell r="J167" t="str">
            <v>No</v>
          </cell>
          <cell r="K167" t="str">
            <v>No</v>
          </cell>
          <cell r="L167" t="str">
            <v>7</v>
          </cell>
          <cell r="M167" t="str">
            <v>Picardy</v>
          </cell>
          <cell r="N167" t="str">
            <v>No</v>
          </cell>
        </row>
        <row r="168">
          <cell r="A168">
            <v>151870</v>
          </cell>
          <cell r="B168" t="str">
            <v>Penny</v>
          </cell>
          <cell r="C168" t="str">
            <v>Bowring</v>
          </cell>
          <cell r="D168" t="str">
            <v>10ES</v>
          </cell>
          <cell r="E168" t="str">
            <v>F</v>
          </cell>
          <cell r="F168" t="str">
            <v>N</v>
          </cell>
          <cell r="G168" t="str">
            <v>WBRI</v>
          </cell>
          <cell r="H168" t="str">
            <v>No</v>
          </cell>
          <cell r="I168" t="str">
            <v>No</v>
          </cell>
          <cell r="J168" t="str">
            <v>No</v>
          </cell>
          <cell r="K168" t="str">
            <v>No</v>
          </cell>
          <cell r="L168" t="str">
            <v>10</v>
          </cell>
          <cell r="M168" t="str">
            <v>Cuvilly</v>
          </cell>
          <cell r="N168" t="str">
            <v>No</v>
          </cell>
        </row>
        <row r="169">
          <cell r="A169">
            <v>150571</v>
          </cell>
          <cell r="B169" t="str">
            <v>Lucy</v>
          </cell>
          <cell r="C169" t="str">
            <v>BRADDOCK</v>
          </cell>
          <cell r="D169" t="str">
            <v>13PLE</v>
          </cell>
          <cell r="E169" t="str">
            <v>F</v>
          </cell>
          <cell r="F169" t="str">
            <v>N</v>
          </cell>
          <cell r="G169" t="str">
            <v>WBRI</v>
          </cell>
          <cell r="H169" t="str">
            <v>No</v>
          </cell>
          <cell r="I169" t="str">
            <v>No</v>
          </cell>
          <cell r="J169" t="str">
            <v>No</v>
          </cell>
          <cell r="K169" t="str">
            <v>No</v>
          </cell>
          <cell r="L169" t="str">
            <v>13</v>
          </cell>
          <cell r="M169" t="str">
            <v>Picardy</v>
          </cell>
          <cell r="N169" t="str">
            <v>No</v>
          </cell>
        </row>
        <row r="170">
          <cell r="A170">
            <v>150947</v>
          </cell>
          <cell r="B170" t="str">
            <v>Adam</v>
          </cell>
          <cell r="C170" t="str">
            <v>Bradshaw</v>
          </cell>
          <cell r="D170" t="str">
            <v>12ASA</v>
          </cell>
          <cell r="E170" t="str">
            <v>M</v>
          </cell>
          <cell r="F170" t="str">
            <v>N</v>
          </cell>
          <cell r="G170" t="str">
            <v>WBRI</v>
          </cell>
          <cell r="H170" t="str">
            <v>No</v>
          </cell>
          <cell r="I170" t="str">
            <v>No</v>
          </cell>
          <cell r="J170" t="str">
            <v>No</v>
          </cell>
          <cell r="K170" t="str">
            <v>No</v>
          </cell>
          <cell r="L170" t="str">
            <v>12</v>
          </cell>
          <cell r="M170" t="str">
            <v>St. Julie</v>
          </cell>
          <cell r="N170" t="str">
            <v>No</v>
          </cell>
        </row>
        <row r="171">
          <cell r="A171">
            <v>150420</v>
          </cell>
          <cell r="B171" t="str">
            <v>Harry</v>
          </cell>
          <cell r="C171" t="str">
            <v>Bradshaw</v>
          </cell>
          <cell r="D171" t="str">
            <v>13PLE</v>
          </cell>
          <cell r="E171" t="str">
            <v>M</v>
          </cell>
          <cell r="F171" t="str">
            <v>N</v>
          </cell>
          <cell r="G171" t="str">
            <v>WBRI</v>
          </cell>
          <cell r="H171" t="str">
            <v>No</v>
          </cell>
          <cell r="I171" t="str">
            <v>No</v>
          </cell>
          <cell r="J171" t="str">
            <v>No</v>
          </cell>
          <cell r="K171" t="str">
            <v>No</v>
          </cell>
          <cell r="L171" t="str">
            <v>13</v>
          </cell>
          <cell r="M171" t="str">
            <v>Cuvilly</v>
          </cell>
          <cell r="N171" t="str">
            <v>No</v>
          </cell>
        </row>
        <row r="172">
          <cell r="A172">
            <v>152861</v>
          </cell>
          <cell r="B172" t="str">
            <v>Megan</v>
          </cell>
          <cell r="C172" t="str">
            <v>Bradshaw</v>
          </cell>
          <cell r="D172" t="str">
            <v>8KC</v>
          </cell>
          <cell r="E172" t="str">
            <v>F</v>
          </cell>
          <cell r="F172" t="str">
            <v>N</v>
          </cell>
          <cell r="G172" t="str">
            <v>WBRI</v>
          </cell>
          <cell r="H172" t="str">
            <v>No</v>
          </cell>
          <cell r="I172" t="str">
            <v>No</v>
          </cell>
          <cell r="J172" t="str">
            <v>No</v>
          </cell>
          <cell r="K172" t="str">
            <v>No</v>
          </cell>
          <cell r="L172" t="str">
            <v>8</v>
          </cell>
          <cell r="M172" t="str">
            <v>St. Julie</v>
          </cell>
          <cell r="N172" t="str">
            <v>No</v>
          </cell>
        </row>
        <row r="173">
          <cell r="A173">
            <v>150783</v>
          </cell>
          <cell r="B173" t="str">
            <v>Luke</v>
          </cell>
          <cell r="C173" t="str">
            <v>Braithwaite</v>
          </cell>
          <cell r="D173" t="str">
            <v>12ASA</v>
          </cell>
          <cell r="E173" t="str">
            <v>M</v>
          </cell>
          <cell r="F173" t="str">
            <v>N</v>
          </cell>
          <cell r="G173" t="str">
            <v>WBRI</v>
          </cell>
          <cell r="H173" t="str">
            <v>No</v>
          </cell>
          <cell r="I173" t="str">
            <v>No</v>
          </cell>
          <cell r="J173" t="str">
            <v>No</v>
          </cell>
          <cell r="K173" t="str">
            <v>No</v>
          </cell>
          <cell r="L173" t="str">
            <v>12</v>
          </cell>
          <cell r="M173" t="str">
            <v>St. Julie</v>
          </cell>
          <cell r="N173" t="str">
            <v>No</v>
          </cell>
        </row>
        <row r="174">
          <cell r="A174">
            <v>151821</v>
          </cell>
          <cell r="B174" t="str">
            <v>Isaac</v>
          </cell>
          <cell r="C174" t="str">
            <v>Bramhall</v>
          </cell>
          <cell r="D174" t="str">
            <v>10JOS</v>
          </cell>
          <cell r="E174" t="str">
            <v>M</v>
          </cell>
          <cell r="F174" t="str">
            <v>N</v>
          </cell>
          <cell r="G174" t="str">
            <v>WBRI</v>
          </cell>
          <cell r="H174" t="str">
            <v>No</v>
          </cell>
          <cell r="I174" t="str">
            <v>No</v>
          </cell>
          <cell r="J174" t="str">
            <v>No</v>
          </cell>
          <cell r="K174" t="str">
            <v>No</v>
          </cell>
          <cell r="L174" t="str">
            <v>10</v>
          </cell>
          <cell r="M174" t="str">
            <v>Picardy</v>
          </cell>
          <cell r="N174" t="str">
            <v>No</v>
          </cell>
        </row>
        <row r="175">
          <cell r="A175">
            <v>151961</v>
          </cell>
          <cell r="B175" t="str">
            <v>Angel</v>
          </cell>
          <cell r="C175" t="str">
            <v>Branco Carmona</v>
          </cell>
          <cell r="D175" t="str">
            <v>10CS</v>
          </cell>
          <cell r="E175" t="str">
            <v>F</v>
          </cell>
          <cell r="F175" t="str">
            <v>E</v>
          </cell>
          <cell r="G175" t="str">
            <v>MWOE</v>
          </cell>
          <cell r="H175" t="str">
            <v>No</v>
          </cell>
          <cell r="I175" t="str">
            <v>No</v>
          </cell>
          <cell r="J175" t="str">
            <v>No</v>
          </cell>
          <cell r="K175" t="str">
            <v>No</v>
          </cell>
          <cell r="L175" t="str">
            <v>10</v>
          </cell>
          <cell r="M175" t="str">
            <v>Picardy</v>
          </cell>
          <cell r="N175" t="str">
            <v>No</v>
          </cell>
        </row>
        <row r="176">
          <cell r="A176">
            <v>152534</v>
          </cell>
          <cell r="B176" t="str">
            <v>Serena</v>
          </cell>
          <cell r="C176" t="str">
            <v>Branco Carmona</v>
          </cell>
          <cell r="D176" t="str">
            <v>9RNI</v>
          </cell>
          <cell r="E176" t="str">
            <v>F</v>
          </cell>
          <cell r="F176" t="str">
            <v>N</v>
          </cell>
          <cell r="G176" t="str">
            <v>WBRI</v>
          </cell>
          <cell r="H176" t="str">
            <v>No</v>
          </cell>
          <cell r="I176" t="str">
            <v>No</v>
          </cell>
          <cell r="J176" t="str">
            <v>No</v>
          </cell>
          <cell r="K176" t="str">
            <v>No</v>
          </cell>
          <cell r="L176" t="str">
            <v>9</v>
          </cell>
          <cell r="M176" t="str">
            <v>Picardy</v>
          </cell>
          <cell r="N176" t="str">
            <v>No</v>
          </cell>
        </row>
        <row r="177">
          <cell r="A177">
            <v>152878</v>
          </cell>
          <cell r="B177" t="str">
            <v>Orla</v>
          </cell>
          <cell r="C177" t="str">
            <v>Branney-Graveley</v>
          </cell>
          <cell r="D177" t="str">
            <v>8AR</v>
          </cell>
          <cell r="E177" t="str">
            <v>F</v>
          </cell>
          <cell r="F177" t="str">
            <v>N</v>
          </cell>
          <cell r="G177" t="str">
            <v>WBRI</v>
          </cell>
          <cell r="H177" t="str">
            <v>No</v>
          </cell>
          <cell r="I177" t="str">
            <v>No</v>
          </cell>
          <cell r="J177" t="str">
            <v>No</v>
          </cell>
          <cell r="K177" t="str">
            <v>No</v>
          </cell>
          <cell r="L177" t="str">
            <v>8</v>
          </cell>
          <cell r="M177" t="str">
            <v>St. Julie</v>
          </cell>
          <cell r="N177" t="str">
            <v>No</v>
          </cell>
        </row>
        <row r="178">
          <cell r="A178">
            <v>160159</v>
          </cell>
          <cell r="B178" t="str">
            <v>Thomas</v>
          </cell>
          <cell r="C178" t="str">
            <v>Branney-Graveley</v>
          </cell>
          <cell r="D178" t="str">
            <v>7ET</v>
          </cell>
          <cell r="E178" t="str">
            <v>M</v>
          </cell>
          <cell r="F178" t="str">
            <v>N</v>
          </cell>
          <cell r="G178" t="str">
            <v>WBRI</v>
          </cell>
          <cell r="H178" t="str">
            <v>No</v>
          </cell>
          <cell r="I178" t="str">
            <v>No</v>
          </cell>
          <cell r="J178" t="str">
            <v>No</v>
          </cell>
          <cell r="K178" t="str">
            <v>No</v>
          </cell>
          <cell r="L178" t="str">
            <v>7</v>
          </cell>
          <cell r="M178" t="str">
            <v>Cuvilly</v>
          </cell>
          <cell r="N178" t="str">
            <v>No</v>
          </cell>
        </row>
        <row r="179">
          <cell r="A179">
            <v>151795</v>
          </cell>
          <cell r="B179" t="str">
            <v>Charlotte</v>
          </cell>
          <cell r="C179" t="str">
            <v>Bratley</v>
          </cell>
          <cell r="D179" t="str">
            <v>10TD</v>
          </cell>
          <cell r="E179" t="str">
            <v>F</v>
          </cell>
          <cell r="F179" t="str">
            <v>N</v>
          </cell>
          <cell r="G179" t="str">
            <v>WBRI</v>
          </cell>
          <cell r="H179" t="str">
            <v>No</v>
          </cell>
          <cell r="I179" t="str">
            <v>No</v>
          </cell>
          <cell r="J179" t="str">
            <v>No</v>
          </cell>
          <cell r="K179" t="str">
            <v>No</v>
          </cell>
          <cell r="L179" t="str">
            <v>10</v>
          </cell>
          <cell r="M179" t="str">
            <v>Compiegne</v>
          </cell>
          <cell r="N179" t="str">
            <v>No</v>
          </cell>
        </row>
        <row r="180">
          <cell r="A180">
            <v>152912</v>
          </cell>
          <cell r="B180" t="str">
            <v>Noah</v>
          </cell>
          <cell r="C180" t="str">
            <v>Brennin</v>
          </cell>
          <cell r="D180" t="str">
            <v>8AR</v>
          </cell>
          <cell r="E180" t="str">
            <v>M</v>
          </cell>
          <cell r="F180" t="str">
            <v>N</v>
          </cell>
          <cell r="G180" t="str">
            <v>MWAO</v>
          </cell>
          <cell r="H180" t="str">
            <v>No</v>
          </cell>
          <cell r="I180" t="str">
            <v>No</v>
          </cell>
          <cell r="J180" t="str">
            <v>No</v>
          </cell>
          <cell r="K180" t="str">
            <v>No</v>
          </cell>
          <cell r="L180" t="str">
            <v>8</v>
          </cell>
          <cell r="M180" t="str">
            <v>St. Julie</v>
          </cell>
          <cell r="N180" t="str">
            <v>No</v>
          </cell>
        </row>
        <row r="181">
          <cell r="A181">
            <v>150579</v>
          </cell>
          <cell r="B181" t="str">
            <v>Pearce</v>
          </cell>
          <cell r="C181" t="str">
            <v>Brenton</v>
          </cell>
          <cell r="D181" t="str">
            <v>13SDR</v>
          </cell>
          <cell r="E181" t="str">
            <v>M</v>
          </cell>
          <cell r="F181" t="str">
            <v>N</v>
          </cell>
          <cell r="G181" t="str">
            <v>WBRI</v>
          </cell>
          <cell r="H181" t="str">
            <v>Yes</v>
          </cell>
          <cell r="I181" t="str">
            <v>No</v>
          </cell>
          <cell r="J181" t="str">
            <v>No</v>
          </cell>
          <cell r="K181" t="str">
            <v>No</v>
          </cell>
          <cell r="L181" t="str">
            <v>13</v>
          </cell>
          <cell r="M181" t="str">
            <v>Picardy</v>
          </cell>
          <cell r="N181" t="str">
            <v>No</v>
          </cell>
        </row>
        <row r="182">
          <cell r="A182">
            <v>151740</v>
          </cell>
          <cell r="B182" t="str">
            <v>Grace</v>
          </cell>
          <cell r="C182" t="str">
            <v>Briggs</v>
          </cell>
          <cell r="D182" t="str">
            <v>11JNE</v>
          </cell>
          <cell r="E182" t="str">
            <v>F</v>
          </cell>
          <cell r="F182" t="str">
            <v>K</v>
          </cell>
          <cell r="G182" t="str">
            <v>WBRI</v>
          </cell>
          <cell r="H182" t="str">
            <v>No</v>
          </cell>
          <cell r="I182" t="str">
            <v>No</v>
          </cell>
          <cell r="J182" t="str">
            <v>Yes</v>
          </cell>
          <cell r="K182" t="str">
            <v>Yes</v>
          </cell>
          <cell r="L182" t="str">
            <v>11</v>
          </cell>
          <cell r="M182" t="str">
            <v>Picardy</v>
          </cell>
          <cell r="N182" t="str">
            <v>Yes</v>
          </cell>
        </row>
        <row r="183">
          <cell r="A183">
            <v>160061</v>
          </cell>
          <cell r="B183" t="str">
            <v>Thomas</v>
          </cell>
          <cell r="C183" t="str">
            <v>Bright</v>
          </cell>
          <cell r="D183" t="str">
            <v>12ASA</v>
          </cell>
          <cell r="E183" t="str">
            <v>M</v>
          </cell>
          <cell r="F183" t="str">
            <v>N</v>
          </cell>
          <cell r="G183" t="str">
            <v>WBRI</v>
          </cell>
          <cell r="H183" t="str">
            <v>No</v>
          </cell>
          <cell r="I183" t="str">
            <v>No</v>
          </cell>
          <cell r="J183" t="str">
            <v>No</v>
          </cell>
          <cell r="K183" t="str">
            <v>No</v>
          </cell>
          <cell r="L183" t="str">
            <v>12</v>
          </cell>
          <cell r="M183" t="str">
            <v>Picardy</v>
          </cell>
          <cell r="N183" t="str">
            <v>No</v>
          </cell>
        </row>
        <row r="184">
          <cell r="A184">
            <v>150813</v>
          </cell>
          <cell r="B184" t="str">
            <v>Patryk</v>
          </cell>
          <cell r="C184" t="str">
            <v>Broncel</v>
          </cell>
          <cell r="D184" t="str">
            <v>12ASA</v>
          </cell>
          <cell r="E184" t="str">
            <v>M</v>
          </cell>
          <cell r="F184" t="str">
            <v>N</v>
          </cell>
          <cell r="G184" t="str">
            <v>WEEU</v>
          </cell>
          <cell r="H184" t="str">
            <v>No</v>
          </cell>
          <cell r="I184" t="str">
            <v>No</v>
          </cell>
          <cell r="J184" t="str">
            <v>No</v>
          </cell>
          <cell r="K184" t="str">
            <v>No</v>
          </cell>
          <cell r="L184" t="str">
            <v>12</v>
          </cell>
          <cell r="M184" t="str">
            <v>Cuvilly</v>
          </cell>
          <cell r="N184" t="str">
            <v>No</v>
          </cell>
        </row>
        <row r="185">
          <cell r="A185">
            <v>160160</v>
          </cell>
          <cell r="B185" t="str">
            <v>Natalie</v>
          </cell>
          <cell r="C185" t="str">
            <v>Broncel</v>
          </cell>
          <cell r="D185" t="str">
            <v>7ET</v>
          </cell>
          <cell r="E185" t="str">
            <v>F</v>
          </cell>
          <cell r="F185" t="str">
            <v>N</v>
          </cell>
          <cell r="G185" t="str">
            <v>WEEU</v>
          </cell>
          <cell r="H185" t="str">
            <v>No</v>
          </cell>
          <cell r="I185" t="str">
            <v>Yes</v>
          </cell>
          <cell r="J185" t="str">
            <v>No</v>
          </cell>
          <cell r="K185" t="str">
            <v>No</v>
          </cell>
          <cell r="L185" t="str">
            <v>7</v>
          </cell>
          <cell r="M185" t="str">
            <v>Cuvilly</v>
          </cell>
          <cell r="N185" t="str">
            <v>No</v>
          </cell>
        </row>
        <row r="186">
          <cell r="A186">
            <v>151678</v>
          </cell>
          <cell r="B186" t="str">
            <v>Emma</v>
          </cell>
          <cell r="C186" t="str">
            <v>Broomhead</v>
          </cell>
          <cell r="D186" t="str">
            <v>11SK</v>
          </cell>
          <cell r="E186" t="str">
            <v>F</v>
          </cell>
          <cell r="F186" t="str">
            <v>N</v>
          </cell>
          <cell r="G186" t="str">
            <v>WBRI</v>
          </cell>
          <cell r="H186" t="str">
            <v>No</v>
          </cell>
          <cell r="I186" t="str">
            <v>No</v>
          </cell>
          <cell r="J186" t="str">
            <v>No</v>
          </cell>
          <cell r="K186" t="str">
            <v>No</v>
          </cell>
          <cell r="L186" t="str">
            <v>11</v>
          </cell>
          <cell r="M186" t="str">
            <v>Compiegne</v>
          </cell>
          <cell r="N186" t="str">
            <v>No</v>
          </cell>
        </row>
        <row r="187">
          <cell r="A187">
            <v>150887</v>
          </cell>
          <cell r="B187" t="str">
            <v>Benjamin</v>
          </cell>
          <cell r="C187" t="str">
            <v>Brown</v>
          </cell>
          <cell r="D187" t="str">
            <v>12CSN</v>
          </cell>
          <cell r="E187" t="str">
            <v>M</v>
          </cell>
          <cell r="F187" t="str">
            <v>N</v>
          </cell>
          <cell r="G187" t="str">
            <v>WBRI</v>
          </cell>
          <cell r="H187" t="str">
            <v>No</v>
          </cell>
          <cell r="I187" t="str">
            <v>No</v>
          </cell>
          <cell r="J187" t="str">
            <v>No</v>
          </cell>
          <cell r="K187" t="str">
            <v>No</v>
          </cell>
          <cell r="L187" t="str">
            <v>12</v>
          </cell>
          <cell r="M187" t="str">
            <v>Cuvilly</v>
          </cell>
          <cell r="N187" t="str">
            <v>No</v>
          </cell>
        </row>
        <row r="188">
          <cell r="A188">
            <v>150398</v>
          </cell>
          <cell r="B188" t="str">
            <v>Ella</v>
          </cell>
          <cell r="C188" t="str">
            <v>Brown</v>
          </cell>
          <cell r="D188" t="str">
            <v>13SDR</v>
          </cell>
          <cell r="E188" t="str">
            <v>F</v>
          </cell>
          <cell r="F188" t="str">
            <v>N</v>
          </cell>
          <cell r="G188" t="str">
            <v>WBRI</v>
          </cell>
          <cell r="H188" t="str">
            <v>No</v>
          </cell>
          <cell r="I188" t="str">
            <v>No</v>
          </cell>
          <cell r="J188" t="str">
            <v>No</v>
          </cell>
          <cell r="K188" t="str">
            <v>No</v>
          </cell>
          <cell r="L188" t="str">
            <v>13</v>
          </cell>
          <cell r="M188" t="str">
            <v>Cuvilly</v>
          </cell>
          <cell r="N188" t="str">
            <v>No</v>
          </cell>
        </row>
        <row r="189">
          <cell r="A189">
            <v>152740</v>
          </cell>
          <cell r="B189" t="str">
            <v>Libby</v>
          </cell>
          <cell r="C189" t="str">
            <v>Brown</v>
          </cell>
          <cell r="D189" t="str">
            <v>8PH</v>
          </cell>
          <cell r="E189" t="str">
            <v>F</v>
          </cell>
          <cell r="F189" t="str">
            <v>N</v>
          </cell>
          <cell r="G189" t="str">
            <v>WBRI</v>
          </cell>
          <cell r="H189" t="str">
            <v>No</v>
          </cell>
          <cell r="I189" t="str">
            <v>No</v>
          </cell>
          <cell r="J189" t="str">
            <v>No</v>
          </cell>
          <cell r="K189" t="str">
            <v>No</v>
          </cell>
          <cell r="L189" t="str">
            <v>8</v>
          </cell>
          <cell r="M189" t="str">
            <v>Cuvilly</v>
          </cell>
          <cell r="N189" t="str">
            <v>No</v>
          </cell>
        </row>
        <row r="190">
          <cell r="A190">
            <v>151594</v>
          </cell>
          <cell r="B190" t="str">
            <v>Noah</v>
          </cell>
          <cell r="C190" t="str">
            <v>Brown</v>
          </cell>
          <cell r="D190" t="str">
            <v>11SPI</v>
          </cell>
          <cell r="E190" t="str">
            <v>M</v>
          </cell>
          <cell r="F190" t="str">
            <v>N</v>
          </cell>
          <cell r="G190" t="str">
            <v>WBRI</v>
          </cell>
          <cell r="H190" t="str">
            <v>No</v>
          </cell>
          <cell r="I190" t="str">
            <v>No</v>
          </cell>
          <cell r="J190" t="str">
            <v>No</v>
          </cell>
          <cell r="K190" t="str">
            <v>No</v>
          </cell>
          <cell r="L190" t="str">
            <v>11</v>
          </cell>
          <cell r="M190" t="str">
            <v>St. Julie</v>
          </cell>
          <cell r="N190" t="str">
            <v>No</v>
          </cell>
        </row>
        <row r="191">
          <cell r="A191">
            <v>151954</v>
          </cell>
          <cell r="B191" t="str">
            <v>Willow</v>
          </cell>
          <cell r="C191" t="str">
            <v>Brown</v>
          </cell>
          <cell r="D191" t="str">
            <v>10TD</v>
          </cell>
          <cell r="E191" t="str">
            <v>F</v>
          </cell>
          <cell r="F191" t="str">
            <v>N</v>
          </cell>
          <cell r="G191" t="str">
            <v>WBRI</v>
          </cell>
          <cell r="H191" t="str">
            <v>No</v>
          </cell>
          <cell r="I191" t="str">
            <v>No</v>
          </cell>
          <cell r="J191" t="str">
            <v>No</v>
          </cell>
          <cell r="K191" t="str">
            <v>No</v>
          </cell>
          <cell r="L191" t="str">
            <v>10</v>
          </cell>
          <cell r="M191" t="str">
            <v>Compiegne</v>
          </cell>
          <cell r="N191" t="str">
            <v>No</v>
          </cell>
        </row>
        <row r="192">
          <cell r="A192">
            <v>160161</v>
          </cell>
          <cell r="B192" t="str">
            <v>Daisy</v>
          </cell>
          <cell r="C192" t="str">
            <v>Brown</v>
          </cell>
          <cell r="D192" t="str">
            <v>7YP</v>
          </cell>
          <cell r="E192" t="str">
            <v>F</v>
          </cell>
          <cell r="F192" t="str">
            <v>E</v>
          </cell>
          <cell r="G192" t="str">
            <v>WBRI</v>
          </cell>
          <cell r="H192" t="str">
            <v>No</v>
          </cell>
          <cell r="I192" t="str">
            <v>No</v>
          </cell>
          <cell r="J192" t="str">
            <v>No</v>
          </cell>
          <cell r="K192" t="str">
            <v>No</v>
          </cell>
          <cell r="L192" t="str">
            <v>7</v>
          </cell>
          <cell r="M192" t="str">
            <v>Compiegne</v>
          </cell>
          <cell r="N192" t="str">
            <v>No</v>
          </cell>
        </row>
        <row r="193">
          <cell r="A193">
            <v>160066</v>
          </cell>
          <cell r="B193" t="str">
            <v>Fleur</v>
          </cell>
          <cell r="C193" t="str">
            <v>Brown</v>
          </cell>
          <cell r="D193" t="str">
            <v>12JW</v>
          </cell>
          <cell r="E193" t="str">
            <v>F</v>
          </cell>
          <cell r="F193" t="str">
            <v>N</v>
          </cell>
          <cell r="G193" t="str">
            <v>WBRI</v>
          </cell>
          <cell r="H193" t="str">
            <v>No</v>
          </cell>
          <cell r="I193" t="str">
            <v>No</v>
          </cell>
          <cell r="J193" t="str">
            <v>No</v>
          </cell>
          <cell r="K193" t="str">
            <v>No</v>
          </cell>
          <cell r="L193" t="str">
            <v>12</v>
          </cell>
          <cell r="M193" t="str">
            <v>Compiegne</v>
          </cell>
          <cell r="N193" t="str">
            <v>No</v>
          </cell>
        </row>
        <row r="194">
          <cell r="A194">
            <v>160078</v>
          </cell>
          <cell r="B194" t="str">
            <v>Grace</v>
          </cell>
          <cell r="C194" t="str">
            <v>BROWN</v>
          </cell>
          <cell r="D194" t="str">
            <v>12SG</v>
          </cell>
          <cell r="E194" t="str">
            <v>F</v>
          </cell>
          <cell r="F194" t="str">
            <v>N</v>
          </cell>
          <cell r="G194" t="str">
            <v>WBRI</v>
          </cell>
          <cell r="H194" t="str">
            <v>No</v>
          </cell>
          <cell r="I194" t="str">
            <v>No</v>
          </cell>
          <cell r="J194" t="str">
            <v>No</v>
          </cell>
          <cell r="K194" t="str">
            <v>No</v>
          </cell>
          <cell r="L194" t="str">
            <v>12</v>
          </cell>
          <cell r="M194" t="str">
            <v>Compiegne</v>
          </cell>
          <cell r="N194" t="str">
            <v>No</v>
          </cell>
        </row>
        <row r="195">
          <cell r="A195">
            <v>151764</v>
          </cell>
          <cell r="B195" t="str">
            <v>Emily</v>
          </cell>
          <cell r="C195" t="str">
            <v>Bruce</v>
          </cell>
          <cell r="D195" t="str">
            <v>10PL</v>
          </cell>
          <cell r="E195" t="str">
            <v>F</v>
          </cell>
          <cell r="F195" t="str">
            <v>N</v>
          </cell>
          <cell r="G195" t="str">
            <v>WBRI</v>
          </cell>
          <cell r="H195" t="str">
            <v>No</v>
          </cell>
          <cell r="I195" t="str">
            <v>No</v>
          </cell>
          <cell r="J195" t="str">
            <v>No</v>
          </cell>
          <cell r="K195" t="str">
            <v>No</v>
          </cell>
          <cell r="L195" t="str">
            <v>10</v>
          </cell>
          <cell r="M195" t="str">
            <v>St. Julie</v>
          </cell>
          <cell r="N195" t="str">
            <v>No</v>
          </cell>
        </row>
        <row r="196">
          <cell r="A196">
            <v>152616</v>
          </cell>
          <cell r="B196" t="str">
            <v>Zachary</v>
          </cell>
          <cell r="C196" t="str">
            <v>Bruce</v>
          </cell>
          <cell r="D196" t="str">
            <v>9GR</v>
          </cell>
          <cell r="E196" t="str">
            <v>M</v>
          </cell>
          <cell r="F196" t="str">
            <v>N</v>
          </cell>
          <cell r="G196" t="str">
            <v>WBRI</v>
          </cell>
          <cell r="H196" t="str">
            <v>No</v>
          </cell>
          <cell r="I196" t="str">
            <v>No</v>
          </cell>
          <cell r="J196" t="str">
            <v>No</v>
          </cell>
          <cell r="K196" t="str">
            <v>No</v>
          </cell>
          <cell r="L196" t="str">
            <v>9</v>
          </cell>
          <cell r="M196" t="str">
            <v>Compiegne</v>
          </cell>
          <cell r="N196" t="str">
            <v>No</v>
          </cell>
        </row>
        <row r="197">
          <cell r="A197">
            <v>160162</v>
          </cell>
          <cell r="B197" t="str">
            <v>India</v>
          </cell>
          <cell r="C197" t="str">
            <v>Bruce</v>
          </cell>
          <cell r="D197" t="str">
            <v>7LM</v>
          </cell>
          <cell r="E197" t="str">
            <v>F</v>
          </cell>
          <cell r="F197" t="str">
            <v>N</v>
          </cell>
          <cell r="G197" t="str">
            <v>WBRI</v>
          </cell>
          <cell r="H197" t="str">
            <v>No</v>
          </cell>
          <cell r="I197" t="str">
            <v>No</v>
          </cell>
          <cell r="J197" t="str">
            <v>No</v>
          </cell>
          <cell r="K197" t="str">
            <v>No</v>
          </cell>
          <cell r="L197" t="str">
            <v>7</v>
          </cell>
          <cell r="M197" t="str">
            <v>Cuvilly</v>
          </cell>
          <cell r="N197" t="str">
            <v>No</v>
          </cell>
        </row>
        <row r="198">
          <cell r="A198">
            <v>152777</v>
          </cell>
          <cell r="B198" t="str">
            <v>Abigail</v>
          </cell>
          <cell r="C198" t="str">
            <v>Brumpton</v>
          </cell>
          <cell r="D198" t="str">
            <v>8KC</v>
          </cell>
          <cell r="E198" t="str">
            <v>F</v>
          </cell>
          <cell r="F198" t="str">
            <v>N</v>
          </cell>
          <cell r="G198" t="str">
            <v>WBRI</v>
          </cell>
          <cell r="H198" t="str">
            <v>No</v>
          </cell>
          <cell r="I198" t="str">
            <v>No</v>
          </cell>
          <cell r="J198" t="str">
            <v>No</v>
          </cell>
          <cell r="K198" t="str">
            <v>No</v>
          </cell>
          <cell r="L198" t="str">
            <v>8</v>
          </cell>
          <cell r="M198" t="str">
            <v>St. Julie</v>
          </cell>
          <cell r="N198" t="str">
            <v>Yes</v>
          </cell>
        </row>
        <row r="199">
          <cell r="A199">
            <v>151787</v>
          </cell>
          <cell r="B199" t="str">
            <v>Joseph</v>
          </cell>
          <cell r="C199" t="str">
            <v>Brumpton</v>
          </cell>
          <cell r="D199" t="str">
            <v>10TD</v>
          </cell>
          <cell r="E199" t="str">
            <v>M</v>
          </cell>
          <cell r="F199" t="str">
            <v>N</v>
          </cell>
          <cell r="G199" t="str">
            <v>WBRI</v>
          </cell>
          <cell r="H199" t="str">
            <v>No</v>
          </cell>
          <cell r="I199" t="str">
            <v>No</v>
          </cell>
          <cell r="J199" t="str">
            <v>No</v>
          </cell>
          <cell r="K199" t="str">
            <v>No</v>
          </cell>
          <cell r="L199" t="str">
            <v>10</v>
          </cell>
          <cell r="M199" t="str">
            <v>Compiegne</v>
          </cell>
          <cell r="N199" t="str">
            <v>No</v>
          </cell>
        </row>
        <row r="200">
          <cell r="A200">
            <v>152786</v>
          </cell>
          <cell r="B200" t="str">
            <v>Francesco</v>
          </cell>
          <cell r="C200" t="str">
            <v>Bruno</v>
          </cell>
          <cell r="D200" t="str">
            <v>8KC</v>
          </cell>
          <cell r="E200" t="str">
            <v>M</v>
          </cell>
          <cell r="F200" t="str">
            <v>N</v>
          </cell>
          <cell r="G200" t="str">
            <v>WOTW</v>
          </cell>
          <cell r="H200" t="str">
            <v>No</v>
          </cell>
          <cell r="I200" t="str">
            <v>No</v>
          </cell>
          <cell r="J200" t="str">
            <v>No</v>
          </cell>
          <cell r="K200" t="str">
            <v>No</v>
          </cell>
          <cell r="L200" t="str">
            <v>8</v>
          </cell>
          <cell r="M200" t="str">
            <v>St. Julie</v>
          </cell>
          <cell r="N200" t="str">
            <v>No</v>
          </cell>
        </row>
        <row r="201">
          <cell r="A201">
            <v>150890</v>
          </cell>
          <cell r="B201" t="str">
            <v>Tanaka</v>
          </cell>
          <cell r="C201" t="str">
            <v>Bryan</v>
          </cell>
          <cell r="D201" t="str">
            <v>12CSN</v>
          </cell>
          <cell r="E201" t="str">
            <v>F</v>
          </cell>
          <cell r="F201" t="str">
            <v>N</v>
          </cell>
          <cell r="G201" t="str">
            <v>BAOF</v>
          </cell>
          <cell r="H201" t="str">
            <v>No</v>
          </cell>
          <cell r="I201" t="str">
            <v>No</v>
          </cell>
          <cell r="J201" t="str">
            <v>No</v>
          </cell>
          <cell r="K201" t="str">
            <v>No</v>
          </cell>
          <cell r="L201" t="str">
            <v>12</v>
          </cell>
          <cell r="M201" t="str">
            <v>Cuvilly</v>
          </cell>
          <cell r="N201" t="str">
            <v>No</v>
          </cell>
        </row>
        <row r="202">
          <cell r="A202">
            <v>160163</v>
          </cell>
          <cell r="B202" t="str">
            <v>Elspeth</v>
          </cell>
          <cell r="C202" t="str">
            <v>Buchanan</v>
          </cell>
          <cell r="D202" t="str">
            <v>7YP</v>
          </cell>
          <cell r="E202" t="str">
            <v>F</v>
          </cell>
          <cell r="F202" t="str">
            <v>N</v>
          </cell>
          <cell r="G202" t="str">
            <v>WBRI</v>
          </cell>
          <cell r="H202" t="str">
            <v>No</v>
          </cell>
          <cell r="I202" t="str">
            <v>No</v>
          </cell>
          <cell r="J202" t="str">
            <v>No</v>
          </cell>
          <cell r="K202" t="str">
            <v>No</v>
          </cell>
          <cell r="L202" t="str">
            <v>7</v>
          </cell>
          <cell r="M202" t="str">
            <v>Compiegne</v>
          </cell>
          <cell r="N202" t="str">
            <v>No</v>
          </cell>
        </row>
        <row r="203">
          <cell r="A203">
            <v>150836</v>
          </cell>
          <cell r="B203" t="str">
            <v>Oliver</v>
          </cell>
          <cell r="C203" t="str">
            <v>Buckley</v>
          </cell>
          <cell r="D203" t="str">
            <v>12CSN</v>
          </cell>
          <cell r="E203" t="str">
            <v>M</v>
          </cell>
          <cell r="F203" t="str">
            <v>N</v>
          </cell>
          <cell r="G203" t="str">
            <v>WBRI</v>
          </cell>
          <cell r="H203" t="str">
            <v>No</v>
          </cell>
          <cell r="I203" t="str">
            <v>No</v>
          </cell>
          <cell r="J203" t="str">
            <v>No</v>
          </cell>
          <cell r="K203" t="str">
            <v>No</v>
          </cell>
          <cell r="L203" t="str">
            <v>12</v>
          </cell>
          <cell r="M203" t="str">
            <v>St. Julie</v>
          </cell>
          <cell r="N203" t="str">
            <v>No</v>
          </cell>
        </row>
        <row r="204">
          <cell r="A204">
            <v>151848</v>
          </cell>
          <cell r="B204" t="str">
            <v>Rebeca</v>
          </cell>
          <cell r="C204" t="str">
            <v>Budurescu</v>
          </cell>
          <cell r="D204" t="str">
            <v>10JOS</v>
          </cell>
          <cell r="E204" t="str">
            <v>F</v>
          </cell>
          <cell r="F204" t="str">
            <v>N</v>
          </cell>
          <cell r="G204" t="str">
            <v>WEEU</v>
          </cell>
          <cell r="H204" t="str">
            <v>Yes</v>
          </cell>
          <cell r="I204" t="str">
            <v>Yes</v>
          </cell>
          <cell r="J204" t="str">
            <v>Yes</v>
          </cell>
          <cell r="K204" t="str">
            <v>No</v>
          </cell>
          <cell r="L204" t="str">
            <v>10</v>
          </cell>
          <cell r="M204" t="str">
            <v>Picardy</v>
          </cell>
          <cell r="N204" t="str">
            <v>No</v>
          </cell>
        </row>
        <row r="205">
          <cell r="A205">
            <v>151783</v>
          </cell>
          <cell r="B205" t="str">
            <v>Keith</v>
          </cell>
          <cell r="C205" t="str">
            <v>Bukena</v>
          </cell>
          <cell r="D205" t="str">
            <v>10RQ</v>
          </cell>
          <cell r="E205" t="str">
            <v>M</v>
          </cell>
          <cell r="F205" t="str">
            <v>N</v>
          </cell>
          <cell r="G205" t="str">
            <v>BAOF</v>
          </cell>
          <cell r="H205" t="str">
            <v>Yes</v>
          </cell>
          <cell r="I205" t="str">
            <v>No</v>
          </cell>
          <cell r="J205" t="str">
            <v>Yes</v>
          </cell>
          <cell r="K205" t="str">
            <v>No</v>
          </cell>
          <cell r="L205" t="str">
            <v>10</v>
          </cell>
          <cell r="M205" t="str">
            <v>St. Julie</v>
          </cell>
          <cell r="N205" t="str">
            <v>No</v>
          </cell>
        </row>
        <row r="206">
          <cell r="A206">
            <v>152687</v>
          </cell>
          <cell r="B206" t="str">
            <v>Kerry</v>
          </cell>
          <cell r="C206" t="str">
            <v>Bukena</v>
          </cell>
          <cell r="D206" t="str">
            <v>9IC</v>
          </cell>
          <cell r="E206" t="str">
            <v>F</v>
          </cell>
          <cell r="G206" t="str">
            <v>BAOF</v>
          </cell>
          <cell r="H206" t="str">
            <v>Yes</v>
          </cell>
          <cell r="I206" t="str">
            <v>No</v>
          </cell>
          <cell r="J206" t="str">
            <v>Yes</v>
          </cell>
          <cell r="K206" t="str">
            <v>No</v>
          </cell>
          <cell r="L206" t="str">
            <v>9</v>
          </cell>
          <cell r="M206" t="str">
            <v>Picardy</v>
          </cell>
          <cell r="N206" t="str">
            <v>No</v>
          </cell>
        </row>
        <row r="207">
          <cell r="A207">
            <v>160164</v>
          </cell>
          <cell r="B207" t="str">
            <v>Kyla</v>
          </cell>
          <cell r="C207" t="str">
            <v>Bukena</v>
          </cell>
          <cell r="D207" t="str">
            <v>7WD</v>
          </cell>
          <cell r="E207" t="str">
            <v>F</v>
          </cell>
          <cell r="F207" t="str">
            <v>N</v>
          </cell>
          <cell r="G207" t="str">
            <v>NOBT</v>
          </cell>
          <cell r="H207" t="str">
            <v>Yes</v>
          </cell>
          <cell r="I207" t="str">
            <v>No</v>
          </cell>
          <cell r="J207" t="str">
            <v>Yes</v>
          </cell>
          <cell r="K207" t="str">
            <v>No</v>
          </cell>
          <cell r="L207" t="str">
            <v>7</v>
          </cell>
          <cell r="M207" t="str">
            <v>Picardy</v>
          </cell>
          <cell r="N207" t="str">
            <v>No</v>
          </cell>
        </row>
        <row r="208">
          <cell r="A208">
            <v>160165</v>
          </cell>
          <cell r="B208" t="str">
            <v>Will</v>
          </cell>
          <cell r="C208" t="str">
            <v>Bullivant</v>
          </cell>
          <cell r="D208" t="str">
            <v>7WD</v>
          </cell>
          <cell r="E208" t="str">
            <v>M</v>
          </cell>
          <cell r="F208" t="str">
            <v>N</v>
          </cell>
          <cell r="G208" t="str">
            <v>WBRI</v>
          </cell>
          <cell r="H208" t="str">
            <v>No</v>
          </cell>
          <cell r="I208" t="str">
            <v>No</v>
          </cell>
          <cell r="J208" t="str">
            <v>No</v>
          </cell>
          <cell r="K208" t="str">
            <v>No</v>
          </cell>
          <cell r="L208" t="str">
            <v>7</v>
          </cell>
          <cell r="M208" t="str">
            <v>Picardy</v>
          </cell>
          <cell r="N208" t="str">
            <v>No</v>
          </cell>
        </row>
        <row r="209">
          <cell r="A209">
            <v>152761</v>
          </cell>
          <cell r="B209" t="str">
            <v>Gavin</v>
          </cell>
          <cell r="C209" t="str">
            <v>Burling</v>
          </cell>
          <cell r="D209" t="str">
            <v>8KC</v>
          </cell>
          <cell r="E209" t="str">
            <v>M</v>
          </cell>
          <cell r="F209" t="str">
            <v>N</v>
          </cell>
          <cell r="G209" t="str">
            <v>MWAO</v>
          </cell>
          <cell r="H209" t="str">
            <v>Yes</v>
          </cell>
          <cell r="I209" t="str">
            <v>No</v>
          </cell>
          <cell r="J209" t="str">
            <v>Yes</v>
          </cell>
          <cell r="K209" t="str">
            <v>No</v>
          </cell>
          <cell r="L209" t="str">
            <v>8</v>
          </cell>
          <cell r="M209" t="str">
            <v>St. Julie</v>
          </cell>
          <cell r="N209" t="str">
            <v>No</v>
          </cell>
        </row>
        <row r="210">
          <cell r="A210">
            <v>150966</v>
          </cell>
          <cell r="B210" t="str">
            <v>George</v>
          </cell>
          <cell r="C210" t="str">
            <v>Burnside-Green</v>
          </cell>
          <cell r="D210" t="str">
            <v>11MW</v>
          </cell>
          <cell r="E210" t="str">
            <v>M</v>
          </cell>
          <cell r="F210" t="str">
            <v>K</v>
          </cell>
          <cell r="G210" t="str">
            <v>MOTM</v>
          </cell>
          <cell r="H210" t="str">
            <v>No</v>
          </cell>
          <cell r="I210" t="str">
            <v>No</v>
          </cell>
          <cell r="J210" t="str">
            <v>No</v>
          </cell>
          <cell r="K210" t="str">
            <v>No</v>
          </cell>
          <cell r="L210" t="str">
            <v>11</v>
          </cell>
          <cell r="M210" t="str">
            <v>St. Julie</v>
          </cell>
          <cell r="N210" t="str">
            <v>No</v>
          </cell>
        </row>
        <row r="211">
          <cell r="A211">
            <v>151604</v>
          </cell>
          <cell r="B211" t="str">
            <v>Jessica</v>
          </cell>
          <cell r="C211" t="str">
            <v>Burton</v>
          </cell>
          <cell r="D211" t="str">
            <v>11SK</v>
          </cell>
          <cell r="E211" t="str">
            <v>F</v>
          </cell>
          <cell r="F211" t="str">
            <v>N</v>
          </cell>
          <cell r="G211" t="str">
            <v>WBRI</v>
          </cell>
          <cell r="H211" t="str">
            <v>No</v>
          </cell>
          <cell r="I211" t="str">
            <v>No</v>
          </cell>
          <cell r="J211" t="str">
            <v>No</v>
          </cell>
          <cell r="K211" t="str">
            <v>No</v>
          </cell>
          <cell r="L211" t="str">
            <v>11</v>
          </cell>
          <cell r="M211" t="str">
            <v>Compiegne</v>
          </cell>
          <cell r="N211" t="str">
            <v>No</v>
          </cell>
        </row>
        <row r="212">
          <cell r="A212">
            <v>160166</v>
          </cell>
          <cell r="B212" t="str">
            <v>Hebe-Rose</v>
          </cell>
          <cell r="C212" t="str">
            <v>Burton</v>
          </cell>
          <cell r="D212" t="str">
            <v>7LM</v>
          </cell>
          <cell r="E212" t="str">
            <v>F</v>
          </cell>
          <cell r="F212" t="str">
            <v>N</v>
          </cell>
          <cell r="G212" t="str">
            <v>WBRI</v>
          </cell>
          <cell r="H212" t="str">
            <v>No</v>
          </cell>
          <cell r="I212" t="str">
            <v>No</v>
          </cell>
          <cell r="J212" t="str">
            <v>No</v>
          </cell>
          <cell r="K212" t="str">
            <v>No</v>
          </cell>
          <cell r="L212" t="str">
            <v>7</v>
          </cell>
          <cell r="M212" t="str">
            <v>Cuvilly</v>
          </cell>
          <cell r="N212" t="str">
            <v>No</v>
          </cell>
        </row>
        <row r="213">
          <cell r="A213">
            <v>151951</v>
          </cell>
          <cell r="B213" t="str">
            <v>Gideon</v>
          </cell>
          <cell r="C213" t="str">
            <v>Bushell</v>
          </cell>
          <cell r="D213" t="str">
            <v>10TD</v>
          </cell>
          <cell r="E213" t="str">
            <v>M</v>
          </cell>
          <cell r="F213" t="str">
            <v>N</v>
          </cell>
          <cell r="G213" t="str">
            <v>WBRI</v>
          </cell>
          <cell r="H213" t="str">
            <v>No</v>
          </cell>
          <cell r="I213" t="str">
            <v>No</v>
          </cell>
          <cell r="J213" t="str">
            <v>No</v>
          </cell>
          <cell r="K213" t="str">
            <v>No</v>
          </cell>
          <cell r="L213" t="str">
            <v>10</v>
          </cell>
          <cell r="M213" t="str">
            <v>Compiegne</v>
          </cell>
          <cell r="N213" t="str">
            <v>Yes</v>
          </cell>
        </row>
        <row r="214">
          <cell r="A214">
            <v>160167</v>
          </cell>
          <cell r="B214" t="str">
            <v>Magnus</v>
          </cell>
          <cell r="C214" t="str">
            <v>Bushell</v>
          </cell>
          <cell r="D214" t="str">
            <v>7FS</v>
          </cell>
          <cell r="E214" t="str">
            <v>M</v>
          </cell>
          <cell r="F214" t="str">
            <v>N</v>
          </cell>
          <cell r="G214" t="str">
            <v>WBRI</v>
          </cell>
          <cell r="H214" t="str">
            <v>No</v>
          </cell>
          <cell r="I214" t="str">
            <v>No</v>
          </cell>
          <cell r="J214" t="str">
            <v>No</v>
          </cell>
          <cell r="K214" t="str">
            <v>No</v>
          </cell>
          <cell r="L214" t="str">
            <v>7</v>
          </cell>
          <cell r="M214" t="str">
            <v>Compiegne</v>
          </cell>
          <cell r="N214" t="str">
            <v>No</v>
          </cell>
        </row>
        <row r="215">
          <cell r="A215">
            <v>152637</v>
          </cell>
          <cell r="B215" t="str">
            <v>Tania</v>
          </cell>
          <cell r="C215" t="str">
            <v>Byju</v>
          </cell>
          <cell r="D215" t="str">
            <v>9IC</v>
          </cell>
          <cell r="E215" t="str">
            <v>F</v>
          </cell>
          <cell r="F215" t="str">
            <v>N</v>
          </cell>
          <cell r="G215" t="str">
            <v>AIND</v>
          </cell>
          <cell r="H215" t="str">
            <v>No</v>
          </cell>
          <cell r="I215" t="str">
            <v>Yes</v>
          </cell>
          <cell r="J215" t="str">
            <v>No</v>
          </cell>
          <cell r="K215" t="str">
            <v>No</v>
          </cell>
          <cell r="L215" t="str">
            <v>9</v>
          </cell>
          <cell r="M215" t="str">
            <v>Picardy</v>
          </cell>
          <cell r="N215" t="str">
            <v>No</v>
          </cell>
        </row>
        <row r="216">
          <cell r="A216">
            <v>150925</v>
          </cell>
          <cell r="B216" t="str">
            <v>Jacob</v>
          </cell>
          <cell r="C216" t="str">
            <v>Byrne</v>
          </cell>
          <cell r="D216" t="str">
            <v>12CSN</v>
          </cell>
          <cell r="E216" t="str">
            <v>M</v>
          </cell>
          <cell r="F216" t="str">
            <v>N</v>
          </cell>
          <cell r="G216" t="str">
            <v>WBRI</v>
          </cell>
          <cell r="H216" t="str">
            <v>No</v>
          </cell>
          <cell r="I216" t="str">
            <v>No</v>
          </cell>
          <cell r="J216" t="str">
            <v>No</v>
          </cell>
          <cell r="K216" t="str">
            <v>No</v>
          </cell>
          <cell r="L216" t="str">
            <v>12</v>
          </cell>
          <cell r="M216" t="str">
            <v>St. Julie</v>
          </cell>
          <cell r="N216" t="str">
            <v>No</v>
          </cell>
        </row>
        <row r="217">
          <cell r="A217">
            <v>152830</v>
          </cell>
          <cell r="B217" t="str">
            <v>Joseph</v>
          </cell>
          <cell r="C217" t="str">
            <v>Byrne</v>
          </cell>
          <cell r="D217" t="str">
            <v>8TR</v>
          </cell>
          <cell r="E217" t="str">
            <v>M</v>
          </cell>
          <cell r="F217" t="str">
            <v>N</v>
          </cell>
          <cell r="G217" t="str">
            <v>WBRI</v>
          </cell>
          <cell r="H217" t="str">
            <v>No</v>
          </cell>
          <cell r="I217" t="str">
            <v>No</v>
          </cell>
          <cell r="J217" t="str">
            <v>No</v>
          </cell>
          <cell r="K217" t="str">
            <v>No</v>
          </cell>
          <cell r="L217" t="str">
            <v>8</v>
          </cell>
          <cell r="M217" t="str">
            <v>Compiegne</v>
          </cell>
          <cell r="N217" t="str">
            <v>No</v>
          </cell>
        </row>
        <row r="218">
          <cell r="A218">
            <v>150861</v>
          </cell>
          <cell r="B218" t="str">
            <v>Martha</v>
          </cell>
          <cell r="C218" t="str">
            <v>Byrom</v>
          </cell>
          <cell r="D218" t="str">
            <v>12CSN</v>
          </cell>
          <cell r="E218" t="str">
            <v>F</v>
          </cell>
          <cell r="F218" t="str">
            <v>N</v>
          </cell>
          <cell r="G218" t="str">
            <v>WBRI</v>
          </cell>
          <cell r="H218" t="str">
            <v>No</v>
          </cell>
          <cell r="I218" t="str">
            <v>No</v>
          </cell>
          <cell r="J218" t="str">
            <v>No</v>
          </cell>
          <cell r="K218" t="str">
            <v>No</v>
          </cell>
          <cell r="L218" t="str">
            <v>12</v>
          </cell>
          <cell r="M218" t="str">
            <v>Compiegne</v>
          </cell>
          <cell r="N218" t="str">
            <v>No</v>
          </cell>
        </row>
        <row r="219">
          <cell r="A219">
            <v>160168</v>
          </cell>
          <cell r="B219" t="str">
            <v>Soti</v>
          </cell>
          <cell r="C219" t="str">
            <v>Byzyka</v>
          </cell>
          <cell r="D219" t="str">
            <v>7YP</v>
          </cell>
          <cell r="E219" t="str">
            <v>M</v>
          </cell>
          <cell r="F219" t="str">
            <v>N</v>
          </cell>
          <cell r="G219" t="str">
            <v>WOTW</v>
          </cell>
          <cell r="H219" t="str">
            <v>No</v>
          </cell>
          <cell r="I219" t="str">
            <v>Yes</v>
          </cell>
          <cell r="J219" t="str">
            <v>No</v>
          </cell>
          <cell r="K219" t="str">
            <v>No</v>
          </cell>
          <cell r="L219" t="str">
            <v>7</v>
          </cell>
          <cell r="M219" t="str">
            <v>Compiegne</v>
          </cell>
          <cell r="N219" t="str">
            <v>No</v>
          </cell>
        </row>
        <row r="220">
          <cell r="A220">
            <v>152535</v>
          </cell>
          <cell r="B220" t="str">
            <v>Joshua</v>
          </cell>
          <cell r="C220" t="str">
            <v>Calvert</v>
          </cell>
          <cell r="D220" t="str">
            <v>9GN</v>
          </cell>
          <cell r="E220" t="str">
            <v>M</v>
          </cell>
          <cell r="F220" t="str">
            <v>K</v>
          </cell>
          <cell r="G220" t="str">
            <v>WBRI</v>
          </cell>
          <cell r="H220" t="str">
            <v>No</v>
          </cell>
          <cell r="I220" t="str">
            <v>No</v>
          </cell>
          <cell r="J220" t="str">
            <v>No</v>
          </cell>
          <cell r="K220" t="str">
            <v>No</v>
          </cell>
          <cell r="L220" t="str">
            <v>9</v>
          </cell>
          <cell r="M220" t="str">
            <v>Compiegne</v>
          </cell>
          <cell r="N220" t="str">
            <v>No</v>
          </cell>
        </row>
        <row r="221">
          <cell r="A221">
            <v>150530</v>
          </cell>
          <cell r="B221" t="str">
            <v>Molly</v>
          </cell>
          <cell r="C221" t="str">
            <v>Calvert</v>
          </cell>
          <cell r="D221" t="str">
            <v>13LGI</v>
          </cell>
          <cell r="E221" t="str">
            <v>F</v>
          </cell>
          <cell r="F221" t="str">
            <v>N</v>
          </cell>
          <cell r="G221" t="str">
            <v>WBRI</v>
          </cell>
          <cell r="H221" t="str">
            <v>No</v>
          </cell>
          <cell r="I221" t="str">
            <v>No</v>
          </cell>
          <cell r="J221" t="str">
            <v>No</v>
          </cell>
          <cell r="K221" t="str">
            <v>No</v>
          </cell>
          <cell r="L221" t="str">
            <v>13</v>
          </cell>
          <cell r="M221" t="str">
            <v>St. Julie</v>
          </cell>
          <cell r="N221" t="str">
            <v>No</v>
          </cell>
        </row>
        <row r="222">
          <cell r="A222">
            <v>152558</v>
          </cell>
          <cell r="B222" t="str">
            <v>Diego</v>
          </cell>
          <cell r="C222" t="str">
            <v>Campbell</v>
          </cell>
          <cell r="D222" t="str">
            <v>9JQ</v>
          </cell>
          <cell r="E222" t="str">
            <v>M</v>
          </cell>
          <cell r="F222" t="str">
            <v>N</v>
          </cell>
          <cell r="G222" t="str">
            <v>MWBC</v>
          </cell>
          <cell r="H222" t="str">
            <v>Yes</v>
          </cell>
          <cell r="I222" t="str">
            <v>No</v>
          </cell>
          <cell r="J222" t="str">
            <v>Yes</v>
          </cell>
          <cell r="K222" t="str">
            <v>Yes</v>
          </cell>
          <cell r="L222" t="str">
            <v>9</v>
          </cell>
          <cell r="M222" t="str">
            <v>Picardy</v>
          </cell>
          <cell r="N222" t="str">
            <v>Yes</v>
          </cell>
        </row>
        <row r="223">
          <cell r="A223">
            <v>151823</v>
          </cell>
          <cell r="B223" t="str">
            <v>Sydney</v>
          </cell>
          <cell r="C223" t="str">
            <v>Campbell</v>
          </cell>
          <cell r="D223" t="str">
            <v>10EB</v>
          </cell>
          <cell r="E223" t="str">
            <v>F</v>
          </cell>
          <cell r="F223" t="str">
            <v>N</v>
          </cell>
          <cell r="G223" t="str">
            <v>MWBC</v>
          </cell>
          <cell r="H223" t="str">
            <v>Yes</v>
          </cell>
          <cell r="I223" t="str">
            <v>No</v>
          </cell>
          <cell r="J223" t="str">
            <v>Yes</v>
          </cell>
          <cell r="K223" t="str">
            <v>No</v>
          </cell>
          <cell r="L223" t="str">
            <v>10</v>
          </cell>
          <cell r="M223" t="str">
            <v>Cuvilly</v>
          </cell>
          <cell r="N223" t="str">
            <v>Yes</v>
          </cell>
        </row>
        <row r="224">
          <cell r="A224">
            <v>160108</v>
          </cell>
          <cell r="B224" t="str">
            <v>Olivia</v>
          </cell>
          <cell r="C224" t="str">
            <v>Carr</v>
          </cell>
          <cell r="D224" t="str">
            <v>12ASA</v>
          </cell>
          <cell r="E224" t="str">
            <v>F</v>
          </cell>
          <cell r="F224" t="str">
            <v>N</v>
          </cell>
          <cell r="G224" t="str">
            <v>WBRI</v>
          </cell>
          <cell r="H224" t="str">
            <v>No</v>
          </cell>
          <cell r="I224" t="str">
            <v>No</v>
          </cell>
          <cell r="J224" t="str">
            <v>No</v>
          </cell>
          <cell r="K224" t="str">
            <v>No</v>
          </cell>
          <cell r="L224" t="str">
            <v>12</v>
          </cell>
          <cell r="M224" t="str">
            <v>Cuvilly</v>
          </cell>
          <cell r="N224" t="str">
            <v>No</v>
          </cell>
        </row>
        <row r="225">
          <cell r="A225">
            <v>151936</v>
          </cell>
          <cell r="B225" t="str">
            <v>Ava</v>
          </cell>
          <cell r="C225" t="str">
            <v>Carson</v>
          </cell>
          <cell r="D225" t="str">
            <v>10PL</v>
          </cell>
          <cell r="E225" t="str">
            <v>F</v>
          </cell>
          <cell r="F225" t="str">
            <v>K</v>
          </cell>
          <cell r="G225" t="str">
            <v>WBRI</v>
          </cell>
          <cell r="H225" t="str">
            <v>No</v>
          </cell>
          <cell r="I225" t="str">
            <v>No</v>
          </cell>
          <cell r="J225" t="str">
            <v>No</v>
          </cell>
          <cell r="K225" t="str">
            <v>No</v>
          </cell>
          <cell r="L225" t="str">
            <v>10</v>
          </cell>
          <cell r="M225" t="str">
            <v>St. Julie</v>
          </cell>
          <cell r="N225" t="str">
            <v>No</v>
          </cell>
        </row>
        <row r="226">
          <cell r="A226">
            <v>152812</v>
          </cell>
          <cell r="B226" t="str">
            <v>Benny</v>
          </cell>
          <cell r="C226" t="str">
            <v>Carson</v>
          </cell>
          <cell r="D226" t="str">
            <v>8AR</v>
          </cell>
          <cell r="E226" t="str">
            <v>M</v>
          </cell>
          <cell r="F226" t="str">
            <v>N</v>
          </cell>
          <cell r="G226" t="str">
            <v>WBRI</v>
          </cell>
          <cell r="H226" t="str">
            <v>No</v>
          </cell>
          <cell r="I226" t="str">
            <v>No</v>
          </cell>
          <cell r="J226" t="str">
            <v>No</v>
          </cell>
          <cell r="K226" t="str">
            <v>No</v>
          </cell>
          <cell r="L226" t="str">
            <v>8</v>
          </cell>
          <cell r="M226" t="str">
            <v>St. Julie</v>
          </cell>
          <cell r="N226" t="str">
            <v>Yes</v>
          </cell>
        </row>
        <row r="227">
          <cell r="A227">
            <v>160169</v>
          </cell>
          <cell r="B227" t="str">
            <v>Shayla</v>
          </cell>
          <cell r="C227" t="str">
            <v>Castillo Montalvan</v>
          </cell>
          <cell r="D227" t="str">
            <v>7AWH</v>
          </cell>
          <cell r="E227" t="str">
            <v>F</v>
          </cell>
          <cell r="F227" t="str">
            <v>N</v>
          </cell>
          <cell r="G227" t="str">
            <v>WOTW</v>
          </cell>
          <cell r="H227" t="str">
            <v>No</v>
          </cell>
          <cell r="I227" t="str">
            <v>Yes</v>
          </cell>
          <cell r="J227" t="str">
            <v>No</v>
          </cell>
          <cell r="K227" t="str">
            <v>No</v>
          </cell>
          <cell r="L227" t="str">
            <v>7</v>
          </cell>
          <cell r="M227" t="str">
            <v>St. Julie</v>
          </cell>
          <cell r="N227" t="str">
            <v>No</v>
          </cell>
        </row>
        <row r="228">
          <cell r="A228">
            <v>151540</v>
          </cell>
          <cell r="B228" t="str">
            <v>Cristina</v>
          </cell>
          <cell r="C228" t="str">
            <v>Cattolico</v>
          </cell>
          <cell r="D228" t="str">
            <v>11ZI</v>
          </cell>
          <cell r="E228" t="str">
            <v>F</v>
          </cell>
          <cell r="F228" t="str">
            <v>N</v>
          </cell>
          <cell r="G228" t="str">
            <v>MOTM</v>
          </cell>
          <cell r="H228" t="str">
            <v>No</v>
          </cell>
          <cell r="I228" t="str">
            <v>Yes</v>
          </cell>
          <cell r="J228" t="str">
            <v>No</v>
          </cell>
          <cell r="K228" t="str">
            <v>No</v>
          </cell>
          <cell r="L228" t="str">
            <v>11</v>
          </cell>
          <cell r="M228" t="str">
            <v>St. Julie</v>
          </cell>
          <cell r="N228" t="str">
            <v>No</v>
          </cell>
        </row>
        <row r="229">
          <cell r="A229">
            <v>150567</v>
          </cell>
          <cell r="B229" t="str">
            <v>Isabel</v>
          </cell>
          <cell r="C229" t="str">
            <v>Causer</v>
          </cell>
          <cell r="D229" t="str">
            <v>13BG</v>
          </cell>
          <cell r="E229" t="str">
            <v>F</v>
          </cell>
          <cell r="F229" t="str">
            <v>N</v>
          </cell>
          <cell r="G229" t="str">
            <v>WBRI</v>
          </cell>
          <cell r="H229" t="str">
            <v>No</v>
          </cell>
          <cell r="I229" t="str">
            <v>No</v>
          </cell>
          <cell r="J229" t="str">
            <v>No</v>
          </cell>
          <cell r="K229" t="str">
            <v>No</v>
          </cell>
          <cell r="L229" t="str">
            <v>13</v>
          </cell>
          <cell r="M229" t="str">
            <v>Compiegne</v>
          </cell>
          <cell r="N229" t="str">
            <v>No</v>
          </cell>
        </row>
        <row r="230">
          <cell r="A230">
            <v>152047</v>
          </cell>
          <cell r="B230" t="str">
            <v>Harry</v>
          </cell>
          <cell r="C230" t="str">
            <v>Celik</v>
          </cell>
          <cell r="D230" t="str">
            <v>13AWI</v>
          </cell>
          <cell r="E230" t="str">
            <v>M</v>
          </cell>
          <cell r="F230" t="str">
            <v>N</v>
          </cell>
          <cell r="G230" t="str">
            <v>WBRI</v>
          </cell>
          <cell r="H230" t="str">
            <v>No</v>
          </cell>
          <cell r="I230" t="str">
            <v>No</v>
          </cell>
          <cell r="J230" t="str">
            <v>No</v>
          </cell>
          <cell r="K230" t="str">
            <v>No</v>
          </cell>
          <cell r="L230" t="str">
            <v>13</v>
          </cell>
          <cell r="M230" t="str">
            <v>Cuvilly</v>
          </cell>
          <cell r="N230" t="str">
            <v>No</v>
          </cell>
        </row>
        <row r="231">
          <cell r="A231">
            <v>151826</v>
          </cell>
          <cell r="B231" t="str">
            <v>Takudzwa</v>
          </cell>
          <cell r="C231" t="str">
            <v>Chaita</v>
          </cell>
          <cell r="D231" t="str">
            <v>10EB</v>
          </cell>
          <cell r="E231" t="str">
            <v>M</v>
          </cell>
          <cell r="F231" t="str">
            <v>N</v>
          </cell>
          <cell r="G231" t="str">
            <v>BAOF</v>
          </cell>
          <cell r="H231" t="str">
            <v>No</v>
          </cell>
          <cell r="I231" t="str">
            <v>No</v>
          </cell>
          <cell r="J231" t="str">
            <v>No</v>
          </cell>
          <cell r="K231" t="str">
            <v>No</v>
          </cell>
          <cell r="L231" t="str">
            <v>10</v>
          </cell>
          <cell r="M231" t="str">
            <v>Cuvilly</v>
          </cell>
          <cell r="N231" t="str">
            <v>No</v>
          </cell>
        </row>
        <row r="232">
          <cell r="A232">
            <v>151852</v>
          </cell>
          <cell r="B232" t="str">
            <v>Mya</v>
          </cell>
          <cell r="C232" t="str">
            <v>Chanakira</v>
          </cell>
          <cell r="D232" t="str">
            <v>10CS</v>
          </cell>
          <cell r="E232" t="str">
            <v>F</v>
          </cell>
          <cell r="F232" t="str">
            <v>N</v>
          </cell>
          <cell r="G232" t="str">
            <v>MOTM</v>
          </cell>
          <cell r="H232" t="str">
            <v>No</v>
          </cell>
          <cell r="I232" t="str">
            <v>No</v>
          </cell>
          <cell r="J232" t="str">
            <v>No</v>
          </cell>
          <cell r="K232" t="str">
            <v>No</v>
          </cell>
          <cell r="L232" t="str">
            <v>10</v>
          </cell>
          <cell r="M232" t="str">
            <v>Picardy</v>
          </cell>
          <cell r="N232" t="str">
            <v>Yes</v>
          </cell>
        </row>
        <row r="233">
          <cell r="A233">
            <v>152526</v>
          </cell>
          <cell r="B233" t="str">
            <v>Aurora</v>
          </cell>
          <cell r="C233" t="str">
            <v>Chapman</v>
          </cell>
          <cell r="D233" t="str">
            <v>9IC</v>
          </cell>
          <cell r="E233" t="str">
            <v>F</v>
          </cell>
          <cell r="F233" t="str">
            <v>N</v>
          </cell>
          <cell r="G233" t="str">
            <v>WBRI</v>
          </cell>
          <cell r="H233" t="str">
            <v>No</v>
          </cell>
          <cell r="I233" t="str">
            <v>No</v>
          </cell>
          <cell r="J233" t="str">
            <v>No</v>
          </cell>
          <cell r="K233" t="str">
            <v>No</v>
          </cell>
          <cell r="L233" t="str">
            <v>9</v>
          </cell>
          <cell r="M233" t="str">
            <v>Picardy</v>
          </cell>
          <cell r="N233" t="str">
            <v>No</v>
          </cell>
        </row>
        <row r="234">
          <cell r="A234">
            <v>152111</v>
          </cell>
          <cell r="B234" t="str">
            <v>Josh</v>
          </cell>
          <cell r="C234" t="str">
            <v>Chapman</v>
          </cell>
          <cell r="D234" t="str">
            <v>13PLE</v>
          </cell>
          <cell r="E234" t="str">
            <v>M</v>
          </cell>
          <cell r="F234" t="str">
            <v>N</v>
          </cell>
          <cell r="G234" t="str">
            <v>WBRI</v>
          </cell>
          <cell r="H234" t="str">
            <v>No</v>
          </cell>
          <cell r="I234" t="str">
            <v>No</v>
          </cell>
          <cell r="J234" t="str">
            <v>No</v>
          </cell>
          <cell r="K234" t="str">
            <v>No</v>
          </cell>
          <cell r="L234" t="str">
            <v>13</v>
          </cell>
          <cell r="M234" t="str">
            <v>Compiegne</v>
          </cell>
          <cell r="N234" t="str">
            <v>No</v>
          </cell>
        </row>
        <row r="235">
          <cell r="A235">
            <v>152782</v>
          </cell>
          <cell r="B235" t="str">
            <v>Levi</v>
          </cell>
          <cell r="C235" t="str">
            <v>Chapman</v>
          </cell>
          <cell r="D235" t="str">
            <v>8PH</v>
          </cell>
          <cell r="E235" t="str">
            <v>M</v>
          </cell>
          <cell r="F235" t="str">
            <v>K</v>
          </cell>
          <cell r="G235" t="str">
            <v>MWBC</v>
          </cell>
          <cell r="H235" t="str">
            <v>Yes</v>
          </cell>
          <cell r="I235" t="str">
            <v>No</v>
          </cell>
          <cell r="J235" t="str">
            <v>Yes</v>
          </cell>
          <cell r="K235" t="str">
            <v>No</v>
          </cell>
          <cell r="L235" t="str">
            <v>8</v>
          </cell>
          <cell r="M235" t="str">
            <v>Cuvilly</v>
          </cell>
          <cell r="N235" t="str">
            <v>No</v>
          </cell>
        </row>
        <row r="236">
          <cell r="A236">
            <v>160124</v>
          </cell>
          <cell r="B236" t="str">
            <v>Ella</v>
          </cell>
          <cell r="C236" t="str">
            <v>Chapman</v>
          </cell>
          <cell r="D236" t="str">
            <v>12DHO</v>
          </cell>
          <cell r="E236" t="str">
            <v>F</v>
          </cell>
          <cell r="G236" t="str">
            <v>WBRI</v>
          </cell>
          <cell r="H236" t="str">
            <v>No</v>
          </cell>
          <cell r="I236" t="str">
            <v>No</v>
          </cell>
          <cell r="J236" t="str">
            <v>No</v>
          </cell>
          <cell r="K236" t="str">
            <v>No</v>
          </cell>
          <cell r="L236" t="str">
            <v>12</v>
          </cell>
          <cell r="M236" t="str">
            <v>Cuvilly</v>
          </cell>
          <cell r="N236" t="str">
            <v>No</v>
          </cell>
        </row>
        <row r="237">
          <cell r="A237">
            <v>151609</v>
          </cell>
          <cell r="B237" t="str">
            <v>Leonardo</v>
          </cell>
          <cell r="C237" t="str">
            <v>CHAPMAN</v>
          </cell>
          <cell r="D237" t="str">
            <v>11WE</v>
          </cell>
          <cell r="E237" t="str">
            <v>M</v>
          </cell>
          <cell r="F237" t="str">
            <v>N</v>
          </cell>
          <cell r="G237" t="str">
            <v>WBRI</v>
          </cell>
          <cell r="H237" t="str">
            <v>No</v>
          </cell>
          <cell r="I237" t="str">
            <v>No</v>
          </cell>
          <cell r="J237" t="str">
            <v>No</v>
          </cell>
          <cell r="K237" t="str">
            <v>No</v>
          </cell>
          <cell r="L237" t="str">
            <v>11</v>
          </cell>
          <cell r="M237" t="str">
            <v>Compiegne</v>
          </cell>
          <cell r="N237" t="str">
            <v>No</v>
          </cell>
        </row>
        <row r="238">
          <cell r="A238">
            <v>152160</v>
          </cell>
          <cell r="B238" t="str">
            <v>Adah</v>
          </cell>
          <cell r="C238" t="str">
            <v>Charles</v>
          </cell>
          <cell r="D238" t="str">
            <v>13PLE</v>
          </cell>
          <cell r="E238" t="str">
            <v>F</v>
          </cell>
          <cell r="F238" t="str">
            <v>N</v>
          </cell>
          <cell r="G238" t="str">
            <v>WBRI</v>
          </cell>
          <cell r="H238" t="str">
            <v>No</v>
          </cell>
          <cell r="I238" t="str">
            <v>No</v>
          </cell>
          <cell r="J238" t="str">
            <v>No</v>
          </cell>
          <cell r="K238" t="str">
            <v>No</v>
          </cell>
          <cell r="L238" t="str">
            <v>13</v>
          </cell>
          <cell r="M238" t="str">
            <v>Compiegne</v>
          </cell>
          <cell r="N238" t="str">
            <v>No</v>
          </cell>
        </row>
        <row r="239">
          <cell r="A239">
            <v>151858</v>
          </cell>
          <cell r="B239" t="str">
            <v>Lara</v>
          </cell>
          <cell r="C239" t="str">
            <v>Charles</v>
          </cell>
          <cell r="D239" t="str">
            <v>10EB</v>
          </cell>
          <cell r="E239" t="str">
            <v>F</v>
          </cell>
          <cell r="F239" t="str">
            <v>N</v>
          </cell>
          <cell r="G239" t="str">
            <v>AIND</v>
          </cell>
          <cell r="H239" t="str">
            <v>No</v>
          </cell>
          <cell r="I239" t="str">
            <v>No</v>
          </cell>
          <cell r="J239" t="str">
            <v>No</v>
          </cell>
          <cell r="K239" t="str">
            <v>No</v>
          </cell>
          <cell r="L239" t="str">
            <v>10</v>
          </cell>
          <cell r="M239" t="str">
            <v>Cuvilly</v>
          </cell>
          <cell r="N239" t="str">
            <v>No</v>
          </cell>
        </row>
        <row r="240">
          <cell r="A240">
            <v>150848</v>
          </cell>
          <cell r="B240" t="str">
            <v>Scarlett</v>
          </cell>
          <cell r="C240" t="str">
            <v>Chester</v>
          </cell>
          <cell r="D240" t="str">
            <v>11MW</v>
          </cell>
          <cell r="E240" t="str">
            <v>F</v>
          </cell>
          <cell r="F240" t="str">
            <v>N</v>
          </cell>
          <cell r="G240" t="str">
            <v>WBRI</v>
          </cell>
          <cell r="H240" t="str">
            <v>No</v>
          </cell>
          <cell r="I240" t="str">
            <v>No</v>
          </cell>
          <cell r="J240" t="str">
            <v>No</v>
          </cell>
          <cell r="K240" t="str">
            <v>No</v>
          </cell>
          <cell r="L240" t="str">
            <v>11</v>
          </cell>
          <cell r="M240" t="str">
            <v>Picardy</v>
          </cell>
          <cell r="N240" t="str">
            <v>No</v>
          </cell>
        </row>
        <row r="241">
          <cell r="A241">
            <v>160171</v>
          </cell>
          <cell r="B241" t="str">
            <v>Anyes</v>
          </cell>
          <cell r="C241" t="str">
            <v>Chesworth</v>
          </cell>
          <cell r="D241" t="str">
            <v>7RA</v>
          </cell>
          <cell r="E241" t="str">
            <v>F</v>
          </cell>
          <cell r="F241" t="str">
            <v>N</v>
          </cell>
          <cell r="G241" t="str">
            <v>WBRI</v>
          </cell>
          <cell r="H241" t="str">
            <v>No</v>
          </cell>
          <cell r="I241" t="str">
            <v>No</v>
          </cell>
          <cell r="J241" t="str">
            <v>No</v>
          </cell>
          <cell r="K241" t="str">
            <v>No</v>
          </cell>
          <cell r="L241" t="str">
            <v>7</v>
          </cell>
          <cell r="M241" t="str">
            <v>Picardy</v>
          </cell>
          <cell r="N241" t="str">
            <v>No</v>
          </cell>
        </row>
        <row r="242">
          <cell r="A242">
            <v>150519</v>
          </cell>
          <cell r="B242" t="str">
            <v>James</v>
          </cell>
          <cell r="C242" t="str">
            <v>Childs</v>
          </cell>
          <cell r="D242" t="str">
            <v>13LGI</v>
          </cell>
          <cell r="E242" t="str">
            <v>M</v>
          </cell>
          <cell r="F242" t="str">
            <v>N</v>
          </cell>
          <cell r="G242" t="str">
            <v>WBRI</v>
          </cell>
          <cell r="H242" t="str">
            <v>No</v>
          </cell>
          <cell r="I242" t="str">
            <v>No</v>
          </cell>
          <cell r="J242" t="str">
            <v>No</v>
          </cell>
          <cell r="K242" t="str">
            <v>No</v>
          </cell>
          <cell r="L242" t="str">
            <v>13</v>
          </cell>
          <cell r="M242" t="str">
            <v>Picardy</v>
          </cell>
          <cell r="N242" t="str">
            <v>No</v>
          </cell>
        </row>
        <row r="243">
          <cell r="A243">
            <v>150550</v>
          </cell>
          <cell r="B243" t="str">
            <v>Pauline</v>
          </cell>
          <cell r="C243" t="str">
            <v>Chiramboh</v>
          </cell>
          <cell r="D243" t="str">
            <v>13MPI</v>
          </cell>
          <cell r="E243" t="str">
            <v>F</v>
          </cell>
          <cell r="F243" t="str">
            <v>N</v>
          </cell>
          <cell r="G243" t="str">
            <v>BAOF</v>
          </cell>
          <cell r="H243" t="str">
            <v>Yes</v>
          </cell>
          <cell r="I243" t="str">
            <v>No</v>
          </cell>
          <cell r="J243" t="str">
            <v>No</v>
          </cell>
          <cell r="K243" t="str">
            <v>No</v>
          </cell>
          <cell r="L243" t="str">
            <v>13</v>
          </cell>
          <cell r="M243" t="str">
            <v>Picardy</v>
          </cell>
          <cell r="N243" t="str">
            <v>No</v>
          </cell>
        </row>
        <row r="244">
          <cell r="A244">
            <v>160172</v>
          </cell>
          <cell r="B244" t="str">
            <v>Taila</v>
          </cell>
          <cell r="C244" t="str">
            <v>Chisala</v>
          </cell>
          <cell r="D244" t="str">
            <v>7LM</v>
          </cell>
          <cell r="E244" t="str">
            <v>F</v>
          </cell>
          <cell r="F244" t="str">
            <v>N</v>
          </cell>
          <cell r="G244" t="str">
            <v>BAOF</v>
          </cell>
          <cell r="H244" t="str">
            <v>No</v>
          </cell>
          <cell r="I244" t="str">
            <v>Yes</v>
          </cell>
          <cell r="J244" t="str">
            <v>No</v>
          </cell>
          <cell r="K244" t="str">
            <v>No</v>
          </cell>
          <cell r="L244" t="str">
            <v>7</v>
          </cell>
          <cell r="M244" t="str">
            <v>Cuvilly</v>
          </cell>
          <cell r="N244" t="str">
            <v>No</v>
          </cell>
        </row>
        <row r="245">
          <cell r="A245">
            <v>150860</v>
          </cell>
          <cell r="B245" t="str">
            <v>Syona</v>
          </cell>
          <cell r="C245" t="str">
            <v>Chongder</v>
          </cell>
          <cell r="D245" t="str">
            <v>12CSN</v>
          </cell>
          <cell r="E245" t="str">
            <v>F</v>
          </cell>
          <cell r="F245" t="str">
            <v>N</v>
          </cell>
          <cell r="G245" t="str">
            <v>AIND</v>
          </cell>
          <cell r="H245" t="str">
            <v>No</v>
          </cell>
          <cell r="I245" t="str">
            <v>Yes</v>
          </cell>
          <cell r="J245" t="str">
            <v>No</v>
          </cell>
          <cell r="K245" t="str">
            <v>No</v>
          </cell>
          <cell r="L245" t="str">
            <v>12</v>
          </cell>
          <cell r="M245" t="str">
            <v>St. Julie</v>
          </cell>
          <cell r="N245" t="str">
            <v>No</v>
          </cell>
        </row>
        <row r="246">
          <cell r="A246">
            <v>160173</v>
          </cell>
          <cell r="B246" t="str">
            <v>Callum</v>
          </cell>
          <cell r="C246" t="str">
            <v>Christer</v>
          </cell>
          <cell r="D246" t="str">
            <v>7ET</v>
          </cell>
          <cell r="E246" t="str">
            <v>M</v>
          </cell>
          <cell r="F246" t="str">
            <v>E</v>
          </cell>
          <cell r="G246" t="str">
            <v>WBRI</v>
          </cell>
          <cell r="H246" t="str">
            <v>No</v>
          </cell>
          <cell r="I246" t="str">
            <v>No</v>
          </cell>
          <cell r="J246" t="str">
            <v>Yes</v>
          </cell>
          <cell r="K246" t="str">
            <v>No</v>
          </cell>
          <cell r="L246" t="str">
            <v>7</v>
          </cell>
          <cell r="M246" t="str">
            <v>Cuvilly</v>
          </cell>
          <cell r="N246" t="str">
            <v>No</v>
          </cell>
        </row>
        <row r="247">
          <cell r="A247">
            <v>150992</v>
          </cell>
          <cell r="B247" t="str">
            <v>Sienna</v>
          </cell>
          <cell r="C247" t="str">
            <v>Christie</v>
          </cell>
          <cell r="D247" t="str">
            <v>12CSN</v>
          </cell>
          <cell r="E247" t="str">
            <v>F</v>
          </cell>
          <cell r="F247" t="str">
            <v>N</v>
          </cell>
          <cell r="G247" t="str">
            <v>MWBC</v>
          </cell>
          <cell r="H247" t="str">
            <v>No</v>
          </cell>
          <cell r="I247" t="str">
            <v>No</v>
          </cell>
          <cell r="J247" t="str">
            <v>No</v>
          </cell>
          <cell r="K247" t="str">
            <v>No</v>
          </cell>
          <cell r="L247" t="str">
            <v>12</v>
          </cell>
          <cell r="M247" t="str">
            <v>Cuvilly</v>
          </cell>
          <cell r="N247" t="str">
            <v>No</v>
          </cell>
        </row>
        <row r="248">
          <cell r="A248">
            <v>152680</v>
          </cell>
          <cell r="B248" t="str">
            <v>Sophia</v>
          </cell>
          <cell r="C248" t="str">
            <v>Ciccarella</v>
          </cell>
          <cell r="D248" t="str">
            <v>9RNI</v>
          </cell>
          <cell r="E248" t="str">
            <v>F</v>
          </cell>
          <cell r="F248" t="str">
            <v>N</v>
          </cell>
          <cell r="G248" t="str">
            <v>WBRI</v>
          </cell>
          <cell r="H248" t="str">
            <v>No</v>
          </cell>
          <cell r="I248" t="str">
            <v>No</v>
          </cell>
          <cell r="J248" t="str">
            <v>No</v>
          </cell>
          <cell r="K248" t="str">
            <v>No</v>
          </cell>
          <cell r="L248" t="str">
            <v>9</v>
          </cell>
          <cell r="M248" t="str">
            <v>Picardy</v>
          </cell>
          <cell r="N248" t="str">
            <v>No</v>
          </cell>
        </row>
        <row r="249">
          <cell r="A249">
            <v>152627</v>
          </cell>
          <cell r="B249" t="str">
            <v>Federica</v>
          </cell>
          <cell r="C249" t="str">
            <v>Ciccarelli</v>
          </cell>
          <cell r="D249" t="str">
            <v>9GN</v>
          </cell>
          <cell r="E249" t="str">
            <v>F</v>
          </cell>
          <cell r="F249" t="str">
            <v>N</v>
          </cell>
          <cell r="G249" t="str">
            <v>WOTW</v>
          </cell>
          <cell r="H249" t="str">
            <v>No</v>
          </cell>
          <cell r="I249" t="str">
            <v>Yes</v>
          </cell>
          <cell r="J249" t="str">
            <v>No</v>
          </cell>
          <cell r="K249" t="str">
            <v>No</v>
          </cell>
          <cell r="L249" t="str">
            <v>9</v>
          </cell>
          <cell r="M249" t="str">
            <v>Compiegne</v>
          </cell>
          <cell r="N249" t="str">
            <v>No</v>
          </cell>
        </row>
        <row r="250">
          <cell r="A250">
            <v>150835</v>
          </cell>
          <cell r="B250" t="str">
            <v>Isaac</v>
          </cell>
          <cell r="C250" t="str">
            <v>Civico</v>
          </cell>
          <cell r="D250" t="str">
            <v>12CSN</v>
          </cell>
          <cell r="E250" t="str">
            <v>M</v>
          </cell>
          <cell r="F250" t="str">
            <v>N</v>
          </cell>
          <cell r="G250" t="str">
            <v>WBRI</v>
          </cell>
          <cell r="H250" t="str">
            <v>No</v>
          </cell>
          <cell r="I250" t="str">
            <v>No</v>
          </cell>
          <cell r="J250" t="str">
            <v>No</v>
          </cell>
          <cell r="K250" t="str">
            <v>No</v>
          </cell>
          <cell r="L250" t="str">
            <v>12</v>
          </cell>
          <cell r="M250" t="str">
            <v>St. Julie</v>
          </cell>
          <cell r="N250" t="str">
            <v>No</v>
          </cell>
        </row>
        <row r="251">
          <cell r="A251">
            <v>150455</v>
          </cell>
          <cell r="B251" t="str">
            <v>Jemuel</v>
          </cell>
          <cell r="C251" t="str">
            <v>CIVICO</v>
          </cell>
          <cell r="D251" t="str">
            <v>13BG</v>
          </cell>
          <cell r="E251" t="str">
            <v>M</v>
          </cell>
          <cell r="F251" t="str">
            <v>N</v>
          </cell>
          <cell r="G251" t="str">
            <v>WBRI</v>
          </cell>
          <cell r="H251" t="str">
            <v>No</v>
          </cell>
          <cell r="I251" t="str">
            <v>No</v>
          </cell>
          <cell r="J251" t="str">
            <v>No</v>
          </cell>
          <cell r="K251" t="str">
            <v>No</v>
          </cell>
          <cell r="L251" t="str">
            <v>13</v>
          </cell>
          <cell r="M251" t="str">
            <v>Compiegne</v>
          </cell>
          <cell r="N251" t="str">
            <v>No</v>
          </cell>
        </row>
        <row r="252">
          <cell r="A252">
            <v>152675</v>
          </cell>
          <cell r="B252" t="str">
            <v>Rose</v>
          </cell>
          <cell r="C252" t="str">
            <v>Claeyssens</v>
          </cell>
          <cell r="D252" t="str">
            <v>9KB</v>
          </cell>
          <cell r="E252" t="str">
            <v>F</v>
          </cell>
          <cell r="F252" t="str">
            <v>N</v>
          </cell>
          <cell r="G252" t="str">
            <v>MWAO</v>
          </cell>
          <cell r="H252" t="str">
            <v>No</v>
          </cell>
          <cell r="I252" t="str">
            <v>No</v>
          </cell>
          <cell r="J252" t="str">
            <v>No</v>
          </cell>
          <cell r="K252" t="str">
            <v>No</v>
          </cell>
          <cell r="L252" t="str">
            <v>9</v>
          </cell>
          <cell r="M252" t="str">
            <v>Cuvilly</v>
          </cell>
          <cell r="N252" t="str">
            <v>No</v>
          </cell>
        </row>
        <row r="253">
          <cell r="A253">
            <v>160174</v>
          </cell>
          <cell r="B253" t="str">
            <v>Tom</v>
          </cell>
          <cell r="C253" t="str">
            <v>Claeyssens</v>
          </cell>
          <cell r="D253" t="str">
            <v>7FS</v>
          </cell>
          <cell r="E253" t="str">
            <v>M</v>
          </cell>
          <cell r="F253" t="str">
            <v>N</v>
          </cell>
          <cell r="G253" t="str">
            <v>MWAO</v>
          </cell>
          <cell r="H253" t="str">
            <v>No</v>
          </cell>
          <cell r="I253" t="str">
            <v>No</v>
          </cell>
          <cell r="J253" t="str">
            <v>No</v>
          </cell>
          <cell r="K253" t="str">
            <v>No</v>
          </cell>
          <cell r="L253" t="str">
            <v>7</v>
          </cell>
          <cell r="M253" t="str">
            <v>Compiegne</v>
          </cell>
          <cell r="N253" t="str">
            <v>No</v>
          </cell>
        </row>
        <row r="254">
          <cell r="A254">
            <v>152837</v>
          </cell>
          <cell r="B254" t="str">
            <v>Suzie</v>
          </cell>
          <cell r="C254" t="str">
            <v>Clark</v>
          </cell>
          <cell r="D254" t="str">
            <v>8AR</v>
          </cell>
          <cell r="E254" t="str">
            <v>F</v>
          </cell>
          <cell r="F254" t="str">
            <v>N</v>
          </cell>
          <cell r="G254" t="str">
            <v>WBRI</v>
          </cell>
          <cell r="H254" t="str">
            <v>No</v>
          </cell>
          <cell r="I254" t="str">
            <v>No</v>
          </cell>
          <cell r="J254" t="str">
            <v>No</v>
          </cell>
          <cell r="K254" t="str">
            <v>No</v>
          </cell>
          <cell r="L254" t="str">
            <v>8</v>
          </cell>
          <cell r="M254" t="str">
            <v>St. Julie</v>
          </cell>
          <cell r="N254" t="str">
            <v>No</v>
          </cell>
        </row>
        <row r="255">
          <cell r="A255">
            <v>150418</v>
          </cell>
          <cell r="B255" t="str">
            <v>Tatum</v>
          </cell>
          <cell r="C255" t="str">
            <v>Clark</v>
          </cell>
          <cell r="D255" t="str">
            <v>13HS</v>
          </cell>
          <cell r="E255" t="str">
            <v>F</v>
          </cell>
          <cell r="F255" t="str">
            <v>N</v>
          </cell>
          <cell r="G255" t="str">
            <v>WBRI</v>
          </cell>
          <cell r="H255" t="str">
            <v>No</v>
          </cell>
          <cell r="I255" t="str">
            <v>No</v>
          </cell>
          <cell r="J255" t="str">
            <v>No</v>
          </cell>
          <cell r="K255" t="str">
            <v>No</v>
          </cell>
          <cell r="L255" t="str">
            <v>13</v>
          </cell>
          <cell r="M255" t="str">
            <v>Compiegne</v>
          </cell>
          <cell r="N255" t="str">
            <v>No</v>
          </cell>
        </row>
        <row r="256">
          <cell r="A256">
            <v>152112</v>
          </cell>
          <cell r="B256" t="str">
            <v>Willow</v>
          </cell>
          <cell r="C256" t="str">
            <v>Clark</v>
          </cell>
          <cell r="D256" t="str">
            <v>13HS</v>
          </cell>
          <cell r="E256" t="str">
            <v>F</v>
          </cell>
          <cell r="F256" t="str">
            <v>N</v>
          </cell>
          <cell r="G256" t="str">
            <v>WBRI</v>
          </cell>
          <cell r="H256" t="str">
            <v>No</v>
          </cell>
          <cell r="I256" t="str">
            <v>No</v>
          </cell>
          <cell r="J256" t="str">
            <v>No</v>
          </cell>
          <cell r="K256" t="str">
            <v>No</v>
          </cell>
          <cell r="L256" t="str">
            <v>13</v>
          </cell>
          <cell r="M256" t="str">
            <v>St. Julie</v>
          </cell>
          <cell r="N256" t="str">
            <v>No</v>
          </cell>
        </row>
        <row r="257">
          <cell r="A257">
            <v>160175</v>
          </cell>
          <cell r="B257" t="str">
            <v>Oliver</v>
          </cell>
          <cell r="C257" t="str">
            <v>Clarke</v>
          </cell>
          <cell r="D257" t="str">
            <v>7YP</v>
          </cell>
          <cell r="E257" t="str">
            <v>M</v>
          </cell>
          <cell r="F257" t="str">
            <v>N</v>
          </cell>
          <cell r="G257" t="str">
            <v>WBRI</v>
          </cell>
          <cell r="H257" t="str">
            <v>No</v>
          </cell>
          <cell r="I257" t="str">
            <v>No</v>
          </cell>
          <cell r="J257" t="str">
            <v>No</v>
          </cell>
          <cell r="K257" t="str">
            <v>No</v>
          </cell>
          <cell r="L257" t="str">
            <v>7</v>
          </cell>
          <cell r="M257" t="str">
            <v>Compiegne</v>
          </cell>
          <cell r="N257" t="str">
            <v>No</v>
          </cell>
        </row>
        <row r="258">
          <cell r="A258">
            <v>150866</v>
          </cell>
          <cell r="B258" t="str">
            <v>Adam</v>
          </cell>
          <cell r="C258" t="str">
            <v>Clayton</v>
          </cell>
          <cell r="D258" t="str">
            <v>12CSN</v>
          </cell>
          <cell r="E258" t="str">
            <v>M</v>
          </cell>
          <cell r="F258" t="str">
            <v>N</v>
          </cell>
          <cell r="G258" t="str">
            <v>WBRI</v>
          </cell>
          <cell r="H258" t="str">
            <v>No</v>
          </cell>
          <cell r="I258" t="str">
            <v>No</v>
          </cell>
          <cell r="J258" t="str">
            <v>No</v>
          </cell>
          <cell r="K258" t="str">
            <v>No</v>
          </cell>
          <cell r="L258" t="str">
            <v>12</v>
          </cell>
          <cell r="M258" t="str">
            <v>St. Julie</v>
          </cell>
          <cell r="N258" t="str">
            <v>Yes</v>
          </cell>
        </row>
        <row r="259">
          <cell r="A259">
            <v>150929</v>
          </cell>
          <cell r="B259" t="str">
            <v>Isabelle</v>
          </cell>
          <cell r="C259" t="str">
            <v>Clayton</v>
          </cell>
          <cell r="D259" t="str">
            <v>12CSN</v>
          </cell>
          <cell r="E259" t="str">
            <v>F</v>
          </cell>
          <cell r="F259" t="str">
            <v>N</v>
          </cell>
          <cell r="G259" t="str">
            <v>WBRI</v>
          </cell>
          <cell r="H259" t="str">
            <v>No</v>
          </cell>
          <cell r="I259" t="str">
            <v>No</v>
          </cell>
          <cell r="J259" t="str">
            <v>No</v>
          </cell>
          <cell r="K259" t="str">
            <v>No</v>
          </cell>
          <cell r="L259" t="str">
            <v>12</v>
          </cell>
          <cell r="M259" t="str">
            <v>Cuvilly</v>
          </cell>
          <cell r="N259" t="str">
            <v>No</v>
          </cell>
        </row>
        <row r="260">
          <cell r="A260">
            <v>151811</v>
          </cell>
          <cell r="B260" t="str">
            <v>Ruby</v>
          </cell>
          <cell r="C260" t="str">
            <v>Clayton</v>
          </cell>
          <cell r="D260" t="str">
            <v>10TD</v>
          </cell>
          <cell r="E260" t="str">
            <v>F</v>
          </cell>
          <cell r="F260" t="str">
            <v>N</v>
          </cell>
          <cell r="G260" t="str">
            <v>WBRI</v>
          </cell>
          <cell r="H260" t="str">
            <v>No</v>
          </cell>
          <cell r="I260" t="str">
            <v>No</v>
          </cell>
          <cell r="J260" t="str">
            <v>No</v>
          </cell>
          <cell r="K260" t="str">
            <v>No</v>
          </cell>
          <cell r="L260" t="str">
            <v>10</v>
          </cell>
          <cell r="M260" t="str">
            <v>Compiegne</v>
          </cell>
          <cell r="N260" t="str">
            <v>Yes</v>
          </cell>
        </row>
        <row r="261">
          <cell r="A261">
            <v>151784</v>
          </cell>
          <cell r="B261" t="str">
            <v>Henry</v>
          </cell>
          <cell r="C261" t="str">
            <v>Clements</v>
          </cell>
          <cell r="D261" t="str">
            <v>10TD</v>
          </cell>
          <cell r="E261" t="str">
            <v>M</v>
          </cell>
          <cell r="F261" t="str">
            <v>K</v>
          </cell>
          <cell r="G261" t="str">
            <v>WBRI</v>
          </cell>
          <cell r="H261" t="str">
            <v>No</v>
          </cell>
          <cell r="I261" t="str">
            <v>No</v>
          </cell>
          <cell r="J261" t="str">
            <v>No</v>
          </cell>
          <cell r="K261" t="str">
            <v>No</v>
          </cell>
          <cell r="L261" t="str">
            <v>10</v>
          </cell>
          <cell r="M261" t="str">
            <v>Compiegne</v>
          </cell>
          <cell r="N261" t="str">
            <v>No</v>
          </cell>
        </row>
        <row r="262">
          <cell r="A262">
            <v>150458</v>
          </cell>
          <cell r="B262" t="str">
            <v>Jack</v>
          </cell>
          <cell r="C262" t="str">
            <v>CLEMENTS</v>
          </cell>
          <cell r="D262" t="str">
            <v>13HS</v>
          </cell>
          <cell r="E262" t="str">
            <v>M</v>
          </cell>
          <cell r="F262" t="str">
            <v>N</v>
          </cell>
          <cell r="G262" t="str">
            <v>WBRI</v>
          </cell>
          <cell r="H262" t="str">
            <v>No</v>
          </cell>
          <cell r="I262" t="str">
            <v>No</v>
          </cell>
          <cell r="J262" t="str">
            <v>No</v>
          </cell>
          <cell r="K262" t="str">
            <v>No</v>
          </cell>
          <cell r="L262" t="str">
            <v>13</v>
          </cell>
          <cell r="M262" t="str">
            <v>Cuvilly</v>
          </cell>
          <cell r="N262" t="str">
            <v>No</v>
          </cell>
        </row>
        <row r="263">
          <cell r="A263">
            <v>152780</v>
          </cell>
          <cell r="B263" t="str">
            <v>Harley</v>
          </cell>
          <cell r="C263" t="str">
            <v>Coates</v>
          </cell>
          <cell r="D263" t="str">
            <v>8PH</v>
          </cell>
          <cell r="E263" t="str">
            <v>M</v>
          </cell>
          <cell r="F263" t="str">
            <v>K</v>
          </cell>
          <cell r="G263" t="str">
            <v>WBRI</v>
          </cell>
          <cell r="H263" t="str">
            <v>No</v>
          </cell>
          <cell r="I263" t="str">
            <v>No</v>
          </cell>
          <cell r="J263" t="str">
            <v>Yes</v>
          </cell>
          <cell r="K263" t="str">
            <v>No</v>
          </cell>
          <cell r="L263" t="str">
            <v>8</v>
          </cell>
          <cell r="M263" t="str">
            <v>Cuvilly</v>
          </cell>
          <cell r="N263" t="str">
            <v>No</v>
          </cell>
        </row>
        <row r="264">
          <cell r="A264">
            <v>160176</v>
          </cell>
          <cell r="B264" t="str">
            <v>Maisie</v>
          </cell>
          <cell r="C264" t="str">
            <v>Coates</v>
          </cell>
          <cell r="D264" t="str">
            <v>7RA</v>
          </cell>
          <cell r="E264" t="str">
            <v>F</v>
          </cell>
          <cell r="F264" t="str">
            <v>N</v>
          </cell>
          <cell r="G264" t="str">
            <v>WBRI</v>
          </cell>
          <cell r="H264" t="str">
            <v>No</v>
          </cell>
          <cell r="I264" t="str">
            <v>No</v>
          </cell>
          <cell r="J264" t="str">
            <v>Yes</v>
          </cell>
          <cell r="K264" t="str">
            <v>Yes</v>
          </cell>
          <cell r="L264" t="str">
            <v>7</v>
          </cell>
          <cell r="M264" t="str">
            <v>Picardy</v>
          </cell>
          <cell r="N264" t="str">
            <v>No</v>
          </cell>
        </row>
        <row r="265">
          <cell r="A265">
            <v>152857</v>
          </cell>
          <cell r="B265" t="str">
            <v>Patrick</v>
          </cell>
          <cell r="C265" t="str">
            <v>Coefield</v>
          </cell>
          <cell r="D265" t="str">
            <v>8TR</v>
          </cell>
          <cell r="E265" t="str">
            <v>M</v>
          </cell>
          <cell r="F265" t="str">
            <v>N</v>
          </cell>
          <cell r="G265" t="str">
            <v>WBRI</v>
          </cell>
          <cell r="H265" t="str">
            <v>No</v>
          </cell>
          <cell r="I265" t="str">
            <v>No</v>
          </cell>
          <cell r="J265" t="str">
            <v>No</v>
          </cell>
          <cell r="K265" t="str">
            <v>No</v>
          </cell>
          <cell r="L265" t="str">
            <v>8</v>
          </cell>
          <cell r="M265" t="str">
            <v>Compiegne</v>
          </cell>
          <cell r="N265" t="str">
            <v>No</v>
          </cell>
        </row>
        <row r="266">
          <cell r="A266">
            <v>151902</v>
          </cell>
          <cell r="B266" t="str">
            <v>Oliver</v>
          </cell>
          <cell r="C266" t="str">
            <v>Cole</v>
          </cell>
          <cell r="D266" t="str">
            <v>10RQ</v>
          </cell>
          <cell r="E266" t="str">
            <v>M</v>
          </cell>
          <cell r="F266" t="str">
            <v>N</v>
          </cell>
          <cell r="G266" t="str">
            <v>WBRI</v>
          </cell>
          <cell r="H266" t="str">
            <v>No</v>
          </cell>
          <cell r="I266" t="str">
            <v>No</v>
          </cell>
          <cell r="J266" t="str">
            <v>No</v>
          </cell>
          <cell r="K266" t="str">
            <v>No</v>
          </cell>
          <cell r="L266" t="str">
            <v>10</v>
          </cell>
          <cell r="M266" t="str">
            <v>St. Julie</v>
          </cell>
          <cell r="N266" t="str">
            <v>No</v>
          </cell>
        </row>
        <row r="267">
          <cell r="A267">
            <v>152615</v>
          </cell>
          <cell r="B267" t="str">
            <v>Joey</v>
          </cell>
          <cell r="C267" t="str">
            <v>Coleman</v>
          </cell>
          <cell r="D267" t="str">
            <v>9RNI</v>
          </cell>
          <cell r="E267" t="str">
            <v>M</v>
          </cell>
          <cell r="F267" t="str">
            <v>N</v>
          </cell>
          <cell r="G267" t="str">
            <v>WBRI</v>
          </cell>
          <cell r="H267" t="str">
            <v>No</v>
          </cell>
          <cell r="I267" t="str">
            <v>No</v>
          </cell>
          <cell r="J267" t="str">
            <v>No</v>
          </cell>
          <cell r="K267" t="str">
            <v>No</v>
          </cell>
          <cell r="L267" t="str">
            <v>9</v>
          </cell>
          <cell r="M267" t="str">
            <v>Picardy</v>
          </cell>
          <cell r="N267" t="str">
            <v>No</v>
          </cell>
        </row>
        <row r="268">
          <cell r="A268">
            <v>152711</v>
          </cell>
          <cell r="B268" t="str">
            <v>Antonia</v>
          </cell>
          <cell r="C268" t="str">
            <v>Colley</v>
          </cell>
          <cell r="D268" t="str">
            <v>9GR</v>
          </cell>
          <cell r="E268" t="str">
            <v>F</v>
          </cell>
          <cell r="F268" t="str">
            <v>N</v>
          </cell>
          <cell r="G268" t="str">
            <v>WBRI</v>
          </cell>
          <cell r="H268" t="str">
            <v>Yes</v>
          </cell>
          <cell r="I268" t="str">
            <v>No</v>
          </cell>
          <cell r="J268" t="str">
            <v>Yes</v>
          </cell>
          <cell r="K268" t="str">
            <v>No</v>
          </cell>
          <cell r="L268" t="str">
            <v>9</v>
          </cell>
          <cell r="M268" t="str">
            <v>Compiegne</v>
          </cell>
          <cell r="N268" t="str">
            <v>Yes</v>
          </cell>
        </row>
        <row r="269">
          <cell r="A269">
            <v>151925</v>
          </cell>
          <cell r="B269" t="str">
            <v>Millie</v>
          </cell>
          <cell r="C269" t="str">
            <v>Collier</v>
          </cell>
          <cell r="D269" t="str">
            <v>10ES</v>
          </cell>
          <cell r="E269" t="str">
            <v>F</v>
          </cell>
          <cell r="F269" t="str">
            <v>N</v>
          </cell>
          <cell r="G269" t="str">
            <v>WBRI</v>
          </cell>
          <cell r="H269" t="str">
            <v>No</v>
          </cell>
          <cell r="I269" t="str">
            <v>No</v>
          </cell>
          <cell r="J269" t="str">
            <v>No</v>
          </cell>
          <cell r="K269" t="str">
            <v>No</v>
          </cell>
          <cell r="L269" t="str">
            <v>10</v>
          </cell>
          <cell r="M269" t="str">
            <v>Cuvilly</v>
          </cell>
          <cell r="N269" t="str">
            <v>No</v>
          </cell>
        </row>
        <row r="270">
          <cell r="A270">
            <v>160063</v>
          </cell>
          <cell r="B270" t="str">
            <v>Dylan</v>
          </cell>
          <cell r="C270" t="str">
            <v>Condie</v>
          </cell>
          <cell r="D270" t="str">
            <v>12EW</v>
          </cell>
          <cell r="E270" t="str">
            <v>M</v>
          </cell>
          <cell r="F270" t="str">
            <v>N</v>
          </cell>
          <cell r="G270" t="str">
            <v>WBRI</v>
          </cell>
          <cell r="H270" t="str">
            <v>No</v>
          </cell>
          <cell r="I270" t="str">
            <v>No</v>
          </cell>
          <cell r="J270" t="str">
            <v>No</v>
          </cell>
          <cell r="K270" t="str">
            <v>No</v>
          </cell>
          <cell r="L270" t="str">
            <v>12</v>
          </cell>
          <cell r="M270" t="str">
            <v>Compiegne</v>
          </cell>
          <cell r="N270" t="str">
            <v>No</v>
          </cell>
        </row>
        <row r="271">
          <cell r="A271">
            <v>160177</v>
          </cell>
          <cell r="B271" t="str">
            <v>Caoimhe</v>
          </cell>
          <cell r="C271" t="str">
            <v>Conlisk</v>
          </cell>
          <cell r="D271" t="str">
            <v xml:space="preserve">7BPE </v>
          </cell>
          <cell r="E271" t="str">
            <v>F</v>
          </cell>
          <cell r="F271" t="str">
            <v>N</v>
          </cell>
          <cell r="G271" t="str">
            <v>MWBA</v>
          </cell>
          <cell r="H271" t="str">
            <v>No</v>
          </cell>
          <cell r="I271" t="str">
            <v>No</v>
          </cell>
          <cell r="J271" t="str">
            <v>No</v>
          </cell>
          <cell r="K271" t="str">
            <v>No</v>
          </cell>
          <cell r="L271" t="str">
            <v>7</v>
          </cell>
          <cell r="M271" t="str">
            <v>St. Julie</v>
          </cell>
          <cell r="N271" t="str">
            <v>No</v>
          </cell>
        </row>
        <row r="272">
          <cell r="A272">
            <v>152934</v>
          </cell>
          <cell r="B272" t="str">
            <v>Arwen</v>
          </cell>
          <cell r="C272" t="str">
            <v>Connolly</v>
          </cell>
          <cell r="D272" t="str">
            <v>8MH</v>
          </cell>
          <cell r="E272" t="str">
            <v>F</v>
          </cell>
          <cell r="F272" t="str">
            <v>N</v>
          </cell>
          <cell r="G272" t="str">
            <v>WBRI</v>
          </cell>
          <cell r="H272" t="str">
            <v>No</v>
          </cell>
          <cell r="I272" t="str">
            <v>No</v>
          </cell>
          <cell r="J272" t="str">
            <v>No</v>
          </cell>
          <cell r="K272" t="str">
            <v>No</v>
          </cell>
          <cell r="L272" t="str">
            <v>8</v>
          </cell>
          <cell r="M272" t="str">
            <v>Cuvilly</v>
          </cell>
          <cell r="N272" t="str">
            <v>No</v>
          </cell>
        </row>
        <row r="273">
          <cell r="A273">
            <v>152901</v>
          </cell>
          <cell r="B273" t="str">
            <v>Ethan</v>
          </cell>
          <cell r="C273" t="str">
            <v>Connolly</v>
          </cell>
          <cell r="D273" t="str">
            <v>8AR</v>
          </cell>
          <cell r="E273" t="str">
            <v>M</v>
          </cell>
          <cell r="F273" t="str">
            <v>N</v>
          </cell>
          <cell r="G273" t="str">
            <v>WBRI</v>
          </cell>
          <cell r="H273" t="str">
            <v>No</v>
          </cell>
          <cell r="I273" t="str">
            <v>No</v>
          </cell>
          <cell r="J273" t="str">
            <v>No</v>
          </cell>
          <cell r="K273" t="str">
            <v>No</v>
          </cell>
          <cell r="L273" t="str">
            <v>8</v>
          </cell>
          <cell r="M273" t="str">
            <v>St. Julie</v>
          </cell>
          <cell r="N273" t="str">
            <v>No</v>
          </cell>
        </row>
        <row r="274">
          <cell r="A274">
            <v>152763</v>
          </cell>
          <cell r="B274" t="str">
            <v>Imogen</v>
          </cell>
          <cell r="C274" t="str">
            <v>Connolly</v>
          </cell>
          <cell r="D274" t="str">
            <v>8AR</v>
          </cell>
          <cell r="E274" t="str">
            <v>F</v>
          </cell>
          <cell r="F274" t="str">
            <v>N</v>
          </cell>
          <cell r="G274" t="str">
            <v>WBRI</v>
          </cell>
          <cell r="H274" t="str">
            <v>No</v>
          </cell>
          <cell r="I274" t="str">
            <v>No</v>
          </cell>
          <cell r="J274" t="str">
            <v>No</v>
          </cell>
          <cell r="K274" t="str">
            <v>No</v>
          </cell>
          <cell r="L274" t="str">
            <v>8</v>
          </cell>
          <cell r="M274" t="str">
            <v>St. Julie</v>
          </cell>
          <cell r="N274" t="str">
            <v>No</v>
          </cell>
        </row>
        <row r="275">
          <cell r="A275">
            <v>152859</v>
          </cell>
          <cell r="B275" t="str">
            <v>India</v>
          </cell>
          <cell r="C275" t="str">
            <v>Connolly</v>
          </cell>
          <cell r="D275" t="str">
            <v>8AR</v>
          </cell>
          <cell r="E275" t="str">
            <v>F</v>
          </cell>
          <cell r="F275" t="str">
            <v>N</v>
          </cell>
          <cell r="G275" t="str">
            <v>MWAO</v>
          </cell>
          <cell r="H275" t="str">
            <v>No</v>
          </cell>
          <cell r="I275" t="str">
            <v>No</v>
          </cell>
          <cell r="J275" t="str">
            <v>No</v>
          </cell>
          <cell r="K275" t="str">
            <v>No</v>
          </cell>
          <cell r="L275" t="str">
            <v>8</v>
          </cell>
          <cell r="M275" t="str">
            <v>St. Julie</v>
          </cell>
          <cell r="N275" t="str">
            <v>No</v>
          </cell>
        </row>
        <row r="276">
          <cell r="A276">
            <v>151842</v>
          </cell>
          <cell r="B276" t="str">
            <v>Rowan</v>
          </cell>
          <cell r="C276" t="str">
            <v>Connolly</v>
          </cell>
          <cell r="D276" t="str">
            <v>10ES</v>
          </cell>
          <cell r="E276" t="str">
            <v>M</v>
          </cell>
          <cell r="F276" t="str">
            <v>N</v>
          </cell>
          <cell r="G276" t="str">
            <v>WBRI</v>
          </cell>
          <cell r="H276" t="str">
            <v>No</v>
          </cell>
          <cell r="I276" t="str">
            <v>No</v>
          </cell>
          <cell r="J276" t="str">
            <v>No</v>
          </cell>
          <cell r="K276" t="str">
            <v>No</v>
          </cell>
          <cell r="L276" t="str">
            <v>10</v>
          </cell>
          <cell r="M276" t="str">
            <v>Cuvilly</v>
          </cell>
          <cell r="N276" t="str">
            <v>No</v>
          </cell>
        </row>
        <row r="277">
          <cell r="A277">
            <v>150417</v>
          </cell>
          <cell r="B277" t="str">
            <v>Ben</v>
          </cell>
          <cell r="C277" t="str">
            <v>Conroy</v>
          </cell>
          <cell r="D277" t="str">
            <v>12LGI</v>
          </cell>
          <cell r="E277" t="str">
            <v>M</v>
          </cell>
          <cell r="F277" t="str">
            <v>N</v>
          </cell>
          <cell r="G277" t="str">
            <v>WBRI</v>
          </cell>
          <cell r="H277" t="str">
            <v>No</v>
          </cell>
          <cell r="I277" t="str">
            <v>No</v>
          </cell>
          <cell r="J277" t="str">
            <v>No</v>
          </cell>
          <cell r="K277" t="str">
            <v>No</v>
          </cell>
          <cell r="L277" t="str">
            <v>11</v>
          </cell>
          <cell r="M277" t="str">
            <v>Picardy</v>
          </cell>
          <cell r="N277" t="str">
            <v>Yes</v>
          </cell>
        </row>
        <row r="278">
          <cell r="A278">
            <v>152705</v>
          </cell>
          <cell r="B278" t="str">
            <v>Maison</v>
          </cell>
          <cell r="C278" t="str">
            <v>Conroy</v>
          </cell>
          <cell r="D278" t="str">
            <v>9GR</v>
          </cell>
          <cell r="E278" t="str">
            <v>M</v>
          </cell>
          <cell r="F278" t="str">
            <v>N</v>
          </cell>
          <cell r="G278" t="str">
            <v>WBRI</v>
          </cell>
          <cell r="H278" t="str">
            <v>No</v>
          </cell>
          <cell r="I278" t="str">
            <v>No</v>
          </cell>
          <cell r="J278" t="str">
            <v>No</v>
          </cell>
          <cell r="K278" t="str">
            <v>No</v>
          </cell>
          <cell r="L278" t="str">
            <v>9</v>
          </cell>
          <cell r="M278" t="str">
            <v>Compiegne</v>
          </cell>
          <cell r="N278" t="str">
            <v>Yes</v>
          </cell>
        </row>
        <row r="279">
          <cell r="A279">
            <v>152879</v>
          </cell>
          <cell r="B279" t="str">
            <v>Olivia</v>
          </cell>
          <cell r="C279" t="str">
            <v>Cooling</v>
          </cell>
          <cell r="D279" t="str">
            <v>8MH</v>
          </cell>
          <cell r="E279" t="str">
            <v>F</v>
          </cell>
          <cell r="F279" t="str">
            <v>N</v>
          </cell>
          <cell r="G279" t="str">
            <v>WBRI</v>
          </cell>
          <cell r="H279" t="str">
            <v>No</v>
          </cell>
          <cell r="I279" t="str">
            <v>No</v>
          </cell>
          <cell r="J279" t="str">
            <v>No</v>
          </cell>
          <cell r="K279" t="str">
            <v>No</v>
          </cell>
          <cell r="L279" t="str">
            <v>8</v>
          </cell>
          <cell r="M279" t="str">
            <v>Cuvilly</v>
          </cell>
          <cell r="N279" t="str">
            <v>Yes</v>
          </cell>
        </row>
        <row r="280">
          <cell r="A280">
            <v>150505</v>
          </cell>
          <cell r="B280" t="str">
            <v>Francis</v>
          </cell>
          <cell r="C280" t="str">
            <v>Cooper</v>
          </cell>
          <cell r="D280" t="str">
            <v>13SMC</v>
          </cell>
          <cell r="E280" t="str">
            <v>M</v>
          </cell>
          <cell r="F280" t="str">
            <v>N</v>
          </cell>
          <cell r="G280" t="str">
            <v>WBRI</v>
          </cell>
          <cell r="H280" t="str">
            <v>No</v>
          </cell>
          <cell r="I280" t="str">
            <v>No</v>
          </cell>
          <cell r="J280" t="str">
            <v>No</v>
          </cell>
          <cell r="K280" t="str">
            <v>No</v>
          </cell>
          <cell r="L280" t="str">
            <v>13</v>
          </cell>
          <cell r="M280" t="str">
            <v>Compiegne</v>
          </cell>
          <cell r="N280" t="str">
            <v>No</v>
          </cell>
        </row>
        <row r="281">
          <cell r="A281">
            <v>152624</v>
          </cell>
          <cell r="B281" t="str">
            <v>Stephanie</v>
          </cell>
          <cell r="C281" t="str">
            <v>Cooray</v>
          </cell>
          <cell r="D281" t="str">
            <v>9IC</v>
          </cell>
          <cell r="E281" t="str">
            <v>F</v>
          </cell>
          <cell r="F281" t="str">
            <v>N</v>
          </cell>
          <cell r="G281" t="str">
            <v>AOTH</v>
          </cell>
          <cell r="H281" t="str">
            <v>Yes</v>
          </cell>
          <cell r="I281" t="str">
            <v>Yes</v>
          </cell>
          <cell r="J281" t="str">
            <v>Yes</v>
          </cell>
          <cell r="K281" t="str">
            <v>No</v>
          </cell>
          <cell r="L281" t="str">
            <v>9</v>
          </cell>
          <cell r="M281" t="str">
            <v>Picardy</v>
          </cell>
          <cell r="N281" t="str">
            <v>Yes</v>
          </cell>
        </row>
        <row r="282">
          <cell r="A282">
            <v>160178</v>
          </cell>
          <cell r="B282" t="str">
            <v>William</v>
          </cell>
          <cell r="C282" t="str">
            <v>Corcoran</v>
          </cell>
          <cell r="D282" t="str">
            <v>7ET</v>
          </cell>
          <cell r="E282" t="str">
            <v>M</v>
          </cell>
          <cell r="F282" t="str">
            <v>N</v>
          </cell>
          <cell r="G282" t="str">
            <v>WBRI</v>
          </cell>
          <cell r="H282" t="str">
            <v>No</v>
          </cell>
          <cell r="I282" t="str">
            <v>No</v>
          </cell>
          <cell r="J282" t="str">
            <v>No</v>
          </cell>
          <cell r="K282" t="str">
            <v>No</v>
          </cell>
          <cell r="L282" t="str">
            <v>7</v>
          </cell>
          <cell r="M282" t="str">
            <v>Cuvilly</v>
          </cell>
          <cell r="N282" t="str">
            <v>No</v>
          </cell>
        </row>
        <row r="283">
          <cell r="A283">
            <v>150975</v>
          </cell>
          <cell r="B283" t="str">
            <v>Harry</v>
          </cell>
          <cell r="C283" t="str">
            <v>Cordon</v>
          </cell>
          <cell r="D283" t="str">
            <v>12CSN</v>
          </cell>
          <cell r="E283" t="str">
            <v>M</v>
          </cell>
          <cell r="F283" t="str">
            <v>N</v>
          </cell>
          <cell r="G283" t="str">
            <v>WBRI</v>
          </cell>
          <cell r="H283" t="str">
            <v>No</v>
          </cell>
          <cell r="I283" t="str">
            <v>No</v>
          </cell>
          <cell r="J283" t="str">
            <v>No</v>
          </cell>
          <cell r="K283" t="str">
            <v>No</v>
          </cell>
          <cell r="L283" t="str">
            <v>12</v>
          </cell>
          <cell r="M283" t="str">
            <v>St. Julie</v>
          </cell>
          <cell r="N283" t="str">
            <v>No</v>
          </cell>
        </row>
        <row r="284">
          <cell r="A284">
            <v>160179</v>
          </cell>
          <cell r="B284" t="str">
            <v>Thomas</v>
          </cell>
          <cell r="C284" t="str">
            <v>Cordon</v>
          </cell>
          <cell r="D284" t="str">
            <v>7WD</v>
          </cell>
          <cell r="E284" t="str">
            <v>M</v>
          </cell>
          <cell r="F284" t="str">
            <v>N</v>
          </cell>
          <cell r="G284" t="str">
            <v>WBRI</v>
          </cell>
          <cell r="H284" t="str">
            <v>No</v>
          </cell>
          <cell r="I284" t="str">
            <v>No</v>
          </cell>
          <cell r="J284" t="str">
            <v>No</v>
          </cell>
          <cell r="K284" t="str">
            <v>No</v>
          </cell>
          <cell r="L284" t="str">
            <v>7</v>
          </cell>
          <cell r="M284" t="str">
            <v>Picardy</v>
          </cell>
          <cell r="N284" t="str">
            <v>No</v>
          </cell>
        </row>
        <row r="285">
          <cell r="A285">
            <v>150922</v>
          </cell>
          <cell r="B285" t="str">
            <v>Grace</v>
          </cell>
          <cell r="C285" t="str">
            <v>Cornwell</v>
          </cell>
          <cell r="D285" t="str">
            <v>12CSN</v>
          </cell>
          <cell r="E285" t="str">
            <v>F</v>
          </cell>
          <cell r="F285" t="str">
            <v>N</v>
          </cell>
          <cell r="G285" t="str">
            <v>WBRI</v>
          </cell>
          <cell r="H285" t="str">
            <v>No</v>
          </cell>
          <cell r="I285" t="str">
            <v>No</v>
          </cell>
          <cell r="J285" t="str">
            <v>No</v>
          </cell>
          <cell r="K285" t="str">
            <v>No</v>
          </cell>
          <cell r="L285" t="str">
            <v>12</v>
          </cell>
          <cell r="M285" t="str">
            <v>Cuvilly</v>
          </cell>
          <cell r="N285" t="str">
            <v>No</v>
          </cell>
        </row>
        <row r="286">
          <cell r="A286">
            <v>152565</v>
          </cell>
          <cell r="B286" t="str">
            <v>Alissia</v>
          </cell>
          <cell r="C286" t="str">
            <v>Cotton-Dilaurenzio</v>
          </cell>
          <cell r="D286" t="str">
            <v>9RNI</v>
          </cell>
          <cell r="E286" t="str">
            <v>F</v>
          </cell>
          <cell r="F286" t="str">
            <v>N</v>
          </cell>
          <cell r="G286" t="str">
            <v>WBRI</v>
          </cell>
          <cell r="H286" t="str">
            <v>No</v>
          </cell>
          <cell r="I286" t="str">
            <v>No</v>
          </cell>
          <cell r="J286" t="str">
            <v>No</v>
          </cell>
          <cell r="K286" t="str">
            <v>No</v>
          </cell>
          <cell r="L286" t="str">
            <v>9</v>
          </cell>
          <cell r="M286" t="str">
            <v>Picardy</v>
          </cell>
          <cell r="N286" t="str">
            <v>No</v>
          </cell>
        </row>
        <row r="287">
          <cell r="A287">
            <v>152561</v>
          </cell>
          <cell r="B287" t="str">
            <v>Seraphine</v>
          </cell>
          <cell r="C287" t="str">
            <v>Cox</v>
          </cell>
          <cell r="D287" t="str">
            <v>9KB</v>
          </cell>
          <cell r="E287" t="str">
            <v>F</v>
          </cell>
          <cell r="F287" t="str">
            <v>N</v>
          </cell>
          <cell r="G287" t="str">
            <v>MWBC</v>
          </cell>
          <cell r="H287" t="str">
            <v>No</v>
          </cell>
          <cell r="I287" t="str">
            <v>No</v>
          </cell>
          <cell r="J287" t="str">
            <v>No</v>
          </cell>
          <cell r="K287" t="str">
            <v>No</v>
          </cell>
          <cell r="L287" t="str">
            <v>9</v>
          </cell>
          <cell r="M287" t="str">
            <v>Cuvilly</v>
          </cell>
          <cell r="N287" t="str">
            <v>No</v>
          </cell>
        </row>
        <row r="288">
          <cell r="A288">
            <v>160180</v>
          </cell>
          <cell r="B288" t="str">
            <v>Reuben</v>
          </cell>
          <cell r="C288" t="str">
            <v>Cox</v>
          </cell>
          <cell r="D288" t="str">
            <v>7RA</v>
          </cell>
          <cell r="E288" t="str">
            <v>M</v>
          </cell>
          <cell r="F288" t="str">
            <v>K</v>
          </cell>
          <cell r="G288" t="str">
            <v>MWBC</v>
          </cell>
          <cell r="H288" t="str">
            <v>No</v>
          </cell>
          <cell r="I288" t="str">
            <v>No</v>
          </cell>
          <cell r="J288" t="str">
            <v>No</v>
          </cell>
          <cell r="K288" t="str">
            <v>No</v>
          </cell>
          <cell r="L288" t="str">
            <v>7</v>
          </cell>
          <cell r="M288" t="str">
            <v>Picardy</v>
          </cell>
          <cell r="N288" t="str">
            <v>No</v>
          </cell>
        </row>
        <row r="289">
          <cell r="A289">
            <v>160047</v>
          </cell>
          <cell r="B289" t="str">
            <v>Alfred</v>
          </cell>
          <cell r="C289" t="str">
            <v>Crampin</v>
          </cell>
          <cell r="D289" t="str">
            <v>12JW</v>
          </cell>
          <cell r="E289" t="str">
            <v>M</v>
          </cell>
          <cell r="F289" t="str">
            <v>N</v>
          </cell>
          <cell r="G289" t="str">
            <v>WBRI</v>
          </cell>
          <cell r="H289" t="str">
            <v>No</v>
          </cell>
          <cell r="I289" t="str">
            <v>No</v>
          </cell>
          <cell r="J289" t="str">
            <v>No</v>
          </cell>
          <cell r="K289" t="str">
            <v>No</v>
          </cell>
          <cell r="L289" t="str">
            <v>12</v>
          </cell>
          <cell r="M289" t="str">
            <v>Compiegne</v>
          </cell>
          <cell r="N289" t="str">
            <v>No</v>
          </cell>
        </row>
        <row r="290">
          <cell r="A290">
            <v>151814</v>
          </cell>
          <cell r="B290" t="str">
            <v>Trinity</v>
          </cell>
          <cell r="C290" t="str">
            <v>Crawford</v>
          </cell>
          <cell r="D290" t="str">
            <v>10EB</v>
          </cell>
          <cell r="E290" t="str">
            <v>F</v>
          </cell>
          <cell r="F290" t="str">
            <v>N</v>
          </cell>
          <cell r="G290" t="str">
            <v>WBRI</v>
          </cell>
          <cell r="H290" t="str">
            <v>No</v>
          </cell>
          <cell r="I290" t="str">
            <v>No</v>
          </cell>
          <cell r="J290" t="str">
            <v>No</v>
          </cell>
          <cell r="K290" t="str">
            <v>No</v>
          </cell>
          <cell r="L290" t="str">
            <v>10</v>
          </cell>
          <cell r="M290" t="str">
            <v>Cuvilly</v>
          </cell>
          <cell r="N290" t="str">
            <v>Yes</v>
          </cell>
        </row>
        <row r="291">
          <cell r="A291">
            <v>160042</v>
          </cell>
          <cell r="B291" t="str">
            <v>Rhianna</v>
          </cell>
          <cell r="C291" t="str">
            <v>Crawford- Thomson</v>
          </cell>
          <cell r="D291" t="str">
            <v>12SG</v>
          </cell>
          <cell r="E291" t="str">
            <v>F</v>
          </cell>
          <cell r="F291" t="str">
            <v>N</v>
          </cell>
          <cell r="G291" t="str">
            <v>WBRI</v>
          </cell>
          <cell r="H291" t="str">
            <v>No</v>
          </cell>
          <cell r="I291" t="str">
            <v>No</v>
          </cell>
          <cell r="J291" t="str">
            <v>No</v>
          </cell>
          <cell r="K291" t="str">
            <v>No</v>
          </cell>
          <cell r="L291" t="str">
            <v>12</v>
          </cell>
          <cell r="M291" t="str">
            <v>Picardy</v>
          </cell>
          <cell r="N291" t="str">
            <v>No</v>
          </cell>
        </row>
        <row r="292">
          <cell r="A292">
            <v>151530</v>
          </cell>
          <cell r="B292" t="str">
            <v>Joey</v>
          </cell>
          <cell r="C292" t="str">
            <v>Crofts</v>
          </cell>
          <cell r="D292" t="str">
            <v>11SDA</v>
          </cell>
          <cell r="E292" t="str">
            <v>M</v>
          </cell>
          <cell r="F292" t="str">
            <v>N</v>
          </cell>
          <cell r="G292" t="str">
            <v>WBRI</v>
          </cell>
          <cell r="H292" t="str">
            <v>No</v>
          </cell>
          <cell r="I292" t="str">
            <v>No</v>
          </cell>
          <cell r="J292" t="str">
            <v>No</v>
          </cell>
          <cell r="K292" t="str">
            <v>No</v>
          </cell>
          <cell r="L292" t="str">
            <v>11</v>
          </cell>
          <cell r="M292" t="str">
            <v>Cuvilly</v>
          </cell>
          <cell r="N292" t="str">
            <v>No</v>
          </cell>
        </row>
        <row r="293">
          <cell r="A293">
            <v>152692</v>
          </cell>
          <cell r="B293" t="str">
            <v>Will</v>
          </cell>
          <cell r="C293" t="str">
            <v>Cross</v>
          </cell>
          <cell r="D293" t="str">
            <v>9GR</v>
          </cell>
          <cell r="E293" t="str">
            <v>M</v>
          </cell>
          <cell r="F293" t="str">
            <v>N</v>
          </cell>
          <cell r="G293" t="str">
            <v>WBRI</v>
          </cell>
          <cell r="H293" t="str">
            <v>No</v>
          </cell>
          <cell r="I293" t="str">
            <v>No</v>
          </cell>
          <cell r="J293" t="str">
            <v>No</v>
          </cell>
          <cell r="K293" t="str">
            <v>No</v>
          </cell>
          <cell r="L293" t="str">
            <v>9</v>
          </cell>
          <cell r="M293" t="str">
            <v>Compiegne</v>
          </cell>
          <cell r="N293" t="str">
            <v>No</v>
          </cell>
        </row>
        <row r="294">
          <cell r="A294">
            <v>151600</v>
          </cell>
          <cell r="B294" t="str">
            <v>Daisy</v>
          </cell>
          <cell r="C294" t="str">
            <v>Cullen</v>
          </cell>
          <cell r="D294" t="str">
            <v>11SDA</v>
          </cell>
          <cell r="E294" t="str">
            <v>F</v>
          </cell>
          <cell r="F294" t="str">
            <v>N</v>
          </cell>
          <cell r="G294" t="str">
            <v>WBRI</v>
          </cell>
          <cell r="H294" t="str">
            <v>No</v>
          </cell>
          <cell r="I294" t="str">
            <v>No</v>
          </cell>
          <cell r="J294" t="str">
            <v>No</v>
          </cell>
          <cell r="K294" t="str">
            <v>No</v>
          </cell>
          <cell r="L294" t="str">
            <v>11</v>
          </cell>
          <cell r="M294" t="str">
            <v>Cuvilly</v>
          </cell>
          <cell r="N294" t="str">
            <v>No</v>
          </cell>
        </row>
        <row r="295">
          <cell r="A295">
            <v>151836</v>
          </cell>
          <cell r="B295" t="str">
            <v>James</v>
          </cell>
          <cell r="C295" t="str">
            <v>Curran</v>
          </cell>
          <cell r="D295" t="str">
            <v>10ES</v>
          </cell>
          <cell r="E295" t="str">
            <v>M</v>
          </cell>
          <cell r="F295" t="str">
            <v>N</v>
          </cell>
          <cell r="G295" t="str">
            <v>MWAO</v>
          </cell>
          <cell r="H295" t="str">
            <v>No</v>
          </cell>
          <cell r="I295" t="str">
            <v>No</v>
          </cell>
          <cell r="J295" t="str">
            <v>No</v>
          </cell>
          <cell r="K295" t="str">
            <v>No</v>
          </cell>
          <cell r="L295" t="str">
            <v>10</v>
          </cell>
          <cell r="M295" t="str">
            <v>Cuvilly</v>
          </cell>
          <cell r="N295" t="str">
            <v>No</v>
          </cell>
        </row>
        <row r="296">
          <cell r="A296">
            <v>160014</v>
          </cell>
          <cell r="B296" t="str">
            <v>Henry</v>
          </cell>
          <cell r="C296" t="str">
            <v>Curry</v>
          </cell>
          <cell r="D296" t="str">
            <v>13SDR</v>
          </cell>
          <cell r="E296" t="str">
            <v>M</v>
          </cell>
          <cell r="F296" t="str">
            <v>N</v>
          </cell>
          <cell r="G296" t="str">
            <v>WBRI</v>
          </cell>
          <cell r="H296" t="str">
            <v>No</v>
          </cell>
          <cell r="I296" t="str">
            <v>No</v>
          </cell>
          <cell r="J296" t="str">
            <v>No</v>
          </cell>
          <cell r="K296" t="str">
            <v>No</v>
          </cell>
          <cell r="L296" t="str">
            <v>13</v>
          </cell>
          <cell r="N296" t="str">
            <v>No</v>
          </cell>
        </row>
        <row r="297">
          <cell r="A297">
            <v>150587</v>
          </cell>
          <cell r="B297" t="str">
            <v>Amelia</v>
          </cell>
          <cell r="C297" t="str">
            <v>Curtis</v>
          </cell>
          <cell r="D297" t="str">
            <v>13SMC</v>
          </cell>
          <cell r="E297" t="str">
            <v>F</v>
          </cell>
          <cell r="F297" t="str">
            <v>N</v>
          </cell>
          <cell r="G297" t="str">
            <v>WBRI</v>
          </cell>
          <cell r="H297" t="str">
            <v>No</v>
          </cell>
          <cell r="I297" t="str">
            <v>No</v>
          </cell>
          <cell r="J297" t="str">
            <v>No</v>
          </cell>
          <cell r="K297" t="str">
            <v>No</v>
          </cell>
          <cell r="L297" t="str">
            <v>13</v>
          </cell>
          <cell r="M297" t="str">
            <v>Picardy</v>
          </cell>
          <cell r="N297" t="str">
            <v>No</v>
          </cell>
        </row>
        <row r="298">
          <cell r="A298">
            <v>151920</v>
          </cell>
          <cell r="B298" t="str">
            <v>Ellie</v>
          </cell>
          <cell r="C298" t="str">
            <v>Curtis</v>
          </cell>
          <cell r="D298" t="str">
            <v>10EB</v>
          </cell>
          <cell r="E298" t="str">
            <v>F</v>
          </cell>
          <cell r="F298" t="str">
            <v>N</v>
          </cell>
          <cell r="G298" t="str">
            <v>WBRI</v>
          </cell>
          <cell r="H298" t="str">
            <v>No</v>
          </cell>
          <cell r="I298" t="str">
            <v>No</v>
          </cell>
          <cell r="J298" t="str">
            <v>No</v>
          </cell>
          <cell r="K298" t="str">
            <v>No</v>
          </cell>
          <cell r="L298" t="str">
            <v>10</v>
          </cell>
          <cell r="M298" t="str">
            <v>Cuvilly</v>
          </cell>
          <cell r="N298" t="str">
            <v>No</v>
          </cell>
        </row>
        <row r="299">
          <cell r="A299">
            <v>152522</v>
          </cell>
          <cell r="B299" t="str">
            <v>Sophie</v>
          </cell>
          <cell r="C299" t="str">
            <v>Cywinska</v>
          </cell>
          <cell r="D299" t="str">
            <v>9MCO</v>
          </cell>
          <cell r="E299" t="str">
            <v>F</v>
          </cell>
          <cell r="F299" t="str">
            <v>N</v>
          </cell>
          <cell r="G299" t="str">
            <v>WEEU</v>
          </cell>
          <cell r="H299" t="str">
            <v>Yes</v>
          </cell>
          <cell r="I299" t="str">
            <v>Yes</v>
          </cell>
          <cell r="J299" t="str">
            <v>Yes</v>
          </cell>
          <cell r="K299" t="str">
            <v>No</v>
          </cell>
          <cell r="L299" t="str">
            <v>9</v>
          </cell>
          <cell r="M299" t="str">
            <v>Cuvilly</v>
          </cell>
          <cell r="N299" t="str">
            <v>No</v>
          </cell>
        </row>
        <row r="300">
          <cell r="A300">
            <v>152593</v>
          </cell>
          <cell r="B300" t="str">
            <v>Daniel</v>
          </cell>
          <cell r="C300" t="str">
            <v>D'Roza</v>
          </cell>
          <cell r="D300" t="str">
            <v>9GN</v>
          </cell>
          <cell r="E300" t="str">
            <v>M</v>
          </cell>
          <cell r="F300" t="str">
            <v>N</v>
          </cell>
          <cell r="G300" t="str">
            <v>MWAO</v>
          </cell>
          <cell r="H300" t="str">
            <v>No</v>
          </cell>
          <cell r="I300" t="str">
            <v>No</v>
          </cell>
          <cell r="J300" t="str">
            <v>No</v>
          </cell>
          <cell r="K300" t="str">
            <v>No</v>
          </cell>
          <cell r="L300" t="str">
            <v>9</v>
          </cell>
          <cell r="M300" t="str">
            <v>Compiegne</v>
          </cell>
          <cell r="N300" t="str">
            <v>No</v>
          </cell>
        </row>
        <row r="301">
          <cell r="A301">
            <v>152187</v>
          </cell>
          <cell r="B301" t="str">
            <v>Ines</v>
          </cell>
          <cell r="C301" t="str">
            <v>Da Costa</v>
          </cell>
          <cell r="D301" t="str">
            <v>13MPI</v>
          </cell>
          <cell r="E301" t="str">
            <v>F</v>
          </cell>
          <cell r="F301" t="str">
            <v>E</v>
          </cell>
          <cell r="G301" t="str">
            <v>MBOE</v>
          </cell>
          <cell r="H301" t="str">
            <v>Yes</v>
          </cell>
          <cell r="I301" t="str">
            <v>Yes</v>
          </cell>
          <cell r="J301" t="str">
            <v>No</v>
          </cell>
          <cell r="K301" t="str">
            <v>No</v>
          </cell>
          <cell r="L301" t="str">
            <v>13</v>
          </cell>
          <cell r="M301" t="str">
            <v>St. Julie</v>
          </cell>
          <cell r="N301" t="str">
            <v>No</v>
          </cell>
        </row>
        <row r="302">
          <cell r="A302">
            <v>160181</v>
          </cell>
          <cell r="B302" t="str">
            <v>Ethan</v>
          </cell>
          <cell r="C302" t="str">
            <v>Dale</v>
          </cell>
          <cell r="D302" t="str">
            <v>7LM</v>
          </cell>
          <cell r="E302" t="str">
            <v>M</v>
          </cell>
          <cell r="F302" t="str">
            <v>N</v>
          </cell>
          <cell r="G302" t="str">
            <v>WBRI</v>
          </cell>
          <cell r="H302" t="str">
            <v>No</v>
          </cell>
          <cell r="I302" t="str">
            <v>No</v>
          </cell>
          <cell r="J302" t="str">
            <v>No</v>
          </cell>
          <cell r="K302" t="str">
            <v>No</v>
          </cell>
          <cell r="L302" t="str">
            <v>7</v>
          </cell>
          <cell r="M302" t="str">
            <v>Cuvilly</v>
          </cell>
          <cell r="N302" t="str">
            <v>No</v>
          </cell>
        </row>
        <row r="303">
          <cell r="A303">
            <v>150577</v>
          </cell>
          <cell r="B303" t="str">
            <v>Natalie</v>
          </cell>
          <cell r="C303" t="str">
            <v>Dalpra</v>
          </cell>
          <cell r="D303" t="str">
            <v>13TS</v>
          </cell>
          <cell r="E303" t="str">
            <v>F</v>
          </cell>
          <cell r="F303" t="str">
            <v>N</v>
          </cell>
          <cell r="G303" t="str">
            <v>WBRI</v>
          </cell>
          <cell r="H303" t="str">
            <v>No</v>
          </cell>
          <cell r="I303" t="str">
            <v>No</v>
          </cell>
          <cell r="J303" t="str">
            <v>No</v>
          </cell>
          <cell r="K303" t="str">
            <v>No</v>
          </cell>
          <cell r="L303" t="str">
            <v>13</v>
          </cell>
          <cell r="M303" t="str">
            <v>Cuvilly</v>
          </cell>
          <cell r="N303" t="str">
            <v>No</v>
          </cell>
        </row>
        <row r="304">
          <cell r="A304">
            <v>151624</v>
          </cell>
          <cell r="B304" t="str">
            <v>Isabella</v>
          </cell>
          <cell r="C304" t="str">
            <v>Danes Harte</v>
          </cell>
          <cell r="D304" t="str">
            <v>11SPI</v>
          </cell>
          <cell r="E304" t="str">
            <v>F</v>
          </cell>
          <cell r="G304" t="str">
            <v>WBRI</v>
          </cell>
          <cell r="H304" t="str">
            <v>No</v>
          </cell>
          <cell r="I304" t="str">
            <v>No</v>
          </cell>
          <cell r="J304" t="str">
            <v>No</v>
          </cell>
          <cell r="K304" t="str">
            <v>No</v>
          </cell>
          <cell r="L304" t="str">
            <v>11</v>
          </cell>
          <cell r="M304" t="str">
            <v>St. Julie</v>
          </cell>
          <cell r="N304" t="str">
            <v>No</v>
          </cell>
        </row>
        <row r="305">
          <cell r="A305">
            <v>151832</v>
          </cell>
          <cell r="B305" t="str">
            <v>Eldana</v>
          </cell>
          <cell r="C305" t="str">
            <v>Daniel</v>
          </cell>
          <cell r="D305" t="str">
            <v>10JOS</v>
          </cell>
          <cell r="E305" t="str">
            <v>F</v>
          </cell>
          <cell r="F305" t="str">
            <v>N</v>
          </cell>
          <cell r="G305" t="str">
            <v>BAOF</v>
          </cell>
          <cell r="H305" t="str">
            <v>No</v>
          </cell>
          <cell r="I305" t="str">
            <v>No</v>
          </cell>
          <cell r="J305" t="str">
            <v>No</v>
          </cell>
          <cell r="K305" t="str">
            <v>No</v>
          </cell>
          <cell r="L305" t="str">
            <v>10</v>
          </cell>
          <cell r="M305" t="str">
            <v>Picardy</v>
          </cell>
          <cell r="N305" t="str">
            <v>No</v>
          </cell>
        </row>
        <row r="306">
          <cell r="A306">
            <v>152849</v>
          </cell>
          <cell r="B306" t="str">
            <v>Esey</v>
          </cell>
          <cell r="C306" t="str">
            <v>Daniel</v>
          </cell>
          <cell r="D306" t="str">
            <v>8AB</v>
          </cell>
          <cell r="E306" t="str">
            <v>M</v>
          </cell>
          <cell r="F306" t="str">
            <v>N</v>
          </cell>
          <cell r="G306" t="str">
            <v>BAOF</v>
          </cell>
          <cell r="H306" t="str">
            <v>No</v>
          </cell>
          <cell r="I306" t="str">
            <v>No</v>
          </cell>
          <cell r="J306" t="str">
            <v>No</v>
          </cell>
          <cell r="K306" t="str">
            <v>No</v>
          </cell>
          <cell r="L306" t="str">
            <v>8</v>
          </cell>
          <cell r="M306" t="str">
            <v>Compiegne</v>
          </cell>
          <cell r="N306" t="str">
            <v>No</v>
          </cell>
        </row>
        <row r="307">
          <cell r="A307">
            <v>152608</v>
          </cell>
          <cell r="B307" t="str">
            <v>Yoaeil</v>
          </cell>
          <cell r="C307" t="str">
            <v>Daniel</v>
          </cell>
          <cell r="D307" t="str">
            <v>9MCO</v>
          </cell>
          <cell r="E307" t="str">
            <v>M</v>
          </cell>
          <cell r="F307" t="str">
            <v>N</v>
          </cell>
          <cell r="G307" t="str">
            <v>BAOF</v>
          </cell>
          <cell r="H307" t="str">
            <v>Yes</v>
          </cell>
          <cell r="I307" t="str">
            <v>Yes</v>
          </cell>
          <cell r="J307" t="str">
            <v>Yes</v>
          </cell>
          <cell r="K307" t="str">
            <v>No</v>
          </cell>
          <cell r="L307" t="str">
            <v>9</v>
          </cell>
          <cell r="M307" t="str">
            <v>Cuvilly</v>
          </cell>
          <cell r="N307" t="str">
            <v>No</v>
          </cell>
        </row>
        <row r="308">
          <cell r="A308">
            <v>160121</v>
          </cell>
          <cell r="B308" t="str">
            <v>Dorcy</v>
          </cell>
          <cell r="C308" t="str">
            <v>Dartey</v>
          </cell>
          <cell r="D308" t="str">
            <v>12MP</v>
          </cell>
          <cell r="E308" t="str">
            <v>F</v>
          </cell>
          <cell r="F308" t="str">
            <v>N</v>
          </cell>
          <cell r="G308" t="str">
            <v>BAFR</v>
          </cell>
          <cell r="H308" t="str">
            <v>Yes</v>
          </cell>
          <cell r="I308" t="str">
            <v>No</v>
          </cell>
          <cell r="J308" t="str">
            <v>No</v>
          </cell>
          <cell r="K308" t="str">
            <v>No</v>
          </cell>
          <cell r="L308" t="str">
            <v>12</v>
          </cell>
          <cell r="M308" t="str">
            <v>Cuvilly</v>
          </cell>
          <cell r="N308" t="str">
            <v>No</v>
          </cell>
        </row>
        <row r="309">
          <cell r="A309">
            <v>160114</v>
          </cell>
          <cell r="B309" t="str">
            <v>Callum</v>
          </cell>
          <cell r="C309" t="str">
            <v>Davidson</v>
          </cell>
          <cell r="D309" t="str">
            <v>12CSN</v>
          </cell>
          <cell r="E309" t="str">
            <v>M</v>
          </cell>
          <cell r="F309" t="str">
            <v>N</v>
          </cell>
          <cell r="G309" t="str">
            <v>WBRI</v>
          </cell>
          <cell r="H309" t="str">
            <v>No</v>
          </cell>
          <cell r="I309" t="str">
            <v>No</v>
          </cell>
          <cell r="J309" t="str">
            <v>No</v>
          </cell>
          <cell r="K309" t="str">
            <v>No</v>
          </cell>
          <cell r="L309" t="str">
            <v>12</v>
          </cell>
          <cell r="M309" t="str">
            <v>Compiegne</v>
          </cell>
          <cell r="N309" t="str">
            <v>No</v>
          </cell>
        </row>
        <row r="310">
          <cell r="A310">
            <v>150849</v>
          </cell>
          <cell r="B310" t="str">
            <v>Benjamin</v>
          </cell>
          <cell r="C310" t="str">
            <v>Davies</v>
          </cell>
          <cell r="D310" t="str">
            <v>12CSN</v>
          </cell>
          <cell r="E310" t="str">
            <v>M</v>
          </cell>
          <cell r="F310" t="str">
            <v>N</v>
          </cell>
          <cell r="G310" t="str">
            <v>WBRI</v>
          </cell>
          <cell r="H310" t="str">
            <v>No</v>
          </cell>
          <cell r="I310" t="str">
            <v>No</v>
          </cell>
          <cell r="J310" t="str">
            <v>No</v>
          </cell>
          <cell r="K310" t="str">
            <v>No</v>
          </cell>
          <cell r="L310" t="str">
            <v>12</v>
          </cell>
          <cell r="M310" t="str">
            <v>St. Julie</v>
          </cell>
          <cell r="N310" t="str">
            <v>No</v>
          </cell>
        </row>
        <row r="311">
          <cell r="A311">
            <v>152800</v>
          </cell>
          <cell r="B311" t="str">
            <v>Bethany</v>
          </cell>
          <cell r="C311" t="str">
            <v>Davies</v>
          </cell>
          <cell r="D311" t="str">
            <v>8KC</v>
          </cell>
          <cell r="E311" t="str">
            <v>F</v>
          </cell>
          <cell r="F311" t="str">
            <v>N</v>
          </cell>
          <cell r="G311" t="str">
            <v>WBRI</v>
          </cell>
          <cell r="H311" t="str">
            <v>No</v>
          </cell>
          <cell r="I311" t="str">
            <v>No</v>
          </cell>
          <cell r="J311" t="str">
            <v>No</v>
          </cell>
          <cell r="K311" t="str">
            <v>No</v>
          </cell>
          <cell r="L311" t="str">
            <v>8</v>
          </cell>
          <cell r="M311" t="str">
            <v>St. Julie</v>
          </cell>
          <cell r="N311" t="str">
            <v>Yes</v>
          </cell>
        </row>
        <row r="312">
          <cell r="A312">
            <v>151919</v>
          </cell>
          <cell r="B312" t="str">
            <v>Emily</v>
          </cell>
          <cell r="C312" t="str">
            <v>Davies</v>
          </cell>
          <cell r="D312" t="str">
            <v>10PL</v>
          </cell>
          <cell r="E312" t="str">
            <v>F</v>
          </cell>
          <cell r="F312" t="str">
            <v>N</v>
          </cell>
          <cell r="G312" t="str">
            <v>WBRI</v>
          </cell>
          <cell r="H312" t="str">
            <v>No</v>
          </cell>
          <cell r="I312" t="str">
            <v>No</v>
          </cell>
          <cell r="J312" t="str">
            <v>No</v>
          </cell>
          <cell r="K312" t="str">
            <v>No</v>
          </cell>
          <cell r="L312" t="str">
            <v>10</v>
          </cell>
          <cell r="M312" t="str">
            <v>St. Julie</v>
          </cell>
          <cell r="N312" t="str">
            <v>No</v>
          </cell>
        </row>
        <row r="313">
          <cell r="A313">
            <v>151469</v>
          </cell>
          <cell r="B313" t="str">
            <v>Kate</v>
          </cell>
          <cell r="C313" t="str">
            <v>Davies</v>
          </cell>
          <cell r="D313" t="str">
            <v>14AW</v>
          </cell>
          <cell r="E313" t="str">
            <v>F</v>
          </cell>
          <cell r="F313" t="str">
            <v>N</v>
          </cell>
          <cell r="G313" t="str">
            <v>WBRI</v>
          </cell>
          <cell r="H313" t="str">
            <v>No</v>
          </cell>
          <cell r="I313" t="str">
            <v>No</v>
          </cell>
          <cell r="J313" t="str">
            <v>No</v>
          </cell>
          <cell r="K313" t="str">
            <v>No</v>
          </cell>
          <cell r="L313" t="str">
            <v>14</v>
          </cell>
          <cell r="M313" t="str">
            <v>Compiegne</v>
          </cell>
          <cell r="N313" t="str">
            <v>No</v>
          </cell>
        </row>
        <row r="314">
          <cell r="A314">
            <v>151580</v>
          </cell>
          <cell r="B314" t="str">
            <v>Olivia</v>
          </cell>
          <cell r="C314" t="str">
            <v>Davies</v>
          </cell>
          <cell r="D314" t="str">
            <v>11SK</v>
          </cell>
          <cell r="E314" t="str">
            <v>F</v>
          </cell>
          <cell r="F314" t="str">
            <v>N</v>
          </cell>
          <cell r="G314" t="str">
            <v>WBRI</v>
          </cell>
          <cell r="H314" t="str">
            <v>No</v>
          </cell>
          <cell r="I314" t="str">
            <v>No</v>
          </cell>
          <cell r="J314" t="str">
            <v>No</v>
          </cell>
          <cell r="K314" t="str">
            <v>No</v>
          </cell>
          <cell r="L314" t="str">
            <v>11</v>
          </cell>
          <cell r="M314" t="str">
            <v>Compiegne</v>
          </cell>
          <cell r="N314" t="str">
            <v>No</v>
          </cell>
        </row>
        <row r="315">
          <cell r="A315">
            <v>160316</v>
          </cell>
          <cell r="B315" t="str">
            <v>Bethany</v>
          </cell>
          <cell r="C315" t="str">
            <v>Davies</v>
          </cell>
          <cell r="D315" t="str">
            <v>7FS</v>
          </cell>
          <cell r="E315" t="str">
            <v>F</v>
          </cell>
          <cell r="F315" t="str">
            <v>K</v>
          </cell>
          <cell r="G315" t="str">
            <v>WBRI</v>
          </cell>
          <cell r="H315" t="str">
            <v>No</v>
          </cell>
          <cell r="I315" t="str">
            <v>No</v>
          </cell>
          <cell r="J315" t="str">
            <v>No</v>
          </cell>
          <cell r="K315" t="str">
            <v>No</v>
          </cell>
          <cell r="L315" t="str">
            <v>7</v>
          </cell>
          <cell r="M315" t="str">
            <v>Compiegne</v>
          </cell>
          <cell r="N315" t="str">
            <v>No</v>
          </cell>
        </row>
        <row r="316">
          <cell r="A316">
            <v>151838</v>
          </cell>
          <cell r="B316" t="str">
            <v>Michael</v>
          </cell>
          <cell r="C316" t="str">
            <v>Davis</v>
          </cell>
          <cell r="D316" t="str">
            <v>10ES</v>
          </cell>
          <cell r="E316" t="str">
            <v>M</v>
          </cell>
          <cell r="F316" t="str">
            <v>N</v>
          </cell>
          <cell r="G316" t="str">
            <v>WBRI</v>
          </cell>
          <cell r="H316" t="str">
            <v>No</v>
          </cell>
          <cell r="I316" t="str">
            <v>No</v>
          </cell>
          <cell r="J316" t="str">
            <v>No</v>
          </cell>
          <cell r="K316" t="str">
            <v>No</v>
          </cell>
          <cell r="L316" t="str">
            <v>10</v>
          </cell>
          <cell r="M316" t="str">
            <v>Cuvilly</v>
          </cell>
          <cell r="N316" t="str">
            <v>No</v>
          </cell>
        </row>
        <row r="317">
          <cell r="A317">
            <v>152156</v>
          </cell>
          <cell r="B317" t="str">
            <v>Alfie</v>
          </cell>
          <cell r="C317" t="str">
            <v>Davison</v>
          </cell>
          <cell r="D317" t="str">
            <v>13BG</v>
          </cell>
          <cell r="E317" t="str">
            <v>M</v>
          </cell>
          <cell r="F317" t="str">
            <v>N</v>
          </cell>
          <cell r="G317" t="str">
            <v>WBRI</v>
          </cell>
          <cell r="H317" t="str">
            <v>No</v>
          </cell>
          <cell r="I317" t="str">
            <v>No</v>
          </cell>
          <cell r="J317" t="str">
            <v>No</v>
          </cell>
          <cell r="K317" t="str">
            <v>No</v>
          </cell>
          <cell r="L317" t="str">
            <v>13</v>
          </cell>
          <cell r="N317" t="str">
            <v>No</v>
          </cell>
        </row>
        <row r="318">
          <cell r="A318">
            <v>151693</v>
          </cell>
          <cell r="B318" t="str">
            <v>Onesh</v>
          </cell>
          <cell r="C318" t="str">
            <v>Dawatage</v>
          </cell>
          <cell r="D318" t="str">
            <v>11SK</v>
          </cell>
          <cell r="E318" t="str">
            <v>M</v>
          </cell>
          <cell r="F318" t="str">
            <v>N</v>
          </cell>
          <cell r="G318" t="str">
            <v>AOTH</v>
          </cell>
          <cell r="H318" t="str">
            <v>Yes</v>
          </cell>
          <cell r="I318" t="str">
            <v>Yes</v>
          </cell>
          <cell r="J318" t="str">
            <v>Yes</v>
          </cell>
          <cell r="K318" t="str">
            <v>No</v>
          </cell>
          <cell r="L318" t="str">
            <v>11</v>
          </cell>
          <cell r="M318" t="str">
            <v>Compiegne</v>
          </cell>
          <cell r="N318" t="str">
            <v>No</v>
          </cell>
        </row>
        <row r="319">
          <cell r="A319">
            <v>150426</v>
          </cell>
          <cell r="B319" t="str">
            <v>Osheni</v>
          </cell>
          <cell r="C319" t="str">
            <v>Dawatage</v>
          </cell>
          <cell r="D319" t="str">
            <v>13PLE</v>
          </cell>
          <cell r="E319" t="str">
            <v>F</v>
          </cell>
          <cell r="F319" t="str">
            <v>N</v>
          </cell>
          <cell r="G319" t="str">
            <v>AOTH</v>
          </cell>
          <cell r="H319" t="str">
            <v>Yes</v>
          </cell>
          <cell r="I319" t="str">
            <v>Yes</v>
          </cell>
          <cell r="J319" t="str">
            <v>No</v>
          </cell>
          <cell r="K319" t="str">
            <v>No</v>
          </cell>
          <cell r="L319" t="str">
            <v>13</v>
          </cell>
          <cell r="M319" t="str">
            <v>Cuvilly</v>
          </cell>
          <cell r="N319" t="str">
            <v>No</v>
          </cell>
        </row>
        <row r="320">
          <cell r="A320">
            <v>151722</v>
          </cell>
          <cell r="B320" t="str">
            <v>Billy</v>
          </cell>
          <cell r="C320" t="str">
            <v>Day</v>
          </cell>
          <cell r="D320" t="str">
            <v>11SPI</v>
          </cell>
          <cell r="E320" t="str">
            <v>M</v>
          </cell>
          <cell r="F320" t="str">
            <v>N</v>
          </cell>
          <cell r="G320" t="str">
            <v>WBRI</v>
          </cell>
          <cell r="H320" t="str">
            <v>No</v>
          </cell>
          <cell r="I320" t="str">
            <v>No</v>
          </cell>
          <cell r="J320" t="str">
            <v>No</v>
          </cell>
          <cell r="K320" t="str">
            <v>No</v>
          </cell>
          <cell r="L320" t="str">
            <v>11</v>
          </cell>
          <cell r="M320" t="str">
            <v>St. Julie</v>
          </cell>
          <cell r="N320" t="str">
            <v>No</v>
          </cell>
        </row>
        <row r="321">
          <cell r="A321">
            <v>150501</v>
          </cell>
          <cell r="B321" t="str">
            <v>Rob Zyron</v>
          </cell>
          <cell r="C321" t="str">
            <v>De Guzman</v>
          </cell>
          <cell r="D321" t="str">
            <v>13TS</v>
          </cell>
          <cell r="E321" t="str">
            <v>M</v>
          </cell>
          <cell r="F321" t="str">
            <v>N</v>
          </cell>
          <cell r="G321" t="str">
            <v>OOEG</v>
          </cell>
          <cell r="H321" t="str">
            <v>No</v>
          </cell>
          <cell r="I321" t="str">
            <v>Yes</v>
          </cell>
          <cell r="J321" t="str">
            <v>No</v>
          </cell>
          <cell r="K321" t="str">
            <v>No</v>
          </cell>
          <cell r="L321" t="str">
            <v>13</v>
          </cell>
          <cell r="M321" t="str">
            <v>Picardy</v>
          </cell>
          <cell r="N321" t="str">
            <v>No</v>
          </cell>
        </row>
        <row r="322">
          <cell r="A322">
            <v>152115</v>
          </cell>
          <cell r="B322" t="str">
            <v>Isabel</v>
          </cell>
          <cell r="C322" t="str">
            <v>Deakin</v>
          </cell>
          <cell r="D322" t="str">
            <v>13HS</v>
          </cell>
          <cell r="E322" t="str">
            <v>F</v>
          </cell>
          <cell r="F322" t="str">
            <v>N</v>
          </cell>
          <cell r="G322" t="str">
            <v>WBRI</v>
          </cell>
          <cell r="H322" t="str">
            <v>No</v>
          </cell>
          <cell r="I322" t="str">
            <v>No</v>
          </cell>
          <cell r="J322" t="str">
            <v>No</v>
          </cell>
          <cell r="K322" t="str">
            <v>No</v>
          </cell>
          <cell r="L322" t="str">
            <v>13</v>
          </cell>
          <cell r="M322" t="str">
            <v>Cuvilly</v>
          </cell>
          <cell r="N322" t="str">
            <v>No</v>
          </cell>
        </row>
        <row r="323">
          <cell r="A323">
            <v>160058</v>
          </cell>
          <cell r="B323" t="str">
            <v>Rohan</v>
          </cell>
          <cell r="C323" t="str">
            <v>Delaney</v>
          </cell>
          <cell r="D323" t="str">
            <v>12KD</v>
          </cell>
          <cell r="E323" t="str">
            <v>M</v>
          </cell>
          <cell r="G323" t="str">
            <v>WBRI</v>
          </cell>
          <cell r="H323" t="str">
            <v>No</v>
          </cell>
          <cell r="I323" t="str">
            <v>No</v>
          </cell>
          <cell r="J323" t="str">
            <v>No</v>
          </cell>
          <cell r="K323" t="str">
            <v>No</v>
          </cell>
          <cell r="L323" t="str">
            <v>12</v>
          </cell>
          <cell r="M323" t="str">
            <v>Cuvilly</v>
          </cell>
          <cell r="N323" t="str">
            <v>No</v>
          </cell>
        </row>
        <row r="324">
          <cell r="A324">
            <v>160182</v>
          </cell>
          <cell r="B324" t="str">
            <v>Emma</v>
          </cell>
          <cell r="C324" t="str">
            <v>Deneka</v>
          </cell>
          <cell r="D324" t="str">
            <v>7AWH</v>
          </cell>
          <cell r="E324" t="str">
            <v>F</v>
          </cell>
          <cell r="F324" t="str">
            <v>N</v>
          </cell>
          <cell r="G324" t="str">
            <v>WEEU</v>
          </cell>
          <cell r="H324" t="str">
            <v>No</v>
          </cell>
          <cell r="I324" t="str">
            <v>Yes</v>
          </cell>
          <cell r="J324" t="str">
            <v>No</v>
          </cell>
          <cell r="K324" t="str">
            <v>No</v>
          </cell>
          <cell r="L324" t="str">
            <v>7</v>
          </cell>
          <cell r="M324" t="str">
            <v>St. Julie</v>
          </cell>
          <cell r="N324" t="str">
            <v>No</v>
          </cell>
        </row>
        <row r="325">
          <cell r="A325">
            <v>150291</v>
          </cell>
          <cell r="B325" t="str">
            <v>Poppy</v>
          </cell>
          <cell r="C325" t="str">
            <v>Denning</v>
          </cell>
          <cell r="D325" t="str">
            <v>14AW</v>
          </cell>
          <cell r="E325" t="str">
            <v>F</v>
          </cell>
          <cell r="F325" t="str">
            <v>N</v>
          </cell>
          <cell r="G325" t="str">
            <v>WBRI</v>
          </cell>
          <cell r="H325" t="str">
            <v>No</v>
          </cell>
          <cell r="I325" t="str">
            <v>No</v>
          </cell>
          <cell r="J325" t="str">
            <v>No</v>
          </cell>
          <cell r="K325" t="str">
            <v>No</v>
          </cell>
          <cell r="L325" t="str">
            <v>14</v>
          </cell>
          <cell r="M325" t="str">
            <v>Picardy</v>
          </cell>
          <cell r="N325" t="str">
            <v>Yes</v>
          </cell>
        </row>
        <row r="326">
          <cell r="A326">
            <v>151725</v>
          </cell>
          <cell r="B326" t="str">
            <v>Aisling</v>
          </cell>
          <cell r="C326" t="str">
            <v>Dennis</v>
          </cell>
          <cell r="D326" t="str">
            <v>11JNE</v>
          </cell>
          <cell r="E326" t="str">
            <v>F</v>
          </cell>
          <cell r="F326" t="str">
            <v>N</v>
          </cell>
          <cell r="G326" t="str">
            <v>WBRI</v>
          </cell>
          <cell r="H326" t="str">
            <v>No</v>
          </cell>
          <cell r="I326" t="str">
            <v>No</v>
          </cell>
          <cell r="J326" t="str">
            <v>No</v>
          </cell>
          <cell r="K326" t="str">
            <v>No</v>
          </cell>
          <cell r="L326" t="str">
            <v>11</v>
          </cell>
          <cell r="M326" t="str">
            <v>Picardy</v>
          </cell>
          <cell r="N326" t="str">
            <v>No</v>
          </cell>
        </row>
        <row r="327">
          <cell r="A327">
            <v>152644</v>
          </cell>
          <cell r="B327" t="str">
            <v>Charles</v>
          </cell>
          <cell r="C327" t="str">
            <v>Dennis</v>
          </cell>
          <cell r="D327" t="str">
            <v>9AWL</v>
          </cell>
          <cell r="E327" t="str">
            <v>M</v>
          </cell>
          <cell r="F327" t="str">
            <v>N</v>
          </cell>
          <cell r="G327" t="str">
            <v>WBRI</v>
          </cell>
          <cell r="H327" t="str">
            <v>No</v>
          </cell>
          <cell r="I327" t="str">
            <v>No</v>
          </cell>
          <cell r="J327" t="str">
            <v>No</v>
          </cell>
          <cell r="K327" t="str">
            <v>No</v>
          </cell>
          <cell r="L327" t="str">
            <v>9</v>
          </cell>
          <cell r="M327" t="str">
            <v>St. Julie</v>
          </cell>
          <cell r="N327" t="str">
            <v>No</v>
          </cell>
        </row>
        <row r="328">
          <cell r="A328">
            <v>150886</v>
          </cell>
          <cell r="B328" t="str">
            <v>Kalab</v>
          </cell>
          <cell r="C328" t="str">
            <v>Dereje</v>
          </cell>
          <cell r="D328" t="str">
            <v>12CSN</v>
          </cell>
          <cell r="E328" t="str">
            <v>M</v>
          </cell>
          <cell r="F328" t="str">
            <v>N</v>
          </cell>
          <cell r="G328" t="str">
            <v>MBOE</v>
          </cell>
          <cell r="H328" t="str">
            <v>No</v>
          </cell>
          <cell r="I328" t="str">
            <v>No</v>
          </cell>
          <cell r="J328" t="str">
            <v>No</v>
          </cell>
          <cell r="K328" t="str">
            <v>No</v>
          </cell>
          <cell r="L328" t="str">
            <v>12</v>
          </cell>
          <cell r="M328" t="str">
            <v>Compiegne</v>
          </cell>
          <cell r="N328" t="str">
            <v>No</v>
          </cell>
        </row>
        <row r="329">
          <cell r="A329">
            <v>151776</v>
          </cell>
          <cell r="B329" t="str">
            <v>Paulos</v>
          </cell>
          <cell r="C329" t="str">
            <v>Dereje</v>
          </cell>
          <cell r="D329" t="str">
            <v>10CS</v>
          </cell>
          <cell r="E329" t="str">
            <v>M</v>
          </cell>
          <cell r="F329" t="str">
            <v>N</v>
          </cell>
          <cell r="G329" t="str">
            <v>MBOE</v>
          </cell>
          <cell r="H329" t="str">
            <v>No</v>
          </cell>
          <cell r="I329" t="str">
            <v>Yes</v>
          </cell>
          <cell r="J329" t="str">
            <v>No</v>
          </cell>
          <cell r="K329" t="str">
            <v>No</v>
          </cell>
          <cell r="L329" t="str">
            <v>10</v>
          </cell>
          <cell r="M329" t="str">
            <v>Picardy</v>
          </cell>
          <cell r="N329" t="str">
            <v>No</v>
          </cell>
        </row>
        <row r="330">
          <cell r="A330">
            <v>151851</v>
          </cell>
          <cell r="B330" t="str">
            <v>Petros</v>
          </cell>
          <cell r="C330" t="str">
            <v>Dereje</v>
          </cell>
          <cell r="D330" t="str">
            <v>10CM</v>
          </cell>
          <cell r="E330" t="str">
            <v>M</v>
          </cell>
          <cell r="F330" t="str">
            <v>N</v>
          </cell>
          <cell r="G330" t="str">
            <v>MBOE</v>
          </cell>
          <cell r="H330" t="str">
            <v>No</v>
          </cell>
          <cell r="I330" t="str">
            <v>Yes</v>
          </cell>
          <cell r="J330" t="str">
            <v>No</v>
          </cell>
          <cell r="K330" t="str">
            <v>No</v>
          </cell>
          <cell r="L330" t="str">
            <v>10</v>
          </cell>
          <cell r="M330" t="str">
            <v>Compiegne</v>
          </cell>
          <cell r="N330" t="str">
            <v>Yes</v>
          </cell>
        </row>
        <row r="331">
          <cell r="A331">
            <v>152693</v>
          </cell>
          <cell r="B331" t="str">
            <v>Freddie</v>
          </cell>
          <cell r="C331" t="str">
            <v>Dernie</v>
          </cell>
          <cell r="D331" t="str">
            <v>9GR</v>
          </cell>
          <cell r="E331" t="str">
            <v>M</v>
          </cell>
          <cell r="F331" t="str">
            <v>N</v>
          </cell>
          <cell r="G331" t="str">
            <v>WBRI</v>
          </cell>
          <cell r="H331" t="str">
            <v>No</v>
          </cell>
          <cell r="I331" t="str">
            <v>No</v>
          </cell>
          <cell r="J331" t="str">
            <v>No</v>
          </cell>
          <cell r="K331" t="str">
            <v>No</v>
          </cell>
          <cell r="L331" t="str">
            <v>9</v>
          </cell>
          <cell r="M331" t="str">
            <v>Compiegne</v>
          </cell>
          <cell r="N331" t="str">
            <v>Yes</v>
          </cell>
        </row>
        <row r="332">
          <cell r="A332">
            <v>150873</v>
          </cell>
          <cell r="B332" t="str">
            <v>Segen</v>
          </cell>
          <cell r="C332" t="str">
            <v>Dessey</v>
          </cell>
          <cell r="D332" t="str">
            <v>12CSN</v>
          </cell>
          <cell r="E332" t="str">
            <v>F</v>
          </cell>
          <cell r="F332" t="str">
            <v>N</v>
          </cell>
          <cell r="G332" t="str">
            <v>MWBA</v>
          </cell>
          <cell r="H332" t="str">
            <v>No</v>
          </cell>
          <cell r="I332" t="str">
            <v>Yes</v>
          </cell>
          <cell r="J332" t="str">
            <v>No</v>
          </cell>
          <cell r="K332" t="str">
            <v>No</v>
          </cell>
          <cell r="L332" t="str">
            <v>12</v>
          </cell>
          <cell r="M332" t="str">
            <v>Compiegne</v>
          </cell>
          <cell r="N332" t="str">
            <v>Yes</v>
          </cell>
        </row>
        <row r="333">
          <cell r="A333">
            <v>152607</v>
          </cell>
          <cell r="B333" t="str">
            <v>Joshua</v>
          </cell>
          <cell r="C333" t="str">
            <v>Di Maio</v>
          </cell>
          <cell r="D333" t="str">
            <v>9IC</v>
          </cell>
          <cell r="E333" t="str">
            <v>M</v>
          </cell>
          <cell r="F333" t="str">
            <v>N</v>
          </cell>
          <cell r="G333" t="str">
            <v>WBRI</v>
          </cell>
          <cell r="H333" t="str">
            <v>No</v>
          </cell>
          <cell r="I333" t="str">
            <v>No</v>
          </cell>
          <cell r="J333" t="str">
            <v>No</v>
          </cell>
          <cell r="K333" t="str">
            <v>No</v>
          </cell>
          <cell r="L333" t="str">
            <v>9</v>
          </cell>
          <cell r="M333" t="str">
            <v>Picardy</v>
          </cell>
          <cell r="N333" t="str">
            <v>Yes</v>
          </cell>
        </row>
        <row r="334">
          <cell r="A334">
            <v>160183</v>
          </cell>
          <cell r="B334" t="str">
            <v>Edith</v>
          </cell>
          <cell r="C334" t="str">
            <v>Di Maio</v>
          </cell>
          <cell r="D334" t="str">
            <v>7AWH</v>
          </cell>
          <cell r="E334" t="str">
            <v>F</v>
          </cell>
          <cell r="F334" t="str">
            <v>E</v>
          </cell>
          <cell r="G334" t="str">
            <v>WBRI</v>
          </cell>
          <cell r="H334" t="str">
            <v>No</v>
          </cell>
          <cell r="I334" t="str">
            <v>No</v>
          </cell>
          <cell r="J334" t="str">
            <v>No</v>
          </cell>
          <cell r="K334" t="str">
            <v>No</v>
          </cell>
          <cell r="L334" t="str">
            <v>7</v>
          </cell>
          <cell r="M334" t="str">
            <v>St. Julie</v>
          </cell>
          <cell r="N334" t="str">
            <v>No</v>
          </cell>
        </row>
        <row r="335">
          <cell r="A335">
            <v>150837</v>
          </cell>
          <cell r="B335" t="str">
            <v>Nathaniel</v>
          </cell>
          <cell r="C335" t="str">
            <v>Dingle</v>
          </cell>
          <cell r="D335" t="str">
            <v>12DHO</v>
          </cell>
          <cell r="E335" t="str">
            <v>M</v>
          </cell>
          <cell r="F335" t="str">
            <v>N</v>
          </cell>
          <cell r="G335" t="str">
            <v>WBRI</v>
          </cell>
          <cell r="H335" t="str">
            <v>No</v>
          </cell>
          <cell r="I335" t="str">
            <v>No</v>
          </cell>
          <cell r="J335" t="str">
            <v>No</v>
          </cell>
          <cell r="K335" t="str">
            <v>No</v>
          </cell>
          <cell r="L335" t="str">
            <v>12</v>
          </cell>
          <cell r="M335" t="str">
            <v>Compiegne</v>
          </cell>
          <cell r="N335" t="str">
            <v>No</v>
          </cell>
        </row>
        <row r="336">
          <cell r="A336">
            <v>151756</v>
          </cell>
          <cell r="B336" t="str">
            <v>Luca</v>
          </cell>
          <cell r="C336" t="str">
            <v>Disha</v>
          </cell>
          <cell r="D336" t="str">
            <v>10ES</v>
          </cell>
          <cell r="E336" t="str">
            <v>M</v>
          </cell>
          <cell r="F336" t="str">
            <v>N</v>
          </cell>
          <cell r="G336" t="str">
            <v>WOTW</v>
          </cell>
          <cell r="H336" t="str">
            <v>No</v>
          </cell>
          <cell r="I336" t="str">
            <v>Yes</v>
          </cell>
          <cell r="J336" t="str">
            <v>No</v>
          </cell>
          <cell r="K336" t="str">
            <v>No</v>
          </cell>
          <cell r="L336" t="str">
            <v>10</v>
          </cell>
          <cell r="M336" t="str">
            <v>Cuvilly</v>
          </cell>
          <cell r="N336" t="str">
            <v>No</v>
          </cell>
        </row>
        <row r="337">
          <cell r="A337">
            <v>152774</v>
          </cell>
          <cell r="B337" t="str">
            <v>Thomas</v>
          </cell>
          <cell r="C337" t="str">
            <v>Disha</v>
          </cell>
          <cell r="D337" t="str">
            <v>8AR</v>
          </cell>
          <cell r="E337" t="str">
            <v>M</v>
          </cell>
          <cell r="F337" t="str">
            <v>N</v>
          </cell>
          <cell r="G337" t="str">
            <v>WOTW</v>
          </cell>
          <cell r="H337" t="str">
            <v>No</v>
          </cell>
          <cell r="I337" t="str">
            <v>Yes</v>
          </cell>
          <cell r="J337" t="str">
            <v>No</v>
          </cell>
          <cell r="K337" t="str">
            <v>No</v>
          </cell>
          <cell r="L337" t="str">
            <v>8</v>
          </cell>
          <cell r="M337" t="str">
            <v>St. Julie</v>
          </cell>
          <cell r="N337" t="str">
            <v>No</v>
          </cell>
        </row>
        <row r="338">
          <cell r="A338">
            <v>151962</v>
          </cell>
          <cell r="B338" t="str">
            <v>Declan</v>
          </cell>
          <cell r="C338" t="str">
            <v>Dodgson</v>
          </cell>
          <cell r="D338" t="str">
            <v>10CM</v>
          </cell>
          <cell r="E338" t="str">
            <v>M</v>
          </cell>
          <cell r="F338" t="str">
            <v>N</v>
          </cell>
          <cell r="G338" t="str">
            <v>WBRI</v>
          </cell>
          <cell r="H338" t="str">
            <v>Yes</v>
          </cell>
          <cell r="I338" t="str">
            <v>No</v>
          </cell>
          <cell r="J338" t="str">
            <v>Yes</v>
          </cell>
          <cell r="K338" t="str">
            <v>No</v>
          </cell>
          <cell r="L338" t="str">
            <v>10</v>
          </cell>
          <cell r="M338" t="str">
            <v>Compiegne</v>
          </cell>
          <cell r="N338" t="str">
            <v>Yes</v>
          </cell>
        </row>
        <row r="339">
          <cell r="A339">
            <v>160019</v>
          </cell>
          <cell r="B339" t="str">
            <v>Victoria</v>
          </cell>
          <cell r="C339" t="str">
            <v>Doh</v>
          </cell>
          <cell r="D339" t="str">
            <v>13LGI</v>
          </cell>
          <cell r="E339" t="str">
            <v>F</v>
          </cell>
          <cell r="F339" t="str">
            <v>N</v>
          </cell>
          <cell r="G339" t="str">
            <v>AOTH</v>
          </cell>
          <cell r="H339" t="str">
            <v>Yes</v>
          </cell>
          <cell r="I339" t="str">
            <v>Yes</v>
          </cell>
          <cell r="J339" t="str">
            <v>No</v>
          </cell>
          <cell r="K339" t="str">
            <v>No</v>
          </cell>
          <cell r="L339" t="str">
            <v>13</v>
          </cell>
          <cell r="M339" t="str">
            <v>Cuvilly</v>
          </cell>
          <cell r="N339" t="str">
            <v>No</v>
          </cell>
        </row>
        <row r="340">
          <cell r="A340">
            <v>151843</v>
          </cell>
          <cell r="B340" t="str">
            <v>Charlie</v>
          </cell>
          <cell r="C340" t="str">
            <v>Doherty</v>
          </cell>
          <cell r="D340" t="str">
            <v>10TD</v>
          </cell>
          <cell r="E340" t="str">
            <v>M</v>
          </cell>
          <cell r="F340" t="str">
            <v>N</v>
          </cell>
          <cell r="G340" t="str">
            <v>WIRI</v>
          </cell>
          <cell r="H340" t="str">
            <v>No</v>
          </cell>
          <cell r="I340" t="str">
            <v>No</v>
          </cell>
          <cell r="J340" t="str">
            <v>No</v>
          </cell>
          <cell r="K340" t="str">
            <v>No</v>
          </cell>
          <cell r="L340" t="str">
            <v>10</v>
          </cell>
          <cell r="M340" t="str">
            <v>Compiegne</v>
          </cell>
          <cell r="N340" t="str">
            <v>No</v>
          </cell>
        </row>
        <row r="341">
          <cell r="A341">
            <v>150913</v>
          </cell>
          <cell r="B341" t="str">
            <v>Hannah</v>
          </cell>
          <cell r="C341" t="str">
            <v>Doherty</v>
          </cell>
          <cell r="D341" t="str">
            <v>12CSN</v>
          </cell>
          <cell r="E341" t="str">
            <v>F</v>
          </cell>
          <cell r="F341" t="str">
            <v>N</v>
          </cell>
          <cell r="G341" t="str">
            <v>WIRI</v>
          </cell>
          <cell r="H341" t="str">
            <v>No</v>
          </cell>
          <cell r="I341" t="str">
            <v>No</v>
          </cell>
          <cell r="J341" t="str">
            <v>No</v>
          </cell>
          <cell r="K341" t="str">
            <v>No</v>
          </cell>
          <cell r="L341" t="str">
            <v>12</v>
          </cell>
          <cell r="M341" t="str">
            <v>Compiegne</v>
          </cell>
          <cell r="N341" t="str">
            <v>No</v>
          </cell>
        </row>
        <row r="342">
          <cell r="A342">
            <v>151605</v>
          </cell>
          <cell r="B342" t="str">
            <v>Phoebe</v>
          </cell>
          <cell r="C342" t="str">
            <v>Doherty</v>
          </cell>
          <cell r="D342" t="str">
            <v>11ZI</v>
          </cell>
          <cell r="E342" t="str">
            <v>F</v>
          </cell>
          <cell r="F342" t="str">
            <v>N</v>
          </cell>
          <cell r="G342" t="str">
            <v>WBRI</v>
          </cell>
          <cell r="H342" t="str">
            <v>No</v>
          </cell>
          <cell r="I342" t="str">
            <v>No</v>
          </cell>
          <cell r="J342" t="str">
            <v>No</v>
          </cell>
          <cell r="K342" t="str">
            <v>No</v>
          </cell>
          <cell r="L342" t="str">
            <v>11</v>
          </cell>
          <cell r="M342" t="str">
            <v>St. Julie</v>
          </cell>
          <cell r="N342" t="str">
            <v>No</v>
          </cell>
        </row>
        <row r="343">
          <cell r="A343">
            <v>150852</v>
          </cell>
          <cell r="B343" t="str">
            <v>Carmina</v>
          </cell>
          <cell r="C343" t="str">
            <v>Dominic</v>
          </cell>
          <cell r="D343" t="str">
            <v>12JN</v>
          </cell>
          <cell r="E343" t="str">
            <v>F</v>
          </cell>
          <cell r="F343" t="str">
            <v>N</v>
          </cell>
          <cell r="G343" t="str">
            <v>AIND</v>
          </cell>
          <cell r="H343" t="str">
            <v>No</v>
          </cell>
          <cell r="I343" t="str">
            <v>Yes</v>
          </cell>
          <cell r="J343" t="str">
            <v>No</v>
          </cell>
          <cell r="K343" t="str">
            <v>No</v>
          </cell>
          <cell r="L343" t="str">
            <v>12</v>
          </cell>
          <cell r="M343" t="str">
            <v>Compiegne</v>
          </cell>
          <cell r="N343" t="str">
            <v>No</v>
          </cell>
        </row>
        <row r="344">
          <cell r="A344">
            <v>150445</v>
          </cell>
          <cell r="B344" t="str">
            <v>Andrew</v>
          </cell>
          <cell r="C344" t="str">
            <v>Donlon</v>
          </cell>
          <cell r="D344" t="str">
            <v>13PLE</v>
          </cell>
          <cell r="E344" t="str">
            <v>M</v>
          </cell>
          <cell r="F344" t="str">
            <v>N</v>
          </cell>
          <cell r="G344" t="str">
            <v>WBRI</v>
          </cell>
          <cell r="H344" t="str">
            <v>No</v>
          </cell>
          <cell r="I344" t="str">
            <v>No</v>
          </cell>
          <cell r="J344" t="str">
            <v>No</v>
          </cell>
          <cell r="K344" t="str">
            <v>No</v>
          </cell>
          <cell r="L344" t="str">
            <v>13</v>
          </cell>
          <cell r="M344" t="str">
            <v>Compiegne</v>
          </cell>
          <cell r="N344" t="str">
            <v>No</v>
          </cell>
        </row>
        <row r="345">
          <cell r="A345">
            <v>160184</v>
          </cell>
          <cell r="B345" t="str">
            <v>Humphrey</v>
          </cell>
          <cell r="C345" t="str">
            <v>Doonan</v>
          </cell>
          <cell r="D345" t="str">
            <v>7FS</v>
          </cell>
          <cell r="E345" t="str">
            <v>M</v>
          </cell>
          <cell r="F345" t="str">
            <v>N</v>
          </cell>
          <cell r="G345" t="str">
            <v>WBRI</v>
          </cell>
          <cell r="H345" t="str">
            <v>No</v>
          </cell>
          <cell r="I345" t="str">
            <v>No</v>
          </cell>
          <cell r="J345" t="str">
            <v>No</v>
          </cell>
          <cell r="K345" t="str">
            <v>No</v>
          </cell>
          <cell r="L345" t="str">
            <v>7</v>
          </cell>
          <cell r="M345" t="str">
            <v>Compiegne</v>
          </cell>
          <cell r="N345" t="str">
            <v>No</v>
          </cell>
        </row>
        <row r="346">
          <cell r="A346">
            <v>152890</v>
          </cell>
          <cell r="B346" t="str">
            <v>Joe</v>
          </cell>
          <cell r="C346" t="str">
            <v>Downing</v>
          </cell>
          <cell r="D346" t="str">
            <v>8KC</v>
          </cell>
          <cell r="E346" t="str">
            <v>M</v>
          </cell>
          <cell r="F346" t="str">
            <v>K</v>
          </cell>
          <cell r="G346" t="str">
            <v>WBRI</v>
          </cell>
          <cell r="H346" t="str">
            <v>No</v>
          </cell>
          <cell r="I346" t="str">
            <v>No</v>
          </cell>
          <cell r="J346" t="str">
            <v>No</v>
          </cell>
          <cell r="K346" t="str">
            <v>No</v>
          </cell>
          <cell r="L346" t="str">
            <v>8</v>
          </cell>
          <cell r="M346" t="str">
            <v>St. Julie</v>
          </cell>
          <cell r="N346" t="str">
            <v>No</v>
          </cell>
        </row>
        <row r="347">
          <cell r="A347">
            <v>160185</v>
          </cell>
          <cell r="B347" t="str">
            <v>Sam</v>
          </cell>
          <cell r="C347" t="str">
            <v>Downing</v>
          </cell>
          <cell r="D347" t="str">
            <v>7AWH</v>
          </cell>
          <cell r="E347" t="str">
            <v>M</v>
          </cell>
          <cell r="F347" t="str">
            <v>N</v>
          </cell>
          <cell r="G347" t="str">
            <v>WBRI</v>
          </cell>
          <cell r="H347" t="str">
            <v>No</v>
          </cell>
          <cell r="I347" t="str">
            <v>No</v>
          </cell>
          <cell r="J347" t="str">
            <v>No</v>
          </cell>
          <cell r="K347" t="str">
            <v>No</v>
          </cell>
          <cell r="L347" t="str">
            <v>7</v>
          </cell>
          <cell r="M347" t="str">
            <v>St. Julie</v>
          </cell>
          <cell r="N347" t="str">
            <v>No</v>
          </cell>
        </row>
        <row r="348">
          <cell r="A348">
            <v>152618</v>
          </cell>
          <cell r="B348" t="str">
            <v>Phoebe</v>
          </cell>
          <cell r="C348" t="str">
            <v>Dowthwaite</v>
          </cell>
          <cell r="D348" t="str">
            <v>9KB</v>
          </cell>
          <cell r="E348" t="str">
            <v>F</v>
          </cell>
          <cell r="F348" t="str">
            <v>N</v>
          </cell>
          <cell r="G348" t="str">
            <v>WBRI</v>
          </cell>
          <cell r="H348" t="str">
            <v>No</v>
          </cell>
          <cell r="I348" t="str">
            <v>No</v>
          </cell>
          <cell r="J348" t="str">
            <v>No</v>
          </cell>
          <cell r="K348" t="str">
            <v>No</v>
          </cell>
          <cell r="L348" t="str">
            <v>9</v>
          </cell>
          <cell r="M348" t="str">
            <v>Cuvilly</v>
          </cell>
          <cell r="N348" t="str">
            <v>Yes</v>
          </cell>
        </row>
        <row r="349">
          <cell r="A349">
            <v>151573</v>
          </cell>
          <cell r="B349" t="str">
            <v>Grace</v>
          </cell>
          <cell r="C349" t="str">
            <v>Dransfield</v>
          </cell>
          <cell r="D349" t="str">
            <v>11SPI</v>
          </cell>
          <cell r="E349" t="str">
            <v>F</v>
          </cell>
          <cell r="F349" t="str">
            <v>N</v>
          </cell>
          <cell r="G349" t="str">
            <v>WBRI</v>
          </cell>
          <cell r="H349" t="str">
            <v>No</v>
          </cell>
          <cell r="I349" t="str">
            <v>No</v>
          </cell>
          <cell r="J349" t="str">
            <v>No</v>
          </cell>
          <cell r="K349" t="str">
            <v>No</v>
          </cell>
          <cell r="L349" t="str">
            <v>11</v>
          </cell>
          <cell r="M349" t="str">
            <v>St. Julie</v>
          </cell>
          <cell r="N349" t="str">
            <v>Yes</v>
          </cell>
        </row>
        <row r="350">
          <cell r="A350">
            <v>160186</v>
          </cell>
          <cell r="B350" t="str">
            <v>Marc</v>
          </cell>
          <cell r="C350" t="str">
            <v>Dressler</v>
          </cell>
          <cell r="D350" t="str">
            <v>7ET</v>
          </cell>
          <cell r="E350" t="str">
            <v>M</v>
          </cell>
          <cell r="F350" t="str">
            <v>N</v>
          </cell>
          <cell r="G350" t="str">
            <v>WBRI</v>
          </cell>
          <cell r="H350" t="str">
            <v>No</v>
          </cell>
          <cell r="I350" t="str">
            <v>No</v>
          </cell>
          <cell r="J350" t="str">
            <v>No</v>
          </cell>
          <cell r="K350" t="str">
            <v>No</v>
          </cell>
          <cell r="L350" t="str">
            <v>7</v>
          </cell>
          <cell r="M350" t="str">
            <v>Cuvilly</v>
          </cell>
          <cell r="N350" t="str">
            <v>No</v>
          </cell>
        </row>
        <row r="351">
          <cell r="A351">
            <v>152512</v>
          </cell>
          <cell r="B351" t="str">
            <v>Kavan</v>
          </cell>
          <cell r="C351" t="str">
            <v>Drury</v>
          </cell>
          <cell r="D351" t="str">
            <v>9RNI</v>
          </cell>
          <cell r="E351" t="str">
            <v>M</v>
          </cell>
          <cell r="F351" t="str">
            <v>N</v>
          </cell>
          <cell r="G351" t="str">
            <v>WBRI</v>
          </cell>
          <cell r="H351" t="str">
            <v>No</v>
          </cell>
          <cell r="I351" t="str">
            <v>No</v>
          </cell>
          <cell r="J351" t="str">
            <v>No</v>
          </cell>
          <cell r="K351" t="str">
            <v>No</v>
          </cell>
          <cell r="L351" t="str">
            <v>9</v>
          </cell>
          <cell r="M351" t="str">
            <v>Picardy</v>
          </cell>
          <cell r="N351" t="str">
            <v>No</v>
          </cell>
        </row>
        <row r="352">
          <cell r="A352">
            <v>152116</v>
          </cell>
          <cell r="B352" t="str">
            <v>Yasmine</v>
          </cell>
          <cell r="C352" t="str">
            <v>Dualeh</v>
          </cell>
          <cell r="D352" t="str">
            <v>13HS</v>
          </cell>
          <cell r="E352" t="str">
            <v>F</v>
          </cell>
          <cell r="F352" t="str">
            <v>N</v>
          </cell>
          <cell r="G352" t="str">
            <v>BSOM</v>
          </cell>
          <cell r="H352" t="str">
            <v>Yes</v>
          </cell>
          <cell r="I352" t="str">
            <v>No</v>
          </cell>
          <cell r="J352" t="str">
            <v>No</v>
          </cell>
          <cell r="K352" t="str">
            <v>No</v>
          </cell>
          <cell r="L352" t="str">
            <v>13</v>
          </cell>
          <cell r="M352" t="str">
            <v>Compiegne</v>
          </cell>
          <cell r="N352" t="str">
            <v>No</v>
          </cell>
        </row>
        <row r="353">
          <cell r="A353">
            <v>160187</v>
          </cell>
          <cell r="B353" t="str">
            <v>Anannya</v>
          </cell>
          <cell r="C353" t="str">
            <v>Duarah</v>
          </cell>
          <cell r="D353" t="str">
            <v>7ET</v>
          </cell>
          <cell r="E353" t="str">
            <v>F</v>
          </cell>
          <cell r="F353" t="str">
            <v>N</v>
          </cell>
          <cell r="G353" t="str">
            <v>WBRI</v>
          </cell>
          <cell r="H353" t="str">
            <v>No</v>
          </cell>
          <cell r="I353" t="str">
            <v>No</v>
          </cell>
          <cell r="J353" t="str">
            <v>No</v>
          </cell>
          <cell r="K353" t="str">
            <v>No</v>
          </cell>
          <cell r="L353" t="str">
            <v>7</v>
          </cell>
          <cell r="M353" t="str">
            <v>Cuvilly</v>
          </cell>
          <cell r="N353" t="str">
            <v>No</v>
          </cell>
        </row>
        <row r="354">
          <cell r="A354">
            <v>152892</v>
          </cell>
          <cell r="B354" t="str">
            <v>Lana</v>
          </cell>
          <cell r="C354" t="str">
            <v>Duffy</v>
          </cell>
          <cell r="D354" t="str">
            <v>8KS</v>
          </cell>
          <cell r="E354" t="str">
            <v>F</v>
          </cell>
          <cell r="F354" t="str">
            <v>N</v>
          </cell>
          <cell r="G354" t="str">
            <v>WBRI</v>
          </cell>
          <cell r="H354" t="str">
            <v>No</v>
          </cell>
          <cell r="I354" t="str">
            <v>No</v>
          </cell>
          <cell r="J354" t="str">
            <v>No</v>
          </cell>
          <cell r="K354" t="str">
            <v>No</v>
          </cell>
          <cell r="L354" t="str">
            <v>8</v>
          </cell>
          <cell r="M354" t="str">
            <v>Picardy</v>
          </cell>
          <cell r="N354" t="str">
            <v>No</v>
          </cell>
        </row>
        <row r="355">
          <cell r="A355">
            <v>151695</v>
          </cell>
          <cell r="B355" t="str">
            <v>Mia</v>
          </cell>
          <cell r="C355" t="str">
            <v>Duffy</v>
          </cell>
          <cell r="D355" t="str">
            <v>11SPI</v>
          </cell>
          <cell r="E355" t="str">
            <v>F</v>
          </cell>
          <cell r="F355" t="str">
            <v>N</v>
          </cell>
          <cell r="G355" t="str">
            <v>WBRI</v>
          </cell>
          <cell r="H355" t="str">
            <v>No</v>
          </cell>
          <cell r="I355" t="str">
            <v>No</v>
          </cell>
          <cell r="J355" t="str">
            <v>No</v>
          </cell>
          <cell r="K355" t="str">
            <v>No</v>
          </cell>
          <cell r="L355" t="str">
            <v>11</v>
          </cell>
          <cell r="M355" t="str">
            <v>St. Julie</v>
          </cell>
          <cell r="N355" t="str">
            <v>No</v>
          </cell>
        </row>
        <row r="356">
          <cell r="A356">
            <v>150559</v>
          </cell>
          <cell r="B356" t="str">
            <v>Edward</v>
          </cell>
          <cell r="C356" t="str">
            <v>Dugdale</v>
          </cell>
          <cell r="D356" t="str">
            <v>13SDR</v>
          </cell>
          <cell r="E356" t="str">
            <v>M</v>
          </cell>
          <cell r="F356" t="str">
            <v>N</v>
          </cell>
          <cell r="G356" t="str">
            <v>WBRI</v>
          </cell>
          <cell r="H356" t="str">
            <v>No</v>
          </cell>
          <cell r="I356" t="str">
            <v>No</v>
          </cell>
          <cell r="J356" t="str">
            <v>No</v>
          </cell>
          <cell r="K356" t="str">
            <v>No</v>
          </cell>
          <cell r="L356" t="str">
            <v>13</v>
          </cell>
          <cell r="M356" t="str">
            <v>Compiegne</v>
          </cell>
          <cell r="N356" t="str">
            <v>No</v>
          </cell>
        </row>
        <row r="357">
          <cell r="A357">
            <v>152919</v>
          </cell>
          <cell r="B357" t="str">
            <v>Sandile</v>
          </cell>
          <cell r="C357" t="str">
            <v>Dumani</v>
          </cell>
          <cell r="D357" t="str">
            <v>8AR</v>
          </cell>
          <cell r="E357" t="str">
            <v>M</v>
          </cell>
          <cell r="F357" t="str">
            <v>E</v>
          </cell>
          <cell r="G357" t="str">
            <v>BAOF</v>
          </cell>
          <cell r="H357" t="str">
            <v>No</v>
          </cell>
          <cell r="I357" t="str">
            <v>Yes</v>
          </cell>
          <cell r="J357" t="str">
            <v>No</v>
          </cell>
          <cell r="K357" t="str">
            <v>No</v>
          </cell>
          <cell r="L357" t="str">
            <v>8</v>
          </cell>
          <cell r="M357" t="str">
            <v>St. Julie</v>
          </cell>
          <cell r="N357" t="str">
            <v>No</v>
          </cell>
        </row>
        <row r="358">
          <cell r="A358">
            <v>151541</v>
          </cell>
          <cell r="B358" t="str">
            <v>Joshua</v>
          </cell>
          <cell r="C358" t="str">
            <v>Dunford</v>
          </cell>
          <cell r="D358" t="str">
            <v>11WE</v>
          </cell>
          <cell r="E358" t="str">
            <v>M</v>
          </cell>
          <cell r="F358" t="str">
            <v>N</v>
          </cell>
          <cell r="G358" t="str">
            <v>MWAO</v>
          </cell>
          <cell r="H358" t="str">
            <v>No</v>
          </cell>
          <cell r="I358" t="str">
            <v>No</v>
          </cell>
          <cell r="J358" t="str">
            <v>No</v>
          </cell>
          <cell r="K358" t="str">
            <v>No</v>
          </cell>
          <cell r="L358" t="str">
            <v>11</v>
          </cell>
          <cell r="M358" t="str">
            <v>Compiegne</v>
          </cell>
          <cell r="N358" t="str">
            <v>No</v>
          </cell>
        </row>
        <row r="359">
          <cell r="A359">
            <v>151758</v>
          </cell>
          <cell r="B359" t="str">
            <v>Sophia</v>
          </cell>
          <cell r="C359" t="str">
            <v>Dungworth</v>
          </cell>
          <cell r="D359" t="str">
            <v>10CS</v>
          </cell>
          <cell r="E359" t="str">
            <v>F</v>
          </cell>
          <cell r="F359" t="str">
            <v>N</v>
          </cell>
          <cell r="G359" t="str">
            <v>WBRI</v>
          </cell>
          <cell r="H359" t="str">
            <v>Yes</v>
          </cell>
          <cell r="I359" t="str">
            <v>No</v>
          </cell>
          <cell r="J359" t="str">
            <v>Yes</v>
          </cell>
          <cell r="K359" t="str">
            <v>No</v>
          </cell>
          <cell r="L359" t="str">
            <v>10</v>
          </cell>
          <cell r="M359" t="str">
            <v>Picardy</v>
          </cell>
          <cell r="N359" t="str">
            <v>No</v>
          </cell>
        </row>
        <row r="360">
          <cell r="A360">
            <v>152860</v>
          </cell>
          <cell r="B360" t="str">
            <v>Alice</v>
          </cell>
          <cell r="C360" t="str">
            <v>Dunn</v>
          </cell>
          <cell r="D360" t="str">
            <v>8JJ</v>
          </cell>
          <cell r="E360" t="str">
            <v>F</v>
          </cell>
          <cell r="F360" t="str">
            <v>N</v>
          </cell>
          <cell r="G360" t="str">
            <v>WBRI</v>
          </cell>
          <cell r="H360" t="str">
            <v>No</v>
          </cell>
          <cell r="I360" t="str">
            <v>No</v>
          </cell>
          <cell r="J360" t="str">
            <v>No</v>
          </cell>
          <cell r="K360" t="str">
            <v>No</v>
          </cell>
          <cell r="L360" t="str">
            <v>8</v>
          </cell>
          <cell r="M360" t="str">
            <v>Picardy</v>
          </cell>
          <cell r="N360" t="str">
            <v>No</v>
          </cell>
        </row>
        <row r="361">
          <cell r="A361">
            <v>152648</v>
          </cell>
          <cell r="B361" t="str">
            <v>Amalie</v>
          </cell>
          <cell r="C361" t="str">
            <v>Dunn</v>
          </cell>
          <cell r="D361" t="str">
            <v>9AWL</v>
          </cell>
          <cell r="E361" t="str">
            <v>F</v>
          </cell>
          <cell r="F361" t="str">
            <v>N</v>
          </cell>
          <cell r="G361" t="str">
            <v>WBRI</v>
          </cell>
          <cell r="H361" t="str">
            <v>No</v>
          </cell>
          <cell r="I361" t="str">
            <v>No</v>
          </cell>
          <cell r="J361" t="str">
            <v>No</v>
          </cell>
          <cell r="K361" t="str">
            <v>No</v>
          </cell>
          <cell r="L361" t="str">
            <v>9</v>
          </cell>
          <cell r="M361" t="str">
            <v>St. Julie</v>
          </cell>
          <cell r="N361" t="str">
            <v>No</v>
          </cell>
        </row>
        <row r="362">
          <cell r="A362">
            <v>151934</v>
          </cell>
          <cell r="B362" t="str">
            <v>Maia</v>
          </cell>
          <cell r="C362" t="str">
            <v>Dunseath</v>
          </cell>
          <cell r="D362" t="str">
            <v>10CS</v>
          </cell>
          <cell r="E362" t="str">
            <v>F</v>
          </cell>
          <cell r="F362" t="str">
            <v>N</v>
          </cell>
          <cell r="G362" t="str">
            <v>MWBA</v>
          </cell>
          <cell r="H362" t="str">
            <v>No</v>
          </cell>
          <cell r="I362" t="str">
            <v>No</v>
          </cell>
          <cell r="J362" t="str">
            <v>No</v>
          </cell>
          <cell r="K362" t="str">
            <v>No</v>
          </cell>
          <cell r="L362" t="str">
            <v>10</v>
          </cell>
          <cell r="M362" t="str">
            <v>Picardy</v>
          </cell>
          <cell r="N362" t="str">
            <v>No</v>
          </cell>
        </row>
        <row r="363">
          <cell r="A363">
            <v>160188</v>
          </cell>
          <cell r="B363" t="str">
            <v>Dahlia</v>
          </cell>
          <cell r="C363" t="str">
            <v>Durand</v>
          </cell>
          <cell r="D363" t="str">
            <v>7ET</v>
          </cell>
          <cell r="E363" t="str">
            <v>F</v>
          </cell>
          <cell r="F363" t="str">
            <v>N</v>
          </cell>
          <cell r="G363" t="str">
            <v>MWBC</v>
          </cell>
          <cell r="H363" t="str">
            <v>No</v>
          </cell>
          <cell r="I363" t="str">
            <v>No</v>
          </cell>
          <cell r="J363" t="str">
            <v>No</v>
          </cell>
          <cell r="K363" t="str">
            <v>No</v>
          </cell>
          <cell r="L363" t="str">
            <v>7</v>
          </cell>
          <cell r="M363" t="str">
            <v>Cuvilly</v>
          </cell>
          <cell r="N363" t="str">
            <v>No</v>
          </cell>
        </row>
        <row r="364">
          <cell r="A364">
            <v>152764</v>
          </cell>
          <cell r="B364" t="str">
            <v>Noble</v>
          </cell>
          <cell r="C364" t="str">
            <v>Dyantyi</v>
          </cell>
          <cell r="D364" t="str">
            <v>8TR</v>
          </cell>
          <cell r="E364" t="str">
            <v>M</v>
          </cell>
          <cell r="F364" t="str">
            <v>K</v>
          </cell>
          <cell r="G364" t="str">
            <v>BAOF</v>
          </cell>
          <cell r="H364" t="str">
            <v>No</v>
          </cell>
          <cell r="I364" t="str">
            <v>Yes</v>
          </cell>
          <cell r="J364" t="str">
            <v>No</v>
          </cell>
          <cell r="K364" t="str">
            <v>No</v>
          </cell>
          <cell r="L364" t="str">
            <v>8</v>
          </cell>
          <cell r="M364" t="str">
            <v>Compiegne</v>
          </cell>
          <cell r="N364" t="str">
            <v>No</v>
          </cell>
        </row>
        <row r="365">
          <cell r="A365">
            <v>152921</v>
          </cell>
          <cell r="B365" t="str">
            <v>Ayda-Mae</v>
          </cell>
          <cell r="C365" t="str">
            <v>Ebsworth</v>
          </cell>
          <cell r="D365" t="str">
            <v>8KC</v>
          </cell>
          <cell r="E365" t="str">
            <v>F</v>
          </cell>
          <cell r="F365" t="str">
            <v>N</v>
          </cell>
          <cell r="G365" t="str">
            <v>WBRI</v>
          </cell>
          <cell r="H365" t="str">
            <v>No</v>
          </cell>
          <cell r="I365" t="str">
            <v>No</v>
          </cell>
          <cell r="J365" t="str">
            <v>No</v>
          </cell>
          <cell r="K365" t="str">
            <v>No</v>
          </cell>
          <cell r="L365" t="str">
            <v>8</v>
          </cell>
          <cell r="M365" t="str">
            <v>St. Julie</v>
          </cell>
          <cell r="N365" t="str">
            <v>No</v>
          </cell>
        </row>
        <row r="366">
          <cell r="A366">
            <v>152543</v>
          </cell>
          <cell r="B366" t="str">
            <v>Luca</v>
          </cell>
          <cell r="C366" t="str">
            <v>Edgeley</v>
          </cell>
          <cell r="D366" t="str">
            <v>9RNI</v>
          </cell>
          <cell r="E366" t="str">
            <v>M</v>
          </cell>
          <cell r="F366" t="str">
            <v>N</v>
          </cell>
          <cell r="G366" t="str">
            <v>WBRI</v>
          </cell>
          <cell r="H366" t="str">
            <v>No</v>
          </cell>
          <cell r="I366" t="str">
            <v>No</v>
          </cell>
          <cell r="J366" t="str">
            <v>No</v>
          </cell>
          <cell r="K366" t="str">
            <v>No</v>
          </cell>
          <cell r="L366" t="str">
            <v>9</v>
          </cell>
          <cell r="M366" t="str">
            <v>Picardy</v>
          </cell>
          <cell r="N366" t="str">
            <v>No</v>
          </cell>
        </row>
        <row r="367">
          <cell r="A367">
            <v>152568</v>
          </cell>
          <cell r="B367" t="str">
            <v>Emma</v>
          </cell>
          <cell r="C367" t="str">
            <v>Edwards</v>
          </cell>
          <cell r="D367" t="str">
            <v>9KB</v>
          </cell>
          <cell r="E367" t="str">
            <v>F</v>
          </cell>
          <cell r="F367" t="str">
            <v>N</v>
          </cell>
          <cell r="G367" t="str">
            <v>WBRI</v>
          </cell>
          <cell r="H367" t="str">
            <v>No</v>
          </cell>
          <cell r="I367" t="str">
            <v>No</v>
          </cell>
          <cell r="J367" t="str">
            <v>No</v>
          </cell>
          <cell r="K367" t="str">
            <v>No</v>
          </cell>
          <cell r="L367" t="str">
            <v>9</v>
          </cell>
          <cell r="M367" t="str">
            <v>Cuvilly</v>
          </cell>
          <cell r="N367" t="str">
            <v>Yes</v>
          </cell>
        </row>
        <row r="368">
          <cell r="A368">
            <v>100349</v>
          </cell>
          <cell r="B368" t="str">
            <v>Evie</v>
          </cell>
          <cell r="C368" t="str">
            <v>Edwards</v>
          </cell>
          <cell r="D368" t="str">
            <v>12DHO</v>
          </cell>
          <cell r="E368" t="str">
            <v>F</v>
          </cell>
          <cell r="F368" t="str">
            <v>N</v>
          </cell>
          <cell r="G368" t="str">
            <v>WBRI</v>
          </cell>
          <cell r="H368" t="str">
            <v>No</v>
          </cell>
          <cell r="I368" t="str">
            <v>No</v>
          </cell>
          <cell r="J368" t="str">
            <v>No</v>
          </cell>
          <cell r="K368" t="str">
            <v>No</v>
          </cell>
          <cell r="L368" t="str">
            <v>12</v>
          </cell>
          <cell r="M368" t="str">
            <v>Compiegne</v>
          </cell>
          <cell r="N368" t="str">
            <v>Yes</v>
          </cell>
        </row>
        <row r="369">
          <cell r="A369">
            <v>152117</v>
          </cell>
          <cell r="B369" t="str">
            <v>Rowan</v>
          </cell>
          <cell r="C369" t="str">
            <v>Edwards</v>
          </cell>
          <cell r="D369" t="str">
            <v>12JW</v>
          </cell>
          <cell r="E369" t="str">
            <v>F</v>
          </cell>
          <cell r="F369" t="str">
            <v>N</v>
          </cell>
          <cell r="G369" t="str">
            <v>WBRI</v>
          </cell>
          <cell r="H369" t="str">
            <v>No</v>
          </cell>
          <cell r="I369" t="str">
            <v>No</v>
          </cell>
          <cell r="J369" t="str">
            <v>No</v>
          </cell>
          <cell r="K369" t="str">
            <v>No</v>
          </cell>
          <cell r="L369" t="str">
            <v>12</v>
          </cell>
          <cell r="M369" t="str">
            <v>Compiegne</v>
          </cell>
          <cell r="N369" t="str">
            <v>No</v>
          </cell>
        </row>
        <row r="370">
          <cell r="A370">
            <v>150885</v>
          </cell>
          <cell r="B370" t="str">
            <v>Toby</v>
          </cell>
          <cell r="C370" t="str">
            <v>Efobi</v>
          </cell>
          <cell r="D370" t="str">
            <v>12DHO</v>
          </cell>
          <cell r="E370" t="str">
            <v>M</v>
          </cell>
          <cell r="F370" t="str">
            <v>N</v>
          </cell>
          <cell r="G370" t="str">
            <v>BAOF</v>
          </cell>
          <cell r="H370" t="str">
            <v>No</v>
          </cell>
          <cell r="I370" t="str">
            <v>No</v>
          </cell>
          <cell r="J370" t="str">
            <v>No</v>
          </cell>
          <cell r="K370" t="str">
            <v>No</v>
          </cell>
          <cell r="L370" t="str">
            <v>12</v>
          </cell>
          <cell r="M370" t="str">
            <v>Cuvilly</v>
          </cell>
          <cell r="N370" t="str">
            <v>No</v>
          </cell>
        </row>
        <row r="371">
          <cell r="A371">
            <v>152211</v>
          </cell>
          <cell r="B371" t="str">
            <v>Victoria</v>
          </cell>
          <cell r="C371" t="str">
            <v>Egege</v>
          </cell>
          <cell r="D371" t="str">
            <v>13LGI</v>
          </cell>
          <cell r="E371" t="str">
            <v>F</v>
          </cell>
          <cell r="G371" t="str">
            <v>BAOF</v>
          </cell>
          <cell r="H371" t="str">
            <v>Yes</v>
          </cell>
          <cell r="I371" t="str">
            <v>No</v>
          </cell>
          <cell r="J371" t="str">
            <v>No</v>
          </cell>
          <cell r="K371" t="str">
            <v>No</v>
          </cell>
          <cell r="L371" t="str">
            <v>13</v>
          </cell>
          <cell r="N371" t="str">
            <v>No</v>
          </cell>
        </row>
        <row r="372">
          <cell r="A372">
            <v>151554</v>
          </cell>
          <cell r="B372" t="str">
            <v>Iris</v>
          </cell>
          <cell r="C372" t="str">
            <v>Egleston</v>
          </cell>
          <cell r="D372" t="str">
            <v>11KKN</v>
          </cell>
          <cell r="E372" t="str">
            <v>F</v>
          </cell>
          <cell r="F372" t="str">
            <v>N</v>
          </cell>
          <cell r="G372" t="str">
            <v>WBRI</v>
          </cell>
          <cell r="H372" t="str">
            <v>No</v>
          </cell>
          <cell r="I372" t="str">
            <v>No</v>
          </cell>
          <cell r="J372" t="str">
            <v>No</v>
          </cell>
          <cell r="K372" t="str">
            <v>No</v>
          </cell>
          <cell r="L372" t="str">
            <v>11</v>
          </cell>
          <cell r="M372" t="str">
            <v>Cuvilly</v>
          </cell>
          <cell r="N372" t="str">
            <v>No</v>
          </cell>
        </row>
        <row r="373">
          <cell r="A373">
            <v>150819</v>
          </cell>
          <cell r="B373" t="str">
            <v>Orla</v>
          </cell>
          <cell r="C373" t="str">
            <v>Egleston</v>
          </cell>
          <cell r="D373" t="str">
            <v>12DHO</v>
          </cell>
          <cell r="E373" t="str">
            <v>F</v>
          </cell>
          <cell r="F373" t="str">
            <v>N</v>
          </cell>
          <cell r="G373" t="str">
            <v>WBRI</v>
          </cell>
          <cell r="H373" t="str">
            <v>No</v>
          </cell>
          <cell r="I373" t="str">
            <v>No</v>
          </cell>
          <cell r="J373" t="str">
            <v>No</v>
          </cell>
          <cell r="K373" t="str">
            <v>No</v>
          </cell>
          <cell r="L373" t="str">
            <v>12</v>
          </cell>
          <cell r="M373" t="str">
            <v>St. Julie</v>
          </cell>
          <cell r="N373" t="str">
            <v>No</v>
          </cell>
        </row>
        <row r="374">
          <cell r="A374">
            <v>151967</v>
          </cell>
          <cell r="B374" t="str">
            <v>David</v>
          </cell>
          <cell r="C374" t="str">
            <v>Ehosiem</v>
          </cell>
          <cell r="D374" t="str">
            <v>10PL</v>
          </cell>
          <cell r="E374" t="str">
            <v>M</v>
          </cell>
          <cell r="F374" t="str">
            <v>E</v>
          </cell>
          <cell r="G374" t="str">
            <v>BAOF</v>
          </cell>
          <cell r="H374" t="str">
            <v>No</v>
          </cell>
          <cell r="I374" t="str">
            <v>No</v>
          </cell>
          <cell r="J374" t="str">
            <v>No</v>
          </cell>
          <cell r="K374" t="str">
            <v>No</v>
          </cell>
          <cell r="L374" t="str">
            <v>10</v>
          </cell>
          <cell r="M374" t="str">
            <v>St. Julie</v>
          </cell>
          <cell r="N374" t="str">
            <v>No</v>
          </cell>
        </row>
        <row r="375">
          <cell r="A375">
            <v>160100</v>
          </cell>
          <cell r="B375" t="str">
            <v>Chinemerem</v>
          </cell>
          <cell r="C375" t="str">
            <v>Ejiogu</v>
          </cell>
          <cell r="D375" t="str">
            <v>12JN</v>
          </cell>
          <cell r="E375" t="str">
            <v>M</v>
          </cell>
          <cell r="F375" t="str">
            <v>N</v>
          </cell>
          <cell r="G375" t="str">
            <v>MBOE</v>
          </cell>
          <cell r="H375" t="str">
            <v>No</v>
          </cell>
          <cell r="I375" t="str">
            <v>Yes</v>
          </cell>
          <cell r="J375" t="str">
            <v>No</v>
          </cell>
          <cell r="K375" t="str">
            <v>No</v>
          </cell>
          <cell r="L375" t="str">
            <v>12</v>
          </cell>
          <cell r="M375" t="str">
            <v>Compiegne</v>
          </cell>
          <cell r="N375" t="str">
            <v>No</v>
          </cell>
        </row>
        <row r="376">
          <cell r="A376">
            <v>151534</v>
          </cell>
          <cell r="B376" t="str">
            <v>Gabrielle</v>
          </cell>
          <cell r="C376" t="str">
            <v>El Jammal</v>
          </cell>
          <cell r="D376" t="str">
            <v>11SPI</v>
          </cell>
          <cell r="E376" t="str">
            <v>F</v>
          </cell>
          <cell r="F376" t="str">
            <v>N</v>
          </cell>
          <cell r="G376" t="str">
            <v>WOTW</v>
          </cell>
          <cell r="H376" t="str">
            <v>No</v>
          </cell>
          <cell r="I376" t="str">
            <v>No</v>
          </cell>
          <cell r="J376" t="str">
            <v>No</v>
          </cell>
          <cell r="K376" t="str">
            <v>No</v>
          </cell>
          <cell r="L376" t="str">
            <v>11</v>
          </cell>
          <cell r="M376" t="str">
            <v>St. Julie</v>
          </cell>
          <cell r="N376" t="str">
            <v>No</v>
          </cell>
        </row>
        <row r="377">
          <cell r="A377">
            <v>160029</v>
          </cell>
          <cell r="B377" t="str">
            <v>Ibrahim</v>
          </cell>
          <cell r="C377" t="str">
            <v>El-Saadawy</v>
          </cell>
          <cell r="D377" t="str">
            <v>11KKN</v>
          </cell>
          <cell r="E377" t="str">
            <v>M</v>
          </cell>
          <cell r="F377" t="str">
            <v>N</v>
          </cell>
          <cell r="G377" t="str">
            <v>OARA</v>
          </cell>
          <cell r="H377" t="str">
            <v>Yes</v>
          </cell>
          <cell r="I377" t="str">
            <v>No</v>
          </cell>
          <cell r="J377" t="str">
            <v>Yes</v>
          </cell>
          <cell r="K377" t="str">
            <v>No</v>
          </cell>
          <cell r="L377" t="str">
            <v>11</v>
          </cell>
          <cell r="M377" t="str">
            <v>Cuvilly</v>
          </cell>
          <cell r="N377" t="str">
            <v>No</v>
          </cell>
        </row>
        <row r="378">
          <cell r="A378">
            <v>152609</v>
          </cell>
          <cell r="B378" t="str">
            <v>Cristina</v>
          </cell>
          <cell r="C378" t="str">
            <v>Elias</v>
          </cell>
          <cell r="D378" t="str">
            <v>9JQ</v>
          </cell>
          <cell r="E378" t="str">
            <v>F</v>
          </cell>
          <cell r="F378" t="str">
            <v>N</v>
          </cell>
          <cell r="G378" t="str">
            <v>BAOF</v>
          </cell>
          <cell r="H378" t="str">
            <v>No</v>
          </cell>
          <cell r="I378" t="str">
            <v>Yes</v>
          </cell>
          <cell r="J378" t="str">
            <v>No</v>
          </cell>
          <cell r="K378" t="str">
            <v>No</v>
          </cell>
          <cell r="L378" t="str">
            <v>9</v>
          </cell>
          <cell r="M378" t="str">
            <v>St. Julie</v>
          </cell>
          <cell r="N378" t="str">
            <v>No</v>
          </cell>
        </row>
        <row r="379">
          <cell r="A379">
            <v>152788</v>
          </cell>
          <cell r="B379" t="str">
            <v>Lucy</v>
          </cell>
          <cell r="C379" t="str">
            <v>Elliott</v>
          </cell>
          <cell r="D379" t="str">
            <v>8MH</v>
          </cell>
          <cell r="E379" t="str">
            <v>F</v>
          </cell>
          <cell r="F379" t="str">
            <v>N</v>
          </cell>
          <cell r="G379" t="str">
            <v>WBRI</v>
          </cell>
          <cell r="H379" t="str">
            <v>No</v>
          </cell>
          <cell r="I379" t="str">
            <v>Yes</v>
          </cell>
          <cell r="J379" t="str">
            <v>No</v>
          </cell>
          <cell r="K379" t="str">
            <v>No</v>
          </cell>
          <cell r="L379" t="str">
            <v>8</v>
          </cell>
          <cell r="M379" t="str">
            <v>Cuvilly</v>
          </cell>
          <cell r="N379" t="str">
            <v>No</v>
          </cell>
        </row>
        <row r="380">
          <cell r="A380">
            <v>151752</v>
          </cell>
          <cell r="B380" t="str">
            <v>George</v>
          </cell>
          <cell r="C380" t="str">
            <v>Ellis French</v>
          </cell>
          <cell r="D380" t="str">
            <v>10RQ</v>
          </cell>
          <cell r="E380" t="str">
            <v>M</v>
          </cell>
          <cell r="F380" t="str">
            <v>N</v>
          </cell>
          <cell r="G380" t="str">
            <v>WBRI</v>
          </cell>
          <cell r="H380" t="str">
            <v>No</v>
          </cell>
          <cell r="I380" t="str">
            <v>No</v>
          </cell>
          <cell r="J380" t="str">
            <v>No</v>
          </cell>
          <cell r="K380" t="str">
            <v>No</v>
          </cell>
          <cell r="L380" t="str">
            <v>10</v>
          </cell>
          <cell r="M380" t="str">
            <v>St. Julie</v>
          </cell>
          <cell r="N380" t="str">
            <v>No</v>
          </cell>
        </row>
        <row r="381">
          <cell r="A381">
            <v>152865</v>
          </cell>
          <cell r="B381" t="str">
            <v>Melissa</v>
          </cell>
          <cell r="C381" t="str">
            <v>Elom</v>
          </cell>
          <cell r="D381" t="str">
            <v>8MH</v>
          </cell>
          <cell r="E381" t="str">
            <v>F</v>
          </cell>
          <cell r="G381" t="str">
            <v>BAOF</v>
          </cell>
          <cell r="H381" t="str">
            <v>No</v>
          </cell>
          <cell r="I381" t="str">
            <v>No</v>
          </cell>
          <cell r="J381" t="str">
            <v>No</v>
          </cell>
          <cell r="K381" t="str">
            <v>No</v>
          </cell>
          <cell r="L381" t="str">
            <v>8</v>
          </cell>
          <cell r="M381" t="str">
            <v>Cuvilly</v>
          </cell>
          <cell r="N381" t="str">
            <v>No</v>
          </cell>
        </row>
        <row r="382">
          <cell r="A382">
            <v>151728</v>
          </cell>
          <cell r="B382" t="str">
            <v>Madison</v>
          </cell>
          <cell r="C382" t="str">
            <v>Elvie</v>
          </cell>
          <cell r="D382" t="str">
            <v>11ZI</v>
          </cell>
          <cell r="E382" t="str">
            <v>F</v>
          </cell>
          <cell r="F382" t="str">
            <v>N</v>
          </cell>
          <cell r="G382" t="str">
            <v>MBOE</v>
          </cell>
          <cell r="H382" t="str">
            <v>No</v>
          </cell>
          <cell r="I382" t="str">
            <v>No</v>
          </cell>
          <cell r="J382" t="str">
            <v>No</v>
          </cell>
          <cell r="K382" t="str">
            <v>No</v>
          </cell>
          <cell r="L382" t="str">
            <v>11</v>
          </cell>
          <cell r="M382" t="str">
            <v>St. Julie</v>
          </cell>
          <cell r="N382" t="str">
            <v>No</v>
          </cell>
        </row>
        <row r="383">
          <cell r="A383">
            <v>150466</v>
          </cell>
          <cell r="B383" t="str">
            <v>Frederick</v>
          </cell>
          <cell r="C383" t="str">
            <v>Emmett</v>
          </cell>
          <cell r="D383" t="str">
            <v>13LGI</v>
          </cell>
          <cell r="E383" t="str">
            <v>M</v>
          </cell>
          <cell r="F383" t="str">
            <v>N</v>
          </cell>
          <cell r="G383" t="str">
            <v>REFU</v>
          </cell>
          <cell r="H383" t="str">
            <v>No</v>
          </cell>
          <cell r="I383" t="str">
            <v>Yes</v>
          </cell>
          <cell r="J383" t="str">
            <v>No</v>
          </cell>
          <cell r="K383" t="str">
            <v>No</v>
          </cell>
          <cell r="L383" t="str">
            <v>13</v>
          </cell>
          <cell r="M383" t="str">
            <v>Picardy</v>
          </cell>
          <cell r="N383" t="str">
            <v>No</v>
          </cell>
        </row>
        <row r="384">
          <cell r="A384">
            <v>152839</v>
          </cell>
          <cell r="B384" t="str">
            <v>Matilda</v>
          </cell>
          <cell r="C384" t="str">
            <v>Emmett</v>
          </cell>
          <cell r="D384" t="str">
            <v>8KS</v>
          </cell>
          <cell r="E384" t="str">
            <v>F</v>
          </cell>
          <cell r="F384" t="str">
            <v>N</v>
          </cell>
          <cell r="G384" t="str">
            <v>REFU</v>
          </cell>
          <cell r="H384" t="str">
            <v>No</v>
          </cell>
          <cell r="I384" t="str">
            <v>Yes</v>
          </cell>
          <cell r="J384" t="str">
            <v>No</v>
          </cell>
          <cell r="K384" t="str">
            <v>No</v>
          </cell>
          <cell r="L384" t="str">
            <v>8</v>
          </cell>
          <cell r="M384" t="str">
            <v>Picardy</v>
          </cell>
          <cell r="N384" t="str">
            <v>No</v>
          </cell>
        </row>
        <row r="385">
          <cell r="A385">
            <v>151789</v>
          </cell>
          <cell r="B385" t="str">
            <v>Elliot</v>
          </cell>
          <cell r="C385" t="str">
            <v>English</v>
          </cell>
          <cell r="D385" t="str">
            <v>10PL</v>
          </cell>
          <cell r="E385" t="str">
            <v>M</v>
          </cell>
          <cell r="F385" t="str">
            <v>N</v>
          </cell>
          <cell r="G385" t="str">
            <v>WBRI</v>
          </cell>
          <cell r="H385" t="str">
            <v>No</v>
          </cell>
          <cell r="I385" t="str">
            <v>No</v>
          </cell>
          <cell r="J385" t="str">
            <v>No</v>
          </cell>
          <cell r="K385" t="str">
            <v>No</v>
          </cell>
          <cell r="L385" t="str">
            <v>10</v>
          </cell>
          <cell r="M385" t="str">
            <v>St. Julie</v>
          </cell>
          <cell r="N385" t="str">
            <v>Yes</v>
          </cell>
        </row>
        <row r="386">
          <cell r="A386">
            <v>152513</v>
          </cell>
          <cell r="B386" t="str">
            <v>Ethan</v>
          </cell>
          <cell r="C386" t="str">
            <v>Enriquez</v>
          </cell>
          <cell r="D386" t="str">
            <v>9IC</v>
          </cell>
          <cell r="E386" t="str">
            <v>M</v>
          </cell>
          <cell r="F386" t="str">
            <v>N</v>
          </cell>
          <cell r="G386" t="str">
            <v>AOTH</v>
          </cell>
          <cell r="H386" t="str">
            <v>No</v>
          </cell>
          <cell r="I386" t="str">
            <v>Yes</v>
          </cell>
          <cell r="J386" t="str">
            <v>No</v>
          </cell>
          <cell r="K386" t="str">
            <v>No</v>
          </cell>
          <cell r="L386" t="str">
            <v>9</v>
          </cell>
          <cell r="M386" t="str">
            <v>Picardy</v>
          </cell>
          <cell r="N386" t="str">
            <v>No</v>
          </cell>
        </row>
        <row r="387">
          <cell r="A387">
            <v>151890</v>
          </cell>
          <cell r="B387" t="str">
            <v>Helen</v>
          </cell>
          <cell r="C387" t="str">
            <v>Esler</v>
          </cell>
          <cell r="D387" t="str">
            <v>10CM</v>
          </cell>
          <cell r="E387" t="str">
            <v>F</v>
          </cell>
          <cell r="F387" t="str">
            <v>N</v>
          </cell>
          <cell r="G387" t="str">
            <v>WBRI</v>
          </cell>
          <cell r="H387" t="str">
            <v>No</v>
          </cell>
          <cell r="I387" t="str">
            <v>No</v>
          </cell>
          <cell r="J387" t="str">
            <v>No</v>
          </cell>
          <cell r="K387" t="str">
            <v>No</v>
          </cell>
          <cell r="L387" t="str">
            <v>10</v>
          </cell>
          <cell r="M387" t="str">
            <v>Compiegne</v>
          </cell>
          <cell r="N387" t="str">
            <v>No</v>
          </cell>
        </row>
        <row r="388">
          <cell r="A388">
            <v>151698</v>
          </cell>
          <cell r="B388" t="str">
            <v>Hazel</v>
          </cell>
          <cell r="C388" t="str">
            <v>Espinosa</v>
          </cell>
          <cell r="D388" t="str">
            <v>11SDA</v>
          </cell>
          <cell r="E388" t="str">
            <v>F</v>
          </cell>
          <cell r="F388" t="str">
            <v>N</v>
          </cell>
          <cell r="G388" t="str">
            <v>AOTH</v>
          </cell>
          <cell r="H388" t="str">
            <v>No</v>
          </cell>
          <cell r="I388" t="str">
            <v>No</v>
          </cell>
          <cell r="J388" t="str">
            <v>No</v>
          </cell>
          <cell r="K388" t="str">
            <v>No</v>
          </cell>
          <cell r="L388" t="str">
            <v>11</v>
          </cell>
          <cell r="M388" t="str">
            <v>Cuvilly</v>
          </cell>
          <cell r="N388" t="str">
            <v>No</v>
          </cell>
        </row>
        <row r="389">
          <cell r="A389">
            <v>151891</v>
          </cell>
          <cell r="B389" t="str">
            <v>Aisling</v>
          </cell>
          <cell r="C389" t="str">
            <v>Evans</v>
          </cell>
          <cell r="D389" t="str">
            <v>10RQ</v>
          </cell>
          <cell r="E389" t="str">
            <v>F</v>
          </cell>
          <cell r="F389" t="str">
            <v>N</v>
          </cell>
          <cell r="G389" t="str">
            <v>WBRI</v>
          </cell>
          <cell r="H389" t="str">
            <v>No</v>
          </cell>
          <cell r="I389" t="str">
            <v>No</v>
          </cell>
          <cell r="J389" t="str">
            <v>No</v>
          </cell>
          <cell r="K389" t="str">
            <v>No</v>
          </cell>
          <cell r="L389" t="str">
            <v>10</v>
          </cell>
          <cell r="M389" t="str">
            <v>St. Julie</v>
          </cell>
          <cell r="N389" t="str">
            <v>No</v>
          </cell>
        </row>
        <row r="390">
          <cell r="A390">
            <v>151845</v>
          </cell>
          <cell r="B390" t="str">
            <v>James</v>
          </cell>
          <cell r="C390" t="str">
            <v>Evans</v>
          </cell>
          <cell r="D390" t="str">
            <v>10TD</v>
          </cell>
          <cell r="E390" t="str">
            <v>M</v>
          </cell>
          <cell r="F390" t="str">
            <v>N</v>
          </cell>
          <cell r="G390" t="str">
            <v>WBRI</v>
          </cell>
          <cell r="H390" t="str">
            <v>No</v>
          </cell>
          <cell r="I390" t="str">
            <v>No</v>
          </cell>
          <cell r="J390" t="str">
            <v>No</v>
          </cell>
          <cell r="K390" t="str">
            <v>No</v>
          </cell>
          <cell r="L390" t="str">
            <v>10</v>
          </cell>
          <cell r="M390" t="str">
            <v>Compiegne</v>
          </cell>
          <cell r="N390" t="str">
            <v>No</v>
          </cell>
        </row>
        <row r="391">
          <cell r="A391">
            <v>150960</v>
          </cell>
          <cell r="B391" t="str">
            <v>Rebecca</v>
          </cell>
          <cell r="C391" t="str">
            <v>Evans</v>
          </cell>
          <cell r="D391" t="str">
            <v>12DHO</v>
          </cell>
          <cell r="E391" t="str">
            <v>F</v>
          </cell>
          <cell r="F391" t="str">
            <v>N</v>
          </cell>
          <cell r="G391" t="str">
            <v>WBRI</v>
          </cell>
          <cell r="H391" t="str">
            <v>No</v>
          </cell>
          <cell r="I391" t="str">
            <v>No</v>
          </cell>
          <cell r="J391" t="str">
            <v>No</v>
          </cell>
          <cell r="K391" t="str">
            <v>No</v>
          </cell>
          <cell r="L391" t="str">
            <v>12</v>
          </cell>
          <cell r="M391" t="str">
            <v>St. Julie</v>
          </cell>
          <cell r="N391" t="str">
            <v>No</v>
          </cell>
        </row>
        <row r="392">
          <cell r="A392">
            <v>160189</v>
          </cell>
          <cell r="B392" t="str">
            <v>Ava</v>
          </cell>
          <cell r="C392" t="str">
            <v>Evans</v>
          </cell>
          <cell r="D392" t="str">
            <v>7WD</v>
          </cell>
          <cell r="E392" t="str">
            <v>F</v>
          </cell>
          <cell r="F392" t="str">
            <v>N</v>
          </cell>
          <cell r="G392" t="str">
            <v>WBRI</v>
          </cell>
          <cell r="H392" t="str">
            <v>No</v>
          </cell>
          <cell r="I392" t="str">
            <v>No</v>
          </cell>
          <cell r="J392" t="str">
            <v>No</v>
          </cell>
          <cell r="K392" t="str">
            <v>No</v>
          </cell>
          <cell r="L392" t="str">
            <v>7</v>
          </cell>
          <cell r="M392" t="str">
            <v>Picardy</v>
          </cell>
          <cell r="N392" t="str">
            <v>No</v>
          </cell>
        </row>
        <row r="393">
          <cell r="A393">
            <v>150484</v>
          </cell>
          <cell r="B393" t="str">
            <v>ESTHER</v>
          </cell>
          <cell r="C393" t="str">
            <v>EVANS-MUDIE</v>
          </cell>
          <cell r="D393" t="str">
            <v>13MPI</v>
          </cell>
          <cell r="E393" t="str">
            <v>F</v>
          </cell>
          <cell r="F393" t="str">
            <v>N</v>
          </cell>
          <cell r="G393" t="str">
            <v>WBRI</v>
          </cell>
          <cell r="H393" t="str">
            <v>No</v>
          </cell>
          <cell r="I393" t="str">
            <v>No</v>
          </cell>
          <cell r="J393" t="str">
            <v>No</v>
          </cell>
          <cell r="K393" t="str">
            <v>No</v>
          </cell>
          <cell r="L393" t="str">
            <v>13</v>
          </cell>
          <cell r="M393" t="str">
            <v>Picardy</v>
          </cell>
          <cell r="N393" t="str">
            <v>No</v>
          </cell>
        </row>
        <row r="394">
          <cell r="A394">
            <v>151816</v>
          </cell>
          <cell r="B394" t="str">
            <v>Pierre</v>
          </cell>
          <cell r="C394" t="str">
            <v>Ewusie-Nelson</v>
          </cell>
          <cell r="D394" t="str">
            <v>10RQ</v>
          </cell>
          <cell r="E394" t="str">
            <v>M</v>
          </cell>
          <cell r="F394" t="str">
            <v>N</v>
          </cell>
          <cell r="G394" t="str">
            <v>MOTM</v>
          </cell>
          <cell r="H394" t="str">
            <v>No</v>
          </cell>
          <cell r="I394" t="str">
            <v>No</v>
          </cell>
          <cell r="J394" t="str">
            <v>No</v>
          </cell>
          <cell r="K394" t="str">
            <v>No</v>
          </cell>
          <cell r="L394" t="str">
            <v>10</v>
          </cell>
          <cell r="M394" t="str">
            <v>St. Julie</v>
          </cell>
          <cell r="N394" t="str">
            <v>Yes</v>
          </cell>
        </row>
        <row r="395">
          <cell r="A395">
            <v>152838</v>
          </cell>
          <cell r="B395" t="str">
            <v>Kalkidan</v>
          </cell>
          <cell r="C395" t="str">
            <v>Eyasue</v>
          </cell>
          <cell r="D395" t="str">
            <v>8JJ</v>
          </cell>
          <cell r="E395" t="str">
            <v>F</v>
          </cell>
          <cell r="F395" t="str">
            <v>N</v>
          </cell>
          <cell r="G395" t="str">
            <v>BAOF</v>
          </cell>
          <cell r="H395" t="str">
            <v>Yes</v>
          </cell>
          <cell r="I395" t="str">
            <v>No</v>
          </cell>
          <cell r="J395" t="str">
            <v>Yes</v>
          </cell>
          <cell r="K395" t="str">
            <v>No</v>
          </cell>
          <cell r="L395" t="str">
            <v>8</v>
          </cell>
          <cell r="M395" t="str">
            <v>Picardy</v>
          </cell>
          <cell r="N395" t="str">
            <v>No</v>
          </cell>
        </row>
        <row r="396">
          <cell r="A396">
            <v>151880</v>
          </cell>
          <cell r="B396" t="str">
            <v>Nathnael</v>
          </cell>
          <cell r="C396" t="str">
            <v>Eyasue</v>
          </cell>
          <cell r="D396" t="str">
            <v>10JOS</v>
          </cell>
          <cell r="E396" t="str">
            <v>M</v>
          </cell>
          <cell r="F396" t="str">
            <v>E</v>
          </cell>
          <cell r="G396" t="str">
            <v>BAOF</v>
          </cell>
          <cell r="H396" t="str">
            <v>Yes</v>
          </cell>
          <cell r="I396" t="str">
            <v>No</v>
          </cell>
          <cell r="J396" t="str">
            <v>Yes</v>
          </cell>
          <cell r="K396" t="str">
            <v>No</v>
          </cell>
          <cell r="L396" t="str">
            <v>10</v>
          </cell>
          <cell r="M396" t="str">
            <v>Picardy</v>
          </cell>
          <cell r="N396" t="str">
            <v>No</v>
          </cell>
        </row>
        <row r="397">
          <cell r="A397">
            <v>150534</v>
          </cell>
          <cell r="B397" t="str">
            <v>Felicity</v>
          </cell>
          <cell r="C397" t="str">
            <v>Eyre</v>
          </cell>
          <cell r="D397" t="str">
            <v>13SMC</v>
          </cell>
          <cell r="E397" t="str">
            <v>F</v>
          </cell>
          <cell r="F397" t="str">
            <v>N</v>
          </cell>
          <cell r="G397" t="str">
            <v>WBRI</v>
          </cell>
          <cell r="H397" t="str">
            <v>No</v>
          </cell>
          <cell r="I397" t="str">
            <v>No</v>
          </cell>
          <cell r="J397" t="str">
            <v>No</v>
          </cell>
          <cell r="K397" t="str">
            <v>No</v>
          </cell>
          <cell r="L397" t="str">
            <v>13</v>
          </cell>
          <cell r="M397" t="str">
            <v>Picardy</v>
          </cell>
          <cell r="N397" t="str">
            <v>Yes</v>
          </cell>
        </row>
        <row r="398">
          <cell r="A398">
            <v>160119</v>
          </cell>
          <cell r="B398" t="str">
            <v>Ruth</v>
          </cell>
          <cell r="C398" t="str">
            <v>Eze</v>
          </cell>
          <cell r="D398" t="str">
            <v>12ASA</v>
          </cell>
          <cell r="E398" t="str">
            <v>F</v>
          </cell>
          <cell r="F398" t="str">
            <v>N</v>
          </cell>
          <cell r="G398" t="str">
            <v>MWBA</v>
          </cell>
          <cell r="H398" t="str">
            <v>No</v>
          </cell>
          <cell r="I398" t="str">
            <v>No</v>
          </cell>
          <cell r="J398" t="str">
            <v>No</v>
          </cell>
          <cell r="K398" t="str">
            <v>No</v>
          </cell>
          <cell r="L398" t="str">
            <v>12</v>
          </cell>
          <cell r="M398" t="str">
            <v>Picardy</v>
          </cell>
          <cell r="N398" t="str">
            <v>No</v>
          </cell>
        </row>
        <row r="399">
          <cell r="A399">
            <v>152835</v>
          </cell>
          <cell r="B399" t="str">
            <v>Billy</v>
          </cell>
          <cell r="C399" t="str">
            <v>Fagan</v>
          </cell>
          <cell r="D399" t="str">
            <v>8KS</v>
          </cell>
          <cell r="E399" t="str">
            <v>M</v>
          </cell>
          <cell r="F399" t="str">
            <v>N</v>
          </cell>
          <cell r="G399" t="str">
            <v>WBRI</v>
          </cell>
          <cell r="H399" t="str">
            <v>No</v>
          </cell>
          <cell r="I399" t="str">
            <v>No</v>
          </cell>
          <cell r="J399" t="str">
            <v>No</v>
          </cell>
          <cell r="K399" t="str">
            <v>No</v>
          </cell>
          <cell r="L399" t="str">
            <v>8</v>
          </cell>
          <cell r="M399" t="str">
            <v>Picardy</v>
          </cell>
          <cell r="N399" t="str">
            <v>No</v>
          </cell>
        </row>
        <row r="400">
          <cell r="A400">
            <v>152178</v>
          </cell>
          <cell r="B400" t="str">
            <v>Madeleine</v>
          </cell>
          <cell r="C400" t="str">
            <v>Fairey</v>
          </cell>
          <cell r="D400" t="str">
            <v>13MPI</v>
          </cell>
          <cell r="E400" t="str">
            <v>F</v>
          </cell>
          <cell r="F400" t="str">
            <v>N</v>
          </cell>
          <cell r="G400" t="str">
            <v>WBRI</v>
          </cell>
          <cell r="H400" t="str">
            <v>No</v>
          </cell>
          <cell r="I400" t="str">
            <v>No</v>
          </cell>
          <cell r="J400" t="str">
            <v>No</v>
          </cell>
          <cell r="K400" t="str">
            <v>No</v>
          </cell>
          <cell r="L400" t="str">
            <v>13</v>
          </cell>
          <cell r="M400" t="str">
            <v>St. Julie</v>
          </cell>
          <cell r="N400" t="str">
            <v>No</v>
          </cell>
        </row>
        <row r="401">
          <cell r="A401">
            <v>152118</v>
          </cell>
          <cell r="B401" t="str">
            <v>Grace</v>
          </cell>
          <cell r="C401" t="str">
            <v>Fairfax</v>
          </cell>
          <cell r="D401" t="str">
            <v>13LGI</v>
          </cell>
          <cell r="E401" t="str">
            <v>F</v>
          </cell>
          <cell r="F401" t="str">
            <v>N</v>
          </cell>
          <cell r="G401" t="str">
            <v>WBRI</v>
          </cell>
          <cell r="H401" t="str">
            <v>No</v>
          </cell>
          <cell r="I401" t="str">
            <v>No</v>
          </cell>
          <cell r="J401" t="str">
            <v>No</v>
          </cell>
          <cell r="K401" t="str">
            <v>No</v>
          </cell>
          <cell r="L401" t="str">
            <v>13</v>
          </cell>
          <cell r="M401" t="str">
            <v>St. Julie</v>
          </cell>
          <cell r="N401" t="str">
            <v>No</v>
          </cell>
        </row>
        <row r="402">
          <cell r="A402">
            <v>160190</v>
          </cell>
          <cell r="B402" t="str">
            <v>Alani</v>
          </cell>
          <cell r="C402" t="str">
            <v>Farleigh Pereira</v>
          </cell>
          <cell r="D402" t="str">
            <v>7YP</v>
          </cell>
          <cell r="E402" t="str">
            <v>F</v>
          </cell>
          <cell r="F402" t="str">
            <v>K</v>
          </cell>
          <cell r="G402" t="str">
            <v>WBRI</v>
          </cell>
          <cell r="H402" t="str">
            <v>Yes</v>
          </cell>
          <cell r="I402" t="str">
            <v>No</v>
          </cell>
          <cell r="J402" t="str">
            <v>Yes</v>
          </cell>
          <cell r="K402" t="str">
            <v>No</v>
          </cell>
          <cell r="L402" t="str">
            <v>7</v>
          </cell>
          <cell r="M402" t="str">
            <v>Compiegne</v>
          </cell>
          <cell r="N402" t="str">
            <v>No</v>
          </cell>
        </row>
        <row r="403">
          <cell r="A403">
            <v>152932</v>
          </cell>
          <cell r="B403" t="str">
            <v>Thomas</v>
          </cell>
          <cell r="C403" t="str">
            <v>Farrington</v>
          </cell>
          <cell r="D403" t="str">
            <v>8MH</v>
          </cell>
          <cell r="E403" t="str">
            <v>M</v>
          </cell>
          <cell r="F403" t="str">
            <v>N</v>
          </cell>
          <cell r="G403" t="str">
            <v>WBRI</v>
          </cell>
          <cell r="H403" t="str">
            <v>No</v>
          </cell>
          <cell r="I403" t="str">
            <v>No</v>
          </cell>
          <cell r="J403" t="str">
            <v>No</v>
          </cell>
          <cell r="K403" t="str">
            <v>No</v>
          </cell>
          <cell r="L403" t="str">
            <v>8</v>
          </cell>
          <cell r="M403" t="str">
            <v>Cuvilly</v>
          </cell>
          <cell r="N403" t="str">
            <v>Yes</v>
          </cell>
        </row>
        <row r="404">
          <cell r="A404">
            <v>160104</v>
          </cell>
          <cell r="B404" t="str">
            <v>Alex</v>
          </cell>
          <cell r="C404" t="str">
            <v>Faulkner</v>
          </cell>
          <cell r="D404" t="str">
            <v>12SG</v>
          </cell>
          <cell r="E404" t="str">
            <v>M</v>
          </cell>
          <cell r="F404" t="str">
            <v>N</v>
          </cell>
          <cell r="G404" t="str">
            <v>WBRI</v>
          </cell>
          <cell r="H404" t="str">
            <v>No</v>
          </cell>
          <cell r="I404" t="str">
            <v>No</v>
          </cell>
          <cell r="J404" t="str">
            <v>No</v>
          </cell>
          <cell r="K404" t="str">
            <v>No</v>
          </cell>
          <cell r="L404" t="str">
            <v>12</v>
          </cell>
          <cell r="M404" t="str">
            <v>Cuvilly</v>
          </cell>
          <cell r="N404" t="str">
            <v>No</v>
          </cell>
        </row>
        <row r="405">
          <cell r="A405">
            <v>152188</v>
          </cell>
          <cell r="B405" t="str">
            <v>Ahmed</v>
          </cell>
          <cell r="C405" t="str">
            <v>Fazeel</v>
          </cell>
          <cell r="D405" t="str">
            <v>13SMC</v>
          </cell>
          <cell r="E405" t="str">
            <v>M</v>
          </cell>
          <cell r="F405" t="str">
            <v>N</v>
          </cell>
          <cell r="G405" t="str">
            <v>APKN</v>
          </cell>
          <cell r="H405" t="str">
            <v>No</v>
          </cell>
          <cell r="I405" t="str">
            <v>Yes</v>
          </cell>
          <cell r="J405" t="str">
            <v>No</v>
          </cell>
          <cell r="K405" t="str">
            <v>No</v>
          </cell>
          <cell r="L405" t="str">
            <v>13</v>
          </cell>
          <cell r="N405" t="str">
            <v>No</v>
          </cell>
        </row>
        <row r="406">
          <cell r="A406">
            <v>150996</v>
          </cell>
          <cell r="B406" t="str">
            <v>Subhaan</v>
          </cell>
          <cell r="C406" t="str">
            <v>Fazeel</v>
          </cell>
          <cell r="D406" t="str">
            <v>12DHO</v>
          </cell>
          <cell r="E406" t="str">
            <v>M</v>
          </cell>
          <cell r="F406" t="str">
            <v>N</v>
          </cell>
          <cell r="G406" t="str">
            <v>APKN</v>
          </cell>
          <cell r="H406" t="str">
            <v>No</v>
          </cell>
          <cell r="I406" t="str">
            <v>No</v>
          </cell>
          <cell r="J406" t="str">
            <v>No</v>
          </cell>
          <cell r="K406" t="str">
            <v>No</v>
          </cell>
          <cell r="L406" t="str">
            <v>12</v>
          </cell>
          <cell r="M406" t="str">
            <v>Compiegne</v>
          </cell>
          <cell r="N406" t="str">
            <v>No</v>
          </cell>
        </row>
        <row r="407">
          <cell r="A407">
            <v>152823</v>
          </cell>
          <cell r="B407" t="str">
            <v>Boro</v>
          </cell>
          <cell r="C407" t="str">
            <v>Fekete</v>
          </cell>
          <cell r="D407" t="str">
            <v>8KC</v>
          </cell>
          <cell r="E407" t="str">
            <v>F</v>
          </cell>
          <cell r="F407" t="str">
            <v>N</v>
          </cell>
          <cell r="G407" t="str">
            <v>WEEU</v>
          </cell>
          <cell r="H407" t="str">
            <v>No</v>
          </cell>
          <cell r="I407" t="str">
            <v>Yes</v>
          </cell>
          <cell r="J407" t="str">
            <v>No</v>
          </cell>
          <cell r="K407" t="str">
            <v>No</v>
          </cell>
          <cell r="L407" t="str">
            <v>8</v>
          </cell>
          <cell r="M407" t="str">
            <v>St. Julie</v>
          </cell>
          <cell r="N407" t="str">
            <v>No</v>
          </cell>
        </row>
        <row r="408">
          <cell r="A408">
            <v>151526</v>
          </cell>
          <cell r="B408" t="str">
            <v>Luke</v>
          </cell>
          <cell r="C408" t="str">
            <v>Fenwick</v>
          </cell>
          <cell r="D408" t="str">
            <v>11WE</v>
          </cell>
          <cell r="E408" t="str">
            <v>M</v>
          </cell>
          <cell r="F408" t="str">
            <v>N</v>
          </cell>
          <cell r="G408" t="str">
            <v>REFU</v>
          </cell>
          <cell r="H408" t="str">
            <v>No</v>
          </cell>
          <cell r="I408" t="str">
            <v>No</v>
          </cell>
          <cell r="J408" t="str">
            <v>No</v>
          </cell>
          <cell r="K408" t="str">
            <v>No</v>
          </cell>
          <cell r="L408" t="str">
            <v>11</v>
          </cell>
          <cell r="M408" t="str">
            <v>Compiegne</v>
          </cell>
          <cell r="N408" t="str">
            <v>No</v>
          </cell>
        </row>
        <row r="409">
          <cell r="A409">
            <v>152119</v>
          </cell>
          <cell r="B409" t="str">
            <v>Valentino</v>
          </cell>
          <cell r="C409" t="str">
            <v>Ferrari</v>
          </cell>
          <cell r="D409" t="str">
            <v>13TS</v>
          </cell>
          <cell r="E409" t="str">
            <v>M</v>
          </cell>
          <cell r="F409" t="str">
            <v>N</v>
          </cell>
          <cell r="G409" t="str">
            <v>MWAO</v>
          </cell>
          <cell r="H409" t="str">
            <v>No</v>
          </cell>
          <cell r="I409" t="str">
            <v>No</v>
          </cell>
          <cell r="J409" t="str">
            <v>No</v>
          </cell>
          <cell r="K409" t="str">
            <v>No</v>
          </cell>
          <cell r="L409" t="str">
            <v>13</v>
          </cell>
          <cell r="M409" t="str">
            <v>Picardy</v>
          </cell>
          <cell r="N409" t="str">
            <v>No</v>
          </cell>
        </row>
        <row r="410">
          <cell r="A410">
            <v>152120</v>
          </cell>
          <cell r="B410" t="str">
            <v>Daniel</v>
          </cell>
          <cell r="C410" t="str">
            <v>Fidler</v>
          </cell>
          <cell r="D410" t="str">
            <v>13SMC</v>
          </cell>
          <cell r="E410" t="str">
            <v>M</v>
          </cell>
          <cell r="F410" t="str">
            <v>N</v>
          </cell>
          <cell r="G410" t="str">
            <v>WBRI</v>
          </cell>
          <cell r="H410" t="str">
            <v>No</v>
          </cell>
          <cell r="I410" t="str">
            <v>No</v>
          </cell>
          <cell r="J410" t="str">
            <v>No</v>
          </cell>
          <cell r="K410" t="str">
            <v>No</v>
          </cell>
          <cell r="L410" t="str">
            <v>13</v>
          </cell>
          <cell r="M410" t="str">
            <v>Cuvilly</v>
          </cell>
          <cell r="N410" t="str">
            <v>No</v>
          </cell>
        </row>
        <row r="411">
          <cell r="A411">
            <v>152557</v>
          </cell>
          <cell r="B411" t="str">
            <v>Luca</v>
          </cell>
          <cell r="C411" t="str">
            <v>Fiore</v>
          </cell>
          <cell r="D411" t="str">
            <v>9KB</v>
          </cell>
          <cell r="E411" t="str">
            <v>M</v>
          </cell>
          <cell r="F411" t="str">
            <v>N</v>
          </cell>
          <cell r="G411" t="str">
            <v>MOTM</v>
          </cell>
          <cell r="H411" t="str">
            <v>No</v>
          </cell>
          <cell r="I411" t="str">
            <v>No</v>
          </cell>
          <cell r="J411" t="str">
            <v>No</v>
          </cell>
          <cell r="K411" t="str">
            <v>No</v>
          </cell>
          <cell r="L411" t="str">
            <v>9</v>
          </cell>
          <cell r="M411" t="str">
            <v>Cuvilly</v>
          </cell>
          <cell r="N411" t="str">
            <v>No</v>
          </cell>
        </row>
        <row r="412">
          <cell r="A412">
            <v>151561</v>
          </cell>
          <cell r="B412" t="str">
            <v>Sofia</v>
          </cell>
          <cell r="C412" t="str">
            <v>Fiore</v>
          </cell>
          <cell r="D412" t="str">
            <v>11WE</v>
          </cell>
          <cell r="E412" t="str">
            <v>F</v>
          </cell>
          <cell r="F412" t="str">
            <v>N</v>
          </cell>
          <cell r="G412" t="str">
            <v>MOTM</v>
          </cell>
          <cell r="H412" t="str">
            <v>No</v>
          </cell>
          <cell r="I412" t="str">
            <v>No</v>
          </cell>
          <cell r="J412" t="str">
            <v>No</v>
          </cell>
          <cell r="K412" t="str">
            <v>No</v>
          </cell>
          <cell r="L412" t="str">
            <v>11</v>
          </cell>
          <cell r="M412" t="str">
            <v>Compiegne</v>
          </cell>
          <cell r="N412" t="str">
            <v>No</v>
          </cell>
        </row>
        <row r="413">
          <cell r="A413">
            <v>151885</v>
          </cell>
          <cell r="B413" t="str">
            <v>Austin</v>
          </cell>
          <cell r="C413" t="str">
            <v>Fitzgerald</v>
          </cell>
          <cell r="D413" t="str">
            <v>10TD</v>
          </cell>
          <cell r="E413" t="str">
            <v>M</v>
          </cell>
          <cell r="F413" t="str">
            <v>N</v>
          </cell>
          <cell r="G413" t="str">
            <v>WBRI</v>
          </cell>
          <cell r="H413" t="str">
            <v>No</v>
          </cell>
          <cell r="I413" t="str">
            <v>No</v>
          </cell>
          <cell r="J413" t="str">
            <v>No</v>
          </cell>
          <cell r="K413" t="str">
            <v>No</v>
          </cell>
          <cell r="L413" t="str">
            <v>10</v>
          </cell>
          <cell r="M413" t="str">
            <v>Compiegne</v>
          </cell>
          <cell r="N413" t="str">
            <v>No</v>
          </cell>
        </row>
        <row r="414">
          <cell r="A414">
            <v>151631</v>
          </cell>
          <cell r="B414" t="str">
            <v>Olivia</v>
          </cell>
          <cell r="C414" t="str">
            <v>Fitzgerald</v>
          </cell>
          <cell r="D414" t="str">
            <v>11WE</v>
          </cell>
          <cell r="E414" t="str">
            <v>F</v>
          </cell>
          <cell r="F414" t="str">
            <v>N</v>
          </cell>
          <cell r="G414" t="str">
            <v>WBRI</v>
          </cell>
          <cell r="H414" t="str">
            <v>No</v>
          </cell>
          <cell r="I414" t="str">
            <v>No</v>
          </cell>
          <cell r="J414" t="str">
            <v>No</v>
          </cell>
          <cell r="K414" t="str">
            <v>No</v>
          </cell>
          <cell r="L414" t="str">
            <v>11</v>
          </cell>
          <cell r="M414" t="str">
            <v>Compiegne</v>
          </cell>
          <cell r="N414" t="str">
            <v>No</v>
          </cell>
        </row>
        <row r="415">
          <cell r="A415">
            <v>151863</v>
          </cell>
          <cell r="B415" t="str">
            <v>Finan</v>
          </cell>
          <cell r="C415" t="str">
            <v>Fitzpatrick</v>
          </cell>
          <cell r="D415" t="str">
            <v>10CM</v>
          </cell>
          <cell r="E415" t="str">
            <v>M</v>
          </cell>
          <cell r="F415" t="str">
            <v>N</v>
          </cell>
          <cell r="G415" t="str">
            <v>WBRI</v>
          </cell>
          <cell r="H415" t="str">
            <v>No</v>
          </cell>
          <cell r="I415" t="str">
            <v>No</v>
          </cell>
          <cell r="J415" t="str">
            <v>No</v>
          </cell>
          <cell r="K415" t="str">
            <v>No</v>
          </cell>
          <cell r="L415" t="str">
            <v>10</v>
          </cell>
          <cell r="M415" t="str">
            <v>Compiegne</v>
          </cell>
          <cell r="N415" t="str">
            <v>No</v>
          </cell>
        </row>
        <row r="416">
          <cell r="A416">
            <v>160191</v>
          </cell>
          <cell r="B416" t="str">
            <v>Qweeva</v>
          </cell>
          <cell r="C416" t="str">
            <v>Fitzpatrick</v>
          </cell>
          <cell r="D416" t="str">
            <v>7FS</v>
          </cell>
          <cell r="E416" t="str">
            <v>F</v>
          </cell>
          <cell r="F416" t="str">
            <v>N</v>
          </cell>
          <cell r="G416" t="str">
            <v>WBRI</v>
          </cell>
          <cell r="H416" t="str">
            <v>No</v>
          </cell>
          <cell r="I416" t="str">
            <v>No</v>
          </cell>
          <cell r="J416" t="str">
            <v>No</v>
          </cell>
          <cell r="K416" t="str">
            <v>No</v>
          </cell>
          <cell r="L416" t="str">
            <v>7</v>
          </cell>
          <cell r="M416" t="str">
            <v>Compiegne</v>
          </cell>
          <cell r="N416" t="str">
            <v>No</v>
          </cell>
        </row>
        <row r="417">
          <cell r="A417">
            <v>152530</v>
          </cell>
          <cell r="B417" t="str">
            <v>Millie</v>
          </cell>
          <cell r="C417" t="str">
            <v>Flannery</v>
          </cell>
          <cell r="D417" t="str">
            <v>9IC</v>
          </cell>
          <cell r="E417" t="str">
            <v>F</v>
          </cell>
          <cell r="F417" t="str">
            <v>N</v>
          </cell>
          <cell r="G417" t="str">
            <v>WBRI</v>
          </cell>
          <cell r="H417" t="str">
            <v>No</v>
          </cell>
          <cell r="I417" t="str">
            <v>No</v>
          </cell>
          <cell r="J417" t="str">
            <v>No</v>
          </cell>
          <cell r="K417" t="str">
            <v>No</v>
          </cell>
          <cell r="L417" t="str">
            <v>9</v>
          </cell>
          <cell r="M417" t="str">
            <v>Picardy</v>
          </cell>
          <cell r="N417" t="str">
            <v>No</v>
          </cell>
        </row>
        <row r="418">
          <cell r="A418">
            <v>160095</v>
          </cell>
          <cell r="B418" t="str">
            <v>Poppy</v>
          </cell>
          <cell r="C418" t="str">
            <v>Fletcher</v>
          </cell>
          <cell r="D418" t="str">
            <v>12ASA</v>
          </cell>
          <cell r="E418" t="str">
            <v>F</v>
          </cell>
          <cell r="F418" t="str">
            <v>N</v>
          </cell>
          <cell r="G418" t="str">
            <v>WBRI</v>
          </cell>
          <cell r="H418" t="str">
            <v>No</v>
          </cell>
          <cell r="I418" t="str">
            <v>No</v>
          </cell>
          <cell r="J418" t="str">
            <v>No</v>
          </cell>
          <cell r="K418" t="str">
            <v>No</v>
          </cell>
          <cell r="L418" t="str">
            <v>12</v>
          </cell>
          <cell r="M418" t="str">
            <v>Compiegne</v>
          </cell>
          <cell r="N418" t="str">
            <v>No</v>
          </cell>
        </row>
        <row r="419">
          <cell r="A419">
            <v>150776</v>
          </cell>
          <cell r="B419" t="str">
            <v>Amber</v>
          </cell>
          <cell r="C419" t="str">
            <v>FLINT</v>
          </cell>
          <cell r="D419" t="str">
            <v>11KBA</v>
          </cell>
          <cell r="E419" t="str">
            <v>F</v>
          </cell>
          <cell r="F419" t="str">
            <v>N</v>
          </cell>
          <cell r="G419" t="str">
            <v>WBRI</v>
          </cell>
          <cell r="H419" t="str">
            <v>No</v>
          </cell>
          <cell r="I419" t="str">
            <v>No</v>
          </cell>
          <cell r="J419" t="str">
            <v>No</v>
          </cell>
          <cell r="K419" t="str">
            <v>No</v>
          </cell>
          <cell r="L419" t="str">
            <v>11</v>
          </cell>
          <cell r="M419" t="str">
            <v>St. Julie</v>
          </cell>
          <cell r="N419" t="str">
            <v>No</v>
          </cell>
        </row>
        <row r="420">
          <cell r="A420">
            <v>152175</v>
          </cell>
          <cell r="B420" t="str">
            <v>Anna</v>
          </cell>
          <cell r="C420" t="str">
            <v>Flouris</v>
          </cell>
          <cell r="D420" t="str">
            <v>13LGI</v>
          </cell>
          <cell r="E420" t="str">
            <v>F</v>
          </cell>
          <cell r="G420" t="str">
            <v>WBRI</v>
          </cell>
          <cell r="H420" t="str">
            <v>No</v>
          </cell>
          <cell r="I420" t="str">
            <v>No</v>
          </cell>
          <cell r="J420" t="str">
            <v>No</v>
          </cell>
          <cell r="K420" t="str">
            <v>No</v>
          </cell>
          <cell r="L420" t="str">
            <v>13</v>
          </cell>
          <cell r="M420" t="str">
            <v>Cuvilly</v>
          </cell>
          <cell r="N420" t="str">
            <v>No</v>
          </cell>
        </row>
        <row r="421">
          <cell r="A421">
            <v>151613</v>
          </cell>
          <cell r="B421" t="str">
            <v>Eamonn</v>
          </cell>
          <cell r="C421" t="str">
            <v>Foley</v>
          </cell>
          <cell r="D421" t="str">
            <v>11SPI</v>
          </cell>
          <cell r="E421" t="str">
            <v>M</v>
          </cell>
          <cell r="F421" t="str">
            <v>N</v>
          </cell>
          <cell r="G421" t="str">
            <v>MWAO</v>
          </cell>
          <cell r="H421" t="str">
            <v>No</v>
          </cell>
          <cell r="I421" t="str">
            <v>No</v>
          </cell>
          <cell r="J421" t="str">
            <v>No</v>
          </cell>
          <cell r="K421" t="str">
            <v>No</v>
          </cell>
          <cell r="L421" t="str">
            <v>11</v>
          </cell>
          <cell r="M421" t="str">
            <v>St. Julie</v>
          </cell>
          <cell r="N421" t="str">
            <v>Yes</v>
          </cell>
        </row>
        <row r="422">
          <cell r="A422">
            <v>152554</v>
          </cell>
          <cell r="B422" t="str">
            <v>Maeve</v>
          </cell>
          <cell r="C422" t="str">
            <v>Foley</v>
          </cell>
          <cell r="D422" t="str">
            <v>9GN</v>
          </cell>
          <cell r="E422" t="str">
            <v>F</v>
          </cell>
          <cell r="F422" t="str">
            <v>N</v>
          </cell>
          <cell r="G422" t="str">
            <v>MOTM</v>
          </cell>
          <cell r="H422" t="str">
            <v>No</v>
          </cell>
          <cell r="I422" t="str">
            <v>No</v>
          </cell>
          <cell r="J422" t="str">
            <v>No</v>
          </cell>
          <cell r="K422" t="str">
            <v>No</v>
          </cell>
          <cell r="L422" t="str">
            <v>9</v>
          </cell>
          <cell r="M422" t="str">
            <v>Compiegne</v>
          </cell>
          <cell r="N422" t="str">
            <v>No</v>
          </cell>
        </row>
        <row r="423">
          <cell r="A423">
            <v>150597</v>
          </cell>
          <cell r="B423" t="str">
            <v>Rory</v>
          </cell>
          <cell r="C423" t="str">
            <v>Follin</v>
          </cell>
          <cell r="D423" t="str">
            <v>13HS</v>
          </cell>
          <cell r="E423" t="str">
            <v>M</v>
          </cell>
          <cell r="F423" t="str">
            <v>N</v>
          </cell>
          <cell r="G423" t="str">
            <v>WBRI</v>
          </cell>
          <cell r="H423" t="str">
            <v>No</v>
          </cell>
          <cell r="I423" t="str">
            <v>No</v>
          </cell>
          <cell r="J423" t="str">
            <v>No</v>
          </cell>
          <cell r="K423" t="str">
            <v>No</v>
          </cell>
          <cell r="L423" t="str">
            <v>13</v>
          </cell>
          <cell r="M423" t="str">
            <v>Cuvilly</v>
          </cell>
          <cell r="N423" t="str">
            <v>No</v>
          </cell>
        </row>
        <row r="424">
          <cell r="A424">
            <v>160192</v>
          </cell>
          <cell r="B424" t="str">
            <v>Geri</v>
          </cell>
          <cell r="C424" t="str">
            <v>Fontanelli</v>
          </cell>
          <cell r="D424" t="str">
            <v xml:space="preserve">7BPE </v>
          </cell>
          <cell r="E424" t="str">
            <v>M</v>
          </cell>
          <cell r="F424" t="str">
            <v>N</v>
          </cell>
          <cell r="G424" t="str">
            <v>WEUR</v>
          </cell>
          <cell r="H424" t="str">
            <v>No</v>
          </cell>
          <cell r="I424" t="str">
            <v>Yes</v>
          </cell>
          <cell r="J424" t="str">
            <v>No</v>
          </cell>
          <cell r="K424" t="str">
            <v>No</v>
          </cell>
          <cell r="L424" t="str">
            <v>7</v>
          </cell>
          <cell r="M424" t="str">
            <v>St. Julie</v>
          </cell>
          <cell r="N424" t="str">
            <v>No</v>
          </cell>
        </row>
        <row r="425">
          <cell r="A425">
            <v>152559</v>
          </cell>
          <cell r="B425" t="str">
            <v>Ethan</v>
          </cell>
          <cell r="C425" t="str">
            <v>Ford</v>
          </cell>
          <cell r="D425" t="str">
            <v>9MCO</v>
          </cell>
          <cell r="E425" t="str">
            <v>M</v>
          </cell>
          <cell r="F425" t="str">
            <v>N</v>
          </cell>
          <cell r="G425" t="str">
            <v>WBRI</v>
          </cell>
          <cell r="H425" t="str">
            <v>No</v>
          </cell>
          <cell r="I425" t="str">
            <v>No</v>
          </cell>
          <cell r="J425" t="str">
            <v>No</v>
          </cell>
          <cell r="K425" t="str">
            <v>No</v>
          </cell>
          <cell r="L425" t="str">
            <v>9</v>
          </cell>
          <cell r="M425" t="str">
            <v>Cuvilly</v>
          </cell>
          <cell r="N425" t="str">
            <v>Yes</v>
          </cell>
        </row>
        <row r="426">
          <cell r="A426">
            <v>150808</v>
          </cell>
          <cell r="B426" t="str">
            <v>Tamsin</v>
          </cell>
          <cell r="C426" t="str">
            <v>Ford</v>
          </cell>
          <cell r="D426" t="str">
            <v>12DHO</v>
          </cell>
          <cell r="E426" t="str">
            <v>F</v>
          </cell>
          <cell r="F426" t="str">
            <v>N</v>
          </cell>
          <cell r="G426" t="str">
            <v>WBRI</v>
          </cell>
          <cell r="H426" t="str">
            <v>No</v>
          </cell>
          <cell r="I426" t="str">
            <v>No</v>
          </cell>
          <cell r="J426" t="str">
            <v>No</v>
          </cell>
          <cell r="K426" t="str">
            <v>No</v>
          </cell>
          <cell r="L426" t="str">
            <v>12</v>
          </cell>
          <cell r="M426" t="str">
            <v>Cuvilly</v>
          </cell>
          <cell r="N426" t="str">
            <v>No</v>
          </cell>
        </row>
        <row r="427">
          <cell r="A427">
            <v>150967</v>
          </cell>
          <cell r="B427" t="str">
            <v>Laurie</v>
          </cell>
          <cell r="C427" t="str">
            <v>Forsythe</v>
          </cell>
          <cell r="D427" t="str">
            <v>12DHO</v>
          </cell>
          <cell r="E427" t="str">
            <v>F</v>
          </cell>
          <cell r="F427" t="str">
            <v>N</v>
          </cell>
          <cell r="G427" t="str">
            <v>WBRI</v>
          </cell>
          <cell r="H427" t="str">
            <v>No</v>
          </cell>
          <cell r="I427" t="str">
            <v>No</v>
          </cell>
          <cell r="J427" t="str">
            <v>No</v>
          </cell>
          <cell r="K427" t="str">
            <v>No</v>
          </cell>
          <cell r="L427" t="str">
            <v>12</v>
          </cell>
          <cell r="M427" t="str">
            <v>Picardy</v>
          </cell>
          <cell r="N427" t="str">
            <v>No</v>
          </cell>
        </row>
        <row r="428">
          <cell r="A428">
            <v>160193</v>
          </cell>
          <cell r="B428" t="str">
            <v>Ruaridh</v>
          </cell>
          <cell r="C428" t="str">
            <v>Forsythe</v>
          </cell>
          <cell r="D428" t="str">
            <v>7WD</v>
          </cell>
          <cell r="E428" t="str">
            <v>M</v>
          </cell>
          <cell r="F428" t="str">
            <v>K</v>
          </cell>
          <cell r="G428" t="str">
            <v>WBRI</v>
          </cell>
          <cell r="H428" t="str">
            <v>No</v>
          </cell>
          <cell r="I428" t="str">
            <v>No</v>
          </cell>
          <cell r="J428" t="str">
            <v>No</v>
          </cell>
          <cell r="K428" t="str">
            <v>No</v>
          </cell>
          <cell r="L428" t="str">
            <v>7</v>
          </cell>
          <cell r="M428" t="str">
            <v>Picardy</v>
          </cell>
          <cell r="N428" t="str">
            <v>No</v>
          </cell>
        </row>
        <row r="429">
          <cell r="A429">
            <v>152704</v>
          </cell>
          <cell r="B429" t="str">
            <v>Amy</v>
          </cell>
          <cell r="C429" t="str">
            <v>Foster</v>
          </cell>
          <cell r="D429" t="str">
            <v>9IC</v>
          </cell>
          <cell r="E429" t="str">
            <v>F</v>
          </cell>
          <cell r="F429" t="str">
            <v>N</v>
          </cell>
          <cell r="G429" t="str">
            <v>WBRI</v>
          </cell>
          <cell r="H429" t="str">
            <v>No</v>
          </cell>
          <cell r="I429" t="str">
            <v>No</v>
          </cell>
          <cell r="J429" t="str">
            <v>No</v>
          </cell>
          <cell r="K429" t="str">
            <v>No</v>
          </cell>
          <cell r="L429" t="str">
            <v>9</v>
          </cell>
          <cell r="M429" t="str">
            <v>Picardy</v>
          </cell>
          <cell r="N429" t="str">
            <v>No</v>
          </cell>
        </row>
        <row r="430">
          <cell r="A430">
            <v>151959</v>
          </cell>
          <cell r="B430" t="str">
            <v>Ruby</v>
          </cell>
          <cell r="C430" t="str">
            <v>Foster</v>
          </cell>
          <cell r="D430" t="str">
            <v>10CM</v>
          </cell>
          <cell r="E430" t="str">
            <v>F</v>
          </cell>
          <cell r="F430" t="str">
            <v>N</v>
          </cell>
          <cell r="G430" t="str">
            <v>WBRI</v>
          </cell>
          <cell r="H430" t="str">
            <v>No</v>
          </cell>
          <cell r="I430" t="str">
            <v>No</v>
          </cell>
          <cell r="J430" t="str">
            <v>No</v>
          </cell>
          <cell r="K430" t="str">
            <v>No</v>
          </cell>
          <cell r="L430" t="str">
            <v>10</v>
          </cell>
          <cell r="M430" t="str">
            <v>Compiegne</v>
          </cell>
          <cell r="N430" t="str">
            <v>No</v>
          </cell>
        </row>
        <row r="431">
          <cell r="A431">
            <v>160194</v>
          </cell>
          <cell r="B431" t="str">
            <v>Rian</v>
          </cell>
          <cell r="C431" t="str">
            <v>Foster</v>
          </cell>
          <cell r="D431" t="str">
            <v>7YP</v>
          </cell>
          <cell r="E431" t="str">
            <v>M</v>
          </cell>
          <cell r="F431" t="str">
            <v>N</v>
          </cell>
          <cell r="G431" t="str">
            <v>WBRI</v>
          </cell>
          <cell r="H431" t="str">
            <v>No</v>
          </cell>
          <cell r="I431" t="str">
            <v>No</v>
          </cell>
          <cell r="J431" t="str">
            <v>No</v>
          </cell>
          <cell r="K431" t="str">
            <v>No</v>
          </cell>
          <cell r="L431" t="str">
            <v>7</v>
          </cell>
          <cell r="M431" t="str">
            <v>Compiegne</v>
          </cell>
          <cell r="N431" t="str">
            <v>No</v>
          </cell>
        </row>
        <row r="432">
          <cell r="A432">
            <v>152653</v>
          </cell>
          <cell r="B432" t="str">
            <v>Mina</v>
          </cell>
          <cell r="C432" t="str">
            <v>Fowkes</v>
          </cell>
          <cell r="D432" t="str">
            <v>9MCO</v>
          </cell>
          <cell r="E432" t="str">
            <v>F</v>
          </cell>
          <cell r="F432" t="str">
            <v>N</v>
          </cell>
          <cell r="G432" t="str">
            <v>WBRI</v>
          </cell>
          <cell r="H432" t="str">
            <v>No</v>
          </cell>
          <cell r="I432" t="str">
            <v>Yes</v>
          </cell>
          <cell r="J432" t="str">
            <v>No</v>
          </cell>
          <cell r="K432" t="str">
            <v>No</v>
          </cell>
          <cell r="L432" t="str">
            <v>9</v>
          </cell>
          <cell r="M432" t="str">
            <v>Cuvilly</v>
          </cell>
          <cell r="N432" t="str">
            <v>No</v>
          </cell>
        </row>
        <row r="433">
          <cell r="A433">
            <v>151692</v>
          </cell>
          <cell r="B433" t="str">
            <v>Kieran</v>
          </cell>
          <cell r="C433" t="str">
            <v>Fox</v>
          </cell>
          <cell r="D433" t="str">
            <v>11ZI</v>
          </cell>
          <cell r="E433" t="str">
            <v>M</v>
          </cell>
          <cell r="F433" t="str">
            <v>N</v>
          </cell>
          <cell r="G433" t="str">
            <v>WBRI</v>
          </cell>
          <cell r="H433" t="str">
            <v>No</v>
          </cell>
          <cell r="I433" t="str">
            <v>No</v>
          </cell>
          <cell r="J433" t="str">
            <v>No</v>
          </cell>
          <cell r="K433" t="str">
            <v>No</v>
          </cell>
          <cell r="L433" t="str">
            <v>11</v>
          </cell>
          <cell r="M433" t="str">
            <v>St. Julie</v>
          </cell>
          <cell r="N433" t="str">
            <v>No</v>
          </cell>
        </row>
        <row r="434">
          <cell r="A434">
            <v>152825</v>
          </cell>
          <cell r="B434" t="str">
            <v>Lana</v>
          </cell>
          <cell r="C434" t="str">
            <v>Fox</v>
          </cell>
          <cell r="D434" t="str">
            <v>8TR</v>
          </cell>
          <cell r="E434" t="str">
            <v>F</v>
          </cell>
          <cell r="F434" t="str">
            <v>N</v>
          </cell>
          <cell r="G434" t="str">
            <v>WBRI</v>
          </cell>
          <cell r="H434" t="str">
            <v>No</v>
          </cell>
          <cell r="I434" t="str">
            <v>No</v>
          </cell>
          <cell r="J434" t="str">
            <v>No</v>
          </cell>
          <cell r="K434" t="str">
            <v>No</v>
          </cell>
          <cell r="L434" t="str">
            <v>8</v>
          </cell>
          <cell r="M434" t="str">
            <v>Compiegne</v>
          </cell>
          <cell r="N434" t="str">
            <v>No</v>
          </cell>
        </row>
        <row r="435">
          <cell r="A435">
            <v>151944</v>
          </cell>
          <cell r="B435" t="str">
            <v>Teigan</v>
          </cell>
          <cell r="C435" t="str">
            <v>Fox</v>
          </cell>
          <cell r="D435" t="str">
            <v>10TD</v>
          </cell>
          <cell r="E435" t="str">
            <v>F</v>
          </cell>
          <cell r="F435" t="str">
            <v>N</v>
          </cell>
          <cell r="G435" t="str">
            <v>WBRI</v>
          </cell>
          <cell r="H435" t="str">
            <v>Yes</v>
          </cell>
          <cell r="I435" t="str">
            <v>No</v>
          </cell>
          <cell r="J435" t="str">
            <v>Yes</v>
          </cell>
          <cell r="K435" t="str">
            <v>No</v>
          </cell>
          <cell r="L435" t="str">
            <v>10</v>
          </cell>
          <cell r="M435" t="str">
            <v>Compiegne</v>
          </cell>
          <cell r="N435" t="str">
            <v>No</v>
          </cell>
        </row>
        <row r="436">
          <cell r="A436">
            <v>160016</v>
          </cell>
          <cell r="B436" t="str">
            <v>Jack</v>
          </cell>
          <cell r="C436" t="str">
            <v>Fox</v>
          </cell>
          <cell r="D436" t="str">
            <v>13MPI</v>
          </cell>
          <cell r="E436" t="str">
            <v>M</v>
          </cell>
          <cell r="F436" t="str">
            <v>N</v>
          </cell>
          <cell r="G436" t="str">
            <v>WBRI</v>
          </cell>
          <cell r="H436" t="str">
            <v>No</v>
          </cell>
          <cell r="I436" t="str">
            <v>No</v>
          </cell>
          <cell r="J436" t="str">
            <v>No</v>
          </cell>
          <cell r="K436" t="str">
            <v>No</v>
          </cell>
          <cell r="L436" t="str">
            <v>13</v>
          </cell>
          <cell r="M436" t="str">
            <v>Cuvilly</v>
          </cell>
          <cell r="N436" t="str">
            <v>No</v>
          </cell>
        </row>
        <row r="437">
          <cell r="A437">
            <v>151765</v>
          </cell>
          <cell r="B437" t="str">
            <v>Danae</v>
          </cell>
          <cell r="C437" t="str">
            <v>Francis</v>
          </cell>
          <cell r="D437" t="str">
            <v>10CM</v>
          </cell>
          <cell r="E437" t="str">
            <v>F</v>
          </cell>
          <cell r="F437" t="str">
            <v>E</v>
          </cell>
          <cell r="G437" t="str">
            <v>WBRI</v>
          </cell>
          <cell r="H437" t="str">
            <v>No</v>
          </cell>
          <cell r="I437" t="str">
            <v>No</v>
          </cell>
          <cell r="J437" t="str">
            <v>No</v>
          </cell>
          <cell r="K437" t="str">
            <v>No</v>
          </cell>
          <cell r="L437" t="str">
            <v>10</v>
          </cell>
          <cell r="M437" t="str">
            <v>Compiegne</v>
          </cell>
          <cell r="N437" t="str">
            <v>No</v>
          </cell>
        </row>
        <row r="438">
          <cell r="A438">
            <v>150881</v>
          </cell>
          <cell r="B438" t="str">
            <v>Susanna</v>
          </cell>
          <cell r="C438" t="str">
            <v>Francis</v>
          </cell>
          <cell r="D438" t="str">
            <v>12DHO</v>
          </cell>
          <cell r="E438" t="str">
            <v>F</v>
          </cell>
          <cell r="F438" t="str">
            <v>N</v>
          </cell>
          <cell r="G438" t="str">
            <v>AIND</v>
          </cell>
          <cell r="H438" t="str">
            <v>No</v>
          </cell>
          <cell r="I438" t="str">
            <v>No</v>
          </cell>
          <cell r="J438" t="str">
            <v>No</v>
          </cell>
          <cell r="K438" t="str">
            <v>No</v>
          </cell>
          <cell r="L438" t="str">
            <v>12</v>
          </cell>
          <cell r="M438" t="str">
            <v>St. Julie</v>
          </cell>
          <cell r="N438" t="str">
            <v>No</v>
          </cell>
        </row>
        <row r="439">
          <cell r="A439">
            <v>160011</v>
          </cell>
          <cell r="B439" t="str">
            <v>Oscar</v>
          </cell>
          <cell r="C439" t="str">
            <v>Frawley</v>
          </cell>
          <cell r="D439" t="str">
            <v>8MH</v>
          </cell>
          <cell r="E439" t="str">
            <v>M</v>
          </cell>
          <cell r="F439" t="str">
            <v>E</v>
          </cell>
          <cell r="G439" t="str">
            <v>WBRI</v>
          </cell>
          <cell r="H439" t="str">
            <v>Yes</v>
          </cell>
          <cell r="I439" t="str">
            <v>No</v>
          </cell>
          <cell r="J439" t="str">
            <v>Yes</v>
          </cell>
          <cell r="K439" t="str">
            <v>No</v>
          </cell>
          <cell r="L439" t="str">
            <v>8</v>
          </cell>
          <cell r="M439" t="str">
            <v>Cuvilly</v>
          </cell>
          <cell r="N439" t="str">
            <v>No</v>
          </cell>
        </row>
        <row r="440">
          <cell r="A440">
            <v>152548</v>
          </cell>
          <cell r="B440" t="str">
            <v>Maureen</v>
          </cell>
          <cell r="C440" t="str">
            <v>Frebo</v>
          </cell>
          <cell r="D440" t="str">
            <v>9JQ</v>
          </cell>
          <cell r="E440" t="str">
            <v>F</v>
          </cell>
          <cell r="F440" t="str">
            <v>N</v>
          </cell>
          <cell r="G440" t="str">
            <v>BAOF</v>
          </cell>
          <cell r="H440" t="str">
            <v>No</v>
          </cell>
          <cell r="I440" t="str">
            <v>No</v>
          </cell>
          <cell r="J440" t="str">
            <v>No</v>
          </cell>
          <cell r="K440" t="str">
            <v>No</v>
          </cell>
          <cell r="L440" t="str">
            <v>9</v>
          </cell>
          <cell r="M440" t="str">
            <v>St. Julie</v>
          </cell>
          <cell r="N440" t="str">
            <v>No</v>
          </cell>
        </row>
        <row r="441">
          <cell r="A441">
            <v>152864</v>
          </cell>
          <cell r="B441" t="str">
            <v>Edward</v>
          </cell>
          <cell r="C441" t="str">
            <v>Freeman</v>
          </cell>
          <cell r="D441" t="str">
            <v>8TR</v>
          </cell>
          <cell r="E441" t="str">
            <v>M</v>
          </cell>
          <cell r="F441" t="str">
            <v>N</v>
          </cell>
          <cell r="G441" t="str">
            <v>WBRI</v>
          </cell>
          <cell r="H441" t="str">
            <v>No</v>
          </cell>
          <cell r="I441" t="str">
            <v>No</v>
          </cell>
          <cell r="J441" t="str">
            <v>No</v>
          </cell>
          <cell r="K441" t="str">
            <v>No</v>
          </cell>
          <cell r="L441" t="str">
            <v>8</v>
          </cell>
          <cell r="M441" t="str">
            <v>Compiegne</v>
          </cell>
          <cell r="N441" t="str">
            <v>No</v>
          </cell>
        </row>
        <row r="442">
          <cell r="A442">
            <v>152202</v>
          </cell>
          <cell r="B442" t="str">
            <v>Abigail</v>
          </cell>
          <cell r="C442" t="str">
            <v>Frempong</v>
          </cell>
          <cell r="D442" t="str">
            <v>13PLE</v>
          </cell>
          <cell r="E442" t="str">
            <v>F</v>
          </cell>
          <cell r="F442" t="str">
            <v>E</v>
          </cell>
          <cell r="G442" t="str">
            <v>BAOF</v>
          </cell>
          <cell r="H442" t="str">
            <v>No</v>
          </cell>
          <cell r="I442" t="str">
            <v>No</v>
          </cell>
          <cell r="J442" t="str">
            <v>No</v>
          </cell>
          <cell r="K442" t="str">
            <v>No</v>
          </cell>
          <cell r="L442" t="str">
            <v>13</v>
          </cell>
          <cell r="M442" t="str">
            <v>St. Julie</v>
          </cell>
          <cell r="N442" t="str">
            <v>No</v>
          </cell>
        </row>
        <row r="443">
          <cell r="A443">
            <v>152683</v>
          </cell>
          <cell r="B443" t="str">
            <v>Owen</v>
          </cell>
          <cell r="C443" t="str">
            <v>Frost</v>
          </cell>
          <cell r="D443" t="str">
            <v>9MCO</v>
          </cell>
          <cell r="E443" t="str">
            <v>M</v>
          </cell>
          <cell r="F443" t="str">
            <v>N</v>
          </cell>
          <cell r="G443" t="str">
            <v>WBRI</v>
          </cell>
          <cell r="H443" t="str">
            <v>Yes</v>
          </cell>
          <cell r="I443" t="str">
            <v>No</v>
          </cell>
          <cell r="J443" t="str">
            <v>Yes</v>
          </cell>
          <cell r="K443" t="str">
            <v>No</v>
          </cell>
          <cell r="L443" t="str">
            <v>9</v>
          </cell>
          <cell r="M443" t="str">
            <v>Cuvilly</v>
          </cell>
          <cell r="N443" t="str">
            <v>Yes</v>
          </cell>
        </row>
        <row r="444">
          <cell r="A444">
            <v>152773</v>
          </cell>
          <cell r="B444" t="str">
            <v>Isaque</v>
          </cell>
          <cell r="C444" t="str">
            <v>Fuganti</v>
          </cell>
          <cell r="D444" t="str">
            <v>8AR</v>
          </cell>
          <cell r="E444" t="str">
            <v>M</v>
          </cell>
          <cell r="F444" t="str">
            <v>N</v>
          </cell>
          <cell r="G444" t="str">
            <v>WOTW</v>
          </cell>
          <cell r="H444" t="str">
            <v>Yes</v>
          </cell>
          <cell r="I444" t="str">
            <v>Yes</v>
          </cell>
          <cell r="J444" t="str">
            <v>Yes</v>
          </cell>
          <cell r="K444" t="str">
            <v>No</v>
          </cell>
          <cell r="L444" t="str">
            <v>8</v>
          </cell>
          <cell r="M444" t="str">
            <v>St. Julie</v>
          </cell>
          <cell r="N444" t="str">
            <v>No</v>
          </cell>
        </row>
        <row r="445">
          <cell r="A445">
            <v>151622</v>
          </cell>
          <cell r="B445" t="str">
            <v>Veronica</v>
          </cell>
          <cell r="C445" t="str">
            <v>Fuganti</v>
          </cell>
          <cell r="D445" t="str">
            <v>11SDA</v>
          </cell>
          <cell r="E445" t="str">
            <v>F</v>
          </cell>
          <cell r="F445" t="str">
            <v>N</v>
          </cell>
          <cell r="G445" t="str">
            <v>WOTW</v>
          </cell>
          <cell r="H445" t="str">
            <v>Yes</v>
          </cell>
          <cell r="I445" t="str">
            <v>Yes</v>
          </cell>
          <cell r="J445" t="str">
            <v>Yes</v>
          </cell>
          <cell r="K445" t="str">
            <v>No</v>
          </cell>
          <cell r="L445" t="str">
            <v>11</v>
          </cell>
          <cell r="M445" t="str">
            <v>Cuvilly</v>
          </cell>
          <cell r="N445" t="str">
            <v>No</v>
          </cell>
        </row>
        <row r="446">
          <cell r="A446">
            <v>151781</v>
          </cell>
          <cell r="B446" t="str">
            <v>Anthony</v>
          </cell>
          <cell r="C446" t="str">
            <v>Fynn</v>
          </cell>
          <cell r="D446" t="str">
            <v>10ES</v>
          </cell>
          <cell r="E446" t="str">
            <v>M</v>
          </cell>
          <cell r="F446" t="str">
            <v>N</v>
          </cell>
          <cell r="G446" t="str">
            <v>BAOF</v>
          </cell>
          <cell r="H446" t="str">
            <v>No</v>
          </cell>
          <cell r="I446" t="str">
            <v>No</v>
          </cell>
          <cell r="J446" t="str">
            <v>Yes</v>
          </cell>
          <cell r="K446" t="str">
            <v>No</v>
          </cell>
          <cell r="L446" t="str">
            <v>10</v>
          </cell>
          <cell r="M446" t="str">
            <v>Cuvilly</v>
          </cell>
          <cell r="N446" t="str">
            <v>No</v>
          </cell>
        </row>
        <row r="447">
          <cell r="A447">
            <v>151623</v>
          </cell>
          <cell r="B447" t="str">
            <v>Francis</v>
          </cell>
          <cell r="C447" t="str">
            <v>Fynn</v>
          </cell>
          <cell r="D447" t="str">
            <v>11SK</v>
          </cell>
          <cell r="E447" t="str">
            <v>M</v>
          </cell>
          <cell r="F447" t="str">
            <v>N</v>
          </cell>
          <cell r="G447" t="str">
            <v>BAOF</v>
          </cell>
          <cell r="H447" t="str">
            <v>No</v>
          </cell>
          <cell r="I447" t="str">
            <v>No</v>
          </cell>
          <cell r="J447" t="str">
            <v>Yes</v>
          </cell>
          <cell r="K447" t="str">
            <v>No</v>
          </cell>
          <cell r="L447" t="str">
            <v>11</v>
          </cell>
          <cell r="M447" t="str">
            <v>Compiegne</v>
          </cell>
          <cell r="N447" t="str">
            <v>No</v>
          </cell>
        </row>
        <row r="448">
          <cell r="A448">
            <v>152792</v>
          </cell>
          <cell r="B448" t="str">
            <v>Amani</v>
          </cell>
          <cell r="C448" t="str">
            <v>Gachia</v>
          </cell>
          <cell r="D448" t="str">
            <v>8AB</v>
          </cell>
          <cell r="E448" t="str">
            <v>F</v>
          </cell>
          <cell r="F448" t="str">
            <v>N</v>
          </cell>
          <cell r="G448" t="str">
            <v>BAOF</v>
          </cell>
          <cell r="H448" t="str">
            <v>No</v>
          </cell>
          <cell r="I448" t="str">
            <v>Yes</v>
          </cell>
          <cell r="J448" t="str">
            <v>No</v>
          </cell>
          <cell r="K448" t="str">
            <v>No</v>
          </cell>
          <cell r="L448" t="str">
            <v>8</v>
          </cell>
          <cell r="M448" t="str">
            <v>Compiegne</v>
          </cell>
          <cell r="N448" t="str">
            <v>No</v>
          </cell>
        </row>
        <row r="449">
          <cell r="A449">
            <v>151616</v>
          </cell>
          <cell r="B449" t="str">
            <v>Joel</v>
          </cell>
          <cell r="C449" t="str">
            <v>Gachia</v>
          </cell>
          <cell r="D449" t="str">
            <v>11SK</v>
          </cell>
          <cell r="E449" t="str">
            <v>M</v>
          </cell>
          <cell r="F449" t="str">
            <v>N</v>
          </cell>
          <cell r="G449" t="str">
            <v>BAOF</v>
          </cell>
          <cell r="H449" t="str">
            <v>No</v>
          </cell>
          <cell r="I449" t="str">
            <v>Yes</v>
          </cell>
          <cell r="J449" t="str">
            <v>No</v>
          </cell>
          <cell r="K449" t="str">
            <v>No</v>
          </cell>
          <cell r="L449" t="str">
            <v>11</v>
          </cell>
          <cell r="M449" t="str">
            <v>Compiegne</v>
          </cell>
          <cell r="N449" t="str">
            <v>No</v>
          </cell>
        </row>
        <row r="450">
          <cell r="A450">
            <v>150448</v>
          </cell>
          <cell r="B450" t="str">
            <v>Paula</v>
          </cell>
          <cell r="C450" t="str">
            <v>Galarraga</v>
          </cell>
          <cell r="D450" t="str">
            <v>13SDR</v>
          </cell>
          <cell r="E450" t="str">
            <v>F</v>
          </cell>
          <cell r="F450" t="str">
            <v>N</v>
          </cell>
          <cell r="G450" t="str">
            <v>WOTW</v>
          </cell>
          <cell r="H450" t="str">
            <v>No</v>
          </cell>
          <cell r="I450" t="str">
            <v>Yes</v>
          </cell>
          <cell r="J450" t="str">
            <v>No</v>
          </cell>
          <cell r="K450" t="str">
            <v>No</v>
          </cell>
          <cell r="L450" t="str">
            <v>13</v>
          </cell>
          <cell r="M450" t="str">
            <v>Cuvilly</v>
          </cell>
          <cell r="N450" t="str">
            <v>No</v>
          </cell>
        </row>
        <row r="451">
          <cell r="A451">
            <v>160195</v>
          </cell>
          <cell r="B451" t="str">
            <v>Joseph</v>
          </cell>
          <cell r="C451" t="str">
            <v>Galligan</v>
          </cell>
          <cell r="D451" t="str">
            <v>7ET</v>
          </cell>
          <cell r="E451" t="str">
            <v>M</v>
          </cell>
          <cell r="F451" t="str">
            <v>N</v>
          </cell>
          <cell r="G451" t="str">
            <v>WBRI</v>
          </cell>
          <cell r="H451" t="str">
            <v>No</v>
          </cell>
          <cell r="I451" t="str">
            <v>No</v>
          </cell>
          <cell r="J451" t="str">
            <v>No</v>
          </cell>
          <cell r="K451" t="str">
            <v>No</v>
          </cell>
          <cell r="L451" t="str">
            <v>7</v>
          </cell>
          <cell r="M451" t="str">
            <v>Cuvilly</v>
          </cell>
          <cell r="N451" t="str">
            <v>No</v>
          </cell>
        </row>
        <row r="452">
          <cell r="A452">
            <v>160196</v>
          </cell>
          <cell r="B452" t="str">
            <v>Ivy</v>
          </cell>
          <cell r="C452" t="str">
            <v>Gao</v>
          </cell>
          <cell r="D452" t="str">
            <v>7FS</v>
          </cell>
          <cell r="E452" t="str">
            <v>F</v>
          </cell>
          <cell r="F452" t="str">
            <v>N</v>
          </cell>
          <cell r="G452" t="str">
            <v>CHNE</v>
          </cell>
          <cell r="H452" t="str">
            <v>No</v>
          </cell>
          <cell r="I452" t="str">
            <v>Yes</v>
          </cell>
          <cell r="J452" t="str">
            <v>No</v>
          </cell>
          <cell r="K452" t="str">
            <v>No</v>
          </cell>
          <cell r="L452" t="str">
            <v>7</v>
          </cell>
          <cell r="M452" t="str">
            <v>Compiegne</v>
          </cell>
          <cell r="N452" t="str">
            <v>No</v>
          </cell>
        </row>
        <row r="453">
          <cell r="A453">
            <v>150842</v>
          </cell>
          <cell r="B453" t="str">
            <v>Alexandra</v>
          </cell>
          <cell r="C453" t="str">
            <v>Garnett</v>
          </cell>
          <cell r="D453" t="str">
            <v>12DHO</v>
          </cell>
          <cell r="E453" t="str">
            <v>F</v>
          </cell>
          <cell r="F453" t="str">
            <v>N</v>
          </cell>
          <cell r="G453" t="str">
            <v>WBRI</v>
          </cell>
          <cell r="H453" t="str">
            <v>No</v>
          </cell>
          <cell r="I453" t="str">
            <v>No</v>
          </cell>
          <cell r="J453" t="str">
            <v>No</v>
          </cell>
          <cell r="K453" t="str">
            <v>No</v>
          </cell>
          <cell r="L453" t="str">
            <v>12</v>
          </cell>
          <cell r="M453" t="str">
            <v>St. Julie</v>
          </cell>
          <cell r="N453" t="str">
            <v>No</v>
          </cell>
        </row>
        <row r="454">
          <cell r="A454">
            <v>151560</v>
          </cell>
          <cell r="B454" t="str">
            <v>Frida</v>
          </cell>
          <cell r="C454" t="str">
            <v>Garnica-Uruchurtu</v>
          </cell>
          <cell r="D454" t="str">
            <v>11SK</v>
          </cell>
          <cell r="E454" t="str">
            <v>F</v>
          </cell>
          <cell r="F454" t="str">
            <v>N</v>
          </cell>
          <cell r="G454" t="str">
            <v>WOTW</v>
          </cell>
          <cell r="H454" t="str">
            <v>No</v>
          </cell>
          <cell r="I454" t="str">
            <v>No</v>
          </cell>
          <cell r="J454" t="str">
            <v>No</v>
          </cell>
          <cell r="K454" t="str">
            <v>No</v>
          </cell>
          <cell r="L454" t="str">
            <v>11</v>
          </cell>
          <cell r="M454" t="str">
            <v>Compiegne</v>
          </cell>
          <cell r="N454" t="str">
            <v>No</v>
          </cell>
        </row>
        <row r="455">
          <cell r="A455">
            <v>160116</v>
          </cell>
          <cell r="B455" t="str">
            <v>Nela</v>
          </cell>
          <cell r="C455" t="str">
            <v>Gashi</v>
          </cell>
          <cell r="D455" t="str">
            <v>12JN</v>
          </cell>
          <cell r="E455" t="str">
            <v>F</v>
          </cell>
          <cell r="F455" t="str">
            <v>N</v>
          </cell>
          <cell r="G455" t="str">
            <v>WALB</v>
          </cell>
          <cell r="H455" t="str">
            <v>No</v>
          </cell>
          <cell r="I455" t="str">
            <v>No</v>
          </cell>
          <cell r="J455" t="str">
            <v>No</v>
          </cell>
          <cell r="K455" t="str">
            <v>No</v>
          </cell>
          <cell r="L455" t="str">
            <v>12</v>
          </cell>
          <cell r="M455" t="str">
            <v>Cuvilly</v>
          </cell>
          <cell r="N455" t="str">
            <v>No</v>
          </cell>
        </row>
        <row r="456">
          <cell r="A456">
            <v>152722</v>
          </cell>
          <cell r="B456" t="str">
            <v>Lucia</v>
          </cell>
          <cell r="C456" t="str">
            <v>Gaudo Rodriguez</v>
          </cell>
          <cell r="D456" t="str">
            <v>13SMC</v>
          </cell>
          <cell r="E456" t="str">
            <v>F</v>
          </cell>
          <cell r="G456" t="str">
            <v>WOTW</v>
          </cell>
          <cell r="H456" t="str">
            <v>No</v>
          </cell>
          <cell r="I456" t="str">
            <v>Yes</v>
          </cell>
          <cell r="J456" t="str">
            <v>No</v>
          </cell>
          <cell r="K456" t="str">
            <v>No</v>
          </cell>
          <cell r="L456" t="str">
            <v>13</v>
          </cell>
          <cell r="M456" t="str">
            <v>Picardy</v>
          </cell>
          <cell r="N456" t="str">
            <v>No</v>
          </cell>
        </row>
        <row r="457">
          <cell r="A457">
            <v>152656</v>
          </cell>
          <cell r="B457" t="str">
            <v>Sarah</v>
          </cell>
          <cell r="C457" t="str">
            <v>Gaw</v>
          </cell>
          <cell r="D457" t="str">
            <v>9IC</v>
          </cell>
          <cell r="E457" t="str">
            <v>F</v>
          </cell>
          <cell r="F457" t="str">
            <v>N</v>
          </cell>
          <cell r="G457" t="str">
            <v>OOEG</v>
          </cell>
          <cell r="H457" t="str">
            <v>No</v>
          </cell>
          <cell r="I457" t="str">
            <v>Yes</v>
          </cell>
          <cell r="J457" t="str">
            <v>No</v>
          </cell>
          <cell r="K457" t="str">
            <v>No</v>
          </cell>
          <cell r="L457" t="str">
            <v>9</v>
          </cell>
          <cell r="M457" t="str">
            <v>Picardy</v>
          </cell>
          <cell r="N457" t="str">
            <v>No</v>
          </cell>
        </row>
        <row r="458">
          <cell r="A458">
            <v>152524</v>
          </cell>
          <cell r="B458" t="str">
            <v>Edward</v>
          </cell>
          <cell r="C458" t="str">
            <v>Gaynord</v>
          </cell>
          <cell r="D458" t="str">
            <v>9MCO</v>
          </cell>
          <cell r="E458" t="str">
            <v>M</v>
          </cell>
          <cell r="F458" t="str">
            <v>N</v>
          </cell>
          <cell r="G458" t="str">
            <v>WBRI</v>
          </cell>
          <cell r="H458" t="str">
            <v>No</v>
          </cell>
          <cell r="I458" t="str">
            <v>No</v>
          </cell>
          <cell r="J458" t="str">
            <v>No</v>
          </cell>
          <cell r="K458" t="str">
            <v>No</v>
          </cell>
          <cell r="L458" t="str">
            <v>9</v>
          </cell>
          <cell r="M458" t="str">
            <v>Cuvilly</v>
          </cell>
          <cell r="N458" t="str">
            <v>No</v>
          </cell>
        </row>
        <row r="459">
          <cell r="A459">
            <v>152585</v>
          </cell>
          <cell r="B459" t="str">
            <v>Msgna</v>
          </cell>
          <cell r="C459" t="str">
            <v>Gebrhiwot</v>
          </cell>
          <cell r="D459" t="str">
            <v>9MCO</v>
          </cell>
          <cell r="E459" t="str">
            <v>M</v>
          </cell>
          <cell r="G459" t="str">
            <v>BAOF</v>
          </cell>
          <cell r="H459" t="str">
            <v>Yes</v>
          </cell>
          <cell r="I459" t="str">
            <v>Yes</v>
          </cell>
          <cell r="J459" t="str">
            <v>Yes</v>
          </cell>
          <cell r="K459" t="str">
            <v>No</v>
          </cell>
          <cell r="L459" t="str">
            <v>9</v>
          </cell>
          <cell r="M459" t="str">
            <v>Cuvilly</v>
          </cell>
          <cell r="N459" t="str">
            <v>No</v>
          </cell>
        </row>
        <row r="460">
          <cell r="A460">
            <v>152905</v>
          </cell>
          <cell r="B460" t="str">
            <v>Ariana</v>
          </cell>
          <cell r="C460" t="str">
            <v>Geci</v>
          </cell>
          <cell r="D460" t="str">
            <v>8MH</v>
          </cell>
          <cell r="E460" t="str">
            <v>F</v>
          </cell>
          <cell r="F460" t="str">
            <v>N</v>
          </cell>
          <cell r="G460" t="str">
            <v>WBRI</v>
          </cell>
          <cell r="H460" t="str">
            <v>Yes</v>
          </cell>
          <cell r="I460" t="str">
            <v>No</v>
          </cell>
          <cell r="J460" t="str">
            <v>Yes</v>
          </cell>
          <cell r="K460" t="str">
            <v>No</v>
          </cell>
          <cell r="L460" t="str">
            <v>8</v>
          </cell>
          <cell r="M460" t="str">
            <v>Cuvilly</v>
          </cell>
          <cell r="N460" t="str">
            <v>No</v>
          </cell>
        </row>
        <row r="461">
          <cell r="A461">
            <v>150535</v>
          </cell>
          <cell r="B461" t="str">
            <v>Jake</v>
          </cell>
          <cell r="C461" t="str">
            <v>Geci</v>
          </cell>
          <cell r="D461" t="str">
            <v>13SMC</v>
          </cell>
          <cell r="E461" t="str">
            <v>M</v>
          </cell>
          <cell r="F461" t="str">
            <v>N</v>
          </cell>
          <cell r="G461" t="str">
            <v>WBRI</v>
          </cell>
          <cell r="H461" t="str">
            <v>No</v>
          </cell>
          <cell r="I461" t="str">
            <v>No</v>
          </cell>
          <cell r="J461" t="str">
            <v>No</v>
          </cell>
          <cell r="K461" t="str">
            <v>No</v>
          </cell>
          <cell r="L461" t="str">
            <v>13</v>
          </cell>
          <cell r="M461" t="str">
            <v>St. Julie</v>
          </cell>
          <cell r="N461" t="str">
            <v>No</v>
          </cell>
        </row>
        <row r="462">
          <cell r="A462">
            <v>151551</v>
          </cell>
          <cell r="B462" t="str">
            <v>Oliver</v>
          </cell>
          <cell r="C462" t="str">
            <v>Geci</v>
          </cell>
          <cell r="D462" t="str">
            <v>11WE</v>
          </cell>
          <cell r="E462" t="str">
            <v>M</v>
          </cell>
          <cell r="F462" t="str">
            <v>N</v>
          </cell>
          <cell r="G462" t="str">
            <v>WBRI</v>
          </cell>
          <cell r="H462" t="str">
            <v>Yes</v>
          </cell>
          <cell r="I462" t="str">
            <v>No</v>
          </cell>
          <cell r="J462" t="str">
            <v>Yes</v>
          </cell>
          <cell r="K462" t="str">
            <v>No</v>
          </cell>
          <cell r="L462" t="str">
            <v>11</v>
          </cell>
          <cell r="M462" t="str">
            <v>Picardy</v>
          </cell>
          <cell r="N462" t="str">
            <v>No</v>
          </cell>
        </row>
        <row r="463">
          <cell r="A463">
            <v>152925</v>
          </cell>
          <cell r="B463" t="str">
            <v>Sammy</v>
          </cell>
          <cell r="C463" t="str">
            <v>Gee</v>
          </cell>
          <cell r="D463" t="str">
            <v>8AR</v>
          </cell>
          <cell r="E463" t="str">
            <v>M</v>
          </cell>
          <cell r="F463" t="str">
            <v>K</v>
          </cell>
          <cell r="G463" t="str">
            <v>WBRI</v>
          </cell>
          <cell r="H463" t="str">
            <v>No</v>
          </cell>
          <cell r="I463" t="str">
            <v>No</v>
          </cell>
          <cell r="J463" t="str">
            <v>No</v>
          </cell>
          <cell r="K463" t="str">
            <v>No</v>
          </cell>
          <cell r="L463" t="str">
            <v>8</v>
          </cell>
          <cell r="M463" t="str">
            <v>St. Julie</v>
          </cell>
          <cell r="N463" t="str">
            <v>No</v>
          </cell>
        </row>
        <row r="464">
          <cell r="A464">
            <v>152594</v>
          </cell>
          <cell r="B464" t="str">
            <v>Hannah</v>
          </cell>
          <cell r="C464" t="str">
            <v>George</v>
          </cell>
          <cell r="D464" t="str">
            <v>9MCO</v>
          </cell>
          <cell r="E464" t="str">
            <v>F</v>
          </cell>
          <cell r="F464" t="str">
            <v>N</v>
          </cell>
          <cell r="G464" t="str">
            <v>AIND</v>
          </cell>
          <cell r="H464" t="str">
            <v>No</v>
          </cell>
          <cell r="I464" t="str">
            <v>No</v>
          </cell>
          <cell r="J464" t="str">
            <v>No</v>
          </cell>
          <cell r="K464" t="str">
            <v>No</v>
          </cell>
          <cell r="L464" t="str">
            <v>9</v>
          </cell>
          <cell r="M464" t="str">
            <v>Cuvilly</v>
          </cell>
          <cell r="N464" t="str">
            <v>No</v>
          </cell>
        </row>
        <row r="465">
          <cell r="A465">
            <v>160197</v>
          </cell>
          <cell r="B465" t="str">
            <v>Holly</v>
          </cell>
          <cell r="C465" t="str">
            <v>George</v>
          </cell>
          <cell r="D465" t="str">
            <v>7YP</v>
          </cell>
          <cell r="E465" t="str">
            <v>F</v>
          </cell>
          <cell r="F465" t="str">
            <v>N</v>
          </cell>
          <cell r="G465" t="str">
            <v>AIND</v>
          </cell>
          <cell r="H465" t="str">
            <v>No</v>
          </cell>
          <cell r="I465" t="str">
            <v>No</v>
          </cell>
          <cell r="J465" t="str">
            <v>No</v>
          </cell>
          <cell r="K465" t="str">
            <v>No</v>
          </cell>
          <cell r="L465" t="str">
            <v>7</v>
          </cell>
          <cell r="M465" t="str">
            <v>Compiegne</v>
          </cell>
          <cell r="N465" t="str">
            <v>No</v>
          </cell>
        </row>
        <row r="466">
          <cell r="A466">
            <v>152660</v>
          </cell>
          <cell r="B466" t="str">
            <v>Selome</v>
          </cell>
          <cell r="C466" t="str">
            <v>Getahun</v>
          </cell>
          <cell r="D466" t="str">
            <v>9JQ</v>
          </cell>
          <cell r="E466" t="str">
            <v>F</v>
          </cell>
          <cell r="F466" t="str">
            <v>N</v>
          </cell>
          <cell r="G466" t="str">
            <v>BAOF</v>
          </cell>
          <cell r="H466" t="str">
            <v>Yes</v>
          </cell>
          <cell r="I466" t="str">
            <v>No</v>
          </cell>
          <cell r="J466" t="str">
            <v>Yes</v>
          </cell>
          <cell r="K466" t="str">
            <v>No</v>
          </cell>
          <cell r="L466" t="str">
            <v>9</v>
          </cell>
          <cell r="M466" t="str">
            <v>St. Julie</v>
          </cell>
          <cell r="N466" t="str">
            <v>No</v>
          </cell>
        </row>
        <row r="467">
          <cell r="A467">
            <v>160198</v>
          </cell>
          <cell r="B467" t="str">
            <v>Ephrata</v>
          </cell>
          <cell r="C467" t="str">
            <v>Getahun</v>
          </cell>
          <cell r="D467" t="str">
            <v xml:space="preserve">7BPE </v>
          </cell>
          <cell r="E467" t="str">
            <v>F</v>
          </cell>
          <cell r="F467" t="str">
            <v>N</v>
          </cell>
          <cell r="G467" t="str">
            <v>BAOF</v>
          </cell>
          <cell r="H467" t="str">
            <v>Yes</v>
          </cell>
          <cell r="I467" t="str">
            <v>Yes</v>
          </cell>
          <cell r="J467" t="str">
            <v>Yes</v>
          </cell>
          <cell r="K467" t="str">
            <v>No</v>
          </cell>
          <cell r="L467" t="str">
            <v>7</v>
          </cell>
          <cell r="M467" t="str">
            <v>St. Julie</v>
          </cell>
          <cell r="N467" t="str">
            <v>No</v>
          </cell>
        </row>
        <row r="468">
          <cell r="A468">
            <v>160200</v>
          </cell>
          <cell r="B468" t="str">
            <v>Heron</v>
          </cell>
          <cell r="C468" t="str">
            <v>Ghebretensa</v>
          </cell>
          <cell r="D468" t="str">
            <v>7ET</v>
          </cell>
          <cell r="E468" t="str">
            <v>F</v>
          </cell>
          <cell r="F468" t="str">
            <v>N</v>
          </cell>
          <cell r="G468" t="str">
            <v>BOTH</v>
          </cell>
          <cell r="H468" t="str">
            <v>Yes</v>
          </cell>
          <cell r="I468" t="str">
            <v>Yes</v>
          </cell>
          <cell r="J468" t="str">
            <v>Yes</v>
          </cell>
          <cell r="K468" t="str">
            <v>No</v>
          </cell>
          <cell r="L468" t="str">
            <v>7</v>
          </cell>
          <cell r="M468" t="str">
            <v>Cuvilly</v>
          </cell>
          <cell r="N468" t="str">
            <v>No</v>
          </cell>
        </row>
        <row r="469">
          <cell r="A469">
            <v>152507</v>
          </cell>
          <cell r="B469" t="str">
            <v>Alex</v>
          </cell>
          <cell r="C469" t="str">
            <v>Gheorghe</v>
          </cell>
          <cell r="D469" t="str">
            <v>9IC</v>
          </cell>
          <cell r="E469" t="str">
            <v>M</v>
          </cell>
          <cell r="G469" t="str">
            <v>WEEU</v>
          </cell>
          <cell r="H469" t="str">
            <v>No</v>
          </cell>
          <cell r="I469" t="str">
            <v>Yes</v>
          </cell>
          <cell r="J469" t="str">
            <v>No</v>
          </cell>
          <cell r="K469" t="str">
            <v>No</v>
          </cell>
          <cell r="L469" t="str">
            <v>9</v>
          </cell>
          <cell r="M469" t="str">
            <v>Picardy</v>
          </cell>
          <cell r="N469" t="str">
            <v>Yes</v>
          </cell>
        </row>
        <row r="470">
          <cell r="A470">
            <v>160201</v>
          </cell>
          <cell r="B470" t="str">
            <v>Freddie</v>
          </cell>
          <cell r="C470" t="str">
            <v>Gilberthorpe</v>
          </cell>
          <cell r="D470" t="str">
            <v>7RA</v>
          </cell>
          <cell r="E470" t="str">
            <v>M</v>
          </cell>
          <cell r="F470" t="str">
            <v>N</v>
          </cell>
          <cell r="G470" t="str">
            <v>WBRI</v>
          </cell>
          <cell r="H470" t="str">
            <v>No</v>
          </cell>
          <cell r="I470" t="str">
            <v>No</v>
          </cell>
          <cell r="J470" t="str">
            <v>No</v>
          </cell>
          <cell r="K470" t="str">
            <v>No</v>
          </cell>
          <cell r="L470" t="str">
            <v>7</v>
          </cell>
          <cell r="M470" t="str">
            <v>Picardy</v>
          </cell>
          <cell r="N470" t="str">
            <v>No</v>
          </cell>
        </row>
        <row r="471">
          <cell r="A471">
            <v>151828</v>
          </cell>
          <cell r="B471" t="str">
            <v>Annabella</v>
          </cell>
          <cell r="C471" t="str">
            <v>Gill</v>
          </cell>
          <cell r="D471" t="str">
            <v>10TD</v>
          </cell>
          <cell r="E471" t="str">
            <v>F</v>
          </cell>
          <cell r="F471" t="str">
            <v>N</v>
          </cell>
          <cell r="G471" t="str">
            <v>WIRI</v>
          </cell>
          <cell r="H471" t="str">
            <v>Yes</v>
          </cell>
          <cell r="I471" t="str">
            <v>No</v>
          </cell>
          <cell r="J471" t="str">
            <v>Yes</v>
          </cell>
          <cell r="K471" t="str">
            <v>No</v>
          </cell>
          <cell r="L471" t="str">
            <v>10</v>
          </cell>
          <cell r="M471" t="str">
            <v>Cuvilly</v>
          </cell>
          <cell r="N471" t="str">
            <v>No</v>
          </cell>
        </row>
        <row r="472">
          <cell r="A472">
            <v>100351</v>
          </cell>
          <cell r="B472" t="str">
            <v>Lily Rae</v>
          </cell>
          <cell r="C472" t="str">
            <v>Gillott</v>
          </cell>
          <cell r="D472" t="str">
            <v>9KB</v>
          </cell>
          <cell r="E472" t="str">
            <v>F</v>
          </cell>
          <cell r="F472" t="str">
            <v>K</v>
          </cell>
          <cell r="G472" t="str">
            <v>WBRI</v>
          </cell>
          <cell r="H472" t="str">
            <v>No</v>
          </cell>
          <cell r="I472" t="str">
            <v>No</v>
          </cell>
          <cell r="J472" t="str">
            <v>No</v>
          </cell>
          <cell r="K472" t="str">
            <v>No</v>
          </cell>
          <cell r="L472" t="str">
            <v>9</v>
          </cell>
          <cell r="M472" t="str">
            <v>Cuvilly</v>
          </cell>
          <cell r="N472" t="str">
            <v>No</v>
          </cell>
        </row>
        <row r="473">
          <cell r="A473">
            <v>151886</v>
          </cell>
          <cell r="B473" t="str">
            <v>Luca</v>
          </cell>
          <cell r="C473" t="str">
            <v>Giove</v>
          </cell>
          <cell r="D473" t="str">
            <v>10ES</v>
          </cell>
          <cell r="E473" t="str">
            <v>M</v>
          </cell>
          <cell r="F473" t="str">
            <v>N</v>
          </cell>
          <cell r="G473" t="str">
            <v>WBRI</v>
          </cell>
          <cell r="H473" t="str">
            <v>No</v>
          </cell>
          <cell r="I473" t="str">
            <v>No</v>
          </cell>
          <cell r="J473" t="str">
            <v>No</v>
          </cell>
          <cell r="K473" t="str">
            <v>No</v>
          </cell>
          <cell r="L473" t="str">
            <v>10</v>
          </cell>
          <cell r="M473" t="str">
            <v>Cuvilly</v>
          </cell>
          <cell r="N473" t="str">
            <v>No</v>
          </cell>
        </row>
        <row r="474">
          <cell r="A474">
            <v>160079</v>
          </cell>
          <cell r="B474" t="str">
            <v>Giuliana</v>
          </cell>
          <cell r="C474" t="str">
            <v>Giudice-Lyon</v>
          </cell>
          <cell r="D474" t="str">
            <v>12MP</v>
          </cell>
          <cell r="E474" t="str">
            <v>F</v>
          </cell>
          <cell r="F474" t="str">
            <v>N</v>
          </cell>
          <cell r="G474" t="str">
            <v>WBRI</v>
          </cell>
          <cell r="H474" t="str">
            <v>No</v>
          </cell>
          <cell r="I474" t="str">
            <v>No</v>
          </cell>
          <cell r="J474" t="str">
            <v>No</v>
          </cell>
          <cell r="K474" t="str">
            <v>No</v>
          </cell>
          <cell r="L474" t="str">
            <v>12</v>
          </cell>
          <cell r="M474" t="str">
            <v>Compiegne</v>
          </cell>
          <cell r="N474" t="str">
            <v>No</v>
          </cell>
        </row>
        <row r="475">
          <cell r="A475">
            <v>152783</v>
          </cell>
          <cell r="B475" t="str">
            <v>Jack</v>
          </cell>
          <cell r="C475" t="str">
            <v>Gloag</v>
          </cell>
          <cell r="D475" t="str">
            <v>8AR</v>
          </cell>
          <cell r="E475" t="str">
            <v>M</v>
          </cell>
          <cell r="F475" t="str">
            <v>N</v>
          </cell>
          <cell r="G475" t="str">
            <v>WBRI</v>
          </cell>
          <cell r="H475" t="str">
            <v>No</v>
          </cell>
          <cell r="I475" t="str">
            <v>No</v>
          </cell>
          <cell r="J475" t="str">
            <v>No</v>
          </cell>
          <cell r="K475" t="str">
            <v>No</v>
          </cell>
          <cell r="L475" t="str">
            <v>8</v>
          </cell>
          <cell r="M475" t="str">
            <v>St. Julie</v>
          </cell>
          <cell r="N475" t="str">
            <v>No</v>
          </cell>
        </row>
        <row r="476">
          <cell r="A476">
            <v>150602</v>
          </cell>
          <cell r="B476" t="str">
            <v>James</v>
          </cell>
          <cell r="C476" t="str">
            <v>Gloag</v>
          </cell>
          <cell r="D476" t="str">
            <v>13FG</v>
          </cell>
          <cell r="E476" t="str">
            <v>M</v>
          </cell>
          <cell r="F476" t="str">
            <v>N</v>
          </cell>
          <cell r="G476" t="str">
            <v>WBRI</v>
          </cell>
          <cell r="H476" t="str">
            <v>No</v>
          </cell>
          <cell r="I476" t="str">
            <v>No</v>
          </cell>
          <cell r="J476" t="str">
            <v>No</v>
          </cell>
          <cell r="K476" t="str">
            <v>No</v>
          </cell>
          <cell r="L476" t="str">
            <v>13</v>
          </cell>
          <cell r="M476" t="str">
            <v>Picardy</v>
          </cell>
          <cell r="N476" t="str">
            <v>No</v>
          </cell>
        </row>
        <row r="477">
          <cell r="A477">
            <v>152880</v>
          </cell>
          <cell r="B477" t="str">
            <v>Walt</v>
          </cell>
          <cell r="C477" t="str">
            <v>Goddard</v>
          </cell>
          <cell r="D477" t="str">
            <v>8MH</v>
          </cell>
          <cell r="E477" t="str">
            <v>M</v>
          </cell>
          <cell r="F477" t="str">
            <v>N</v>
          </cell>
          <cell r="G477" t="str">
            <v>WBRI</v>
          </cell>
          <cell r="H477" t="str">
            <v>No</v>
          </cell>
          <cell r="I477" t="str">
            <v>No</v>
          </cell>
          <cell r="J477" t="str">
            <v>No</v>
          </cell>
          <cell r="K477" t="str">
            <v>No</v>
          </cell>
          <cell r="L477" t="str">
            <v>8</v>
          </cell>
          <cell r="M477" t="str">
            <v>Cuvilly</v>
          </cell>
          <cell r="N477" t="str">
            <v>No</v>
          </cell>
        </row>
        <row r="478">
          <cell r="A478">
            <v>160202</v>
          </cell>
          <cell r="B478" t="str">
            <v>Alma</v>
          </cell>
          <cell r="C478" t="str">
            <v>Goddard</v>
          </cell>
          <cell r="D478" t="str">
            <v>7FS</v>
          </cell>
          <cell r="E478" t="str">
            <v>F</v>
          </cell>
          <cell r="F478" t="str">
            <v>N</v>
          </cell>
          <cell r="G478" t="str">
            <v>WBRI</v>
          </cell>
          <cell r="H478" t="str">
            <v>No</v>
          </cell>
          <cell r="I478" t="str">
            <v>No</v>
          </cell>
          <cell r="J478" t="str">
            <v>No</v>
          </cell>
          <cell r="K478" t="str">
            <v>No</v>
          </cell>
          <cell r="L478" t="str">
            <v>7</v>
          </cell>
          <cell r="M478" t="str">
            <v>Compiegne</v>
          </cell>
          <cell r="N478" t="str">
            <v>No</v>
          </cell>
        </row>
        <row r="479">
          <cell r="A479">
            <v>151779</v>
          </cell>
          <cell r="B479" t="str">
            <v>Gabriel</v>
          </cell>
          <cell r="C479" t="str">
            <v>Godinho Moreira</v>
          </cell>
          <cell r="D479" t="str">
            <v>10ES</v>
          </cell>
          <cell r="E479" t="str">
            <v>M</v>
          </cell>
          <cell r="F479" t="str">
            <v>N</v>
          </cell>
          <cell r="G479" t="str">
            <v>WOTW</v>
          </cell>
          <cell r="H479" t="str">
            <v>No</v>
          </cell>
          <cell r="I479" t="str">
            <v>No</v>
          </cell>
          <cell r="J479" t="str">
            <v>No</v>
          </cell>
          <cell r="K479" t="str">
            <v>No</v>
          </cell>
          <cell r="L479" t="str">
            <v>10</v>
          </cell>
          <cell r="M479" t="str">
            <v>Cuvilly</v>
          </cell>
          <cell r="N479" t="str">
            <v>No</v>
          </cell>
        </row>
        <row r="480">
          <cell r="A480">
            <v>150916</v>
          </cell>
          <cell r="B480" t="str">
            <v>Katie</v>
          </cell>
          <cell r="C480" t="str">
            <v>Godsil</v>
          </cell>
          <cell r="D480" t="str">
            <v>12DHO</v>
          </cell>
          <cell r="E480" t="str">
            <v>F</v>
          </cell>
          <cell r="F480" t="str">
            <v>N</v>
          </cell>
          <cell r="G480" t="str">
            <v>WBRI</v>
          </cell>
          <cell r="H480" t="str">
            <v>No</v>
          </cell>
          <cell r="I480" t="str">
            <v>No</v>
          </cell>
          <cell r="J480" t="str">
            <v>No</v>
          </cell>
          <cell r="K480" t="str">
            <v>No</v>
          </cell>
          <cell r="L480" t="str">
            <v>12</v>
          </cell>
          <cell r="M480" t="str">
            <v>Compiegne</v>
          </cell>
          <cell r="N480" t="str">
            <v>No</v>
          </cell>
        </row>
        <row r="481">
          <cell r="A481">
            <v>152914</v>
          </cell>
          <cell r="B481" t="str">
            <v>Chloe</v>
          </cell>
          <cell r="C481" t="str">
            <v>Godwill</v>
          </cell>
          <cell r="D481" t="str">
            <v>8KC</v>
          </cell>
          <cell r="E481" t="str">
            <v>F</v>
          </cell>
          <cell r="F481" t="str">
            <v>N</v>
          </cell>
          <cell r="G481" t="str">
            <v>BAOF</v>
          </cell>
          <cell r="H481" t="str">
            <v>No</v>
          </cell>
          <cell r="I481" t="str">
            <v>No</v>
          </cell>
          <cell r="J481" t="str">
            <v>No</v>
          </cell>
          <cell r="K481" t="str">
            <v>No</v>
          </cell>
          <cell r="L481" t="str">
            <v>8</v>
          </cell>
          <cell r="M481" t="str">
            <v>St. Julie</v>
          </cell>
          <cell r="N481" t="str">
            <v>No</v>
          </cell>
        </row>
        <row r="482">
          <cell r="A482">
            <v>152562</v>
          </cell>
          <cell r="B482" t="str">
            <v>Hannah</v>
          </cell>
          <cell r="C482" t="str">
            <v>Goldberg</v>
          </cell>
          <cell r="D482" t="str">
            <v>9AWL</v>
          </cell>
          <cell r="E482" t="str">
            <v>F</v>
          </cell>
          <cell r="F482" t="str">
            <v>N</v>
          </cell>
          <cell r="G482" t="str">
            <v>WBRI</v>
          </cell>
          <cell r="H482" t="str">
            <v>No</v>
          </cell>
          <cell r="I482" t="str">
            <v>No</v>
          </cell>
          <cell r="J482" t="str">
            <v>No</v>
          </cell>
          <cell r="K482" t="str">
            <v>No</v>
          </cell>
          <cell r="L482" t="str">
            <v>9</v>
          </cell>
          <cell r="M482" t="str">
            <v>St. Julie</v>
          </cell>
          <cell r="N482" t="str">
            <v>No</v>
          </cell>
        </row>
        <row r="483">
          <cell r="A483">
            <v>150818</v>
          </cell>
          <cell r="B483" t="str">
            <v>Alice</v>
          </cell>
          <cell r="C483" t="str">
            <v>Goodchild</v>
          </cell>
          <cell r="D483" t="str">
            <v>12JN</v>
          </cell>
          <cell r="E483" t="str">
            <v>F</v>
          </cell>
          <cell r="F483" t="str">
            <v>N</v>
          </cell>
          <cell r="G483" t="str">
            <v>WBRI</v>
          </cell>
          <cell r="H483" t="str">
            <v>No</v>
          </cell>
          <cell r="I483" t="str">
            <v>No</v>
          </cell>
          <cell r="J483" t="str">
            <v>No</v>
          </cell>
          <cell r="K483" t="str">
            <v>No</v>
          </cell>
          <cell r="L483" t="str">
            <v>12</v>
          </cell>
          <cell r="M483" t="str">
            <v>St. Julie</v>
          </cell>
          <cell r="N483" t="str">
            <v>No</v>
          </cell>
        </row>
        <row r="484">
          <cell r="A484">
            <v>151895</v>
          </cell>
          <cell r="B484" t="str">
            <v>Joseph</v>
          </cell>
          <cell r="C484" t="str">
            <v>Goodchild</v>
          </cell>
          <cell r="D484" t="str">
            <v>10ES</v>
          </cell>
          <cell r="E484" t="str">
            <v>M</v>
          </cell>
          <cell r="F484" t="str">
            <v>N</v>
          </cell>
          <cell r="G484" t="str">
            <v>WBRI</v>
          </cell>
          <cell r="H484" t="str">
            <v>No</v>
          </cell>
          <cell r="I484" t="str">
            <v>No</v>
          </cell>
          <cell r="J484" t="str">
            <v>No</v>
          </cell>
          <cell r="K484" t="str">
            <v>No</v>
          </cell>
          <cell r="L484" t="str">
            <v>10</v>
          </cell>
          <cell r="M484" t="str">
            <v>Cuvilly</v>
          </cell>
          <cell r="N484" t="str">
            <v>No</v>
          </cell>
        </row>
        <row r="485">
          <cell r="A485">
            <v>160203</v>
          </cell>
          <cell r="B485" t="str">
            <v>Matthew</v>
          </cell>
          <cell r="C485" t="str">
            <v>Goodman</v>
          </cell>
          <cell r="D485" t="str">
            <v xml:space="preserve">7BPE </v>
          </cell>
          <cell r="E485" t="str">
            <v>M</v>
          </cell>
          <cell r="F485" t="str">
            <v>N</v>
          </cell>
          <cell r="G485" t="str">
            <v>WBRI</v>
          </cell>
          <cell r="H485" t="str">
            <v>No</v>
          </cell>
          <cell r="I485" t="str">
            <v>No</v>
          </cell>
          <cell r="J485" t="str">
            <v>No</v>
          </cell>
          <cell r="K485" t="str">
            <v>No</v>
          </cell>
          <cell r="L485" t="str">
            <v>7</v>
          </cell>
          <cell r="M485" t="str">
            <v>St. Julie</v>
          </cell>
          <cell r="N485" t="str">
            <v>No</v>
          </cell>
        </row>
        <row r="486">
          <cell r="A486">
            <v>150779</v>
          </cell>
          <cell r="B486" t="str">
            <v>Freya</v>
          </cell>
          <cell r="C486" t="str">
            <v>Goodwin</v>
          </cell>
          <cell r="D486" t="str">
            <v>12JN</v>
          </cell>
          <cell r="E486" t="str">
            <v>F</v>
          </cell>
          <cell r="F486" t="str">
            <v>N</v>
          </cell>
          <cell r="G486" t="str">
            <v>WBRI</v>
          </cell>
          <cell r="H486" t="str">
            <v>No</v>
          </cell>
          <cell r="I486" t="str">
            <v>No</v>
          </cell>
          <cell r="J486" t="str">
            <v>No</v>
          </cell>
          <cell r="K486" t="str">
            <v>No</v>
          </cell>
          <cell r="L486" t="str">
            <v>12</v>
          </cell>
          <cell r="M486" t="str">
            <v>Cuvilly</v>
          </cell>
          <cell r="N486" t="str">
            <v>Yes</v>
          </cell>
        </row>
        <row r="487">
          <cell r="A487">
            <v>152929</v>
          </cell>
          <cell r="B487" t="str">
            <v>Shenai</v>
          </cell>
          <cell r="C487" t="str">
            <v>Gordon</v>
          </cell>
          <cell r="D487" t="str">
            <v>8AB</v>
          </cell>
          <cell r="E487" t="str">
            <v>F</v>
          </cell>
          <cell r="F487" t="str">
            <v>N</v>
          </cell>
          <cell r="G487" t="str">
            <v>MOTM</v>
          </cell>
          <cell r="H487" t="str">
            <v>No</v>
          </cell>
          <cell r="I487" t="str">
            <v>No</v>
          </cell>
          <cell r="J487" t="str">
            <v>No</v>
          </cell>
          <cell r="K487" t="str">
            <v>No</v>
          </cell>
          <cell r="L487" t="str">
            <v>8</v>
          </cell>
          <cell r="M487" t="str">
            <v>Compiegne</v>
          </cell>
          <cell r="N487" t="str">
            <v>No</v>
          </cell>
        </row>
        <row r="488">
          <cell r="A488">
            <v>152684</v>
          </cell>
          <cell r="B488" t="str">
            <v>Jessica</v>
          </cell>
          <cell r="C488" t="str">
            <v>Gore</v>
          </cell>
          <cell r="D488" t="str">
            <v>9KB</v>
          </cell>
          <cell r="E488" t="str">
            <v>F</v>
          </cell>
          <cell r="F488" t="str">
            <v>N</v>
          </cell>
          <cell r="G488" t="str">
            <v>WBRI</v>
          </cell>
          <cell r="H488" t="str">
            <v>No</v>
          </cell>
          <cell r="I488" t="str">
            <v>No</v>
          </cell>
          <cell r="J488" t="str">
            <v>No</v>
          </cell>
          <cell r="K488" t="str">
            <v>No</v>
          </cell>
          <cell r="L488" t="str">
            <v>9</v>
          </cell>
          <cell r="M488" t="str">
            <v>Cuvilly</v>
          </cell>
          <cell r="N488" t="str">
            <v>No</v>
          </cell>
        </row>
        <row r="489">
          <cell r="A489">
            <v>151667</v>
          </cell>
          <cell r="B489" t="str">
            <v>Joseph</v>
          </cell>
          <cell r="C489" t="str">
            <v>Gore</v>
          </cell>
          <cell r="D489" t="str">
            <v>11WE</v>
          </cell>
          <cell r="E489" t="str">
            <v>M</v>
          </cell>
          <cell r="F489" t="str">
            <v>N</v>
          </cell>
          <cell r="G489" t="str">
            <v>WBRI</v>
          </cell>
          <cell r="H489" t="str">
            <v>No</v>
          </cell>
          <cell r="I489" t="str">
            <v>No</v>
          </cell>
          <cell r="J489" t="str">
            <v>No</v>
          </cell>
          <cell r="K489" t="str">
            <v>No</v>
          </cell>
          <cell r="L489" t="str">
            <v>11</v>
          </cell>
          <cell r="M489" t="str">
            <v>Compiegne</v>
          </cell>
          <cell r="N489" t="str">
            <v>No</v>
          </cell>
        </row>
        <row r="490">
          <cell r="A490">
            <v>160204</v>
          </cell>
          <cell r="B490" t="str">
            <v>Freya</v>
          </cell>
          <cell r="C490" t="str">
            <v>Gould</v>
          </cell>
          <cell r="D490" t="str">
            <v>7RA</v>
          </cell>
          <cell r="E490" t="str">
            <v>F</v>
          </cell>
          <cell r="F490" t="str">
            <v>N</v>
          </cell>
          <cell r="G490" t="str">
            <v>WBRI</v>
          </cell>
          <cell r="H490" t="str">
            <v>No</v>
          </cell>
          <cell r="I490" t="str">
            <v>No</v>
          </cell>
          <cell r="J490" t="str">
            <v>No</v>
          </cell>
          <cell r="K490" t="str">
            <v>No</v>
          </cell>
          <cell r="L490" t="str">
            <v>7</v>
          </cell>
          <cell r="M490" t="str">
            <v>Picardy</v>
          </cell>
          <cell r="N490" t="str">
            <v>No</v>
          </cell>
        </row>
        <row r="491">
          <cell r="A491">
            <v>160205</v>
          </cell>
          <cell r="B491" t="str">
            <v>Julia</v>
          </cell>
          <cell r="C491" t="str">
            <v>Gould</v>
          </cell>
          <cell r="D491" t="str">
            <v>7RA</v>
          </cell>
          <cell r="E491" t="str">
            <v>F</v>
          </cell>
          <cell r="F491" t="str">
            <v>N</v>
          </cell>
          <cell r="G491" t="str">
            <v>WBRI</v>
          </cell>
          <cell r="H491" t="str">
            <v>No</v>
          </cell>
          <cell r="I491" t="str">
            <v>No</v>
          </cell>
          <cell r="J491" t="str">
            <v>No</v>
          </cell>
          <cell r="K491" t="str">
            <v>No</v>
          </cell>
          <cell r="L491" t="str">
            <v>7</v>
          </cell>
          <cell r="M491" t="str">
            <v>Picardy</v>
          </cell>
          <cell r="N491" t="str">
            <v>No</v>
          </cell>
        </row>
        <row r="492">
          <cell r="A492">
            <v>150980</v>
          </cell>
          <cell r="B492" t="str">
            <v>Lucy</v>
          </cell>
          <cell r="C492" t="str">
            <v>Grady</v>
          </cell>
          <cell r="D492" t="str">
            <v>12JN</v>
          </cell>
          <cell r="E492" t="str">
            <v>F</v>
          </cell>
          <cell r="F492" t="str">
            <v>N</v>
          </cell>
          <cell r="G492" t="str">
            <v>WBRI</v>
          </cell>
          <cell r="H492" t="str">
            <v>No</v>
          </cell>
          <cell r="I492" t="str">
            <v>No</v>
          </cell>
          <cell r="J492" t="str">
            <v>No</v>
          </cell>
          <cell r="K492" t="str">
            <v>No</v>
          </cell>
          <cell r="L492" t="str">
            <v>12</v>
          </cell>
          <cell r="M492" t="str">
            <v>St. Julie</v>
          </cell>
          <cell r="N492" t="str">
            <v>No</v>
          </cell>
        </row>
        <row r="493">
          <cell r="A493">
            <v>151941</v>
          </cell>
          <cell r="B493" t="str">
            <v>Molly</v>
          </cell>
          <cell r="C493" t="str">
            <v>Grady</v>
          </cell>
          <cell r="D493" t="str">
            <v>10EB</v>
          </cell>
          <cell r="E493" t="str">
            <v>F</v>
          </cell>
          <cell r="F493" t="str">
            <v>N</v>
          </cell>
          <cell r="G493" t="str">
            <v>WBRI</v>
          </cell>
          <cell r="H493" t="str">
            <v>No</v>
          </cell>
          <cell r="I493" t="str">
            <v>No</v>
          </cell>
          <cell r="J493" t="str">
            <v>No</v>
          </cell>
          <cell r="K493" t="str">
            <v>No</v>
          </cell>
          <cell r="L493" t="str">
            <v>10</v>
          </cell>
          <cell r="M493" t="str">
            <v>Cuvilly</v>
          </cell>
          <cell r="N493" t="str">
            <v>No</v>
          </cell>
        </row>
        <row r="494">
          <cell r="A494">
            <v>152751</v>
          </cell>
          <cell r="B494" t="str">
            <v>Thomas</v>
          </cell>
          <cell r="C494" t="str">
            <v>Grady</v>
          </cell>
          <cell r="D494" t="str">
            <v>8AR</v>
          </cell>
          <cell r="E494" t="str">
            <v>M</v>
          </cell>
          <cell r="F494" t="str">
            <v>N</v>
          </cell>
          <cell r="G494" t="str">
            <v>WBRI</v>
          </cell>
          <cell r="H494" t="str">
            <v>No</v>
          </cell>
          <cell r="I494" t="str">
            <v>No</v>
          </cell>
          <cell r="J494" t="str">
            <v>No</v>
          </cell>
          <cell r="K494" t="str">
            <v>No</v>
          </cell>
          <cell r="L494" t="str">
            <v>8</v>
          </cell>
          <cell r="M494" t="str">
            <v>St. Julie</v>
          </cell>
          <cell r="N494" t="str">
            <v>No</v>
          </cell>
        </row>
        <row r="495">
          <cell r="A495">
            <v>152597</v>
          </cell>
          <cell r="B495" t="str">
            <v>Ayo</v>
          </cell>
          <cell r="C495" t="str">
            <v>Grant</v>
          </cell>
          <cell r="D495" t="str">
            <v>9RNI</v>
          </cell>
          <cell r="E495" t="str">
            <v>M</v>
          </cell>
          <cell r="F495" t="str">
            <v>N</v>
          </cell>
          <cell r="G495" t="str">
            <v>BCRB</v>
          </cell>
          <cell r="H495" t="str">
            <v>No</v>
          </cell>
          <cell r="I495" t="str">
            <v>No</v>
          </cell>
          <cell r="J495" t="str">
            <v>No</v>
          </cell>
          <cell r="K495" t="str">
            <v>No</v>
          </cell>
          <cell r="L495" t="str">
            <v>9</v>
          </cell>
          <cell r="M495" t="str">
            <v>Picardy</v>
          </cell>
          <cell r="N495" t="str">
            <v>Yes</v>
          </cell>
        </row>
        <row r="496">
          <cell r="A496">
            <v>151791</v>
          </cell>
          <cell r="B496" t="str">
            <v>Charmaine</v>
          </cell>
          <cell r="C496" t="str">
            <v>Grant</v>
          </cell>
          <cell r="D496" t="str">
            <v>10ES</v>
          </cell>
          <cell r="E496" t="str">
            <v>F</v>
          </cell>
          <cell r="F496" t="str">
            <v>N</v>
          </cell>
          <cell r="G496" t="str">
            <v>MBOE</v>
          </cell>
          <cell r="H496" t="str">
            <v>Yes</v>
          </cell>
          <cell r="I496" t="str">
            <v>No</v>
          </cell>
          <cell r="J496" t="str">
            <v>Yes</v>
          </cell>
          <cell r="K496" t="str">
            <v>No</v>
          </cell>
          <cell r="L496" t="str">
            <v>10</v>
          </cell>
          <cell r="M496" t="str">
            <v>Cuvilly</v>
          </cell>
          <cell r="N496" t="str">
            <v>Yes</v>
          </cell>
        </row>
        <row r="497">
          <cell r="A497">
            <v>150515</v>
          </cell>
          <cell r="B497" t="str">
            <v>Dakarai</v>
          </cell>
          <cell r="C497" t="str">
            <v>Grant</v>
          </cell>
          <cell r="D497" t="str">
            <v>13TS</v>
          </cell>
          <cell r="E497" t="str">
            <v>M</v>
          </cell>
          <cell r="F497" t="str">
            <v>N</v>
          </cell>
          <cell r="G497" t="str">
            <v>BCRB</v>
          </cell>
          <cell r="H497" t="str">
            <v>No</v>
          </cell>
          <cell r="I497" t="str">
            <v>No</v>
          </cell>
          <cell r="J497" t="str">
            <v>No</v>
          </cell>
          <cell r="K497" t="str">
            <v>No</v>
          </cell>
          <cell r="L497" t="str">
            <v>13</v>
          </cell>
          <cell r="M497" t="str">
            <v>Cuvilly</v>
          </cell>
          <cell r="N497" t="str">
            <v>Yes</v>
          </cell>
        </row>
        <row r="498">
          <cell r="A498">
            <v>151654</v>
          </cell>
          <cell r="B498" t="str">
            <v>Kobe</v>
          </cell>
          <cell r="C498" t="str">
            <v>Grant</v>
          </cell>
          <cell r="D498" t="str">
            <v>11SK</v>
          </cell>
          <cell r="E498" t="str">
            <v>M</v>
          </cell>
          <cell r="F498" t="str">
            <v>N</v>
          </cell>
          <cell r="G498" t="str">
            <v>BCRB</v>
          </cell>
          <cell r="H498" t="str">
            <v>No</v>
          </cell>
          <cell r="I498" t="str">
            <v>No</v>
          </cell>
          <cell r="J498" t="str">
            <v>No</v>
          </cell>
          <cell r="K498" t="str">
            <v>No</v>
          </cell>
          <cell r="L498" t="str">
            <v>11</v>
          </cell>
          <cell r="M498" t="str">
            <v>Compiegne</v>
          </cell>
          <cell r="N498" t="str">
            <v>Yes</v>
          </cell>
        </row>
        <row r="499">
          <cell r="A499">
            <v>150504</v>
          </cell>
          <cell r="B499" t="str">
            <v>Seamus</v>
          </cell>
          <cell r="C499" t="str">
            <v>Grant</v>
          </cell>
          <cell r="D499" t="str">
            <v>13FG</v>
          </cell>
          <cell r="E499" t="str">
            <v>M</v>
          </cell>
          <cell r="F499" t="str">
            <v>N</v>
          </cell>
          <cell r="G499" t="str">
            <v>WBRI</v>
          </cell>
          <cell r="H499" t="str">
            <v>No</v>
          </cell>
          <cell r="I499" t="str">
            <v>No</v>
          </cell>
          <cell r="J499" t="str">
            <v>No</v>
          </cell>
          <cell r="K499" t="str">
            <v>No</v>
          </cell>
          <cell r="L499" t="str">
            <v>13</v>
          </cell>
          <cell r="M499" t="str">
            <v>Picardy</v>
          </cell>
          <cell r="N499" t="str">
            <v>No</v>
          </cell>
        </row>
        <row r="500">
          <cell r="A500">
            <v>160088</v>
          </cell>
          <cell r="B500" t="str">
            <v>Alfie</v>
          </cell>
          <cell r="C500" t="str">
            <v>Grant</v>
          </cell>
          <cell r="D500" t="str">
            <v>12JW</v>
          </cell>
          <cell r="E500" t="str">
            <v>M</v>
          </cell>
          <cell r="F500" t="str">
            <v>N</v>
          </cell>
          <cell r="G500" t="str">
            <v>WBRI</v>
          </cell>
          <cell r="H500" t="str">
            <v>No</v>
          </cell>
          <cell r="I500" t="str">
            <v>No</v>
          </cell>
          <cell r="J500" t="str">
            <v>No</v>
          </cell>
          <cell r="K500" t="str">
            <v>No</v>
          </cell>
          <cell r="L500" t="str">
            <v>12</v>
          </cell>
          <cell r="M500" t="str">
            <v>Compiegne</v>
          </cell>
          <cell r="N500" t="str">
            <v>No</v>
          </cell>
        </row>
        <row r="501">
          <cell r="A501">
            <v>150574</v>
          </cell>
          <cell r="B501" t="str">
            <v>LOUIS</v>
          </cell>
          <cell r="C501" t="str">
            <v>GRASIER</v>
          </cell>
          <cell r="D501" t="str">
            <v>13PLE</v>
          </cell>
          <cell r="E501" t="str">
            <v>M</v>
          </cell>
          <cell r="F501" t="str">
            <v>N</v>
          </cell>
          <cell r="G501" t="str">
            <v>WBRI</v>
          </cell>
          <cell r="H501" t="str">
            <v>No</v>
          </cell>
          <cell r="I501" t="str">
            <v>No</v>
          </cell>
          <cell r="J501" t="str">
            <v>No</v>
          </cell>
          <cell r="K501" t="str">
            <v>No</v>
          </cell>
          <cell r="L501" t="str">
            <v>13</v>
          </cell>
          <cell r="M501" t="str">
            <v>Picardy</v>
          </cell>
          <cell r="N501" t="str">
            <v>No</v>
          </cell>
        </row>
        <row r="502">
          <cell r="A502">
            <v>151566</v>
          </cell>
          <cell r="B502" t="str">
            <v>Freddie</v>
          </cell>
          <cell r="C502" t="str">
            <v>Grayson</v>
          </cell>
          <cell r="D502" t="str">
            <v>11WE</v>
          </cell>
          <cell r="E502" t="str">
            <v>M</v>
          </cell>
          <cell r="F502" t="str">
            <v>N</v>
          </cell>
          <cell r="G502" t="str">
            <v>WBRI</v>
          </cell>
          <cell r="H502" t="str">
            <v>Yes</v>
          </cell>
          <cell r="I502" t="str">
            <v>No</v>
          </cell>
          <cell r="J502" t="str">
            <v>Yes</v>
          </cell>
          <cell r="K502" t="str">
            <v>No</v>
          </cell>
          <cell r="L502" t="str">
            <v>11</v>
          </cell>
          <cell r="M502" t="str">
            <v>Compiegne</v>
          </cell>
          <cell r="N502" t="str">
            <v>No</v>
          </cell>
        </row>
        <row r="503">
          <cell r="A503">
            <v>150846</v>
          </cell>
          <cell r="B503" t="str">
            <v>Hannah</v>
          </cell>
          <cell r="C503" t="str">
            <v>Green</v>
          </cell>
          <cell r="D503" t="str">
            <v>12JN</v>
          </cell>
          <cell r="E503" t="str">
            <v>F</v>
          </cell>
          <cell r="F503" t="str">
            <v>N</v>
          </cell>
          <cell r="G503" t="str">
            <v>WBRI</v>
          </cell>
          <cell r="H503" t="str">
            <v>No</v>
          </cell>
          <cell r="I503" t="str">
            <v>No</v>
          </cell>
          <cell r="J503" t="str">
            <v>No</v>
          </cell>
          <cell r="K503" t="str">
            <v>No</v>
          </cell>
          <cell r="L503" t="str">
            <v>12</v>
          </cell>
          <cell r="M503" t="str">
            <v>St. Julie</v>
          </cell>
          <cell r="N503" t="str">
            <v>No</v>
          </cell>
        </row>
        <row r="504">
          <cell r="A504">
            <v>151904</v>
          </cell>
          <cell r="B504" t="str">
            <v>Henry</v>
          </cell>
          <cell r="C504" t="str">
            <v>Green</v>
          </cell>
          <cell r="D504" t="str">
            <v>10CM</v>
          </cell>
          <cell r="E504" t="str">
            <v>M</v>
          </cell>
          <cell r="F504" t="str">
            <v>N</v>
          </cell>
          <cell r="G504" t="str">
            <v>WBRI</v>
          </cell>
          <cell r="H504" t="str">
            <v>No</v>
          </cell>
          <cell r="I504" t="str">
            <v>No</v>
          </cell>
          <cell r="J504" t="str">
            <v>No</v>
          </cell>
          <cell r="K504" t="str">
            <v>No</v>
          </cell>
          <cell r="L504" t="str">
            <v>10</v>
          </cell>
          <cell r="M504" t="str">
            <v>Compiegne</v>
          </cell>
          <cell r="N504" t="str">
            <v>Yes</v>
          </cell>
        </row>
        <row r="505">
          <cell r="A505">
            <v>151611</v>
          </cell>
          <cell r="B505" t="str">
            <v>Michael</v>
          </cell>
          <cell r="C505" t="str">
            <v>Green</v>
          </cell>
          <cell r="D505" t="str">
            <v>11EGQ</v>
          </cell>
          <cell r="E505" t="str">
            <v>M</v>
          </cell>
          <cell r="F505" t="str">
            <v>N</v>
          </cell>
          <cell r="G505" t="str">
            <v>WBRI</v>
          </cell>
          <cell r="H505" t="str">
            <v>No</v>
          </cell>
          <cell r="I505" t="str">
            <v>No</v>
          </cell>
          <cell r="J505" t="str">
            <v>No</v>
          </cell>
          <cell r="K505" t="str">
            <v>No</v>
          </cell>
          <cell r="L505" t="str">
            <v>11</v>
          </cell>
          <cell r="M505" t="str">
            <v>Picardy</v>
          </cell>
          <cell r="N505" t="str">
            <v>Yes</v>
          </cell>
        </row>
        <row r="506">
          <cell r="A506">
            <v>152069</v>
          </cell>
          <cell r="B506" t="str">
            <v>Phoebe</v>
          </cell>
          <cell r="C506" t="str">
            <v>Green</v>
          </cell>
          <cell r="D506" t="str">
            <v>14AW</v>
          </cell>
          <cell r="E506" t="str">
            <v>F</v>
          </cell>
          <cell r="F506" t="str">
            <v>N</v>
          </cell>
          <cell r="G506" t="str">
            <v>WBRI</v>
          </cell>
          <cell r="H506" t="str">
            <v>No</v>
          </cell>
          <cell r="I506" t="str">
            <v>No</v>
          </cell>
          <cell r="J506" t="str">
            <v>No</v>
          </cell>
          <cell r="K506" t="str">
            <v>No</v>
          </cell>
          <cell r="L506" t="str">
            <v>14</v>
          </cell>
          <cell r="M506" t="str">
            <v>Cuvilly</v>
          </cell>
          <cell r="N506" t="str">
            <v>No</v>
          </cell>
        </row>
        <row r="507">
          <cell r="A507">
            <v>160002</v>
          </cell>
          <cell r="B507" t="str">
            <v>Jadore</v>
          </cell>
          <cell r="C507" t="str">
            <v>Green</v>
          </cell>
          <cell r="D507" t="str">
            <v>8TR</v>
          </cell>
          <cell r="E507" t="str">
            <v>F</v>
          </cell>
          <cell r="F507" t="str">
            <v>N</v>
          </cell>
          <cell r="G507" t="str">
            <v>MWBC</v>
          </cell>
          <cell r="H507" t="str">
            <v>No</v>
          </cell>
          <cell r="I507" t="str">
            <v>No</v>
          </cell>
          <cell r="J507" t="str">
            <v>No</v>
          </cell>
          <cell r="K507" t="str">
            <v>No</v>
          </cell>
          <cell r="L507" t="str">
            <v>8</v>
          </cell>
          <cell r="M507" t="str">
            <v>Compiegne</v>
          </cell>
          <cell r="N507" t="str">
            <v>No</v>
          </cell>
        </row>
        <row r="508">
          <cell r="A508">
            <v>160206</v>
          </cell>
          <cell r="B508" t="str">
            <v>Cassius</v>
          </cell>
          <cell r="C508" t="str">
            <v>Green Kissoondyal</v>
          </cell>
          <cell r="D508" t="str">
            <v>7ET</v>
          </cell>
          <cell r="E508" t="str">
            <v>M</v>
          </cell>
          <cell r="F508" t="str">
            <v>E</v>
          </cell>
          <cell r="G508" t="str">
            <v>MOTH</v>
          </cell>
          <cell r="H508" t="str">
            <v>No</v>
          </cell>
          <cell r="I508" t="str">
            <v>No</v>
          </cell>
          <cell r="J508" t="str">
            <v>No</v>
          </cell>
          <cell r="K508" t="str">
            <v>No</v>
          </cell>
          <cell r="L508" t="str">
            <v>7</v>
          </cell>
          <cell r="M508" t="str">
            <v>Cuvilly</v>
          </cell>
          <cell r="N508" t="str">
            <v>No</v>
          </cell>
        </row>
        <row r="509">
          <cell r="A509">
            <v>152532</v>
          </cell>
          <cell r="B509" t="str">
            <v>Kaden</v>
          </cell>
          <cell r="C509" t="str">
            <v>Gregory</v>
          </cell>
          <cell r="D509" t="str">
            <v>9JQ</v>
          </cell>
          <cell r="E509" t="str">
            <v>M</v>
          </cell>
          <cell r="F509" t="str">
            <v>N</v>
          </cell>
          <cell r="G509" t="str">
            <v>MWBA</v>
          </cell>
          <cell r="H509" t="str">
            <v>Yes</v>
          </cell>
          <cell r="I509" t="str">
            <v>No</v>
          </cell>
          <cell r="J509" t="str">
            <v>Yes</v>
          </cell>
          <cell r="K509" t="str">
            <v>No</v>
          </cell>
          <cell r="L509" t="str">
            <v>9</v>
          </cell>
          <cell r="M509" t="str">
            <v>St. Julie</v>
          </cell>
          <cell r="N509" t="str">
            <v>No</v>
          </cell>
        </row>
        <row r="510">
          <cell r="A510">
            <v>160207</v>
          </cell>
          <cell r="B510" t="str">
            <v>Summer</v>
          </cell>
          <cell r="C510" t="str">
            <v>Griffin</v>
          </cell>
          <cell r="D510" t="str">
            <v>7ET</v>
          </cell>
          <cell r="E510" t="str">
            <v>F</v>
          </cell>
          <cell r="F510" t="str">
            <v>N</v>
          </cell>
          <cell r="G510" t="str">
            <v>WBRI</v>
          </cell>
          <cell r="H510" t="str">
            <v>No</v>
          </cell>
          <cell r="I510" t="str">
            <v>No</v>
          </cell>
          <cell r="J510" t="str">
            <v>No</v>
          </cell>
          <cell r="K510" t="str">
            <v>No</v>
          </cell>
          <cell r="L510" t="str">
            <v>7</v>
          </cell>
          <cell r="M510" t="str">
            <v>Cuvilly</v>
          </cell>
          <cell r="N510" t="str">
            <v>No</v>
          </cell>
        </row>
        <row r="511">
          <cell r="A511">
            <v>152508</v>
          </cell>
          <cell r="B511" t="str">
            <v>Ashley</v>
          </cell>
          <cell r="C511" t="str">
            <v>Grimaldi</v>
          </cell>
          <cell r="D511" t="str">
            <v>9RNI</v>
          </cell>
          <cell r="E511" t="str">
            <v>F</v>
          </cell>
          <cell r="F511" t="str">
            <v>N</v>
          </cell>
          <cell r="G511" t="str">
            <v>MWBA</v>
          </cell>
          <cell r="H511" t="str">
            <v>No</v>
          </cell>
          <cell r="I511" t="str">
            <v>Yes</v>
          </cell>
          <cell r="J511" t="str">
            <v>No</v>
          </cell>
          <cell r="K511" t="str">
            <v>No</v>
          </cell>
          <cell r="L511" t="str">
            <v>9</v>
          </cell>
          <cell r="M511" t="str">
            <v>Picardy</v>
          </cell>
          <cell r="N511" t="str">
            <v>No</v>
          </cell>
        </row>
        <row r="512">
          <cell r="A512">
            <v>151699</v>
          </cell>
          <cell r="B512" t="str">
            <v>Evie</v>
          </cell>
          <cell r="C512" t="str">
            <v>Grindrod</v>
          </cell>
          <cell r="D512" t="str">
            <v>11SK</v>
          </cell>
          <cell r="E512" t="str">
            <v>F</v>
          </cell>
          <cell r="F512" t="str">
            <v>N</v>
          </cell>
          <cell r="G512" t="str">
            <v>WBRI</v>
          </cell>
          <cell r="H512" t="str">
            <v>No</v>
          </cell>
          <cell r="I512" t="str">
            <v>No</v>
          </cell>
          <cell r="J512" t="str">
            <v>No</v>
          </cell>
          <cell r="K512" t="str">
            <v>No</v>
          </cell>
          <cell r="L512" t="str">
            <v>11</v>
          </cell>
          <cell r="M512" t="str">
            <v>Compiegne</v>
          </cell>
          <cell r="N512" t="str">
            <v>No</v>
          </cell>
        </row>
        <row r="513">
          <cell r="A513">
            <v>160208</v>
          </cell>
          <cell r="B513" t="str">
            <v>Autumn</v>
          </cell>
          <cell r="C513" t="str">
            <v>Grindrod</v>
          </cell>
          <cell r="D513" t="str">
            <v>7RA</v>
          </cell>
          <cell r="E513" t="str">
            <v>F</v>
          </cell>
          <cell r="F513" t="str">
            <v>N</v>
          </cell>
          <cell r="G513" t="str">
            <v>WBRI</v>
          </cell>
          <cell r="H513" t="str">
            <v>No</v>
          </cell>
          <cell r="I513" t="str">
            <v>No</v>
          </cell>
          <cell r="J513" t="str">
            <v>No</v>
          </cell>
          <cell r="K513" t="str">
            <v>No</v>
          </cell>
          <cell r="L513" t="str">
            <v>7</v>
          </cell>
          <cell r="M513" t="str">
            <v>Picardy</v>
          </cell>
          <cell r="N513" t="str">
            <v>No</v>
          </cell>
        </row>
        <row r="514">
          <cell r="A514">
            <v>151767</v>
          </cell>
          <cell r="B514" t="str">
            <v>Vanessa</v>
          </cell>
          <cell r="C514" t="str">
            <v>Gryszun</v>
          </cell>
          <cell r="D514" t="str">
            <v>10TD</v>
          </cell>
          <cell r="E514" t="str">
            <v>F</v>
          </cell>
          <cell r="F514" t="str">
            <v>N</v>
          </cell>
          <cell r="G514" t="str">
            <v>WEEU</v>
          </cell>
          <cell r="H514" t="str">
            <v>No</v>
          </cell>
          <cell r="I514" t="str">
            <v>Yes</v>
          </cell>
          <cell r="J514" t="str">
            <v>No</v>
          </cell>
          <cell r="K514" t="str">
            <v>No</v>
          </cell>
          <cell r="L514" t="str">
            <v>10</v>
          </cell>
          <cell r="M514" t="str">
            <v>Compiegne</v>
          </cell>
          <cell r="N514" t="str">
            <v>No</v>
          </cell>
        </row>
        <row r="515">
          <cell r="A515">
            <v>152805</v>
          </cell>
          <cell r="B515" t="str">
            <v>Oscar</v>
          </cell>
          <cell r="C515" t="str">
            <v>Grzybowski</v>
          </cell>
          <cell r="D515" t="str">
            <v>8MH</v>
          </cell>
          <cell r="E515" t="str">
            <v>M</v>
          </cell>
          <cell r="F515" t="str">
            <v>N</v>
          </cell>
          <cell r="G515" t="str">
            <v>WEEU</v>
          </cell>
          <cell r="H515" t="str">
            <v>No</v>
          </cell>
          <cell r="I515" t="str">
            <v>No</v>
          </cell>
          <cell r="J515" t="str">
            <v>No</v>
          </cell>
          <cell r="K515" t="str">
            <v>No</v>
          </cell>
          <cell r="L515" t="str">
            <v>8</v>
          </cell>
          <cell r="M515" t="str">
            <v>Cuvilly</v>
          </cell>
          <cell r="N515" t="str">
            <v>Yes</v>
          </cell>
        </row>
        <row r="516">
          <cell r="A516">
            <v>152845</v>
          </cell>
          <cell r="B516" t="str">
            <v>Rose</v>
          </cell>
          <cell r="C516" t="str">
            <v>Gudgeon</v>
          </cell>
          <cell r="D516" t="str">
            <v>8KS</v>
          </cell>
          <cell r="E516" t="str">
            <v>F</v>
          </cell>
          <cell r="F516" t="str">
            <v>N</v>
          </cell>
          <cell r="G516" t="str">
            <v>WBRI</v>
          </cell>
          <cell r="H516" t="str">
            <v>No</v>
          </cell>
          <cell r="I516" t="str">
            <v>No</v>
          </cell>
          <cell r="J516" t="str">
            <v>No</v>
          </cell>
          <cell r="K516" t="str">
            <v>No</v>
          </cell>
          <cell r="L516" t="str">
            <v>8</v>
          </cell>
          <cell r="M516" t="str">
            <v>Picardy</v>
          </cell>
          <cell r="N516" t="str">
            <v>No</v>
          </cell>
        </row>
        <row r="517">
          <cell r="A517">
            <v>152928</v>
          </cell>
          <cell r="B517" t="str">
            <v>Zaina</v>
          </cell>
          <cell r="C517" t="str">
            <v>Gulzar</v>
          </cell>
          <cell r="D517" t="str">
            <v>8KC</v>
          </cell>
          <cell r="E517" t="str">
            <v>F</v>
          </cell>
          <cell r="F517" t="str">
            <v>N</v>
          </cell>
          <cell r="G517" t="str">
            <v>APKN</v>
          </cell>
          <cell r="H517" t="str">
            <v>No</v>
          </cell>
          <cell r="I517" t="str">
            <v>No</v>
          </cell>
          <cell r="J517" t="str">
            <v>No</v>
          </cell>
          <cell r="K517" t="str">
            <v>No</v>
          </cell>
          <cell r="L517" t="str">
            <v>8</v>
          </cell>
          <cell r="M517" t="str">
            <v>St. Julie</v>
          </cell>
          <cell r="N517" t="str">
            <v>No</v>
          </cell>
        </row>
        <row r="518">
          <cell r="A518">
            <v>152875</v>
          </cell>
          <cell r="B518" t="str">
            <v>George</v>
          </cell>
          <cell r="C518" t="str">
            <v>Hackwell</v>
          </cell>
          <cell r="D518" t="str">
            <v>8PH</v>
          </cell>
          <cell r="E518" t="str">
            <v>M</v>
          </cell>
          <cell r="F518" t="str">
            <v>N</v>
          </cell>
          <cell r="G518" t="str">
            <v>WBRI</v>
          </cell>
          <cell r="H518" t="str">
            <v>No</v>
          </cell>
          <cell r="I518" t="str">
            <v>No</v>
          </cell>
          <cell r="J518" t="str">
            <v>No</v>
          </cell>
          <cell r="K518" t="str">
            <v>No</v>
          </cell>
          <cell r="L518" t="str">
            <v>8</v>
          </cell>
          <cell r="M518" t="str">
            <v>Cuvilly</v>
          </cell>
          <cell r="N518" t="str">
            <v>No</v>
          </cell>
        </row>
        <row r="519">
          <cell r="A519">
            <v>151855</v>
          </cell>
          <cell r="B519" t="str">
            <v>Marnie</v>
          </cell>
          <cell r="C519" t="str">
            <v>Haddow</v>
          </cell>
          <cell r="D519" t="str">
            <v>10ES</v>
          </cell>
          <cell r="E519" t="str">
            <v>F</v>
          </cell>
          <cell r="F519" t="str">
            <v>N</v>
          </cell>
          <cell r="G519" t="str">
            <v>MWBC</v>
          </cell>
          <cell r="H519" t="str">
            <v>No</v>
          </cell>
          <cell r="I519" t="str">
            <v>No</v>
          </cell>
          <cell r="J519" t="str">
            <v>No</v>
          </cell>
          <cell r="K519" t="str">
            <v>No</v>
          </cell>
          <cell r="L519" t="str">
            <v>10</v>
          </cell>
          <cell r="M519" t="str">
            <v>Cuvilly</v>
          </cell>
          <cell r="N519" t="str">
            <v>No</v>
          </cell>
        </row>
        <row r="520">
          <cell r="A520">
            <v>151889</v>
          </cell>
          <cell r="B520" t="str">
            <v>Edward</v>
          </cell>
          <cell r="C520" t="str">
            <v>Hadfield</v>
          </cell>
          <cell r="D520" t="str">
            <v>10CM</v>
          </cell>
          <cell r="E520" t="str">
            <v>M</v>
          </cell>
          <cell r="F520" t="str">
            <v>N</v>
          </cell>
          <cell r="G520" t="str">
            <v>WBRI</v>
          </cell>
          <cell r="H520" t="str">
            <v>No</v>
          </cell>
          <cell r="I520" t="str">
            <v>No</v>
          </cell>
          <cell r="J520" t="str">
            <v>No</v>
          </cell>
          <cell r="K520" t="str">
            <v>No</v>
          </cell>
          <cell r="L520" t="str">
            <v>10</v>
          </cell>
          <cell r="M520" t="str">
            <v>Compiegne</v>
          </cell>
          <cell r="N520" t="str">
            <v>No</v>
          </cell>
        </row>
        <row r="521">
          <cell r="A521">
            <v>150539</v>
          </cell>
          <cell r="B521" t="str">
            <v>JAMES</v>
          </cell>
          <cell r="C521" t="str">
            <v>HADFIELD</v>
          </cell>
          <cell r="D521" t="str">
            <v>13LGI</v>
          </cell>
          <cell r="E521" t="str">
            <v>M</v>
          </cell>
          <cell r="F521" t="str">
            <v>N</v>
          </cell>
          <cell r="G521" t="str">
            <v>WBRI</v>
          </cell>
          <cell r="H521" t="str">
            <v>No</v>
          </cell>
          <cell r="I521" t="str">
            <v>No</v>
          </cell>
          <cell r="J521" t="str">
            <v>No</v>
          </cell>
          <cell r="K521" t="str">
            <v>No</v>
          </cell>
          <cell r="L521" t="str">
            <v>13</v>
          </cell>
          <cell r="M521" t="str">
            <v>Compiegne</v>
          </cell>
          <cell r="N521" t="str">
            <v>No</v>
          </cell>
        </row>
        <row r="522">
          <cell r="A522">
            <v>160209</v>
          </cell>
          <cell r="B522" t="str">
            <v>Solyana</v>
          </cell>
          <cell r="C522" t="str">
            <v>Hadgu</v>
          </cell>
          <cell r="D522" t="str">
            <v>7LM</v>
          </cell>
          <cell r="E522" t="str">
            <v>F</v>
          </cell>
          <cell r="F522" t="str">
            <v>N</v>
          </cell>
          <cell r="G522" t="str">
            <v>MWBA</v>
          </cell>
          <cell r="H522" t="str">
            <v>Yes</v>
          </cell>
          <cell r="I522" t="str">
            <v>Yes</v>
          </cell>
          <cell r="J522" t="str">
            <v>Yes</v>
          </cell>
          <cell r="K522" t="str">
            <v>No</v>
          </cell>
          <cell r="L522" t="str">
            <v>7</v>
          </cell>
          <cell r="M522" t="str">
            <v>Cuvilly</v>
          </cell>
          <cell r="N522" t="str">
            <v>No</v>
          </cell>
        </row>
        <row r="523">
          <cell r="A523">
            <v>151687</v>
          </cell>
          <cell r="B523" t="str">
            <v>India</v>
          </cell>
          <cell r="C523" t="str">
            <v>Hadi</v>
          </cell>
          <cell r="D523" t="str">
            <v>11WE</v>
          </cell>
          <cell r="E523" t="str">
            <v>F</v>
          </cell>
          <cell r="F523" t="str">
            <v>N</v>
          </cell>
          <cell r="G523" t="str">
            <v>WBRI</v>
          </cell>
          <cell r="H523" t="str">
            <v>No</v>
          </cell>
          <cell r="I523" t="str">
            <v>No</v>
          </cell>
          <cell r="J523" t="str">
            <v>No</v>
          </cell>
          <cell r="K523" t="str">
            <v>No</v>
          </cell>
          <cell r="L523" t="str">
            <v>11</v>
          </cell>
          <cell r="M523" t="str">
            <v>Compiegne</v>
          </cell>
          <cell r="N523" t="str">
            <v>No</v>
          </cell>
        </row>
        <row r="524">
          <cell r="A524">
            <v>152883</v>
          </cell>
          <cell r="B524" t="str">
            <v>Rio</v>
          </cell>
          <cell r="C524" t="str">
            <v>Hadi</v>
          </cell>
          <cell r="D524" t="str">
            <v>8AB</v>
          </cell>
          <cell r="E524" t="str">
            <v>M</v>
          </cell>
          <cell r="F524" t="str">
            <v>N</v>
          </cell>
          <cell r="G524" t="str">
            <v>WBRI</v>
          </cell>
          <cell r="H524" t="str">
            <v>No</v>
          </cell>
          <cell r="I524" t="str">
            <v>No</v>
          </cell>
          <cell r="J524" t="str">
            <v>No</v>
          </cell>
          <cell r="K524" t="str">
            <v>No</v>
          </cell>
          <cell r="L524" t="str">
            <v>8</v>
          </cell>
          <cell r="M524" t="str">
            <v>Compiegne</v>
          </cell>
          <cell r="N524" t="str">
            <v>No</v>
          </cell>
        </row>
        <row r="525">
          <cell r="A525">
            <v>150803</v>
          </cell>
          <cell r="B525" t="str">
            <v>Abel</v>
          </cell>
          <cell r="C525" t="str">
            <v>Hagos</v>
          </cell>
          <cell r="D525" t="str">
            <v>12DHO</v>
          </cell>
          <cell r="E525" t="str">
            <v>M</v>
          </cell>
          <cell r="F525" t="str">
            <v>N</v>
          </cell>
          <cell r="G525" t="str">
            <v>MBOE</v>
          </cell>
          <cell r="H525" t="str">
            <v>No</v>
          </cell>
          <cell r="I525" t="str">
            <v>No</v>
          </cell>
          <cell r="J525" t="str">
            <v>No</v>
          </cell>
          <cell r="K525" t="str">
            <v>No</v>
          </cell>
          <cell r="L525" t="str">
            <v>12</v>
          </cell>
          <cell r="M525" t="str">
            <v>Cuvilly</v>
          </cell>
          <cell r="N525" t="str">
            <v>No</v>
          </cell>
        </row>
        <row r="526">
          <cell r="A526">
            <v>150958</v>
          </cell>
          <cell r="B526" t="str">
            <v>Eden</v>
          </cell>
          <cell r="C526" t="str">
            <v>Hague</v>
          </cell>
          <cell r="D526" t="str">
            <v>12DHO</v>
          </cell>
          <cell r="E526" t="str">
            <v>M</v>
          </cell>
          <cell r="F526" t="str">
            <v>N</v>
          </cell>
          <cell r="G526" t="str">
            <v>WBRI</v>
          </cell>
          <cell r="H526" t="str">
            <v>No</v>
          </cell>
          <cell r="I526" t="str">
            <v>No</v>
          </cell>
          <cell r="J526" t="str">
            <v>No</v>
          </cell>
          <cell r="K526" t="str">
            <v>No</v>
          </cell>
          <cell r="L526" t="str">
            <v>12</v>
          </cell>
          <cell r="M526" t="str">
            <v>Compiegne</v>
          </cell>
          <cell r="N526" t="str">
            <v>No</v>
          </cell>
        </row>
        <row r="527">
          <cell r="A527">
            <v>160083</v>
          </cell>
          <cell r="B527" t="str">
            <v>Jorja</v>
          </cell>
          <cell r="C527" t="str">
            <v>Hague</v>
          </cell>
          <cell r="D527" t="str">
            <v>12MP</v>
          </cell>
          <cell r="E527" t="str">
            <v>F</v>
          </cell>
          <cell r="F527" t="str">
            <v>N</v>
          </cell>
          <cell r="G527" t="str">
            <v>WBRI</v>
          </cell>
          <cell r="H527" t="str">
            <v>No</v>
          </cell>
          <cell r="I527" t="str">
            <v>No</v>
          </cell>
          <cell r="J527" t="str">
            <v>No</v>
          </cell>
          <cell r="K527" t="str">
            <v>No</v>
          </cell>
          <cell r="L527" t="str">
            <v>12</v>
          </cell>
          <cell r="M527" t="str">
            <v>Compiegne</v>
          </cell>
          <cell r="N527" t="str">
            <v>No</v>
          </cell>
        </row>
        <row r="528">
          <cell r="A528">
            <v>160135</v>
          </cell>
          <cell r="B528" t="str">
            <v>Sahar</v>
          </cell>
          <cell r="C528" t="str">
            <v>Haj Mohamad</v>
          </cell>
          <cell r="D528" t="str">
            <v>12EW</v>
          </cell>
          <cell r="E528" t="str">
            <v>F</v>
          </cell>
          <cell r="F528" t="str">
            <v>N</v>
          </cell>
          <cell r="G528" t="str">
            <v>OARA</v>
          </cell>
          <cell r="H528" t="str">
            <v>Yes</v>
          </cell>
          <cell r="I528" t="str">
            <v>No</v>
          </cell>
          <cell r="J528" t="str">
            <v>No</v>
          </cell>
          <cell r="K528" t="str">
            <v>No</v>
          </cell>
          <cell r="L528" t="str">
            <v>12</v>
          </cell>
          <cell r="M528" t="str">
            <v>Cuvilly</v>
          </cell>
          <cell r="N528" t="str">
            <v>No</v>
          </cell>
        </row>
        <row r="529">
          <cell r="A529">
            <v>151963</v>
          </cell>
          <cell r="B529" t="str">
            <v>Juno</v>
          </cell>
          <cell r="C529" t="str">
            <v>Hale</v>
          </cell>
          <cell r="D529" t="str">
            <v>10CS</v>
          </cell>
          <cell r="E529" t="str">
            <v>F</v>
          </cell>
          <cell r="F529" t="str">
            <v>N</v>
          </cell>
          <cell r="G529" t="str">
            <v>WBRI</v>
          </cell>
          <cell r="H529" t="str">
            <v>No</v>
          </cell>
          <cell r="I529" t="str">
            <v>No</v>
          </cell>
          <cell r="J529" t="str">
            <v>No</v>
          </cell>
          <cell r="K529" t="str">
            <v>No</v>
          </cell>
          <cell r="L529" t="str">
            <v>10</v>
          </cell>
          <cell r="M529" t="str">
            <v>Picardy</v>
          </cell>
          <cell r="N529" t="str">
            <v>Yes</v>
          </cell>
        </row>
        <row r="530">
          <cell r="A530">
            <v>160210</v>
          </cell>
          <cell r="B530" t="str">
            <v>Thomas</v>
          </cell>
          <cell r="C530" t="str">
            <v>Hale</v>
          </cell>
          <cell r="D530" t="str">
            <v xml:space="preserve">7BPE </v>
          </cell>
          <cell r="E530" t="str">
            <v>M</v>
          </cell>
          <cell r="F530" t="str">
            <v>K</v>
          </cell>
          <cell r="G530" t="str">
            <v>WBRI</v>
          </cell>
          <cell r="H530" t="str">
            <v>No</v>
          </cell>
          <cell r="I530" t="str">
            <v>No</v>
          </cell>
          <cell r="J530" t="str">
            <v>No</v>
          </cell>
          <cell r="K530" t="str">
            <v>No</v>
          </cell>
          <cell r="L530" t="str">
            <v>7</v>
          </cell>
          <cell r="M530" t="str">
            <v>St. Julie</v>
          </cell>
          <cell r="N530" t="str">
            <v>No</v>
          </cell>
        </row>
        <row r="531">
          <cell r="A531">
            <v>151800</v>
          </cell>
          <cell r="B531" t="str">
            <v>Amelia</v>
          </cell>
          <cell r="C531" t="str">
            <v>Hall</v>
          </cell>
          <cell r="D531" t="str">
            <v>10JOS</v>
          </cell>
          <cell r="E531" t="str">
            <v>F</v>
          </cell>
          <cell r="F531" t="str">
            <v>N</v>
          </cell>
          <cell r="G531" t="str">
            <v>MWBC</v>
          </cell>
          <cell r="H531" t="str">
            <v>No</v>
          </cell>
          <cell r="I531" t="str">
            <v>No</v>
          </cell>
          <cell r="J531" t="str">
            <v>No</v>
          </cell>
          <cell r="K531" t="str">
            <v>No</v>
          </cell>
          <cell r="L531" t="str">
            <v>10</v>
          </cell>
          <cell r="M531" t="str">
            <v>Picardy</v>
          </cell>
          <cell r="N531" t="str">
            <v>Yes</v>
          </cell>
        </row>
        <row r="532">
          <cell r="A532">
            <v>152700</v>
          </cell>
          <cell r="B532" t="str">
            <v>Emily</v>
          </cell>
          <cell r="C532" t="str">
            <v>Hall</v>
          </cell>
          <cell r="D532" t="str">
            <v>9AWL</v>
          </cell>
          <cell r="E532" t="str">
            <v>F</v>
          </cell>
          <cell r="F532" t="str">
            <v>N</v>
          </cell>
          <cell r="G532" t="str">
            <v>WBRI</v>
          </cell>
          <cell r="H532" t="str">
            <v>No</v>
          </cell>
          <cell r="I532" t="str">
            <v>No</v>
          </cell>
          <cell r="J532" t="str">
            <v>Yes</v>
          </cell>
          <cell r="K532" t="str">
            <v>No</v>
          </cell>
          <cell r="L532" t="str">
            <v>9</v>
          </cell>
          <cell r="M532" t="str">
            <v>St. Julie</v>
          </cell>
          <cell r="N532" t="str">
            <v>Yes</v>
          </cell>
        </row>
        <row r="533">
          <cell r="A533">
            <v>160212</v>
          </cell>
          <cell r="B533" t="str">
            <v>Mae</v>
          </cell>
          <cell r="C533" t="str">
            <v>Hall</v>
          </cell>
          <cell r="D533" t="str">
            <v>7LM</v>
          </cell>
          <cell r="E533" t="str">
            <v>F</v>
          </cell>
          <cell r="F533" t="str">
            <v>N</v>
          </cell>
          <cell r="G533" t="str">
            <v>WBRI</v>
          </cell>
          <cell r="H533" t="str">
            <v>No</v>
          </cell>
          <cell r="I533" t="str">
            <v>No</v>
          </cell>
          <cell r="J533" t="str">
            <v>No</v>
          </cell>
          <cell r="K533" t="str">
            <v>No</v>
          </cell>
          <cell r="L533" t="str">
            <v>7</v>
          </cell>
          <cell r="M533" t="str">
            <v>Cuvilly</v>
          </cell>
          <cell r="N533" t="str">
            <v>No</v>
          </cell>
        </row>
        <row r="534">
          <cell r="A534">
            <v>160211</v>
          </cell>
          <cell r="B534" t="str">
            <v>Jason</v>
          </cell>
          <cell r="C534" t="str">
            <v>Hall</v>
          </cell>
          <cell r="D534" t="str">
            <v>7FS</v>
          </cell>
          <cell r="E534" t="str">
            <v>M</v>
          </cell>
          <cell r="F534" t="str">
            <v>N</v>
          </cell>
          <cell r="G534" t="str">
            <v>WBRI</v>
          </cell>
          <cell r="H534" t="str">
            <v>No</v>
          </cell>
          <cell r="I534" t="str">
            <v>Yes</v>
          </cell>
          <cell r="J534" t="str">
            <v>No</v>
          </cell>
          <cell r="K534" t="str">
            <v>No</v>
          </cell>
          <cell r="L534" t="str">
            <v>7</v>
          </cell>
          <cell r="M534" t="str">
            <v>Compiegne</v>
          </cell>
          <cell r="N534" t="str">
            <v>No</v>
          </cell>
        </row>
        <row r="535">
          <cell r="A535">
            <v>152852</v>
          </cell>
          <cell r="B535" t="str">
            <v>Grace</v>
          </cell>
          <cell r="C535" t="str">
            <v>Hambleton</v>
          </cell>
          <cell r="D535" t="str">
            <v>8KC</v>
          </cell>
          <cell r="E535" t="str">
            <v>F</v>
          </cell>
          <cell r="F535" t="str">
            <v>E</v>
          </cell>
          <cell r="G535" t="str">
            <v>WBRI</v>
          </cell>
          <cell r="H535" t="str">
            <v>No</v>
          </cell>
          <cell r="I535" t="str">
            <v>No</v>
          </cell>
          <cell r="J535" t="str">
            <v>Yes</v>
          </cell>
          <cell r="K535" t="str">
            <v>No</v>
          </cell>
          <cell r="L535" t="str">
            <v>8</v>
          </cell>
          <cell r="M535" t="str">
            <v>St. Julie</v>
          </cell>
          <cell r="N535" t="str">
            <v>No</v>
          </cell>
        </row>
        <row r="536">
          <cell r="A536">
            <v>160213</v>
          </cell>
          <cell r="B536" t="str">
            <v>Isabelle</v>
          </cell>
          <cell r="C536" t="str">
            <v>Hambleton</v>
          </cell>
          <cell r="D536" t="str">
            <v>7WD</v>
          </cell>
          <cell r="E536" t="str">
            <v>F</v>
          </cell>
          <cell r="F536" t="str">
            <v>N</v>
          </cell>
          <cell r="G536" t="str">
            <v>WBRI</v>
          </cell>
          <cell r="H536" t="str">
            <v>No</v>
          </cell>
          <cell r="I536" t="str">
            <v>No</v>
          </cell>
          <cell r="J536" t="str">
            <v>Yes</v>
          </cell>
          <cell r="K536" t="str">
            <v>No</v>
          </cell>
          <cell r="L536" t="str">
            <v>7</v>
          </cell>
          <cell r="M536" t="str">
            <v>Picardy</v>
          </cell>
          <cell r="N536" t="str">
            <v>No</v>
          </cell>
        </row>
        <row r="537">
          <cell r="A537">
            <v>150981</v>
          </cell>
          <cell r="B537" t="str">
            <v>Lowri</v>
          </cell>
          <cell r="C537" t="str">
            <v>Hands</v>
          </cell>
          <cell r="D537" t="str">
            <v>12JN</v>
          </cell>
          <cell r="E537" t="str">
            <v>F</v>
          </cell>
          <cell r="F537" t="str">
            <v>N</v>
          </cell>
          <cell r="G537" t="str">
            <v>WBRI</v>
          </cell>
          <cell r="H537" t="str">
            <v>No</v>
          </cell>
          <cell r="I537" t="str">
            <v>No</v>
          </cell>
          <cell r="J537" t="str">
            <v>No</v>
          </cell>
          <cell r="K537" t="str">
            <v>No</v>
          </cell>
          <cell r="L537" t="str">
            <v>12</v>
          </cell>
          <cell r="M537" t="str">
            <v>St. Julie</v>
          </cell>
          <cell r="N537" t="str">
            <v>No</v>
          </cell>
        </row>
        <row r="538">
          <cell r="A538">
            <v>151562</v>
          </cell>
          <cell r="B538" t="str">
            <v>Kitty</v>
          </cell>
          <cell r="C538" t="str">
            <v>Hanniffy - Longden</v>
          </cell>
          <cell r="D538" t="str">
            <v>11SK</v>
          </cell>
          <cell r="E538" t="str">
            <v>F</v>
          </cell>
          <cell r="F538" t="str">
            <v>N</v>
          </cell>
          <cell r="G538" t="str">
            <v>WBRI</v>
          </cell>
          <cell r="H538" t="str">
            <v>No</v>
          </cell>
          <cell r="I538" t="str">
            <v>No</v>
          </cell>
          <cell r="J538" t="str">
            <v>No</v>
          </cell>
          <cell r="K538" t="str">
            <v>No</v>
          </cell>
          <cell r="L538" t="str">
            <v>11</v>
          </cell>
          <cell r="M538" t="str">
            <v>Compiegne</v>
          </cell>
          <cell r="N538" t="str">
            <v>No</v>
          </cell>
        </row>
        <row r="539">
          <cell r="A539">
            <v>151721</v>
          </cell>
          <cell r="B539" t="str">
            <v>Mia</v>
          </cell>
          <cell r="C539" t="str">
            <v>Hanniffy - Longden</v>
          </cell>
          <cell r="D539" t="str">
            <v>11EGQ</v>
          </cell>
          <cell r="E539" t="str">
            <v>F</v>
          </cell>
          <cell r="F539" t="str">
            <v>N</v>
          </cell>
          <cell r="G539" t="str">
            <v>WBRI</v>
          </cell>
          <cell r="H539" t="str">
            <v>No</v>
          </cell>
          <cell r="I539" t="str">
            <v>No</v>
          </cell>
          <cell r="J539" t="str">
            <v>No</v>
          </cell>
          <cell r="K539" t="str">
            <v>No</v>
          </cell>
          <cell r="L539" t="str">
            <v>11</v>
          </cell>
          <cell r="M539" t="str">
            <v>Picardy</v>
          </cell>
          <cell r="N539" t="str">
            <v>No</v>
          </cell>
        </row>
        <row r="540">
          <cell r="A540">
            <v>160214</v>
          </cell>
          <cell r="B540" t="str">
            <v>Brody</v>
          </cell>
          <cell r="C540" t="str">
            <v>Hanstock</v>
          </cell>
          <cell r="D540" t="str">
            <v>7WD</v>
          </cell>
          <cell r="E540" t="str">
            <v>M</v>
          </cell>
          <cell r="F540" t="str">
            <v>K</v>
          </cell>
          <cell r="G540" t="str">
            <v>WBRI</v>
          </cell>
          <cell r="H540" t="str">
            <v>No</v>
          </cell>
          <cell r="I540" t="str">
            <v>No</v>
          </cell>
          <cell r="J540" t="str">
            <v>No</v>
          </cell>
          <cell r="K540" t="str">
            <v>No</v>
          </cell>
          <cell r="L540" t="str">
            <v>7</v>
          </cell>
          <cell r="M540" t="str">
            <v>Picardy</v>
          </cell>
          <cell r="N540" t="str">
            <v>No</v>
          </cell>
        </row>
        <row r="541">
          <cell r="A541">
            <v>152122</v>
          </cell>
          <cell r="B541" t="str">
            <v>Megan</v>
          </cell>
          <cell r="C541" t="str">
            <v>Hardie</v>
          </cell>
          <cell r="D541" t="str">
            <v>13HS</v>
          </cell>
          <cell r="E541" t="str">
            <v>F</v>
          </cell>
          <cell r="F541" t="str">
            <v>N</v>
          </cell>
          <cell r="G541" t="str">
            <v>WBRI</v>
          </cell>
          <cell r="H541" t="str">
            <v>No</v>
          </cell>
          <cell r="I541" t="str">
            <v>No</v>
          </cell>
          <cell r="J541" t="str">
            <v>No</v>
          </cell>
          <cell r="K541" t="str">
            <v>No</v>
          </cell>
          <cell r="L541" t="str">
            <v>13</v>
          </cell>
          <cell r="M541" t="str">
            <v>St. Julie</v>
          </cell>
          <cell r="N541" t="str">
            <v>No</v>
          </cell>
        </row>
        <row r="542">
          <cell r="A542">
            <v>160215</v>
          </cell>
          <cell r="B542" t="str">
            <v>Elliot</v>
          </cell>
          <cell r="C542" t="str">
            <v>Hargreaves</v>
          </cell>
          <cell r="D542" t="str">
            <v>7FS</v>
          </cell>
          <cell r="E542" t="str">
            <v>M</v>
          </cell>
          <cell r="F542" t="str">
            <v>N</v>
          </cell>
          <cell r="G542" t="str">
            <v>WBRI</v>
          </cell>
          <cell r="H542" t="str">
            <v>No</v>
          </cell>
          <cell r="I542" t="str">
            <v>No</v>
          </cell>
          <cell r="J542" t="str">
            <v>No</v>
          </cell>
          <cell r="K542" t="str">
            <v>No</v>
          </cell>
          <cell r="L542" t="str">
            <v>7</v>
          </cell>
          <cell r="M542" t="str">
            <v>Compiegne</v>
          </cell>
          <cell r="N542" t="str">
            <v>No</v>
          </cell>
        </row>
        <row r="543">
          <cell r="A543">
            <v>160216</v>
          </cell>
          <cell r="B543" t="str">
            <v>James</v>
          </cell>
          <cell r="C543" t="str">
            <v>Harrison</v>
          </cell>
          <cell r="D543" t="str">
            <v>7ET</v>
          </cell>
          <cell r="E543" t="str">
            <v>M</v>
          </cell>
          <cell r="F543" t="str">
            <v>E</v>
          </cell>
          <cell r="G543" t="str">
            <v>WBRI</v>
          </cell>
          <cell r="H543" t="str">
            <v>No</v>
          </cell>
          <cell r="I543" t="str">
            <v>No</v>
          </cell>
          <cell r="J543" t="str">
            <v>No</v>
          </cell>
          <cell r="K543" t="str">
            <v>No</v>
          </cell>
          <cell r="L543" t="str">
            <v>7</v>
          </cell>
          <cell r="M543" t="str">
            <v>Cuvilly</v>
          </cell>
          <cell r="N543" t="str">
            <v>No</v>
          </cell>
        </row>
        <row r="544">
          <cell r="A544">
            <v>152771</v>
          </cell>
          <cell r="B544" t="str">
            <v>Georgia</v>
          </cell>
          <cell r="C544" t="str">
            <v>Harrison Winks</v>
          </cell>
          <cell r="D544" t="str">
            <v>8AR</v>
          </cell>
          <cell r="E544" t="str">
            <v>F</v>
          </cell>
          <cell r="F544" t="str">
            <v>N</v>
          </cell>
          <cell r="G544" t="str">
            <v>WBRI</v>
          </cell>
          <cell r="H544" t="str">
            <v>No</v>
          </cell>
          <cell r="I544" t="str">
            <v>No</v>
          </cell>
          <cell r="J544" t="str">
            <v>No</v>
          </cell>
          <cell r="K544" t="str">
            <v>No</v>
          </cell>
          <cell r="L544" t="str">
            <v>8</v>
          </cell>
          <cell r="M544" t="str">
            <v>St. Julie</v>
          </cell>
          <cell r="N544" t="str">
            <v>No</v>
          </cell>
        </row>
        <row r="545">
          <cell r="A545">
            <v>152741</v>
          </cell>
          <cell r="B545" t="str">
            <v>Mischa</v>
          </cell>
          <cell r="C545" t="str">
            <v>Hartley</v>
          </cell>
          <cell r="D545" t="str">
            <v>8AR</v>
          </cell>
          <cell r="E545" t="str">
            <v>F</v>
          </cell>
          <cell r="F545" t="str">
            <v>N</v>
          </cell>
          <cell r="G545" t="str">
            <v>WBRI</v>
          </cell>
          <cell r="H545" t="str">
            <v>No</v>
          </cell>
          <cell r="I545" t="str">
            <v>Yes</v>
          </cell>
          <cell r="J545" t="str">
            <v>No</v>
          </cell>
          <cell r="K545" t="str">
            <v>No</v>
          </cell>
          <cell r="L545" t="str">
            <v>8</v>
          </cell>
          <cell r="M545" t="str">
            <v>St. Julie</v>
          </cell>
          <cell r="N545" t="str">
            <v>No</v>
          </cell>
        </row>
        <row r="546">
          <cell r="A546">
            <v>150396</v>
          </cell>
          <cell r="B546" t="str">
            <v>Scarlet</v>
          </cell>
          <cell r="C546" t="str">
            <v>HARTLEY</v>
          </cell>
          <cell r="D546" t="str">
            <v>13BG</v>
          </cell>
          <cell r="E546" t="str">
            <v>F</v>
          </cell>
          <cell r="F546" t="str">
            <v>N</v>
          </cell>
          <cell r="G546" t="str">
            <v>WBRI</v>
          </cell>
          <cell r="H546" t="str">
            <v>No</v>
          </cell>
          <cell r="I546" t="str">
            <v>No</v>
          </cell>
          <cell r="J546" t="str">
            <v>No</v>
          </cell>
          <cell r="K546" t="str">
            <v>No</v>
          </cell>
          <cell r="L546" t="str">
            <v>13</v>
          </cell>
          <cell r="M546" t="str">
            <v>Cuvilly</v>
          </cell>
          <cell r="N546" t="str">
            <v>No</v>
          </cell>
        </row>
        <row r="547">
          <cell r="A547">
            <v>150551</v>
          </cell>
          <cell r="B547" t="str">
            <v>Mia</v>
          </cell>
          <cell r="C547" t="str">
            <v>Hatton</v>
          </cell>
          <cell r="D547" t="str">
            <v>13HS</v>
          </cell>
          <cell r="E547" t="str">
            <v>F</v>
          </cell>
          <cell r="F547" t="str">
            <v>N</v>
          </cell>
          <cell r="G547" t="str">
            <v>WBRI</v>
          </cell>
          <cell r="H547" t="str">
            <v>No</v>
          </cell>
          <cell r="I547" t="str">
            <v>No</v>
          </cell>
          <cell r="J547" t="str">
            <v>No</v>
          </cell>
          <cell r="K547" t="str">
            <v>No</v>
          </cell>
          <cell r="L547" t="str">
            <v>13</v>
          </cell>
          <cell r="M547" t="str">
            <v>Cuvilly</v>
          </cell>
          <cell r="N547" t="str">
            <v>No</v>
          </cell>
        </row>
        <row r="548">
          <cell r="A548">
            <v>152798</v>
          </cell>
          <cell r="B548" t="str">
            <v>Angelica</v>
          </cell>
          <cell r="C548" t="str">
            <v>Hautbergue</v>
          </cell>
          <cell r="D548" t="str">
            <v>8TR</v>
          </cell>
          <cell r="E548" t="str">
            <v>F</v>
          </cell>
          <cell r="F548" t="str">
            <v>N</v>
          </cell>
          <cell r="G548" t="str">
            <v>MWOE</v>
          </cell>
          <cell r="H548" t="str">
            <v>No</v>
          </cell>
          <cell r="I548" t="str">
            <v>No</v>
          </cell>
          <cell r="J548" t="str">
            <v>No</v>
          </cell>
          <cell r="K548" t="str">
            <v>No</v>
          </cell>
          <cell r="L548" t="str">
            <v>8</v>
          </cell>
          <cell r="M548" t="str">
            <v>Compiegne</v>
          </cell>
          <cell r="N548" t="str">
            <v>No</v>
          </cell>
        </row>
        <row r="549">
          <cell r="A549">
            <v>152173</v>
          </cell>
          <cell r="B549" t="str">
            <v>Niamh</v>
          </cell>
          <cell r="C549" t="str">
            <v>Haveron</v>
          </cell>
          <cell r="D549" t="str">
            <v>13LGI</v>
          </cell>
          <cell r="E549" t="str">
            <v>F</v>
          </cell>
          <cell r="G549" t="str">
            <v>WBRI</v>
          </cell>
          <cell r="H549" t="str">
            <v>No</v>
          </cell>
          <cell r="I549" t="str">
            <v>No</v>
          </cell>
          <cell r="J549" t="str">
            <v>No</v>
          </cell>
          <cell r="K549" t="str">
            <v>No</v>
          </cell>
          <cell r="L549" t="str">
            <v>13</v>
          </cell>
          <cell r="M549" t="str">
            <v>St. Julie</v>
          </cell>
          <cell r="N549" t="str">
            <v>No</v>
          </cell>
        </row>
        <row r="550">
          <cell r="A550">
            <v>151940</v>
          </cell>
          <cell r="B550" t="str">
            <v>Jack</v>
          </cell>
          <cell r="C550" t="str">
            <v>Hawkins</v>
          </cell>
          <cell r="D550" t="str">
            <v>10JOS</v>
          </cell>
          <cell r="E550" t="str">
            <v>M</v>
          </cell>
          <cell r="F550" t="str">
            <v>N</v>
          </cell>
          <cell r="G550" t="str">
            <v>WBRI</v>
          </cell>
          <cell r="H550" t="str">
            <v>No</v>
          </cell>
          <cell r="I550" t="str">
            <v>No</v>
          </cell>
          <cell r="J550" t="str">
            <v>No</v>
          </cell>
          <cell r="K550" t="str">
            <v>No</v>
          </cell>
          <cell r="L550" t="str">
            <v>10</v>
          </cell>
          <cell r="M550" t="str">
            <v>Picardy</v>
          </cell>
          <cell r="N550" t="str">
            <v>No</v>
          </cell>
        </row>
        <row r="551">
          <cell r="A551">
            <v>152560</v>
          </cell>
          <cell r="B551" t="str">
            <v>Jack</v>
          </cell>
          <cell r="C551" t="str">
            <v>Hawkins</v>
          </cell>
          <cell r="D551" t="str">
            <v>9MCO</v>
          </cell>
          <cell r="E551" t="str">
            <v>M</v>
          </cell>
          <cell r="F551" t="str">
            <v>N</v>
          </cell>
          <cell r="G551" t="str">
            <v>WBRI</v>
          </cell>
          <cell r="H551" t="str">
            <v>No</v>
          </cell>
          <cell r="I551" t="str">
            <v>No</v>
          </cell>
          <cell r="J551" t="str">
            <v>No</v>
          </cell>
          <cell r="K551" t="str">
            <v>No</v>
          </cell>
          <cell r="L551" t="str">
            <v>9</v>
          </cell>
          <cell r="M551" t="str">
            <v>Cuvilly</v>
          </cell>
          <cell r="N551" t="str">
            <v>No</v>
          </cell>
        </row>
        <row r="552">
          <cell r="A552">
            <v>150951</v>
          </cell>
          <cell r="B552" t="str">
            <v>Mollie</v>
          </cell>
          <cell r="C552" t="str">
            <v>Hawkins</v>
          </cell>
          <cell r="D552" t="str">
            <v>12JN</v>
          </cell>
          <cell r="E552" t="str">
            <v>F</v>
          </cell>
          <cell r="F552" t="str">
            <v>N</v>
          </cell>
          <cell r="G552" t="str">
            <v>WBRI</v>
          </cell>
          <cell r="H552" t="str">
            <v>No</v>
          </cell>
          <cell r="I552" t="str">
            <v>No</v>
          </cell>
          <cell r="J552" t="str">
            <v>No</v>
          </cell>
          <cell r="K552" t="str">
            <v>No</v>
          </cell>
          <cell r="L552" t="str">
            <v>12</v>
          </cell>
          <cell r="M552" t="str">
            <v>Cuvilly</v>
          </cell>
          <cell r="N552" t="str">
            <v>No</v>
          </cell>
        </row>
        <row r="553">
          <cell r="A553">
            <v>152949</v>
          </cell>
          <cell r="B553" t="str">
            <v>Naomi</v>
          </cell>
          <cell r="C553" t="str">
            <v>Hawkins</v>
          </cell>
          <cell r="D553" t="str">
            <v>8TR</v>
          </cell>
          <cell r="E553" t="str">
            <v>F</v>
          </cell>
          <cell r="F553" t="str">
            <v>N</v>
          </cell>
          <cell r="G553" t="str">
            <v>WBRI</v>
          </cell>
          <cell r="H553" t="str">
            <v>No</v>
          </cell>
          <cell r="I553" t="str">
            <v>No</v>
          </cell>
          <cell r="J553" t="str">
            <v>No</v>
          </cell>
          <cell r="K553" t="str">
            <v>No</v>
          </cell>
          <cell r="L553" t="str">
            <v>8</v>
          </cell>
          <cell r="M553" t="str">
            <v>Compiegne</v>
          </cell>
          <cell r="N553" t="str">
            <v>No</v>
          </cell>
        </row>
        <row r="554">
          <cell r="A554">
            <v>151598</v>
          </cell>
          <cell r="B554" t="str">
            <v>Nathan</v>
          </cell>
          <cell r="C554" t="str">
            <v>Hawkins</v>
          </cell>
          <cell r="D554" t="str">
            <v>11ZI</v>
          </cell>
          <cell r="E554" t="str">
            <v>M</v>
          </cell>
          <cell r="F554" t="str">
            <v>N</v>
          </cell>
          <cell r="G554" t="str">
            <v>WBRI</v>
          </cell>
          <cell r="H554" t="str">
            <v>No</v>
          </cell>
          <cell r="I554" t="str">
            <v>No</v>
          </cell>
          <cell r="J554" t="str">
            <v>No</v>
          </cell>
          <cell r="K554" t="str">
            <v>No</v>
          </cell>
          <cell r="L554" t="str">
            <v>11</v>
          </cell>
          <cell r="M554" t="str">
            <v>St. Julie</v>
          </cell>
          <cell r="N554" t="str">
            <v>Yes</v>
          </cell>
        </row>
        <row r="555">
          <cell r="A555">
            <v>151648</v>
          </cell>
          <cell r="B555" t="str">
            <v>Summer</v>
          </cell>
          <cell r="C555" t="str">
            <v>Hawkins</v>
          </cell>
          <cell r="D555" t="str">
            <v>11SDA</v>
          </cell>
          <cell r="E555" t="str">
            <v>F</v>
          </cell>
          <cell r="F555" t="str">
            <v>N</v>
          </cell>
          <cell r="G555" t="str">
            <v>WBRI</v>
          </cell>
          <cell r="H555" t="str">
            <v>No</v>
          </cell>
          <cell r="I555" t="str">
            <v>No</v>
          </cell>
          <cell r="J555" t="str">
            <v>No</v>
          </cell>
          <cell r="K555" t="str">
            <v>No</v>
          </cell>
          <cell r="L555" t="str">
            <v>11</v>
          </cell>
          <cell r="M555" t="str">
            <v>Cuvilly</v>
          </cell>
          <cell r="N555" t="str">
            <v>No</v>
          </cell>
        </row>
        <row r="556">
          <cell r="A556">
            <v>160217</v>
          </cell>
          <cell r="B556" t="str">
            <v>Ella</v>
          </cell>
          <cell r="C556" t="str">
            <v>Hawkins</v>
          </cell>
          <cell r="D556" t="str">
            <v>7FS</v>
          </cell>
          <cell r="E556" t="str">
            <v>F</v>
          </cell>
          <cell r="F556" t="str">
            <v>N</v>
          </cell>
          <cell r="G556" t="str">
            <v>WBRI</v>
          </cell>
          <cell r="H556" t="str">
            <v>No</v>
          </cell>
          <cell r="I556" t="str">
            <v>No</v>
          </cell>
          <cell r="J556" t="str">
            <v>No</v>
          </cell>
          <cell r="K556" t="str">
            <v>No</v>
          </cell>
          <cell r="L556" t="str">
            <v>7</v>
          </cell>
          <cell r="M556" t="str">
            <v>Compiegne</v>
          </cell>
          <cell r="N556" t="str">
            <v>No</v>
          </cell>
        </row>
        <row r="557">
          <cell r="A557">
            <v>152579</v>
          </cell>
          <cell r="B557" t="str">
            <v>Catherine</v>
          </cell>
          <cell r="C557" t="str">
            <v>Hayes</v>
          </cell>
          <cell r="D557" t="str">
            <v>9MCO</v>
          </cell>
          <cell r="E557" t="str">
            <v>F</v>
          </cell>
          <cell r="F557" t="str">
            <v>N</v>
          </cell>
          <cell r="G557" t="str">
            <v>MOTM</v>
          </cell>
          <cell r="H557" t="str">
            <v>No</v>
          </cell>
          <cell r="I557" t="str">
            <v>No</v>
          </cell>
          <cell r="J557" t="str">
            <v>No</v>
          </cell>
          <cell r="K557" t="str">
            <v>No</v>
          </cell>
          <cell r="L557" t="str">
            <v>9</v>
          </cell>
          <cell r="M557" t="str">
            <v>Cuvilly</v>
          </cell>
          <cell r="N557" t="str">
            <v>No</v>
          </cell>
        </row>
        <row r="558">
          <cell r="A558">
            <v>160218</v>
          </cell>
          <cell r="B558" t="str">
            <v>Jack</v>
          </cell>
          <cell r="C558" t="str">
            <v>Hayes</v>
          </cell>
          <cell r="D558" t="str">
            <v>7AWH</v>
          </cell>
          <cell r="E558" t="str">
            <v>M</v>
          </cell>
          <cell r="F558" t="str">
            <v>K</v>
          </cell>
          <cell r="G558" t="str">
            <v>WBRI</v>
          </cell>
          <cell r="H558" t="str">
            <v>No</v>
          </cell>
          <cell r="I558" t="str">
            <v>No</v>
          </cell>
          <cell r="J558" t="str">
            <v>No</v>
          </cell>
          <cell r="K558" t="str">
            <v>No</v>
          </cell>
          <cell r="L558" t="str">
            <v>7</v>
          </cell>
          <cell r="M558" t="str">
            <v>St. Julie</v>
          </cell>
          <cell r="N558" t="str">
            <v>No</v>
          </cell>
        </row>
        <row r="559">
          <cell r="A559">
            <v>151907</v>
          </cell>
          <cell r="B559" t="str">
            <v>Summer</v>
          </cell>
          <cell r="C559" t="str">
            <v>Haynes</v>
          </cell>
          <cell r="D559" t="str">
            <v>10CM</v>
          </cell>
          <cell r="E559" t="str">
            <v>F</v>
          </cell>
          <cell r="F559" t="str">
            <v>N</v>
          </cell>
          <cell r="G559" t="str">
            <v>WBRI</v>
          </cell>
          <cell r="H559" t="str">
            <v>Yes</v>
          </cell>
          <cell r="I559" t="str">
            <v>No</v>
          </cell>
          <cell r="J559" t="str">
            <v>Yes</v>
          </cell>
          <cell r="K559" t="str">
            <v>No</v>
          </cell>
          <cell r="L559" t="str">
            <v>10</v>
          </cell>
          <cell r="M559" t="str">
            <v>Compiegne</v>
          </cell>
          <cell r="N559" t="str">
            <v>No</v>
          </cell>
        </row>
        <row r="560">
          <cell r="A560">
            <v>150844</v>
          </cell>
          <cell r="B560" t="str">
            <v>Emma</v>
          </cell>
          <cell r="C560" t="str">
            <v>Heafey</v>
          </cell>
          <cell r="D560" t="str">
            <v>12SG</v>
          </cell>
          <cell r="E560" t="str">
            <v>F</v>
          </cell>
          <cell r="F560" t="str">
            <v>N</v>
          </cell>
          <cell r="G560" t="str">
            <v>WBRI</v>
          </cell>
          <cell r="H560" t="str">
            <v>No</v>
          </cell>
          <cell r="I560" t="str">
            <v>No</v>
          </cell>
          <cell r="J560" t="str">
            <v>No</v>
          </cell>
          <cell r="K560" t="str">
            <v>No</v>
          </cell>
          <cell r="L560" t="str">
            <v>12</v>
          </cell>
          <cell r="M560" t="str">
            <v>Cuvilly</v>
          </cell>
          <cell r="N560" t="str">
            <v>No</v>
          </cell>
        </row>
        <row r="561">
          <cell r="A561">
            <v>151801</v>
          </cell>
          <cell r="B561" t="str">
            <v>Michael</v>
          </cell>
          <cell r="C561" t="str">
            <v>Heafey</v>
          </cell>
          <cell r="D561" t="str">
            <v>10RQ</v>
          </cell>
          <cell r="E561" t="str">
            <v>M</v>
          </cell>
          <cell r="F561" t="str">
            <v>N</v>
          </cell>
          <cell r="G561" t="str">
            <v>WBRI</v>
          </cell>
          <cell r="H561" t="str">
            <v>No</v>
          </cell>
          <cell r="I561" t="str">
            <v>No</v>
          </cell>
          <cell r="J561" t="str">
            <v>No</v>
          </cell>
          <cell r="K561" t="str">
            <v>No</v>
          </cell>
          <cell r="L561" t="str">
            <v>10</v>
          </cell>
          <cell r="M561" t="str">
            <v>St. Julie</v>
          </cell>
          <cell r="N561" t="str">
            <v>No</v>
          </cell>
        </row>
        <row r="562">
          <cell r="A562">
            <v>152714</v>
          </cell>
          <cell r="B562" t="str">
            <v>Ben</v>
          </cell>
          <cell r="C562" t="str">
            <v>Heaton</v>
          </cell>
          <cell r="D562" t="str">
            <v>10CM</v>
          </cell>
          <cell r="E562" t="str">
            <v>M</v>
          </cell>
          <cell r="F562" t="str">
            <v>N</v>
          </cell>
          <cell r="G562" t="str">
            <v>WBRI</v>
          </cell>
          <cell r="H562" t="str">
            <v>No</v>
          </cell>
          <cell r="I562" t="str">
            <v>No</v>
          </cell>
          <cell r="J562" t="str">
            <v>No</v>
          </cell>
          <cell r="K562" t="str">
            <v>No</v>
          </cell>
          <cell r="L562" t="str">
            <v>10</v>
          </cell>
          <cell r="N562" t="str">
            <v>Yes</v>
          </cell>
        </row>
        <row r="563">
          <cell r="A563">
            <v>151887</v>
          </cell>
          <cell r="B563" t="str">
            <v>Matthew</v>
          </cell>
          <cell r="C563" t="str">
            <v>Hegarty</v>
          </cell>
          <cell r="D563" t="str">
            <v>10JOS</v>
          </cell>
          <cell r="E563" t="str">
            <v>M</v>
          </cell>
          <cell r="F563" t="str">
            <v>N</v>
          </cell>
          <cell r="G563" t="str">
            <v>WBRI</v>
          </cell>
          <cell r="H563" t="str">
            <v>No</v>
          </cell>
          <cell r="I563" t="str">
            <v>No</v>
          </cell>
          <cell r="J563" t="str">
            <v>No</v>
          </cell>
          <cell r="K563" t="str">
            <v>No</v>
          </cell>
          <cell r="L563" t="str">
            <v>10</v>
          </cell>
          <cell r="M563" t="str">
            <v>Picardy</v>
          </cell>
          <cell r="N563" t="str">
            <v>Yes</v>
          </cell>
        </row>
        <row r="564">
          <cell r="A564">
            <v>151550</v>
          </cell>
          <cell r="B564" t="str">
            <v>Ben</v>
          </cell>
          <cell r="C564" t="str">
            <v>Heley</v>
          </cell>
          <cell r="D564" t="str">
            <v>11KKN</v>
          </cell>
          <cell r="E564" t="str">
            <v>M</v>
          </cell>
          <cell r="F564" t="str">
            <v>N</v>
          </cell>
          <cell r="G564" t="str">
            <v>WBRI</v>
          </cell>
          <cell r="H564" t="str">
            <v>No</v>
          </cell>
          <cell r="I564" t="str">
            <v>No</v>
          </cell>
          <cell r="J564" t="str">
            <v>No</v>
          </cell>
          <cell r="K564" t="str">
            <v>No</v>
          </cell>
          <cell r="L564" t="str">
            <v>11</v>
          </cell>
          <cell r="M564" t="str">
            <v>Cuvilly</v>
          </cell>
          <cell r="N564" t="str">
            <v>No</v>
          </cell>
        </row>
        <row r="565">
          <cell r="A565">
            <v>152815</v>
          </cell>
          <cell r="B565" t="str">
            <v>Mansley</v>
          </cell>
          <cell r="C565" t="str">
            <v>Helm</v>
          </cell>
          <cell r="D565" t="str">
            <v>8AB</v>
          </cell>
          <cell r="E565" t="str">
            <v>M</v>
          </cell>
          <cell r="F565" t="str">
            <v>N</v>
          </cell>
          <cell r="G565" t="str">
            <v>MWAO</v>
          </cell>
          <cell r="H565" t="str">
            <v>Yes</v>
          </cell>
          <cell r="I565" t="str">
            <v>No</v>
          </cell>
          <cell r="J565" t="str">
            <v>Yes</v>
          </cell>
          <cell r="K565" t="str">
            <v>No</v>
          </cell>
          <cell r="L565" t="str">
            <v>8</v>
          </cell>
          <cell r="M565" t="str">
            <v>Compiegne</v>
          </cell>
          <cell r="N565" t="str">
            <v>No</v>
          </cell>
        </row>
        <row r="566">
          <cell r="A566">
            <v>152881</v>
          </cell>
          <cell r="B566" t="str">
            <v>Mae</v>
          </cell>
          <cell r="C566" t="str">
            <v>Hemmingfield</v>
          </cell>
          <cell r="D566" t="str">
            <v>8PH</v>
          </cell>
          <cell r="E566" t="str">
            <v>F</v>
          </cell>
          <cell r="F566" t="str">
            <v>N</v>
          </cell>
          <cell r="G566" t="str">
            <v>WBRI</v>
          </cell>
          <cell r="H566" t="str">
            <v>No</v>
          </cell>
          <cell r="I566" t="str">
            <v>No</v>
          </cell>
          <cell r="J566" t="str">
            <v>No</v>
          </cell>
          <cell r="K566" t="str">
            <v>No</v>
          </cell>
          <cell r="L566" t="str">
            <v>8</v>
          </cell>
          <cell r="M566" t="str">
            <v>Cuvilly</v>
          </cell>
          <cell r="N566" t="str">
            <v>No</v>
          </cell>
        </row>
        <row r="567">
          <cell r="A567">
            <v>150139</v>
          </cell>
          <cell r="B567" t="str">
            <v>Nell</v>
          </cell>
          <cell r="C567" t="str">
            <v>Hemmingfield</v>
          </cell>
          <cell r="D567" t="str">
            <v>14AW</v>
          </cell>
          <cell r="E567" t="str">
            <v>F</v>
          </cell>
          <cell r="F567" t="str">
            <v>N</v>
          </cell>
          <cell r="G567" t="str">
            <v>WBRI</v>
          </cell>
          <cell r="H567" t="str">
            <v>No</v>
          </cell>
          <cell r="I567" t="str">
            <v>No</v>
          </cell>
          <cell r="J567" t="str">
            <v>No</v>
          </cell>
          <cell r="K567" t="str">
            <v>No</v>
          </cell>
          <cell r="L567" t="str">
            <v>14</v>
          </cell>
          <cell r="M567" t="str">
            <v>Compiegne</v>
          </cell>
          <cell r="N567" t="str">
            <v>No</v>
          </cell>
        </row>
        <row r="568">
          <cell r="A568">
            <v>152768</v>
          </cell>
          <cell r="B568" t="str">
            <v>Daniel</v>
          </cell>
          <cell r="C568" t="str">
            <v>Henok</v>
          </cell>
          <cell r="D568" t="str">
            <v>8JJ</v>
          </cell>
          <cell r="E568" t="str">
            <v>M</v>
          </cell>
          <cell r="F568" t="str">
            <v>N</v>
          </cell>
          <cell r="G568" t="str">
            <v>BAOF</v>
          </cell>
          <cell r="H568" t="str">
            <v>Yes</v>
          </cell>
          <cell r="I568" t="str">
            <v>No</v>
          </cell>
          <cell r="J568" t="str">
            <v>Yes</v>
          </cell>
          <cell r="K568" t="str">
            <v>No</v>
          </cell>
          <cell r="L568" t="str">
            <v>8</v>
          </cell>
          <cell r="M568" t="str">
            <v>Picardy</v>
          </cell>
          <cell r="N568" t="str">
            <v>No</v>
          </cell>
        </row>
        <row r="569">
          <cell r="A569">
            <v>152570</v>
          </cell>
          <cell r="B569" t="str">
            <v>Elizabeth</v>
          </cell>
          <cell r="C569" t="str">
            <v>Henok</v>
          </cell>
          <cell r="D569" t="str">
            <v>9RNI</v>
          </cell>
          <cell r="E569" t="str">
            <v>F</v>
          </cell>
          <cell r="F569" t="str">
            <v>N</v>
          </cell>
          <cell r="G569" t="str">
            <v>BAOF</v>
          </cell>
          <cell r="H569" t="str">
            <v>Yes</v>
          </cell>
          <cell r="I569" t="str">
            <v>No</v>
          </cell>
          <cell r="J569" t="str">
            <v>Yes</v>
          </cell>
          <cell r="K569" t="str">
            <v>No</v>
          </cell>
          <cell r="L569" t="str">
            <v>9</v>
          </cell>
          <cell r="M569" t="str">
            <v>Picardy</v>
          </cell>
          <cell r="N569" t="str">
            <v>No</v>
          </cell>
        </row>
        <row r="570">
          <cell r="A570">
            <v>152622</v>
          </cell>
          <cell r="B570" t="str">
            <v>Cole</v>
          </cell>
          <cell r="C570" t="str">
            <v>Higgins</v>
          </cell>
          <cell r="D570" t="str">
            <v>9IC</v>
          </cell>
          <cell r="E570" t="str">
            <v>M</v>
          </cell>
          <cell r="F570" t="str">
            <v>N</v>
          </cell>
          <cell r="G570" t="str">
            <v>WBRI</v>
          </cell>
          <cell r="H570" t="str">
            <v>No</v>
          </cell>
          <cell r="I570" t="str">
            <v>No</v>
          </cell>
          <cell r="J570" t="str">
            <v>No</v>
          </cell>
          <cell r="K570" t="str">
            <v>No</v>
          </cell>
          <cell r="L570" t="str">
            <v>9</v>
          </cell>
          <cell r="M570" t="str">
            <v>Picardy</v>
          </cell>
          <cell r="N570" t="str">
            <v>Yes</v>
          </cell>
        </row>
        <row r="571">
          <cell r="A571">
            <v>150945</v>
          </cell>
          <cell r="B571" t="str">
            <v>Jake</v>
          </cell>
          <cell r="C571" t="str">
            <v>Hilton</v>
          </cell>
          <cell r="D571" t="str">
            <v>11BJM</v>
          </cell>
          <cell r="E571" t="str">
            <v>M</v>
          </cell>
          <cell r="F571" t="str">
            <v>N</v>
          </cell>
          <cell r="G571" t="str">
            <v>MOTM</v>
          </cell>
          <cell r="H571" t="str">
            <v>No</v>
          </cell>
          <cell r="I571" t="str">
            <v>No</v>
          </cell>
          <cell r="J571" t="str">
            <v>No</v>
          </cell>
          <cell r="K571" t="str">
            <v>No</v>
          </cell>
          <cell r="L571" t="str">
            <v>11</v>
          </cell>
          <cell r="M571" t="str">
            <v>Compiegne</v>
          </cell>
          <cell r="N571" t="str">
            <v>No</v>
          </cell>
        </row>
        <row r="572">
          <cell r="A572">
            <v>151523</v>
          </cell>
          <cell r="B572" t="str">
            <v>Silvi</v>
          </cell>
          <cell r="C572" t="str">
            <v>Hinchcliffe</v>
          </cell>
          <cell r="D572" t="str">
            <v>11SPI</v>
          </cell>
          <cell r="E572" t="str">
            <v>F</v>
          </cell>
          <cell r="F572" t="str">
            <v>N</v>
          </cell>
          <cell r="G572" t="str">
            <v>WBRI</v>
          </cell>
          <cell r="H572" t="str">
            <v>Yes</v>
          </cell>
          <cell r="I572" t="str">
            <v>No</v>
          </cell>
          <cell r="J572" t="str">
            <v>Yes</v>
          </cell>
          <cell r="K572" t="str">
            <v>No</v>
          </cell>
          <cell r="L572" t="str">
            <v>11</v>
          </cell>
          <cell r="M572" t="str">
            <v>St. Julie</v>
          </cell>
          <cell r="N572" t="str">
            <v>No</v>
          </cell>
        </row>
        <row r="573">
          <cell r="A573">
            <v>151608</v>
          </cell>
          <cell r="B573" t="str">
            <v>Polly</v>
          </cell>
          <cell r="C573" t="str">
            <v>Hinchliffe</v>
          </cell>
          <cell r="D573" t="str">
            <v>11JNE</v>
          </cell>
          <cell r="E573" t="str">
            <v>F</v>
          </cell>
          <cell r="F573" t="str">
            <v>N</v>
          </cell>
          <cell r="G573" t="str">
            <v>WBRI</v>
          </cell>
          <cell r="H573" t="str">
            <v>No</v>
          </cell>
          <cell r="I573" t="str">
            <v>No</v>
          </cell>
          <cell r="J573" t="str">
            <v>No</v>
          </cell>
          <cell r="K573" t="str">
            <v>No</v>
          </cell>
          <cell r="L573" t="str">
            <v>11</v>
          </cell>
          <cell r="M573" t="str">
            <v>Picardy</v>
          </cell>
          <cell r="N573" t="str">
            <v>Yes</v>
          </cell>
        </row>
        <row r="574">
          <cell r="A574">
            <v>152533</v>
          </cell>
          <cell r="B574" t="str">
            <v>Louis</v>
          </cell>
          <cell r="C574" t="str">
            <v>Hindmarch</v>
          </cell>
          <cell r="D574" t="str">
            <v>9RNI</v>
          </cell>
          <cell r="E574" t="str">
            <v>M</v>
          </cell>
          <cell r="F574" t="str">
            <v>K</v>
          </cell>
          <cell r="G574" t="str">
            <v>WBRI</v>
          </cell>
          <cell r="H574" t="str">
            <v>No</v>
          </cell>
          <cell r="I574" t="str">
            <v>No</v>
          </cell>
          <cell r="J574" t="str">
            <v>No</v>
          </cell>
          <cell r="K574" t="str">
            <v>No</v>
          </cell>
          <cell r="L574" t="str">
            <v>9</v>
          </cell>
          <cell r="M574" t="str">
            <v>Picardy</v>
          </cell>
          <cell r="N574" t="str">
            <v>No</v>
          </cell>
        </row>
        <row r="575">
          <cell r="A575">
            <v>151709</v>
          </cell>
          <cell r="B575" t="str">
            <v>Madeleine</v>
          </cell>
          <cell r="C575" t="str">
            <v>Hindmarch</v>
          </cell>
          <cell r="D575" t="str">
            <v>11WE</v>
          </cell>
          <cell r="E575" t="str">
            <v>F</v>
          </cell>
          <cell r="F575" t="str">
            <v>N</v>
          </cell>
          <cell r="G575" t="str">
            <v>WBRI</v>
          </cell>
          <cell r="H575" t="str">
            <v>No</v>
          </cell>
          <cell r="I575" t="str">
            <v>No</v>
          </cell>
          <cell r="J575" t="str">
            <v>No</v>
          </cell>
          <cell r="K575" t="str">
            <v>No</v>
          </cell>
          <cell r="L575" t="str">
            <v>11</v>
          </cell>
          <cell r="M575" t="str">
            <v>Compiegne</v>
          </cell>
          <cell r="N575" t="str">
            <v>No</v>
          </cell>
        </row>
        <row r="576">
          <cell r="A576">
            <v>150498</v>
          </cell>
          <cell r="B576" t="str">
            <v>Henay</v>
          </cell>
          <cell r="C576" t="str">
            <v>Hira</v>
          </cell>
          <cell r="D576" t="str">
            <v>13BG</v>
          </cell>
          <cell r="E576" t="str">
            <v>M</v>
          </cell>
          <cell r="F576" t="str">
            <v>N</v>
          </cell>
          <cell r="G576" t="str">
            <v>AIND</v>
          </cell>
          <cell r="H576" t="str">
            <v>No</v>
          </cell>
          <cell r="I576" t="str">
            <v>No</v>
          </cell>
          <cell r="J576" t="str">
            <v>No</v>
          </cell>
          <cell r="K576" t="str">
            <v>No</v>
          </cell>
          <cell r="L576" t="str">
            <v>13</v>
          </cell>
          <cell r="M576" t="str">
            <v>Compiegne</v>
          </cell>
          <cell r="N576" t="str">
            <v>No</v>
          </cell>
        </row>
        <row r="577">
          <cell r="A577">
            <v>151898</v>
          </cell>
          <cell r="B577" t="str">
            <v>Leon</v>
          </cell>
          <cell r="C577" t="str">
            <v>Hodgkinson</v>
          </cell>
          <cell r="D577" t="str">
            <v>10PL</v>
          </cell>
          <cell r="E577" t="str">
            <v>M</v>
          </cell>
          <cell r="F577" t="str">
            <v>N</v>
          </cell>
          <cell r="G577" t="str">
            <v>MWBA</v>
          </cell>
          <cell r="H577" t="str">
            <v>No</v>
          </cell>
          <cell r="I577" t="str">
            <v>No</v>
          </cell>
          <cell r="J577" t="str">
            <v>No</v>
          </cell>
          <cell r="K577" t="str">
            <v>No</v>
          </cell>
          <cell r="L577" t="str">
            <v>10</v>
          </cell>
          <cell r="M577" t="str">
            <v>St. Julie</v>
          </cell>
          <cell r="N577" t="str">
            <v>No</v>
          </cell>
        </row>
        <row r="578">
          <cell r="A578">
            <v>160219</v>
          </cell>
          <cell r="B578" t="str">
            <v>Theo</v>
          </cell>
          <cell r="C578" t="str">
            <v>Hodgkinson</v>
          </cell>
          <cell r="D578" t="str">
            <v>7WD</v>
          </cell>
          <cell r="E578" t="str">
            <v>M</v>
          </cell>
          <cell r="F578" t="str">
            <v>N</v>
          </cell>
          <cell r="G578" t="str">
            <v>MWBA</v>
          </cell>
          <cell r="H578" t="str">
            <v>No</v>
          </cell>
          <cell r="I578" t="str">
            <v>No</v>
          </cell>
          <cell r="J578" t="str">
            <v>No</v>
          </cell>
          <cell r="K578" t="str">
            <v>No</v>
          </cell>
          <cell r="L578" t="str">
            <v>7</v>
          </cell>
          <cell r="M578" t="str">
            <v>Picardy</v>
          </cell>
          <cell r="N578" t="str">
            <v>No</v>
          </cell>
        </row>
        <row r="579">
          <cell r="A579">
            <v>151926</v>
          </cell>
          <cell r="B579" t="str">
            <v>Margaux</v>
          </cell>
          <cell r="C579" t="str">
            <v>Hodgson</v>
          </cell>
          <cell r="D579" t="str">
            <v>10PL</v>
          </cell>
          <cell r="E579" t="str">
            <v>F</v>
          </cell>
          <cell r="F579" t="str">
            <v>N</v>
          </cell>
          <cell r="G579" t="str">
            <v>WBRI</v>
          </cell>
          <cell r="H579" t="str">
            <v>No</v>
          </cell>
          <cell r="I579" t="str">
            <v>No</v>
          </cell>
          <cell r="J579" t="str">
            <v>No</v>
          </cell>
          <cell r="K579" t="str">
            <v>No</v>
          </cell>
          <cell r="L579" t="str">
            <v>10</v>
          </cell>
          <cell r="M579" t="str">
            <v>St. Julie</v>
          </cell>
          <cell r="N579" t="str">
            <v>No</v>
          </cell>
        </row>
        <row r="580">
          <cell r="A580">
            <v>152843</v>
          </cell>
          <cell r="B580" t="str">
            <v>Archie</v>
          </cell>
          <cell r="C580" t="str">
            <v>Hogan</v>
          </cell>
          <cell r="D580" t="str">
            <v>8KS</v>
          </cell>
          <cell r="E580" t="str">
            <v>M</v>
          </cell>
          <cell r="F580" t="str">
            <v>N</v>
          </cell>
          <cell r="G580" t="str">
            <v>WBRI</v>
          </cell>
          <cell r="H580" t="str">
            <v>No</v>
          </cell>
          <cell r="I580" t="str">
            <v>No</v>
          </cell>
          <cell r="J580" t="str">
            <v>No</v>
          </cell>
          <cell r="K580" t="str">
            <v>No</v>
          </cell>
          <cell r="L580" t="str">
            <v>8</v>
          </cell>
          <cell r="M580" t="str">
            <v>Picardy</v>
          </cell>
          <cell r="N580" t="str">
            <v>No</v>
          </cell>
        </row>
        <row r="581">
          <cell r="A581">
            <v>152909</v>
          </cell>
          <cell r="B581" t="str">
            <v>Dylan</v>
          </cell>
          <cell r="C581" t="str">
            <v>Hogan</v>
          </cell>
          <cell r="D581" t="str">
            <v>8MH</v>
          </cell>
          <cell r="E581" t="str">
            <v>M</v>
          </cell>
          <cell r="F581" t="str">
            <v>N</v>
          </cell>
          <cell r="G581" t="str">
            <v>WBRI</v>
          </cell>
          <cell r="H581" t="str">
            <v>No</v>
          </cell>
          <cell r="I581" t="str">
            <v>No</v>
          </cell>
          <cell r="J581" t="str">
            <v>No</v>
          </cell>
          <cell r="K581" t="str">
            <v>No</v>
          </cell>
          <cell r="L581" t="str">
            <v>8</v>
          </cell>
          <cell r="M581" t="str">
            <v>Cuvilly</v>
          </cell>
          <cell r="N581" t="str">
            <v>No</v>
          </cell>
        </row>
        <row r="582">
          <cell r="A582">
            <v>160123</v>
          </cell>
          <cell r="B582" t="str">
            <v>Isabella</v>
          </cell>
          <cell r="C582" t="str">
            <v>Hogg</v>
          </cell>
          <cell r="D582" t="str">
            <v>12DHO</v>
          </cell>
          <cell r="E582" t="str">
            <v>F</v>
          </cell>
          <cell r="F582" t="str">
            <v>N</v>
          </cell>
          <cell r="G582" t="str">
            <v>WBRI</v>
          </cell>
          <cell r="H582" t="str">
            <v>No</v>
          </cell>
          <cell r="I582" t="str">
            <v>No</v>
          </cell>
          <cell r="J582" t="str">
            <v>No</v>
          </cell>
          <cell r="K582" t="str">
            <v>No</v>
          </cell>
          <cell r="L582" t="str">
            <v>12</v>
          </cell>
          <cell r="M582" t="str">
            <v>Cuvilly</v>
          </cell>
          <cell r="N582" t="str">
            <v>No</v>
          </cell>
        </row>
        <row r="583">
          <cell r="A583">
            <v>152867</v>
          </cell>
          <cell r="B583" t="str">
            <v>Bella</v>
          </cell>
          <cell r="C583" t="str">
            <v>Hoggart</v>
          </cell>
          <cell r="D583" t="str">
            <v>8AR</v>
          </cell>
          <cell r="E583" t="str">
            <v>F</v>
          </cell>
          <cell r="F583" t="str">
            <v>N</v>
          </cell>
          <cell r="G583" t="str">
            <v>OOEG</v>
          </cell>
          <cell r="H583" t="str">
            <v>No</v>
          </cell>
          <cell r="I583" t="str">
            <v>No</v>
          </cell>
          <cell r="J583" t="str">
            <v>No</v>
          </cell>
          <cell r="K583" t="str">
            <v>No</v>
          </cell>
          <cell r="L583" t="str">
            <v>8</v>
          </cell>
          <cell r="M583" t="str">
            <v>St. Julie</v>
          </cell>
          <cell r="N583" t="str">
            <v>No</v>
          </cell>
        </row>
        <row r="584">
          <cell r="A584">
            <v>160220</v>
          </cell>
          <cell r="B584" t="str">
            <v>Joe</v>
          </cell>
          <cell r="C584" t="str">
            <v>Holland</v>
          </cell>
          <cell r="D584" t="str">
            <v xml:space="preserve">7BPE </v>
          </cell>
          <cell r="E584" t="str">
            <v>M</v>
          </cell>
          <cell r="F584" t="str">
            <v>N</v>
          </cell>
          <cell r="G584" t="str">
            <v>WBRI</v>
          </cell>
          <cell r="H584" t="str">
            <v>No</v>
          </cell>
          <cell r="I584" t="str">
            <v>No</v>
          </cell>
          <cell r="J584" t="str">
            <v>No</v>
          </cell>
          <cell r="K584" t="str">
            <v>No</v>
          </cell>
          <cell r="L584" t="str">
            <v>7</v>
          </cell>
          <cell r="M584" t="str">
            <v>St. Julie</v>
          </cell>
          <cell r="N584" t="str">
            <v>No</v>
          </cell>
        </row>
        <row r="585">
          <cell r="A585">
            <v>152529</v>
          </cell>
          <cell r="B585" t="str">
            <v>Aoife</v>
          </cell>
          <cell r="C585" t="str">
            <v>Holmes</v>
          </cell>
          <cell r="D585" t="str">
            <v>9RNI</v>
          </cell>
          <cell r="E585" t="str">
            <v>F</v>
          </cell>
          <cell r="F585" t="str">
            <v>N</v>
          </cell>
          <cell r="G585" t="str">
            <v>WBRI</v>
          </cell>
          <cell r="H585" t="str">
            <v>No</v>
          </cell>
          <cell r="I585" t="str">
            <v>No</v>
          </cell>
          <cell r="J585" t="str">
            <v>No</v>
          </cell>
          <cell r="K585" t="str">
            <v>No</v>
          </cell>
          <cell r="L585" t="str">
            <v>9</v>
          </cell>
          <cell r="M585" t="str">
            <v>Picardy</v>
          </cell>
          <cell r="N585" t="str">
            <v>Yes</v>
          </cell>
        </row>
        <row r="586">
          <cell r="A586">
            <v>151639</v>
          </cell>
          <cell r="B586" t="str">
            <v>Jessica</v>
          </cell>
          <cell r="C586" t="str">
            <v>Hope</v>
          </cell>
          <cell r="D586" t="str">
            <v>11KKN</v>
          </cell>
          <cell r="E586" t="str">
            <v>F</v>
          </cell>
          <cell r="F586" t="str">
            <v>N</v>
          </cell>
          <cell r="G586" t="str">
            <v>BAOF</v>
          </cell>
          <cell r="H586" t="str">
            <v>No</v>
          </cell>
          <cell r="I586" t="str">
            <v>No</v>
          </cell>
          <cell r="J586" t="str">
            <v>No</v>
          </cell>
          <cell r="K586" t="str">
            <v>No</v>
          </cell>
          <cell r="L586" t="str">
            <v>11</v>
          </cell>
          <cell r="M586" t="str">
            <v>Cuvilly</v>
          </cell>
          <cell r="N586" t="str">
            <v>No</v>
          </cell>
        </row>
        <row r="587">
          <cell r="A587">
            <v>151538</v>
          </cell>
          <cell r="B587" t="str">
            <v>Tadhg</v>
          </cell>
          <cell r="C587" t="str">
            <v>Hopkins</v>
          </cell>
          <cell r="D587" t="str">
            <v>11EGQ</v>
          </cell>
          <cell r="E587" t="str">
            <v>M</v>
          </cell>
          <cell r="F587" t="str">
            <v>N</v>
          </cell>
          <cell r="G587" t="str">
            <v>WBRI</v>
          </cell>
          <cell r="H587" t="str">
            <v>Yes</v>
          </cell>
          <cell r="I587" t="str">
            <v>Yes</v>
          </cell>
          <cell r="J587" t="str">
            <v>Yes</v>
          </cell>
          <cell r="K587" t="str">
            <v>No</v>
          </cell>
          <cell r="L587" t="str">
            <v>11</v>
          </cell>
          <cell r="M587" t="str">
            <v>Picardy</v>
          </cell>
          <cell r="N587" t="str">
            <v>No</v>
          </cell>
        </row>
        <row r="588">
          <cell r="A588">
            <v>150568</v>
          </cell>
          <cell r="B588" t="str">
            <v>Ben</v>
          </cell>
          <cell r="C588" t="str">
            <v>Horner</v>
          </cell>
          <cell r="D588" t="str">
            <v>13HS</v>
          </cell>
          <cell r="E588" t="str">
            <v>M</v>
          </cell>
          <cell r="F588" t="str">
            <v>N</v>
          </cell>
          <cell r="G588" t="str">
            <v>WBRI</v>
          </cell>
          <cell r="H588" t="str">
            <v>No</v>
          </cell>
          <cell r="I588" t="str">
            <v>No</v>
          </cell>
          <cell r="J588" t="str">
            <v>No</v>
          </cell>
          <cell r="K588" t="str">
            <v>No</v>
          </cell>
          <cell r="L588" t="str">
            <v>13</v>
          </cell>
          <cell r="M588" t="str">
            <v>Cuvilly</v>
          </cell>
          <cell r="N588" t="str">
            <v>No</v>
          </cell>
        </row>
        <row r="589">
          <cell r="A589">
            <v>160221</v>
          </cell>
          <cell r="B589" t="str">
            <v>Matilda</v>
          </cell>
          <cell r="C589" t="str">
            <v>Horridge</v>
          </cell>
          <cell r="D589" t="str">
            <v>7AWH</v>
          </cell>
          <cell r="E589" t="str">
            <v>F</v>
          </cell>
          <cell r="F589" t="str">
            <v>N</v>
          </cell>
          <cell r="G589" t="str">
            <v>WBRI</v>
          </cell>
          <cell r="H589" t="str">
            <v>No</v>
          </cell>
          <cell r="I589" t="str">
            <v>No</v>
          </cell>
          <cell r="J589" t="str">
            <v>No</v>
          </cell>
          <cell r="K589" t="str">
            <v>No</v>
          </cell>
          <cell r="L589" t="str">
            <v>7</v>
          </cell>
          <cell r="M589" t="str">
            <v>St. Julie</v>
          </cell>
          <cell r="N589" t="str">
            <v>No</v>
          </cell>
        </row>
        <row r="590">
          <cell r="A590">
            <v>151634</v>
          </cell>
          <cell r="B590" t="str">
            <v>Ruby</v>
          </cell>
          <cell r="C590" t="str">
            <v>Horsfield</v>
          </cell>
          <cell r="D590" t="str">
            <v>11EGQ</v>
          </cell>
          <cell r="E590" t="str">
            <v>F</v>
          </cell>
          <cell r="F590" t="str">
            <v>N</v>
          </cell>
          <cell r="G590" t="str">
            <v>WBRI</v>
          </cell>
          <cell r="H590" t="str">
            <v>No</v>
          </cell>
          <cell r="I590" t="str">
            <v>No</v>
          </cell>
          <cell r="J590" t="str">
            <v>No</v>
          </cell>
          <cell r="K590" t="str">
            <v>No</v>
          </cell>
          <cell r="L590" t="str">
            <v>11</v>
          </cell>
          <cell r="M590" t="str">
            <v>Picardy</v>
          </cell>
          <cell r="N590" t="str">
            <v>No</v>
          </cell>
        </row>
        <row r="591">
          <cell r="A591">
            <v>150918</v>
          </cell>
          <cell r="B591" t="str">
            <v>Harry</v>
          </cell>
          <cell r="C591" t="str">
            <v>Horwood</v>
          </cell>
          <cell r="D591" t="str">
            <v>12DHO</v>
          </cell>
          <cell r="E591" t="str">
            <v>M</v>
          </cell>
          <cell r="F591" t="str">
            <v>N</v>
          </cell>
          <cell r="G591" t="str">
            <v>WBRI</v>
          </cell>
          <cell r="H591" t="str">
            <v>No</v>
          </cell>
          <cell r="I591" t="str">
            <v>No</v>
          </cell>
          <cell r="J591" t="str">
            <v>No</v>
          </cell>
          <cell r="K591" t="str">
            <v>No</v>
          </cell>
          <cell r="L591" t="str">
            <v>12</v>
          </cell>
          <cell r="M591" t="str">
            <v>Picardy</v>
          </cell>
          <cell r="N591" t="str">
            <v>No</v>
          </cell>
        </row>
        <row r="592">
          <cell r="A592">
            <v>152649</v>
          </cell>
          <cell r="B592" t="str">
            <v>Scarlett</v>
          </cell>
          <cell r="C592" t="str">
            <v>Horwood</v>
          </cell>
          <cell r="D592" t="str">
            <v>9KB</v>
          </cell>
          <cell r="E592" t="str">
            <v>F</v>
          </cell>
          <cell r="F592" t="str">
            <v>N</v>
          </cell>
          <cell r="G592" t="str">
            <v>WBRI</v>
          </cell>
          <cell r="H592" t="str">
            <v>No</v>
          </cell>
          <cell r="I592" t="str">
            <v>No</v>
          </cell>
          <cell r="J592" t="str">
            <v>No</v>
          </cell>
          <cell r="K592" t="str">
            <v>No</v>
          </cell>
          <cell r="L592" t="str">
            <v>9</v>
          </cell>
          <cell r="M592" t="str">
            <v>Cuvilly</v>
          </cell>
          <cell r="N592" t="str">
            <v>No</v>
          </cell>
        </row>
        <row r="593">
          <cell r="A593">
            <v>151786</v>
          </cell>
          <cell r="B593" t="str">
            <v>Jack</v>
          </cell>
          <cell r="C593" t="str">
            <v>Howarth</v>
          </cell>
          <cell r="D593" t="str">
            <v>10TD</v>
          </cell>
          <cell r="E593" t="str">
            <v>M</v>
          </cell>
          <cell r="F593" t="str">
            <v>N</v>
          </cell>
          <cell r="G593" t="str">
            <v>WBRI</v>
          </cell>
          <cell r="H593" t="str">
            <v>No</v>
          </cell>
          <cell r="I593" t="str">
            <v>No</v>
          </cell>
          <cell r="J593" t="str">
            <v>No</v>
          </cell>
          <cell r="K593" t="str">
            <v>No</v>
          </cell>
          <cell r="L593" t="str">
            <v>10</v>
          </cell>
          <cell r="M593" t="str">
            <v>Compiegne</v>
          </cell>
          <cell r="N593" t="str">
            <v>No</v>
          </cell>
        </row>
        <row r="594">
          <cell r="A594">
            <v>150823</v>
          </cell>
          <cell r="B594" t="str">
            <v>Ella</v>
          </cell>
          <cell r="C594" t="str">
            <v>Howden</v>
          </cell>
          <cell r="D594" t="str">
            <v>12JN</v>
          </cell>
          <cell r="E594" t="str">
            <v>F</v>
          </cell>
          <cell r="F594" t="str">
            <v>N</v>
          </cell>
          <cell r="G594" t="str">
            <v>WBRI</v>
          </cell>
          <cell r="H594" t="str">
            <v>Yes</v>
          </cell>
          <cell r="I594" t="str">
            <v>No</v>
          </cell>
          <cell r="J594" t="str">
            <v>No</v>
          </cell>
          <cell r="K594" t="str">
            <v>No</v>
          </cell>
          <cell r="L594" t="str">
            <v>12</v>
          </cell>
          <cell r="M594" t="str">
            <v>Cuvilly</v>
          </cell>
          <cell r="N594" t="str">
            <v>Yes</v>
          </cell>
        </row>
        <row r="595">
          <cell r="A595">
            <v>152840</v>
          </cell>
          <cell r="B595" t="str">
            <v>Grace</v>
          </cell>
          <cell r="C595" t="str">
            <v>Howden</v>
          </cell>
          <cell r="D595" t="str">
            <v>8MH</v>
          </cell>
          <cell r="E595" t="str">
            <v>F</v>
          </cell>
          <cell r="F595" t="str">
            <v>N</v>
          </cell>
          <cell r="G595" t="str">
            <v>WBRI</v>
          </cell>
          <cell r="H595" t="str">
            <v>Yes</v>
          </cell>
          <cell r="I595" t="str">
            <v>No</v>
          </cell>
          <cell r="J595" t="str">
            <v>Yes</v>
          </cell>
          <cell r="K595" t="str">
            <v>No</v>
          </cell>
          <cell r="L595" t="str">
            <v>8</v>
          </cell>
          <cell r="M595" t="str">
            <v>Cuvilly</v>
          </cell>
          <cell r="N595" t="str">
            <v>No</v>
          </cell>
        </row>
        <row r="596">
          <cell r="A596">
            <v>151525</v>
          </cell>
          <cell r="B596" t="str">
            <v>Max</v>
          </cell>
          <cell r="C596" t="str">
            <v>Howson</v>
          </cell>
          <cell r="D596" t="str">
            <v>11ZI</v>
          </cell>
          <cell r="E596" t="str">
            <v>M</v>
          </cell>
          <cell r="F596" t="str">
            <v>N</v>
          </cell>
          <cell r="G596" t="str">
            <v>WBRI</v>
          </cell>
          <cell r="H596" t="str">
            <v>No</v>
          </cell>
          <cell r="I596" t="str">
            <v>No</v>
          </cell>
          <cell r="J596" t="str">
            <v>No</v>
          </cell>
          <cell r="K596" t="str">
            <v>No</v>
          </cell>
          <cell r="L596" t="str">
            <v>11</v>
          </cell>
          <cell r="M596" t="str">
            <v>St. Julie</v>
          </cell>
          <cell r="N596" t="str">
            <v>Yes</v>
          </cell>
        </row>
        <row r="597">
          <cell r="A597">
            <v>152592</v>
          </cell>
          <cell r="B597" t="str">
            <v>Alexander</v>
          </cell>
          <cell r="C597" t="str">
            <v>Hristov</v>
          </cell>
          <cell r="D597" t="str">
            <v>9JQ</v>
          </cell>
          <cell r="E597" t="str">
            <v>M</v>
          </cell>
          <cell r="F597" t="str">
            <v>N</v>
          </cell>
          <cell r="G597" t="str">
            <v>WEEU</v>
          </cell>
          <cell r="H597" t="str">
            <v>No</v>
          </cell>
          <cell r="I597" t="str">
            <v>Yes</v>
          </cell>
          <cell r="J597" t="str">
            <v>No</v>
          </cell>
          <cell r="K597" t="str">
            <v>No</v>
          </cell>
          <cell r="L597" t="str">
            <v>9</v>
          </cell>
          <cell r="M597" t="str">
            <v>St. Julie</v>
          </cell>
          <cell r="N597" t="str">
            <v>No</v>
          </cell>
        </row>
        <row r="598">
          <cell r="A598">
            <v>160222</v>
          </cell>
          <cell r="B598" t="str">
            <v>Emily</v>
          </cell>
          <cell r="C598" t="str">
            <v>Hristova</v>
          </cell>
          <cell r="D598" t="str">
            <v>7WD</v>
          </cell>
          <cell r="E598" t="str">
            <v>F</v>
          </cell>
          <cell r="F598" t="str">
            <v>N</v>
          </cell>
          <cell r="G598" t="str">
            <v>WEEU</v>
          </cell>
          <cell r="H598" t="str">
            <v>No</v>
          </cell>
          <cell r="I598" t="str">
            <v>Yes</v>
          </cell>
          <cell r="J598" t="str">
            <v>No</v>
          </cell>
          <cell r="K598" t="str">
            <v>No</v>
          </cell>
          <cell r="L598" t="str">
            <v>7</v>
          </cell>
          <cell r="M598" t="str">
            <v>Picardy</v>
          </cell>
          <cell r="N598" t="str">
            <v>No</v>
          </cell>
        </row>
        <row r="599">
          <cell r="A599">
            <v>152124</v>
          </cell>
          <cell r="B599" t="str">
            <v>Kler</v>
          </cell>
          <cell r="C599" t="str">
            <v>Htoo</v>
          </cell>
          <cell r="D599" t="str">
            <v>13FG</v>
          </cell>
          <cell r="E599" t="str">
            <v>M</v>
          </cell>
          <cell r="F599" t="str">
            <v>N</v>
          </cell>
          <cell r="G599" t="str">
            <v>AOTH</v>
          </cell>
          <cell r="H599" t="str">
            <v>No</v>
          </cell>
          <cell r="I599" t="str">
            <v>Yes</v>
          </cell>
          <cell r="J599" t="str">
            <v>No</v>
          </cell>
          <cell r="K599" t="str">
            <v>No</v>
          </cell>
          <cell r="L599" t="str">
            <v>13</v>
          </cell>
          <cell r="M599" t="str">
            <v>Picardy</v>
          </cell>
          <cell r="N599" t="str">
            <v>No</v>
          </cell>
        </row>
        <row r="600">
          <cell r="A600">
            <v>100348</v>
          </cell>
          <cell r="B600" t="str">
            <v>Jimmy</v>
          </cell>
          <cell r="C600" t="str">
            <v>Huang</v>
          </cell>
          <cell r="D600" t="str">
            <v>9AWL</v>
          </cell>
          <cell r="E600" t="str">
            <v>M</v>
          </cell>
          <cell r="F600" t="str">
            <v>N</v>
          </cell>
          <cell r="G600" t="str">
            <v>CHNE</v>
          </cell>
          <cell r="H600" t="str">
            <v>No</v>
          </cell>
          <cell r="I600" t="str">
            <v>Yes</v>
          </cell>
          <cell r="J600" t="str">
            <v>No</v>
          </cell>
          <cell r="K600" t="str">
            <v>No</v>
          </cell>
          <cell r="L600" t="str">
            <v>9</v>
          </cell>
          <cell r="M600" t="str">
            <v>St. Julie</v>
          </cell>
          <cell r="N600" t="str">
            <v>No</v>
          </cell>
        </row>
        <row r="601">
          <cell r="A601">
            <v>160223</v>
          </cell>
          <cell r="B601" t="str">
            <v>Amy</v>
          </cell>
          <cell r="C601" t="str">
            <v>Huang</v>
          </cell>
          <cell r="D601" t="str">
            <v>7WD</v>
          </cell>
          <cell r="E601" t="str">
            <v>F</v>
          </cell>
          <cell r="F601" t="str">
            <v>N</v>
          </cell>
          <cell r="G601" t="str">
            <v>WBRI</v>
          </cell>
          <cell r="H601" t="str">
            <v>No</v>
          </cell>
          <cell r="I601" t="str">
            <v>No</v>
          </cell>
          <cell r="J601" t="str">
            <v>No</v>
          </cell>
          <cell r="K601" t="str">
            <v>No</v>
          </cell>
          <cell r="L601" t="str">
            <v>7</v>
          </cell>
          <cell r="M601" t="str">
            <v>Picardy</v>
          </cell>
          <cell r="N601" t="str">
            <v>No</v>
          </cell>
        </row>
        <row r="602">
          <cell r="A602">
            <v>152169</v>
          </cell>
          <cell r="B602" t="str">
            <v>Grace</v>
          </cell>
          <cell r="C602" t="str">
            <v>Hughes</v>
          </cell>
          <cell r="D602" t="str">
            <v>13BG</v>
          </cell>
          <cell r="E602" t="str">
            <v>F</v>
          </cell>
          <cell r="F602" t="str">
            <v>K</v>
          </cell>
          <cell r="G602" t="str">
            <v>WBRI</v>
          </cell>
          <cell r="H602" t="str">
            <v>No</v>
          </cell>
          <cell r="I602" t="str">
            <v>No</v>
          </cell>
          <cell r="J602" t="str">
            <v>No</v>
          </cell>
          <cell r="K602" t="str">
            <v>No</v>
          </cell>
          <cell r="L602" t="str">
            <v>13</v>
          </cell>
          <cell r="M602" t="str">
            <v>Cuvilly</v>
          </cell>
          <cell r="N602" t="str">
            <v>No</v>
          </cell>
        </row>
        <row r="603">
          <cell r="A603">
            <v>160059</v>
          </cell>
          <cell r="B603" t="str">
            <v>Megan</v>
          </cell>
          <cell r="C603" t="str">
            <v>Hughes</v>
          </cell>
          <cell r="D603" t="str">
            <v>12JW</v>
          </cell>
          <cell r="E603" t="str">
            <v>F</v>
          </cell>
          <cell r="F603" t="str">
            <v>N</v>
          </cell>
          <cell r="G603" t="str">
            <v>WBRI</v>
          </cell>
          <cell r="H603" t="str">
            <v>No</v>
          </cell>
          <cell r="I603" t="str">
            <v>No</v>
          </cell>
          <cell r="J603" t="str">
            <v>No</v>
          </cell>
          <cell r="K603" t="str">
            <v>No</v>
          </cell>
          <cell r="L603" t="str">
            <v>12</v>
          </cell>
          <cell r="M603" t="str">
            <v>Picardy</v>
          </cell>
          <cell r="N603" t="str">
            <v>No</v>
          </cell>
        </row>
        <row r="604">
          <cell r="A604">
            <v>150977</v>
          </cell>
          <cell r="B604" t="str">
            <v>Henry</v>
          </cell>
          <cell r="C604" t="str">
            <v>Hunt</v>
          </cell>
          <cell r="D604" t="str">
            <v>12DHO</v>
          </cell>
          <cell r="E604" t="str">
            <v>M</v>
          </cell>
          <cell r="F604" t="str">
            <v>N</v>
          </cell>
          <cell r="G604" t="str">
            <v>WBRI</v>
          </cell>
          <cell r="H604" t="str">
            <v>Yes</v>
          </cell>
          <cell r="I604" t="str">
            <v>No</v>
          </cell>
          <cell r="J604" t="str">
            <v>No</v>
          </cell>
          <cell r="K604" t="str">
            <v>No</v>
          </cell>
          <cell r="L604" t="str">
            <v>12</v>
          </cell>
          <cell r="M604" t="str">
            <v>Cuvilly</v>
          </cell>
          <cell r="N604" t="str">
            <v>No</v>
          </cell>
        </row>
        <row r="605">
          <cell r="A605">
            <v>150437</v>
          </cell>
          <cell r="B605" t="str">
            <v>Martha</v>
          </cell>
          <cell r="C605" t="str">
            <v>Hunt</v>
          </cell>
          <cell r="D605" t="str">
            <v>13MPI</v>
          </cell>
          <cell r="E605" t="str">
            <v>F</v>
          </cell>
          <cell r="F605" t="str">
            <v>N</v>
          </cell>
          <cell r="G605" t="str">
            <v>WBRI</v>
          </cell>
          <cell r="H605" t="str">
            <v>No</v>
          </cell>
          <cell r="I605" t="str">
            <v>No</v>
          </cell>
          <cell r="J605" t="str">
            <v>No</v>
          </cell>
          <cell r="K605" t="str">
            <v>No</v>
          </cell>
          <cell r="L605" t="str">
            <v>13</v>
          </cell>
          <cell r="M605" t="str">
            <v>Picardy</v>
          </cell>
          <cell r="N605" t="str">
            <v>No</v>
          </cell>
        </row>
        <row r="606">
          <cell r="A606">
            <v>152598</v>
          </cell>
          <cell r="B606" t="str">
            <v>Abdul Kareem</v>
          </cell>
          <cell r="C606" t="str">
            <v>Hussain</v>
          </cell>
          <cell r="D606" t="str">
            <v>9RNI</v>
          </cell>
          <cell r="E606" t="str">
            <v>M</v>
          </cell>
          <cell r="F606" t="str">
            <v>N</v>
          </cell>
          <cell r="G606" t="str">
            <v>APKN</v>
          </cell>
          <cell r="H606" t="str">
            <v>No</v>
          </cell>
          <cell r="I606" t="str">
            <v>No</v>
          </cell>
          <cell r="J606" t="str">
            <v>No</v>
          </cell>
          <cell r="K606" t="str">
            <v>No</v>
          </cell>
          <cell r="L606" t="str">
            <v>9</v>
          </cell>
          <cell r="M606" t="str">
            <v>Picardy</v>
          </cell>
          <cell r="N606" t="str">
            <v>No</v>
          </cell>
        </row>
        <row r="607">
          <cell r="A607">
            <v>151924</v>
          </cell>
          <cell r="B607" t="str">
            <v>Amelia</v>
          </cell>
          <cell r="C607" t="str">
            <v>Hussain</v>
          </cell>
          <cell r="D607" t="str">
            <v>10RQ</v>
          </cell>
          <cell r="E607" t="str">
            <v>F</v>
          </cell>
          <cell r="F607" t="str">
            <v>N</v>
          </cell>
          <cell r="G607" t="str">
            <v>APKN</v>
          </cell>
          <cell r="H607" t="str">
            <v>No</v>
          </cell>
          <cell r="I607" t="str">
            <v>No</v>
          </cell>
          <cell r="J607" t="str">
            <v>No</v>
          </cell>
          <cell r="K607" t="str">
            <v>No</v>
          </cell>
          <cell r="L607" t="str">
            <v>10</v>
          </cell>
          <cell r="M607" t="str">
            <v>St. Julie</v>
          </cell>
          <cell r="N607" t="str">
            <v>No</v>
          </cell>
        </row>
        <row r="608">
          <cell r="A608">
            <v>150521</v>
          </cell>
          <cell r="B608" t="str">
            <v>Arissa</v>
          </cell>
          <cell r="C608" t="str">
            <v>Hussain</v>
          </cell>
          <cell r="D608" t="str">
            <v>13FG</v>
          </cell>
          <cell r="E608" t="str">
            <v>F</v>
          </cell>
          <cell r="F608" t="str">
            <v>N</v>
          </cell>
          <cell r="G608" t="str">
            <v>APKN</v>
          </cell>
          <cell r="H608" t="str">
            <v>No</v>
          </cell>
          <cell r="I608" t="str">
            <v>No</v>
          </cell>
          <cell r="J608" t="str">
            <v>No</v>
          </cell>
          <cell r="K608" t="str">
            <v>No</v>
          </cell>
          <cell r="L608" t="str">
            <v>13</v>
          </cell>
          <cell r="M608" t="str">
            <v>Compiegne</v>
          </cell>
          <cell r="N608" t="str">
            <v>No</v>
          </cell>
        </row>
        <row r="609">
          <cell r="A609">
            <v>151519</v>
          </cell>
          <cell r="B609" t="str">
            <v>Aymen</v>
          </cell>
          <cell r="C609" t="str">
            <v>Hussain</v>
          </cell>
          <cell r="D609" t="str">
            <v>13PLE</v>
          </cell>
          <cell r="E609" t="str">
            <v>F</v>
          </cell>
          <cell r="F609" t="str">
            <v>N</v>
          </cell>
          <cell r="G609" t="str">
            <v>APKN</v>
          </cell>
          <cell r="H609" t="str">
            <v>No</v>
          </cell>
          <cell r="I609" t="str">
            <v>No</v>
          </cell>
          <cell r="J609" t="str">
            <v>No</v>
          </cell>
          <cell r="K609" t="str">
            <v>No</v>
          </cell>
          <cell r="L609" t="str">
            <v>13</v>
          </cell>
          <cell r="M609" t="str">
            <v>Compiegne</v>
          </cell>
          <cell r="N609" t="str">
            <v>No</v>
          </cell>
        </row>
        <row r="610">
          <cell r="A610">
            <v>150983</v>
          </cell>
          <cell r="B610" t="str">
            <v>Falak</v>
          </cell>
          <cell r="C610" t="str">
            <v>Hussain</v>
          </cell>
          <cell r="D610" t="str">
            <v>12JN</v>
          </cell>
          <cell r="E610" t="str">
            <v>F</v>
          </cell>
          <cell r="F610" t="str">
            <v>N</v>
          </cell>
          <cell r="G610" t="str">
            <v>APKN</v>
          </cell>
          <cell r="H610" t="str">
            <v>Yes</v>
          </cell>
          <cell r="I610" t="str">
            <v>Yes</v>
          </cell>
          <cell r="J610" t="str">
            <v>No</v>
          </cell>
          <cell r="K610" t="str">
            <v>No</v>
          </cell>
          <cell r="L610" t="str">
            <v>12</v>
          </cell>
          <cell r="M610" t="str">
            <v>St. Julie</v>
          </cell>
          <cell r="N610" t="str">
            <v>No</v>
          </cell>
        </row>
        <row r="611">
          <cell r="A611">
            <v>150997</v>
          </cell>
          <cell r="B611" t="str">
            <v>Yahya</v>
          </cell>
          <cell r="C611" t="str">
            <v>Hussain</v>
          </cell>
          <cell r="D611" t="str">
            <v>12DHO</v>
          </cell>
          <cell r="E611" t="str">
            <v>M</v>
          </cell>
          <cell r="F611" t="str">
            <v>N</v>
          </cell>
          <cell r="G611" t="str">
            <v>APKN</v>
          </cell>
          <cell r="H611" t="str">
            <v>No</v>
          </cell>
          <cell r="I611" t="str">
            <v>No</v>
          </cell>
          <cell r="J611" t="str">
            <v>No</v>
          </cell>
          <cell r="K611" t="str">
            <v>No</v>
          </cell>
          <cell r="L611" t="str">
            <v>12</v>
          </cell>
          <cell r="M611" t="str">
            <v>Compiegne</v>
          </cell>
          <cell r="N611" t="str">
            <v>No</v>
          </cell>
        </row>
        <row r="612">
          <cell r="A612">
            <v>152633</v>
          </cell>
          <cell r="B612" t="str">
            <v>Muneeb</v>
          </cell>
          <cell r="C612" t="str">
            <v>Hussain</v>
          </cell>
          <cell r="D612" t="str">
            <v>9KB</v>
          </cell>
          <cell r="E612" t="str">
            <v>M</v>
          </cell>
          <cell r="F612" t="str">
            <v>N</v>
          </cell>
          <cell r="G612" t="str">
            <v>APKN</v>
          </cell>
          <cell r="H612" t="str">
            <v>Yes</v>
          </cell>
          <cell r="I612" t="str">
            <v>No</v>
          </cell>
          <cell r="J612" t="str">
            <v>Yes</v>
          </cell>
          <cell r="K612" t="str">
            <v>No</v>
          </cell>
          <cell r="L612" t="str">
            <v>9</v>
          </cell>
          <cell r="M612" t="str">
            <v>Cuvilly</v>
          </cell>
          <cell r="N612" t="str">
            <v>No</v>
          </cell>
        </row>
        <row r="613">
          <cell r="A613">
            <v>152631</v>
          </cell>
          <cell r="B613" t="str">
            <v>Raheem</v>
          </cell>
          <cell r="C613" t="str">
            <v>Hussain</v>
          </cell>
          <cell r="D613" t="str">
            <v>9RNI</v>
          </cell>
          <cell r="E613" t="str">
            <v>M</v>
          </cell>
          <cell r="F613" t="str">
            <v>N</v>
          </cell>
          <cell r="G613" t="str">
            <v>APKN</v>
          </cell>
          <cell r="H613" t="str">
            <v>No</v>
          </cell>
          <cell r="I613" t="str">
            <v>No</v>
          </cell>
          <cell r="J613" t="str">
            <v>No</v>
          </cell>
          <cell r="K613" t="str">
            <v>No</v>
          </cell>
          <cell r="L613" t="str">
            <v>9</v>
          </cell>
          <cell r="M613" t="str">
            <v>Picardy</v>
          </cell>
          <cell r="N613" t="str">
            <v>No</v>
          </cell>
        </row>
        <row r="614">
          <cell r="A614">
            <v>151674</v>
          </cell>
          <cell r="B614" t="str">
            <v>Zain</v>
          </cell>
          <cell r="C614" t="str">
            <v>Hussain</v>
          </cell>
          <cell r="D614" t="str">
            <v>11SK</v>
          </cell>
          <cell r="E614" t="str">
            <v>M</v>
          </cell>
          <cell r="F614" t="str">
            <v>N</v>
          </cell>
          <cell r="G614" t="str">
            <v>APKN</v>
          </cell>
          <cell r="H614" t="str">
            <v>No</v>
          </cell>
          <cell r="I614" t="str">
            <v>No</v>
          </cell>
          <cell r="J614" t="str">
            <v>No</v>
          </cell>
          <cell r="K614" t="str">
            <v>No</v>
          </cell>
          <cell r="L614" t="str">
            <v>11</v>
          </cell>
          <cell r="M614" t="str">
            <v>Compiegne</v>
          </cell>
          <cell r="N614" t="str">
            <v>No</v>
          </cell>
        </row>
        <row r="615">
          <cell r="A615">
            <v>160050</v>
          </cell>
          <cell r="B615" t="str">
            <v>Thomas</v>
          </cell>
          <cell r="C615" t="str">
            <v>Hutchison</v>
          </cell>
          <cell r="D615" t="str">
            <v>12KD</v>
          </cell>
          <cell r="E615" t="str">
            <v>M</v>
          </cell>
          <cell r="G615" t="str">
            <v>WBRI</v>
          </cell>
          <cell r="H615" t="str">
            <v>No</v>
          </cell>
          <cell r="I615" t="str">
            <v>No</v>
          </cell>
          <cell r="J615" t="str">
            <v>No</v>
          </cell>
          <cell r="K615" t="str">
            <v>No</v>
          </cell>
          <cell r="L615" t="str">
            <v>12</v>
          </cell>
          <cell r="M615" t="str">
            <v>St. Julie</v>
          </cell>
          <cell r="N615" t="str">
            <v>No</v>
          </cell>
        </row>
        <row r="616">
          <cell r="A616">
            <v>152872</v>
          </cell>
          <cell r="B616" t="str">
            <v>Luca</v>
          </cell>
          <cell r="C616" t="str">
            <v>Iampietro</v>
          </cell>
          <cell r="D616" t="str">
            <v>8JJ</v>
          </cell>
          <cell r="E616" t="str">
            <v>M</v>
          </cell>
          <cell r="F616" t="str">
            <v>N</v>
          </cell>
          <cell r="G616" t="str">
            <v>WBRI</v>
          </cell>
          <cell r="H616" t="str">
            <v>No</v>
          </cell>
          <cell r="I616" t="str">
            <v>No</v>
          </cell>
          <cell r="J616" t="str">
            <v>No</v>
          </cell>
          <cell r="K616" t="str">
            <v>No</v>
          </cell>
          <cell r="L616" t="str">
            <v>8</v>
          </cell>
          <cell r="M616" t="str">
            <v>Picardy</v>
          </cell>
          <cell r="N616" t="str">
            <v>No</v>
          </cell>
        </row>
        <row r="617">
          <cell r="A617">
            <v>152720</v>
          </cell>
          <cell r="B617" t="str">
            <v>Ibraheem</v>
          </cell>
          <cell r="C617" t="str">
            <v>Ibrahim</v>
          </cell>
          <cell r="D617" t="str">
            <v>12JN</v>
          </cell>
          <cell r="E617" t="str">
            <v>M</v>
          </cell>
          <cell r="F617" t="str">
            <v>N</v>
          </cell>
          <cell r="G617" t="str">
            <v>BAOF</v>
          </cell>
          <cell r="H617" t="str">
            <v>No</v>
          </cell>
          <cell r="I617" t="str">
            <v>No</v>
          </cell>
          <cell r="J617" t="str">
            <v>No</v>
          </cell>
          <cell r="K617" t="str">
            <v>No</v>
          </cell>
          <cell r="L617" t="str">
            <v>12</v>
          </cell>
          <cell r="M617" t="str">
            <v>Compiegne</v>
          </cell>
          <cell r="N617" t="str">
            <v>No</v>
          </cell>
        </row>
        <row r="618">
          <cell r="A618">
            <v>160224</v>
          </cell>
          <cell r="B618" t="str">
            <v>Huda</v>
          </cell>
          <cell r="C618" t="str">
            <v>Ibrahim</v>
          </cell>
          <cell r="D618" t="str">
            <v>7YP</v>
          </cell>
          <cell r="E618" t="str">
            <v>F</v>
          </cell>
          <cell r="F618" t="str">
            <v>N</v>
          </cell>
          <cell r="G618" t="str">
            <v>BAOF</v>
          </cell>
          <cell r="H618" t="str">
            <v>No</v>
          </cell>
          <cell r="I618" t="str">
            <v>Yes</v>
          </cell>
          <cell r="J618" t="str">
            <v>No</v>
          </cell>
          <cell r="K618" t="str">
            <v>No</v>
          </cell>
          <cell r="L618" t="str">
            <v>7</v>
          </cell>
          <cell r="M618" t="str">
            <v>Compiegne</v>
          </cell>
          <cell r="N618" t="str">
            <v>No</v>
          </cell>
        </row>
        <row r="619">
          <cell r="A619">
            <v>152567</v>
          </cell>
          <cell r="B619" t="str">
            <v>Isla</v>
          </cell>
          <cell r="C619" t="str">
            <v>Iggo</v>
          </cell>
          <cell r="D619" t="str">
            <v>9GR</v>
          </cell>
          <cell r="E619" t="str">
            <v>F</v>
          </cell>
          <cell r="F619" t="str">
            <v>N</v>
          </cell>
          <cell r="G619" t="str">
            <v>WBRI</v>
          </cell>
          <cell r="H619" t="str">
            <v>No</v>
          </cell>
          <cell r="I619" t="str">
            <v>No</v>
          </cell>
          <cell r="J619" t="str">
            <v>No</v>
          </cell>
          <cell r="K619" t="str">
            <v>No</v>
          </cell>
          <cell r="L619" t="str">
            <v>9</v>
          </cell>
          <cell r="M619" t="str">
            <v>Compiegne</v>
          </cell>
          <cell r="N619" t="str">
            <v>No</v>
          </cell>
        </row>
        <row r="620">
          <cell r="A620">
            <v>150851</v>
          </cell>
          <cell r="B620" t="str">
            <v>Daniel</v>
          </cell>
          <cell r="C620" t="str">
            <v>Igoe</v>
          </cell>
          <cell r="D620" t="str">
            <v>12JN</v>
          </cell>
          <cell r="E620" t="str">
            <v>M</v>
          </cell>
          <cell r="F620" t="str">
            <v>N</v>
          </cell>
          <cell r="G620" t="str">
            <v>MOTM</v>
          </cell>
          <cell r="H620" t="str">
            <v>No</v>
          </cell>
          <cell r="I620" t="str">
            <v>No</v>
          </cell>
          <cell r="J620" t="str">
            <v>No</v>
          </cell>
          <cell r="K620" t="str">
            <v>No</v>
          </cell>
          <cell r="L620" t="str">
            <v>12</v>
          </cell>
          <cell r="M620" t="str">
            <v>Cuvilly</v>
          </cell>
          <cell r="N620" t="str">
            <v>No</v>
          </cell>
        </row>
        <row r="621">
          <cell r="A621">
            <v>152639</v>
          </cell>
          <cell r="B621" t="str">
            <v>Grace</v>
          </cell>
          <cell r="C621" t="str">
            <v>Igoe</v>
          </cell>
          <cell r="D621" t="str">
            <v>9MCO</v>
          </cell>
          <cell r="E621" t="str">
            <v>F</v>
          </cell>
          <cell r="F621" t="str">
            <v>N</v>
          </cell>
          <cell r="G621" t="str">
            <v>MOTM</v>
          </cell>
          <cell r="H621" t="str">
            <v>No</v>
          </cell>
          <cell r="I621" t="str">
            <v>No</v>
          </cell>
          <cell r="J621" t="str">
            <v>No</v>
          </cell>
          <cell r="K621" t="str">
            <v>No</v>
          </cell>
          <cell r="L621" t="str">
            <v>9</v>
          </cell>
          <cell r="M621" t="str">
            <v>Cuvilly</v>
          </cell>
          <cell r="N621" t="str">
            <v>No</v>
          </cell>
        </row>
        <row r="622">
          <cell r="A622">
            <v>151592</v>
          </cell>
          <cell r="B622" t="str">
            <v>Niamh</v>
          </cell>
          <cell r="C622" t="str">
            <v>Igoe</v>
          </cell>
          <cell r="D622" t="str">
            <v>11KKN</v>
          </cell>
          <cell r="E622" t="str">
            <v>F</v>
          </cell>
          <cell r="F622" t="str">
            <v>N</v>
          </cell>
          <cell r="G622" t="str">
            <v>MOTM</v>
          </cell>
          <cell r="H622" t="str">
            <v>No</v>
          </cell>
          <cell r="I622" t="str">
            <v>No</v>
          </cell>
          <cell r="J622" t="str">
            <v>No</v>
          </cell>
          <cell r="K622" t="str">
            <v>No</v>
          </cell>
          <cell r="L622" t="str">
            <v>11</v>
          </cell>
          <cell r="M622" t="str">
            <v>Cuvilly</v>
          </cell>
          <cell r="N622" t="str">
            <v>No</v>
          </cell>
        </row>
        <row r="623">
          <cell r="A623">
            <v>151655</v>
          </cell>
          <cell r="B623" t="str">
            <v>Eve</v>
          </cell>
          <cell r="C623" t="str">
            <v>Illien-Middleton</v>
          </cell>
          <cell r="D623" t="str">
            <v>11WE</v>
          </cell>
          <cell r="E623" t="str">
            <v>F</v>
          </cell>
          <cell r="F623" t="str">
            <v>N</v>
          </cell>
          <cell r="G623" t="str">
            <v>WBRI</v>
          </cell>
          <cell r="H623" t="str">
            <v>No</v>
          </cell>
          <cell r="I623" t="str">
            <v>No</v>
          </cell>
          <cell r="J623" t="str">
            <v>No</v>
          </cell>
          <cell r="K623" t="str">
            <v>No</v>
          </cell>
          <cell r="L623" t="str">
            <v>11</v>
          </cell>
          <cell r="M623" t="str">
            <v>Compiegne</v>
          </cell>
          <cell r="N623" t="str">
            <v>Yes</v>
          </cell>
        </row>
        <row r="624">
          <cell r="A624">
            <v>152189</v>
          </cell>
          <cell r="B624" t="str">
            <v>Rania</v>
          </cell>
          <cell r="C624" t="str">
            <v>Imran</v>
          </cell>
          <cell r="D624" t="str">
            <v>13TS</v>
          </cell>
          <cell r="E624" t="str">
            <v>F</v>
          </cell>
          <cell r="F624" t="str">
            <v>N</v>
          </cell>
          <cell r="G624" t="str">
            <v>APKN</v>
          </cell>
          <cell r="H624" t="str">
            <v>Yes</v>
          </cell>
          <cell r="I624" t="str">
            <v>Yes</v>
          </cell>
          <cell r="J624" t="str">
            <v>No</v>
          </cell>
          <cell r="K624" t="str">
            <v>No</v>
          </cell>
          <cell r="L624" t="str">
            <v>13</v>
          </cell>
          <cell r="M624" t="str">
            <v>St. Julie</v>
          </cell>
          <cell r="N624" t="str">
            <v>No</v>
          </cell>
        </row>
        <row r="625">
          <cell r="A625">
            <v>150952</v>
          </cell>
          <cell r="B625" t="str">
            <v>Jacintha</v>
          </cell>
          <cell r="C625" t="str">
            <v>Ison</v>
          </cell>
          <cell r="D625" t="str">
            <v>12JN</v>
          </cell>
          <cell r="E625" t="str">
            <v>F</v>
          </cell>
          <cell r="F625" t="str">
            <v>N</v>
          </cell>
          <cell r="G625" t="str">
            <v>AIND</v>
          </cell>
          <cell r="H625" t="str">
            <v>No</v>
          </cell>
          <cell r="I625" t="str">
            <v>Yes</v>
          </cell>
          <cell r="J625" t="str">
            <v>No</v>
          </cell>
          <cell r="K625" t="str">
            <v>No</v>
          </cell>
          <cell r="L625" t="str">
            <v>12</v>
          </cell>
          <cell r="M625" t="str">
            <v>Compiegne</v>
          </cell>
          <cell r="N625" t="str">
            <v>No</v>
          </cell>
        </row>
        <row r="626">
          <cell r="A626">
            <v>152126</v>
          </cell>
          <cell r="B626" t="str">
            <v>Success</v>
          </cell>
          <cell r="C626" t="str">
            <v>Iyobor-Andrew</v>
          </cell>
          <cell r="D626" t="str">
            <v>13SMC</v>
          </cell>
          <cell r="E626" t="str">
            <v>F</v>
          </cell>
          <cell r="F626" t="str">
            <v>N</v>
          </cell>
          <cell r="G626" t="str">
            <v>BAOF</v>
          </cell>
          <cell r="H626" t="str">
            <v>No</v>
          </cell>
          <cell r="I626" t="str">
            <v>Yes</v>
          </cell>
          <cell r="J626" t="str">
            <v>No</v>
          </cell>
          <cell r="K626" t="str">
            <v>No</v>
          </cell>
          <cell r="L626" t="str">
            <v>13</v>
          </cell>
          <cell r="M626" t="str">
            <v>Picardy</v>
          </cell>
          <cell r="N626" t="str">
            <v>No</v>
          </cell>
        </row>
        <row r="627">
          <cell r="A627">
            <v>152681</v>
          </cell>
          <cell r="B627" t="str">
            <v>Chelsea</v>
          </cell>
          <cell r="C627" t="str">
            <v>Jaba</v>
          </cell>
          <cell r="D627" t="str">
            <v>9KB</v>
          </cell>
          <cell r="E627" t="str">
            <v>F</v>
          </cell>
          <cell r="F627" t="str">
            <v>N</v>
          </cell>
          <cell r="G627" t="str">
            <v>AOTH</v>
          </cell>
          <cell r="H627" t="str">
            <v>No</v>
          </cell>
          <cell r="I627" t="str">
            <v>No</v>
          </cell>
          <cell r="J627" t="str">
            <v>No</v>
          </cell>
          <cell r="K627" t="str">
            <v>No</v>
          </cell>
          <cell r="L627" t="str">
            <v>9</v>
          </cell>
          <cell r="M627" t="str">
            <v>Cuvilly</v>
          </cell>
          <cell r="N627" t="str">
            <v>No</v>
          </cell>
        </row>
        <row r="628">
          <cell r="A628">
            <v>150422</v>
          </cell>
          <cell r="B628" t="str">
            <v>Michael</v>
          </cell>
          <cell r="C628" t="str">
            <v>Jaba</v>
          </cell>
          <cell r="D628" t="str">
            <v>13MPI</v>
          </cell>
          <cell r="E628" t="str">
            <v>M</v>
          </cell>
          <cell r="F628" t="str">
            <v>N</v>
          </cell>
          <cell r="G628" t="str">
            <v>AOTH</v>
          </cell>
          <cell r="H628" t="str">
            <v>No</v>
          </cell>
          <cell r="I628" t="str">
            <v>No</v>
          </cell>
          <cell r="J628" t="str">
            <v>No</v>
          </cell>
          <cell r="K628" t="str">
            <v>No</v>
          </cell>
          <cell r="L628" t="str">
            <v>13</v>
          </cell>
          <cell r="M628" t="str">
            <v>Cuvilly</v>
          </cell>
          <cell r="N628" t="str">
            <v>No</v>
          </cell>
        </row>
        <row r="629">
          <cell r="A629">
            <v>152623</v>
          </cell>
          <cell r="B629" t="str">
            <v>Eilis</v>
          </cell>
          <cell r="C629" t="str">
            <v>Jackson</v>
          </cell>
          <cell r="D629" t="str">
            <v>9MCO</v>
          </cell>
          <cell r="E629" t="str">
            <v>F</v>
          </cell>
          <cell r="F629" t="str">
            <v>N</v>
          </cell>
          <cell r="G629" t="str">
            <v>WIRI</v>
          </cell>
          <cell r="H629" t="str">
            <v>No</v>
          </cell>
          <cell r="I629" t="str">
            <v>No</v>
          </cell>
          <cell r="J629" t="str">
            <v>No</v>
          </cell>
          <cell r="K629" t="str">
            <v>No</v>
          </cell>
          <cell r="L629" t="str">
            <v>9</v>
          </cell>
          <cell r="M629" t="str">
            <v>Cuvilly</v>
          </cell>
          <cell r="N629" t="str">
            <v>No</v>
          </cell>
        </row>
        <row r="630">
          <cell r="A630">
            <v>150569</v>
          </cell>
          <cell r="B630" t="str">
            <v>Seamus</v>
          </cell>
          <cell r="C630" t="str">
            <v>Jackson</v>
          </cell>
          <cell r="D630" t="str">
            <v>13SMC</v>
          </cell>
          <cell r="E630" t="str">
            <v>M</v>
          </cell>
          <cell r="F630" t="str">
            <v>N</v>
          </cell>
          <cell r="G630" t="str">
            <v>WIRI</v>
          </cell>
          <cell r="H630" t="str">
            <v>No</v>
          </cell>
          <cell r="I630" t="str">
            <v>No</v>
          </cell>
          <cell r="J630" t="str">
            <v>No</v>
          </cell>
          <cell r="K630" t="str">
            <v>No</v>
          </cell>
          <cell r="L630" t="str">
            <v>13</v>
          </cell>
          <cell r="M630" t="str">
            <v>Compiegne</v>
          </cell>
          <cell r="N630" t="str">
            <v>No</v>
          </cell>
        </row>
        <row r="631">
          <cell r="A631">
            <v>150792</v>
          </cell>
          <cell r="B631" t="str">
            <v>Reem</v>
          </cell>
          <cell r="C631" t="str">
            <v>Jacobs</v>
          </cell>
          <cell r="D631" t="str">
            <v>12EW</v>
          </cell>
          <cell r="E631" t="str">
            <v>F</v>
          </cell>
          <cell r="F631" t="str">
            <v>N</v>
          </cell>
          <cell r="G631" t="str">
            <v>OOEG</v>
          </cell>
          <cell r="H631" t="str">
            <v>No</v>
          </cell>
          <cell r="I631" t="str">
            <v>No</v>
          </cell>
          <cell r="J631" t="str">
            <v>No</v>
          </cell>
          <cell r="K631" t="str">
            <v>No</v>
          </cell>
          <cell r="L631" t="str">
            <v>12</v>
          </cell>
          <cell r="M631" t="str">
            <v>St. Julie</v>
          </cell>
          <cell r="N631" t="str">
            <v>No</v>
          </cell>
        </row>
        <row r="632">
          <cell r="A632">
            <v>152874</v>
          </cell>
          <cell r="B632" t="str">
            <v>Zuzanna</v>
          </cell>
          <cell r="C632" t="str">
            <v>Jaki</v>
          </cell>
          <cell r="D632" t="str">
            <v>8AR</v>
          </cell>
          <cell r="E632" t="str">
            <v>F</v>
          </cell>
          <cell r="F632" t="str">
            <v>N</v>
          </cell>
          <cell r="G632" t="str">
            <v>WOTW</v>
          </cell>
          <cell r="H632" t="str">
            <v>No</v>
          </cell>
          <cell r="I632" t="str">
            <v>Yes</v>
          </cell>
          <cell r="J632" t="str">
            <v>No</v>
          </cell>
          <cell r="K632" t="str">
            <v>No</v>
          </cell>
          <cell r="L632" t="str">
            <v>8</v>
          </cell>
          <cell r="M632" t="str">
            <v>St. Julie</v>
          </cell>
          <cell r="N632" t="str">
            <v>No</v>
          </cell>
        </row>
        <row r="633">
          <cell r="A633">
            <v>152127</v>
          </cell>
          <cell r="B633" t="str">
            <v>Farduus</v>
          </cell>
          <cell r="C633" t="str">
            <v>Jama</v>
          </cell>
          <cell r="D633" t="str">
            <v>13FG</v>
          </cell>
          <cell r="E633" t="str">
            <v>F</v>
          </cell>
          <cell r="F633" t="str">
            <v>N</v>
          </cell>
          <cell r="G633" t="str">
            <v>BSOM</v>
          </cell>
          <cell r="H633" t="str">
            <v>No</v>
          </cell>
          <cell r="I633" t="str">
            <v>No</v>
          </cell>
          <cell r="J633" t="str">
            <v>No</v>
          </cell>
          <cell r="K633" t="str">
            <v>No</v>
          </cell>
          <cell r="L633" t="str">
            <v>13</v>
          </cell>
          <cell r="M633" t="str">
            <v>St. Julie</v>
          </cell>
          <cell r="N633" t="str">
            <v>No</v>
          </cell>
        </row>
        <row r="634">
          <cell r="A634">
            <v>150401</v>
          </cell>
          <cell r="B634" t="str">
            <v>Ruby</v>
          </cell>
          <cell r="C634" t="str">
            <v>James</v>
          </cell>
          <cell r="D634" t="str">
            <v>13TS</v>
          </cell>
          <cell r="E634" t="str">
            <v>F</v>
          </cell>
          <cell r="F634" t="str">
            <v>N</v>
          </cell>
          <cell r="G634" t="str">
            <v>WBRI</v>
          </cell>
          <cell r="H634" t="str">
            <v>No</v>
          </cell>
          <cell r="I634" t="str">
            <v>No</v>
          </cell>
          <cell r="J634" t="str">
            <v>No</v>
          </cell>
          <cell r="K634" t="str">
            <v>No</v>
          </cell>
          <cell r="L634" t="str">
            <v>13</v>
          </cell>
          <cell r="M634" t="str">
            <v>St. Julie</v>
          </cell>
          <cell r="N634" t="str">
            <v>No</v>
          </cell>
        </row>
        <row r="635">
          <cell r="A635">
            <v>150509</v>
          </cell>
          <cell r="B635" t="str">
            <v>Ryan</v>
          </cell>
          <cell r="C635" t="str">
            <v>James</v>
          </cell>
          <cell r="D635" t="str">
            <v>13FG</v>
          </cell>
          <cell r="E635" t="str">
            <v>M</v>
          </cell>
          <cell r="F635" t="str">
            <v>N</v>
          </cell>
          <cell r="G635" t="str">
            <v>WBRI</v>
          </cell>
          <cell r="H635" t="str">
            <v>Yes</v>
          </cell>
          <cell r="I635" t="str">
            <v>No</v>
          </cell>
          <cell r="J635" t="str">
            <v>No</v>
          </cell>
          <cell r="K635" t="str">
            <v>No</v>
          </cell>
          <cell r="L635" t="str">
            <v>13</v>
          </cell>
          <cell r="M635" t="str">
            <v>Compiegne</v>
          </cell>
          <cell r="N635" t="str">
            <v>No</v>
          </cell>
        </row>
        <row r="636">
          <cell r="A636">
            <v>160091</v>
          </cell>
          <cell r="B636" t="str">
            <v>Marcus</v>
          </cell>
          <cell r="C636" t="str">
            <v>James</v>
          </cell>
          <cell r="D636" t="str">
            <v>12SG</v>
          </cell>
          <cell r="E636" t="str">
            <v>M</v>
          </cell>
          <cell r="F636" t="str">
            <v>E</v>
          </cell>
          <cell r="G636" t="str">
            <v>WOTW</v>
          </cell>
          <cell r="H636" t="str">
            <v>No</v>
          </cell>
          <cell r="I636" t="str">
            <v>No</v>
          </cell>
          <cell r="J636" t="str">
            <v>No</v>
          </cell>
          <cell r="K636" t="str">
            <v>No</v>
          </cell>
          <cell r="L636" t="str">
            <v>12</v>
          </cell>
          <cell r="M636" t="str">
            <v>St. Julie</v>
          </cell>
          <cell r="N636" t="str">
            <v>No</v>
          </cell>
        </row>
        <row r="637">
          <cell r="A637">
            <v>152162</v>
          </cell>
          <cell r="B637" t="str">
            <v>Hashim</v>
          </cell>
          <cell r="C637" t="str">
            <v>Jan</v>
          </cell>
          <cell r="D637" t="str">
            <v>13HS</v>
          </cell>
          <cell r="E637" t="str">
            <v>M</v>
          </cell>
          <cell r="F637" t="str">
            <v>N</v>
          </cell>
          <cell r="G637" t="str">
            <v>APKN</v>
          </cell>
          <cell r="H637" t="str">
            <v>No</v>
          </cell>
          <cell r="I637" t="str">
            <v>No</v>
          </cell>
          <cell r="J637" t="str">
            <v>No</v>
          </cell>
          <cell r="K637" t="str">
            <v>No</v>
          </cell>
          <cell r="L637" t="str">
            <v>13</v>
          </cell>
          <cell r="M637" t="str">
            <v>Compiegne</v>
          </cell>
          <cell r="N637" t="str">
            <v>No</v>
          </cell>
        </row>
        <row r="638">
          <cell r="A638">
            <v>160225</v>
          </cell>
          <cell r="B638" t="str">
            <v>Stefania</v>
          </cell>
          <cell r="C638" t="str">
            <v>Jankowska</v>
          </cell>
          <cell r="D638" t="str">
            <v>7WD</v>
          </cell>
          <cell r="E638" t="str">
            <v>F</v>
          </cell>
          <cell r="F638" t="str">
            <v>N</v>
          </cell>
          <cell r="G638" t="str">
            <v>WEEU</v>
          </cell>
          <cell r="H638" t="str">
            <v>No</v>
          </cell>
          <cell r="I638" t="str">
            <v>Yes</v>
          </cell>
          <cell r="J638" t="str">
            <v>No</v>
          </cell>
          <cell r="K638" t="str">
            <v>No</v>
          </cell>
          <cell r="L638" t="str">
            <v>7</v>
          </cell>
          <cell r="M638" t="str">
            <v>Picardy</v>
          </cell>
          <cell r="N638" t="str">
            <v>No</v>
          </cell>
        </row>
        <row r="639">
          <cell r="A639">
            <v>152730</v>
          </cell>
          <cell r="B639" t="str">
            <v>Menula</v>
          </cell>
          <cell r="C639" t="str">
            <v>Jayasumana</v>
          </cell>
          <cell r="D639" t="str">
            <v>12JN</v>
          </cell>
          <cell r="E639" t="str">
            <v>M</v>
          </cell>
          <cell r="F639" t="str">
            <v>N</v>
          </cell>
          <cell r="G639" t="str">
            <v>AIND</v>
          </cell>
          <cell r="H639" t="str">
            <v>No</v>
          </cell>
          <cell r="I639" t="str">
            <v>Yes</v>
          </cell>
          <cell r="J639" t="str">
            <v>No</v>
          </cell>
          <cell r="K639" t="str">
            <v>No</v>
          </cell>
          <cell r="L639" t="str">
            <v>12</v>
          </cell>
          <cell r="M639" t="str">
            <v>Cuvilly</v>
          </cell>
          <cell r="N639" t="str">
            <v>No</v>
          </cell>
        </row>
        <row r="640">
          <cell r="A640">
            <v>160226</v>
          </cell>
          <cell r="B640" t="str">
            <v>Seya</v>
          </cell>
          <cell r="C640" t="str">
            <v>Jayasumana</v>
          </cell>
          <cell r="D640" t="str">
            <v>7LM</v>
          </cell>
          <cell r="E640" t="str">
            <v>F</v>
          </cell>
          <cell r="F640" t="str">
            <v>N</v>
          </cell>
          <cell r="G640" t="str">
            <v>AOTH</v>
          </cell>
          <cell r="H640" t="str">
            <v>No</v>
          </cell>
          <cell r="I640" t="str">
            <v>Yes</v>
          </cell>
          <cell r="J640" t="str">
            <v>No</v>
          </cell>
          <cell r="K640" t="str">
            <v>No</v>
          </cell>
          <cell r="L640" t="str">
            <v>7</v>
          </cell>
          <cell r="M640" t="str">
            <v>Cuvilly</v>
          </cell>
          <cell r="N640" t="str">
            <v>No</v>
          </cell>
        </row>
        <row r="641">
          <cell r="A641">
            <v>152797</v>
          </cell>
          <cell r="B641" t="str">
            <v>Foley</v>
          </cell>
          <cell r="C641" t="str">
            <v>Jeje</v>
          </cell>
          <cell r="D641" t="str">
            <v>8MH</v>
          </cell>
          <cell r="E641" t="str">
            <v>M</v>
          </cell>
          <cell r="F641" t="str">
            <v>K</v>
          </cell>
          <cell r="G641" t="str">
            <v>BAOF</v>
          </cell>
          <cell r="H641" t="str">
            <v>No</v>
          </cell>
          <cell r="I641" t="str">
            <v>No</v>
          </cell>
          <cell r="J641" t="str">
            <v>No</v>
          </cell>
          <cell r="K641" t="str">
            <v>No</v>
          </cell>
          <cell r="L641" t="str">
            <v>8</v>
          </cell>
          <cell r="M641" t="str">
            <v>Cuvilly</v>
          </cell>
          <cell r="N641" t="str">
            <v>No</v>
          </cell>
        </row>
        <row r="642">
          <cell r="A642">
            <v>151865</v>
          </cell>
          <cell r="B642" t="str">
            <v>Dominic</v>
          </cell>
          <cell r="C642" t="str">
            <v>Jennings</v>
          </cell>
          <cell r="D642" t="str">
            <v>10ES</v>
          </cell>
          <cell r="E642" t="str">
            <v>M</v>
          </cell>
          <cell r="F642" t="str">
            <v>K</v>
          </cell>
          <cell r="G642" t="str">
            <v>WBRI</v>
          </cell>
          <cell r="H642" t="str">
            <v>No</v>
          </cell>
          <cell r="I642" t="str">
            <v>No</v>
          </cell>
          <cell r="J642" t="str">
            <v>No</v>
          </cell>
          <cell r="K642" t="str">
            <v>No</v>
          </cell>
          <cell r="L642" t="str">
            <v>10</v>
          </cell>
          <cell r="M642" t="str">
            <v>Cuvilly</v>
          </cell>
          <cell r="N642" t="str">
            <v>Yes</v>
          </cell>
        </row>
        <row r="643">
          <cell r="A643">
            <v>150414</v>
          </cell>
          <cell r="B643" t="str">
            <v>Miguel</v>
          </cell>
          <cell r="C643" t="str">
            <v>Jesus</v>
          </cell>
          <cell r="D643" t="str">
            <v>13PLE</v>
          </cell>
          <cell r="E643" t="str">
            <v>M</v>
          </cell>
          <cell r="F643" t="str">
            <v>N</v>
          </cell>
          <cell r="G643" t="str">
            <v>WBRI</v>
          </cell>
          <cell r="H643" t="str">
            <v>No</v>
          </cell>
          <cell r="I643" t="str">
            <v>No</v>
          </cell>
          <cell r="J643" t="str">
            <v>No</v>
          </cell>
          <cell r="K643" t="str">
            <v>No</v>
          </cell>
          <cell r="L643" t="str">
            <v>13</v>
          </cell>
          <cell r="M643" t="str">
            <v>Compiegne</v>
          </cell>
          <cell r="N643" t="str">
            <v>Yes</v>
          </cell>
        </row>
        <row r="644">
          <cell r="A644">
            <v>160227</v>
          </cell>
          <cell r="B644" t="str">
            <v>Nasir</v>
          </cell>
          <cell r="C644" t="str">
            <v>Jhalli</v>
          </cell>
          <cell r="D644" t="str">
            <v>7AWH</v>
          </cell>
          <cell r="E644" t="str">
            <v>M</v>
          </cell>
          <cell r="F644" t="str">
            <v>N</v>
          </cell>
          <cell r="G644" t="str">
            <v>MOTH</v>
          </cell>
          <cell r="H644" t="str">
            <v>Yes</v>
          </cell>
          <cell r="I644" t="str">
            <v>No</v>
          </cell>
          <cell r="J644" t="str">
            <v>Yes</v>
          </cell>
          <cell r="K644" t="str">
            <v>No</v>
          </cell>
          <cell r="L644" t="str">
            <v>7</v>
          </cell>
          <cell r="M644" t="str">
            <v>St. Julie</v>
          </cell>
          <cell r="N644" t="str">
            <v>No</v>
          </cell>
        </row>
        <row r="645">
          <cell r="A645">
            <v>151874</v>
          </cell>
          <cell r="B645" t="str">
            <v>Zeah</v>
          </cell>
          <cell r="C645" t="str">
            <v>Jim</v>
          </cell>
          <cell r="D645" t="str">
            <v>10CS</v>
          </cell>
          <cell r="E645" t="str">
            <v>F</v>
          </cell>
          <cell r="F645" t="str">
            <v>N</v>
          </cell>
          <cell r="G645" t="str">
            <v>AIND</v>
          </cell>
          <cell r="H645" t="str">
            <v>No</v>
          </cell>
          <cell r="I645" t="str">
            <v>No</v>
          </cell>
          <cell r="J645" t="str">
            <v>No</v>
          </cell>
          <cell r="K645" t="str">
            <v>No</v>
          </cell>
          <cell r="L645" t="str">
            <v>10</v>
          </cell>
          <cell r="M645" t="str">
            <v>Picardy</v>
          </cell>
          <cell r="N645" t="str">
            <v>No</v>
          </cell>
        </row>
        <row r="646">
          <cell r="A646">
            <v>152731</v>
          </cell>
          <cell r="B646" t="str">
            <v>Marissa</v>
          </cell>
          <cell r="C646" t="str">
            <v>Joe</v>
          </cell>
          <cell r="D646" t="str">
            <v>9IC</v>
          </cell>
          <cell r="E646" t="str">
            <v>F</v>
          </cell>
          <cell r="F646" t="str">
            <v>N</v>
          </cell>
          <cell r="G646" t="str">
            <v>BAOF</v>
          </cell>
          <cell r="H646" t="str">
            <v>No</v>
          </cell>
          <cell r="I646" t="str">
            <v>No</v>
          </cell>
          <cell r="J646" t="str">
            <v>No</v>
          </cell>
          <cell r="K646" t="str">
            <v>No</v>
          </cell>
          <cell r="L646" t="str">
            <v>9</v>
          </cell>
          <cell r="M646" t="str">
            <v>Picardy</v>
          </cell>
          <cell r="N646" t="str">
            <v>No</v>
          </cell>
        </row>
        <row r="647">
          <cell r="A647">
            <v>151555</v>
          </cell>
          <cell r="B647" t="str">
            <v>Alister</v>
          </cell>
          <cell r="C647" t="str">
            <v>Johnson</v>
          </cell>
          <cell r="D647" t="str">
            <v>11SK</v>
          </cell>
          <cell r="E647" t="str">
            <v>M</v>
          </cell>
          <cell r="F647" t="str">
            <v>N</v>
          </cell>
          <cell r="G647" t="str">
            <v>MWBC</v>
          </cell>
          <cell r="H647" t="str">
            <v>No</v>
          </cell>
          <cell r="I647" t="str">
            <v>No</v>
          </cell>
          <cell r="J647" t="str">
            <v>No</v>
          </cell>
          <cell r="K647" t="str">
            <v>No</v>
          </cell>
          <cell r="L647" t="str">
            <v>11</v>
          </cell>
          <cell r="M647" t="str">
            <v>Compiegne</v>
          </cell>
          <cell r="N647" t="str">
            <v>No</v>
          </cell>
        </row>
        <row r="648">
          <cell r="A648">
            <v>160228</v>
          </cell>
          <cell r="B648" t="str">
            <v>Summer</v>
          </cell>
          <cell r="C648" t="str">
            <v>Johnson-Tyler</v>
          </cell>
          <cell r="D648" t="str">
            <v>7AWH</v>
          </cell>
          <cell r="E648" t="str">
            <v>F</v>
          </cell>
          <cell r="F648" t="str">
            <v>N</v>
          </cell>
          <cell r="G648" t="str">
            <v>WBRI</v>
          </cell>
          <cell r="H648" t="str">
            <v>Yes</v>
          </cell>
          <cell r="I648" t="str">
            <v>No</v>
          </cell>
          <cell r="J648" t="str">
            <v>Yes</v>
          </cell>
          <cell r="K648" t="str">
            <v>No</v>
          </cell>
          <cell r="L648" t="str">
            <v>7</v>
          </cell>
          <cell r="M648" t="str">
            <v>St. Julie</v>
          </cell>
          <cell r="N648" t="str">
            <v>No</v>
          </cell>
        </row>
        <row r="649">
          <cell r="A649">
            <v>160080</v>
          </cell>
          <cell r="B649" t="str">
            <v>Sam</v>
          </cell>
          <cell r="C649" t="str">
            <v>Jokhi</v>
          </cell>
          <cell r="D649" t="str">
            <v>12SG</v>
          </cell>
          <cell r="E649" t="str">
            <v>M</v>
          </cell>
          <cell r="F649" t="str">
            <v>N</v>
          </cell>
          <cell r="G649" t="str">
            <v>MWAI</v>
          </cell>
          <cell r="H649" t="str">
            <v>No</v>
          </cell>
          <cell r="I649" t="str">
            <v>No</v>
          </cell>
          <cell r="J649" t="str">
            <v>No</v>
          </cell>
          <cell r="K649" t="str">
            <v>No</v>
          </cell>
          <cell r="L649" t="str">
            <v>12</v>
          </cell>
          <cell r="M649" t="str">
            <v>Picardy</v>
          </cell>
          <cell r="N649" t="str">
            <v>No</v>
          </cell>
        </row>
        <row r="650">
          <cell r="A650">
            <v>152850</v>
          </cell>
          <cell r="B650" t="str">
            <v>Tadiwanashe</v>
          </cell>
          <cell r="C650" t="str">
            <v>Jokonya</v>
          </cell>
          <cell r="D650" t="str">
            <v>8KS</v>
          </cell>
          <cell r="E650" t="str">
            <v>M</v>
          </cell>
          <cell r="F650" t="str">
            <v>N</v>
          </cell>
          <cell r="G650" t="str">
            <v>BAOF</v>
          </cell>
          <cell r="H650" t="str">
            <v>No</v>
          </cell>
          <cell r="I650" t="str">
            <v>Yes</v>
          </cell>
          <cell r="J650" t="str">
            <v>No</v>
          </cell>
          <cell r="K650" t="str">
            <v>No</v>
          </cell>
          <cell r="L650" t="str">
            <v>8</v>
          </cell>
          <cell r="M650" t="str">
            <v>Picardy</v>
          </cell>
          <cell r="N650" t="str">
            <v>No</v>
          </cell>
        </row>
        <row r="651">
          <cell r="A651">
            <v>150581</v>
          </cell>
          <cell r="B651" t="str">
            <v>Takudzwa</v>
          </cell>
          <cell r="C651" t="str">
            <v>Jokonya</v>
          </cell>
          <cell r="D651" t="str">
            <v>13TS</v>
          </cell>
          <cell r="E651" t="str">
            <v>M</v>
          </cell>
          <cell r="F651" t="str">
            <v>N</v>
          </cell>
          <cell r="G651" t="str">
            <v>BAOF</v>
          </cell>
          <cell r="H651" t="str">
            <v>No</v>
          </cell>
          <cell r="I651" t="str">
            <v>Yes</v>
          </cell>
          <cell r="J651" t="str">
            <v>No</v>
          </cell>
          <cell r="K651" t="str">
            <v>No</v>
          </cell>
          <cell r="L651" t="str">
            <v>13</v>
          </cell>
          <cell r="M651" t="str">
            <v>St. Julie</v>
          </cell>
          <cell r="N651" t="str">
            <v>No</v>
          </cell>
        </row>
        <row r="652">
          <cell r="A652">
            <v>150543</v>
          </cell>
          <cell r="B652" t="str">
            <v>Tapiwa</v>
          </cell>
          <cell r="C652" t="str">
            <v>Jokonya</v>
          </cell>
          <cell r="D652" t="str">
            <v>13BG</v>
          </cell>
          <cell r="E652" t="str">
            <v>F</v>
          </cell>
          <cell r="F652" t="str">
            <v>N</v>
          </cell>
          <cell r="G652" t="str">
            <v>BAOF</v>
          </cell>
          <cell r="H652" t="str">
            <v>No</v>
          </cell>
          <cell r="I652" t="str">
            <v>Yes</v>
          </cell>
          <cell r="J652" t="str">
            <v>No</v>
          </cell>
          <cell r="K652" t="str">
            <v>No</v>
          </cell>
          <cell r="L652" t="str">
            <v>13</v>
          </cell>
          <cell r="M652" t="str">
            <v>St. Julie</v>
          </cell>
          <cell r="N652" t="str">
            <v>No</v>
          </cell>
        </row>
        <row r="653">
          <cell r="A653">
            <v>151899</v>
          </cell>
          <cell r="B653" t="str">
            <v>Annie</v>
          </cell>
          <cell r="C653" t="str">
            <v>Jones</v>
          </cell>
          <cell r="D653" t="str">
            <v>10RQ</v>
          </cell>
          <cell r="E653" t="str">
            <v>F</v>
          </cell>
          <cell r="F653" t="str">
            <v>N</v>
          </cell>
          <cell r="G653" t="str">
            <v>WBRI</v>
          </cell>
          <cell r="H653" t="str">
            <v>No</v>
          </cell>
          <cell r="I653" t="str">
            <v>No</v>
          </cell>
          <cell r="J653" t="str">
            <v>No</v>
          </cell>
          <cell r="K653" t="str">
            <v>No</v>
          </cell>
          <cell r="L653" t="str">
            <v>10</v>
          </cell>
          <cell r="M653" t="str">
            <v>St. Julie</v>
          </cell>
          <cell r="N653" t="str">
            <v>No</v>
          </cell>
        </row>
        <row r="654">
          <cell r="A654">
            <v>151590</v>
          </cell>
          <cell r="B654" t="str">
            <v>Brandon</v>
          </cell>
          <cell r="C654" t="str">
            <v>Jones</v>
          </cell>
          <cell r="D654" t="str">
            <v>11KKN</v>
          </cell>
          <cell r="E654" t="str">
            <v>M</v>
          </cell>
          <cell r="F654" t="str">
            <v>N</v>
          </cell>
          <cell r="G654" t="str">
            <v>WBRI</v>
          </cell>
          <cell r="H654" t="str">
            <v>No</v>
          </cell>
          <cell r="I654" t="str">
            <v>No</v>
          </cell>
          <cell r="J654" t="str">
            <v>Yes</v>
          </cell>
          <cell r="K654" t="str">
            <v>No</v>
          </cell>
          <cell r="L654" t="str">
            <v>11</v>
          </cell>
          <cell r="M654" t="str">
            <v>Cuvilly</v>
          </cell>
          <cell r="N654" t="str">
            <v>No</v>
          </cell>
        </row>
        <row r="655">
          <cell r="A655">
            <v>150859</v>
          </cell>
          <cell r="B655" t="str">
            <v>Connor</v>
          </cell>
          <cell r="C655" t="str">
            <v>Jones</v>
          </cell>
          <cell r="D655" t="str">
            <v>12JN</v>
          </cell>
          <cell r="E655" t="str">
            <v>M</v>
          </cell>
          <cell r="F655" t="str">
            <v>N</v>
          </cell>
          <cell r="G655" t="str">
            <v>WBRI</v>
          </cell>
          <cell r="H655" t="str">
            <v>No</v>
          </cell>
          <cell r="I655" t="str">
            <v>No</v>
          </cell>
          <cell r="J655" t="str">
            <v>No</v>
          </cell>
          <cell r="K655" t="str">
            <v>No</v>
          </cell>
          <cell r="L655" t="str">
            <v>12</v>
          </cell>
          <cell r="M655" t="str">
            <v>Compiegne</v>
          </cell>
          <cell r="N655" t="str">
            <v>No</v>
          </cell>
        </row>
        <row r="656">
          <cell r="A656">
            <v>152510</v>
          </cell>
          <cell r="B656" t="str">
            <v>Dylan</v>
          </cell>
          <cell r="C656" t="str">
            <v>Jones</v>
          </cell>
          <cell r="D656" t="str">
            <v>9RNI</v>
          </cell>
          <cell r="E656" t="str">
            <v>M</v>
          </cell>
          <cell r="F656" t="str">
            <v>N</v>
          </cell>
          <cell r="G656" t="str">
            <v>WBRI</v>
          </cell>
          <cell r="H656" t="str">
            <v>No</v>
          </cell>
          <cell r="I656" t="str">
            <v>No</v>
          </cell>
          <cell r="J656" t="str">
            <v>No</v>
          </cell>
          <cell r="K656" t="str">
            <v>No</v>
          </cell>
          <cell r="L656" t="str">
            <v>9</v>
          </cell>
          <cell r="M656" t="str">
            <v>Picardy</v>
          </cell>
          <cell r="N656" t="str">
            <v>Yes</v>
          </cell>
        </row>
        <row r="657">
          <cell r="A657">
            <v>151577</v>
          </cell>
          <cell r="B657" t="str">
            <v>Finlay</v>
          </cell>
          <cell r="C657" t="str">
            <v>Jones</v>
          </cell>
          <cell r="D657" t="str">
            <v>11WE</v>
          </cell>
          <cell r="E657" t="str">
            <v>M</v>
          </cell>
          <cell r="F657" t="str">
            <v>N</v>
          </cell>
          <cell r="G657" t="str">
            <v>WBRI</v>
          </cell>
          <cell r="H657" t="str">
            <v>No</v>
          </cell>
          <cell r="I657" t="str">
            <v>No</v>
          </cell>
          <cell r="J657" t="str">
            <v>No</v>
          </cell>
          <cell r="K657" t="str">
            <v>No</v>
          </cell>
          <cell r="L657" t="str">
            <v>11</v>
          </cell>
          <cell r="M657" t="str">
            <v>Compiegne</v>
          </cell>
          <cell r="N657" t="str">
            <v>No</v>
          </cell>
        </row>
        <row r="658">
          <cell r="A658">
            <v>152641</v>
          </cell>
          <cell r="B658" t="str">
            <v>Kai</v>
          </cell>
          <cell r="C658" t="str">
            <v>Jones</v>
          </cell>
          <cell r="D658" t="str">
            <v>9IC</v>
          </cell>
          <cell r="E658" t="str">
            <v>M</v>
          </cell>
          <cell r="F658" t="str">
            <v>N</v>
          </cell>
          <cell r="G658" t="str">
            <v>WBRI</v>
          </cell>
          <cell r="H658" t="str">
            <v>No</v>
          </cell>
          <cell r="I658" t="str">
            <v>No</v>
          </cell>
          <cell r="J658" t="str">
            <v>Yes</v>
          </cell>
          <cell r="K658" t="str">
            <v>No</v>
          </cell>
          <cell r="L658" t="str">
            <v>9</v>
          </cell>
          <cell r="M658" t="str">
            <v>Picardy</v>
          </cell>
          <cell r="N658" t="str">
            <v>No</v>
          </cell>
        </row>
        <row r="659">
          <cell r="A659">
            <v>152884</v>
          </cell>
          <cell r="B659" t="str">
            <v>Rafael</v>
          </cell>
          <cell r="C659" t="str">
            <v>Jones</v>
          </cell>
          <cell r="D659" t="str">
            <v>8MH</v>
          </cell>
          <cell r="E659" t="str">
            <v>M</v>
          </cell>
          <cell r="F659" t="str">
            <v>N</v>
          </cell>
          <cell r="G659" t="str">
            <v>WBRI</v>
          </cell>
          <cell r="H659" t="str">
            <v>No</v>
          </cell>
          <cell r="I659" t="str">
            <v>No</v>
          </cell>
          <cell r="J659" t="str">
            <v>No</v>
          </cell>
          <cell r="K659" t="str">
            <v>No</v>
          </cell>
          <cell r="L659" t="str">
            <v>8</v>
          </cell>
          <cell r="M659" t="str">
            <v>Cuvilly</v>
          </cell>
          <cell r="N659" t="str">
            <v>No</v>
          </cell>
        </row>
        <row r="660">
          <cell r="A660">
            <v>151810</v>
          </cell>
          <cell r="B660" t="str">
            <v>Rebekah</v>
          </cell>
          <cell r="C660" t="str">
            <v>Jones</v>
          </cell>
          <cell r="D660" t="str">
            <v>10ES</v>
          </cell>
          <cell r="E660" t="str">
            <v>F</v>
          </cell>
          <cell r="F660" t="str">
            <v>N</v>
          </cell>
          <cell r="G660" t="str">
            <v>WBRI</v>
          </cell>
          <cell r="H660" t="str">
            <v>No</v>
          </cell>
          <cell r="I660" t="str">
            <v>No</v>
          </cell>
          <cell r="J660" t="str">
            <v>No</v>
          </cell>
          <cell r="K660" t="str">
            <v>No</v>
          </cell>
          <cell r="L660" t="str">
            <v>10</v>
          </cell>
          <cell r="M660" t="str">
            <v>Cuvilly</v>
          </cell>
          <cell r="N660" t="str">
            <v>No</v>
          </cell>
        </row>
        <row r="661">
          <cell r="A661">
            <v>150442</v>
          </cell>
          <cell r="B661" t="str">
            <v>Yvonne</v>
          </cell>
          <cell r="C661" t="str">
            <v>Jones</v>
          </cell>
          <cell r="D661" t="str">
            <v>13HS</v>
          </cell>
          <cell r="E661" t="str">
            <v>F</v>
          </cell>
          <cell r="F661" t="str">
            <v>N</v>
          </cell>
          <cell r="G661" t="str">
            <v>WBRI</v>
          </cell>
          <cell r="H661" t="str">
            <v>No</v>
          </cell>
          <cell r="I661" t="str">
            <v>No</v>
          </cell>
          <cell r="J661" t="str">
            <v>No</v>
          </cell>
          <cell r="K661" t="str">
            <v>No</v>
          </cell>
          <cell r="L661" t="str">
            <v>13</v>
          </cell>
          <cell r="M661" t="str">
            <v>Cuvilly</v>
          </cell>
          <cell r="N661" t="str">
            <v>No</v>
          </cell>
        </row>
        <row r="662">
          <cell r="A662">
            <v>160025</v>
          </cell>
          <cell r="B662" t="str">
            <v>Will</v>
          </cell>
          <cell r="C662" t="str">
            <v>Jones</v>
          </cell>
          <cell r="D662" t="str">
            <v>13PLE</v>
          </cell>
          <cell r="E662" t="str">
            <v>M</v>
          </cell>
          <cell r="F662" t="str">
            <v>N</v>
          </cell>
          <cell r="G662" t="str">
            <v>WBRI</v>
          </cell>
          <cell r="H662" t="str">
            <v>No</v>
          </cell>
          <cell r="I662" t="str">
            <v>No</v>
          </cell>
          <cell r="J662" t="str">
            <v>No</v>
          </cell>
          <cell r="K662" t="str">
            <v>No</v>
          </cell>
          <cell r="L662" t="str">
            <v>13</v>
          </cell>
          <cell r="N662" t="str">
            <v>No</v>
          </cell>
        </row>
        <row r="663">
          <cell r="A663">
            <v>160229</v>
          </cell>
          <cell r="B663" t="str">
            <v>Toby</v>
          </cell>
          <cell r="C663" t="str">
            <v>Jones</v>
          </cell>
          <cell r="D663" t="str">
            <v>7RA</v>
          </cell>
          <cell r="E663" t="str">
            <v>M</v>
          </cell>
          <cell r="F663" t="str">
            <v>E</v>
          </cell>
          <cell r="G663" t="str">
            <v>WBRI</v>
          </cell>
          <cell r="H663" t="str">
            <v>No</v>
          </cell>
          <cell r="I663" t="str">
            <v>No</v>
          </cell>
          <cell r="J663" t="str">
            <v>No</v>
          </cell>
          <cell r="K663" t="str">
            <v>No</v>
          </cell>
          <cell r="L663" t="str">
            <v>7</v>
          </cell>
          <cell r="M663" t="str">
            <v>Picardy</v>
          </cell>
          <cell r="N663" t="str">
            <v>No</v>
          </cell>
        </row>
        <row r="664">
          <cell r="A664">
            <v>160106</v>
          </cell>
          <cell r="B664" t="str">
            <v>Harriet</v>
          </cell>
          <cell r="C664" t="str">
            <v>Jones</v>
          </cell>
          <cell r="D664" t="str">
            <v>12CSN</v>
          </cell>
          <cell r="E664" t="str">
            <v>F</v>
          </cell>
          <cell r="F664" t="str">
            <v>N</v>
          </cell>
          <cell r="G664" t="str">
            <v>WBRI</v>
          </cell>
          <cell r="H664" t="str">
            <v>No</v>
          </cell>
          <cell r="I664" t="str">
            <v>No</v>
          </cell>
          <cell r="J664" t="str">
            <v>No</v>
          </cell>
          <cell r="K664" t="str">
            <v>No</v>
          </cell>
          <cell r="L664" t="str">
            <v>12</v>
          </cell>
          <cell r="M664" t="str">
            <v>St. Julie</v>
          </cell>
          <cell r="N664" t="str">
            <v>No</v>
          </cell>
        </row>
        <row r="665">
          <cell r="A665">
            <v>150993</v>
          </cell>
          <cell r="B665" t="str">
            <v>Brandon</v>
          </cell>
          <cell r="C665" t="str">
            <v>Jordan-Smalle</v>
          </cell>
          <cell r="D665" t="str">
            <v>12JN</v>
          </cell>
          <cell r="E665" t="str">
            <v>M</v>
          </cell>
          <cell r="F665" t="str">
            <v>N</v>
          </cell>
          <cell r="G665" t="str">
            <v>BCRB</v>
          </cell>
          <cell r="H665" t="str">
            <v>No</v>
          </cell>
          <cell r="I665" t="str">
            <v>No</v>
          </cell>
          <cell r="J665" t="str">
            <v>No</v>
          </cell>
          <cell r="K665" t="str">
            <v>No</v>
          </cell>
          <cell r="L665" t="str">
            <v>12</v>
          </cell>
          <cell r="M665" t="str">
            <v>Cuvilly</v>
          </cell>
          <cell r="N665" t="str">
            <v>No</v>
          </cell>
        </row>
        <row r="666">
          <cell r="A666">
            <v>152129</v>
          </cell>
          <cell r="B666" t="str">
            <v>Kevin</v>
          </cell>
          <cell r="C666" t="str">
            <v>Joseph</v>
          </cell>
          <cell r="D666" t="str">
            <v>13SMC</v>
          </cell>
          <cell r="E666" t="str">
            <v>M</v>
          </cell>
          <cell r="F666" t="str">
            <v>N</v>
          </cell>
          <cell r="G666" t="str">
            <v>AIND</v>
          </cell>
          <cell r="H666" t="str">
            <v>No</v>
          </cell>
          <cell r="I666" t="str">
            <v>No</v>
          </cell>
          <cell r="J666" t="str">
            <v>No</v>
          </cell>
          <cell r="K666" t="str">
            <v>No</v>
          </cell>
          <cell r="L666" t="str">
            <v>13</v>
          </cell>
          <cell r="M666" t="str">
            <v>Compiegne</v>
          </cell>
          <cell r="N666" t="str">
            <v>No</v>
          </cell>
        </row>
        <row r="667">
          <cell r="A667">
            <v>150892</v>
          </cell>
          <cell r="B667" t="str">
            <v>Nikodem</v>
          </cell>
          <cell r="C667" t="str">
            <v>Jurczak</v>
          </cell>
          <cell r="D667" t="str">
            <v>12JN</v>
          </cell>
          <cell r="E667" t="str">
            <v>M</v>
          </cell>
          <cell r="F667" t="str">
            <v>N</v>
          </cell>
          <cell r="G667" t="str">
            <v>WEEU</v>
          </cell>
          <cell r="H667" t="str">
            <v>No</v>
          </cell>
          <cell r="I667" t="str">
            <v>Yes</v>
          </cell>
          <cell r="J667" t="str">
            <v>No</v>
          </cell>
          <cell r="K667" t="str">
            <v>No</v>
          </cell>
          <cell r="L667" t="str">
            <v>12</v>
          </cell>
          <cell r="M667" t="str">
            <v>St. Julie</v>
          </cell>
          <cell r="N667" t="str">
            <v>No</v>
          </cell>
        </row>
        <row r="668">
          <cell r="A668">
            <v>152794</v>
          </cell>
          <cell r="B668" t="str">
            <v>Kaleb</v>
          </cell>
          <cell r="C668" t="str">
            <v>Kabbie</v>
          </cell>
          <cell r="D668" t="str">
            <v>8KS</v>
          </cell>
          <cell r="E668" t="str">
            <v>M</v>
          </cell>
          <cell r="F668" t="str">
            <v>K</v>
          </cell>
          <cell r="G668" t="str">
            <v>BAOF</v>
          </cell>
          <cell r="H668" t="str">
            <v>No</v>
          </cell>
          <cell r="I668" t="str">
            <v>Yes</v>
          </cell>
          <cell r="J668" t="str">
            <v>No</v>
          </cell>
          <cell r="K668" t="str">
            <v>No</v>
          </cell>
          <cell r="L668" t="str">
            <v>8</v>
          </cell>
          <cell r="M668" t="str">
            <v>Picardy</v>
          </cell>
          <cell r="N668" t="str">
            <v>No</v>
          </cell>
        </row>
        <row r="669">
          <cell r="A669">
            <v>160230</v>
          </cell>
          <cell r="B669" t="str">
            <v>Josiane</v>
          </cell>
          <cell r="C669" t="str">
            <v>Kabeya Nkanku</v>
          </cell>
          <cell r="D669" t="str">
            <v>7YP</v>
          </cell>
          <cell r="E669" t="str">
            <v>F</v>
          </cell>
          <cell r="F669" t="str">
            <v>N</v>
          </cell>
          <cell r="G669" t="str">
            <v>BAOF</v>
          </cell>
          <cell r="H669" t="str">
            <v>Yes</v>
          </cell>
          <cell r="I669" t="str">
            <v>Yes</v>
          </cell>
          <cell r="J669" t="str">
            <v>Yes</v>
          </cell>
          <cell r="K669" t="str">
            <v>No</v>
          </cell>
          <cell r="L669" t="str">
            <v>7</v>
          </cell>
          <cell r="M669" t="str">
            <v>Compiegne</v>
          </cell>
          <cell r="N669" t="str">
            <v>No</v>
          </cell>
        </row>
        <row r="670">
          <cell r="A670">
            <v>152855</v>
          </cell>
          <cell r="B670" t="str">
            <v>Daniel</v>
          </cell>
          <cell r="C670" t="str">
            <v>Kabunga</v>
          </cell>
          <cell r="D670" t="str">
            <v>8KC</v>
          </cell>
          <cell r="E670" t="str">
            <v>M</v>
          </cell>
          <cell r="F670" t="str">
            <v>N</v>
          </cell>
          <cell r="G670" t="str">
            <v>BAOF</v>
          </cell>
          <cell r="H670" t="str">
            <v>No</v>
          </cell>
          <cell r="I670" t="str">
            <v>No</v>
          </cell>
          <cell r="J670" t="str">
            <v>No</v>
          </cell>
          <cell r="K670" t="str">
            <v>No</v>
          </cell>
          <cell r="L670" t="str">
            <v>8</v>
          </cell>
          <cell r="M670" t="str">
            <v>St. Julie</v>
          </cell>
          <cell r="N670" t="str">
            <v>No</v>
          </cell>
        </row>
        <row r="671">
          <cell r="A671">
            <v>151650</v>
          </cell>
          <cell r="B671" t="str">
            <v>Fred</v>
          </cell>
          <cell r="C671" t="str">
            <v>Kabunga</v>
          </cell>
          <cell r="D671" t="str">
            <v>11WE</v>
          </cell>
          <cell r="E671" t="str">
            <v>M</v>
          </cell>
          <cell r="F671" t="str">
            <v>N</v>
          </cell>
          <cell r="G671" t="str">
            <v>BAOF</v>
          </cell>
          <cell r="H671" t="str">
            <v>No</v>
          </cell>
          <cell r="I671" t="str">
            <v>No</v>
          </cell>
          <cell r="J671" t="str">
            <v>No</v>
          </cell>
          <cell r="K671" t="str">
            <v>No</v>
          </cell>
          <cell r="L671" t="str">
            <v>11</v>
          </cell>
          <cell r="M671" t="str">
            <v>Compiegne</v>
          </cell>
          <cell r="N671" t="str">
            <v>No</v>
          </cell>
        </row>
        <row r="672">
          <cell r="A672">
            <v>151754</v>
          </cell>
          <cell r="B672" t="str">
            <v>Isha</v>
          </cell>
          <cell r="C672" t="str">
            <v>Kamara</v>
          </cell>
          <cell r="D672" t="str">
            <v>10PL</v>
          </cell>
          <cell r="E672" t="str">
            <v>F</v>
          </cell>
          <cell r="F672" t="str">
            <v>N</v>
          </cell>
          <cell r="G672" t="str">
            <v>BAOF</v>
          </cell>
          <cell r="H672" t="str">
            <v>No</v>
          </cell>
          <cell r="I672" t="str">
            <v>No</v>
          </cell>
          <cell r="J672" t="str">
            <v>No</v>
          </cell>
          <cell r="K672" t="str">
            <v>No</v>
          </cell>
          <cell r="L672" t="str">
            <v>10</v>
          </cell>
          <cell r="M672" t="str">
            <v>St. Julie</v>
          </cell>
          <cell r="N672" t="str">
            <v>Yes</v>
          </cell>
        </row>
        <row r="673">
          <cell r="A673">
            <v>150889</v>
          </cell>
          <cell r="B673" t="str">
            <v>Isaac</v>
          </cell>
          <cell r="C673" t="str">
            <v>Kambuesao</v>
          </cell>
          <cell r="D673" t="str">
            <v>12JN</v>
          </cell>
          <cell r="E673" t="str">
            <v>M</v>
          </cell>
          <cell r="F673" t="str">
            <v>N</v>
          </cell>
          <cell r="G673" t="str">
            <v>BAOF</v>
          </cell>
          <cell r="H673" t="str">
            <v>Yes</v>
          </cell>
          <cell r="I673" t="str">
            <v>No</v>
          </cell>
          <cell r="J673" t="str">
            <v>No</v>
          </cell>
          <cell r="K673" t="str">
            <v>No</v>
          </cell>
          <cell r="L673" t="str">
            <v>12</v>
          </cell>
          <cell r="M673" t="str">
            <v>St. Julie</v>
          </cell>
          <cell r="N673" t="str">
            <v>No</v>
          </cell>
        </row>
        <row r="674">
          <cell r="A674">
            <v>151867</v>
          </cell>
          <cell r="B674" t="str">
            <v>Ashanti</v>
          </cell>
          <cell r="C674" t="str">
            <v>Kandengwa</v>
          </cell>
          <cell r="D674" t="str">
            <v>10RQ</v>
          </cell>
          <cell r="E674" t="str">
            <v>F</v>
          </cell>
          <cell r="F674" t="str">
            <v>N</v>
          </cell>
          <cell r="G674" t="str">
            <v>BAOF</v>
          </cell>
          <cell r="H674" t="str">
            <v>Yes</v>
          </cell>
          <cell r="I674" t="str">
            <v>No</v>
          </cell>
          <cell r="J674" t="str">
            <v>Yes</v>
          </cell>
          <cell r="K674" t="str">
            <v>No</v>
          </cell>
          <cell r="L674" t="str">
            <v>10</v>
          </cell>
          <cell r="M674" t="str">
            <v>St. Julie</v>
          </cell>
          <cell r="N674" t="str">
            <v>No</v>
          </cell>
        </row>
        <row r="675">
          <cell r="A675">
            <v>150897</v>
          </cell>
          <cell r="B675" t="str">
            <v>Sanchez</v>
          </cell>
          <cell r="C675" t="str">
            <v>Kandengwa</v>
          </cell>
          <cell r="D675" t="str">
            <v>12EW</v>
          </cell>
          <cell r="E675" t="str">
            <v>M</v>
          </cell>
          <cell r="F675" t="str">
            <v>N</v>
          </cell>
          <cell r="G675" t="str">
            <v>BAOF</v>
          </cell>
          <cell r="H675" t="str">
            <v>Yes</v>
          </cell>
          <cell r="I675" t="str">
            <v>No</v>
          </cell>
          <cell r="J675" t="str">
            <v>No</v>
          </cell>
          <cell r="K675" t="str">
            <v>No</v>
          </cell>
          <cell r="L675" t="str">
            <v>12</v>
          </cell>
          <cell r="M675" t="str">
            <v>Cuvilly</v>
          </cell>
          <cell r="N675" t="str">
            <v>No</v>
          </cell>
        </row>
        <row r="676">
          <cell r="A676">
            <v>160231</v>
          </cell>
          <cell r="B676" t="str">
            <v>Avant</v>
          </cell>
          <cell r="C676" t="str">
            <v>Kandengwa</v>
          </cell>
          <cell r="D676" t="str">
            <v>7AWH</v>
          </cell>
          <cell r="E676" t="str">
            <v>M</v>
          </cell>
          <cell r="F676" t="str">
            <v>N</v>
          </cell>
          <cell r="G676" t="str">
            <v>BAOF</v>
          </cell>
          <cell r="H676" t="str">
            <v>Yes</v>
          </cell>
          <cell r="I676" t="str">
            <v>No</v>
          </cell>
          <cell r="J676" t="str">
            <v>Yes</v>
          </cell>
          <cell r="K676" t="str">
            <v>No</v>
          </cell>
          <cell r="L676" t="str">
            <v>7</v>
          </cell>
          <cell r="M676" t="str">
            <v>St. Julie</v>
          </cell>
          <cell r="N676" t="str">
            <v>No</v>
          </cell>
        </row>
        <row r="677">
          <cell r="A677">
            <v>151850</v>
          </cell>
          <cell r="B677" t="str">
            <v>Emmanuel</v>
          </cell>
          <cell r="C677" t="str">
            <v>Kargbo</v>
          </cell>
          <cell r="D677" t="str">
            <v>10EB</v>
          </cell>
          <cell r="E677" t="str">
            <v>M</v>
          </cell>
          <cell r="F677" t="str">
            <v>N</v>
          </cell>
          <cell r="G677" t="str">
            <v>MWBA</v>
          </cell>
          <cell r="H677" t="str">
            <v>Yes</v>
          </cell>
          <cell r="I677" t="str">
            <v>No</v>
          </cell>
          <cell r="J677" t="str">
            <v>Yes</v>
          </cell>
          <cell r="K677" t="str">
            <v>No</v>
          </cell>
          <cell r="L677" t="str">
            <v>10</v>
          </cell>
          <cell r="M677" t="str">
            <v>Cuvilly</v>
          </cell>
          <cell r="N677" t="str">
            <v>No</v>
          </cell>
        </row>
        <row r="678">
          <cell r="A678">
            <v>152214</v>
          </cell>
          <cell r="B678" t="str">
            <v>Ethan</v>
          </cell>
          <cell r="C678" t="str">
            <v>Karim</v>
          </cell>
          <cell r="D678" t="str">
            <v>13LGI</v>
          </cell>
          <cell r="E678" t="str">
            <v>M</v>
          </cell>
          <cell r="F678" t="str">
            <v>N</v>
          </cell>
          <cell r="G678" t="str">
            <v>MAOE</v>
          </cell>
          <cell r="H678" t="str">
            <v>Yes</v>
          </cell>
          <cell r="I678" t="str">
            <v>No</v>
          </cell>
          <cell r="J678" t="str">
            <v>No</v>
          </cell>
          <cell r="K678" t="str">
            <v>No</v>
          </cell>
          <cell r="L678" t="str">
            <v>13</v>
          </cell>
          <cell r="M678" t="str">
            <v>St. Julie</v>
          </cell>
          <cell r="N678" t="str">
            <v>No</v>
          </cell>
        </row>
        <row r="679">
          <cell r="A679">
            <v>160232</v>
          </cell>
          <cell r="B679" t="str">
            <v>Natan</v>
          </cell>
          <cell r="C679" t="str">
            <v>Karlowicz</v>
          </cell>
          <cell r="D679" t="str">
            <v xml:space="preserve">7BPE </v>
          </cell>
          <cell r="E679" t="str">
            <v>M</v>
          </cell>
          <cell r="F679" t="str">
            <v>N</v>
          </cell>
          <cell r="G679" t="str">
            <v>WEEU</v>
          </cell>
          <cell r="H679" t="str">
            <v>No</v>
          </cell>
          <cell r="I679" t="str">
            <v>Yes</v>
          </cell>
          <cell r="J679" t="str">
            <v>No</v>
          </cell>
          <cell r="K679" t="str">
            <v>No</v>
          </cell>
          <cell r="L679" t="str">
            <v>7</v>
          </cell>
          <cell r="M679" t="str">
            <v>St. Julie</v>
          </cell>
          <cell r="N679" t="str">
            <v>No</v>
          </cell>
        </row>
        <row r="680">
          <cell r="A680">
            <v>160233</v>
          </cell>
          <cell r="B680" t="str">
            <v>Hanna</v>
          </cell>
          <cell r="C680" t="str">
            <v>Kasprus</v>
          </cell>
          <cell r="D680" t="str">
            <v xml:space="preserve">7BPE </v>
          </cell>
          <cell r="E680" t="str">
            <v>F</v>
          </cell>
          <cell r="F680" t="str">
            <v>N</v>
          </cell>
          <cell r="G680" t="str">
            <v>WEEU</v>
          </cell>
          <cell r="H680" t="str">
            <v>No</v>
          </cell>
          <cell r="I680" t="str">
            <v>Yes</v>
          </cell>
          <cell r="J680" t="str">
            <v>No</v>
          </cell>
          <cell r="K680" t="str">
            <v>No</v>
          </cell>
          <cell r="L680" t="str">
            <v>7</v>
          </cell>
          <cell r="M680" t="str">
            <v>St. Julie</v>
          </cell>
          <cell r="N680" t="str">
            <v>No</v>
          </cell>
        </row>
        <row r="681">
          <cell r="A681">
            <v>150595</v>
          </cell>
          <cell r="B681" t="str">
            <v>Alan</v>
          </cell>
          <cell r="C681" t="str">
            <v>Kay</v>
          </cell>
          <cell r="D681" t="str">
            <v>13LGI</v>
          </cell>
          <cell r="E681" t="str">
            <v>M</v>
          </cell>
          <cell r="F681" t="str">
            <v>N</v>
          </cell>
          <cell r="G681" t="str">
            <v>WBRI</v>
          </cell>
          <cell r="H681" t="str">
            <v>No</v>
          </cell>
          <cell r="I681" t="str">
            <v>No</v>
          </cell>
          <cell r="J681" t="str">
            <v>No</v>
          </cell>
          <cell r="K681" t="str">
            <v>No</v>
          </cell>
          <cell r="L681" t="str">
            <v>7</v>
          </cell>
          <cell r="M681" t="str">
            <v>Picardy</v>
          </cell>
          <cell r="N681" t="str">
            <v>No</v>
          </cell>
        </row>
        <row r="682">
          <cell r="A682">
            <v>151665</v>
          </cell>
          <cell r="B682" t="str">
            <v>Geoffrey</v>
          </cell>
          <cell r="C682" t="str">
            <v>Kay</v>
          </cell>
          <cell r="D682" t="str">
            <v>11WE</v>
          </cell>
          <cell r="E682" t="str">
            <v>M</v>
          </cell>
          <cell r="F682" t="str">
            <v>N</v>
          </cell>
          <cell r="G682" t="str">
            <v>MWAO</v>
          </cell>
          <cell r="H682" t="str">
            <v>No</v>
          </cell>
          <cell r="I682" t="str">
            <v>No</v>
          </cell>
          <cell r="J682" t="str">
            <v>No</v>
          </cell>
          <cell r="K682" t="str">
            <v>No</v>
          </cell>
          <cell r="L682" t="str">
            <v>11</v>
          </cell>
          <cell r="M682" t="str">
            <v>Compiegne</v>
          </cell>
          <cell r="N682" t="str">
            <v>No</v>
          </cell>
        </row>
        <row r="683">
          <cell r="A683">
            <v>151546</v>
          </cell>
          <cell r="B683" t="str">
            <v>Roseann</v>
          </cell>
          <cell r="C683" t="str">
            <v>Kay</v>
          </cell>
          <cell r="D683" t="str">
            <v>11KKN</v>
          </cell>
          <cell r="E683" t="str">
            <v>F</v>
          </cell>
          <cell r="F683" t="str">
            <v>N</v>
          </cell>
          <cell r="G683" t="str">
            <v>MWAO</v>
          </cell>
          <cell r="H683" t="str">
            <v>No</v>
          </cell>
          <cell r="I683" t="str">
            <v>No</v>
          </cell>
          <cell r="J683" t="str">
            <v>No</v>
          </cell>
          <cell r="K683" t="str">
            <v>No</v>
          </cell>
          <cell r="L683" t="str">
            <v>11</v>
          </cell>
          <cell r="M683" t="str">
            <v>Compiegne</v>
          </cell>
          <cell r="N683" t="str">
            <v>No</v>
          </cell>
        </row>
        <row r="684">
          <cell r="A684">
            <v>160234</v>
          </cell>
          <cell r="B684" t="str">
            <v>Joshua</v>
          </cell>
          <cell r="C684" t="str">
            <v>Kay</v>
          </cell>
          <cell r="D684" t="str">
            <v>7AWH</v>
          </cell>
          <cell r="E684" t="str">
            <v>M</v>
          </cell>
          <cell r="F684" t="str">
            <v>N</v>
          </cell>
          <cell r="G684" t="str">
            <v>WBRI</v>
          </cell>
          <cell r="H684" t="str">
            <v>No</v>
          </cell>
          <cell r="I684" t="str">
            <v>No</v>
          </cell>
          <cell r="J684" t="str">
            <v>No</v>
          </cell>
          <cell r="K684" t="str">
            <v>No</v>
          </cell>
          <cell r="L684" t="str">
            <v>7</v>
          </cell>
          <cell r="M684" t="str">
            <v>St. Julie</v>
          </cell>
          <cell r="N684" t="str">
            <v>No</v>
          </cell>
        </row>
        <row r="685">
          <cell r="A685">
            <v>151922</v>
          </cell>
          <cell r="B685" t="str">
            <v>Letitia</v>
          </cell>
          <cell r="C685" t="str">
            <v>Kayiza</v>
          </cell>
          <cell r="D685" t="str">
            <v>10CM</v>
          </cell>
          <cell r="E685" t="str">
            <v>F</v>
          </cell>
          <cell r="F685" t="str">
            <v>N</v>
          </cell>
          <cell r="G685" t="str">
            <v>BAOF</v>
          </cell>
          <cell r="H685" t="str">
            <v>Yes</v>
          </cell>
          <cell r="I685" t="str">
            <v>No</v>
          </cell>
          <cell r="J685" t="str">
            <v>Yes</v>
          </cell>
          <cell r="K685" t="str">
            <v>No</v>
          </cell>
          <cell r="L685" t="str">
            <v>10</v>
          </cell>
          <cell r="M685" t="str">
            <v>Compiegne</v>
          </cell>
          <cell r="N685" t="str">
            <v>No</v>
          </cell>
        </row>
        <row r="686">
          <cell r="A686">
            <v>151837</v>
          </cell>
          <cell r="B686" t="str">
            <v>Benjamin</v>
          </cell>
          <cell r="C686" t="str">
            <v>Kazadi</v>
          </cell>
          <cell r="D686" t="str">
            <v>10TD</v>
          </cell>
          <cell r="E686" t="str">
            <v>M</v>
          </cell>
          <cell r="F686" t="str">
            <v>N</v>
          </cell>
          <cell r="G686" t="str">
            <v>MOTM</v>
          </cell>
          <cell r="H686" t="str">
            <v>No</v>
          </cell>
          <cell r="I686" t="str">
            <v>No</v>
          </cell>
          <cell r="J686" t="str">
            <v>No</v>
          </cell>
          <cell r="K686" t="str">
            <v>No</v>
          </cell>
          <cell r="L686" t="str">
            <v>10</v>
          </cell>
          <cell r="M686" t="str">
            <v>Compiegne</v>
          </cell>
          <cell r="N686" t="str">
            <v>No</v>
          </cell>
        </row>
        <row r="687">
          <cell r="A687">
            <v>152916</v>
          </cell>
          <cell r="B687" t="str">
            <v>Oliver</v>
          </cell>
          <cell r="C687" t="str">
            <v>Kazadi</v>
          </cell>
          <cell r="D687" t="str">
            <v>8AR</v>
          </cell>
          <cell r="E687" t="str">
            <v>M</v>
          </cell>
          <cell r="F687" t="str">
            <v>N</v>
          </cell>
          <cell r="G687" t="str">
            <v>MOTM</v>
          </cell>
          <cell r="H687" t="str">
            <v>Yes</v>
          </cell>
          <cell r="I687" t="str">
            <v>No</v>
          </cell>
          <cell r="J687" t="str">
            <v>Yes</v>
          </cell>
          <cell r="K687" t="str">
            <v>No</v>
          </cell>
          <cell r="L687" t="str">
            <v>8</v>
          </cell>
          <cell r="M687" t="str">
            <v>St. Julie</v>
          </cell>
          <cell r="N687" t="str">
            <v>No</v>
          </cell>
        </row>
        <row r="688">
          <cell r="A688">
            <v>151805</v>
          </cell>
          <cell r="B688" t="str">
            <v>Eva</v>
          </cell>
          <cell r="C688" t="str">
            <v>Kearney</v>
          </cell>
          <cell r="D688" t="str">
            <v>10JOS</v>
          </cell>
          <cell r="E688" t="str">
            <v>F</v>
          </cell>
          <cell r="F688" t="str">
            <v>N</v>
          </cell>
          <cell r="G688" t="str">
            <v>WIRI</v>
          </cell>
          <cell r="H688" t="str">
            <v>No</v>
          </cell>
          <cell r="I688" t="str">
            <v>No</v>
          </cell>
          <cell r="J688" t="str">
            <v>No</v>
          </cell>
          <cell r="K688" t="str">
            <v>No</v>
          </cell>
          <cell r="L688" t="str">
            <v>10</v>
          </cell>
          <cell r="M688" t="str">
            <v>Picardy</v>
          </cell>
          <cell r="N688" t="str">
            <v>No</v>
          </cell>
        </row>
        <row r="689">
          <cell r="A689">
            <v>152511</v>
          </cell>
          <cell r="B689" t="str">
            <v>Ronan</v>
          </cell>
          <cell r="C689" t="str">
            <v>Kearney</v>
          </cell>
          <cell r="D689" t="str">
            <v>9JQ</v>
          </cell>
          <cell r="E689" t="str">
            <v>M</v>
          </cell>
          <cell r="F689" t="str">
            <v>N</v>
          </cell>
          <cell r="G689" t="str">
            <v>WIRI</v>
          </cell>
          <cell r="H689" t="str">
            <v>No</v>
          </cell>
          <cell r="I689" t="str">
            <v>No</v>
          </cell>
          <cell r="J689" t="str">
            <v>No</v>
          </cell>
          <cell r="K689" t="str">
            <v>No</v>
          </cell>
          <cell r="L689" t="str">
            <v>9</v>
          </cell>
          <cell r="M689" t="str">
            <v>St. Julie</v>
          </cell>
          <cell r="N689" t="str">
            <v>No</v>
          </cell>
        </row>
        <row r="690">
          <cell r="A690">
            <v>150917</v>
          </cell>
          <cell r="B690" t="str">
            <v>Edward</v>
          </cell>
          <cell r="C690" t="str">
            <v>Kellett</v>
          </cell>
          <cell r="D690" t="str">
            <v>12EW</v>
          </cell>
          <cell r="E690" t="str">
            <v>M</v>
          </cell>
          <cell r="F690" t="str">
            <v>N</v>
          </cell>
          <cell r="G690" t="str">
            <v>WBRI</v>
          </cell>
          <cell r="H690" t="str">
            <v>No</v>
          </cell>
          <cell r="I690" t="str">
            <v>No</v>
          </cell>
          <cell r="J690" t="str">
            <v>No</v>
          </cell>
          <cell r="K690" t="str">
            <v>No</v>
          </cell>
          <cell r="L690" t="str">
            <v>12</v>
          </cell>
          <cell r="M690" t="str">
            <v>St. Julie</v>
          </cell>
          <cell r="N690" t="str">
            <v>No</v>
          </cell>
        </row>
        <row r="691">
          <cell r="A691">
            <v>152556</v>
          </cell>
          <cell r="B691" t="str">
            <v>Grace</v>
          </cell>
          <cell r="C691" t="str">
            <v>Kenny</v>
          </cell>
          <cell r="D691" t="str">
            <v>9KB</v>
          </cell>
          <cell r="E691" t="str">
            <v>F</v>
          </cell>
          <cell r="F691" t="str">
            <v>N</v>
          </cell>
          <cell r="G691" t="str">
            <v>WBRI</v>
          </cell>
          <cell r="H691" t="str">
            <v>No</v>
          </cell>
          <cell r="I691" t="str">
            <v>No</v>
          </cell>
          <cell r="J691" t="str">
            <v>No</v>
          </cell>
          <cell r="K691" t="str">
            <v>No</v>
          </cell>
          <cell r="L691" t="str">
            <v>9</v>
          </cell>
          <cell r="M691" t="str">
            <v>Cuvilly</v>
          </cell>
          <cell r="N691" t="str">
            <v>No</v>
          </cell>
        </row>
        <row r="692">
          <cell r="A692">
            <v>160235</v>
          </cell>
          <cell r="B692" t="str">
            <v>Chloe</v>
          </cell>
          <cell r="C692" t="str">
            <v>Kenny</v>
          </cell>
          <cell r="D692" t="str">
            <v xml:space="preserve">7BPE </v>
          </cell>
          <cell r="E692" t="str">
            <v>F</v>
          </cell>
          <cell r="F692" t="str">
            <v>N</v>
          </cell>
          <cell r="G692" t="str">
            <v>WBRI</v>
          </cell>
          <cell r="H692" t="str">
            <v>No</v>
          </cell>
          <cell r="I692" t="str">
            <v>No</v>
          </cell>
          <cell r="J692" t="str">
            <v>No</v>
          </cell>
          <cell r="K692" t="str">
            <v>No</v>
          </cell>
          <cell r="L692" t="str">
            <v>7</v>
          </cell>
          <cell r="M692" t="str">
            <v>St. Julie</v>
          </cell>
          <cell r="N692" t="str">
            <v>No</v>
          </cell>
        </row>
        <row r="693">
          <cell r="A693">
            <v>160236</v>
          </cell>
          <cell r="B693" t="str">
            <v>Menase</v>
          </cell>
          <cell r="C693" t="str">
            <v>Kessaye</v>
          </cell>
          <cell r="D693" t="str">
            <v>7WD</v>
          </cell>
          <cell r="E693" t="str">
            <v>M</v>
          </cell>
          <cell r="F693" t="str">
            <v>N</v>
          </cell>
          <cell r="G693" t="str">
            <v>WBRI</v>
          </cell>
          <cell r="H693" t="str">
            <v>No</v>
          </cell>
          <cell r="I693" t="str">
            <v>No</v>
          </cell>
          <cell r="J693" t="str">
            <v>No</v>
          </cell>
          <cell r="K693" t="str">
            <v>No</v>
          </cell>
          <cell r="L693" t="str">
            <v>7</v>
          </cell>
          <cell r="M693" t="str">
            <v>Picardy</v>
          </cell>
          <cell r="N693" t="str">
            <v>No</v>
          </cell>
        </row>
        <row r="694">
          <cell r="A694">
            <v>152596</v>
          </cell>
          <cell r="B694" t="str">
            <v>Hasnayn</v>
          </cell>
          <cell r="C694" t="str">
            <v>Khalil</v>
          </cell>
          <cell r="D694" t="str">
            <v>9KB</v>
          </cell>
          <cell r="E694" t="str">
            <v>M</v>
          </cell>
          <cell r="F694" t="str">
            <v>N</v>
          </cell>
          <cell r="G694" t="str">
            <v>APKN</v>
          </cell>
          <cell r="H694" t="str">
            <v>Yes</v>
          </cell>
          <cell r="I694" t="str">
            <v>No</v>
          </cell>
          <cell r="J694" t="str">
            <v>Yes</v>
          </cell>
          <cell r="K694" t="str">
            <v>No</v>
          </cell>
          <cell r="L694" t="str">
            <v>9</v>
          </cell>
          <cell r="M694" t="str">
            <v>Cuvilly</v>
          </cell>
          <cell r="N694" t="str">
            <v>No</v>
          </cell>
        </row>
        <row r="695">
          <cell r="A695">
            <v>150439</v>
          </cell>
          <cell r="B695" t="str">
            <v>Larayb</v>
          </cell>
          <cell r="C695" t="str">
            <v>Khalil</v>
          </cell>
          <cell r="D695" t="str">
            <v>13MPI</v>
          </cell>
          <cell r="E695" t="str">
            <v>F</v>
          </cell>
          <cell r="F695" t="str">
            <v>N</v>
          </cell>
          <cell r="G695" t="str">
            <v>APKN</v>
          </cell>
          <cell r="H695" t="str">
            <v>Yes</v>
          </cell>
          <cell r="I695" t="str">
            <v>No</v>
          </cell>
          <cell r="J695" t="str">
            <v>No</v>
          </cell>
          <cell r="K695" t="str">
            <v>No</v>
          </cell>
          <cell r="L695" t="str">
            <v>13</v>
          </cell>
          <cell r="M695" t="str">
            <v>St. Julie</v>
          </cell>
          <cell r="N695" t="str">
            <v>No</v>
          </cell>
        </row>
        <row r="696">
          <cell r="A696">
            <v>160237</v>
          </cell>
          <cell r="B696" t="str">
            <v>Lamees</v>
          </cell>
          <cell r="C696" t="str">
            <v>Khalil</v>
          </cell>
          <cell r="D696" t="str">
            <v>7RA</v>
          </cell>
          <cell r="E696" t="str">
            <v>F</v>
          </cell>
          <cell r="F696" t="str">
            <v>N</v>
          </cell>
          <cell r="G696" t="str">
            <v>APKN</v>
          </cell>
          <cell r="H696" t="str">
            <v>Yes</v>
          </cell>
          <cell r="I696" t="str">
            <v>No</v>
          </cell>
          <cell r="J696" t="str">
            <v>Yes</v>
          </cell>
          <cell r="K696" t="str">
            <v>No</v>
          </cell>
          <cell r="L696" t="str">
            <v>7</v>
          </cell>
          <cell r="M696" t="str">
            <v>Picardy</v>
          </cell>
          <cell r="N696" t="str">
            <v>No</v>
          </cell>
        </row>
        <row r="697">
          <cell r="A697">
            <v>151780</v>
          </cell>
          <cell r="B697" t="str">
            <v>Alishba</v>
          </cell>
          <cell r="C697" t="str">
            <v>Khan</v>
          </cell>
          <cell r="D697" t="str">
            <v>10CS</v>
          </cell>
          <cell r="E697" t="str">
            <v>F</v>
          </cell>
          <cell r="F697" t="str">
            <v>N</v>
          </cell>
          <cell r="G697" t="str">
            <v>APKN</v>
          </cell>
          <cell r="H697" t="str">
            <v>No</v>
          </cell>
          <cell r="I697" t="str">
            <v>No</v>
          </cell>
          <cell r="J697" t="str">
            <v>No</v>
          </cell>
          <cell r="K697" t="str">
            <v>No</v>
          </cell>
          <cell r="L697" t="str">
            <v>10</v>
          </cell>
          <cell r="M697" t="str">
            <v>Picardy</v>
          </cell>
          <cell r="N697" t="str">
            <v>No</v>
          </cell>
        </row>
        <row r="698">
          <cell r="A698">
            <v>152617</v>
          </cell>
          <cell r="B698" t="str">
            <v>Daiyan</v>
          </cell>
          <cell r="C698" t="str">
            <v>Khan</v>
          </cell>
          <cell r="D698" t="str">
            <v>9JQ</v>
          </cell>
          <cell r="E698" t="str">
            <v>M</v>
          </cell>
          <cell r="F698" t="str">
            <v>N</v>
          </cell>
          <cell r="G698" t="str">
            <v>APKN</v>
          </cell>
          <cell r="H698" t="str">
            <v>No</v>
          </cell>
          <cell r="I698" t="str">
            <v>No</v>
          </cell>
          <cell r="J698" t="str">
            <v>No</v>
          </cell>
          <cell r="K698" t="str">
            <v>No</v>
          </cell>
          <cell r="L698" t="str">
            <v>9</v>
          </cell>
          <cell r="M698" t="str">
            <v>St. Julie</v>
          </cell>
          <cell r="N698" t="str">
            <v>No</v>
          </cell>
        </row>
        <row r="699">
          <cell r="A699">
            <v>152887</v>
          </cell>
          <cell r="B699" t="str">
            <v>Inaya</v>
          </cell>
          <cell r="C699" t="str">
            <v>Khan</v>
          </cell>
          <cell r="D699" t="str">
            <v>8AB</v>
          </cell>
          <cell r="E699" t="str">
            <v>F</v>
          </cell>
          <cell r="F699" t="str">
            <v>N</v>
          </cell>
          <cell r="G699" t="str">
            <v>APKN</v>
          </cell>
          <cell r="H699" t="str">
            <v>No</v>
          </cell>
          <cell r="I699" t="str">
            <v>Yes</v>
          </cell>
          <cell r="J699" t="str">
            <v>No</v>
          </cell>
          <cell r="K699" t="str">
            <v>No</v>
          </cell>
          <cell r="L699" t="str">
            <v>8</v>
          </cell>
          <cell r="M699" t="str">
            <v>Compiegne</v>
          </cell>
          <cell r="N699" t="str">
            <v>No</v>
          </cell>
        </row>
        <row r="700">
          <cell r="A700">
            <v>100353</v>
          </cell>
          <cell r="B700" t="str">
            <v>Mohammed</v>
          </cell>
          <cell r="C700" t="str">
            <v>Khan</v>
          </cell>
          <cell r="D700" t="str">
            <v>13BG</v>
          </cell>
          <cell r="E700" t="str">
            <v>M</v>
          </cell>
          <cell r="G700" t="str">
            <v>APKN</v>
          </cell>
          <cell r="H700" t="str">
            <v>No</v>
          </cell>
          <cell r="I700" t="str">
            <v>No</v>
          </cell>
          <cell r="J700" t="str">
            <v>No</v>
          </cell>
          <cell r="K700" t="str">
            <v>No</v>
          </cell>
          <cell r="L700" t="str">
            <v>13</v>
          </cell>
          <cell r="M700" t="str">
            <v>St. Julie</v>
          </cell>
          <cell r="N700" t="str">
            <v>No</v>
          </cell>
        </row>
        <row r="701">
          <cell r="A701">
            <v>152677</v>
          </cell>
          <cell r="B701" t="str">
            <v>Raheem</v>
          </cell>
          <cell r="C701" t="str">
            <v>Khan</v>
          </cell>
          <cell r="D701" t="str">
            <v>9IC</v>
          </cell>
          <cell r="E701" t="str">
            <v>M</v>
          </cell>
          <cell r="F701" t="str">
            <v>N</v>
          </cell>
          <cell r="G701" t="str">
            <v>APKN</v>
          </cell>
          <cell r="H701" t="str">
            <v>No</v>
          </cell>
          <cell r="I701" t="str">
            <v>No</v>
          </cell>
          <cell r="J701" t="str">
            <v>No</v>
          </cell>
          <cell r="K701" t="str">
            <v>No</v>
          </cell>
          <cell r="L701" t="str">
            <v>9</v>
          </cell>
          <cell r="M701" t="str">
            <v>Cuvilly</v>
          </cell>
          <cell r="N701" t="str">
            <v>No</v>
          </cell>
        </row>
        <row r="702">
          <cell r="A702">
            <v>160017</v>
          </cell>
          <cell r="B702" t="str">
            <v>Makyle</v>
          </cell>
          <cell r="C702" t="str">
            <v>Khan</v>
          </cell>
          <cell r="D702" t="str">
            <v>13FG</v>
          </cell>
          <cell r="E702" t="str">
            <v>M</v>
          </cell>
          <cell r="F702" t="str">
            <v>N</v>
          </cell>
          <cell r="G702" t="str">
            <v>APKN</v>
          </cell>
          <cell r="H702" t="str">
            <v>No</v>
          </cell>
          <cell r="I702" t="str">
            <v>No</v>
          </cell>
          <cell r="J702" t="str">
            <v>No</v>
          </cell>
          <cell r="K702" t="str">
            <v>No</v>
          </cell>
          <cell r="L702" t="str">
            <v>13</v>
          </cell>
          <cell r="M702" t="str">
            <v>Picardy</v>
          </cell>
          <cell r="N702" t="str">
            <v>No</v>
          </cell>
        </row>
        <row r="703">
          <cell r="A703">
            <v>152514</v>
          </cell>
          <cell r="B703" t="str">
            <v>Nohi</v>
          </cell>
          <cell r="C703" t="str">
            <v>Kidane</v>
          </cell>
          <cell r="D703" t="str">
            <v>9JQ</v>
          </cell>
          <cell r="E703" t="str">
            <v>M</v>
          </cell>
          <cell r="F703" t="str">
            <v>N</v>
          </cell>
          <cell r="G703" t="str">
            <v>BAOF</v>
          </cell>
          <cell r="H703" t="str">
            <v>Yes</v>
          </cell>
          <cell r="I703" t="str">
            <v>Yes</v>
          </cell>
          <cell r="J703" t="str">
            <v>Yes</v>
          </cell>
          <cell r="K703" t="str">
            <v>No</v>
          </cell>
          <cell r="L703" t="str">
            <v>9</v>
          </cell>
          <cell r="M703" t="str">
            <v>St. Julie</v>
          </cell>
          <cell r="N703" t="str">
            <v>No</v>
          </cell>
        </row>
        <row r="704">
          <cell r="A704">
            <v>151947</v>
          </cell>
          <cell r="B704" t="str">
            <v>Fimi</v>
          </cell>
          <cell r="C704" t="str">
            <v>Kiket-Makoubi</v>
          </cell>
          <cell r="D704" t="str">
            <v>10JOS</v>
          </cell>
          <cell r="E704" t="str">
            <v>F</v>
          </cell>
          <cell r="F704" t="str">
            <v>N</v>
          </cell>
          <cell r="G704" t="str">
            <v>BAOF</v>
          </cell>
          <cell r="H704" t="str">
            <v>No</v>
          </cell>
          <cell r="I704" t="str">
            <v>No</v>
          </cell>
          <cell r="J704" t="str">
            <v>No</v>
          </cell>
          <cell r="K704" t="str">
            <v>No</v>
          </cell>
          <cell r="L704" t="str">
            <v>10</v>
          </cell>
          <cell r="M704" t="str">
            <v>Picardy</v>
          </cell>
          <cell r="N704" t="str">
            <v>Yes</v>
          </cell>
        </row>
        <row r="705">
          <cell r="A705">
            <v>152885</v>
          </cell>
          <cell r="B705" t="str">
            <v>Inke</v>
          </cell>
          <cell r="C705" t="str">
            <v>Kiket-Makoubi</v>
          </cell>
          <cell r="D705" t="str">
            <v>8TR</v>
          </cell>
          <cell r="E705" t="str">
            <v>M</v>
          </cell>
          <cell r="F705" t="str">
            <v>K</v>
          </cell>
          <cell r="G705" t="str">
            <v>BAOF</v>
          </cell>
          <cell r="H705" t="str">
            <v>No</v>
          </cell>
          <cell r="I705" t="str">
            <v>No</v>
          </cell>
          <cell r="J705" t="str">
            <v>No</v>
          </cell>
          <cell r="K705" t="str">
            <v>No</v>
          </cell>
          <cell r="L705" t="str">
            <v>8</v>
          </cell>
          <cell r="M705" t="str">
            <v>Compiegne</v>
          </cell>
          <cell r="N705" t="str">
            <v>No</v>
          </cell>
        </row>
        <row r="706">
          <cell r="A706">
            <v>152591</v>
          </cell>
          <cell r="B706" t="str">
            <v>Isaac</v>
          </cell>
          <cell r="C706" t="str">
            <v>Kilcoyne</v>
          </cell>
          <cell r="D706" t="str">
            <v>9AWL</v>
          </cell>
          <cell r="E706" t="str">
            <v>M</v>
          </cell>
          <cell r="F706" t="str">
            <v>N</v>
          </cell>
          <cell r="G706" t="str">
            <v>WBRI</v>
          </cell>
          <cell r="H706" t="str">
            <v>No</v>
          </cell>
          <cell r="I706" t="str">
            <v>No</v>
          </cell>
          <cell r="J706" t="str">
            <v>No</v>
          </cell>
          <cell r="K706" t="str">
            <v>No</v>
          </cell>
          <cell r="L706" t="str">
            <v>9</v>
          </cell>
          <cell r="M706" t="str">
            <v>St. Julie</v>
          </cell>
          <cell r="N706" t="str">
            <v>Yes</v>
          </cell>
        </row>
        <row r="707">
          <cell r="A707">
            <v>150971</v>
          </cell>
          <cell r="B707" t="str">
            <v>Charlotte</v>
          </cell>
          <cell r="C707" t="str">
            <v>King</v>
          </cell>
          <cell r="D707" t="str">
            <v>12EW</v>
          </cell>
          <cell r="E707" t="str">
            <v>F</v>
          </cell>
          <cell r="F707" t="str">
            <v>N</v>
          </cell>
          <cell r="G707" t="str">
            <v>WBRI</v>
          </cell>
          <cell r="H707" t="str">
            <v>No</v>
          </cell>
          <cell r="I707" t="str">
            <v>No</v>
          </cell>
          <cell r="J707" t="str">
            <v>No</v>
          </cell>
          <cell r="K707" t="str">
            <v>No</v>
          </cell>
          <cell r="L707" t="str">
            <v>12</v>
          </cell>
          <cell r="M707" t="str">
            <v>Cuvilly</v>
          </cell>
          <cell r="N707" t="str">
            <v>No</v>
          </cell>
        </row>
        <row r="708">
          <cell r="A708">
            <v>151696</v>
          </cell>
          <cell r="B708" t="str">
            <v>Ellie</v>
          </cell>
          <cell r="C708" t="str">
            <v>King</v>
          </cell>
          <cell r="D708" t="str">
            <v>11EGQ</v>
          </cell>
          <cell r="E708" t="str">
            <v>F</v>
          </cell>
          <cell r="F708" t="str">
            <v>N</v>
          </cell>
          <cell r="G708" t="str">
            <v>WBRI</v>
          </cell>
          <cell r="H708" t="str">
            <v>No</v>
          </cell>
          <cell r="I708" t="str">
            <v>No</v>
          </cell>
          <cell r="J708" t="str">
            <v>No</v>
          </cell>
          <cell r="K708" t="str">
            <v>No</v>
          </cell>
          <cell r="L708" t="str">
            <v>11</v>
          </cell>
          <cell r="M708" t="str">
            <v>Picardy</v>
          </cell>
          <cell r="N708" t="str">
            <v>No</v>
          </cell>
        </row>
        <row r="709">
          <cell r="A709">
            <v>151762</v>
          </cell>
          <cell r="B709" t="str">
            <v>Jessie</v>
          </cell>
          <cell r="C709" t="str">
            <v>King</v>
          </cell>
          <cell r="D709" t="str">
            <v>10PL</v>
          </cell>
          <cell r="E709" t="str">
            <v>F</v>
          </cell>
          <cell r="F709" t="str">
            <v>N</v>
          </cell>
          <cell r="G709" t="str">
            <v>WBRI</v>
          </cell>
          <cell r="H709" t="str">
            <v>No</v>
          </cell>
          <cell r="I709" t="str">
            <v>No</v>
          </cell>
          <cell r="J709" t="str">
            <v>No</v>
          </cell>
          <cell r="K709" t="str">
            <v>No</v>
          </cell>
          <cell r="L709" t="str">
            <v>10</v>
          </cell>
          <cell r="M709" t="str">
            <v>St. Julie</v>
          </cell>
          <cell r="N709" t="str">
            <v>No</v>
          </cell>
        </row>
        <row r="710">
          <cell r="A710">
            <v>152922</v>
          </cell>
          <cell r="B710" t="str">
            <v>Sarah</v>
          </cell>
          <cell r="C710" t="str">
            <v>King</v>
          </cell>
          <cell r="D710" t="str">
            <v>8MH</v>
          </cell>
          <cell r="E710" t="str">
            <v>F</v>
          </cell>
          <cell r="F710" t="str">
            <v>N</v>
          </cell>
          <cell r="G710" t="str">
            <v>WBRI</v>
          </cell>
          <cell r="H710" t="str">
            <v>No</v>
          </cell>
          <cell r="I710" t="str">
            <v>No</v>
          </cell>
          <cell r="J710" t="str">
            <v>No</v>
          </cell>
          <cell r="K710" t="str">
            <v>No</v>
          </cell>
          <cell r="L710" t="str">
            <v>8</v>
          </cell>
          <cell r="M710" t="str">
            <v>Cuvilly</v>
          </cell>
          <cell r="N710" t="str">
            <v>No</v>
          </cell>
        </row>
        <row r="711">
          <cell r="A711">
            <v>152902</v>
          </cell>
          <cell r="B711" t="str">
            <v>Leo</v>
          </cell>
          <cell r="C711" t="str">
            <v>King-Smith</v>
          </cell>
          <cell r="D711" t="str">
            <v>8PH</v>
          </cell>
          <cell r="E711" t="str">
            <v>M</v>
          </cell>
          <cell r="F711" t="str">
            <v>N</v>
          </cell>
          <cell r="G711" t="str">
            <v>WOTW</v>
          </cell>
          <cell r="H711" t="str">
            <v>No</v>
          </cell>
          <cell r="I711" t="str">
            <v>No</v>
          </cell>
          <cell r="J711" t="str">
            <v>No</v>
          </cell>
          <cell r="K711" t="str">
            <v>No</v>
          </cell>
          <cell r="L711" t="str">
            <v>8</v>
          </cell>
          <cell r="M711" t="str">
            <v>Cuvilly</v>
          </cell>
          <cell r="N711" t="str">
            <v>No</v>
          </cell>
        </row>
        <row r="712">
          <cell r="A712">
            <v>152876</v>
          </cell>
          <cell r="B712" t="str">
            <v>Caleb</v>
          </cell>
          <cell r="C712" t="str">
            <v>Kirby</v>
          </cell>
          <cell r="D712" t="str">
            <v>8PH</v>
          </cell>
          <cell r="E712" t="str">
            <v>M</v>
          </cell>
          <cell r="F712" t="str">
            <v>N</v>
          </cell>
          <cell r="G712" t="str">
            <v>WBRI</v>
          </cell>
          <cell r="H712" t="str">
            <v>No</v>
          </cell>
          <cell r="I712" t="str">
            <v>Yes</v>
          </cell>
          <cell r="J712" t="str">
            <v>No</v>
          </cell>
          <cell r="K712" t="str">
            <v>No</v>
          </cell>
          <cell r="L712" t="str">
            <v>8</v>
          </cell>
          <cell r="M712" t="str">
            <v>Cuvilly</v>
          </cell>
          <cell r="N712" t="str">
            <v>Yes</v>
          </cell>
        </row>
        <row r="713">
          <cell r="A713">
            <v>152811</v>
          </cell>
          <cell r="B713" t="str">
            <v>Harry</v>
          </cell>
          <cell r="C713" t="str">
            <v>Kirkman</v>
          </cell>
          <cell r="D713" t="str">
            <v>8AB</v>
          </cell>
          <cell r="E713" t="str">
            <v>M</v>
          </cell>
          <cell r="F713" t="str">
            <v>N</v>
          </cell>
          <cell r="G713" t="str">
            <v>WBRI</v>
          </cell>
          <cell r="H713" t="str">
            <v>No</v>
          </cell>
          <cell r="I713" t="str">
            <v>No</v>
          </cell>
          <cell r="J713" t="str">
            <v>No</v>
          </cell>
          <cell r="K713" t="str">
            <v>No</v>
          </cell>
          <cell r="L713" t="str">
            <v>8</v>
          </cell>
          <cell r="M713" t="str">
            <v>Compiegne</v>
          </cell>
          <cell r="N713" t="str">
            <v>No</v>
          </cell>
        </row>
        <row r="714">
          <cell r="A714">
            <v>160238</v>
          </cell>
          <cell r="B714" t="str">
            <v>Poppy</v>
          </cell>
          <cell r="C714" t="str">
            <v>Kirkman</v>
          </cell>
          <cell r="D714" t="str">
            <v>7WD</v>
          </cell>
          <cell r="E714" t="str">
            <v>F</v>
          </cell>
          <cell r="F714" t="str">
            <v>N</v>
          </cell>
          <cell r="G714" t="str">
            <v>WBRI</v>
          </cell>
          <cell r="H714" t="str">
            <v>No</v>
          </cell>
          <cell r="I714" t="str">
            <v>No</v>
          </cell>
          <cell r="J714" t="str">
            <v>No</v>
          </cell>
          <cell r="K714" t="str">
            <v>No</v>
          </cell>
          <cell r="L714" t="str">
            <v>7</v>
          </cell>
          <cell r="M714" t="str">
            <v>Picardy</v>
          </cell>
          <cell r="N714" t="str">
            <v>No</v>
          </cell>
        </row>
        <row r="715">
          <cell r="A715">
            <v>150743</v>
          </cell>
          <cell r="B715" t="str">
            <v>Neeko</v>
          </cell>
          <cell r="C715" t="str">
            <v>Klaassen</v>
          </cell>
          <cell r="D715" t="str">
            <v>13HS</v>
          </cell>
          <cell r="E715" t="str">
            <v>M</v>
          </cell>
          <cell r="F715" t="str">
            <v>N</v>
          </cell>
          <cell r="G715" t="str">
            <v>MWAP</v>
          </cell>
          <cell r="H715" t="str">
            <v>No</v>
          </cell>
          <cell r="I715" t="str">
            <v>No</v>
          </cell>
          <cell r="J715" t="str">
            <v>No</v>
          </cell>
          <cell r="K715" t="str">
            <v>No</v>
          </cell>
          <cell r="L715" t="str">
            <v>13</v>
          </cell>
          <cell r="M715" t="str">
            <v>Compiegne</v>
          </cell>
          <cell r="N715" t="str">
            <v>No</v>
          </cell>
        </row>
        <row r="716">
          <cell r="A716">
            <v>151723</v>
          </cell>
          <cell r="B716" t="str">
            <v>Julita</v>
          </cell>
          <cell r="C716" t="str">
            <v>Klamann</v>
          </cell>
          <cell r="D716" t="str">
            <v>11KKN</v>
          </cell>
          <cell r="E716" t="str">
            <v>F</v>
          </cell>
          <cell r="F716" t="str">
            <v>N</v>
          </cell>
          <cell r="G716" t="str">
            <v>WEEU</v>
          </cell>
          <cell r="H716" t="str">
            <v>No</v>
          </cell>
          <cell r="I716" t="str">
            <v>No</v>
          </cell>
          <cell r="J716" t="str">
            <v>No</v>
          </cell>
          <cell r="K716" t="str">
            <v>No</v>
          </cell>
          <cell r="L716" t="str">
            <v>11</v>
          </cell>
          <cell r="M716" t="str">
            <v>Cuvilly</v>
          </cell>
          <cell r="N716" t="str">
            <v>No</v>
          </cell>
        </row>
        <row r="717">
          <cell r="A717">
            <v>100339</v>
          </cell>
          <cell r="B717" t="str">
            <v>Adrija</v>
          </cell>
          <cell r="C717" t="str">
            <v>Klovaite</v>
          </cell>
          <cell r="D717" t="str">
            <v>12EW</v>
          </cell>
          <cell r="E717" t="str">
            <v>F</v>
          </cell>
          <cell r="G717" t="str">
            <v>WEEU</v>
          </cell>
          <cell r="H717" t="str">
            <v>No</v>
          </cell>
          <cell r="I717" t="str">
            <v>Yes</v>
          </cell>
          <cell r="J717" t="str">
            <v>No</v>
          </cell>
          <cell r="K717" t="str">
            <v>No</v>
          </cell>
          <cell r="L717" t="str">
            <v>12</v>
          </cell>
          <cell r="M717" t="str">
            <v>Picardy</v>
          </cell>
          <cell r="N717" t="str">
            <v>No</v>
          </cell>
        </row>
        <row r="718">
          <cell r="A718">
            <v>152661</v>
          </cell>
          <cell r="B718" t="str">
            <v>Tautvydas</v>
          </cell>
          <cell r="C718" t="str">
            <v>Klovas</v>
          </cell>
          <cell r="D718" t="str">
            <v>9IC</v>
          </cell>
          <cell r="E718" t="str">
            <v>M</v>
          </cell>
          <cell r="F718" t="str">
            <v>N</v>
          </cell>
          <cell r="G718" t="str">
            <v>WEEU</v>
          </cell>
          <cell r="H718" t="str">
            <v>No</v>
          </cell>
          <cell r="I718" t="str">
            <v>Yes</v>
          </cell>
          <cell r="J718" t="str">
            <v>No</v>
          </cell>
          <cell r="K718" t="str">
            <v>No</v>
          </cell>
          <cell r="L718" t="str">
            <v>9</v>
          </cell>
          <cell r="M718" t="str">
            <v>Picardy</v>
          </cell>
          <cell r="N718" t="str">
            <v>No</v>
          </cell>
        </row>
        <row r="719">
          <cell r="A719">
            <v>160239</v>
          </cell>
          <cell r="B719" t="str">
            <v>Patrick</v>
          </cell>
          <cell r="C719" t="str">
            <v>Knapton</v>
          </cell>
          <cell r="D719" t="str">
            <v xml:space="preserve">7BPE </v>
          </cell>
          <cell r="E719" t="str">
            <v>M</v>
          </cell>
          <cell r="F719" t="str">
            <v>K</v>
          </cell>
          <cell r="G719" t="str">
            <v>WBRI</v>
          </cell>
          <cell r="H719" t="str">
            <v>No</v>
          </cell>
          <cell r="I719" t="str">
            <v>No</v>
          </cell>
          <cell r="J719" t="str">
            <v>No</v>
          </cell>
          <cell r="K719" t="str">
            <v>No</v>
          </cell>
          <cell r="L719" t="str">
            <v>7</v>
          </cell>
          <cell r="M719" t="str">
            <v>St. Julie</v>
          </cell>
          <cell r="N719" t="str">
            <v>No</v>
          </cell>
        </row>
        <row r="720">
          <cell r="A720">
            <v>151957</v>
          </cell>
          <cell r="B720" t="str">
            <v>Oscar</v>
          </cell>
          <cell r="C720" t="str">
            <v>Knight</v>
          </cell>
          <cell r="D720" t="str">
            <v>10CM</v>
          </cell>
          <cell r="E720" t="str">
            <v>M</v>
          </cell>
          <cell r="F720" t="str">
            <v>N</v>
          </cell>
          <cell r="G720" t="str">
            <v>WBRI</v>
          </cell>
          <cell r="H720" t="str">
            <v>No</v>
          </cell>
          <cell r="I720" t="str">
            <v>No</v>
          </cell>
          <cell r="J720" t="str">
            <v>No</v>
          </cell>
          <cell r="K720" t="str">
            <v>No</v>
          </cell>
          <cell r="L720" t="str">
            <v>10</v>
          </cell>
          <cell r="M720" t="str">
            <v>Compiegne</v>
          </cell>
          <cell r="N720" t="str">
            <v>No</v>
          </cell>
        </row>
        <row r="721">
          <cell r="A721">
            <v>150397</v>
          </cell>
          <cell r="B721" t="str">
            <v>Hannah</v>
          </cell>
          <cell r="C721" t="str">
            <v>KNIGHT</v>
          </cell>
          <cell r="D721" t="str">
            <v>13BG</v>
          </cell>
          <cell r="E721" t="str">
            <v>F</v>
          </cell>
          <cell r="F721" t="str">
            <v>N</v>
          </cell>
          <cell r="G721" t="str">
            <v>WBRI</v>
          </cell>
          <cell r="H721" t="str">
            <v>No</v>
          </cell>
          <cell r="I721" t="str">
            <v>No</v>
          </cell>
          <cell r="J721" t="str">
            <v>No</v>
          </cell>
          <cell r="K721" t="str">
            <v>No</v>
          </cell>
          <cell r="L721" t="str">
            <v>13</v>
          </cell>
          <cell r="M721" t="str">
            <v>St. Julie</v>
          </cell>
          <cell r="N721" t="str">
            <v>No</v>
          </cell>
        </row>
        <row r="722">
          <cell r="A722">
            <v>160062</v>
          </cell>
          <cell r="B722" t="str">
            <v>Zofia</v>
          </cell>
          <cell r="C722" t="str">
            <v>Kocjan</v>
          </cell>
          <cell r="D722" t="str">
            <v>12EW</v>
          </cell>
          <cell r="E722" t="str">
            <v>F</v>
          </cell>
          <cell r="F722" t="str">
            <v>N</v>
          </cell>
          <cell r="G722" t="str">
            <v>WEEU</v>
          </cell>
          <cell r="H722" t="str">
            <v>No</v>
          </cell>
          <cell r="I722" t="str">
            <v>Yes</v>
          </cell>
          <cell r="J722" t="str">
            <v>No</v>
          </cell>
          <cell r="K722" t="str">
            <v>No</v>
          </cell>
          <cell r="L722" t="str">
            <v>12</v>
          </cell>
          <cell r="M722" t="str">
            <v>St. Julie</v>
          </cell>
          <cell r="N722" t="str">
            <v>No</v>
          </cell>
        </row>
        <row r="723">
          <cell r="A723">
            <v>150828</v>
          </cell>
          <cell r="B723" t="str">
            <v>Xander</v>
          </cell>
          <cell r="C723" t="str">
            <v>Kok-Roberto</v>
          </cell>
          <cell r="D723" t="str">
            <v>12EW</v>
          </cell>
          <cell r="E723" t="str">
            <v>M</v>
          </cell>
          <cell r="F723" t="str">
            <v>N</v>
          </cell>
          <cell r="G723" t="str">
            <v>MOTM</v>
          </cell>
          <cell r="H723" t="str">
            <v>No</v>
          </cell>
          <cell r="I723" t="str">
            <v>No</v>
          </cell>
          <cell r="J723" t="str">
            <v>No</v>
          </cell>
          <cell r="K723" t="str">
            <v>No</v>
          </cell>
          <cell r="L723" t="str">
            <v>12</v>
          </cell>
          <cell r="M723" t="str">
            <v>Cuvilly</v>
          </cell>
          <cell r="N723" t="str">
            <v>No</v>
          </cell>
        </row>
        <row r="724">
          <cell r="A724">
            <v>160240</v>
          </cell>
          <cell r="B724" t="str">
            <v>Sara</v>
          </cell>
          <cell r="C724" t="str">
            <v>Kolarczyk</v>
          </cell>
          <cell r="D724" t="str">
            <v xml:space="preserve">7BPE </v>
          </cell>
          <cell r="E724" t="str">
            <v>F</v>
          </cell>
          <cell r="F724" t="str">
            <v>N</v>
          </cell>
          <cell r="G724" t="str">
            <v>WEEU</v>
          </cell>
          <cell r="H724" t="str">
            <v>No</v>
          </cell>
          <cell r="I724" t="str">
            <v>Yes</v>
          </cell>
          <cell r="J724" t="str">
            <v>No</v>
          </cell>
          <cell r="K724" t="str">
            <v>No</v>
          </cell>
          <cell r="L724" t="str">
            <v>7</v>
          </cell>
          <cell r="M724" t="str">
            <v>St. Julie</v>
          </cell>
          <cell r="N724" t="str">
            <v>No</v>
          </cell>
        </row>
        <row r="725">
          <cell r="A725">
            <v>151682</v>
          </cell>
          <cell r="B725" t="str">
            <v>Caitlin</v>
          </cell>
          <cell r="C725" t="str">
            <v>Kom</v>
          </cell>
          <cell r="D725" t="str">
            <v>11ZI</v>
          </cell>
          <cell r="E725" t="str">
            <v>F</v>
          </cell>
          <cell r="F725" t="str">
            <v>N</v>
          </cell>
          <cell r="G725" t="str">
            <v>BAOF</v>
          </cell>
          <cell r="H725" t="str">
            <v>No</v>
          </cell>
          <cell r="I725" t="str">
            <v>No</v>
          </cell>
          <cell r="J725" t="str">
            <v>No</v>
          </cell>
          <cell r="K725" t="str">
            <v>No</v>
          </cell>
          <cell r="L725" t="str">
            <v>11</v>
          </cell>
          <cell r="M725" t="str">
            <v>St. Julie</v>
          </cell>
          <cell r="N725" t="str">
            <v>No</v>
          </cell>
        </row>
        <row r="726">
          <cell r="A726">
            <v>152131</v>
          </cell>
          <cell r="B726" t="str">
            <v>Ej</v>
          </cell>
          <cell r="C726" t="str">
            <v>Koroma</v>
          </cell>
          <cell r="D726" t="str">
            <v>13LGI</v>
          </cell>
          <cell r="E726" t="str">
            <v>F</v>
          </cell>
          <cell r="F726" t="str">
            <v>N</v>
          </cell>
          <cell r="G726" t="str">
            <v>BAOF</v>
          </cell>
          <cell r="H726" t="str">
            <v>No</v>
          </cell>
          <cell r="I726" t="str">
            <v>No</v>
          </cell>
          <cell r="J726" t="str">
            <v>No</v>
          </cell>
          <cell r="K726" t="str">
            <v>No</v>
          </cell>
          <cell r="L726" t="str">
            <v>13</v>
          </cell>
          <cell r="M726" t="str">
            <v>Compiegne</v>
          </cell>
          <cell r="N726" t="str">
            <v>No</v>
          </cell>
        </row>
        <row r="727">
          <cell r="A727">
            <v>152918</v>
          </cell>
          <cell r="B727" t="str">
            <v>Marcel</v>
          </cell>
          <cell r="C727" t="str">
            <v>Kowalski</v>
          </cell>
          <cell r="D727" t="str">
            <v>8TR</v>
          </cell>
          <cell r="E727" t="str">
            <v>M</v>
          </cell>
          <cell r="F727" t="str">
            <v>N</v>
          </cell>
          <cell r="G727" t="str">
            <v>WEEU</v>
          </cell>
          <cell r="H727" t="str">
            <v>No</v>
          </cell>
          <cell r="I727" t="str">
            <v>Yes</v>
          </cell>
          <cell r="J727" t="str">
            <v>No</v>
          </cell>
          <cell r="K727" t="str">
            <v>No</v>
          </cell>
          <cell r="L727" t="str">
            <v>8</v>
          </cell>
          <cell r="M727" t="str">
            <v>Compiegne</v>
          </cell>
          <cell r="N727" t="str">
            <v>No</v>
          </cell>
        </row>
        <row r="728">
          <cell r="A728">
            <v>151905</v>
          </cell>
          <cell r="B728" t="str">
            <v>Wiktoria</v>
          </cell>
          <cell r="C728" t="str">
            <v>Kozlowska</v>
          </cell>
          <cell r="D728" t="str">
            <v>10ES</v>
          </cell>
          <cell r="E728" t="str">
            <v>F</v>
          </cell>
          <cell r="F728" t="str">
            <v>N</v>
          </cell>
          <cell r="G728" t="str">
            <v>WEEU</v>
          </cell>
          <cell r="H728" t="str">
            <v>No</v>
          </cell>
          <cell r="I728" t="str">
            <v>Yes</v>
          </cell>
          <cell r="J728" t="str">
            <v>No</v>
          </cell>
          <cell r="K728" t="str">
            <v>No</v>
          </cell>
          <cell r="L728" t="str">
            <v>10</v>
          </cell>
          <cell r="M728" t="str">
            <v>Cuvilly</v>
          </cell>
          <cell r="N728" t="str">
            <v>No</v>
          </cell>
        </row>
        <row r="729">
          <cell r="A729">
            <v>150814</v>
          </cell>
          <cell r="B729" t="str">
            <v>Zuzanna</v>
          </cell>
          <cell r="C729" t="str">
            <v>Kozlowska</v>
          </cell>
          <cell r="D729" t="str">
            <v>11BJM</v>
          </cell>
          <cell r="E729" t="str">
            <v>F</v>
          </cell>
          <cell r="G729" t="str">
            <v>WEEU</v>
          </cell>
          <cell r="H729" t="str">
            <v>No</v>
          </cell>
          <cell r="I729" t="str">
            <v>Yes</v>
          </cell>
          <cell r="J729" t="str">
            <v>No</v>
          </cell>
          <cell r="K729" t="str">
            <v>No</v>
          </cell>
          <cell r="L729" t="str">
            <v>11</v>
          </cell>
          <cell r="N729" t="str">
            <v>No</v>
          </cell>
        </row>
        <row r="730">
          <cell r="A730">
            <v>160241</v>
          </cell>
          <cell r="B730" t="str">
            <v>Maria</v>
          </cell>
          <cell r="C730" t="str">
            <v>Kozlowska</v>
          </cell>
          <cell r="D730" t="str">
            <v xml:space="preserve">7BPE </v>
          </cell>
          <cell r="E730" t="str">
            <v>F</v>
          </cell>
          <cell r="F730" t="str">
            <v>N</v>
          </cell>
          <cell r="G730" t="str">
            <v>WEEU</v>
          </cell>
          <cell r="H730" t="str">
            <v>No</v>
          </cell>
          <cell r="I730" t="str">
            <v>No</v>
          </cell>
          <cell r="J730" t="str">
            <v>No</v>
          </cell>
          <cell r="K730" t="str">
            <v>No</v>
          </cell>
          <cell r="L730" t="str">
            <v>7</v>
          </cell>
          <cell r="M730" t="str">
            <v>St. Julie</v>
          </cell>
          <cell r="N730" t="str">
            <v>No</v>
          </cell>
        </row>
        <row r="731">
          <cell r="A731">
            <v>150894</v>
          </cell>
          <cell r="B731" t="str">
            <v>Jakub</v>
          </cell>
          <cell r="C731" t="str">
            <v>Kubica</v>
          </cell>
          <cell r="D731" t="str">
            <v>12EW</v>
          </cell>
          <cell r="E731" t="str">
            <v>M</v>
          </cell>
          <cell r="F731" t="str">
            <v>N</v>
          </cell>
          <cell r="G731" t="str">
            <v>WEEU</v>
          </cell>
          <cell r="H731" t="str">
            <v>No</v>
          </cell>
          <cell r="I731" t="str">
            <v>Yes</v>
          </cell>
          <cell r="J731" t="str">
            <v>No</v>
          </cell>
          <cell r="K731" t="str">
            <v>No</v>
          </cell>
          <cell r="L731" t="str">
            <v>12</v>
          </cell>
          <cell r="M731" t="str">
            <v>Cuvilly</v>
          </cell>
          <cell r="N731" t="str">
            <v>Yes</v>
          </cell>
        </row>
        <row r="732">
          <cell r="A732">
            <v>151910</v>
          </cell>
          <cell r="B732" t="str">
            <v>Lucy</v>
          </cell>
          <cell r="C732" t="str">
            <v>Kubicova</v>
          </cell>
          <cell r="D732" t="str">
            <v>10CM</v>
          </cell>
          <cell r="E732" t="str">
            <v>F</v>
          </cell>
          <cell r="F732" t="str">
            <v>N</v>
          </cell>
          <cell r="G732" t="str">
            <v>WEEU</v>
          </cell>
          <cell r="H732" t="str">
            <v>No</v>
          </cell>
          <cell r="I732" t="str">
            <v>Yes</v>
          </cell>
          <cell r="J732" t="str">
            <v>No</v>
          </cell>
          <cell r="K732" t="str">
            <v>No</v>
          </cell>
          <cell r="L732" t="str">
            <v>10</v>
          </cell>
          <cell r="M732" t="str">
            <v>Compiegne</v>
          </cell>
          <cell r="N732" t="str">
            <v>No</v>
          </cell>
        </row>
        <row r="733">
          <cell r="A733">
            <v>160242</v>
          </cell>
          <cell r="B733" t="str">
            <v>Adam</v>
          </cell>
          <cell r="C733" t="str">
            <v>Kucharski</v>
          </cell>
          <cell r="D733" t="str">
            <v>7FS</v>
          </cell>
          <cell r="E733" t="str">
            <v>M</v>
          </cell>
          <cell r="G733" t="str">
            <v>WEEU</v>
          </cell>
          <cell r="H733" t="str">
            <v>No</v>
          </cell>
          <cell r="I733" t="str">
            <v>Yes</v>
          </cell>
          <cell r="J733" t="str">
            <v>No</v>
          </cell>
          <cell r="K733" t="str">
            <v>No</v>
          </cell>
          <cell r="L733" t="str">
            <v>7</v>
          </cell>
          <cell r="M733" t="str">
            <v>Compiegne</v>
          </cell>
          <cell r="N733" t="str">
            <v>No</v>
          </cell>
        </row>
        <row r="734">
          <cell r="A734">
            <v>152161</v>
          </cell>
          <cell r="B734" t="str">
            <v>Angel</v>
          </cell>
          <cell r="C734" t="str">
            <v>Kwizera</v>
          </cell>
          <cell r="D734" t="str">
            <v>13PLE</v>
          </cell>
          <cell r="E734" t="str">
            <v>F</v>
          </cell>
          <cell r="F734" t="str">
            <v>N</v>
          </cell>
          <cell r="G734" t="str">
            <v>BAOF</v>
          </cell>
          <cell r="H734" t="str">
            <v>No</v>
          </cell>
          <cell r="I734" t="str">
            <v>Yes</v>
          </cell>
          <cell r="J734" t="str">
            <v>No</v>
          </cell>
          <cell r="K734" t="str">
            <v>No</v>
          </cell>
          <cell r="L734" t="str">
            <v>13</v>
          </cell>
          <cell r="M734" t="str">
            <v>Picardy</v>
          </cell>
          <cell r="N734" t="str">
            <v>No</v>
          </cell>
        </row>
        <row r="735">
          <cell r="A735">
            <v>151575</v>
          </cell>
          <cell r="B735" t="str">
            <v>Leo</v>
          </cell>
          <cell r="C735" t="str">
            <v>Lafferty</v>
          </cell>
          <cell r="D735" t="str">
            <v>11JNE</v>
          </cell>
          <cell r="E735" t="str">
            <v>M</v>
          </cell>
          <cell r="F735" t="str">
            <v>N</v>
          </cell>
          <cell r="G735" t="str">
            <v>AOTH</v>
          </cell>
          <cell r="H735" t="str">
            <v>No</v>
          </cell>
          <cell r="I735" t="str">
            <v>No</v>
          </cell>
          <cell r="J735" t="str">
            <v>No</v>
          </cell>
          <cell r="K735" t="str">
            <v>No</v>
          </cell>
          <cell r="L735" t="str">
            <v>11</v>
          </cell>
          <cell r="M735" t="str">
            <v>Picardy</v>
          </cell>
          <cell r="N735" t="str">
            <v>No</v>
          </cell>
        </row>
        <row r="736">
          <cell r="A736">
            <v>152528</v>
          </cell>
          <cell r="B736" t="str">
            <v>Nathaniel</v>
          </cell>
          <cell r="C736" t="str">
            <v>Lafferty</v>
          </cell>
          <cell r="D736" t="str">
            <v>9RNI</v>
          </cell>
          <cell r="E736" t="str">
            <v>M</v>
          </cell>
          <cell r="F736" t="str">
            <v>N</v>
          </cell>
          <cell r="G736" t="str">
            <v>WBRI</v>
          </cell>
          <cell r="H736" t="str">
            <v>No</v>
          </cell>
          <cell r="I736" t="str">
            <v>No</v>
          </cell>
          <cell r="J736" t="str">
            <v>No</v>
          </cell>
          <cell r="K736" t="str">
            <v>No</v>
          </cell>
          <cell r="L736" t="str">
            <v>9</v>
          </cell>
          <cell r="M736" t="str">
            <v>Picardy</v>
          </cell>
          <cell r="N736" t="str">
            <v>No</v>
          </cell>
        </row>
        <row r="737">
          <cell r="A737">
            <v>152747</v>
          </cell>
          <cell r="B737" t="str">
            <v>Jakob</v>
          </cell>
          <cell r="C737" t="str">
            <v>Lagason</v>
          </cell>
          <cell r="D737" t="str">
            <v>8MH</v>
          </cell>
          <cell r="E737" t="str">
            <v>M</v>
          </cell>
          <cell r="F737" t="str">
            <v>N</v>
          </cell>
          <cell r="G737" t="str">
            <v>OOEG</v>
          </cell>
          <cell r="H737" t="str">
            <v>No</v>
          </cell>
          <cell r="I737" t="str">
            <v>No</v>
          </cell>
          <cell r="J737" t="str">
            <v>No</v>
          </cell>
          <cell r="K737" t="str">
            <v>No</v>
          </cell>
          <cell r="L737" t="str">
            <v>8</v>
          </cell>
          <cell r="M737" t="str">
            <v>Cuvilly</v>
          </cell>
          <cell r="N737" t="str">
            <v>No</v>
          </cell>
        </row>
        <row r="738">
          <cell r="A738">
            <v>160243</v>
          </cell>
          <cell r="B738" t="str">
            <v>Isabella</v>
          </cell>
          <cell r="C738" t="str">
            <v>Laing</v>
          </cell>
          <cell r="D738" t="str">
            <v xml:space="preserve">7BPE </v>
          </cell>
          <cell r="E738" t="str">
            <v>F</v>
          </cell>
          <cell r="F738" t="str">
            <v>N</v>
          </cell>
          <cell r="G738" t="str">
            <v>MOTH</v>
          </cell>
          <cell r="H738" t="str">
            <v>No</v>
          </cell>
          <cell r="I738" t="str">
            <v>Yes</v>
          </cell>
          <cell r="J738" t="str">
            <v>No</v>
          </cell>
          <cell r="K738" t="str">
            <v>No</v>
          </cell>
          <cell r="L738" t="str">
            <v>7</v>
          </cell>
          <cell r="M738" t="str">
            <v>St. Julie</v>
          </cell>
          <cell r="N738" t="str">
            <v>No</v>
          </cell>
        </row>
        <row r="739">
          <cell r="A739">
            <v>150516</v>
          </cell>
          <cell r="B739" t="str">
            <v>William</v>
          </cell>
          <cell r="C739" t="str">
            <v>Lajarige</v>
          </cell>
          <cell r="D739" t="str">
            <v>13MPI</v>
          </cell>
          <cell r="E739" t="str">
            <v>M</v>
          </cell>
          <cell r="F739" t="str">
            <v>N</v>
          </cell>
          <cell r="G739" t="str">
            <v>WBRI</v>
          </cell>
          <cell r="H739" t="str">
            <v>No</v>
          </cell>
          <cell r="I739" t="str">
            <v>No</v>
          </cell>
          <cell r="J739" t="str">
            <v>No</v>
          </cell>
          <cell r="K739" t="str">
            <v>No</v>
          </cell>
          <cell r="L739" t="str">
            <v>13</v>
          </cell>
          <cell r="M739" t="str">
            <v>Compiegne</v>
          </cell>
          <cell r="N739" t="str">
            <v>No</v>
          </cell>
        </row>
        <row r="740">
          <cell r="A740">
            <v>152779</v>
          </cell>
          <cell r="B740" t="str">
            <v>Samuel</v>
          </cell>
          <cell r="C740" t="str">
            <v>Lake</v>
          </cell>
          <cell r="D740" t="str">
            <v>8PH</v>
          </cell>
          <cell r="E740" t="str">
            <v>M</v>
          </cell>
          <cell r="F740" t="str">
            <v>N</v>
          </cell>
          <cell r="G740" t="str">
            <v>WBRI</v>
          </cell>
          <cell r="H740" t="str">
            <v>No</v>
          </cell>
          <cell r="I740" t="str">
            <v>No</v>
          </cell>
          <cell r="J740" t="str">
            <v>No</v>
          </cell>
          <cell r="K740" t="str">
            <v>No</v>
          </cell>
          <cell r="L740" t="str">
            <v>8</v>
          </cell>
          <cell r="M740" t="str">
            <v>Cuvilly</v>
          </cell>
          <cell r="N740" t="str">
            <v>Yes</v>
          </cell>
        </row>
        <row r="741">
          <cell r="A741">
            <v>150405</v>
          </cell>
          <cell r="B741" t="str">
            <v>Georgina</v>
          </cell>
          <cell r="C741" t="str">
            <v>Laker</v>
          </cell>
          <cell r="D741" t="str">
            <v>13SMC</v>
          </cell>
          <cell r="E741" t="str">
            <v>F</v>
          </cell>
          <cell r="F741" t="str">
            <v>N</v>
          </cell>
          <cell r="G741" t="str">
            <v>BAOF</v>
          </cell>
          <cell r="H741" t="str">
            <v>Yes</v>
          </cell>
          <cell r="I741" t="str">
            <v>No</v>
          </cell>
          <cell r="J741" t="str">
            <v>No</v>
          </cell>
          <cell r="K741" t="str">
            <v>No</v>
          </cell>
          <cell r="L741" t="str">
            <v>13</v>
          </cell>
          <cell r="M741" t="str">
            <v>St. Julie</v>
          </cell>
          <cell r="N741" t="str">
            <v>No</v>
          </cell>
        </row>
        <row r="742">
          <cell r="A742">
            <v>152132</v>
          </cell>
          <cell r="B742" t="str">
            <v>Sarah</v>
          </cell>
          <cell r="C742" t="str">
            <v>Lambert</v>
          </cell>
          <cell r="D742" t="str">
            <v>13BG</v>
          </cell>
          <cell r="E742" t="str">
            <v>F</v>
          </cell>
          <cell r="F742" t="str">
            <v>N</v>
          </cell>
          <cell r="G742" t="str">
            <v>WBRI</v>
          </cell>
          <cell r="H742" t="str">
            <v>No</v>
          </cell>
          <cell r="I742" t="str">
            <v>No</v>
          </cell>
          <cell r="J742" t="str">
            <v>No</v>
          </cell>
          <cell r="K742" t="str">
            <v>No</v>
          </cell>
          <cell r="L742" t="str">
            <v>13</v>
          </cell>
          <cell r="M742" t="str">
            <v>St. Julie</v>
          </cell>
          <cell r="N742" t="str">
            <v>No</v>
          </cell>
        </row>
        <row r="743">
          <cell r="A743">
            <v>152625</v>
          </cell>
          <cell r="B743" t="str">
            <v>Joanna</v>
          </cell>
          <cell r="C743" t="str">
            <v>Lampert</v>
          </cell>
          <cell r="D743" t="str">
            <v>9JQ</v>
          </cell>
          <cell r="E743" t="str">
            <v>F</v>
          </cell>
          <cell r="F743" t="str">
            <v>N</v>
          </cell>
          <cell r="G743" t="str">
            <v>WBRI</v>
          </cell>
          <cell r="H743" t="str">
            <v>Yes</v>
          </cell>
          <cell r="I743" t="str">
            <v>No</v>
          </cell>
          <cell r="J743" t="str">
            <v>Yes</v>
          </cell>
          <cell r="K743" t="str">
            <v>No</v>
          </cell>
          <cell r="L743" t="str">
            <v>9</v>
          </cell>
          <cell r="M743" t="str">
            <v>St. Julie</v>
          </cell>
          <cell r="N743" t="str">
            <v>No</v>
          </cell>
        </row>
        <row r="744">
          <cell r="A744">
            <v>152620</v>
          </cell>
          <cell r="B744" t="str">
            <v>Ophelia</v>
          </cell>
          <cell r="C744" t="str">
            <v>Larder-Lee</v>
          </cell>
          <cell r="D744" t="str">
            <v>9GN</v>
          </cell>
          <cell r="E744" t="str">
            <v>F</v>
          </cell>
          <cell r="F744" t="str">
            <v>N</v>
          </cell>
          <cell r="G744" t="str">
            <v>MWBC</v>
          </cell>
          <cell r="H744" t="str">
            <v>No</v>
          </cell>
          <cell r="I744" t="str">
            <v>No</v>
          </cell>
          <cell r="J744" t="str">
            <v>No</v>
          </cell>
          <cell r="K744" t="str">
            <v>No</v>
          </cell>
          <cell r="L744" t="str">
            <v>9</v>
          </cell>
          <cell r="M744" t="str">
            <v>Compiegne</v>
          </cell>
          <cell r="N744" t="str">
            <v>Yes</v>
          </cell>
        </row>
        <row r="745">
          <cell r="A745">
            <v>151883</v>
          </cell>
          <cell r="B745" t="str">
            <v>Harry</v>
          </cell>
          <cell r="C745" t="str">
            <v>Laws</v>
          </cell>
          <cell r="D745" t="str">
            <v>10JOS</v>
          </cell>
          <cell r="E745" t="str">
            <v>M</v>
          </cell>
          <cell r="F745" t="str">
            <v>N</v>
          </cell>
          <cell r="G745" t="str">
            <v>WBRI</v>
          </cell>
          <cell r="H745" t="str">
            <v>No</v>
          </cell>
          <cell r="I745" t="str">
            <v>No</v>
          </cell>
          <cell r="J745" t="str">
            <v>No</v>
          </cell>
          <cell r="K745" t="str">
            <v>No</v>
          </cell>
          <cell r="L745" t="str">
            <v>10</v>
          </cell>
          <cell r="M745" t="str">
            <v>Picardy</v>
          </cell>
          <cell r="N745" t="str">
            <v>No</v>
          </cell>
        </row>
        <row r="746">
          <cell r="A746">
            <v>152574</v>
          </cell>
          <cell r="B746" t="str">
            <v>Cerys</v>
          </cell>
          <cell r="C746" t="str">
            <v>Layne</v>
          </cell>
          <cell r="D746" t="str">
            <v>9KB</v>
          </cell>
          <cell r="E746" t="str">
            <v>F</v>
          </cell>
          <cell r="F746" t="str">
            <v>N</v>
          </cell>
          <cell r="G746" t="str">
            <v>WBRI</v>
          </cell>
          <cell r="H746" t="str">
            <v>No</v>
          </cell>
          <cell r="I746" t="str">
            <v>No</v>
          </cell>
          <cell r="J746" t="str">
            <v>No</v>
          </cell>
          <cell r="K746" t="str">
            <v>No</v>
          </cell>
          <cell r="L746" t="str">
            <v>9</v>
          </cell>
          <cell r="M746" t="str">
            <v>Cuvilly</v>
          </cell>
          <cell r="N746" t="str">
            <v>No</v>
          </cell>
        </row>
        <row r="747">
          <cell r="A747">
            <v>160244</v>
          </cell>
          <cell r="B747" t="str">
            <v>Rio</v>
          </cell>
          <cell r="C747" t="str">
            <v>Layne</v>
          </cell>
          <cell r="D747" t="str">
            <v>7LM</v>
          </cell>
          <cell r="E747" t="str">
            <v>M</v>
          </cell>
          <cell r="F747" t="str">
            <v>N</v>
          </cell>
          <cell r="G747" t="str">
            <v>WBRI</v>
          </cell>
          <cell r="H747" t="str">
            <v>No</v>
          </cell>
          <cell r="I747" t="str">
            <v>No</v>
          </cell>
          <cell r="J747" t="str">
            <v>No</v>
          </cell>
          <cell r="K747" t="str">
            <v>No</v>
          </cell>
          <cell r="L747" t="str">
            <v>7</v>
          </cell>
          <cell r="M747" t="str">
            <v>Cuvilly</v>
          </cell>
          <cell r="N747" t="str">
            <v>No</v>
          </cell>
        </row>
        <row r="748">
          <cell r="A748">
            <v>152638</v>
          </cell>
          <cell r="B748" t="str">
            <v>Jemiah</v>
          </cell>
          <cell r="C748" t="str">
            <v>Le Vallois</v>
          </cell>
          <cell r="D748" t="str">
            <v>9RNI</v>
          </cell>
          <cell r="E748" t="str">
            <v>F</v>
          </cell>
          <cell r="F748" t="str">
            <v>N</v>
          </cell>
          <cell r="G748" t="str">
            <v>MWBC</v>
          </cell>
          <cell r="H748" t="str">
            <v>No</v>
          </cell>
          <cell r="I748" t="str">
            <v>No</v>
          </cell>
          <cell r="J748" t="str">
            <v>Yes</v>
          </cell>
          <cell r="K748" t="str">
            <v>No</v>
          </cell>
          <cell r="L748" t="str">
            <v>9</v>
          </cell>
          <cell r="M748" t="str">
            <v>Picardy</v>
          </cell>
          <cell r="N748" t="str">
            <v>Yes</v>
          </cell>
        </row>
        <row r="749">
          <cell r="A749">
            <v>152748</v>
          </cell>
          <cell r="B749" t="str">
            <v>Daisy</v>
          </cell>
          <cell r="C749" t="str">
            <v>Leadley</v>
          </cell>
          <cell r="D749" t="str">
            <v>8TR</v>
          </cell>
          <cell r="E749" t="str">
            <v>F</v>
          </cell>
          <cell r="F749" t="str">
            <v>N</v>
          </cell>
          <cell r="G749" t="str">
            <v>WBRI</v>
          </cell>
          <cell r="H749" t="str">
            <v>No</v>
          </cell>
          <cell r="I749" t="str">
            <v>No</v>
          </cell>
          <cell r="J749" t="str">
            <v>No</v>
          </cell>
          <cell r="K749" t="str">
            <v>No</v>
          </cell>
          <cell r="L749" t="str">
            <v>8</v>
          </cell>
          <cell r="M749" t="str">
            <v>Compiegne</v>
          </cell>
          <cell r="N749" t="str">
            <v>No</v>
          </cell>
        </row>
        <row r="750">
          <cell r="A750">
            <v>151694</v>
          </cell>
          <cell r="B750" t="str">
            <v>Freya</v>
          </cell>
          <cell r="C750" t="str">
            <v>Leadley</v>
          </cell>
          <cell r="D750" t="str">
            <v>11JNE</v>
          </cell>
          <cell r="E750" t="str">
            <v>F</v>
          </cell>
          <cell r="F750" t="str">
            <v>N</v>
          </cell>
          <cell r="G750" t="str">
            <v>WBRI</v>
          </cell>
          <cell r="H750" t="str">
            <v>No</v>
          </cell>
          <cell r="I750" t="str">
            <v>No</v>
          </cell>
          <cell r="J750" t="str">
            <v>No</v>
          </cell>
          <cell r="K750" t="str">
            <v>No</v>
          </cell>
          <cell r="L750" t="str">
            <v>11</v>
          </cell>
          <cell r="M750" t="str">
            <v>Picardy</v>
          </cell>
          <cell r="N750" t="str">
            <v>No</v>
          </cell>
        </row>
        <row r="751">
          <cell r="A751">
            <v>151528</v>
          </cell>
          <cell r="B751" t="str">
            <v>Harvey</v>
          </cell>
          <cell r="C751" t="str">
            <v>Leadley</v>
          </cell>
          <cell r="D751" t="str">
            <v>11EGQ</v>
          </cell>
          <cell r="E751" t="str">
            <v>M</v>
          </cell>
          <cell r="F751" t="str">
            <v>N</v>
          </cell>
          <cell r="G751" t="str">
            <v>WBRI</v>
          </cell>
          <cell r="H751" t="str">
            <v>No</v>
          </cell>
          <cell r="I751" t="str">
            <v>No</v>
          </cell>
          <cell r="J751" t="str">
            <v>No</v>
          </cell>
          <cell r="K751" t="str">
            <v>No</v>
          </cell>
          <cell r="L751" t="str">
            <v>11</v>
          </cell>
          <cell r="M751" t="str">
            <v>Picardy</v>
          </cell>
          <cell r="N751" t="str">
            <v>No</v>
          </cell>
        </row>
        <row r="752">
          <cell r="A752">
            <v>150528</v>
          </cell>
          <cell r="B752" t="str">
            <v>Jake</v>
          </cell>
          <cell r="C752" t="str">
            <v>Leadley</v>
          </cell>
          <cell r="D752" t="str">
            <v>13SMC</v>
          </cell>
          <cell r="E752" t="str">
            <v>M</v>
          </cell>
          <cell r="F752" t="str">
            <v>N</v>
          </cell>
          <cell r="G752" t="str">
            <v>WBRI</v>
          </cell>
          <cell r="H752" t="str">
            <v>No</v>
          </cell>
          <cell r="I752" t="str">
            <v>No</v>
          </cell>
          <cell r="J752" t="str">
            <v>No</v>
          </cell>
          <cell r="K752" t="str">
            <v>No</v>
          </cell>
          <cell r="L752" t="str">
            <v>13</v>
          </cell>
          <cell r="M752" t="str">
            <v>Compiegne</v>
          </cell>
          <cell r="N752" t="str">
            <v>No</v>
          </cell>
        </row>
        <row r="753">
          <cell r="A753">
            <v>152157</v>
          </cell>
          <cell r="B753" t="str">
            <v>Harvey</v>
          </cell>
          <cell r="C753" t="str">
            <v>Leahy</v>
          </cell>
          <cell r="D753" t="str">
            <v>13HS</v>
          </cell>
          <cell r="E753" t="str">
            <v>M</v>
          </cell>
          <cell r="F753" t="str">
            <v>N</v>
          </cell>
          <cell r="G753" t="str">
            <v>WBRI</v>
          </cell>
          <cell r="H753" t="str">
            <v>No</v>
          </cell>
          <cell r="I753" t="str">
            <v>No</v>
          </cell>
          <cell r="J753" t="str">
            <v>No</v>
          </cell>
          <cell r="K753" t="str">
            <v>No</v>
          </cell>
          <cell r="L753" t="str">
            <v>13</v>
          </cell>
          <cell r="M753" t="str">
            <v>Picardy</v>
          </cell>
          <cell r="N753" t="str">
            <v>No</v>
          </cell>
        </row>
        <row r="754">
          <cell r="A754">
            <v>150793</v>
          </cell>
          <cell r="B754" t="str">
            <v>Eve</v>
          </cell>
          <cell r="C754" t="str">
            <v>Lear</v>
          </cell>
          <cell r="D754" t="str">
            <v>12EW</v>
          </cell>
          <cell r="E754" t="str">
            <v>F</v>
          </cell>
          <cell r="F754" t="str">
            <v>N</v>
          </cell>
          <cell r="G754" t="str">
            <v>WBRI</v>
          </cell>
          <cell r="H754" t="str">
            <v>No</v>
          </cell>
          <cell r="I754" t="str">
            <v>No</v>
          </cell>
          <cell r="J754" t="str">
            <v>No</v>
          </cell>
          <cell r="K754" t="str">
            <v>No</v>
          </cell>
          <cell r="L754" t="str">
            <v>12</v>
          </cell>
          <cell r="M754" t="str">
            <v>Cuvilly</v>
          </cell>
          <cell r="N754" t="str">
            <v>No</v>
          </cell>
        </row>
        <row r="755">
          <cell r="A755">
            <v>151539</v>
          </cell>
          <cell r="B755" t="str">
            <v>Imogen</v>
          </cell>
          <cell r="C755" t="str">
            <v>Lear</v>
          </cell>
          <cell r="D755" t="str">
            <v>11ZI</v>
          </cell>
          <cell r="E755" t="str">
            <v>F</v>
          </cell>
          <cell r="F755" t="str">
            <v>N</v>
          </cell>
          <cell r="G755" t="str">
            <v>WBRI</v>
          </cell>
          <cell r="H755" t="str">
            <v>No</v>
          </cell>
          <cell r="I755" t="str">
            <v>No</v>
          </cell>
          <cell r="J755" t="str">
            <v>No</v>
          </cell>
          <cell r="K755" t="str">
            <v>No</v>
          </cell>
          <cell r="L755" t="str">
            <v>11</v>
          </cell>
          <cell r="M755" t="str">
            <v>St. Julie</v>
          </cell>
          <cell r="N755" t="str">
            <v>Yes</v>
          </cell>
        </row>
        <row r="756">
          <cell r="A756">
            <v>152809</v>
          </cell>
          <cell r="B756" t="str">
            <v>Maisie</v>
          </cell>
          <cell r="C756" t="str">
            <v>Ledger</v>
          </cell>
          <cell r="D756" t="str">
            <v>8MH</v>
          </cell>
          <cell r="E756" t="str">
            <v>F</v>
          </cell>
          <cell r="F756" t="str">
            <v>N</v>
          </cell>
          <cell r="G756" t="str">
            <v>WBRI</v>
          </cell>
          <cell r="H756" t="str">
            <v>No</v>
          </cell>
          <cell r="I756" t="str">
            <v>No</v>
          </cell>
          <cell r="J756" t="str">
            <v>No</v>
          </cell>
          <cell r="K756" t="str">
            <v>No</v>
          </cell>
          <cell r="L756" t="str">
            <v>8</v>
          </cell>
          <cell r="M756" t="str">
            <v>Cuvilly</v>
          </cell>
          <cell r="N756" t="str">
            <v>No</v>
          </cell>
        </row>
        <row r="757">
          <cell r="A757">
            <v>151812</v>
          </cell>
          <cell r="B757" t="str">
            <v>Fiona</v>
          </cell>
          <cell r="C757" t="str">
            <v>Lee</v>
          </cell>
          <cell r="D757" t="str">
            <v>10CS</v>
          </cell>
          <cell r="E757" t="str">
            <v>F</v>
          </cell>
          <cell r="F757" t="str">
            <v>N</v>
          </cell>
          <cell r="G757" t="str">
            <v>MWAO</v>
          </cell>
          <cell r="H757" t="str">
            <v>No</v>
          </cell>
          <cell r="I757" t="str">
            <v>No</v>
          </cell>
          <cell r="J757" t="str">
            <v>No</v>
          </cell>
          <cell r="K757" t="str">
            <v>No</v>
          </cell>
          <cell r="L757" t="str">
            <v>10</v>
          </cell>
          <cell r="M757" t="str">
            <v>Picardy</v>
          </cell>
          <cell r="N757" t="str">
            <v>No</v>
          </cell>
        </row>
        <row r="758">
          <cell r="A758">
            <v>150959</v>
          </cell>
          <cell r="B758" t="str">
            <v>Harry</v>
          </cell>
          <cell r="C758" t="str">
            <v>Lee</v>
          </cell>
          <cell r="D758" t="str">
            <v>12EW</v>
          </cell>
          <cell r="E758" t="str">
            <v>M</v>
          </cell>
          <cell r="F758" t="str">
            <v>N</v>
          </cell>
          <cell r="G758" t="str">
            <v>WOTW</v>
          </cell>
          <cell r="H758" t="str">
            <v>No</v>
          </cell>
          <cell r="I758" t="str">
            <v>No</v>
          </cell>
          <cell r="J758" t="str">
            <v>No</v>
          </cell>
          <cell r="K758" t="str">
            <v>No</v>
          </cell>
          <cell r="L758" t="str">
            <v>12</v>
          </cell>
          <cell r="M758" t="str">
            <v>Compiegne</v>
          </cell>
          <cell r="N758" t="str">
            <v>No</v>
          </cell>
        </row>
        <row r="759">
          <cell r="A759">
            <v>152691</v>
          </cell>
          <cell r="B759" t="str">
            <v>Keira</v>
          </cell>
          <cell r="C759" t="str">
            <v>Lee</v>
          </cell>
          <cell r="D759" t="str">
            <v>9AWL</v>
          </cell>
          <cell r="E759" t="str">
            <v>F</v>
          </cell>
          <cell r="F759" t="str">
            <v>N</v>
          </cell>
          <cell r="G759" t="str">
            <v>WBRI</v>
          </cell>
          <cell r="H759" t="str">
            <v>Yes</v>
          </cell>
          <cell r="I759" t="str">
            <v>No</v>
          </cell>
          <cell r="J759" t="str">
            <v>Yes</v>
          </cell>
          <cell r="K759" t="str">
            <v>No</v>
          </cell>
          <cell r="L759" t="str">
            <v>9</v>
          </cell>
          <cell r="M759" t="str">
            <v>St. Julie</v>
          </cell>
          <cell r="N759" t="str">
            <v>No</v>
          </cell>
        </row>
        <row r="760">
          <cell r="A760">
            <v>151964</v>
          </cell>
          <cell r="B760" t="str">
            <v>McKenzie</v>
          </cell>
          <cell r="C760" t="str">
            <v>Lee</v>
          </cell>
          <cell r="D760" t="str">
            <v>10JOS</v>
          </cell>
          <cell r="E760" t="str">
            <v>M</v>
          </cell>
          <cell r="F760" t="str">
            <v>N</v>
          </cell>
          <cell r="G760" t="str">
            <v>WBRI</v>
          </cell>
          <cell r="H760" t="str">
            <v>Yes</v>
          </cell>
          <cell r="I760" t="str">
            <v>No</v>
          </cell>
          <cell r="J760" t="str">
            <v>Yes</v>
          </cell>
          <cell r="K760" t="str">
            <v>No</v>
          </cell>
          <cell r="L760" t="str">
            <v>10</v>
          </cell>
          <cell r="M760" t="str">
            <v>Picardy</v>
          </cell>
          <cell r="N760" t="str">
            <v>No</v>
          </cell>
        </row>
        <row r="761">
          <cell r="A761">
            <v>150923</v>
          </cell>
          <cell r="B761" t="str">
            <v>Thomas</v>
          </cell>
          <cell r="C761" t="str">
            <v>Lee</v>
          </cell>
          <cell r="D761" t="str">
            <v>11MM</v>
          </cell>
          <cell r="E761" t="str">
            <v>M</v>
          </cell>
          <cell r="F761" t="str">
            <v>N</v>
          </cell>
          <cell r="G761" t="str">
            <v>MWAO</v>
          </cell>
          <cell r="H761" t="str">
            <v>No</v>
          </cell>
          <cell r="I761" t="str">
            <v>No</v>
          </cell>
          <cell r="J761" t="str">
            <v>No</v>
          </cell>
          <cell r="K761" t="str">
            <v>No</v>
          </cell>
          <cell r="L761" t="str">
            <v>11</v>
          </cell>
          <cell r="M761" t="str">
            <v>Picardy</v>
          </cell>
          <cell r="N761" t="str">
            <v>No</v>
          </cell>
        </row>
        <row r="762">
          <cell r="A762">
            <v>151849</v>
          </cell>
          <cell r="B762" t="str">
            <v>Matthew</v>
          </cell>
          <cell r="C762" t="str">
            <v>Lee-Potter</v>
          </cell>
          <cell r="D762" t="str">
            <v>10PL</v>
          </cell>
          <cell r="E762" t="str">
            <v>M</v>
          </cell>
          <cell r="F762" t="str">
            <v>K</v>
          </cell>
          <cell r="G762" t="str">
            <v>WEEU</v>
          </cell>
          <cell r="H762" t="str">
            <v>No</v>
          </cell>
          <cell r="I762" t="str">
            <v>No</v>
          </cell>
          <cell r="J762" t="str">
            <v>No</v>
          </cell>
          <cell r="K762" t="str">
            <v>No</v>
          </cell>
          <cell r="L762" t="str">
            <v>10</v>
          </cell>
          <cell r="M762" t="str">
            <v>St. Julie</v>
          </cell>
          <cell r="N762" t="str">
            <v>Yes</v>
          </cell>
        </row>
        <row r="763">
          <cell r="A763">
            <v>150998</v>
          </cell>
          <cell r="B763" t="str">
            <v>Rose</v>
          </cell>
          <cell r="C763" t="str">
            <v>Lehane</v>
          </cell>
          <cell r="D763" t="str">
            <v>12EW</v>
          </cell>
          <cell r="E763" t="str">
            <v>F</v>
          </cell>
          <cell r="F763" t="str">
            <v>N</v>
          </cell>
          <cell r="G763" t="str">
            <v>WBRI</v>
          </cell>
          <cell r="H763" t="str">
            <v>No</v>
          </cell>
          <cell r="I763" t="str">
            <v>No</v>
          </cell>
          <cell r="J763" t="str">
            <v>No</v>
          </cell>
          <cell r="K763" t="str">
            <v>No</v>
          </cell>
          <cell r="L763" t="str">
            <v>12</v>
          </cell>
          <cell r="M763" t="str">
            <v>Picardy</v>
          </cell>
          <cell r="N763" t="str">
            <v>Yes</v>
          </cell>
        </row>
        <row r="764">
          <cell r="A764">
            <v>152133</v>
          </cell>
          <cell r="B764" t="str">
            <v>Joseana</v>
          </cell>
          <cell r="C764" t="str">
            <v>Lemos</v>
          </cell>
          <cell r="D764" t="str">
            <v>13SMC</v>
          </cell>
          <cell r="E764" t="str">
            <v>F</v>
          </cell>
          <cell r="F764" t="str">
            <v>N</v>
          </cell>
          <cell r="G764" t="str">
            <v>BAOF</v>
          </cell>
          <cell r="H764" t="str">
            <v>No</v>
          </cell>
          <cell r="I764" t="str">
            <v>Yes</v>
          </cell>
          <cell r="J764" t="str">
            <v>No</v>
          </cell>
          <cell r="K764" t="str">
            <v>No</v>
          </cell>
          <cell r="L764" t="str">
            <v>13</v>
          </cell>
          <cell r="M764" t="str">
            <v>Compiegne</v>
          </cell>
          <cell r="N764" t="str">
            <v>No</v>
          </cell>
        </row>
        <row r="765">
          <cell r="A765">
            <v>160245</v>
          </cell>
          <cell r="B765" t="str">
            <v>Annabelle</v>
          </cell>
          <cell r="C765" t="str">
            <v>Leo</v>
          </cell>
          <cell r="D765" t="str">
            <v xml:space="preserve">7BPE </v>
          </cell>
          <cell r="E765" t="str">
            <v>F</v>
          </cell>
          <cell r="F765" t="str">
            <v>N</v>
          </cell>
          <cell r="G765" t="str">
            <v>WBRI</v>
          </cell>
          <cell r="H765" t="str">
            <v>No</v>
          </cell>
          <cell r="I765" t="str">
            <v>No</v>
          </cell>
          <cell r="J765" t="str">
            <v>No</v>
          </cell>
          <cell r="K765" t="str">
            <v>No</v>
          </cell>
          <cell r="L765" t="str">
            <v>7</v>
          </cell>
          <cell r="M765" t="str">
            <v>St. Julie</v>
          </cell>
          <cell r="N765" t="str">
            <v>No</v>
          </cell>
        </row>
        <row r="766">
          <cell r="A766">
            <v>151522</v>
          </cell>
          <cell r="B766" t="str">
            <v>Adam</v>
          </cell>
          <cell r="C766" t="str">
            <v>Levesley</v>
          </cell>
          <cell r="D766" t="str">
            <v>11JNE</v>
          </cell>
          <cell r="E766" t="str">
            <v>M</v>
          </cell>
          <cell r="F766" t="str">
            <v>N</v>
          </cell>
          <cell r="G766" t="str">
            <v>WBRI</v>
          </cell>
          <cell r="H766" t="str">
            <v>No</v>
          </cell>
          <cell r="I766" t="str">
            <v>No</v>
          </cell>
          <cell r="J766" t="str">
            <v>No</v>
          </cell>
          <cell r="K766" t="str">
            <v>No</v>
          </cell>
          <cell r="L766" t="str">
            <v>11</v>
          </cell>
          <cell r="M766" t="str">
            <v>Picardy</v>
          </cell>
          <cell r="N766" t="str">
            <v>Yes</v>
          </cell>
        </row>
        <row r="767">
          <cell r="A767">
            <v>151589</v>
          </cell>
          <cell r="B767" t="str">
            <v>Olivia</v>
          </cell>
          <cell r="C767" t="str">
            <v>Lewis</v>
          </cell>
          <cell r="D767" t="str">
            <v>11EGQ</v>
          </cell>
          <cell r="E767" t="str">
            <v>F</v>
          </cell>
          <cell r="F767" t="str">
            <v>N</v>
          </cell>
          <cell r="G767" t="str">
            <v>BCRB</v>
          </cell>
          <cell r="H767" t="str">
            <v>No</v>
          </cell>
          <cell r="I767" t="str">
            <v>No</v>
          </cell>
          <cell r="J767" t="str">
            <v>No</v>
          </cell>
          <cell r="K767" t="str">
            <v>No</v>
          </cell>
          <cell r="L767" t="str">
            <v>11</v>
          </cell>
          <cell r="M767" t="str">
            <v>Picardy</v>
          </cell>
          <cell r="N767" t="str">
            <v>No</v>
          </cell>
        </row>
        <row r="768">
          <cell r="A768">
            <v>160246</v>
          </cell>
          <cell r="B768" t="str">
            <v>Adam</v>
          </cell>
          <cell r="C768" t="str">
            <v>Li</v>
          </cell>
          <cell r="D768" t="str">
            <v>7RA</v>
          </cell>
          <cell r="E768" t="str">
            <v>M</v>
          </cell>
          <cell r="F768" t="str">
            <v>N</v>
          </cell>
          <cell r="G768" t="str">
            <v>CHKC</v>
          </cell>
          <cell r="H768" t="str">
            <v>No</v>
          </cell>
          <cell r="I768" t="str">
            <v>Yes</v>
          </cell>
          <cell r="J768" t="str">
            <v>No</v>
          </cell>
          <cell r="K768" t="str">
            <v>No</v>
          </cell>
          <cell r="L768" t="str">
            <v>7</v>
          </cell>
          <cell r="M768" t="str">
            <v>Picardy</v>
          </cell>
          <cell r="N768" t="str">
            <v>No</v>
          </cell>
        </row>
        <row r="769">
          <cell r="A769">
            <v>152542</v>
          </cell>
          <cell r="B769" t="str">
            <v>Erin</v>
          </cell>
          <cell r="C769" t="str">
            <v>Lidgett</v>
          </cell>
          <cell r="D769" t="str">
            <v>9KB</v>
          </cell>
          <cell r="E769" t="str">
            <v>F</v>
          </cell>
          <cell r="F769" t="str">
            <v>N</v>
          </cell>
          <cell r="G769" t="str">
            <v>WBRI</v>
          </cell>
          <cell r="H769" t="str">
            <v>No</v>
          </cell>
          <cell r="I769" t="str">
            <v>No</v>
          </cell>
          <cell r="J769" t="str">
            <v>No</v>
          </cell>
          <cell r="K769" t="str">
            <v>No</v>
          </cell>
          <cell r="L769" t="str">
            <v>9</v>
          </cell>
          <cell r="M769" t="str">
            <v>Cuvilly</v>
          </cell>
          <cell r="N769" t="str">
            <v>No</v>
          </cell>
        </row>
        <row r="770">
          <cell r="A770">
            <v>152690</v>
          </cell>
          <cell r="B770" t="str">
            <v>James</v>
          </cell>
          <cell r="C770" t="str">
            <v>Lightbody</v>
          </cell>
          <cell r="D770" t="str">
            <v>9IC</v>
          </cell>
          <cell r="E770" t="str">
            <v>M</v>
          </cell>
          <cell r="F770" t="str">
            <v>K</v>
          </cell>
          <cell r="G770" t="str">
            <v>WBRI</v>
          </cell>
          <cell r="H770" t="str">
            <v>No</v>
          </cell>
          <cell r="I770" t="str">
            <v>No</v>
          </cell>
          <cell r="J770" t="str">
            <v>No</v>
          </cell>
          <cell r="K770" t="str">
            <v>No</v>
          </cell>
          <cell r="L770" t="str">
            <v>9</v>
          </cell>
          <cell r="M770" t="str">
            <v>Picardy</v>
          </cell>
          <cell r="N770" t="str">
            <v>Yes</v>
          </cell>
        </row>
        <row r="771">
          <cell r="A771">
            <v>151705</v>
          </cell>
          <cell r="B771" t="str">
            <v>Sophie</v>
          </cell>
          <cell r="C771" t="str">
            <v>Lightbody</v>
          </cell>
          <cell r="D771" t="str">
            <v>11SPI</v>
          </cell>
          <cell r="E771" t="str">
            <v>F</v>
          </cell>
          <cell r="F771" t="str">
            <v>N</v>
          </cell>
          <cell r="G771" t="str">
            <v>WBRI</v>
          </cell>
          <cell r="H771" t="str">
            <v>No</v>
          </cell>
          <cell r="I771" t="str">
            <v>No</v>
          </cell>
          <cell r="J771" t="str">
            <v>No</v>
          </cell>
          <cell r="K771" t="str">
            <v>No</v>
          </cell>
          <cell r="L771" t="str">
            <v>11</v>
          </cell>
          <cell r="M771" t="str">
            <v>St. Julie</v>
          </cell>
          <cell r="N771" t="str">
            <v>No</v>
          </cell>
        </row>
        <row r="772">
          <cell r="A772">
            <v>151878</v>
          </cell>
          <cell r="B772" t="str">
            <v>Jeffrey</v>
          </cell>
          <cell r="C772" t="str">
            <v>Lin</v>
          </cell>
          <cell r="D772" t="str">
            <v>10CM</v>
          </cell>
          <cell r="E772" t="str">
            <v>M</v>
          </cell>
          <cell r="F772" t="str">
            <v>N</v>
          </cell>
          <cell r="G772" t="str">
            <v>CHNE</v>
          </cell>
          <cell r="H772" t="str">
            <v>No</v>
          </cell>
          <cell r="I772" t="str">
            <v>Yes</v>
          </cell>
          <cell r="J772" t="str">
            <v>No</v>
          </cell>
          <cell r="K772" t="str">
            <v>No</v>
          </cell>
          <cell r="L772" t="str">
            <v>10</v>
          </cell>
          <cell r="M772" t="str">
            <v>Compiegne</v>
          </cell>
          <cell r="N772" t="str">
            <v>No</v>
          </cell>
        </row>
        <row r="773">
          <cell r="A773">
            <v>152814</v>
          </cell>
          <cell r="B773" t="str">
            <v>Queenie</v>
          </cell>
          <cell r="C773" t="str">
            <v>Lin</v>
          </cell>
          <cell r="D773" t="str">
            <v>8PH</v>
          </cell>
          <cell r="E773" t="str">
            <v>F</v>
          </cell>
          <cell r="G773" t="str">
            <v>CHNE</v>
          </cell>
          <cell r="H773" t="str">
            <v>No</v>
          </cell>
          <cell r="I773" t="str">
            <v>Yes</v>
          </cell>
          <cell r="J773" t="str">
            <v>No</v>
          </cell>
          <cell r="K773" t="str">
            <v>No</v>
          </cell>
          <cell r="L773" t="str">
            <v>8</v>
          </cell>
          <cell r="M773" t="str">
            <v>Cuvilly</v>
          </cell>
          <cell r="N773" t="str">
            <v>No</v>
          </cell>
        </row>
        <row r="774">
          <cell r="A774">
            <v>152134</v>
          </cell>
          <cell r="B774" t="str">
            <v>Anya</v>
          </cell>
          <cell r="C774" t="str">
            <v>Linsky</v>
          </cell>
          <cell r="D774" t="str">
            <v>13LGI</v>
          </cell>
          <cell r="E774" t="str">
            <v>F</v>
          </cell>
          <cell r="F774" t="str">
            <v>N</v>
          </cell>
          <cell r="G774" t="str">
            <v>WBRI</v>
          </cell>
          <cell r="H774" t="str">
            <v>No</v>
          </cell>
          <cell r="I774" t="str">
            <v>No</v>
          </cell>
          <cell r="J774" t="str">
            <v>No</v>
          </cell>
          <cell r="K774" t="str">
            <v>No</v>
          </cell>
          <cell r="L774" t="str">
            <v>13</v>
          </cell>
          <cell r="M774" t="str">
            <v>St. Julie</v>
          </cell>
          <cell r="N774" t="str">
            <v>No</v>
          </cell>
        </row>
        <row r="775">
          <cell r="A775">
            <v>151524</v>
          </cell>
          <cell r="B775" t="str">
            <v>Caleb</v>
          </cell>
          <cell r="C775" t="str">
            <v>Linsky</v>
          </cell>
          <cell r="D775" t="str">
            <v>11SPI</v>
          </cell>
          <cell r="E775" t="str">
            <v>M</v>
          </cell>
          <cell r="F775" t="str">
            <v>N</v>
          </cell>
          <cell r="G775" t="str">
            <v>WBRI</v>
          </cell>
          <cell r="H775" t="str">
            <v>No</v>
          </cell>
          <cell r="I775" t="str">
            <v>No</v>
          </cell>
          <cell r="J775" t="str">
            <v>No</v>
          </cell>
          <cell r="K775" t="str">
            <v>No</v>
          </cell>
          <cell r="L775" t="str">
            <v>11</v>
          </cell>
          <cell r="M775" t="str">
            <v>St. Julie</v>
          </cell>
          <cell r="N775" t="str">
            <v>No</v>
          </cell>
        </row>
        <row r="776">
          <cell r="A776">
            <v>151543</v>
          </cell>
          <cell r="B776" t="str">
            <v>Maria</v>
          </cell>
          <cell r="C776" t="str">
            <v>Livingston</v>
          </cell>
          <cell r="D776" t="str">
            <v>11KKN</v>
          </cell>
          <cell r="E776" t="str">
            <v>F</v>
          </cell>
          <cell r="F776" t="str">
            <v>N</v>
          </cell>
          <cell r="G776" t="str">
            <v>WBRI</v>
          </cell>
          <cell r="H776" t="str">
            <v>No</v>
          </cell>
          <cell r="I776" t="str">
            <v>No</v>
          </cell>
          <cell r="J776" t="str">
            <v>No</v>
          </cell>
          <cell r="K776" t="str">
            <v>No</v>
          </cell>
          <cell r="L776" t="str">
            <v>11</v>
          </cell>
          <cell r="M776" t="str">
            <v>Cuvilly</v>
          </cell>
          <cell r="N776" t="str">
            <v>No</v>
          </cell>
        </row>
        <row r="777">
          <cell r="A777">
            <v>151846</v>
          </cell>
          <cell r="B777" t="str">
            <v>Aoife</v>
          </cell>
          <cell r="C777" t="str">
            <v>Loader</v>
          </cell>
          <cell r="D777" t="str">
            <v>10JOS</v>
          </cell>
          <cell r="E777" t="str">
            <v>F</v>
          </cell>
          <cell r="F777" t="str">
            <v>N</v>
          </cell>
          <cell r="G777" t="str">
            <v>WBRI</v>
          </cell>
          <cell r="H777" t="str">
            <v>No</v>
          </cell>
          <cell r="I777" t="str">
            <v>No</v>
          </cell>
          <cell r="J777" t="str">
            <v>No</v>
          </cell>
          <cell r="K777" t="str">
            <v>No</v>
          </cell>
          <cell r="L777" t="str">
            <v>10</v>
          </cell>
          <cell r="M777" t="str">
            <v>Picardy</v>
          </cell>
          <cell r="N777" t="str">
            <v>No</v>
          </cell>
        </row>
        <row r="778">
          <cell r="A778">
            <v>150871</v>
          </cell>
          <cell r="B778" t="str">
            <v>Finn</v>
          </cell>
          <cell r="C778" t="str">
            <v>Loader</v>
          </cell>
          <cell r="D778" t="str">
            <v>12EW</v>
          </cell>
          <cell r="E778" t="str">
            <v>M</v>
          </cell>
          <cell r="F778" t="str">
            <v>N</v>
          </cell>
          <cell r="G778" t="str">
            <v>WBRI</v>
          </cell>
          <cell r="H778" t="str">
            <v>No</v>
          </cell>
          <cell r="I778" t="str">
            <v>No</v>
          </cell>
          <cell r="J778" t="str">
            <v>No</v>
          </cell>
          <cell r="K778" t="str">
            <v>No</v>
          </cell>
          <cell r="L778" t="str">
            <v>12</v>
          </cell>
          <cell r="M778" t="str">
            <v>St. Julie</v>
          </cell>
          <cell r="N778" t="str">
            <v>No</v>
          </cell>
        </row>
        <row r="779">
          <cell r="A779">
            <v>160101</v>
          </cell>
          <cell r="B779" t="str">
            <v>Isobel</v>
          </cell>
          <cell r="C779" t="str">
            <v>Locker</v>
          </cell>
          <cell r="D779" t="str">
            <v>12EW</v>
          </cell>
          <cell r="E779" t="str">
            <v>F</v>
          </cell>
          <cell r="F779" t="str">
            <v>N</v>
          </cell>
          <cell r="G779" t="str">
            <v>WBRI</v>
          </cell>
          <cell r="H779" t="str">
            <v>No</v>
          </cell>
          <cell r="I779" t="str">
            <v>No</v>
          </cell>
          <cell r="J779" t="str">
            <v>No</v>
          </cell>
          <cell r="K779" t="str">
            <v>No</v>
          </cell>
          <cell r="L779" t="str">
            <v>12</v>
          </cell>
          <cell r="M779" t="str">
            <v>Compiegne</v>
          </cell>
          <cell r="N779" t="str">
            <v>No</v>
          </cell>
        </row>
        <row r="780">
          <cell r="A780">
            <v>150878</v>
          </cell>
          <cell r="B780" t="str">
            <v>Gabrielle</v>
          </cell>
          <cell r="C780" t="str">
            <v>Logan</v>
          </cell>
          <cell r="D780" t="str">
            <v>11ET</v>
          </cell>
          <cell r="E780" t="str">
            <v>F</v>
          </cell>
          <cell r="F780" t="str">
            <v>N</v>
          </cell>
          <cell r="G780" t="str">
            <v>MOTM</v>
          </cell>
          <cell r="H780" t="str">
            <v>No</v>
          </cell>
          <cell r="I780" t="str">
            <v>No</v>
          </cell>
          <cell r="J780" t="str">
            <v>No</v>
          </cell>
          <cell r="K780" t="str">
            <v>No</v>
          </cell>
          <cell r="L780" t="str">
            <v>11</v>
          </cell>
          <cell r="M780" t="str">
            <v>St. Julie</v>
          </cell>
          <cell r="N780" t="str">
            <v>No</v>
          </cell>
        </row>
        <row r="781">
          <cell r="A781">
            <v>151646</v>
          </cell>
          <cell r="B781" t="str">
            <v>Nathaniel</v>
          </cell>
          <cell r="C781" t="str">
            <v>Logan</v>
          </cell>
          <cell r="D781" t="str">
            <v>11ZI</v>
          </cell>
          <cell r="E781" t="str">
            <v>M</v>
          </cell>
          <cell r="F781" t="str">
            <v>N</v>
          </cell>
          <cell r="G781" t="str">
            <v>MOTM</v>
          </cell>
          <cell r="H781" t="str">
            <v>No</v>
          </cell>
          <cell r="I781" t="str">
            <v>No</v>
          </cell>
          <cell r="J781" t="str">
            <v>No</v>
          </cell>
          <cell r="K781" t="str">
            <v>No</v>
          </cell>
          <cell r="L781" t="str">
            <v>11</v>
          </cell>
          <cell r="M781" t="str">
            <v>St. Julie</v>
          </cell>
          <cell r="N781" t="str">
            <v>Yes</v>
          </cell>
        </row>
        <row r="782">
          <cell r="A782">
            <v>160001</v>
          </cell>
          <cell r="B782" t="str">
            <v>Caleb</v>
          </cell>
          <cell r="C782" t="str">
            <v>Loh</v>
          </cell>
          <cell r="D782" t="str">
            <v>8MH</v>
          </cell>
          <cell r="E782" t="str">
            <v>M</v>
          </cell>
          <cell r="F782" t="str">
            <v>N</v>
          </cell>
          <cell r="G782" t="str">
            <v>MCOE</v>
          </cell>
          <cell r="H782" t="str">
            <v>No</v>
          </cell>
          <cell r="I782" t="str">
            <v>No</v>
          </cell>
          <cell r="J782" t="str">
            <v>No</v>
          </cell>
          <cell r="K782" t="str">
            <v>No</v>
          </cell>
          <cell r="L782" t="str">
            <v>8</v>
          </cell>
          <cell r="M782" t="str">
            <v>Cuvilly</v>
          </cell>
          <cell r="N782" t="str">
            <v>No</v>
          </cell>
        </row>
        <row r="783">
          <cell r="A783">
            <v>150538</v>
          </cell>
          <cell r="B783" t="str">
            <v>Samuel</v>
          </cell>
          <cell r="C783" t="str">
            <v>LOMAS</v>
          </cell>
          <cell r="D783" t="str">
            <v>13FG</v>
          </cell>
          <cell r="E783" t="str">
            <v>M</v>
          </cell>
          <cell r="F783" t="str">
            <v>N</v>
          </cell>
          <cell r="G783" t="str">
            <v>WBRI</v>
          </cell>
          <cell r="H783" t="str">
            <v>No</v>
          </cell>
          <cell r="I783" t="str">
            <v>No</v>
          </cell>
          <cell r="J783" t="str">
            <v>No</v>
          </cell>
          <cell r="K783" t="str">
            <v>No</v>
          </cell>
          <cell r="L783" t="str">
            <v>13</v>
          </cell>
          <cell r="M783" t="str">
            <v>St. Julie</v>
          </cell>
          <cell r="N783" t="str">
            <v>No</v>
          </cell>
        </row>
        <row r="784">
          <cell r="A784">
            <v>160247</v>
          </cell>
          <cell r="B784" t="str">
            <v>Naomi</v>
          </cell>
          <cell r="C784" t="str">
            <v>Lord</v>
          </cell>
          <cell r="D784" t="str">
            <v>7WD</v>
          </cell>
          <cell r="E784" t="str">
            <v>F</v>
          </cell>
          <cell r="F784" t="str">
            <v>N</v>
          </cell>
          <cell r="G784" t="str">
            <v>WBRI</v>
          </cell>
          <cell r="H784" t="str">
            <v>No</v>
          </cell>
          <cell r="I784" t="str">
            <v>No</v>
          </cell>
          <cell r="J784" t="str">
            <v>No</v>
          </cell>
          <cell r="K784" t="str">
            <v>No</v>
          </cell>
          <cell r="L784" t="str">
            <v>7</v>
          </cell>
          <cell r="M784" t="str">
            <v>Picardy</v>
          </cell>
          <cell r="N784" t="str">
            <v>No</v>
          </cell>
        </row>
        <row r="785">
          <cell r="A785">
            <v>151553</v>
          </cell>
          <cell r="B785" t="str">
            <v>Joseph</v>
          </cell>
          <cell r="C785" t="str">
            <v>Loughran</v>
          </cell>
          <cell r="D785" t="str">
            <v>11KKN</v>
          </cell>
          <cell r="E785" t="str">
            <v>M</v>
          </cell>
          <cell r="F785" t="str">
            <v>N</v>
          </cell>
          <cell r="G785" t="str">
            <v>WBRI</v>
          </cell>
          <cell r="H785" t="str">
            <v>No</v>
          </cell>
          <cell r="I785" t="str">
            <v>No</v>
          </cell>
          <cell r="J785" t="str">
            <v>No</v>
          </cell>
          <cell r="K785" t="str">
            <v>No</v>
          </cell>
          <cell r="L785" t="str">
            <v>11</v>
          </cell>
          <cell r="M785" t="str">
            <v>Cuvilly</v>
          </cell>
          <cell r="N785" t="str">
            <v>No</v>
          </cell>
        </row>
        <row r="786">
          <cell r="A786">
            <v>151815</v>
          </cell>
          <cell r="B786" t="str">
            <v>olivia</v>
          </cell>
          <cell r="C786" t="str">
            <v>loughran smith</v>
          </cell>
          <cell r="D786" t="str">
            <v>10TD</v>
          </cell>
          <cell r="E786" t="str">
            <v>F</v>
          </cell>
          <cell r="F786" t="str">
            <v>N</v>
          </cell>
          <cell r="G786" t="str">
            <v>WBRI</v>
          </cell>
          <cell r="H786" t="str">
            <v>No</v>
          </cell>
          <cell r="I786" t="str">
            <v>No</v>
          </cell>
          <cell r="J786" t="str">
            <v>No</v>
          </cell>
          <cell r="K786" t="str">
            <v>No</v>
          </cell>
          <cell r="L786" t="str">
            <v>10</v>
          </cell>
          <cell r="M786" t="str">
            <v>Compiegne</v>
          </cell>
          <cell r="N786" t="str">
            <v>No</v>
          </cell>
        </row>
        <row r="787">
          <cell r="A787">
            <v>150798</v>
          </cell>
          <cell r="B787" t="str">
            <v>Lenny</v>
          </cell>
          <cell r="C787" t="str">
            <v>Lowe</v>
          </cell>
          <cell r="D787" t="str">
            <v>12JW</v>
          </cell>
          <cell r="E787" t="str">
            <v>M</v>
          </cell>
          <cell r="F787" t="str">
            <v>N</v>
          </cell>
          <cell r="G787" t="str">
            <v>WBRI</v>
          </cell>
          <cell r="H787" t="str">
            <v>No</v>
          </cell>
          <cell r="I787" t="str">
            <v>No</v>
          </cell>
          <cell r="J787" t="str">
            <v>No</v>
          </cell>
          <cell r="K787" t="str">
            <v>No</v>
          </cell>
          <cell r="L787" t="str">
            <v>12</v>
          </cell>
          <cell r="M787" t="str">
            <v>Cuvilly</v>
          </cell>
          <cell r="N787" t="str">
            <v>No</v>
          </cell>
        </row>
        <row r="788">
          <cell r="A788">
            <v>152772</v>
          </cell>
          <cell r="B788" t="str">
            <v>Erin</v>
          </cell>
          <cell r="C788" t="str">
            <v>Loxley-Teasdale</v>
          </cell>
          <cell r="D788" t="str">
            <v>8MH</v>
          </cell>
          <cell r="E788" t="str">
            <v>F</v>
          </cell>
          <cell r="F788" t="str">
            <v>N</v>
          </cell>
          <cell r="G788" t="str">
            <v>WBRI</v>
          </cell>
          <cell r="H788" t="str">
            <v>No</v>
          </cell>
          <cell r="I788" t="str">
            <v>No</v>
          </cell>
          <cell r="J788" t="str">
            <v>No</v>
          </cell>
          <cell r="K788" t="str">
            <v>No</v>
          </cell>
          <cell r="L788" t="str">
            <v>8</v>
          </cell>
          <cell r="M788" t="str">
            <v>Cuvilly</v>
          </cell>
          <cell r="N788" t="str">
            <v>No</v>
          </cell>
        </row>
        <row r="789">
          <cell r="A789">
            <v>151772</v>
          </cell>
          <cell r="B789" t="str">
            <v>Jack</v>
          </cell>
          <cell r="C789" t="str">
            <v>Lumb</v>
          </cell>
          <cell r="D789" t="str">
            <v>10JOS</v>
          </cell>
          <cell r="E789" t="str">
            <v>M</v>
          </cell>
          <cell r="F789" t="str">
            <v>N</v>
          </cell>
          <cell r="G789" t="str">
            <v>WBRI</v>
          </cell>
          <cell r="H789" t="str">
            <v>No</v>
          </cell>
          <cell r="I789" t="str">
            <v>No</v>
          </cell>
          <cell r="J789" t="str">
            <v>No</v>
          </cell>
          <cell r="K789" t="str">
            <v>No</v>
          </cell>
          <cell r="L789" t="str">
            <v>10</v>
          </cell>
          <cell r="M789" t="str">
            <v>Picardy</v>
          </cell>
          <cell r="N789" t="str">
            <v>No</v>
          </cell>
        </row>
        <row r="790">
          <cell r="A790">
            <v>151913</v>
          </cell>
          <cell r="B790" t="str">
            <v>Wesley</v>
          </cell>
          <cell r="C790" t="str">
            <v>Lutakome</v>
          </cell>
          <cell r="D790" t="str">
            <v>10JOS</v>
          </cell>
          <cell r="E790" t="str">
            <v>M</v>
          </cell>
          <cell r="F790" t="str">
            <v>N</v>
          </cell>
          <cell r="G790" t="str">
            <v>BAOF</v>
          </cell>
          <cell r="H790" t="str">
            <v>Yes</v>
          </cell>
          <cell r="I790" t="str">
            <v>No</v>
          </cell>
          <cell r="J790" t="str">
            <v>Yes</v>
          </cell>
          <cell r="K790" t="str">
            <v>No</v>
          </cell>
          <cell r="L790" t="str">
            <v>10</v>
          </cell>
          <cell r="M790" t="str">
            <v>Picardy</v>
          </cell>
          <cell r="N790" t="str">
            <v>No</v>
          </cell>
        </row>
        <row r="791">
          <cell r="A791">
            <v>152804</v>
          </cell>
          <cell r="B791" t="str">
            <v>Whitney</v>
          </cell>
          <cell r="C791" t="str">
            <v>Lutakome</v>
          </cell>
          <cell r="D791" t="str">
            <v>8AB</v>
          </cell>
          <cell r="E791" t="str">
            <v>F</v>
          </cell>
          <cell r="F791" t="str">
            <v>N</v>
          </cell>
          <cell r="G791" t="str">
            <v>BAOF</v>
          </cell>
          <cell r="H791" t="str">
            <v>Yes</v>
          </cell>
          <cell r="I791" t="str">
            <v>No</v>
          </cell>
          <cell r="J791" t="str">
            <v>Yes</v>
          </cell>
          <cell r="K791" t="str">
            <v>No</v>
          </cell>
          <cell r="L791" t="str">
            <v>8</v>
          </cell>
          <cell r="M791" t="str">
            <v>Compiegne</v>
          </cell>
          <cell r="N791" t="str">
            <v>No</v>
          </cell>
        </row>
        <row r="792">
          <cell r="A792">
            <v>152563</v>
          </cell>
          <cell r="B792" t="str">
            <v>Colm</v>
          </cell>
          <cell r="C792" t="str">
            <v>Lynch</v>
          </cell>
          <cell r="D792" t="str">
            <v>9AWL</v>
          </cell>
          <cell r="E792" t="str">
            <v>M</v>
          </cell>
          <cell r="F792" t="str">
            <v>N</v>
          </cell>
          <cell r="G792" t="str">
            <v>WIRI</v>
          </cell>
          <cell r="H792" t="str">
            <v>No</v>
          </cell>
          <cell r="I792" t="str">
            <v>No</v>
          </cell>
          <cell r="J792" t="str">
            <v>No</v>
          </cell>
          <cell r="K792" t="str">
            <v>No</v>
          </cell>
          <cell r="L792" t="str">
            <v>9</v>
          </cell>
          <cell r="M792" t="str">
            <v>St. Julie</v>
          </cell>
          <cell r="N792" t="str">
            <v>No</v>
          </cell>
        </row>
        <row r="793">
          <cell r="A793">
            <v>150594</v>
          </cell>
          <cell r="B793" t="str">
            <v>Chama</v>
          </cell>
          <cell r="C793" t="str">
            <v>M'Cheleka</v>
          </cell>
          <cell r="D793" t="str">
            <v>13TS</v>
          </cell>
          <cell r="E793" t="str">
            <v>M</v>
          </cell>
          <cell r="F793" t="str">
            <v>N</v>
          </cell>
          <cell r="G793" t="str">
            <v>BAOF</v>
          </cell>
          <cell r="H793" t="str">
            <v>No</v>
          </cell>
          <cell r="I793" t="str">
            <v>No</v>
          </cell>
          <cell r="J793" t="str">
            <v>No</v>
          </cell>
          <cell r="K793" t="str">
            <v>No</v>
          </cell>
          <cell r="L793" t="str">
            <v>13</v>
          </cell>
          <cell r="M793" t="str">
            <v>Cuvilly</v>
          </cell>
          <cell r="N793" t="str">
            <v>No</v>
          </cell>
        </row>
        <row r="794">
          <cell r="A794">
            <v>152502</v>
          </cell>
          <cell r="B794" t="str">
            <v>Tresor</v>
          </cell>
          <cell r="C794" t="str">
            <v>Mabou Kamfaing</v>
          </cell>
          <cell r="D794" t="str">
            <v>9GN</v>
          </cell>
          <cell r="E794" t="str">
            <v>M</v>
          </cell>
          <cell r="F794" t="str">
            <v>K</v>
          </cell>
          <cell r="G794" t="str">
            <v>BAOF</v>
          </cell>
          <cell r="H794" t="str">
            <v>Yes</v>
          </cell>
          <cell r="I794" t="str">
            <v>No</v>
          </cell>
          <cell r="J794" t="str">
            <v>Yes</v>
          </cell>
          <cell r="K794" t="str">
            <v>No</v>
          </cell>
          <cell r="L794" t="str">
            <v>9</v>
          </cell>
          <cell r="M794" t="str">
            <v>Cuvilly</v>
          </cell>
          <cell r="N794" t="str">
            <v>Yes</v>
          </cell>
        </row>
        <row r="795">
          <cell r="A795">
            <v>151872</v>
          </cell>
          <cell r="B795" t="str">
            <v>Vermon</v>
          </cell>
          <cell r="C795" t="str">
            <v>Mabou-Nguekoh</v>
          </cell>
          <cell r="D795" t="str">
            <v>10ES</v>
          </cell>
          <cell r="E795" t="str">
            <v>M</v>
          </cell>
          <cell r="F795" t="str">
            <v>N</v>
          </cell>
          <cell r="G795" t="str">
            <v>BAOF</v>
          </cell>
          <cell r="H795" t="str">
            <v>Yes</v>
          </cell>
          <cell r="I795" t="str">
            <v>No</v>
          </cell>
          <cell r="J795" t="str">
            <v>Yes</v>
          </cell>
          <cell r="K795" t="str">
            <v>No</v>
          </cell>
          <cell r="L795" t="str">
            <v>10</v>
          </cell>
          <cell r="M795" t="str">
            <v>Cuvilly</v>
          </cell>
          <cell r="N795" t="str">
            <v>No</v>
          </cell>
        </row>
        <row r="796">
          <cell r="A796">
            <v>152505</v>
          </cell>
          <cell r="B796" t="str">
            <v>Joel</v>
          </cell>
          <cell r="C796" t="str">
            <v>Macgregor</v>
          </cell>
          <cell r="D796" t="str">
            <v>9GR</v>
          </cell>
          <cell r="E796" t="str">
            <v>M</v>
          </cell>
          <cell r="F796" t="str">
            <v>N</v>
          </cell>
          <cell r="G796" t="str">
            <v>BAOF</v>
          </cell>
          <cell r="H796" t="str">
            <v>No</v>
          </cell>
          <cell r="I796" t="str">
            <v>No</v>
          </cell>
          <cell r="J796" t="str">
            <v>No</v>
          </cell>
          <cell r="K796" t="str">
            <v>No</v>
          </cell>
          <cell r="L796" t="str">
            <v>9</v>
          </cell>
          <cell r="M796" t="str">
            <v>Compiegne</v>
          </cell>
          <cell r="N796" t="str">
            <v>Yes</v>
          </cell>
        </row>
        <row r="797">
          <cell r="A797">
            <v>152787</v>
          </cell>
          <cell r="B797" t="str">
            <v>Charlie</v>
          </cell>
          <cell r="C797" t="str">
            <v>Machon</v>
          </cell>
          <cell r="D797" t="str">
            <v>8AB</v>
          </cell>
          <cell r="E797" t="str">
            <v>M</v>
          </cell>
          <cell r="F797" t="str">
            <v>N</v>
          </cell>
          <cell r="G797" t="str">
            <v>WBRI</v>
          </cell>
          <cell r="H797" t="str">
            <v>No</v>
          </cell>
          <cell r="I797" t="str">
            <v>No</v>
          </cell>
          <cell r="J797" t="str">
            <v>No</v>
          </cell>
          <cell r="K797" t="str">
            <v>No</v>
          </cell>
          <cell r="L797" t="str">
            <v>8</v>
          </cell>
          <cell r="M797" t="str">
            <v>Compiegne</v>
          </cell>
          <cell r="N797" t="str">
            <v>No</v>
          </cell>
        </row>
        <row r="798">
          <cell r="A798">
            <v>151949</v>
          </cell>
          <cell r="B798" t="str">
            <v>Grace</v>
          </cell>
          <cell r="C798" t="str">
            <v>Mackrell</v>
          </cell>
          <cell r="D798" t="str">
            <v>10EB</v>
          </cell>
          <cell r="E798" t="str">
            <v>F</v>
          </cell>
          <cell r="F798" t="str">
            <v>N</v>
          </cell>
          <cell r="G798" t="str">
            <v>WBRI</v>
          </cell>
          <cell r="H798" t="str">
            <v>No</v>
          </cell>
          <cell r="I798" t="str">
            <v>No</v>
          </cell>
          <cell r="J798" t="str">
            <v>No</v>
          </cell>
          <cell r="K798" t="str">
            <v>No</v>
          </cell>
          <cell r="L798" t="str">
            <v>10</v>
          </cell>
          <cell r="M798" t="str">
            <v>Cuvilly</v>
          </cell>
          <cell r="N798" t="str">
            <v>No</v>
          </cell>
        </row>
        <row r="799">
          <cell r="A799">
            <v>151544</v>
          </cell>
          <cell r="B799" t="str">
            <v>Valerie</v>
          </cell>
          <cell r="C799" t="str">
            <v>Madafi</v>
          </cell>
          <cell r="D799" t="str">
            <v>11EGQ</v>
          </cell>
          <cell r="E799" t="str">
            <v>F</v>
          </cell>
          <cell r="F799" t="str">
            <v>N</v>
          </cell>
          <cell r="G799" t="str">
            <v>BAOF</v>
          </cell>
          <cell r="H799" t="str">
            <v>No</v>
          </cell>
          <cell r="I799" t="str">
            <v>Yes</v>
          </cell>
          <cell r="J799" t="str">
            <v>No</v>
          </cell>
          <cell r="K799" t="str">
            <v>No</v>
          </cell>
          <cell r="L799" t="str">
            <v>11</v>
          </cell>
          <cell r="M799" t="str">
            <v>Picardy</v>
          </cell>
          <cell r="N799" t="str">
            <v>No</v>
          </cell>
        </row>
        <row r="800">
          <cell r="A800">
            <v>152655</v>
          </cell>
          <cell r="B800" t="str">
            <v>Nickeisha</v>
          </cell>
          <cell r="C800" t="str">
            <v>Madourie</v>
          </cell>
          <cell r="D800" t="str">
            <v>9JQ</v>
          </cell>
          <cell r="E800" t="str">
            <v>F</v>
          </cell>
          <cell r="F800" t="str">
            <v>N</v>
          </cell>
          <cell r="G800" t="str">
            <v>BCRB</v>
          </cell>
          <cell r="H800" t="str">
            <v>No</v>
          </cell>
          <cell r="I800" t="str">
            <v>No</v>
          </cell>
          <cell r="J800" t="str">
            <v>No</v>
          </cell>
          <cell r="K800" t="str">
            <v>No</v>
          </cell>
          <cell r="L800" t="str">
            <v>9</v>
          </cell>
          <cell r="M800" t="str">
            <v>St. Julie</v>
          </cell>
          <cell r="N800" t="str">
            <v>No</v>
          </cell>
        </row>
        <row r="801">
          <cell r="A801">
            <v>151571</v>
          </cell>
          <cell r="B801" t="str">
            <v>Aaron</v>
          </cell>
          <cell r="C801" t="str">
            <v>Magambo</v>
          </cell>
          <cell r="D801" t="str">
            <v>11JNE</v>
          </cell>
          <cell r="E801" t="str">
            <v>M</v>
          </cell>
          <cell r="F801" t="str">
            <v>N</v>
          </cell>
          <cell r="G801" t="str">
            <v>BAOF</v>
          </cell>
          <cell r="H801" t="str">
            <v>No</v>
          </cell>
          <cell r="I801" t="str">
            <v>No</v>
          </cell>
          <cell r="J801" t="str">
            <v>No</v>
          </cell>
          <cell r="K801" t="str">
            <v>No</v>
          </cell>
          <cell r="L801" t="str">
            <v>11</v>
          </cell>
          <cell r="M801" t="str">
            <v>Picardy</v>
          </cell>
          <cell r="N801" t="str">
            <v>No</v>
          </cell>
        </row>
        <row r="802">
          <cell r="A802">
            <v>151586</v>
          </cell>
          <cell r="B802" t="str">
            <v>Dean</v>
          </cell>
          <cell r="C802" t="str">
            <v>Mahachi</v>
          </cell>
          <cell r="D802" t="str">
            <v>11EGQ</v>
          </cell>
          <cell r="E802" t="str">
            <v>M</v>
          </cell>
          <cell r="F802" t="str">
            <v>N</v>
          </cell>
          <cell r="G802" t="str">
            <v>BAOF</v>
          </cell>
          <cell r="H802" t="str">
            <v>No</v>
          </cell>
          <cell r="I802" t="str">
            <v>No</v>
          </cell>
          <cell r="J802" t="str">
            <v>No</v>
          </cell>
          <cell r="K802" t="str">
            <v>No</v>
          </cell>
          <cell r="L802" t="str">
            <v>11</v>
          </cell>
          <cell r="M802" t="str">
            <v>Picardy</v>
          </cell>
          <cell r="N802" t="str">
            <v>Yes</v>
          </cell>
        </row>
        <row r="803">
          <cell r="A803">
            <v>152939</v>
          </cell>
          <cell r="B803" t="str">
            <v>Nendra</v>
          </cell>
          <cell r="C803" t="str">
            <v>Maheswara</v>
          </cell>
          <cell r="D803" t="str">
            <v>8AR</v>
          </cell>
          <cell r="E803" t="str">
            <v>M</v>
          </cell>
          <cell r="F803" t="str">
            <v>E</v>
          </cell>
          <cell r="G803" t="str">
            <v>OOEG</v>
          </cell>
          <cell r="H803" t="str">
            <v>No</v>
          </cell>
          <cell r="I803" t="str">
            <v>Yes</v>
          </cell>
          <cell r="J803" t="str">
            <v>No</v>
          </cell>
          <cell r="K803" t="str">
            <v>No</v>
          </cell>
          <cell r="L803" t="str">
            <v>8</v>
          </cell>
          <cell r="M803" t="str">
            <v>St. Julie</v>
          </cell>
          <cell r="N803" t="str">
            <v>No</v>
          </cell>
        </row>
        <row r="804">
          <cell r="A804">
            <v>152694</v>
          </cell>
          <cell r="B804" t="str">
            <v>Daniyal</v>
          </cell>
          <cell r="C804" t="str">
            <v>Mahmood</v>
          </cell>
          <cell r="D804" t="str">
            <v>9KB</v>
          </cell>
          <cell r="E804" t="str">
            <v>M</v>
          </cell>
          <cell r="F804" t="str">
            <v>N</v>
          </cell>
          <cell r="G804" t="str">
            <v>APKN</v>
          </cell>
          <cell r="H804" t="str">
            <v>No</v>
          </cell>
          <cell r="I804" t="str">
            <v>No</v>
          </cell>
          <cell r="J804" t="str">
            <v>No</v>
          </cell>
          <cell r="K804" t="str">
            <v>No</v>
          </cell>
          <cell r="L804" t="str">
            <v>9</v>
          </cell>
          <cell r="M804" t="str">
            <v>Cuvilly</v>
          </cell>
          <cell r="N804" t="str">
            <v>No</v>
          </cell>
        </row>
        <row r="805">
          <cell r="A805">
            <v>151915</v>
          </cell>
          <cell r="B805" t="str">
            <v>Dean Al-Haq</v>
          </cell>
          <cell r="C805" t="str">
            <v>Mahmood</v>
          </cell>
          <cell r="D805" t="str">
            <v>10EB</v>
          </cell>
          <cell r="E805" t="str">
            <v>M</v>
          </cell>
          <cell r="F805" t="str">
            <v>N</v>
          </cell>
          <cell r="G805" t="str">
            <v>APKN</v>
          </cell>
          <cell r="H805" t="str">
            <v>No</v>
          </cell>
          <cell r="I805" t="str">
            <v>No</v>
          </cell>
          <cell r="J805" t="str">
            <v>No</v>
          </cell>
          <cell r="K805" t="str">
            <v>No</v>
          </cell>
          <cell r="L805" t="str">
            <v>10</v>
          </cell>
          <cell r="M805" t="str">
            <v>Cuvilly</v>
          </cell>
          <cell r="N805" t="str">
            <v>Yes</v>
          </cell>
        </row>
        <row r="806">
          <cell r="A806">
            <v>152807</v>
          </cell>
          <cell r="B806" t="str">
            <v>Lewis</v>
          </cell>
          <cell r="C806" t="str">
            <v>Mahoney</v>
          </cell>
          <cell r="D806" t="str">
            <v>8MH</v>
          </cell>
          <cell r="E806" t="str">
            <v>M</v>
          </cell>
          <cell r="F806" t="str">
            <v>N</v>
          </cell>
          <cell r="G806" t="str">
            <v>MWAO</v>
          </cell>
          <cell r="H806" t="str">
            <v>No</v>
          </cell>
          <cell r="I806" t="str">
            <v>No</v>
          </cell>
          <cell r="J806" t="str">
            <v>No</v>
          </cell>
          <cell r="K806" t="str">
            <v>No</v>
          </cell>
          <cell r="L806" t="str">
            <v>8</v>
          </cell>
          <cell r="M806" t="str">
            <v>Cuvilly</v>
          </cell>
          <cell r="N806" t="str">
            <v>No</v>
          </cell>
        </row>
        <row r="807">
          <cell r="A807">
            <v>151856</v>
          </cell>
          <cell r="B807" t="str">
            <v>Thomas</v>
          </cell>
          <cell r="C807" t="str">
            <v>Mahoney</v>
          </cell>
          <cell r="D807" t="str">
            <v>10CM</v>
          </cell>
          <cell r="E807" t="str">
            <v>M</v>
          </cell>
          <cell r="F807" t="str">
            <v>N</v>
          </cell>
          <cell r="G807" t="str">
            <v>MWAO</v>
          </cell>
          <cell r="H807" t="str">
            <v>No</v>
          </cell>
          <cell r="I807" t="str">
            <v>No</v>
          </cell>
          <cell r="J807" t="str">
            <v>No</v>
          </cell>
          <cell r="K807" t="str">
            <v>No</v>
          </cell>
          <cell r="L807" t="str">
            <v>10</v>
          </cell>
          <cell r="M807" t="str">
            <v>Compiegne</v>
          </cell>
          <cell r="N807" t="str">
            <v>No</v>
          </cell>
        </row>
        <row r="808">
          <cell r="A808">
            <v>160248</v>
          </cell>
          <cell r="B808" t="str">
            <v>Tyron</v>
          </cell>
          <cell r="C808" t="str">
            <v>Maina</v>
          </cell>
          <cell r="D808" t="str">
            <v>7WD</v>
          </cell>
          <cell r="E808" t="str">
            <v>M</v>
          </cell>
          <cell r="F808" t="str">
            <v>N</v>
          </cell>
          <cell r="G808" t="str">
            <v>BAOF</v>
          </cell>
          <cell r="H808" t="str">
            <v>Yes</v>
          </cell>
          <cell r="I808" t="str">
            <v>Yes</v>
          </cell>
          <cell r="J808" t="str">
            <v>Yes</v>
          </cell>
          <cell r="K808" t="str">
            <v>No</v>
          </cell>
          <cell r="L808" t="str">
            <v>7</v>
          </cell>
          <cell r="M808" t="str">
            <v>Picardy</v>
          </cell>
          <cell r="N808" t="str">
            <v>No</v>
          </cell>
        </row>
        <row r="809">
          <cell r="A809">
            <v>152816</v>
          </cell>
          <cell r="B809" t="str">
            <v>Demi</v>
          </cell>
          <cell r="C809" t="str">
            <v>Makanjuola</v>
          </cell>
          <cell r="D809" t="str">
            <v>8AR</v>
          </cell>
          <cell r="E809" t="str">
            <v>F</v>
          </cell>
          <cell r="F809" t="str">
            <v>N</v>
          </cell>
          <cell r="G809" t="str">
            <v>BAOF</v>
          </cell>
          <cell r="H809" t="str">
            <v>No</v>
          </cell>
          <cell r="I809" t="str">
            <v>No</v>
          </cell>
          <cell r="J809" t="str">
            <v>No</v>
          </cell>
          <cell r="K809" t="str">
            <v>No</v>
          </cell>
          <cell r="L809" t="str">
            <v>8</v>
          </cell>
          <cell r="M809" t="str">
            <v>St. Julie</v>
          </cell>
          <cell r="N809" t="str">
            <v>No</v>
          </cell>
        </row>
        <row r="810">
          <cell r="A810">
            <v>151628</v>
          </cell>
          <cell r="B810" t="str">
            <v>Feola</v>
          </cell>
          <cell r="C810" t="str">
            <v>Makanjuola</v>
          </cell>
          <cell r="D810" t="str">
            <v>11JNE</v>
          </cell>
          <cell r="E810" t="str">
            <v>M</v>
          </cell>
          <cell r="F810" t="str">
            <v>N</v>
          </cell>
          <cell r="G810" t="str">
            <v>BAOF</v>
          </cell>
          <cell r="H810" t="str">
            <v>No</v>
          </cell>
          <cell r="I810" t="str">
            <v>No</v>
          </cell>
          <cell r="J810" t="str">
            <v>No</v>
          </cell>
          <cell r="K810" t="str">
            <v>No</v>
          </cell>
          <cell r="L810" t="str">
            <v>11</v>
          </cell>
          <cell r="M810" t="str">
            <v>Picardy</v>
          </cell>
          <cell r="N810" t="str">
            <v>Yes</v>
          </cell>
        </row>
        <row r="811">
          <cell r="A811">
            <v>160249</v>
          </cell>
          <cell r="B811" t="str">
            <v>Jayden</v>
          </cell>
          <cell r="C811" t="str">
            <v>Makavita</v>
          </cell>
          <cell r="D811" t="str">
            <v>7LM</v>
          </cell>
          <cell r="E811" t="str">
            <v>M</v>
          </cell>
          <cell r="F811" t="str">
            <v>N</v>
          </cell>
          <cell r="G811" t="str">
            <v>OOEG</v>
          </cell>
          <cell r="H811" t="str">
            <v>No</v>
          </cell>
          <cell r="I811" t="str">
            <v>Yes</v>
          </cell>
          <cell r="J811" t="str">
            <v>No</v>
          </cell>
          <cell r="K811" t="str">
            <v>No</v>
          </cell>
          <cell r="L811" t="str">
            <v>7</v>
          </cell>
          <cell r="M811" t="str">
            <v>Cuvilly</v>
          </cell>
          <cell r="N811" t="str">
            <v>No</v>
          </cell>
        </row>
        <row r="812">
          <cell r="A812">
            <v>152848</v>
          </cell>
          <cell r="B812" t="str">
            <v>Evan</v>
          </cell>
          <cell r="C812" t="str">
            <v>Makele</v>
          </cell>
          <cell r="D812" t="str">
            <v>8AR</v>
          </cell>
          <cell r="E812" t="str">
            <v>M</v>
          </cell>
          <cell r="F812" t="str">
            <v>N</v>
          </cell>
          <cell r="G812" t="str">
            <v>BAOF</v>
          </cell>
          <cell r="H812" t="str">
            <v>No</v>
          </cell>
          <cell r="I812" t="str">
            <v>Yes</v>
          </cell>
          <cell r="J812" t="str">
            <v>No</v>
          </cell>
          <cell r="K812" t="str">
            <v>No</v>
          </cell>
          <cell r="L812" t="str">
            <v>8</v>
          </cell>
          <cell r="M812" t="str">
            <v>St. Julie</v>
          </cell>
          <cell r="N812" t="str">
            <v>No</v>
          </cell>
        </row>
        <row r="813">
          <cell r="A813">
            <v>160250</v>
          </cell>
          <cell r="B813" t="str">
            <v>Ermyas</v>
          </cell>
          <cell r="C813" t="str">
            <v>Makele</v>
          </cell>
          <cell r="D813" t="str">
            <v>7FS</v>
          </cell>
          <cell r="E813" t="str">
            <v>M</v>
          </cell>
          <cell r="F813" t="str">
            <v>N</v>
          </cell>
          <cell r="G813" t="str">
            <v>BAOF</v>
          </cell>
          <cell r="H813" t="str">
            <v>No</v>
          </cell>
          <cell r="I813" t="str">
            <v>Yes</v>
          </cell>
          <cell r="J813" t="str">
            <v>No</v>
          </cell>
          <cell r="K813" t="str">
            <v>No</v>
          </cell>
          <cell r="L813" t="str">
            <v>7</v>
          </cell>
          <cell r="M813" t="str">
            <v>Compiegne</v>
          </cell>
          <cell r="N813" t="str">
            <v>No</v>
          </cell>
        </row>
        <row r="814">
          <cell r="A814">
            <v>160026</v>
          </cell>
          <cell r="B814" t="str">
            <v>Hana</v>
          </cell>
          <cell r="C814" t="str">
            <v>Malik</v>
          </cell>
          <cell r="D814" t="str">
            <v>11WE</v>
          </cell>
          <cell r="E814" t="str">
            <v>F</v>
          </cell>
          <cell r="F814" t="str">
            <v>N</v>
          </cell>
          <cell r="G814" t="str">
            <v>APKN</v>
          </cell>
          <cell r="H814" t="str">
            <v>Yes</v>
          </cell>
          <cell r="I814" t="str">
            <v>Yes</v>
          </cell>
          <cell r="J814" t="str">
            <v>Yes</v>
          </cell>
          <cell r="K814" t="str">
            <v>No</v>
          </cell>
          <cell r="L814" t="str">
            <v>11</v>
          </cell>
          <cell r="M814" t="str">
            <v>Compiegne</v>
          </cell>
          <cell r="N814" t="str">
            <v>No</v>
          </cell>
        </row>
        <row r="815">
          <cell r="A815">
            <v>160102</v>
          </cell>
          <cell r="B815" t="str">
            <v>Zara</v>
          </cell>
          <cell r="C815" t="str">
            <v>Malik</v>
          </cell>
          <cell r="D815" t="str">
            <v>12EW</v>
          </cell>
          <cell r="E815" t="str">
            <v>F</v>
          </cell>
          <cell r="F815" t="str">
            <v>N</v>
          </cell>
          <cell r="G815" t="str">
            <v>MWAP</v>
          </cell>
          <cell r="H815" t="str">
            <v>Yes</v>
          </cell>
          <cell r="I815" t="str">
            <v>No</v>
          </cell>
          <cell r="J815" t="str">
            <v>No</v>
          </cell>
          <cell r="K815" t="str">
            <v>No</v>
          </cell>
          <cell r="L815" t="str">
            <v>12</v>
          </cell>
          <cell r="M815" t="str">
            <v>Cuvilly</v>
          </cell>
          <cell r="N815" t="str">
            <v>No</v>
          </cell>
        </row>
        <row r="816">
          <cell r="A816">
            <v>152611</v>
          </cell>
          <cell r="B816" t="str">
            <v>Elisha</v>
          </cell>
          <cell r="C816" t="str">
            <v>Mallari</v>
          </cell>
          <cell r="D816" t="str">
            <v>9GN</v>
          </cell>
          <cell r="E816" t="str">
            <v>F</v>
          </cell>
          <cell r="F816" t="str">
            <v>N</v>
          </cell>
          <cell r="G816" t="str">
            <v>AOTH</v>
          </cell>
          <cell r="H816" t="str">
            <v>No</v>
          </cell>
          <cell r="I816" t="str">
            <v>No</v>
          </cell>
          <cell r="J816" t="str">
            <v>No</v>
          </cell>
          <cell r="K816" t="str">
            <v>No</v>
          </cell>
          <cell r="L816" t="str">
            <v>9</v>
          </cell>
          <cell r="M816" t="str">
            <v>Compiegne</v>
          </cell>
          <cell r="N816" t="str">
            <v>No</v>
          </cell>
        </row>
        <row r="817">
          <cell r="A817">
            <v>150962</v>
          </cell>
          <cell r="B817" t="str">
            <v>Irah</v>
          </cell>
          <cell r="C817" t="str">
            <v>Mallari</v>
          </cell>
          <cell r="D817" t="str">
            <v>12EW</v>
          </cell>
          <cell r="E817" t="str">
            <v>F</v>
          </cell>
          <cell r="F817" t="str">
            <v>N</v>
          </cell>
          <cell r="G817" t="str">
            <v>AOTH</v>
          </cell>
          <cell r="H817" t="str">
            <v>No</v>
          </cell>
          <cell r="I817" t="str">
            <v>No</v>
          </cell>
          <cell r="J817" t="str">
            <v>No</v>
          </cell>
          <cell r="K817" t="str">
            <v>No</v>
          </cell>
          <cell r="L817" t="str">
            <v>12</v>
          </cell>
          <cell r="M817" t="str">
            <v>Cuvilly</v>
          </cell>
          <cell r="N817" t="str">
            <v>Yes</v>
          </cell>
        </row>
        <row r="818">
          <cell r="A818">
            <v>160251</v>
          </cell>
          <cell r="B818" t="str">
            <v>Claudia</v>
          </cell>
          <cell r="C818" t="str">
            <v>Maltby</v>
          </cell>
          <cell r="D818" t="str">
            <v>7LM</v>
          </cell>
          <cell r="E818" t="str">
            <v>F</v>
          </cell>
          <cell r="F818" t="str">
            <v>N</v>
          </cell>
          <cell r="G818" t="str">
            <v>WBRI</v>
          </cell>
          <cell r="H818" t="str">
            <v>No</v>
          </cell>
          <cell r="I818" t="str">
            <v>No</v>
          </cell>
          <cell r="J818" t="str">
            <v>No</v>
          </cell>
          <cell r="K818" t="str">
            <v>No</v>
          </cell>
          <cell r="L818" t="str">
            <v>7</v>
          </cell>
          <cell r="M818" t="str">
            <v>Cuvilly</v>
          </cell>
          <cell r="N818" t="str">
            <v>No</v>
          </cell>
        </row>
        <row r="819">
          <cell r="A819">
            <v>160117</v>
          </cell>
          <cell r="B819" t="str">
            <v>Siena</v>
          </cell>
          <cell r="C819" t="str">
            <v>Manfredi</v>
          </cell>
          <cell r="D819" t="str">
            <v>12DHO</v>
          </cell>
          <cell r="E819" t="str">
            <v>F</v>
          </cell>
          <cell r="F819" t="str">
            <v>N</v>
          </cell>
          <cell r="G819" t="str">
            <v>WBRI</v>
          </cell>
          <cell r="H819" t="str">
            <v>No</v>
          </cell>
          <cell r="I819" t="str">
            <v>No</v>
          </cell>
          <cell r="J819" t="str">
            <v>No</v>
          </cell>
          <cell r="K819" t="str">
            <v>No</v>
          </cell>
          <cell r="L819" t="str">
            <v>12</v>
          </cell>
          <cell r="M819" t="str">
            <v>Picardy</v>
          </cell>
          <cell r="N819" t="str">
            <v>No</v>
          </cell>
        </row>
        <row r="820">
          <cell r="A820">
            <v>150910</v>
          </cell>
          <cell r="B820" t="str">
            <v>Roisin</v>
          </cell>
          <cell r="C820" t="str">
            <v>Mannion</v>
          </cell>
          <cell r="D820" t="str">
            <v>12JW</v>
          </cell>
          <cell r="E820" t="str">
            <v>F</v>
          </cell>
          <cell r="F820" t="str">
            <v>N</v>
          </cell>
          <cell r="G820" t="str">
            <v>WBRI</v>
          </cell>
          <cell r="H820" t="str">
            <v>No</v>
          </cell>
          <cell r="I820" t="str">
            <v>No</v>
          </cell>
          <cell r="J820" t="str">
            <v>No</v>
          </cell>
          <cell r="K820" t="str">
            <v>No</v>
          </cell>
          <cell r="L820" t="str">
            <v>12</v>
          </cell>
          <cell r="M820" t="str">
            <v>Cuvilly</v>
          </cell>
          <cell r="N820" t="str">
            <v>No</v>
          </cell>
        </row>
        <row r="821">
          <cell r="A821">
            <v>150773</v>
          </cell>
          <cell r="B821" t="str">
            <v>Elijah</v>
          </cell>
          <cell r="C821" t="str">
            <v>Mansergh</v>
          </cell>
          <cell r="D821" t="str">
            <v>12JW</v>
          </cell>
          <cell r="E821" t="str">
            <v>M</v>
          </cell>
          <cell r="F821" t="str">
            <v>N</v>
          </cell>
          <cell r="G821" t="str">
            <v>WBRI</v>
          </cell>
          <cell r="H821" t="str">
            <v>No</v>
          </cell>
          <cell r="I821" t="str">
            <v>No</v>
          </cell>
          <cell r="J821" t="str">
            <v>No</v>
          </cell>
          <cell r="K821" t="str">
            <v>No</v>
          </cell>
          <cell r="L821" t="str">
            <v>12</v>
          </cell>
          <cell r="M821" t="str">
            <v>Cuvilly</v>
          </cell>
          <cell r="N821" t="str">
            <v>No</v>
          </cell>
        </row>
        <row r="822">
          <cell r="A822">
            <v>152789</v>
          </cell>
          <cell r="B822" t="str">
            <v>Joshua</v>
          </cell>
          <cell r="C822" t="str">
            <v>Mansergh</v>
          </cell>
          <cell r="D822" t="str">
            <v>8TR</v>
          </cell>
          <cell r="E822" t="str">
            <v>M</v>
          </cell>
          <cell r="F822" t="str">
            <v>N</v>
          </cell>
          <cell r="G822" t="str">
            <v>WBRI</v>
          </cell>
          <cell r="H822" t="str">
            <v>No</v>
          </cell>
          <cell r="I822" t="str">
            <v>No</v>
          </cell>
          <cell r="J822" t="str">
            <v>No</v>
          </cell>
          <cell r="K822" t="str">
            <v>No</v>
          </cell>
          <cell r="L822" t="str">
            <v>8</v>
          </cell>
          <cell r="M822" t="str">
            <v>Compiegne</v>
          </cell>
          <cell r="N822" t="str">
            <v>No</v>
          </cell>
        </row>
        <row r="823">
          <cell r="A823">
            <v>160252</v>
          </cell>
          <cell r="B823" t="str">
            <v>Zakariah</v>
          </cell>
          <cell r="C823" t="str">
            <v>Manur</v>
          </cell>
          <cell r="D823" t="str">
            <v>7RA</v>
          </cell>
          <cell r="E823" t="str">
            <v>M</v>
          </cell>
          <cell r="F823" t="str">
            <v>E</v>
          </cell>
          <cell r="G823" t="str">
            <v>BSOM</v>
          </cell>
          <cell r="H823" t="str">
            <v>Yes</v>
          </cell>
          <cell r="I823" t="str">
            <v>Yes</v>
          </cell>
          <cell r="J823" t="str">
            <v>Yes</v>
          </cell>
          <cell r="K823" t="str">
            <v>No</v>
          </cell>
          <cell r="L823" t="str">
            <v>7</v>
          </cell>
          <cell r="M823" t="str">
            <v>Picardy</v>
          </cell>
          <cell r="N823" t="str">
            <v>No</v>
          </cell>
        </row>
        <row r="824">
          <cell r="A824">
            <v>150957</v>
          </cell>
          <cell r="B824" t="str">
            <v>Tinotenda</v>
          </cell>
          <cell r="C824" t="str">
            <v>Manzira</v>
          </cell>
          <cell r="D824" t="str">
            <v>12JW</v>
          </cell>
          <cell r="E824" t="str">
            <v>M</v>
          </cell>
          <cell r="F824" t="str">
            <v>N</v>
          </cell>
          <cell r="G824" t="str">
            <v>BAOF</v>
          </cell>
          <cell r="H824" t="str">
            <v>No</v>
          </cell>
          <cell r="I824" t="str">
            <v>No</v>
          </cell>
          <cell r="J824" t="str">
            <v>No</v>
          </cell>
          <cell r="K824" t="str">
            <v>No</v>
          </cell>
          <cell r="L824" t="str">
            <v>12</v>
          </cell>
          <cell r="M824" t="str">
            <v>Picardy</v>
          </cell>
          <cell r="N824" t="str">
            <v>No</v>
          </cell>
        </row>
        <row r="825">
          <cell r="A825">
            <v>160253</v>
          </cell>
          <cell r="B825" t="str">
            <v>Aiza</v>
          </cell>
          <cell r="C825" t="str">
            <v>Manzoor</v>
          </cell>
          <cell r="D825" t="str">
            <v>7ET</v>
          </cell>
          <cell r="E825" t="str">
            <v>F</v>
          </cell>
          <cell r="F825" t="str">
            <v>N</v>
          </cell>
          <cell r="G825" t="str">
            <v>APKN</v>
          </cell>
          <cell r="H825" t="str">
            <v>No</v>
          </cell>
          <cell r="I825" t="str">
            <v>Yes</v>
          </cell>
          <cell r="J825" t="str">
            <v>No</v>
          </cell>
          <cell r="K825" t="str">
            <v>No</v>
          </cell>
          <cell r="L825" t="str">
            <v>7</v>
          </cell>
          <cell r="M825" t="str">
            <v>Cuvilly</v>
          </cell>
          <cell r="N825" t="str">
            <v>No</v>
          </cell>
        </row>
        <row r="826">
          <cell r="A826">
            <v>160254</v>
          </cell>
          <cell r="B826" t="str">
            <v>Talia</v>
          </cell>
          <cell r="C826" t="str">
            <v>Mapara</v>
          </cell>
          <cell r="D826" t="str">
            <v>7RA</v>
          </cell>
          <cell r="E826" t="str">
            <v>F</v>
          </cell>
          <cell r="F826" t="str">
            <v>N</v>
          </cell>
          <cell r="G826" t="str">
            <v>BAOF</v>
          </cell>
          <cell r="H826" t="str">
            <v>Yes</v>
          </cell>
          <cell r="I826" t="str">
            <v>No</v>
          </cell>
          <cell r="J826" t="str">
            <v>Yes</v>
          </cell>
          <cell r="K826" t="str">
            <v>No</v>
          </cell>
          <cell r="L826" t="str">
            <v>7</v>
          </cell>
          <cell r="M826" t="str">
            <v>Picardy</v>
          </cell>
          <cell r="N826" t="str">
            <v>No</v>
          </cell>
        </row>
        <row r="827">
          <cell r="A827">
            <v>160031</v>
          </cell>
          <cell r="B827" t="str">
            <v>Inácio</v>
          </cell>
          <cell r="C827" t="str">
            <v>Mariano</v>
          </cell>
          <cell r="D827" t="str">
            <v>9KB</v>
          </cell>
          <cell r="E827" t="str">
            <v>M</v>
          </cell>
          <cell r="F827" t="str">
            <v>N</v>
          </cell>
          <cell r="G827" t="str">
            <v>BAFR</v>
          </cell>
          <cell r="H827" t="str">
            <v>No</v>
          </cell>
          <cell r="I827" t="str">
            <v>No</v>
          </cell>
          <cell r="J827" t="str">
            <v>Yes</v>
          </cell>
          <cell r="K827" t="str">
            <v>No</v>
          </cell>
          <cell r="L827" t="str">
            <v>9</v>
          </cell>
          <cell r="M827" t="str">
            <v>Cuvilly</v>
          </cell>
          <cell r="N827" t="str">
            <v>Yes</v>
          </cell>
        </row>
        <row r="828">
          <cell r="A828">
            <v>160032</v>
          </cell>
          <cell r="B828" t="str">
            <v>Marta</v>
          </cell>
          <cell r="C828" t="str">
            <v>Mariano</v>
          </cell>
          <cell r="D828" t="str">
            <v>9KB</v>
          </cell>
          <cell r="E828" t="str">
            <v>F</v>
          </cell>
          <cell r="F828" t="str">
            <v>N</v>
          </cell>
          <cell r="G828" t="str">
            <v>BAFR</v>
          </cell>
          <cell r="H828" t="str">
            <v>No</v>
          </cell>
          <cell r="I828" t="str">
            <v>No</v>
          </cell>
          <cell r="J828" t="str">
            <v>Yes</v>
          </cell>
          <cell r="K828" t="str">
            <v>No</v>
          </cell>
          <cell r="L828" t="str">
            <v>9</v>
          </cell>
          <cell r="M828" t="str">
            <v>Cuvilly</v>
          </cell>
          <cell r="N828" t="str">
            <v>Yes</v>
          </cell>
        </row>
        <row r="829">
          <cell r="A829">
            <v>152135</v>
          </cell>
          <cell r="B829" t="str">
            <v>Beatriz</v>
          </cell>
          <cell r="C829" t="str">
            <v>Marinho</v>
          </cell>
          <cell r="D829" t="str">
            <v>13SDR</v>
          </cell>
          <cell r="E829" t="str">
            <v>F</v>
          </cell>
          <cell r="F829" t="str">
            <v>N</v>
          </cell>
          <cell r="G829" t="str">
            <v>MWOE</v>
          </cell>
          <cell r="H829" t="str">
            <v>No</v>
          </cell>
          <cell r="I829" t="str">
            <v>Yes</v>
          </cell>
          <cell r="J829" t="str">
            <v>No</v>
          </cell>
          <cell r="K829" t="str">
            <v>No</v>
          </cell>
          <cell r="L829" t="str">
            <v>13</v>
          </cell>
          <cell r="N829" t="str">
            <v>No</v>
          </cell>
        </row>
        <row r="830">
          <cell r="A830">
            <v>160255</v>
          </cell>
          <cell r="B830" t="str">
            <v>Nina</v>
          </cell>
          <cell r="C830" t="str">
            <v>Markova</v>
          </cell>
          <cell r="D830" t="str">
            <v>7RA</v>
          </cell>
          <cell r="E830" t="str">
            <v>F</v>
          </cell>
          <cell r="F830" t="str">
            <v>N</v>
          </cell>
          <cell r="G830" t="str">
            <v>WEEU</v>
          </cell>
          <cell r="H830" t="str">
            <v>No</v>
          </cell>
          <cell r="I830" t="str">
            <v>Yes</v>
          </cell>
          <cell r="J830" t="str">
            <v>No</v>
          </cell>
          <cell r="K830" t="str">
            <v>No</v>
          </cell>
          <cell r="L830" t="str">
            <v>7</v>
          </cell>
          <cell r="M830" t="str">
            <v>Picardy</v>
          </cell>
          <cell r="N830" t="str">
            <v>No</v>
          </cell>
        </row>
        <row r="831">
          <cell r="A831">
            <v>151610</v>
          </cell>
          <cell r="B831" t="str">
            <v>Ethan</v>
          </cell>
          <cell r="C831" t="str">
            <v>Marks</v>
          </cell>
          <cell r="D831" t="str">
            <v>11JNE</v>
          </cell>
          <cell r="E831" t="str">
            <v>M</v>
          </cell>
          <cell r="F831" t="str">
            <v>N</v>
          </cell>
          <cell r="G831" t="str">
            <v>WBRI</v>
          </cell>
          <cell r="H831" t="str">
            <v>No</v>
          </cell>
          <cell r="I831" t="str">
            <v>No</v>
          </cell>
          <cell r="J831" t="str">
            <v>No</v>
          </cell>
          <cell r="K831" t="str">
            <v>No</v>
          </cell>
          <cell r="L831" t="str">
            <v>11</v>
          </cell>
          <cell r="M831" t="str">
            <v>Picardy</v>
          </cell>
          <cell r="N831" t="str">
            <v>No</v>
          </cell>
        </row>
        <row r="832">
          <cell r="A832">
            <v>160256</v>
          </cell>
          <cell r="B832" t="str">
            <v>Lauren</v>
          </cell>
          <cell r="C832" t="str">
            <v>Marks</v>
          </cell>
          <cell r="D832" t="str">
            <v>7AWH</v>
          </cell>
          <cell r="E832" t="str">
            <v>F</v>
          </cell>
          <cell r="F832" t="str">
            <v>N</v>
          </cell>
          <cell r="G832" t="str">
            <v>WBRI</v>
          </cell>
          <cell r="H832" t="str">
            <v>No</v>
          </cell>
          <cell r="I832" t="str">
            <v>No</v>
          </cell>
          <cell r="J832" t="str">
            <v>No</v>
          </cell>
          <cell r="K832" t="str">
            <v>No</v>
          </cell>
          <cell r="L832" t="str">
            <v>7</v>
          </cell>
          <cell r="M832" t="str">
            <v>St. Julie</v>
          </cell>
          <cell r="N832" t="str">
            <v>No</v>
          </cell>
        </row>
        <row r="833">
          <cell r="A833">
            <v>150782</v>
          </cell>
          <cell r="B833" t="str">
            <v>Dani</v>
          </cell>
          <cell r="C833" t="str">
            <v>Marples</v>
          </cell>
          <cell r="D833" t="str">
            <v>12EW</v>
          </cell>
          <cell r="E833" t="str">
            <v>F</v>
          </cell>
          <cell r="F833" t="str">
            <v>N</v>
          </cell>
          <cell r="G833" t="str">
            <v>WBRI</v>
          </cell>
          <cell r="H833" t="str">
            <v>No</v>
          </cell>
          <cell r="I833" t="str">
            <v>No</v>
          </cell>
          <cell r="J833" t="str">
            <v>No</v>
          </cell>
          <cell r="K833" t="str">
            <v>No</v>
          </cell>
          <cell r="L833" t="str">
            <v>12</v>
          </cell>
          <cell r="M833" t="str">
            <v>Compiegne</v>
          </cell>
          <cell r="N833" t="str">
            <v>No</v>
          </cell>
        </row>
        <row r="834">
          <cell r="A834">
            <v>152900</v>
          </cell>
          <cell r="B834" t="str">
            <v>Shay</v>
          </cell>
          <cell r="C834" t="str">
            <v>Marples</v>
          </cell>
          <cell r="D834" t="str">
            <v>8AB</v>
          </cell>
          <cell r="E834" t="str">
            <v>M</v>
          </cell>
          <cell r="F834" t="str">
            <v>N</v>
          </cell>
          <cell r="G834" t="str">
            <v>WBRI</v>
          </cell>
          <cell r="H834" t="str">
            <v>No</v>
          </cell>
          <cell r="I834" t="str">
            <v>No</v>
          </cell>
          <cell r="J834" t="str">
            <v>No</v>
          </cell>
          <cell r="K834" t="str">
            <v>No</v>
          </cell>
          <cell r="L834" t="str">
            <v>8</v>
          </cell>
          <cell r="M834" t="str">
            <v>Compiegne</v>
          </cell>
          <cell r="N834" t="str">
            <v>No</v>
          </cell>
        </row>
        <row r="835">
          <cell r="A835">
            <v>160257</v>
          </cell>
          <cell r="B835" t="str">
            <v>Riley</v>
          </cell>
          <cell r="C835" t="str">
            <v>Marrison</v>
          </cell>
          <cell r="D835" t="str">
            <v>7WD</v>
          </cell>
          <cell r="E835" t="str">
            <v>M</v>
          </cell>
          <cell r="F835" t="str">
            <v>N</v>
          </cell>
          <cell r="G835" t="str">
            <v>WBRI</v>
          </cell>
          <cell r="H835" t="str">
            <v>No</v>
          </cell>
          <cell r="I835" t="str">
            <v>No</v>
          </cell>
          <cell r="J835" t="str">
            <v>No</v>
          </cell>
          <cell r="K835" t="str">
            <v>No</v>
          </cell>
          <cell r="L835" t="str">
            <v>7</v>
          </cell>
          <cell r="M835" t="str">
            <v>Picardy</v>
          </cell>
          <cell r="N835" t="str">
            <v>No</v>
          </cell>
        </row>
        <row r="836">
          <cell r="A836">
            <v>160110</v>
          </cell>
          <cell r="B836" t="str">
            <v>Amira</v>
          </cell>
          <cell r="C836" t="str">
            <v>Marsh</v>
          </cell>
          <cell r="D836" t="str">
            <v>12CSN</v>
          </cell>
          <cell r="E836" t="str">
            <v>F</v>
          </cell>
          <cell r="F836" t="str">
            <v>N</v>
          </cell>
          <cell r="G836" t="str">
            <v>WBRI</v>
          </cell>
          <cell r="H836" t="str">
            <v>No</v>
          </cell>
          <cell r="I836" t="str">
            <v>No</v>
          </cell>
          <cell r="J836" t="str">
            <v>No</v>
          </cell>
          <cell r="K836" t="str">
            <v>No</v>
          </cell>
          <cell r="L836" t="str">
            <v>12</v>
          </cell>
          <cell r="M836" t="str">
            <v>Compiegne</v>
          </cell>
          <cell r="N836" t="str">
            <v>No</v>
          </cell>
        </row>
        <row r="837">
          <cell r="A837">
            <v>152791</v>
          </cell>
          <cell r="B837" t="str">
            <v>Alison</v>
          </cell>
          <cell r="C837" t="str">
            <v>Marshall</v>
          </cell>
          <cell r="D837" t="str">
            <v>8AR</v>
          </cell>
          <cell r="E837" t="str">
            <v>F</v>
          </cell>
          <cell r="F837" t="str">
            <v>N</v>
          </cell>
          <cell r="G837" t="str">
            <v>WBRI</v>
          </cell>
          <cell r="H837" t="str">
            <v>Yes</v>
          </cell>
          <cell r="I837" t="str">
            <v>No</v>
          </cell>
          <cell r="J837" t="str">
            <v>Yes</v>
          </cell>
          <cell r="K837" t="str">
            <v>No</v>
          </cell>
          <cell r="L837" t="str">
            <v>8</v>
          </cell>
          <cell r="M837" t="str">
            <v>St. Julie</v>
          </cell>
          <cell r="N837" t="str">
            <v>No</v>
          </cell>
        </row>
        <row r="838">
          <cell r="A838">
            <v>152758</v>
          </cell>
          <cell r="B838" t="str">
            <v>Beatrice</v>
          </cell>
          <cell r="C838" t="str">
            <v>Marshall</v>
          </cell>
          <cell r="D838" t="str">
            <v>8TR</v>
          </cell>
          <cell r="E838" t="str">
            <v>F</v>
          </cell>
          <cell r="F838" t="str">
            <v>N</v>
          </cell>
          <cell r="G838" t="str">
            <v>WBRI</v>
          </cell>
          <cell r="H838" t="str">
            <v>No</v>
          </cell>
          <cell r="I838" t="str">
            <v>No</v>
          </cell>
          <cell r="J838" t="str">
            <v>No</v>
          </cell>
          <cell r="K838" t="str">
            <v>No</v>
          </cell>
          <cell r="L838" t="str">
            <v>8</v>
          </cell>
          <cell r="M838" t="str">
            <v>Compiegne</v>
          </cell>
          <cell r="N838" t="str">
            <v>No</v>
          </cell>
        </row>
        <row r="839">
          <cell r="A839">
            <v>151840</v>
          </cell>
          <cell r="B839" t="str">
            <v>Rebecca</v>
          </cell>
          <cell r="C839" t="str">
            <v>Marshall</v>
          </cell>
          <cell r="D839" t="str">
            <v>10PL</v>
          </cell>
          <cell r="E839" t="str">
            <v>F</v>
          </cell>
          <cell r="F839" t="str">
            <v>N</v>
          </cell>
          <cell r="G839" t="str">
            <v>WBRI</v>
          </cell>
          <cell r="H839" t="str">
            <v>Yes</v>
          </cell>
          <cell r="I839" t="str">
            <v>No</v>
          </cell>
          <cell r="J839" t="str">
            <v>Yes</v>
          </cell>
          <cell r="K839" t="str">
            <v>No</v>
          </cell>
          <cell r="L839" t="str">
            <v>10</v>
          </cell>
          <cell r="M839" t="str">
            <v>St. Julie</v>
          </cell>
          <cell r="N839" t="str">
            <v>Yes</v>
          </cell>
        </row>
        <row r="840">
          <cell r="A840">
            <v>150968</v>
          </cell>
          <cell r="B840" t="str">
            <v>Alice</v>
          </cell>
          <cell r="C840" t="str">
            <v>Martin</v>
          </cell>
          <cell r="D840" t="str">
            <v>12EW</v>
          </cell>
          <cell r="E840" t="str">
            <v>F</v>
          </cell>
          <cell r="F840" t="str">
            <v>N</v>
          </cell>
          <cell r="G840" t="str">
            <v>WBRI</v>
          </cell>
          <cell r="H840" t="str">
            <v>No</v>
          </cell>
          <cell r="I840" t="str">
            <v>No</v>
          </cell>
          <cell r="J840" t="str">
            <v>No</v>
          </cell>
          <cell r="K840" t="str">
            <v>No</v>
          </cell>
          <cell r="L840" t="str">
            <v>12</v>
          </cell>
          <cell r="M840" t="str">
            <v>Compiegne</v>
          </cell>
          <cell r="N840" t="str">
            <v>No</v>
          </cell>
        </row>
        <row r="841">
          <cell r="A841">
            <v>150954</v>
          </cell>
          <cell r="B841" t="str">
            <v>Corey</v>
          </cell>
          <cell r="C841" t="str">
            <v>Martin</v>
          </cell>
          <cell r="D841" t="str">
            <v>11KBA</v>
          </cell>
          <cell r="E841" t="str">
            <v>M</v>
          </cell>
          <cell r="F841" t="str">
            <v>N</v>
          </cell>
          <cell r="G841" t="str">
            <v>WBRI</v>
          </cell>
          <cell r="H841" t="str">
            <v>No</v>
          </cell>
          <cell r="I841" t="str">
            <v>No</v>
          </cell>
          <cell r="J841" t="str">
            <v>No</v>
          </cell>
          <cell r="K841" t="str">
            <v>No</v>
          </cell>
          <cell r="L841" t="str">
            <v>11</v>
          </cell>
          <cell r="M841" t="str">
            <v>St. Julie</v>
          </cell>
          <cell r="N841" t="str">
            <v>No</v>
          </cell>
        </row>
        <row r="842">
          <cell r="A842">
            <v>150797</v>
          </cell>
          <cell r="B842" t="str">
            <v>Eva</v>
          </cell>
          <cell r="C842" t="str">
            <v>Martin</v>
          </cell>
          <cell r="D842" t="str">
            <v>12JW</v>
          </cell>
          <cell r="E842" t="str">
            <v>F</v>
          </cell>
          <cell r="F842" t="str">
            <v>N</v>
          </cell>
          <cell r="G842" t="str">
            <v>WBRI</v>
          </cell>
          <cell r="H842" t="str">
            <v>No</v>
          </cell>
          <cell r="I842" t="str">
            <v>No</v>
          </cell>
          <cell r="J842" t="str">
            <v>No</v>
          </cell>
          <cell r="K842" t="str">
            <v>No</v>
          </cell>
          <cell r="L842" t="str">
            <v>12</v>
          </cell>
          <cell r="M842" t="str">
            <v>Picardy</v>
          </cell>
          <cell r="N842" t="str">
            <v>No</v>
          </cell>
        </row>
        <row r="843">
          <cell r="A843">
            <v>152889</v>
          </cell>
          <cell r="B843" t="str">
            <v>Isabel</v>
          </cell>
          <cell r="C843" t="str">
            <v>Martin</v>
          </cell>
          <cell r="D843" t="str">
            <v>8MH</v>
          </cell>
          <cell r="E843" t="str">
            <v>F</v>
          </cell>
          <cell r="F843" t="str">
            <v>N</v>
          </cell>
          <cell r="G843" t="str">
            <v>WBRI</v>
          </cell>
          <cell r="H843" t="str">
            <v>No</v>
          </cell>
          <cell r="I843" t="str">
            <v>No</v>
          </cell>
          <cell r="J843" t="str">
            <v>No</v>
          </cell>
          <cell r="K843" t="str">
            <v>No</v>
          </cell>
          <cell r="L843" t="str">
            <v>8</v>
          </cell>
          <cell r="M843" t="str">
            <v>Cuvilly</v>
          </cell>
          <cell r="N843" t="str">
            <v>No</v>
          </cell>
        </row>
        <row r="844">
          <cell r="A844">
            <v>152595</v>
          </cell>
          <cell r="B844" t="str">
            <v>Isabelle</v>
          </cell>
          <cell r="C844" t="str">
            <v>Martin</v>
          </cell>
          <cell r="D844" t="str">
            <v>9AWL</v>
          </cell>
          <cell r="E844" t="str">
            <v>F</v>
          </cell>
          <cell r="F844" t="str">
            <v>N</v>
          </cell>
          <cell r="G844" t="str">
            <v>WBRI</v>
          </cell>
          <cell r="H844" t="str">
            <v>No</v>
          </cell>
          <cell r="I844" t="str">
            <v>No</v>
          </cell>
          <cell r="J844" t="str">
            <v>No</v>
          </cell>
          <cell r="K844" t="str">
            <v>No</v>
          </cell>
          <cell r="L844" t="str">
            <v>9</v>
          </cell>
          <cell r="M844" t="str">
            <v>St. Julie</v>
          </cell>
          <cell r="N844" t="str">
            <v>No</v>
          </cell>
        </row>
        <row r="845">
          <cell r="A845">
            <v>150950</v>
          </cell>
          <cell r="B845" t="str">
            <v>Nathan</v>
          </cell>
          <cell r="C845" t="str">
            <v>Martin</v>
          </cell>
          <cell r="D845" t="str">
            <v>12JW</v>
          </cell>
          <cell r="E845" t="str">
            <v>M</v>
          </cell>
          <cell r="F845" t="str">
            <v>N</v>
          </cell>
          <cell r="G845" t="str">
            <v>WBRI</v>
          </cell>
          <cell r="H845" t="str">
            <v>No</v>
          </cell>
          <cell r="I845" t="str">
            <v>No</v>
          </cell>
          <cell r="J845" t="str">
            <v>No</v>
          </cell>
          <cell r="K845" t="str">
            <v>No</v>
          </cell>
          <cell r="L845" t="str">
            <v>12</v>
          </cell>
          <cell r="M845" t="str">
            <v>Picardy</v>
          </cell>
          <cell r="N845" t="str">
            <v>No</v>
          </cell>
        </row>
        <row r="846">
          <cell r="A846">
            <v>151584</v>
          </cell>
          <cell r="B846" t="str">
            <v>Tyler</v>
          </cell>
          <cell r="C846" t="str">
            <v>Martin</v>
          </cell>
          <cell r="D846" t="str">
            <v>11SDA</v>
          </cell>
          <cell r="E846" t="str">
            <v>M</v>
          </cell>
          <cell r="F846" t="str">
            <v>N</v>
          </cell>
          <cell r="G846" t="str">
            <v>WBRI</v>
          </cell>
          <cell r="H846" t="str">
            <v>No</v>
          </cell>
          <cell r="I846" t="str">
            <v>No</v>
          </cell>
          <cell r="J846" t="str">
            <v>No</v>
          </cell>
          <cell r="K846" t="str">
            <v>No</v>
          </cell>
          <cell r="L846" t="str">
            <v>11</v>
          </cell>
          <cell r="M846" t="str">
            <v>Cuvilly</v>
          </cell>
          <cell r="N846" t="str">
            <v>No</v>
          </cell>
        </row>
        <row r="847">
          <cell r="A847">
            <v>152724</v>
          </cell>
          <cell r="B847" t="str">
            <v>Daniel</v>
          </cell>
          <cell r="C847" t="str">
            <v>Martinez-Sarmiento</v>
          </cell>
          <cell r="D847" t="str">
            <v>9GN</v>
          </cell>
          <cell r="E847" t="str">
            <v>M</v>
          </cell>
          <cell r="F847" t="str">
            <v>K</v>
          </cell>
          <cell r="G847" t="str">
            <v>MWOE</v>
          </cell>
          <cell r="H847" t="str">
            <v>No</v>
          </cell>
          <cell r="I847" t="str">
            <v>No</v>
          </cell>
          <cell r="J847" t="str">
            <v>No</v>
          </cell>
          <cell r="K847" t="str">
            <v>No</v>
          </cell>
          <cell r="L847" t="str">
            <v>9</v>
          </cell>
          <cell r="M847" t="str">
            <v>Compiegne</v>
          </cell>
          <cell r="N847" t="str">
            <v>No</v>
          </cell>
        </row>
        <row r="848">
          <cell r="A848">
            <v>152612</v>
          </cell>
          <cell r="B848" t="str">
            <v>Jose</v>
          </cell>
          <cell r="C848" t="str">
            <v>Martins</v>
          </cell>
          <cell r="D848" t="str">
            <v>9KB</v>
          </cell>
          <cell r="E848" t="str">
            <v>M</v>
          </cell>
          <cell r="F848" t="str">
            <v>N</v>
          </cell>
          <cell r="G848" t="str">
            <v>MWOE</v>
          </cell>
          <cell r="H848" t="str">
            <v>No</v>
          </cell>
          <cell r="I848" t="str">
            <v>No</v>
          </cell>
          <cell r="J848" t="str">
            <v>No</v>
          </cell>
          <cell r="K848" t="str">
            <v>No</v>
          </cell>
          <cell r="L848" t="str">
            <v>9</v>
          </cell>
          <cell r="M848" t="str">
            <v>Cuvilly</v>
          </cell>
          <cell r="N848" t="str">
            <v>No</v>
          </cell>
        </row>
        <row r="849">
          <cell r="A849">
            <v>152706</v>
          </cell>
          <cell r="B849" t="str">
            <v>Raul</v>
          </cell>
          <cell r="C849" t="str">
            <v>Martins</v>
          </cell>
          <cell r="D849" t="str">
            <v>9RNI</v>
          </cell>
          <cell r="E849" t="str">
            <v>M</v>
          </cell>
          <cell r="F849" t="str">
            <v>N</v>
          </cell>
          <cell r="G849" t="str">
            <v>AIND</v>
          </cell>
          <cell r="H849" t="str">
            <v>No</v>
          </cell>
          <cell r="I849" t="str">
            <v>No</v>
          </cell>
          <cell r="J849" t="str">
            <v>No</v>
          </cell>
          <cell r="K849" t="str">
            <v>No</v>
          </cell>
          <cell r="L849" t="str">
            <v>9</v>
          </cell>
          <cell r="M849" t="str">
            <v>Picardy</v>
          </cell>
          <cell r="N849" t="str">
            <v>No</v>
          </cell>
        </row>
        <row r="850">
          <cell r="A850">
            <v>152630</v>
          </cell>
          <cell r="B850" t="str">
            <v>Dara</v>
          </cell>
          <cell r="C850" t="str">
            <v>Mason</v>
          </cell>
          <cell r="D850" t="str">
            <v>9GN</v>
          </cell>
          <cell r="E850" t="str">
            <v>M</v>
          </cell>
          <cell r="F850" t="str">
            <v>N</v>
          </cell>
          <cell r="G850" t="str">
            <v>WBRI</v>
          </cell>
          <cell r="H850" t="str">
            <v>No</v>
          </cell>
          <cell r="I850" t="str">
            <v>No</v>
          </cell>
          <cell r="J850" t="str">
            <v>No</v>
          </cell>
          <cell r="K850" t="str">
            <v>No</v>
          </cell>
          <cell r="L850" t="str">
            <v>9</v>
          </cell>
          <cell r="M850" t="str">
            <v>Compiegne</v>
          </cell>
          <cell r="N850" t="str">
            <v>No</v>
          </cell>
        </row>
        <row r="851">
          <cell r="A851">
            <v>160258</v>
          </cell>
          <cell r="B851" t="str">
            <v>Joe</v>
          </cell>
          <cell r="C851" t="str">
            <v>Mason</v>
          </cell>
          <cell r="D851" t="str">
            <v xml:space="preserve">7BPE </v>
          </cell>
          <cell r="E851" t="str">
            <v>M</v>
          </cell>
          <cell r="F851" t="str">
            <v>E</v>
          </cell>
          <cell r="G851" t="str">
            <v>WBRI</v>
          </cell>
          <cell r="H851" t="str">
            <v>No</v>
          </cell>
          <cell r="I851" t="str">
            <v>No</v>
          </cell>
          <cell r="J851" t="str">
            <v>No</v>
          </cell>
          <cell r="K851" t="str">
            <v>No</v>
          </cell>
          <cell r="L851" t="str">
            <v>7</v>
          </cell>
          <cell r="M851" t="str">
            <v>St. Julie</v>
          </cell>
          <cell r="N851" t="str">
            <v>No</v>
          </cell>
        </row>
        <row r="852">
          <cell r="A852">
            <v>151943</v>
          </cell>
          <cell r="B852" t="str">
            <v>Isikena</v>
          </cell>
          <cell r="C852" t="str">
            <v>Mate</v>
          </cell>
          <cell r="D852" t="str">
            <v>10JOS</v>
          </cell>
          <cell r="E852" t="str">
            <v>M</v>
          </cell>
          <cell r="F852" t="str">
            <v>N</v>
          </cell>
          <cell r="G852" t="str">
            <v>BAOF</v>
          </cell>
          <cell r="H852" t="str">
            <v>No</v>
          </cell>
          <cell r="I852" t="str">
            <v>No</v>
          </cell>
          <cell r="J852" t="str">
            <v>No</v>
          </cell>
          <cell r="K852" t="str">
            <v>No</v>
          </cell>
          <cell r="L852" t="str">
            <v>10</v>
          </cell>
          <cell r="M852" t="str">
            <v>Picardy</v>
          </cell>
          <cell r="N852" t="str">
            <v>Yes</v>
          </cell>
        </row>
        <row r="853">
          <cell r="A853">
            <v>150771</v>
          </cell>
          <cell r="B853" t="str">
            <v>Isabelle</v>
          </cell>
          <cell r="C853" t="str">
            <v>Mathews</v>
          </cell>
          <cell r="D853" t="str">
            <v>12JW</v>
          </cell>
          <cell r="E853" t="str">
            <v>F</v>
          </cell>
          <cell r="F853" t="str">
            <v>N</v>
          </cell>
          <cell r="G853" t="str">
            <v>WBRI</v>
          </cell>
          <cell r="H853" t="str">
            <v>No</v>
          </cell>
          <cell r="I853" t="str">
            <v>No</v>
          </cell>
          <cell r="J853" t="str">
            <v>No</v>
          </cell>
          <cell r="K853" t="str">
            <v>No</v>
          </cell>
          <cell r="L853" t="str">
            <v>12</v>
          </cell>
          <cell r="M853" t="str">
            <v>Compiegne</v>
          </cell>
          <cell r="N853" t="str">
            <v>No</v>
          </cell>
        </row>
        <row r="854">
          <cell r="A854">
            <v>152895</v>
          </cell>
          <cell r="B854" t="str">
            <v>Mateo</v>
          </cell>
          <cell r="C854" t="str">
            <v>Matischen</v>
          </cell>
          <cell r="D854" t="str">
            <v>8AB</v>
          </cell>
          <cell r="E854" t="str">
            <v>M</v>
          </cell>
          <cell r="F854" t="str">
            <v>N</v>
          </cell>
          <cell r="G854" t="str">
            <v>WBRI</v>
          </cell>
          <cell r="H854" t="str">
            <v>No</v>
          </cell>
          <cell r="I854" t="str">
            <v>No</v>
          </cell>
          <cell r="J854" t="str">
            <v>No</v>
          </cell>
          <cell r="K854" t="str">
            <v>No</v>
          </cell>
          <cell r="L854" t="str">
            <v>8</v>
          </cell>
          <cell r="M854" t="str">
            <v>Compiegne</v>
          </cell>
          <cell r="N854" t="str">
            <v>No</v>
          </cell>
        </row>
        <row r="855">
          <cell r="A855">
            <v>160009</v>
          </cell>
          <cell r="B855" t="str">
            <v>Skyler</v>
          </cell>
          <cell r="C855" t="str">
            <v>Matthews</v>
          </cell>
          <cell r="D855" t="str">
            <v>8AB</v>
          </cell>
          <cell r="E855" t="str">
            <v>F</v>
          </cell>
          <cell r="F855" t="str">
            <v>N</v>
          </cell>
          <cell r="G855" t="str">
            <v>WIRI</v>
          </cell>
          <cell r="H855" t="str">
            <v>No</v>
          </cell>
          <cell r="I855" t="str">
            <v>No</v>
          </cell>
          <cell r="J855" t="str">
            <v>No</v>
          </cell>
          <cell r="K855" t="str">
            <v>No</v>
          </cell>
          <cell r="L855" t="str">
            <v>8</v>
          </cell>
          <cell r="M855" t="str">
            <v>Compiegne</v>
          </cell>
          <cell r="N855" t="str">
            <v>No</v>
          </cell>
        </row>
        <row r="856">
          <cell r="A856">
            <v>151595</v>
          </cell>
          <cell r="B856" t="str">
            <v>James</v>
          </cell>
          <cell r="C856" t="str">
            <v>Mauricio</v>
          </cell>
          <cell r="D856" t="str">
            <v>11SDA</v>
          </cell>
          <cell r="E856" t="str">
            <v>M</v>
          </cell>
          <cell r="F856" t="str">
            <v>N</v>
          </cell>
          <cell r="G856" t="str">
            <v>AOTH</v>
          </cell>
          <cell r="H856" t="str">
            <v>No</v>
          </cell>
          <cell r="I856" t="str">
            <v>No</v>
          </cell>
          <cell r="J856" t="str">
            <v>No</v>
          </cell>
          <cell r="K856" t="str">
            <v>No</v>
          </cell>
          <cell r="L856" t="str">
            <v>11</v>
          </cell>
          <cell r="M856" t="str">
            <v>Cuvilly</v>
          </cell>
          <cell r="N856" t="str">
            <v>No</v>
          </cell>
        </row>
        <row r="857">
          <cell r="A857">
            <v>160259</v>
          </cell>
          <cell r="B857" t="str">
            <v>Annika</v>
          </cell>
          <cell r="C857" t="str">
            <v>Mauricio</v>
          </cell>
          <cell r="D857" t="str">
            <v>7LM</v>
          </cell>
          <cell r="E857" t="str">
            <v>F</v>
          </cell>
          <cell r="F857" t="str">
            <v>N</v>
          </cell>
          <cell r="G857" t="str">
            <v>AOTH</v>
          </cell>
          <cell r="H857" t="str">
            <v>No</v>
          </cell>
          <cell r="I857" t="str">
            <v>Yes</v>
          </cell>
          <cell r="J857" t="str">
            <v>No</v>
          </cell>
          <cell r="K857" t="str">
            <v>No</v>
          </cell>
          <cell r="L857" t="str">
            <v>7</v>
          </cell>
          <cell r="M857" t="str">
            <v>Cuvilly</v>
          </cell>
          <cell r="N857" t="str">
            <v>No</v>
          </cell>
        </row>
        <row r="858">
          <cell r="A858">
            <v>150544</v>
          </cell>
          <cell r="B858" t="str">
            <v>Robert</v>
          </cell>
          <cell r="C858" t="str">
            <v>Mazhindu</v>
          </cell>
          <cell r="D858" t="str">
            <v>13PLE</v>
          </cell>
          <cell r="E858" t="str">
            <v>M</v>
          </cell>
          <cell r="F858" t="str">
            <v>N</v>
          </cell>
          <cell r="G858" t="str">
            <v>BAOF</v>
          </cell>
          <cell r="H858" t="str">
            <v>No</v>
          </cell>
          <cell r="I858" t="str">
            <v>No</v>
          </cell>
          <cell r="J858" t="str">
            <v>No</v>
          </cell>
          <cell r="K858" t="str">
            <v>No</v>
          </cell>
          <cell r="L858" t="str">
            <v>13</v>
          </cell>
          <cell r="M858" t="str">
            <v>Picardy</v>
          </cell>
          <cell r="N858" t="str">
            <v>No</v>
          </cell>
        </row>
        <row r="859">
          <cell r="A859">
            <v>152854</v>
          </cell>
          <cell r="B859" t="str">
            <v>Nathaniel</v>
          </cell>
          <cell r="C859" t="str">
            <v>Mazhindu</v>
          </cell>
          <cell r="D859" t="str">
            <v>8JJ</v>
          </cell>
          <cell r="E859" t="str">
            <v>M</v>
          </cell>
          <cell r="F859" t="str">
            <v>N</v>
          </cell>
          <cell r="G859" t="str">
            <v>BAOF</v>
          </cell>
          <cell r="H859" t="str">
            <v>No</v>
          </cell>
          <cell r="I859" t="str">
            <v>No</v>
          </cell>
          <cell r="J859" t="str">
            <v>No</v>
          </cell>
          <cell r="K859" t="str">
            <v>No</v>
          </cell>
          <cell r="L859" t="str">
            <v>8</v>
          </cell>
          <cell r="M859" t="str">
            <v>Picardy</v>
          </cell>
          <cell r="N859" t="str">
            <v>No</v>
          </cell>
        </row>
        <row r="860">
          <cell r="A860">
            <v>152915</v>
          </cell>
          <cell r="B860" t="str">
            <v>Joseph</v>
          </cell>
          <cell r="C860" t="str">
            <v>Mbah</v>
          </cell>
          <cell r="D860" t="str">
            <v>8MH</v>
          </cell>
          <cell r="E860" t="str">
            <v>M</v>
          </cell>
          <cell r="F860" t="str">
            <v>K</v>
          </cell>
          <cell r="G860" t="str">
            <v>BAOF</v>
          </cell>
          <cell r="H860" t="str">
            <v>Yes</v>
          </cell>
          <cell r="I860" t="str">
            <v>No</v>
          </cell>
          <cell r="J860" t="str">
            <v>Yes</v>
          </cell>
          <cell r="K860" t="str">
            <v>No</v>
          </cell>
          <cell r="L860" t="str">
            <v>8</v>
          </cell>
          <cell r="M860" t="str">
            <v>Cuvilly</v>
          </cell>
          <cell r="N860" t="str">
            <v>Yes</v>
          </cell>
        </row>
        <row r="861">
          <cell r="A861">
            <v>152818</v>
          </cell>
          <cell r="B861" t="str">
            <v>Christiana</v>
          </cell>
          <cell r="C861" t="str">
            <v>Mbukanma</v>
          </cell>
          <cell r="D861" t="str">
            <v>8PH</v>
          </cell>
          <cell r="E861" t="str">
            <v>F</v>
          </cell>
          <cell r="F861" t="str">
            <v>N</v>
          </cell>
          <cell r="G861" t="str">
            <v>MWBA</v>
          </cell>
          <cell r="H861" t="str">
            <v>No</v>
          </cell>
          <cell r="I861" t="str">
            <v>No</v>
          </cell>
          <cell r="J861" t="str">
            <v>No</v>
          </cell>
          <cell r="K861" t="str">
            <v>No</v>
          </cell>
          <cell r="L861" t="str">
            <v>8</v>
          </cell>
          <cell r="M861" t="str">
            <v>Cuvilly</v>
          </cell>
          <cell r="N861" t="str">
            <v>No</v>
          </cell>
        </row>
        <row r="862">
          <cell r="A862">
            <v>150563</v>
          </cell>
          <cell r="B862" t="str">
            <v>Joseph</v>
          </cell>
          <cell r="C862" t="str">
            <v>MCBRIDE</v>
          </cell>
          <cell r="D862" t="str">
            <v>13SDR</v>
          </cell>
          <cell r="E862" t="str">
            <v>M</v>
          </cell>
          <cell r="F862" t="str">
            <v>N</v>
          </cell>
          <cell r="G862" t="str">
            <v>WBRI</v>
          </cell>
          <cell r="H862" t="str">
            <v>No</v>
          </cell>
          <cell r="I862" t="str">
            <v>No</v>
          </cell>
          <cell r="J862" t="str">
            <v>No</v>
          </cell>
          <cell r="K862" t="str">
            <v>No</v>
          </cell>
          <cell r="L862" t="str">
            <v>13</v>
          </cell>
          <cell r="M862" t="str">
            <v>Compiegne</v>
          </cell>
          <cell r="N862" t="str">
            <v>Yes</v>
          </cell>
        </row>
        <row r="863">
          <cell r="A863">
            <v>150815</v>
          </cell>
          <cell r="B863" t="str">
            <v>Florence</v>
          </cell>
          <cell r="C863" t="str">
            <v>McCaffrey</v>
          </cell>
          <cell r="D863" t="str">
            <v>12JW</v>
          </cell>
          <cell r="E863" t="str">
            <v>F</v>
          </cell>
          <cell r="F863" t="str">
            <v>N</v>
          </cell>
          <cell r="G863" t="str">
            <v>WBRI</v>
          </cell>
          <cell r="H863" t="str">
            <v>No</v>
          </cell>
          <cell r="I863" t="str">
            <v>No</v>
          </cell>
          <cell r="J863" t="str">
            <v>No</v>
          </cell>
          <cell r="K863" t="str">
            <v>No</v>
          </cell>
          <cell r="L863" t="str">
            <v>12</v>
          </cell>
          <cell r="M863" t="str">
            <v>Picardy</v>
          </cell>
          <cell r="N863" t="str">
            <v>No</v>
          </cell>
        </row>
        <row r="864">
          <cell r="A864">
            <v>152566</v>
          </cell>
          <cell r="B864" t="str">
            <v>Alexander</v>
          </cell>
          <cell r="C864" t="str">
            <v>McCann</v>
          </cell>
          <cell r="D864" t="str">
            <v>9KB</v>
          </cell>
          <cell r="E864" t="str">
            <v>M</v>
          </cell>
          <cell r="F864" t="str">
            <v>N</v>
          </cell>
          <cell r="G864" t="str">
            <v>WBRI</v>
          </cell>
          <cell r="H864" t="str">
            <v>No</v>
          </cell>
          <cell r="I864" t="str">
            <v>No</v>
          </cell>
          <cell r="J864" t="str">
            <v>No</v>
          </cell>
          <cell r="K864" t="str">
            <v>No</v>
          </cell>
          <cell r="L864" t="str">
            <v>9</v>
          </cell>
          <cell r="M864" t="str">
            <v>Cuvilly</v>
          </cell>
          <cell r="N864" t="str">
            <v>No</v>
          </cell>
        </row>
        <row r="865">
          <cell r="A865">
            <v>151685</v>
          </cell>
          <cell r="B865" t="str">
            <v>James</v>
          </cell>
          <cell r="C865" t="str">
            <v>McCann</v>
          </cell>
          <cell r="D865" t="str">
            <v>11SPI</v>
          </cell>
          <cell r="E865" t="str">
            <v>M</v>
          </cell>
          <cell r="F865" t="str">
            <v>N</v>
          </cell>
          <cell r="G865" t="str">
            <v>WBRI</v>
          </cell>
          <cell r="H865" t="str">
            <v>No</v>
          </cell>
          <cell r="I865" t="str">
            <v>No</v>
          </cell>
          <cell r="J865" t="str">
            <v>No</v>
          </cell>
          <cell r="K865" t="str">
            <v>No</v>
          </cell>
          <cell r="L865" t="str">
            <v>11</v>
          </cell>
          <cell r="M865" t="str">
            <v>St. Julie</v>
          </cell>
          <cell r="N865" t="str">
            <v>Yes</v>
          </cell>
        </row>
        <row r="866">
          <cell r="A866">
            <v>150902</v>
          </cell>
          <cell r="B866" t="str">
            <v>Charlotte</v>
          </cell>
          <cell r="C866" t="str">
            <v>McCole</v>
          </cell>
          <cell r="D866" t="str">
            <v>12JW</v>
          </cell>
          <cell r="E866" t="str">
            <v>F</v>
          </cell>
          <cell r="F866" t="str">
            <v>N</v>
          </cell>
          <cell r="G866" t="str">
            <v>WBRI</v>
          </cell>
          <cell r="H866" t="str">
            <v>No</v>
          </cell>
          <cell r="I866" t="str">
            <v>No</v>
          </cell>
          <cell r="J866" t="str">
            <v>No</v>
          </cell>
          <cell r="K866" t="str">
            <v>No</v>
          </cell>
          <cell r="L866" t="str">
            <v>12</v>
          </cell>
          <cell r="M866" t="str">
            <v>Picardy</v>
          </cell>
          <cell r="N866" t="str">
            <v>Yes</v>
          </cell>
        </row>
        <row r="867">
          <cell r="A867">
            <v>152674</v>
          </cell>
          <cell r="B867" t="str">
            <v>Robbie</v>
          </cell>
          <cell r="C867" t="str">
            <v>McCormick</v>
          </cell>
          <cell r="D867" t="str">
            <v>9AWL</v>
          </cell>
          <cell r="E867" t="str">
            <v>M</v>
          </cell>
          <cell r="F867" t="str">
            <v>K</v>
          </cell>
          <cell r="G867" t="str">
            <v>WBRI</v>
          </cell>
          <cell r="H867" t="str">
            <v>No</v>
          </cell>
          <cell r="I867" t="str">
            <v>No</v>
          </cell>
          <cell r="J867" t="str">
            <v>No</v>
          </cell>
          <cell r="K867" t="str">
            <v>No</v>
          </cell>
          <cell r="L867" t="str">
            <v>9</v>
          </cell>
          <cell r="M867" t="str">
            <v>St. Julie</v>
          </cell>
          <cell r="N867" t="str">
            <v>No</v>
          </cell>
        </row>
        <row r="868">
          <cell r="A868">
            <v>152873</v>
          </cell>
          <cell r="B868" t="str">
            <v>Daisy</v>
          </cell>
          <cell r="C868" t="str">
            <v>McDonagh-Hutton</v>
          </cell>
          <cell r="D868" t="str">
            <v>8AB</v>
          </cell>
          <cell r="E868" t="str">
            <v>F</v>
          </cell>
          <cell r="F868" t="str">
            <v>N</v>
          </cell>
          <cell r="G868" t="str">
            <v>WBRI</v>
          </cell>
          <cell r="H868" t="str">
            <v>No</v>
          </cell>
          <cell r="I868" t="str">
            <v>No</v>
          </cell>
          <cell r="J868" t="str">
            <v>No</v>
          </cell>
          <cell r="K868" t="str">
            <v>No</v>
          </cell>
          <cell r="L868" t="str">
            <v>8</v>
          </cell>
          <cell r="M868" t="str">
            <v>Compiegne</v>
          </cell>
          <cell r="N868" t="str">
            <v>No</v>
          </cell>
        </row>
        <row r="869">
          <cell r="A869">
            <v>152940</v>
          </cell>
          <cell r="B869" t="str">
            <v>Matilda</v>
          </cell>
          <cell r="C869" t="str">
            <v>McDonagh-Hutton</v>
          </cell>
          <cell r="D869" t="str">
            <v>8AR</v>
          </cell>
          <cell r="E869" t="str">
            <v>F</v>
          </cell>
          <cell r="F869" t="str">
            <v>N</v>
          </cell>
          <cell r="G869" t="str">
            <v>WBRI</v>
          </cell>
          <cell r="H869" t="str">
            <v>No</v>
          </cell>
          <cell r="I869" t="str">
            <v>No</v>
          </cell>
          <cell r="J869" t="str">
            <v>No</v>
          </cell>
          <cell r="K869" t="str">
            <v>No</v>
          </cell>
          <cell r="L869" t="str">
            <v>8</v>
          </cell>
          <cell r="M869" t="str">
            <v>St. Julie</v>
          </cell>
          <cell r="N869" t="str">
            <v>No</v>
          </cell>
        </row>
        <row r="870">
          <cell r="A870">
            <v>152744</v>
          </cell>
          <cell r="B870" t="str">
            <v>Amaya</v>
          </cell>
          <cell r="C870" t="str">
            <v>McDonald-Jaffier</v>
          </cell>
          <cell r="D870" t="str">
            <v>8MH</v>
          </cell>
          <cell r="E870" t="str">
            <v>F</v>
          </cell>
          <cell r="F870" t="str">
            <v>N</v>
          </cell>
          <cell r="G870" t="str">
            <v>MWBC</v>
          </cell>
          <cell r="H870" t="str">
            <v>No</v>
          </cell>
          <cell r="I870" t="str">
            <v>No</v>
          </cell>
          <cell r="J870" t="str">
            <v>No</v>
          </cell>
          <cell r="K870" t="str">
            <v>No</v>
          </cell>
          <cell r="L870" t="str">
            <v>8</v>
          </cell>
          <cell r="M870" t="str">
            <v>Cuvilly</v>
          </cell>
          <cell r="N870" t="str">
            <v>No</v>
          </cell>
        </row>
        <row r="871">
          <cell r="A871">
            <v>150854</v>
          </cell>
          <cell r="B871" t="str">
            <v>Tim</v>
          </cell>
          <cell r="C871" t="str">
            <v>McDonough</v>
          </cell>
          <cell r="D871" t="str">
            <v>12JW</v>
          </cell>
          <cell r="E871" t="str">
            <v>M</v>
          </cell>
          <cell r="F871" t="str">
            <v>N</v>
          </cell>
          <cell r="G871" t="str">
            <v>WBRI</v>
          </cell>
          <cell r="H871" t="str">
            <v>No</v>
          </cell>
          <cell r="I871" t="str">
            <v>No</v>
          </cell>
          <cell r="J871" t="str">
            <v>No</v>
          </cell>
          <cell r="K871" t="str">
            <v>No</v>
          </cell>
          <cell r="L871" t="str">
            <v>12</v>
          </cell>
          <cell r="M871" t="str">
            <v>Compiegne</v>
          </cell>
          <cell r="N871" t="str">
            <v>No</v>
          </cell>
        </row>
        <row r="872">
          <cell r="A872">
            <v>151799</v>
          </cell>
          <cell r="B872" t="str">
            <v>Daniel</v>
          </cell>
          <cell r="C872" t="str">
            <v>McFadden</v>
          </cell>
          <cell r="D872" t="str">
            <v>10JOS</v>
          </cell>
          <cell r="E872" t="str">
            <v>M</v>
          </cell>
          <cell r="F872" t="str">
            <v>N</v>
          </cell>
          <cell r="G872" t="str">
            <v>WBRI</v>
          </cell>
          <cell r="H872" t="str">
            <v>No</v>
          </cell>
          <cell r="I872" t="str">
            <v>No</v>
          </cell>
          <cell r="J872" t="str">
            <v>No</v>
          </cell>
          <cell r="K872" t="str">
            <v>No</v>
          </cell>
          <cell r="L872" t="str">
            <v>10</v>
          </cell>
          <cell r="M872" t="str">
            <v>Picardy</v>
          </cell>
          <cell r="N872" t="str">
            <v>No</v>
          </cell>
        </row>
        <row r="873">
          <cell r="A873">
            <v>150423</v>
          </cell>
          <cell r="B873" t="str">
            <v>Niamh</v>
          </cell>
          <cell r="C873" t="str">
            <v>MCFADDEN</v>
          </cell>
          <cell r="D873" t="str">
            <v>13BG</v>
          </cell>
          <cell r="E873" t="str">
            <v>F</v>
          </cell>
          <cell r="F873" t="str">
            <v>N</v>
          </cell>
          <cell r="G873" t="str">
            <v>WBRI</v>
          </cell>
          <cell r="H873" t="str">
            <v>No</v>
          </cell>
          <cell r="I873" t="str">
            <v>No</v>
          </cell>
          <cell r="J873" t="str">
            <v>No</v>
          </cell>
          <cell r="K873" t="str">
            <v>No</v>
          </cell>
          <cell r="L873" t="str">
            <v>13</v>
          </cell>
          <cell r="M873" t="str">
            <v>Picardy</v>
          </cell>
          <cell r="N873" t="str">
            <v>No</v>
          </cell>
        </row>
        <row r="874">
          <cell r="A874">
            <v>152666</v>
          </cell>
          <cell r="B874" t="str">
            <v>Patrick</v>
          </cell>
          <cell r="C874" t="str">
            <v>McGovern</v>
          </cell>
          <cell r="D874" t="str">
            <v>9GN</v>
          </cell>
          <cell r="E874" t="str">
            <v>M</v>
          </cell>
          <cell r="F874" t="str">
            <v>N</v>
          </cell>
          <cell r="G874" t="str">
            <v>WBRI</v>
          </cell>
          <cell r="H874" t="str">
            <v>No</v>
          </cell>
          <cell r="I874" t="str">
            <v>No</v>
          </cell>
          <cell r="J874" t="str">
            <v>No</v>
          </cell>
          <cell r="K874" t="str">
            <v>No</v>
          </cell>
          <cell r="L874" t="str">
            <v>9</v>
          </cell>
          <cell r="M874" t="str">
            <v>Compiegne</v>
          </cell>
          <cell r="N874" t="str">
            <v>No</v>
          </cell>
        </row>
        <row r="875">
          <cell r="A875">
            <v>160040</v>
          </cell>
          <cell r="B875" t="str">
            <v>Isobelle</v>
          </cell>
          <cell r="C875" t="str">
            <v>McGrail</v>
          </cell>
          <cell r="D875" t="str">
            <v>12JW</v>
          </cell>
          <cell r="E875" t="str">
            <v>F</v>
          </cell>
          <cell r="F875" t="str">
            <v>N</v>
          </cell>
          <cell r="G875" t="str">
            <v>WBRI</v>
          </cell>
          <cell r="H875" t="str">
            <v>No</v>
          </cell>
          <cell r="I875" t="str">
            <v>No</v>
          </cell>
          <cell r="J875" t="str">
            <v>No</v>
          </cell>
          <cell r="K875" t="str">
            <v>No</v>
          </cell>
          <cell r="L875" t="str">
            <v>12</v>
          </cell>
          <cell r="M875" t="str">
            <v>Picardy</v>
          </cell>
          <cell r="N875" t="str">
            <v>No</v>
          </cell>
        </row>
        <row r="876">
          <cell r="A876">
            <v>150939</v>
          </cell>
          <cell r="B876" t="str">
            <v>Mirren</v>
          </cell>
          <cell r="C876" t="str">
            <v>McGregor</v>
          </cell>
          <cell r="D876" t="str">
            <v>12JW</v>
          </cell>
          <cell r="E876" t="str">
            <v>F</v>
          </cell>
          <cell r="F876" t="str">
            <v>N</v>
          </cell>
          <cell r="G876" t="str">
            <v>WBRI</v>
          </cell>
          <cell r="H876" t="str">
            <v>No</v>
          </cell>
          <cell r="I876" t="str">
            <v>No</v>
          </cell>
          <cell r="J876" t="str">
            <v>No</v>
          </cell>
          <cell r="K876" t="str">
            <v>No</v>
          </cell>
          <cell r="L876" t="str">
            <v>12</v>
          </cell>
          <cell r="M876" t="str">
            <v>Compiegne</v>
          </cell>
          <cell r="N876" t="str">
            <v>No</v>
          </cell>
        </row>
        <row r="877">
          <cell r="A877">
            <v>150463</v>
          </cell>
          <cell r="B877" t="str">
            <v>Aine</v>
          </cell>
          <cell r="C877" t="str">
            <v>MCKINLAY</v>
          </cell>
          <cell r="D877" t="str">
            <v>13TS</v>
          </cell>
          <cell r="E877" t="str">
            <v>F</v>
          </cell>
          <cell r="F877" t="str">
            <v>N</v>
          </cell>
          <cell r="G877" t="str">
            <v>WIRI</v>
          </cell>
          <cell r="H877" t="str">
            <v>No</v>
          </cell>
          <cell r="I877" t="str">
            <v>No</v>
          </cell>
          <cell r="J877" t="str">
            <v>No</v>
          </cell>
          <cell r="K877" t="str">
            <v>No</v>
          </cell>
          <cell r="L877" t="str">
            <v>13</v>
          </cell>
          <cell r="M877" t="str">
            <v>St. Julie</v>
          </cell>
          <cell r="N877" t="str">
            <v>No</v>
          </cell>
        </row>
        <row r="878">
          <cell r="A878">
            <v>150511</v>
          </cell>
          <cell r="B878" t="str">
            <v>Connor</v>
          </cell>
          <cell r="C878" t="str">
            <v>MCKINLAY</v>
          </cell>
          <cell r="D878" t="str">
            <v>13BG</v>
          </cell>
          <cell r="E878" t="str">
            <v>M</v>
          </cell>
          <cell r="F878" t="str">
            <v>N</v>
          </cell>
          <cell r="G878" t="str">
            <v>WIRI</v>
          </cell>
          <cell r="H878" t="str">
            <v>No</v>
          </cell>
          <cell r="I878" t="str">
            <v>No</v>
          </cell>
          <cell r="J878" t="str">
            <v>No</v>
          </cell>
          <cell r="K878" t="str">
            <v>No</v>
          </cell>
          <cell r="L878" t="str">
            <v>13</v>
          </cell>
          <cell r="M878" t="str">
            <v>Picardy</v>
          </cell>
          <cell r="N878" t="str">
            <v>No</v>
          </cell>
        </row>
        <row r="879">
          <cell r="A879">
            <v>151641</v>
          </cell>
          <cell r="B879" t="str">
            <v>Esther</v>
          </cell>
          <cell r="C879" t="str">
            <v>McKinney</v>
          </cell>
          <cell r="D879" t="str">
            <v>11ZI</v>
          </cell>
          <cell r="E879" t="str">
            <v>F</v>
          </cell>
          <cell r="F879" t="str">
            <v>N</v>
          </cell>
          <cell r="G879" t="str">
            <v>WBRI</v>
          </cell>
          <cell r="H879" t="str">
            <v>No</v>
          </cell>
          <cell r="I879" t="str">
            <v>No</v>
          </cell>
          <cell r="J879" t="str">
            <v>No</v>
          </cell>
          <cell r="K879" t="str">
            <v>No</v>
          </cell>
          <cell r="L879" t="str">
            <v>11</v>
          </cell>
          <cell r="M879" t="str">
            <v>St. Julie</v>
          </cell>
          <cell r="N879" t="str">
            <v>No</v>
          </cell>
        </row>
        <row r="880">
          <cell r="A880">
            <v>152941</v>
          </cell>
          <cell r="B880" t="str">
            <v>Ingrid</v>
          </cell>
          <cell r="C880" t="str">
            <v>McKinney</v>
          </cell>
          <cell r="D880" t="str">
            <v>8AB</v>
          </cell>
          <cell r="E880" t="str">
            <v>F</v>
          </cell>
          <cell r="F880" t="str">
            <v>N</v>
          </cell>
          <cell r="G880" t="str">
            <v>WBRI</v>
          </cell>
          <cell r="H880" t="str">
            <v>No</v>
          </cell>
          <cell r="I880" t="str">
            <v>No</v>
          </cell>
          <cell r="J880" t="str">
            <v>No</v>
          </cell>
          <cell r="K880" t="str">
            <v>No</v>
          </cell>
          <cell r="L880" t="str">
            <v>8</v>
          </cell>
          <cell r="M880" t="str">
            <v>Compiegne</v>
          </cell>
          <cell r="N880" t="str">
            <v>No</v>
          </cell>
        </row>
        <row r="881">
          <cell r="A881">
            <v>151570</v>
          </cell>
          <cell r="B881" t="str">
            <v>Tess</v>
          </cell>
          <cell r="C881" t="str">
            <v>McKinney</v>
          </cell>
          <cell r="D881" t="str">
            <v>11EGQ</v>
          </cell>
          <cell r="E881" t="str">
            <v>F</v>
          </cell>
          <cell r="F881" t="str">
            <v>N</v>
          </cell>
          <cell r="G881" t="str">
            <v>WBRI</v>
          </cell>
          <cell r="H881" t="str">
            <v>No</v>
          </cell>
          <cell r="I881" t="str">
            <v>No</v>
          </cell>
          <cell r="J881" t="str">
            <v>No</v>
          </cell>
          <cell r="K881" t="str">
            <v>No</v>
          </cell>
          <cell r="L881" t="str">
            <v>11</v>
          </cell>
          <cell r="M881" t="str">
            <v>Picardy</v>
          </cell>
          <cell r="N881" t="str">
            <v>No</v>
          </cell>
        </row>
        <row r="882">
          <cell r="A882">
            <v>151916</v>
          </cell>
          <cell r="B882" t="str">
            <v>Vincent</v>
          </cell>
          <cell r="C882" t="str">
            <v>McKinney</v>
          </cell>
          <cell r="D882" t="str">
            <v>10RQ</v>
          </cell>
          <cell r="E882" t="str">
            <v>M</v>
          </cell>
          <cell r="F882" t="str">
            <v>N</v>
          </cell>
          <cell r="G882" t="str">
            <v>WBRI</v>
          </cell>
          <cell r="H882" t="str">
            <v>No</v>
          </cell>
          <cell r="I882" t="str">
            <v>No</v>
          </cell>
          <cell r="J882" t="str">
            <v>No</v>
          </cell>
          <cell r="K882" t="str">
            <v>No</v>
          </cell>
          <cell r="L882" t="str">
            <v>10</v>
          </cell>
          <cell r="M882" t="str">
            <v>St. Julie</v>
          </cell>
          <cell r="N882" t="str">
            <v>No</v>
          </cell>
        </row>
        <row r="883">
          <cell r="A883">
            <v>150436</v>
          </cell>
          <cell r="B883" t="str">
            <v>Frank</v>
          </cell>
          <cell r="C883" t="str">
            <v>MCKINNEY</v>
          </cell>
          <cell r="D883" t="str">
            <v>13HS</v>
          </cell>
          <cell r="E883" t="str">
            <v>M</v>
          </cell>
          <cell r="F883" t="str">
            <v>N</v>
          </cell>
          <cell r="G883" t="str">
            <v>WBRI</v>
          </cell>
          <cell r="H883" t="str">
            <v>No</v>
          </cell>
          <cell r="I883" t="str">
            <v>No</v>
          </cell>
          <cell r="J883" t="str">
            <v>No</v>
          </cell>
          <cell r="K883" t="str">
            <v>No</v>
          </cell>
          <cell r="L883" t="str">
            <v>13</v>
          </cell>
          <cell r="M883" t="str">
            <v>St. Julie</v>
          </cell>
          <cell r="N883" t="str">
            <v>No</v>
          </cell>
        </row>
        <row r="884">
          <cell r="A884">
            <v>151675</v>
          </cell>
          <cell r="B884" t="str">
            <v>Matthew</v>
          </cell>
          <cell r="C884" t="str">
            <v>McLaughlin</v>
          </cell>
          <cell r="D884" t="str">
            <v>11KKN</v>
          </cell>
          <cell r="E884" t="str">
            <v>M</v>
          </cell>
          <cell r="F884" t="str">
            <v>N</v>
          </cell>
          <cell r="G884" t="str">
            <v>WBRI</v>
          </cell>
          <cell r="H884" t="str">
            <v>No</v>
          </cell>
          <cell r="I884" t="str">
            <v>No</v>
          </cell>
          <cell r="J884" t="str">
            <v>No</v>
          </cell>
          <cell r="K884" t="str">
            <v>No</v>
          </cell>
          <cell r="L884" t="str">
            <v>11</v>
          </cell>
          <cell r="M884" t="str">
            <v>Cuvilly</v>
          </cell>
          <cell r="N884" t="str">
            <v>No</v>
          </cell>
        </row>
        <row r="885">
          <cell r="A885">
            <v>160069</v>
          </cell>
          <cell r="B885" t="str">
            <v>Ruby-Faith</v>
          </cell>
          <cell r="C885" t="str">
            <v>McLean</v>
          </cell>
          <cell r="D885" t="str">
            <v>12MP</v>
          </cell>
          <cell r="E885" t="str">
            <v>F</v>
          </cell>
          <cell r="F885" t="str">
            <v>K</v>
          </cell>
          <cell r="G885" t="str">
            <v>WBRI</v>
          </cell>
          <cell r="H885" t="str">
            <v>Yes</v>
          </cell>
          <cell r="I885" t="str">
            <v>No</v>
          </cell>
          <cell r="J885" t="str">
            <v>No</v>
          </cell>
          <cell r="K885" t="str">
            <v>No</v>
          </cell>
          <cell r="L885" t="str">
            <v>12</v>
          </cell>
          <cell r="M885" t="str">
            <v>St. Julie</v>
          </cell>
          <cell r="N885" t="str">
            <v>No</v>
          </cell>
        </row>
        <row r="886">
          <cell r="A886">
            <v>152521</v>
          </cell>
          <cell r="B886" t="str">
            <v>Erin</v>
          </cell>
          <cell r="C886" t="str">
            <v>McNally</v>
          </cell>
          <cell r="D886" t="str">
            <v>9MCO</v>
          </cell>
          <cell r="E886" t="str">
            <v>F</v>
          </cell>
          <cell r="F886" t="str">
            <v>N</v>
          </cell>
          <cell r="G886" t="str">
            <v>WBRI</v>
          </cell>
          <cell r="H886" t="str">
            <v>No</v>
          </cell>
          <cell r="I886" t="str">
            <v>No</v>
          </cell>
          <cell r="J886" t="str">
            <v>No</v>
          </cell>
          <cell r="K886" t="str">
            <v>No</v>
          </cell>
          <cell r="L886" t="str">
            <v>9</v>
          </cell>
          <cell r="M886" t="str">
            <v>Cuvilly</v>
          </cell>
          <cell r="N886" t="str">
            <v>No</v>
          </cell>
        </row>
        <row r="887">
          <cell r="A887">
            <v>160086</v>
          </cell>
          <cell r="B887" t="str">
            <v>Mia</v>
          </cell>
          <cell r="C887" t="str">
            <v>McNally</v>
          </cell>
          <cell r="D887" t="str">
            <v>12KD</v>
          </cell>
          <cell r="E887" t="str">
            <v>F</v>
          </cell>
          <cell r="F887" t="str">
            <v>N</v>
          </cell>
          <cell r="G887" t="str">
            <v>WIRI</v>
          </cell>
          <cell r="H887" t="str">
            <v>No</v>
          </cell>
          <cell r="I887" t="str">
            <v>No</v>
          </cell>
          <cell r="J887" t="str">
            <v>No</v>
          </cell>
          <cell r="K887" t="str">
            <v>No</v>
          </cell>
          <cell r="L887" t="str">
            <v>12</v>
          </cell>
          <cell r="M887" t="str">
            <v>Picardy</v>
          </cell>
          <cell r="N887" t="str">
            <v>No</v>
          </cell>
        </row>
        <row r="888">
          <cell r="A888">
            <v>150592</v>
          </cell>
          <cell r="B888" t="str">
            <v>Isobel</v>
          </cell>
          <cell r="C888" t="str">
            <v>McNerney</v>
          </cell>
          <cell r="D888" t="str">
            <v>13SDR</v>
          </cell>
          <cell r="E888" t="str">
            <v>F</v>
          </cell>
          <cell r="F888" t="str">
            <v>N</v>
          </cell>
          <cell r="G888" t="str">
            <v>WBRI</v>
          </cell>
          <cell r="H888" t="str">
            <v>No</v>
          </cell>
          <cell r="I888" t="str">
            <v>No</v>
          </cell>
          <cell r="J888" t="str">
            <v>No</v>
          </cell>
          <cell r="K888" t="str">
            <v>No</v>
          </cell>
          <cell r="L888" t="str">
            <v>13</v>
          </cell>
          <cell r="M888" t="str">
            <v>Compiegne</v>
          </cell>
          <cell r="N888" t="str">
            <v>No</v>
          </cell>
        </row>
        <row r="889">
          <cell r="A889">
            <v>151558</v>
          </cell>
          <cell r="B889" t="str">
            <v>Louis</v>
          </cell>
          <cell r="C889" t="str">
            <v>McQuillan-Leonard</v>
          </cell>
          <cell r="D889" t="str">
            <v>11KKN</v>
          </cell>
          <cell r="E889" t="str">
            <v>M</v>
          </cell>
          <cell r="F889" t="str">
            <v>N</v>
          </cell>
          <cell r="G889" t="str">
            <v>WIRI</v>
          </cell>
          <cell r="H889" t="str">
            <v>No</v>
          </cell>
          <cell r="I889" t="str">
            <v>No</v>
          </cell>
          <cell r="J889" t="str">
            <v>No</v>
          </cell>
          <cell r="K889" t="str">
            <v>No</v>
          </cell>
          <cell r="L889" t="str">
            <v>11</v>
          </cell>
          <cell r="M889" t="str">
            <v>Cuvilly</v>
          </cell>
          <cell r="N889" t="str">
            <v>No</v>
          </cell>
        </row>
        <row r="890">
          <cell r="A890">
            <v>152518</v>
          </cell>
          <cell r="B890" t="str">
            <v>Prosper</v>
          </cell>
          <cell r="C890" t="str">
            <v>McVay</v>
          </cell>
          <cell r="D890" t="str">
            <v>9KB</v>
          </cell>
          <cell r="E890" t="str">
            <v>M</v>
          </cell>
          <cell r="F890" t="str">
            <v>N</v>
          </cell>
          <cell r="G890" t="str">
            <v>BAOF</v>
          </cell>
          <cell r="H890" t="str">
            <v>No</v>
          </cell>
          <cell r="I890" t="str">
            <v>No</v>
          </cell>
          <cell r="J890" t="str">
            <v>No</v>
          </cell>
          <cell r="K890" t="str">
            <v>No</v>
          </cell>
          <cell r="L890" t="str">
            <v>9</v>
          </cell>
          <cell r="M890" t="str">
            <v>Cuvilly</v>
          </cell>
          <cell r="N890" t="str">
            <v>No</v>
          </cell>
        </row>
        <row r="891">
          <cell r="A891">
            <v>151647</v>
          </cell>
          <cell r="B891" t="str">
            <v>Louisa</v>
          </cell>
          <cell r="C891" t="str">
            <v>Mead</v>
          </cell>
          <cell r="D891" t="str">
            <v>11SDA</v>
          </cell>
          <cell r="E891" t="str">
            <v>F</v>
          </cell>
          <cell r="F891" t="str">
            <v>N</v>
          </cell>
          <cell r="G891" t="str">
            <v>WBRI</v>
          </cell>
          <cell r="H891" t="str">
            <v>No</v>
          </cell>
          <cell r="I891" t="str">
            <v>No</v>
          </cell>
          <cell r="J891" t="str">
            <v>No</v>
          </cell>
          <cell r="K891" t="str">
            <v>No</v>
          </cell>
          <cell r="L891" t="str">
            <v>11</v>
          </cell>
          <cell r="M891" t="str">
            <v>Cuvilly</v>
          </cell>
          <cell r="N891" t="str">
            <v>No</v>
          </cell>
        </row>
        <row r="892">
          <cell r="A892">
            <v>151859</v>
          </cell>
          <cell r="B892" t="str">
            <v>Elizabeth</v>
          </cell>
          <cell r="C892" t="str">
            <v>Meagher</v>
          </cell>
          <cell r="D892" t="str">
            <v>10TD</v>
          </cell>
          <cell r="E892" t="str">
            <v>F</v>
          </cell>
          <cell r="F892" t="str">
            <v>N</v>
          </cell>
          <cell r="G892" t="str">
            <v>WBRI</v>
          </cell>
          <cell r="H892" t="str">
            <v>No</v>
          </cell>
          <cell r="I892" t="str">
            <v>No</v>
          </cell>
          <cell r="J892" t="str">
            <v>No</v>
          </cell>
          <cell r="K892" t="str">
            <v>No</v>
          </cell>
          <cell r="L892" t="str">
            <v>10</v>
          </cell>
          <cell r="M892" t="str">
            <v>Compiegne</v>
          </cell>
          <cell r="N892" t="str">
            <v>No</v>
          </cell>
        </row>
        <row r="893">
          <cell r="A893">
            <v>152685</v>
          </cell>
          <cell r="B893" t="str">
            <v>James</v>
          </cell>
          <cell r="C893" t="str">
            <v>Meagher</v>
          </cell>
          <cell r="D893" t="str">
            <v>9IC</v>
          </cell>
          <cell r="E893" t="str">
            <v>M</v>
          </cell>
          <cell r="F893" t="str">
            <v>N</v>
          </cell>
          <cell r="G893" t="str">
            <v>WBRI</v>
          </cell>
          <cell r="H893" t="str">
            <v>No</v>
          </cell>
          <cell r="I893" t="str">
            <v>No</v>
          </cell>
          <cell r="J893" t="str">
            <v>No</v>
          </cell>
          <cell r="K893" t="str">
            <v>No</v>
          </cell>
          <cell r="L893" t="str">
            <v>9</v>
          </cell>
          <cell r="M893" t="str">
            <v>Picardy</v>
          </cell>
          <cell r="N893" t="str">
            <v>Yes</v>
          </cell>
        </row>
        <row r="894">
          <cell r="A894">
            <v>152888</v>
          </cell>
          <cell r="B894" t="str">
            <v>Sesen</v>
          </cell>
          <cell r="C894" t="str">
            <v>Medhanie</v>
          </cell>
          <cell r="D894" t="str">
            <v>8MH</v>
          </cell>
          <cell r="E894" t="str">
            <v>F</v>
          </cell>
          <cell r="F894" t="str">
            <v>N</v>
          </cell>
          <cell r="G894" t="str">
            <v>BAOF</v>
          </cell>
          <cell r="H894" t="str">
            <v>No</v>
          </cell>
          <cell r="I894" t="str">
            <v>No</v>
          </cell>
          <cell r="J894" t="str">
            <v>No</v>
          </cell>
          <cell r="K894" t="str">
            <v>No</v>
          </cell>
          <cell r="L894" t="str">
            <v>8</v>
          </cell>
          <cell r="M894" t="str">
            <v>Cuvilly</v>
          </cell>
          <cell r="N894" t="str">
            <v>No</v>
          </cell>
        </row>
        <row r="895">
          <cell r="A895">
            <v>160260</v>
          </cell>
          <cell r="B895" t="str">
            <v>Simon</v>
          </cell>
          <cell r="C895" t="str">
            <v>Mehari</v>
          </cell>
          <cell r="D895" t="str">
            <v>7AWH</v>
          </cell>
          <cell r="E895" t="str">
            <v>M</v>
          </cell>
          <cell r="F895" t="str">
            <v>N</v>
          </cell>
          <cell r="G895" t="str">
            <v>BAOF</v>
          </cell>
          <cell r="H895" t="str">
            <v>Yes</v>
          </cell>
          <cell r="I895" t="str">
            <v>Yes</v>
          </cell>
          <cell r="J895" t="str">
            <v>Yes</v>
          </cell>
          <cell r="K895" t="str">
            <v>No</v>
          </cell>
          <cell r="L895" t="str">
            <v>7</v>
          </cell>
          <cell r="M895" t="str">
            <v>St. Julie</v>
          </cell>
          <cell r="N895" t="str">
            <v>No</v>
          </cell>
        </row>
        <row r="896">
          <cell r="A896">
            <v>151688</v>
          </cell>
          <cell r="B896" t="str">
            <v>Samah</v>
          </cell>
          <cell r="C896" t="str">
            <v>Mehmood</v>
          </cell>
          <cell r="D896" t="str">
            <v>11SK</v>
          </cell>
          <cell r="E896" t="str">
            <v>F</v>
          </cell>
          <cell r="F896" t="str">
            <v>N</v>
          </cell>
          <cell r="G896" t="str">
            <v>APKN</v>
          </cell>
          <cell r="H896" t="str">
            <v>No</v>
          </cell>
          <cell r="I896" t="str">
            <v>No</v>
          </cell>
          <cell r="J896" t="str">
            <v>No</v>
          </cell>
          <cell r="K896" t="str">
            <v>No</v>
          </cell>
          <cell r="L896" t="str">
            <v>11</v>
          </cell>
          <cell r="M896" t="str">
            <v>Compiegne</v>
          </cell>
          <cell r="N896" t="str">
            <v>No</v>
          </cell>
        </row>
        <row r="897">
          <cell r="A897">
            <v>151896</v>
          </cell>
          <cell r="B897" t="str">
            <v>Luc</v>
          </cell>
          <cell r="C897" t="str">
            <v>Meijer</v>
          </cell>
          <cell r="D897" t="str">
            <v>10PL</v>
          </cell>
          <cell r="E897" t="str">
            <v>M</v>
          </cell>
          <cell r="F897" t="str">
            <v>N</v>
          </cell>
          <cell r="G897" t="str">
            <v>WOTW</v>
          </cell>
          <cell r="H897" t="str">
            <v>No</v>
          </cell>
          <cell r="I897" t="str">
            <v>Yes</v>
          </cell>
          <cell r="J897" t="str">
            <v>No</v>
          </cell>
          <cell r="K897" t="str">
            <v>No</v>
          </cell>
          <cell r="L897" t="str">
            <v>10</v>
          </cell>
          <cell r="M897" t="str">
            <v>St. Julie</v>
          </cell>
          <cell r="N897" t="str">
            <v>No</v>
          </cell>
        </row>
        <row r="898">
          <cell r="A898">
            <v>150578</v>
          </cell>
          <cell r="B898" t="str">
            <v>Rowan</v>
          </cell>
          <cell r="C898" t="str">
            <v>Meijer</v>
          </cell>
          <cell r="D898" t="str">
            <v>13HS</v>
          </cell>
          <cell r="E898" t="str">
            <v>F</v>
          </cell>
          <cell r="F898" t="str">
            <v>N</v>
          </cell>
          <cell r="G898" t="str">
            <v>WOTW</v>
          </cell>
          <cell r="H898" t="str">
            <v>No</v>
          </cell>
          <cell r="I898" t="str">
            <v>Yes</v>
          </cell>
          <cell r="J898" t="str">
            <v>No</v>
          </cell>
          <cell r="K898" t="str">
            <v>No</v>
          </cell>
          <cell r="L898" t="str">
            <v>13</v>
          </cell>
          <cell r="M898" t="str">
            <v>St. Julie</v>
          </cell>
          <cell r="N898" t="str">
            <v>No</v>
          </cell>
        </row>
        <row r="899">
          <cell r="A899">
            <v>160028</v>
          </cell>
          <cell r="B899" t="str">
            <v>Sujit</v>
          </cell>
          <cell r="C899" t="str">
            <v>Menon</v>
          </cell>
          <cell r="D899" t="str">
            <v>12JW</v>
          </cell>
          <cell r="E899" t="str">
            <v>M</v>
          </cell>
          <cell r="F899" t="str">
            <v>E</v>
          </cell>
          <cell r="G899" t="str">
            <v>AIND</v>
          </cell>
          <cell r="H899" t="str">
            <v>No</v>
          </cell>
          <cell r="I899" t="str">
            <v>Yes</v>
          </cell>
          <cell r="J899" t="str">
            <v>No</v>
          </cell>
          <cell r="K899" t="str">
            <v>No</v>
          </cell>
          <cell r="L899" t="str">
            <v>12</v>
          </cell>
          <cell r="M899" t="str">
            <v>Compiegne</v>
          </cell>
          <cell r="N899" t="str">
            <v>No</v>
          </cell>
        </row>
        <row r="900">
          <cell r="A900">
            <v>160261</v>
          </cell>
          <cell r="B900" t="str">
            <v>Maria</v>
          </cell>
          <cell r="C900" t="str">
            <v>Method</v>
          </cell>
          <cell r="D900" t="str">
            <v>7AWH</v>
          </cell>
          <cell r="E900" t="str">
            <v>F</v>
          </cell>
          <cell r="F900" t="str">
            <v>N</v>
          </cell>
          <cell r="G900" t="str">
            <v>BAOF</v>
          </cell>
          <cell r="H900" t="str">
            <v>No</v>
          </cell>
          <cell r="I900" t="str">
            <v>No</v>
          </cell>
          <cell r="J900" t="str">
            <v>No</v>
          </cell>
          <cell r="K900" t="str">
            <v>No</v>
          </cell>
          <cell r="L900" t="str">
            <v>7</v>
          </cell>
          <cell r="M900" t="str">
            <v>St. Julie</v>
          </cell>
          <cell r="N900" t="str">
            <v>No</v>
          </cell>
        </row>
        <row r="901">
          <cell r="A901">
            <v>160005</v>
          </cell>
          <cell r="B901" t="str">
            <v>Stacy</v>
          </cell>
          <cell r="C901" t="str">
            <v>Michael</v>
          </cell>
          <cell r="D901" t="str">
            <v>13TS</v>
          </cell>
          <cell r="E901" t="str">
            <v>F</v>
          </cell>
          <cell r="F901" t="str">
            <v>N</v>
          </cell>
          <cell r="G901" t="str">
            <v>BOTH</v>
          </cell>
          <cell r="H901" t="str">
            <v>Yes</v>
          </cell>
          <cell r="I901" t="str">
            <v>No</v>
          </cell>
          <cell r="J901" t="str">
            <v>No</v>
          </cell>
          <cell r="K901" t="str">
            <v>No</v>
          </cell>
          <cell r="L901" t="str">
            <v>13</v>
          </cell>
          <cell r="M901" t="str">
            <v>Compiegne</v>
          </cell>
          <cell r="N901" t="str">
            <v>No</v>
          </cell>
        </row>
        <row r="902">
          <cell r="A902">
            <v>152668</v>
          </cell>
          <cell r="B902" t="str">
            <v>Josef</v>
          </cell>
          <cell r="C902" t="str">
            <v>Middleton</v>
          </cell>
          <cell r="D902" t="str">
            <v>9MCO</v>
          </cell>
          <cell r="E902" t="str">
            <v>M</v>
          </cell>
          <cell r="F902" t="str">
            <v>N</v>
          </cell>
          <cell r="G902" t="str">
            <v>WBRI</v>
          </cell>
          <cell r="H902" t="str">
            <v>No</v>
          </cell>
          <cell r="I902" t="str">
            <v>No</v>
          </cell>
          <cell r="J902" t="str">
            <v>No</v>
          </cell>
          <cell r="K902" t="str">
            <v>No</v>
          </cell>
          <cell r="L902" t="str">
            <v>9</v>
          </cell>
          <cell r="M902" t="str">
            <v>Cuvilly</v>
          </cell>
          <cell r="N902" t="str">
            <v>No</v>
          </cell>
        </row>
        <row r="903">
          <cell r="A903">
            <v>150518</v>
          </cell>
          <cell r="B903" t="str">
            <v>Laura</v>
          </cell>
          <cell r="C903" t="str">
            <v>Millen</v>
          </cell>
          <cell r="D903" t="str">
            <v>13SMC</v>
          </cell>
          <cell r="E903" t="str">
            <v>F</v>
          </cell>
          <cell r="F903" t="str">
            <v>N</v>
          </cell>
          <cell r="G903" t="str">
            <v>WEEU</v>
          </cell>
          <cell r="H903" t="str">
            <v>No</v>
          </cell>
          <cell r="I903" t="str">
            <v>No</v>
          </cell>
          <cell r="J903" t="str">
            <v>No</v>
          </cell>
          <cell r="K903" t="str">
            <v>No</v>
          </cell>
          <cell r="L903" t="str">
            <v>13</v>
          </cell>
          <cell r="M903" t="str">
            <v>St. Julie</v>
          </cell>
          <cell r="N903" t="str">
            <v>No</v>
          </cell>
        </row>
        <row r="904">
          <cell r="A904">
            <v>160262</v>
          </cell>
          <cell r="B904" t="str">
            <v>Naomi</v>
          </cell>
          <cell r="C904" t="str">
            <v>Misghina</v>
          </cell>
          <cell r="D904" t="str">
            <v>7RA</v>
          </cell>
          <cell r="E904" t="str">
            <v>F</v>
          </cell>
          <cell r="F904" t="str">
            <v>N</v>
          </cell>
          <cell r="G904" t="str">
            <v>BAOF</v>
          </cell>
          <cell r="H904" t="str">
            <v>Yes</v>
          </cell>
          <cell r="I904" t="str">
            <v>Yes</v>
          </cell>
          <cell r="J904" t="str">
            <v>Yes</v>
          </cell>
          <cell r="K904" t="str">
            <v>No</v>
          </cell>
          <cell r="L904" t="str">
            <v>7</v>
          </cell>
          <cell r="M904" t="str">
            <v>Picardy</v>
          </cell>
          <cell r="N904" t="str">
            <v>No</v>
          </cell>
        </row>
        <row r="905">
          <cell r="A905">
            <v>151797</v>
          </cell>
          <cell r="B905" t="str">
            <v>Jan</v>
          </cell>
          <cell r="C905" t="str">
            <v>Misiek</v>
          </cell>
          <cell r="D905" t="str">
            <v>10PL</v>
          </cell>
          <cell r="E905" t="str">
            <v>M</v>
          </cell>
          <cell r="F905" t="str">
            <v>N</v>
          </cell>
          <cell r="G905" t="str">
            <v>WEEU</v>
          </cell>
          <cell r="H905" t="str">
            <v>No</v>
          </cell>
          <cell r="I905" t="str">
            <v>Yes</v>
          </cell>
          <cell r="J905" t="str">
            <v>No</v>
          </cell>
          <cell r="K905" t="str">
            <v>No</v>
          </cell>
          <cell r="L905" t="str">
            <v>10</v>
          </cell>
          <cell r="M905" t="str">
            <v>St. Julie</v>
          </cell>
          <cell r="N905" t="str">
            <v>No</v>
          </cell>
        </row>
        <row r="906">
          <cell r="A906">
            <v>151927</v>
          </cell>
          <cell r="B906" t="str">
            <v>George</v>
          </cell>
          <cell r="C906" t="str">
            <v>Mitchell</v>
          </cell>
          <cell r="D906" t="str">
            <v>10CS</v>
          </cell>
          <cell r="E906" t="str">
            <v>M</v>
          </cell>
          <cell r="F906" t="str">
            <v>N</v>
          </cell>
          <cell r="G906" t="str">
            <v>WBRI</v>
          </cell>
          <cell r="H906" t="str">
            <v>No</v>
          </cell>
          <cell r="I906" t="str">
            <v>No</v>
          </cell>
          <cell r="J906" t="str">
            <v>No</v>
          </cell>
          <cell r="K906" t="str">
            <v>No</v>
          </cell>
          <cell r="L906" t="str">
            <v>10</v>
          </cell>
          <cell r="M906" t="str">
            <v>Picardy</v>
          </cell>
          <cell r="N906" t="str">
            <v>Yes</v>
          </cell>
        </row>
        <row r="907">
          <cell r="A907">
            <v>150841</v>
          </cell>
          <cell r="B907" t="str">
            <v>Grace</v>
          </cell>
          <cell r="C907" t="str">
            <v>Mitchell</v>
          </cell>
          <cell r="D907" t="str">
            <v>12JW</v>
          </cell>
          <cell r="E907" t="str">
            <v>F</v>
          </cell>
          <cell r="F907" t="str">
            <v>N</v>
          </cell>
          <cell r="G907" t="str">
            <v>WBRI</v>
          </cell>
          <cell r="H907" t="str">
            <v>No</v>
          </cell>
          <cell r="I907" t="str">
            <v>No</v>
          </cell>
          <cell r="J907" t="str">
            <v>No</v>
          </cell>
          <cell r="K907" t="str">
            <v>No</v>
          </cell>
          <cell r="L907" t="str">
            <v>12</v>
          </cell>
          <cell r="M907" t="str">
            <v>Picardy</v>
          </cell>
          <cell r="N907" t="str">
            <v>No</v>
          </cell>
        </row>
        <row r="908">
          <cell r="A908">
            <v>160263</v>
          </cell>
          <cell r="B908" t="str">
            <v>Jasper</v>
          </cell>
          <cell r="C908" t="str">
            <v>Mitchell</v>
          </cell>
          <cell r="D908" t="str">
            <v>7LM</v>
          </cell>
          <cell r="E908" t="str">
            <v>M</v>
          </cell>
          <cell r="F908" t="str">
            <v>N</v>
          </cell>
          <cell r="G908" t="str">
            <v>WBRI</v>
          </cell>
          <cell r="H908" t="str">
            <v>No</v>
          </cell>
          <cell r="I908" t="str">
            <v>Yes</v>
          </cell>
          <cell r="J908" t="str">
            <v>No</v>
          </cell>
          <cell r="K908" t="str">
            <v>No</v>
          </cell>
          <cell r="L908" t="str">
            <v>7</v>
          </cell>
          <cell r="M908" t="str">
            <v>Cuvilly</v>
          </cell>
          <cell r="N908" t="str">
            <v>No</v>
          </cell>
        </row>
        <row r="909">
          <cell r="A909">
            <v>160107</v>
          </cell>
          <cell r="B909" t="str">
            <v>Talitha</v>
          </cell>
          <cell r="C909" t="str">
            <v>Mliswa</v>
          </cell>
          <cell r="D909" t="str">
            <v>12CSN</v>
          </cell>
          <cell r="E909" t="str">
            <v>F</v>
          </cell>
          <cell r="F909" t="str">
            <v>N</v>
          </cell>
          <cell r="G909" t="str">
            <v>BAFR</v>
          </cell>
          <cell r="H909" t="str">
            <v>No</v>
          </cell>
          <cell r="I909" t="str">
            <v>No</v>
          </cell>
          <cell r="J909" t="str">
            <v>No</v>
          </cell>
          <cell r="K909" t="str">
            <v>No</v>
          </cell>
          <cell r="L909" t="str">
            <v>12</v>
          </cell>
          <cell r="M909" t="str">
            <v>St. Julie</v>
          </cell>
          <cell r="N909" t="str">
            <v>No</v>
          </cell>
        </row>
        <row r="910">
          <cell r="A910">
            <v>160060</v>
          </cell>
          <cell r="B910" t="str">
            <v>Seithati</v>
          </cell>
          <cell r="C910" t="str">
            <v>Mokati</v>
          </cell>
          <cell r="D910" t="str">
            <v>12EW</v>
          </cell>
          <cell r="E910" t="str">
            <v>M</v>
          </cell>
          <cell r="F910" t="str">
            <v>N</v>
          </cell>
          <cell r="G910" t="str">
            <v>BAFR</v>
          </cell>
          <cell r="H910" t="str">
            <v>No</v>
          </cell>
          <cell r="I910" t="str">
            <v>No</v>
          </cell>
          <cell r="J910" t="str">
            <v>No</v>
          </cell>
          <cell r="K910" t="str">
            <v>No</v>
          </cell>
          <cell r="L910" t="str">
            <v>12</v>
          </cell>
          <cell r="N910" t="str">
            <v>No</v>
          </cell>
        </row>
        <row r="911">
          <cell r="A911">
            <v>160264</v>
          </cell>
          <cell r="B911" t="str">
            <v>Dominic</v>
          </cell>
          <cell r="C911" t="str">
            <v>Molinari</v>
          </cell>
          <cell r="D911" t="str">
            <v>7LM</v>
          </cell>
          <cell r="E911" t="str">
            <v>M</v>
          </cell>
          <cell r="F911" t="str">
            <v>N</v>
          </cell>
          <cell r="G911" t="str">
            <v>WBRI</v>
          </cell>
          <cell r="H911" t="str">
            <v>No</v>
          </cell>
          <cell r="I911" t="str">
            <v>No</v>
          </cell>
          <cell r="J911" t="str">
            <v>No</v>
          </cell>
          <cell r="K911" t="str">
            <v>No</v>
          </cell>
          <cell r="L911" t="str">
            <v>7</v>
          </cell>
          <cell r="M911" t="str">
            <v>Cuvilly</v>
          </cell>
          <cell r="N911" t="str">
            <v>No</v>
          </cell>
        </row>
        <row r="912">
          <cell r="A912">
            <v>151857</v>
          </cell>
          <cell r="B912" t="str">
            <v>Christian</v>
          </cell>
          <cell r="C912" t="str">
            <v>Monaghan</v>
          </cell>
          <cell r="D912" t="str">
            <v>10PL</v>
          </cell>
          <cell r="E912" t="str">
            <v>M</v>
          </cell>
          <cell r="F912" t="str">
            <v>N</v>
          </cell>
          <cell r="G912" t="str">
            <v>WBRI</v>
          </cell>
          <cell r="H912" t="str">
            <v>No</v>
          </cell>
          <cell r="I912" t="str">
            <v>No</v>
          </cell>
          <cell r="J912" t="str">
            <v>No</v>
          </cell>
          <cell r="K912" t="str">
            <v>No</v>
          </cell>
          <cell r="L912" t="str">
            <v>10</v>
          </cell>
          <cell r="M912" t="str">
            <v>St. Julie</v>
          </cell>
          <cell r="N912" t="str">
            <v>No</v>
          </cell>
        </row>
        <row r="913">
          <cell r="A913">
            <v>152894</v>
          </cell>
          <cell r="B913" t="str">
            <v>Elizabeth</v>
          </cell>
          <cell r="C913" t="str">
            <v>Monaghan</v>
          </cell>
          <cell r="D913" t="str">
            <v>8TR</v>
          </cell>
          <cell r="E913" t="str">
            <v>F</v>
          </cell>
          <cell r="F913" t="str">
            <v>N</v>
          </cell>
          <cell r="G913" t="str">
            <v>WBRI</v>
          </cell>
          <cell r="H913" t="str">
            <v>No</v>
          </cell>
          <cell r="I913" t="str">
            <v>No</v>
          </cell>
          <cell r="J913" t="str">
            <v>No</v>
          </cell>
          <cell r="K913" t="str">
            <v>No</v>
          </cell>
          <cell r="L913" t="str">
            <v>8</v>
          </cell>
          <cell r="M913" t="str">
            <v>Compiegne</v>
          </cell>
          <cell r="N913" t="str">
            <v>No</v>
          </cell>
        </row>
        <row r="914">
          <cell r="A914">
            <v>150789</v>
          </cell>
          <cell r="B914" t="str">
            <v>Hamish</v>
          </cell>
          <cell r="C914" t="str">
            <v>Monaghan</v>
          </cell>
          <cell r="D914" t="str">
            <v>12JW</v>
          </cell>
          <cell r="E914" t="str">
            <v>M</v>
          </cell>
          <cell r="F914" t="str">
            <v>N</v>
          </cell>
          <cell r="G914" t="str">
            <v>WBRI</v>
          </cell>
          <cell r="H914" t="str">
            <v>No</v>
          </cell>
          <cell r="I914" t="str">
            <v>No</v>
          </cell>
          <cell r="J914" t="str">
            <v>No</v>
          </cell>
          <cell r="K914" t="str">
            <v>No</v>
          </cell>
          <cell r="L914" t="str">
            <v>12</v>
          </cell>
          <cell r="M914" t="str">
            <v>Picardy</v>
          </cell>
          <cell r="N914" t="str">
            <v>No</v>
          </cell>
        </row>
        <row r="915">
          <cell r="A915">
            <v>151900</v>
          </cell>
          <cell r="B915" t="str">
            <v>Sophie</v>
          </cell>
          <cell r="C915" t="str">
            <v>Monaghan</v>
          </cell>
          <cell r="D915" t="str">
            <v>10PL</v>
          </cell>
          <cell r="E915" t="str">
            <v>F</v>
          </cell>
          <cell r="F915" t="str">
            <v>N</v>
          </cell>
          <cell r="G915" t="str">
            <v>WBRI</v>
          </cell>
          <cell r="H915" t="str">
            <v>No</v>
          </cell>
          <cell r="I915" t="str">
            <v>No</v>
          </cell>
          <cell r="J915" t="str">
            <v>No</v>
          </cell>
          <cell r="K915" t="str">
            <v>No</v>
          </cell>
          <cell r="L915" t="str">
            <v>10</v>
          </cell>
          <cell r="M915" t="str">
            <v>St. Julie</v>
          </cell>
          <cell r="N915" t="str">
            <v>No</v>
          </cell>
        </row>
        <row r="916">
          <cell r="A916">
            <v>150787</v>
          </cell>
          <cell r="B916" t="str">
            <v>Thomas</v>
          </cell>
          <cell r="C916" t="str">
            <v>Monaghan</v>
          </cell>
          <cell r="D916" t="str">
            <v>12JW</v>
          </cell>
          <cell r="E916" t="str">
            <v>M</v>
          </cell>
          <cell r="F916" t="str">
            <v>N</v>
          </cell>
          <cell r="G916" t="str">
            <v>WBRI</v>
          </cell>
          <cell r="H916" t="str">
            <v>No</v>
          </cell>
          <cell r="I916" t="str">
            <v>No</v>
          </cell>
          <cell r="J916" t="str">
            <v>No</v>
          </cell>
          <cell r="K916" t="str">
            <v>No</v>
          </cell>
          <cell r="L916" t="str">
            <v>12</v>
          </cell>
          <cell r="M916" t="str">
            <v>Compiegne</v>
          </cell>
          <cell r="N916" t="str">
            <v>No</v>
          </cell>
        </row>
        <row r="917">
          <cell r="A917">
            <v>160265</v>
          </cell>
          <cell r="B917" t="str">
            <v>Oliver</v>
          </cell>
          <cell r="C917" t="str">
            <v>Monaghan</v>
          </cell>
          <cell r="D917" t="str">
            <v>7RA</v>
          </cell>
          <cell r="E917" t="str">
            <v>M</v>
          </cell>
          <cell r="F917" t="str">
            <v>N</v>
          </cell>
          <cell r="G917" t="str">
            <v>WBRI</v>
          </cell>
          <cell r="H917" t="str">
            <v>No</v>
          </cell>
          <cell r="I917" t="str">
            <v>No</v>
          </cell>
          <cell r="J917" t="str">
            <v>No</v>
          </cell>
          <cell r="K917" t="str">
            <v>No</v>
          </cell>
          <cell r="L917" t="str">
            <v>7</v>
          </cell>
          <cell r="M917" t="str">
            <v>Picardy</v>
          </cell>
          <cell r="N917" t="str">
            <v>No</v>
          </cell>
        </row>
        <row r="918">
          <cell r="A918">
            <v>160266</v>
          </cell>
          <cell r="B918" t="str">
            <v>Adriel Ename</v>
          </cell>
          <cell r="C918" t="str">
            <v>Mondenou</v>
          </cell>
          <cell r="D918" t="str">
            <v>7LM</v>
          </cell>
          <cell r="E918" t="str">
            <v>M</v>
          </cell>
          <cell r="F918" t="str">
            <v>N</v>
          </cell>
          <cell r="G918" t="str">
            <v>OOEG</v>
          </cell>
          <cell r="H918" t="str">
            <v>No</v>
          </cell>
          <cell r="I918" t="str">
            <v>No</v>
          </cell>
          <cell r="J918" t="str">
            <v>No</v>
          </cell>
          <cell r="K918" t="str">
            <v>No</v>
          </cell>
          <cell r="L918" t="str">
            <v>7</v>
          </cell>
          <cell r="M918" t="str">
            <v>Cuvilly</v>
          </cell>
          <cell r="N918" t="str">
            <v>No</v>
          </cell>
        </row>
        <row r="919">
          <cell r="A919">
            <v>152784</v>
          </cell>
          <cell r="B919" t="str">
            <v>Max</v>
          </cell>
          <cell r="C919" t="str">
            <v>Monfredi</v>
          </cell>
          <cell r="D919" t="str">
            <v>8AB</v>
          </cell>
          <cell r="E919" t="str">
            <v>M</v>
          </cell>
          <cell r="F919" t="str">
            <v>N</v>
          </cell>
          <cell r="G919" t="str">
            <v>WBRI</v>
          </cell>
          <cell r="H919" t="str">
            <v>No</v>
          </cell>
          <cell r="I919" t="str">
            <v>No</v>
          </cell>
          <cell r="J919" t="str">
            <v>No</v>
          </cell>
          <cell r="K919" t="str">
            <v>No</v>
          </cell>
          <cell r="L919" t="str">
            <v>8</v>
          </cell>
          <cell r="M919" t="str">
            <v>Compiegne</v>
          </cell>
          <cell r="N919" t="str">
            <v>No</v>
          </cell>
        </row>
        <row r="920">
          <cell r="A920">
            <v>160267</v>
          </cell>
          <cell r="B920" t="str">
            <v>Francesco</v>
          </cell>
          <cell r="C920" t="str">
            <v>Montagnoli</v>
          </cell>
          <cell r="D920" t="str">
            <v>7LM</v>
          </cell>
          <cell r="E920" t="str">
            <v>M</v>
          </cell>
          <cell r="F920" t="str">
            <v>N</v>
          </cell>
          <cell r="G920" t="str">
            <v>WBRI</v>
          </cell>
          <cell r="H920" t="str">
            <v>No</v>
          </cell>
          <cell r="I920" t="str">
            <v>Yes</v>
          </cell>
          <cell r="J920" t="str">
            <v>No</v>
          </cell>
          <cell r="K920" t="str">
            <v>No</v>
          </cell>
          <cell r="L920" t="str">
            <v>7</v>
          </cell>
          <cell r="M920" t="str">
            <v>Cuvilly</v>
          </cell>
          <cell r="N920" t="str">
            <v>No</v>
          </cell>
        </row>
        <row r="921">
          <cell r="A921">
            <v>160268</v>
          </cell>
          <cell r="B921" t="str">
            <v>Thomas</v>
          </cell>
          <cell r="C921" t="str">
            <v>Moore</v>
          </cell>
          <cell r="D921" t="str">
            <v>7LM</v>
          </cell>
          <cell r="E921" t="str">
            <v>M</v>
          </cell>
          <cell r="F921" t="str">
            <v>N</v>
          </cell>
          <cell r="G921" t="str">
            <v>WBRI</v>
          </cell>
          <cell r="H921" t="str">
            <v>No</v>
          </cell>
          <cell r="I921" t="str">
            <v>No</v>
          </cell>
          <cell r="J921" t="str">
            <v>No</v>
          </cell>
          <cell r="K921" t="str">
            <v>No</v>
          </cell>
          <cell r="L921" t="str">
            <v>7</v>
          </cell>
          <cell r="M921" t="str">
            <v>Cuvilly</v>
          </cell>
          <cell r="N921" t="str">
            <v>No</v>
          </cell>
        </row>
        <row r="922">
          <cell r="A922">
            <v>151777</v>
          </cell>
          <cell r="B922" t="str">
            <v>Toby</v>
          </cell>
          <cell r="C922" t="str">
            <v>Moralee-Cook</v>
          </cell>
          <cell r="D922" t="str">
            <v>10CS</v>
          </cell>
          <cell r="E922" t="str">
            <v>M</v>
          </cell>
          <cell r="F922" t="str">
            <v>N</v>
          </cell>
          <cell r="G922" t="str">
            <v>WBRI</v>
          </cell>
          <cell r="H922" t="str">
            <v>No</v>
          </cell>
          <cell r="I922" t="str">
            <v>No</v>
          </cell>
          <cell r="J922" t="str">
            <v>No</v>
          </cell>
          <cell r="K922" t="str">
            <v>No</v>
          </cell>
          <cell r="L922" t="str">
            <v>10</v>
          </cell>
          <cell r="M922" t="str">
            <v>Picardy</v>
          </cell>
          <cell r="N922" t="str">
            <v>No</v>
          </cell>
        </row>
        <row r="923">
          <cell r="A923">
            <v>152863</v>
          </cell>
          <cell r="B923" t="str">
            <v>Erick</v>
          </cell>
          <cell r="C923" t="str">
            <v>Moreira Chaves</v>
          </cell>
          <cell r="D923" t="str">
            <v>8AB</v>
          </cell>
          <cell r="E923" t="str">
            <v>M</v>
          </cell>
          <cell r="F923" t="str">
            <v>N</v>
          </cell>
          <cell r="G923" t="str">
            <v>WOTW</v>
          </cell>
          <cell r="H923" t="str">
            <v>No</v>
          </cell>
          <cell r="I923" t="str">
            <v>No</v>
          </cell>
          <cell r="J923" t="str">
            <v>No</v>
          </cell>
          <cell r="K923" t="str">
            <v>No</v>
          </cell>
          <cell r="L923" t="str">
            <v>8</v>
          </cell>
          <cell r="M923" t="str">
            <v>Compiegne</v>
          </cell>
          <cell r="N923" t="str">
            <v>Yes</v>
          </cell>
        </row>
        <row r="924">
          <cell r="A924">
            <v>152589</v>
          </cell>
          <cell r="B924" t="str">
            <v>Bethany</v>
          </cell>
          <cell r="C924" t="str">
            <v>Morris</v>
          </cell>
          <cell r="D924" t="str">
            <v>9GN</v>
          </cell>
          <cell r="E924" t="str">
            <v>F</v>
          </cell>
          <cell r="F924" t="str">
            <v>N</v>
          </cell>
          <cell r="G924" t="str">
            <v>WBRI</v>
          </cell>
          <cell r="H924" t="str">
            <v>No</v>
          </cell>
          <cell r="I924" t="str">
            <v>No</v>
          </cell>
          <cell r="J924" t="str">
            <v>No</v>
          </cell>
          <cell r="K924" t="str">
            <v>No</v>
          </cell>
          <cell r="L924" t="str">
            <v>9</v>
          </cell>
          <cell r="M924" t="str">
            <v>Compiegne</v>
          </cell>
          <cell r="N924" t="str">
            <v>No</v>
          </cell>
        </row>
        <row r="925">
          <cell r="A925">
            <v>150537</v>
          </cell>
          <cell r="B925" t="str">
            <v>Matthew</v>
          </cell>
          <cell r="C925" t="str">
            <v>Morris</v>
          </cell>
          <cell r="D925" t="str">
            <v>13SMC</v>
          </cell>
          <cell r="E925" t="str">
            <v>M</v>
          </cell>
          <cell r="F925" t="str">
            <v>N</v>
          </cell>
          <cell r="G925" t="str">
            <v>WBRI</v>
          </cell>
          <cell r="H925" t="str">
            <v>No</v>
          </cell>
          <cell r="I925" t="str">
            <v>No</v>
          </cell>
          <cell r="J925" t="str">
            <v>No</v>
          </cell>
          <cell r="K925" t="str">
            <v>No</v>
          </cell>
          <cell r="L925" t="str">
            <v>13</v>
          </cell>
          <cell r="M925" t="str">
            <v>St. Julie</v>
          </cell>
          <cell r="N925" t="str">
            <v>No</v>
          </cell>
        </row>
        <row r="926">
          <cell r="A926">
            <v>150404</v>
          </cell>
          <cell r="B926" t="str">
            <v>Katy</v>
          </cell>
          <cell r="C926" t="str">
            <v>Morton</v>
          </cell>
          <cell r="D926" t="str">
            <v>13FG</v>
          </cell>
          <cell r="E926" t="str">
            <v>F</v>
          </cell>
          <cell r="F926" t="str">
            <v>N</v>
          </cell>
          <cell r="G926" t="str">
            <v>WBRI</v>
          </cell>
          <cell r="H926" t="str">
            <v>No</v>
          </cell>
          <cell r="I926" t="str">
            <v>No</v>
          </cell>
          <cell r="J926" t="str">
            <v>No</v>
          </cell>
          <cell r="K926" t="str">
            <v>No</v>
          </cell>
          <cell r="L926" t="str">
            <v>13</v>
          </cell>
          <cell r="M926" t="str">
            <v>Picardy</v>
          </cell>
          <cell r="N926" t="str">
            <v>Yes</v>
          </cell>
        </row>
        <row r="927">
          <cell r="A927">
            <v>151829</v>
          </cell>
          <cell r="B927" t="str">
            <v>Freya</v>
          </cell>
          <cell r="C927" t="str">
            <v>Moss</v>
          </cell>
          <cell r="D927" t="str">
            <v>10CS</v>
          </cell>
          <cell r="E927" t="str">
            <v>F</v>
          </cell>
          <cell r="F927" t="str">
            <v>N</v>
          </cell>
          <cell r="G927" t="str">
            <v>WBRI</v>
          </cell>
          <cell r="H927" t="str">
            <v>No</v>
          </cell>
          <cell r="I927" t="str">
            <v>No</v>
          </cell>
          <cell r="J927" t="str">
            <v>No</v>
          </cell>
          <cell r="K927" t="str">
            <v>No</v>
          </cell>
          <cell r="L927" t="str">
            <v>10</v>
          </cell>
          <cell r="M927" t="str">
            <v>Picardy</v>
          </cell>
          <cell r="N927" t="str">
            <v>Yes</v>
          </cell>
        </row>
        <row r="928">
          <cell r="A928">
            <v>160103</v>
          </cell>
          <cell r="B928" t="str">
            <v>Eliza</v>
          </cell>
          <cell r="C928" t="str">
            <v>Mottram</v>
          </cell>
          <cell r="D928" t="str">
            <v>12EW</v>
          </cell>
          <cell r="E928" t="str">
            <v>F</v>
          </cell>
          <cell r="F928" t="str">
            <v>N</v>
          </cell>
          <cell r="G928" t="str">
            <v>WBRI</v>
          </cell>
          <cell r="H928" t="str">
            <v>No</v>
          </cell>
          <cell r="I928" t="str">
            <v>No</v>
          </cell>
          <cell r="J928" t="str">
            <v>No</v>
          </cell>
          <cell r="K928" t="str">
            <v>No</v>
          </cell>
          <cell r="L928" t="str">
            <v>12</v>
          </cell>
          <cell r="M928" t="str">
            <v>Cuvilly</v>
          </cell>
          <cell r="N928" t="str">
            <v>No</v>
          </cell>
        </row>
        <row r="929">
          <cell r="A929">
            <v>151652</v>
          </cell>
          <cell r="B929" t="str">
            <v>Joshua</v>
          </cell>
          <cell r="C929" t="str">
            <v>Mountain-Freeman</v>
          </cell>
          <cell r="D929" t="str">
            <v>11ZI</v>
          </cell>
          <cell r="E929" t="str">
            <v>M</v>
          </cell>
          <cell r="F929" t="str">
            <v>N</v>
          </cell>
          <cell r="G929" t="str">
            <v>WBRI</v>
          </cell>
          <cell r="H929" t="str">
            <v>No</v>
          </cell>
          <cell r="I929" t="str">
            <v>No</v>
          </cell>
          <cell r="J929" t="str">
            <v>No</v>
          </cell>
          <cell r="K929" t="str">
            <v>No</v>
          </cell>
          <cell r="L929" t="str">
            <v>11</v>
          </cell>
          <cell r="M929" t="str">
            <v>St. Julie</v>
          </cell>
          <cell r="N929" t="str">
            <v>Yes</v>
          </cell>
        </row>
        <row r="930">
          <cell r="A930">
            <v>152813</v>
          </cell>
          <cell r="B930" t="str">
            <v>Maria</v>
          </cell>
          <cell r="C930" t="str">
            <v>Mountain-Freeman</v>
          </cell>
          <cell r="D930" t="str">
            <v>8PH</v>
          </cell>
          <cell r="E930" t="str">
            <v>F</v>
          </cell>
          <cell r="F930" t="str">
            <v>N</v>
          </cell>
          <cell r="G930" t="str">
            <v>WBRI</v>
          </cell>
          <cell r="H930" t="str">
            <v>No</v>
          </cell>
          <cell r="I930" t="str">
            <v>No</v>
          </cell>
          <cell r="J930" t="str">
            <v>No</v>
          </cell>
          <cell r="K930" t="str">
            <v>No</v>
          </cell>
          <cell r="L930" t="str">
            <v>8</v>
          </cell>
          <cell r="M930" t="str">
            <v>Cuvilly</v>
          </cell>
          <cell r="N930" t="str">
            <v>No</v>
          </cell>
        </row>
        <row r="931">
          <cell r="A931">
            <v>151876</v>
          </cell>
          <cell r="B931" t="str">
            <v>Jack</v>
          </cell>
          <cell r="C931" t="str">
            <v>Mowbray</v>
          </cell>
          <cell r="D931" t="str">
            <v>10EB</v>
          </cell>
          <cell r="E931" t="str">
            <v>M</v>
          </cell>
          <cell r="F931" t="str">
            <v>N</v>
          </cell>
          <cell r="G931" t="str">
            <v>WBRI</v>
          </cell>
          <cell r="H931" t="str">
            <v>No</v>
          </cell>
          <cell r="I931" t="str">
            <v>No</v>
          </cell>
          <cell r="J931" t="str">
            <v>No</v>
          </cell>
          <cell r="K931" t="str">
            <v>No</v>
          </cell>
          <cell r="L931" t="str">
            <v>10</v>
          </cell>
          <cell r="M931" t="str">
            <v>Cuvilly</v>
          </cell>
          <cell r="N931" t="str">
            <v>No</v>
          </cell>
        </row>
        <row r="932">
          <cell r="A932">
            <v>151875</v>
          </cell>
          <cell r="B932" t="str">
            <v>Luke</v>
          </cell>
          <cell r="C932" t="str">
            <v>Mowbray</v>
          </cell>
          <cell r="D932" t="str">
            <v>10CS</v>
          </cell>
          <cell r="E932" t="str">
            <v>M</v>
          </cell>
          <cell r="F932" t="str">
            <v>N</v>
          </cell>
          <cell r="G932" t="str">
            <v>WBRI</v>
          </cell>
          <cell r="H932" t="str">
            <v>No</v>
          </cell>
          <cell r="I932" t="str">
            <v>No</v>
          </cell>
          <cell r="J932" t="str">
            <v>No</v>
          </cell>
          <cell r="K932" t="str">
            <v>No</v>
          </cell>
          <cell r="L932" t="str">
            <v>10</v>
          </cell>
          <cell r="M932" t="str">
            <v>Picardy</v>
          </cell>
          <cell r="N932" t="str">
            <v>No</v>
          </cell>
        </row>
        <row r="933">
          <cell r="A933">
            <v>151879</v>
          </cell>
          <cell r="B933" t="str">
            <v>Vivica</v>
          </cell>
          <cell r="C933" t="str">
            <v>Moyo</v>
          </cell>
          <cell r="D933" t="str">
            <v>10ES</v>
          </cell>
          <cell r="E933" t="str">
            <v>F</v>
          </cell>
          <cell r="F933" t="str">
            <v>N</v>
          </cell>
          <cell r="G933" t="str">
            <v>MWBA</v>
          </cell>
          <cell r="H933" t="str">
            <v>No</v>
          </cell>
          <cell r="I933" t="str">
            <v>No</v>
          </cell>
          <cell r="J933" t="str">
            <v>No</v>
          </cell>
          <cell r="K933" t="str">
            <v>No</v>
          </cell>
          <cell r="L933" t="str">
            <v>10</v>
          </cell>
          <cell r="M933" t="str">
            <v>Cuvilly</v>
          </cell>
          <cell r="N933" t="str">
            <v>No</v>
          </cell>
        </row>
        <row r="934">
          <cell r="A934">
            <v>150905</v>
          </cell>
          <cell r="B934" t="str">
            <v>Chancelina</v>
          </cell>
          <cell r="C934" t="str">
            <v>Mpova</v>
          </cell>
          <cell r="D934" t="str">
            <v>12JW</v>
          </cell>
          <cell r="E934" t="str">
            <v>F</v>
          </cell>
          <cell r="F934" t="str">
            <v>N</v>
          </cell>
          <cell r="G934" t="str">
            <v>BAOF</v>
          </cell>
          <cell r="H934" t="str">
            <v>Yes</v>
          </cell>
          <cell r="I934" t="str">
            <v>No</v>
          </cell>
          <cell r="J934" t="str">
            <v>No</v>
          </cell>
          <cell r="K934" t="str">
            <v>No</v>
          </cell>
          <cell r="L934" t="str">
            <v>12</v>
          </cell>
          <cell r="M934" t="str">
            <v>Picardy</v>
          </cell>
          <cell r="N934" t="str">
            <v>No</v>
          </cell>
        </row>
        <row r="935">
          <cell r="A935">
            <v>151847</v>
          </cell>
          <cell r="B935" t="str">
            <v>Dwayne</v>
          </cell>
          <cell r="C935" t="str">
            <v>Mpundu</v>
          </cell>
          <cell r="D935" t="str">
            <v>10TD</v>
          </cell>
          <cell r="E935" t="str">
            <v>M</v>
          </cell>
          <cell r="F935" t="str">
            <v>K</v>
          </cell>
          <cell r="G935" t="str">
            <v>BAOF</v>
          </cell>
          <cell r="H935" t="str">
            <v>No</v>
          </cell>
          <cell r="I935" t="str">
            <v>No</v>
          </cell>
          <cell r="J935" t="str">
            <v>No</v>
          </cell>
          <cell r="K935" t="str">
            <v>No</v>
          </cell>
          <cell r="L935" t="str">
            <v>10</v>
          </cell>
          <cell r="M935" t="str">
            <v>St. Julie</v>
          </cell>
          <cell r="N935" t="str">
            <v>No</v>
          </cell>
        </row>
        <row r="936">
          <cell r="A936">
            <v>160269</v>
          </cell>
          <cell r="B936" t="str">
            <v>Kezy</v>
          </cell>
          <cell r="C936" t="str">
            <v>Muhamad</v>
          </cell>
          <cell r="D936" t="str">
            <v>7RA</v>
          </cell>
          <cell r="E936" t="str">
            <v>F</v>
          </cell>
          <cell r="F936" t="str">
            <v>E</v>
          </cell>
          <cell r="G936" t="str">
            <v>AOTH</v>
          </cell>
          <cell r="H936" t="str">
            <v>No</v>
          </cell>
          <cell r="I936" t="str">
            <v>Yes</v>
          </cell>
          <cell r="J936" t="str">
            <v>No</v>
          </cell>
          <cell r="K936" t="str">
            <v>No</v>
          </cell>
          <cell r="L936" t="str">
            <v>7</v>
          </cell>
          <cell r="M936" t="str">
            <v>Picardy</v>
          </cell>
          <cell r="N936" t="str">
            <v>No</v>
          </cell>
        </row>
        <row r="937">
          <cell r="A937">
            <v>152197</v>
          </cell>
          <cell r="B937" t="str">
            <v>Azan</v>
          </cell>
          <cell r="C937" t="str">
            <v>Muhammad</v>
          </cell>
          <cell r="D937" t="str">
            <v>13SDR</v>
          </cell>
          <cell r="E937" t="str">
            <v>M</v>
          </cell>
          <cell r="F937" t="str">
            <v>N</v>
          </cell>
          <cell r="G937" t="str">
            <v>APKN</v>
          </cell>
          <cell r="H937" t="str">
            <v>Yes</v>
          </cell>
          <cell r="I937" t="str">
            <v>No</v>
          </cell>
          <cell r="J937" t="str">
            <v>No</v>
          </cell>
          <cell r="K937" t="str">
            <v>No</v>
          </cell>
          <cell r="L937" t="str">
            <v>13</v>
          </cell>
          <cell r="M937" t="str">
            <v>Cuvilly</v>
          </cell>
          <cell r="N937" t="str">
            <v>No</v>
          </cell>
        </row>
        <row r="938">
          <cell r="A938">
            <v>151627</v>
          </cell>
          <cell r="B938" t="str">
            <v>Leeron</v>
          </cell>
          <cell r="C938" t="str">
            <v>Muhirwa</v>
          </cell>
          <cell r="D938" t="str">
            <v>11KKN</v>
          </cell>
          <cell r="E938" t="str">
            <v>M</v>
          </cell>
          <cell r="F938" t="str">
            <v>N</v>
          </cell>
          <cell r="G938" t="str">
            <v>BAOF</v>
          </cell>
          <cell r="H938" t="str">
            <v>Yes</v>
          </cell>
          <cell r="I938" t="str">
            <v>No</v>
          </cell>
          <cell r="J938" t="str">
            <v>Yes</v>
          </cell>
          <cell r="K938" t="str">
            <v>No</v>
          </cell>
          <cell r="L938" t="str">
            <v>11</v>
          </cell>
          <cell r="M938" t="str">
            <v>Cuvilly</v>
          </cell>
          <cell r="N938" t="str">
            <v>No</v>
          </cell>
        </row>
        <row r="939">
          <cell r="A939">
            <v>160270</v>
          </cell>
          <cell r="B939" t="str">
            <v>Ivannah</v>
          </cell>
          <cell r="C939" t="str">
            <v>Mukoyi</v>
          </cell>
          <cell r="D939" t="str">
            <v>7ET</v>
          </cell>
          <cell r="E939" t="str">
            <v>F</v>
          </cell>
          <cell r="F939" t="str">
            <v>N</v>
          </cell>
          <cell r="G939" t="str">
            <v>BAOF</v>
          </cell>
          <cell r="H939" t="str">
            <v>No</v>
          </cell>
          <cell r="I939" t="str">
            <v>No</v>
          </cell>
          <cell r="J939" t="str">
            <v>No</v>
          </cell>
          <cell r="K939" t="str">
            <v>No</v>
          </cell>
          <cell r="L939" t="str">
            <v>7</v>
          </cell>
          <cell r="M939" t="str">
            <v>Cuvilly</v>
          </cell>
          <cell r="N939" t="str">
            <v>No</v>
          </cell>
        </row>
        <row r="940">
          <cell r="A940">
            <v>152930</v>
          </cell>
          <cell r="B940" t="str">
            <v>Liam</v>
          </cell>
          <cell r="C940" t="str">
            <v>Mulcrone</v>
          </cell>
          <cell r="D940" t="str">
            <v>8AB</v>
          </cell>
          <cell r="E940" t="str">
            <v>M</v>
          </cell>
          <cell r="F940" t="str">
            <v>N</v>
          </cell>
          <cell r="G940" t="str">
            <v>WBRI</v>
          </cell>
          <cell r="H940" t="str">
            <v>No</v>
          </cell>
          <cell r="I940" t="str">
            <v>No</v>
          </cell>
          <cell r="J940" t="str">
            <v>No</v>
          </cell>
          <cell r="K940" t="str">
            <v>No</v>
          </cell>
          <cell r="L940" t="str">
            <v>8</v>
          </cell>
          <cell r="M940" t="str">
            <v>Compiegne</v>
          </cell>
          <cell r="N940" t="str">
            <v>No</v>
          </cell>
        </row>
        <row r="941">
          <cell r="A941">
            <v>152139</v>
          </cell>
          <cell r="B941" t="str">
            <v>Chloe</v>
          </cell>
          <cell r="C941" t="str">
            <v>Mulhall</v>
          </cell>
          <cell r="D941" t="str">
            <v>13BG</v>
          </cell>
          <cell r="E941" t="str">
            <v>F</v>
          </cell>
          <cell r="F941" t="str">
            <v>N</v>
          </cell>
          <cell r="G941" t="str">
            <v>WBRI</v>
          </cell>
          <cell r="H941" t="str">
            <v>No</v>
          </cell>
          <cell r="I941" t="str">
            <v>No</v>
          </cell>
          <cell r="J941" t="str">
            <v>No</v>
          </cell>
          <cell r="K941" t="str">
            <v>No</v>
          </cell>
          <cell r="L941" t="str">
            <v>13</v>
          </cell>
          <cell r="M941" t="str">
            <v>Cuvilly</v>
          </cell>
          <cell r="N941" t="str">
            <v>No</v>
          </cell>
        </row>
        <row r="942">
          <cell r="A942">
            <v>152802</v>
          </cell>
          <cell r="B942" t="str">
            <v>Connell</v>
          </cell>
          <cell r="C942" t="str">
            <v>Mulqueen</v>
          </cell>
          <cell r="D942" t="str">
            <v>8MH</v>
          </cell>
          <cell r="E942" t="str">
            <v>M</v>
          </cell>
          <cell r="F942" t="str">
            <v>N</v>
          </cell>
          <cell r="G942" t="str">
            <v>WBRI</v>
          </cell>
          <cell r="H942" t="str">
            <v>No</v>
          </cell>
          <cell r="I942" t="str">
            <v>No</v>
          </cell>
          <cell r="J942" t="str">
            <v>No</v>
          </cell>
          <cell r="K942" t="str">
            <v>No</v>
          </cell>
          <cell r="L942" t="str">
            <v>8</v>
          </cell>
          <cell r="M942" t="str">
            <v>Cuvilly</v>
          </cell>
          <cell r="N942" t="str">
            <v>Yes</v>
          </cell>
        </row>
        <row r="943">
          <cell r="A943">
            <v>151711</v>
          </cell>
          <cell r="B943" t="str">
            <v>Lewis</v>
          </cell>
          <cell r="C943" t="str">
            <v>Munro-Proud</v>
          </cell>
          <cell r="D943" t="str">
            <v>11SPI</v>
          </cell>
          <cell r="E943" t="str">
            <v>M</v>
          </cell>
          <cell r="F943" t="str">
            <v>N</v>
          </cell>
          <cell r="G943" t="str">
            <v>WBRI</v>
          </cell>
          <cell r="H943" t="str">
            <v>No</v>
          </cell>
          <cell r="I943" t="str">
            <v>No</v>
          </cell>
          <cell r="J943" t="str">
            <v>No</v>
          </cell>
          <cell r="K943" t="str">
            <v>No</v>
          </cell>
          <cell r="L943" t="str">
            <v>11</v>
          </cell>
          <cell r="M943" t="str">
            <v>St. Julie</v>
          </cell>
          <cell r="N943" t="str">
            <v>No</v>
          </cell>
        </row>
        <row r="944">
          <cell r="A944">
            <v>160272</v>
          </cell>
          <cell r="B944" t="str">
            <v>Shona</v>
          </cell>
          <cell r="C944" t="str">
            <v>Munro-Proud</v>
          </cell>
          <cell r="D944" t="str">
            <v>7ET</v>
          </cell>
          <cell r="E944" t="str">
            <v>F</v>
          </cell>
          <cell r="F944" t="str">
            <v>N</v>
          </cell>
          <cell r="G944" t="str">
            <v>WBRI</v>
          </cell>
          <cell r="H944" t="str">
            <v>No</v>
          </cell>
          <cell r="I944" t="str">
            <v>No</v>
          </cell>
          <cell r="J944" t="str">
            <v>No</v>
          </cell>
          <cell r="K944" t="str">
            <v>No</v>
          </cell>
          <cell r="L944" t="str">
            <v>7</v>
          </cell>
          <cell r="M944" t="str">
            <v>Cuvilly</v>
          </cell>
          <cell r="N944" t="str">
            <v>No</v>
          </cell>
        </row>
        <row r="945">
          <cell r="A945">
            <v>152577</v>
          </cell>
          <cell r="B945" t="str">
            <v>Patrick</v>
          </cell>
          <cell r="C945" t="str">
            <v>Murena</v>
          </cell>
          <cell r="D945" t="str">
            <v>9MCO</v>
          </cell>
          <cell r="E945" t="str">
            <v>M</v>
          </cell>
          <cell r="F945" t="str">
            <v>N</v>
          </cell>
          <cell r="G945" t="str">
            <v>BAOF</v>
          </cell>
          <cell r="H945" t="str">
            <v>No</v>
          </cell>
          <cell r="I945" t="str">
            <v>No</v>
          </cell>
          <cell r="J945" t="str">
            <v>No</v>
          </cell>
          <cell r="K945" t="str">
            <v>No</v>
          </cell>
          <cell r="L945" t="str">
            <v>9</v>
          </cell>
          <cell r="M945" t="str">
            <v>Cuvilly</v>
          </cell>
          <cell r="N945" t="str">
            <v>No</v>
          </cell>
        </row>
        <row r="946">
          <cell r="A946">
            <v>151788</v>
          </cell>
          <cell r="B946" t="str">
            <v>Joachim</v>
          </cell>
          <cell r="C946" t="str">
            <v>Murphy</v>
          </cell>
          <cell r="D946" t="str">
            <v>10PL</v>
          </cell>
          <cell r="E946" t="str">
            <v>M</v>
          </cell>
          <cell r="F946" t="str">
            <v>N</v>
          </cell>
          <cell r="G946" t="str">
            <v>WBRI</v>
          </cell>
          <cell r="H946" t="str">
            <v>No</v>
          </cell>
          <cell r="I946" t="str">
            <v>No</v>
          </cell>
          <cell r="J946" t="str">
            <v>No</v>
          </cell>
          <cell r="K946" t="str">
            <v>No</v>
          </cell>
          <cell r="L946" t="str">
            <v>10</v>
          </cell>
          <cell r="M946" t="str">
            <v>St. Julie</v>
          </cell>
          <cell r="N946" t="str">
            <v>No</v>
          </cell>
        </row>
        <row r="947">
          <cell r="A947">
            <v>151790</v>
          </cell>
          <cell r="B947" t="str">
            <v>Mary</v>
          </cell>
          <cell r="C947" t="str">
            <v>Murphy</v>
          </cell>
          <cell r="D947" t="str">
            <v>10RQ</v>
          </cell>
          <cell r="E947" t="str">
            <v>F</v>
          </cell>
          <cell r="F947" t="str">
            <v>N</v>
          </cell>
          <cell r="G947" t="str">
            <v>WBRI</v>
          </cell>
          <cell r="H947" t="str">
            <v>No</v>
          </cell>
          <cell r="I947" t="str">
            <v>No</v>
          </cell>
          <cell r="J947" t="str">
            <v>No</v>
          </cell>
          <cell r="K947" t="str">
            <v>No</v>
          </cell>
          <cell r="L947" t="str">
            <v>10</v>
          </cell>
          <cell r="M947" t="str">
            <v>St. Julie</v>
          </cell>
          <cell r="N947" t="str">
            <v>No</v>
          </cell>
        </row>
        <row r="948">
          <cell r="A948">
            <v>152651</v>
          </cell>
          <cell r="B948" t="str">
            <v>Mae</v>
          </cell>
          <cell r="C948" t="str">
            <v>Murphy Duckenfield</v>
          </cell>
          <cell r="D948" t="str">
            <v>9GN</v>
          </cell>
          <cell r="E948" t="str">
            <v>F</v>
          </cell>
          <cell r="F948" t="str">
            <v>N</v>
          </cell>
          <cell r="G948" t="str">
            <v>WBRI</v>
          </cell>
          <cell r="H948" t="str">
            <v>No</v>
          </cell>
          <cell r="I948" t="str">
            <v>No</v>
          </cell>
          <cell r="J948" t="str">
            <v>No</v>
          </cell>
          <cell r="K948" t="str">
            <v>No</v>
          </cell>
          <cell r="L948" t="str">
            <v>9</v>
          </cell>
          <cell r="M948" t="str">
            <v>Compiegne</v>
          </cell>
          <cell r="N948" t="str">
            <v>No</v>
          </cell>
        </row>
        <row r="949">
          <cell r="A949">
            <v>152826</v>
          </cell>
          <cell r="B949" t="str">
            <v>Harmony</v>
          </cell>
          <cell r="C949" t="str">
            <v>Murray</v>
          </cell>
          <cell r="D949" t="str">
            <v>8KC</v>
          </cell>
          <cell r="E949" t="str">
            <v>F</v>
          </cell>
          <cell r="F949" t="str">
            <v>K</v>
          </cell>
          <cell r="G949" t="str">
            <v>BCRB</v>
          </cell>
          <cell r="H949" t="str">
            <v>Yes</v>
          </cell>
          <cell r="I949" t="str">
            <v>Yes</v>
          </cell>
          <cell r="J949" t="str">
            <v>Yes</v>
          </cell>
          <cell r="K949" t="str">
            <v>No</v>
          </cell>
          <cell r="L949" t="str">
            <v>8</v>
          </cell>
          <cell r="M949" t="str">
            <v>St. Julie</v>
          </cell>
          <cell r="N949" t="str">
            <v>Yes</v>
          </cell>
        </row>
        <row r="950">
          <cell r="A950">
            <v>151820</v>
          </cell>
          <cell r="B950" t="str">
            <v>Rhomani</v>
          </cell>
          <cell r="C950" t="str">
            <v>Murray</v>
          </cell>
          <cell r="D950" t="str">
            <v>10ES</v>
          </cell>
          <cell r="E950" t="str">
            <v>M</v>
          </cell>
          <cell r="F950" t="str">
            <v>K</v>
          </cell>
          <cell r="G950" t="str">
            <v>BCRB</v>
          </cell>
          <cell r="H950" t="str">
            <v>Yes</v>
          </cell>
          <cell r="I950" t="str">
            <v>No</v>
          </cell>
          <cell r="J950" t="str">
            <v>Yes</v>
          </cell>
          <cell r="K950" t="str">
            <v>No</v>
          </cell>
          <cell r="L950" t="str">
            <v>10</v>
          </cell>
          <cell r="M950" t="str">
            <v>Cuvilly</v>
          </cell>
          <cell r="N950" t="str">
            <v>No</v>
          </cell>
        </row>
        <row r="951">
          <cell r="A951">
            <v>150744</v>
          </cell>
          <cell r="B951" t="str">
            <v>Eilidh</v>
          </cell>
          <cell r="C951" t="str">
            <v>Murray-Stringer</v>
          </cell>
          <cell r="D951" t="str">
            <v>13PLE</v>
          </cell>
          <cell r="E951" t="str">
            <v>F</v>
          </cell>
          <cell r="F951" t="str">
            <v>N</v>
          </cell>
          <cell r="G951" t="str">
            <v>WOTW</v>
          </cell>
          <cell r="H951" t="str">
            <v>No</v>
          </cell>
          <cell r="I951" t="str">
            <v>No</v>
          </cell>
          <cell r="J951" t="str">
            <v>No</v>
          </cell>
          <cell r="K951" t="str">
            <v>No</v>
          </cell>
          <cell r="L951" t="str">
            <v>13</v>
          </cell>
          <cell r="M951" t="str">
            <v>St. Julie</v>
          </cell>
          <cell r="N951" t="str">
            <v>Yes</v>
          </cell>
        </row>
        <row r="952">
          <cell r="A952">
            <v>150904</v>
          </cell>
          <cell r="B952" t="str">
            <v>Sinead</v>
          </cell>
          <cell r="C952" t="str">
            <v>Murray-Wright</v>
          </cell>
          <cell r="D952" t="str">
            <v>12JW</v>
          </cell>
          <cell r="E952" t="str">
            <v>F</v>
          </cell>
          <cell r="F952" t="str">
            <v>N</v>
          </cell>
          <cell r="G952" t="str">
            <v>WBRI</v>
          </cell>
          <cell r="H952" t="str">
            <v>No</v>
          </cell>
          <cell r="I952" t="str">
            <v>No</v>
          </cell>
          <cell r="J952" t="str">
            <v>No</v>
          </cell>
          <cell r="K952" t="str">
            <v>No</v>
          </cell>
          <cell r="L952" t="str">
            <v>12</v>
          </cell>
          <cell r="M952" t="str">
            <v>Picardy</v>
          </cell>
          <cell r="N952" t="str">
            <v>No</v>
          </cell>
        </row>
        <row r="953">
          <cell r="A953">
            <v>150807</v>
          </cell>
          <cell r="B953" t="str">
            <v>Abel</v>
          </cell>
          <cell r="C953" t="str">
            <v>Musie</v>
          </cell>
          <cell r="D953" t="str">
            <v>12KD</v>
          </cell>
          <cell r="E953" t="str">
            <v>M</v>
          </cell>
          <cell r="F953" t="str">
            <v>N</v>
          </cell>
          <cell r="G953" t="str">
            <v>BAOF</v>
          </cell>
          <cell r="H953" t="str">
            <v>Yes</v>
          </cell>
          <cell r="I953" t="str">
            <v>No</v>
          </cell>
          <cell r="J953" t="str">
            <v>No</v>
          </cell>
          <cell r="K953" t="str">
            <v>No</v>
          </cell>
          <cell r="L953" t="str">
            <v>12</v>
          </cell>
          <cell r="M953" t="str">
            <v>Picardy</v>
          </cell>
          <cell r="N953" t="str">
            <v>No</v>
          </cell>
        </row>
        <row r="954">
          <cell r="A954">
            <v>151612</v>
          </cell>
          <cell r="B954" t="str">
            <v>Christina</v>
          </cell>
          <cell r="C954" t="str">
            <v>Musie</v>
          </cell>
          <cell r="D954" t="str">
            <v>11JNE</v>
          </cell>
          <cell r="E954" t="str">
            <v>F</v>
          </cell>
          <cell r="F954" t="str">
            <v>N</v>
          </cell>
          <cell r="G954" t="str">
            <v>BAOF</v>
          </cell>
          <cell r="H954" t="str">
            <v>Yes</v>
          </cell>
          <cell r="I954" t="str">
            <v>Yes</v>
          </cell>
          <cell r="J954" t="str">
            <v>Yes</v>
          </cell>
          <cell r="K954" t="str">
            <v>No</v>
          </cell>
          <cell r="L954" t="str">
            <v>11</v>
          </cell>
          <cell r="M954" t="str">
            <v>Picardy</v>
          </cell>
          <cell r="N954" t="str">
            <v>No</v>
          </cell>
        </row>
        <row r="955">
          <cell r="A955">
            <v>152755</v>
          </cell>
          <cell r="B955" t="str">
            <v>Yobel</v>
          </cell>
          <cell r="C955" t="str">
            <v>Musie</v>
          </cell>
          <cell r="D955" t="str">
            <v>8JJ</v>
          </cell>
          <cell r="E955" t="str">
            <v>M</v>
          </cell>
          <cell r="F955" t="str">
            <v>N</v>
          </cell>
          <cell r="G955" t="str">
            <v>BAOF</v>
          </cell>
          <cell r="H955" t="str">
            <v>Yes</v>
          </cell>
          <cell r="I955" t="str">
            <v>No</v>
          </cell>
          <cell r="J955" t="str">
            <v>Yes</v>
          </cell>
          <cell r="K955" t="str">
            <v>No</v>
          </cell>
          <cell r="L955" t="str">
            <v>8</v>
          </cell>
          <cell r="M955" t="str">
            <v>Picardy</v>
          </cell>
          <cell r="N955" t="str">
            <v>No</v>
          </cell>
        </row>
        <row r="956">
          <cell r="A956">
            <v>160273</v>
          </cell>
          <cell r="B956" t="str">
            <v>Debora</v>
          </cell>
          <cell r="C956" t="str">
            <v>Musie</v>
          </cell>
          <cell r="D956" t="str">
            <v>7YP</v>
          </cell>
          <cell r="E956" t="str">
            <v>F</v>
          </cell>
          <cell r="F956" t="str">
            <v>N</v>
          </cell>
          <cell r="G956" t="str">
            <v>BAOF</v>
          </cell>
          <cell r="H956" t="str">
            <v>Yes</v>
          </cell>
          <cell r="I956" t="str">
            <v>Yes</v>
          </cell>
          <cell r="J956" t="str">
            <v>Yes</v>
          </cell>
          <cell r="K956" t="str">
            <v>No</v>
          </cell>
          <cell r="L956" t="str">
            <v>7</v>
          </cell>
          <cell r="M956" t="str">
            <v>Compiegne</v>
          </cell>
          <cell r="N956" t="str">
            <v>No</v>
          </cell>
        </row>
        <row r="957">
          <cell r="A957">
            <v>150429</v>
          </cell>
          <cell r="B957" t="str">
            <v>Chantelle</v>
          </cell>
          <cell r="C957" t="str">
            <v>Musindo</v>
          </cell>
          <cell r="D957" t="str">
            <v>13SDR</v>
          </cell>
          <cell r="E957" t="str">
            <v>F</v>
          </cell>
          <cell r="F957" t="str">
            <v>N</v>
          </cell>
          <cell r="G957" t="str">
            <v>BAOF</v>
          </cell>
          <cell r="H957" t="str">
            <v>Yes</v>
          </cell>
          <cell r="I957" t="str">
            <v>Yes</v>
          </cell>
          <cell r="J957" t="str">
            <v>No</v>
          </cell>
          <cell r="K957" t="str">
            <v>No</v>
          </cell>
          <cell r="L957" t="str">
            <v>13</v>
          </cell>
          <cell r="M957" t="str">
            <v>Picardy</v>
          </cell>
          <cell r="N957" t="str">
            <v>No</v>
          </cell>
        </row>
        <row r="958">
          <cell r="A958">
            <v>160274</v>
          </cell>
          <cell r="B958" t="str">
            <v>Noah</v>
          </cell>
          <cell r="C958" t="str">
            <v>Mussie</v>
          </cell>
          <cell r="D958" t="str">
            <v>7ET</v>
          </cell>
          <cell r="E958" t="str">
            <v>M</v>
          </cell>
          <cell r="F958" t="str">
            <v>N</v>
          </cell>
          <cell r="G958" t="str">
            <v>BAOF</v>
          </cell>
          <cell r="H958" t="str">
            <v>No</v>
          </cell>
          <cell r="I958" t="str">
            <v>Yes</v>
          </cell>
          <cell r="J958" t="str">
            <v>No</v>
          </cell>
          <cell r="K958" t="str">
            <v>No</v>
          </cell>
          <cell r="L958" t="str">
            <v>7</v>
          </cell>
          <cell r="M958" t="str">
            <v>Cuvilly</v>
          </cell>
          <cell r="N958" t="str">
            <v>No</v>
          </cell>
        </row>
        <row r="959">
          <cell r="A959">
            <v>152898</v>
          </cell>
          <cell r="B959" t="str">
            <v>Kydan</v>
          </cell>
          <cell r="C959" t="str">
            <v>Musunga</v>
          </cell>
          <cell r="D959" t="str">
            <v>8KS</v>
          </cell>
          <cell r="E959" t="str">
            <v>M</v>
          </cell>
          <cell r="F959" t="str">
            <v>K</v>
          </cell>
          <cell r="G959" t="str">
            <v>MWBA</v>
          </cell>
          <cell r="H959" t="str">
            <v>No</v>
          </cell>
          <cell r="I959" t="str">
            <v>No</v>
          </cell>
          <cell r="J959" t="str">
            <v>Yes</v>
          </cell>
          <cell r="K959" t="str">
            <v>No</v>
          </cell>
          <cell r="L959" t="str">
            <v>8</v>
          </cell>
          <cell r="M959" t="str">
            <v>Picardy</v>
          </cell>
          <cell r="N959" t="str">
            <v>No</v>
          </cell>
        </row>
        <row r="960">
          <cell r="A960">
            <v>160275</v>
          </cell>
          <cell r="B960" t="str">
            <v>Nina</v>
          </cell>
          <cell r="C960" t="str">
            <v>Mwitta</v>
          </cell>
          <cell r="D960" t="str">
            <v>7AWH</v>
          </cell>
          <cell r="E960" t="str">
            <v>F</v>
          </cell>
          <cell r="F960" t="str">
            <v>N</v>
          </cell>
          <cell r="G960" t="str">
            <v>MWBA</v>
          </cell>
          <cell r="H960" t="str">
            <v>No</v>
          </cell>
          <cell r="I960" t="str">
            <v>No</v>
          </cell>
          <cell r="J960" t="str">
            <v>No</v>
          </cell>
          <cell r="K960" t="str">
            <v>No</v>
          </cell>
          <cell r="L960" t="str">
            <v>7</v>
          </cell>
          <cell r="M960" t="str">
            <v>St. Julie</v>
          </cell>
          <cell r="N960" t="str">
            <v>No</v>
          </cell>
        </row>
        <row r="961">
          <cell r="A961">
            <v>152205</v>
          </cell>
          <cell r="B961" t="str">
            <v>Reem</v>
          </cell>
          <cell r="C961" t="str">
            <v>Nagi</v>
          </cell>
          <cell r="D961" t="str">
            <v>13TS</v>
          </cell>
          <cell r="E961" t="str">
            <v>F</v>
          </cell>
          <cell r="F961" t="str">
            <v>N</v>
          </cell>
          <cell r="G961" t="str">
            <v>OARA</v>
          </cell>
          <cell r="H961" t="str">
            <v>No</v>
          </cell>
          <cell r="I961" t="str">
            <v>No</v>
          </cell>
          <cell r="J961" t="str">
            <v>No</v>
          </cell>
          <cell r="K961" t="str">
            <v>No</v>
          </cell>
          <cell r="L961" t="str">
            <v>13</v>
          </cell>
          <cell r="M961" t="str">
            <v>St. Julie</v>
          </cell>
          <cell r="N961" t="str">
            <v>No</v>
          </cell>
        </row>
        <row r="962">
          <cell r="A962">
            <v>160276</v>
          </cell>
          <cell r="B962" t="str">
            <v>Kamsi</v>
          </cell>
          <cell r="C962" t="str">
            <v>Nathaniel</v>
          </cell>
          <cell r="D962" t="str">
            <v>7LM</v>
          </cell>
          <cell r="E962" t="str">
            <v>F</v>
          </cell>
          <cell r="F962" t="str">
            <v>N</v>
          </cell>
          <cell r="G962" t="str">
            <v>BAOF</v>
          </cell>
          <cell r="H962" t="str">
            <v>Yes</v>
          </cell>
          <cell r="I962" t="str">
            <v>No</v>
          </cell>
          <cell r="J962" t="str">
            <v>Yes</v>
          </cell>
          <cell r="K962" t="str">
            <v>No</v>
          </cell>
          <cell r="L962" t="str">
            <v>7</v>
          </cell>
          <cell r="M962" t="str">
            <v>Cuvilly</v>
          </cell>
          <cell r="N962" t="str">
            <v>No</v>
          </cell>
        </row>
        <row r="963">
          <cell r="A963">
            <v>150843</v>
          </cell>
          <cell r="B963" t="str">
            <v>Monica</v>
          </cell>
          <cell r="C963" t="str">
            <v>Navarro</v>
          </cell>
          <cell r="D963" t="str">
            <v>12MP</v>
          </cell>
          <cell r="E963" t="str">
            <v>F</v>
          </cell>
          <cell r="F963" t="str">
            <v>N</v>
          </cell>
          <cell r="G963" t="str">
            <v>AOTH</v>
          </cell>
          <cell r="H963" t="str">
            <v>No</v>
          </cell>
          <cell r="I963" t="str">
            <v>No</v>
          </cell>
          <cell r="J963" t="str">
            <v>No</v>
          </cell>
          <cell r="K963" t="str">
            <v>No</v>
          </cell>
          <cell r="L963" t="str">
            <v>12</v>
          </cell>
          <cell r="M963" t="str">
            <v>Compiegne</v>
          </cell>
          <cell r="N963" t="str">
            <v>No</v>
          </cell>
        </row>
        <row r="964">
          <cell r="A964">
            <v>152829</v>
          </cell>
          <cell r="B964" t="str">
            <v>Vincent</v>
          </cell>
          <cell r="C964" t="str">
            <v>Navarro</v>
          </cell>
          <cell r="D964" t="str">
            <v>8JJ</v>
          </cell>
          <cell r="E964" t="str">
            <v>M</v>
          </cell>
          <cell r="F964" t="str">
            <v>N</v>
          </cell>
          <cell r="G964" t="str">
            <v>AOTH</v>
          </cell>
          <cell r="H964" t="str">
            <v>No</v>
          </cell>
          <cell r="I964" t="str">
            <v>Yes</v>
          </cell>
          <cell r="J964" t="str">
            <v>No</v>
          </cell>
          <cell r="K964" t="str">
            <v>No</v>
          </cell>
          <cell r="L964" t="str">
            <v>8</v>
          </cell>
          <cell r="M964" t="str">
            <v>Picardy</v>
          </cell>
          <cell r="N964" t="str">
            <v>No</v>
          </cell>
        </row>
        <row r="965">
          <cell r="A965">
            <v>151965</v>
          </cell>
          <cell r="B965" t="str">
            <v>Abu-Bakr</v>
          </cell>
          <cell r="C965" t="str">
            <v>Nawaz</v>
          </cell>
          <cell r="D965" t="str">
            <v>10CM</v>
          </cell>
          <cell r="E965" t="str">
            <v>M</v>
          </cell>
          <cell r="F965" t="str">
            <v>N</v>
          </cell>
          <cell r="G965" t="str">
            <v>APKN</v>
          </cell>
          <cell r="H965" t="str">
            <v>No</v>
          </cell>
          <cell r="I965" t="str">
            <v>No</v>
          </cell>
          <cell r="J965" t="str">
            <v>No</v>
          </cell>
          <cell r="K965" t="str">
            <v>No</v>
          </cell>
          <cell r="L965" t="str">
            <v>10</v>
          </cell>
          <cell r="M965" t="str">
            <v>Compiegne</v>
          </cell>
          <cell r="N965" t="str">
            <v>No</v>
          </cell>
        </row>
        <row r="966">
          <cell r="A966">
            <v>151533</v>
          </cell>
          <cell r="B966" t="str">
            <v>Benedict</v>
          </cell>
          <cell r="C966" t="str">
            <v>Naylor</v>
          </cell>
          <cell r="D966" t="str">
            <v>11ZI</v>
          </cell>
          <cell r="E966" t="str">
            <v>M</v>
          </cell>
          <cell r="F966" t="str">
            <v>N</v>
          </cell>
          <cell r="G966" t="str">
            <v>WBRI</v>
          </cell>
          <cell r="H966" t="str">
            <v>No</v>
          </cell>
          <cell r="I966" t="str">
            <v>No</v>
          </cell>
          <cell r="J966" t="str">
            <v>No</v>
          </cell>
          <cell r="K966" t="str">
            <v>No</v>
          </cell>
          <cell r="L966" t="str">
            <v>11</v>
          </cell>
          <cell r="M966" t="str">
            <v>St. Julie</v>
          </cell>
          <cell r="N966" t="str">
            <v>No</v>
          </cell>
        </row>
        <row r="967">
          <cell r="A967">
            <v>151739</v>
          </cell>
          <cell r="B967" t="str">
            <v>Ruby</v>
          </cell>
          <cell r="C967" t="str">
            <v>Naylor</v>
          </cell>
          <cell r="D967" t="str">
            <v>11ZI</v>
          </cell>
          <cell r="E967" t="str">
            <v>F</v>
          </cell>
          <cell r="F967" t="str">
            <v>K</v>
          </cell>
          <cell r="G967" t="str">
            <v>WBRI</v>
          </cell>
          <cell r="H967" t="str">
            <v>No</v>
          </cell>
          <cell r="I967" t="str">
            <v>No</v>
          </cell>
          <cell r="J967" t="str">
            <v>No</v>
          </cell>
          <cell r="K967" t="str">
            <v>No</v>
          </cell>
          <cell r="L967" t="str">
            <v>11</v>
          </cell>
          <cell r="M967" t="str">
            <v>St. Julie</v>
          </cell>
          <cell r="N967" t="str">
            <v>Yes</v>
          </cell>
        </row>
        <row r="968">
          <cell r="A968">
            <v>152769</v>
          </cell>
          <cell r="B968" t="str">
            <v>Inaya</v>
          </cell>
          <cell r="C968" t="str">
            <v>Nazir</v>
          </cell>
          <cell r="D968" t="str">
            <v>8MH</v>
          </cell>
          <cell r="E968" t="str">
            <v>F</v>
          </cell>
          <cell r="F968" t="str">
            <v>N</v>
          </cell>
          <cell r="G968" t="str">
            <v>AOTH</v>
          </cell>
          <cell r="H968" t="str">
            <v>No</v>
          </cell>
          <cell r="I968" t="str">
            <v>No</v>
          </cell>
          <cell r="J968" t="str">
            <v>No</v>
          </cell>
          <cell r="K968" t="str">
            <v>No</v>
          </cell>
          <cell r="L968" t="str">
            <v>8</v>
          </cell>
          <cell r="M968" t="str">
            <v>Cuvilly</v>
          </cell>
          <cell r="N968" t="str">
            <v>No</v>
          </cell>
        </row>
        <row r="969">
          <cell r="A969">
            <v>152886</v>
          </cell>
          <cell r="B969" t="str">
            <v>Ummihani</v>
          </cell>
          <cell r="C969" t="str">
            <v>Nazir</v>
          </cell>
          <cell r="D969" t="str">
            <v>8MH</v>
          </cell>
          <cell r="E969" t="str">
            <v>F</v>
          </cell>
          <cell r="F969" t="str">
            <v>N</v>
          </cell>
          <cell r="G969" t="str">
            <v>MWAP</v>
          </cell>
          <cell r="H969" t="str">
            <v>No</v>
          </cell>
          <cell r="I969" t="str">
            <v>No</v>
          </cell>
          <cell r="J969" t="str">
            <v>No</v>
          </cell>
          <cell r="K969" t="str">
            <v>No</v>
          </cell>
          <cell r="L969" t="str">
            <v>8</v>
          </cell>
          <cell r="M969" t="str">
            <v>Cuvilly</v>
          </cell>
          <cell r="N969" t="str">
            <v>No</v>
          </cell>
        </row>
        <row r="970">
          <cell r="A970">
            <v>100343</v>
          </cell>
          <cell r="B970" t="str">
            <v>Zakariya</v>
          </cell>
          <cell r="C970" t="str">
            <v>Nazir</v>
          </cell>
          <cell r="D970" t="str">
            <v>10TD</v>
          </cell>
          <cell r="E970" t="str">
            <v>M</v>
          </cell>
          <cell r="F970" t="str">
            <v>N</v>
          </cell>
          <cell r="G970" t="str">
            <v>MWAP</v>
          </cell>
          <cell r="H970" t="str">
            <v>No</v>
          </cell>
          <cell r="I970" t="str">
            <v>No</v>
          </cell>
          <cell r="J970" t="str">
            <v>No</v>
          </cell>
          <cell r="K970" t="str">
            <v>No</v>
          </cell>
          <cell r="L970" t="str">
            <v>10</v>
          </cell>
          <cell r="M970" t="str">
            <v>Compiegne</v>
          </cell>
          <cell r="N970" t="str">
            <v>Yes</v>
          </cell>
        </row>
        <row r="971">
          <cell r="A971">
            <v>150956</v>
          </cell>
          <cell r="B971" t="str">
            <v>Seth</v>
          </cell>
          <cell r="C971" t="str">
            <v>Nderitu</v>
          </cell>
          <cell r="D971" t="str">
            <v>12KD</v>
          </cell>
          <cell r="E971" t="str">
            <v>M</v>
          </cell>
          <cell r="F971" t="str">
            <v>N</v>
          </cell>
          <cell r="G971" t="str">
            <v>BAOF</v>
          </cell>
          <cell r="H971" t="str">
            <v>No</v>
          </cell>
          <cell r="I971" t="str">
            <v>No</v>
          </cell>
          <cell r="J971" t="str">
            <v>No</v>
          </cell>
          <cell r="K971" t="str">
            <v>No</v>
          </cell>
          <cell r="L971" t="str">
            <v>12</v>
          </cell>
          <cell r="M971" t="str">
            <v>Compiegne</v>
          </cell>
          <cell r="N971" t="str">
            <v>No</v>
          </cell>
        </row>
        <row r="972">
          <cell r="A972">
            <v>151565</v>
          </cell>
          <cell r="B972" t="str">
            <v>Reuben</v>
          </cell>
          <cell r="C972" t="str">
            <v>Nduka</v>
          </cell>
          <cell r="D972" t="str">
            <v>11SDA</v>
          </cell>
          <cell r="E972" t="str">
            <v>M</v>
          </cell>
          <cell r="F972" t="str">
            <v>N</v>
          </cell>
          <cell r="G972" t="str">
            <v>BAOF</v>
          </cell>
          <cell r="H972" t="str">
            <v>Yes</v>
          </cell>
          <cell r="I972" t="str">
            <v>Yes</v>
          </cell>
          <cell r="J972" t="str">
            <v>Yes</v>
          </cell>
          <cell r="K972" t="str">
            <v>No</v>
          </cell>
          <cell r="L972" t="str">
            <v>11</v>
          </cell>
          <cell r="M972" t="str">
            <v>Cuvilly</v>
          </cell>
          <cell r="N972" t="str">
            <v>No</v>
          </cell>
        </row>
        <row r="973">
          <cell r="A973">
            <v>160039</v>
          </cell>
          <cell r="B973" t="str">
            <v>Thalia</v>
          </cell>
          <cell r="C973" t="str">
            <v>Needham</v>
          </cell>
          <cell r="D973" t="str">
            <v>12JW</v>
          </cell>
          <cell r="E973" t="str">
            <v>F</v>
          </cell>
          <cell r="F973" t="str">
            <v>N</v>
          </cell>
          <cell r="G973" t="str">
            <v>WBRI</v>
          </cell>
          <cell r="H973" t="str">
            <v>No</v>
          </cell>
          <cell r="I973" t="str">
            <v>No</v>
          </cell>
          <cell r="J973" t="str">
            <v>No</v>
          </cell>
          <cell r="K973" t="str">
            <v>No</v>
          </cell>
          <cell r="L973" t="str">
            <v>12</v>
          </cell>
          <cell r="M973" t="str">
            <v>Compiegne</v>
          </cell>
          <cell r="N973" t="str">
            <v>No</v>
          </cell>
        </row>
        <row r="974">
          <cell r="A974">
            <v>152216</v>
          </cell>
          <cell r="B974" t="str">
            <v>Grace</v>
          </cell>
          <cell r="C974" t="str">
            <v>Neema</v>
          </cell>
          <cell r="D974" t="str">
            <v>13FG</v>
          </cell>
          <cell r="E974" t="str">
            <v>F</v>
          </cell>
          <cell r="F974" t="str">
            <v>N</v>
          </cell>
          <cell r="G974" t="str">
            <v>BAOF</v>
          </cell>
          <cell r="H974" t="str">
            <v>Yes</v>
          </cell>
          <cell r="I974" t="str">
            <v>Yes</v>
          </cell>
          <cell r="J974" t="str">
            <v>No</v>
          </cell>
          <cell r="K974" t="str">
            <v>No</v>
          </cell>
          <cell r="L974" t="str">
            <v>13</v>
          </cell>
          <cell r="M974" t="str">
            <v>Cuvilly</v>
          </cell>
          <cell r="N974" t="str">
            <v>No</v>
          </cell>
        </row>
        <row r="975">
          <cell r="A975">
            <v>150786</v>
          </cell>
          <cell r="B975" t="str">
            <v>Louie</v>
          </cell>
          <cell r="C975" t="str">
            <v>Nelson</v>
          </cell>
          <cell r="D975" t="str">
            <v>12KD</v>
          </cell>
          <cell r="E975" t="str">
            <v>M</v>
          </cell>
          <cell r="F975" t="str">
            <v>N</v>
          </cell>
          <cell r="G975" t="str">
            <v>MWBC</v>
          </cell>
          <cell r="H975" t="str">
            <v>No</v>
          </cell>
          <cell r="I975" t="str">
            <v>No</v>
          </cell>
          <cell r="J975" t="str">
            <v>No</v>
          </cell>
          <cell r="K975" t="str">
            <v>No</v>
          </cell>
          <cell r="L975" t="str">
            <v>12</v>
          </cell>
          <cell r="M975" t="str">
            <v>Picardy</v>
          </cell>
          <cell r="N975" t="str">
            <v>No</v>
          </cell>
        </row>
        <row r="976">
          <cell r="A976">
            <v>151582</v>
          </cell>
          <cell r="B976" t="str">
            <v>Charlie</v>
          </cell>
          <cell r="C976" t="str">
            <v>Nettle</v>
          </cell>
          <cell r="D976" t="str">
            <v>11EGQ</v>
          </cell>
          <cell r="E976" t="str">
            <v>M</v>
          </cell>
          <cell r="F976" t="str">
            <v>N</v>
          </cell>
          <cell r="G976" t="str">
            <v>WBRI</v>
          </cell>
          <cell r="H976" t="str">
            <v>No</v>
          </cell>
          <cell r="I976" t="str">
            <v>No</v>
          </cell>
          <cell r="J976" t="str">
            <v>No</v>
          </cell>
          <cell r="K976" t="str">
            <v>No</v>
          </cell>
          <cell r="L976" t="str">
            <v>11</v>
          </cell>
          <cell r="M976" t="str">
            <v>Picardy</v>
          </cell>
          <cell r="N976" t="str">
            <v>No</v>
          </cell>
        </row>
        <row r="977">
          <cell r="A977">
            <v>152910</v>
          </cell>
          <cell r="B977" t="str">
            <v>Jake</v>
          </cell>
          <cell r="C977" t="str">
            <v>Nettle</v>
          </cell>
          <cell r="D977" t="str">
            <v>8KS</v>
          </cell>
          <cell r="E977" t="str">
            <v>M</v>
          </cell>
          <cell r="F977" t="str">
            <v>N</v>
          </cell>
          <cell r="G977" t="str">
            <v>WBRI</v>
          </cell>
          <cell r="H977" t="str">
            <v>No</v>
          </cell>
          <cell r="I977" t="str">
            <v>No</v>
          </cell>
          <cell r="J977" t="str">
            <v>No</v>
          </cell>
          <cell r="K977" t="str">
            <v>No</v>
          </cell>
          <cell r="L977" t="str">
            <v>8</v>
          </cell>
          <cell r="M977" t="str">
            <v>Picardy</v>
          </cell>
          <cell r="N977" t="str">
            <v>No</v>
          </cell>
        </row>
        <row r="978">
          <cell r="A978">
            <v>152841</v>
          </cell>
          <cell r="B978" t="str">
            <v>Seth</v>
          </cell>
          <cell r="C978" t="str">
            <v>Newbould</v>
          </cell>
          <cell r="D978" t="str">
            <v>8PH</v>
          </cell>
          <cell r="E978" t="str">
            <v>M</v>
          </cell>
          <cell r="F978" t="str">
            <v>N</v>
          </cell>
          <cell r="G978" t="str">
            <v>WBRI</v>
          </cell>
          <cell r="H978" t="str">
            <v>No</v>
          </cell>
          <cell r="I978" t="str">
            <v>No</v>
          </cell>
          <cell r="J978" t="str">
            <v>No</v>
          </cell>
          <cell r="K978" t="str">
            <v>No</v>
          </cell>
          <cell r="L978" t="str">
            <v>8</v>
          </cell>
          <cell r="M978" t="str">
            <v>Cuvilly</v>
          </cell>
          <cell r="N978" t="str">
            <v>No</v>
          </cell>
        </row>
        <row r="979">
          <cell r="A979">
            <v>160003</v>
          </cell>
          <cell r="B979" t="str">
            <v>Eric</v>
          </cell>
          <cell r="C979" t="str">
            <v>Newnes</v>
          </cell>
          <cell r="D979" t="str">
            <v>8KC</v>
          </cell>
          <cell r="E979" t="str">
            <v>M</v>
          </cell>
          <cell r="F979" t="str">
            <v>N</v>
          </cell>
          <cell r="G979" t="str">
            <v>AIND</v>
          </cell>
          <cell r="H979" t="str">
            <v>No</v>
          </cell>
          <cell r="I979" t="str">
            <v>No</v>
          </cell>
          <cell r="J979" t="str">
            <v>Yes</v>
          </cell>
          <cell r="K979" t="str">
            <v>Yes</v>
          </cell>
          <cell r="L979" t="str">
            <v>8</v>
          </cell>
          <cell r="M979" t="str">
            <v>St. Julie</v>
          </cell>
          <cell r="N979" t="str">
            <v>No</v>
          </cell>
        </row>
        <row r="980">
          <cell r="A980">
            <v>151614</v>
          </cell>
          <cell r="B980" t="str">
            <v>Grace</v>
          </cell>
          <cell r="C980" t="str">
            <v>Newton</v>
          </cell>
          <cell r="D980" t="str">
            <v>11ZI</v>
          </cell>
          <cell r="E980" t="str">
            <v>F</v>
          </cell>
          <cell r="F980" t="str">
            <v>N</v>
          </cell>
          <cell r="G980" t="str">
            <v>WBRI</v>
          </cell>
          <cell r="H980" t="str">
            <v>No</v>
          </cell>
          <cell r="I980" t="str">
            <v>No</v>
          </cell>
          <cell r="J980" t="str">
            <v>No</v>
          </cell>
          <cell r="K980" t="str">
            <v>No</v>
          </cell>
          <cell r="L980" t="str">
            <v>11</v>
          </cell>
          <cell r="M980" t="str">
            <v>St. Julie</v>
          </cell>
          <cell r="N980" t="str">
            <v>No</v>
          </cell>
        </row>
        <row r="981">
          <cell r="A981">
            <v>150137</v>
          </cell>
          <cell r="B981" t="str">
            <v>Immanuel</v>
          </cell>
          <cell r="C981" t="str">
            <v>Ngandu</v>
          </cell>
          <cell r="D981" t="str">
            <v>14AW</v>
          </cell>
          <cell r="E981" t="str">
            <v>M</v>
          </cell>
          <cell r="F981" t="str">
            <v>N</v>
          </cell>
          <cell r="G981" t="str">
            <v>BAOF</v>
          </cell>
          <cell r="H981" t="str">
            <v>No</v>
          </cell>
          <cell r="I981" t="str">
            <v>Yes</v>
          </cell>
          <cell r="J981" t="str">
            <v>No</v>
          </cell>
          <cell r="K981" t="str">
            <v>No</v>
          </cell>
          <cell r="L981" t="str">
            <v>14</v>
          </cell>
          <cell r="M981" t="str">
            <v>Compiegne</v>
          </cell>
          <cell r="N981" t="str">
            <v>No</v>
          </cell>
        </row>
        <row r="982">
          <cell r="A982">
            <v>152583</v>
          </cell>
          <cell r="B982" t="str">
            <v>Emily</v>
          </cell>
          <cell r="C982" t="str">
            <v>Nganga</v>
          </cell>
          <cell r="D982" t="str">
            <v>9RNI</v>
          </cell>
          <cell r="E982" t="str">
            <v>F</v>
          </cell>
          <cell r="F982" t="str">
            <v>N</v>
          </cell>
          <cell r="G982" t="str">
            <v>BAOF</v>
          </cell>
          <cell r="H982" t="str">
            <v>No</v>
          </cell>
          <cell r="I982" t="str">
            <v>No</v>
          </cell>
          <cell r="J982" t="str">
            <v>No</v>
          </cell>
          <cell r="K982" t="str">
            <v>No</v>
          </cell>
          <cell r="L982" t="str">
            <v>9</v>
          </cell>
          <cell r="M982" t="str">
            <v>Picardy</v>
          </cell>
          <cell r="N982" t="str">
            <v>No</v>
          </cell>
        </row>
        <row r="983">
          <cell r="A983">
            <v>150553</v>
          </cell>
          <cell r="B983" t="str">
            <v>Keyonte</v>
          </cell>
          <cell r="C983" t="str">
            <v>Nhemachena</v>
          </cell>
          <cell r="D983" t="str">
            <v>13LGI</v>
          </cell>
          <cell r="E983" t="str">
            <v>F</v>
          </cell>
          <cell r="F983" t="str">
            <v>N</v>
          </cell>
          <cell r="G983" t="str">
            <v>BAOF</v>
          </cell>
          <cell r="H983" t="str">
            <v>No</v>
          </cell>
          <cell r="I983" t="str">
            <v>No</v>
          </cell>
          <cell r="J983" t="str">
            <v>No</v>
          </cell>
          <cell r="K983" t="str">
            <v>No</v>
          </cell>
          <cell r="L983" t="str">
            <v>13</v>
          </cell>
          <cell r="M983" t="str">
            <v>Cuvilly</v>
          </cell>
          <cell r="N983" t="str">
            <v>No</v>
          </cell>
        </row>
        <row r="984">
          <cell r="A984">
            <v>152538</v>
          </cell>
          <cell r="B984" t="str">
            <v>Evie</v>
          </cell>
          <cell r="C984" t="str">
            <v>Nicholson</v>
          </cell>
          <cell r="D984" t="str">
            <v>9IC</v>
          </cell>
          <cell r="E984" t="str">
            <v>F</v>
          </cell>
          <cell r="F984" t="str">
            <v>N</v>
          </cell>
          <cell r="G984" t="str">
            <v>WBRI</v>
          </cell>
          <cell r="H984" t="str">
            <v>No</v>
          </cell>
          <cell r="I984" t="str">
            <v>No</v>
          </cell>
          <cell r="J984" t="str">
            <v>No</v>
          </cell>
          <cell r="K984" t="str">
            <v>No</v>
          </cell>
          <cell r="L984" t="str">
            <v>9</v>
          </cell>
          <cell r="M984" t="str">
            <v>Picardy</v>
          </cell>
          <cell r="N984" t="str">
            <v>No</v>
          </cell>
        </row>
        <row r="985">
          <cell r="A985">
            <v>151724</v>
          </cell>
          <cell r="B985" t="str">
            <v>GEORGIA</v>
          </cell>
          <cell r="C985" t="str">
            <v>NICHOLSON</v>
          </cell>
          <cell r="D985" t="str">
            <v>11WE</v>
          </cell>
          <cell r="E985" t="str">
            <v>F</v>
          </cell>
          <cell r="F985" t="str">
            <v>N</v>
          </cell>
          <cell r="G985" t="str">
            <v>WBRI</v>
          </cell>
          <cell r="H985" t="str">
            <v>No</v>
          </cell>
          <cell r="I985" t="str">
            <v>No</v>
          </cell>
          <cell r="J985" t="str">
            <v>No</v>
          </cell>
          <cell r="K985" t="str">
            <v>No</v>
          </cell>
          <cell r="L985" t="str">
            <v>11</v>
          </cell>
          <cell r="M985" t="str">
            <v>Compiegne</v>
          </cell>
          <cell r="N985" t="str">
            <v>No</v>
          </cell>
        </row>
        <row r="986">
          <cell r="A986">
            <v>150943</v>
          </cell>
          <cell r="B986" t="str">
            <v>Joseph</v>
          </cell>
          <cell r="C986" t="str">
            <v>Nicol</v>
          </cell>
          <cell r="D986" t="str">
            <v>12KD</v>
          </cell>
          <cell r="E986" t="str">
            <v>M</v>
          </cell>
          <cell r="F986" t="str">
            <v>N</v>
          </cell>
          <cell r="G986" t="str">
            <v>WBRI</v>
          </cell>
          <cell r="H986" t="str">
            <v>No</v>
          </cell>
          <cell r="I986" t="str">
            <v>No</v>
          </cell>
          <cell r="J986" t="str">
            <v>No</v>
          </cell>
          <cell r="K986" t="str">
            <v>No</v>
          </cell>
          <cell r="L986" t="str">
            <v>12</v>
          </cell>
          <cell r="M986" t="str">
            <v>Compiegne</v>
          </cell>
          <cell r="N986" t="str">
            <v>No</v>
          </cell>
        </row>
        <row r="987">
          <cell r="A987">
            <v>152642</v>
          </cell>
          <cell r="B987" t="str">
            <v>Millie</v>
          </cell>
          <cell r="C987" t="str">
            <v>Nicol</v>
          </cell>
          <cell r="D987" t="str">
            <v>9GR</v>
          </cell>
          <cell r="E987" t="str">
            <v>F</v>
          </cell>
          <cell r="F987" t="str">
            <v>N</v>
          </cell>
          <cell r="G987" t="str">
            <v>WBRI</v>
          </cell>
          <cell r="H987" t="str">
            <v>No</v>
          </cell>
          <cell r="I987" t="str">
            <v>No</v>
          </cell>
          <cell r="J987" t="str">
            <v>No</v>
          </cell>
          <cell r="K987" t="str">
            <v>No</v>
          </cell>
          <cell r="L987" t="str">
            <v>9</v>
          </cell>
          <cell r="M987" t="str">
            <v>Compiegne</v>
          </cell>
          <cell r="N987" t="str">
            <v>No</v>
          </cell>
        </row>
        <row r="988">
          <cell r="A988">
            <v>152947</v>
          </cell>
          <cell r="B988" t="str">
            <v>Aneesah</v>
          </cell>
          <cell r="C988" t="str">
            <v>Nisar</v>
          </cell>
          <cell r="D988" t="str">
            <v>8KS</v>
          </cell>
          <cell r="E988" t="str">
            <v>F</v>
          </cell>
          <cell r="F988" t="str">
            <v>N</v>
          </cell>
          <cell r="G988" t="str">
            <v>APKN</v>
          </cell>
          <cell r="H988" t="str">
            <v>No</v>
          </cell>
          <cell r="I988" t="str">
            <v>Yes</v>
          </cell>
          <cell r="J988" t="str">
            <v>No</v>
          </cell>
          <cell r="K988" t="str">
            <v>No</v>
          </cell>
          <cell r="L988" t="str">
            <v>8</v>
          </cell>
          <cell r="M988" t="str">
            <v>Picardy</v>
          </cell>
          <cell r="N988" t="str">
            <v>No</v>
          </cell>
        </row>
        <row r="989">
          <cell r="A989">
            <v>151806</v>
          </cell>
          <cell r="B989" t="str">
            <v>Haseebah</v>
          </cell>
          <cell r="C989" t="str">
            <v>Nisar</v>
          </cell>
          <cell r="D989" t="str">
            <v>10EB</v>
          </cell>
          <cell r="E989" t="str">
            <v>F</v>
          </cell>
          <cell r="F989" t="str">
            <v>N</v>
          </cell>
          <cell r="G989" t="str">
            <v>APKN</v>
          </cell>
          <cell r="H989" t="str">
            <v>No</v>
          </cell>
          <cell r="I989" t="str">
            <v>Yes</v>
          </cell>
          <cell r="J989" t="str">
            <v>No</v>
          </cell>
          <cell r="K989" t="str">
            <v>No</v>
          </cell>
          <cell r="L989" t="str">
            <v>10</v>
          </cell>
          <cell r="M989" t="str">
            <v>Cuvilly</v>
          </cell>
          <cell r="N989" t="str">
            <v>Yes</v>
          </cell>
        </row>
        <row r="990">
          <cell r="A990">
            <v>152908</v>
          </cell>
          <cell r="B990" t="str">
            <v>Leo</v>
          </cell>
          <cell r="C990" t="str">
            <v>Njagi Muteti</v>
          </cell>
          <cell r="D990" t="str">
            <v>8AR</v>
          </cell>
          <cell r="E990" t="str">
            <v>M</v>
          </cell>
          <cell r="F990" t="str">
            <v>N</v>
          </cell>
          <cell r="G990" t="str">
            <v>BAOF</v>
          </cell>
          <cell r="H990" t="str">
            <v>No</v>
          </cell>
          <cell r="I990" t="str">
            <v>Yes</v>
          </cell>
          <cell r="J990" t="str">
            <v>No</v>
          </cell>
          <cell r="K990" t="str">
            <v>No</v>
          </cell>
          <cell r="L990" t="str">
            <v>8</v>
          </cell>
          <cell r="M990" t="str">
            <v>St. Julie</v>
          </cell>
          <cell r="N990" t="str">
            <v>No</v>
          </cell>
        </row>
        <row r="991">
          <cell r="A991">
            <v>150527</v>
          </cell>
          <cell r="B991" t="str">
            <v>Abbie</v>
          </cell>
          <cell r="C991" t="str">
            <v>Noice</v>
          </cell>
          <cell r="D991" t="str">
            <v>13TS</v>
          </cell>
          <cell r="E991" t="str">
            <v>F</v>
          </cell>
          <cell r="F991" t="str">
            <v>N</v>
          </cell>
          <cell r="G991" t="str">
            <v>WBRI</v>
          </cell>
          <cell r="H991" t="str">
            <v>No</v>
          </cell>
          <cell r="I991" t="str">
            <v>No</v>
          </cell>
          <cell r="J991" t="str">
            <v>No</v>
          </cell>
          <cell r="K991" t="str">
            <v>No</v>
          </cell>
          <cell r="L991" t="str">
            <v>13</v>
          </cell>
          <cell r="M991" t="str">
            <v>Cuvilly</v>
          </cell>
          <cell r="N991" t="str">
            <v>Yes</v>
          </cell>
        </row>
        <row r="992">
          <cell r="A992">
            <v>150454</v>
          </cell>
          <cell r="B992" t="str">
            <v>Georgie</v>
          </cell>
          <cell r="C992" t="str">
            <v>Nolan</v>
          </cell>
          <cell r="D992" t="str">
            <v>13HS</v>
          </cell>
          <cell r="E992" t="str">
            <v>F</v>
          </cell>
          <cell r="F992" t="str">
            <v>N</v>
          </cell>
          <cell r="G992" t="str">
            <v>WBRI</v>
          </cell>
          <cell r="H992" t="str">
            <v>No</v>
          </cell>
          <cell r="I992" t="str">
            <v>Yes</v>
          </cell>
          <cell r="J992" t="str">
            <v>No</v>
          </cell>
          <cell r="K992" t="str">
            <v>No</v>
          </cell>
          <cell r="L992" t="str">
            <v>13</v>
          </cell>
          <cell r="M992" t="str">
            <v>Cuvilly</v>
          </cell>
          <cell r="N992" t="str">
            <v>No</v>
          </cell>
        </row>
        <row r="993">
          <cell r="A993">
            <v>152775</v>
          </cell>
          <cell r="B993" t="str">
            <v>Louis</v>
          </cell>
          <cell r="C993" t="str">
            <v>Nolan</v>
          </cell>
          <cell r="D993" t="str">
            <v>8PH</v>
          </cell>
          <cell r="E993" t="str">
            <v>M</v>
          </cell>
          <cell r="F993" t="str">
            <v>N</v>
          </cell>
          <cell r="G993" t="str">
            <v>WBRI</v>
          </cell>
          <cell r="H993" t="str">
            <v>No</v>
          </cell>
          <cell r="I993" t="str">
            <v>No</v>
          </cell>
          <cell r="J993" t="str">
            <v>No</v>
          </cell>
          <cell r="K993" t="str">
            <v>No</v>
          </cell>
          <cell r="L993" t="str">
            <v>8</v>
          </cell>
          <cell r="M993" t="str">
            <v>Cuvilly</v>
          </cell>
          <cell r="N993" t="str">
            <v>No</v>
          </cell>
        </row>
        <row r="994">
          <cell r="A994">
            <v>151942</v>
          </cell>
          <cell r="B994" t="str">
            <v>Grzegorz</v>
          </cell>
          <cell r="C994" t="str">
            <v>Norrek</v>
          </cell>
          <cell r="D994" t="str">
            <v>10PL</v>
          </cell>
          <cell r="E994" t="str">
            <v>M</v>
          </cell>
          <cell r="F994" t="str">
            <v>N</v>
          </cell>
          <cell r="G994" t="str">
            <v>WEEU</v>
          </cell>
          <cell r="H994" t="str">
            <v>No</v>
          </cell>
          <cell r="I994" t="str">
            <v>Yes</v>
          </cell>
          <cell r="J994" t="str">
            <v>No</v>
          </cell>
          <cell r="K994" t="str">
            <v>No</v>
          </cell>
          <cell r="L994" t="str">
            <v>10</v>
          </cell>
          <cell r="M994" t="str">
            <v>St. Julie</v>
          </cell>
          <cell r="N994" t="str">
            <v>No</v>
          </cell>
        </row>
        <row r="995">
          <cell r="A995">
            <v>152182</v>
          </cell>
          <cell r="B995" t="str">
            <v>Beth</v>
          </cell>
          <cell r="C995" t="str">
            <v>Norris</v>
          </cell>
          <cell r="D995" t="str">
            <v>13SDR</v>
          </cell>
          <cell r="E995" t="str">
            <v>F</v>
          </cell>
          <cell r="F995" t="str">
            <v>N</v>
          </cell>
          <cell r="G995" t="str">
            <v>WBRI</v>
          </cell>
          <cell r="H995" t="str">
            <v>No</v>
          </cell>
          <cell r="I995" t="str">
            <v>No</v>
          </cell>
          <cell r="J995" t="str">
            <v>No</v>
          </cell>
          <cell r="K995" t="str">
            <v>No</v>
          </cell>
          <cell r="L995" t="str">
            <v>13</v>
          </cell>
          <cell r="M995" t="str">
            <v>St. Julie</v>
          </cell>
          <cell r="N995" t="str">
            <v>No</v>
          </cell>
        </row>
        <row r="996">
          <cell r="A996">
            <v>152658</v>
          </cell>
          <cell r="B996" t="str">
            <v>Lakeisha</v>
          </cell>
          <cell r="C996" t="str">
            <v>Nti-Jackson</v>
          </cell>
          <cell r="D996" t="str">
            <v>8MRO</v>
          </cell>
          <cell r="E996" t="str">
            <v>F</v>
          </cell>
          <cell r="F996" t="str">
            <v>N</v>
          </cell>
          <cell r="G996" t="str">
            <v>BAOF</v>
          </cell>
          <cell r="H996" t="str">
            <v>Yes</v>
          </cell>
          <cell r="I996" t="str">
            <v>No</v>
          </cell>
          <cell r="J996" t="str">
            <v>Yes</v>
          </cell>
          <cell r="K996" t="str">
            <v>No</v>
          </cell>
          <cell r="L996" t="str">
            <v>8</v>
          </cell>
          <cell r="N996" t="str">
            <v>No</v>
          </cell>
        </row>
        <row r="997">
          <cell r="A997">
            <v>160035</v>
          </cell>
          <cell r="B997" t="str">
            <v>Hadiff</v>
          </cell>
          <cell r="C997" t="str">
            <v>Nurul Sunazry</v>
          </cell>
          <cell r="D997" t="str">
            <v>11SPI</v>
          </cell>
          <cell r="E997" t="str">
            <v>M</v>
          </cell>
          <cell r="G997" t="str">
            <v>AOTH</v>
          </cell>
          <cell r="H997" t="str">
            <v>Yes</v>
          </cell>
          <cell r="I997" t="str">
            <v>No</v>
          </cell>
          <cell r="J997" t="str">
            <v>Yes</v>
          </cell>
          <cell r="K997" t="str">
            <v>No</v>
          </cell>
          <cell r="L997" t="str">
            <v>11</v>
          </cell>
          <cell r="M997" t="str">
            <v>Compiegne</v>
          </cell>
          <cell r="N997" t="str">
            <v>No</v>
          </cell>
        </row>
        <row r="998">
          <cell r="A998">
            <v>151948</v>
          </cell>
          <cell r="B998" t="str">
            <v>Jason</v>
          </cell>
          <cell r="C998" t="str">
            <v>Nweke-Ifediba</v>
          </cell>
          <cell r="D998" t="str">
            <v>10ES</v>
          </cell>
          <cell r="E998" t="str">
            <v>M</v>
          </cell>
          <cell r="F998" t="str">
            <v>N</v>
          </cell>
          <cell r="G998" t="str">
            <v>BAOF</v>
          </cell>
          <cell r="H998" t="str">
            <v>No</v>
          </cell>
          <cell r="I998" t="str">
            <v>No</v>
          </cell>
          <cell r="J998" t="str">
            <v>No</v>
          </cell>
          <cell r="K998" t="str">
            <v>No</v>
          </cell>
          <cell r="L998" t="str">
            <v>10</v>
          </cell>
          <cell r="M998" t="str">
            <v>Cuvilly</v>
          </cell>
          <cell r="N998" t="str">
            <v>No</v>
          </cell>
        </row>
        <row r="999">
          <cell r="A999">
            <v>152635</v>
          </cell>
          <cell r="B999" t="str">
            <v>Jeffrey</v>
          </cell>
          <cell r="C999" t="str">
            <v>Nweke-Ifediba</v>
          </cell>
          <cell r="D999" t="str">
            <v>9MCO</v>
          </cell>
          <cell r="E999" t="str">
            <v>M</v>
          </cell>
          <cell r="F999" t="str">
            <v>N</v>
          </cell>
          <cell r="G999" t="str">
            <v>BAOF</v>
          </cell>
          <cell r="H999" t="str">
            <v>No</v>
          </cell>
          <cell r="I999" t="str">
            <v>No</v>
          </cell>
          <cell r="J999" t="str">
            <v>No</v>
          </cell>
          <cell r="K999" t="str">
            <v>No</v>
          </cell>
          <cell r="L999" t="str">
            <v>9</v>
          </cell>
          <cell r="M999" t="str">
            <v>Cuvilly</v>
          </cell>
          <cell r="N999" t="str">
            <v>No</v>
          </cell>
        </row>
        <row r="1000">
          <cell r="A1000">
            <v>160277</v>
          </cell>
          <cell r="B1000" t="str">
            <v>Benedict</v>
          </cell>
          <cell r="C1000" t="str">
            <v>Nwosu</v>
          </cell>
          <cell r="D1000" t="str">
            <v>7YP</v>
          </cell>
          <cell r="E1000" t="str">
            <v>M</v>
          </cell>
          <cell r="F1000" t="str">
            <v>K</v>
          </cell>
          <cell r="G1000" t="str">
            <v>BAOF</v>
          </cell>
          <cell r="H1000" t="str">
            <v>No</v>
          </cell>
          <cell r="I1000" t="str">
            <v>Yes</v>
          </cell>
          <cell r="J1000" t="str">
            <v>No</v>
          </cell>
          <cell r="K1000" t="str">
            <v>No</v>
          </cell>
          <cell r="L1000" t="str">
            <v>7</v>
          </cell>
          <cell r="M1000" t="str">
            <v>Compiegne</v>
          </cell>
          <cell r="N1000" t="str">
            <v>No</v>
          </cell>
        </row>
        <row r="1001">
          <cell r="A1001">
            <v>160278</v>
          </cell>
          <cell r="B1001" t="str">
            <v>Courtney</v>
          </cell>
          <cell r="C1001" t="str">
            <v>Nyamande</v>
          </cell>
          <cell r="D1001" t="str">
            <v>7WD</v>
          </cell>
          <cell r="E1001" t="str">
            <v>F</v>
          </cell>
          <cell r="F1001" t="str">
            <v>N</v>
          </cell>
          <cell r="G1001" t="str">
            <v>BAOF</v>
          </cell>
          <cell r="H1001" t="str">
            <v>No</v>
          </cell>
          <cell r="I1001" t="str">
            <v>Yes</v>
          </cell>
          <cell r="J1001" t="str">
            <v>No</v>
          </cell>
          <cell r="K1001" t="str">
            <v>No</v>
          </cell>
          <cell r="L1001" t="str">
            <v>7</v>
          </cell>
          <cell r="M1001" t="str">
            <v>Picardy</v>
          </cell>
          <cell r="N1001" t="str">
            <v>No</v>
          </cell>
        </row>
        <row r="1002">
          <cell r="A1002">
            <v>160279</v>
          </cell>
          <cell r="B1002" t="str">
            <v>Wezi</v>
          </cell>
          <cell r="C1002" t="str">
            <v>Nyirenda</v>
          </cell>
          <cell r="D1002" t="str">
            <v>7YP</v>
          </cell>
          <cell r="E1002" t="str">
            <v>F</v>
          </cell>
          <cell r="F1002" t="str">
            <v>N</v>
          </cell>
          <cell r="G1002" t="str">
            <v>BAOF</v>
          </cell>
          <cell r="H1002" t="str">
            <v>No</v>
          </cell>
          <cell r="I1002" t="str">
            <v>Yes</v>
          </cell>
          <cell r="J1002" t="str">
            <v>No</v>
          </cell>
          <cell r="K1002" t="str">
            <v>No</v>
          </cell>
          <cell r="L1002" t="str">
            <v>7</v>
          </cell>
          <cell r="M1002" t="str">
            <v>Compiegne</v>
          </cell>
          <cell r="N1002" t="str">
            <v>No</v>
          </cell>
        </row>
        <row r="1003">
          <cell r="A1003">
            <v>151548</v>
          </cell>
          <cell r="B1003" t="str">
            <v>Lydia</v>
          </cell>
          <cell r="C1003" t="str">
            <v>O'Brien</v>
          </cell>
          <cell r="D1003" t="str">
            <v>11ZI</v>
          </cell>
          <cell r="E1003" t="str">
            <v>F</v>
          </cell>
          <cell r="F1003" t="str">
            <v>N</v>
          </cell>
          <cell r="G1003" t="str">
            <v>WBRI</v>
          </cell>
          <cell r="H1003" t="str">
            <v>No</v>
          </cell>
          <cell r="I1003" t="str">
            <v>No</v>
          </cell>
          <cell r="J1003" t="str">
            <v>No</v>
          </cell>
          <cell r="K1003" t="str">
            <v>No</v>
          </cell>
          <cell r="L1003" t="str">
            <v>11</v>
          </cell>
          <cell r="M1003" t="str">
            <v>St. Julie</v>
          </cell>
          <cell r="N1003" t="str">
            <v>No</v>
          </cell>
        </row>
        <row r="1004">
          <cell r="A1004">
            <v>152564</v>
          </cell>
          <cell r="B1004" t="str">
            <v>Joey</v>
          </cell>
          <cell r="C1004" t="str">
            <v>O'Donohue</v>
          </cell>
          <cell r="D1004" t="str">
            <v>9RNI</v>
          </cell>
          <cell r="E1004" t="str">
            <v>M</v>
          </cell>
          <cell r="F1004" t="str">
            <v>N</v>
          </cell>
          <cell r="G1004" t="str">
            <v>WBRI</v>
          </cell>
          <cell r="H1004" t="str">
            <v>No</v>
          </cell>
          <cell r="I1004" t="str">
            <v>No</v>
          </cell>
          <cell r="J1004" t="str">
            <v>No</v>
          </cell>
          <cell r="K1004" t="str">
            <v>No</v>
          </cell>
          <cell r="L1004" t="str">
            <v>9</v>
          </cell>
          <cell r="M1004" t="str">
            <v>Picardy</v>
          </cell>
          <cell r="N1004" t="str">
            <v>No</v>
          </cell>
        </row>
        <row r="1005">
          <cell r="A1005">
            <v>150790</v>
          </cell>
          <cell r="B1005" t="str">
            <v>Finn</v>
          </cell>
          <cell r="C1005" t="str">
            <v>O'Mahony</v>
          </cell>
          <cell r="D1005" t="str">
            <v>12KD</v>
          </cell>
          <cell r="E1005" t="str">
            <v>M</v>
          </cell>
          <cell r="F1005" t="str">
            <v>N</v>
          </cell>
          <cell r="G1005" t="str">
            <v>WBRI</v>
          </cell>
          <cell r="H1005" t="str">
            <v>No</v>
          </cell>
          <cell r="I1005" t="str">
            <v>No</v>
          </cell>
          <cell r="J1005" t="str">
            <v>No</v>
          </cell>
          <cell r="K1005" t="str">
            <v>No</v>
          </cell>
          <cell r="L1005" t="str">
            <v>12</v>
          </cell>
          <cell r="M1005" t="str">
            <v>Compiegne</v>
          </cell>
          <cell r="N1005" t="str">
            <v>No</v>
          </cell>
        </row>
        <row r="1006">
          <cell r="A1006">
            <v>151708</v>
          </cell>
          <cell r="B1006" t="str">
            <v>Faith</v>
          </cell>
          <cell r="C1006" t="str">
            <v>O'Malley</v>
          </cell>
          <cell r="D1006" t="str">
            <v>11EGQ</v>
          </cell>
          <cell r="E1006" t="str">
            <v>F</v>
          </cell>
          <cell r="F1006" t="str">
            <v>N</v>
          </cell>
          <cell r="G1006" t="str">
            <v>WBRI</v>
          </cell>
          <cell r="H1006" t="str">
            <v>No</v>
          </cell>
          <cell r="I1006" t="str">
            <v>No</v>
          </cell>
          <cell r="J1006" t="str">
            <v>No</v>
          </cell>
          <cell r="K1006" t="str">
            <v>No</v>
          </cell>
          <cell r="L1006" t="str">
            <v>11</v>
          </cell>
          <cell r="M1006" t="str">
            <v>Picardy</v>
          </cell>
          <cell r="N1006" t="str">
            <v>No</v>
          </cell>
        </row>
        <row r="1007">
          <cell r="A1007">
            <v>151581</v>
          </cell>
          <cell r="B1007" t="str">
            <v>Hope</v>
          </cell>
          <cell r="C1007" t="str">
            <v>O'Malley</v>
          </cell>
          <cell r="D1007" t="str">
            <v>11EGQ</v>
          </cell>
          <cell r="E1007" t="str">
            <v>F</v>
          </cell>
          <cell r="F1007" t="str">
            <v>N</v>
          </cell>
          <cell r="G1007" t="str">
            <v>WBRI</v>
          </cell>
          <cell r="H1007" t="str">
            <v>No</v>
          </cell>
          <cell r="I1007" t="str">
            <v>No</v>
          </cell>
          <cell r="J1007" t="str">
            <v>No</v>
          </cell>
          <cell r="K1007" t="str">
            <v>No</v>
          </cell>
          <cell r="L1007" t="str">
            <v>11</v>
          </cell>
          <cell r="M1007" t="str">
            <v>Picardy</v>
          </cell>
          <cell r="N1007" t="str">
            <v>No</v>
          </cell>
        </row>
        <row r="1008">
          <cell r="A1008">
            <v>150826</v>
          </cell>
          <cell r="B1008" t="str">
            <v>Dominic</v>
          </cell>
          <cell r="C1008" t="str">
            <v>O'Neill</v>
          </cell>
          <cell r="D1008" t="str">
            <v>12KD</v>
          </cell>
          <cell r="E1008" t="str">
            <v>M</v>
          </cell>
          <cell r="F1008" t="str">
            <v>N</v>
          </cell>
          <cell r="G1008" t="str">
            <v>WBRI</v>
          </cell>
          <cell r="H1008" t="str">
            <v>No</v>
          </cell>
          <cell r="I1008" t="str">
            <v>No</v>
          </cell>
          <cell r="J1008" t="str">
            <v>No</v>
          </cell>
          <cell r="K1008" t="str">
            <v>No</v>
          </cell>
          <cell r="L1008" t="str">
            <v>12</v>
          </cell>
          <cell r="M1008" t="str">
            <v>Picardy</v>
          </cell>
          <cell r="N1008" t="str">
            <v>No</v>
          </cell>
        </row>
        <row r="1009">
          <cell r="A1009">
            <v>152943</v>
          </cell>
          <cell r="B1009" t="str">
            <v>Cian</v>
          </cell>
          <cell r="C1009" t="str">
            <v>O'Shea</v>
          </cell>
          <cell r="D1009" t="str">
            <v>8TR</v>
          </cell>
          <cell r="E1009" t="str">
            <v>M</v>
          </cell>
          <cell r="F1009" t="str">
            <v>N</v>
          </cell>
          <cell r="G1009" t="str">
            <v>WBRI</v>
          </cell>
          <cell r="H1009" t="str">
            <v>No</v>
          </cell>
          <cell r="I1009" t="str">
            <v>No</v>
          </cell>
          <cell r="J1009" t="str">
            <v>No</v>
          </cell>
          <cell r="K1009" t="str">
            <v>No</v>
          </cell>
          <cell r="L1009" t="str">
            <v>8</v>
          </cell>
          <cell r="M1009" t="str">
            <v>Compiegne</v>
          </cell>
          <cell r="N1009" t="str">
            <v>No</v>
          </cell>
        </row>
        <row r="1010">
          <cell r="A1010">
            <v>152662</v>
          </cell>
          <cell r="B1010" t="str">
            <v>Jessica</v>
          </cell>
          <cell r="C1010" t="str">
            <v>Oates</v>
          </cell>
          <cell r="D1010" t="str">
            <v>9GN</v>
          </cell>
          <cell r="E1010" t="str">
            <v>F</v>
          </cell>
          <cell r="F1010" t="str">
            <v>N</v>
          </cell>
          <cell r="G1010" t="str">
            <v>WBRI</v>
          </cell>
          <cell r="H1010" t="str">
            <v>No</v>
          </cell>
          <cell r="I1010" t="str">
            <v>No</v>
          </cell>
          <cell r="J1010" t="str">
            <v>No</v>
          </cell>
          <cell r="K1010" t="str">
            <v>No</v>
          </cell>
          <cell r="L1010" t="str">
            <v>9</v>
          </cell>
          <cell r="M1010" t="str">
            <v>Picardy</v>
          </cell>
          <cell r="N1010" t="str">
            <v>No</v>
          </cell>
        </row>
        <row r="1011">
          <cell r="A1011">
            <v>160280</v>
          </cell>
          <cell r="B1011" t="str">
            <v>Harry</v>
          </cell>
          <cell r="C1011" t="str">
            <v>Oates</v>
          </cell>
          <cell r="D1011" t="str">
            <v>7YP</v>
          </cell>
          <cell r="E1011" t="str">
            <v>M</v>
          </cell>
          <cell r="F1011" t="str">
            <v>N</v>
          </cell>
          <cell r="G1011" t="str">
            <v>WBRI</v>
          </cell>
          <cell r="H1011" t="str">
            <v>No</v>
          </cell>
          <cell r="I1011" t="str">
            <v>No</v>
          </cell>
          <cell r="J1011" t="str">
            <v>No</v>
          </cell>
          <cell r="K1011" t="str">
            <v>No</v>
          </cell>
          <cell r="L1011" t="str">
            <v>7</v>
          </cell>
          <cell r="M1011" t="str">
            <v>Compiegne</v>
          </cell>
          <cell r="N1011" t="str">
            <v>No</v>
          </cell>
        </row>
        <row r="1012">
          <cell r="A1012">
            <v>150164</v>
          </cell>
          <cell r="B1012" t="str">
            <v>Dera</v>
          </cell>
          <cell r="C1012" t="str">
            <v>Obinani</v>
          </cell>
          <cell r="D1012" t="str">
            <v>14AW</v>
          </cell>
          <cell r="E1012" t="str">
            <v>F</v>
          </cell>
          <cell r="F1012" t="str">
            <v>N</v>
          </cell>
          <cell r="G1012" t="str">
            <v>BAOF</v>
          </cell>
          <cell r="H1012" t="str">
            <v>No</v>
          </cell>
          <cell r="I1012" t="str">
            <v>No</v>
          </cell>
          <cell r="J1012" t="str">
            <v>No</v>
          </cell>
          <cell r="K1012" t="str">
            <v>No</v>
          </cell>
          <cell r="L1012" t="str">
            <v>14</v>
          </cell>
          <cell r="M1012" t="str">
            <v>Picardy</v>
          </cell>
          <cell r="N1012" t="str">
            <v>No</v>
          </cell>
        </row>
        <row r="1013">
          <cell r="A1013">
            <v>150912</v>
          </cell>
          <cell r="B1013" t="str">
            <v>Dubby</v>
          </cell>
          <cell r="C1013" t="str">
            <v>Obinani</v>
          </cell>
          <cell r="D1013" t="str">
            <v>12KD</v>
          </cell>
          <cell r="E1013" t="str">
            <v>M</v>
          </cell>
          <cell r="F1013" t="str">
            <v>N</v>
          </cell>
          <cell r="G1013" t="str">
            <v>BAOF</v>
          </cell>
          <cell r="H1013" t="str">
            <v>No</v>
          </cell>
          <cell r="I1013" t="str">
            <v>No</v>
          </cell>
          <cell r="J1013" t="str">
            <v>No</v>
          </cell>
          <cell r="K1013" t="str">
            <v>No</v>
          </cell>
          <cell r="L1013" t="str">
            <v>12</v>
          </cell>
          <cell r="M1013" t="str">
            <v>Compiegne</v>
          </cell>
          <cell r="N1013" t="str">
            <v>No</v>
          </cell>
        </row>
        <row r="1014">
          <cell r="A1014">
            <v>160281</v>
          </cell>
          <cell r="B1014" t="str">
            <v>Amanda</v>
          </cell>
          <cell r="C1014" t="str">
            <v>Obinani</v>
          </cell>
          <cell r="D1014" t="str">
            <v>7FS</v>
          </cell>
          <cell r="E1014" t="str">
            <v>F</v>
          </cell>
          <cell r="F1014" t="str">
            <v>N</v>
          </cell>
          <cell r="G1014" t="str">
            <v>WBRI</v>
          </cell>
          <cell r="H1014" t="str">
            <v>No</v>
          </cell>
          <cell r="I1014" t="str">
            <v>No</v>
          </cell>
          <cell r="J1014" t="str">
            <v>No</v>
          </cell>
          <cell r="K1014" t="str">
            <v>No</v>
          </cell>
          <cell r="L1014" t="str">
            <v>7</v>
          </cell>
          <cell r="M1014" t="str">
            <v>Compiegne</v>
          </cell>
          <cell r="N1014" t="str">
            <v>No</v>
          </cell>
        </row>
        <row r="1015">
          <cell r="A1015">
            <v>151873</v>
          </cell>
          <cell r="B1015" t="str">
            <v>OJ</v>
          </cell>
          <cell r="C1015" t="str">
            <v>Ochieng</v>
          </cell>
          <cell r="D1015" t="str">
            <v>10CS</v>
          </cell>
          <cell r="E1015" t="str">
            <v>M</v>
          </cell>
          <cell r="F1015" t="str">
            <v>N</v>
          </cell>
          <cell r="G1015" t="str">
            <v>BAOF</v>
          </cell>
          <cell r="H1015" t="str">
            <v>No</v>
          </cell>
          <cell r="I1015" t="str">
            <v>No</v>
          </cell>
          <cell r="J1015" t="str">
            <v>No</v>
          </cell>
          <cell r="K1015" t="str">
            <v>No</v>
          </cell>
          <cell r="L1015" t="str">
            <v>10</v>
          </cell>
          <cell r="M1015" t="str">
            <v>Picardy</v>
          </cell>
          <cell r="N1015" t="str">
            <v>No</v>
          </cell>
        </row>
        <row r="1016">
          <cell r="A1016">
            <v>152572</v>
          </cell>
          <cell r="B1016" t="str">
            <v>Katriel</v>
          </cell>
          <cell r="C1016" t="str">
            <v>Odobi</v>
          </cell>
          <cell r="D1016" t="str">
            <v>9JQ</v>
          </cell>
          <cell r="E1016" t="str">
            <v>F</v>
          </cell>
          <cell r="F1016" t="str">
            <v>N</v>
          </cell>
          <cell r="G1016" t="str">
            <v>BAOF</v>
          </cell>
          <cell r="H1016" t="str">
            <v>No</v>
          </cell>
          <cell r="I1016" t="str">
            <v>No</v>
          </cell>
          <cell r="J1016" t="str">
            <v>No</v>
          </cell>
          <cell r="K1016" t="str">
            <v>No</v>
          </cell>
          <cell r="L1016" t="str">
            <v>9</v>
          </cell>
          <cell r="M1016" t="str">
            <v>St. Julie</v>
          </cell>
          <cell r="N1016" t="str">
            <v>Yes</v>
          </cell>
        </row>
        <row r="1017">
          <cell r="A1017">
            <v>152599</v>
          </cell>
          <cell r="B1017" t="str">
            <v>Kayleen</v>
          </cell>
          <cell r="C1017" t="str">
            <v>Odobi</v>
          </cell>
          <cell r="D1017" t="str">
            <v>9MCO</v>
          </cell>
          <cell r="E1017" t="str">
            <v>F</v>
          </cell>
          <cell r="F1017" t="str">
            <v>N</v>
          </cell>
          <cell r="G1017" t="str">
            <v>BAOF</v>
          </cell>
          <cell r="H1017" t="str">
            <v>No</v>
          </cell>
          <cell r="I1017" t="str">
            <v>No</v>
          </cell>
          <cell r="J1017" t="str">
            <v>No</v>
          </cell>
          <cell r="K1017" t="str">
            <v>No</v>
          </cell>
          <cell r="L1017" t="str">
            <v>9</v>
          </cell>
          <cell r="M1017" t="str">
            <v>Cuvilly</v>
          </cell>
          <cell r="N1017" t="str">
            <v>No</v>
          </cell>
        </row>
        <row r="1018">
          <cell r="A1018">
            <v>151935</v>
          </cell>
          <cell r="B1018" t="str">
            <v>Amy</v>
          </cell>
          <cell r="C1018" t="str">
            <v>Odudu</v>
          </cell>
          <cell r="D1018" t="str">
            <v>10ES</v>
          </cell>
          <cell r="E1018" t="str">
            <v>F</v>
          </cell>
          <cell r="F1018" t="str">
            <v>N</v>
          </cell>
          <cell r="G1018" t="str">
            <v>BAOF</v>
          </cell>
          <cell r="H1018" t="str">
            <v>Yes</v>
          </cell>
          <cell r="I1018" t="str">
            <v>No</v>
          </cell>
          <cell r="J1018" t="str">
            <v>Yes</v>
          </cell>
          <cell r="K1018" t="str">
            <v>No</v>
          </cell>
          <cell r="L1018" t="str">
            <v>10</v>
          </cell>
          <cell r="M1018" t="str">
            <v>Cuvilly</v>
          </cell>
          <cell r="N1018" t="str">
            <v>No</v>
          </cell>
        </row>
        <row r="1019">
          <cell r="A1019">
            <v>160282</v>
          </cell>
          <cell r="B1019" t="str">
            <v>David</v>
          </cell>
          <cell r="C1019" t="str">
            <v>Odudu</v>
          </cell>
          <cell r="D1019" t="str">
            <v>7FS</v>
          </cell>
          <cell r="E1019" t="str">
            <v>M</v>
          </cell>
          <cell r="F1019" t="str">
            <v>N</v>
          </cell>
          <cell r="G1019" t="str">
            <v>WBRI</v>
          </cell>
          <cell r="H1019" t="str">
            <v>Yes</v>
          </cell>
          <cell r="I1019" t="str">
            <v>No</v>
          </cell>
          <cell r="J1019" t="str">
            <v>Yes</v>
          </cell>
          <cell r="K1019" t="str">
            <v>No</v>
          </cell>
          <cell r="L1019" t="str">
            <v>7</v>
          </cell>
          <cell r="M1019" t="str">
            <v>Compiegne</v>
          </cell>
          <cell r="N1019" t="str">
            <v>No</v>
          </cell>
        </row>
        <row r="1020">
          <cell r="A1020">
            <v>152523</v>
          </cell>
          <cell r="B1020" t="str">
            <v>Harvey</v>
          </cell>
          <cell r="C1020" t="str">
            <v>Ogden</v>
          </cell>
          <cell r="D1020" t="str">
            <v>9GN</v>
          </cell>
          <cell r="E1020" t="str">
            <v>M</v>
          </cell>
          <cell r="F1020" t="str">
            <v>N</v>
          </cell>
          <cell r="G1020" t="str">
            <v>WBRI</v>
          </cell>
          <cell r="H1020" t="str">
            <v>No</v>
          </cell>
          <cell r="I1020" t="str">
            <v>No</v>
          </cell>
          <cell r="J1020" t="str">
            <v>No</v>
          </cell>
          <cell r="K1020" t="str">
            <v>No</v>
          </cell>
          <cell r="L1020" t="str">
            <v>9</v>
          </cell>
          <cell r="M1020" t="str">
            <v>Compiegne</v>
          </cell>
          <cell r="N1020" t="str">
            <v>No</v>
          </cell>
        </row>
        <row r="1021">
          <cell r="A1021">
            <v>151817</v>
          </cell>
          <cell r="B1021" t="str">
            <v>Jude</v>
          </cell>
          <cell r="C1021" t="str">
            <v>Ogundein</v>
          </cell>
          <cell r="D1021" t="str">
            <v>10CS</v>
          </cell>
          <cell r="E1021" t="str">
            <v>M</v>
          </cell>
          <cell r="F1021" t="str">
            <v>N</v>
          </cell>
          <cell r="G1021" t="str">
            <v>BAOF</v>
          </cell>
          <cell r="H1021" t="str">
            <v>No</v>
          </cell>
          <cell r="I1021" t="str">
            <v>Yes</v>
          </cell>
          <cell r="J1021" t="str">
            <v>No</v>
          </cell>
          <cell r="K1021" t="str">
            <v>No</v>
          </cell>
          <cell r="L1021" t="str">
            <v>10</v>
          </cell>
          <cell r="M1021" t="str">
            <v>Picardy</v>
          </cell>
          <cell r="N1021" t="str">
            <v>No</v>
          </cell>
        </row>
        <row r="1022">
          <cell r="A1022">
            <v>160023</v>
          </cell>
          <cell r="B1022" t="str">
            <v>Vanessa</v>
          </cell>
          <cell r="C1022" t="str">
            <v>Oji</v>
          </cell>
          <cell r="D1022" t="str">
            <v>13FG</v>
          </cell>
          <cell r="E1022" t="str">
            <v>F</v>
          </cell>
          <cell r="F1022" t="str">
            <v>N</v>
          </cell>
          <cell r="G1022" t="str">
            <v>BAFR</v>
          </cell>
          <cell r="H1022" t="str">
            <v>Yes</v>
          </cell>
          <cell r="I1022" t="str">
            <v>No</v>
          </cell>
          <cell r="J1022" t="str">
            <v>No</v>
          </cell>
          <cell r="K1022" t="str">
            <v>No</v>
          </cell>
          <cell r="L1022" t="str">
            <v>13</v>
          </cell>
          <cell r="M1022" t="str">
            <v>Picardy</v>
          </cell>
          <cell r="N1022" t="str">
            <v>No</v>
          </cell>
        </row>
        <row r="1023">
          <cell r="A1023">
            <v>160141</v>
          </cell>
          <cell r="B1023" t="str">
            <v>Isaac</v>
          </cell>
          <cell r="C1023" t="str">
            <v>Ojimah</v>
          </cell>
          <cell r="D1023" t="str">
            <v>8TR</v>
          </cell>
          <cell r="E1023" t="str">
            <v>M</v>
          </cell>
          <cell r="F1023" t="str">
            <v>N</v>
          </cell>
          <cell r="G1023" t="str">
            <v>BAOF</v>
          </cell>
          <cell r="H1023" t="str">
            <v>Yes</v>
          </cell>
          <cell r="I1023" t="str">
            <v>No</v>
          </cell>
          <cell r="J1023" t="str">
            <v>Yes</v>
          </cell>
          <cell r="K1023" t="str">
            <v>No</v>
          </cell>
          <cell r="L1023" t="str">
            <v>8</v>
          </cell>
          <cell r="M1023" t="str">
            <v>Compiegne</v>
          </cell>
          <cell r="N1023" t="str">
            <v>No</v>
          </cell>
        </row>
        <row r="1024">
          <cell r="A1024">
            <v>152576</v>
          </cell>
          <cell r="B1024" t="str">
            <v>Nesochi</v>
          </cell>
          <cell r="C1024" t="str">
            <v>Okey-Umeh</v>
          </cell>
          <cell r="D1024" t="str">
            <v>9KB</v>
          </cell>
          <cell r="E1024" t="str">
            <v>F</v>
          </cell>
          <cell r="F1024" t="str">
            <v>N</v>
          </cell>
          <cell r="G1024" t="str">
            <v>BAOF</v>
          </cell>
          <cell r="H1024" t="str">
            <v>No</v>
          </cell>
          <cell r="I1024" t="str">
            <v>No</v>
          </cell>
          <cell r="J1024" t="str">
            <v>No</v>
          </cell>
          <cell r="K1024" t="str">
            <v>No</v>
          </cell>
          <cell r="L1024" t="str">
            <v>9</v>
          </cell>
          <cell r="M1024" t="str">
            <v>Cuvilly</v>
          </cell>
          <cell r="N1024" t="str">
            <v>No</v>
          </cell>
        </row>
        <row r="1025">
          <cell r="A1025">
            <v>160283</v>
          </cell>
          <cell r="B1025" t="str">
            <v>Yorchi</v>
          </cell>
          <cell r="C1025" t="str">
            <v>Okey-Umeh</v>
          </cell>
          <cell r="D1025" t="str">
            <v>7RA</v>
          </cell>
          <cell r="E1025" t="str">
            <v>F</v>
          </cell>
          <cell r="F1025" t="str">
            <v>N</v>
          </cell>
          <cell r="G1025" t="str">
            <v>BAOF</v>
          </cell>
          <cell r="H1025" t="str">
            <v>No</v>
          </cell>
          <cell r="I1025" t="str">
            <v>No</v>
          </cell>
          <cell r="J1025" t="str">
            <v>No</v>
          </cell>
          <cell r="K1025" t="str">
            <v>No</v>
          </cell>
          <cell r="L1025" t="str">
            <v>7</v>
          </cell>
          <cell r="M1025" t="str">
            <v>Picardy</v>
          </cell>
          <cell r="N1025" t="str">
            <v>No</v>
          </cell>
        </row>
        <row r="1026">
          <cell r="A1026">
            <v>152573</v>
          </cell>
          <cell r="B1026" t="str">
            <v>Emma</v>
          </cell>
          <cell r="C1026" t="str">
            <v>Okoli</v>
          </cell>
          <cell r="D1026" t="str">
            <v>9MCO</v>
          </cell>
          <cell r="E1026" t="str">
            <v>F</v>
          </cell>
          <cell r="F1026" t="str">
            <v>N</v>
          </cell>
          <cell r="G1026" t="str">
            <v>BAOF</v>
          </cell>
          <cell r="H1026" t="str">
            <v>Yes</v>
          </cell>
          <cell r="I1026" t="str">
            <v>No</v>
          </cell>
          <cell r="J1026" t="str">
            <v>Yes</v>
          </cell>
          <cell r="K1026" t="str">
            <v>No</v>
          </cell>
          <cell r="L1026" t="str">
            <v>9</v>
          </cell>
          <cell r="M1026" t="str">
            <v>Cuvilly</v>
          </cell>
          <cell r="N1026" t="str">
            <v>No</v>
          </cell>
        </row>
        <row r="1027">
          <cell r="A1027">
            <v>160284</v>
          </cell>
          <cell r="B1027" t="str">
            <v>Ekene</v>
          </cell>
          <cell r="C1027" t="str">
            <v>Okoli</v>
          </cell>
          <cell r="D1027" t="str">
            <v>7WD</v>
          </cell>
          <cell r="E1027" t="str">
            <v>M</v>
          </cell>
          <cell r="F1027" t="str">
            <v>K</v>
          </cell>
          <cell r="G1027" t="str">
            <v>BAOF</v>
          </cell>
          <cell r="H1027" t="str">
            <v>Yes</v>
          </cell>
          <cell r="I1027" t="str">
            <v>Yes</v>
          </cell>
          <cell r="J1027" t="str">
            <v>Yes</v>
          </cell>
          <cell r="K1027" t="str">
            <v>No</v>
          </cell>
          <cell r="L1027" t="str">
            <v>7</v>
          </cell>
          <cell r="M1027" t="str">
            <v>Picardy</v>
          </cell>
          <cell r="N1027" t="str">
            <v>No</v>
          </cell>
        </row>
        <row r="1028">
          <cell r="A1028">
            <v>150474</v>
          </cell>
          <cell r="B1028" t="str">
            <v>Enoch</v>
          </cell>
          <cell r="C1028" t="str">
            <v>Okpara</v>
          </cell>
          <cell r="D1028" t="str">
            <v>13SDR</v>
          </cell>
          <cell r="E1028" t="str">
            <v>M</v>
          </cell>
          <cell r="F1028" t="str">
            <v>N</v>
          </cell>
          <cell r="G1028" t="str">
            <v>BAOF</v>
          </cell>
          <cell r="H1028" t="str">
            <v>No</v>
          </cell>
          <cell r="I1028" t="str">
            <v>No</v>
          </cell>
          <cell r="J1028" t="str">
            <v>No</v>
          </cell>
          <cell r="K1028" t="str">
            <v>No</v>
          </cell>
          <cell r="L1028" t="str">
            <v>13</v>
          </cell>
          <cell r="M1028" t="str">
            <v>Picardy</v>
          </cell>
          <cell r="N1028" t="str">
            <v>No</v>
          </cell>
        </row>
        <row r="1029">
          <cell r="A1029">
            <v>152141</v>
          </cell>
          <cell r="B1029" t="str">
            <v>Aliyah</v>
          </cell>
          <cell r="C1029" t="str">
            <v>Olatunji</v>
          </cell>
          <cell r="D1029" t="str">
            <v>13FG</v>
          </cell>
          <cell r="E1029" t="str">
            <v>F</v>
          </cell>
          <cell r="F1029" t="str">
            <v>N</v>
          </cell>
          <cell r="G1029" t="str">
            <v>BAOF</v>
          </cell>
          <cell r="H1029" t="str">
            <v>No</v>
          </cell>
          <cell r="I1029" t="str">
            <v>Yes</v>
          </cell>
          <cell r="J1029" t="str">
            <v>No</v>
          </cell>
          <cell r="K1029" t="str">
            <v>No</v>
          </cell>
          <cell r="L1029" t="str">
            <v>13</v>
          </cell>
          <cell r="M1029" t="str">
            <v>Cuvilly</v>
          </cell>
          <cell r="N1029" t="str">
            <v>No</v>
          </cell>
        </row>
        <row r="1030">
          <cell r="A1030">
            <v>160285</v>
          </cell>
          <cell r="B1030" t="str">
            <v>Chinomso</v>
          </cell>
          <cell r="C1030" t="str">
            <v>Onwuneme</v>
          </cell>
          <cell r="D1030" t="str">
            <v>7LM</v>
          </cell>
          <cell r="E1030" t="str">
            <v>F</v>
          </cell>
          <cell r="F1030" t="str">
            <v>N</v>
          </cell>
          <cell r="G1030" t="str">
            <v>BAFR</v>
          </cell>
          <cell r="H1030" t="str">
            <v>No</v>
          </cell>
          <cell r="I1030" t="str">
            <v>No</v>
          </cell>
          <cell r="J1030" t="str">
            <v>No</v>
          </cell>
          <cell r="K1030" t="str">
            <v>No</v>
          </cell>
          <cell r="L1030" t="str">
            <v>7</v>
          </cell>
          <cell r="M1030" t="str">
            <v>Cuvilly</v>
          </cell>
          <cell r="N1030" t="str">
            <v>No</v>
          </cell>
        </row>
        <row r="1031">
          <cell r="A1031">
            <v>160286</v>
          </cell>
          <cell r="B1031" t="str">
            <v>Victor</v>
          </cell>
          <cell r="C1031" t="str">
            <v>Onye</v>
          </cell>
          <cell r="D1031" t="str">
            <v>7AWH</v>
          </cell>
          <cell r="E1031" t="str">
            <v>M</v>
          </cell>
          <cell r="F1031" t="str">
            <v>N</v>
          </cell>
          <cell r="G1031" t="str">
            <v>MWBA</v>
          </cell>
          <cell r="H1031" t="str">
            <v>Yes</v>
          </cell>
          <cell r="I1031" t="str">
            <v>Yes</v>
          </cell>
          <cell r="J1031" t="str">
            <v>Yes</v>
          </cell>
          <cell r="K1031" t="str">
            <v>No</v>
          </cell>
          <cell r="L1031" t="str">
            <v>7</v>
          </cell>
          <cell r="M1031" t="str">
            <v>St. Julie</v>
          </cell>
          <cell r="N1031" t="str">
            <v>No</v>
          </cell>
        </row>
        <row r="1032">
          <cell r="A1032">
            <v>152636</v>
          </cell>
          <cell r="B1032" t="str">
            <v>Ethan</v>
          </cell>
          <cell r="C1032" t="str">
            <v>Openja</v>
          </cell>
          <cell r="D1032" t="str">
            <v>9JQ</v>
          </cell>
          <cell r="E1032" t="str">
            <v>M</v>
          </cell>
          <cell r="F1032" t="str">
            <v>N</v>
          </cell>
          <cell r="G1032" t="str">
            <v>BAOF</v>
          </cell>
          <cell r="H1032" t="str">
            <v>Yes</v>
          </cell>
          <cell r="I1032" t="str">
            <v>No</v>
          </cell>
          <cell r="J1032" t="str">
            <v>Yes</v>
          </cell>
          <cell r="K1032" t="str">
            <v>No</v>
          </cell>
          <cell r="L1032" t="str">
            <v>9</v>
          </cell>
          <cell r="M1032" t="str">
            <v>St. Julie</v>
          </cell>
          <cell r="N1032" t="str">
            <v>No</v>
          </cell>
        </row>
        <row r="1033">
          <cell r="A1033">
            <v>151689</v>
          </cell>
          <cell r="B1033" t="str">
            <v>Miracle</v>
          </cell>
          <cell r="C1033" t="str">
            <v>Osagie</v>
          </cell>
          <cell r="D1033" t="str">
            <v>11SDA</v>
          </cell>
          <cell r="E1033" t="str">
            <v>F</v>
          </cell>
          <cell r="F1033" t="str">
            <v>N</v>
          </cell>
          <cell r="G1033" t="str">
            <v>BAOF</v>
          </cell>
          <cell r="H1033" t="str">
            <v>No</v>
          </cell>
          <cell r="I1033" t="str">
            <v>No</v>
          </cell>
          <cell r="J1033" t="str">
            <v>No</v>
          </cell>
          <cell r="K1033" t="str">
            <v>No</v>
          </cell>
          <cell r="L1033" t="str">
            <v>11</v>
          </cell>
          <cell r="M1033" t="str">
            <v>Cuvilly</v>
          </cell>
          <cell r="N1033" t="str">
            <v>Yes</v>
          </cell>
        </row>
        <row r="1034">
          <cell r="A1034">
            <v>151912</v>
          </cell>
          <cell r="B1034" t="str">
            <v>Maria</v>
          </cell>
          <cell r="C1034" t="str">
            <v>Osborne</v>
          </cell>
          <cell r="D1034" t="str">
            <v>10ES</v>
          </cell>
          <cell r="E1034" t="str">
            <v>F</v>
          </cell>
          <cell r="F1034" t="str">
            <v>N</v>
          </cell>
          <cell r="G1034" t="str">
            <v>WBRI</v>
          </cell>
          <cell r="H1034" t="str">
            <v>No</v>
          </cell>
          <cell r="I1034" t="str">
            <v>No</v>
          </cell>
          <cell r="J1034" t="str">
            <v>No</v>
          </cell>
          <cell r="K1034" t="str">
            <v>No</v>
          </cell>
          <cell r="L1034" t="str">
            <v>10</v>
          </cell>
          <cell r="M1034" t="str">
            <v>Cuvilly</v>
          </cell>
          <cell r="N1034" t="str">
            <v>No</v>
          </cell>
        </row>
        <row r="1035">
          <cell r="A1035">
            <v>160287</v>
          </cell>
          <cell r="B1035" t="str">
            <v>Jake</v>
          </cell>
          <cell r="C1035" t="str">
            <v>Osborne</v>
          </cell>
          <cell r="D1035" t="str">
            <v>7AWH</v>
          </cell>
          <cell r="E1035" t="str">
            <v>M</v>
          </cell>
          <cell r="F1035" t="str">
            <v>N</v>
          </cell>
          <cell r="G1035" t="str">
            <v>WBRI</v>
          </cell>
          <cell r="H1035" t="str">
            <v>No</v>
          </cell>
          <cell r="I1035" t="str">
            <v>No</v>
          </cell>
          <cell r="J1035" t="str">
            <v>No</v>
          </cell>
          <cell r="K1035" t="str">
            <v>No</v>
          </cell>
          <cell r="L1035" t="str">
            <v>7</v>
          </cell>
          <cell r="M1035" t="str">
            <v>St. Julie</v>
          </cell>
          <cell r="N1035" t="str">
            <v>No</v>
          </cell>
        </row>
        <row r="1036">
          <cell r="A1036">
            <v>151564</v>
          </cell>
          <cell r="B1036" t="str">
            <v>Emily</v>
          </cell>
          <cell r="C1036" t="str">
            <v>Owen</v>
          </cell>
          <cell r="D1036" t="str">
            <v>11EGQ</v>
          </cell>
          <cell r="E1036" t="str">
            <v>F</v>
          </cell>
          <cell r="F1036" t="str">
            <v>N</v>
          </cell>
          <cell r="G1036" t="str">
            <v>WBRI</v>
          </cell>
          <cell r="H1036" t="str">
            <v>No</v>
          </cell>
          <cell r="I1036" t="str">
            <v>No</v>
          </cell>
          <cell r="J1036" t="str">
            <v>No</v>
          </cell>
          <cell r="K1036" t="str">
            <v>No</v>
          </cell>
          <cell r="L1036" t="str">
            <v>11</v>
          </cell>
          <cell r="M1036" t="str">
            <v>Picardy</v>
          </cell>
          <cell r="N1036" t="str">
            <v>No</v>
          </cell>
        </row>
        <row r="1037">
          <cell r="A1037">
            <v>152795</v>
          </cell>
          <cell r="B1037" t="str">
            <v>Samuel</v>
          </cell>
          <cell r="C1037" t="str">
            <v>Owen</v>
          </cell>
          <cell r="D1037" t="str">
            <v>8JJ</v>
          </cell>
          <cell r="E1037" t="str">
            <v>M</v>
          </cell>
          <cell r="F1037" t="str">
            <v>N</v>
          </cell>
          <cell r="G1037" t="str">
            <v>WBRI</v>
          </cell>
          <cell r="H1037" t="str">
            <v>No</v>
          </cell>
          <cell r="I1037" t="str">
            <v>No</v>
          </cell>
          <cell r="J1037" t="str">
            <v>No</v>
          </cell>
          <cell r="K1037" t="str">
            <v>No</v>
          </cell>
          <cell r="L1037" t="str">
            <v>8</v>
          </cell>
          <cell r="M1037" t="str">
            <v>Picardy</v>
          </cell>
          <cell r="N1037" t="str">
            <v>No</v>
          </cell>
        </row>
        <row r="1038">
          <cell r="A1038">
            <v>151866</v>
          </cell>
          <cell r="B1038" t="str">
            <v>Kelvin</v>
          </cell>
          <cell r="C1038" t="str">
            <v>Owusu</v>
          </cell>
          <cell r="D1038" t="str">
            <v>10CS</v>
          </cell>
          <cell r="E1038" t="str">
            <v>M</v>
          </cell>
          <cell r="F1038" t="str">
            <v>E</v>
          </cell>
          <cell r="G1038" t="str">
            <v>MWBA</v>
          </cell>
          <cell r="H1038" t="str">
            <v>Yes</v>
          </cell>
          <cell r="I1038" t="str">
            <v>No</v>
          </cell>
          <cell r="J1038" t="str">
            <v>Yes</v>
          </cell>
          <cell r="K1038" t="str">
            <v>No</v>
          </cell>
          <cell r="L1038" t="str">
            <v>10</v>
          </cell>
          <cell r="M1038" t="str">
            <v>Picardy</v>
          </cell>
          <cell r="N1038" t="str">
            <v>No</v>
          </cell>
        </row>
        <row r="1039">
          <cell r="A1039">
            <v>152569</v>
          </cell>
          <cell r="B1039" t="str">
            <v>Calista</v>
          </cell>
          <cell r="C1039" t="str">
            <v>Owusu Asumadu</v>
          </cell>
          <cell r="D1039" t="str">
            <v>9JQ</v>
          </cell>
          <cell r="E1039" t="str">
            <v>F</v>
          </cell>
          <cell r="F1039" t="str">
            <v>N</v>
          </cell>
          <cell r="G1039" t="str">
            <v>MBOE</v>
          </cell>
          <cell r="H1039" t="str">
            <v>Yes</v>
          </cell>
          <cell r="I1039" t="str">
            <v>No</v>
          </cell>
          <cell r="J1039" t="str">
            <v>Yes</v>
          </cell>
          <cell r="K1039" t="str">
            <v>No</v>
          </cell>
          <cell r="L1039" t="str">
            <v>9</v>
          </cell>
          <cell r="M1039" t="str">
            <v>St. Julie</v>
          </cell>
          <cell r="N1039" t="str">
            <v>No</v>
          </cell>
        </row>
        <row r="1040">
          <cell r="A1040">
            <v>151928</v>
          </cell>
          <cell r="B1040" t="str">
            <v>Aaron</v>
          </cell>
          <cell r="C1040" t="str">
            <v>Owusu-Agyemang</v>
          </cell>
          <cell r="D1040" t="str">
            <v>10PL</v>
          </cell>
          <cell r="E1040" t="str">
            <v>M</v>
          </cell>
          <cell r="F1040" t="str">
            <v>N</v>
          </cell>
          <cell r="G1040" t="str">
            <v>BAOF</v>
          </cell>
          <cell r="H1040" t="str">
            <v>No</v>
          </cell>
          <cell r="I1040" t="str">
            <v>No</v>
          </cell>
          <cell r="J1040" t="str">
            <v>No</v>
          </cell>
          <cell r="K1040" t="str">
            <v>No</v>
          </cell>
          <cell r="L1040" t="str">
            <v>10</v>
          </cell>
          <cell r="M1040" t="str">
            <v>St. Julie</v>
          </cell>
          <cell r="N1040" t="str">
            <v>No</v>
          </cell>
        </row>
        <row r="1041">
          <cell r="A1041">
            <v>152654</v>
          </cell>
          <cell r="B1041" t="str">
            <v>Frederick</v>
          </cell>
          <cell r="C1041" t="str">
            <v>Owusu-Ansah</v>
          </cell>
          <cell r="D1041" t="str">
            <v>9KB</v>
          </cell>
          <cell r="E1041" t="str">
            <v>M</v>
          </cell>
          <cell r="F1041" t="str">
            <v>N</v>
          </cell>
          <cell r="G1041" t="str">
            <v>MBOE</v>
          </cell>
          <cell r="H1041" t="str">
            <v>No</v>
          </cell>
          <cell r="I1041" t="str">
            <v>No</v>
          </cell>
          <cell r="J1041" t="str">
            <v>No</v>
          </cell>
          <cell r="K1041" t="str">
            <v>No</v>
          </cell>
          <cell r="L1041" t="str">
            <v>9</v>
          </cell>
          <cell r="M1041" t="str">
            <v>Cuvilly</v>
          </cell>
          <cell r="N1041" t="str">
            <v>No</v>
          </cell>
        </row>
        <row r="1042">
          <cell r="A1042">
            <v>152790</v>
          </cell>
          <cell r="B1042" t="str">
            <v>Benji</v>
          </cell>
          <cell r="C1042" t="str">
            <v>Owusu-Sekyere</v>
          </cell>
          <cell r="D1042" t="str">
            <v>8KC</v>
          </cell>
          <cell r="E1042" t="str">
            <v>M</v>
          </cell>
          <cell r="F1042" t="str">
            <v>N</v>
          </cell>
          <cell r="G1042" t="str">
            <v>BAOF</v>
          </cell>
          <cell r="H1042" t="str">
            <v>Yes</v>
          </cell>
          <cell r="I1042" t="str">
            <v>No</v>
          </cell>
          <cell r="J1042" t="str">
            <v>Yes</v>
          </cell>
          <cell r="K1042" t="str">
            <v>No</v>
          </cell>
          <cell r="L1042" t="str">
            <v>8</v>
          </cell>
          <cell r="M1042" t="str">
            <v>St. Julie</v>
          </cell>
          <cell r="N1042" t="str">
            <v>No</v>
          </cell>
        </row>
        <row r="1043">
          <cell r="A1043">
            <v>151559</v>
          </cell>
          <cell r="B1043" t="str">
            <v>Bethny</v>
          </cell>
          <cell r="C1043" t="str">
            <v>Owusu-Sekyere</v>
          </cell>
          <cell r="D1043" t="str">
            <v>11ZI</v>
          </cell>
          <cell r="E1043" t="str">
            <v>F</v>
          </cell>
          <cell r="F1043" t="str">
            <v>N</v>
          </cell>
          <cell r="G1043" t="str">
            <v>BAOF</v>
          </cell>
          <cell r="H1043" t="str">
            <v>Yes</v>
          </cell>
          <cell r="I1043" t="str">
            <v>No</v>
          </cell>
          <cell r="J1043" t="str">
            <v>Yes</v>
          </cell>
          <cell r="K1043" t="str">
            <v>No</v>
          </cell>
          <cell r="L1043" t="str">
            <v>11</v>
          </cell>
          <cell r="M1043" t="str">
            <v>St. Julie</v>
          </cell>
          <cell r="N1043" t="str">
            <v>No</v>
          </cell>
        </row>
        <row r="1044">
          <cell r="A1044">
            <v>150593</v>
          </cell>
          <cell r="B1044" t="str">
            <v>Brittney</v>
          </cell>
          <cell r="C1044" t="str">
            <v>Owusu-Sekyere</v>
          </cell>
          <cell r="D1044" t="str">
            <v>13SMC</v>
          </cell>
          <cell r="E1044" t="str">
            <v>F</v>
          </cell>
          <cell r="F1044" t="str">
            <v>N</v>
          </cell>
          <cell r="G1044" t="str">
            <v>BAOF</v>
          </cell>
          <cell r="H1044" t="str">
            <v>Yes</v>
          </cell>
          <cell r="I1044" t="str">
            <v>No</v>
          </cell>
          <cell r="J1044" t="str">
            <v>No</v>
          </cell>
          <cell r="K1044" t="str">
            <v>No</v>
          </cell>
          <cell r="L1044" t="str">
            <v>13</v>
          </cell>
          <cell r="M1044" t="str">
            <v>Picardy</v>
          </cell>
          <cell r="N1044" t="str">
            <v>No</v>
          </cell>
        </row>
        <row r="1045">
          <cell r="A1045">
            <v>152610</v>
          </cell>
          <cell r="B1045" t="str">
            <v>Daisy</v>
          </cell>
          <cell r="C1045" t="str">
            <v>Oxley</v>
          </cell>
          <cell r="D1045" t="str">
            <v>9GR</v>
          </cell>
          <cell r="E1045" t="str">
            <v>F</v>
          </cell>
          <cell r="F1045" t="str">
            <v>N</v>
          </cell>
          <cell r="G1045" t="str">
            <v>WBRI</v>
          </cell>
          <cell r="H1045" t="str">
            <v>No</v>
          </cell>
          <cell r="I1045" t="str">
            <v>No</v>
          </cell>
          <cell r="J1045" t="str">
            <v>No</v>
          </cell>
          <cell r="K1045" t="str">
            <v>No</v>
          </cell>
          <cell r="L1045" t="str">
            <v>9</v>
          </cell>
          <cell r="M1045" t="str">
            <v>Compiegne</v>
          </cell>
          <cell r="N1045" t="str">
            <v>Yes</v>
          </cell>
        </row>
        <row r="1046">
          <cell r="A1046">
            <v>152776</v>
          </cell>
          <cell r="B1046" t="str">
            <v>Eibhear</v>
          </cell>
          <cell r="C1046" t="str">
            <v>Oxley</v>
          </cell>
          <cell r="D1046" t="str">
            <v>8PH</v>
          </cell>
          <cell r="E1046" t="str">
            <v>F</v>
          </cell>
          <cell r="F1046" t="str">
            <v>N</v>
          </cell>
          <cell r="G1046" t="str">
            <v>WBRI</v>
          </cell>
          <cell r="H1046" t="str">
            <v>No</v>
          </cell>
          <cell r="I1046" t="str">
            <v>No</v>
          </cell>
          <cell r="J1046" t="str">
            <v>No</v>
          </cell>
          <cell r="K1046" t="str">
            <v>No</v>
          </cell>
          <cell r="L1046" t="str">
            <v>8</v>
          </cell>
          <cell r="M1046" t="str">
            <v>Cuvilly</v>
          </cell>
          <cell r="N1046" t="str">
            <v>No</v>
          </cell>
        </row>
        <row r="1047">
          <cell r="A1047">
            <v>151713</v>
          </cell>
          <cell r="B1047" t="str">
            <v>Finn</v>
          </cell>
          <cell r="C1047" t="str">
            <v>Oxley</v>
          </cell>
          <cell r="D1047" t="str">
            <v>11JNE</v>
          </cell>
          <cell r="E1047" t="str">
            <v>M</v>
          </cell>
          <cell r="F1047" t="str">
            <v>N</v>
          </cell>
          <cell r="G1047" t="str">
            <v>WBRI</v>
          </cell>
          <cell r="H1047" t="str">
            <v>No</v>
          </cell>
          <cell r="I1047" t="str">
            <v>No</v>
          </cell>
          <cell r="J1047" t="str">
            <v>No</v>
          </cell>
          <cell r="K1047" t="str">
            <v>No</v>
          </cell>
          <cell r="L1047" t="str">
            <v>11</v>
          </cell>
          <cell r="M1047" t="str">
            <v>Picardy</v>
          </cell>
          <cell r="N1047" t="str">
            <v>Yes</v>
          </cell>
        </row>
        <row r="1048">
          <cell r="A1048">
            <v>151676</v>
          </cell>
          <cell r="B1048" t="str">
            <v>Lily</v>
          </cell>
          <cell r="C1048" t="str">
            <v>Oxley</v>
          </cell>
          <cell r="D1048" t="str">
            <v>11ZI</v>
          </cell>
          <cell r="E1048" t="str">
            <v>F</v>
          </cell>
          <cell r="F1048" t="str">
            <v>N</v>
          </cell>
          <cell r="G1048" t="str">
            <v>WBRI</v>
          </cell>
          <cell r="H1048" t="str">
            <v>No</v>
          </cell>
          <cell r="I1048" t="str">
            <v>No</v>
          </cell>
          <cell r="J1048" t="str">
            <v>No</v>
          </cell>
          <cell r="K1048" t="str">
            <v>No</v>
          </cell>
          <cell r="L1048" t="str">
            <v>11</v>
          </cell>
          <cell r="M1048" t="str">
            <v>St. Julie</v>
          </cell>
          <cell r="N1048" t="str">
            <v>No</v>
          </cell>
        </row>
        <row r="1049">
          <cell r="A1049">
            <v>152808</v>
          </cell>
          <cell r="B1049" t="str">
            <v>Jacob</v>
          </cell>
          <cell r="C1049" t="str">
            <v>Oxspring</v>
          </cell>
          <cell r="D1049" t="str">
            <v>8JJ</v>
          </cell>
          <cell r="E1049" t="str">
            <v>M</v>
          </cell>
          <cell r="F1049" t="str">
            <v>N</v>
          </cell>
          <cell r="G1049" t="str">
            <v>WBRI</v>
          </cell>
          <cell r="H1049" t="str">
            <v>No</v>
          </cell>
          <cell r="I1049" t="str">
            <v>No</v>
          </cell>
          <cell r="J1049" t="str">
            <v>No</v>
          </cell>
          <cell r="K1049" t="str">
            <v>No</v>
          </cell>
          <cell r="L1049" t="str">
            <v>8</v>
          </cell>
          <cell r="M1049" t="str">
            <v>Picardy</v>
          </cell>
          <cell r="N1049" t="str">
            <v>No</v>
          </cell>
        </row>
        <row r="1050">
          <cell r="A1050">
            <v>160052</v>
          </cell>
          <cell r="B1050" t="str">
            <v>David</v>
          </cell>
          <cell r="C1050" t="str">
            <v>Oyaade</v>
          </cell>
          <cell r="D1050" t="str">
            <v>12MP</v>
          </cell>
          <cell r="E1050" t="str">
            <v>M</v>
          </cell>
          <cell r="G1050" t="str">
            <v>BAFR</v>
          </cell>
          <cell r="H1050" t="str">
            <v>No</v>
          </cell>
          <cell r="I1050" t="str">
            <v>No</v>
          </cell>
          <cell r="J1050" t="str">
            <v>No</v>
          </cell>
          <cell r="K1050" t="str">
            <v>No</v>
          </cell>
          <cell r="L1050" t="str">
            <v>12</v>
          </cell>
          <cell r="N1050" t="str">
            <v>No</v>
          </cell>
        </row>
        <row r="1051">
          <cell r="A1051">
            <v>152832</v>
          </cell>
          <cell r="B1051" t="str">
            <v>Eghogho</v>
          </cell>
          <cell r="C1051" t="str">
            <v>Oyaole</v>
          </cell>
          <cell r="D1051" t="str">
            <v>8PH</v>
          </cell>
          <cell r="E1051" t="str">
            <v>F</v>
          </cell>
          <cell r="F1051" t="str">
            <v>N</v>
          </cell>
          <cell r="G1051" t="str">
            <v>BAOF</v>
          </cell>
          <cell r="H1051" t="str">
            <v>No</v>
          </cell>
          <cell r="I1051" t="str">
            <v>No</v>
          </cell>
          <cell r="J1051" t="str">
            <v>No</v>
          </cell>
          <cell r="K1051" t="str">
            <v>No</v>
          </cell>
          <cell r="L1051" t="str">
            <v>8</v>
          </cell>
          <cell r="M1051" t="str">
            <v>Cuvilly</v>
          </cell>
          <cell r="N1051" t="str">
            <v>No</v>
          </cell>
        </row>
        <row r="1052">
          <cell r="A1052">
            <v>151911</v>
          </cell>
          <cell r="B1052" t="str">
            <v>Ofure</v>
          </cell>
          <cell r="C1052" t="str">
            <v>Oyaole</v>
          </cell>
          <cell r="D1052" t="str">
            <v>10CM</v>
          </cell>
          <cell r="E1052" t="str">
            <v>F</v>
          </cell>
          <cell r="F1052" t="str">
            <v>N</v>
          </cell>
          <cell r="G1052" t="str">
            <v>BAOF</v>
          </cell>
          <cell r="H1052" t="str">
            <v>No</v>
          </cell>
          <cell r="I1052" t="str">
            <v>No</v>
          </cell>
          <cell r="J1052" t="str">
            <v>No</v>
          </cell>
          <cell r="K1052" t="str">
            <v>No</v>
          </cell>
          <cell r="L1052" t="str">
            <v>10</v>
          </cell>
          <cell r="M1052" t="str">
            <v>Compiegne</v>
          </cell>
          <cell r="N1052" t="str">
            <v>No</v>
          </cell>
        </row>
        <row r="1053">
          <cell r="A1053">
            <v>160006</v>
          </cell>
          <cell r="B1053" t="str">
            <v>Emily</v>
          </cell>
          <cell r="C1053" t="str">
            <v>Page</v>
          </cell>
          <cell r="D1053" t="str">
            <v>8TR</v>
          </cell>
          <cell r="E1053" t="str">
            <v>F</v>
          </cell>
          <cell r="F1053" t="str">
            <v>N</v>
          </cell>
          <cell r="G1053" t="str">
            <v>WBRI</v>
          </cell>
          <cell r="H1053" t="str">
            <v>No</v>
          </cell>
          <cell r="I1053" t="str">
            <v>No</v>
          </cell>
          <cell r="J1053" t="str">
            <v>No</v>
          </cell>
          <cell r="K1053" t="str">
            <v>No</v>
          </cell>
          <cell r="L1053" t="str">
            <v>8</v>
          </cell>
          <cell r="M1053" t="str">
            <v>Compiegne</v>
          </cell>
          <cell r="N1053" t="str">
            <v>No</v>
          </cell>
        </row>
        <row r="1054">
          <cell r="A1054">
            <v>152575</v>
          </cell>
          <cell r="B1054" t="str">
            <v>Justin</v>
          </cell>
          <cell r="C1054" t="str">
            <v>Palczynski</v>
          </cell>
          <cell r="D1054" t="str">
            <v>9GR</v>
          </cell>
          <cell r="E1054" t="str">
            <v>M</v>
          </cell>
          <cell r="F1054" t="str">
            <v>N</v>
          </cell>
          <cell r="G1054" t="str">
            <v>WEEU</v>
          </cell>
          <cell r="H1054" t="str">
            <v>Yes</v>
          </cell>
          <cell r="I1054" t="str">
            <v>Yes</v>
          </cell>
          <cell r="J1054" t="str">
            <v>Yes</v>
          </cell>
          <cell r="K1054" t="str">
            <v>No</v>
          </cell>
          <cell r="L1054" t="str">
            <v>9</v>
          </cell>
          <cell r="M1054" t="str">
            <v>Compiegne</v>
          </cell>
          <cell r="N1054" t="str">
            <v>Yes</v>
          </cell>
        </row>
        <row r="1055">
          <cell r="A1055">
            <v>160288</v>
          </cell>
          <cell r="B1055" t="str">
            <v>Amalie</v>
          </cell>
          <cell r="C1055" t="str">
            <v>Pallo</v>
          </cell>
          <cell r="D1055" t="str">
            <v xml:space="preserve">7BPE </v>
          </cell>
          <cell r="E1055" t="str">
            <v>F</v>
          </cell>
          <cell r="F1055" t="str">
            <v>N</v>
          </cell>
          <cell r="G1055" t="str">
            <v>WBRI</v>
          </cell>
          <cell r="H1055" t="str">
            <v>No</v>
          </cell>
          <cell r="I1055" t="str">
            <v>No</v>
          </cell>
          <cell r="J1055" t="str">
            <v>No</v>
          </cell>
          <cell r="K1055" t="str">
            <v>No</v>
          </cell>
          <cell r="L1055" t="str">
            <v>7</v>
          </cell>
          <cell r="M1055" t="str">
            <v>St. Julie</v>
          </cell>
          <cell r="N1055" t="str">
            <v>No</v>
          </cell>
        </row>
        <row r="1056">
          <cell r="A1056">
            <v>150869</v>
          </cell>
          <cell r="B1056" t="str">
            <v>James</v>
          </cell>
          <cell r="C1056" t="str">
            <v>Palmer</v>
          </cell>
          <cell r="D1056" t="str">
            <v>12DHO</v>
          </cell>
          <cell r="E1056" t="str">
            <v>M</v>
          </cell>
          <cell r="F1056" t="str">
            <v>N</v>
          </cell>
          <cell r="G1056" t="str">
            <v>WBRI</v>
          </cell>
          <cell r="H1056" t="str">
            <v>No</v>
          </cell>
          <cell r="I1056" t="str">
            <v>No</v>
          </cell>
          <cell r="J1056" t="str">
            <v>No</v>
          </cell>
          <cell r="K1056" t="str">
            <v>No</v>
          </cell>
          <cell r="L1056" t="str">
            <v>12</v>
          </cell>
          <cell r="M1056" t="str">
            <v>Compiegne</v>
          </cell>
          <cell r="N1056" t="str">
            <v>No</v>
          </cell>
        </row>
        <row r="1057">
          <cell r="A1057">
            <v>160077</v>
          </cell>
          <cell r="B1057" t="str">
            <v>Olivia</v>
          </cell>
          <cell r="C1057" t="str">
            <v>Palmer</v>
          </cell>
          <cell r="D1057" t="str">
            <v>12KD</v>
          </cell>
          <cell r="E1057" t="str">
            <v>F</v>
          </cell>
          <cell r="F1057" t="str">
            <v>N</v>
          </cell>
          <cell r="G1057" t="str">
            <v>BAFR</v>
          </cell>
          <cell r="H1057" t="str">
            <v>Yes</v>
          </cell>
          <cell r="I1057" t="str">
            <v>No</v>
          </cell>
          <cell r="J1057" t="str">
            <v>No</v>
          </cell>
          <cell r="K1057" t="str">
            <v>No</v>
          </cell>
          <cell r="L1057" t="str">
            <v>12</v>
          </cell>
          <cell r="M1057" t="str">
            <v>Cuvilly</v>
          </cell>
          <cell r="N1057" t="str">
            <v>No</v>
          </cell>
        </row>
        <row r="1058">
          <cell r="A1058">
            <v>151717</v>
          </cell>
          <cell r="B1058" t="str">
            <v>Pablo Nicolas</v>
          </cell>
          <cell r="C1058" t="str">
            <v>Paredes Davila</v>
          </cell>
          <cell r="D1058" t="str">
            <v>11EGQ</v>
          </cell>
          <cell r="E1058" t="str">
            <v>M</v>
          </cell>
          <cell r="F1058" t="str">
            <v>N</v>
          </cell>
          <cell r="G1058" t="str">
            <v>MOTM</v>
          </cell>
          <cell r="H1058" t="str">
            <v>No</v>
          </cell>
          <cell r="I1058" t="str">
            <v>Yes</v>
          </cell>
          <cell r="J1058" t="str">
            <v>No</v>
          </cell>
          <cell r="K1058" t="str">
            <v>No</v>
          </cell>
          <cell r="L1058" t="str">
            <v>11</v>
          </cell>
          <cell r="M1058" t="str">
            <v>Picardy</v>
          </cell>
          <cell r="N1058" t="str">
            <v>No</v>
          </cell>
        </row>
        <row r="1059">
          <cell r="A1059">
            <v>150850</v>
          </cell>
          <cell r="B1059" t="str">
            <v>James</v>
          </cell>
          <cell r="C1059" t="str">
            <v>Parker</v>
          </cell>
          <cell r="D1059" t="str">
            <v>12KD</v>
          </cell>
          <cell r="E1059" t="str">
            <v>M</v>
          </cell>
          <cell r="F1059" t="str">
            <v>N</v>
          </cell>
          <cell r="G1059" t="str">
            <v>WBRI</v>
          </cell>
          <cell r="H1059" t="str">
            <v>No</v>
          </cell>
          <cell r="I1059" t="str">
            <v>No</v>
          </cell>
          <cell r="J1059" t="str">
            <v>No</v>
          </cell>
          <cell r="K1059" t="str">
            <v>No</v>
          </cell>
          <cell r="L1059" t="str">
            <v>12</v>
          </cell>
          <cell r="M1059" t="str">
            <v>Compiegne</v>
          </cell>
          <cell r="N1059" t="str">
            <v>Yes</v>
          </cell>
        </row>
        <row r="1060">
          <cell r="A1060">
            <v>151636</v>
          </cell>
          <cell r="B1060" t="str">
            <v>Annabelle</v>
          </cell>
          <cell r="C1060" t="str">
            <v>Parkin</v>
          </cell>
          <cell r="D1060" t="str">
            <v>11JNE</v>
          </cell>
          <cell r="E1060" t="str">
            <v>F</v>
          </cell>
          <cell r="F1060" t="str">
            <v>N</v>
          </cell>
          <cell r="G1060" t="str">
            <v>WBRI</v>
          </cell>
          <cell r="H1060" t="str">
            <v>No</v>
          </cell>
          <cell r="I1060" t="str">
            <v>No</v>
          </cell>
          <cell r="J1060" t="str">
            <v>No</v>
          </cell>
          <cell r="K1060" t="str">
            <v>No</v>
          </cell>
          <cell r="L1060" t="str">
            <v>11</v>
          </cell>
          <cell r="M1060" t="str">
            <v>Picardy</v>
          </cell>
          <cell r="N1060" t="str">
            <v>No</v>
          </cell>
        </row>
        <row r="1061">
          <cell r="A1061">
            <v>160289</v>
          </cell>
          <cell r="B1061" t="str">
            <v>Stella</v>
          </cell>
          <cell r="C1061" t="str">
            <v>Parnell</v>
          </cell>
          <cell r="D1061" t="str">
            <v>7LM</v>
          </cell>
          <cell r="E1061" t="str">
            <v>F</v>
          </cell>
          <cell r="F1061" t="str">
            <v>N</v>
          </cell>
          <cell r="G1061" t="str">
            <v>WBRI</v>
          </cell>
          <cell r="H1061" t="str">
            <v>No</v>
          </cell>
          <cell r="I1061" t="str">
            <v>No</v>
          </cell>
          <cell r="J1061" t="str">
            <v>No</v>
          </cell>
          <cell r="K1061" t="str">
            <v>No</v>
          </cell>
          <cell r="L1061" t="str">
            <v>7</v>
          </cell>
          <cell r="M1061" t="str">
            <v>Cuvilly</v>
          </cell>
          <cell r="N1061" t="str">
            <v>No</v>
          </cell>
        </row>
        <row r="1062">
          <cell r="A1062">
            <v>151903</v>
          </cell>
          <cell r="B1062" t="str">
            <v>Shanie</v>
          </cell>
          <cell r="C1062" t="str">
            <v>Patindol</v>
          </cell>
          <cell r="D1062" t="str">
            <v>10TD</v>
          </cell>
          <cell r="E1062" t="str">
            <v>F</v>
          </cell>
          <cell r="F1062" t="str">
            <v>N</v>
          </cell>
          <cell r="G1062" t="str">
            <v>AOTH</v>
          </cell>
          <cell r="H1062" t="str">
            <v>No</v>
          </cell>
          <cell r="I1062" t="str">
            <v>No</v>
          </cell>
          <cell r="J1062" t="str">
            <v>No</v>
          </cell>
          <cell r="K1062" t="str">
            <v>No</v>
          </cell>
          <cell r="L1062" t="str">
            <v>10</v>
          </cell>
          <cell r="M1062" t="str">
            <v>Compiegne</v>
          </cell>
          <cell r="N1062" t="str">
            <v>No</v>
          </cell>
        </row>
        <row r="1063">
          <cell r="A1063">
            <v>160290</v>
          </cell>
          <cell r="B1063" t="str">
            <v>Shaun</v>
          </cell>
          <cell r="C1063" t="str">
            <v>Patindol</v>
          </cell>
          <cell r="D1063" t="str">
            <v xml:space="preserve">7BPE </v>
          </cell>
          <cell r="E1063" t="str">
            <v>M</v>
          </cell>
          <cell r="F1063" t="str">
            <v>N</v>
          </cell>
          <cell r="G1063" t="str">
            <v>AOTH</v>
          </cell>
          <cell r="H1063" t="str">
            <v>No</v>
          </cell>
          <cell r="I1063" t="str">
            <v>Yes</v>
          </cell>
          <cell r="J1063" t="str">
            <v>No</v>
          </cell>
          <cell r="K1063" t="str">
            <v>No</v>
          </cell>
          <cell r="L1063" t="str">
            <v>7</v>
          </cell>
          <cell r="M1063" t="str">
            <v>St. Julie</v>
          </cell>
          <cell r="N1063" t="str">
            <v>No</v>
          </cell>
        </row>
        <row r="1064">
          <cell r="A1064">
            <v>151774</v>
          </cell>
          <cell r="B1064" t="str">
            <v>Joanne</v>
          </cell>
          <cell r="C1064" t="str">
            <v>Paul</v>
          </cell>
          <cell r="D1064" t="str">
            <v>10CM</v>
          </cell>
          <cell r="E1064" t="str">
            <v>F</v>
          </cell>
          <cell r="F1064" t="str">
            <v>N</v>
          </cell>
          <cell r="G1064" t="str">
            <v>AIND</v>
          </cell>
          <cell r="H1064" t="str">
            <v>No</v>
          </cell>
          <cell r="I1064" t="str">
            <v>No</v>
          </cell>
          <cell r="J1064" t="str">
            <v>No</v>
          </cell>
          <cell r="K1064" t="str">
            <v>No</v>
          </cell>
          <cell r="L1064" t="str">
            <v>10</v>
          </cell>
          <cell r="M1064" t="str">
            <v>Compiegne</v>
          </cell>
          <cell r="N1064" t="str">
            <v>No</v>
          </cell>
        </row>
        <row r="1065">
          <cell r="A1065">
            <v>160291</v>
          </cell>
          <cell r="B1065" t="str">
            <v>Agnes</v>
          </cell>
          <cell r="C1065" t="str">
            <v>Paul</v>
          </cell>
          <cell r="D1065" t="str">
            <v xml:space="preserve">7BPE </v>
          </cell>
          <cell r="E1065" t="str">
            <v>F</v>
          </cell>
          <cell r="F1065" t="str">
            <v>N</v>
          </cell>
          <cell r="G1065" t="str">
            <v>AIND</v>
          </cell>
          <cell r="H1065" t="str">
            <v>No</v>
          </cell>
          <cell r="I1065" t="str">
            <v>No</v>
          </cell>
          <cell r="J1065" t="str">
            <v>No</v>
          </cell>
          <cell r="K1065" t="str">
            <v>No</v>
          </cell>
          <cell r="L1065" t="str">
            <v>7</v>
          </cell>
          <cell r="M1065" t="str">
            <v>St. Julie</v>
          </cell>
          <cell r="N1065" t="str">
            <v>No</v>
          </cell>
        </row>
        <row r="1066">
          <cell r="A1066">
            <v>152519</v>
          </cell>
          <cell r="B1066" t="str">
            <v>Imogen</v>
          </cell>
          <cell r="C1066" t="str">
            <v>Pawson</v>
          </cell>
          <cell r="D1066" t="str">
            <v>9GN</v>
          </cell>
          <cell r="E1066" t="str">
            <v>F</v>
          </cell>
          <cell r="F1066" t="str">
            <v>N</v>
          </cell>
          <cell r="G1066" t="str">
            <v>WBRI</v>
          </cell>
          <cell r="H1066" t="str">
            <v>No</v>
          </cell>
          <cell r="I1066" t="str">
            <v>No</v>
          </cell>
          <cell r="J1066" t="str">
            <v>No</v>
          </cell>
          <cell r="K1066" t="str">
            <v>No</v>
          </cell>
          <cell r="L1066" t="str">
            <v>9</v>
          </cell>
          <cell r="M1066" t="str">
            <v>Compiegne</v>
          </cell>
          <cell r="N1066" t="str">
            <v>No</v>
          </cell>
        </row>
        <row r="1067">
          <cell r="A1067">
            <v>150453</v>
          </cell>
          <cell r="B1067" t="str">
            <v>Riley</v>
          </cell>
          <cell r="C1067" t="str">
            <v>Pawson</v>
          </cell>
          <cell r="D1067" t="str">
            <v>13LGI</v>
          </cell>
          <cell r="E1067" t="str">
            <v>M</v>
          </cell>
          <cell r="F1067" t="str">
            <v>N</v>
          </cell>
          <cell r="G1067" t="str">
            <v>WBRI</v>
          </cell>
          <cell r="H1067" t="str">
            <v>No</v>
          </cell>
          <cell r="I1067" t="str">
            <v>No</v>
          </cell>
          <cell r="J1067" t="str">
            <v>No</v>
          </cell>
          <cell r="K1067" t="str">
            <v>No</v>
          </cell>
          <cell r="L1067" t="str">
            <v>13</v>
          </cell>
          <cell r="M1067" t="str">
            <v>Cuvilly</v>
          </cell>
          <cell r="N1067" t="str">
            <v>Yes</v>
          </cell>
        </row>
        <row r="1068">
          <cell r="A1068">
            <v>151955</v>
          </cell>
          <cell r="B1068" t="str">
            <v>Theo</v>
          </cell>
          <cell r="C1068" t="str">
            <v>Pawson</v>
          </cell>
          <cell r="D1068" t="str">
            <v>10JOS</v>
          </cell>
          <cell r="E1068" t="str">
            <v>M</v>
          </cell>
          <cell r="F1068" t="str">
            <v>N</v>
          </cell>
          <cell r="G1068" t="str">
            <v>WBRI</v>
          </cell>
          <cell r="H1068" t="str">
            <v>No</v>
          </cell>
          <cell r="I1068" t="str">
            <v>No</v>
          </cell>
          <cell r="J1068" t="str">
            <v>No</v>
          </cell>
          <cell r="K1068" t="str">
            <v>No</v>
          </cell>
          <cell r="L1068" t="str">
            <v>10</v>
          </cell>
          <cell r="M1068" t="str">
            <v>Picardy</v>
          </cell>
          <cell r="N1068" t="str">
            <v>No</v>
          </cell>
        </row>
        <row r="1069">
          <cell r="A1069">
            <v>150513</v>
          </cell>
          <cell r="B1069" t="str">
            <v>Esther</v>
          </cell>
          <cell r="C1069" t="str">
            <v>Pearson</v>
          </cell>
          <cell r="D1069" t="str">
            <v>13FG</v>
          </cell>
          <cell r="E1069" t="str">
            <v>F</v>
          </cell>
          <cell r="F1069" t="str">
            <v>N</v>
          </cell>
          <cell r="G1069" t="str">
            <v>WBRI</v>
          </cell>
          <cell r="H1069" t="str">
            <v>No</v>
          </cell>
          <cell r="I1069" t="str">
            <v>No</v>
          </cell>
          <cell r="J1069" t="str">
            <v>No</v>
          </cell>
          <cell r="K1069" t="str">
            <v>No</v>
          </cell>
          <cell r="L1069" t="str">
            <v>13</v>
          </cell>
          <cell r="M1069" t="str">
            <v>Cuvilly</v>
          </cell>
          <cell r="N1069" t="str">
            <v>No</v>
          </cell>
        </row>
        <row r="1070">
          <cell r="A1070">
            <v>150816</v>
          </cell>
          <cell r="B1070" t="str">
            <v>James</v>
          </cell>
          <cell r="C1070" t="str">
            <v>Pearson</v>
          </cell>
          <cell r="D1070" t="str">
            <v>12KD</v>
          </cell>
          <cell r="E1070" t="str">
            <v>M</v>
          </cell>
          <cell r="F1070" t="str">
            <v>N</v>
          </cell>
          <cell r="G1070" t="str">
            <v>MWBA</v>
          </cell>
          <cell r="H1070" t="str">
            <v>No</v>
          </cell>
          <cell r="I1070" t="str">
            <v>No</v>
          </cell>
          <cell r="J1070" t="str">
            <v>No</v>
          </cell>
          <cell r="K1070" t="str">
            <v>No</v>
          </cell>
          <cell r="L1070" t="str">
            <v>12</v>
          </cell>
          <cell r="M1070" t="str">
            <v>Picardy</v>
          </cell>
          <cell r="N1070" t="str">
            <v>No</v>
          </cell>
        </row>
        <row r="1071">
          <cell r="A1071">
            <v>160055</v>
          </cell>
          <cell r="B1071" t="str">
            <v>Oliver</v>
          </cell>
          <cell r="C1071" t="str">
            <v>Peasegood</v>
          </cell>
          <cell r="D1071" t="str">
            <v>12KD</v>
          </cell>
          <cell r="E1071" t="str">
            <v>M</v>
          </cell>
          <cell r="F1071" t="str">
            <v>N</v>
          </cell>
          <cell r="G1071" t="str">
            <v>WBRI</v>
          </cell>
          <cell r="H1071" t="str">
            <v>No</v>
          </cell>
          <cell r="I1071" t="str">
            <v>No</v>
          </cell>
          <cell r="J1071" t="str">
            <v>No</v>
          </cell>
          <cell r="K1071" t="str">
            <v>No</v>
          </cell>
          <cell r="L1071" t="str">
            <v>12</v>
          </cell>
          <cell r="M1071" t="str">
            <v>Cuvilly</v>
          </cell>
          <cell r="N1071" t="str">
            <v>Yes</v>
          </cell>
        </row>
        <row r="1072">
          <cell r="A1072">
            <v>160292</v>
          </cell>
          <cell r="B1072" t="str">
            <v>Georgina</v>
          </cell>
          <cell r="C1072" t="str">
            <v>Peat</v>
          </cell>
          <cell r="D1072" t="str">
            <v>7AWH</v>
          </cell>
          <cell r="E1072" t="str">
            <v>F</v>
          </cell>
          <cell r="G1072" t="str">
            <v>WBRI</v>
          </cell>
          <cell r="H1072" t="str">
            <v>No</v>
          </cell>
          <cell r="I1072" t="str">
            <v>No</v>
          </cell>
          <cell r="J1072" t="str">
            <v>No</v>
          </cell>
          <cell r="K1072" t="str">
            <v>No</v>
          </cell>
          <cell r="L1072" t="str">
            <v>7</v>
          </cell>
          <cell r="M1072" t="str">
            <v>St. Julie</v>
          </cell>
          <cell r="N1072" t="str">
            <v>No</v>
          </cell>
        </row>
        <row r="1073">
          <cell r="A1073">
            <v>160142</v>
          </cell>
          <cell r="B1073" t="str">
            <v>Charlotte</v>
          </cell>
          <cell r="C1073" t="str">
            <v>Peat</v>
          </cell>
          <cell r="D1073" t="str">
            <v>9AWL</v>
          </cell>
          <cell r="E1073" t="str">
            <v>F</v>
          </cell>
          <cell r="F1073" t="str">
            <v>N</v>
          </cell>
          <cell r="G1073" t="str">
            <v>WBRI</v>
          </cell>
          <cell r="H1073" t="str">
            <v>No</v>
          </cell>
          <cell r="I1073" t="str">
            <v>No</v>
          </cell>
          <cell r="J1073" t="str">
            <v>No</v>
          </cell>
          <cell r="K1073" t="str">
            <v>No</v>
          </cell>
          <cell r="L1073" t="str">
            <v>9</v>
          </cell>
          <cell r="M1073" t="str">
            <v>Picardy</v>
          </cell>
          <cell r="N1073" t="str">
            <v>No</v>
          </cell>
        </row>
        <row r="1074">
          <cell r="A1074">
            <v>150598</v>
          </cell>
          <cell r="B1074" t="str">
            <v>Noah</v>
          </cell>
          <cell r="C1074" t="str">
            <v>Peckett</v>
          </cell>
          <cell r="D1074" t="str">
            <v>13TS</v>
          </cell>
          <cell r="E1074" t="str">
            <v>M</v>
          </cell>
          <cell r="F1074" t="str">
            <v>N</v>
          </cell>
          <cell r="G1074" t="str">
            <v>WBRI</v>
          </cell>
          <cell r="H1074" t="str">
            <v>No</v>
          </cell>
          <cell r="I1074" t="str">
            <v>No</v>
          </cell>
          <cell r="J1074" t="str">
            <v>No</v>
          </cell>
          <cell r="K1074" t="str">
            <v>No</v>
          </cell>
          <cell r="L1074" t="str">
            <v>13</v>
          </cell>
          <cell r="M1074" t="str">
            <v>St. Julie</v>
          </cell>
          <cell r="N1074" t="str">
            <v>No</v>
          </cell>
        </row>
        <row r="1075">
          <cell r="A1075">
            <v>151825</v>
          </cell>
          <cell r="B1075" t="str">
            <v>Sebastian</v>
          </cell>
          <cell r="C1075" t="str">
            <v>Peckett</v>
          </cell>
          <cell r="D1075" t="str">
            <v>10JOS</v>
          </cell>
          <cell r="E1075" t="str">
            <v>M</v>
          </cell>
          <cell r="F1075" t="str">
            <v>N</v>
          </cell>
          <cell r="G1075" t="str">
            <v>WBRI</v>
          </cell>
          <cell r="H1075" t="str">
            <v>No</v>
          </cell>
          <cell r="I1075" t="str">
            <v>No</v>
          </cell>
          <cell r="J1075" t="str">
            <v>No</v>
          </cell>
          <cell r="K1075" t="str">
            <v>No</v>
          </cell>
          <cell r="L1075" t="str">
            <v>10</v>
          </cell>
          <cell r="M1075" t="str">
            <v>Picardy</v>
          </cell>
          <cell r="N1075" t="str">
            <v>No</v>
          </cell>
        </row>
        <row r="1076">
          <cell r="A1076">
            <v>150911</v>
          </cell>
          <cell r="B1076" t="str">
            <v>Patrick</v>
          </cell>
          <cell r="C1076" t="str">
            <v>Pender</v>
          </cell>
          <cell r="D1076" t="str">
            <v>12SG</v>
          </cell>
          <cell r="E1076" t="str">
            <v>M</v>
          </cell>
          <cell r="F1076" t="str">
            <v>N</v>
          </cell>
          <cell r="G1076" t="str">
            <v>WBRI</v>
          </cell>
          <cell r="H1076" t="str">
            <v>No</v>
          </cell>
          <cell r="I1076" t="str">
            <v>No</v>
          </cell>
          <cell r="J1076" t="str">
            <v>No</v>
          </cell>
          <cell r="K1076" t="str">
            <v>No</v>
          </cell>
          <cell r="L1076" t="str">
            <v>12</v>
          </cell>
          <cell r="M1076" t="str">
            <v>Picardy</v>
          </cell>
          <cell r="N1076" t="str">
            <v>No</v>
          </cell>
        </row>
        <row r="1077">
          <cell r="A1077">
            <v>160293</v>
          </cell>
          <cell r="B1077" t="str">
            <v>Lucia</v>
          </cell>
          <cell r="C1077" t="str">
            <v>Penkethman</v>
          </cell>
          <cell r="D1077" t="str">
            <v>7AWH</v>
          </cell>
          <cell r="E1077" t="str">
            <v>F</v>
          </cell>
          <cell r="F1077" t="str">
            <v>N</v>
          </cell>
          <cell r="G1077" t="str">
            <v>WBRI</v>
          </cell>
          <cell r="H1077" t="str">
            <v>No</v>
          </cell>
          <cell r="I1077" t="str">
            <v>No</v>
          </cell>
          <cell r="J1077" t="str">
            <v>No</v>
          </cell>
          <cell r="K1077" t="str">
            <v>No</v>
          </cell>
          <cell r="L1077" t="str">
            <v>7</v>
          </cell>
          <cell r="M1077" t="str">
            <v>St. Julie</v>
          </cell>
          <cell r="N1077" t="str">
            <v>No</v>
          </cell>
        </row>
        <row r="1078">
          <cell r="A1078">
            <v>152718</v>
          </cell>
          <cell r="B1078" t="str">
            <v>Akshaya</v>
          </cell>
          <cell r="C1078" t="str">
            <v>Penmetsa</v>
          </cell>
          <cell r="D1078" t="str">
            <v>11JNE</v>
          </cell>
          <cell r="E1078" t="str">
            <v>F</v>
          </cell>
          <cell r="F1078" t="str">
            <v>N</v>
          </cell>
          <cell r="G1078" t="str">
            <v>AIND</v>
          </cell>
          <cell r="H1078" t="str">
            <v>No</v>
          </cell>
          <cell r="I1078" t="str">
            <v>Yes</v>
          </cell>
          <cell r="J1078" t="str">
            <v>No</v>
          </cell>
          <cell r="K1078" t="str">
            <v>No</v>
          </cell>
          <cell r="L1078" t="str">
            <v>11</v>
          </cell>
          <cell r="M1078" t="str">
            <v>Compiegne</v>
          </cell>
          <cell r="N1078" t="str">
            <v>No</v>
          </cell>
        </row>
        <row r="1079">
          <cell r="A1079">
            <v>152143</v>
          </cell>
          <cell r="B1079" t="str">
            <v>Angela</v>
          </cell>
          <cell r="C1079" t="str">
            <v>Pereira</v>
          </cell>
          <cell r="D1079" t="str">
            <v>13MPI</v>
          </cell>
          <cell r="E1079" t="str">
            <v>F</v>
          </cell>
          <cell r="F1079" t="str">
            <v>N</v>
          </cell>
          <cell r="G1079" t="str">
            <v>AIND</v>
          </cell>
          <cell r="H1079" t="str">
            <v>No</v>
          </cell>
          <cell r="I1079" t="str">
            <v>No</v>
          </cell>
          <cell r="J1079" t="str">
            <v>No</v>
          </cell>
          <cell r="K1079" t="str">
            <v>No</v>
          </cell>
          <cell r="L1079" t="str">
            <v>13</v>
          </cell>
          <cell r="M1079" t="str">
            <v>Picardy</v>
          </cell>
          <cell r="N1079" t="str">
            <v>No</v>
          </cell>
        </row>
        <row r="1080">
          <cell r="A1080">
            <v>151686</v>
          </cell>
          <cell r="B1080" t="str">
            <v>Cianah</v>
          </cell>
          <cell r="C1080" t="str">
            <v>Pereira</v>
          </cell>
          <cell r="D1080" t="str">
            <v>11SK</v>
          </cell>
          <cell r="E1080" t="str">
            <v>F</v>
          </cell>
          <cell r="F1080" t="str">
            <v>N</v>
          </cell>
          <cell r="G1080" t="str">
            <v>WBRI</v>
          </cell>
          <cell r="H1080" t="str">
            <v>Yes</v>
          </cell>
          <cell r="I1080" t="str">
            <v>No</v>
          </cell>
          <cell r="J1080" t="str">
            <v>Yes</v>
          </cell>
          <cell r="K1080" t="str">
            <v>No</v>
          </cell>
          <cell r="L1080" t="str">
            <v>11</v>
          </cell>
          <cell r="M1080" t="str">
            <v>Compiegne</v>
          </cell>
          <cell r="N1080" t="str">
            <v>Yes</v>
          </cell>
        </row>
        <row r="1081">
          <cell r="A1081">
            <v>151670</v>
          </cell>
          <cell r="B1081" t="str">
            <v>Evie</v>
          </cell>
          <cell r="C1081" t="str">
            <v>Phelps</v>
          </cell>
          <cell r="D1081" t="str">
            <v>11ZI</v>
          </cell>
          <cell r="E1081" t="str">
            <v>F</v>
          </cell>
          <cell r="F1081" t="str">
            <v>E</v>
          </cell>
          <cell r="G1081" t="str">
            <v>WBRI</v>
          </cell>
          <cell r="H1081" t="str">
            <v>No</v>
          </cell>
          <cell r="I1081" t="str">
            <v>No</v>
          </cell>
          <cell r="J1081" t="str">
            <v>No</v>
          </cell>
          <cell r="K1081" t="str">
            <v>No</v>
          </cell>
          <cell r="L1081" t="str">
            <v>11</v>
          </cell>
          <cell r="M1081" t="str">
            <v>St. Julie</v>
          </cell>
          <cell r="N1081" t="str">
            <v>Yes</v>
          </cell>
        </row>
        <row r="1082">
          <cell r="A1082">
            <v>151931</v>
          </cell>
          <cell r="B1082" t="str">
            <v>Alfred</v>
          </cell>
          <cell r="C1082" t="str">
            <v>Philip</v>
          </cell>
          <cell r="D1082" t="str">
            <v>10EB</v>
          </cell>
          <cell r="E1082" t="str">
            <v>M</v>
          </cell>
          <cell r="F1082" t="str">
            <v>N</v>
          </cell>
          <cell r="G1082" t="str">
            <v>AIND</v>
          </cell>
          <cell r="H1082" t="str">
            <v>No</v>
          </cell>
          <cell r="I1082" t="str">
            <v>Yes</v>
          </cell>
          <cell r="J1082" t="str">
            <v>No</v>
          </cell>
          <cell r="K1082" t="str">
            <v>No</v>
          </cell>
          <cell r="L1082" t="str">
            <v>10</v>
          </cell>
          <cell r="M1082" t="str">
            <v>Cuvilly</v>
          </cell>
          <cell r="N1082" t="str">
            <v>No</v>
          </cell>
        </row>
        <row r="1083">
          <cell r="A1083">
            <v>160294</v>
          </cell>
          <cell r="B1083" t="str">
            <v>Alwyn</v>
          </cell>
          <cell r="C1083" t="str">
            <v>Philip</v>
          </cell>
          <cell r="D1083" t="str">
            <v>7ET</v>
          </cell>
          <cell r="E1083" t="str">
            <v>M</v>
          </cell>
          <cell r="F1083" t="str">
            <v>N</v>
          </cell>
          <cell r="G1083" t="str">
            <v>AIND</v>
          </cell>
          <cell r="H1083" t="str">
            <v>No</v>
          </cell>
          <cell r="I1083" t="str">
            <v>Yes</v>
          </cell>
          <cell r="J1083" t="str">
            <v>No</v>
          </cell>
          <cell r="K1083" t="str">
            <v>No</v>
          </cell>
          <cell r="L1083" t="str">
            <v>7</v>
          </cell>
          <cell r="M1083" t="str">
            <v>Cuvilly</v>
          </cell>
          <cell r="N1083" t="str">
            <v>No</v>
          </cell>
        </row>
        <row r="1084">
          <cell r="A1084">
            <v>150806</v>
          </cell>
          <cell r="B1084" t="str">
            <v>Aurelius</v>
          </cell>
          <cell r="C1084" t="str">
            <v>Phillips</v>
          </cell>
          <cell r="D1084" t="str">
            <v>12SG</v>
          </cell>
          <cell r="E1084" t="str">
            <v>M</v>
          </cell>
          <cell r="F1084" t="str">
            <v>N</v>
          </cell>
          <cell r="G1084" t="str">
            <v>WOTW</v>
          </cell>
          <cell r="H1084" t="str">
            <v>No</v>
          </cell>
          <cell r="I1084" t="str">
            <v>Yes</v>
          </cell>
          <cell r="J1084" t="str">
            <v>No</v>
          </cell>
          <cell r="K1084" t="str">
            <v>No</v>
          </cell>
          <cell r="L1084" t="str">
            <v>12</v>
          </cell>
          <cell r="M1084" t="str">
            <v>Cuvilly</v>
          </cell>
          <cell r="N1084" t="str">
            <v>No</v>
          </cell>
        </row>
        <row r="1085">
          <cell r="A1085">
            <v>150488</v>
          </cell>
          <cell r="B1085" t="str">
            <v>Carys</v>
          </cell>
          <cell r="C1085" t="str">
            <v>Phoenix</v>
          </cell>
          <cell r="D1085" t="str">
            <v>13PLE</v>
          </cell>
          <cell r="E1085" t="str">
            <v>F</v>
          </cell>
          <cell r="F1085" t="str">
            <v>N</v>
          </cell>
          <cell r="G1085" t="str">
            <v>WBRI</v>
          </cell>
          <cell r="H1085" t="str">
            <v>No</v>
          </cell>
          <cell r="I1085" t="str">
            <v>No</v>
          </cell>
          <cell r="J1085" t="str">
            <v>No</v>
          </cell>
          <cell r="K1085" t="str">
            <v>No</v>
          </cell>
          <cell r="L1085" t="str">
            <v>13</v>
          </cell>
          <cell r="M1085" t="str">
            <v>Compiegne</v>
          </cell>
          <cell r="N1085" t="str">
            <v>No</v>
          </cell>
        </row>
        <row r="1086">
          <cell r="A1086">
            <v>151715</v>
          </cell>
          <cell r="B1086" t="str">
            <v>Luke</v>
          </cell>
          <cell r="C1086" t="str">
            <v>Phoenix</v>
          </cell>
          <cell r="D1086" t="str">
            <v>11SK</v>
          </cell>
          <cell r="E1086" t="str">
            <v>M</v>
          </cell>
          <cell r="F1086" t="str">
            <v>N</v>
          </cell>
          <cell r="G1086" t="str">
            <v>WBRI</v>
          </cell>
          <cell r="H1086" t="str">
            <v>No</v>
          </cell>
          <cell r="I1086" t="str">
            <v>No</v>
          </cell>
          <cell r="J1086" t="str">
            <v>No</v>
          </cell>
          <cell r="K1086" t="str">
            <v>No</v>
          </cell>
          <cell r="L1086" t="str">
            <v>11</v>
          </cell>
          <cell r="M1086" t="str">
            <v>Compiegne</v>
          </cell>
          <cell r="N1086" t="str">
            <v>Yes</v>
          </cell>
        </row>
        <row r="1087">
          <cell r="A1087">
            <v>152846</v>
          </cell>
          <cell r="B1087" t="str">
            <v>Caolan</v>
          </cell>
          <cell r="C1087" t="str">
            <v>Pickering</v>
          </cell>
          <cell r="D1087" t="str">
            <v>8JJ</v>
          </cell>
          <cell r="E1087" t="str">
            <v>M</v>
          </cell>
          <cell r="F1087" t="str">
            <v>N</v>
          </cell>
          <cell r="G1087" t="str">
            <v>WBRI</v>
          </cell>
          <cell r="H1087" t="str">
            <v>No</v>
          </cell>
          <cell r="I1087" t="str">
            <v>No</v>
          </cell>
          <cell r="J1087" t="str">
            <v>No</v>
          </cell>
          <cell r="K1087" t="str">
            <v>No</v>
          </cell>
          <cell r="L1087" t="str">
            <v>8</v>
          </cell>
          <cell r="M1087" t="str">
            <v>Picardy</v>
          </cell>
          <cell r="N1087" t="str">
            <v>Yes</v>
          </cell>
        </row>
        <row r="1088">
          <cell r="A1088">
            <v>160295</v>
          </cell>
          <cell r="B1088" t="str">
            <v>Lilly</v>
          </cell>
          <cell r="C1088" t="str">
            <v>Pickstone</v>
          </cell>
          <cell r="D1088" t="str">
            <v>7FS</v>
          </cell>
          <cell r="E1088" t="str">
            <v>F</v>
          </cell>
          <cell r="F1088" t="str">
            <v>N</v>
          </cell>
          <cell r="G1088" t="str">
            <v>WBRI</v>
          </cell>
          <cell r="H1088" t="str">
            <v>No</v>
          </cell>
          <cell r="I1088" t="str">
            <v>No</v>
          </cell>
          <cell r="J1088" t="str">
            <v>No</v>
          </cell>
          <cell r="K1088" t="str">
            <v>No</v>
          </cell>
          <cell r="L1088" t="str">
            <v>7</v>
          </cell>
          <cell r="M1088" t="str">
            <v>Compiegne</v>
          </cell>
          <cell r="N1088" t="str">
            <v>No</v>
          </cell>
        </row>
        <row r="1089">
          <cell r="A1089">
            <v>160296</v>
          </cell>
          <cell r="B1089" t="str">
            <v>Marek</v>
          </cell>
          <cell r="C1089" t="str">
            <v>Pillay</v>
          </cell>
          <cell r="D1089" t="str">
            <v>7ET</v>
          </cell>
          <cell r="E1089" t="str">
            <v>M</v>
          </cell>
          <cell r="F1089" t="str">
            <v>N</v>
          </cell>
          <cell r="G1089" t="str">
            <v>MOTH</v>
          </cell>
          <cell r="H1089" t="str">
            <v>No</v>
          </cell>
          <cell r="I1089" t="str">
            <v>Yes</v>
          </cell>
          <cell r="J1089" t="str">
            <v>No</v>
          </cell>
          <cell r="K1089" t="str">
            <v>No</v>
          </cell>
          <cell r="L1089" t="str">
            <v>7</v>
          </cell>
          <cell r="M1089" t="str">
            <v>Cuvilly</v>
          </cell>
          <cell r="N1089" t="str">
            <v>No</v>
          </cell>
        </row>
        <row r="1090">
          <cell r="A1090">
            <v>160094</v>
          </cell>
          <cell r="B1090" t="str">
            <v>Eva</v>
          </cell>
          <cell r="C1090" t="str">
            <v>Pinder-Packard</v>
          </cell>
          <cell r="D1090" t="str">
            <v>12DHO</v>
          </cell>
          <cell r="E1090" t="str">
            <v>F</v>
          </cell>
          <cell r="F1090" t="str">
            <v>N</v>
          </cell>
          <cell r="G1090" t="str">
            <v>WBRI</v>
          </cell>
          <cell r="H1090" t="str">
            <v>No</v>
          </cell>
          <cell r="I1090" t="str">
            <v>No</v>
          </cell>
          <cell r="J1090" t="str">
            <v>No</v>
          </cell>
          <cell r="K1090" t="str">
            <v>No</v>
          </cell>
          <cell r="L1090" t="str">
            <v>12</v>
          </cell>
          <cell r="M1090" t="str">
            <v>Compiegne</v>
          </cell>
          <cell r="N1090" t="str">
            <v>No</v>
          </cell>
        </row>
        <row r="1091">
          <cell r="A1091">
            <v>152817</v>
          </cell>
          <cell r="B1091" t="str">
            <v>Lishal</v>
          </cell>
          <cell r="C1091" t="str">
            <v>Pinto</v>
          </cell>
          <cell r="D1091" t="str">
            <v>8JJ</v>
          </cell>
          <cell r="E1091" t="str">
            <v>F</v>
          </cell>
          <cell r="F1091" t="str">
            <v>N</v>
          </cell>
          <cell r="G1091" t="str">
            <v>AIND</v>
          </cell>
          <cell r="H1091" t="str">
            <v>No</v>
          </cell>
          <cell r="I1091" t="str">
            <v>Yes</v>
          </cell>
          <cell r="J1091" t="str">
            <v>No</v>
          </cell>
          <cell r="K1091" t="str">
            <v>No</v>
          </cell>
          <cell r="L1091" t="str">
            <v>8</v>
          </cell>
          <cell r="M1091" t="str">
            <v>Picardy</v>
          </cell>
          <cell r="N1091" t="str">
            <v>No</v>
          </cell>
        </row>
        <row r="1092">
          <cell r="A1092">
            <v>151835</v>
          </cell>
          <cell r="B1092" t="str">
            <v>Jake</v>
          </cell>
          <cell r="C1092" t="str">
            <v>Pitchfork</v>
          </cell>
          <cell r="D1092" t="str">
            <v>10PL</v>
          </cell>
          <cell r="E1092" t="str">
            <v>M</v>
          </cell>
          <cell r="F1092" t="str">
            <v>N</v>
          </cell>
          <cell r="G1092" t="str">
            <v>WBRI</v>
          </cell>
          <cell r="H1092" t="str">
            <v>No</v>
          </cell>
          <cell r="I1092" t="str">
            <v>No</v>
          </cell>
          <cell r="J1092" t="str">
            <v>No</v>
          </cell>
          <cell r="K1092" t="str">
            <v>No</v>
          </cell>
          <cell r="L1092" t="str">
            <v>10</v>
          </cell>
          <cell r="M1092" t="str">
            <v>St. Julie</v>
          </cell>
          <cell r="N1092" t="str">
            <v>No</v>
          </cell>
        </row>
        <row r="1093">
          <cell r="A1093">
            <v>160297</v>
          </cell>
          <cell r="B1093" t="str">
            <v>Phoebe</v>
          </cell>
          <cell r="C1093" t="str">
            <v>Pitchfork</v>
          </cell>
          <cell r="D1093" t="str">
            <v>7YP</v>
          </cell>
          <cell r="E1093" t="str">
            <v>F</v>
          </cell>
          <cell r="F1093" t="str">
            <v>N</v>
          </cell>
          <cell r="G1093" t="str">
            <v>WBRI</v>
          </cell>
          <cell r="H1093" t="str">
            <v>No</v>
          </cell>
          <cell r="I1093" t="str">
            <v>No</v>
          </cell>
          <cell r="J1093" t="str">
            <v>No</v>
          </cell>
          <cell r="K1093" t="str">
            <v>No</v>
          </cell>
          <cell r="L1093" t="str">
            <v>7</v>
          </cell>
          <cell r="M1093" t="str">
            <v>Compiegne</v>
          </cell>
          <cell r="N1093" t="str">
            <v>No</v>
          </cell>
        </row>
        <row r="1094">
          <cell r="A1094">
            <v>151827</v>
          </cell>
          <cell r="B1094" t="str">
            <v>William</v>
          </cell>
          <cell r="C1094" t="str">
            <v>Platts</v>
          </cell>
          <cell r="D1094" t="str">
            <v>10PL</v>
          </cell>
          <cell r="E1094" t="str">
            <v>M</v>
          </cell>
          <cell r="F1094" t="str">
            <v>N</v>
          </cell>
          <cell r="G1094" t="str">
            <v>WBRI</v>
          </cell>
          <cell r="H1094" t="str">
            <v>No</v>
          </cell>
          <cell r="I1094" t="str">
            <v>No</v>
          </cell>
          <cell r="J1094" t="str">
            <v>No</v>
          </cell>
          <cell r="K1094" t="str">
            <v>No</v>
          </cell>
          <cell r="L1094" t="str">
            <v>10</v>
          </cell>
          <cell r="M1094" t="str">
            <v>St. Julie</v>
          </cell>
          <cell r="N1094" t="str">
            <v>No</v>
          </cell>
        </row>
        <row r="1095">
          <cell r="A1095">
            <v>152766</v>
          </cell>
          <cell r="B1095" t="str">
            <v>Dmitriy</v>
          </cell>
          <cell r="C1095" t="str">
            <v>Plotnikov</v>
          </cell>
          <cell r="D1095" t="str">
            <v>8KS</v>
          </cell>
          <cell r="E1095" t="str">
            <v>M</v>
          </cell>
          <cell r="F1095" t="str">
            <v>N</v>
          </cell>
          <cell r="G1095" t="str">
            <v>MOTM</v>
          </cell>
          <cell r="H1095" t="str">
            <v>Yes</v>
          </cell>
          <cell r="I1095" t="str">
            <v>No</v>
          </cell>
          <cell r="J1095" t="str">
            <v>Yes</v>
          </cell>
          <cell r="K1095" t="str">
            <v>No</v>
          </cell>
          <cell r="L1095" t="str">
            <v>8</v>
          </cell>
          <cell r="M1095" t="str">
            <v>Picardy</v>
          </cell>
          <cell r="N1095" t="str">
            <v>No</v>
          </cell>
        </row>
        <row r="1096">
          <cell r="A1096">
            <v>152540</v>
          </cell>
          <cell r="B1096" t="str">
            <v>Catherine</v>
          </cell>
          <cell r="C1096" t="str">
            <v>Plotnikova</v>
          </cell>
          <cell r="D1096" t="str">
            <v>9GN</v>
          </cell>
          <cell r="E1096" t="str">
            <v>F</v>
          </cell>
          <cell r="F1096" t="str">
            <v>N</v>
          </cell>
          <cell r="G1096" t="str">
            <v>MOTM</v>
          </cell>
          <cell r="H1096" t="str">
            <v>No</v>
          </cell>
          <cell r="I1096" t="str">
            <v>No</v>
          </cell>
          <cell r="J1096" t="str">
            <v>No</v>
          </cell>
          <cell r="K1096" t="str">
            <v>No</v>
          </cell>
          <cell r="L1096" t="str">
            <v>9</v>
          </cell>
          <cell r="M1096" t="str">
            <v>Compiegne</v>
          </cell>
          <cell r="N1096" t="str">
            <v>No</v>
          </cell>
        </row>
        <row r="1097">
          <cell r="A1097">
            <v>152650</v>
          </cell>
          <cell r="B1097" t="str">
            <v>Hugh</v>
          </cell>
          <cell r="C1097" t="str">
            <v>Plunkett</v>
          </cell>
          <cell r="D1097" t="str">
            <v>9GR</v>
          </cell>
          <cell r="E1097" t="str">
            <v>M</v>
          </cell>
          <cell r="F1097" t="str">
            <v>N</v>
          </cell>
          <cell r="G1097" t="str">
            <v>WIRI</v>
          </cell>
          <cell r="H1097" t="str">
            <v>No</v>
          </cell>
          <cell r="I1097" t="str">
            <v>No</v>
          </cell>
          <cell r="J1097" t="str">
            <v>No</v>
          </cell>
          <cell r="K1097" t="str">
            <v>No</v>
          </cell>
          <cell r="L1097" t="str">
            <v>9</v>
          </cell>
          <cell r="M1097" t="str">
            <v>Compiegne</v>
          </cell>
          <cell r="N1097" t="str">
            <v>No</v>
          </cell>
        </row>
        <row r="1098">
          <cell r="A1098">
            <v>150465</v>
          </cell>
          <cell r="B1098" t="str">
            <v>Aine</v>
          </cell>
          <cell r="C1098" t="str">
            <v>PLUNKETT</v>
          </cell>
          <cell r="D1098" t="str">
            <v>13SDR</v>
          </cell>
          <cell r="E1098" t="str">
            <v>F</v>
          </cell>
          <cell r="F1098" t="str">
            <v>N</v>
          </cell>
          <cell r="G1098" t="str">
            <v>MOTM</v>
          </cell>
          <cell r="H1098" t="str">
            <v>No</v>
          </cell>
          <cell r="I1098" t="str">
            <v>No</v>
          </cell>
          <cell r="J1098" t="str">
            <v>No</v>
          </cell>
          <cell r="K1098" t="str">
            <v>No</v>
          </cell>
          <cell r="L1098" t="str">
            <v>13</v>
          </cell>
          <cell r="M1098" t="str">
            <v>Picardy</v>
          </cell>
          <cell r="N1098" t="str">
            <v>No</v>
          </cell>
        </row>
        <row r="1099">
          <cell r="A1099">
            <v>150972</v>
          </cell>
          <cell r="B1099" t="str">
            <v>Isobel</v>
          </cell>
          <cell r="C1099" t="str">
            <v>Poirrier</v>
          </cell>
          <cell r="D1099" t="str">
            <v>12KD</v>
          </cell>
          <cell r="E1099" t="str">
            <v>F</v>
          </cell>
          <cell r="F1099" t="str">
            <v>N</v>
          </cell>
          <cell r="G1099" t="str">
            <v>WBRI</v>
          </cell>
          <cell r="H1099" t="str">
            <v>No</v>
          </cell>
          <cell r="I1099" t="str">
            <v>No</v>
          </cell>
          <cell r="J1099" t="str">
            <v>No</v>
          </cell>
          <cell r="K1099" t="str">
            <v>No</v>
          </cell>
          <cell r="L1099" t="str">
            <v>12</v>
          </cell>
          <cell r="M1099" t="str">
            <v>Cuvilly</v>
          </cell>
          <cell r="N1099" t="str">
            <v>No</v>
          </cell>
        </row>
        <row r="1100">
          <cell r="A1100">
            <v>152796</v>
          </cell>
          <cell r="B1100" t="str">
            <v>Lucy</v>
          </cell>
          <cell r="C1100" t="str">
            <v>Poirrier</v>
          </cell>
          <cell r="D1100" t="str">
            <v>8PH</v>
          </cell>
          <cell r="E1100" t="str">
            <v>F</v>
          </cell>
          <cell r="F1100" t="str">
            <v>N</v>
          </cell>
          <cell r="G1100" t="str">
            <v>WBRI</v>
          </cell>
          <cell r="H1100" t="str">
            <v>No</v>
          </cell>
          <cell r="I1100" t="str">
            <v>No</v>
          </cell>
          <cell r="J1100" t="str">
            <v>No</v>
          </cell>
          <cell r="K1100" t="str">
            <v>No</v>
          </cell>
          <cell r="L1100" t="str">
            <v>8</v>
          </cell>
          <cell r="M1100" t="str">
            <v>Cuvilly</v>
          </cell>
          <cell r="N1100" t="str">
            <v>No</v>
          </cell>
        </row>
        <row r="1101">
          <cell r="A1101">
            <v>151939</v>
          </cell>
          <cell r="B1101" t="str">
            <v>Alice</v>
          </cell>
          <cell r="C1101" t="str">
            <v>Pooley</v>
          </cell>
          <cell r="D1101" t="str">
            <v>10RQ</v>
          </cell>
          <cell r="E1101" t="str">
            <v>F</v>
          </cell>
          <cell r="F1101" t="str">
            <v>N</v>
          </cell>
          <cell r="G1101" t="str">
            <v>WBRI</v>
          </cell>
          <cell r="H1101" t="str">
            <v>No</v>
          </cell>
          <cell r="I1101" t="str">
            <v>No</v>
          </cell>
          <cell r="J1101" t="str">
            <v>No</v>
          </cell>
          <cell r="K1101" t="str">
            <v>No</v>
          </cell>
          <cell r="L1101" t="str">
            <v>10</v>
          </cell>
          <cell r="M1101" t="str">
            <v>St. Julie</v>
          </cell>
          <cell r="N1101" t="str">
            <v>No</v>
          </cell>
        </row>
        <row r="1102">
          <cell r="A1102">
            <v>152504</v>
          </cell>
          <cell r="B1102" t="str">
            <v>Eve</v>
          </cell>
          <cell r="C1102" t="str">
            <v>Porter</v>
          </cell>
          <cell r="D1102" t="str">
            <v>9GR</v>
          </cell>
          <cell r="E1102" t="str">
            <v>F</v>
          </cell>
          <cell r="F1102" t="str">
            <v>N</v>
          </cell>
          <cell r="G1102" t="str">
            <v>WBRI</v>
          </cell>
          <cell r="H1102" t="str">
            <v>No</v>
          </cell>
          <cell r="I1102" t="str">
            <v>No</v>
          </cell>
          <cell r="J1102" t="str">
            <v>No</v>
          </cell>
          <cell r="K1102" t="str">
            <v>No</v>
          </cell>
          <cell r="L1102" t="str">
            <v>9</v>
          </cell>
          <cell r="M1102" t="str">
            <v>Compiegne</v>
          </cell>
          <cell r="N1102" t="str">
            <v>No</v>
          </cell>
        </row>
        <row r="1103">
          <cell r="A1103">
            <v>152743</v>
          </cell>
          <cell r="B1103" t="str">
            <v>Eden</v>
          </cell>
          <cell r="C1103" t="str">
            <v>Poulton</v>
          </cell>
          <cell r="D1103" t="str">
            <v>8PH</v>
          </cell>
          <cell r="E1103" t="str">
            <v>F</v>
          </cell>
          <cell r="F1103" t="str">
            <v>N</v>
          </cell>
          <cell r="G1103" t="str">
            <v>WBRI</v>
          </cell>
          <cell r="H1103" t="str">
            <v>Yes</v>
          </cell>
          <cell r="I1103" t="str">
            <v>No</v>
          </cell>
          <cell r="J1103" t="str">
            <v>Yes</v>
          </cell>
          <cell r="K1103" t="str">
            <v>No</v>
          </cell>
          <cell r="L1103" t="str">
            <v>8</v>
          </cell>
          <cell r="M1103" t="str">
            <v>Cuvilly</v>
          </cell>
          <cell r="N1103" t="str">
            <v>No</v>
          </cell>
        </row>
        <row r="1104">
          <cell r="A1104">
            <v>150438</v>
          </cell>
          <cell r="B1104" t="str">
            <v>Issy</v>
          </cell>
          <cell r="C1104" t="str">
            <v>Powell-Platts</v>
          </cell>
          <cell r="D1104" t="str">
            <v>13LGI</v>
          </cell>
          <cell r="E1104" t="str">
            <v>F</v>
          </cell>
          <cell r="F1104" t="str">
            <v>N</v>
          </cell>
          <cell r="G1104" t="str">
            <v>WBRI</v>
          </cell>
          <cell r="H1104" t="str">
            <v>No</v>
          </cell>
          <cell r="I1104" t="str">
            <v>No</v>
          </cell>
          <cell r="J1104" t="str">
            <v>No</v>
          </cell>
          <cell r="K1104" t="str">
            <v>No</v>
          </cell>
          <cell r="L1104" t="str">
            <v>13</v>
          </cell>
          <cell r="M1104" t="str">
            <v>Picardy</v>
          </cell>
          <cell r="N1104" t="str">
            <v>No</v>
          </cell>
        </row>
        <row r="1105">
          <cell r="A1105">
            <v>151679</v>
          </cell>
          <cell r="B1105" t="str">
            <v>Millie</v>
          </cell>
          <cell r="C1105" t="str">
            <v>Prenter</v>
          </cell>
          <cell r="D1105" t="str">
            <v>11WE</v>
          </cell>
          <cell r="E1105" t="str">
            <v>F</v>
          </cell>
          <cell r="F1105" t="str">
            <v>N</v>
          </cell>
          <cell r="G1105" t="str">
            <v>WBRI</v>
          </cell>
          <cell r="H1105" t="str">
            <v>No</v>
          </cell>
          <cell r="I1105" t="str">
            <v>No</v>
          </cell>
          <cell r="J1105" t="str">
            <v>No</v>
          </cell>
          <cell r="K1105" t="str">
            <v>No</v>
          </cell>
          <cell r="L1105" t="str">
            <v>11</v>
          </cell>
          <cell r="M1105" t="str">
            <v>Compiegne</v>
          </cell>
          <cell r="N1105" t="str">
            <v>No</v>
          </cell>
        </row>
        <row r="1106">
          <cell r="A1106">
            <v>150847</v>
          </cell>
          <cell r="B1106" t="str">
            <v>Olivia</v>
          </cell>
          <cell r="C1106" t="str">
            <v>Prenter</v>
          </cell>
          <cell r="D1106" t="str">
            <v>12KD</v>
          </cell>
          <cell r="E1106" t="str">
            <v>F</v>
          </cell>
          <cell r="F1106" t="str">
            <v>N</v>
          </cell>
          <cell r="G1106" t="str">
            <v>WBRI</v>
          </cell>
          <cell r="H1106" t="str">
            <v>No</v>
          </cell>
          <cell r="I1106" t="str">
            <v>No</v>
          </cell>
          <cell r="J1106" t="str">
            <v>No</v>
          </cell>
          <cell r="K1106" t="str">
            <v>No</v>
          </cell>
          <cell r="L1106" t="str">
            <v>12</v>
          </cell>
          <cell r="M1106" t="str">
            <v>Picardy</v>
          </cell>
          <cell r="N1106" t="str">
            <v>No</v>
          </cell>
        </row>
        <row r="1107">
          <cell r="A1107">
            <v>150432</v>
          </cell>
          <cell r="B1107" t="str">
            <v>Samuel</v>
          </cell>
          <cell r="C1107" t="str">
            <v>Price</v>
          </cell>
          <cell r="D1107" t="str">
            <v>13HS</v>
          </cell>
          <cell r="E1107" t="str">
            <v>M</v>
          </cell>
          <cell r="F1107" t="str">
            <v>N</v>
          </cell>
          <cell r="G1107" t="str">
            <v>WBRI</v>
          </cell>
          <cell r="H1107" t="str">
            <v>No</v>
          </cell>
          <cell r="I1107" t="str">
            <v>No</v>
          </cell>
          <cell r="J1107" t="str">
            <v>No</v>
          </cell>
          <cell r="K1107" t="str">
            <v>No</v>
          </cell>
          <cell r="L1107" t="str">
            <v>13</v>
          </cell>
          <cell r="M1107" t="str">
            <v>Picardy</v>
          </cell>
          <cell r="N1107" t="str">
            <v>No</v>
          </cell>
        </row>
        <row r="1108">
          <cell r="A1108">
            <v>151726</v>
          </cell>
          <cell r="B1108" t="str">
            <v>Antonia</v>
          </cell>
          <cell r="C1108" t="str">
            <v>Priestley</v>
          </cell>
          <cell r="D1108" t="str">
            <v>11KKN</v>
          </cell>
          <cell r="E1108" t="str">
            <v>F</v>
          </cell>
          <cell r="F1108" t="str">
            <v>N</v>
          </cell>
          <cell r="G1108" t="str">
            <v>WBRI</v>
          </cell>
          <cell r="H1108" t="str">
            <v>No</v>
          </cell>
          <cell r="I1108" t="str">
            <v>Yes</v>
          </cell>
          <cell r="J1108" t="str">
            <v>No</v>
          </cell>
          <cell r="K1108" t="str">
            <v>No</v>
          </cell>
          <cell r="L1108" t="str">
            <v>11</v>
          </cell>
          <cell r="M1108" t="str">
            <v>Cuvilly</v>
          </cell>
          <cell r="N1108" t="str">
            <v>No</v>
          </cell>
        </row>
        <row r="1109">
          <cell r="A1109">
            <v>150499</v>
          </cell>
          <cell r="B1109" t="str">
            <v>Steven</v>
          </cell>
          <cell r="C1109" t="str">
            <v>Pritchett</v>
          </cell>
          <cell r="D1109" t="str">
            <v>13MPI</v>
          </cell>
          <cell r="E1109" t="str">
            <v>M</v>
          </cell>
          <cell r="F1109" t="str">
            <v>N</v>
          </cell>
          <cell r="G1109" t="str">
            <v>WBRI</v>
          </cell>
          <cell r="H1109" t="str">
            <v>No</v>
          </cell>
          <cell r="I1109" t="str">
            <v>No</v>
          </cell>
          <cell r="J1109" t="str">
            <v>No</v>
          </cell>
          <cell r="K1109" t="str">
            <v>No</v>
          </cell>
          <cell r="L1109" t="str">
            <v>13</v>
          </cell>
          <cell r="M1109" t="str">
            <v>Compiegne</v>
          </cell>
          <cell r="N1109" t="str">
            <v>No</v>
          </cell>
        </row>
        <row r="1110">
          <cell r="A1110">
            <v>152709</v>
          </cell>
          <cell r="B1110" t="str">
            <v>Megan</v>
          </cell>
          <cell r="C1110" t="str">
            <v>Procter</v>
          </cell>
          <cell r="D1110" t="str">
            <v>9AWL</v>
          </cell>
          <cell r="E1110" t="str">
            <v>F</v>
          </cell>
          <cell r="F1110" t="str">
            <v>N</v>
          </cell>
          <cell r="G1110" t="str">
            <v>WBRI</v>
          </cell>
          <cell r="H1110" t="str">
            <v>No</v>
          </cell>
          <cell r="I1110" t="str">
            <v>No</v>
          </cell>
          <cell r="J1110" t="str">
            <v>No</v>
          </cell>
          <cell r="K1110" t="str">
            <v>No</v>
          </cell>
          <cell r="L1110" t="str">
            <v>9</v>
          </cell>
          <cell r="M1110" t="str">
            <v>St. Julie</v>
          </cell>
          <cell r="N1110" t="str">
            <v>No</v>
          </cell>
        </row>
        <row r="1111">
          <cell r="A1111">
            <v>160053</v>
          </cell>
          <cell r="B1111" t="str">
            <v>Grace</v>
          </cell>
          <cell r="C1111" t="str">
            <v>Proud</v>
          </cell>
          <cell r="D1111" t="str">
            <v>12KD</v>
          </cell>
          <cell r="E1111" t="str">
            <v>F</v>
          </cell>
          <cell r="F1111" t="str">
            <v>N</v>
          </cell>
          <cell r="G1111" t="str">
            <v>WBRI</v>
          </cell>
          <cell r="H1111" t="str">
            <v>No</v>
          </cell>
          <cell r="I1111" t="str">
            <v>No</v>
          </cell>
          <cell r="J1111" t="str">
            <v>No</v>
          </cell>
          <cell r="K1111" t="str">
            <v>No</v>
          </cell>
          <cell r="L1111" t="str">
            <v>12</v>
          </cell>
          <cell r="M1111" t="str">
            <v>Picardy</v>
          </cell>
          <cell r="N1111" t="str">
            <v>No</v>
          </cell>
        </row>
        <row r="1112">
          <cell r="A1112">
            <v>151719</v>
          </cell>
          <cell r="B1112" t="str">
            <v>Jake</v>
          </cell>
          <cell r="C1112" t="str">
            <v>Puckering-Green</v>
          </cell>
          <cell r="D1112" t="str">
            <v>11SPI</v>
          </cell>
          <cell r="E1112" t="str">
            <v>M</v>
          </cell>
          <cell r="F1112" t="str">
            <v>K</v>
          </cell>
          <cell r="G1112" t="str">
            <v>WBRI</v>
          </cell>
          <cell r="H1112" t="str">
            <v>Yes</v>
          </cell>
          <cell r="I1112" t="str">
            <v>No</v>
          </cell>
          <cell r="J1112" t="str">
            <v>Yes</v>
          </cell>
          <cell r="K1112" t="str">
            <v>No</v>
          </cell>
          <cell r="L1112" t="str">
            <v>11</v>
          </cell>
          <cell r="M1112" t="str">
            <v>St. Julie</v>
          </cell>
          <cell r="N1112" t="str">
            <v>No</v>
          </cell>
        </row>
        <row r="1113">
          <cell r="A1113">
            <v>160126</v>
          </cell>
          <cell r="B1113" t="str">
            <v>Joshua</v>
          </cell>
          <cell r="C1113" t="str">
            <v>Pugh</v>
          </cell>
          <cell r="D1113" t="str">
            <v>12DHO</v>
          </cell>
          <cell r="E1113" t="str">
            <v>M</v>
          </cell>
          <cell r="F1113" t="str">
            <v>K</v>
          </cell>
          <cell r="G1113" t="str">
            <v>WBRI</v>
          </cell>
          <cell r="H1113" t="str">
            <v>No</v>
          </cell>
          <cell r="I1113" t="str">
            <v>No</v>
          </cell>
          <cell r="J1113" t="str">
            <v>No</v>
          </cell>
          <cell r="K1113" t="str">
            <v>No</v>
          </cell>
          <cell r="L1113" t="str">
            <v>12</v>
          </cell>
          <cell r="M1113" t="str">
            <v>Picardy</v>
          </cell>
          <cell r="N1113" t="str">
            <v>Yes</v>
          </cell>
        </row>
        <row r="1114">
          <cell r="A1114">
            <v>151908</v>
          </cell>
          <cell r="B1114" t="str">
            <v>Charlotte</v>
          </cell>
          <cell r="C1114" t="str">
            <v>Punt</v>
          </cell>
          <cell r="D1114" t="str">
            <v>10PL</v>
          </cell>
          <cell r="E1114" t="str">
            <v>F</v>
          </cell>
          <cell r="F1114" t="str">
            <v>E</v>
          </cell>
          <cell r="G1114" t="str">
            <v>WBRI</v>
          </cell>
          <cell r="H1114" t="str">
            <v>No</v>
          </cell>
          <cell r="I1114" t="str">
            <v>No</v>
          </cell>
          <cell r="J1114" t="str">
            <v>No</v>
          </cell>
          <cell r="K1114" t="str">
            <v>No</v>
          </cell>
          <cell r="L1114" t="str">
            <v>10</v>
          </cell>
          <cell r="M1114" t="str">
            <v>St. Julie</v>
          </cell>
          <cell r="N1114" t="str">
            <v>No</v>
          </cell>
        </row>
        <row r="1115">
          <cell r="A1115">
            <v>150584</v>
          </cell>
          <cell r="B1115" t="str">
            <v>Darcy</v>
          </cell>
          <cell r="C1115" t="str">
            <v>Quinn</v>
          </cell>
          <cell r="D1115" t="str">
            <v>13BG</v>
          </cell>
          <cell r="E1115" t="str">
            <v>F</v>
          </cell>
          <cell r="F1115" t="str">
            <v>N</v>
          </cell>
          <cell r="G1115" t="str">
            <v>WIRI</v>
          </cell>
          <cell r="H1115" t="str">
            <v>No</v>
          </cell>
          <cell r="I1115" t="str">
            <v>No</v>
          </cell>
          <cell r="J1115" t="str">
            <v>No</v>
          </cell>
          <cell r="K1115" t="str">
            <v>No</v>
          </cell>
          <cell r="L1115" t="str">
            <v>13</v>
          </cell>
          <cell r="M1115" t="str">
            <v>Picardy</v>
          </cell>
          <cell r="N1115" t="str">
            <v>No</v>
          </cell>
        </row>
        <row r="1116">
          <cell r="A1116">
            <v>152699</v>
          </cell>
          <cell r="B1116" t="str">
            <v>Faryl</v>
          </cell>
          <cell r="C1116" t="str">
            <v>Quinn</v>
          </cell>
          <cell r="D1116" t="str">
            <v>9IC</v>
          </cell>
          <cell r="E1116" t="str">
            <v>F</v>
          </cell>
          <cell r="F1116" t="str">
            <v>N</v>
          </cell>
          <cell r="G1116" t="str">
            <v>WIRI</v>
          </cell>
          <cell r="H1116" t="str">
            <v>No</v>
          </cell>
          <cell r="I1116" t="str">
            <v>No</v>
          </cell>
          <cell r="J1116" t="str">
            <v>No</v>
          </cell>
          <cell r="K1116" t="str">
            <v>No</v>
          </cell>
          <cell r="L1116" t="str">
            <v>9</v>
          </cell>
          <cell r="M1116" t="str">
            <v>Picardy</v>
          </cell>
          <cell r="N1116" t="str">
            <v>No</v>
          </cell>
        </row>
        <row r="1117">
          <cell r="A1117">
            <v>150825</v>
          </cell>
          <cell r="B1117" t="str">
            <v>Isobel</v>
          </cell>
          <cell r="C1117" t="str">
            <v>Quinn</v>
          </cell>
          <cell r="D1117" t="str">
            <v>12KD</v>
          </cell>
          <cell r="E1117" t="str">
            <v>F</v>
          </cell>
          <cell r="F1117" t="str">
            <v>N</v>
          </cell>
          <cell r="G1117" t="str">
            <v>WBRI</v>
          </cell>
          <cell r="H1117" t="str">
            <v>No</v>
          </cell>
          <cell r="I1117" t="str">
            <v>No</v>
          </cell>
          <cell r="J1117" t="str">
            <v>No</v>
          </cell>
          <cell r="K1117" t="str">
            <v>No</v>
          </cell>
          <cell r="L1117" t="str">
            <v>12</v>
          </cell>
          <cell r="M1117" t="str">
            <v>Picardy</v>
          </cell>
          <cell r="N1117" t="str">
            <v>No</v>
          </cell>
        </row>
        <row r="1118">
          <cell r="A1118">
            <v>152177</v>
          </cell>
          <cell r="B1118" t="str">
            <v>Harry</v>
          </cell>
          <cell r="C1118" t="str">
            <v>Radford</v>
          </cell>
          <cell r="D1118" t="str">
            <v>13HS</v>
          </cell>
          <cell r="E1118" t="str">
            <v>M</v>
          </cell>
          <cell r="F1118" t="str">
            <v>N</v>
          </cell>
          <cell r="G1118" t="str">
            <v>WBRI</v>
          </cell>
          <cell r="H1118" t="str">
            <v>No</v>
          </cell>
          <cell r="I1118" t="str">
            <v>No</v>
          </cell>
          <cell r="J1118" t="str">
            <v>No</v>
          </cell>
          <cell r="K1118" t="str">
            <v>No</v>
          </cell>
          <cell r="L1118" t="str">
            <v>13</v>
          </cell>
          <cell r="M1118" t="str">
            <v>St. Julie</v>
          </cell>
          <cell r="N1118" t="str">
            <v>No</v>
          </cell>
        </row>
        <row r="1119">
          <cell r="A1119">
            <v>151861</v>
          </cell>
          <cell r="B1119" t="str">
            <v>Christopher</v>
          </cell>
          <cell r="C1119" t="str">
            <v>Rafferty</v>
          </cell>
          <cell r="D1119" t="str">
            <v>10CM</v>
          </cell>
          <cell r="E1119" t="str">
            <v>M</v>
          </cell>
          <cell r="F1119" t="str">
            <v>N</v>
          </cell>
          <cell r="G1119" t="str">
            <v>WBRI</v>
          </cell>
          <cell r="H1119" t="str">
            <v>No</v>
          </cell>
          <cell r="I1119" t="str">
            <v>No</v>
          </cell>
          <cell r="J1119" t="str">
            <v>No</v>
          </cell>
          <cell r="K1119" t="str">
            <v>No</v>
          </cell>
          <cell r="L1119" t="str">
            <v>10</v>
          </cell>
          <cell r="M1119" t="str">
            <v>Compiegne</v>
          </cell>
          <cell r="N1119" t="str">
            <v>Yes</v>
          </cell>
        </row>
        <row r="1120">
          <cell r="A1120">
            <v>152770</v>
          </cell>
          <cell r="B1120" t="str">
            <v>Sophia</v>
          </cell>
          <cell r="C1120" t="str">
            <v>Ramshaw</v>
          </cell>
          <cell r="D1120" t="str">
            <v>8JJ</v>
          </cell>
          <cell r="E1120" t="str">
            <v>F</v>
          </cell>
          <cell r="F1120" t="str">
            <v>N</v>
          </cell>
          <cell r="G1120" t="str">
            <v>WBRI</v>
          </cell>
          <cell r="H1120" t="str">
            <v>No</v>
          </cell>
          <cell r="I1120" t="str">
            <v>No</v>
          </cell>
          <cell r="J1120" t="str">
            <v>No</v>
          </cell>
          <cell r="K1120" t="str">
            <v>No</v>
          </cell>
          <cell r="L1120" t="str">
            <v>8</v>
          </cell>
          <cell r="M1120" t="str">
            <v>Picardy</v>
          </cell>
          <cell r="N1120" t="str">
            <v>No</v>
          </cell>
        </row>
        <row r="1121">
          <cell r="A1121">
            <v>160298</v>
          </cell>
          <cell r="B1121" t="str">
            <v>Abigail</v>
          </cell>
          <cell r="C1121" t="str">
            <v>Ramshaw</v>
          </cell>
          <cell r="D1121" t="str">
            <v>7ET</v>
          </cell>
          <cell r="E1121" t="str">
            <v>F</v>
          </cell>
          <cell r="F1121" t="str">
            <v>N</v>
          </cell>
          <cell r="G1121" t="str">
            <v>WBRI</v>
          </cell>
          <cell r="H1121" t="str">
            <v>No</v>
          </cell>
          <cell r="I1121" t="str">
            <v>No</v>
          </cell>
          <cell r="J1121" t="str">
            <v>No</v>
          </cell>
          <cell r="K1121" t="str">
            <v>No</v>
          </cell>
          <cell r="L1121" t="str">
            <v>7</v>
          </cell>
          <cell r="M1121" t="str">
            <v>Cuvilly</v>
          </cell>
          <cell r="N1121" t="str">
            <v>No</v>
          </cell>
        </row>
        <row r="1122">
          <cell r="A1122">
            <v>160299</v>
          </cell>
          <cell r="B1122" t="str">
            <v>Simon</v>
          </cell>
          <cell r="C1122" t="str">
            <v>Rashidsson</v>
          </cell>
          <cell r="D1122" t="str">
            <v xml:space="preserve">7BPE </v>
          </cell>
          <cell r="E1122" t="str">
            <v>F</v>
          </cell>
          <cell r="F1122" t="str">
            <v>N</v>
          </cell>
          <cell r="G1122" t="str">
            <v>BAOF</v>
          </cell>
          <cell r="H1122" t="str">
            <v>No</v>
          </cell>
          <cell r="I1122" t="str">
            <v>No</v>
          </cell>
          <cell r="J1122" t="str">
            <v>No</v>
          </cell>
          <cell r="K1122" t="str">
            <v>No</v>
          </cell>
          <cell r="L1122" t="str">
            <v>7</v>
          </cell>
          <cell r="M1122" t="str">
            <v>St. Julie</v>
          </cell>
          <cell r="N1122" t="str">
            <v>No</v>
          </cell>
        </row>
        <row r="1123">
          <cell r="A1123">
            <v>152729</v>
          </cell>
          <cell r="B1123" t="str">
            <v>Apsara</v>
          </cell>
          <cell r="C1123" t="str">
            <v>Raut</v>
          </cell>
          <cell r="D1123" t="str">
            <v>12KD</v>
          </cell>
          <cell r="E1123" t="str">
            <v>F</v>
          </cell>
          <cell r="G1123" t="str">
            <v>CHNE</v>
          </cell>
          <cell r="H1123" t="str">
            <v>No</v>
          </cell>
          <cell r="I1123" t="str">
            <v>Yes</v>
          </cell>
          <cell r="J1123" t="str">
            <v>No</v>
          </cell>
          <cell r="K1123" t="str">
            <v>No</v>
          </cell>
          <cell r="L1123" t="str">
            <v>12</v>
          </cell>
          <cell r="N1123" t="str">
            <v>No</v>
          </cell>
        </row>
        <row r="1124">
          <cell r="A1124">
            <v>152218</v>
          </cell>
          <cell r="B1124" t="str">
            <v>Himal</v>
          </cell>
          <cell r="C1124" t="str">
            <v>Raut</v>
          </cell>
          <cell r="D1124" t="str">
            <v>13TS</v>
          </cell>
          <cell r="E1124" t="str">
            <v>M</v>
          </cell>
          <cell r="G1124" t="str">
            <v>CHNE</v>
          </cell>
          <cell r="H1124" t="str">
            <v>No</v>
          </cell>
          <cell r="I1124" t="str">
            <v>Yes</v>
          </cell>
          <cell r="J1124" t="str">
            <v>No</v>
          </cell>
          <cell r="K1124" t="str">
            <v>No</v>
          </cell>
          <cell r="L1124" t="str">
            <v>13</v>
          </cell>
          <cell r="N1124" t="str">
            <v>No</v>
          </cell>
        </row>
        <row r="1125">
          <cell r="A1125">
            <v>100357</v>
          </cell>
          <cell r="B1125" t="str">
            <v>Destiny</v>
          </cell>
          <cell r="C1125" t="str">
            <v>Raynor-England</v>
          </cell>
          <cell r="D1125" t="str">
            <v>9MCO</v>
          </cell>
          <cell r="E1125" t="str">
            <v>F</v>
          </cell>
          <cell r="F1125" t="str">
            <v>N</v>
          </cell>
          <cell r="G1125" t="str">
            <v>WBRI</v>
          </cell>
          <cell r="H1125" t="str">
            <v>Yes</v>
          </cell>
          <cell r="I1125" t="str">
            <v>No</v>
          </cell>
          <cell r="J1125" t="str">
            <v>Yes</v>
          </cell>
          <cell r="K1125" t="str">
            <v>No</v>
          </cell>
          <cell r="L1125" t="str">
            <v>9</v>
          </cell>
          <cell r="M1125" t="str">
            <v>Cuvilly</v>
          </cell>
          <cell r="N1125" t="str">
            <v>No</v>
          </cell>
        </row>
        <row r="1126">
          <cell r="A1126">
            <v>152537</v>
          </cell>
          <cell r="B1126" t="str">
            <v>Daisy</v>
          </cell>
          <cell r="C1126" t="str">
            <v>Read</v>
          </cell>
          <cell r="D1126" t="str">
            <v>9IC</v>
          </cell>
          <cell r="E1126" t="str">
            <v>F</v>
          </cell>
          <cell r="F1126" t="str">
            <v>N</v>
          </cell>
          <cell r="G1126" t="str">
            <v>WBRI</v>
          </cell>
          <cell r="H1126" t="str">
            <v>No</v>
          </cell>
          <cell r="I1126" t="str">
            <v>No</v>
          </cell>
          <cell r="J1126" t="str">
            <v>No</v>
          </cell>
          <cell r="K1126" t="str">
            <v>No</v>
          </cell>
          <cell r="L1126" t="str">
            <v>9</v>
          </cell>
          <cell r="M1126" t="str">
            <v>Picardy</v>
          </cell>
          <cell r="N1126" t="str">
            <v>No</v>
          </cell>
        </row>
        <row r="1127">
          <cell r="A1127">
            <v>151701</v>
          </cell>
          <cell r="B1127" t="str">
            <v>Hannah</v>
          </cell>
          <cell r="C1127" t="str">
            <v>Read</v>
          </cell>
          <cell r="D1127" t="str">
            <v>11WE</v>
          </cell>
          <cell r="E1127" t="str">
            <v>F</v>
          </cell>
          <cell r="F1127" t="str">
            <v>N</v>
          </cell>
          <cell r="G1127" t="str">
            <v>WBRI</v>
          </cell>
          <cell r="H1127" t="str">
            <v>No</v>
          </cell>
          <cell r="I1127" t="str">
            <v>No</v>
          </cell>
          <cell r="J1127" t="str">
            <v>No</v>
          </cell>
          <cell r="K1127" t="str">
            <v>No</v>
          </cell>
          <cell r="L1127" t="str">
            <v>11</v>
          </cell>
          <cell r="M1127" t="str">
            <v>Compiegne</v>
          </cell>
          <cell r="N1127" t="str">
            <v>No</v>
          </cell>
        </row>
        <row r="1128">
          <cell r="A1128">
            <v>150834</v>
          </cell>
          <cell r="B1128" t="str">
            <v>Jude</v>
          </cell>
          <cell r="C1128" t="str">
            <v>Reddin</v>
          </cell>
          <cell r="D1128" t="str">
            <v>12SG</v>
          </cell>
          <cell r="E1128" t="str">
            <v>M</v>
          </cell>
          <cell r="F1128" t="str">
            <v>N</v>
          </cell>
          <cell r="G1128" t="str">
            <v>WBRI</v>
          </cell>
          <cell r="H1128" t="str">
            <v>Yes</v>
          </cell>
          <cell r="I1128" t="str">
            <v>No</v>
          </cell>
          <cell r="J1128" t="str">
            <v>No</v>
          </cell>
          <cell r="K1128" t="str">
            <v>No</v>
          </cell>
          <cell r="L1128" t="str">
            <v>12</v>
          </cell>
          <cell r="M1128" t="str">
            <v>Picardy</v>
          </cell>
          <cell r="N1128" t="str">
            <v>No</v>
          </cell>
        </row>
        <row r="1129">
          <cell r="A1129">
            <v>150920</v>
          </cell>
          <cell r="B1129" t="str">
            <v>Cicely</v>
          </cell>
          <cell r="C1129" t="str">
            <v>Reed</v>
          </cell>
          <cell r="D1129" t="str">
            <v>12KD</v>
          </cell>
          <cell r="E1129" t="str">
            <v>F</v>
          </cell>
          <cell r="F1129" t="str">
            <v>N</v>
          </cell>
          <cell r="G1129" t="str">
            <v>WBRI</v>
          </cell>
          <cell r="H1129" t="str">
            <v>No</v>
          </cell>
          <cell r="I1129" t="str">
            <v>No</v>
          </cell>
          <cell r="J1129" t="str">
            <v>No</v>
          </cell>
          <cell r="K1129" t="str">
            <v>No</v>
          </cell>
          <cell r="L1129" t="str">
            <v>12</v>
          </cell>
          <cell r="M1129" t="str">
            <v>Picardy</v>
          </cell>
          <cell r="N1129" t="str">
            <v>No</v>
          </cell>
        </row>
        <row r="1130">
          <cell r="A1130">
            <v>152586</v>
          </cell>
          <cell r="B1130" t="str">
            <v>Aoibhin</v>
          </cell>
          <cell r="C1130" t="str">
            <v>Reid</v>
          </cell>
          <cell r="D1130" t="str">
            <v>9MCO</v>
          </cell>
          <cell r="E1130" t="str">
            <v>F</v>
          </cell>
          <cell r="F1130" t="str">
            <v>N</v>
          </cell>
          <cell r="G1130" t="str">
            <v>WBRI</v>
          </cell>
          <cell r="H1130" t="str">
            <v>No</v>
          </cell>
          <cell r="I1130" t="str">
            <v>No</v>
          </cell>
          <cell r="J1130" t="str">
            <v>No</v>
          </cell>
          <cell r="K1130" t="str">
            <v>No</v>
          </cell>
          <cell r="L1130" t="str">
            <v>9</v>
          </cell>
          <cell r="M1130" t="str">
            <v>Cuvilly</v>
          </cell>
          <cell r="N1130" t="str">
            <v>No</v>
          </cell>
        </row>
        <row r="1131">
          <cell r="A1131">
            <v>160000</v>
          </cell>
          <cell r="B1131" t="str">
            <v>Evie</v>
          </cell>
          <cell r="C1131" t="str">
            <v>Reid</v>
          </cell>
          <cell r="D1131" t="str">
            <v>8KS</v>
          </cell>
          <cell r="E1131" t="str">
            <v>F</v>
          </cell>
          <cell r="F1131" t="str">
            <v>N</v>
          </cell>
          <cell r="G1131" t="str">
            <v>WBRI</v>
          </cell>
          <cell r="H1131" t="str">
            <v>No</v>
          </cell>
          <cell r="I1131" t="str">
            <v>No</v>
          </cell>
          <cell r="J1131" t="str">
            <v>No</v>
          </cell>
          <cell r="K1131" t="str">
            <v>No</v>
          </cell>
          <cell r="L1131" t="str">
            <v>8</v>
          </cell>
          <cell r="M1131" t="str">
            <v>Picardy</v>
          </cell>
          <cell r="N1131" t="str">
            <v>No</v>
          </cell>
        </row>
        <row r="1132">
          <cell r="A1132">
            <v>150876</v>
          </cell>
          <cell r="B1132" t="str">
            <v>Pauline</v>
          </cell>
          <cell r="C1132" t="str">
            <v>Reimmer</v>
          </cell>
          <cell r="D1132" t="str">
            <v>11YP</v>
          </cell>
          <cell r="E1132" t="str">
            <v>F</v>
          </cell>
          <cell r="F1132" t="str">
            <v>N</v>
          </cell>
          <cell r="G1132" t="str">
            <v>BAOF</v>
          </cell>
          <cell r="H1132" t="str">
            <v>No</v>
          </cell>
          <cell r="I1132" t="str">
            <v>No</v>
          </cell>
          <cell r="J1132" t="str">
            <v>No</v>
          </cell>
          <cell r="K1132" t="str">
            <v>No</v>
          </cell>
          <cell r="L1132" t="str">
            <v>11</v>
          </cell>
          <cell r="M1132" t="str">
            <v>Compiegne</v>
          </cell>
          <cell r="N1132" t="str">
            <v>No</v>
          </cell>
        </row>
        <row r="1133">
          <cell r="A1133">
            <v>152920</v>
          </cell>
          <cell r="B1133" t="str">
            <v>Lulya</v>
          </cell>
          <cell r="C1133" t="str">
            <v>Resom</v>
          </cell>
          <cell r="D1133" t="str">
            <v>8KS</v>
          </cell>
          <cell r="E1133" t="str">
            <v>F</v>
          </cell>
          <cell r="F1133" t="str">
            <v>N</v>
          </cell>
          <cell r="G1133" t="str">
            <v>BAOF</v>
          </cell>
          <cell r="H1133" t="str">
            <v>No</v>
          </cell>
          <cell r="I1133" t="str">
            <v>Yes</v>
          </cell>
          <cell r="J1133" t="str">
            <v>No</v>
          </cell>
          <cell r="K1133" t="str">
            <v>No</v>
          </cell>
          <cell r="L1133" t="str">
            <v>8</v>
          </cell>
          <cell r="M1133" t="str">
            <v>Picardy</v>
          </cell>
          <cell r="N1133" t="str">
            <v>No</v>
          </cell>
        </row>
        <row r="1134">
          <cell r="A1134">
            <v>152746</v>
          </cell>
          <cell r="B1134" t="str">
            <v>Louis</v>
          </cell>
          <cell r="C1134" t="str">
            <v>Revill</v>
          </cell>
          <cell r="D1134" t="str">
            <v>8JJ</v>
          </cell>
          <cell r="E1134" t="str">
            <v>M</v>
          </cell>
          <cell r="F1134" t="str">
            <v>N</v>
          </cell>
          <cell r="G1134" t="str">
            <v>WBRI</v>
          </cell>
          <cell r="H1134" t="str">
            <v>No</v>
          </cell>
          <cell r="I1134" t="str">
            <v>No</v>
          </cell>
          <cell r="J1134" t="str">
            <v>No</v>
          </cell>
          <cell r="K1134" t="str">
            <v>No</v>
          </cell>
          <cell r="L1134" t="str">
            <v>8</v>
          </cell>
          <cell r="M1134" t="str">
            <v>Picardy</v>
          </cell>
          <cell r="N1134" t="str">
            <v>No</v>
          </cell>
        </row>
        <row r="1135">
          <cell r="A1135">
            <v>150795</v>
          </cell>
          <cell r="B1135" t="str">
            <v>Oliver</v>
          </cell>
          <cell r="C1135" t="str">
            <v>Revill</v>
          </cell>
          <cell r="D1135" t="str">
            <v>12SG</v>
          </cell>
          <cell r="E1135" t="str">
            <v>M</v>
          </cell>
          <cell r="F1135" t="str">
            <v>N</v>
          </cell>
          <cell r="G1135" t="str">
            <v>WBRI</v>
          </cell>
          <cell r="H1135" t="str">
            <v>No</v>
          </cell>
          <cell r="I1135" t="str">
            <v>No</v>
          </cell>
          <cell r="J1135" t="str">
            <v>No</v>
          </cell>
          <cell r="K1135" t="str">
            <v>No</v>
          </cell>
          <cell r="L1135" t="str">
            <v>12</v>
          </cell>
          <cell r="M1135" t="str">
            <v>Picardy</v>
          </cell>
          <cell r="N1135" t="str">
            <v>No</v>
          </cell>
        </row>
        <row r="1136">
          <cell r="A1136">
            <v>150477</v>
          </cell>
          <cell r="B1136" t="str">
            <v>Adam</v>
          </cell>
          <cell r="C1136" t="str">
            <v>Revitt</v>
          </cell>
          <cell r="D1136" t="str">
            <v>13SMC</v>
          </cell>
          <cell r="E1136" t="str">
            <v>M</v>
          </cell>
          <cell r="F1136" t="str">
            <v>E</v>
          </cell>
          <cell r="G1136" t="str">
            <v>WBRI</v>
          </cell>
          <cell r="H1136" t="str">
            <v>No</v>
          </cell>
          <cell r="I1136" t="str">
            <v>No</v>
          </cell>
          <cell r="J1136" t="str">
            <v>No</v>
          </cell>
          <cell r="K1136" t="str">
            <v>No</v>
          </cell>
          <cell r="L1136" t="str">
            <v>13</v>
          </cell>
          <cell r="M1136" t="str">
            <v>St. Julie</v>
          </cell>
          <cell r="N1136" t="str">
            <v>No</v>
          </cell>
        </row>
        <row r="1137">
          <cell r="A1137">
            <v>160300</v>
          </cell>
          <cell r="B1137" t="str">
            <v>Daniel</v>
          </cell>
          <cell r="C1137" t="str">
            <v>Rex</v>
          </cell>
          <cell r="D1137" t="str">
            <v>7ET</v>
          </cell>
          <cell r="E1137" t="str">
            <v>M</v>
          </cell>
          <cell r="F1137" t="str">
            <v>N</v>
          </cell>
          <cell r="G1137" t="str">
            <v>AIND</v>
          </cell>
          <cell r="H1137" t="str">
            <v>No</v>
          </cell>
          <cell r="I1137" t="str">
            <v>Yes</v>
          </cell>
          <cell r="J1137" t="str">
            <v>No</v>
          </cell>
          <cell r="K1137" t="str">
            <v>No</v>
          </cell>
          <cell r="L1137" t="str">
            <v>7</v>
          </cell>
          <cell r="M1137" t="str">
            <v>Cuvilly</v>
          </cell>
          <cell r="N1137" t="str">
            <v>No</v>
          </cell>
        </row>
        <row r="1138">
          <cell r="A1138">
            <v>151549</v>
          </cell>
          <cell r="B1138" t="str">
            <v>Isla</v>
          </cell>
          <cell r="C1138" t="str">
            <v>Reynard</v>
          </cell>
          <cell r="D1138" t="str">
            <v>11WE</v>
          </cell>
          <cell r="E1138" t="str">
            <v>F</v>
          </cell>
          <cell r="F1138" t="str">
            <v>N</v>
          </cell>
          <cell r="G1138" t="str">
            <v>WBRI</v>
          </cell>
          <cell r="H1138" t="str">
            <v>No</v>
          </cell>
          <cell r="I1138" t="str">
            <v>No</v>
          </cell>
          <cell r="J1138" t="str">
            <v>No</v>
          </cell>
          <cell r="K1138" t="str">
            <v>No</v>
          </cell>
          <cell r="L1138" t="str">
            <v>11</v>
          </cell>
          <cell r="M1138" t="str">
            <v>Compiegne</v>
          </cell>
          <cell r="N1138" t="str">
            <v>No</v>
          </cell>
        </row>
        <row r="1139">
          <cell r="A1139">
            <v>152541</v>
          </cell>
          <cell r="B1139" t="str">
            <v>Joe</v>
          </cell>
          <cell r="C1139" t="str">
            <v>Reynard</v>
          </cell>
          <cell r="D1139" t="str">
            <v>9GN</v>
          </cell>
          <cell r="E1139" t="str">
            <v>M</v>
          </cell>
          <cell r="F1139" t="str">
            <v>N</v>
          </cell>
          <cell r="G1139" t="str">
            <v>WBRI</v>
          </cell>
          <cell r="H1139" t="str">
            <v>No</v>
          </cell>
          <cell r="I1139" t="str">
            <v>No</v>
          </cell>
          <cell r="J1139" t="str">
            <v>No</v>
          </cell>
          <cell r="K1139" t="str">
            <v>No</v>
          </cell>
          <cell r="L1139" t="str">
            <v>9</v>
          </cell>
          <cell r="M1139" t="str">
            <v>Compiegne</v>
          </cell>
          <cell r="N1139" t="str">
            <v>No</v>
          </cell>
        </row>
        <row r="1140">
          <cell r="A1140">
            <v>152643</v>
          </cell>
          <cell r="B1140" t="str">
            <v>James</v>
          </cell>
          <cell r="C1140" t="str">
            <v>Rhodes-Bellhouse</v>
          </cell>
          <cell r="D1140" t="str">
            <v>9GN</v>
          </cell>
          <cell r="E1140" t="str">
            <v>M</v>
          </cell>
          <cell r="F1140" t="str">
            <v>N</v>
          </cell>
          <cell r="G1140" t="str">
            <v>WBRI</v>
          </cell>
          <cell r="H1140" t="str">
            <v>No</v>
          </cell>
          <cell r="I1140" t="str">
            <v>No</v>
          </cell>
          <cell r="J1140" t="str">
            <v>No</v>
          </cell>
          <cell r="K1140" t="str">
            <v>No</v>
          </cell>
          <cell r="L1140" t="str">
            <v>9</v>
          </cell>
          <cell r="M1140" t="str">
            <v>Compiegne</v>
          </cell>
          <cell r="N1140" t="str">
            <v>No</v>
          </cell>
        </row>
        <row r="1141">
          <cell r="A1141">
            <v>160065</v>
          </cell>
          <cell r="B1141" t="str">
            <v>Isaiah</v>
          </cell>
          <cell r="C1141" t="str">
            <v>Riaz</v>
          </cell>
          <cell r="D1141" t="str">
            <v>12EW</v>
          </cell>
          <cell r="E1141" t="str">
            <v>M</v>
          </cell>
          <cell r="F1141" t="str">
            <v>N</v>
          </cell>
          <cell r="G1141" t="str">
            <v>APKN</v>
          </cell>
          <cell r="H1141" t="str">
            <v>Yes</v>
          </cell>
          <cell r="I1141" t="str">
            <v>No</v>
          </cell>
          <cell r="J1141" t="str">
            <v>No</v>
          </cell>
          <cell r="K1141" t="str">
            <v>No</v>
          </cell>
          <cell r="L1141" t="str">
            <v>12</v>
          </cell>
          <cell r="M1141" t="str">
            <v>Compiegne</v>
          </cell>
          <cell r="N1141" t="str">
            <v>No</v>
          </cell>
        </row>
        <row r="1142">
          <cell r="A1142">
            <v>160070</v>
          </cell>
          <cell r="B1142" t="str">
            <v>Zain</v>
          </cell>
          <cell r="C1142" t="str">
            <v>Riaz</v>
          </cell>
          <cell r="D1142" t="str">
            <v>12CSN</v>
          </cell>
          <cell r="E1142" t="str">
            <v>M</v>
          </cell>
          <cell r="F1142" t="str">
            <v>N</v>
          </cell>
          <cell r="G1142" t="str">
            <v>APKN</v>
          </cell>
          <cell r="H1142" t="str">
            <v>No</v>
          </cell>
          <cell r="I1142" t="str">
            <v>No</v>
          </cell>
          <cell r="J1142" t="str">
            <v>No</v>
          </cell>
          <cell r="K1142" t="str">
            <v>No</v>
          </cell>
          <cell r="L1142" t="str">
            <v>12</v>
          </cell>
          <cell r="M1142" t="str">
            <v>St. Julie</v>
          </cell>
          <cell r="N1142" t="str">
            <v>No</v>
          </cell>
        </row>
        <row r="1143">
          <cell r="A1143">
            <v>151906</v>
          </cell>
          <cell r="B1143" t="str">
            <v>Alfie</v>
          </cell>
          <cell r="C1143" t="str">
            <v>Rice</v>
          </cell>
          <cell r="D1143" t="str">
            <v>10RQ</v>
          </cell>
          <cell r="E1143" t="str">
            <v>M</v>
          </cell>
          <cell r="F1143" t="str">
            <v>N</v>
          </cell>
          <cell r="G1143" t="str">
            <v>WBRI</v>
          </cell>
          <cell r="H1143" t="str">
            <v>No</v>
          </cell>
          <cell r="I1143" t="str">
            <v>No</v>
          </cell>
          <cell r="J1143" t="str">
            <v>No</v>
          </cell>
          <cell r="K1143" t="str">
            <v>No</v>
          </cell>
          <cell r="L1143" t="str">
            <v>10</v>
          </cell>
          <cell r="M1143" t="str">
            <v>St. Julie</v>
          </cell>
          <cell r="N1143" t="str">
            <v>No</v>
          </cell>
        </row>
        <row r="1144">
          <cell r="A1144">
            <v>151626</v>
          </cell>
          <cell r="B1144" t="str">
            <v>Lynice</v>
          </cell>
          <cell r="C1144" t="str">
            <v>Richards</v>
          </cell>
          <cell r="D1144" t="str">
            <v>11JNE</v>
          </cell>
          <cell r="E1144" t="str">
            <v>F</v>
          </cell>
          <cell r="F1144" t="str">
            <v>K</v>
          </cell>
          <cell r="G1144" t="str">
            <v>MWBC</v>
          </cell>
          <cell r="H1144" t="str">
            <v>No</v>
          </cell>
          <cell r="I1144" t="str">
            <v>No</v>
          </cell>
          <cell r="J1144" t="str">
            <v>No</v>
          </cell>
          <cell r="K1144" t="str">
            <v>No</v>
          </cell>
          <cell r="L1144" t="str">
            <v>11</v>
          </cell>
          <cell r="M1144" t="str">
            <v>Picardy</v>
          </cell>
          <cell r="N1144" t="str">
            <v>No</v>
          </cell>
        </row>
        <row r="1145">
          <cell r="A1145">
            <v>100358</v>
          </cell>
          <cell r="B1145" t="str">
            <v>Hannah</v>
          </cell>
          <cell r="C1145" t="str">
            <v>Richmond</v>
          </cell>
          <cell r="D1145" t="str">
            <v>8PH</v>
          </cell>
          <cell r="E1145" t="str">
            <v>F</v>
          </cell>
          <cell r="F1145" t="str">
            <v>N</v>
          </cell>
          <cell r="G1145" t="str">
            <v>WBRI</v>
          </cell>
          <cell r="H1145" t="str">
            <v>No</v>
          </cell>
          <cell r="I1145" t="str">
            <v>No</v>
          </cell>
          <cell r="J1145" t="str">
            <v>No</v>
          </cell>
          <cell r="K1145" t="str">
            <v>No</v>
          </cell>
          <cell r="L1145" t="str">
            <v>8</v>
          </cell>
          <cell r="M1145" t="str">
            <v>Cuvilly</v>
          </cell>
          <cell r="N1145" t="str">
            <v>Yes</v>
          </cell>
        </row>
        <row r="1146">
          <cell r="A1146">
            <v>150969</v>
          </cell>
          <cell r="B1146" t="str">
            <v>Frankie</v>
          </cell>
          <cell r="C1146" t="str">
            <v>Ridge</v>
          </cell>
          <cell r="D1146" t="str">
            <v>12SG</v>
          </cell>
          <cell r="E1146" t="str">
            <v>F</v>
          </cell>
          <cell r="F1146" t="str">
            <v>N</v>
          </cell>
          <cell r="G1146" t="str">
            <v>WBRI</v>
          </cell>
          <cell r="H1146" t="str">
            <v>No</v>
          </cell>
          <cell r="I1146" t="str">
            <v>No</v>
          </cell>
          <cell r="J1146" t="str">
            <v>No</v>
          </cell>
          <cell r="K1146" t="str">
            <v>No</v>
          </cell>
          <cell r="L1146" t="str">
            <v>12</v>
          </cell>
          <cell r="M1146" t="str">
            <v>St. Julie</v>
          </cell>
          <cell r="N1146" t="str">
            <v>No</v>
          </cell>
        </row>
        <row r="1147">
          <cell r="A1147">
            <v>151671</v>
          </cell>
          <cell r="B1147" t="str">
            <v>Isobel</v>
          </cell>
          <cell r="C1147" t="str">
            <v>Rigby</v>
          </cell>
          <cell r="D1147" t="str">
            <v>11JNE</v>
          </cell>
          <cell r="E1147" t="str">
            <v>F</v>
          </cell>
          <cell r="F1147" t="str">
            <v>N</v>
          </cell>
          <cell r="G1147" t="str">
            <v>WBRI</v>
          </cell>
          <cell r="H1147" t="str">
            <v>No</v>
          </cell>
          <cell r="I1147" t="str">
            <v>No</v>
          </cell>
          <cell r="J1147" t="str">
            <v>No</v>
          </cell>
          <cell r="K1147" t="str">
            <v>No</v>
          </cell>
          <cell r="L1147" t="str">
            <v>11</v>
          </cell>
          <cell r="M1147" t="str">
            <v>Picardy</v>
          </cell>
          <cell r="N1147" t="str">
            <v>No</v>
          </cell>
        </row>
        <row r="1148">
          <cell r="A1148">
            <v>151881</v>
          </cell>
          <cell r="B1148" t="str">
            <v>Isabella</v>
          </cell>
          <cell r="C1148" t="str">
            <v>Rivas-Aguilar</v>
          </cell>
          <cell r="D1148" t="str">
            <v>10CM</v>
          </cell>
          <cell r="E1148" t="str">
            <v>F</v>
          </cell>
          <cell r="F1148" t="str">
            <v>N</v>
          </cell>
          <cell r="G1148" t="str">
            <v>WBRI</v>
          </cell>
          <cell r="H1148" t="str">
            <v>No</v>
          </cell>
          <cell r="I1148" t="str">
            <v>No</v>
          </cell>
          <cell r="J1148" t="str">
            <v>No</v>
          </cell>
          <cell r="K1148" t="str">
            <v>No</v>
          </cell>
          <cell r="L1148" t="str">
            <v>10</v>
          </cell>
          <cell r="M1148" t="str">
            <v>Compiegne</v>
          </cell>
          <cell r="N1148" t="str">
            <v>Yes</v>
          </cell>
        </row>
        <row r="1149">
          <cell r="A1149">
            <v>150524</v>
          </cell>
          <cell r="B1149" t="str">
            <v>Nye</v>
          </cell>
          <cell r="C1149" t="str">
            <v>Roberts</v>
          </cell>
          <cell r="D1149" t="str">
            <v>13FG</v>
          </cell>
          <cell r="E1149" t="str">
            <v>M</v>
          </cell>
          <cell r="F1149" t="str">
            <v>N</v>
          </cell>
          <cell r="G1149" t="str">
            <v>WBRI</v>
          </cell>
          <cell r="H1149" t="str">
            <v>No</v>
          </cell>
          <cell r="I1149" t="str">
            <v>No</v>
          </cell>
          <cell r="J1149" t="str">
            <v>No</v>
          </cell>
          <cell r="K1149" t="str">
            <v>No</v>
          </cell>
          <cell r="L1149" t="str">
            <v>13</v>
          </cell>
          <cell r="M1149" t="str">
            <v>Compiegne</v>
          </cell>
          <cell r="N1149" t="str">
            <v>Yes</v>
          </cell>
        </row>
        <row r="1150">
          <cell r="A1150">
            <v>151844</v>
          </cell>
          <cell r="B1150" t="str">
            <v>Daniel</v>
          </cell>
          <cell r="C1150" t="str">
            <v>Roberts</v>
          </cell>
          <cell r="D1150" t="str">
            <v>10CS</v>
          </cell>
          <cell r="E1150" t="str">
            <v>M</v>
          </cell>
          <cell r="F1150" t="str">
            <v>N</v>
          </cell>
          <cell r="G1150" t="str">
            <v>WBRI</v>
          </cell>
          <cell r="H1150" t="str">
            <v>No</v>
          </cell>
          <cell r="I1150" t="str">
            <v>No</v>
          </cell>
          <cell r="J1150" t="str">
            <v>No</v>
          </cell>
          <cell r="K1150" t="str">
            <v>No</v>
          </cell>
          <cell r="L1150" t="str">
            <v>10</v>
          </cell>
          <cell r="M1150" t="str">
            <v>Picardy</v>
          </cell>
          <cell r="N1150" t="str">
            <v>No</v>
          </cell>
        </row>
        <row r="1151">
          <cell r="A1151">
            <v>152501</v>
          </cell>
          <cell r="B1151" t="str">
            <v>Finley</v>
          </cell>
          <cell r="C1151" t="str">
            <v>Roberts</v>
          </cell>
          <cell r="D1151" t="str">
            <v>9KB</v>
          </cell>
          <cell r="E1151" t="str">
            <v>M</v>
          </cell>
          <cell r="F1151" t="str">
            <v>N</v>
          </cell>
          <cell r="G1151" t="str">
            <v>WBRI</v>
          </cell>
          <cell r="H1151" t="str">
            <v>No</v>
          </cell>
          <cell r="I1151" t="str">
            <v>No</v>
          </cell>
          <cell r="J1151" t="str">
            <v>No</v>
          </cell>
          <cell r="K1151" t="str">
            <v>No</v>
          </cell>
          <cell r="L1151" t="str">
            <v>9</v>
          </cell>
          <cell r="M1151" t="str">
            <v>Cuvilly</v>
          </cell>
          <cell r="N1151" t="str">
            <v>No</v>
          </cell>
        </row>
        <row r="1152">
          <cell r="A1152">
            <v>151803</v>
          </cell>
          <cell r="B1152" t="str">
            <v>Lois</v>
          </cell>
          <cell r="C1152" t="str">
            <v>Roberts</v>
          </cell>
          <cell r="D1152" t="str">
            <v>10CM</v>
          </cell>
          <cell r="E1152" t="str">
            <v>F</v>
          </cell>
          <cell r="F1152" t="str">
            <v>N</v>
          </cell>
          <cell r="G1152" t="str">
            <v>WBRI</v>
          </cell>
          <cell r="H1152" t="str">
            <v>No</v>
          </cell>
          <cell r="I1152" t="str">
            <v>No</v>
          </cell>
          <cell r="J1152" t="str">
            <v>No</v>
          </cell>
          <cell r="K1152" t="str">
            <v>No</v>
          </cell>
          <cell r="L1152" t="str">
            <v>10</v>
          </cell>
          <cell r="M1152" t="str">
            <v>Compiegne</v>
          </cell>
          <cell r="N1152" t="str">
            <v>No</v>
          </cell>
        </row>
        <row r="1153">
          <cell r="A1153">
            <v>150970</v>
          </cell>
          <cell r="B1153" t="str">
            <v>Ollie</v>
          </cell>
          <cell r="C1153" t="str">
            <v>Roberts</v>
          </cell>
          <cell r="D1153" t="str">
            <v>12SG</v>
          </cell>
          <cell r="E1153" t="str">
            <v>M</v>
          </cell>
          <cell r="F1153" t="str">
            <v>N</v>
          </cell>
          <cell r="G1153" t="str">
            <v>WBRI</v>
          </cell>
          <cell r="H1153" t="str">
            <v>No</v>
          </cell>
          <cell r="I1153" t="str">
            <v>No</v>
          </cell>
          <cell r="J1153" t="str">
            <v>No</v>
          </cell>
          <cell r="K1153" t="str">
            <v>No</v>
          </cell>
          <cell r="L1153" t="str">
            <v>12</v>
          </cell>
          <cell r="M1153" t="str">
            <v>Compiegne</v>
          </cell>
          <cell r="N1153" t="str">
            <v>No</v>
          </cell>
        </row>
        <row r="1154">
          <cell r="A1154">
            <v>160301</v>
          </cell>
          <cell r="B1154" t="str">
            <v>Georgia</v>
          </cell>
          <cell r="C1154" t="str">
            <v>Roberts</v>
          </cell>
          <cell r="D1154" t="str">
            <v>7AWH</v>
          </cell>
          <cell r="E1154" t="str">
            <v>F</v>
          </cell>
          <cell r="F1154" t="str">
            <v>N</v>
          </cell>
          <cell r="G1154" t="str">
            <v>WBRI</v>
          </cell>
          <cell r="H1154" t="str">
            <v>No</v>
          </cell>
          <cell r="I1154" t="str">
            <v>No</v>
          </cell>
          <cell r="J1154" t="str">
            <v>No</v>
          </cell>
          <cell r="K1154" t="str">
            <v>No</v>
          </cell>
          <cell r="L1154" t="str">
            <v>7</v>
          </cell>
          <cell r="M1154" t="str">
            <v>St. Julie</v>
          </cell>
          <cell r="N1154" t="str">
            <v>No</v>
          </cell>
        </row>
        <row r="1155">
          <cell r="A1155">
            <v>160302</v>
          </cell>
          <cell r="B1155" t="str">
            <v>Ava</v>
          </cell>
          <cell r="C1155" t="str">
            <v>Robertson</v>
          </cell>
          <cell r="D1155" t="str">
            <v xml:space="preserve">7BPE </v>
          </cell>
          <cell r="E1155" t="str">
            <v>F</v>
          </cell>
          <cell r="F1155" t="str">
            <v>N</v>
          </cell>
          <cell r="G1155" t="str">
            <v>WBRI</v>
          </cell>
          <cell r="H1155" t="str">
            <v>No</v>
          </cell>
          <cell r="I1155" t="str">
            <v>No</v>
          </cell>
          <cell r="J1155" t="str">
            <v>No</v>
          </cell>
          <cell r="K1155" t="str">
            <v>No</v>
          </cell>
          <cell r="L1155" t="str">
            <v>7</v>
          </cell>
          <cell r="M1155" t="str">
            <v>St. Julie</v>
          </cell>
          <cell r="N1155" t="str">
            <v>No</v>
          </cell>
        </row>
        <row r="1156">
          <cell r="A1156">
            <v>150481</v>
          </cell>
          <cell r="B1156" t="str">
            <v>Ruby</v>
          </cell>
          <cell r="C1156" t="str">
            <v>Robinson</v>
          </cell>
          <cell r="D1156" t="str">
            <v>13HS</v>
          </cell>
          <cell r="E1156" t="str">
            <v>F</v>
          </cell>
          <cell r="F1156" t="str">
            <v>N</v>
          </cell>
          <cell r="G1156" t="str">
            <v>WBRI</v>
          </cell>
          <cell r="H1156" t="str">
            <v>No</v>
          </cell>
          <cell r="I1156" t="str">
            <v>No</v>
          </cell>
          <cell r="J1156" t="str">
            <v>No</v>
          </cell>
          <cell r="K1156" t="str">
            <v>No</v>
          </cell>
          <cell r="L1156" t="str">
            <v>13</v>
          </cell>
          <cell r="M1156" t="str">
            <v>Cuvilly</v>
          </cell>
          <cell r="N1156" t="str">
            <v>No</v>
          </cell>
        </row>
        <row r="1157">
          <cell r="A1157">
            <v>152144</v>
          </cell>
          <cell r="B1157" t="str">
            <v>Joel</v>
          </cell>
          <cell r="C1157" t="str">
            <v>Rodgers</v>
          </cell>
          <cell r="D1157" t="str">
            <v>13LGI</v>
          </cell>
          <cell r="E1157" t="str">
            <v>M</v>
          </cell>
          <cell r="F1157" t="str">
            <v>N</v>
          </cell>
          <cell r="G1157" t="str">
            <v>WBRI</v>
          </cell>
          <cell r="H1157" t="str">
            <v>No</v>
          </cell>
          <cell r="I1157" t="str">
            <v>No</v>
          </cell>
          <cell r="J1157" t="str">
            <v>No</v>
          </cell>
          <cell r="K1157" t="str">
            <v>No</v>
          </cell>
          <cell r="L1157" t="str">
            <v>13</v>
          </cell>
          <cell r="M1157" t="str">
            <v>Cuvilly</v>
          </cell>
          <cell r="N1157" t="str">
            <v>No</v>
          </cell>
        </row>
        <row r="1158">
          <cell r="A1158">
            <v>152696</v>
          </cell>
          <cell r="B1158" t="str">
            <v>Samudu</v>
          </cell>
          <cell r="C1158" t="str">
            <v>Rodrigo</v>
          </cell>
          <cell r="D1158" t="str">
            <v>9GN</v>
          </cell>
          <cell r="E1158" t="str">
            <v>M</v>
          </cell>
          <cell r="F1158" t="str">
            <v>N</v>
          </cell>
          <cell r="G1158" t="str">
            <v>AOTH</v>
          </cell>
          <cell r="H1158" t="str">
            <v>Yes</v>
          </cell>
          <cell r="I1158" t="str">
            <v>No</v>
          </cell>
          <cell r="J1158" t="str">
            <v>Yes</v>
          </cell>
          <cell r="K1158" t="str">
            <v>No</v>
          </cell>
          <cell r="L1158" t="str">
            <v>9</v>
          </cell>
          <cell r="M1158" t="str">
            <v>Compiegne</v>
          </cell>
          <cell r="N1158" t="str">
            <v>No</v>
          </cell>
        </row>
        <row r="1159">
          <cell r="A1159">
            <v>152145</v>
          </cell>
          <cell r="B1159" t="str">
            <v>Aimee</v>
          </cell>
          <cell r="C1159" t="str">
            <v>Roebuck</v>
          </cell>
          <cell r="D1159" t="str">
            <v>13BG</v>
          </cell>
          <cell r="E1159" t="str">
            <v>F</v>
          </cell>
          <cell r="F1159" t="str">
            <v>N</v>
          </cell>
          <cell r="G1159" t="str">
            <v>WBRI</v>
          </cell>
          <cell r="H1159" t="str">
            <v>No</v>
          </cell>
          <cell r="I1159" t="str">
            <v>No</v>
          </cell>
          <cell r="J1159" t="str">
            <v>No</v>
          </cell>
          <cell r="K1159" t="str">
            <v>No</v>
          </cell>
          <cell r="L1159" t="str">
            <v>13</v>
          </cell>
          <cell r="M1159" t="str">
            <v>Picardy</v>
          </cell>
          <cell r="N1159" t="str">
            <v>No</v>
          </cell>
        </row>
        <row r="1160">
          <cell r="A1160">
            <v>152862</v>
          </cell>
          <cell r="B1160" t="str">
            <v>Bailey</v>
          </cell>
          <cell r="C1160" t="str">
            <v>Roebuck</v>
          </cell>
          <cell r="D1160" t="str">
            <v>8KC</v>
          </cell>
          <cell r="E1160" t="str">
            <v>M</v>
          </cell>
          <cell r="F1160" t="str">
            <v>E</v>
          </cell>
          <cell r="G1160" t="str">
            <v>WBRI</v>
          </cell>
          <cell r="H1160" t="str">
            <v>Yes</v>
          </cell>
          <cell r="I1160" t="str">
            <v>No</v>
          </cell>
          <cell r="J1160" t="str">
            <v>Yes</v>
          </cell>
          <cell r="K1160" t="str">
            <v>No</v>
          </cell>
          <cell r="L1160" t="str">
            <v>8</v>
          </cell>
          <cell r="M1160" t="str">
            <v>St. Julie</v>
          </cell>
          <cell r="N1160" t="str">
            <v>No</v>
          </cell>
        </row>
        <row r="1161">
          <cell r="A1161">
            <v>151501</v>
          </cell>
          <cell r="B1161" t="str">
            <v>Alejandro</v>
          </cell>
          <cell r="C1161" t="str">
            <v>Rojas Burgoa</v>
          </cell>
          <cell r="D1161" t="str">
            <v>12SG</v>
          </cell>
          <cell r="E1161" t="str">
            <v>M</v>
          </cell>
          <cell r="F1161" t="str">
            <v>N</v>
          </cell>
          <cell r="G1161" t="str">
            <v>MOTM</v>
          </cell>
          <cell r="H1161" t="str">
            <v>No</v>
          </cell>
          <cell r="I1161" t="str">
            <v>Yes</v>
          </cell>
          <cell r="J1161" t="str">
            <v>No</v>
          </cell>
          <cell r="K1161" t="str">
            <v>No</v>
          </cell>
          <cell r="L1161" t="str">
            <v>12</v>
          </cell>
          <cell r="M1161" t="str">
            <v>Picardy</v>
          </cell>
          <cell r="N1161" t="str">
            <v>No</v>
          </cell>
        </row>
        <row r="1162">
          <cell r="A1162">
            <v>152669</v>
          </cell>
          <cell r="B1162" t="str">
            <v>Josh</v>
          </cell>
          <cell r="C1162" t="str">
            <v>Ronaldson</v>
          </cell>
          <cell r="D1162" t="str">
            <v>9JQ</v>
          </cell>
          <cell r="E1162" t="str">
            <v>M</v>
          </cell>
          <cell r="F1162" t="str">
            <v>E</v>
          </cell>
          <cell r="G1162" t="str">
            <v>WBRI</v>
          </cell>
          <cell r="H1162" t="str">
            <v>No</v>
          </cell>
          <cell r="I1162" t="str">
            <v>No</v>
          </cell>
          <cell r="J1162" t="str">
            <v>No</v>
          </cell>
          <cell r="K1162" t="str">
            <v>No</v>
          </cell>
          <cell r="L1162" t="str">
            <v>9</v>
          </cell>
          <cell r="M1162" t="str">
            <v>St. Julie</v>
          </cell>
          <cell r="N1162" t="str">
            <v>No</v>
          </cell>
        </row>
        <row r="1163">
          <cell r="A1163">
            <v>152672</v>
          </cell>
          <cell r="B1163" t="str">
            <v>Lydia</v>
          </cell>
          <cell r="C1163" t="str">
            <v>Ronaldson</v>
          </cell>
          <cell r="D1163" t="str">
            <v>9GR</v>
          </cell>
          <cell r="E1163" t="str">
            <v>F</v>
          </cell>
          <cell r="F1163" t="str">
            <v>K</v>
          </cell>
          <cell r="G1163" t="str">
            <v>WBRI</v>
          </cell>
          <cell r="H1163" t="str">
            <v>No</v>
          </cell>
          <cell r="I1163" t="str">
            <v>No</v>
          </cell>
          <cell r="J1163" t="str">
            <v>Yes</v>
          </cell>
          <cell r="K1163" t="str">
            <v>No</v>
          </cell>
          <cell r="L1163" t="str">
            <v>9</v>
          </cell>
          <cell r="M1163" t="str">
            <v>St. Julie</v>
          </cell>
          <cell r="N1163" t="str">
            <v>No</v>
          </cell>
        </row>
        <row r="1164">
          <cell r="A1164">
            <v>152146</v>
          </cell>
          <cell r="B1164" t="str">
            <v>Lauren</v>
          </cell>
          <cell r="C1164" t="str">
            <v>Rooney</v>
          </cell>
          <cell r="D1164" t="str">
            <v>13BG</v>
          </cell>
          <cell r="E1164" t="str">
            <v>F</v>
          </cell>
          <cell r="G1164" t="str">
            <v>WBRI</v>
          </cell>
          <cell r="H1164" t="str">
            <v>No</v>
          </cell>
          <cell r="I1164" t="str">
            <v>No</v>
          </cell>
          <cell r="J1164" t="str">
            <v>No</v>
          </cell>
          <cell r="K1164" t="str">
            <v>No</v>
          </cell>
          <cell r="L1164" t="str">
            <v>13</v>
          </cell>
          <cell r="M1164" t="str">
            <v>Picardy</v>
          </cell>
          <cell r="N1164" t="str">
            <v>No</v>
          </cell>
        </row>
        <row r="1165">
          <cell r="A1165">
            <v>151704</v>
          </cell>
          <cell r="B1165" t="str">
            <v>Evie</v>
          </cell>
          <cell r="C1165" t="str">
            <v>Rose</v>
          </cell>
          <cell r="D1165" t="str">
            <v>11WE</v>
          </cell>
          <cell r="E1165" t="str">
            <v>F</v>
          </cell>
          <cell r="F1165" t="str">
            <v>N</v>
          </cell>
          <cell r="G1165" t="str">
            <v>WBRI</v>
          </cell>
          <cell r="H1165" t="str">
            <v>No</v>
          </cell>
          <cell r="I1165" t="str">
            <v>No</v>
          </cell>
          <cell r="J1165" t="str">
            <v>No</v>
          </cell>
          <cell r="K1165" t="str">
            <v>No</v>
          </cell>
          <cell r="L1165" t="str">
            <v>11</v>
          </cell>
          <cell r="M1165" t="str">
            <v>Compiegne</v>
          </cell>
          <cell r="N1165" t="str">
            <v>No</v>
          </cell>
        </row>
        <row r="1166">
          <cell r="A1166">
            <v>160303</v>
          </cell>
          <cell r="B1166" t="str">
            <v>Alice</v>
          </cell>
          <cell r="C1166" t="str">
            <v>Rose</v>
          </cell>
          <cell r="D1166" t="str">
            <v>7YP</v>
          </cell>
          <cell r="E1166" t="str">
            <v>F</v>
          </cell>
          <cell r="F1166" t="str">
            <v>N</v>
          </cell>
          <cell r="G1166" t="str">
            <v>WBRI</v>
          </cell>
          <cell r="H1166" t="str">
            <v>No</v>
          </cell>
          <cell r="I1166" t="str">
            <v>No</v>
          </cell>
          <cell r="J1166" t="str">
            <v>No</v>
          </cell>
          <cell r="K1166" t="str">
            <v>No</v>
          </cell>
          <cell r="L1166" t="str">
            <v>7</v>
          </cell>
          <cell r="M1166" t="str">
            <v>Compiegne</v>
          </cell>
          <cell r="N1166" t="str">
            <v>No</v>
          </cell>
        </row>
        <row r="1167">
          <cell r="A1167">
            <v>160071</v>
          </cell>
          <cell r="B1167" t="str">
            <v>Elijah</v>
          </cell>
          <cell r="C1167" t="str">
            <v>Rose</v>
          </cell>
          <cell r="D1167" t="str">
            <v>12ASA</v>
          </cell>
          <cell r="E1167" t="str">
            <v>M</v>
          </cell>
          <cell r="F1167" t="str">
            <v>N</v>
          </cell>
          <cell r="G1167" t="str">
            <v>MAOE</v>
          </cell>
          <cell r="H1167" t="str">
            <v>No</v>
          </cell>
          <cell r="I1167" t="str">
            <v>No</v>
          </cell>
          <cell r="J1167" t="str">
            <v>No</v>
          </cell>
          <cell r="K1167" t="str">
            <v>No</v>
          </cell>
          <cell r="L1167" t="str">
            <v>12</v>
          </cell>
          <cell r="M1167" t="str">
            <v>Picardy</v>
          </cell>
          <cell r="N1167" t="str">
            <v>No</v>
          </cell>
        </row>
        <row r="1168">
          <cell r="A1168">
            <v>150884</v>
          </cell>
          <cell r="B1168" t="str">
            <v>Eoghan</v>
          </cell>
          <cell r="C1168" t="str">
            <v>Ross</v>
          </cell>
          <cell r="D1168" t="str">
            <v>12SG</v>
          </cell>
          <cell r="E1168" t="str">
            <v>M</v>
          </cell>
          <cell r="F1168" t="str">
            <v>N</v>
          </cell>
          <cell r="G1168" t="str">
            <v>WBRI</v>
          </cell>
          <cell r="H1168" t="str">
            <v>No</v>
          </cell>
          <cell r="I1168" t="str">
            <v>No</v>
          </cell>
          <cell r="J1168" t="str">
            <v>No</v>
          </cell>
          <cell r="K1168" t="str">
            <v>No</v>
          </cell>
          <cell r="L1168" t="str">
            <v>12</v>
          </cell>
          <cell r="M1168" t="str">
            <v>St. Julie</v>
          </cell>
          <cell r="N1168" t="str">
            <v>No</v>
          </cell>
        </row>
        <row r="1169">
          <cell r="A1169">
            <v>151664</v>
          </cell>
          <cell r="B1169" t="str">
            <v>Madeleine</v>
          </cell>
          <cell r="C1169" t="str">
            <v>Ross-Weston</v>
          </cell>
          <cell r="D1169" t="str">
            <v>11WE</v>
          </cell>
          <cell r="E1169" t="str">
            <v>F</v>
          </cell>
          <cell r="F1169" t="str">
            <v>N</v>
          </cell>
          <cell r="G1169" t="str">
            <v>WBRI</v>
          </cell>
          <cell r="H1169" t="str">
            <v>No</v>
          </cell>
          <cell r="I1169" t="str">
            <v>No</v>
          </cell>
          <cell r="J1169" t="str">
            <v>No</v>
          </cell>
          <cell r="K1169" t="str">
            <v>No</v>
          </cell>
          <cell r="L1169" t="str">
            <v>11</v>
          </cell>
          <cell r="M1169" t="str">
            <v>Compiegne</v>
          </cell>
          <cell r="N1169" t="str">
            <v>No</v>
          </cell>
        </row>
        <row r="1170">
          <cell r="A1170">
            <v>152931</v>
          </cell>
          <cell r="B1170" t="str">
            <v>Fletcher</v>
          </cell>
          <cell r="C1170" t="str">
            <v>Rowe</v>
          </cell>
          <cell r="D1170" t="str">
            <v>8AB</v>
          </cell>
          <cell r="E1170" t="str">
            <v>M</v>
          </cell>
          <cell r="F1170" t="str">
            <v>K</v>
          </cell>
          <cell r="G1170" t="str">
            <v>WBRI</v>
          </cell>
          <cell r="H1170" t="str">
            <v>No</v>
          </cell>
          <cell r="I1170" t="str">
            <v>No</v>
          </cell>
          <cell r="J1170" t="str">
            <v>No</v>
          </cell>
          <cell r="K1170" t="str">
            <v>No</v>
          </cell>
          <cell r="L1170" t="str">
            <v>8</v>
          </cell>
          <cell r="M1170" t="str">
            <v>Compiegne</v>
          </cell>
          <cell r="N1170" t="str">
            <v>No</v>
          </cell>
        </row>
        <row r="1171">
          <cell r="A1171">
            <v>152673</v>
          </cell>
          <cell r="B1171" t="str">
            <v>Isla</v>
          </cell>
          <cell r="C1171" t="str">
            <v>Rowley</v>
          </cell>
          <cell r="D1171" t="str">
            <v>9GN</v>
          </cell>
          <cell r="E1171" t="str">
            <v>F</v>
          </cell>
          <cell r="F1171" t="str">
            <v>N</v>
          </cell>
          <cell r="G1171" t="str">
            <v>WBRI</v>
          </cell>
          <cell r="H1171" t="str">
            <v>No</v>
          </cell>
          <cell r="I1171" t="str">
            <v>No</v>
          </cell>
          <cell r="J1171" t="str">
            <v>No</v>
          </cell>
          <cell r="K1171" t="str">
            <v>No</v>
          </cell>
          <cell r="L1171" t="str">
            <v>9</v>
          </cell>
          <cell r="M1171" t="str">
            <v>Compiegne</v>
          </cell>
          <cell r="N1171" t="str">
            <v>No</v>
          </cell>
        </row>
        <row r="1172">
          <cell r="A1172">
            <v>152938</v>
          </cell>
          <cell r="B1172" t="str">
            <v>Emily</v>
          </cell>
          <cell r="C1172" t="str">
            <v>Roxby</v>
          </cell>
          <cell r="D1172" t="str">
            <v>8KC</v>
          </cell>
          <cell r="E1172" t="str">
            <v>F</v>
          </cell>
          <cell r="F1172" t="str">
            <v>N</v>
          </cell>
          <cell r="G1172" t="str">
            <v>WBRI</v>
          </cell>
          <cell r="H1172" t="str">
            <v>No</v>
          </cell>
          <cell r="I1172" t="str">
            <v>No</v>
          </cell>
          <cell r="J1172" t="str">
            <v>No</v>
          </cell>
          <cell r="K1172" t="str">
            <v>No</v>
          </cell>
          <cell r="L1172" t="str">
            <v>8</v>
          </cell>
          <cell r="M1172" t="str">
            <v>St. Julie</v>
          </cell>
          <cell r="N1172" t="str">
            <v>No</v>
          </cell>
        </row>
        <row r="1173">
          <cell r="A1173">
            <v>151917</v>
          </cell>
          <cell r="B1173" t="str">
            <v>Eliza</v>
          </cell>
          <cell r="C1173" t="str">
            <v>Rundle</v>
          </cell>
          <cell r="D1173" t="str">
            <v>10CM</v>
          </cell>
          <cell r="E1173" t="str">
            <v>F</v>
          </cell>
          <cell r="F1173" t="str">
            <v>N</v>
          </cell>
          <cell r="G1173" t="str">
            <v>WBRI</v>
          </cell>
          <cell r="H1173" t="str">
            <v>No</v>
          </cell>
          <cell r="I1173" t="str">
            <v>No</v>
          </cell>
          <cell r="J1173" t="str">
            <v>No</v>
          </cell>
          <cell r="K1173" t="str">
            <v>No</v>
          </cell>
          <cell r="L1173" t="str">
            <v>10</v>
          </cell>
          <cell r="M1173" t="str">
            <v>Compiegne</v>
          </cell>
          <cell r="N1173" t="str">
            <v>No</v>
          </cell>
        </row>
        <row r="1174">
          <cell r="A1174">
            <v>160304</v>
          </cell>
          <cell r="B1174" t="str">
            <v>Joe</v>
          </cell>
          <cell r="C1174" t="str">
            <v>Rundle</v>
          </cell>
          <cell r="D1174" t="str">
            <v>7AWH</v>
          </cell>
          <cell r="E1174" t="str">
            <v>M</v>
          </cell>
          <cell r="F1174" t="str">
            <v>N</v>
          </cell>
          <cell r="G1174" t="str">
            <v>WBRI</v>
          </cell>
          <cell r="H1174" t="str">
            <v>No</v>
          </cell>
          <cell r="I1174" t="str">
            <v>No</v>
          </cell>
          <cell r="J1174" t="str">
            <v>No</v>
          </cell>
          <cell r="K1174" t="str">
            <v>No</v>
          </cell>
          <cell r="L1174" t="str">
            <v>7</v>
          </cell>
          <cell r="M1174" t="str">
            <v>St. Julie</v>
          </cell>
          <cell r="N1174" t="str">
            <v>No</v>
          </cell>
        </row>
        <row r="1175">
          <cell r="A1175">
            <v>160305</v>
          </cell>
          <cell r="B1175" t="str">
            <v>Maddison</v>
          </cell>
          <cell r="C1175" t="str">
            <v>Rushton-Smith</v>
          </cell>
          <cell r="D1175" t="str">
            <v>7LM</v>
          </cell>
          <cell r="E1175" t="str">
            <v>F</v>
          </cell>
          <cell r="G1175" t="str">
            <v>WBRI</v>
          </cell>
          <cell r="H1175" t="str">
            <v>Yes</v>
          </cell>
          <cell r="I1175" t="str">
            <v>No</v>
          </cell>
          <cell r="J1175" t="str">
            <v>Yes</v>
          </cell>
          <cell r="K1175" t="str">
            <v>No</v>
          </cell>
          <cell r="L1175" t="str">
            <v>7</v>
          </cell>
          <cell r="M1175" t="str">
            <v>Cuvilly</v>
          </cell>
          <cell r="N1175" t="str">
            <v>No</v>
          </cell>
        </row>
        <row r="1176">
          <cell r="A1176">
            <v>152935</v>
          </cell>
          <cell r="B1176" t="str">
            <v>Sophie</v>
          </cell>
          <cell r="C1176" t="str">
            <v>Russell</v>
          </cell>
          <cell r="D1176" t="str">
            <v>8TR</v>
          </cell>
          <cell r="E1176" t="str">
            <v>F</v>
          </cell>
          <cell r="F1176" t="str">
            <v>N</v>
          </cell>
          <cell r="G1176" t="str">
            <v>WBRI</v>
          </cell>
          <cell r="H1176" t="str">
            <v>No</v>
          </cell>
          <cell r="I1176" t="str">
            <v>No</v>
          </cell>
          <cell r="J1176" t="str">
            <v>No</v>
          </cell>
          <cell r="K1176" t="str">
            <v>No</v>
          </cell>
          <cell r="L1176" t="str">
            <v>8</v>
          </cell>
          <cell r="M1176" t="str">
            <v>Compiegne</v>
          </cell>
          <cell r="N1176" t="str">
            <v>No</v>
          </cell>
        </row>
        <row r="1177">
          <cell r="A1177">
            <v>160306</v>
          </cell>
          <cell r="B1177" t="str">
            <v>Luca</v>
          </cell>
          <cell r="C1177" t="str">
            <v>Russell</v>
          </cell>
          <cell r="D1177" t="str">
            <v>7YP</v>
          </cell>
          <cell r="E1177" t="str">
            <v>M</v>
          </cell>
          <cell r="F1177" t="str">
            <v>N</v>
          </cell>
          <cell r="G1177" t="str">
            <v>WOTW</v>
          </cell>
          <cell r="H1177" t="str">
            <v>No</v>
          </cell>
          <cell r="I1177" t="str">
            <v>No</v>
          </cell>
          <cell r="J1177" t="str">
            <v>No</v>
          </cell>
          <cell r="K1177" t="str">
            <v>No</v>
          </cell>
          <cell r="L1177" t="str">
            <v>7</v>
          </cell>
          <cell r="M1177" t="str">
            <v>Compiegne</v>
          </cell>
          <cell r="N1177" t="str">
            <v>No</v>
          </cell>
        </row>
        <row r="1178">
          <cell r="A1178">
            <v>152793</v>
          </cell>
          <cell r="B1178" t="str">
            <v>Marley</v>
          </cell>
          <cell r="C1178" t="str">
            <v>Rutty</v>
          </cell>
          <cell r="D1178" t="str">
            <v>8PH</v>
          </cell>
          <cell r="E1178" t="str">
            <v>M</v>
          </cell>
          <cell r="F1178" t="str">
            <v>N</v>
          </cell>
          <cell r="G1178" t="str">
            <v>MOTM</v>
          </cell>
          <cell r="H1178" t="str">
            <v>Yes</v>
          </cell>
          <cell r="I1178" t="str">
            <v>No</v>
          </cell>
          <cell r="J1178" t="str">
            <v>Yes</v>
          </cell>
          <cell r="K1178" t="str">
            <v>No</v>
          </cell>
          <cell r="L1178" t="str">
            <v>8</v>
          </cell>
          <cell r="M1178" t="str">
            <v>Cuvilly</v>
          </cell>
          <cell r="N1178" t="str">
            <v>No</v>
          </cell>
        </row>
        <row r="1179">
          <cell r="A1179">
            <v>151761</v>
          </cell>
          <cell r="B1179" t="str">
            <v>Isabel</v>
          </cell>
          <cell r="C1179" t="str">
            <v>Ruvinski</v>
          </cell>
          <cell r="D1179" t="str">
            <v>10CM</v>
          </cell>
          <cell r="E1179" t="str">
            <v>F</v>
          </cell>
          <cell r="F1179" t="str">
            <v>N</v>
          </cell>
          <cell r="G1179" t="str">
            <v>WOTW</v>
          </cell>
          <cell r="H1179" t="str">
            <v>No</v>
          </cell>
          <cell r="I1179" t="str">
            <v>Yes</v>
          </cell>
          <cell r="J1179" t="str">
            <v>No</v>
          </cell>
          <cell r="K1179" t="str">
            <v>No</v>
          </cell>
          <cell r="L1179" t="str">
            <v>10</v>
          </cell>
          <cell r="M1179" t="str">
            <v>Compiegne</v>
          </cell>
          <cell r="N1179" t="str">
            <v>No</v>
          </cell>
        </row>
        <row r="1180">
          <cell r="A1180">
            <v>160307</v>
          </cell>
          <cell r="B1180" t="str">
            <v>Chantel</v>
          </cell>
          <cell r="C1180" t="str">
            <v>Rweyemamu</v>
          </cell>
          <cell r="D1180" t="str">
            <v>7WD</v>
          </cell>
          <cell r="E1180" t="str">
            <v>F</v>
          </cell>
          <cell r="F1180" t="str">
            <v>N</v>
          </cell>
          <cell r="G1180" t="str">
            <v>BAOF</v>
          </cell>
          <cell r="H1180" t="str">
            <v>No</v>
          </cell>
          <cell r="I1180" t="str">
            <v>Yes</v>
          </cell>
          <cell r="J1180" t="str">
            <v>No</v>
          </cell>
          <cell r="K1180" t="str">
            <v>No</v>
          </cell>
          <cell r="L1180" t="str">
            <v>7</v>
          </cell>
          <cell r="M1180" t="str">
            <v>Picardy</v>
          </cell>
          <cell r="N1180" t="str">
            <v>No</v>
          </cell>
        </row>
        <row r="1181">
          <cell r="A1181">
            <v>151897</v>
          </cell>
          <cell r="B1181" t="str">
            <v>Jakub</v>
          </cell>
          <cell r="C1181" t="str">
            <v>Rys</v>
          </cell>
          <cell r="D1181" t="str">
            <v>10PL</v>
          </cell>
          <cell r="E1181" t="str">
            <v>M</v>
          </cell>
          <cell r="F1181" t="str">
            <v>N</v>
          </cell>
          <cell r="G1181" t="str">
            <v>WEEU</v>
          </cell>
          <cell r="H1181" t="str">
            <v>No</v>
          </cell>
          <cell r="I1181" t="str">
            <v>Yes</v>
          </cell>
          <cell r="J1181" t="str">
            <v>No</v>
          </cell>
          <cell r="K1181" t="str">
            <v>No</v>
          </cell>
          <cell r="L1181" t="str">
            <v>10</v>
          </cell>
          <cell r="M1181" t="str">
            <v>St. Julie</v>
          </cell>
          <cell r="N1181" t="str">
            <v>No</v>
          </cell>
        </row>
        <row r="1182">
          <cell r="A1182">
            <v>160034</v>
          </cell>
          <cell r="B1182" t="str">
            <v>Viola</v>
          </cell>
          <cell r="C1182" t="str">
            <v>Sabina</v>
          </cell>
          <cell r="D1182" t="str">
            <v>10CS</v>
          </cell>
          <cell r="E1182" t="str">
            <v>F</v>
          </cell>
          <cell r="F1182" t="str">
            <v>N</v>
          </cell>
          <cell r="G1182" t="str">
            <v>BAFR</v>
          </cell>
          <cell r="H1182" t="str">
            <v>No</v>
          </cell>
          <cell r="I1182" t="str">
            <v>No</v>
          </cell>
          <cell r="J1182" t="str">
            <v>No</v>
          </cell>
          <cell r="K1182" t="str">
            <v>No</v>
          </cell>
          <cell r="L1182" t="str">
            <v>10</v>
          </cell>
          <cell r="M1182" t="str">
            <v>Compiegne</v>
          </cell>
          <cell r="N1182" t="str">
            <v>No</v>
          </cell>
        </row>
        <row r="1183">
          <cell r="A1183">
            <v>151661</v>
          </cell>
          <cell r="B1183" t="str">
            <v>Elayna</v>
          </cell>
          <cell r="C1183" t="str">
            <v>Saddiq</v>
          </cell>
          <cell r="D1183" t="str">
            <v>11SPI</v>
          </cell>
          <cell r="E1183" t="str">
            <v>F</v>
          </cell>
          <cell r="F1183" t="str">
            <v>N</v>
          </cell>
          <cell r="G1183" t="str">
            <v>APKN</v>
          </cell>
          <cell r="H1183" t="str">
            <v>No</v>
          </cell>
          <cell r="I1183" t="str">
            <v>No</v>
          </cell>
          <cell r="J1183" t="str">
            <v>No</v>
          </cell>
          <cell r="K1183" t="str">
            <v>No</v>
          </cell>
          <cell r="L1183" t="str">
            <v>11</v>
          </cell>
          <cell r="M1183" t="str">
            <v>St. Julie</v>
          </cell>
          <cell r="N1183" t="str">
            <v>No</v>
          </cell>
        </row>
        <row r="1184">
          <cell r="A1184">
            <v>151690</v>
          </cell>
          <cell r="B1184" t="str">
            <v>Tierney</v>
          </cell>
          <cell r="C1184" t="str">
            <v>Sadler</v>
          </cell>
          <cell r="D1184" t="str">
            <v>11ZI</v>
          </cell>
          <cell r="E1184" t="str">
            <v>F</v>
          </cell>
          <cell r="F1184" t="str">
            <v>N</v>
          </cell>
          <cell r="G1184" t="str">
            <v>WBRI</v>
          </cell>
          <cell r="H1184" t="str">
            <v>No</v>
          </cell>
          <cell r="I1184" t="str">
            <v>No</v>
          </cell>
          <cell r="J1184" t="str">
            <v>No</v>
          </cell>
          <cell r="K1184" t="str">
            <v>No</v>
          </cell>
          <cell r="L1184" t="str">
            <v>11</v>
          </cell>
          <cell r="M1184" t="str">
            <v>St. Julie</v>
          </cell>
          <cell r="N1184" t="str">
            <v>No</v>
          </cell>
        </row>
        <row r="1185">
          <cell r="A1185">
            <v>151757</v>
          </cell>
          <cell r="B1185" t="str">
            <v>Hire</v>
          </cell>
          <cell r="C1185" t="str">
            <v>Safawo</v>
          </cell>
          <cell r="D1185" t="str">
            <v>10CS</v>
          </cell>
          <cell r="E1185" t="str">
            <v>F</v>
          </cell>
          <cell r="F1185" t="str">
            <v>N</v>
          </cell>
          <cell r="G1185" t="str">
            <v>BAOF</v>
          </cell>
          <cell r="H1185" t="str">
            <v>Yes</v>
          </cell>
          <cell r="I1185" t="str">
            <v>Yes</v>
          </cell>
          <cell r="J1185" t="str">
            <v>Yes</v>
          </cell>
          <cell r="K1185" t="str">
            <v>No</v>
          </cell>
          <cell r="L1185" t="str">
            <v>10</v>
          </cell>
          <cell r="M1185" t="str">
            <v>Picardy</v>
          </cell>
          <cell r="N1185" t="str">
            <v>No</v>
          </cell>
        </row>
        <row r="1186">
          <cell r="A1186">
            <v>151513</v>
          </cell>
          <cell r="B1186" t="str">
            <v>Blessy</v>
          </cell>
          <cell r="C1186" t="str">
            <v>Sajeev</v>
          </cell>
          <cell r="D1186" t="str">
            <v>13MPI</v>
          </cell>
          <cell r="E1186" t="str">
            <v>F</v>
          </cell>
          <cell r="F1186" t="str">
            <v>N</v>
          </cell>
          <cell r="G1186" t="str">
            <v>AIND</v>
          </cell>
          <cell r="H1186" t="str">
            <v>No</v>
          </cell>
          <cell r="I1186" t="str">
            <v>Yes</v>
          </cell>
          <cell r="J1186" t="str">
            <v>No</v>
          </cell>
          <cell r="K1186" t="str">
            <v>No</v>
          </cell>
          <cell r="L1186" t="str">
            <v>13</v>
          </cell>
          <cell r="M1186" t="str">
            <v>Picardy</v>
          </cell>
          <cell r="N1186" t="str">
            <v>No</v>
          </cell>
        </row>
        <row r="1187">
          <cell r="A1187">
            <v>160308</v>
          </cell>
          <cell r="B1187" t="str">
            <v>Matthew</v>
          </cell>
          <cell r="C1187" t="str">
            <v>Salata</v>
          </cell>
          <cell r="D1187" t="str">
            <v>7RA</v>
          </cell>
          <cell r="E1187" t="str">
            <v>M</v>
          </cell>
          <cell r="F1187" t="str">
            <v>N</v>
          </cell>
          <cell r="G1187" t="str">
            <v>WEEU</v>
          </cell>
          <cell r="H1187" t="str">
            <v>No</v>
          </cell>
          <cell r="I1187" t="str">
            <v>Yes</v>
          </cell>
          <cell r="J1187" t="str">
            <v>No</v>
          </cell>
          <cell r="K1187" t="str">
            <v>No</v>
          </cell>
          <cell r="L1187" t="str">
            <v>7</v>
          </cell>
          <cell r="M1187" t="str">
            <v>Picardy</v>
          </cell>
          <cell r="N1187" t="str">
            <v>No</v>
          </cell>
        </row>
        <row r="1188">
          <cell r="A1188">
            <v>160054</v>
          </cell>
          <cell r="B1188" t="str">
            <v>Georgia</v>
          </cell>
          <cell r="C1188" t="str">
            <v>Salmon</v>
          </cell>
          <cell r="D1188" t="str">
            <v>12SG</v>
          </cell>
          <cell r="E1188" t="str">
            <v>F</v>
          </cell>
          <cell r="G1188" t="str">
            <v>WBRI</v>
          </cell>
          <cell r="H1188" t="str">
            <v>No</v>
          </cell>
          <cell r="I1188" t="str">
            <v>No</v>
          </cell>
          <cell r="J1188" t="str">
            <v>No</v>
          </cell>
          <cell r="K1188" t="str">
            <v>No</v>
          </cell>
          <cell r="L1188" t="str">
            <v>12</v>
          </cell>
          <cell r="M1188" t="str">
            <v>Picardy</v>
          </cell>
          <cell r="N1188" t="str">
            <v>No</v>
          </cell>
        </row>
        <row r="1189">
          <cell r="A1189">
            <v>160057</v>
          </cell>
          <cell r="B1189" t="str">
            <v>Eleanor</v>
          </cell>
          <cell r="C1189" t="str">
            <v>Salmon</v>
          </cell>
          <cell r="D1189" t="str">
            <v>12SG</v>
          </cell>
          <cell r="E1189" t="str">
            <v>F</v>
          </cell>
          <cell r="F1189" t="str">
            <v>N</v>
          </cell>
          <cell r="G1189" t="str">
            <v>WBRI</v>
          </cell>
          <cell r="H1189" t="str">
            <v>No</v>
          </cell>
          <cell r="I1189" t="str">
            <v>No</v>
          </cell>
          <cell r="J1189" t="str">
            <v>No</v>
          </cell>
          <cell r="K1189" t="str">
            <v>No</v>
          </cell>
          <cell r="L1189" t="str">
            <v>12</v>
          </cell>
          <cell r="M1189" t="str">
            <v>Cuvilly</v>
          </cell>
          <cell r="N1189" t="str">
            <v>No</v>
          </cell>
        </row>
        <row r="1190">
          <cell r="A1190">
            <v>151625</v>
          </cell>
          <cell r="B1190" t="str">
            <v>Amari</v>
          </cell>
          <cell r="C1190" t="str">
            <v>Samuels</v>
          </cell>
          <cell r="D1190" t="str">
            <v>11SK</v>
          </cell>
          <cell r="E1190" t="str">
            <v>M</v>
          </cell>
          <cell r="F1190" t="str">
            <v>N</v>
          </cell>
          <cell r="G1190" t="str">
            <v>BCRB</v>
          </cell>
          <cell r="H1190" t="str">
            <v>No</v>
          </cell>
          <cell r="I1190" t="str">
            <v>No</v>
          </cell>
          <cell r="J1190" t="str">
            <v>No</v>
          </cell>
          <cell r="K1190" t="str">
            <v>No</v>
          </cell>
          <cell r="L1190" t="str">
            <v>11</v>
          </cell>
          <cell r="M1190" t="str">
            <v>Compiegne</v>
          </cell>
          <cell r="N1190" t="str">
            <v>Yes</v>
          </cell>
        </row>
        <row r="1191">
          <cell r="A1191">
            <v>151585</v>
          </cell>
          <cell r="B1191" t="str">
            <v>Nicolas</v>
          </cell>
          <cell r="C1191" t="str">
            <v>Sanchez</v>
          </cell>
          <cell r="D1191" t="str">
            <v>11JNE</v>
          </cell>
          <cell r="E1191" t="str">
            <v>M</v>
          </cell>
          <cell r="F1191" t="str">
            <v>N</v>
          </cell>
          <cell r="G1191" t="str">
            <v>MOTM</v>
          </cell>
          <cell r="H1191" t="str">
            <v>No</v>
          </cell>
          <cell r="I1191" t="str">
            <v>No</v>
          </cell>
          <cell r="J1191" t="str">
            <v>No</v>
          </cell>
          <cell r="K1191" t="str">
            <v>No</v>
          </cell>
          <cell r="L1191" t="str">
            <v>11</v>
          </cell>
          <cell r="M1191" t="str">
            <v>Picardy</v>
          </cell>
          <cell r="N1191" t="str">
            <v>No</v>
          </cell>
        </row>
        <row r="1192">
          <cell r="A1192">
            <v>160309</v>
          </cell>
          <cell r="B1192" t="str">
            <v>Miguel</v>
          </cell>
          <cell r="C1192" t="str">
            <v>Sanchez Parisi</v>
          </cell>
          <cell r="D1192" t="str">
            <v>7RA</v>
          </cell>
          <cell r="E1192" t="str">
            <v>M</v>
          </cell>
          <cell r="F1192" t="str">
            <v>N</v>
          </cell>
          <cell r="G1192" t="str">
            <v>MOTH</v>
          </cell>
          <cell r="H1192" t="str">
            <v>No</v>
          </cell>
          <cell r="I1192" t="str">
            <v>Yes</v>
          </cell>
          <cell r="J1192" t="str">
            <v>No</v>
          </cell>
          <cell r="K1192" t="str">
            <v>No</v>
          </cell>
          <cell r="L1192" t="str">
            <v>7</v>
          </cell>
          <cell r="M1192" t="str">
            <v>Picardy</v>
          </cell>
          <cell r="N1192" t="str">
            <v>No</v>
          </cell>
        </row>
        <row r="1193">
          <cell r="A1193">
            <v>152897</v>
          </cell>
          <cell r="B1193" t="str">
            <v>Amaira</v>
          </cell>
          <cell r="C1193" t="str">
            <v>Sanchez-Diaz</v>
          </cell>
          <cell r="D1193" t="str">
            <v>8KS</v>
          </cell>
          <cell r="E1193" t="str">
            <v>F</v>
          </cell>
          <cell r="F1193" t="str">
            <v>N</v>
          </cell>
          <cell r="G1193" t="str">
            <v>MOTM</v>
          </cell>
          <cell r="H1193" t="str">
            <v>No</v>
          </cell>
          <cell r="I1193" t="str">
            <v>Yes</v>
          </cell>
          <cell r="J1193" t="str">
            <v>No</v>
          </cell>
          <cell r="K1193" t="str">
            <v>No</v>
          </cell>
          <cell r="L1193" t="str">
            <v>8</v>
          </cell>
          <cell r="M1193" t="str">
            <v>Picardy</v>
          </cell>
          <cell r="N1193" t="str">
            <v>No</v>
          </cell>
        </row>
        <row r="1194">
          <cell r="A1194">
            <v>151937</v>
          </cell>
          <cell r="B1194" t="str">
            <v>Yulima</v>
          </cell>
          <cell r="C1194" t="str">
            <v>Sanchez-Diaz</v>
          </cell>
          <cell r="D1194" t="str">
            <v>10JOS</v>
          </cell>
          <cell r="E1194" t="str">
            <v>F</v>
          </cell>
          <cell r="F1194" t="str">
            <v>N</v>
          </cell>
          <cell r="G1194" t="str">
            <v>MOTM</v>
          </cell>
          <cell r="H1194" t="str">
            <v>No</v>
          </cell>
          <cell r="I1194" t="str">
            <v>Yes</v>
          </cell>
          <cell r="J1194" t="str">
            <v>No</v>
          </cell>
          <cell r="K1194" t="str">
            <v>No</v>
          </cell>
          <cell r="L1194" t="str">
            <v>10</v>
          </cell>
          <cell r="M1194" t="str">
            <v>Compiegne</v>
          </cell>
          <cell r="N1194" t="str">
            <v>No</v>
          </cell>
        </row>
        <row r="1195">
          <cell r="A1195">
            <v>150395</v>
          </cell>
          <cell r="B1195" t="str">
            <v>Lydia</v>
          </cell>
          <cell r="C1195" t="str">
            <v>Sanderson</v>
          </cell>
          <cell r="D1195" t="str">
            <v>13SMC</v>
          </cell>
          <cell r="E1195" t="str">
            <v>F</v>
          </cell>
          <cell r="F1195" t="str">
            <v>N</v>
          </cell>
          <cell r="G1195" t="str">
            <v>WBRI</v>
          </cell>
          <cell r="H1195" t="str">
            <v>No</v>
          </cell>
          <cell r="I1195" t="str">
            <v>No</v>
          </cell>
          <cell r="J1195" t="str">
            <v>No</v>
          </cell>
          <cell r="K1195" t="str">
            <v>No</v>
          </cell>
          <cell r="L1195" t="str">
            <v>13</v>
          </cell>
          <cell r="M1195" t="str">
            <v>St. Julie</v>
          </cell>
          <cell r="N1195" t="str">
            <v>No</v>
          </cell>
        </row>
        <row r="1196">
          <cell r="A1196">
            <v>152801</v>
          </cell>
          <cell r="B1196" t="str">
            <v>Charles</v>
          </cell>
          <cell r="C1196" t="str">
            <v>Sanyika</v>
          </cell>
          <cell r="D1196" t="str">
            <v>8PH</v>
          </cell>
          <cell r="E1196" t="str">
            <v>M</v>
          </cell>
          <cell r="F1196" t="str">
            <v>N</v>
          </cell>
          <cell r="G1196" t="str">
            <v>BAOF</v>
          </cell>
          <cell r="H1196" t="str">
            <v>No</v>
          </cell>
          <cell r="I1196" t="str">
            <v>Yes</v>
          </cell>
          <cell r="J1196" t="str">
            <v>No</v>
          </cell>
          <cell r="K1196" t="str">
            <v>No</v>
          </cell>
          <cell r="L1196" t="str">
            <v>8</v>
          </cell>
          <cell r="M1196" t="str">
            <v>Cuvilly</v>
          </cell>
          <cell r="N1196" t="str">
            <v>No</v>
          </cell>
        </row>
        <row r="1197">
          <cell r="A1197">
            <v>151588</v>
          </cell>
          <cell r="B1197" t="str">
            <v>Joanie</v>
          </cell>
          <cell r="C1197" t="str">
            <v>Sargeant</v>
          </cell>
          <cell r="D1197" t="str">
            <v>11JNE</v>
          </cell>
          <cell r="E1197" t="str">
            <v>F</v>
          </cell>
          <cell r="F1197" t="str">
            <v>N</v>
          </cell>
          <cell r="G1197" t="str">
            <v>WBRI</v>
          </cell>
          <cell r="H1197" t="str">
            <v>No</v>
          </cell>
          <cell r="I1197" t="str">
            <v>No</v>
          </cell>
          <cell r="J1197" t="str">
            <v>No</v>
          </cell>
          <cell r="K1197" t="str">
            <v>No</v>
          </cell>
          <cell r="L1197" t="str">
            <v>11</v>
          </cell>
          <cell r="M1197" t="str">
            <v>Picardy</v>
          </cell>
          <cell r="N1197" t="str">
            <v>No</v>
          </cell>
        </row>
        <row r="1198">
          <cell r="A1198">
            <v>152698</v>
          </cell>
          <cell r="B1198" t="str">
            <v>Rose</v>
          </cell>
          <cell r="C1198" t="str">
            <v>Saunby</v>
          </cell>
          <cell r="D1198" t="str">
            <v>9JQ</v>
          </cell>
          <cell r="E1198" t="str">
            <v>F</v>
          </cell>
          <cell r="F1198" t="str">
            <v>N</v>
          </cell>
          <cell r="G1198" t="str">
            <v>WBRI</v>
          </cell>
          <cell r="H1198" t="str">
            <v>No</v>
          </cell>
          <cell r="I1198" t="str">
            <v>No</v>
          </cell>
          <cell r="J1198" t="str">
            <v>No</v>
          </cell>
          <cell r="K1198" t="str">
            <v>No</v>
          </cell>
          <cell r="L1198" t="str">
            <v>9</v>
          </cell>
          <cell r="M1198" t="str">
            <v>Compiegne</v>
          </cell>
          <cell r="N1198" t="str">
            <v>No</v>
          </cell>
        </row>
        <row r="1199">
          <cell r="A1199">
            <v>160310</v>
          </cell>
          <cell r="B1199" t="str">
            <v>Faith</v>
          </cell>
          <cell r="C1199" t="str">
            <v>Savage</v>
          </cell>
          <cell r="D1199" t="str">
            <v>7YP</v>
          </cell>
          <cell r="E1199" t="str">
            <v>F</v>
          </cell>
          <cell r="F1199" t="str">
            <v>N</v>
          </cell>
          <cell r="G1199" t="str">
            <v>WBRI</v>
          </cell>
          <cell r="H1199" t="str">
            <v>Yes</v>
          </cell>
          <cell r="I1199" t="str">
            <v>No</v>
          </cell>
          <cell r="J1199" t="str">
            <v>Yes</v>
          </cell>
          <cell r="K1199" t="str">
            <v>No</v>
          </cell>
          <cell r="L1199" t="str">
            <v>7</v>
          </cell>
          <cell r="M1199" t="str">
            <v>Compiegne</v>
          </cell>
          <cell r="N1199" t="str">
            <v>No</v>
          </cell>
        </row>
        <row r="1200">
          <cell r="A1200">
            <v>151932</v>
          </cell>
          <cell r="B1200" t="str">
            <v>Chrisy</v>
          </cell>
          <cell r="C1200" t="str">
            <v>Savvidou</v>
          </cell>
          <cell r="D1200" t="str">
            <v>10PL</v>
          </cell>
          <cell r="E1200" t="str">
            <v>F</v>
          </cell>
          <cell r="F1200" t="str">
            <v>N</v>
          </cell>
          <cell r="G1200" t="str">
            <v>WOTW</v>
          </cell>
          <cell r="H1200" t="str">
            <v>No</v>
          </cell>
          <cell r="I1200" t="str">
            <v>Yes</v>
          </cell>
          <cell r="J1200" t="str">
            <v>No</v>
          </cell>
          <cell r="K1200" t="str">
            <v>No</v>
          </cell>
          <cell r="L1200" t="str">
            <v>10</v>
          </cell>
          <cell r="M1200" t="str">
            <v>St. Julie</v>
          </cell>
          <cell r="N1200" t="str">
            <v>No</v>
          </cell>
        </row>
        <row r="1201">
          <cell r="A1201">
            <v>152500</v>
          </cell>
          <cell r="B1201" t="str">
            <v>Emilia</v>
          </cell>
          <cell r="C1201" t="str">
            <v>Sawicka</v>
          </cell>
          <cell r="D1201" t="str">
            <v>9MCO</v>
          </cell>
          <cell r="E1201" t="str">
            <v>F</v>
          </cell>
          <cell r="F1201" t="str">
            <v>N</v>
          </cell>
          <cell r="G1201" t="str">
            <v>WEEU</v>
          </cell>
          <cell r="H1201" t="str">
            <v>No</v>
          </cell>
          <cell r="I1201" t="str">
            <v>Yes</v>
          </cell>
          <cell r="J1201" t="str">
            <v>No</v>
          </cell>
          <cell r="K1201" t="str">
            <v>No</v>
          </cell>
          <cell r="L1201" t="str">
            <v>9</v>
          </cell>
          <cell r="M1201" t="str">
            <v>Cuvilly</v>
          </cell>
          <cell r="N1201" t="str">
            <v>No</v>
          </cell>
        </row>
        <row r="1202">
          <cell r="A1202">
            <v>151504</v>
          </cell>
          <cell r="B1202" t="str">
            <v>Olivia</v>
          </cell>
          <cell r="C1202" t="str">
            <v>Sawicka</v>
          </cell>
          <cell r="D1202" t="str">
            <v>12KD</v>
          </cell>
          <cell r="E1202" t="str">
            <v>F</v>
          </cell>
          <cell r="F1202" t="str">
            <v>N</v>
          </cell>
          <cell r="G1202" t="str">
            <v>WEEU</v>
          </cell>
          <cell r="H1202" t="str">
            <v>No</v>
          </cell>
          <cell r="I1202" t="str">
            <v>Yes</v>
          </cell>
          <cell r="J1202" t="str">
            <v>No</v>
          </cell>
          <cell r="K1202" t="str">
            <v>No</v>
          </cell>
          <cell r="L1202" t="str">
            <v>12</v>
          </cell>
          <cell r="M1202" t="str">
            <v>Cuvilly</v>
          </cell>
          <cell r="N1202" t="str">
            <v>No</v>
          </cell>
        </row>
        <row r="1203">
          <cell r="A1203">
            <v>151710</v>
          </cell>
          <cell r="B1203" t="str">
            <v>Alfie</v>
          </cell>
          <cell r="C1203" t="str">
            <v>Saxton-Clayton</v>
          </cell>
          <cell r="D1203" t="str">
            <v>11KKN</v>
          </cell>
          <cell r="E1203" t="str">
            <v>M</v>
          </cell>
          <cell r="F1203" t="str">
            <v>N</v>
          </cell>
          <cell r="G1203" t="str">
            <v>WBRI</v>
          </cell>
          <cell r="H1203" t="str">
            <v>Yes</v>
          </cell>
          <cell r="I1203" t="str">
            <v>No</v>
          </cell>
          <cell r="J1203" t="str">
            <v>Yes</v>
          </cell>
          <cell r="K1203" t="str">
            <v>No</v>
          </cell>
          <cell r="L1203" t="str">
            <v>11</v>
          </cell>
          <cell r="M1203" t="str">
            <v>Cuvilly</v>
          </cell>
          <cell r="N1203" t="str">
            <v>No</v>
          </cell>
        </row>
        <row r="1204">
          <cell r="A1204">
            <v>152509</v>
          </cell>
          <cell r="B1204" t="str">
            <v>Archie</v>
          </cell>
          <cell r="C1204" t="str">
            <v>Saxton-Clayton</v>
          </cell>
          <cell r="D1204" t="str">
            <v>9JQ</v>
          </cell>
          <cell r="E1204" t="str">
            <v>M</v>
          </cell>
          <cell r="F1204" t="str">
            <v>N</v>
          </cell>
          <cell r="G1204" t="str">
            <v>WBRI</v>
          </cell>
          <cell r="H1204" t="str">
            <v>Yes</v>
          </cell>
          <cell r="I1204" t="str">
            <v>No</v>
          </cell>
          <cell r="J1204" t="str">
            <v>Yes</v>
          </cell>
          <cell r="K1204" t="str">
            <v>No</v>
          </cell>
          <cell r="L1204" t="str">
            <v>9</v>
          </cell>
          <cell r="M1204" t="str">
            <v>St. Julie</v>
          </cell>
          <cell r="N1204" t="str">
            <v>No</v>
          </cell>
        </row>
        <row r="1205">
          <cell r="A1205">
            <v>150868</v>
          </cell>
          <cell r="B1205" t="str">
            <v>Ellie</v>
          </cell>
          <cell r="C1205" t="str">
            <v>Scanlon</v>
          </cell>
          <cell r="D1205" t="str">
            <v>12KD</v>
          </cell>
          <cell r="E1205" t="str">
            <v>F</v>
          </cell>
          <cell r="F1205" t="str">
            <v>N</v>
          </cell>
          <cell r="G1205" t="str">
            <v>WBRI</v>
          </cell>
          <cell r="H1205" t="str">
            <v>No</v>
          </cell>
          <cell r="I1205" t="str">
            <v>No</v>
          </cell>
          <cell r="J1205" t="str">
            <v>No</v>
          </cell>
          <cell r="K1205" t="str">
            <v>No</v>
          </cell>
          <cell r="L1205" t="str">
            <v>12</v>
          </cell>
          <cell r="M1205" t="str">
            <v>Picardy</v>
          </cell>
          <cell r="N1205" t="str">
            <v>No</v>
          </cell>
        </row>
        <row r="1206">
          <cell r="A1206">
            <v>152869</v>
          </cell>
          <cell r="B1206" t="str">
            <v>Bella</v>
          </cell>
          <cell r="C1206" t="str">
            <v>Schofield</v>
          </cell>
          <cell r="D1206" t="str">
            <v>8AB</v>
          </cell>
          <cell r="E1206" t="str">
            <v>F</v>
          </cell>
          <cell r="F1206" t="str">
            <v>N</v>
          </cell>
          <cell r="G1206" t="str">
            <v>WBRI</v>
          </cell>
          <cell r="H1206" t="str">
            <v>No</v>
          </cell>
          <cell r="I1206" t="str">
            <v>No</v>
          </cell>
          <cell r="J1206" t="str">
            <v>No</v>
          </cell>
          <cell r="K1206" t="str">
            <v>No</v>
          </cell>
          <cell r="L1206" t="str">
            <v>8</v>
          </cell>
          <cell r="M1206" t="str">
            <v>Compiegne</v>
          </cell>
          <cell r="N1206" t="str">
            <v>No</v>
          </cell>
        </row>
        <row r="1207">
          <cell r="A1207">
            <v>150517</v>
          </cell>
          <cell r="B1207" t="str">
            <v>Jasmine</v>
          </cell>
          <cell r="C1207" t="str">
            <v>Schofield</v>
          </cell>
          <cell r="D1207" t="str">
            <v>13FG</v>
          </cell>
          <cell r="E1207" t="str">
            <v>F</v>
          </cell>
          <cell r="F1207" t="str">
            <v>N</v>
          </cell>
          <cell r="G1207" t="str">
            <v>WBRI</v>
          </cell>
          <cell r="H1207" t="str">
            <v>No</v>
          </cell>
          <cell r="I1207" t="str">
            <v>No</v>
          </cell>
          <cell r="J1207" t="str">
            <v>No</v>
          </cell>
          <cell r="K1207" t="str">
            <v>No</v>
          </cell>
          <cell r="L1207" t="str">
            <v>13</v>
          </cell>
          <cell r="M1207" t="str">
            <v>Cuvilly</v>
          </cell>
          <cell r="N1207" t="str">
            <v>No</v>
          </cell>
        </row>
        <row r="1208">
          <cell r="A1208">
            <v>150456</v>
          </cell>
          <cell r="B1208" t="str">
            <v>Juliette</v>
          </cell>
          <cell r="C1208" t="str">
            <v>SCHOFIELD</v>
          </cell>
          <cell r="D1208" t="str">
            <v>13PLE</v>
          </cell>
          <cell r="E1208" t="str">
            <v>F</v>
          </cell>
          <cell r="F1208" t="str">
            <v>N</v>
          </cell>
          <cell r="G1208" t="str">
            <v>WBRI</v>
          </cell>
          <cell r="H1208" t="str">
            <v>No</v>
          </cell>
          <cell r="I1208" t="str">
            <v>No</v>
          </cell>
          <cell r="J1208" t="str">
            <v>No</v>
          </cell>
          <cell r="K1208" t="str">
            <v>No</v>
          </cell>
          <cell r="L1208" t="str">
            <v>13</v>
          </cell>
          <cell r="N1208" t="str">
            <v>No</v>
          </cell>
        </row>
        <row r="1209">
          <cell r="A1209">
            <v>151868</v>
          </cell>
          <cell r="B1209" t="str">
            <v>Abigail</v>
          </cell>
          <cell r="C1209" t="str">
            <v>Scott</v>
          </cell>
          <cell r="D1209" t="str">
            <v>10RQ</v>
          </cell>
          <cell r="E1209" t="str">
            <v>F</v>
          </cell>
          <cell r="F1209" t="str">
            <v>N</v>
          </cell>
          <cell r="G1209" t="str">
            <v>WBRI</v>
          </cell>
          <cell r="H1209" t="str">
            <v>No</v>
          </cell>
          <cell r="I1209" t="str">
            <v>No</v>
          </cell>
          <cell r="J1209" t="str">
            <v>No</v>
          </cell>
          <cell r="K1209" t="str">
            <v>No</v>
          </cell>
          <cell r="L1209" t="str">
            <v>10</v>
          </cell>
          <cell r="M1209" t="str">
            <v>St. Julie</v>
          </cell>
          <cell r="N1209" t="str">
            <v>No</v>
          </cell>
        </row>
        <row r="1210">
          <cell r="A1210">
            <v>150556</v>
          </cell>
          <cell r="B1210" t="str">
            <v>Amy</v>
          </cell>
          <cell r="C1210" t="str">
            <v>Scott</v>
          </cell>
          <cell r="D1210" t="str">
            <v>13SDR</v>
          </cell>
          <cell r="E1210" t="str">
            <v>F</v>
          </cell>
          <cell r="F1210" t="str">
            <v>N</v>
          </cell>
          <cell r="G1210" t="str">
            <v>WBRI</v>
          </cell>
          <cell r="H1210" t="str">
            <v>No</v>
          </cell>
          <cell r="I1210" t="str">
            <v>No</v>
          </cell>
          <cell r="J1210" t="str">
            <v>No</v>
          </cell>
          <cell r="K1210" t="str">
            <v>No</v>
          </cell>
          <cell r="L1210" t="str">
            <v>13</v>
          </cell>
          <cell r="M1210" t="str">
            <v>Compiegne</v>
          </cell>
          <cell r="N1210" t="str">
            <v>No</v>
          </cell>
        </row>
        <row r="1211">
          <cell r="A1211">
            <v>150788</v>
          </cell>
          <cell r="B1211" t="str">
            <v>Archie</v>
          </cell>
          <cell r="C1211" t="str">
            <v>Scott</v>
          </cell>
          <cell r="D1211" t="str">
            <v>12MP</v>
          </cell>
          <cell r="E1211" t="str">
            <v>M</v>
          </cell>
          <cell r="F1211" t="str">
            <v>N</v>
          </cell>
          <cell r="G1211" t="str">
            <v>WBRI</v>
          </cell>
          <cell r="H1211" t="str">
            <v>No</v>
          </cell>
          <cell r="I1211" t="str">
            <v>No</v>
          </cell>
          <cell r="J1211" t="str">
            <v>No</v>
          </cell>
          <cell r="K1211" t="str">
            <v>No</v>
          </cell>
          <cell r="L1211" t="str">
            <v>12</v>
          </cell>
          <cell r="M1211" t="str">
            <v>St. Julie</v>
          </cell>
          <cell r="N1211" t="str">
            <v>No</v>
          </cell>
        </row>
        <row r="1212">
          <cell r="A1212">
            <v>152555</v>
          </cell>
          <cell r="B1212" t="str">
            <v>Ewan</v>
          </cell>
          <cell r="C1212" t="str">
            <v>Scott</v>
          </cell>
          <cell r="D1212" t="str">
            <v>9GR</v>
          </cell>
          <cell r="E1212" t="str">
            <v>M</v>
          </cell>
          <cell r="F1212" t="str">
            <v>N</v>
          </cell>
          <cell r="G1212" t="str">
            <v>WBRI</v>
          </cell>
          <cell r="H1212" t="str">
            <v>No</v>
          </cell>
          <cell r="I1212" t="str">
            <v>No</v>
          </cell>
          <cell r="J1212" t="str">
            <v>No</v>
          </cell>
          <cell r="K1212" t="str">
            <v>No</v>
          </cell>
          <cell r="L1212" t="str">
            <v>9</v>
          </cell>
          <cell r="M1212" t="str">
            <v>Compiegne</v>
          </cell>
          <cell r="N1212" t="str">
            <v>No</v>
          </cell>
        </row>
        <row r="1213">
          <cell r="A1213">
            <v>152946</v>
          </cell>
          <cell r="B1213" t="str">
            <v>Faye</v>
          </cell>
          <cell r="C1213" t="str">
            <v>Scott</v>
          </cell>
          <cell r="D1213" t="str">
            <v>8PH</v>
          </cell>
          <cell r="E1213" t="str">
            <v>F</v>
          </cell>
          <cell r="F1213" t="str">
            <v>N</v>
          </cell>
          <cell r="G1213" t="str">
            <v>WBRI</v>
          </cell>
          <cell r="H1213" t="str">
            <v>No</v>
          </cell>
          <cell r="I1213" t="str">
            <v>No</v>
          </cell>
          <cell r="J1213" t="str">
            <v>No</v>
          </cell>
          <cell r="K1213" t="str">
            <v>No</v>
          </cell>
          <cell r="L1213" t="str">
            <v>8</v>
          </cell>
          <cell r="M1213" t="str">
            <v>Cuvilly</v>
          </cell>
          <cell r="N1213" t="str">
            <v>No</v>
          </cell>
        </row>
        <row r="1214">
          <cell r="A1214">
            <v>151593</v>
          </cell>
          <cell r="B1214" t="str">
            <v>Trinity</v>
          </cell>
          <cell r="C1214" t="str">
            <v>Scott</v>
          </cell>
          <cell r="D1214" t="str">
            <v>11SK</v>
          </cell>
          <cell r="E1214" t="str">
            <v>F</v>
          </cell>
          <cell r="F1214" t="str">
            <v>N</v>
          </cell>
          <cell r="G1214" t="str">
            <v>MWBC</v>
          </cell>
          <cell r="H1214" t="str">
            <v>No</v>
          </cell>
          <cell r="I1214" t="str">
            <v>No</v>
          </cell>
          <cell r="J1214" t="str">
            <v>No</v>
          </cell>
          <cell r="K1214" t="str">
            <v>No</v>
          </cell>
          <cell r="L1214" t="str">
            <v>11</v>
          </cell>
          <cell r="M1214" t="str">
            <v>Compiegne</v>
          </cell>
          <cell r="N1214" t="str">
            <v>No</v>
          </cell>
        </row>
        <row r="1215">
          <cell r="A1215">
            <v>150469</v>
          </cell>
          <cell r="B1215" t="str">
            <v>Grace</v>
          </cell>
          <cell r="C1215" t="str">
            <v>SCOTT</v>
          </cell>
          <cell r="D1215" t="str">
            <v>13LGI</v>
          </cell>
          <cell r="E1215" t="str">
            <v>F</v>
          </cell>
          <cell r="F1215" t="str">
            <v>N</v>
          </cell>
          <cell r="G1215" t="str">
            <v>WBRI</v>
          </cell>
          <cell r="H1215" t="str">
            <v>No</v>
          </cell>
          <cell r="I1215" t="str">
            <v>No</v>
          </cell>
          <cell r="J1215" t="str">
            <v>No</v>
          </cell>
          <cell r="K1215" t="str">
            <v>No</v>
          </cell>
          <cell r="L1215" t="str">
            <v>13</v>
          </cell>
          <cell r="M1215" t="str">
            <v>Cuvilly</v>
          </cell>
          <cell r="N1215" t="str">
            <v>No</v>
          </cell>
        </row>
        <row r="1216">
          <cell r="A1216">
            <v>152628</v>
          </cell>
          <cell r="B1216" t="str">
            <v>Lucy</v>
          </cell>
          <cell r="C1216" t="str">
            <v>SCOTT</v>
          </cell>
          <cell r="D1216" t="str">
            <v>9JQ</v>
          </cell>
          <cell r="E1216" t="str">
            <v>F</v>
          </cell>
          <cell r="F1216" t="str">
            <v>N</v>
          </cell>
          <cell r="G1216" t="str">
            <v>WBRI</v>
          </cell>
          <cell r="H1216" t="str">
            <v>No</v>
          </cell>
          <cell r="I1216" t="str">
            <v>No</v>
          </cell>
          <cell r="J1216" t="str">
            <v>No</v>
          </cell>
          <cell r="K1216" t="str">
            <v>No</v>
          </cell>
          <cell r="L1216" t="str">
            <v>9</v>
          </cell>
          <cell r="M1216" t="str">
            <v>St. Julie</v>
          </cell>
          <cell r="N1216" t="str">
            <v>No</v>
          </cell>
        </row>
        <row r="1217">
          <cell r="A1217">
            <v>150599</v>
          </cell>
          <cell r="B1217" t="str">
            <v>Anna</v>
          </cell>
          <cell r="C1217" t="str">
            <v>Scriven</v>
          </cell>
          <cell r="D1217" t="str">
            <v>13BG</v>
          </cell>
          <cell r="E1217" t="str">
            <v>F</v>
          </cell>
          <cell r="F1217" t="str">
            <v>N</v>
          </cell>
          <cell r="G1217" t="str">
            <v>WBRI</v>
          </cell>
          <cell r="H1217" t="str">
            <v>No</v>
          </cell>
          <cell r="I1217" t="str">
            <v>No</v>
          </cell>
          <cell r="J1217" t="str">
            <v>No</v>
          </cell>
          <cell r="K1217" t="str">
            <v>No</v>
          </cell>
          <cell r="L1217" t="str">
            <v>13</v>
          </cell>
          <cell r="M1217" t="str">
            <v>St. Julie</v>
          </cell>
          <cell r="N1217" t="str">
            <v>No</v>
          </cell>
        </row>
        <row r="1218">
          <cell r="A1218">
            <v>151666</v>
          </cell>
          <cell r="B1218" t="str">
            <v>Emily</v>
          </cell>
          <cell r="C1218" t="str">
            <v>Scriven</v>
          </cell>
          <cell r="D1218" t="str">
            <v>11JNE</v>
          </cell>
          <cell r="E1218" t="str">
            <v>F</v>
          </cell>
          <cell r="F1218" t="str">
            <v>N</v>
          </cell>
          <cell r="G1218" t="str">
            <v>WBRI</v>
          </cell>
          <cell r="H1218" t="str">
            <v>No</v>
          </cell>
          <cell r="I1218" t="str">
            <v>No</v>
          </cell>
          <cell r="J1218" t="str">
            <v>No</v>
          </cell>
          <cell r="K1218" t="str">
            <v>No</v>
          </cell>
          <cell r="L1218" t="str">
            <v>11</v>
          </cell>
          <cell r="M1218" t="str">
            <v>Picardy</v>
          </cell>
          <cell r="N1218" t="str">
            <v>No</v>
          </cell>
        </row>
        <row r="1219">
          <cell r="A1219">
            <v>160311</v>
          </cell>
          <cell r="B1219" t="str">
            <v>Ivan</v>
          </cell>
          <cell r="C1219" t="str">
            <v>Sebastian</v>
          </cell>
          <cell r="D1219" t="str">
            <v>7RA</v>
          </cell>
          <cell r="E1219" t="str">
            <v>M</v>
          </cell>
          <cell r="F1219" t="str">
            <v>N</v>
          </cell>
          <cell r="G1219" t="str">
            <v>AIND</v>
          </cell>
          <cell r="H1219" t="str">
            <v>No</v>
          </cell>
          <cell r="I1219" t="str">
            <v>Yes</v>
          </cell>
          <cell r="J1219" t="str">
            <v>No</v>
          </cell>
          <cell r="K1219" t="str">
            <v>No</v>
          </cell>
          <cell r="L1219" t="str">
            <v>7</v>
          </cell>
          <cell r="M1219" t="str">
            <v>Picardy</v>
          </cell>
          <cell r="N1219" t="str">
            <v>No</v>
          </cell>
        </row>
        <row r="1220">
          <cell r="A1220">
            <v>152217</v>
          </cell>
          <cell r="B1220" t="str">
            <v>Nazia</v>
          </cell>
          <cell r="C1220" t="str">
            <v>Seidu-Kpebu</v>
          </cell>
          <cell r="D1220" t="str">
            <v>13SDR</v>
          </cell>
          <cell r="E1220" t="str">
            <v>F</v>
          </cell>
          <cell r="F1220" t="str">
            <v>N</v>
          </cell>
          <cell r="G1220" t="str">
            <v>BAOF</v>
          </cell>
          <cell r="H1220" t="str">
            <v>No</v>
          </cell>
          <cell r="I1220" t="str">
            <v>No</v>
          </cell>
          <cell r="J1220" t="str">
            <v>No</v>
          </cell>
          <cell r="K1220" t="str">
            <v>No</v>
          </cell>
          <cell r="L1220" t="str">
            <v>13</v>
          </cell>
          <cell r="M1220" t="str">
            <v>Picardy</v>
          </cell>
          <cell r="N1220" t="str">
            <v>No</v>
          </cell>
        </row>
        <row r="1221">
          <cell r="A1221">
            <v>152759</v>
          </cell>
          <cell r="B1221" t="str">
            <v>Biruk</v>
          </cell>
          <cell r="C1221" t="str">
            <v>Selamyihun</v>
          </cell>
          <cell r="D1221" t="str">
            <v>8AR</v>
          </cell>
          <cell r="E1221" t="str">
            <v>M</v>
          </cell>
          <cell r="F1221" t="str">
            <v>N</v>
          </cell>
          <cell r="G1221" t="str">
            <v>BAOF</v>
          </cell>
          <cell r="H1221" t="str">
            <v>No</v>
          </cell>
          <cell r="I1221" t="str">
            <v>Yes</v>
          </cell>
          <cell r="J1221" t="str">
            <v>No</v>
          </cell>
          <cell r="K1221" t="str">
            <v>No</v>
          </cell>
          <cell r="L1221" t="str">
            <v>8</v>
          </cell>
          <cell r="M1221" t="str">
            <v>St. Julie</v>
          </cell>
          <cell r="N1221" t="str">
            <v>No</v>
          </cell>
        </row>
        <row r="1222">
          <cell r="A1222">
            <v>151733</v>
          </cell>
          <cell r="B1222" t="str">
            <v>Bitania</v>
          </cell>
          <cell r="C1222" t="str">
            <v>Selamyihun</v>
          </cell>
          <cell r="D1222" t="str">
            <v>11KKN</v>
          </cell>
          <cell r="E1222" t="str">
            <v>F</v>
          </cell>
          <cell r="F1222" t="str">
            <v>N</v>
          </cell>
          <cell r="G1222" t="str">
            <v>BAOF</v>
          </cell>
          <cell r="H1222" t="str">
            <v>No</v>
          </cell>
          <cell r="I1222" t="str">
            <v>Yes</v>
          </cell>
          <cell r="J1222" t="str">
            <v>No</v>
          </cell>
          <cell r="K1222" t="str">
            <v>No</v>
          </cell>
          <cell r="L1222" t="str">
            <v>11</v>
          </cell>
          <cell r="M1222" t="str">
            <v>Cuvilly</v>
          </cell>
          <cell r="N1222" t="str">
            <v>No</v>
          </cell>
        </row>
        <row r="1223">
          <cell r="A1223">
            <v>152652</v>
          </cell>
          <cell r="B1223" t="str">
            <v>Katie</v>
          </cell>
          <cell r="C1223" t="str">
            <v>Self</v>
          </cell>
          <cell r="D1223" t="str">
            <v>9AWL</v>
          </cell>
          <cell r="E1223" t="str">
            <v>F</v>
          </cell>
          <cell r="F1223" t="str">
            <v>N</v>
          </cell>
          <cell r="G1223" t="str">
            <v>WBRI</v>
          </cell>
          <cell r="H1223" t="str">
            <v>No</v>
          </cell>
          <cell r="I1223" t="str">
            <v>No</v>
          </cell>
          <cell r="J1223" t="str">
            <v>No</v>
          </cell>
          <cell r="K1223" t="str">
            <v>No</v>
          </cell>
          <cell r="L1223" t="str">
            <v>9</v>
          </cell>
          <cell r="M1223" t="str">
            <v>St. Julie</v>
          </cell>
          <cell r="N1223" t="str">
            <v>No</v>
          </cell>
        </row>
        <row r="1224">
          <cell r="A1224">
            <v>160113</v>
          </cell>
          <cell r="B1224" t="str">
            <v>Samuel</v>
          </cell>
          <cell r="C1224" t="str">
            <v>Sellers</v>
          </cell>
          <cell r="D1224" t="str">
            <v>12CSN</v>
          </cell>
          <cell r="E1224" t="str">
            <v>M</v>
          </cell>
          <cell r="F1224" t="str">
            <v>N</v>
          </cell>
          <cell r="G1224" t="str">
            <v>WBRI</v>
          </cell>
          <cell r="H1224" t="str">
            <v>No</v>
          </cell>
          <cell r="I1224" t="str">
            <v>No</v>
          </cell>
          <cell r="J1224" t="str">
            <v>No</v>
          </cell>
          <cell r="K1224" t="str">
            <v>No</v>
          </cell>
          <cell r="L1224" t="str">
            <v>12</v>
          </cell>
          <cell r="M1224" t="str">
            <v>Picardy</v>
          </cell>
          <cell r="N1224" t="str">
            <v>No</v>
          </cell>
        </row>
        <row r="1225">
          <cell r="A1225">
            <v>150562</v>
          </cell>
          <cell r="B1225" t="str">
            <v>Isaac</v>
          </cell>
          <cell r="C1225" t="str">
            <v>Senior</v>
          </cell>
          <cell r="D1225" t="str">
            <v>13PLE</v>
          </cell>
          <cell r="E1225" t="str">
            <v>M</v>
          </cell>
          <cell r="F1225" t="str">
            <v>N</v>
          </cell>
          <cell r="G1225" t="str">
            <v>WBRI</v>
          </cell>
          <cell r="H1225" t="str">
            <v>No</v>
          </cell>
          <cell r="I1225" t="str">
            <v>No</v>
          </cell>
          <cell r="J1225" t="str">
            <v>No</v>
          </cell>
          <cell r="K1225" t="str">
            <v>No</v>
          </cell>
          <cell r="L1225" t="str">
            <v>13</v>
          </cell>
          <cell r="M1225" t="str">
            <v>St. Julie</v>
          </cell>
          <cell r="N1225" t="str">
            <v>No</v>
          </cell>
        </row>
        <row r="1226">
          <cell r="A1226">
            <v>152147</v>
          </cell>
          <cell r="B1226" t="str">
            <v>Elise</v>
          </cell>
          <cell r="C1226" t="str">
            <v>Sewell</v>
          </cell>
          <cell r="D1226" t="str">
            <v>13BG</v>
          </cell>
          <cell r="E1226" t="str">
            <v>F</v>
          </cell>
          <cell r="G1226" t="str">
            <v>WBRI</v>
          </cell>
          <cell r="H1226" t="str">
            <v>No</v>
          </cell>
          <cell r="I1226" t="str">
            <v>No</v>
          </cell>
          <cell r="J1226" t="str">
            <v>No</v>
          </cell>
          <cell r="K1226" t="str">
            <v>No</v>
          </cell>
          <cell r="L1226" t="str">
            <v>13</v>
          </cell>
          <cell r="M1226" t="str">
            <v>Picardy</v>
          </cell>
          <cell r="N1226" t="str">
            <v>No</v>
          </cell>
        </row>
        <row r="1227">
          <cell r="A1227">
            <v>152525</v>
          </cell>
          <cell r="B1227" t="str">
            <v>Benjamin</v>
          </cell>
          <cell r="C1227" t="str">
            <v>Seymour</v>
          </cell>
          <cell r="D1227" t="str">
            <v>9AWL</v>
          </cell>
          <cell r="E1227" t="str">
            <v>M</v>
          </cell>
          <cell r="F1227" t="str">
            <v>N</v>
          </cell>
          <cell r="G1227" t="str">
            <v>WBRI</v>
          </cell>
          <cell r="H1227" t="str">
            <v>No</v>
          </cell>
          <cell r="I1227" t="str">
            <v>No</v>
          </cell>
          <cell r="J1227" t="str">
            <v>No</v>
          </cell>
          <cell r="K1227" t="str">
            <v>No</v>
          </cell>
          <cell r="L1227" t="str">
            <v>9</v>
          </cell>
          <cell r="M1227" t="str">
            <v>St. Julie</v>
          </cell>
          <cell r="N1227" t="str">
            <v>Yes</v>
          </cell>
        </row>
        <row r="1228">
          <cell r="A1228">
            <v>151892</v>
          </cell>
          <cell r="B1228" t="str">
            <v>George</v>
          </cell>
          <cell r="C1228" t="str">
            <v>Seymour</v>
          </cell>
          <cell r="D1228" t="str">
            <v>10CS</v>
          </cell>
          <cell r="E1228" t="str">
            <v>M</v>
          </cell>
          <cell r="F1228" t="str">
            <v>N</v>
          </cell>
          <cell r="G1228" t="str">
            <v>WBRI</v>
          </cell>
          <cell r="H1228" t="str">
            <v>No</v>
          </cell>
          <cell r="I1228" t="str">
            <v>No</v>
          </cell>
          <cell r="J1228" t="str">
            <v>No</v>
          </cell>
          <cell r="K1228" t="str">
            <v>No</v>
          </cell>
          <cell r="L1228" t="str">
            <v>10</v>
          </cell>
          <cell r="M1228" t="str">
            <v>Picardy</v>
          </cell>
          <cell r="N1228" t="str">
            <v>Yes</v>
          </cell>
        </row>
        <row r="1229">
          <cell r="A1229">
            <v>152821</v>
          </cell>
          <cell r="B1229" t="str">
            <v>Hannah</v>
          </cell>
          <cell r="C1229" t="str">
            <v>Shabere</v>
          </cell>
          <cell r="D1229" t="str">
            <v>8JJ</v>
          </cell>
          <cell r="E1229" t="str">
            <v>F</v>
          </cell>
          <cell r="F1229" t="str">
            <v>N</v>
          </cell>
          <cell r="G1229" t="str">
            <v>APKN</v>
          </cell>
          <cell r="H1229" t="str">
            <v>No</v>
          </cell>
          <cell r="I1229" t="str">
            <v>No</v>
          </cell>
          <cell r="J1229" t="str">
            <v>No</v>
          </cell>
          <cell r="K1229" t="str">
            <v>No</v>
          </cell>
          <cell r="L1229" t="str">
            <v>8</v>
          </cell>
          <cell r="M1229" t="str">
            <v>Picardy</v>
          </cell>
          <cell r="N1229" t="str">
            <v>No</v>
          </cell>
        </row>
        <row r="1230">
          <cell r="A1230">
            <v>152715</v>
          </cell>
          <cell r="B1230" t="str">
            <v>Mustafa</v>
          </cell>
          <cell r="C1230" t="str">
            <v>Shabir</v>
          </cell>
          <cell r="D1230" t="str">
            <v>11MM</v>
          </cell>
          <cell r="E1230" t="str">
            <v>M</v>
          </cell>
          <cell r="F1230" t="str">
            <v>E</v>
          </cell>
          <cell r="G1230" t="str">
            <v>APKN</v>
          </cell>
          <cell r="H1230" t="str">
            <v>Yes</v>
          </cell>
          <cell r="I1230" t="str">
            <v>No</v>
          </cell>
          <cell r="J1230" t="str">
            <v>No</v>
          </cell>
          <cell r="K1230" t="str">
            <v>No</v>
          </cell>
          <cell r="L1230" t="str">
            <v>11</v>
          </cell>
          <cell r="M1230" t="str">
            <v>Picardy</v>
          </cell>
          <cell r="N1230" t="str">
            <v>No</v>
          </cell>
        </row>
        <row r="1231">
          <cell r="A1231">
            <v>152192</v>
          </cell>
          <cell r="B1231" t="str">
            <v>Amaan</v>
          </cell>
          <cell r="C1231" t="str">
            <v>Shahid</v>
          </cell>
          <cell r="D1231" t="str">
            <v>13SMC</v>
          </cell>
          <cell r="E1231" t="str">
            <v>M</v>
          </cell>
          <cell r="F1231" t="str">
            <v>N</v>
          </cell>
          <cell r="G1231" t="str">
            <v>APKN</v>
          </cell>
          <cell r="H1231" t="str">
            <v>No</v>
          </cell>
          <cell r="I1231" t="str">
            <v>No</v>
          </cell>
          <cell r="J1231" t="str">
            <v>No</v>
          </cell>
          <cell r="K1231" t="str">
            <v>No</v>
          </cell>
          <cell r="L1231" t="str">
            <v>13</v>
          </cell>
          <cell r="M1231" t="str">
            <v>St. Julie</v>
          </cell>
          <cell r="N1231" t="str">
            <v>No</v>
          </cell>
        </row>
        <row r="1232">
          <cell r="A1232">
            <v>160312</v>
          </cell>
          <cell r="B1232" t="str">
            <v>Inaaya</v>
          </cell>
          <cell r="C1232" t="str">
            <v>Shahid</v>
          </cell>
          <cell r="D1232" t="str">
            <v xml:space="preserve">7BPE </v>
          </cell>
          <cell r="E1232" t="str">
            <v>F</v>
          </cell>
          <cell r="F1232" t="str">
            <v>N</v>
          </cell>
          <cell r="G1232" t="str">
            <v>APKN</v>
          </cell>
          <cell r="H1232" t="str">
            <v>No</v>
          </cell>
          <cell r="I1232" t="str">
            <v>No</v>
          </cell>
          <cell r="J1232" t="str">
            <v>No</v>
          </cell>
          <cell r="K1232" t="str">
            <v>No</v>
          </cell>
          <cell r="L1232" t="str">
            <v>7</v>
          </cell>
          <cell r="M1232" t="str">
            <v>St. Julie</v>
          </cell>
          <cell r="N1232" t="str">
            <v>No</v>
          </cell>
        </row>
        <row r="1233">
          <cell r="A1233">
            <v>160134</v>
          </cell>
          <cell r="B1233" t="str">
            <v>Ashkan</v>
          </cell>
          <cell r="C1233" t="str">
            <v>Shahnama</v>
          </cell>
          <cell r="D1233" t="str">
            <v>12JW</v>
          </cell>
          <cell r="E1233" t="str">
            <v>M</v>
          </cell>
          <cell r="F1233" t="str">
            <v>N</v>
          </cell>
          <cell r="G1233" t="str">
            <v>OIRN</v>
          </cell>
          <cell r="H1233" t="str">
            <v>No</v>
          </cell>
          <cell r="I1233" t="str">
            <v>Yes</v>
          </cell>
          <cell r="J1233" t="str">
            <v>No</v>
          </cell>
          <cell r="K1233" t="str">
            <v>No</v>
          </cell>
          <cell r="L1233" t="str">
            <v>12</v>
          </cell>
          <cell r="M1233" t="str">
            <v>Cuvilly</v>
          </cell>
          <cell r="N1233" t="str">
            <v>No</v>
          </cell>
        </row>
        <row r="1234">
          <cell r="A1234">
            <v>151771</v>
          </cell>
          <cell r="B1234" t="str">
            <v>Fayzaan</v>
          </cell>
          <cell r="C1234" t="str">
            <v>Shahzad</v>
          </cell>
          <cell r="D1234" t="str">
            <v>10CS</v>
          </cell>
          <cell r="E1234" t="str">
            <v>M</v>
          </cell>
          <cell r="F1234" t="str">
            <v>N</v>
          </cell>
          <cell r="G1234" t="str">
            <v>APKN</v>
          </cell>
          <cell r="H1234" t="str">
            <v>No</v>
          </cell>
          <cell r="I1234" t="str">
            <v>No</v>
          </cell>
          <cell r="J1234" t="str">
            <v>No</v>
          </cell>
          <cell r="K1234" t="str">
            <v>No</v>
          </cell>
          <cell r="L1234" t="str">
            <v>10</v>
          </cell>
          <cell r="M1234" t="str">
            <v>Picardy</v>
          </cell>
          <cell r="N1234" t="str">
            <v>No</v>
          </cell>
        </row>
        <row r="1235">
          <cell r="A1235">
            <v>151769</v>
          </cell>
          <cell r="B1235" t="str">
            <v>Zara</v>
          </cell>
          <cell r="C1235" t="str">
            <v>Shaif</v>
          </cell>
          <cell r="D1235" t="str">
            <v>10EB</v>
          </cell>
          <cell r="E1235" t="str">
            <v>F</v>
          </cell>
          <cell r="F1235" t="str">
            <v>N</v>
          </cell>
          <cell r="G1235" t="str">
            <v>OYEM</v>
          </cell>
          <cell r="H1235" t="str">
            <v>Yes</v>
          </cell>
          <cell r="I1235" t="str">
            <v>No</v>
          </cell>
          <cell r="J1235" t="str">
            <v>Yes</v>
          </cell>
          <cell r="K1235" t="str">
            <v>No</v>
          </cell>
          <cell r="L1235" t="str">
            <v>10</v>
          </cell>
          <cell r="M1235" t="str">
            <v>Cuvilly</v>
          </cell>
          <cell r="N1235" t="str">
            <v>No</v>
          </cell>
        </row>
        <row r="1236">
          <cell r="A1236">
            <v>151653</v>
          </cell>
          <cell r="B1236" t="str">
            <v>Shreya</v>
          </cell>
          <cell r="C1236" t="str">
            <v>Shaiju</v>
          </cell>
          <cell r="D1236" t="str">
            <v>11SDA</v>
          </cell>
          <cell r="E1236" t="str">
            <v>F</v>
          </cell>
          <cell r="F1236" t="str">
            <v>N</v>
          </cell>
          <cell r="G1236" t="str">
            <v>AIND</v>
          </cell>
          <cell r="H1236" t="str">
            <v>No</v>
          </cell>
          <cell r="I1236" t="str">
            <v>Yes</v>
          </cell>
          <cell r="J1236" t="str">
            <v>No</v>
          </cell>
          <cell r="K1236" t="str">
            <v>No</v>
          </cell>
          <cell r="L1236" t="str">
            <v>11</v>
          </cell>
          <cell r="M1236" t="str">
            <v>Cuvilly</v>
          </cell>
          <cell r="N1236" t="str">
            <v>No</v>
          </cell>
        </row>
        <row r="1237">
          <cell r="A1237">
            <v>152571</v>
          </cell>
          <cell r="B1237" t="str">
            <v>Annmaria</v>
          </cell>
          <cell r="C1237" t="str">
            <v>Shaju</v>
          </cell>
          <cell r="D1237" t="str">
            <v>9GN</v>
          </cell>
          <cell r="E1237" t="str">
            <v>F</v>
          </cell>
          <cell r="F1237" t="str">
            <v>N</v>
          </cell>
          <cell r="G1237" t="str">
            <v>AIND</v>
          </cell>
          <cell r="H1237" t="str">
            <v>No</v>
          </cell>
          <cell r="I1237" t="str">
            <v>Yes</v>
          </cell>
          <cell r="J1237" t="str">
            <v>No</v>
          </cell>
          <cell r="K1237" t="str">
            <v>No</v>
          </cell>
          <cell r="L1237" t="str">
            <v>9</v>
          </cell>
          <cell r="M1237" t="str">
            <v>Compiegne</v>
          </cell>
          <cell r="N1237" t="str">
            <v>No</v>
          </cell>
        </row>
        <row r="1238">
          <cell r="A1238">
            <v>152647</v>
          </cell>
          <cell r="B1238" t="str">
            <v>Esther</v>
          </cell>
          <cell r="C1238" t="str">
            <v>Shaw</v>
          </cell>
          <cell r="D1238" t="str">
            <v>9GR</v>
          </cell>
          <cell r="E1238" t="str">
            <v>F</v>
          </cell>
          <cell r="F1238" t="str">
            <v>N</v>
          </cell>
          <cell r="G1238" t="str">
            <v>WBRI</v>
          </cell>
          <cell r="H1238" t="str">
            <v>No</v>
          </cell>
          <cell r="I1238" t="str">
            <v>No</v>
          </cell>
          <cell r="J1238" t="str">
            <v>No</v>
          </cell>
          <cell r="K1238" t="str">
            <v>No</v>
          </cell>
          <cell r="L1238" t="str">
            <v>9</v>
          </cell>
          <cell r="M1238" t="str">
            <v>Compiegne</v>
          </cell>
          <cell r="N1238" t="str">
            <v>No</v>
          </cell>
        </row>
        <row r="1239">
          <cell r="A1239">
            <v>151824</v>
          </cell>
          <cell r="B1239" t="str">
            <v>Kirsten</v>
          </cell>
          <cell r="C1239" t="str">
            <v>Shaw</v>
          </cell>
          <cell r="D1239" t="str">
            <v>10EB</v>
          </cell>
          <cell r="E1239" t="str">
            <v>F</v>
          </cell>
          <cell r="F1239" t="str">
            <v>N</v>
          </cell>
          <cell r="G1239" t="str">
            <v>WBRI</v>
          </cell>
          <cell r="H1239" t="str">
            <v>No</v>
          </cell>
          <cell r="I1239" t="str">
            <v>No</v>
          </cell>
          <cell r="J1239" t="str">
            <v>No</v>
          </cell>
          <cell r="K1239" t="str">
            <v>No</v>
          </cell>
          <cell r="L1239" t="str">
            <v>10</v>
          </cell>
          <cell r="M1239" t="str">
            <v>Cuvilly</v>
          </cell>
          <cell r="N1239" t="str">
            <v>Yes</v>
          </cell>
        </row>
        <row r="1240">
          <cell r="A1240">
            <v>151578</v>
          </cell>
          <cell r="B1240" t="str">
            <v>Larissa</v>
          </cell>
          <cell r="C1240" t="str">
            <v>Shaw</v>
          </cell>
          <cell r="D1240" t="str">
            <v>11JNE</v>
          </cell>
          <cell r="E1240" t="str">
            <v>F</v>
          </cell>
          <cell r="F1240" t="str">
            <v>N</v>
          </cell>
          <cell r="G1240" t="str">
            <v>WBRI</v>
          </cell>
          <cell r="H1240" t="str">
            <v>No</v>
          </cell>
          <cell r="I1240" t="str">
            <v>No</v>
          </cell>
          <cell r="J1240" t="str">
            <v>No</v>
          </cell>
          <cell r="K1240" t="str">
            <v>No</v>
          </cell>
          <cell r="L1240" t="str">
            <v>11</v>
          </cell>
          <cell r="M1240" t="str">
            <v>Picardy</v>
          </cell>
          <cell r="N1240" t="str">
            <v>No</v>
          </cell>
        </row>
        <row r="1241">
          <cell r="A1241">
            <v>160046</v>
          </cell>
          <cell r="B1241" t="str">
            <v>Maria</v>
          </cell>
          <cell r="C1241" t="str">
            <v>Shaw</v>
          </cell>
          <cell r="D1241" t="str">
            <v>12DHO</v>
          </cell>
          <cell r="E1241" t="str">
            <v>F</v>
          </cell>
          <cell r="F1241" t="str">
            <v>N</v>
          </cell>
          <cell r="G1241" t="str">
            <v>WBRI</v>
          </cell>
          <cell r="H1241" t="str">
            <v>No</v>
          </cell>
          <cell r="I1241" t="str">
            <v>No</v>
          </cell>
          <cell r="J1241" t="str">
            <v>No</v>
          </cell>
          <cell r="K1241" t="str">
            <v>No</v>
          </cell>
          <cell r="L1241" t="str">
            <v>12</v>
          </cell>
          <cell r="M1241" t="str">
            <v>St. Julie</v>
          </cell>
          <cell r="N1241" t="str">
            <v>No</v>
          </cell>
        </row>
        <row r="1242">
          <cell r="A1242">
            <v>160087</v>
          </cell>
          <cell r="B1242" t="str">
            <v>Jacob</v>
          </cell>
          <cell r="C1242" t="str">
            <v>Shaw</v>
          </cell>
          <cell r="D1242" t="str">
            <v>12JW</v>
          </cell>
          <cell r="E1242" t="str">
            <v>M</v>
          </cell>
          <cell r="F1242" t="str">
            <v>N</v>
          </cell>
          <cell r="G1242" t="str">
            <v>WBRI</v>
          </cell>
          <cell r="H1242" t="str">
            <v>No</v>
          </cell>
          <cell r="I1242" t="str">
            <v>No</v>
          </cell>
          <cell r="J1242" t="str">
            <v>No</v>
          </cell>
          <cell r="K1242" t="str">
            <v>No</v>
          </cell>
          <cell r="L1242" t="str">
            <v>12</v>
          </cell>
          <cell r="N1242" t="str">
            <v>No</v>
          </cell>
        </row>
        <row r="1243">
          <cell r="A1243">
            <v>150586</v>
          </cell>
          <cell r="B1243" t="str">
            <v>Maisie</v>
          </cell>
          <cell r="C1243" t="str">
            <v>Sheldon</v>
          </cell>
          <cell r="D1243" t="str">
            <v>13TS</v>
          </cell>
          <cell r="E1243" t="str">
            <v>F</v>
          </cell>
          <cell r="F1243" t="str">
            <v>N</v>
          </cell>
          <cell r="G1243" t="str">
            <v>WBRI</v>
          </cell>
          <cell r="H1243" t="str">
            <v>Yes</v>
          </cell>
          <cell r="I1243" t="str">
            <v>No</v>
          </cell>
          <cell r="J1243" t="str">
            <v>No</v>
          </cell>
          <cell r="K1243" t="str">
            <v>No</v>
          </cell>
          <cell r="L1243" t="str">
            <v>13</v>
          </cell>
          <cell r="M1243" t="str">
            <v>Compiegne</v>
          </cell>
          <cell r="N1243" t="str">
            <v>No</v>
          </cell>
        </row>
        <row r="1244">
          <cell r="A1244">
            <v>160090</v>
          </cell>
          <cell r="B1244" t="str">
            <v>Sophie</v>
          </cell>
          <cell r="C1244" t="str">
            <v>Shelley</v>
          </cell>
          <cell r="D1244" t="str">
            <v>12KD</v>
          </cell>
          <cell r="E1244" t="str">
            <v>F</v>
          </cell>
          <cell r="F1244" t="str">
            <v>N</v>
          </cell>
          <cell r="G1244" t="str">
            <v>WBRI</v>
          </cell>
          <cell r="H1244" t="str">
            <v>No</v>
          </cell>
          <cell r="I1244" t="str">
            <v>No</v>
          </cell>
          <cell r="J1244" t="str">
            <v>No</v>
          </cell>
          <cell r="K1244" t="str">
            <v>No</v>
          </cell>
          <cell r="L1244" t="str">
            <v>12</v>
          </cell>
          <cell r="M1244" t="str">
            <v>St. Julie</v>
          </cell>
          <cell r="N1244" t="str">
            <v>No</v>
          </cell>
        </row>
        <row r="1245">
          <cell r="A1245">
            <v>151583</v>
          </cell>
          <cell r="B1245" t="str">
            <v>Jessica</v>
          </cell>
          <cell r="C1245" t="str">
            <v>Shepherd</v>
          </cell>
          <cell r="D1245" t="str">
            <v>11EGQ</v>
          </cell>
          <cell r="E1245" t="str">
            <v>F</v>
          </cell>
          <cell r="F1245" t="str">
            <v>N</v>
          </cell>
          <cell r="G1245" t="str">
            <v>WBRI</v>
          </cell>
          <cell r="H1245" t="str">
            <v>No</v>
          </cell>
          <cell r="I1245" t="str">
            <v>No</v>
          </cell>
          <cell r="J1245" t="str">
            <v>No</v>
          </cell>
          <cell r="K1245" t="str">
            <v>No</v>
          </cell>
          <cell r="L1245" t="str">
            <v>11</v>
          </cell>
          <cell r="M1245" t="str">
            <v>Picardy</v>
          </cell>
          <cell r="N1245" t="str">
            <v>No</v>
          </cell>
        </row>
        <row r="1246">
          <cell r="A1246">
            <v>150403</v>
          </cell>
          <cell r="B1246" t="str">
            <v>Matthew</v>
          </cell>
          <cell r="C1246" t="str">
            <v>Shepherd</v>
          </cell>
          <cell r="D1246" t="str">
            <v>13SDR</v>
          </cell>
          <cell r="E1246" t="str">
            <v>M</v>
          </cell>
          <cell r="F1246" t="str">
            <v>N</v>
          </cell>
          <cell r="G1246" t="str">
            <v>WBRI</v>
          </cell>
          <cell r="H1246" t="str">
            <v>No</v>
          </cell>
          <cell r="I1246" t="str">
            <v>No</v>
          </cell>
          <cell r="J1246" t="str">
            <v>No</v>
          </cell>
          <cell r="K1246" t="str">
            <v>No</v>
          </cell>
          <cell r="L1246" t="str">
            <v>13</v>
          </cell>
          <cell r="M1246" t="str">
            <v>St. Julie</v>
          </cell>
          <cell r="N1246" t="str">
            <v>No</v>
          </cell>
        </row>
        <row r="1247">
          <cell r="A1247">
            <v>151656</v>
          </cell>
          <cell r="B1247" t="str">
            <v>Jade</v>
          </cell>
          <cell r="C1247" t="str">
            <v>Sheppard</v>
          </cell>
          <cell r="D1247" t="str">
            <v>11KKN</v>
          </cell>
          <cell r="E1247" t="str">
            <v>F</v>
          </cell>
          <cell r="F1247" t="str">
            <v>N</v>
          </cell>
          <cell r="G1247" t="str">
            <v>WBRI</v>
          </cell>
          <cell r="H1247" t="str">
            <v>No</v>
          </cell>
          <cell r="I1247" t="str">
            <v>No</v>
          </cell>
          <cell r="J1247" t="str">
            <v>Yes</v>
          </cell>
          <cell r="K1247" t="str">
            <v>No</v>
          </cell>
          <cell r="L1247" t="str">
            <v>11</v>
          </cell>
          <cell r="M1247" t="str">
            <v>Cuvilly</v>
          </cell>
          <cell r="N1247" t="str">
            <v>Yes</v>
          </cell>
        </row>
        <row r="1248">
          <cell r="A1248">
            <v>152546</v>
          </cell>
          <cell r="B1248" t="str">
            <v>George</v>
          </cell>
          <cell r="C1248" t="str">
            <v>Sheridan</v>
          </cell>
          <cell r="D1248" t="str">
            <v>9GN</v>
          </cell>
          <cell r="E1248" t="str">
            <v>M</v>
          </cell>
          <cell r="F1248" t="str">
            <v>N</v>
          </cell>
          <cell r="G1248" t="str">
            <v>WBRI</v>
          </cell>
          <cell r="H1248" t="str">
            <v>No</v>
          </cell>
          <cell r="I1248" t="str">
            <v>No</v>
          </cell>
          <cell r="J1248" t="str">
            <v>No</v>
          </cell>
          <cell r="K1248" t="str">
            <v>No</v>
          </cell>
          <cell r="L1248" t="str">
            <v>9</v>
          </cell>
          <cell r="M1248" t="str">
            <v>Compiegne</v>
          </cell>
          <cell r="N1248" t="str">
            <v>No</v>
          </cell>
        </row>
        <row r="1249">
          <cell r="A1249">
            <v>151601</v>
          </cell>
          <cell r="B1249" t="str">
            <v>Stanley</v>
          </cell>
          <cell r="C1249" t="str">
            <v>Sheridan</v>
          </cell>
          <cell r="D1249" t="str">
            <v>11WE</v>
          </cell>
          <cell r="E1249" t="str">
            <v>M</v>
          </cell>
          <cell r="F1249" t="str">
            <v>N</v>
          </cell>
          <cell r="G1249" t="str">
            <v>WBRI</v>
          </cell>
          <cell r="H1249" t="str">
            <v>No</v>
          </cell>
          <cell r="I1249" t="str">
            <v>No</v>
          </cell>
          <cell r="J1249" t="str">
            <v>No</v>
          </cell>
          <cell r="K1249" t="str">
            <v>No</v>
          </cell>
          <cell r="L1249" t="str">
            <v>11</v>
          </cell>
          <cell r="M1249" t="str">
            <v>Compiegne</v>
          </cell>
          <cell r="N1249" t="str">
            <v>No</v>
          </cell>
        </row>
        <row r="1250">
          <cell r="A1250">
            <v>160313</v>
          </cell>
          <cell r="B1250" t="str">
            <v>Anns</v>
          </cell>
          <cell r="C1250" t="str">
            <v>Sherin</v>
          </cell>
          <cell r="D1250" t="str">
            <v>7WD</v>
          </cell>
          <cell r="E1250" t="str">
            <v>F</v>
          </cell>
          <cell r="F1250" t="str">
            <v>N</v>
          </cell>
          <cell r="G1250" t="str">
            <v>AIND</v>
          </cell>
          <cell r="H1250" t="str">
            <v>No</v>
          </cell>
          <cell r="I1250" t="str">
            <v>Yes</v>
          </cell>
          <cell r="J1250" t="str">
            <v>No</v>
          </cell>
          <cell r="K1250" t="str">
            <v>No</v>
          </cell>
          <cell r="L1250" t="str">
            <v>7</v>
          </cell>
          <cell r="M1250" t="str">
            <v>Picardy</v>
          </cell>
          <cell r="N1250" t="str">
            <v>No</v>
          </cell>
        </row>
        <row r="1251">
          <cell r="A1251">
            <v>150443</v>
          </cell>
          <cell r="B1251" t="str">
            <v>Mary</v>
          </cell>
          <cell r="C1251" t="str">
            <v>Shibli</v>
          </cell>
          <cell r="D1251" t="str">
            <v>13MPI</v>
          </cell>
          <cell r="E1251" t="str">
            <v>F</v>
          </cell>
          <cell r="F1251" t="str">
            <v>N</v>
          </cell>
          <cell r="G1251" t="str">
            <v>MWAP</v>
          </cell>
          <cell r="H1251" t="str">
            <v>No</v>
          </cell>
          <cell r="I1251" t="str">
            <v>No</v>
          </cell>
          <cell r="J1251" t="str">
            <v>No</v>
          </cell>
          <cell r="K1251" t="str">
            <v>No</v>
          </cell>
          <cell r="L1251" t="str">
            <v>13</v>
          </cell>
          <cell r="M1251" t="str">
            <v>St. Julie</v>
          </cell>
          <cell r="N1251" t="str">
            <v>Yes</v>
          </cell>
        </row>
        <row r="1252">
          <cell r="A1252">
            <v>150419</v>
          </cell>
          <cell r="B1252" t="str">
            <v>Alexander</v>
          </cell>
          <cell r="C1252" t="str">
            <v>Shiel</v>
          </cell>
          <cell r="D1252" t="str">
            <v>13LGI</v>
          </cell>
          <cell r="E1252" t="str">
            <v>M</v>
          </cell>
          <cell r="F1252" t="str">
            <v>N</v>
          </cell>
          <cell r="G1252" t="str">
            <v>WBRI</v>
          </cell>
          <cell r="H1252" t="str">
            <v>No</v>
          </cell>
          <cell r="I1252" t="str">
            <v>No</v>
          </cell>
          <cell r="J1252" t="str">
            <v>No</v>
          </cell>
          <cell r="K1252" t="str">
            <v>No</v>
          </cell>
          <cell r="L1252" t="str">
            <v>13</v>
          </cell>
          <cell r="M1252" t="str">
            <v>Picardy</v>
          </cell>
          <cell r="N1252" t="str">
            <v>No</v>
          </cell>
        </row>
        <row r="1253">
          <cell r="A1253">
            <v>151869</v>
          </cell>
          <cell r="B1253" t="str">
            <v>Zach</v>
          </cell>
          <cell r="C1253" t="str">
            <v>Shiel</v>
          </cell>
          <cell r="D1253" t="str">
            <v>10EB</v>
          </cell>
          <cell r="E1253" t="str">
            <v>M</v>
          </cell>
          <cell r="F1253" t="str">
            <v>N</v>
          </cell>
          <cell r="G1253" t="str">
            <v>WBRI</v>
          </cell>
          <cell r="H1253" t="str">
            <v>No</v>
          </cell>
          <cell r="I1253" t="str">
            <v>No</v>
          </cell>
          <cell r="J1253" t="str">
            <v>Yes</v>
          </cell>
          <cell r="K1253" t="str">
            <v>No</v>
          </cell>
          <cell r="L1253" t="str">
            <v>10</v>
          </cell>
          <cell r="M1253" t="str">
            <v>Cuvilly</v>
          </cell>
          <cell r="N1253" t="str">
            <v>No</v>
          </cell>
        </row>
        <row r="1254">
          <cell r="A1254">
            <v>151691</v>
          </cell>
          <cell r="B1254" t="str">
            <v>Rachel</v>
          </cell>
          <cell r="C1254" t="str">
            <v>Shields</v>
          </cell>
          <cell r="D1254" t="str">
            <v>11JNE</v>
          </cell>
          <cell r="E1254" t="str">
            <v>F</v>
          </cell>
          <cell r="F1254" t="str">
            <v>N</v>
          </cell>
          <cell r="G1254" t="str">
            <v>WBRI</v>
          </cell>
          <cell r="H1254" t="str">
            <v>No</v>
          </cell>
          <cell r="I1254" t="str">
            <v>No</v>
          </cell>
          <cell r="J1254" t="str">
            <v>No</v>
          </cell>
          <cell r="K1254" t="str">
            <v>No</v>
          </cell>
          <cell r="L1254" t="str">
            <v>11</v>
          </cell>
          <cell r="M1254" t="str">
            <v>Picardy</v>
          </cell>
          <cell r="N1254" t="str">
            <v>No</v>
          </cell>
        </row>
        <row r="1255">
          <cell r="A1255">
            <v>151830</v>
          </cell>
          <cell r="B1255" t="str">
            <v>Ellen</v>
          </cell>
          <cell r="C1255" t="str">
            <v>Shikabonga</v>
          </cell>
          <cell r="D1255" t="str">
            <v>10JOS</v>
          </cell>
          <cell r="E1255" t="str">
            <v>F</v>
          </cell>
          <cell r="F1255" t="str">
            <v>N</v>
          </cell>
          <cell r="G1255" t="str">
            <v>MWBA</v>
          </cell>
          <cell r="H1255" t="str">
            <v>No</v>
          </cell>
          <cell r="I1255" t="str">
            <v>No</v>
          </cell>
          <cell r="J1255" t="str">
            <v>Yes</v>
          </cell>
          <cell r="K1255" t="str">
            <v>No</v>
          </cell>
          <cell r="L1255" t="str">
            <v>10</v>
          </cell>
          <cell r="M1255" t="str">
            <v>Picardy</v>
          </cell>
          <cell r="N1255" t="str">
            <v>No</v>
          </cell>
        </row>
        <row r="1256">
          <cell r="A1256">
            <v>160314</v>
          </cell>
          <cell r="B1256" t="str">
            <v>Lola</v>
          </cell>
          <cell r="C1256" t="str">
            <v>Shirtcliffe</v>
          </cell>
          <cell r="D1256" t="str">
            <v>7RA</v>
          </cell>
          <cell r="E1256" t="str">
            <v>F</v>
          </cell>
          <cell r="F1256" t="str">
            <v>N</v>
          </cell>
          <cell r="G1256" t="str">
            <v>WBRI</v>
          </cell>
          <cell r="H1256" t="str">
            <v>No</v>
          </cell>
          <cell r="I1256" t="str">
            <v>No</v>
          </cell>
          <cell r="J1256" t="str">
            <v>No</v>
          </cell>
          <cell r="K1256" t="str">
            <v>No</v>
          </cell>
          <cell r="L1256" t="str">
            <v>7</v>
          </cell>
          <cell r="M1256" t="str">
            <v>Picardy</v>
          </cell>
          <cell r="N1256" t="str">
            <v>No</v>
          </cell>
        </row>
        <row r="1257">
          <cell r="A1257">
            <v>151768</v>
          </cell>
          <cell r="B1257" t="str">
            <v>Charlie</v>
          </cell>
          <cell r="C1257" t="str">
            <v>Shouler</v>
          </cell>
          <cell r="D1257" t="str">
            <v>10JOS</v>
          </cell>
          <cell r="E1257" t="str">
            <v>M</v>
          </cell>
          <cell r="F1257" t="str">
            <v>N</v>
          </cell>
          <cell r="G1257" t="str">
            <v>WBRI</v>
          </cell>
          <cell r="H1257" t="str">
            <v>No</v>
          </cell>
          <cell r="I1257" t="str">
            <v>No</v>
          </cell>
          <cell r="J1257" t="str">
            <v>No</v>
          </cell>
          <cell r="K1257" t="str">
            <v>No</v>
          </cell>
          <cell r="L1257" t="str">
            <v>10</v>
          </cell>
          <cell r="M1257" t="str">
            <v>Picardy</v>
          </cell>
          <cell r="N1257" t="str">
            <v>No</v>
          </cell>
        </row>
        <row r="1258">
          <cell r="A1258">
            <v>152926</v>
          </cell>
          <cell r="B1258" t="str">
            <v>Valeria</v>
          </cell>
          <cell r="C1258" t="str">
            <v>Siameli</v>
          </cell>
          <cell r="D1258" t="str">
            <v>8AB</v>
          </cell>
          <cell r="E1258" t="str">
            <v>F</v>
          </cell>
          <cell r="F1258" t="str">
            <v>N</v>
          </cell>
          <cell r="G1258" t="str">
            <v>WBRI</v>
          </cell>
          <cell r="H1258" t="str">
            <v>No</v>
          </cell>
          <cell r="I1258" t="str">
            <v>Yes</v>
          </cell>
          <cell r="J1258" t="str">
            <v>No</v>
          </cell>
          <cell r="K1258" t="str">
            <v>No</v>
          </cell>
          <cell r="L1258" t="str">
            <v>8</v>
          </cell>
          <cell r="M1258" t="str">
            <v>Compiegne</v>
          </cell>
          <cell r="N1258" t="str">
            <v>No</v>
          </cell>
        </row>
        <row r="1259">
          <cell r="A1259">
            <v>152842</v>
          </cell>
          <cell r="B1259" t="str">
            <v>Kirsten</v>
          </cell>
          <cell r="C1259" t="str">
            <v>Sibanda</v>
          </cell>
          <cell r="D1259" t="str">
            <v>8TR</v>
          </cell>
          <cell r="E1259" t="str">
            <v>F</v>
          </cell>
          <cell r="F1259" t="str">
            <v>N</v>
          </cell>
          <cell r="G1259" t="str">
            <v>MWBA</v>
          </cell>
          <cell r="H1259" t="str">
            <v>No</v>
          </cell>
          <cell r="I1259" t="str">
            <v>No</v>
          </cell>
          <cell r="J1259" t="str">
            <v>No</v>
          </cell>
          <cell r="K1259" t="str">
            <v>No</v>
          </cell>
          <cell r="L1259" t="str">
            <v>8</v>
          </cell>
          <cell r="M1259" t="str">
            <v>Compiegne</v>
          </cell>
          <cell r="N1259" t="str">
            <v>No</v>
          </cell>
        </row>
        <row r="1260">
          <cell r="A1260">
            <v>100336</v>
          </cell>
          <cell r="B1260" t="str">
            <v>Liam</v>
          </cell>
          <cell r="C1260" t="str">
            <v>Sibanda</v>
          </cell>
          <cell r="D1260" t="str">
            <v>10CM</v>
          </cell>
          <cell r="E1260" t="str">
            <v>M</v>
          </cell>
          <cell r="F1260" t="str">
            <v>N</v>
          </cell>
          <cell r="G1260" t="str">
            <v>BAOF</v>
          </cell>
          <cell r="H1260" t="str">
            <v>No</v>
          </cell>
          <cell r="I1260" t="str">
            <v>No</v>
          </cell>
          <cell r="J1260" t="str">
            <v>No</v>
          </cell>
          <cell r="K1260" t="str">
            <v>No</v>
          </cell>
          <cell r="L1260" t="str">
            <v>10</v>
          </cell>
          <cell r="M1260" t="str">
            <v>Compiegne</v>
          </cell>
          <cell r="N1260" t="str">
            <v>No</v>
          </cell>
        </row>
        <row r="1261">
          <cell r="A1261">
            <v>151596</v>
          </cell>
          <cell r="B1261" t="str">
            <v>Sibusisiwe</v>
          </cell>
          <cell r="C1261" t="str">
            <v>Sibanda</v>
          </cell>
          <cell r="D1261" t="str">
            <v>11KKN</v>
          </cell>
          <cell r="E1261" t="str">
            <v>F</v>
          </cell>
          <cell r="F1261" t="str">
            <v>N</v>
          </cell>
          <cell r="G1261" t="str">
            <v>OOEG</v>
          </cell>
          <cell r="H1261" t="str">
            <v>No</v>
          </cell>
          <cell r="I1261" t="str">
            <v>No</v>
          </cell>
          <cell r="J1261" t="str">
            <v>No</v>
          </cell>
          <cell r="K1261" t="str">
            <v>No</v>
          </cell>
          <cell r="L1261" t="str">
            <v>11</v>
          </cell>
          <cell r="M1261" t="str">
            <v>Cuvilly</v>
          </cell>
          <cell r="N1261" t="str">
            <v>No</v>
          </cell>
        </row>
        <row r="1262">
          <cell r="A1262">
            <v>160315</v>
          </cell>
          <cell r="B1262" t="str">
            <v>Nozwelo</v>
          </cell>
          <cell r="C1262" t="str">
            <v>Sibanda</v>
          </cell>
          <cell r="D1262" t="str">
            <v>7WD</v>
          </cell>
          <cell r="E1262" t="str">
            <v>F</v>
          </cell>
          <cell r="F1262" t="str">
            <v>K</v>
          </cell>
          <cell r="G1262" t="str">
            <v>WBRI</v>
          </cell>
          <cell r="H1262" t="str">
            <v>No</v>
          </cell>
          <cell r="I1262" t="str">
            <v>No</v>
          </cell>
          <cell r="J1262" t="str">
            <v>No</v>
          </cell>
          <cell r="K1262" t="str">
            <v>No</v>
          </cell>
          <cell r="L1262" t="str">
            <v>7</v>
          </cell>
          <cell r="M1262" t="str">
            <v>Picardy</v>
          </cell>
          <cell r="N1262" t="str">
            <v>No</v>
          </cell>
        </row>
        <row r="1263">
          <cell r="A1263">
            <v>151700</v>
          </cell>
          <cell r="B1263" t="str">
            <v>Ashleigh</v>
          </cell>
          <cell r="C1263" t="str">
            <v>Sigauke</v>
          </cell>
          <cell r="D1263" t="str">
            <v>11EGQ</v>
          </cell>
          <cell r="E1263" t="str">
            <v>F</v>
          </cell>
          <cell r="F1263" t="str">
            <v>N</v>
          </cell>
          <cell r="G1263" t="str">
            <v>BAOF</v>
          </cell>
          <cell r="H1263" t="str">
            <v>No</v>
          </cell>
          <cell r="I1263" t="str">
            <v>No</v>
          </cell>
          <cell r="J1263" t="str">
            <v>No</v>
          </cell>
          <cell r="K1263" t="str">
            <v>No</v>
          </cell>
          <cell r="L1263" t="str">
            <v>11</v>
          </cell>
          <cell r="M1263" t="str">
            <v>Picardy</v>
          </cell>
          <cell r="N1263" t="str">
            <v>No</v>
          </cell>
        </row>
        <row r="1264">
          <cell r="A1264">
            <v>151860</v>
          </cell>
          <cell r="B1264" t="str">
            <v>Ciaran</v>
          </cell>
          <cell r="C1264" t="str">
            <v>Siggs</v>
          </cell>
          <cell r="D1264" t="str">
            <v>10RQ</v>
          </cell>
          <cell r="E1264" t="str">
            <v>M</v>
          </cell>
          <cell r="F1264" t="str">
            <v>N</v>
          </cell>
          <cell r="G1264" t="str">
            <v>WIRI</v>
          </cell>
          <cell r="H1264" t="str">
            <v>No</v>
          </cell>
          <cell r="I1264" t="str">
            <v>No</v>
          </cell>
          <cell r="J1264" t="str">
            <v>No</v>
          </cell>
          <cell r="K1264" t="str">
            <v>No</v>
          </cell>
          <cell r="L1264" t="str">
            <v>10</v>
          </cell>
          <cell r="M1264" t="str">
            <v>St. Julie</v>
          </cell>
          <cell r="N1264" t="str">
            <v>No</v>
          </cell>
        </row>
        <row r="1265">
          <cell r="A1265">
            <v>150555</v>
          </cell>
          <cell r="B1265" t="str">
            <v>Liam</v>
          </cell>
          <cell r="C1265" t="str">
            <v>Siggs</v>
          </cell>
          <cell r="D1265" t="str">
            <v>13BG</v>
          </cell>
          <cell r="E1265" t="str">
            <v>M</v>
          </cell>
          <cell r="F1265" t="str">
            <v>N</v>
          </cell>
          <cell r="G1265" t="str">
            <v>WIRI</v>
          </cell>
          <cell r="H1265" t="str">
            <v>No</v>
          </cell>
          <cell r="I1265" t="str">
            <v>No</v>
          </cell>
          <cell r="J1265" t="str">
            <v>No</v>
          </cell>
          <cell r="K1265" t="str">
            <v>No</v>
          </cell>
          <cell r="L1265" t="str">
            <v>13</v>
          </cell>
          <cell r="M1265" t="str">
            <v>St. Julie</v>
          </cell>
          <cell r="N1265" t="str">
            <v>No</v>
          </cell>
        </row>
        <row r="1266">
          <cell r="A1266">
            <v>151579</v>
          </cell>
          <cell r="B1266" t="str">
            <v>Patrick</v>
          </cell>
          <cell r="C1266" t="str">
            <v>Siggs</v>
          </cell>
          <cell r="D1266" t="str">
            <v>11ZI</v>
          </cell>
          <cell r="E1266" t="str">
            <v>M</v>
          </cell>
          <cell r="F1266" t="str">
            <v>N</v>
          </cell>
          <cell r="G1266" t="str">
            <v>WIRI</v>
          </cell>
          <cell r="H1266" t="str">
            <v>No</v>
          </cell>
          <cell r="I1266" t="str">
            <v>No</v>
          </cell>
          <cell r="J1266" t="str">
            <v>No</v>
          </cell>
          <cell r="K1266" t="str">
            <v>No</v>
          </cell>
          <cell r="L1266" t="str">
            <v>11</v>
          </cell>
          <cell r="M1266" t="str">
            <v>St. Julie</v>
          </cell>
          <cell r="N1266" t="str">
            <v>No</v>
          </cell>
        </row>
        <row r="1267">
          <cell r="A1267">
            <v>152663</v>
          </cell>
          <cell r="B1267" t="str">
            <v>Ewan</v>
          </cell>
          <cell r="C1267" t="str">
            <v>Simmons</v>
          </cell>
          <cell r="D1267" t="str">
            <v>9GR</v>
          </cell>
          <cell r="E1267" t="str">
            <v>M</v>
          </cell>
          <cell r="F1267" t="str">
            <v>N</v>
          </cell>
          <cell r="G1267" t="str">
            <v>WBRI</v>
          </cell>
          <cell r="H1267" t="str">
            <v>No</v>
          </cell>
          <cell r="I1267" t="str">
            <v>No</v>
          </cell>
          <cell r="J1267" t="str">
            <v>No</v>
          </cell>
          <cell r="K1267" t="str">
            <v>No</v>
          </cell>
          <cell r="L1267" t="str">
            <v>9</v>
          </cell>
          <cell r="M1267" t="str">
            <v>Compiegne</v>
          </cell>
          <cell r="N1267" t="str">
            <v>No</v>
          </cell>
        </row>
        <row r="1268">
          <cell r="A1268">
            <v>151619</v>
          </cell>
          <cell r="B1268" t="str">
            <v>Charlie</v>
          </cell>
          <cell r="C1268" t="str">
            <v>Simpson</v>
          </cell>
          <cell r="D1268" t="str">
            <v>11SPI</v>
          </cell>
          <cell r="E1268" t="str">
            <v>M</v>
          </cell>
          <cell r="F1268" t="str">
            <v>N</v>
          </cell>
          <cell r="G1268" t="str">
            <v>WBRI</v>
          </cell>
          <cell r="H1268" t="str">
            <v>No</v>
          </cell>
          <cell r="I1268" t="str">
            <v>No</v>
          </cell>
          <cell r="J1268" t="str">
            <v>No</v>
          </cell>
          <cell r="K1268" t="str">
            <v>No</v>
          </cell>
          <cell r="L1268" t="str">
            <v>11</v>
          </cell>
          <cell r="M1268" t="str">
            <v>St. Julie</v>
          </cell>
          <cell r="N1268" t="str">
            <v>Yes</v>
          </cell>
        </row>
        <row r="1269">
          <cell r="A1269">
            <v>152893</v>
          </cell>
          <cell r="B1269" t="str">
            <v>Orlagh</v>
          </cell>
          <cell r="C1269" t="str">
            <v>Simpson</v>
          </cell>
          <cell r="D1269" t="str">
            <v>8KC</v>
          </cell>
          <cell r="E1269" t="str">
            <v>F</v>
          </cell>
          <cell r="F1269" t="str">
            <v>N</v>
          </cell>
          <cell r="G1269" t="str">
            <v>WBRI</v>
          </cell>
          <cell r="H1269" t="str">
            <v>No</v>
          </cell>
          <cell r="I1269" t="str">
            <v>Yes</v>
          </cell>
          <cell r="J1269" t="str">
            <v>No</v>
          </cell>
          <cell r="K1269" t="str">
            <v>No</v>
          </cell>
          <cell r="L1269" t="str">
            <v>8</v>
          </cell>
          <cell r="M1269" t="str">
            <v>St. Julie</v>
          </cell>
          <cell r="N1269" t="str">
            <v>No</v>
          </cell>
        </row>
        <row r="1270">
          <cell r="A1270">
            <v>151521</v>
          </cell>
          <cell r="B1270" t="str">
            <v>Louisa</v>
          </cell>
          <cell r="C1270" t="str">
            <v>Sinkamba</v>
          </cell>
          <cell r="D1270" t="str">
            <v>11WE</v>
          </cell>
          <cell r="E1270" t="str">
            <v>F</v>
          </cell>
          <cell r="F1270" t="str">
            <v>N</v>
          </cell>
          <cell r="G1270" t="str">
            <v>BAOF</v>
          </cell>
          <cell r="H1270" t="str">
            <v>No</v>
          </cell>
          <cell r="I1270" t="str">
            <v>No</v>
          </cell>
          <cell r="J1270" t="str">
            <v>No</v>
          </cell>
          <cell r="K1270" t="str">
            <v>No</v>
          </cell>
          <cell r="L1270" t="str">
            <v>11</v>
          </cell>
          <cell r="M1270" t="str">
            <v>Compiegne</v>
          </cell>
          <cell r="N1270" t="str">
            <v>No</v>
          </cell>
        </row>
        <row r="1271">
          <cell r="A1271">
            <v>151894</v>
          </cell>
          <cell r="B1271" t="str">
            <v>Barnaba</v>
          </cell>
          <cell r="C1271" t="str">
            <v>Skoczylas</v>
          </cell>
          <cell r="D1271" t="str">
            <v>10RQ</v>
          </cell>
          <cell r="E1271" t="str">
            <v>M</v>
          </cell>
          <cell r="F1271" t="str">
            <v>N</v>
          </cell>
          <cell r="G1271" t="str">
            <v>WEEU</v>
          </cell>
          <cell r="H1271" t="str">
            <v>No</v>
          </cell>
          <cell r="I1271" t="str">
            <v>Yes</v>
          </cell>
          <cell r="J1271" t="str">
            <v>No</v>
          </cell>
          <cell r="K1271" t="str">
            <v>No</v>
          </cell>
          <cell r="L1271" t="str">
            <v>10</v>
          </cell>
          <cell r="M1271" t="str">
            <v>St. Julie</v>
          </cell>
          <cell r="N1271" t="str">
            <v>Yes</v>
          </cell>
        </row>
        <row r="1272">
          <cell r="A1272">
            <v>152927</v>
          </cell>
          <cell r="B1272" t="str">
            <v>Miriam</v>
          </cell>
          <cell r="C1272" t="str">
            <v>Skoczylas</v>
          </cell>
          <cell r="D1272" t="str">
            <v>8JJ</v>
          </cell>
          <cell r="E1272" t="str">
            <v>F</v>
          </cell>
          <cell r="F1272" t="str">
            <v>N</v>
          </cell>
          <cell r="G1272" t="str">
            <v>WEEU</v>
          </cell>
          <cell r="H1272" t="str">
            <v>No</v>
          </cell>
          <cell r="I1272" t="str">
            <v>Yes</v>
          </cell>
          <cell r="J1272" t="str">
            <v>No</v>
          </cell>
          <cell r="K1272" t="str">
            <v>No</v>
          </cell>
          <cell r="L1272" t="str">
            <v>8</v>
          </cell>
          <cell r="M1272" t="str">
            <v>Picardy</v>
          </cell>
          <cell r="N1272" t="str">
            <v>Yes</v>
          </cell>
        </row>
        <row r="1273">
          <cell r="A1273">
            <v>150932</v>
          </cell>
          <cell r="B1273" t="str">
            <v>Charlie</v>
          </cell>
          <cell r="C1273" t="str">
            <v>Slack</v>
          </cell>
          <cell r="D1273" t="str">
            <v>12MP</v>
          </cell>
          <cell r="E1273" t="str">
            <v>M</v>
          </cell>
          <cell r="F1273" t="str">
            <v>N</v>
          </cell>
          <cell r="G1273" t="str">
            <v>WBRI</v>
          </cell>
          <cell r="H1273" t="str">
            <v>No</v>
          </cell>
          <cell r="I1273" t="str">
            <v>No</v>
          </cell>
          <cell r="J1273" t="str">
            <v>No</v>
          </cell>
          <cell r="K1273" t="str">
            <v>No</v>
          </cell>
          <cell r="L1273" t="str">
            <v>12</v>
          </cell>
          <cell r="M1273" t="str">
            <v>Compiegne</v>
          </cell>
          <cell r="N1273" t="str">
            <v>No</v>
          </cell>
        </row>
        <row r="1274">
          <cell r="A1274">
            <v>152710</v>
          </cell>
          <cell r="B1274" t="str">
            <v>Lawrence</v>
          </cell>
          <cell r="C1274" t="str">
            <v>Slade</v>
          </cell>
          <cell r="D1274" t="str">
            <v>9AWL</v>
          </cell>
          <cell r="E1274" t="str">
            <v>M</v>
          </cell>
          <cell r="F1274" t="str">
            <v>N</v>
          </cell>
          <cell r="G1274" t="str">
            <v>WBRI</v>
          </cell>
          <cell r="H1274" t="str">
            <v>No</v>
          </cell>
          <cell r="I1274" t="str">
            <v>No</v>
          </cell>
          <cell r="J1274" t="str">
            <v>No</v>
          </cell>
          <cell r="K1274" t="str">
            <v>No</v>
          </cell>
          <cell r="L1274" t="str">
            <v>9</v>
          </cell>
          <cell r="M1274" t="str">
            <v>St. Julie</v>
          </cell>
          <cell r="N1274" t="str">
            <v>No</v>
          </cell>
        </row>
        <row r="1275">
          <cell r="A1275">
            <v>152036</v>
          </cell>
          <cell r="B1275" t="str">
            <v>Denni</v>
          </cell>
          <cell r="C1275" t="str">
            <v>Smallwood</v>
          </cell>
          <cell r="D1275" t="str">
            <v>14AW</v>
          </cell>
          <cell r="E1275" t="str">
            <v>F</v>
          </cell>
          <cell r="F1275" t="str">
            <v>N</v>
          </cell>
          <cell r="G1275" t="str">
            <v>WBRI</v>
          </cell>
          <cell r="H1275" t="str">
            <v>No</v>
          </cell>
          <cell r="I1275" t="str">
            <v>No</v>
          </cell>
          <cell r="J1275" t="str">
            <v>No</v>
          </cell>
          <cell r="K1275" t="str">
            <v>No</v>
          </cell>
          <cell r="L1275" t="str">
            <v>14</v>
          </cell>
          <cell r="M1275" t="str">
            <v>Compiegne</v>
          </cell>
          <cell r="N1275" t="str">
            <v>No</v>
          </cell>
        </row>
        <row r="1276">
          <cell r="A1276">
            <v>151871</v>
          </cell>
          <cell r="B1276" t="str">
            <v>Brendan</v>
          </cell>
          <cell r="C1276" t="str">
            <v>Smith</v>
          </cell>
          <cell r="D1276" t="str">
            <v>10TD</v>
          </cell>
          <cell r="E1276" t="str">
            <v>M</v>
          </cell>
          <cell r="F1276" t="str">
            <v>N</v>
          </cell>
          <cell r="G1276" t="str">
            <v>WBRI</v>
          </cell>
          <cell r="H1276" t="str">
            <v>No</v>
          </cell>
          <cell r="I1276" t="str">
            <v>No</v>
          </cell>
          <cell r="J1276" t="str">
            <v>No</v>
          </cell>
          <cell r="K1276" t="str">
            <v>No</v>
          </cell>
          <cell r="L1276" t="str">
            <v>10</v>
          </cell>
          <cell r="M1276" t="str">
            <v>Compiegne</v>
          </cell>
          <cell r="N1276" t="str">
            <v>No</v>
          </cell>
        </row>
        <row r="1277">
          <cell r="A1277">
            <v>152536</v>
          </cell>
          <cell r="B1277" t="str">
            <v>Edward</v>
          </cell>
          <cell r="C1277" t="str">
            <v>Smith</v>
          </cell>
          <cell r="D1277" t="str">
            <v>9JQ</v>
          </cell>
          <cell r="E1277" t="str">
            <v>M</v>
          </cell>
          <cell r="F1277" t="str">
            <v>N</v>
          </cell>
          <cell r="G1277" t="str">
            <v>WBRI</v>
          </cell>
          <cell r="H1277" t="str">
            <v>No</v>
          </cell>
          <cell r="I1277" t="str">
            <v>No</v>
          </cell>
          <cell r="J1277" t="str">
            <v>No</v>
          </cell>
          <cell r="K1277" t="str">
            <v>No</v>
          </cell>
          <cell r="L1277" t="str">
            <v>9</v>
          </cell>
          <cell r="M1277" t="str">
            <v>St. Julie</v>
          </cell>
          <cell r="N1277" t="str">
            <v>No</v>
          </cell>
        </row>
        <row r="1278">
          <cell r="A1278">
            <v>150948</v>
          </cell>
          <cell r="B1278" t="str">
            <v>Harry</v>
          </cell>
          <cell r="C1278" t="str">
            <v>Smith</v>
          </cell>
          <cell r="D1278" t="str">
            <v>12MP</v>
          </cell>
          <cell r="E1278" t="str">
            <v>M</v>
          </cell>
          <cell r="F1278" t="str">
            <v>N</v>
          </cell>
          <cell r="G1278" t="str">
            <v>WBRI</v>
          </cell>
          <cell r="H1278" t="str">
            <v>No</v>
          </cell>
          <cell r="I1278" t="str">
            <v>No</v>
          </cell>
          <cell r="J1278" t="str">
            <v>No</v>
          </cell>
          <cell r="K1278" t="str">
            <v>No</v>
          </cell>
          <cell r="L1278" t="str">
            <v>12</v>
          </cell>
          <cell r="M1278" t="str">
            <v>St. Julie</v>
          </cell>
          <cell r="N1278" t="str">
            <v>No</v>
          </cell>
        </row>
        <row r="1279">
          <cell r="A1279">
            <v>152904</v>
          </cell>
          <cell r="B1279" t="str">
            <v>Jacob</v>
          </cell>
          <cell r="C1279" t="str">
            <v>Smith</v>
          </cell>
          <cell r="D1279" t="str">
            <v>8TR</v>
          </cell>
          <cell r="E1279" t="str">
            <v>M</v>
          </cell>
          <cell r="F1279" t="str">
            <v>K</v>
          </cell>
          <cell r="G1279" t="str">
            <v>WBRI</v>
          </cell>
          <cell r="H1279" t="str">
            <v>No</v>
          </cell>
          <cell r="I1279" t="str">
            <v>No</v>
          </cell>
          <cell r="J1279" t="str">
            <v>No</v>
          </cell>
          <cell r="K1279" t="str">
            <v>No</v>
          </cell>
          <cell r="L1279" t="str">
            <v>8</v>
          </cell>
          <cell r="M1279" t="str">
            <v>Compiegne</v>
          </cell>
          <cell r="N1279" t="str">
            <v>No</v>
          </cell>
        </row>
        <row r="1280">
          <cell r="A1280">
            <v>151766</v>
          </cell>
          <cell r="B1280" t="str">
            <v>Jaedon</v>
          </cell>
          <cell r="C1280" t="str">
            <v>Smith</v>
          </cell>
          <cell r="D1280" t="str">
            <v>10JOS</v>
          </cell>
          <cell r="E1280" t="str">
            <v>M</v>
          </cell>
          <cell r="F1280" t="str">
            <v>N</v>
          </cell>
          <cell r="G1280" t="str">
            <v>MWBC</v>
          </cell>
          <cell r="H1280" t="str">
            <v>No</v>
          </cell>
          <cell r="I1280" t="str">
            <v>No</v>
          </cell>
          <cell r="J1280" t="str">
            <v>No</v>
          </cell>
          <cell r="K1280" t="str">
            <v>No</v>
          </cell>
          <cell r="L1280" t="str">
            <v>10</v>
          </cell>
          <cell r="M1280" t="str">
            <v>Picardy</v>
          </cell>
          <cell r="N1280" t="str">
            <v>No</v>
          </cell>
        </row>
        <row r="1281">
          <cell r="A1281">
            <v>151587</v>
          </cell>
          <cell r="B1281" t="str">
            <v>Jasmine</v>
          </cell>
          <cell r="C1281" t="str">
            <v>Smith</v>
          </cell>
          <cell r="D1281" t="str">
            <v>11SK</v>
          </cell>
          <cell r="E1281" t="str">
            <v>F</v>
          </cell>
          <cell r="F1281" t="str">
            <v>N</v>
          </cell>
          <cell r="G1281" t="str">
            <v>CHNE</v>
          </cell>
          <cell r="H1281" t="str">
            <v>No</v>
          </cell>
          <cell r="I1281" t="str">
            <v>No</v>
          </cell>
          <cell r="J1281" t="str">
            <v>Yes</v>
          </cell>
          <cell r="K1281" t="str">
            <v>No</v>
          </cell>
          <cell r="L1281" t="str">
            <v>11</v>
          </cell>
          <cell r="M1281" t="str">
            <v>Compiegne</v>
          </cell>
          <cell r="N1281" t="str">
            <v>No</v>
          </cell>
        </row>
        <row r="1282">
          <cell r="A1282">
            <v>151730</v>
          </cell>
          <cell r="B1282" t="str">
            <v>Luke</v>
          </cell>
          <cell r="C1282" t="str">
            <v>Smith</v>
          </cell>
          <cell r="D1282" t="str">
            <v>11SPI</v>
          </cell>
          <cell r="E1282" t="str">
            <v>M</v>
          </cell>
          <cell r="F1282" t="str">
            <v>N</v>
          </cell>
          <cell r="G1282" t="str">
            <v>WBRI</v>
          </cell>
          <cell r="H1282" t="str">
            <v>No</v>
          </cell>
          <cell r="I1282" t="str">
            <v>No</v>
          </cell>
          <cell r="J1282" t="str">
            <v>No</v>
          </cell>
          <cell r="K1282" t="str">
            <v>No</v>
          </cell>
          <cell r="L1282" t="str">
            <v>11</v>
          </cell>
          <cell r="M1282" t="str">
            <v>St. Julie</v>
          </cell>
          <cell r="N1282" t="str">
            <v>No</v>
          </cell>
        </row>
        <row r="1283">
          <cell r="A1283">
            <v>152165</v>
          </cell>
          <cell r="B1283" t="str">
            <v>Mia</v>
          </cell>
          <cell r="C1283" t="str">
            <v>Smith</v>
          </cell>
          <cell r="D1283" t="str">
            <v>13PLE</v>
          </cell>
          <cell r="E1283" t="str">
            <v>F</v>
          </cell>
          <cell r="F1283" t="str">
            <v>N</v>
          </cell>
          <cell r="G1283" t="str">
            <v>WBRI</v>
          </cell>
          <cell r="H1283" t="str">
            <v>No</v>
          </cell>
          <cell r="I1283" t="str">
            <v>No</v>
          </cell>
          <cell r="J1283" t="str">
            <v>No</v>
          </cell>
          <cell r="K1283" t="str">
            <v>No</v>
          </cell>
          <cell r="L1283" t="str">
            <v>13</v>
          </cell>
          <cell r="M1283" t="str">
            <v>Picardy</v>
          </cell>
          <cell r="N1283" t="str">
            <v>No</v>
          </cell>
        </row>
        <row r="1284">
          <cell r="A1284">
            <v>151729</v>
          </cell>
          <cell r="B1284" t="str">
            <v>Nathanael</v>
          </cell>
          <cell r="C1284" t="str">
            <v>Smith</v>
          </cell>
          <cell r="D1284" t="str">
            <v>11SPI</v>
          </cell>
          <cell r="E1284" t="str">
            <v>M</v>
          </cell>
          <cell r="F1284" t="str">
            <v>N</v>
          </cell>
          <cell r="G1284" t="str">
            <v>WBRI</v>
          </cell>
          <cell r="H1284" t="str">
            <v>No</v>
          </cell>
          <cell r="I1284" t="str">
            <v>No</v>
          </cell>
          <cell r="J1284" t="str">
            <v>No</v>
          </cell>
          <cell r="K1284" t="str">
            <v>No</v>
          </cell>
          <cell r="L1284" t="str">
            <v>11</v>
          </cell>
          <cell r="M1284" t="str">
            <v>St. Julie</v>
          </cell>
          <cell r="N1284" t="str">
            <v>Yes</v>
          </cell>
        </row>
        <row r="1285">
          <cell r="A1285">
            <v>151602</v>
          </cell>
          <cell r="B1285" t="str">
            <v>Niamh</v>
          </cell>
          <cell r="C1285" t="str">
            <v>Smith</v>
          </cell>
          <cell r="D1285" t="str">
            <v>11SPI</v>
          </cell>
          <cell r="E1285" t="str">
            <v>F</v>
          </cell>
          <cell r="F1285" t="str">
            <v>N</v>
          </cell>
          <cell r="G1285" t="str">
            <v>WBRI</v>
          </cell>
          <cell r="H1285" t="str">
            <v>No</v>
          </cell>
          <cell r="I1285" t="str">
            <v>No</v>
          </cell>
          <cell r="J1285" t="str">
            <v>No</v>
          </cell>
          <cell r="K1285" t="str">
            <v>No</v>
          </cell>
          <cell r="L1285" t="str">
            <v>11</v>
          </cell>
          <cell r="M1285" t="str">
            <v>St. Julie</v>
          </cell>
          <cell r="N1285" t="str">
            <v>No</v>
          </cell>
        </row>
        <row r="1286">
          <cell r="A1286">
            <v>152148</v>
          </cell>
          <cell r="B1286" t="str">
            <v>Oliver</v>
          </cell>
          <cell r="C1286" t="str">
            <v>Smith</v>
          </cell>
          <cell r="D1286" t="str">
            <v>13BG</v>
          </cell>
          <cell r="E1286" t="str">
            <v>M</v>
          </cell>
          <cell r="F1286" t="str">
            <v>N</v>
          </cell>
          <cell r="G1286" t="str">
            <v>WBRI</v>
          </cell>
          <cell r="H1286" t="str">
            <v>No</v>
          </cell>
          <cell r="I1286" t="str">
            <v>No</v>
          </cell>
          <cell r="J1286" t="str">
            <v>No</v>
          </cell>
          <cell r="K1286" t="str">
            <v>No</v>
          </cell>
          <cell r="L1286" t="str">
            <v>13</v>
          </cell>
          <cell r="N1286" t="str">
            <v>No</v>
          </cell>
        </row>
        <row r="1287">
          <cell r="A1287">
            <v>151547</v>
          </cell>
          <cell r="B1287" t="str">
            <v>Patrick</v>
          </cell>
          <cell r="C1287" t="str">
            <v>Smith</v>
          </cell>
          <cell r="D1287" t="str">
            <v>11SPI</v>
          </cell>
          <cell r="E1287" t="str">
            <v>M</v>
          </cell>
          <cell r="F1287" t="str">
            <v>N</v>
          </cell>
          <cell r="G1287" t="str">
            <v>WIRI</v>
          </cell>
          <cell r="H1287" t="str">
            <v>No</v>
          </cell>
          <cell r="I1287" t="str">
            <v>No</v>
          </cell>
          <cell r="J1287" t="str">
            <v>No</v>
          </cell>
          <cell r="K1287" t="str">
            <v>No</v>
          </cell>
          <cell r="L1287" t="str">
            <v>11</v>
          </cell>
          <cell r="M1287" t="str">
            <v>St. Julie</v>
          </cell>
          <cell r="N1287" t="str">
            <v>No</v>
          </cell>
        </row>
        <row r="1288">
          <cell r="A1288">
            <v>152858</v>
          </cell>
          <cell r="B1288" t="str">
            <v>Sophie</v>
          </cell>
          <cell r="C1288" t="str">
            <v>Smith</v>
          </cell>
          <cell r="D1288" t="str">
            <v>8TR</v>
          </cell>
          <cell r="E1288" t="str">
            <v>F</v>
          </cell>
          <cell r="F1288" t="str">
            <v>N</v>
          </cell>
          <cell r="G1288" t="str">
            <v>WBRI</v>
          </cell>
          <cell r="H1288" t="str">
            <v>No</v>
          </cell>
          <cell r="I1288" t="str">
            <v>No</v>
          </cell>
          <cell r="J1288" t="str">
            <v>No</v>
          </cell>
          <cell r="K1288" t="str">
            <v>No</v>
          </cell>
          <cell r="L1288" t="str">
            <v>8</v>
          </cell>
          <cell r="M1288" t="str">
            <v>Compiegne</v>
          </cell>
          <cell r="N1288" t="str">
            <v>No</v>
          </cell>
        </row>
        <row r="1289">
          <cell r="A1289">
            <v>151662</v>
          </cell>
          <cell r="B1289" t="str">
            <v>Taliah</v>
          </cell>
          <cell r="C1289" t="str">
            <v>Smith</v>
          </cell>
          <cell r="D1289" t="str">
            <v>11SPI</v>
          </cell>
          <cell r="E1289" t="str">
            <v>F</v>
          </cell>
          <cell r="F1289" t="str">
            <v>E</v>
          </cell>
          <cell r="G1289" t="str">
            <v>MWOE</v>
          </cell>
          <cell r="H1289" t="str">
            <v>No</v>
          </cell>
          <cell r="I1289" t="str">
            <v>No</v>
          </cell>
          <cell r="J1289" t="str">
            <v>Yes</v>
          </cell>
          <cell r="K1289" t="str">
            <v>No</v>
          </cell>
          <cell r="L1289" t="str">
            <v>11</v>
          </cell>
          <cell r="M1289" t="str">
            <v>St. Julie</v>
          </cell>
          <cell r="N1289" t="str">
            <v>No</v>
          </cell>
        </row>
        <row r="1290">
          <cell r="A1290">
            <v>150531</v>
          </cell>
          <cell r="B1290" t="str">
            <v>Thomas</v>
          </cell>
          <cell r="C1290" t="str">
            <v>Smith</v>
          </cell>
          <cell r="D1290" t="str">
            <v>13TS</v>
          </cell>
          <cell r="E1290" t="str">
            <v>M</v>
          </cell>
          <cell r="F1290" t="str">
            <v>N</v>
          </cell>
          <cell r="G1290" t="str">
            <v>WBRI</v>
          </cell>
          <cell r="H1290" t="str">
            <v>No</v>
          </cell>
          <cell r="I1290" t="str">
            <v>No</v>
          </cell>
          <cell r="J1290" t="str">
            <v>No</v>
          </cell>
          <cell r="K1290" t="str">
            <v>No</v>
          </cell>
          <cell r="L1290" t="str">
            <v>13</v>
          </cell>
          <cell r="M1290" t="str">
            <v>Picardy</v>
          </cell>
          <cell r="N1290" t="str">
            <v>No</v>
          </cell>
        </row>
        <row r="1291">
          <cell r="A1291">
            <v>151677</v>
          </cell>
          <cell r="B1291" t="str">
            <v>William</v>
          </cell>
          <cell r="C1291" t="str">
            <v>Smith</v>
          </cell>
          <cell r="D1291" t="str">
            <v>11ZI</v>
          </cell>
          <cell r="E1291" t="str">
            <v>M</v>
          </cell>
          <cell r="F1291" t="str">
            <v>N</v>
          </cell>
          <cell r="G1291" t="str">
            <v>WBRI</v>
          </cell>
          <cell r="H1291" t="str">
            <v>No</v>
          </cell>
          <cell r="I1291" t="str">
            <v>No</v>
          </cell>
          <cell r="J1291" t="str">
            <v>No</v>
          </cell>
          <cell r="K1291" t="str">
            <v>No</v>
          </cell>
          <cell r="L1291" t="str">
            <v>11</v>
          </cell>
          <cell r="M1291" t="str">
            <v>St. Julie</v>
          </cell>
          <cell r="N1291" t="str">
            <v>No</v>
          </cell>
        </row>
        <row r="1292">
          <cell r="A1292">
            <v>160105</v>
          </cell>
          <cell r="B1292" t="str">
            <v>Sophie</v>
          </cell>
          <cell r="C1292" t="str">
            <v>Smith</v>
          </cell>
          <cell r="D1292" t="str">
            <v>12DHO</v>
          </cell>
          <cell r="E1292" t="str">
            <v>F</v>
          </cell>
          <cell r="F1292" t="str">
            <v>N</v>
          </cell>
          <cell r="G1292" t="str">
            <v>WBRI</v>
          </cell>
          <cell r="H1292" t="str">
            <v>No</v>
          </cell>
          <cell r="I1292" t="str">
            <v>No</v>
          </cell>
          <cell r="J1292" t="str">
            <v>No</v>
          </cell>
          <cell r="K1292" t="str">
            <v>No</v>
          </cell>
          <cell r="L1292" t="str">
            <v>12</v>
          </cell>
          <cell r="M1292" t="str">
            <v>Cuvilly</v>
          </cell>
          <cell r="N1292" t="str">
            <v>No</v>
          </cell>
        </row>
        <row r="1293">
          <cell r="A1293">
            <v>160125</v>
          </cell>
          <cell r="B1293" t="str">
            <v>Emilia</v>
          </cell>
          <cell r="C1293" t="str">
            <v>Smith</v>
          </cell>
          <cell r="D1293" t="str">
            <v>9GR</v>
          </cell>
          <cell r="E1293" t="str">
            <v>F</v>
          </cell>
          <cell r="F1293" t="str">
            <v>N</v>
          </cell>
          <cell r="G1293" t="str">
            <v>WBRI</v>
          </cell>
          <cell r="H1293" t="str">
            <v>No</v>
          </cell>
          <cell r="I1293" t="str">
            <v>No</v>
          </cell>
          <cell r="J1293" t="str">
            <v>No</v>
          </cell>
          <cell r="K1293" t="str">
            <v>No</v>
          </cell>
          <cell r="L1293" t="str">
            <v>9</v>
          </cell>
          <cell r="N1293" t="str">
            <v>No</v>
          </cell>
        </row>
        <row r="1294">
          <cell r="A1294">
            <v>150934</v>
          </cell>
          <cell r="B1294" t="str">
            <v>DECLAN</v>
          </cell>
          <cell r="C1294" t="str">
            <v>SMITH</v>
          </cell>
          <cell r="D1294" t="str">
            <v>12MP</v>
          </cell>
          <cell r="E1294" t="str">
            <v>M</v>
          </cell>
          <cell r="G1294" t="str">
            <v>WBRI</v>
          </cell>
          <cell r="H1294" t="str">
            <v>No</v>
          </cell>
          <cell r="I1294" t="str">
            <v>No</v>
          </cell>
          <cell r="J1294" t="str">
            <v>No</v>
          </cell>
          <cell r="K1294" t="str">
            <v>No</v>
          </cell>
          <cell r="L1294" t="str">
            <v>12</v>
          </cell>
          <cell r="M1294" t="str">
            <v>St. Julie</v>
          </cell>
          <cell r="N1294" t="str">
            <v>No</v>
          </cell>
        </row>
        <row r="1295">
          <cell r="A1295">
            <v>150900</v>
          </cell>
          <cell r="B1295" t="str">
            <v>Carys</v>
          </cell>
          <cell r="C1295" t="str">
            <v>Snell</v>
          </cell>
          <cell r="D1295" t="str">
            <v>12KD</v>
          </cell>
          <cell r="E1295" t="str">
            <v>F</v>
          </cell>
          <cell r="F1295" t="str">
            <v>N</v>
          </cell>
          <cell r="G1295" t="str">
            <v>WBRI</v>
          </cell>
          <cell r="H1295" t="str">
            <v>No</v>
          </cell>
          <cell r="I1295" t="str">
            <v>No</v>
          </cell>
          <cell r="J1295" t="str">
            <v>No</v>
          </cell>
          <cell r="K1295" t="str">
            <v>No</v>
          </cell>
          <cell r="L1295" t="str">
            <v>12</v>
          </cell>
          <cell r="M1295" t="str">
            <v>Cuvilly</v>
          </cell>
          <cell r="N1295" t="str">
            <v>No</v>
          </cell>
        </row>
        <row r="1296">
          <cell r="A1296">
            <v>160317</v>
          </cell>
          <cell r="B1296" t="str">
            <v>Dhiya</v>
          </cell>
          <cell r="C1296" t="str">
            <v>Sojan</v>
          </cell>
          <cell r="D1296" t="str">
            <v>7FS</v>
          </cell>
          <cell r="E1296" t="str">
            <v>F</v>
          </cell>
          <cell r="F1296" t="str">
            <v>N</v>
          </cell>
          <cell r="G1296" t="str">
            <v>AIND</v>
          </cell>
          <cell r="H1296" t="str">
            <v>No</v>
          </cell>
          <cell r="I1296" t="str">
            <v>Yes</v>
          </cell>
          <cell r="J1296" t="str">
            <v>No</v>
          </cell>
          <cell r="K1296" t="str">
            <v>No</v>
          </cell>
          <cell r="L1296" t="str">
            <v>7</v>
          </cell>
          <cell r="M1296" t="str">
            <v>Compiegne</v>
          </cell>
          <cell r="N1296" t="str">
            <v>No</v>
          </cell>
        </row>
        <row r="1297">
          <cell r="A1297">
            <v>152785</v>
          </cell>
          <cell r="B1297" t="str">
            <v>Gabriella</v>
          </cell>
          <cell r="C1297" t="str">
            <v>Sollazzo</v>
          </cell>
          <cell r="D1297" t="str">
            <v>8KS</v>
          </cell>
          <cell r="E1297" t="str">
            <v>F</v>
          </cell>
          <cell r="F1297" t="str">
            <v>N</v>
          </cell>
          <cell r="G1297" t="str">
            <v>WBRI</v>
          </cell>
          <cell r="H1297" t="str">
            <v>No</v>
          </cell>
          <cell r="I1297" t="str">
            <v>No</v>
          </cell>
          <cell r="J1297" t="str">
            <v>No</v>
          </cell>
          <cell r="K1297" t="str">
            <v>No</v>
          </cell>
          <cell r="L1297" t="str">
            <v>8</v>
          </cell>
          <cell r="M1297" t="str">
            <v>Picardy</v>
          </cell>
          <cell r="N1297" t="str">
            <v>No</v>
          </cell>
        </row>
        <row r="1298">
          <cell r="A1298">
            <v>100335</v>
          </cell>
          <cell r="B1298" t="str">
            <v>Renee</v>
          </cell>
          <cell r="C1298" t="str">
            <v>Solommon</v>
          </cell>
          <cell r="D1298" t="str">
            <v>12JN</v>
          </cell>
          <cell r="E1298" t="str">
            <v>F</v>
          </cell>
          <cell r="F1298" t="str">
            <v>N</v>
          </cell>
          <cell r="G1298" t="str">
            <v>MWBC</v>
          </cell>
          <cell r="H1298" t="str">
            <v>Yes</v>
          </cell>
          <cell r="I1298" t="str">
            <v>No</v>
          </cell>
          <cell r="J1298" t="str">
            <v>No</v>
          </cell>
          <cell r="K1298" t="str">
            <v>No</v>
          </cell>
          <cell r="L1298" t="str">
            <v>12</v>
          </cell>
          <cell r="M1298" t="str">
            <v>Picardy</v>
          </cell>
          <cell r="N1298" t="str">
            <v>No</v>
          </cell>
        </row>
        <row r="1299">
          <cell r="A1299">
            <v>160318</v>
          </cell>
          <cell r="B1299" t="str">
            <v>Henok</v>
          </cell>
          <cell r="C1299" t="str">
            <v>Solomon</v>
          </cell>
          <cell r="D1299" t="str">
            <v>7ET</v>
          </cell>
          <cell r="E1299" t="str">
            <v>M</v>
          </cell>
          <cell r="F1299" t="str">
            <v>N</v>
          </cell>
          <cell r="G1299" t="str">
            <v>BAOF</v>
          </cell>
          <cell r="H1299" t="str">
            <v>No</v>
          </cell>
          <cell r="I1299" t="str">
            <v>Yes</v>
          </cell>
          <cell r="J1299" t="str">
            <v>No</v>
          </cell>
          <cell r="K1299" t="str">
            <v>No</v>
          </cell>
          <cell r="L1299" t="str">
            <v>7</v>
          </cell>
          <cell r="M1299" t="str">
            <v>Cuvilly</v>
          </cell>
          <cell r="N1299" t="str">
            <v>No</v>
          </cell>
        </row>
        <row r="1300">
          <cell r="A1300">
            <v>160072</v>
          </cell>
          <cell r="B1300" t="str">
            <v>Jacob</v>
          </cell>
          <cell r="C1300" t="str">
            <v>Sooklall</v>
          </cell>
          <cell r="D1300" t="str">
            <v>12ASA</v>
          </cell>
          <cell r="E1300" t="str">
            <v>M</v>
          </cell>
          <cell r="F1300" t="str">
            <v>N</v>
          </cell>
          <cell r="G1300" t="str">
            <v>MWAO</v>
          </cell>
          <cell r="H1300" t="str">
            <v>No</v>
          </cell>
          <cell r="I1300" t="str">
            <v>No</v>
          </cell>
          <cell r="J1300" t="str">
            <v>No</v>
          </cell>
          <cell r="K1300" t="str">
            <v>No</v>
          </cell>
          <cell r="L1300" t="str">
            <v>12</v>
          </cell>
          <cell r="M1300" t="str">
            <v>Cuvilly</v>
          </cell>
          <cell r="N1300" t="str">
            <v>No</v>
          </cell>
        </row>
        <row r="1301">
          <cell r="A1301">
            <v>152545</v>
          </cell>
          <cell r="B1301" t="str">
            <v>Orla</v>
          </cell>
          <cell r="C1301" t="str">
            <v>Speakman</v>
          </cell>
          <cell r="D1301" t="str">
            <v>9GN</v>
          </cell>
          <cell r="E1301" t="str">
            <v>F</v>
          </cell>
          <cell r="F1301" t="str">
            <v>N</v>
          </cell>
          <cell r="G1301" t="str">
            <v>WBRI</v>
          </cell>
          <cell r="H1301" t="str">
            <v>No</v>
          </cell>
          <cell r="I1301" t="str">
            <v>No</v>
          </cell>
          <cell r="J1301" t="str">
            <v>No</v>
          </cell>
          <cell r="K1301" t="str">
            <v>No</v>
          </cell>
          <cell r="L1301" t="str">
            <v>9</v>
          </cell>
          <cell r="M1301" t="str">
            <v>Compiegne</v>
          </cell>
          <cell r="N1301" t="str">
            <v>Yes</v>
          </cell>
        </row>
        <row r="1302">
          <cell r="A1302">
            <v>152584</v>
          </cell>
          <cell r="B1302" t="str">
            <v>Jake</v>
          </cell>
          <cell r="C1302" t="str">
            <v>Speirs</v>
          </cell>
          <cell r="D1302" t="str">
            <v>9RNI</v>
          </cell>
          <cell r="E1302" t="str">
            <v>M</v>
          </cell>
          <cell r="F1302" t="str">
            <v>N</v>
          </cell>
          <cell r="G1302" t="str">
            <v>WBRI</v>
          </cell>
          <cell r="H1302" t="str">
            <v>No</v>
          </cell>
          <cell r="I1302" t="str">
            <v>No</v>
          </cell>
          <cell r="J1302" t="str">
            <v>No</v>
          </cell>
          <cell r="K1302" t="str">
            <v>No</v>
          </cell>
          <cell r="L1302" t="str">
            <v>9</v>
          </cell>
          <cell r="M1302" t="str">
            <v>Picardy</v>
          </cell>
          <cell r="N1302" t="str">
            <v>No</v>
          </cell>
        </row>
        <row r="1303">
          <cell r="A1303">
            <v>152664</v>
          </cell>
          <cell r="B1303" t="str">
            <v>Eli</v>
          </cell>
          <cell r="C1303" t="str">
            <v>Spicer</v>
          </cell>
          <cell r="D1303" t="str">
            <v>9MCO</v>
          </cell>
          <cell r="E1303" t="str">
            <v>F</v>
          </cell>
          <cell r="F1303" t="str">
            <v>N</v>
          </cell>
          <cell r="G1303" t="str">
            <v>WOTW</v>
          </cell>
          <cell r="H1303" t="str">
            <v>No</v>
          </cell>
          <cell r="I1303" t="str">
            <v>No</v>
          </cell>
          <cell r="J1303" t="str">
            <v>No</v>
          </cell>
          <cell r="K1303" t="str">
            <v>No</v>
          </cell>
          <cell r="L1303" t="str">
            <v>9</v>
          </cell>
          <cell r="M1303" t="str">
            <v>Cuvilly</v>
          </cell>
          <cell r="N1303" t="str">
            <v>No</v>
          </cell>
        </row>
        <row r="1304">
          <cell r="A1304">
            <v>150785</v>
          </cell>
          <cell r="B1304" t="str">
            <v>Joseph</v>
          </cell>
          <cell r="C1304" t="str">
            <v>Spicer-Irazusta</v>
          </cell>
          <cell r="D1304" t="str">
            <v>12MP</v>
          </cell>
          <cell r="E1304" t="str">
            <v>M</v>
          </cell>
          <cell r="F1304" t="str">
            <v>N</v>
          </cell>
          <cell r="G1304" t="str">
            <v>WBRI</v>
          </cell>
          <cell r="H1304" t="str">
            <v>No</v>
          </cell>
          <cell r="I1304" t="str">
            <v>No</v>
          </cell>
          <cell r="J1304" t="str">
            <v>No</v>
          </cell>
          <cell r="K1304" t="str">
            <v>No</v>
          </cell>
          <cell r="L1304" t="str">
            <v>12</v>
          </cell>
          <cell r="M1304" t="str">
            <v>Compiegne</v>
          </cell>
          <cell r="N1304" t="str">
            <v>No</v>
          </cell>
        </row>
        <row r="1305">
          <cell r="A1305">
            <v>160319</v>
          </cell>
          <cell r="B1305" t="str">
            <v>Amy</v>
          </cell>
          <cell r="C1305" t="str">
            <v>Spiteri Cornish</v>
          </cell>
          <cell r="D1305" t="str">
            <v xml:space="preserve">7BPE </v>
          </cell>
          <cell r="E1305" t="str">
            <v>F</v>
          </cell>
          <cell r="F1305" t="str">
            <v>N</v>
          </cell>
          <cell r="G1305" t="str">
            <v>WOTW</v>
          </cell>
          <cell r="H1305" t="str">
            <v>No</v>
          </cell>
          <cell r="I1305" t="str">
            <v>No</v>
          </cell>
          <cell r="J1305" t="str">
            <v>No</v>
          </cell>
          <cell r="K1305" t="str">
            <v>No</v>
          </cell>
          <cell r="L1305" t="str">
            <v>7</v>
          </cell>
          <cell r="M1305" t="str">
            <v>St. Julie</v>
          </cell>
          <cell r="N1305" t="str">
            <v>No</v>
          </cell>
        </row>
        <row r="1306">
          <cell r="A1306">
            <v>152614</v>
          </cell>
          <cell r="B1306" t="str">
            <v>Thomas</v>
          </cell>
          <cell r="C1306" t="str">
            <v>Squires</v>
          </cell>
          <cell r="D1306" t="str">
            <v>9RNI</v>
          </cell>
          <cell r="E1306" t="str">
            <v>M</v>
          </cell>
          <cell r="F1306" t="str">
            <v>K</v>
          </cell>
          <cell r="G1306" t="str">
            <v>WBRI</v>
          </cell>
          <cell r="H1306" t="str">
            <v>No</v>
          </cell>
          <cell r="I1306" t="str">
            <v>No</v>
          </cell>
          <cell r="J1306" t="str">
            <v>No</v>
          </cell>
          <cell r="K1306" t="str">
            <v>No</v>
          </cell>
          <cell r="L1306" t="str">
            <v>9</v>
          </cell>
          <cell r="M1306" t="str">
            <v>Picardy</v>
          </cell>
          <cell r="N1306" t="str">
            <v>No</v>
          </cell>
        </row>
        <row r="1307">
          <cell r="A1307">
            <v>152149</v>
          </cell>
          <cell r="B1307" t="str">
            <v>Ashleigh</v>
          </cell>
          <cell r="C1307" t="str">
            <v>St Clair</v>
          </cell>
          <cell r="D1307" t="str">
            <v>13PLE</v>
          </cell>
          <cell r="E1307" t="str">
            <v>F</v>
          </cell>
          <cell r="F1307" t="str">
            <v>N</v>
          </cell>
          <cell r="G1307" t="str">
            <v>WBRI</v>
          </cell>
          <cell r="H1307" t="str">
            <v>No</v>
          </cell>
          <cell r="I1307" t="str">
            <v>No</v>
          </cell>
          <cell r="J1307" t="str">
            <v>No</v>
          </cell>
          <cell r="K1307" t="str">
            <v>No</v>
          </cell>
          <cell r="L1307" t="str">
            <v>13</v>
          </cell>
          <cell r="M1307" t="str">
            <v>Compiegne</v>
          </cell>
          <cell r="N1307" t="str">
            <v>No</v>
          </cell>
        </row>
        <row r="1308">
          <cell r="A1308">
            <v>151966</v>
          </cell>
          <cell r="B1308" t="str">
            <v>Imogen</v>
          </cell>
          <cell r="C1308" t="str">
            <v>Stacey</v>
          </cell>
          <cell r="D1308" t="str">
            <v>10ES</v>
          </cell>
          <cell r="E1308" t="str">
            <v>F</v>
          </cell>
          <cell r="F1308" t="str">
            <v>N</v>
          </cell>
          <cell r="G1308" t="str">
            <v>WBRI</v>
          </cell>
          <cell r="H1308" t="str">
            <v>No</v>
          </cell>
          <cell r="I1308" t="str">
            <v>No</v>
          </cell>
          <cell r="J1308" t="str">
            <v>No</v>
          </cell>
          <cell r="K1308" t="str">
            <v>No</v>
          </cell>
          <cell r="L1308" t="str">
            <v>10</v>
          </cell>
          <cell r="M1308" t="str">
            <v>Cuvilly</v>
          </cell>
          <cell r="N1308" t="str">
            <v>Yes</v>
          </cell>
        </row>
        <row r="1309">
          <cell r="A1309">
            <v>151720</v>
          </cell>
          <cell r="B1309" t="str">
            <v>James</v>
          </cell>
          <cell r="C1309" t="str">
            <v>Stafford</v>
          </cell>
          <cell r="D1309" t="str">
            <v>11SK</v>
          </cell>
          <cell r="E1309" t="str">
            <v>M</v>
          </cell>
          <cell r="F1309" t="str">
            <v>N</v>
          </cell>
          <cell r="G1309" t="str">
            <v>WBRI</v>
          </cell>
          <cell r="H1309" t="str">
            <v>No</v>
          </cell>
          <cell r="I1309" t="str">
            <v>No</v>
          </cell>
          <cell r="J1309" t="str">
            <v>No</v>
          </cell>
          <cell r="K1309" t="str">
            <v>No</v>
          </cell>
          <cell r="L1309" t="str">
            <v>11</v>
          </cell>
          <cell r="M1309" t="str">
            <v>Compiegne</v>
          </cell>
          <cell r="N1309" t="str">
            <v>No</v>
          </cell>
        </row>
        <row r="1310">
          <cell r="A1310">
            <v>160320</v>
          </cell>
          <cell r="B1310" t="str">
            <v>Dilys</v>
          </cell>
          <cell r="C1310" t="str">
            <v>Stanley</v>
          </cell>
          <cell r="D1310" t="str">
            <v>7RA</v>
          </cell>
          <cell r="E1310" t="str">
            <v>F</v>
          </cell>
          <cell r="F1310" t="str">
            <v>K</v>
          </cell>
          <cell r="G1310" t="str">
            <v>WBRI</v>
          </cell>
          <cell r="H1310" t="str">
            <v>No</v>
          </cell>
          <cell r="I1310" t="str">
            <v>No</v>
          </cell>
          <cell r="J1310" t="str">
            <v>No</v>
          </cell>
          <cell r="K1310" t="str">
            <v>No</v>
          </cell>
          <cell r="L1310" t="str">
            <v>7</v>
          </cell>
          <cell r="M1310" t="str">
            <v>Picardy</v>
          </cell>
          <cell r="N1310" t="str">
            <v>No</v>
          </cell>
        </row>
        <row r="1311">
          <cell r="A1311">
            <v>160321</v>
          </cell>
          <cell r="B1311" t="str">
            <v>Dylan</v>
          </cell>
          <cell r="C1311" t="str">
            <v>Steenson</v>
          </cell>
          <cell r="D1311" t="str">
            <v>7WD</v>
          </cell>
          <cell r="E1311" t="str">
            <v>M</v>
          </cell>
          <cell r="F1311" t="str">
            <v>N</v>
          </cell>
          <cell r="G1311" t="str">
            <v>WBRI</v>
          </cell>
          <cell r="H1311" t="str">
            <v>No</v>
          </cell>
          <cell r="I1311" t="str">
            <v>No</v>
          </cell>
          <cell r="J1311" t="str">
            <v>No</v>
          </cell>
          <cell r="K1311" t="str">
            <v>No</v>
          </cell>
          <cell r="L1311" t="str">
            <v>7</v>
          </cell>
          <cell r="M1311" t="str">
            <v>Picardy</v>
          </cell>
          <cell r="N1311" t="str">
            <v>No</v>
          </cell>
        </row>
        <row r="1312">
          <cell r="A1312">
            <v>150604</v>
          </cell>
          <cell r="B1312" t="str">
            <v>Jack</v>
          </cell>
          <cell r="C1312" t="str">
            <v>STEER</v>
          </cell>
          <cell r="D1312" t="str">
            <v>13SMC</v>
          </cell>
          <cell r="E1312" t="str">
            <v>M</v>
          </cell>
          <cell r="F1312" t="str">
            <v>N</v>
          </cell>
          <cell r="G1312" t="str">
            <v>WBRI</v>
          </cell>
          <cell r="H1312" t="str">
            <v>No</v>
          </cell>
          <cell r="I1312" t="str">
            <v>No</v>
          </cell>
          <cell r="J1312" t="str">
            <v>No</v>
          </cell>
          <cell r="K1312" t="str">
            <v>No</v>
          </cell>
          <cell r="L1312" t="str">
            <v>13</v>
          </cell>
          <cell r="M1312" t="str">
            <v>Picardy</v>
          </cell>
          <cell r="N1312" t="str">
            <v>No</v>
          </cell>
        </row>
        <row r="1313">
          <cell r="A1313">
            <v>160073</v>
          </cell>
          <cell r="B1313" t="str">
            <v>Cecile</v>
          </cell>
          <cell r="C1313" t="str">
            <v>Stephens-Jones</v>
          </cell>
          <cell r="D1313" t="str">
            <v>12MP</v>
          </cell>
          <cell r="E1313" t="str">
            <v>F</v>
          </cell>
          <cell r="F1313" t="str">
            <v>N</v>
          </cell>
          <cell r="G1313" t="str">
            <v>WBRI</v>
          </cell>
          <cell r="H1313" t="str">
            <v>No</v>
          </cell>
          <cell r="I1313" t="str">
            <v>No</v>
          </cell>
          <cell r="J1313" t="str">
            <v>No</v>
          </cell>
          <cell r="K1313" t="str">
            <v>No</v>
          </cell>
          <cell r="L1313" t="str">
            <v>12</v>
          </cell>
          <cell r="M1313" t="str">
            <v>Cuvilly</v>
          </cell>
          <cell r="N1313" t="str">
            <v>No</v>
          </cell>
        </row>
        <row r="1314">
          <cell r="A1314">
            <v>160074</v>
          </cell>
          <cell r="B1314" t="str">
            <v>Lydia</v>
          </cell>
          <cell r="C1314" t="str">
            <v>Stephens-Jones</v>
          </cell>
          <cell r="D1314" t="str">
            <v>12MP</v>
          </cell>
          <cell r="E1314" t="str">
            <v>F</v>
          </cell>
          <cell r="F1314" t="str">
            <v>N</v>
          </cell>
          <cell r="G1314" t="str">
            <v>WBRI</v>
          </cell>
          <cell r="H1314" t="str">
            <v>No</v>
          </cell>
          <cell r="I1314" t="str">
            <v>No</v>
          </cell>
          <cell r="J1314" t="str">
            <v>No</v>
          </cell>
          <cell r="K1314" t="str">
            <v>No</v>
          </cell>
          <cell r="L1314" t="str">
            <v>12</v>
          </cell>
          <cell r="M1314" t="str">
            <v>Compiegne</v>
          </cell>
          <cell r="N1314" t="str">
            <v>No</v>
          </cell>
        </row>
        <row r="1315">
          <cell r="A1315">
            <v>151663</v>
          </cell>
          <cell r="B1315" t="str">
            <v>Lewis</v>
          </cell>
          <cell r="C1315" t="str">
            <v>Stephenson</v>
          </cell>
          <cell r="D1315" t="str">
            <v>11SPI</v>
          </cell>
          <cell r="E1315" t="str">
            <v>M</v>
          </cell>
          <cell r="F1315" t="str">
            <v>N</v>
          </cell>
          <cell r="G1315" t="str">
            <v>MWBC</v>
          </cell>
          <cell r="H1315" t="str">
            <v>No</v>
          </cell>
          <cell r="I1315" t="str">
            <v>No</v>
          </cell>
          <cell r="J1315" t="str">
            <v>No</v>
          </cell>
          <cell r="K1315" t="str">
            <v>No</v>
          </cell>
          <cell r="L1315" t="str">
            <v>11</v>
          </cell>
          <cell r="M1315" t="str">
            <v>St. Julie</v>
          </cell>
          <cell r="N1315" t="str">
            <v>No</v>
          </cell>
        </row>
        <row r="1316">
          <cell r="A1316">
            <v>150875</v>
          </cell>
          <cell r="B1316" t="str">
            <v>Tamsin</v>
          </cell>
          <cell r="C1316" t="str">
            <v>Stephenson</v>
          </cell>
          <cell r="D1316" t="str">
            <v>11KBA</v>
          </cell>
          <cell r="E1316" t="str">
            <v>F</v>
          </cell>
          <cell r="F1316" t="str">
            <v>N</v>
          </cell>
          <cell r="G1316" t="str">
            <v>MWBC</v>
          </cell>
          <cell r="H1316" t="str">
            <v>No</v>
          </cell>
          <cell r="I1316" t="str">
            <v>No</v>
          </cell>
          <cell r="J1316" t="str">
            <v>No</v>
          </cell>
          <cell r="K1316" t="str">
            <v>No</v>
          </cell>
          <cell r="L1316" t="str">
            <v>11</v>
          </cell>
          <cell r="M1316" t="str">
            <v>Cuvilly</v>
          </cell>
          <cell r="N1316" t="str">
            <v>No</v>
          </cell>
        </row>
        <row r="1317">
          <cell r="A1317">
            <v>152606</v>
          </cell>
          <cell r="B1317" t="str">
            <v>Tyler</v>
          </cell>
          <cell r="C1317" t="str">
            <v>Stephenson</v>
          </cell>
          <cell r="D1317" t="str">
            <v>9GN</v>
          </cell>
          <cell r="E1317" t="str">
            <v>M</v>
          </cell>
          <cell r="F1317" t="str">
            <v>K</v>
          </cell>
          <cell r="G1317" t="str">
            <v>MWBC</v>
          </cell>
          <cell r="H1317" t="str">
            <v>No</v>
          </cell>
          <cell r="I1317" t="str">
            <v>No</v>
          </cell>
          <cell r="J1317" t="str">
            <v>No</v>
          </cell>
          <cell r="K1317" t="str">
            <v>No</v>
          </cell>
          <cell r="L1317" t="str">
            <v>9</v>
          </cell>
          <cell r="M1317" t="str">
            <v>Compiegne</v>
          </cell>
          <cell r="N1317" t="str">
            <v>No</v>
          </cell>
        </row>
        <row r="1318">
          <cell r="A1318">
            <v>151808</v>
          </cell>
          <cell r="B1318" t="str">
            <v>Charlotte</v>
          </cell>
          <cell r="C1318" t="str">
            <v>Steven</v>
          </cell>
          <cell r="D1318" t="str">
            <v>10CS</v>
          </cell>
          <cell r="E1318" t="str">
            <v>F</v>
          </cell>
          <cell r="F1318" t="str">
            <v>N</v>
          </cell>
          <cell r="G1318" t="str">
            <v>WBRI</v>
          </cell>
          <cell r="H1318" t="str">
            <v>No</v>
          </cell>
          <cell r="I1318" t="str">
            <v>No</v>
          </cell>
          <cell r="J1318" t="str">
            <v>No</v>
          </cell>
          <cell r="K1318" t="str">
            <v>No</v>
          </cell>
          <cell r="L1318" t="str">
            <v>10</v>
          </cell>
          <cell r="M1318" t="str">
            <v>Picardy</v>
          </cell>
          <cell r="N1318" t="str">
            <v>No</v>
          </cell>
        </row>
        <row r="1319">
          <cell r="A1319">
            <v>160322</v>
          </cell>
          <cell r="B1319" t="str">
            <v>Ruby</v>
          </cell>
          <cell r="C1319" t="str">
            <v>Steven</v>
          </cell>
          <cell r="D1319" t="str">
            <v>7FS</v>
          </cell>
          <cell r="E1319" t="str">
            <v>F</v>
          </cell>
          <cell r="F1319" t="str">
            <v>N</v>
          </cell>
          <cell r="G1319" t="str">
            <v>WBRI</v>
          </cell>
          <cell r="H1319" t="str">
            <v>No</v>
          </cell>
          <cell r="I1319" t="str">
            <v>No</v>
          </cell>
          <cell r="J1319" t="str">
            <v>No</v>
          </cell>
          <cell r="K1319" t="str">
            <v>No</v>
          </cell>
          <cell r="L1319" t="str">
            <v>7</v>
          </cell>
          <cell r="M1319" t="str">
            <v>Compiegne</v>
          </cell>
          <cell r="N1319" t="str">
            <v>No</v>
          </cell>
        </row>
        <row r="1320">
          <cell r="A1320">
            <v>152871</v>
          </cell>
          <cell r="B1320" t="str">
            <v>Jessica</v>
          </cell>
          <cell r="C1320" t="str">
            <v>Stevens</v>
          </cell>
          <cell r="D1320" t="str">
            <v>8MH</v>
          </cell>
          <cell r="E1320" t="str">
            <v>F</v>
          </cell>
          <cell r="F1320" t="str">
            <v>N</v>
          </cell>
          <cell r="G1320" t="str">
            <v>WBRI</v>
          </cell>
          <cell r="H1320" t="str">
            <v>Yes</v>
          </cell>
          <cell r="I1320" t="str">
            <v>No</v>
          </cell>
          <cell r="J1320" t="str">
            <v>Yes</v>
          </cell>
          <cell r="K1320" t="str">
            <v>No</v>
          </cell>
          <cell r="L1320" t="str">
            <v>8</v>
          </cell>
          <cell r="M1320" t="str">
            <v>Cuvilly</v>
          </cell>
          <cell r="N1320" t="str">
            <v>No</v>
          </cell>
        </row>
        <row r="1321">
          <cell r="A1321">
            <v>160323</v>
          </cell>
          <cell r="B1321" t="str">
            <v>Isabella</v>
          </cell>
          <cell r="C1321" t="str">
            <v>Stevenson</v>
          </cell>
          <cell r="D1321" t="str">
            <v>7ET</v>
          </cell>
          <cell r="E1321" t="str">
            <v>F</v>
          </cell>
          <cell r="F1321" t="str">
            <v>N</v>
          </cell>
          <cell r="G1321" t="str">
            <v>WBRI</v>
          </cell>
          <cell r="H1321" t="str">
            <v>No</v>
          </cell>
          <cell r="I1321" t="str">
            <v>No</v>
          </cell>
          <cell r="J1321" t="str">
            <v>No</v>
          </cell>
          <cell r="K1321" t="str">
            <v>No</v>
          </cell>
          <cell r="L1321" t="str">
            <v>7</v>
          </cell>
          <cell r="M1321" t="str">
            <v>Cuvilly</v>
          </cell>
          <cell r="N1321" t="str">
            <v>No</v>
          </cell>
        </row>
        <row r="1322">
          <cell r="A1322">
            <v>100355</v>
          </cell>
          <cell r="B1322" t="str">
            <v>Daisy-Mae</v>
          </cell>
          <cell r="C1322" t="str">
            <v>Stewart</v>
          </cell>
          <cell r="D1322" t="str">
            <v>9RNI</v>
          </cell>
          <cell r="E1322" t="str">
            <v>F</v>
          </cell>
          <cell r="G1322" t="str">
            <v>WBRI</v>
          </cell>
          <cell r="H1322" t="str">
            <v>No</v>
          </cell>
          <cell r="I1322" t="str">
            <v>No</v>
          </cell>
          <cell r="J1322" t="str">
            <v>No</v>
          </cell>
          <cell r="K1322" t="str">
            <v>No</v>
          </cell>
          <cell r="L1322" t="str">
            <v>9</v>
          </cell>
          <cell r="M1322" t="str">
            <v>Picardy</v>
          </cell>
          <cell r="N1322" t="str">
            <v>No</v>
          </cell>
        </row>
        <row r="1323">
          <cell r="A1323">
            <v>151946</v>
          </cell>
          <cell r="B1323" t="str">
            <v>Edith</v>
          </cell>
          <cell r="C1323" t="str">
            <v>Stockwell</v>
          </cell>
          <cell r="D1323" t="str">
            <v>10EB</v>
          </cell>
          <cell r="E1323" t="str">
            <v>F</v>
          </cell>
          <cell r="F1323" t="str">
            <v>N</v>
          </cell>
          <cell r="G1323" t="str">
            <v>WBRI</v>
          </cell>
          <cell r="H1323" t="str">
            <v>No</v>
          </cell>
          <cell r="I1323" t="str">
            <v>No</v>
          </cell>
          <cell r="J1323" t="str">
            <v>No</v>
          </cell>
          <cell r="K1323" t="str">
            <v>No</v>
          </cell>
          <cell r="L1323" t="str">
            <v>10</v>
          </cell>
          <cell r="M1323" t="str">
            <v>Cuvilly</v>
          </cell>
          <cell r="N1323" t="str">
            <v>No</v>
          </cell>
        </row>
        <row r="1324">
          <cell r="A1324">
            <v>152891</v>
          </cell>
          <cell r="B1324" t="str">
            <v>Lily</v>
          </cell>
          <cell r="C1324" t="str">
            <v>Stones</v>
          </cell>
          <cell r="D1324" t="str">
            <v>8AB</v>
          </cell>
          <cell r="E1324" t="str">
            <v>F</v>
          </cell>
          <cell r="F1324" t="str">
            <v>K</v>
          </cell>
          <cell r="G1324" t="str">
            <v>WBRI</v>
          </cell>
          <cell r="H1324" t="str">
            <v>No</v>
          </cell>
          <cell r="I1324" t="str">
            <v>No</v>
          </cell>
          <cell r="J1324" t="str">
            <v>No</v>
          </cell>
          <cell r="K1324" t="str">
            <v>No</v>
          </cell>
          <cell r="L1324" t="str">
            <v>8</v>
          </cell>
          <cell r="M1324" t="str">
            <v>Compiegne</v>
          </cell>
          <cell r="N1324" t="str">
            <v>No</v>
          </cell>
        </row>
        <row r="1325">
          <cell r="A1325">
            <v>160076</v>
          </cell>
          <cell r="B1325" t="str">
            <v>Madeline</v>
          </cell>
          <cell r="C1325" t="str">
            <v>Stones</v>
          </cell>
          <cell r="D1325" t="str">
            <v>12CSN</v>
          </cell>
          <cell r="E1325" t="str">
            <v>F</v>
          </cell>
          <cell r="F1325" t="str">
            <v>N</v>
          </cell>
          <cell r="G1325" t="str">
            <v>WBRI</v>
          </cell>
          <cell r="H1325" t="str">
            <v>No</v>
          </cell>
          <cell r="I1325" t="str">
            <v>No</v>
          </cell>
          <cell r="J1325" t="str">
            <v>No</v>
          </cell>
          <cell r="K1325" t="str">
            <v>No</v>
          </cell>
          <cell r="L1325" t="str">
            <v>12</v>
          </cell>
          <cell r="M1325" t="str">
            <v>Cuvilly</v>
          </cell>
          <cell r="N1325" t="str">
            <v>No</v>
          </cell>
        </row>
        <row r="1326">
          <cell r="A1326">
            <v>152210</v>
          </cell>
          <cell r="B1326" t="str">
            <v>Aidan</v>
          </cell>
          <cell r="C1326" t="str">
            <v>Stordy</v>
          </cell>
          <cell r="D1326" t="str">
            <v>13HS</v>
          </cell>
          <cell r="E1326" t="str">
            <v>M</v>
          </cell>
          <cell r="F1326" t="str">
            <v>N</v>
          </cell>
          <cell r="G1326" t="str">
            <v>MWAO</v>
          </cell>
          <cell r="H1326" t="str">
            <v>No</v>
          </cell>
          <cell r="I1326" t="str">
            <v>No</v>
          </cell>
          <cell r="J1326" t="str">
            <v>No</v>
          </cell>
          <cell r="K1326" t="str">
            <v>No</v>
          </cell>
          <cell r="L1326" t="str">
            <v>13</v>
          </cell>
          <cell r="M1326" t="str">
            <v>Compiegne</v>
          </cell>
          <cell r="N1326" t="str">
            <v>No</v>
          </cell>
        </row>
        <row r="1327">
          <cell r="A1327">
            <v>152613</v>
          </cell>
          <cell r="B1327" t="str">
            <v>Joseph</v>
          </cell>
          <cell r="C1327" t="str">
            <v>Storf</v>
          </cell>
          <cell r="D1327" t="str">
            <v>9JQ</v>
          </cell>
          <cell r="E1327" t="str">
            <v>M</v>
          </cell>
          <cell r="F1327" t="str">
            <v>N</v>
          </cell>
          <cell r="G1327" t="str">
            <v>WBRI</v>
          </cell>
          <cell r="H1327" t="str">
            <v>No</v>
          </cell>
          <cell r="I1327" t="str">
            <v>No</v>
          </cell>
          <cell r="J1327" t="str">
            <v>No</v>
          </cell>
          <cell r="K1327" t="str">
            <v>No</v>
          </cell>
          <cell r="L1327" t="str">
            <v>9</v>
          </cell>
          <cell r="M1327" t="str">
            <v>St. Julie</v>
          </cell>
          <cell r="N1327" t="str">
            <v>No</v>
          </cell>
        </row>
        <row r="1328">
          <cell r="A1328">
            <v>151914</v>
          </cell>
          <cell r="B1328" t="str">
            <v>Tilly</v>
          </cell>
          <cell r="C1328" t="str">
            <v>Storf</v>
          </cell>
          <cell r="D1328" t="str">
            <v>10EB</v>
          </cell>
          <cell r="E1328" t="str">
            <v>F</v>
          </cell>
          <cell r="F1328" t="str">
            <v>N</v>
          </cell>
          <cell r="G1328" t="str">
            <v>WBRI</v>
          </cell>
          <cell r="H1328" t="str">
            <v>No</v>
          </cell>
          <cell r="I1328" t="str">
            <v>No</v>
          </cell>
          <cell r="J1328" t="str">
            <v>No</v>
          </cell>
          <cell r="K1328" t="str">
            <v>No</v>
          </cell>
          <cell r="L1328" t="str">
            <v>10</v>
          </cell>
          <cell r="M1328" t="str">
            <v>Cuvilly</v>
          </cell>
          <cell r="N1328" t="str">
            <v>No</v>
          </cell>
        </row>
        <row r="1329">
          <cell r="A1329">
            <v>160352</v>
          </cell>
          <cell r="B1329" t="str">
            <v>Ruben</v>
          </cell>
          <cell r="C1329" t="str">
            <v>Stovell</v>
          </cell>
          <cell r="D1329" t="str">
            <v>12TS</v>
          </cell>
          <cell r="E1329" t="str">
            <v>M</v>
          </cell>
          <cell r="F1329" t="str">
            <v>N</v>
          </cell>
          <cell r="G1329" t="str">
            <v>APKN</v>
          </cell>
          <cell r="H1329" t="str">
            <v>No</v>
          </cell>
          <cell r="I1329" t="str">
            <v>No</v>
          </cell>
          <cell r="J1329" t="str">
            <v>Yes</v>
          </cell>
          <cell r="K1329" t="str">
            <v>No</v>
          </cell>
          <cell r="L1329" t="str">
            <v>10</v>
          </cell>
          <cell r="N1329" t="str">
            <v>No</v>
          </cell>
        </row>
        <row r="1330">
          <cell r="A1330">
            <v>160324</v>
          </cell>
          <cell r="B1330" t="str">
            <v>Reuben</v>
          </cell>
          <cell r="C1330" t="str">
            <v>Straw</v>
          </cell>
          <cell r="D1330" t="str">
            <v>7YP</v>
          </cell>
          <cell r="E1330" t="str">
            <v>M</v>
          </cell>
          <cell r="F1330" t="str">
            <v>N</v>
          </cell>
          <cell r="G1330" t="str">
            <v>WOTW</v>
          </cell>
          <cell r="H1330" t="str">
            <v>No</v>
          </cell>
          <cell r="I1330" t="str">
            <v>No</v>
          </cell>
          <cell r="J1330" t="str">
            <v>No</v>
          </cell>
          <cell r="K1330" t="str">
            <v>No</v>
          </cell>
          <cell r="L1330" t="str">
            <v>7</v>
          </cell>
          <cell r="M1330" t="str">
            <v>Compiegne</v>
          </cell>
          <cell r="N1330" t="str">
            <v>No</v>
          </cell>
        </row>
        <row r="1331">
          <cell r="A1331">
            <v>151659</v>
          </cell>
          <cell r="B1331" t="str">
            <v>Mika</v>
          </cell>
          <cell r="C1331" t="str">
            <v>Streicher Rootman</v>
          </cell>
          <cell r="D1331" t="str">
            <v>11JNE</v>
          </cell>
          <cell r="E1331" t="str">
            <v>F</v>
          </cell>
          <cell r="F1331" t="str">
            <v>N</v>
          </cell>
          <cell r="G1331" t="str">
            <v>WOTW</v>
          </cell>
          <cell r="H1331" t="str">
            <v>No</v>
          </cell>
          <cell r="I1331" t="str">
            <v>No</v>
          </cell>
          <cell r="J1331" t="str">
            <v>No</v>
          </cell>
          <cell r="K1331" t="str">
            <v>No</v>
          </cell>
          <cell r="L1331" t="str">
            <v>11</v>
          </cell>
          <cell r="M1331" t="str">
            <v>Picardy</v>
          </cell>
          <cell r="N1331" t="str">
            <v>No</v>
          </cell>
        </row>
        <row r="1332">
          <cell r="A1332">
            <v>150784</v>
          </cell>
          <cell r="B1332" t="str">
            <v>Keisha</v>
          </cell>
          <cell r="C1332" t="str">
            <v>Sumner</v>
          </cell>
          <cell r="D1332" t="str">
            <v>12EW</v>
          </cell>
          <cell r="E1332" t="str">
            <v>F</v>
          </cell>
          <cell r="F1332" t="str">
            <v>N</v>
          </cell>
          <cell r="G1332" t="str">
            <v>BCRB</v>
          </cell>
          <cell r="H1332" t="str">
            <v>No</v>
          </cell>
          <cell r="I1332" t="str">
            <v>No</v>
          </cell>
          <cell r="J1332" t="str">
            <v>No</v>
          </cell>
          <cell r="K1332" t="str">
            <v>No</v>
          </cell>
          <cell r="L1332" t="str">
            <v>12</v>
          </cell>
          <cell r="M1332" t="str">
            <v>Picardy</v>
          </cell>
          <cell r="N1332" t="str">
            <v>No</v>
          </cell>
        </row>
        <row r="1333">
          <cell r="A1333">
            <v>151864</v>
          </cell>
          <cell r="B1333" t="str">
            <v>Latisha</v>
          </cell>
          <cell r="C1333" t="str">
            <v>Sumner</v>
          </cell>
          <cell r="D1333" t="str">
            <v>10ES</v>
          </cell>
          <cell r="E1333" t="str">
            <v>F</v>
          </cell>
          <cell r="F1333" t="str">
            <v>N</v>
          </cell>
          <cell r="G1333" t="str">
            <v>BCRB</v>
          </cell>
          <cell r="H1333" t="str">
            <v>No</v>
          </cell>
          <cell r="I1333" t="str">
            <v>No</v>
          </cell>
          <cell r="J1333" t="str">
            <v>No</v>
          </cell>
          <cell r="K1333" t="str">
            <v>No</v>
          </cell>
          <cell r="L1333" t="str">
            <v>10</v>
          </cell>
          <cell r="M1333" t="str">
            <v>Cuvilly</v>
          </cell>
          <cell r="N1333" t="str">
            <v>No</v>
          </cell>
        </row>
        <row r="1334">
          <cell r="A1334">
            <v>152629</v>
          </cell>
          <cell r="B1334" t="str">
            <v>Jack</v>
          </cell>
          <cell r="C1334" t="str">
            <v>Sweeting</v>
          </cell>
          <cell r="D1334" t="str">
            <v>9JQ</v>
          </cell>
          <cell r="E1334" t="str">
            <v>M</v>
          </cell>
          <cell r="F1334" t="str">
            <v>N</v>
          </cell>
          <cell r="G1334" t="str">
            <v>WBRI</v>
          </cell>
          <cell r="H1334" t="str">
            <v>No</v>
          </cell>
          <cell r="I1334" t="str">
            <v>No</v>
          </cell>
          <cell r="J1334" t="str">
            <v>No</v>
          </cell>
          <cell r="K1334" t="str">
            <v>No</v>
          </cell>
          <cell r="L1334" t="str">
            <v>9</v>
          </cell>
          <cell r="M1334" t="str">
            <v>St. Julie</v>
          </cell>
          <cell r="N1334" t="str">
            <v>No</v>
          </cell>
        </row>
        <row r="1335">
          <cell r="A1335">
            <v>151615</v>
          </cell>
          <cell r="B1335" t="str">
            <v>Olivia</v>
          </cell>
          <cell r="C1335" t="str">
            <v>Sweeting</v>
          </cell>
          <cell r="D1335" t="str">
            <v>11SDA</v>
          </cell>
          <cell r="E1335" t="str">
            <v>F</v>
          </cell>
          <cell r="F1335" t="str">
            <v>N</v>
          </cell>
          <cell r="G1335" t="str">
            <v>WBRI</v>
          </cell>
          <cell r="H1335" t="str">
            <v>No</v>
          </cell>
          <cell r="I1335" t="str">
            <v>No</v>
          </cell>
          <cell r="J1335" t="str">
            <v>No</v>
          </cell>
          <cell r="K1335" t="str">
            <v>No</v>
          </cell>
          <cell r="L1335" t="str">
            <v>11</v>
          </cell>
          <cell r="M1335" t="str">
            <v>Cuvilly</v>
          </cell>
          <cell r="N1335" t="str">
            <v>No</v>
          </cell>
        </row>
        <row r="1336">
          <cell r="A1336">
            <v>160325</v>
          </cell>
          <cell r="B1336" t="str">
            <v>Harmony</v>
          </cell>
          <cell r="C1336" t="str">
            <v>Sweetland-Campbell</v>
          </cell>
          <cell r="D1336" t="str">
            <v xml:space="preserve">7BPE </v>
          </cell>
          <cell r="E1336" t="str">
            <v>F</v>
          </cell>
          <cell r="F1336" t="str">
            <v>N</v>
          </cell>
          <cell r="G1336" t="str">
            <v>MWBC</v>
          </cell>
          <cell r="H1336" t="str">
            <v>Yes</v>
          </cell>
          <cell r="I1336" t="str">
            <v>No</v>
          </cell>
          <cell r="J1336" t="str">
            <v>Yes</v>
          </cell>
          <cell r="K1336" t="str">
            <v>No</v>
          </cell>
          <cell r="L1336" t="str">
            <v>7</v>
          </cell>
          <cell r="M1336" t="str">
            <v>St. Julie</v>
          </cell>
          <cell r="N1336" t="str">
            <v>No</v>
          </cell>
        </row>
        <row r="1337">
          <cell r="A1337">
            <v>151778</v>
          </cell>
          <cell r="B1337" t="str">
            <v>Alex</v>
          </cell>
          <cell r="C1337" t="str">
            <v>Swift</v>
          </cell>
          <cell r="D1337" t="str">
            <v>10JOS</v>
          </cell>
          <cell r="E1337" t="str">
            <v>M</v>
          </cell>
          <cell r="F1337" t="str">
            <v>N</v>
          </cell>
          <cell r="G1337" t="str">
            <v>WBRI</v>
          </cell>
          <cell r="H1337" t="str">
            <v>No</v>
          </cell>
          <cell r="I1337" t="str">
            <v>Yes</v>
          </cell>
          <cell r="J1337" t="str">
            <v>No</v>
          </cell>
          <cell r="K1337" t="str">
            <v>No</v>
          </cell>
          <cell r="L1337" t="str">
            <v>10</v>
          </cell>
          <cell r="M1337" t="str">
            <v>Picardy</v>
          </cell>
          <cell r="N1337" t="str">
            <v>Yes</v>
          </cell>
        </row>
        <row r="1338">
          <cell r="A1338">
            <v>152856</v>
          </cell>
          <cell r="B1338" t="str">
            <v>Isabel</v>
          </cell>
          <cell r="C1338" t="str">
            <v>Swift Perez</v>
          </cell>
          <cell r="D1338" t="str">
            <v>8KS</v>
          </cell>
          <cell r="E1338" t="str">
            <v>F</v>
          </cell>
          <cell r="F1338" t="str">
            <v>N</v>
          </cell>
          <cell r="G1338" t="str">
            <v>MWBA</v>
          </cell>
          <cell r="H1338" t="str">
            <v>No</v>
          </cell>
          <cell r="I1338" t="str">
            <v>Yes</v>
          </cell>
          <cell r="J1338" t="str">
            <v>No</v>
          </cell>
          <cell r="K1338" t="str">
            <v>No</v>
          </cell>
          <cell r="L1338" t="str">
            <v>8</v>
          </cell>
          <cell r="M1338" t="str">
            <v>Picardy</v>
          </cell>
          <cell r="N1338" t="str">
            <v>Yes</v>
          </cell>
        </row>
        <row r="1339">
          <cell r="A1339">
            <v>151958</v>
          </cell>
          <cell r="B1339" t="str">
            <v>Thomas</v>
          </cell>
          <cell r="C1339" t="str">
            <v>Sykes</v>
          </cell>
          <cell r="D1339" t="str">
            <v>10ES</v>
          </cell>
          <cell r="E1339" t="str">
            <v>M</v>
          </cell>
          <cell r="F1339" t="str">
            <v>N</v>
          </cell>
          <cell r="G1339" t="str">
            <v>WBRI</v>
          </cell>
          <cell r="H1339" t="str">
            <v>No</v>
          </cell>
          <cell r="I1339" t="str">
            <v>No</v>
          </cell>
          <cell r="J1339" t="str">
            <v>No</v>
          </cell>
          <cell r="K1339" t="str">
            <v>No</v>
          </cell>
          <cell r="L1339" t="str">
            <v>10</v>
          </cell>
          <cell r="M1339" t="str">
            <v>Cuvilly</v>
          </cell>
          <cell r="N1339" t="str">
            <v>Yes</v>
          </cell>
        </row>
        <row r="1340">
          <cell r="A1340">
            <v>152913</v>
          </cell>
          <cell r="B1340" t="str">
            <v>Barti</v>
          </cell>
          <cell r="C1340" t="str">
            <v>Szabra</v>
          </cell>
          <cell r="D1340" t="str">
            <v>8PH</v>
          </cell>
          <cell r="E1340" t="str">
            <v>M</v>
          </cell>
          <cell r="F1340" t="str">
            <v>N</v>
          </cell>
          <cell r="G1340" t="str">
            <v>WEEU</v>
          </cell>
          <cell r="H1340" t="str">
            <v>No</v>
          </cell>
          <cell r="I1340" t="str">
            <v>No</v>
          </cell>
          <cell r="J1340" t="str">
            <v>No</v>
          </cell>
          <cell r="K1340" t="str">
            <v>No</v>
          </cell>
          <cell r="L1340" t="str">
            <v>8</v>
          </cell>
          <cell r="M1340" t="str">
            <v>Cuvilly</v>
          </cell>
          <cell r="N1340" t="str">
            <v>No</v>
          </cell>
        </row>
        <row r="1341">
          <cell r="A1341">
            <v>152936</v>
          </cell>
          <cell r="B1341" t="str">
            <v>Nikola</v>
          </cell>
          <cell r="C1341" t="str">
            <v>Szczegielniak</v>
          </cell>
          <cell r="D1341" t="str">
            <v>8JJ</v>
          </cell>
          <cell r="E1341" t="str">
            <v>F</v>
          </cell>
          <cell r="F1341" t="str">
            <v>N</v>
          </cell>
          <cell r="G1341" t="str">
            <v>WBRI</v>
          </cell>
          <cell r="H1341" t="str">
            <v>No</v>
          </cell>
          <cell r="I1341" t="str">
            <v>Yes</v>
          </cell>
          <cell r="J1341" t="str">
            <v>No</v>
          </cell>
          <cell r="K1341" t="str">
            <v>No</v>
          </cell>
          <cell r="L1341" t="str">
            <v>8</v>
          </cell>
          <cell r="M1341" t="str">
            <v>Picardy</v>
          </cell>
          <cell r="N1341" t="str">
            <v>No</v>
          </cell>
        </row>
        <row r="1342">
          <cell r="A1342">
            <v>150809</v>
          </cell>
          <cell r="B1342" t="str">
            <v>Julia</v>
          </cell>
          <cell r="C1342" t="str">
            <v>Szmit</v>
          </cell>
          <cell r="D1342" t="str">
            <v>12SG</v>
          </cell>
          <cell r="E1342" t="str">
            <v>F</v>
          </cell>
          <cell r="F1342" t="str">
            <v>N</v>
          </cell>
          <cell r="G1342" t="str">
            <v>OOEG</v>
          </cell>
          <cell r="H1342" t="str">
            <v>No</v>
          </cell>
          <cell r="I1342" t="str">
            <v>Yes</v>
          </cell>
          <cell r="J1342" t="str">
            <v>No</v>
          </cell>
          <cell r="K1342" t="str">
            <v>No</v>
          </cell>
          <cell r="L1342" t="str">
            <v>12</v>
          </cell>
          <cell r="M1342" t="str">
            <v>Picardy</v>
          </cell>
          <cell r="N1342" t="str">
            <v>No</v>
          </cell>
        </row>
        <row r="1343">
          <cell r="A1343">
            <v>151644</v>
          </cell>
          <cell r="B1343" t="str">
            <v>Alfie</v>
          </cell>
          <cell r="C1343" t="str">
            <v>Taft</v>
          </cell>
          <cell r="D1343" t="str">
            <v>11SK</v>
          </cell>
          <cell r="E1343" t="str">
            <v>M</v>
          </cell>
          <cell r="F1343" t="str">
            <v>N</v>
          </cell>
          <cell r="G1343" t="str">
            <v>WBRI</v>
          </cell>
          <cell r="H1343" t="str">
            <v>No</v>
          </cell>
          <cell r="I1343" t="str">
            <v>No</v>
          </cell>
          <cell r="J1343" t="str">
            <v>No</v>
          </cell>
          <cell r="K1343" t="str">
            <v>No</v>
          </cell>
          <cell r="L1343" t="str">
            <v>11</v>
          </cell>
          <cell r="M1343" t="str">
            <v>Compiegne</v>
          </cell>
          <cell r="N1343" t="str">
            <v>Yes</v>
          </cell>
        </row>
        <row r="1344">
          <cell r="A1344">
            <v>160326</v>
          </cell>
          <cell r="B1344" t="str">
            <v>Amelia</v>
          </cell>
          <cell r="C1344" t="str">
            <v>Taheem</v>
          </cell>
          <cell r="D1344" t="str">
            <v>7RA</v>
          </cell>
          <cell r="E1344" t="str">
            <v>F</v>
          </cell>
          <cell r="F1344" t="str">
            <v>N</v>
          </cell>
          <cell r="G1344" t="str">
            <v>MWAO</v>
          </cell>
          <cell r="H1344" t="str">
            <v>No</v>
          </cell>
          <cell r="I1344" t="str">
            <v>No</v>
          </cell>
          <cell r="J1344" t="str">
            <v>No</v>
          </cell>
          <cell r="K1344" t="str">
            <v>No</v>
          </cell>
          <cell r="L1344" t="str">
            <v>7</v>
          </cell>
          <cell r="M1344" t="str">
            <v>Picardy</v>
          </cell>
          <cell r="N1344" t="str">
            <v>No</v>
          </cell>
        </row>
        <row r="1345">
          <cell r="A1345">
            <v>152670</v>
          </cell>
          <cell r="B1345" t="str">
            <v>Benjamin</v>
          </cell>
          <cell r="C1345" t="str">
            <v>Tahir</v>
          </cell>
          <cell r="D1345" t="str">
            <v>9AWL</v>
          </cell>
          <cell r="E1345" t="str">
            <v>M</v>
          </cell>
          <cell r="F1345" t="str">
            <v>N</v>
          </cell>
          <cell r="G1345" t="str">
            <v>MOTM</v>
          </cell>
          <cell r="H1345" t="str">
            <v>No</v>
          </cell>
          <cell r="I1345" t="str">
            <v>No</v>
          </cell>
          <cell r="J1345" t="str">
            <v>No</v>
          </cell>
          <cell r="K1345" t="str">
            <v>No</v>
          </cell>
          <cell r="L1345" t="str">
            <v>9</v>
          </cell>
          <cell r="M1345" t="str">
            <v>Picardy</v>
          </cell>
          <cell r="N1345" t="str">
            <v>No</v>
          </cell>
        </row>
        <row r="1346">
          <cell r="A1346">
            <v>151658</v>
          </cell>
          <cell r="B1346" t="str">
            <v>Maria</v>
          </cell>
          <cell r="C1346" t="str">
            <v>Tahirova</v>
          </cell>
          <cell r="D1346" t="str">
            <v>11SDA</v>
          </cell>
          <cell r="E1346" t="str">
            <v>F</v>
          </cell>
          <cell r="F1346" t="str">
            <v>N</v>
          </cell>
          <cell r="G1346" t="str">
            <v>MOTM</v>
          </cell>
          <cell r="H1346" t="str">
            <v>No</v>
          </cell>
          <cell r="I1346" t="str">
            <v>No</v>
          </cell>
          <cell r="J1346" t="str">
            <v>No</v>
          </cell>
          <cell r="K1346" t="str">
            <v>No</v>
          </cell>
          <cell r="L1346" t="str">
            <v>11</v>
          </cell>
          <cell r="M1346" t="str">
            <v>Cuvilly</v>
          </cell>
          <cell r="N1346" t="str">
            <v>No</v>
          </cell>
        </row>
        <row r="1347">
          <cell r="A1347">
            <v>160139</v>
          </cell>
          <cell r="B1347" t="str">
            <v>Sajnia</v>
          </cell>
          <cell r="C1347" t="str">
            <v>Talbot</v>
          </cell>
          <cell r="D1347" t="str">
            <v>9KB</v>
          </cell>
          <cell r="E1347" t="str">
            <v>F</v>
          </cell>
          <cell r="F1347" t="str">
            <v>N</v>
          </cell>
          <cell r="G1347" t="str">
            <v>BAOF</v>
          </cell>
          <cell r="H1347" t="str">
            <v>Yes</v>
          </cell>
          <cell r="I1347" t="str">
            <v>No</v>
          </cell>
          <cell r="J1347" t="str">
            <v>Yes</v>
          </cell>
          <cell r="K1347" t="str">
            <v>No</v>
          </cell>
          <cell r="L1347" t="str">
            <v>9</v>
          </cell>
          <cell r="M1347" t="str">
            <v>Cuvilly</v>
          </cell>
          <cell r="N1347" t="str">
            <v>No</v>
          </cell>
        </row>
        <row r="1348">
          <cell r="A1348">
            <v>151552</v>
          </cell>
          <cell r="B1348" t="str">
            <v>Erin</v>
          </cell>
          <cell r="C1348" t="str">
            <v>Tankard</v>
          </cell>
          <cell r="D1348" t="str">
            <v>11WE</v>
          </cell>
          <cell r="E1348" t="str">
            <v>F</v>
          </cell>
          <cell r="F1348" t="str">
            <v>N</v>
          </cell>
          <cell r="G1348" t="str">
            <v>WBRI</v>
          </cell>
          <cell r="H1348" t="str">
            <v>No</v>
          </cell>
          <cell r="I1348" t="str">
            <v>No</v>
          </cell>
          <cell r="J1348" t="str">
            <v>No</v>
          </cell>
          <cell r="K1348" t="str">
            <v>No</v>
          </cell>
          <cell r="L1348" t="str">
            <v>11</v>
          </cell>
          <cell r="M1348" t="str">
            <v>Compiegne</v>
          </cell>
          <cell r="N1348" t="str">
            <v>No</v>
          </cell>
        </row>
        <row r="1349">
          <cell r="A1349">
            <v>150560</v>
          </cell>
          <cell r="B1349" t="str">
            <v>Harry</v>
          </cell>
          <cell r="C1349" t="str">
            <v>Tankard</v>
          </cell>
          <cell r="D1349" t="str">
            <v>13FG</v>
          </cell>
          <cell r="E1349" t="str">
            <v>M</v>
          </cell>
          <cell r="F1349" t="str">
            <v>N</v>
          </cell>
          <cell r="G1349" t="str">
            <v>WBRI</v>
          </cell>
          <cell r="H1349" t="str">
            <v>No</v>
          </cell>
          <cell r="I1349" t="str">
            <v>No</v>
          </cell>
          <cell r="J1349" t="str">
            <v>No</v>
          </cell>
          <cell r="K1349" t="str">
            <v>No</v>
          </cell>
          <cell r="L1349" t="str">
            <v>13</v>
          </cell>
          <cell r="M1349" t="str">
            <v>Compiegne</v>
          </cell>
          <cell r="N1349" t="str">
            <v>No</v>
          </cell>
        </row>
        <row r="1350">
          <cell r="A1350">
            <v>152726</v>
          </cell>
          <cell r="B1350" t="str">
            <v>Dominic</v>
          </cell>
          <cell r="C1350" t="str">
            <v>Tanswell</v>
          </cell>
          <cell r="D1350" t="str">
            <v>9MCO</v>
          </cell>
          <cell r="E1350" t="str">
            <v>M</v>
          </cell>
          <cell r="F1350" t="str">
            <v>E</v>
          </cell>
          <cell r="G1350" t="str">
            <v>WBRI</v>
          </cell>
          <cell r="H1350" t="str">
            <v>No</v>
          </cell>
          <cell r="I1350" t="str">
            <v>No</v>
          </cell>
          <cell r="J1350" t="str">
            <v>No</v>
          </cell>
          <cell r="K1350" t="str">
            <v>No</v>
          </cell>
          <cell r="L1350" t="str">
            <v>9</v>
          </cell>
          <cell r="M1350" t="str">
            <v>Cuvilly</v>
          </cell>
          <cell r="N1350" t="str">
            <v>No</v>
          </cell>
        </row>
        <row r="1351">
          <cell r="A1351">
            <v>151536</v>
          </cell>
          <cell r="B1351" t="str">
            <v>Ruby</v>
          </cell>
          <cell r="C1351" t="str">
            <v>Tate</v>
          </cell>
          <cell r="D1351" t="str">
            <v>11SPI</v>
          </cell>
          <cell r="E1351" t="str">
            <v>F</v>
          </cell>
          <cell r="F1351" t="str">
            <v>N</v>
          </cell>
          <cell r="G1351" t="str">
            <v>WBRI</v>
          </cell>
          <cell r="H1351" t="str">
            <v>No</v>
          </cell>
          <cell r="I1351" t="str">
            <v>No</v>
          </cell>
          <cell r="J1351" t="str">
            <v>No</v>
          </cell>
          <cell r="K1351" t="str">
            <v>No</v>
          </cell>
          <cell r="L1351" t="str">
            <v>11</v>
          </cell>
          <cell r="M1351" t="str">
            <v>St. Julie</v>
          </cell>
          <cell r="N1351" t="str">
            <v>No</v>
          </cell>
        </row>
        <row r="1352">
          <cell r="A1352">
            <v>152151</v>
          </cell>
          <cell r="B1352" t="str">
            <v>Charlotte</v>
          </cell>
          <cell r="C1352" t="str">
            <v>Taylor</v>
          </cell>
          <cell r="D1352" t="str">
            <v>13MPI</v>
          </cell>
          <cell r="E1352" t="str">
            <v>F</v>
          </cell>
          <cell r="F1352" t="str">
            <v>N</v>
          </cell>
          <cell r="G1352" t="str">
            <v>WBRI</v>
          </cell>
          <cell r="H1352" t="str">
            <v>No</v>
          </cell>
          <cell r="I1352" t="str">
            <v>No</v>
          </cell>
          <cell r="J1352" t="str">
            <v>No</v>
          </cell>
          <cell r="K1352" t="str">
            <v>No</v>
          </cell>
          <cell r="L1352" t="str">
            <v>13</v>
          </cell>
          <cell r="M1352" t="str">
            <v>St. Julie</v>
          </cell>
          <cell r="N1352" t="str">
            <v>No</v>
          </cell>
        </row>
        <row r="1353">
          <cell r="A1353">
            <v>150451</v>
          </cell>
          <cell r="B1353" t="str">
            <v>Eleni</v>
          </cell>
          <cell r="C1353" t="str">
            <v>Taylor</v>
          </cell>
          <cell r="D1353" t="str">
            <v>13SDR</v>
          </cell>
          <cell r="E1353" t="str">
            <v>F</v>
          </cell>
          <cell r="F1353" t="str">
            <v>N</v>
          </cell>
          <cell r="G1353" t="str">
            <v>WBRI</v>
          </cell>
          <cell r="H1353" t="str">
            <v>No</v>
          </cell>
          <cell r="I1353" t="str">
            <v>No</v>
          </cell>
          <cell r="J1353" t="str">
            <v>No</v>
          </cell>
          <cell r="K1353" t="str">
            <v>No</v>
          </cell>
          <cell r="L1353" t="str">
            <v>13</v>
          </cell>
          <cell r="M1353" t="str">
            <v>Cuvilly</v>
          </cell>
          <cell r="N1353" t="str">
            <v>No</v>
          </cell>
        </row>
        <row r="1354">
          <cell r="A1354">
            <v>151632</v>
          </cell>
          <cell r="B1354" t="str">
            <v>Ethan</v>
          </cell>
          <cell r="C1354" t="str">
            <v>Taylor</v>
          </cell>
          <cell r="D1354" t="str">
            <v>11JNE</v>
          </cell>
          <cell r="E1354" t="str">
            <v>M</v>
          </cell>
          <cell r="F1354" t="str">
            <v>K</v>
          </cell>
          <cell r="G1354" t="str">
            <v>WBRI</v>
          </cell>
          <cell r="H1354" t="str">
            <v>Yes</v>
          </cell>
          <cell r="I1354" t="str">
            <v>No</v>
          </cell>
          <cell r="J1354" t="str">
            <v>Yes</v>
          </cell>
          <cell r="K1354" t="str">
            <v>No</v>
          </cell>
          <cell r="L1354" t="str">
            <v>11</v>
          </cell>
          <cell r="M1354" t="str">
            <v>Picardy</v>
          </cell>
          <cell r="N1354" t="str">
            <v>Yes</v>
          </cell>
        </row>
        <row r="1355">
          <cell r="A1355">
            <v>151793</v>
          </cell>
          <cell r="B1355" t="str">
            <v>George</v>
          </cell>
          <cell r="C1355" t="str">
            <v>Taylor</v>
          </cell>
          <cell r="D1355" t="str">
            <v>10EB</v>
          </cell>
          <cell r="E1355" t="str">
            <v>M</v>
          </cell>
          <cell r="F1355" t="str">
            <v>N</v>
          </cell>
          <cell r="G1355" t="str">
            <v>WOTW</v>
          </cell>
          <cell r="H1355" t="str">
            <v>No</v>
          </cell>
          <cell r="I1355" t="str">
            <v>No</v>
          </cell>
          <cell r="J1355" t="str">
            <v>No</v>
          </cell>
          <cell r="K1355" t="str">
            <v>No</v>
          </cell>
          <cell r="L1355" t="str">
            <v>10</v>
          </cell>
          <cell r="M1355" t="str">
            <v>Cuvilly</v>
          </cell>
          <cell r="N1355" t="str">
            <v>No</v>
          </cell>
        </row>
        <row r="1356">
          <cell r="A1356">
            <v>150824</v>
          </cell>
          <cell r="B1356" t="str">
            <v>Jack</v>
          </cell>
          <cell r="C1356" t="str">
            <v>Taylor</v>
          </cell>
          <cell r="D1356" t="str">
            <v>12MP</v>
          </cell>
          <cell r="E1356" t="str">
            <v>M</v>
          </cell>
          <cell r="F1356" t="str">
            <v>N</v>
          </cell>
          <cell r="G1356" t="str">
            <v>WBRI</v>
          </cell>
          <cell r="H1356" t="str">
            <v>No</v>
          </cell>
          <cell r="I1356" t="str">
            <v>No</v>
          </cell>
          <cell r="J1356" t="str">
            <v>No</v>
          </cell>
          <cell r="K1356" t="str">
            <v>No</v>
          </cell>
          <cell r="L1356" t="str">
            <v>12</v>
          </cell>
          <cell r="M1356" t="str">
            <v>St. Julie</v>
          </cell>
          <cell r="N1356" t="str">
            <v>No</v>
          </cell>
        </row>
        <row r="1357">
          <cell r="A1357">
            <v>152150</v>
          </cell>
          <cell r="B1357" t="str">
            <v>Sienna</v>
          </cell>
          <cell r="C1357" t="str">
            <v>Taylor</v>
          </cell>
          <cell r="D1357" t="str">
            <v>13TS</v>
          </cell>
          <cell r="E1357" t="str">
            <v>F</v>
          </cell>
          <cell r="F1357" t="str">
            <v>N</v>
          </cell>
          <cell r="G1357" t="str">
            <v>MWAO</v>
          </cell>
          <cell r="H1357" t="str">
            <v>No</v>
          </cell>
          <cell r="I1357" t="str">
            <v>No</v>
          </cell>
          <cell r="J1357" t="str">
            <v>No</v>
          </cell>
          <cell r="K1357" t="str">
            <v>No</v>
          </cell>
          <cell r="L1357" t="str">
            <v>13</v>
          </cell>
          <cell r="M1357" t="str">
            <v>Cuvilly</v>
          </cell>
          <cell r="N1357" t="str">
            <v>No</v>
          </cell>
        </row>
        <row r="1358">
          <cell r="A1358">
            <v>152717</v>
          </cell>
          <cell r="B1358" t="str">
            <v>Milkias</v>
          </cell>
          <cell r="C1358" t="str">
            <v>Tedla</v>
          </cell>
          <cell r="D1358" t="str">
            <v>12MP</v>
          </cell>
          <cell r="E1358" t="str">
            <v>M</v>
          </cell>
          <cell r="F1358" t="str">
            <v>N</v>
          </cell>
          <cell r="G1358" t="str">
            <v>BAOF</v>
          </cell>
          <cell r="H1358" t="str">
            <v>No</v>
          </cell>
          <cell r="I1358" t="str">
            <v>Yes</v>
          </cell>
          <cell r="J1358" t="str">
            <v>No</v>
          </cell>
          <cell r="K1358" t="str">
            <v>No</v>
          </cell>
          <cell r="L1358" t="str">
            <v>12</v>
          </cell>
          <cell r="M1358" t="str">
            <v>Cuvilly</v>
          </cell>
          <cell r="N1358" t="str">
            <v>No</v>
          </cell>
        </row>
        <row r="1359">
          <cell r="A1359">
            <v>160271</v>
          </cell>
          <cell r="B1359" t="str">
            <v>Brhane</v>
          </cell>
          <cell r="C1359" t="str">
            <v>Tekle</v>
          </cell>
          <cell r="D1359" t="str">
            <v>7YP</v>
          </cell>
          <cell r="E1359" t="str">
            <v>M</v>
          </cell>
          <cell r="F1359" t="str">
            <v>N</v>
          </cell>
          <cell r="G1359" t="str">
            <v>BAOF</v>
          </cell>
          <cell r="H1359" t="str">
            <v>Yes</v>
          </cell>
          <cell r="I1359" t="str">
            <v>Yes</v>
          </cell>
          <cell r="J1359" t="str">
            <v>Yes</v>
          </cell>
          <cell r="K1359" t="str">
            <v>No</v>
          </cell>
          <cell r="L1359" t="str">
            <v>7</v>
          </cell>
          <cell r="M1359" t="str">
            <v>Compiegne</v>
          </cell>
          <cell r="N1359" t="str">
            <v>No</v>
          </cell>
        </row>
        <row r="1360">
          <cell r="A1360">
            <v>160007</v>
          </cell>
          <cell r="B1360" t="str">
            <v>Dibora</v>
          </cell>
          <cell r="C1360" t="str">
            <v>Teklu</v>
          </cell>
          <cell r="D1360" t="str">
            <v>8KS</v>
          </cell>
          <cell r="E1360" t="str">
            <v>F</v>
          </cell>
          <cell r="F1360" t="str">
            <v>N</v>
          </cell>
          <cell r="G1360" t="str">
            <v>BAFR</v>
          </cell>
          <cell r="H1360" t="str">
            <v>Yes</v>
          </cell>
          <cell r="I1360" t="str">
            <v>No</v>
          </cell>
          <cell r="J1360" t="str">
            <v>Yes</v>
          </cell>
          <cell r="K1360" t="str">
            <v>No</v>
          </cell>
          <cell r="L1360" t="str">
            <v>8</v>
          </cell>
          <cell r="M1360" t="str">
            <v>Picardy</v>
          </cell>
          <cell r="N1360" t="str">
            <v>No</v>
          </cell>
        </row>
        <row r="1361">
          <cell r="A1361">
            <v>152948</v>
          </cell>
          <cell r="B1361" t="str">
            <v>Nahom</v>
          </cell>
          <cell r="C1361" t="str">
            <v>Temelso</v>
          </cell>
          <cell r="D1361" t="str">
            <v>8KC</v>
          </cell>
          <cell r="E1361" t="str">
            <v>M</v>
          </cell>
          <cell r="F1361" t="str">
            <v>N</v>
          </cell>
          <cell r="G1361" t="str">
            <v>BAOF</v>
          </cell>
          <cell r="H1361" t="str">
            <v>No</v>
          </cell>
          <cell r="I1361" t="str">
            <v>Yes</v>
          </cell>
          <cell r="J1361" t="str">
            <v>No</v>
          </cell>
          <cell r="K1361" t="str">
            <v>No</v>
          </cell>
          <cell r="L1361" t="str">
            <v>8</v>
          </cell>
          <cell r="M1361" t="str">
            <v>St. Julie</v>
          </cell>
          <cell r="N1361" t="str">
            <v>No</v>
          </cell>
        </row>
        <row r="1362">
          <cell r="A1362">
            <v>151798</v>
          </cell>
          <cell r="B1362" t="str">
            <v>Nyat</v>
          </cell>
          <cell r="C1362" t="str">
            <v>Tesfamicael</v>
          </cell>
          <cell r="D1362" t="str">
            <v>10PL</v>
          </cell>
          <cell r="E1362" t="str">
            <v>F</v>
          </cell>
          <cell r="F1362" t="str">
            <v>N</v>
          </cell>
          <cell r="G1362" t="str">
            <v>BAOF</v>
          </cell>
          <cell r="H1362" t="str">
            <v>Yes</v>
          </cell>
          <cell r="I1362" t="str">
            <v>Yes</v>
          </cell>
          <cell r="J1362" t="str">
            <v>Yes</v>
          </cell>
          <cell r="K1362" t="str">
            <v>No</v>
          </cell>
          <cell r="L1362" t="str">
            <v>10</v>
          </cell>
          <cell r="M1362" t="str">
            <v>St. Julie</v>
          </cell>
          <cell r="N1362" t="str">
            <v>No</v>
          </cell>
        </row>
        <row r="1363">
          <cell r="A1363">
            <v>160328</v>
          </cell>
          <cell r="B1363" t="str">
            <v>Adona</v>
          </cell>
          <cell r="C1363" t="str">
            <v>Tesfaye</v>
          </cell>
          <cell r="D1363" t="str">
            <v>7ET</v>
          </cell>
          <cell r="E1363" t="str">
            <v>F</v>
          </cell>
          <cell r="F1363" t="str">
            <v>N</v>
          </cell>
          <cell r="G1363" t="str">
            <v>BOTH</v>
          </cell>
          <cell r="H1363" t="str">
            <v>No</v>
          </cell>
          <cell r="I1363" t="str">
            <v>Yes</v>
          </cell>
          <cell r="J1363" t="str">
            <v>No</v>
          </cell>
          <cell r="K1363" t="str">
            <v>No</v>
          </cell>
          <cell r="L1363" t="str">
            <v>7</v>
          </cell>
          <cell r="M1363" t="str">
            <v>Cuvilly</v>
          </cell>
          <cell r="N1363" t="str">
            <v>No</v>
          </cell>
        </row>
        <row r="1364">
          <cell r="A1364">
            <v>152605</v>
          </cell>
          <cell r="B1364" t="str">
            <v>Hosana</v>
          </cell>
          <cell r="C1364" t="str">
            <v>Tesfazghi</v>
          </cell>
          <cell r="D1364" t="str">
            <v>9GN</v>
          </cell>
          <cell r="E1364" t="str">
            <v>F</v>
          </cell>
          <cell r="F1364" t="str">
            <v>N</v>
          </cell>
          <cell r="G1364" t="str">
            <v>BAOF</v>
          </cell>
          <cell r="H1364" t="str">
            <v>Yes</v>
          </cell>
          <cell r="I1364" t="str">
            <v>Yes</v>
          </cell>
          <cell r="J1364" t="str">
            <v>Yes</v>
          </cell>
          <cell r="K1364" t="str">
            <v>No</v>
          </cell>
          <cell r="L1364" t="str">
            <v>9</v>
          </cell>
          <cell r="M1364" t="str">
            <v>Compiegne</v>
          </cell>
          <cell r="N1364" t="str">
            <v>No</v>
          </cell>
        </row>
        <row r="1365">
          <cell r="A1365">
            <v>152671</v>
          </cell>
          <cell r="B1365" t="str">
            <v>Siyena</v>
          </cell>
          <cell r="C1365" t="str">
            <v>Tesfazghi</v>
          </cell>
          <cell r="D1365" t="str">
            <v>9AWL</v>
          </cell>
          <cell r="E1365" t="str">
            <v>F</v>
          </cell>
          <cell r="F1365" t="str">
            <v>N</v>
          </cell>
          <cell r="G1365" t="str">
            <v>BAOF</v>
          </cell>
          <cell r="H1365" t="str">
            <v>Yes</v>
          </cell>
          <cell r="I1365" t="str">
            <v>Yes</v>
          </cell>
          <cell r="J1365" t="str">
            <v>Yes</v>
          </cell>
          <cell r="K1365" t="str">
            <v>No</v>
          </cell>
          <cell r="L1365" t="str">
            <v>9</v>
          </cell>
          <cell r="M1365" t="str">
            <v>St. Julie</v>
          </cell>
          <cell r="N1365" t="str">
            <v>No</v>
          </cell>
        </row>
        <row r="1366">
          <cell r="A1366">
            <v>160329</v>
          </cell>
          <cell r="B1366" t="str">
            <v>Silivana</v>
          </cell>
          <cell r="C1366" t="str">
            <v>Tewelde</v>
          </cell>
          <cell r="D1366" t="str">
            <v>7LM</v>
          </cell>
          <cell r="E1366" t="str">
            <v>F</v>
          </cell>
          <cell r="F1366" t="str">
            <v>N</v>
          </cell>
          <cell r="G1366" t="str">
            <v>BAOF</v>
          </cell>
          <cell r="H1366" t="str">
            <v>Yes</v>
          </cell>
          <cell r="I1366" t="str">
            <v>Yes</v>
          </cell>
          <cell r="J1366" t="str">
            <v>Yes</v>
          </cell>
          <cell r="K1366" t="str">
            <v>No</v>
          </cell>
          <cell r="L1366" t="str">
            <v>7</v>
          </cell>
          <cell r="M1366" t="str">
            <v>Cuvilly</v>
          </cell>
          <cell r="N1366" t="str">
            <v>No</v>
          </cell>
        </row>
        <row r="1367">
          <cell r="A1367">
            <v>151731</v>
          </cell>
          <cell r="B1367" t="str">
            <v>Bezawet</v>
          </cell>
          <cell r="C1367" t="str">
            <v>Tewodros</v>
          </cell>
          <cell r="D1367" t="str">
            <v>11SK</v>
          </cell>
          <cell r="E1367" t="str">
            <v>F</v>
          </cell>
          <cell r="F1367" t="str">
            <v>N</v>
          </cell>
          <cell r="G1367" t="str">
            <v>MWBA</v>
          </cell>
          <cell r="H1367" t="str">
            <v>Yes</v>
          </cell>
          <cell r="I1367" t="str">
            <v>Yes</v>
          </cell>
          <cell r="J1367" t="str">
            <v>Yes</v>
          </cell>
          <cell r="K1367" t="str">
            <v>No</v>
          </cell>
          <cell r="L1367" t="str">
            <v>11</v>
          </cell>
          <cell r="M1367" t="str">
            <v>Compiegne</v>
          </cell>
          <cell r="N1367" t="str">
            <v>No</v>
          </cell>
        </row>
        <row r="1368">
          <cell r="A1368">
            <v>152679</v>
          </cell>
          <cell r="B1368" t="str">
            <v>Sefana</v>
          </cell>
          <cell r="C1368" t="str">
            <v>Tewodros</v>
          </cell>
          <cell r="D1368" t="str">
            <v>9GN</v>
          </cell>
          <cell r="E1368" t="str">
            <v>F</v>
          </cell>
          <cell r="F1368" t="str">
            <v>N</v>
          </cell>
          <cell r="G1368" t="str">
            <v>MBOE</v>
          </cell>
          <cell r="H1368" t="str">
            <v>Yes</v>
          </cell>
          <cell r="I1368" t="str">
            <v>No</v>
          </cell>
          <cell r="J1368" t="str">
            <v>Yes</v>
          </cell>
          <cell r="K1368" t="str">
            <v>No</v>
          </cell>
          <cell r="L1368" t="str">
            <v>9</v>
          </cell>
          <cell r="M1368" t="str">
            <v>Compiegne</v>
          </cell>
          <cell r="N1368" t="str">
            <v>No</v>
          </cell>
        </row>
        <row r="1369">
          <cell r="A1369">
            <v>150601</v>
          </cell>
          <cell r="B1369" t="str">
            <v>Louis</v>
          </cell>
          <cell r="C1369" t="str">
            <v>Thayne-Ball</v>
          </cell>
          <cell r="D1369" t="str">
            <v>13SDR</v>
          </cell>
          <cell r="E1369" t="str">
            <v>M</v>
          </cell>
          <cell r="F1369" t="str">
            <v>N</v>
          </cell>
          <cell r="G1369" t="str">
            <v>WBRI</v>
          </cell>
          <cell r="H1369" t="str">
            <v>No</v>
          </cell>
          <cell r="I1369" t="str">
            <v>No</v>
          </cell>
          <cell r="J1369" t="str">
            <v>No</v>
          </cell>
          <cell r="K1369" t="str">
            <v>No</v>
          </cell>
          <cell r="L1369" t="str">
            <v>13</v>
          </cell>
          <cell r="M1369" t="str">
            <v>Picardy</v>
          </cell>
          <cell r="N1369" t="str">
            <v>No</v>
          </cell>
        </row>
        <row r="1370">
          <cell r="A1370">
            <v>150955</v>
          </cell>
          <cell r="B1370" t="str">
            <v>Lucy</v>
          </cell>
          <cell r="C1370" t="str">
            <v>Thiselton</v>
          </cell>
          <cell r="D1370" t="str">
            <v>12SG</v>
          </cell>
          <cell r="E1370" t="str">
            <v>F</v>
          </cell>
          <cell r="F1370" t="str">
            <v>N</v>
          </cell>
          <cell r="G1370" t="str">
            <v>WBRI</v>
          </cell>
          <cell r="H1370" t="str">
            <v>No</v>
          </cell>
          <cell r="I1370" t="str">
            <v>No</v>
          </cell>
          <cell r="J1370" t="str">
            <v>No</v>
          </cell>
          <cell r="K1370" t="str">
            <v>No</v>
          </cell>
          <cell r="L1370" t="str">
            <v>12</v>
          </cell>
          <cell r="M1370" t="str">
            <v>St. Julie</v>
          </cell>
          <cell r="N1370" t="str">
            <v>No</v>
          </cell>
        </row>
        <row r="1371">
          <cell r="A1371">
            <v>151882</v>
          </cell>
          <cell r="B1371" t="str">
            <v>Aiden</v>
          </cell>
          <cell r="C1371" t="str">
            <v>Thomas</v>
          </cell>
          <cell r="D1371" t="str">
            <v>10CS</v>
          </cell>
          <cell r="E1371" t="str">
            <v>M</v>
          </cell>
          <cell r="F1371" t="str">
            <v>N</v>
          </cell>
          <cell r="G1371" t="str">
            <v>AIND</v>
          </cell>
          <cell r="H1371" t="str">
            <v>No</v>
          </cell>
          <cell r="I1371" t="str">
            <v>Yes</v>
          </cell>
          <cell r="J1371" t="str">
            <v>No</v>
          </cell>
          <cell r="K1371" t="str">
            <v>No</v>
          </cell>
          <cell r="L1371" t="str">
            <v>10</v>
          </cell>
          <cell r="M1371" t="str">
            <v>Picardy</v>
          </cell>
          <cell r="N1371" t="str">
            <v>No</v>
          </cell>
        </row>
        <row r="1372">
          <cell r="A1372">
            <v>152754</v>
          </cell>
          <cell r="B1372" t="str">
            <v>Joshua</v>
          </cell>
          <cell r="C1372" t="str">
            <v>Thomas</v>
          </cell>
          <cell r="D1372" t="str">
            <v>8KS</v>
          </cell>
          <cell r="E1372" t="str">
            <v>M</v>
          </cell>
          <cell r="F1372" t="str">
            <v>N</v>
          </cell>
          <cell r="G1372" t="str">
            <v>AIND</v>
          </cell>
          <cell r="H1372" t="str">
            <v>No</v>
          </cell>
          <cell r="I1372" t="str">
            <v>Yes</v>
          </cell>
          <cell r="J1372" t="str">
            <v>No</v>
          </cell>
          <cell r="K1372" t="str">
            <v>No</v>
          </cell>
          <cell r="L1372" t="str">
            <v>8</v>
          </cell>
          <cell r="M1372" t="str">
            <v>Picardy</v>
          </cell>
          <cell r="N1372" t="str">
            <v>No</v>
          </cell>
        </row>
        <row r="1373">
          <cell r="A1373">
            <v>152903</v>
          </cell>
          <cell r="B1373" t="str">
            <v>Maiya</v>
          </cell>
          <cell r="C1373" t="str">
            <v>Thomas</v>
          </cell>
          <cell r="D1373" t="str">
            <v>8KS</v>
          </cell>
          <cell r="E1373" t="str">
            <v>F</v>
          </cell>
          <cell r="F1373" t="str">
            <v>N</v>
          </cell>
          <cell r="G1373" t="str">
            <v>MOTM</v>
          </cell>
          <cell r="H1373" t="str">
            <v>Yes</v>
          </cell>
          <cell r="I1373" t="str">
            <v>No</v>
          </cell>
          <cell r="J1373" t="str">
            <v>Yes</v>
          </cell>
          <cell r="K1373" t="str">
            <v>No</v>
          </cell>
          <cell r="L1373" t="str">
            <v>8</v>
          </cell>
          <cell r="M1373" t="str">
            <v>Picardy</v>
          </cell>
          <cell r="N1373" t="str">
            <v>No</v>
          </cell>
        </row>
        <row r="1374">
          <cell r="A1374">
            <v>151727</v>
          </cell>
          <cell r="B1374" t="str">
            <v>Ryan</v>
          </cell>
          <cell r="C1374" t="str">
            <v>Thomas</v>
          </cell>
          <cell r="D1374" t="str">
            <v>11SPI</v>
          </cell>
          <cell r="E1374" t="str">
            <v>M</v>
          </cell>
          <cell r="F1374" t="str">
            <v>N</v>
          </cell>
          <cell r="G1374" t="str">
            <v>AIND</v>
          </cell>
          <cell r="H1374" t="str">
            <v>No</v>
          </cell>
          <cell r="I1374" t="str">
            <v>No</v>
          </cell>
          <cell r="J1374" t="str">
            <v>No</v>
          </cell>
          <cell r="K1374" t="str">
            <v>No</v>
          </cell>
          <cell r="L1374" t="str">
            <v>11</v>
          </cell>
          <cell r="M1374" t="str">
            <v>St. Julie</v>
          </cell>
          <cell r="N1374" t="str">
            <v>No</v>
          </cell>
        </row>
        <row r="1375">
          <cell r="A1375">
            <v>151901</v>
          </cell>
          <cell r="B1375" t="str">
            <v>Vivian</v>
          </cell>
          <cell r="C1375" t="str">
            <v>Thomas</v>
          </cell>
          <cell r="D1375" t="str">
            <v>10TD</v>
          </cell>
          <cell r="E1375" t="str">
            <v>M</v>
          </cell>
          <cell r="F1375" t="str">
            <v>N</v>
          </cell>
          <cell r="G1375" t="str">
            <v>AIND</v>
          </cell>
          <cell r="H1375" t="str">
            <v>No</v>
          </cell>
          <cell r="I1375" t="str">
            <v>Yes</v>
          </cell>
          <cell r="J1375" t="str">
            <v>No</v>
          </cell>
          <cell r="K1375" t="str">
            <v>No</v>
          </cell>
          <cell r="L1375" t="str">
            <v>10</v>
          </cell>
          <cell r="M1375" t="str">
            <v>Compiegne</v>
          </cell>
          <cell r="N1375" t="str">
            <v>No</v>
          </cell>
        </row>
        <row r="1376">
          <cell r="A1376">
            <v>152836</v>
          </cell>
          <cell r="B1376" t="str">
            <v>Harvey</v>
          </cell>
          <cell r="C1376" t="str">
            <v>Thompson</v>
          </cell>
          <cell r="D1376" t="str">
            <v>8TR</v>
          </cell>
          <cell r="E1376" t="str">
            <v>M</v>
          </cell>
          <cell r="F1376" t="str">
            <v>K</v>
          </cell>
          <cell r="G1376" t="str">
            <v>WBRI</v>
          </cell>
          <cell r="H1376" t="str">
            <v>No</v>
          </cell>
          <cell r="I1376" t="str">
            <v>Yes</v>
          </cell>
          <cell r="J1376" t="str">
            <v>No</v>
          </cell>
          <cell r="K1376" t="str">
            <v>No</v>
          </cell>
          <cell r="L1376" t="str">
            <v>8</v>
          </cell>
          <cell r="M1376" t="str">
            <v>Compiegne</v>
          </cell>
          <cell r="N1376" t="str">
            <v>No</v>
          </cell>
        </row>
        <row r="1377">
          <cell r="A1377">
            <v>151884</v>
          </cell>
          <cell r="B1377" t="str">
            <v>Jack</v>
          </cell>
          <cell r="C1377" t="str">
            <v>Thompson</v>
          </cell>
          <cell r="D1377" t="str">
            <v>10CS</v>
          </cell>
          <cell r="E1377" t="str">
            <v>M</v>
          </cell>
          <cell r="F1377" t="str">
            <v>N</v>
          </cell>
          <cell r="G1377" t="str">
            <v>WBRI</v>
          </cell>
          <cell r="H1377" t="str">
            <v>No</v>
          </cell>
          <cell r="I1377" t="str">
            <v>No</v>
          </cell>
          <cell r="J1377" t="str">
            <v>No</v>
          </cell>
          <cell r="K1377" t="str">
            <v>No</v>
          </cell>
          <cell r="L1377" t="str">
            <v>10</v>
          </cell>
          <cell r="M1377" t="str">
            <v>Picardy</v>
          </cell>
          <cell r="N1377" t="str">
            <v>Yes</v>
          </cell>
        </row>
        <row r="1378">
          <cell r="A1378">
            <v>152819</v>
          </cell>
          <cell r="B1378" t="str">
            <v>Neriah</v>
          </cell>
          <cell r="C1378" t="str">
            <v>Thompson</v>
          </cell>
          <cell r="D1378" t="str">
            <v>8AR</v>
          </cell>
          <cell r="E1378" t="str">
            <v>F</v>
          </cell>
          <cell r="F1378" t="str">
            <v>N</v>
          </cell>
          <cell r="G1378" t="str">
            <v>MWBC</v>
          </cell>
          <cell r="H1378" t="str">
            <v>Yes</v>
          </cell>
          <cell r="I1378" t="str">
            <v>No</v>
          </cell>
          <cell r="J1378" t="str">
            <v>Yes</v>
          </cell>
          <cell r="K1378" t="str">
            <v>No</v>
          </cell>
          <cell r="L1378" t="str">
            <v>8</v>
          </cell>
          <cell r="M1378" t="str">
            <v>St. Julie</v>
          </cell>
          <cell r="N1378" t="str">
            <v>No</v>
          </cell>
        </row>
        <row r="1379">
          <cell r="A1379">
            <v>160330</v>
          </cell>
          <cell r="B1379" t="str">
            <v>Noah</v>
          </cell>
          <cell r="C1379" t="str">
            <v>Thompson</v>
          </cell>
          <cell r="D1379" t="str">
            <v>7YP</v>
          </cell>
          <cell r="E1379" t="str">
            <v>M</v>
          </cell>
          <cell r="F1379" t="str">
            <v>K</v>
          </cell>
          <cell r="G1379" t="str">
            <v>WBRI</v>
          </cell>
          <cell r="H1379" t="str">
            <v>No</v>
          </cell>
          <cell r="I1379" t="str">
            <v>No</v>
          </cell>
          <cell r="J1379" t="str">
            <v>No</v>
          </cell>
          <cell r="K1379" t="str">
            <v>No</v>
          </cell>
          <cell r="L1379" t="str">
            <v>7</v>
          </cell>
          <cell r="M1379" t="str">
            <v>Compiegne</v>
          </cell>
          <cell r="N1379" t="str">
            <v>No</v>
          </cell>
        </row>
        <row r="1380">
          <cell r="A1380">
            <v>160140</v>
          </cell>
          <cell r="B1380" t="str">
            <v>Zack</v>
          </cell>
          <cell r="C1380" t="str">
            <v>Thompson</v>
          </cell>
          <cell r="D1380" t="str">
            <v>11SDA</v>
          </cell>
          <cell r="E1380" t="str">
            <v>M</v>
          </cell>
          <cell r="F1380" t="str">
            <v>N</v>
          </cell>
          <cell r="G1380" t="str">
            <v>WIRI</v>
          </cell>
          <cell r="H1380" t="str">
            <v>No</v>
          </cell>
          <cell r="I1380" t="str">
            <v>No</v>
          </cell>
          <cell r="J1380" t="str">
            <v>No</v>
          </cell>
          <cell r="K1380" t="str">
            <v>No</v>
          </cell>
          <cell r="L1380" t="str">
            <v>11</v>
          </cell>
          <cell r="M1380" t="str">
            <v>Compiegne</v>
          </cell>
          <cell r="N1380" t="str">
            <v>No</v>
          </cell>
        </row>
        <row r="1381">
          <cell r="A1381">
            <v>160075</v>
          </cell>
          <cell r="B1381" t="str">
            <v>Joseph</v>
          </cell>
          <cell r="C1381" t="str">
            <v>Thornhill</v>
          </cell>
          <cell r="D1381" t="str">
            <v>12ASA</v>
          </cell>
          <cell r="E1381" t="str">
            <v>M</v>
          </cell>
          <cell r="F1381" t="str">
            <v>N</v>
          </cell>
          <cell r="G1381" t="str">
            <v>WBRI</v>
          </cell>
          <cell r="H1381" t="str">
            <v>No</v>
          </cell>
          <cell r="I1381" t="str">
            <v>No</v>
          </cell>
          <cell r="J1381" t="str">
            <v>No</v>
          </cell>
          <cell r="K1381" t="str">
            <v>No</v>
          </cell>
          <cell r="L1381" t="str">
            <v>12</v>
          </cell>
          <cell r="N1381" t="str">
            <v>No</v>
          </cell>
        </row>
        <row r="1382">
          <cell r="A1382">
            <v>150778</v>
          </cell>
          <cell r="B1382" t="str">
            <v>William</v>
          </cell>
          <cell r="C1382" t="str">
            <v>Thorpe</v>
          </cell>
          <cell r="D1382" t="str">
            <v>11NB</v>
          </cell>
          <cell r="E1382" t="str">
            <v>M</v>
          </cell>
          <cell r="F1382" t="str">
            <v>N</v>
          </cell>
          <cell r="G1382" t="str">
            <v>WBRI</v>
          </cell>
          <cell r="H1382" t="str">
            <v>No</v>
          </cell>
          <cell r="I1382" t="str">
            <v>No</v>
          </cell>
          <cell r="J1382" t="str">
            <v>No</v>
          </cell>
          <cell r="K1382" t="str">
            <v>No</v>
          </cell>
          <cell r="L1382" t="str">
            <v>11</v>
          </cell>
          <cell r="M1382" t="str">
            <v>Cuvilly</v>
          </cell>
          <cell r="N1382" t="str">
            <v>Yes</v>
          </cell>
        </row>
        <row r="1383">
          <cell r="A1383">
            <v>151753</v>
          </cell>
          <cell r="B1383" t="str">
            <v>Meghan</v>
          </cell>
          <cell r="C1383" t="str">
            <v>Thraves</v>
          </cell>
          <cell r="D1383" t="str">
            <v>10TD</v>
          </cell>
          <cell r="E1383" t="str">
            <v>F</v>
          </cell>
          <cell r="F1383" t="str">
            <v>N</v>
          </cell>
          <cell r="G1383" t="str">
            <v>WBRI</v>
          </cell>
          <cell r="H1383" t="str">
            <v>No</v>
          </cell>
          <cell r="I1383" t="str">
            <v>Yes</v>
          </cell>
          <cell r="J1383" t="str">
            <v>No</v>
          </cell>
          <cell r="K1383" t="str">
            <v>No</v>
          </cell>
          <cell r="L1383" t="str">
            <v>10</v>
          </cell>
          <cell r="M1383" t="str">
            <v>Compiegne</v>
          </cell>
          <cell r="N1383" t="str">
            <v>No</v>
          </cell>
        </row>
        <row r="1384">
          <cell r="A1384">
            <v>150564</v>
          </cell>
          <cell r="B1384" t="str">
            <v>Dylan</v>
          </cell>
          <cell r="C1384" t="str">
            <v>THRAVES</v>
          </cell>
          <cell r="D1384" t="str">
            <v>13LGI</v>
          </cell>
          <cell r="E1384" t="str">
            <v>M</v>
          </cell>
          <cell r="F1384" t="str">
            <v>N</v>
          </cell>
          <cell r="G1384" t="str">
            <v>WBRI</v>
          </cell>
          <cell r="H1384" t="str">
            <v>No</v>
          </cell>
          <cell r="I1384" t="str">
            <v>Yes</v>
          </cell>
          <cell r="J1384" t="str">
            <v>No</v>
          </cell>
          <cell r="K1384" t="str">
            <v>No</v>
          </cell>
          <cell r="L1384" t="str">
            <v>13</v>
          </cell>
          <cell r="M1384" t="str">
            <v>Cuvilly</v>
          </cell>
          <cell r="N1384" t="str">
            <v>No</v>
          </cell>
        </row>
        <row r="1385">
          <cell r="A1385">
            <v>160331</v>
          </cell>
          <cell r="B1385" t="str">
            <v>Christina</v>
          </cell>
          <cell r="C1385" t="str">
            <v>Ti</v>
          </cell>
          <cell r="D1385" t="str">
            <v>7FS</v>
          </cell>
          <cell r="E1385" t="str">
            <v>F</v>
          </cell>
          <cell r="F1385" t="str">
            <v>N</v>
          </cell>
          <cell r="G1385" t="str">
            <v>AOTH</v>
          </cell>
          <cell r="H1385" t="str">
            <v>No</v>
          </cell>
          <cell r="I1385" t="str">
            <v>Yes</v>
          </cell>
          <cell r="J1385" t="str">
            <v>No</v>
          </cell>
          <cell r="K1385" t="str">
            <v>No</v>
          </cell>
          <cell r="L1385" t="str">
            <v>7</v>
          </cell>
          <cell r="M1385" t="str">
            <v>Compiegne</v>
          </cell>
          <cell r="N1385" t="str">
            <v>No</v>
          </cell>
        </row>
        <row r="1386">
          <cell r="A1386">
            <v>152742</v>
          </cell>
          <cell r="B1386" t="str">
            <v>Jayden</v>
          </cell>
          <cell r="C1386" t="str">
            <v>Tijo</v>
          </cell>
          <cell r="D1386" t="str">
            <v>8JJ</v>
          </cell>
          <cell r="E1386" t="str">
            <v>M</v>
          </cell>
          <cell r="F1386" t="str">
            <v>N</v>
          </cell>
          <cell r="G1386" t="str">
            <v>AIND</v>
          </cell>
          <cell r="H1386" t="str">
            <v>No</v>
          </cell>
          <cell r="I1386" t="str">
            <v>Yes</v>
          </cell>
          <cell r="J1386" t="str">
            <v>No</v>
          </cell>
          <cell r="K1386" t="str">
            <v>No</v>
          </cell>
          <cell r="L1386" t="str">
            <v>8</v>
          </cell>
          <cell r="M1386" t="str">
            <v>Picardy</v>
          </cell>
          <cell r="N1386" t="str">
            <v>No</v>
          </cell>
        </row>
        <row r="1387">
          <cell r="A1387">
            <v>152676</v>
          </cell>
          <cell r="B1387" t="str">
            <v>Alex</v>
          </cell>
          <cell r="C1387" t="str">
            <v>Tinarwo</v>
          </cell>
          <cell r="D1387" t="str">
            <v>9MCO</v>
          </cell>
          <cell r="E1387" t="str">
            <v>M</v>
          </cell>
          <cell r="F1387" t="str">
            <v>N</v>
          </cell>
          <cell r="G1387" t="str">
            <v>BAOF</v>
          </cell>
          <cell r="H1387" t="str">
            <v>No</v>
          </cell>
          <cell r="I1387" t="str">
            <v>Yes</v>
          </cell>
          <cell r="J1387" t="str">
            <v>No</v>
          </cell>
          <cell r="K1387" t="str">
            <v>No</v>
          </cell>
          <cell r="L1387" t="str">
            <v>9</v>
          </cell>
          <cell r="M1387" t="str">
            <v>Picardy</v>
          </cell>
          <cell r="N1387" t="str">
            <v>No</v>
          </cell>
        </row>
        <row r="1388">
          <cell r="A1388">
            <v>150529</v>
          </cell>
          <cell r="B1388" t="str">
            <v>Abigail</v>
          </cell>
          <cell r="C1388" t="str">
            <v>Todd</v>
          </cell>
          <cell r="D1388" t="str">
            <v>13LGI</v>
          </cell>
          <cell r="E1388" t="str">
            <v>F</v>
          </cell>
          <cell r="F1388" t="str">
            <v>N</v>
          </cell>
          <cell r="G1388" t="str">
            <v>WBRI</v>
          </cell>
          <cell r="H1388" t="str">
            <v>No</v>
          </cell>
          <cell r="I1388" t="str">
            <v>No</v>
          </cell>
          <cell r="J1388" t="str">
            <v>No</v>
          </cell>
          <cell r="K1388" t="str">
            <v>No</v>
          </cell>
          <cell r="L1388" t="str">
            <v>13</v>
          </cell>
          <cell r="M1388" t="str">
            <v>Cuvilly</v>
          </cell>
          <cell r="N1388" t="str">
            <v>No</v>
          </cell>
        </row>
        <row r="1389">
          <cell r="A1389">
            <v>152866</v>
          </cell>
          <cell r="B1389" t="str">
            <v>Joseph</v>
          </cell>
          <cell r="C1389" t="str">
            <v>Todd</v>
          </cell>
          <cell r="D1389" t="str">
            <v>8KS</v>
          </cell>
          <cell r="E1389" t="str">
            <v>M</v>
          </cell>
          <cell r="F1389" t="str">
            <v>N</v>
          </cell>
          <cell r="G1389" t="str">
            <v>WBRI</v>
          </cell>
          <cell r="H1389" t="str">
            <v>No</v>
          </cell>
          <cell r="I1389" t="str">
            <v>No</v>
          </cell>
          <cell r="J1389" t="str">
            <v>No</v>
          </cell>
          <cell r="K1389" t="str">
            <v>No</v>
          </cell>
          <cell r="L1389" t="str">
            <v>8</v>
          </cell>
          <cell r="M1389" t="str">
            <v>Picardy</v>
          </cell>
          <cell r="N1389" t="str">
            <v>Yes</v>
          </cell>
        </row>
        <row r="1390">
          <cell r="A1390">
            <v>151956</v>
          </cell>
          <cell r="B1390" t="str">
            <v>Patrick</v>
          </cell>
          <cell r="C1390" t="str">
            <v>Todd</v>
          </cell>
          <cell r="D1390" t="str">
            <v>10EB</v>
          </cell>
          <cell r="E1390" t="str">
            <v>M</v>
          </cell>
          <cell r="F1390" t="str">
            <v>N</v>
          </cell>
          <cell r="G1390" t="str">
            <v>WBRI</v>
          </cell>
          <cell r="H1390" t="str">
            <v>No</v>
          </cell>
          <cell r="I1390" t="str">
            <v>No</v>
          </cell>
          <cell r="J1390" t="str">
            <v>No</v>
          </cell>
          <cell r="K1390" t="str">
            <v>No</v>
          </cell>
          <cell r="L1390" t="str">
            <v>10</v>
          </cell>
          <cell r="M1390" t="str">
            <v>Cuvilly</v>
          </cell>
          <cell r="N1390" t="str">
            <v>No</v>
          </cell>
        </row>
        <row r="1391">
          <cell r="A1391">
            <v>151785</v>
          </cell>
          <cell r="B1391" t="str">
            <v>Joanna</v>
          </cell>
          <cell r="C1391" t="str">
            <v>Toe</v>
          </cell>
          <cell r="D1391" t="str">
            <v>10RQ</v>
          </cell>
          <cell r="E1391" t="str">
            <v>F</v>
          </cell>
          <cell r="F1391" t="str">
            <v>N</v>
          </cell>
          <cell r="G1391" t="str">
            <v>OOEG</v>
          </cell>
          <cell r="H1391" t="str">
            <v>No</v>
          </cell>
          <cell r="I1391" t="str">
            <v>No</v>
          </cell>
          <cell r="J1391" t="str">
            <v>No</v>
          </cell>
          <cell r="K1391" t="str">
            <v>No</v>
          </cell>
          <cell r="L1391" t="str">
            <v>10</v>
          </cell>
          <cell r="M1391" t="str">
            <v>St. Julie</v>
          </cell>
          <cell r="N1391" t="str">
            <v>No</v>
          </cell>
        </row>
        <row r="1392">
          <cell r="A1392">
            <v>150810</v>
          </cell>
          <cell r="B1392" t="str">
            <v>Winston</v>
          </cell>
          <cell r="C1392" t="str">
            <v>Toe</v>
          </cell>
          <cell r="D1392" t="str">
            <v>12MP</v>
          </cell>
          <cell r="E1392" t="str">
            <v>M</v>
          </cell>
          <cell r="F1392" t="str">
            <v>N</v>
          </cell>
          <cell r="G1392" t="str">
            <v>OOEG</v>
          </cell>
          <cell r="H1392" t="str">
            <v>No</v>
          </cell>
          <cell r="I1392" t="str">
            <v>No</v>
          </cell>
          <cell r="J1392" t="str">
            <v>No</v>
          </cell>
          <cell r="K1392" t="str">
            <v>No</v>
          </cell>
          <cell r="L1392" t="str">
            <v>12</v>
          </cell>
          <cell r="M1392" t="str">
            <v>Picardy</v>
          </cell>
          <cell r="N1392" t="str">
            <v>No</v>
          </cell>
        </row>
        <row r="1393">
          <cell r="A1393">
            <v>151732</v>
          </cell>
          <cell r="B1393" t="str">
            <v>Elwin</v>
          </cell>
          <cell r="C1393" t="str">
            <v>Tojo</v>
          </cell>
          <cell r="D1393" t="str">
            <v>11KKN</v>
          </cell>
          <cell r="E1393" t="str">
            <v>M</v>
          </cell>
          <cell r="F1393" t="str">
            <v>N</v>
          </cell>
          <cell r="G1393" t="str">
            <v>AIND</v>
          </cell>
          <cell r="H1393" t="str">
            <v>No</v>
          </cell>
          <cell r="I1393" t="str">
            <v>Yes</v>
          </cell>
          <cell r="J1393" t="str">
            <v>No</v>
          </cell>
          <cell r="K1393" t="str">
            <v>No</v>
          </cell>
          <cell r="L1393" t="str">
            <v>11</v>
          </cell>
          <cell r="M1393" t="str">
            <v>Cuvilly</v>
          </cell>
          <cell r="N1393" t="str">
            <v>No</v>
          </cell>
        </row>
        <row r="1394">
          <cell r="A1394">
            <v>152822</v>
          </cell>
          <cell r="B1394" t="str">
            <v>Yosan</v>
          </cell>
          <cell r="C1394" t="str">
            <v>Tomas-Negash</v>
          </cell>
          <cell r="D1394" t="str">
            <v>8MH</v>
          </cell>
          <cell r="E1394" t="str">
            <v>F</v>
          </cell>
          <cell r="F1394" t="str">
            <v>N</v>
          </cell>
          <cell r="G1394" t="str">
            <v>BAOF</v>
          </cell>
          <cell r="H1394" t="str">
            <v>No</v>
          </cell>
          <cell r="I1394" t="str">
            <v>Yes</v>
          </cell>
          <cell r="J1394" t="str">
            <v>No</v>
          </cell>
          <cell r="K1394" t="str">
            <v>No</v>
          </cell>
          <cell r="L1394" t="str">
            <v>8</v>
          </cell>
          <cell r="M1394" t="str">
            <v>Cuvilly</v>
          </cell>
          <cell r="N1394" t="str">
            <v>No</v>
          </cell>
        </row>
        <row r="1395">
          <cell r="A1395">
            <v>152621</v>
          </cell>
          <cell r="B1395" t="str">
            <v>Peter</v>
          </cell>
          <cell r="C1395" t="str">
            <v>Tomaszewski</v>
          </cell>
          <cell r="D1395" t="str">
            <v>9GR</v>
          </cell>
          <cell r="E1395" t="str">
            <v>M</v>
          </cell>
          <cell r="F1395" t="str">
            <v>N</v>
          </cell>
          <cell r="G1395" t="str">
            <v>WEEU</v>
          </cell>
          <cell r="H1395" t="str">
            <v>No</v>
          </cell>
          <cell r="I1395" t="str">
            <v>Yes</v>
          </cell>
          <cell r="J1395" t="str">
            <v>No</v>
          </cell>
          <cell r="K1395" t="str">
            <v>No</v>
          </cell>
          <cell r="L1395" t="str">
            <v>9</v>
          </cell>
          <cell r="M1395" t="str">
            <v>Compiegne</v>
          </cell>
          <cell r="N1395" t="str">
            <v>No</v>
          </cell>
        </row>
        <row r="1396">
          <cell r="A1396">
            <v>151893</v>
          </cell>
          <cell r="B1396" t="str">
            <v>Taela</v>
          </cell>
          <cell r="C1396" t="str">
            <v>Tombs</v>
          </cell>
          <cell r="D1396" t="str">
            <v>10JOS</v>
          </cell>
          <cell r="E1396" t="str">
            <v>F</v>
          </cell>
          <cell r="F1396" t="str">
            <v>N</v>
          </cell>
          <cell r="G1396" t="str">
            <v>MWBC</v>
          </cell>
          <cell r="H1396" t="str">
            <v>No</v>
          </cell>
          <cell r="I1396" t="str">
            <v>No</v>
          </cell>
          <cell r="J1396" t="str">
            <v>No</v>
          </cell>
          <cell r="K1396" t="str">
            <v>No</v>
          </cell>
          <cell r="L1396" t="str">
            <v>10</v>
          </cell>
          <cell r="M1396" t="str">
            <v>Picardy</v>
          </cell>
          <cell r="N1396" t="str">
            <v>No</v>
          </cell>
        </row>
        <row r="1397">
          <cell r="A1397">
            <v>152933</v>
          </cell>
          <cell r="B1397" t="str">
            <v>Marta</v>
          </cell>
          <cell r="C1397" t="str">
            <v>Tomczak</v>
          </cell>
          <cell r="D1397" t="str">
            <v>8JJ</v>
          </cell>
          <cell r="E1397" t="str">
            <v>F</v>
          </cell>
          <cell r="F1397" t="str">
            <v>N</v>
          </cell>
          <cell r="G1397" t="str">
            <v>WEEU</v>
          </cell>
          <cell r="H1397" t="str">
            <v>No</v>
          </cell>
          <cell r="I1397" t="str">
            <v>Yes</v>
          </cell>
          <cell r="J1397" t="str">
            <v>No</v>
          </cell>
          <cell r="K1397" t="str">
            <v>No</v>
          </cell>
          <cell r="L1397" t="str">
            <v>8</v>
          </cell>
          <cell r="M1397" t="str">
            <v>Picardy</v>
          </cell>
          <cell r="N1397" t="str">
            <v>No</v>
          </cell>
        </row>
        <row r="1398">
          <cell r="A1398">
            <v>151909</v>
          </cell>
          <cell r="B1398" t="str">
            <v>James</v>
          </cell>
          <cell r="C1398" t="str">
            <v>Travis</v>
          </cell>
          <cell r="D1398" t="str">
            <v>10ES</v>
          </cell>
          <cell r="E1398" t="str">
            <v>M</v>
          </cell>
          <cell r="F1398" t="str">
            <v>N</v>
          </cell>
          <cell r="G1398" t="str">
            <v>WBRI</v>
          </cell>
          <cell r="H1398" t="str">
            <v>No</v>
          </cell>
          <cell r="I1398" t="str">
            <v>No</v>
          </cell>
          <cell r="J1398" t="str">
            <v>No</v>
          </cell>
          <cell r="K1398" t="str">
            <v>No</v>
          </cell>
          <cell r="L1398" t="str">
            <v>10</v>
          </cell>
          <cell r="M1398" t="str">
            <v>Cuvilly</v>
          </cell>
          <cell r="N1398" t="str">
            <v>No</v>
          </cell>
        </row>
        <row r="1399">
          <cell r="A1399">
            <v>151782</v>
          </cell>
          <cell r="B1399" t="str">
            <v>Ana</v>
          </cell>
          <cell r="C1399" t="str">
            <v>Trigueiros</v>
          </cell>
          <cell r="D1399" t="str">
            <v>10PL</v>
          </cell>
          <cell r="E1399" t="str">
            <v>F</v>
          </cell>
          <cell r="F1399" t="str">
            <v>N</v>
          </cell>
          <cell r="G1399" t="str">
            <v>MBOE</v>
          </cell>
          <cell r="H1399" t="str">
            <v>No</v>
          </cell>
          <cell r="I1399" t="str">
            <v>Yes</v>
          </cell>
          <cell r="J1399" t="str">
            <v>No</v>
          </cell>
          <cell r="K1399" t="str">
            <v>No</v>
          </cell>
          <cell r="L1399" t="str">
            <v>10</v>
          </cell>
          <cell r="M1399" t="str">
            <v>St. Julie</v>
          </cell>
          <cell r="N1399" t="str">
            <v>No</v>
          </cell>
        </row>
        <row r="1400">
          <cell r="A1400">
            <v>152778</v>
          </cell>
          <cell r="B1400" t="str">
            <v>Barbara</v>
          </cell>
          <cell r="C1400" t="str">
            <v>Trigueiros</v>
          </cell>
          <cell r="D1400" t="str">
            <v>8AR</v>
          </cell>
          <cell r="E1400" t="str">
            <v>F</v>
          </cell>
          <cell r="F1400" t="str">
            <v>N</v>
          </cell>
          <cell r="G1400" t="str">
            <v>MBOE</v>
          </cell>
          <cell r="H1400" t="str">
            <v>No</v>
          </cell>
          <cell r="I1400" t="str">
            <v>Yes</v>
          </cell>
          <cell r="J1400" t="str">
            <v>No</v>
          </cell>
          <cell r="K1400" t="str">
            <v>No</v>
          </cell>
          <cell r="L1400" t="str">
            <v>8</v>
          </cell>
          <cell r="M1400" t="str">
            <v>St. Julie</v>
          </cell>
          <cell r="N1400" t="str">
            <v>No</v>
          </cell>
        </row>
        <row r="1401">
          <cell r="A1401">
            <v>152781</v>
          </cell>
          <cell r="B1401" t="str">
            <v>Bobbie</v>
          </cell>
          <cell r="C1401" t="str">
            <v>Tsang</v>
          </cell>
          <cell r="D1401" t="str">
            <v>8KS</v>
          </cell>
          <cell r="E1401" t="str">
            <v>F</v>
          </cell>
          <cell r="F1401" t="str">
            <v>N</v>
          </cell>
          <cell r="G1401" t="str">
            <v>MWAO</v>
          </cell>
          <cell r="H1401" t="str">
            <v>No</v>
          </cell>
          <cell r="I1401" t="str">
            <v>No</v>
          </cell>
          <cell r="J1401" t="str">
            <v>Yes</v>
          </cell>
          <cell r="K1401" t="str">
            <v>No</v>
          </cell>
          <cell r="L1401" t="str">
            <v>8</v>
          </cell>
          <cell r="M1401" t="str">
            <v>Picardy</v>
          </cell>
          <cell r="N1401" t="str">
            <v>No</v>
          </cell>
        </row>
        <row r="1402">
          <cell r="A1402">
            <v>151520</v>
          </cell>
          <cell r="B1402" t="str">
            <v>Isaac</v>
          </cell>
          <cell r="C1402" t="str">
            <v>Tshuma</v>
          </cell>
          <cell r="D1402" t="str">
            <v>11SDA</v>
          </cell>
          <cell r="E1402" t="str">
            <v>M</v>
          </cell>
          <cell r="F1402" t="str">
            <v>N</v>
          </cell>
          <cell r="G1402" t="str">
            <v>BAOF</v>
          </cell>
          <cell r="H1402" t="str">
            <v>No</v>
          </cell>
          <cell r="I1402" t="str">
            <v>No</v>
          </cell>
          <cell r="J1402" t="str">
            <v>No</v>
          </cell>
          <cell r="K1402" t="str">
            <v>No</v>
          </cell>
          <cell r="L1402" t="str">
            <v>11</v>
          </cell>
          <cell r="M1402" t="str">
            <v>Cuvilly</v>
          </cell>
          <cell r="N1402" t="str">
            <v>Yes</v>
          </cell>
        </row>
        <row r="1403">
          <cell r="A1403">
            <v>160332</v>
          </cell>
          <cell r="B1403" t="str">
            <v>Kate</v>
          </cell>
          <cell r="C1403" t="str">
            <v>Tsiklaury</v>
          </cell>
          <cell r="D1403" t="str">
            <v>7FS</v>
          </cell>
          <cell r="E1403" t="str">
            <v>F</v>
          </cell>
          <cell r="F1403" t="str">
            <v>N</v>
          </cell>
          <cell r="G1403" t="str">
            <v>WEEU</v>
          </cell>
          <cell r="H1403" t="str">
            <v>Yes</v>
          </cell>
          <cell r="I1403" t="str">
            <v>Yes</v>
          </cell>
          <cell r="J1403" t="str">
            <v>Yes</v>
          </cell>
          <cell r="K1403" t="str">
            <v>No</v>
          </cell>
          <cell r="L1403" t="str">
            <v>7</v>
          </cell>
          <cell r="M1403" t="str">
            <v>Compiegne</v>
          </cell>
          <cell r="N1403" t="str">
            <v>No</v>
          </cell>
        </row>
        <row r="1404">
          <cell r="A1404">
            <v>152937</v>
          </cell>
          <cell r="B1404" t="str">
            <v>Isaac</v>
          </cell>
          <cell r="C1404" t="str">
            <v>Turner</v>
          </cell>
          <cell r="D1404" t="str">
            <v>8MH</v>
          </cell>
          <cell r="E1404" t="str">
            <v>M</v>
          </cell>
          <cell r="F1404" t="str">
            <v>N</v>
          </cell>
          <cell r="G1404" t="str">
            <v>WBRI</v>
          </cell>
          <cell r="H1404" t="str">
            <v>No</v>
          </cell>
          <cell r="I1404" t="str">
            <v>No</v>
          </cell>
          <cell r="J1404" t="str">
            <v>No</v>
          </cell>
          <cell r="K1404" t="str">
            <v>No</v>
          </cell>
          <cell r="L1404" t="str">
            <v>8</v>
          </cell>
          <cell r="M1404" t="str">
            <v>Cuvilly</v>
          </cell>
          <cell r="N1404" t="str">
            <v>No</v>
          </cell>
        </row>
        <row r="1405">
          <cell r="A1405">
            <v>151714</v>
          </cell>
          <cell r="B1405" t="str">
            <v>Millie</v>
          </cell>
          <cell r="C1405" t="str">
            <v>Turner</v>
          </cell>
          <cell r="D1405" t="str">
            <v>11EGQ</v>
          </cell>
          <cell r="E1405" t="str">
            <v>F</v>
          </cell>
          <cell r="F1405" t="str">
            <v>N</v>
          </cell>
          <cell r="G1405" t="str">
            <v>WBRI</v>
          </cell>
          <cell r="H1405" t="str">
            <v>No</v>
          </cell>
          <cell r="I1405" t="str">
            <v>No</v>
          </cell>
          <cell r="J1405" t="str">
            <v>No</v>
          </cell>
          <cell r="K1405" t="str">
            <v>No</v>
          </cell>
          <cell r="L1405" t="str">
            <v>11</v>
          </cell>
          <cell r="M1405" t="str">
            <v>Picardy</v>
          </cell>
          <cell r="N1405" t="str">
            <v>No</v>
          </cell>
        </row>
        <row r="1406">
          <cell r="A1406">
            <v>160112</v>
          </cell>
          <cell r="B1406" t="str">
            <v>Hannah</v>
          </cell>
          <cell r="C1406" t="str">
            <v>Twiddle</v>
          </cell>
          <cell r="D1406" t="str">
            <v>12JN</v>
          </cell>
          <cell r="E1406" t="str">
            <v>F</v>
          </cell>
          <cell r="F1406" t="str">
            <v>N</v>
          </cell>
          <cell r="G1406" t="str">
            <v>WBRI</v>
          </cell>
          <cell r="H1406" t="str">
            <v>No</v>
          </cell>
          <cell r="I1406" t="str">
            <v>No</v>
          </cell>
          <cell r="J1406" t="str">
            <v>No</v>
          </cell>
          <cell r="K1406" t="str">
            <v>No</v>
          </cell>
          <cell r="L1406" t="str">
            <v>12</v>
          </cell>
          <cell r="M1406" t="str">
            <v>St. Julie</v>
          </cell>
          <cell r="N1406" t="str">
            <v>No</v>
          </cell>
        </row>
        <row r="1407">
          <cell r="A1407">
            <v>150833</v>
          </cell>
          <cell r="B1407" t="str">
            <v>Alice</v>
          </cell>
          <cell r="C1407" t="str">
            <v>TWOMEY</v>
          </cell>
          <cell r="D1407" t="str">
            <v>11KBA</v>
          </cell>
          <cell r="E1407" t="str">
            <v>F</v>
          </cell>
          <cell r="F1407" t="str">
            <v>N</v>
          </cell>
          <cell r="G1407" t="str">
            <v>WBRI</v>
          </cell>
          <cell r="H1407" t="str">
            <v>No</v>
          </cell>
          <cell r="I1407" t="str">
            <v>No</v>
          </cell>
          <cell r="J1407" t="str">
            <v>No</v>
          </cell>
          <cell r="K1407" t="str">
            <v>No</v>
          </cell>
          <cell r="L1407" t="str">
            <v>11</v>
          </cell>
          <cell r="N1407" t="str">
            <v>No</v>
          </cell>
        </row>
        <row r="1408">
          <cell r="A1408">
            <v>151716</v>
          </cell>
          <cell r="B1408" t="str">
            <v>Maja</v>
          </cell>
          <cell r="C1408" t="str">
            <v>Tyminska</v>
          </cell>
          <cell r="D1408" t="str">
            <v>11EGQ</v>
          </cell>
          <cell r="E1408" t="str">
            <v>F</v>
          </cell>
          <cell r="F1408" t="str">
            <v>N</v>
          </cell>
          <cell r="G1408" t="str">
            <v>MWOE</v>
          </cell>
          <cell r="H1408" t="str">
            <v>No</v>
          </cell>
          <cell r="I1408" t="str">
            <v>Yes</v>
          </cell>
          <cell r="J1408" t="str">
            <v>No</v>
          </cell>
          <cell r="K1408" t="str">
            <v>No</v>
          </cell>
          <cell r="L1408" t="str">
            <v>11</v>
          </cell>
          <cell r="M1408" t="str">
            <v>Picardy</v>
          </cell>
          <cell r="N1408" t="str">
            <v>No</v>
          </cell>
        </row>
        <row r="1409">
          <cell r="A1409">
            <v>151718</v>
          </cell>
          <cell r="B1409" t="str">
            <v>Eliana</v>
          </cell>
          <cell r="C1409" t="str">
            <v>Uduoise</v>
          </cell>
          <cell r="D1409" t="str">
            <v>11SK</v>
          </cell>
          <cell r="E1409" t="str">
            <v>F</v>
          </cell>
          <cell r="F1409" t="str">
            <v>N</v>
          </cell>
          <cell r="G1409" t="str">
            <v>BAOF</v>
          </cell>
          <cell r="H1409" t="str">
            <v>No</v>
          </cell>
          <cell r="I1409" t="str">
            <v>No</v>
          </cell>
          <cell r="J1409" t="str">
            <v>No</v>
          </cell>
          <cell r="K1409" t="str">
            <v>No</v>
          </cell>
          <cell r="L1409" t="str">
            <v>11</v>
          </cell>
          <cell r="M1409" t="str">
            <v>Compiegne</v>
          </cell>
          <cell r="N1409" t="str">
            <v>No</v>
          </cell>
        </row>
        <row r="1410">
          <cell r="A1410">
            <v>151640</v>
          </cell>
          <cell r="B1410" t="str">
            <v>Chinonso</v>
          </cell>
          <cell r="C1410" t="str">
            <v>Ufondu</v>
          </cell>
          <cell r="D1410" t="str">
            <v>11SK</v>
          </cell>
          <cell r="E1410" t="str">
            <v>M</v>
          </cell>
          <cell r="F1410" t="str">
            <v>N</v>
          </cell>
          <cell r="G1410" t="str">
            <v>BAOF</v>
          </cell>
          <cell r="H1410" t="str">
            <v>No</v>
          </cell>
          <cell r="I1410" t="str">
            <v>No</v>
          </cell>
          <cell r="J1410" t="str">
            <v>No</v>
          </cell>
          <cell r="K1410" t="str">
            <v>No</v>
          </cell>
          <cell r="L1410" t="str">
            <v>11</v>
          </cell>
          <cell r="M1410" t="str">
            <v>Compiegne</v>
          </cell>
          <cell r="N1410" t="str">
            <v>No</v>
          </cell>
        </row>
        <row r="1411">
          <cell r="A1411">
            <v>152877</v>
          </cell>
          <cell r="B1411" t="str">
            <v>Kenechukwu</v>
          </cell>
          <cell r="C1411" t="str">
            <v>Ufondu</v>
          </cell>
          <cell r="D1411" t="str">
            <v>8JJ</v>
          </cell>
          <cell r="E1411" t="str">
            <v>M</v>
          </cell>
          <cell r="F1411" t="str">
            <v>N</v>
          </cell>
          <cell r="G1411" t="str">
            <v>BAOF</v>
          </cell>
          <cell r="H1411" t="str">
            <v>No</v>
          </cell>
          <cell r="I1411" t="str">
            <v>No</v>
          </cell>
          <cell r="J1411" t="str">
            <v>No</v>
          </cell>
          <cell r="K1411" t="str">
            <v>No</v>
          </cell>
          <cell r="L1411" t="str">
            <v>8</v>
          </cell>
          <cell r="M1411" t="str">
            <v>Picardy</v>
          </cell>
          <cell r="N1411" t="str">
            <v>No</v>
          </cell>
        </row>
        <row r="1412">
          <cell r="A1412">
            <v>160333</v>
          </cell>
          <cell r="B1412" t="str">
            <v>Ifeyinwa</v>
          </cell>
          <cell r="C1412" t="str">
            <v>Ufondu</v>
          </cell>
          <cell r="D1412" t="str">
            <v>7LM</v>
          </cell>
          <cell r="E1412" t="str">
            <v>F</v>
          </cell>
          <cell r="F1412" t="str">
            <v>N</v>
          </cell>
          <cell r="G1412" t="str">
            <v>MWBA</v>
          </cell>
          <cell r="H1412" t="str">
            <v>No</v>
          </cell>
          <cell r="I1412" t="str">
            <v>No</v>
          </cell>
          <cell r="J1412" t="str">
            <v>No</v>
          </cell>
          <cell r="K1412" t="str">
            <v>No</v>
          </cell>
          <cell r="L1412" t="str">
            <v>7</v>
          </cell>
          <cell r="M1412" t="str">
            <v>Cuvilly</v>
          </cell>
          <cell r="N1412" t="str">
            <v>No</v>
          </cell>
        </row>
        <row r="1413">
          <cell r="A1413">
            <v>151853</v>
          </cell>
          <cell r="B1413" t="str">
            <v>Ifeoma</v>
          </cell>
          <cell r="C1413" t="str">
            <v>Ugonna</v>
          </cell>
          <cell r="D1413" t="str">
            <v>10JOS</v>
          </cell>
          <cell r="E1413" t="str">
            <v>F</v>
          </cell>
          <cell r="F1413" t="str">
            <v>N</v>
          </cell>
          <cell r="G1413" t="str">
            <v>MWBA</v>
          </cell>
          <cell r="H1413" t="str">
            <v>No</v>
          </cell>
          <cell r="I1413" t="str">
            <v>No</v>
          </cell>
          <cell r="J1413" t="str">
            <v>No</v>
          </cell>
          <cell r="K1413" t="str">
            <v>No</v>
          </cell>
          <cell r="L1413" t="str">
            <v>10</v>
          </cell>
          <cell r="M1413" t="str">
            <v>Picardy</v>
          </cell>
          <cell r="N1413" t="str">
            <v>No</v>
          </cell>
        </row>
        <row r="1414">
          <cell r="A1414">
            <v>160004</v>
          </cell>
          <cell r="B1414" t="str">
            <v>Toben</v>
          </cell>
          <cell r="C1414" t="str">
            <v>Ugonna</v>
          </cell>
          <cell r="D1414" t="str">
            <v>8KC</v>
          </cell>
          <cell r="E1414" t="str">
            <v>M</v>
          </cell>
          <cell r="F1414" t="str">
            <v>N</v>
          </cell>
          <cell r="G1414" t="str">
            <v>MWBA</v>
          </cell>
          <cell r="H1414" t="str">
            <v>No</v>
          </cell>
          <cell r="I1414" t="str">
            <v>No</v>
          </cell>
          <cell r="J1414" t="str">
            <v>No</v>
          </cell>
          <cell r="K1414" t="str">
            <v>No</v>
          </cell>
          <cell r="L1414" t="str">
            <v>8</v>
          </cell>
          <cell r="M1414" t="str">
            <v>St. Julie</v>
          </cell>
          <cell r="N1414" t="str">
            <v>No</v>
          </cell>
        </row>
        <row r="1415">
          <cell r="A1415">
            <v>152945</v>
          </cell>
          <cell r="B1415" t="str">
            <v>Semaekediong</v>
          </cell>
          <cell r="C1415" t="str">
            <v>Ukanga</v>
          </cell>
          <cell r="D1415" t="str">
            <v>8PH</v>
          </cell>
          <cell r="E1415" t="str">
            <v>M</v>
          </cell>
          <cell r="F1415" t="str">
            <v>N</v>
          </cell>
          <cell r="G1415" t="str">
            <v>BAOF</v>
          </cell>
          <cell r="H1415" t="str">
            <v>No</v>
          </cell>
          <cell r="I1415" t="str">
            <v>No</v>
          </cell>
          <cell r="J1415" t="str">
            <v>No</v>
          </cell>
          <cell r="K1415" t="str">
            <v>No</v>
          </cell>
          <cell r="L1415" t="str">
            <v>8</v>
          </cell>
          <cell r="M1415" t="str">
            <v>Cuvilly</v>
          </cell>
          <cell r="N1415" t="str">
            <v>No</v>
          </cell>
        </row>
        <row r="1416">
          <cell r="A1416">
            <v>152765</v>
          </cell>
          <cell r="B1416" t="str">
            <v>Haris</v>
          </cell>
          <cell r="C1416" t="str">
            <v>Ulhaq</v>
          </cell>
          <cell r="D1416" t="str">
            <v>8JJ</v>
          </cell>
          <cell r="E1416" t="str">
            <v>M</v>
          </cell>
          <cell r="F1416" t="str">
            <v>N</v>
          </cell>
          <cell r="G1416" t="str">
            <v>APKN</v>
          </cell>
          <cell r="H1416" t="str">
            <v>No</v>
          </cell>
          <cell r="I1416" t="str">
            <v>Yes</v>
          </cell>
          <cell r="J1416" t="str">
            <v>No</v>
          </cell>
          <cell r="K1416" t="str">
            <v>No</v>
          </cell>
          <cell r="L1416" t="str">
            <v>8</v>
          </cell>
          <cell r="M1416" t="str">
            <v>Picardy</v>
          </cell>
          <cell r="N1416" t="str">
            <v>No</v>
          </cell>
        </row>
        <row r="1417">
          <cell r="A1417">
            <v>152645</v>
          </cell>
          <cell r="B1417" t="str">
            <v>Favour</v>
          </cell>
          <cell r="C1417" t="str">
            <v>Umoh</v>
          </cell>
          <cell r="D1417" t="str">
            <v>9AWL</v>
          </cell>
          <cell r="E1417" t="str">
            <v>F</v>
          </cell>
          <cell r="F1417" t="str">
            <v>N</v>
          </cell>
          <cell r="G1417" t="str">
            <v>BAOF</v>
          </cell>
          <cell r="H1417" t="str">
            <v>No</v>
          </cell>
          <cell r="I1417" t="str">
            <v>No</v>
          </cell>
          <cell r="J1417" t="str">
            <v>No</v>
          </cell>
          <cell r="K1417" t="str">
            <v>No</v>
          </cell>
          <cell r="L1417" t="str">
            <v>9</v>
          </cell>
          <cell r="M1417" t="str">
            <v>St. Julie</v>
          </cell>
          <cell r="N1417" t="str">
            <v>No</v>
          </cell>
        </row>
        <row r="1418">
          <cell r="A1418">
            <v>150596</v>
          </cell>
          <cell r="B1418" t="str">
            <v>Idara</v>
          </cell>
          <cell r="C1418" t="str">
            <v>Umoh</v>
          </cell>
          <cell r="D1418" t="str">
            <v>13BG</v>
          </cell>
          <cell r="E1418" t="str">
            <v>F</v>
          </cell>
          <cell r="F1418" t="str">
            <v>N</v>
          </cell>
          <cell r="G1418" t="str">
            <v>BAOF</v>
          </cell>
          <cell r="H1418" t="str">
            <v>No</v>
          </cell>
          <cell r="I1418" t="str">
            <v>No</v>
          </cell>
          <cell r="J1418" t="str">
            <v>No</v>
          </cell>
          <cell r="K1418" t="str">
            <v>No</v>
          </cell>
          <cell r="L1418" t="str">
            <v>13</v>
          </cell>
          <cell r="M1418" t="str">
            <v>Cuvilly</v>
          </cell>
          <cell r="N1418" t="str">
            <v>No</v>
          </cell>
        </row>
        <row r="1419">
          <cell r="A1419">
            <v>151796</v>
          </cell>
          <cell r="B1419" t="str">
            <v>Ashleigh</v>
          </cell>
          <cell r="C1419" t="str">
            <v>Unarce</v>
          </cell>
          <cell r="D1419" t="str">
            <v>10CS</v>
          </cell>
          <cell r="E1419" t="str">
            <v>F</v>
          </cell>
          <cell r="F1419" t="str">
            <v>N</v>
          </cell>
          <cell r="G1419" t="str">
            <v>OFIL</v>
          </cell>
          <cell r="H1419" t="str">
            <v>No</v>
          </cell>
          <cell r="I1419" t="str">
            <v>Yes</v>
          </cell>
          <cell r="J1419" t="str">
            <v>No</v>
          </cell>
          <cell r="K1419" t="str">
            <v>No</v>
          </cell>
          <cell r="L1419" t="str">
            <v>10</v>
          </cell>
          <cell r="M1419" t="str">
            <v>Picardy</v>
          </cell>
          <cell r="N1419" t="str">
            <v>No</v>
          </cell>
        </row>
        <row r="1420">
          <cell r="A1420">
            <v>152032</v>
          </cell>
          <cell r="B1420" t="str">
            <v>Maria Stefania</v>
          </cell>
          <cell r="C1420" t="str">
            <v>Ungureanu</v>
          </cell>
          <cell r="D1420" t="str">
            <v>14AW</v>
          </cell>
          <cell r="E1420" t="str">
            <v>F</v>
          </cell>
          <cell r="F1420" t="str">
            <v>N</v>
          </cell>
          <cell r="G1420" t="str">
            <v>WEEU</v>
          </cell>
          <cell r="H1420" t="str">
            <v>No</v>
          </cell>
          <cell r="I1420" t="str">
            <v>Yes</v>
          </cell>
          <cell r="J1420" t="str">
            <v>No</v>
          </cell>
          <cell r="K1420" t="str">
            <v>No</v>
          </cell>
          <cell r="L1420" t="str">
            <v>14</v>
          </cell>
          <cell r="M1420" t="str">
            <v>Compiegne</v>
          </cell>
          <cell r="N1420" t="str">
            <v>No</v>
          </cell>
        </row>
        <row r="1421">
          <cell r="A1421">
            <v>150908</v>
          </cell>
          <cell r="B1421" t="str">
            <v>Emilija</v>
          </cell>
          <cell r="C1421" t="str">
            <v>Uogintaite</v>
          </cell>
          <cell r="D1421" t="str">
            <v>11KBA</v>
          </cell>
          <cell r="E1421" t="str">
            <v>F</v>
          </cell>
          <cell r="F1421" t="str">
            <v>N</v>
          </cell>
          <cell r="G1421" t="str">
            <v>WEEU</v>
          </cell>
          <cell r="H1421" t="str">
            <v>No</v>
          </cell>
          <cell r="I1421" t="str">
            <v>Yes</v>
          </cell>
          <cell r="J1421" t="str">
            <v>No</v>
          </cell>
          <cell r="K1421" t="str">
            <v>No</v>
          </cell>
          <cell r="L1421" t="str">
            <v>11</v>
          </cell>
          <cell r="M1421" t="str">
            <v>St. Julie</v>
          </cell>
          <cell r="N1421" t="str">
            <v>No</v>
          </cell>
        </row>
        <row r="1422">
          <cell r="A1422">
            <v>151535</v>
          </cell>
          <cell r="B1422" t="str">
            <v>Eghosa</v>
          </cell>
          <cell r="C1422" t="str">
            <v>Uwagboe</v>
          </cell>
          <cell r="D1422" t="str">
            <v>11SDA</v>
          </cell>
          <cell r="E1422" t="str">
            <v>F</v>
          </cell>
          <cell r="F1422" t="str">
            <v>N</v>
          </cell>
          <cell r="G1422" t="str">
            <v>BAOF</v>
          </cell>
          <cell r="H1422" t="str">
            <v>Yes</v>
          </cell>
          <cell r="I1422" t="str">
            <v>No</v>
          </cell>
          <cell r="J1422" t="str">
            <v>Yes</v>
          </cell>
          <cell r="K1422" t="str">
            <v>No</v>
          </cell>
          <cell r="L1422" t="str">
            <v>11</v>
          </cell>
          <cell r="M1422" t="str">
            <v>Cuvilly</v>
          </cell>
          <cell r="N1422" t="str">
            <v>No</v>
          </cell>
        </row>
        <row r="1423">
          <cell r="A1423">
            <v>152899</v>
          </cell>
          <cell r="B1423" t="str">
            <v>Chidera</v>
          </cell>
          <cell r="C1423" t="str">
            <v>Uwaoma</v>
          </cell>
          <cell r="D1423" t="str">
            <v>8KS</v>
          </cell>
          <cell r="E1423" t="str">
            <v>F</v>
          </cell>
          <cell r="F1423" t="str">
            <v>N</v>
          </cell>
          <cell r="G1423" t="str">
            <v>BAOF</v>
          </cell>
          <cell r="H1423" t="str">
            <v>No</v>
          </cell>
          <cell r="I1423" t="str">
            <v>Yes</v>
          </cell>
          <cell r="J1423" t="str">
            <v>No</v>
          </cell>
          <cell r="K1423" t="str">
            <v>No</v>
          </cell>
          <cell r="L1423" t="str">
            <v>8</v>
          </cell>
          <cell r="M1423" t="str">
            <v>Picardy</v>
          </cell>
          <cell r="N1423" t="str">
            <v>No</v>
          </cell>
        </row>
        <row r="1424">
          <cell r="A1424">
            <v>151819</v>
          </cell>
          <cell r="B1424" t="str">
            <v>Chidimma</v>
          </cell>
          <cell r="C1424" t="str">
            <v>Uwaoma</v>
          </cell>
          <cell r="D1424" t="str">
            <v>10CS</v>
          </cell>
          <cell r="E1424" t="str">
            <v>F</v>
          </cell>
          <cell r="F1424" t="str">
            <v>N</v>
          </cell>
          <cell r="G1424" t="str">
            <v>BAOF</v>
          </cell>
          <cell r="H1424" t="str">
            <v>No</v>
          </cell>
          <cell r="I1424" t="str">
            <v>Yes</v>
          </cell>
          <cell r="J1424" t="str">
            <v>No</v>
          </cell>
          <cell r="K1424" t="str">
            <v>No</v>
          </cell>
          <cell r="L1424" t="str">
            <v>10</v>
          </cell>
          <cell r="M1424" t="str">
            <v>Picardy</v>
          </cell>
          <cell r="N1424" t="str">
            <v>No</v>
          </cell>
        </row>
        <row r="1425">
          <cell r="A1425">
            <v>151697</v>
          </cell>
          <cell r="B1425" t="str">
            <v>Camille</v>
          </cell>
          <cell r="C1425" t="str">
            <v>Vas</v>
          </cell>
          <cell r="D1425" t="str">
            <v>11WE</v>
          </cell>
          <cell r="E1425" t="str">
            <v>F</v>
          </cell>
          <cell r="F1425" t="str">
            <v>N</v>
          </cell>
          <cell r="G1425" t="str">
            <v>MOTM</v>
          </cell>
          <cell r="H1425" t="str">
            <v>No</v>
          </cell>
          <cell r="I1425" t="str">
            <v>No</v>
          </cell>
          <cell r="J1425" t="str">
            <v>No</v>
          </cell>
          <cell r="K1425" t="str">
            <v>No</v>
          </cell>
          <cell r="L1425" t="str">
            <v>11</v>
          </cell>
          <cell r="M1425" t="str">
            <v>Compiegne</v>
          </cell>
          <cell r="N1425" t="str">
            <v>No</v>
          </cell>
        </row>
        <row r="1426">
          <cell r="A1426">
            <v>152703</v>
          </cell>
          <cell r="B1426" t="str">
            <v>Miriam</v>
          </cell>
          <cell r="C1426" t="str">
            <v>Vas</v>
          </cell>
          <cell r="D1426" t="str">
            <v>9RNI</v>
          </cell>
          <cell r="E1426" t="str">
            <v>F</v>
          </cell>
          <cell r="F1426" t="str">
            <v>N</v>
          </cell>
          <cell r="G1426" t="str">
            <v>MOTM</v>
          </cell>
          <cell r="H1426" t="str">
            <v>No</v>
          </cell>
          <cell r="I1426" t="str">
            <v>No</v>
          </cell>
          <cell r="J1426" t="str">
            <v>No</v>
          </cell>
          <cell r="K1426" t="str">
            <v>No</v>
          </cell>
          <cell r="L1426" t="str">
            <v>9</v>
          </cell>
          <cell r="M1426" t="str">
            <v>Picardy</v>
          </cell>
          <cell r="N1426" t="str">
            <v>No</v>
          </cell>
        </row>
        <row r="1427">
          <cell r="A1427">
            <v>160334</v>
          </cell>
          <cell r="B1427" t="str">
            <v>Sylvie</v>
          </cell>
          <cell r="C1427" t="str">
            <v>Vas</v>
          </cell>
          <cell r="D1427" t="str">
            <v>7ET</v>
          </cell>
          <cell r="E1427" t="str">
            <v>F</v>
          </cell>
          <cell r="F1427" t="str">
            <v>N</v>
          </cell>
          <cell r="G1427" t="str">
            <v>MOTH</v>
          </cell>
          <cell r="H1427" t="str">
            <v>No</v>
          </cell>
          <cell r="I1427" t="str">
            <v>No</v>
          </cell>
          <cell r="J1427" t="str">
            <v>No</v>
          </cell>
          <cell r="K1427" t="str">
            <v>No</v>
          </cell>
          <cell r="L1427" t="str">
            <v>7</v>
          </cell>
          <cell r="M1427" t="str">
            <v>Cuvilly</v>
          </cell>
          <cell r="N1427" t="str">
            <v>No</v>
          </cell>
        </row>
        <row r="1428">
          <cell r="A1428">
            <v>152172</v>
          </cell>
          <cell r="B1428" t="str">
            <v>Caitlin</v>
          </cell>
          <cell r="C1428" t="str">
            <v>Vaughan</v>
          </cell>
          <cell r="D1428" t="str">
            <v>13SDR</v>
          </cell>
          <cell r="E1428" t="str">
            <v>F</v>
          </cell>
          <cell r="F1428" t="str">
            <v>N</v>
          </cell>
          <cell r="G1428" t="str">
            <v>WBRI</v>
          </cell>
          <cell r="H1428" t="str">
            <v>No</v>
          </cell>
          <cell r="I1428" t="str">
            <v>No</v>
          </cell>
          <cell r="J1428" t="str">
            <v>No</v>
          </cell>
          <cell r="K1428" t="str">
            <v>No</v>
          </cell>
          <cell r="L1428" t="str">
            <v>13</v>
          </cell>
          <cell r="M1428" t="str">
            <v>St. Julie</v>
          </cell>
          <cell r="N1428" t="str">
            <v>No</v>
          </cell>
        </row>
        <row r="1429">
          <cell r="A1429">
            <v>150891</v>
          </cell>
          <cell r="B1429" t="str">
            <v>Max</v>
          </cell>
          <cell r="C1429" t="str">
            <v>Vernon</v>
          </cell>
          <cell r="D1429" t="str">
            <v>12MP</v>
          </cell>
          <cell r="E1429" t="str">
            <v>M</v>
          </cell>
          <cell r="F1429" t="str">
            <v>N</v>
          </cell>
          <cell r="G1429" t="str">
            <v>WBRI</v>
          </cell>
          <cell r="H1429" t="str">
            <v>No</v>
          </cell>
          <cell r="I1429" t="str">
            <v>No</v>
          </cell>
          <cell r="J1429" t="str">
            <v>No</v>
          </cell>
          <cell r="K1429" t="str">
            <v>No</v>
          </cell>
          <cell r="L1429" t="str">
            <v>12</v>
          </cell>
          <cell r="M1429" t="str">
            <v>St. Julie</v>
          </cell>
          <cell r="N1429" t="str">
            <v>Yes</v>
          </cell>
        </row>
        <row r="1430">
          <cell r="A1430">
            <v>100356</v>
          </cell>
          <cell r="B1430" t="str">
            <v>Cedar</v>
          </cell>
          <cell r="C1430" t="str">
            <v>Vernon-Edwards</v>
          </cell>
          <cell r="D1430" t="str">
            <v>9IC</v>
          </cell>
          <cell r="E1430" t="str">
            <v>F</v>
          </cell>
          <cell r="G1430" t="str">
            <v>MWBC</v>
          </cell>
          <cell r="H1430" t="str">
            <v>No</v>
          </cell>
          <cell r="I1430" t="str">
            <v>No</v>
          </cell>
          <cell r="J1430" t="str">
            <v>No</v>
          </cell>
          <cell r="K1430" t="str">
            <v>No</v>
          </cell>
          <cell r="L1430" t="str">
            <v>9</v>
          </cell>
          <cell r="M1430" t="str">
            <v>Picardy</v>
          </cell>
          <cell r="N1430" t="str">
            <v>No</v>
          </cell>
        </row>
        <row r="1431">
          <cell r="A1431">
            <v>150879</v>
          </cell>
          <cell r="B1431" t="str">
            <v>Lena</v>
          </cell>
          <cell r="C1431" t="str">
            <v>Vernon-Edwards</v>
          </cell>
          <cell r="D1431" t="str">
            <v>12SG</v>
          </cell>
          <cell r="E1431" t="str">
            <v>F</v>
          </cell>
          <cell r="F1431" t="str">
            <v>N</v>
          </cell>
          <cell r="G1431" t="str">
            <v>MWBC</v>
          </cell>
          <cell r="H1431" t="str">
            <v>No</v>
          </cell>
          <cell r="I1431" t="str">
            <v>No</v>
          </cell>
          <cell r="J1431" t="str">
            <v>No</v>
          </cell>
          <cell r="K1431" t="str">
            <v>No</v>
          </cell>
          <cell r="L1431" t="str">
            <v>12</v>
          </cell>
          <cell r="M1431" t="str">
            <v>St. Julie</v>
          </cell>
          <cell r="N1431" t="str">
            <v>No</v>
          </cell>
        </row>
        <row r="1432">
          <cell r="A1432">
            <v>150129</v>
          </cell>
          <cell r="B1432" t="str">
            <v>Matthew</v>
          </cell>
          <cell r="C1432" t="str">
            <v>Vinall</v>
          </cell>
          <cell r="D1432" t="str">
            <v>14AW</v>
          </cell>
          <cell r="E1432" t="str">
            <v>M</v>
          </cell>
          <cell r="F1432" t="str">
            <v>N</v>
          </cell>
          <cell r="G1432" t="str">
            <v>WBRI</v>
          </cell>
          <cell r="H1432" t="str">
            <v>No</v>
          </cell>
          <cell r="I1432" t="str">
            <v>No</v>
          </cell>
          <cell r="J1432" t="str">
            <v>No</v>
          </cell>
          <cell r="K1432" t="str">
            <v>No</v>
          </cell>
          <cell r="L1432" t="str">
            <v>14</v>
          </cell>
          <cell r="M1432" t="str">
            <v>Cuvilly</v>
          </cell>
          <cell r="N1432" t="str">
            <v>Yes</v>
          </cell>
        </row>
        <row r="1433">
          <cell r="A1433">
            <v>152665</v>
          </cell>
          <cell r="B1433" t="str">
            <v>Joseph</v>
          </cell>
          <cell r="C1433" t="str">
            <v>Vipond</v>
          </cell>
          <cell r="D1433" t="str">
            <v>9AWL</v>
          </cell>
          <cell r="E1433" t="str">
            <v>M</v>
          </cell>
          <cell r="F1433" t="str">
            <v>N</v>
          </cell>
          <cell r="G1433" t="str">
            <v>WBRI</v>
          </cell>
          <cell r="H1433" t="str">
            <v>No</v>
          </cell>
          <cell r="I1433" t="str">
            <v>No</v>
          </cell>
          <cell r="J1433" t="str">
            <v>No</v>
          </cell>
          <cell r="K1433" t="str">
            <v>No</v>
          </cell>
          <cell r="L1433" t="str">
            <v>9</v>
          </cell>
          <cell r="M1433" t="str">
            <v>St. Julie</v>
          </cell>
          <cell r="N1433" t="str">
            <v>No</v>
          </cell>
        </row>
        <row r="1434">
          <cell r="A1434">
            <v>160353</v>
          </cell>
          <cell r="B1434" t="str">
            <v>Milly</v>
          </cell>
          <cell r="C1434" t="str">
            <v>Voisey</v>
          </cell>
          <cell r="D1434" t="str">
            <v>9IC</v>
          </cell>
          <cell r="E1434" t="str">
            <v>F</v>
          </cell>
          <cell r="F1434" t="str">
            <v>N</v>
          </cell>
          <cell r="G1434" t="str">
            <v>WBRI</v>
          </cell>
          <cell r="H1434" t="str">
            <v>No</v>
          </cell>
          <cell r="I1434" t="str">
            <v>No</v>
          </cell>
          <cell r="J1434" t="str">
            <v>Yes</v>
          </cell>
          <cell r="K1434" t="str">
            <v>No</v>
          </cell>
          <cell r="L1434" t="str">
            <v>9</v>
          </cell>
          <cell r="M1434" t="str">
            <v>Compiegne</v>
          </cell>
          <cell r="N1434" t="str">
            <v>No</v>
          </cell>
        </row>
        <row r="1435">
          <cell r="A1435">
            <v>160335</v>
          </cell>
          <cell r="B1435" t="str">
            <v>Aidan</v>
          </cell>
          <cell r="C1435" t="str">
            <v>Wade</v>
          </cell>
          <cell r="D1435" t="str">
            <v>7FS</v>
          </cell>
          <cell r="E1435" t="str">
            <v>M</v>
          </cell>
          <cell r="F1435" t="str">
            <v>N</v>
          </cell>
          <cell r="G1435" t="str">
            <v>WBRI</v>
          </cell>
          <cell r="H1435" t="str">
            <v>No</v>
          </cell>
          <cell r="I1435" t="str">
            <v>No</v>
          </cell>
          <cell r="J1435" t="str">
            <v>No</v>
          </cell>
          <cell r="K1435" t="str">
            <v>No</v>
          </cell>
          <cell r="L1435" t="str">
            <v>7</v>
          </cell>
          <cell r="M1435" t="str">
            <v>Compiegne</v>
          </cell>
          <cell r="N1435" t="str">
            <v>No</v>
          </cell>
        </row>
        <row r="1436">
          <cell r="A1436">
            <v>152824</v>
          </cell>
          <cell r="B1436" t="str">
            <v>Bakhtawar</v>
          </cell>
          <cell r="C1436" t="str">
            <v>Wadhio</v>
          </cell>
          <cell r="D1436" t="str">
            <v>8AR</v>
          </cell>
          <cell r="E1436" t="str">
            <v>F</v>
          </cell>
          <cell r="F1436" t="str">
            <v>N</v>
          </cell>
          <cell r="G1436" t="str">
            <v>APKN</v>
          </cell>
          <cell r="H1436" t="str">
            <v>No</v>
          </cell>
          <cell r="I1436" t="str">
            <v>Yes</v>
          </cell>
          <cell r="J1436" t="str">
            <v>Yes</v>
          </cell>
          <cell r="K1436" t="str">
            <v>No</v>
          </cell>
          <cell r="L1436" t="str">
            <v>8</v>
          </cell>
          <cell r="M1436" t="str">
            <v>St. Julie</v>
          </cell>
          <cell r="N1436" t="str">
            <v>No</v>
          </cell>
        </row>
        <row r="1437">
          <cell r="A1437">
            <v>150496</v>
          </cell>
          <cell r="B1437" t="str">
            <v>JACOB</v>
          </cell>
          <cell r="C1437" t="str">
            <v>WAGSTAFF</v>
          </cell>
          <cell r="D1437" t="str">
            <v>13BG</v>
          </cell>
          <cell r="E1437" t="str">
            <v>M</v>
          </cell>
          <cell r="F1437" t="str">
            <v>N</v>
          </cell>
          <cell r="G1437" t="str">
            <v>WBRI</v>
          </cell>
          <cell r="H1437" t="str">
            <v>No</v>
          </cell>
          <cell r="I1437" t="str">
            <v>No</v>
          </cell>
          <cell r="J1437" t="str">
            <v>No</v>
          </cell>
          <cell r="K1437" t="str">
            <v>No</v>
          </cell>
          <cell r="L1437" t="str">
            <v>13</v>
          </cell>
          <cell r="M1437" t="str">
            <v>Compiegne</v>
          </cell>
          <cell r="N1437" t="str">
            <v>No</v>
          </cell>
        </row>
        <row r="1438">
          <cell r="A1438">
            <v>152520</v>
          </cell>
          <cell r="B1438" t="str">
            <v>Georgie</v>
          </cell>
          <cell r="C1438" t="str">
            <v>Waldron</v>
          </cell>
          <cell r="D1438" t="str">
            <v>9IC</v>
          </cell>
          <cell r="E1438" t="str">
            <v>F</v>
          </cell>
          <cell r="F1438" t="str">
            <v>N</v>
          </cell>
          <cell r="G1438" t="str">
            <v>WBRI</v>
          </cell>
          <cell r="H1438" t="str">
            <v>No</v>
          </cell>
          <cell r="I1438" t="str">
            <v>No</v>
          </cell>
          <cell r="J1438" t="str">
            <v>No</v>
          </cell>
          <cell r="K1438" t="str">
            <v>No</v>
          </cell>
          <cell r="L1438" t="str">
            <v>9</v>
          </cell>
          <cell r="M1438" t="str">
            <v>Picardy</v>
          </cell>
          <cell r="N1438" t="str">
            <v>Yes</v>
          </cell>
        </row>
        <row r="1439">
          <cell r="A1439">
            <v>151569</v>
          </cell>
          <cell r="B1439" t="str">
            <v>Sophie</v>
          </cell>
          <cell r="C1439" t="str">
            <v>Waldron</v>
          </cell>
          <cell r="D1439" t="str">
            <v>11SDA</v>
          </cell>
          <cell r="E1439" t="str">
            <v>F</v>
          </cell>
          <cell r="F1439" t="str">
            <v>N</v>
          </cell>
          <cell r="G1439" t="str">
            <v>WBRI</v>
          </cell>
          <cell r="H1439" t="str">
            <v>No</v>
          </cell>
          <cell r="I1439" t="str">
            <v>No</v>
          </cell>
          <cell r="J1439" t="str">
            <v>No</v>
          </cell>
          <cell r="K1439" t="str">
            <v>No</v>
          </cell>
          <cell r="L1439" t="str">
            <v>11</v>
          </cell>
          <cell r="M1439" t="str">
            <v>Cuvilly</v>
          </cell>
          <cell r="N1439" t="str">
            <v>No</v>
          </cell>
        </row>
        <row r="1440">
          <cell r="A1440">
            <v>152712</v>
          </cell>
          <cell r="B1440" t="str">
            <v>Emilia</v>
          </cell>
          <cell r="C1440" t="str">
            <v>Walford</v>
          </cell>
          <cell r="D1440" t="str">
            <v>9AWL</v>
          </cell>
          <cell r="E1440" t="str">
            <v>F</v>
          </cell>
          <cell r="F1440" t="str">
            <v>N</v>
          </cell>
          <cell r="G1440" t="str">
            <v>WBRI</v>
          </cell>
          <cell r="H1440" t="str">
            <v>No</v>
          </cell>
          <cell r="I1440" t="str">
            <v>No</v>
          </cell>
          <cell r="J1440" t="str">
            <v>No</v>
          </cell>
          <cell r="K1440" t="str">
            <v>No</v>
          </cell>
          <cell r="L1440" t="str">
            <v>9</v>
          </cell>
          <cell r="M1440" t="str">
            <v>St. Julie</v>
          </cell>
          <cell r="N1440" t="str">
            <v>No</v>
          </cell>
        </row>
        <row r="1441">
          <cell r="A1441">
            <v>151597</v>
          </cell>
          <cell r="B1441" t="str">
            <v>Riannon</v>
          </cell>
          <cell r="C1441" t="str">
            <v>Walford</v>
          </cell>
          <cell r="D1441" t="str">
            <v>11EGQ</v>
          </cell>
          <cell r="E1441" t="str">
            <v>F</v>
          </cell>
          <cell r="F1441" t="str">
            <v>N</v>
          </cell>
          <cell r="G1441" t="str">
            <v>WBRI</v>
          </cell>
          <cell r="H1441" t="str">
            <v>No</v>
          </cell>
          <cell r="I1441" t="str">
            <v>No</v>
          </cell>
          <cell r="J1441" t="str">
            <v>No</v>
          </cell>
          <cell r="K1441" t="str">
            <v>No</v>
          </cell>
          <cell r="L1441" t="str">
            <v>11</v>
          </cell>
          <cell r="M1441" t="str">
            <v>Picardy</v>
          </cell>
          <cell r="N1441" t="str">
            <v>No</v>
          </cell>
        </row>
        <row r="1442">
          <cell r="A1442">
            <v>160336</v>
          </cell>
          <cell r="B1442" t="str">
            <v>Kienna</v>
          </cell>
          <cell r="C1442" t="str">
            <v>Walford</v>
          </cell>
          <cell r="D1442" t="str">
            <v>7RA</v>
          </cell>
          <cell r="E1442" t="str">
            <v>F</v>
          </cell>
          <cell r="F1442" t="str">
            <v>N</v>
          </cell>
          <cell r="G1442" t="str">
            <v>MWBC</v>
          </cell>
          <cell r="H1442" t="str">
            <v>No</v>
          </cell>
          <cell r="I1442" t="str">
            <v>No</v>
          </cell>
          <cell r="J1442" t="str">
            <v>No</v>
          </cell>
          <cell r="K1442" t="str">
            <v>No</v>
          </cell>
          <cell r="L1442" t="str">
            <v>7</v>
          </cell>
          <cell r="M1442" t="str">
            <v>Picardy</v>
          </cell>
          <cell r="N1442" t="str">
            <v>No</v>
          </cell>
        </row>
        <row r="1443">
          <cell r="A1443">
            <v>151802</v>
          </cell>
          <cell r="B1443" t="str">
            <v>Chloe</v>
          </cell>
          <cell r="C1443" t="str">
            <v>Walker</v>
          </cell>
          <cell r="D1443" t="str">
            <v>10JOS</v>
          </cell>
          <cell r="E1443" t="str">
            <v>F</v>
          </cell>
          <cell r="F1443" t="str">
            <v>N</v>
          </cell>
          <cell r="G1443" t="str">
            <v>WBRI</v>
          </cell>
          <cell r="H1443" t="str">
            <v>No</v>
          </cell>
          <cell r="I1443" t="str">
            <v>No</v>
          </cell>
          <cell r="J1443" t="str">
            <v>No</v>
          </cell>
          <cell r="K1443" t="str">
            <v>No</v>
          </cell>
          <cell r="L1443" t="str">
            <v>10</v>
          </cell>
          <cell r="M1443" t="str">
            <v>Picardy</v>
          </cell>
          <cell r="N1443" t="str">
            <v>No</v>
          </cell>
        </row>
        <row r="1444">
          <cell r="A1444">
            <v>152590</v>
          </cell>
          <cell r="B1444" t="str">
            <v>Erin</v>
          </cell>
          <cell r="C1444" t="str">
            <v>Walker</v>
          </cell>
          <cell r="D1444" t="str">
            <v>9RNI</v>
          </cell>
          <cell r="E1444" t="str">
            <v>F</v>
          </cell>
          <cell r="F1444" t="str">
            <v>N</v>
          </cell>
          <cell r="G1444" t="str">
            <v>WBRI</v>
          </cell>
          <cell r="H1444" t="str">
            <v>No</v>
          </cell>
          <cell r="I1444" t="str">
            <v>No</v>
          </cell>
          <cell r="J1444" t="str">
            <v>No</v>
          </cell>
          <cell r="K1444" t="str">
            <v>No</v>
          </cell>
          <cell r="L1444" t="str">
            <v>9</v>
          </cell>
          <cell r="M1444" t="str">
            <v>Picardy</v>
          </cell>
          <cell r="N1444" t="str">
            <v>No</v>
          </cell>
        </row>
        <row r="1445">
          <cell r="A1445">
            <v>150801</v>
          </cell>
          <cell r="B1445" t="str">
            <v>Honor</v>
          </cell>
          <cell r="C1445" t="str">
            <v>Walker</v>
          </cell>
          <cell r="D1445" t="str">
            <v>12SG</v>
          </cell>
          <cell r="E1445" t="str">
            <v>F</v>
          </cell>
          <cell r="F1445" t="str">
            <v>N</v>
          </cell>
          <cell r="G1445" t="str">
            <v>WBRI</v>
          </cell>
          <cell r="H1445" t="str">
            <v>No</v>
          </cell>
          <cell r="I1445" t="str">
            <v>No</v>
          </cell>
          <cell r="J1445" t="str">
            <v>No</v>
          </cell>
          <cell r="K1445" t="str">
            <v>No</v>
          </cell>
          <cell r="L1445" t="str">
            <v>12</v>
          </cell>
          <cell r="M1445" t="str">
            <v>St. Julie</v>
          </cell>
          <cell r="N1445" t="str">
            <v>Yes</v>
          </cell>
        </row>
        <row r="1446">
          <cell r="A1446">
            <v>150523</v>
          </cell>
          <cell r="B1446" t="str">
            <v>Melissa</v>
          </cell>
          <cell r="C1446" t="str">
            <v>Walker</v>
          </cell>
          <cell r="D1446" t="str">
            <v>13HS</v>
          </cell>
          <cell r="E1446" t="str">
            <v>F</v>
          </cell>
          <cell r="F1446" t="str">
            <v>N</v>
          </cell>
          <cell r="G1446" t="str">
            <v>WBRI</v>
          </cell>
          <cell r="H1446" t="str">
            <v>No</v>
          </cell>
          <cell r="I1446" t="str">
            <v>No</v>
          </cell>
          <cell r="J1446" t="str">
            <v>No</v>
          </cell>
          <cell r="K1446" t="str">
            <v>No</v>
          </cell>
          <cell r="L1446" t="str">
            <v>13</v>
          </cell>
          <cell r="M1446" t="str">
            <v>Compiegne</v>
          </cell>
          <cell r="N1446" t="str">
            <v>No</v>
          </cell>
        </row>
        <row r="1447">
          <cell r="A1447">
            <v>160338</v>
          </cell>
          <cell r="B1447" t="str">
            <v>Stanley</v>
          </cell>
          <cell r="C1447" t="str">
            <v>Walker</v>
          </cell>
          <cell r="D1447" t="str">
            <v>7YP</v>
          </cell>
          <cell r="E1447" t="str">
            <v>M</v>
          </cell>
          <cell r="F1447" t="str">
            <v>N</v>
          </cell>
          <cell r="G1447" t="str">
            <v>WBRI</v>
          </cell>
          <cell r="H1447" t="str">
            <v>No</v>
          </cell>
          <cell r="I1447" t="str">
            <v>No</v>
          </cell>
          <cell r="J1447" t="str">
            <v>No</v>
          </cell>
          <cell r="K1447" t="str">
            <v>No</v>
          </cell>
          <cell r="L1447" t="str">
            <v>7</v>
          </cell>
          <cell r="M1447" t="str">
            <v>Compiegne</v>
          </cell>
          <cell r="N1447" t="str">
            <v>No</v>
          </cell>
        </row>
        <row r="1448">
          <cell r="A1448">
            <v>160337</v>
          </cell>
          <cell r="B1448" t="str">
            <v>Kitty</v>
          </cell>
          <cell r="C1448" t="str">
            <v>Walker</v>
          </cell>
          <cell r="D1448" t="str">
            <v>7AWH</v>
          </cell>
          <cell r="E1448" t="str">
            <v>F</v>
          </cell>
          <cell r="F1448" t="str">
            <v>K</v>
          </cell>
          <cell r="G1448" t="str">
            <v>WBRI</v>
          </cell>
          <cell r="H1448" t="str">
            <v>No</v>
          </cell>
          <cell r="I1448" t="str">
            <v>No</v>
          </cell>
          <cell r="J1448" t="str">
            <v>No</v>
          </cell>
          <cell r="K1448" t="str">
            <v>No</v>
          </cell>
          <cell r="L1448" t="str">
            <v>7</v>
          </cell>
          <cell r="M1448" t="str">
            <v>St. Julie</v>
          </cell>
          <cell r="N1448" t="str">
            <v>No</v>
          </cell>
        </row>
        <row r="1449">
          <cell r="A1449">
            <v>160089</v>
          </cell>
          <cell r="B1449" t="str">
            <v>Maisie</v>
          </cell>
          <cell r="C1449" t="str">
            <v>Walker</v>
          </cell>
          <cell r="D1449" t="str">
            <v>12KD</v>
          </cell>
          <cell r="E1449" t="str">
            <v>F</v>
          </cell>
          <cell r="F1449" t="str">
            <v>N</v>
          </cell>
          <cell r="G1449" t="str">
            <v>WBRI</v>
          </cell>
          <cell r="H1449" t="str">
            <v>No</v>
          </cell>
          <cell r="I1449" t="str">
            <v>No</v>
          </cell>
          <cell r="J1449" t="str">
            <v>No</v>
          </cell>
          <cell r="K1449" t="str">
            <v>No</v>
          </cell>
          <cell r="L1449" t="str">
            <v>12</v>
          </cell>
          <cell r="M1449" t="str">
            <v>Compiegne</v>
          </cell>
          <cell r="N1449" t="str">
            <v>No</v>
          </cell>
        </row>
        <row r="1450">
          <cell r="A1450">
            <v>160354</v>
          </cell>
          <cell r="B1450" t="str">
            <v>Jamie</v>
          </cell>
          <cell r="C1450" t="str">
            <v>Walker</v>
          </cell>
          <cell r="D1450" t="str">
            <v>12EW</v>
          </cell>
          <cell r="E1450" t="str">
            <v>M</v>
          </cell>
          <cell r="F1450" t="str">
            <v>N</v>
          </cell>
          <cell r="G1450" t="str">
            <v>WBRI</v>
          </cell>
          <cell r="H1450" t="str">
            <v>No</v>
          </cell>
          <cell r="I1450" t="str">
            <v>No</v>
          </cell>
          <cell r="J1450" t="str">
            <v>No</v>
          </cell>
          <cell r="K1450" t="str">
            <v>No</v>
          </cell>
          <cell r="L1450" t="str">
            <v>12</v>
          </cell>
          <cell r="N1450" t="str">
            <v>No</v>
          </cell>
        </row>
        <row r="1451">
          <cell r="A1451">
            <v>151813</v>
          </cell>
          <cell r="B1451" t="str">
            <v>Hollie</v>
          </cell>
          <cell r="C1451" t="str">
            <v>Waller</v>
          </cell>
          <cell r="D1451" t="str">
            <v>10RQ</v>
          </cell>
          <cell r="E1451" t="str">
            <v>F</v>
          </cell>
          <cell r="F1451" t="str">
            <v>N</v>
          </cell>
          <cell r="G1451" t="str">
            <v>WBRI</v>
          </cell>
          <cell r="H1451" t="str">
            <v>No</v>
          </cell>
          <cell r="I1451" t="str">
            <v>No</v>
          </cell>
          <cell r="J1451" t="str">
            <v>No</v>
          </cell>
          <cell r="K1451" t="str">
            <v>No</v>
          </cell>
          <cell r="L1451" t="str">
            <v>10</v>
          </cell>
          <cell r="M1451" t="str">
            <v>St. Julie</v>
          </cell>
          <cell r="N1451" t="str">
            <v>No</v>
          </cell>
        </row>
        <row r="1452">
          <cell r="A1452">
            <v>152833</v>
          </cell>
          <cell r="B1452" t="str">
            <v>Lilly</v>
          </cell>
          <cell r="C1452" t="str">
            <v>Waller</v>
          </cell>
          <cell r="D1452" t="str">
            <v>8TR</v>
          </cell>
          <cell r="E1452" t="str">
            <v>F</v>
          </cell>
          <cell r="F1452" t="str">
            <v>N</v>
          </cell>
          <cell r="G1452" t="str">
            <v>WBRI</v>
          </cell>
          <cell r="H1452" t="str">
            <v>No</v>
          </cell>
          <cell r="I1452" t="str">
            <v>No</v>
          </cell>
          <cell r="J1452" t="str">
            <v>No</v>
          </cell>
          <cell r="K1452" t="str">
            <v>No</v>
          </cell>
          <cell r="L1452" t="str">
            <v>8</v>
          </cell>
          <cell r="M1452" t="str">
            <v>Compiegne</v>
          </cell>
          <cell r="N1452" t="str">
            <v>Yes</v>
          </cell>
        </row>
        <row r="1453">
          <cell r="A1453">
            <v>160093</v>
          </cell>
          <cell r="B1453" t="str">
            <v>Freya</v>
          </cell>
          <cell r="C1453" t="str">
            <v>Wallhead</v>
          </cell>
          <cell r="D1453" t="str">
            <v>12JN</v>
          </cell>
          <cell r="E1453" t="str">
            <v>F</v>
          </cell>
          <cell r="F1453" t="str">
            <v>N</v>
          </cell>
          <cell r="G1453" t="str">
            <v>WBRI</v>
          </cell>
          <cell r="H1453" t="str">
            <v>No</v>
          </cell>
          <cell r="I1453" t="str">
            <v>No</v>
          </cell>
          <cell r="J1453" t="str">
            <v>No</v>
          </cell>
          <cell r="K1453" t="str">
            <v>No</v>
          </cell>
          <cell r="L1453" t="str">
            <v>12</v>
          </cell>
          <cell r="M1453" t="str">
            <v>St. Julie</v>
          </cell>
          <cell r="N1453" t="str">
            <v>No</v>
          </cell>
        </row>
        <row r="1454">
          <cell r="A1454">
            <v>151741</v>
          </cell>
          <cell r="B1454" t="str">
            <v>Caitlin</v>
          </cell>
          <cell r="C1454" t="str">
            <v>Walsh</v>
          </cell>
          <cell r="D1454" t="str">
            <v>11JNE</v>
          </cell>
          <cell r="E1454" t="str">
            <v>F</v>
          </cell>
          <cell r="F1454" t="str">
            <v>N</v>
          </cell>
          <cell r="G1454" t="str">
            <v>WBRI</v>
          </cell>
          <cell r="H1454" t="str">
            <v>No</v>
          </cell>
          <cell r="I1454" t="str">
            <v>No</v>
          </cell>
          <cell r="J1454" t="str">
            <v>No</v>
          </cell>
          <cell r="K1454" t="str">
            <v>No</v>
          </cell>
          <cell r="L1454" t="str">
            <v>11</v>
          </cell>
          <cell r="M1454" t="str">
            <v>Picardy</v>
          </cell>
          <cell r="N1454" t="str">
            <v>No</v>
          </cell>
        </row>
        <row r="1455">
          <cell r="A1455">
            <v>151672</v>
          </cell>
          <cell r="B1455" t="str">
            <v>James</v>
          </cell>
          <cell r="C1455" t="str">
            <v>Walsh</v>
          </cell>
          <cell r="D1455" t="str">
            <v>11EGQ</v>
          </cell>
          <cell r="E1455" t="str">
            <v>M</v>
          </cell>
          <cell r="F1455" t="str">
            <v>K</v>
          </cell>
          <cell r="G1455" t="str">
            <v>WBRI</v>
          </cell>
          <cell r="H1455" t="str">
            <v>No</v>
          </cell>
          <cell r="I1455" t="str">
            <v>No</v>
          </cell>
          <cell r="J1455" t="str">
            <v>No</v>
          </cell>
          <cell r="K1455" t="str">
            <v>No</v>
          </cell>
          <cell r="L1455" t="str">
            <v>11</v>
          </cell>
          <cell r="M1455" t="str">
            <v>Picardy</v>
          </cell>
          <cell r="N1455" t="str">
            <v>No</v>
          </cell>
        </row>
        <row r="1456">
          <cell r="A1456">
            <v>152640</v>
          </cell>
          <cell r="B1456" t="str">
            <v>Arabella</v>
          </cell>
          <cell r="C1456" t="str">
            <v>Walton</v>
          </cell>
          <cell r="D1456" t="str">
            <v>9AWL</v>
          </cell>
          <cell r="E1456" t="str">
            <v>F</v>
          </cell>
          <cell r="F1456" t="str">
            <v>N</v>
          </cell>
          <cell r="G1456" t="str">
            <v>WBRI</v>
          </cell>
          <cell r="H1456" t="str">
            <v>No</v>
          </cell>
          <cell r="I1456" t="str">
            <v>No</v>
          </cell>
          <cell r="J1456" t="str">
            <v>No</v>
          </cell>
          <cell r="K1456" t="str">
            <v>No</v>
          </cell>
          <cell r="L1456" t="str">
            <v>9</v>
          </cell>
          <cell r="M1456" t="str">
            <v>St. Julie</v>
          </cell>
          <cell r="N1456" t="str">
            <v>Yes</v>
          </cell>
        </row>
        <row r="1457">
          <cell r="A1457">
            <v>150840</v>
          </cell>
          <cell r="B1457" t="str">
            <v>Samuel</v>
          </cell>
          <cell r="C1457" t="str">
            <v>Walton</v>
          </cell>
          <cell r="D1457" t="str">
            <v>12MP</v>
          </cell>
          <cell r="E1457" t="str">
            <v>M</v>
          </cell>
          <cell r="F1457" t="str">
            <v>N</v>
          </cell>
          <cell r="G1457" t="str">
            <v>WBRI</v>
          </cell>
          <cell r="H1457" t="str">
            <v>No</v>
          </cell>
          <cell r="I1457" t="str">
            <v>No</v>
          </cell>
          <cell r="J1457" t="str">
            <v>No</v>
          </cell>
          <cell r="K1457" t="str">
            <v>No</v>
          </cell>
          <cell r="L1457" t="str">
            <v>12</v>
          </cell>
          <cell r="M1457" t="str">
            <v>Cuvilly</v>
          </cell>
          <cell r="N1457" t="str">
            <v>No</v>
          </cell>
        </row>
        <row r="1458">
          <cell r="A1458">
            <v>151556</v>
          </cell>
          <cell r="B1458" t="str">
            <v>Evangeline</v>
          </cell>
          <cell r="C1458" t="str">
            <v>Walton-McBain</v>
          </cell>
          <cell r="D1458" t="str">
            <v>11KKN</v>
          </cell>
          <cell r="E1458" t="str">
            <v>F</v>
          </cell>
          <cell r="F1458" t="str">
            <v>N</v>
          </cell>
          <cell r="G1458" t="str">
            <v>WBRI</v>
          </cell>
          <cell r="H1458" t="str">
            <v>No</v>
          </cell>
          <cell r="I1458" t="str">
            <v>No</v>
          </cell>
          <cell r="J1458" t="str">
            <v>No</v>
          </cell>
          <cell r="K1458" t="str">
            <v>No</v>
          </cell>
          <cell r="L1458" t="str">
            <v>11</v>
          </cell>
          <cell r="M1458" t="str">
            <v>Cuvilly</v>
          </cell>
          <cell r="N1458" t="str">
            <v>No</v>
          </cell>
        </row>
        <row r="1459">
          <cell r="A1459">
            <v>151707</v>
          </cell>
          <cell r="B1459" t="str">
            <v>Gabriel</v>
          </cell>
          <cell r="C1459" t="str">
            <v>Walton-Ryan</v>
          </cell>
          <cell r="D1459" t="str">
            <v>11KKN</v>
          </cell>
          <cell r="E1459" t="str">
            <v>M</v>
          </cell>
          <cell r="F1459" t="str">
            <v>N</v>
          </cell>
          <cell r="G1459" t="str">
            <v>WBRI</v>
          </cell>
          <cell r="H1459" t="str">
            <v>No</v>
          </cell>
          <cell r="I1459" t="str">
            <v>No</v>
          </cell>
          <cell r="J1459" t="str">
            <v>No</v>
          </cell>
          <cell r="K1459" t="str">
            <v>No</v>
          </cell>
          <cell r="L1459" t="str">
            <v>11</v>
          </cell>
          <cell r="M1459" t="str">
            <v>Cuvilly</v>
          </cell>
          <cell r="N1459" t="str">
            <v>Yes</v>
          </cell>
        </row>
        <row r="1460">
          <cell r="A1460">
            <v>151620</v>
          </cell>
          <cell r="B1460" t="str">
            <v>Lola</v>
          </cell>
          <cell r="C1460" t="str">
            <v>Walton-Ryan</v>
          </cell>
          <cell r="D1460" t="str">
            <v>11JNE</v>
          </cell>
          <cell r="E1460" t="str">
            <v>F</v>
          </cell>
          <cell r="F1460" t="str">
            <v>N</v>
          </cell>
          <cell r="G1460" t="str">
            <v>WBRI</v>
          </cell>
          <cell r="H1460" t="str">
            <v>No</v>
          </cell>
          <cell r="I1460" t="str">
            <v>No</v>
          </cell>
          <cell r="J1460" t="str">
            <v>No</v>
          </cell>
          <cell r="K1460" t="str">
            <v>No</v>
          </cell>
          <cell r="L1460" t="str">
            <v>11</v>
          </cell>
          <cell r="M1460" t="str">
            <v>Picardy</v>
          </cell>
          <cell r="N1460" t="str">
            <v>No</v>
          </cell>
        </row>
        <row r="1461">
          <cell r="A1461">
            <v>160339</v>
          </cell>
          <cell r="B1461" t="str">
            <v>Robel</v>
          </cell>
          <cell r="C1461" t="str">
            <v>Wami</v>
          </cell>
          <cell r="D1461" t="str">
            <v xml:space="preserve">7BPE </v>
          </cell>
          <cell r="E1461" t="str">
            <v>M</v>
          </cell>
          <cell r="F1461" t="str">
            <v>N</v>
          </cell>
          <cell r="G1461" t="str">
            <v>BAOF</v>
          </cell>
          <cell r="H1461" t="str">
            <v>No</v>
          </cell>
          <cell r="I1461" t="str">
            <v>Yes</v>
          </cell>
          <cell r="J1461" t="str">
            <v>No</v>
          </cell>
          <cell r="K1461" t="str">
            <v>No</v>
          </cell>
          <cell r="L1461" t="str">
            <v>7</v>
          </cell>
          <cell r="M1461" t="str">
            <v>St. Julie</v>
          </cell>
          <cell r="N1461" t="str">
            <v>No</v>
          </cell>
        </row>
        <row r="1462">
          <cell r="A1462">
            <v>152646</v>
          </cell>
          <cell r="B1462" t="str">
            <v>Jin Chen</v>
          </cell>
          <cell r="C1462" t="str">
            <v>Wang</v>
          </cell>
          <cell r="D1462" t="str">
            <v>9AWL</v>
          </cell>
          <cell r="E1462" t="str">
            <v>M</v>
          </cell>
          <cell r="F1462" t="str">
            <v>N</v>
          </cell>
          <cell r="G1462" t="str">
            <v>CHNE</v>
          </cell>
          <cell r="H1462" t="str">
            <v>Yes</v>
          </cell>
          <cell r="I1462" t="str">
            <v>Yes</v>
          </cell>
          <cell r="J1462" t="str">
            <v>Yes</v>
          </cell>
          <cell r="K1462" t="str">
            <v>No</v>
          </cell>
          <cell r="L1462" t="str">
            <v>9</v>
          </cell>
          <cell r="M1462" t="str">
            <v>St. Julie</v>
          </cell>
          <cell r="N1462" t="str">
            <v>No</v>
          </cell>
        </row>
        <row r="1463">
          <cell r="A1463">
            <v>151888</v>
          </cell>
          <cell r="B1463" t="str">
            <v>Jinfan</v>
          </cell>
          <cell r="C1463" t="str">
            <v>Wang</v>
          </cell>
          <cell r="D1463" t="str">
            <v>10TD</v>
          </cell>
          <cell r="E1463" t="str">
            <v>M</v>
          </cell>
          <cell r="F1463" t="str">
            <v>N</v>
          </cell>
          <cell r="G1463" t="str">
            <v>CHNE</v>
          </cell>
          <cell r="H1463" t="str">
            <v>Yes</v>
          </cell>
          <cell r="I1463" t="str">
            <v>Yes</v>
          </cell>
          <cell r="J1463" t="str">
            <v>Yes</v>
          </cell>
          <cell r="K1463" t="str">
            <v>No</v>
          </cell>
          <cell r="L1463" t="str">
            <v>10</v>
          </cell>
          <cell r="M1463" t="str">
            <v>Compiegne</v>
          </cell>
          <cell r="N1463" t="str">
            <v>No</v>
          </cell>
        </row>
        <row r="1464">
          <cell r="A1464">
            <v>160340</v>
          </cell>
          <cell r="B1464" t="str">
            <v>Yi Ling</v>
          </cell>
          <cell r="C1464" t="str">
            <v>Wang</v>
          </cell>
          <cell r="D1464" t="str">
            <v>7ET</v>
          </cell>
          <cell r="E1464" t="str">
            <v>F</v>
          </cell>
          <cell r="F1464" t="str">
            <v>N</v>
          </cell>
          <cell r="G1464" t="str">
            <v>CHNE</v>
          </cell>
          <cell r="H1464" t="str">
            <v>Yes</v>
          </cell>
          <cell r="I1464" t="str">
            <v>No</v>
          </cell>
          <cell r="J1464" t="str">
            <v>Yes</v>
          </cell>
          <cell r="K1464" t="str">
            <v>No</v>
          </cell>
          <cell r="L1464" t="str">
            <v>7</v>
          </cell>
          <cell r="M1464" t="str">
            <v>Cuvilly</v>
          </cell>
          <cell r="N1464" t="str">
            <v>No</v>
          </cell>
        </row>
        <row r="1465">
          <cell r="A1465">
            <v>150812</v>
          </cell>
          <cell r="B1465" t="str">
            <v>Alan</v>
          </cell>
          <cell r="C1465" t="str">
            <v>Wanjiku</v>
          </cell>
          <cell r="D1465" t="str">
            <v>12MP</v>
          </cell>
          <cell r="E1465" t="str">
            <v>M</v>
          </cell>
          <cell r="F1465" t="str">
            <v>N</v>
          </cell>
          <cell r="G1465" t="str">
            <v>BAOF</v>
          </cell>
          <cell r="H1465" t="str">
            <v>Yes</v>
          </cell>
          <cell r="I1465" t="str">
            <v>No</v>
          </cell>
          <cell r="J1465" t="str">
            <v>No</v>
          </cell>
          <cell r="K1465" t="str">
            <v>No</v>
          </cell>
          <cell r="L1465" t="str">
            <v>12</v>
          </cell>
          <cell r="M1465" t="str">
            <v>Cuvilly</v>
          </cell>
          <cell r="N1465" t="str">
            <v>Yes</v>
          </cell>
        </row>
        <row r="1466">
          <cell r="A1466">
            <v>150495</v>
          </cell>
          <cell r="B1466" t="str">
            <v>Isaac</v>
          </cell>
          <cell r="C1466" t="str">
            <v>Warburton</v>
          </cell>
          <cell r="D1466" t="str">
            <v>13HS</v>
          </cell>
          <cell r="E1466" t="str">
            <v>M</v>
          </cell>
          <cell r="F1466" t="str">
            <v>N</v>
          </cell>
          <cell r="G1466" t="str">
            <v>WBRI</v>
          </cell>
          <cell r="H1466" t="str">
            <v>No</v>
          </cell>
          <cell r="I1466" t="str">
            <v>No</v>
          </cell>
          <cell r="J1466" t="str">
            <v>No</v>
          </cell>
          <cell r="K1466" t="str">
            <v>No</v>
          </cell>
          <cell r="L1466" t="str">
            <v>13</v>
          </cell>
          <cell r="M1466" t="str">
            <v>Compiegne</v>
          </cell>
          <cell r="N1466" t="str">
            <v>No</v>
          </cell>
        </row>
        <row r="1467">
          <cell r="A1467">
            <v>151660</v>
          </cell>
          <cell r="B1467" t="str">
            <v>Benjamin</v>
          </cell>
          <cell r="C1467" t="str">
            <v>Ward</v>
          </cell>
          <cell r="D1467" t="str">
            <v>11SDA</v>
          </cell>
          <cell r="E1467" t="str">
            <v>M</v>
          </cell>
          <cell r="F1467" t="str">
            <v>N</v>
          </cell>
          <cell r="G1467" t="str">
            <v>MWBC</v>
          </cell>
          <cell r="H1467" t="str">
            <v>Yes</v>
          </cell>
          <cell r="I1467" t="str">
            <v>Yes</v>
          </cell>
          <cell r="J1467" t="str">
            <v>Yes</v>
          </cell>
          <cell r="K1467" t="str">
            <v>No</v>
          </cell>
          <cell r="L1467" t="str">
            <v>11</v>
          </cell>
          <cell r="M1467" t="str">
            <v>Cuvilly</v>
          </cell>
          <cell r="N1467" t="str">
            <v>No</v>
          </cell>
        </row>
        <row r="1468">
          <cell r="A1468">
            <v>152701</v>
          </cell>
          <cell r="B1468" t="str">
            <v>Kirsty</v>
          </cell>
          <cell r="C1468" t="str">
            <v>Ward</v>
          </cell>
          <cell r="D1468" t="str">
            <v>9JQ</v>
          </cell>
          <cell r="E1468" t="str">
            <v>F</v>
          </cell>
          <cell r="F1468" t="str">
            <v>N</v>
          </cell>
          <cell r="G1468" t="str">
            <v>MWAO</v>
          </cell>
          <cell r="H1468" t="str">
            <v>No</v>
          </cell>
          <cell r="I1468" t="str">
            <v>No</v>
          </cell>
          <cell r="J1468" t="str">
            <v>No</v>
          </cell>
          <cell r="K1468" t="str">
            <v>No</v>
          </cell>
          <cell r="L1468" t="str">
            <v>9</v>
          </cell>
          <cell r="M1468" t="str">
            <v>St. Julie</v>
          </cell>
          <cell r="N1468" t="str">
            <v>No</v>
          </cell>
        </row>
        <row r="1469">
          <cell r="A1469">
            <v>150831</v>
          </cell>
          <cell r="B1469" t="str">
            <v>Lily</v>
          </cell>
          <cell r="C1469" t="str">
            <v>Watmough</v>
          </cell>
          <cell r="D1469" t="str">
            <v>12MP</v>
          </cell>
          <cell r="E1469" t="str">
            <v>F</v>
          </cell>
          <cell r="F1469" t="str">
            <v>N</v>
          </cell>
          <cell r="G1469" t="str">
            <v>WBRI</v>
          </cell>
          <cell r="H1469" t="str">
            <v>No</v>
          </cell>
          <cell r="I1469" t="str">
            <v>No</v>
          </cell>
          <cell r="J1469" t="str">
            <v>No</v>
          </cell>
          <cell r="K1469" t="str">
            <v>No</v>
          </cell>
          <cell r="L1469" t="str">
            <v>12</v>
          </cell>
          <cell r="M1469" t="str">
            <v>Compiegne</v>
          </cell>
          <cell r="N1469" t="str">
            <v>No</v>
          </cell>
        </row>
        <row r="1470">
          <cell r="A1470">
            <v>152547</v>
          </cell>
          <cell r="B1470" t="str">
            <v>Thomas</v>
          </cell>
          <cell r="C1470" t="str">
            <v>Watmough</v>
          </cell>
          <cell r="D1470" t="str">
            <v>9AWL</v>
          </cell>
          <cell r="E1470" t="str">
            <v>M</v>
          </cell>
          <cell r="F1470" t="str">
            <v>N</v>
          </cell>
          <cell r="G1470" t="str">
            <v>WBRI</v>
          </cell>
          <cell r="H1470" t="str">
            <v>No</v>
          </cell>
          <cell r="I1470" t="str">
            <v>No</v>
          </cell>
          <cell r="J1470" t="str">
            <v>No</v>
          </cell>
          <cell r="K1470" t="str">
            <v>No</v>
          </cell>
          <cell r="L1470" t="str">
            <v>9</v>
          </cell>
          <cell r="M1470" t="str">
            <v>St. Julie</v>
          </cell>
          <cell r="N1470" t="str">
            <v>No</v>
          </cell>
        </row>
        <row r="1471">
          <cell r="A1471">
            <v>152870</v>
          </cell>
          <cell r="B1471" t="str">
            <v>George</v>
          </cell>
          <cell r="C1471" t="str">
            <v>Watson</v>
          </cell>
          <cell r="D1471" t="str">
            <v>8TR</v>
          </cell>
          <cell r="E1471" t="str">
            <v>M</v>
          </cell>
          <cell r="F1471" t="str">
            <v>N</v>
          </cell>
          <cell r="G1471" t="str">
            <v>WBRI</v>
          </cell>
          <cell r="H1471" t="str">
            <v>No</v>
          </cell>
          <cell r="I1471" t="str">
            <v>No</v>
          </cell>
          <cell r="J1471" t="str">
            <v>No</v>
          </cell>
          <cell r="K1471" t="str">
            <v>No</v>
          </cell>
          <cell r="L1471" t="str">
            <v>8</v>
          </cell>
          <cell r="M1471" t="str">
            <v>Compiegne</v>
          </cell>
          <cell r="N1471" t="str">
            <v>No</v>
          </cell>
        </row>
        <row r="1472">
          <cell r="A1472">
            <v>152634</v>
          </cell>
          <cell r="B1472" t="str">
            <v>Mary-May</v>
          </cell>
          <cell r="C1472" t="str">
            <v>Watson</v>
          </cell>
          <cell r="D1472" t="str">
            <v>9IC</v>
          </cell>
          <cell r="E1472" t="str">
            <v>F</v>
          </cell>
          <cell r="F1472" t="str">
            <v>N</v>
          </cell>
          <cell r="G1472" t="str">
            <v>WBRI</v>
          </cell>
          <cell r="H1472" t="str">
            <v>No</v>
          </cell>
          <cell r="I1472" t="str">
            <v>No</v>
          </cell>
          <cell r="J1472" t="str">
            <v>No</v>
          </cell>
          <cell r="K1472" t="str">
            <v>No</v>
          </cell>
          <cell r="L1472" t="str">
            <v>9</v>
          </cell>
          <cell r="M1472" t="str">
            <v>Picardy</v>
          </cell>
          <cell r="N1472" t="str">
            <v>No</v>
          </cell>
        </row>
        <row r="1473">
          <cell r="A1473">
            <v>152600</v>
          </cell>
          <cell r="B1473" t="str">
            <v>Roan</v>
          </cell>
          <cell r="C1473" t="str">
            <v>Watson</v>
          </cell>
          <cell r="D1473" t="str">
            <v>9AWL</v>
          </cell>
          <cell r="E1473" t="str">
            <v>M</v>
          </cell>
          <cell r="F1473" t="str">
            <v>N</v>
          </cell>
          <cell r="G1473" t="str">
            <v>WBRI</v>
          </cell>
          <cell r="H1473" t="str">
            <v>Yes</v>
          </cell>
          <cell r="I1473" t="str">
            <v>No</v>
          </cell>
          <cell r="J1473" t="str">
            <v>Yes</v>
          </cell>
          <cell r="K1473" t="str">
            <v>No</v>
          </cell>
          <cell r="L1473" t="str">
            <v>9</v>
          </cell>
          <cell r="M1473" t="str">
            <v>St. Julie</v>
          </cell>
          <cell r="N1473" t="str">
            <v>Yes</v>
          </cell>
        </row>
        <row r="1474">
          <cell r="A1474">
            <v>152944</v>
          </cell>
          <cell r="B1474" t="str">
            <v>Thomas</v>
          </cell>
          <cell r="C1474" t="str">
            <v>Watson</v>
          </cell>
          <cell r="D1474" t="str">
            <v>8AB</v>
          </cell>
          <cell r="E1474" t="str">
            <v>M</v>
          </cell>
          <cell r="F1474" t="str">
            <v>N</v>
          </cell>
          <cell r="G1474" t="str">
            <v>WBRI</v>
          </cell>
          <cell r="H1474" t="str">
            <v>No</v>
          </cell>
          <cell r="I1474" t="str">
            <v>Yes</v>
          </cell>
          <cell r="J1474" t="str">
            <v>No</v>
          </cell>
          <cell r="K1474" t="str">
            <v>No</v>
          </cell>
          <cell r="L1474" t="str">
            <v>8</v>
          </cell>
          <cell r="M1474" t="str">
            <v>Compiegne</v>
          </cell>
          <cell r="N1474" t="str">
            <v>Yes</v>
          </cell>
        </row>
        <row r="1475">
          <cell r="A1475">
            <v>150479</v>
          </cell>
          <cell r="B1475" t="str">
            <v>Abigail</v>
          </cell>
          <cell r="C1475" t="str">
            <v>Webb</v>
          </cell>
          <cell r="D1475" t="str">
            <v>13SMC</v>
          </cell>
          <cell r="E1475" t="str">
            <v>F</v>
          </cell>
          <cell r="F1475" t="str">
            <v>N</v>
          </cell>
          <cell r="G1475" t="str">
            <v>WBRI</v>
          </cell>
          <cell r="H1475" t="str">
            <v>No</v>
          </cell>
          <cell r="I1475" t="str">
            <v>No</v>
          </cell>
          <cell r="J1475" t="str">
            <v>No</v>
          </cell>
          <cell r="K1475" t="str">
            <v>No</v>
          </cell>
          <cell r="L1475" t="str">
            <v>13</v>
          </cell>
          <cell r="M1475" t="str">
            <v>Cuvilly</v>
          </cell>
          <cell r="N1475" t="str">
            <v>No</v>
          </cell>
        </row>
        <row r="1476">
          <cell r="A1476">
            <v>152601</v>
          </cell>
          <cell r="B1476" t="str">
            <v>Annie</v>
          </cell>
          <cell r="C1476" t="str">
            <v>Wenninger</v>
          </cell>
          <cell r="D1476" t="str">
            <v>9AWL</v>
          </cell>
          <cell r="E1476" t="str">
            <v>F</v>
          </cell>
          <cell r="F1476" t="str">
            <v>N</v>
          </cell>
          <cell r="G1476" t="str">
            <v>WBRI</v>
          </cell>
          <cell r="H1476" t="str">
            <v>No</v>
          </cell>
          <cell r="I1476" t="str">
            <v>No</v>
          </cell>
          <cell r="J1476" t="str">
            <v>No</v>
          </cell>
          <cell r="K1476" t="str">
            <v>No</v>
          </cell>
          <cell r="L1476" t="str">
            <v>9</v>
          </cell>
          <cell r="M1476" t="str">
            <v>St. Julie</v>
          </cell>
          <cell r="N1476" t="str">
            <v>No</v>
          </cell>
        </row>
        <row r="1477">
          <cell r="A1477">
            <v>152168</v>
          </cell>
          <cell r="B1477" t="str">
            <v>Kayelei</v>
          </cell>
          <cell r="C1477" t="str">
            <v>West</v>
          </cell>
          <cell r="D1477" t="str">
            <v>13PLE</v>
          </cell>
          <cell r="E1477" t="str">
            <v>F</v>
          </cell>
          <cell r="F1477" t="str">
            <v>N</v>
          </cell>
          <cell r="G1477" t="str">
            <v>WBRI</v>
          </cell>
          <cell r="H1477" t="str">
            <v>No</v>
          </cell>
          <cell r="I1477" t="str">
            <v>No</v>
          </cell>
          <cell r="J1477" t="str">
            <v>No</v>
          </cell>
          <cell r="K1477" t="str">
            <v>No</v>
          </cell>
          <cell r="L1477" t="str">
            <v>13</v>
          </cell>
          <cell r="M1477" t="str">
            <v>St. Julie</v>
          </cell>
          <cell r="N1477" t="str">
            <v>Yes</v>
          </cell>
        </row>
        <row r="1478">
          <cell r="A1478">
            <v>151649</v>
          </cell>
          <cell r="B1478" t="str">
            <v>Lily</v>
          </cell>
          <cell r="C1478" t="str">
            <v>Whitaker Smith</v>
          </cell>
          <cell r="D1478" t="str">
            <v>11JNE</v>
          </cell>
          <cell r="E1478" t="str">
            <v>F</v>
          </cell>
          <cell r="F1478" t="str">
            <v>N</v>
          </cell>
          <cell r="G1478" t="str">
            <v>WBRI</v>
          </cell>
          <cell r="H1478" t="str">
            <v>No</v>
          </cell>
          <cell r="I1478" t="str">
            <v>No</v>
          </cell>
          <cell r="J1478" t="str">
            <v>No</v>
          </cell>
          <cell r="K1478" t="str">
            <v>No</v>
          </cell>
          <cell r="L1478" t="str">
            <v>11</v>
          </cell>
          <cell r="M1478" t="str">
            <v>Picardy</v>
          </cell>
          <cell r="N1478" t="str">
            <v>No</v>
          </cell>
        </row>
        <row r="1479">
          <cell r="A1479">
            <v>152034</v>
          </cell>
          <cell r="B1479" t="str">
            <v>Abbey</v>
          </cell>
          <cell r="C1479" t="str">
            <v>Whitehouse</v>
          </cell>
          <cell r="D1479" t="str">
            <v>14AW</v>
          </cell>
          <cell r="E1479" t="str">
            <v>F</v>
          </cell>
          <cell r="F1479" t="str">
            <v>N</v>
          </cell>
          <cell r="G1479" t="str">
            <v>WBRI</v>
          </cell>
          <cell r="H1479" t="str">
            <v>No</v>
          </cell>
          <cell r="I1479" t="str">
            <v>No</v>
          </cell>
          <cell r="J1479" t="str">
            <v>No</v>
          </cell>
          <cell r="K1479" t="str">
            <v>No</v>
          </cell>
          <cell r="L1479" t="str">
            <v>14</v>
          </cell>
          <cell r="M1479" t="str">
            <v>Compiegne</v>
          </cell>
          <cell r="N1479" t="str">
            <v>No</v>
          </cell>
        </row>
        <row r="1480">
          <cell r="A1480">
            <v>160341</v>
          </cell>
          <cell r="B1480" t="str">
            <v>Fontaine</v>
          </cell>
          <cell r="C1480" t="str">
            <v>Whiteman</v>
          </cell>
          <cell r="D1480" t="str">
            <v>7FS</v>
          </cell>
          <cell r="E1480" t="str">
            <v>F</v>
          </cell>
          <cell r="F1480" t="str">
            <v>N</v>
          </cell>
          <cell r="G1480" t="str">
            <v>MWAI</v>
          </cell>
          <cell r="H1480" t="str">
            <v>No</v>
          </cell>
          <cell r="I1480" t="str">
            <v>No</v>
          </cell>
          <cell r="J1480" t="str">
            <v>No</v>
          </cell>
          <cell r="K1480" t="str">
            <v>No</v>
          </cell>
          <cell r="L1480" t="str">
            <v>7</v>
          </cell>
          <cell r="M1480" t="str">
            <v>Compiegne</v>
          </cell>
          <cell r="N1480" t="str">
            <v>No</v>
          </cell>
        </row>
        <row r="1481">
          <cell r="A1481">
            <v>160342</v>
          </cell>
          <cell r="B1481" t="str">
            <v>Charlie</v>
          </cell>
          <cell r="C1481" t="str">
            <v>Whitham-Lakin</v>
          </cell>
          <cell r="D1481" t="str">
            <v>7YP</v>
          </cell>
          <cell r="E1481" t="str">
            <v>M</v>
          </cell>
          <cell r="F1481" t="str">
            <v>N</v>
          </cell>
          <cell r="G1481" t="str">
            <v>WBRI</v>
          </cell>
          <cell r="H1481" t="str">
            <v>No</v>
          </cell>
          <cell r="I1481" t="str">
            <v>No</v>
          </cell>
          <cell r="J1481" t="str">
            <v>No</v>
          </cell>
          <cell r="K1481" t="str">
            <v>No</v>
          </cell>
          <cell r="L1481" t="str">
            <v>7</v>
          </cell>
          <cell r="M1481" t="str">
            <v>Compiegne</v>
          </cell>
          <cell r="N1481" t="str">
            <v>No</v>
          </cell>
        </row>
        <row r="1482">
          <cell r="A1482">
            <v>151804</v>
          </cell>
          <cell r="B1482" t="str">
            <v>Rhys</v>
          </cell>
          <cell r="C1482" t="str">
            <v>Whittington</v>
          </cell>
          <cell r="D1482" t="str">
            <v>10ES</v>
          </cell>
          <cell r="E1482" t="str">
            <v>M</v>
          </cell>
          <cell r="F1482" t="str">
            <v>N</v>
          </cell>
          <cell r="G1482" t="str">
            <v>WBRI</v>
          </cell>
          <cell r="H1482" t="str">
            <v>No</v>
          </cell>
          <cell r="I1482" t="str">
            <v>No</v>
          </cell>
          <cell r="J1482" t="str">
            <v>No</v>
          </cell>
          <cell r="K1482" t="str">
            <v>No</v>
          </cell>
          <cell r="L1482" t="str">
            <v>10</v>
          </cell>
          <cell r="M1482" t="str">
            <v>Cuvilly</v>
          </cell>
          <cell r="N1482" t="str">
            <v>No</v>
          </cell>
        </row>
        <row r="1483">
          <cell r="A1483">
            <v>151738</v>
          </cell>
          <cell r="B1483" t="str">
            <v>Alecia</v>
          </cell>
          <cell r="C1483" t="str">
            <v>Whitworth</v>
          </cell>
          <cell r="D1483" t="str">
            <v>11SK</v>
          </cell>
          <cell r="E1483" t="str">
            <v>F</v>
          </cell>
          <cell r="F1483" t="str">
            <v>N</v>
          </cell>
          <cell r="G1483" t="str">
            <v>WBRI</v>
          </cell>
          <cell r="H1483" t="str">
            <v>No</v>
          </cell>
          <cell r="I1483" t="str">
            <v>No</v>
          </cell>
          <cell r="J1483" t="str">
            <v>No</v>
          </cell>
          <cell r="K1483" t="str">
            <v>No</v>
          </cell>
          <cell r="L1483" t="str">
            <v>11</v>
          </cell>
          <cell r="M1483" t="str">
            <v>Compiegne</v>
          </cell>
          <cell r="N1483" t="str">
            <v>No</v>
          </cell>
        </row>
        <row r="1484">
          <cell r="A1484">
            <v>150999</v>
          </cell>
          <cell r="B1484" t="str">
            <v>Ellie</v>
          </cell>
          <cell r="C1484" t="str">
            <v>Wild</v>
          </cell>
          <cell r="D1484" t="str">
            <v>12MP</v>
          </cell>
          <cell r="E1484" t="str">
            <v>F</v>
          </cell>
          <cell r="F1484" t="str">
            <v>N</v>
          </cell>
          <cell r="G1484" t="str">
            <v>WBRI</v>
          </cell>
          <cell r="H1484" t="str">
            <v>No</v>
          </cell>
          <cell r="I1484" t="str">
            <v>No</v>
          </cell>
          <cell r="J1484" t="str">
            <v>No</v>
          </cell>
          <cell r="K1484" t="str">
            <v>No</v>
          </cell>
          <cell r="L1484" t="str">
            <v>12</v>
          </cell>
          <cell r="M1484" t="str">
            <v>Picardy</v>
          </cell>
          <cell r="N1484" t="str">
            <v>Yes</v>
          </cell>
        </row>
        <row r="1485">
          <cell r="A1485">
            <v>160343</v>
          </cell>
          <cell r="B1485" t="str">
            <v>Molly</v>
          </cell>
          <cell r="C1485" t="str">
            <v>Wildgoose</v>
          </cell>
          <cell r="D1485" t="str">
            <v>7ET</v>
          </cell>
          <cell r="E1485" t="str">
            <v>F</v>
          </cell>
          <cell r="F1485" t="str">
            <v>N</v>
          </cell>
          <cell r="G1485" t="str">
            <v>WBRI</v>
          </cell>
          <cell r="H1485" t="str">
            <v>No</v>
          </cell>
          <cell r="I1485" t="str">
            <v>No</v>
          </cell>
          <cell r="J1485" t="str">
            <v>No</v>
          </cell>
          <cell r="K1485" t="str">
            <v>No</v>
          </cell>
          <cell r="L1485" t="str">
            <v>7</v>
          </cell>
          <cell r="M1485" t="str">
            <v>Cuvilly</v>
          </cell>
          <cell r="N1485" t="str">
            <v>No</v>
          </cell>
        </row>
        <row r="1486">
          <cell r="A1486">
            <v>152806</v>
          </cell>
          <cell r="B1486" t="str">
            <v>Lilly</v>
          </cell>
          <cell r="C1486" t="str">
            <v>Wilkins</v>
          </cell>
          <cell r="D1486" t="str">
            <v>8JJ</v>
          </cell>
          <cell r="E1486" t="str">
            <v>F</v>
          </cell>
          <cell r="F1486" t="str">
            <v>K</v>
          </cell>
          <cell r="G1486" t="str">
            <v>WBRI</v>
          </cell>
          <cell r="H1486" t="str">
            <v>No</v>
          </cell>
          <cell r="I1486" t="str">
            <v>No</v>
          </cell>
          <cell r="J1486" t="str">
            <v>Yes</v>
          </cell>
          <cell r="K1486" t="str">
            <v>No</v>
          </cell>
          <cell r="L1486" t="str">
            <v>8</v>
          </cell>
          <cell r="M1486" t="str">
            <v>Picardy</v>
          </cell>
          <cell r="N1486" t="str">
            <v>No</v>
          </cell>
        </row>
        <row r="1487">
          <cell r="A1487">
            <v>152552</v>
          </cell>
          <cell r="B1487" t="str">
            <v>Jasmine</v>
          </cell>
          <cell r="C1487" t="str">
            <v>Willey</v>
          </cell>
          <cell r="D1487" t="str">
            <v>9KB</v>
          </cell>
          <cell r="E1487" t="str">
            <v>F</v>
          </cell>
          <cell r="F1487" t="str">
            <v>N</v>
          </cell>
          <cell r="G1487" t="str">
            <v>WBRI</v>
          </cell>
          <cell r="H1487" t="str">
            <v>No</v>
          </cell>
          <cell r="I1487" t="str">
            <v>No</v>
          </cell>
          <cell r="J1487" t="str">
            <v>No</v>
          </cell>
          <cell r="K1487" t="str">
            <v>No</v>
          </cell>
          <cell r="L1487" t="str">
            <v>9</v>
          </cell>
          <cell r="M1487" t="str">
            <v>Cuvilly</v>
          </cell>
          <cell r="N1487" t="str">
            <v>No</v>
          </cell>
        </row>
        <row r="1488">
          <cell r="A1488">
            <v>150914</v>
          </cell>
          <cell r="B1488" t="str">
            <v>Ellie</v>
          </cell>
          <cell r="C1488" t="str">
            <v>Williams</v>
          </cell>
          <cell r="D1488" t="str">
            <v>12MP</v>
          </cell>
          <cell r="E1488" t="str">
            <v>F</v>
          </cell>
          <cell r="F1488" t="str">
            <v>N</v>
          </cell>
          <cell r="G1488" t="str">
            <v>WBRI</v>
          </cell>
          <cell r="H1488" t="str">
            <v>Yes</v>
          </cell>
          <cell r="I1488" t="str">
            <v>No</v>
          </cell>
          <cell r="J1488" t="str">
            <v>No</v>
          </cell>
          <cell r="K1488" t="str">
            <v>No</v>
          </cell>
          <cell r="L1488" t="str">
            <v>12</v>
          </cell>
          <cell r="M1488" t="str">
            <v>Cuvilly</v>
          </cell>
          <cell r="N1488" t="str">
            <v>No</v>
          </cell>
        </row>
        <row r="1489">
          <cell r="A1489">
            <v>151606</v>
          </cell>
          <cell r="B1489" t="str">
            <v>Mya</v>
          </cell>
          <cell r="C1489" t="str">
            <v>Williams</v>
          </cell>
          <cell r="D1489" t="str">
            <v>11SDA</v>
          </cell>
          <cell r="E1489" t="str">
            <v>F</v>
          </cell>
          <cell r="F1489" t="str">
            <v>N</v>
          </cell>
          <cell r="G1489" t="str">
            <v>MBOE</v>
          </cell>
          <cell r="H1489" t="str">
            <v>Yes</v>
          </cell>
          <cell r="I1489" t="str">
            <v>No</v>
          </cell>
          <cell r="J1489" t="str">
            <v>Yes</v>
          </cell>
          <cell r="K1489" t="str">
            <v>No</v>
          </cell>
          <cell r="L1489" t="str">
            <v>11</v>
          </cell>
          <cell r="M1489" t="str">
            <v>Cuvilly</v>
          </cell>
          <cell r="N1489" t="str">
            <v>No</v>
          </cell>
        </row>
        <row r="1490">
          <cell r="A1490">
            <v>150413</v>
          </cell>
          <cell r="B1490" t="str">
            <v>Oliver</v>
          </cell>
          <cell r="C1490" t="str">
            <v>Williams</v>
          </cell>
          <cell r="D1490" t="str">
            <v>13FG</v>
          </cell>
          <cell r="E1490" t="str">
            <v>M</v>
          </cell>
          <cell r="F1490" t="str">
            <v>N</v>
          </cell>
          <cell r="G1490" t="str">
            <v>WBRI</v>
          </cell>
          <cell r="H1490" t="str">
            <v>No</v>
          </cell>
          <cell r="I1490" t="str">
            <v>No</v>
          </cell>
          <cell r="J1490" t="str">
            <v>No</v>
          </cell>
          <cell r="K1490" t="str">
            <v>No</v>
          </cell>
          <cell r="L1490" t="str">
            <v>13</v>
          </cell>
          <cell r="M1490" t="str">
            <v>Picardy</v>
          </cell>
          <cell r="N1490" t="str">
            <v>No</v>
          </cell>
        </row>
        <row r="1491">
          <cell r="A1491">
            <v>150946</v>
          </cell>
          <cell r="B1491" t="str">
            <v>Zac</v>
          </cell>
          <cell r="C1491" t="str">
            <v>Williams</v>
          </cell>
          <cell r="D1491" t="str">
            <v>12MP</v>
          </cell>
          <cell r="E1491" t="str">
            <v>M</v>
          </cell>
          <cell r="F1491" t="str">
            <v>N</v>
          </cell>
          <cell r="G1491" t="str">
            <v>WBRI</v>
          </cell>
          <cell r="H1491" t="str">
            <v>No</v>
          </cell>
          <cell r="I1491" t="str">
            <v>No</v>
          </cell>
          <cell r="J1491" t="str">
            <v>No</v>
          </cell>
          <cell r="K1491" t="str">
            <v>No</v>
          </cell>
          <cell r="L1491" t="str">
            <v>12</v>
          </cell>
          <cell r="M1491" t="str">
            <v>Picardy</v>
          </cell>
          <cell r="N1491" t="str">
            <v>No</v>
          </cell>
        </row>
        <row r="1492">
          <cell r="A1492">
            <v>152942</v>
          </cell>
          <cell r="B1492" t="str">
            <v>Zach</v>
          </cell>
          <cell r="C1492" t="str">
            <v>Williams</v>
          </cell>
          <cell r="D1492" t="str">
            <v>8JJ</v>
          </cell>
          <cell r="E1492" t="str">
            <v>M</v>
          </cell>
          <cell r="F1492" t="str">
            <v>N</v>
          </cell>
          <cell r="G1492" t="str">
            <v>WBRI</v>
          </cell>
          <cell r="H1492" t="str">
            <v>Yes</v>
          </cell>
          <cell r="I1492" t="str">
            <v>No</v>
          </cell>
          <cell r="J1492" t="str">
            <v>Yes</v>
          </cell>
          <cell r="K1492" t="str">
            <v>No</v>
          </cell>
          <cell r="L1492" t="str">
            <v>8</v>
          </cell>
          <cell r="M1492" t="str">
            <v>Picardy</v>
          </cell>
          <cell r="N1492" t="str">
            <v>Yes</v>
          </cell>
        </row>
        <row r="1493">
          <cell r="A1493">
            <v>152828</v>
          </cell>
          <cell r="B1493" t="str">
            <v>Jake</v>
          </cell>
          <cell r="C1493" t="str">
            <v>Wilson</v>
          </cell>
          <cell r="D1493" t="str">
            <v>8KS</v>
          </cell>
          <cell r="E1493" t="str">
            <v>M</v>
          </cell>
          <cell r="F1493" t="str">
            <v>K</v>
          </cell>
          <cell r="G1493" t="str">
            <v>WBRI</v>
          </cell>
          <cell r="H1493" t="str">
            <v>No</v>
          </cell>
          <cell r="I1493" t="str">
            <v>Yes</v>
          </cell>
          <cell r="J1493" t="str">
            <v>Yes</v>
          </cell>
          <cell r="K1493" t="str">
            <v>No</v>
          </cell>
          <cell r="L1493" t="str">
            <v>8</v>
          </cell>
          <cell r="M1493" t="str">
            <v>Picardy</v>
          </cell>
          <cell r="N1493" t="str">
            <v>No</v>
          </cell>
        </row>
        <row r="1494">
          <cell r="A1494">
            <v>160345</v>
          </cell>
          <cell r="B1494" t="str">
            <v>Vernon</v>
          </cell>
          <cell r="C1494" t="str">
            <v>Wilson</v>
          </cell>
          <cell r="D1494" t="str">
            <v>7RA</v>
          </cell>
          <cell r="E1494" t="str">
            <v>M</v>
          </cell>
          <cell r="F1494" t="str">
            <v>N</v>
          </cell>
          <cell r="G1494" t="str">
            <v>APKN</v>
          </cell>
          <cell r="H1494" t="str">
            <v>No</v>
          </cell>
          <cell r="I1494" t="str">
            <v>Yes</v>
          </cell>
          <cell r="J1494" t="str">
            <v>No</v>
          </cell>
          <cell r="K1494" t="str">
            <v>No</v>
          </cell>
          <cell r="L1494" t="str">
            <v>7</v>
          </cell>
          <cell r="M1494" t="str">
            <v>Picardy</v>
          </cell>
          <cell r="N1494" t="str">
            <v>No</v>
          </cell>
        </row>
        <row r="1495">
          <cell r="A1495">
            <v>160344</v>
          </cell>
          <cell r="B1495" t="str">
            <v>Macey</v>
          </cell>
          <cell r="C1495" t="str">
            <v>Wilson</v>
          </cell>
          <cell r="D1495" t="str">
            <v>7AWH</v>
          </cell>
          <cell r="E1495" t="str">
            <v>F</v>
          </cell>
          <cell r="F1495" t="str">
            <v>N</v>
          </cell>
          <cell r="G1495" t="str">
            <v>BAOF</v>
          </cell>
          <cell r="H1495" t="str">
            <v>No</v>
          </cell>
          <cell r="I1495" t="str">
            <v>No</v>
          </cell>
          <cell r="J1495" t="str">
            <v>No</v>
          </cell>
          <cell r="K1495" t="str">
            <v>No</v>
          </cell>
          <cell r="L1495" t="str">
            <v>7</v>
          </cell>
          <cell r="M1495" t="str">
            <v>St. Julie</v>
          </cell>
          <cell r="N1495" t="str">
            <v>No</v>
          </cell>
        </row>
        <row r="1496">
          <cell r="A1496">
            <v>160111</v>
          </cell>
          <cell r="B1496" t="str">
            <v>Robyn</v>
          </cell>
          <cell r="C1496" t="str">
            <v>Wilson-Barratt</v>
          </cell>
          <cell r="D1496" t="str">
            <v>12CSN</v>
          </cell>
          <cell r="E1496" t="str">
            <v>F</v>
          </cell>
          <cell r="F1496" t="str">
            <v>N</v>
          </cell>
          <cell r="G1496" t="str">
            <v>WBRI</v>
          </cell>
          <cell r="H1496" t="str">
            <v>No</v>
          </cell>
          <cell r="I1496" t="str">
            <v>No</v>
          </cell>
          <cell r="J1496" t="str">
            <v>No</v>
          </cell>
          <cell r="K1496" t="str">
            <v>No</v>
          </cell>
          <cell r="L1496" t="str">
            <v>12</v>
          </cell>
          <cell r="M1496" t="str">
            <v>Cuvilly</v>
          </cell>
          <cell r="N1496" t="str">
            <v>No</v>
          </cell>
        </row>
        <row r="1497">
          <cell r="A1497">
            <v>160355</v>
          </cell>
          <cell r="B1497" t="str">
            <v>Suraffel</v>
          </cell>
          <cell r="C1497" t="str">
            <v>Woldemichael</v>
          </cell>
          <cell r="D1497" t="str">
            <v>12EW</v>
          </cell>
          <cell r="E1497" t="str">
            <v>M</v>
          </cell>
          <cell r="F1497" t="str">
            <v>N</v>
          </cell>
          <cell r="G1497" t="str">
            <v>BAFR</v>
          </cell>
          <cell r="H1497" t="str">
            <v>No</v>
          </cell>
          <cell r="I1497" t="str">
            <v>No</v>
          </cell>
          <cell r="J1497" t="str">
            <v>No</v>
          </cell>
          <cell r="K1497" t="str">
            <v>No</v>
          </cell>
          <cell r="L1497" t="str">
            <v>12</v>
          </cell>
          <cell r="M1497" t="str">
            <v>Compiegne</v>
          </cell>
          <cell r="N1497" t="str">
            <v>No</v>
          </cell>
        </row>
        <row r="1498">
          <cell r="A1498">
            <v>150590</v>
          </cell>
          <cell r="B1498" t="str">
            <v>Dayton</v>
          </cell>
          <cell r="C1498" t="str">
            <v>Womersley</v>
          </cell>
          <cell r="D1498" t="str">
            <v>13PLE</v>
          </cell>
          <cell r="E1498" t="str">
            <v>F</v>
          </cell>
          <cell r="F1498" t="str">
            <v>N</v>
          </cell>
          <cell r="G1498" t="str">
            <v>WBRI</v>
          </cell>
          <cell r="H1498" t="str">
            <v>No</v>
          </cell>
          <cell r="I1498" t="str">
            <v>No</v>
          </cell>
          <cell r="J1498" t="str">
            <v>No</v>
          </cell>
          <cell r="K1498" t="str">
            <v>No</v>
          </cell>
          <cell r="L1498" t="str">
            <v>13</v>
          </cell>
          <cell r="M1498" t="str">
            <v>Cuvilly</v>
          </cell>
          <cell r="N1498" t="str">
            <v>No</v>
          </cell>
        </row>
        <row r="1499">
          <cell r="A1499">
            <v>151657</v>
          </cell>
          <cell r="B1499" t="str">
            <v>Poppy</v>
          </cell>
          <cell r="C1499" t="str">
            <v>Womersley</v>
          </cell>
          <cell r="D1499" t="str">
            <v>11EGQ</v>
          </cell>
          <cell r="E1499" t="str">
            <v>F</v>
          </cell>
          <cell r="F1499" t="str">
            <v>N</v>
          </cell>
          <cell r="G1499" t="str">
            <v>WBRI</v>
          </cell>
          <cell r="H1499" t="str">
            <v>No</v>
          </cell>
          <cell r="I1499" t="str">
            <v>No</v>
          </cell>
          <cell r="J1499" t="str">
            <v>No</v>
          </cell>
          <cell r="K1499" t="str">
            <v>No</v>
          </cell>
          <cell r="L1499" t="str">
            <v>11</v>
          </cell>
          <cell r="M1499" t="str">
            <v>Picardy</v>
          </cell>
          <cell r="N1499" t="str">
            <v>No</v>
          </cell>
        </row>
        <row r="1500">
          <cell r="A1500">
            <v>152752</v>
          </cell>
          <cell r="B1500" t="str">
            <v>Jack</v>
          </cell>
          <cell r="C1500" t="str">
            <v>Wood-Willoughby</v>
          </cell>
          <cell r="D1500" t="str">
            <v>8AB</v>
          </cell>
          <cell r="E1500" t="str">
            <v>M</v>
          </cell>
          <cell r="F1500" t="str">
            <v>E</v>
          </cell>
          <cell r="G1500" t="str">
            <v>WBRI</v>
          </cell>
          <cell r="H1500" t="str">
            <v>No</v>
          </cell>
          <cell r="I1500" t="str">
            <v>Yes</v>
          </cell>
          <cell r="J1500" t="str">
            <v>No</v>
          </cell>
          <cell r="K1500" t="str">
            <v>No</v>
          </cell>
          <cell r="L1500" t="str">
            <v>8</v>
          </cell>
          <cell r="M1500" t="str">
            <v>Compiegne</v>
          </cell>
          <cell r="N1500" t="str">
            <v>No</v>
          </cell>
        </row>
        <row r="1501">
          <cell r="A1501">
            <v>152951</v>
          </cell>
          <cell r="B1501" t="str">
            <v>Sam</v>
          </cell>
          <cell r="C1501" t="str">
            <v>Woodcock</v>
          </cell>
          <cell r="D1501" t="str">
            <v>8JJ</v>
          </cell>
          <cell r="E1501" t="str">
            <v>M</v>
          </cell>
          <cell r="F1501" t="str">
            <v>N</v>
          </cell>
          <cell r="G1501" t="str">
            <v>WBRI</v>
          </cell>
          <cell r="H1501" t="str">
            <v>No</v>
          </cell>
          <cell r="I1501" t="str">
            <v>No</v>
          </cell>
          <cell r="J1501" t="str">
            <v>No</v>
          </cell>
          <cell r="K1501" t="str">
            <v>No</v>
          </cell>
          <cell r="L1501" t="str">
            <v>8</v>
          </cell>
          <cell r="M1501" t="str">
            <v>Picardy</v>
          </cell>
          <cell r="N1501" t="str">
            <v>No</v>
          </cell>
        </row>
        <row r="1502">
          <cell r="A1502">
            <v>150872</v>
          </cell>
          <cell r="B1502" t="str">
            <v>Evelyn</v>
          </cell>
          <cell r="C1502" t="str">
            <v>Woodhead</v>
          </cell>
          <cell r="D1502" t="str">
            <v>12MP</v>
          </cell>
          <cell r="E1502" t="str">
            <v>F</v>
          </cell>
          <cell r="F1502" t="str">
            <v>N</v>
          </cell>
          <cell r="G1502" t="str">
            <v>WBRI</v>
          </cell>
          <cell r="H1502" t="str">
            <v>No</v>
          </cell>
          <cell r="I1502" t="str">
            <v>No</v>
          </cell>
          <cell r="J1502" t="str">
            <v>No</v>
          </cell>
          <cell r="K1502" t="str">
            <v>No</v>
          </cell>
          <cell r="L1502" t="str">
            <v>12</v>
          </cell>
          <cell r="M1502" t="str">
            <v>Compiegne</v>
          </cell>
          <cell r="N1502" t="str">
            <v>No</v>
          </cell>
        </row>
        <row r="1503">
          <cell r="A1503">
            <v>160346</v>
          </cell>
          <cell r="B1503" t="str">
            <v>Jenson</v>
          </cell>
          <cell r="C1503" t="str">
            <v>Woods</v>
          </cell>
          <cell r="D1503" t="str">
            <v>7ET</v>
          </cell>
          <cell r="E1503" t="str">
            <v>M</v>
          </cell>
          <cell r="F1503" t="str">
            <v>N</v>
          </cell>
          <cell r="G1503" t="str">
            <v>BAOF</v>
          </cell>
          <cell r="H1503" t="str">
            <v>Yes</v>
          </cell>
          <cell r="I1503" t="str">
            <v>Yes</v>
          </cell>
          <cell r="J1503" t="str">
            <v>Yes</v>
          </cell>
          <cell r="K1503" t="str">
            <v>No</v>
          </cell>
          <cell r="L1503" t="str">
            <v>7</v>
          </cell>
          <cell r="M1503" t="str">
            <v>Cuvilly</v>
          </cell>
          <cell r="N1503" t="str">
            <v>No</v>
          </cell>
        </row>
        <row r="1504">
          <cell r="A1504">
            <v>151950</v>
          </cell>
          <cell r="B1504" t="str">
            <v>Alfie</v>
          </cell>
          <cell r="C1504" t="str">
            <v>Wragg</v>
          </cell>
          <cell r="D1504" t="str">
            <v>10EB</v>
          </cell>
          <cell r="E1504" t="str">
            <v>M</v>
          </cell>
          <cell r="F1504" t="str">
            <v>N</v>
          </cell>
          <cell r="G1504" t="str">
            <v>WBRI</v>
          </cell>
          <cell r="H1504" t="str">
            <v>No</v>
          </cell>
          <cell r="I1504" t="str">
            <v>No</v>
          </cell>
          <cell r="J1504" t="str">
            <v>No</v>
          </cell>
          <cell r="K1504" t="str">
            <v>No</v>
          </cell>
          <cell r="L1504" t="str">
            <v>10</v>
          </cell>
          <cell r="M1504" t="str">
            <v>Cuvilly</v>
          </cell>
          <cell r="N1504" t="str">
            <v>No</v>
          </cell>
        </row>
        <row r="1505">
          <cell r="A1505">
            <v>150895</v>
          </cell>
          <cell r="B1505" t="str">
            <v>Alex</v>
          </cell>
          <cell r="C1505" t="str">
            <v>Wright</v>
          </cell>
          <cell r="D1505" t="str">
            <v>11NB</v>
          </cell>
          <cell r="E1505" t="str">
            <v>F</v>
          </cell>
          <cell r="F1505" t="str">
            <v>N</v>
          </cell>
          <cell r="G1505" t="str">
            <v>WBRI</v>
          </cell>
          <cell r="H1505" t="str">
            <v>No</v>
          </cell>
          <cell r="I1505" t="str">
            <v>No</v>
          </cell>
          <cell r="J1505" t="str">
            <v>No</v>
          </cell>
          <cell r="K1505" t="str">
            <v>No</v>
          </cell>
          <cell r="L1505" t="str">
            <v>11</v>
          </cell>
          <cell r="M1505" t="str">
            <v>Compiegne</v>
          </cell>
          <cell r="N1505" t="str">
            <v>No</v>
          </cell>
        </row>
        <row r="1506">
          <cell r="A1506">
            <v>152207</v>
          </cell>
          <cell r="B1506" t="str">
            <v>Alfie</v>
          </cell>
          <cell r="C1506" t="str">
            <v>Wright</v>
          </cell>
          <cell r="D1506" t="str">
            <v>13TS</v>
          </cell>
          <cell r="E1506" t="str">
            <v>M</v>
          </cell>
          <cell r="F1506" t="str">
            <v>N</v>
          </cell>
          <cell r="G1506" t="str">
            <v>WBRI</v>
          </cell>
          <cell r="H1506" t="str">
            <v>No</v>
          </cell>
          <cell r="I1506" t="str">
            <v>No</v>
          </cell>
          <cell r="J1506" t="str">
            <v>No</v>
          </cell>
          <cell r="K1506" t="str">
            <v>No</v>
          </cell>
          <cell r="L1506" t="str">
            <v>13</v>
          </cell>
          <cell r="M1506" t="str">
            <v>Compiegne</v>
          </cell>
          <cell r="N1506" t="str">
            <v>No</v>
          </cell>
        </row>
        <row r="1507">
          <cell r="A1507">
            <v>151809</v>
          </cell>
          <cell r="B1507" t="str">
            <v>George</v>
          </cell>
          <cell r="C1507" t="str">
            <v>Wright</v>
          </cell>
          <cell r="D1507" t="str">
            <v>10CM</v>
          </cell>
          <cell r="E1507" t="str">
            <v>M</v>
          </cell>
          <cell r="F1507" t="str">
            <v>N</v>
          </cell>
          <cell r="G1507" t="str">
            <v>WBRI</v>
          </cell>
          <cell r="H1507" t="str">
            <v>No</v>
          </cell>
          <cell r="I1507" t="str">
            <v>No</v>
          </cell>
          <cell r="J1507" t="str">
            <v>No</v>
          </cell>
          <cell r="K1507" t="str">
            <v>No</v>
          </cell>
          <cell r="L1507" t="str">
            <v>10</v>
          </cell>
          <cell r="M1507" t="str">
            <v>Compiegne</v>
          </cell>
          <cell r="N1507" t="str">
            <v>Yes</v>
          </cell>
        </row>
        <row r="1508">
          <cell r="A1508">
            <v>151683</v>
          </cell>
          <cell r="B1508" t="str">
            <v>Sadie</v>
          </cell>
          <cell r="C1508" t="str">
            <v>Wright</v>
          </cell>
          <cell r="D1508" t="str">
            <v>11WE</v>
          </cell>
          <cell r="E1508" t="str">
            <v>F</v>
          </cell>
          <cell r="F1508" t="str">
            <v>N</v>
          </cell>
          <cell r="G1508" t="str">
            <v>WBRI</v>
          </cell>
          <cell r="H1508" t="str">
            <v>No</v>
          </cell>
          <cell r="I1508" t="str">
            <v>No</v>
          </cell>
          <cell r="J1508" t="str">
            <v>No</v>
          </cell>
          <cell r="K1508" t="str">
            <v>No</v>
          </cell>
          <cell r="L1508" t="str">
            <v>11</v>
          </cell>
          <cell r="M1508" t="str">
            <v>Compiegne</v>
          </cell>
          <cell r="N1508" t="str">
            <v>Yes</v>
          </cell>
        </row>
        <row r="1509">
          <cell r="A1509">
            <v>160041</v>
          </cell>
          <cell r="B1509" t="str">
            <v>Evie</v>
          </cell>
          <cell r="C1509" t="str">
            <v>Wright</v>
          </cell>
          <cell r="D1509" t="str">
            <v>12JW</v>
          </cell>
          <cell r="E1509" t="str">
            <v>F</v>
          </cell>
          <cell r="F1509" t="str">
            <v>N</v>
          </cell>
          <cell r="G1509" t="str">
            <v>WBRI</v>
          </cell>
          <cell r="H1509" t="str">
            <v>No</v>
          </cell>
          <cell r="I1509" t="str">
            <v>No</v>
          </cell>
          <cell r="J1509" t="str">
            <v>No</v>
          </cell>
          <cell r="K1509" t="str">
            <v>No</v>
          </cell>
          <cell r="L1509" t="str">
            <v>12</v>
          </cell>
          <cell r="M1509" t="str">
            <v>Compiegne</v>
          </cell>
          <cell r="N1509" t="str">
            <v>No</v>
          </cell>
        </row>
        <row r="1510">
          <cell r="A1510">
            <v>160347</v>
          </cell>
          <cell r="B1510" t="str">
            <v>Rosa</v>
          </cell>
          <cell r="C1510" t="str">
            <v>Wrona</v>
          </cell>
          <cell r="D1510" t="str">
            <v>7FS</v>
          </cell>
          <cell r="E1510" t="str">
            <v>F</v>
          </cell>
          <cell r="F1510" t="str">
            <v>N</v>
          </cell>
          <cell r="G1510" t="str">
            <v>AOTH</v>
          </cell>
          <cell r="H1510" t="str">
            <v>No</v>
          </cell>
          <cell r="I1510" t="str">
            <v>No</v>
          </cell>
          <cell r="J1510" t="str">
            <v>No</v>
          </cell>
          <cell r="K1510" t="str">
            <v>No</v>
          </cell>
          <cell r="L1510" t="str">
            <v>7</v>
          </cell>
          <cell r="M1510" t="str">
            <v>Compiegne</v>
          </cell>
          <cell r="N1510" t="str">
            <v>No</v>
          </cell>
        </row>
        <row r="1511">
          <cell r="A1511">
            <v>152950</v>
          </cell>
          <cell r="B1511" t="str">
            <v>Yuxiang</v>
          </cell>
          <cell r="C1511" t="str">
            <v>Wu</v>
          </cell>
          <cell r="D1511" t="str">
            <v>8KS</v>
          </cell>
          <cell r="E1511" t="str">
            <v>M</v>
          </cell>
          <cell r="F1511" t="str">
            <v>N</v>
          </cell>
          <cell r="G1511" t="str">
            <v>CHNE</v>
          </cell>
          <cell r="H1511" t="str">
            <v>No</v>
          </cell>
          <cell r="I1511" t="str">
            <v>Yes</v>
          </cell>
          <cell r="J1511" t="str">
            <v>No</v>
          </cell>
          <cell r="K1511" t="str">
            <v>No</v>
          </cell>
          <cell r="L1511" t="str">
            <v>8</v>
          </cell>
          <cell r="M1511" t="str">
            <v>Picardy</v>
          </cell>
          <cell r="N1511" t="str">
            <v>No</v>
          </cell>
        </row>
        <row r="1512">
          <cell r="A1512">
            <v>151921</v>
          </cell>
          <cell r="B1512" t="str">
            <v>Zaniah</v>
          </cell>
          <cell r="C1512" t="str">
            <v>Wynter</v>
          </cell>
          <cell r="D1512" t="str">
            <v>10TD</v>
          </cell>
          <cell r="E1512" t="str">
            <v>M</v>
          </cell>
          <cell r="F1512" t="str">
            <v>N</v>
          </cell>
          <cell r="G1512" t="str">
            <v>MBOE</v>
          </cell>
          <cell r="H1512" t="str">
            <v>Yes</v>
          </cell>
          <cell r="I1512" t="str">
            <v>No</v>
          </cell>
          <cell r="J1512" t="str">
            <v>Yes</v>
          </cell>
          <cell r="K1512" t="str">
            <v>No</v>
          </cell>
          <cell r="L1512" t="str">
            <v>10</v>
          </cell>
          <cell r="M1512" t="str">
            <v>Compiegne</v>
          </cell>
          <cell r="N1512" t="str">
            <v>No</v>
          </cell>
        </row>
        <row r="1513">
          <cell r="A1513">
            <v>160348</v>
          </cell>
          <cell r="B1513" t="str">
            <v>Azane</v>
          </cell>
          <cell r="C1513" t="str">
            <v>Wynter</v>
          </cell>
          <cell r="D1513" t="str">
            <v>7YP</v>
          </cell>
          <cell r="E1513" t="str">
            <v>M</v>
          </cell>
          <cell r="F1513" t="str">
            <v>K</v>
          </cell>
          <cell r="G1513" t="str">
            <v>BOTH</v>
          </cell>
          <cell r="H1513" t="str">
            <v>Yes</v>
          </cell>
          <cell r="I1513" t="str">
            <v>No</v>
          </cell>
          <cell r="J1513" t="str">
            <v>Yes</v>
          </cell>
          <cell r="K1513" t="str">
            <v>No</v>
          </cell>
          <cell r="L1513" t="str">
            <v>7</v>
          </cell>
          <cell r="M1513" t="str">
            <v>Compiegne</v>
          </cell>
          <cell r="N1513" t="str">
            <v>No</v>
          </cell>
        </row>
        <row r="1514">
          <cell r="A1514">
            <v>152551</v>
          </cell>
          <cell r="B1514" t="str">
            <v>Chris</v>
          </cell>
          <cell r="C1514" t="str">
            <v>Xu</v>
          </cell>
          <cell r="D1514" t="str">
            <v>9JQ</v>
          </cell>
          <cell r="E1514" t="str">
            <v>F</v>
          </cell>
          <cell r="F1514" t="str">
            <v>N</v>
          </cell>
          <cell r="G1514" t="str">
            <v>CHNE</v>
          </cell>
          <cell r="H1514" t="str">
            <v>No</v>
          </cell>
          <cell r="I1514" t="str">
            <v>No</v>
          </cell>
          <cell r="J1514" t="str">
            <v>No</v>
          </cell>
          <cell r="K1514" t="str">
            <v>No</v>
          </cell>
          <cell r="L1514" t="str">
            <v>9</v>
          </cell>
          <cell r="M1514" t="str">
            <v>St. Julie</v>
          </cell>
          <cell r="N1514" t="str">
            <v>No</v>
          </cell>
        </row>
        <row r="1515">
          <cell r="A1515">
            <v>151500</v>
          </cell>
          <cell r="B1515" t="str">
            <v>Iris</v>
          </cell>
          <cell r="C1515" t="str">
            <v>Xu</v>
          </cell>
          <cell r="D1515" t="str">
            <v>12MP</v>
          </cell>
          <cell r="E1515" t="str">
            <v>F</v>
          </cell>
          <cell r="F1515" t="str">
            <v>N</v>
          </cell>
          <cell r="G1515" t="str">
            <v>CHNE</v>
          </cell>
          <cell r="H1515" t="str">
            <v>No</v>
          </cell>
          <cell r="I1515" t="str">
            <v>No</v>
          </cell>
          <cell r="J1515" t="str">
            <v>No</v>
          </cell>
          <cell r="K1515" t="str">
            <v>No</v>
          </cell>
          <cell r="L1515" t="str">
            <v>12</v>
          </cell>
          <cell r="M1515" t="str">
            <v>St. Julie</v>
          </cell>
          <cell r="N1515" t="str">
            <v>No</v>
          </cell>
        </row>
        <row r="1516">
          <cell r="A1516">
            <v>150775</v>
          </cell>
          <cell r="B1516" t="str">
            <v>Serina</v>
          </cell>
          <cell r="C1516" t="str">
            <v>Yanbak</v>
          </cell>
          <cell r="D1516" t="str">
            <v>11BJM</v>
          </cell>
          <cell r="E1516" t="str">
            <v>F</v>
          </cell>
          <cell r="F1516" t="str">
            <v>N</v>
          </cell>
          <cell r="G1516" t="str">
            <v>AOTH</v>
          </cell>
          <cell r="H1516" t="str">
            <v>No</v>
          </cell>
          <cell r="I1516" t="str">
            <v>Yes</v>
          </cell>
          <cell r="J1516" t="str">
            <v>No</v>
          </cell>
          <cell r="K1516" t="str">
            <v>No</v>
          </cell>
          <cell r="L1516" t="str">
            <v>11</v>
          </cell>
          <cell r="M1516" t="str">
            <v>St. Julie</v>
          </cell>
          <cell r="N1516" t="str">
            <v>Yes</v>
          </cell>
        </row>
        <row r="1517">
          <cell r="A1517">
            <v>151822</v>
          </cell>
          <cell r="B1517" t="str">
            <v>Zaak</v>
          </cell>
          <cell r="C1517" t="str">
            <v>Yanbak</v>
          </cell>
          <cell r="D1517" t="str">
            <v>10RQ</v>
          </cell>
          <cell r="E1517" t="str">
            <v>M</v>
          </cell>
          <cell r="F1517" t="str">
            <v>N</v>
          </cell>
          <cell r="G1517" t="str">
            <v>MOTM</v>
          </cell>
          <cell r="H1517" t="str">
            <v>No</v>
          </cell>
          <cell r="I1517" t="str">
            <v>No</v>
          </cell>
          <cell r="J1517" t="str">
            <v>No</v>
          </cell>
          <cell r="K1517" t="str">
            <v>No</v>
          </cell>
          <cell r="L1517" t="str">
            <v>10</v>
          </cell>
          <cell r="M1517" t="str">
            <v>St. Julie</v>
          </cell>
          <cell r="N1517" t="str">
            <v>No</v>
          </cell>
        </row>
        <row r="1518">
          <cell r="A1518">
            <v>152820</v>
          </cell>
          <cell r="B1518" t="str">
            <v>Yusuf</v>
          </cell>
          <cell r="C1518" t="str">
            <v>Yaqoob</v>
          </cell>
          <cell r="D1518" t="str">
            <v>8KS</v>
          </cell>
          <cell r="E1518" t="str">
            <v>M</v>
          </cell>
          <cell r="F1518" t="str">
            <v>N</v>
          </cell>
          <cell r="G1518" t="str">
            <v>APKN</v>
          </cell>
          <cell r="H1518" t="str">
            <v>Yes</v>
          </cell>
          <cell r="I1518" t="str">
            <v>No</v>
          </cell>
          <cell r="J1518" t="str">
            <v>Yes</v>
          </cell>
          <cell r="K1518" t="str">
            <v>No</v>
          </cell>
          <cell r="L1518" t="str">
            <v>8</v>
          </cell>
          <cell r="M1518" t="str">
            <v>Picardy</v>
          </cell>
          <cell r="N1518" t="str">
            <v>No</v>
          </cell>
        </row>
        <row r="1519">
          <cell r="A1519">
            <v>152578</v>
          </cell>
          <cell r="B1519" t="str">
            <v>Niamh</v>
          </cell>
          <cell r="C1519" t="str">
            <v>Yates</v>
          </cell>
          <cell r="D1519" t="str">
            <v>9GR</v>
          </cell>
          <cell r="E1519" t="str">
            <v>F</v>
          </cell>
          <cell r="F1519" t="str">
            <v>N</v>
          </cell>
          <cell r="G1519" t="str">
            <v>WBRI</v>
          </cell>
          <cell r="H1519" t="str">
            <v>No</v>
          </cell>
          <cell r="I1519" t="str">
            <v>No</v>
          </cell>
          <cell r="J1519" t="str">
            <v>No</v>
          </cell>
          <cell r="K1519" t="str">
            <v>No</v>
          </cell>
          <cell r="L1519" t="str">
            <v>9</v>
          </cell>
          <cell r="M1519" t="str">
            <v>Compiegne</v>
          </cell>
          <cell r="N1519" t="str">
            <v>No</v>
          </cell>
        </row>
        <row r="1520">
          <cell r="A1520">
            <v>152917</v>
          </cell>
          <cell r="B1520" t="str">
            <v>Quincy</v>
          </cell>
          <cell r="C1520" t="str">
            <v>Yeboah</v>
          </cell>
          <cell r="D1520" t="str">
            <v>8PH</v>
          </cell>
          <cell r="E1520" t="str">
            <v>M</v>
          </cell>
          <cell r="F1520" t="str">
            <v>N</v>
          </cell>
          <cell r="G1520" t="str">
            <v>BAOF</v>
          </cell>
          <cell r="H1520" t="str">
            <v>No</v>
          </cell>
          <cell r="I1520" t="str">
            <v>No</v>
          </cell>
          <cell r="J1520" t="str">
            <v>No</v>
          </cell>
          <cell r="K1520" t="str">
            <v>No</v>
          </cell>
          <cell r="L1520" t="str">
            <v>8</v>
          </cell>
          <cell r="M1520" t="str">
            <v>Cuvilly</v>
          </cell>
          <cell r="N1520" t="str">
            <v>No</v>
          </cell>
        </row>
        <row r="1521">
          <cell r="A1521">
            <v>151702</v>
          </cell>
          <cell r="B1521" t="str">
            <v>Samuel</v>
          </cell>
          <cell r="C1521" t="str">
            <v>Yeboah</v>
          </cell>
          <cell r="D1521" t="str">
            <v>11EGQ</v>
          </cell>
          <cell r="E1521" t="str">
            <v>M</v>
          </cell>
          <cell r="F1521" t="str">
            <v>N</v>
          </cell>
          <cell r="G1521" t="str">
            <v>BAOF</v>
          </cell>
          <cell r="H1521" t="str">
            <v>No</v>
          </cell>
          <cell r="I1521" t="str">
            <v>No</v>
          </cell>
          <cell r="J1521" t="str">
            <v>No</v>
          </cell>
          <cell r="K1521" t="str">
            <v>No</v>
          </cell>
          <cell r="L1521" t="str">
            <v>11</v>
          </cell>
          <cell r="M1521" t="str">
            <v>Picardy</v>
          </cell>
          <cell r="N1521" t="str">
            <v>No</v>
          </cell>
        </row>
        <row r="1522">
          <cell r="A1522">
            <v>152539</v>
          </cell>
          <cell r="B1522" t="str">
            <v>Eben</v>
          </cell>
          <cell r="C1522" t="str">
            <v>Yekalo</v>
          </cell>
          <cell r="D1522" t="str">
            <v>9AWL</v>
          </cell>
          <cell r="E1522" t="str">
            <v>M</v>
          </cell>
          <cell r="F1522" t="str">
            <v>N</v>
          </cell>
          <cell r="G1522" t="str">
            <v>BAOF</v>
          </cell>
          <cell r="H1522" t="str">
            <v>Yes</v>
          </cell>
          <cell r="I1522" t="str">
            <v>Yes</v>
          </cell>
          <cell r="J1522" t="str">
            <v>Yes</v>
          </cell>
          <cell r="K1522" t="str">
            <v>No</v>
          </cell>
          <cell r="L1522" t="str">
            <v>9</v>
          </cell>
          <cell r="M1522" t="str">
            <v>St. Julie</v>
          </cell>
          <cell r="N1522" t="str">
            <v>No</v>
          </cell>
        </row>
        <row r="1523">
          <cell r="A1523">
            <v>160349</v>
          </cell>
          <cell r="B1523" t="str">
            <v>Ethan</v>
          </cell>
          <cell r="C1523" t="str">
            <v>Yekalo</v>
          </cell>
          <cell r="D1523" t="str">
            <v>7FS</v>
          </cell>
          <cell r="E1523" t="str">
            <v>M</v>
          </cell>
          <cell r="F1523" t="str">
            <v>N</v>
          </cell>
          <cell r="G1523" t="str">
            <v>BAOF</v>
          </cell>
          <cell r="H1523" t="str">
            <v>Yes</v>
          </cell>
          <cell r="I1523" t="str">
            <v>Yes</v>
          </cell>
          <cell r="J1523" t="str">
            <v>Yes</v>
          </cell>
          <cell r="K1523" t="str">
            <v>No</v>
          </cell>
          <cell r="L1523" t="str">
            <v>7</v>
          </cell>
          <cell r="M1523" t="str">
            <v>Compiegne</v>
          </cell>
          <cell r="N1523" t="str">
            <v>No</v>
          </cell>
        </row>
        <row r="1524">
          <cell r="A1524">
            <v>151574</v>
          </cell>
          <cell r="B1524" t="str">
            <v>Harmala</v>
          </cell>
          <cell r="C1524" t="str">
            <v>Yemane</v>
          </cell>
          <cell r="D1524" t="str">
            <v>11KKN</v>
          </cell>
          <cell r="E1524" t="str">
            <v>F</v>
          </cell>
          <cell r="F1524" t="str">
            <v>N</v>
          </cell>
          <cell r="G1524" t="str">
            <v>BAOF</v>
          </cell>
          <cell r="H1524" t="str">
            <v>No</v>
          </cell>
          <cell r="I1524" t="str">
            <v>Yes</v>
          </cell>
          <cell r="J1524" t="str">
            <v>No</v>
          </cell>
          <cell r="K1524" t="str">
            <v>No</v>
          </cell>
          <cell r="L1524" t="str">
            <v>11</v>
          </cell>
          <cell r="M1524" t="str">
            <v>Cuvilly</v>
          </cell>
          <cell r="N1524" t="str">
            <v>No</v>
          </cell>
        </row>
        <row r="1525">
          <cell r="A1525">
            <v>151834</v>
          </cell>
          <cell r="B1525" t="str">
            <v>Nahom</v>
          </cell>
          <cell r="C1525" t="str">
            <v>Yemane</v>
          </cell>
          <cell r="D1525" t="str">
            <v>10PL</v>
          </cell>
          <cell r="E1525" t="str">
            <v>M</v>
          </cell>
          <cell r="F1525" t="str">
            <v>N</v>
          </cell>
          <cell r="G1525" t="str">
            <v>BAOF</v>
          </cell>
          <cell r="H1525" t="str">
            <v>No</v>
          </cell>
          <cell r="I1525" t="str">
            <v>Yes</v>
          </cell>
          <cell r="J1525" t="str">
            <v>No</v>
          </cell>
          <cell r="K1525" t="str">
            <v>No</v>
          </cell>
          <cell r="L1525" t="str">
            <v>10</v>
          </cell>
          <cell r="M1525" t="str">
            <v>St. Julie</v>
          </cell>
          <cell r="N1525" t="str">
            <v>No</v>
          </cell>
        </row>
        <row r="1526">
          <cell r="A1526">
            <v>160350</v>
          </cell>
          <cell r="B1526" t="str">
            <v>Philemon</v>
          </cell>
          <cell r="C1526" t="str">
            <v>Yemane</v>
          </cell>
          <cell r="D1526" t="str">
            <v>7AWH</v>
          </cell>
          <cell r="E1526" t="str">
            <v>M</v>
          </cell>
          <cell r="F1526" t="str">
            <v>N</v>
          </cell>
          <cell r="G1526" t="str">
            <v>BAOF</v>
          </cell>
          <cell r="H1526" t="str">
            <v>No</v>
          </cell>
          <cell r="I1526" t="str">
            <v>Yes</v>
          </cell>
          <cell r="J1526" t="str">
            <v>No</v>
          </cell>
          <cell r="K1526" t="str">
            <v>No</v>
          </cell>
          <cell r="L1526" t="str">
            <v>7</v>
          </cell>
          <cell r="M1526" t="str">
            <v>St. Julie</v>
          </cell>
          <cell r="N1526" t="str">
            <v>No</v>
          </cell>
        </row>
        <row r="1527">
          <cell r="A1527">
            <v>152154</v>
          </cell>
          <cell r="B1527" t="str">
            <v>Grace</v>
          </cell>
          <cell r="C1527" t="str">
            <v>Yeomans</v>
          </cell>
          <cell r="D1527" t="str">
            <v>13HS</v>
          </cell>
          <cell r="E1527" t="str">
            <v>F</v>
          </cell>
          <cell r="G1527" t="str">
            <v>WBRI</v>
          </cell>
          <cell r="H1527" t="str">
            <v>No</v>
          </cell>
          <cell r="I1527" t="str">
            <v>No</v>
          </cell>
          <cell r="J1527" t="str">
            <v>No</v>
          </cell>
          <cell r="K1527" t="str">
            <v>No</v>
          </cell>
          <cell r="L1527" t="str">
            <v>13</v>
          </cell>
          <cell r="N1527" t="str">
            <v>No</v>
          </cell>
        </row>
        <row r="1528">
          <cell r="A1528">
            <v>151818</v>
          </cell>
          <cell r="B1528" t="str">
            <v>Benedict</v>
          </cell>
          <cell r="C1528" t="str">
            <v>Yewdall</v>
          </cell>
          <cell r="D1528" t="str">
            <v>10TD</v>
          </cell>
          <cell r="E1528" t="str">
            <v>M</v>
          </cell>
          <cell r="F1528" t="str">
            <v>N</v>
          </cell>
          <cell r="G1528" t="str">
            <v>REFU</v>
          </cell>
          <cell r="H1528" t="str">
            <v>No</v>
          </cell>
          <cell r="I1528" t="str">
            <v>No</v>
          </cell>
          <cell r="J1528" t="str">
            <v>No</v>
          </cell>
          <cell r="K1528" t="str">
            <v>No</v>
          </cell>
          <cell r="L1528" t="str">
            <v>10</v>
          </cell>
          <cell r="M1528" t="str">
            <v>Compiegne</v>
          </cell>
          <cell r="N1528" t="str">
            <v>No</v>
          </cell>
        </row>
        <row r="1529">
          <cell r="A1529">
            <v>152868</v>
          </cell>
          <cell r="B1529" t="str">
            <v>Leah</v>
          </cell>
          <cell r="C1529" t="str">
            <v>Yohannes</v>
          </cell>
          <cell r="D1529" t="str">
            <v>8MH</v>
          </cell>
          <cell r="E1529" t="str">
            <v>F</v>
          </cell>
          <cell r="F1529" t="str">
            <v>N</v>
          </cell>
          <cell r="G1529" t="str">
            <v>BAOF</v>
          </cell>
          <cell r="H1529" t="str">
            <v>Yes</v>
          </cell>
          <cell r="I1529" t="str">
            <v>No</v>
          </cell>
          <cell r="J1529" t="str">
            <v>Yes</v>
          </cell>
          <cell r="K1529" t="str">
            <v>No</v>
          </cell>
          <cell r="L1529" t="str">
            <v>8</v>
          </cell>
          <cell r="M1529" t="str">
            <v>Cuvilly</v>
          </cell>
          <cell r="N1529" t="str">
            <v>No</v>
          </cell>
        </row>
        <row r="1530">
          <cell r="A1530">
            <v>152767</v>
          </cell>
          <cell r="B1530" t="str">
            <v>Ruby-Anne</v>
          </cell>
          <cell r="C1530" t="str">
            <v>Yule</v>
          </cell>
          <cell r="D1530" t="str">
            <v>8TR</v>
          </cell>
          <cell r="E1530" t="str">
            <v>F</v>
          </cell>
          <cell r="F1530" t="str">
            <v>N</v>
          </cell>
          <cell r="G1530" t="str">
            <v>WBRI</v>
          </cell>
          <cell r="H1530" t="str">
            <v>No</v>
          </cell>
          <cell r="I1530" t="str">
            <v>No</v>
          </cell>
          <cell r="J1530" t="str">
            <v>No</v>
          </cell>
          <cell r="K1530" t="str">
            <v>No</v>
          </cell>
          <cell r="L1530" t="str">
            <v>8</v>
          </cell>
          <cell r="M1530" t="str">
            <v>Compiegne</v>
          </cell>
          <cell r="N1530" t="str">
            <v>No</v>
          </cell>
        </row>
        <row r="1531">
          <cell r="A1531">
            <v>152155</v>
          </cell>
          <cell r="B1531" t="str">
            <v>Yusra</v>
          </cell>
          <cell r="C1531" t="str">
            <v>Yusuf</v>
          </cell>
          <cell r="D1531" t="str">
            <v>13SMC</v>
          </cell>
          <cell r="E1531" t="str">
            <v>F</v>
          </cell>
          <cell r="F1531" t="str">
            <v>N</v>
          </cell>
          <cell r="G1531" t="str">
            <v>BSOM</v>
          </cell>
          <cell r="H1531" t="str">
            <v>Yes</v>
          </cell>
          <cell r="I1531" t="str">
            <v>No</v>
          </cell>
          <cell r="J1531" t="str">
            <v>No</v>
          </cell>
          <cell r="K1531" t="str">
            <v>No</v>
          </cell>
          <cell r="L1531" t="str">
            <v>13</v>
          </cell>
          <cell r="N1531" t="str">
            <v>No</v>
          </cell>
        </row>
        <row r="1532">
          <cell r="A1532">
            <v>152906</v>
          </cell>
          <cell r="B1532" t="str">
            <v>Areeb</v>
          </cell>
          <cell r="C1532" t="str">
            <v>Zaheer</v>
          </cell>
          <cell r="D1532" t="str">
            <v>8KS</v>
          </cell>
          <cell r="E1532" t="str">
            <v>M</v>
          </cell>
          <cell r="F1532" t="str">
            <v>N</v>
          </cell>
          <cell r="G1532" t="str">
            <v>APKN</v>
          </cell>
          <cell r="H1532" t="str">
            <v>No</v>
          </cell>
          <cell r="I1532" t="str">
            <v>No</v>
          </cell>
          <cell r="J1532" t="str">
            <v>No</v>
          </cell>
          <cell r="K1532" t="str">
            <v>No</v>
          </cell>
          <cell r="L1532" t="str">
            <v>8</v>
          </cell>
          <cell r="M1532" t="str">
            <v>Picardy</v>
          </cell>
          <cell r="N1532" t="str">
            <v>No</v>
          </cell>
        </row>
        <row r="1533">
          <cell r="A1533">
            <v>151775</v>
          </cell>
          <cell r="B1533" t="str">
            <v>Delena</v>
          </cell>
          <cell r="C1533" t="str">
            <v>Zekarys</v>
          </cell>
          <cell r="D1533" t="str">
            <v>10JOS</v>
          </cell>
          <cell r="E1533" t="str">
            <v>F</v>
          </cell>
          <cell r="F1533" t="str">
            <v>N</v>
          </cell>
          <cell r="G1533" t="str">
            <v>BAOF</v>
          </cell>
          <cell r="H1533" t="str">
            <v>No</v>
          </cell>
          <cell r="I1533" t="str">
            <v>Yes</v>
          </cell>
          <cell r="J1533" t="str">
            <v>No</v>
          </cell>
          <cell r="K1533" t="str">
            <v>No</v>
          </cell>
          <cell r="L1533" t="str">
            <v>10</v>
          </cell>
          <cell r="M1533" t="str">
            <v>Picardy</v>
          </cell>
          <cell r="N1533" t="str">
            <v>No</v>
          </cell>
        </row>
        <row r="1534">
          <cell r="A1534">
            <v>160351</v>
          </cell>
          <cell r="B1534" t="str">
            <v>Lidya</v>
          </cell>
          <cell r="C1534" t="str">
            <v>Zeru</v>
          </cell>
          <cell r="D1534" t="str">
            <v>7FS</v>
          </cell>
          <cell r="E1534" t="str">
            <v>F</v>
          </cell>
          <cell r="G1534" t="str">
            <v>BAOF</v>
          </cell>
          <cell r="H1534" t="str">
            <v>No</v>
          </cell>
          <cell r="I1534" t="str">
            <v>Yes</v>
          </cell>
          <cell r="J1534" t="str">
            <v>No</v>
          </cell>
          <cell r="K1534" t="str">
            <v>No</v>
          </cell>
          <cell r="L1534" t="str">
            <v>7</v>
          </cell>
          <cell r="M1534" t="str">
            <v>Compiegne</v>
          </cell>
          <cell r="N1534" t="str">
            <v>No</v>
          </cell>
        </row>
        <row r="1535">
          <cell r="A1535">
            <v>152844</v>
          </cell>
          <cell r="B1535" t="str">
            <v>Loukas</v>
          </cell>
          <cell r="C1535" t="str">
            <v>Zormpas</v>
          </cell>
          <cell r="D1535" t="str">
            <v>8KC</v>
          </cell>
          <cell r="E1535" t="str">
            <v>M</v>
          </cell>
          <cell r="F1535" t="str">
            <v>N</v>
          </cell>
          <cell r="G1535" t="str">
            <v>MOTM</v>
          </cell>
          <cell r="H1535" t="str">
            <v>No</v>
          </cell>
          <cell r="I1535" t="str">
            <v>No</v>
          </cell>
          <cell r="J1535" t="str">
            <v>No</v>
          </cell>
          <cell r="K1535" t="str">
            <v>No</v>
          </cell>
          <cell r="L1535" t="str">
            <v>8</v>
          </cell>
          <cell r="M1535" t="str">
            <v>St. Julie</v>
          </cell>
          <cell r="N1535" t="str">
            <v>No</v>
          </cell>
        </row>
        <row r="1536">
          <cell r="A1536" t="str">
            <v>Count: 1534</v>
          </cell>
          <cell r="B1536" t="str">
            <v>Count: 1534</v>
          </cell>
          <cell r="C1536" t="str">
            <v>Count: 1534</v>
          </cell>
          <cell r="D1536" t="str">
            <v>Count: 1533</v>
          </cell>
          <cell r="E1536" t="str">
            <v>Count: 1534</v>
          </cell>
          <cell r="F1536" t="str">
            <v>Count: 1311</v>
          </cell>
          <cell r="G1536" t="str">
            <v>Count: 1524</v>
          </cell>
          <cell r="H1536" t="str">
            <v>Count: 1534</v>
          </cell>
          <cell r="I1536" t="str">
            <v>Count: 1534</v>
          </cell>
          <cell r="J1536" t="str">
            <v>Count: 1534</v>
          </cell>
          <cell r="K1536" t="str">
            <v>Count: 1534</v>
          </cell>
          <cell r="L1536" t="str">
            <v>Count: 1533</v>
          </cell>
          <cell r="M1536" t="str">
            <v>Count: 1324</v>
          </cell>
          <cell r="N1536"/>
        </row>
        <row r="1537">
          <cell r="N1537"/>
        </row>
        <row r="1538">
          <cell r="N1538"/>
        </row>
        <row r="1539">
          <cell r="N1539"/>
        </row>
        <row r="1540">
          <cell r="N1540"/>
        </row>
        <row r="1541">
          <cell r="N1541"/>
        </row>
        <row r="1542">
          <cell r="N1542"/>
        </row>
        <row r="1543">
          <cell r="N1543"/>
        </row>
        <row r="1544">
          <cell r="N1544"/>
        </row>
        <row r="1545">
          <cell r="N1545"/>
        </row>
        <row r="1546">
          <cell r="N1546"/>
        </row>
        <row r="1547">
          <cell r="N1547"/>
        </row>
        <row r="1548">
          <cell r="N1548"/>
        </row>
        <row r="1549">
          <cell r="N1549"/>
        </row>
        <row r="1550">
          <cell r="N1550"/>
        </row>
        <row r="1551">
          <cell r="N1551"/>
        </row>
        <row r="1552">
          <cell r="N1552"/>
        </row>
        <row r="1553">
          <cell r="N1553"/>
        </row>
        <row r="1554">
          <cell r="N1554"/>
        </row>
        <row r="1555">
          <cell r="N1555"/>
        </row>
        <row r="1556">
          <cell r="N1556"/>
        </row>
        <row r="1557">
          <cell r="N1557"/>
        </row>
        <row r="1558">
          <cell r="N1558"/>
        </row>
        <row r="1559">
          <cell r="A1559"/>
          <cell r="B1559"/>
          <cell r="C1559"/>
          <cell r="D1559"/>
          <cell r="E1559"/>
          <cell r="F1559"/>
          <cell r="G1559"/>
          <cell r="H1559"/>
          <cell r="I1559"/>
          <cell r="J1559"/>
          <cell r="K1559"/>
          <cell r="L1559"/>
          <cell r="M1559"/>
          <cell r="N1559"/>
        </row>
      </sheetData>
      <sheetData sheetId="3">
        <row r="1">
          <cell r="A1" t="str">
            <v>AdmissionNo</v>
          </cell>
        </row>
      </sheetData>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AR SUMMARIES"/>
      <sheetName val="YEAR7"/>
      <sheetName val="IMPORTY7"/>
      <sheetName val="YEAR8"/>
      <sheetName val="IMPORTY8"/>
      <sheetName val="YEAR9"/>
      <sheetName val="IMPORTY9"/>
      <sheetName val="YEAR10"/>
      <sheetName val="IMPORTY10"/>
      <sheetName val="YEAR11"/>
      <sheetName val="IMPORTY11"/>
      <sheetName val="YEAR12"/>
      <sheetName val="YR12 20 levels"/>
      <sheetName val="Import Y12"/>
      <sheetName val="YEAR13"/>
      <sheetName val="YR13 20 levels"/>
      <sheetName val="Import Y13"/>
      <sheetName val="LOOKUP"/>
      <sheetName val="NOTES"/>
      <sheetName val="IMPORTKS4ND"/>
      <sheetName val="IMPORTKS2SS"/>
      <sheetName val="IMPORT AVGGCSESCORE"/>
      <sheetName val="IMPORTSAS7"/>
      <sheetName val="IMPORTSAS8"/>
      <sheetName val="IMPORTMSY1 Y9"/>
      <sheetName val="IMPORT MSY1 Y9 CNAT"/>
      <sheetName val="IMPORTSAS9"/>
      <sheetName val="IMPORTMSY1 Y10"/>
      <sheetName val="IMPORT MS1 Y10 CNAT"/>
      <sheetName val="IMPORTMSY2 Y10"/>
      <sheetName val="IMPORT MS2 Y10 CACHE"/>
      <sheetName val="IMPORTSAS10"/>
      <sheetName val="IMPORTY11MS"/>
      <sheetName val="IMPORTY11SC"/>
      <sheetName val="IMPORTSAS11"/>
      <sheetName val="IMPORT MS2 Y11 CACHE"/>
      <sheetName val="IMPORT SC Y11"/>
      <sheetName val="MAIN SCHOOL STUDENTS"/>
      <sheetName val="IMPORTKS4NAT"/>
      <sheetName val="YEAR9MS1"/>
      <sheetName val="YEAR10MS1"/>
      <sheetName val="YEAR10MS2"/>
      <sheetName val="IMPORTY10LT"/>
      <sheetName val="IMPORTY11LT"/>
      <sheetName val="YEAR11MS2"/>
      <sheetName val="IMPORTKS4NDLOW"/>
    </sheetNames>
    <sheetDataSet>
      <sheetData sheetId="0">
        <row r="5">
          <cell r="Q5">
            <v>1</v>
          </cell>
        </row>
        <row r="7">
          <cell r="Q7">
            <v>0.49760765550239233</v>
          </cell>
        </row>
        <row r="8">
          <cell r="Q8">
            <v>0.51674641148325362</v>
          </cell>
        </row>
        <row r="11">
          <cell r="Q11">
            <v>0.17224880382775121</v>
          </cell>
        </row>
        <row r="12">
          <cell r="Q12">
            <v>0.84210526315789469</v>
          </cell>
        </row>
        <row r="15">
          <cell r="Q15">
            <v>0.18660287081339713</v>
          </cell>
        </row>
        <row r="16">
          <cell r="Q16">
            <v>0.82775119617224879</v>
          </cell>
        </row>
        <row r="19">
          <cell r="Q19">
            <v>0.16267942583732056</v>
          </cell>
        </row>
        <row r="20">
          <cell r="Q20">
            <v>0</v>
          </cell>
        </row>
        <row r="23">
          <cell r="Q23">
            <v>0</v>
          </cell>
        </row>
        <row r="24">
          <cell r="Q24">
            <v>1.0143540669856459</v>
          </cell>
        </row>
        <row r="29">
          <cell r="Q29">
            <v>0.31100478468899523</v>
          </cell>
        </row>
        <row r="33">
          <cell r="Q33">
            <v>4.3062200956937802E-2</v>
          </cell>
        </row>
        <row r="34">
          <cell r="Q34">
            <v>0.22009569377990432</v>
          </cell>
        </row>
        <row r="35">
          <cell r="Q35">
            <v>0.73205741626794263</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row r="1">
          <cell r="A1" t="str">
            <v>Id</v>
          </cell>
          <cell r="B1" t="str">
            <v>Name</v>
          </cell>
          <cell r="C1" t="str">
            <v>Form</v>
          </cell>
          <cell r="D1" t="str">
            <v>Gender</v>
          </cell>
          <cell r="E1" t="str">
            <v>SEN CODe</v>
          </cell>
          <cell r="F1" t="str">
            <v>SEN M</v>
          </cell>
          <cell r="G1" t="str">
            <v>Stage</v>
          </cell>
          <cell r="H1" t="str">
            <v>Ethnic Minority</v>
          </cell>
          <cell r="I1" t="str">
            <v>Ethnicity Code</v>
          </cell>
          <cell r="J1" t="str">
            <v>FSM</v>
          </cell>
          <cell r="K1" t="str">
            <v>EAL</v>
          </cell>
          <cell r="L1" t="str">
            <v>PP</v>
          </cell>
          <cell r="M1" t="str">
            <v>LAC</v>
          </cell>
          <cell r="N1" t="str">
            <v>READING SS</v>
          </cell>
          <cell r="O1" t="str">
            <v>MA SS</v>
          </cell>
          <cell r="P1" t="str">
            <v>Average SS</v>
          </cell>
          <cell r="Q1" t="str">
            <v>Average SS (with PP increase)</v>
          </cell>
          <cell r="R1" t="str">
            <v>ESTIMATED A8 (2017) - TARGET SETTING</v>
          </cell>
          <cell r="S1" t="str">
            <v>ESTIMATED A8 POINTS/ENTRY</v>
          </cell>
          <cell r="T1" t="str">
            <v>ESTIMATED A8 (2017) - TARGET SETTING - PP adjusted</v>
          </cell>
          <cell r="U1" t="str">
            <v>ESTIMATED A8 POINTS/ENTRY - PP adjusted</v>
          </cell>
          <cell r="V1" t="str">
            <v>ON TRACK FOR AT END OF KS2 - INDEX - PP adjusted</v>
          </cell>
          <cell r="W1" t="str">
            <v>KS4 NAT - pp adjusted</v>
          </cell>
          <cell r="X1" t="str">
            <v>KS4 ND - pp adjusted</v>
          </cell>
          <cell r="Y1" t="str">
            <v>KS4 NDLOW pp adjusted</v>
          </cell>
          <cell r="Z1" t="str">
            <v>PRIOR ATTAINMENT BAND</v>
          </cell>
          <cell r="AA1" t="str">
            <v>CACHE ON TRACK FOR AT END OF KS2 - INDEX - pp increase</v>
          </cell>
          <cell r="AB1" t="str">
            <v>CNAT ON TRACK FOR AT END OF KS2 - INDEX - pp increase</v>
          </cell>
          <cell r="AC1" t="str">
            <v>L2 3 grade scheme - OT4 END OF KS2 - pp increase</v>
          </cell>
          <cell r="AD1"/>
          <cell r="AE1"/>
          <cell r="AF1" t="str">
            <v>AR</v>
          </cell>
          <cell r="AG1" t="str">
            <v>BI</v>
          </cell>
          <cell r="AH1" t="str">
            <v>CH</v>
          </cell>
          <cell r="AI1" t="str">
            <v>DR</v>
          </cell>
          <cell r="AJ1" t="str">
            <v>EN</v>
          </cell>
          <cell r="AK1" t="str">
            <v>FN</v>
          </cell>
          <cell r="AL1" t="str">
            <v>FR</v>
          </cell>
          <cell r="AM1" t="str">
            <v>MA</v>
          </cell>
          <cell r="AN1" t="str">
            <v>PH</v>
          </cell>
          <cell r="AO1" t="str">
            <v>PRD</v>
          </cell>
          <cell r="AP1" t="str">
            <v>RE</v>
          </cell>
          <cell r="AQ1" t="str">
            <v>SC</v>
          </cell>
          <cell r="AR1" t="str">
            <v>SP</v>
          </cell>
        </row>
        <row r="2">
          <cell r="A2">
            <v>152713</v>
          </cell>
          <cell r="B2" t="str">
            <v>Adedayo-Sogade, Iteoluwakishi</v>
          </cell>
          <cell r="C2" t="str">
            <v>11ZI</v>
          </cell>
          <cell r="D2" t="str">
            <v>F</v>
          </cell>
          <cell r="E2" t="str">
            <v/>
          </cell>
          <cell r="F2" t="str">
            <v>No</v>
          </cell>
          <cell r="G2" t="str">
            <v/>
          </cell>
          <cell r="H2">
            <v>1</v>
          </cell>
          <cell r="I2" t="str">
            <v>MBOE</v>
          </cell>
          <cell r="J2" t="str">
            <v>No</v>
          </cell>
          <cell r="K2" t="b">
            <v>0</v>
          </cell>
          <cell r="L2" t="str">
            <v>No</v>
          </cell>
          <cell r="M2" t="str">
            <v>No</v>
          </cell>
          <cell r="N2">
            <v>112</v>
          </cell>
          <cell r="O2">
            <v>107</v>
          </cell>
          <cell r="P2">
            <v>109.5</v>
          </cell>
          <cell r="Q2">
            <v>109.5</v>
          </cell>
          <cell r="R2">
            <v>59.353448</v>
          </cell>
          <cell r="S2">
            <v>5.9353448000000002</v>
          </cell>
          <cell r="T2">
            <v>59.353448</v>
          </cell>
          <cell r="U2">
            <v>5.9353448000000002</v>
          </cell>
          <cell r="V2" t="str">
            <v>6-7</v>
          </cell>
          <cell r="W2" t="str">
            <v>5-7</v>
          </cell>
          <cell r="X2" t="str">
            <v>6-7</v>
          </cell>
          <cell r="Y2">
            <v>6</v>
          </cell>
          <cell r="Z2" t="str">
            <v>M</v>
          </cell>
          <cell r="AA2" t="str">
            <v>B-A</v>
          </cell>
          <cell r="AB2" t="str">
            <v>L2M-L2D</v>
          </cell>
          <cell r="AC2" t="str">
            <v>M-D</v>
          </cell>
          <cell r="AD2">
            <v>1</v>
          </cell>
          <cell r="AE2"/>
          <cell r="AF2"/>
          <cell r="AG2" t="str">
            <v>11T-BI-2</v>
          </cell>
          <cell r="AH2" t="str">
            <v>11T-CH-2</v>
          </cell>
          <cell r="AI2"/>
          <cell r="AJ2" t="str">
            <v>11X-EN-3</v>
          </cell>
          <cell r="AK2"/>
          <cell r="AM2" t="str">
            <v>11X-MA-2</v>
          </cell>
          <cell r="AN2" t="str">
            <v>11T-PH-2</v>
          </cell>
          <cell r="AP2" t="str">
            <v>11X-RE-2</v>
          </cell>
          <cell r="AR2" t="str">
            <v>11N-SP-2</v>
          </cell>
        </row>
        <row r="3">
          <cell r="A3">
            <v>151734</v>
          </cell>
          <cell r="B3" t="str">
            <v>Affoh, Andrew</v>
          </cell>
          <cell r="C3" t="str">
            <v>11KKN</v>
          </cell>
          <cell r="D3" t="str">
            <v>M</v>
          </cell>
          <cell r="E3" t="str">
            <v/>
          </cell>
          <cell r="F3" t="str">
            <v>No</v>
          </cell>
          <cell r="G3" t="str">
            <v/>
          </cell>
          <cell r="H3">
            <v>1</v>
          </cell>
          <cell r="I3" t="str">
            <v>BAOF</v>
          </cell>
          <cell r="J3" t="str">
            <v>No</v>
          </cell>
          <cell r="K3" t="b">
            <v>0</v>
          </cell>
          <cell r="L3" t="str">
            <v>No</v>
          </cell>
          <cell r="M3" t="str">
            <v>No</v>
          </cell>
          <cell r="N3">
            <v>94</v>
          </cell>
          <cell r="O3">
            <v>101</v>
          </cell>
          <cell r="P3">
            <v>97.5</v>
          </cell>
          <cell r="Q3">
            <v>97.5</v>
          </cell>
          <cell r="R3">
            <v>32.863782</v>
          </cell>
          <cell r="S3">
            <v>3.2863782000000001</v>
          </cell>
          <cell r="T3">
            <v>32.863782</v>
          </cell>
          <cell r="U3">
            <v>3.2863782000000001</v>
          </cell>
          <cell r="V3" t="str">
            <v>3-4</v>
          </cell>
          <cell r="W3" t="str">
            <v>2-4</v>
          </cell>
          <cell r="X3" t="str">
            <v>3-4</v>
          </cell>
          <cell r="Y3">
            <v>3</v>
          </cell>
          <cell r="Z3" t="str">
            <v>L</v>
          </cell>
          <cell r="AA3" t="str">
            <v>U-D</v>
          </cell>
          <cell r="AB3" t="str">
            <v>L1D-L2P</v>
          </cell>
          <cell r="AC3" t="str">
            <v>U-P</v>
          </cell>
          <cell r="AD3">
            <v>1</v>
          </cell>
          <cell r="AE3"/>
          <cell r="AF3"/>
          <cell r="AG3" t="str">
            <v>11T-BI-4</v>
          </cell>
          <cell r="AH3" t="str">
            <v>11T-CH-4</v>
          </cell>
          <cell r="AI3"/>
          <cell r="AJ3" t="str">
            <v>11X-EN-8</v>
          </cell>
          <cell r="AK3"/>
          <cell r="AM3" t="str">
            <v>11X-MA-5</v>
          </cell>
          <cell r="AN3" t="str">
            <v>11T-PH-4</v>
          </cell>
          <cell r="AP3" t="str">
            <v>11X-RE-5</v>
          </cell>
          <cell r="AR3" t="str">
            <v>11N-SP-2</v>
          </cell>
        </row>
        <row r="4">
          <cell r="A4">
            <v>151735</v>
          </cell>
          <cell r="B4" t="str">
            <v>Affoh, Anthony</v>
          </cell>
          <cell r="C4" t="str">
            <v>11KKN</v>
          </cell>
          <cell r="D4" t="str">
            <v>M</v>
          </cell>
          <cell r="E4" t="str">
            <v/>
          </cell>
          <cell r="F4" t="str">
            <v>No</v>
          </cell>
          <cell r="G4" t="str">
            <v/>
          </cell>
          <cell r="H4">
            <v>1</v>
          </cell>
          <cell r="I4" t="str">
            <v>BAOF</v>
          </cell>
          <cell r="J4" t="str">
            <v>No</v>
          </cell>
          <cell r="K4" t="b">
            <v>0</v>
          </cell>
          <cell r="L4" t="str">
            <v>No</v>
          </cell>
          <cell r="M4" t="str">
            <v>No</v>
          </cell>
          <cell r="N4">
            <v>104</v>
          </cell>
          <cell r="O4">
            <v>106</v>
          </cell>
          <cell r="P4">
            <v>105</v>
          </cell>
          <cell r="Q4">
            <v>105</v>
          </cell>
          <cell r="R4">
            <v>49.024999999999999</v>
          </cell>
          <cell r="S4">
            <v>4.9024999999999999</v>
          </cell>
          <cell r="T4">
            <v>49.024999999999999</v>
          </cell>
          <cell r="U4">
            <v>4.9024999999999999</v>
          </cell>
          <cell r="V4" t="str">
            <v>5-6</v>
          </cell>
          <cell r="W4" t="str">
            <v>4-6</v>
          </cell>
          <cell r="X4" t="str">
            <v>5-6</v>
          </cell>
          <cell r="Y4">
            <v>5</v>
          </cell>
          <cell r="Z4" t="str">
            <v>M</v>
          </cell>
          <cell r="AA4" t="str">
            <v>C-B</v>
          </cell>
          <cell r="AB4" t="str">
            <v>L2P-L2M</v>
          </cell>
          <cell r="AC4" t="str">
            <v>P-M</v>
          </cell>
          <cell r="AD4">
            <v>1</v>
          </cell>
          <cell r="AE4"/>
          <cell r="AF4"/>
          <cell r="AG4" t="str">
            <v>11T-BI-2</v>
          </cell>
          <cell r="AH4" t="str">
            <v>11T-CH-2</v>
          </cell>
          <cell r="AI4"/>
          <cell r="AJ4" t="str">
            <v>11X-EN-5</v>
          </cell>
          <cell r="AK4"/>
          <cell r="AM4" t="str">
            <v>11S-MA-2</v>
          </cell>
          <cell r="AN4" t="str">
            <v>11T-PH-2</v>
          </cell>
          <cell r="AP4" t="str">
            <v>11X-RE-7</v>
          </cell>
          <cell r="AR4" t="str">
            <v>11S-SP-3</v>
          </cell>
        </row>
        <row r="5">
          <cell r="A5">
            <v>160122</v>
          </cell>
          <cell r="B5" t="str">
            <v>Afolabi, Ireoluwa</v>
          </cell>
          <cell r="C5" t="str">
            <v>11SK</v>
          </cell>
          <cell r="D5" t="str">
            <v>F</v>
          </cell>
          <cell r="E5" t="str">
            <v/>
          </cell>
          <cell r="F5" t="str">
            <v>No</v>
          </cell>
          <cell r="G5" t="str">
            <v/>
          </cell>
          <cell r="H5">
            <v>1</v>
          </cell>
          <cell r="I5" t="str">
            <v>BAFR</v>
          </cell>
          <cell r="J5" t="str">
            <v>Yes</v>
          </cell>
          <cell r="K5" t="b">
            <v>0</v>
          </cell>
          <cell r="L5" t="str">
            <v>Yes</v>
          </cell>
          <cell r="M5" t="str">
            <v>No</v>
          </cell>
          <cell r="N5" t="e">
            <v>#N/A</v>
          </cell>
          <cell r="O5" t="e">
            <v>#N/A</v>
          </cell>
          <cell r="P5" t="str">
            <v/>
          </cell>
          <cell r="Q5" t="str">
            <v/>
          </cell>
          <cell r="R5" t="e">
            <v>#VALUE!</v>
          </cell>
          <cell r="S5" t="e">
            <v>#VALUE!</v>
          </cell>
          <cell r="T5" t="e">
            <v>#VALUE!</v>
          </cell>
          <cell r="U5" t="str">
            <v/>
          </cell>
          <cell r="V5" t="e">
            <v>#VALUE!</v>
          </cell>
          <cell r="W5" t="str">
            <v/>
          </cell>
          <cell r="X5" t="str">
            <v/>
          </cell>
          <cell r="Y5" t="str">
            <v/>
          </cell>
          <cell r="Z5" t="str">
            <v/>
          </cell>
          <cell r="AA5" t="e">
            <v>#VALUE!</v>
          </cell>
          <cell r="AB5" t="e">
            <v>#VALUE!</v>
          </cell>
          <cell r="AC5" t="e">
            <v>#VALUE!</v>
          </cell>
          <cell r="AD5">
            <v>1</v>
          </cell>
          <cell r="AE5"/>
          <cell r="AF5"/>
          <cell r="AG5"/>
          <cell r="AH5"/>
          <cell r="AI5"/>
          <cell r="AJ5" t="str">
            <v>11X-EN-7</v>
          </cell>
          <cell r="AK5" t="str">
            <v>11LT-FN-3</v>
          </cell>
          <cell r="AL5" t="str">
            <v>11S-FR-2</v>
          </cell>
          <cell r="AM5" t="str">
            <v>11S-MA-3</v>
          </cell>
          <cell r="AP5" t="str">
            <v>11X-RE-8</v>
          </cell>
          <cell r="AQ5" t="str">
            <v>11C-SC-2</v>
          </cell>
        </row>
        <row r="6">
          <cell r="A6">
            <v>160012</v>
          </cell>
          <cell r="B6" t="str">
            <v>Akinboyewa, Elizabeth</v>
          </cell>
          <cell r="C6" t="str">
            <v>11SK</v>
          </cell>
          <cell r="D6" t="str">
            <v>F</v>
          </cell>
          <cell r="E6" t="str">
            <v/>
          </cell>
          <cell r="F6" t="str">
            <v>No</v>
          </cell>
          <cell r="G6" t="str">
            <v/>
          </cell>
          <cell r="H6">
            <v>1</v>
          </cell>
          <cell r="I6" t="str">
            <v>BOTH</v>
          </cell>
          <cell r="J6" t="str">
            <v>No</v>
          </cell>
          <cell r="K6" t="b">
            <v>0</v>
          </cell>
          <cell r="L6" t="str">
            <v>No</v>
          </cell>
          <cell r="M6" t="str">
            <v>No</v>
          </cell>
          <cell r="N6">
            <v>104</v>
          </cell>
          <cell r="O6">
            <v>106</v>
          </cell>
          <cell r="P6">
            <v>105</v>
          </cell>
          <cell r="Q6">
            <v>105</v>
          </cell>
          <cell r="R6">
            <v>49.024999999999999</v>
          </cell>
          <cell r="S6">
            <v>4.9024999999999999</v>
          </cell>
          <cell r="T6">
            <v>49.024999999999999</v>
          </cell>
          <cell r="U6">
            <v>4.9024999999999999</v>
          </cell>
          <cell r="V6" t="str">
            <v>5-6</v>
          </cell>
          <cell r="W6" t="str">
            <v>4-6</v>
          </cell>
          <cell r="X6" t="str">
            <v>5-6</v>
          </cell>
          <cell r="Y6">
            <v>5</v>
          </cell>
          <cell r="Z6" t="str">
            <v>M</v>
          </cell>
          <cell r="AA6" t="str">
            <v>C-B</v>
          </cell>
          <cell r="AB6" t="str">
            <v>L2P-L2M</v>
          </cell>
          <cell r="AC6" t="str">
            <v>P-M</v>
          </cell>
          <cell r="AD6">
            <v>1</v>
          </cell>
          <cell r="AE6"/>
          <cell r="AF6"/>
          <cell r="AG6" t="str">
            <v>11T-BI-2</v>
          </cell>
          <cell r="AH6" t="str">
            <v>11T-CH-2</v>
          </cell>
          <cell r="AI6"/>
          <cell r="AJ6" t="str">
            <v>11X-EN-2</v>
          </cell>
          <cell r="AK6"/>
          <cell r="AL6" t="str">
            <v>11S-FR-1</v>
          </cell>
          <cell r="AM6" t="str">
            <v>11S-MA-1</v>
          </cell>
          <cell r="AN6" t="str">
            <v>11T-PH-2</v>
          </cell>
          <cell r="AP6" t="str">
            <v>11X-RE-2</v>
          </cell>
        </row>
        <row r="7">
          <cell r="A7">
            <v>151529</v>
          </cell>
          <cell r="B7" t="str">
            <v>Akunda, Shakylla</v>
          </cell>
          <cell r="C7" t="str">
            <v>11EGQ</v>
          </cell>
          <cell r="D7" t="str">
            <v>F</v>
          </cell>
          <cell r="E7" t="str">
            <v>N</v>
          </cell>
          <cell r="F7" t="str">
            <v>No</v>
          </cell>
          <cell r="G7" t="str">
            <v>N</v>
          </cell>
          <cell r="H7">
            <v>1</v>
          </cell>
          <cell r="I7" t="str">
            <v>MBOE</v>
          </cell>
          <cell r="J7" t="str">
            <v>Yes</v>
          </cell>
          <cell r="K7" t="b">
            <v>0</v>
          </cell>
          <cell r="L7" t="str">
            <v>Yes</v>
          </cell>
          <cell r="M7" t="str">
            <v>No</v>
          </cell>
          <cell r="N7">
            <v>105</v>
          </cell>
          <cell r="O7">
            <v>105</v>
          </cell>
          <cell r="P7">
            <v>105</v>
          </cell>
          <cell r="Q7">
            <v>109</v>
          </cell>
          <cell r="R7">
            <v>49.024999999999999</v>
          </cell>
          <cell r="S7">
            <v>4.9024999999999999</v>
          </cell>
          <cell r="T7">
            <v>59.353448</v>
          </cell>
          <cell r="U7">
            <v>5.9353448000000002</v>
          </cell>
          <cell r="V7" t="str">
            <v>6-7</v>
          </cell>
          <cell r="W7" t="str">
            <v>5-7</v>
          </cell>
          <cell r="X7" t="str">
            <v>6-7</v>
          </cell>
          <cell r="Y7">
            <v>6</v>
          </cell>
          <cell r="Z7" t="str">
            <v>M</v>
          </cell>
          <cell r="AA7" t="str">
            <v>B-A</v>
          </cell>
          <cell r="AB7" t="str">
            <v>L2M-L2D</v>
          </cell>
          <cell r="AC7" t="str">
            <v>M-D</v>
          </cell>
          <cell r="AD7">
            <v>1</v>
          </cell>
          <cell r="AE7"/>
          <cell r="AF7"/>
          <cell r="AG7" t="str">
            <v>11T-BI-4</v>
          </cell>
          <cell r="AH7" t="str">
            <v>11T-CH-4</v>
          </cell>
          <cell r="AI7"/>
          <cell r="AJ7" t="str">
            <v>11X-EN-1</v>
          </cell>
          <cell r="AK7"/>
          <cell r="AL7" t="str">
            <v>11S-FR-1</v>
          </cell>
          <cell r="AM7" t="str">
            <v>11S-MA-2</v>
          </cell>
          <cell r="AN7" t="str">
            <v>11T-PH-4</v>
          </cell>
          <cell r="AP7" t="str">
            <v>11X-RE-2</v>
          </cell>
        </row>
        <row r="8">
          <cell r="A8">
            <v>152719</v>
          </cell>
          <cell r="B8" t="str">
            <v>Ali, Amree</v>
          </cell>
          <cell r="C8" t="str">
            <v>11KKN</v>
          </cell>
          <cell r="D8" t="str">
            <v>F</v>
          </cell>
          <cell r="E8" t="str">
            <v/>
          </cell>
          <cell r="F8" t="str">
            <v>No</v>
          </cell>
          <cell r="G8" t="str">
            <v/>
          </cell>
          <cell r="H8">
            <v>1</v>
          </cell>
          <cell r="I8" t="str">
            <v>APKN</v>
          </cell>
          <cell r="J8" t="str">
            <v>Yes</v>
          </cell>
          <cell r="K8" t="b">
            <v>1</v>
          </cell>
          <cell r="L8" t="str">
            <v>Yes</v>
          </cell>
          <cell r="M8" t="str">
            <v>No</v>
          </cell>
          <cell r="N8">
            <v>115</v>
          </cell>
          <cell r="O8">
            <v>102</v>
          </cell>
          <cell r="P8">
            <v>108.5</v>
          </cell>
          <cell r="Q8">
            <v>112.5</v>
          </cell>
          <cell r="R8">
            <v>56.563876999999998</v>
          </cell>
          <cell r="S8">
            <v>5.6563876999999998</v>
          </cell>
          <cell r="T8">
            <v>65.541015999999999</v>
          </cell>
          <cell r="U8">
            <v>6.5541016000000001</v>
          </cell>
          <cell r="V8" t="str">
            <v>6-7</v>
          </cell>
          <cell r="W8" t="str">
            <v>5-7</v>
          </cell>
          <cell r="X8" t="str">
            <v>6-7</v>
          </cell>
          <cell r="Y8">
            <v>6</v>
          </cell>
          <cell r="Z8" t="str">
            <v>M</v>
          </cell>
          <cell r="AA8" t="str">
            <v>A-A*</v>
          </cell>
          <cell r="AB8" t="str">
            <v>L2M-L2D</v>
          </cell>
          <cell r="AC8" t="str">
            <v>M-D</v>
          </cell>
          <cell r="AD8">
            <v>1</v>
          </cell>
          <cell r="AE8"/>
          <cell r="AF8" t="str">
            <v>11LT-AR-1</v>
          </cell>
          <cell r="AG8"/>
          <cell r="AH8"/>
          <cell r="AI8"/>
          <cell r="AJ8" t="str">
            <v>11X-EN-7</v>
          </cell>
          <cell r="AK8"/>
          <cell r="AM8" t="str">
            <v>11S-MA-3</v>
          </cell>
          <cell r="AP8" t="str">
            <v>11X-RE-3</v>
          </cell>
          <cell r="AQ8" t="str">
            <v>11C-SC-3</v>
          </cell>
          <cell r="AR8" t="str">
            <v>11S-SP-3</v>
          </cell>
        </row>
        <row r="9">
          <cell r="A9">
            <v>151642</v>
          </cell>
          <cell r="B9" t="str">
            <v>Allen, Sofia</v>
          </cell>
          <cell r="C9" t="str">
            <v>11SPI</v>
          </cell>
          <cell r="D9" t="str">
            <v>F</v>
          </cell>
          <cell r="E9" t="str">
            <v>N</v>
          </cell>
          <cell r="F9" t="str">
            <v>No</v>
          </cell>
          <cell r="G9" t="str">
            <v>N</v>
          </cell>
          <cell r="H9">
            <v>0</v>
          </cell>
          <cell r="I9" t="str">
            <v>WBRI</v>
          </cell>
          <cell r="J9" t="str">
            <v>No</v>
          </cell>
          <cell r="K9" t="b">
            <v>0</v>
          </cell>
          <cell r="L9" t="str">
            <v>No</v>
          </cell>
          <cell r="M9" t="str">
            <v>No</v>
          </cell>
          <cell r="N9">
            <v>113</v>
          </cell>
          <cell r="O9">
            <v>106</v>
          </cell>
          <cell r="P9">
            <v>109.5</v>
          </cell>
          <cell r="Q9">
            <v>109.5</v>
          </cell>
          <cell r="R9">
            <v>59.353448</v>
          </cell>
          <cell r="S9">
            <v>5.9353448000000002</v>
          </cell>
          <cell r="T9">
            <v>59.353448</v>
          </cell>
          <cell r="U9">
            <v>5.9353448000000002</v>
          </cell>
          <cell r="V9" t="str">
            <v>6-7</v>
          </cell>
          <cell r="W9" t="str">
            <v>5-7</v>
          </cell>
          <cell r="X9" t="str">
            <v>6-7</v>
          </cell>
          <cell r="Y9">
            <v>6</v>
          </cell>
          <cell r="Z9" t="str">
            <v>M</v>
          </cell>
          <cell r="AA9" t="str">
            <v>B-A</v>
          </cell>
          <cell r="AB9" t="str">
            <v>L2M-L2D</v>
          </cell>
          <cell r="AC9" t="str">
            <v>M-D</v>
          </cell>
          <cell r="AD9">
            <v>1</v>
          </cell>
          <cell r="AE9"/>
          <cell r="AF9"/>
          <cell r="AG9"/>
          <cell r="AH9"/>
          <cell r="AI9"/>
          <cell r="AJ9" t="str">
            <v>11X-EN-4</v>
          </cell>
          <cell r="AK9"/>
          <cell r="AL9" t="str">
            <v>11S-FR-1</v>
          </cell>
          <cell r="AM9" t="str">
            <v>11S-MA-2</v>
          </cell>
          <cell r="AP9" t="str">
            <v>11X-RE-6</v>
          </cell>
          <cell r="AQ9" t="str">
            <v>11C-SC-2</v>
          </cell>
        </row>
        <row r="10">
          <cell r="A10">
            <v>151537</v>
          </cell>
          <cell r="B10" t="str">
            <v>Alyas, James</v>
          </cell>
          <cell r="C10" t="str">
            <v>11SK</v>
          </cell>
          <cell r="D10" t="str">
            <v>M</v>
          </cell>
          <cell r="E10" t="str">
            <v>N</v>
          </cell>
          <cell r="F10" t="str">
            <v>No</v>
          </cell>
          <cell r="G10" t="str">
            <v>N</v>
          </cell>
          <cell r="H10">
            <v>1</v>
          </cell>
          <cell r="I10" t="str">
            <v>AOTH</v>
          </cell>
          <cell r="J10" t="str">
            <v>No</v>
          </cell>
          <cell r="K10" t="b">
            <v>0</v>
          </cell>
          <cell r="L10" t="str">
            <v>No</v>
          </cell>
          <cell r="M10" t="str">
            <v>No</v>
          </cell>
          <cell r="N10">
            <v>106</v>
          </cell>
          <cell r="O10">
            <v>110</v>
          </cell>
          <cell r="P10">
            <v>108</v>
          </cell>
          <cell r="Q10">
            <v>108</v>
          </cell>
          <cell r="R10">
            <v>56.563876999999998</v>
          </cell>
          <cell r="S10">
            <v>5.6563876999999998</v>
          </cell>
          <cell r="T10">
            <v>56.563876999999998</v>
          </cell>
          <cell r="U10">
            <v>5.6563876999999998</v>
          </cell>
          <cell r="V10" t="str">
            <v>6-7</v>
          </cell>
          <cell r="W10" t="str">
            <v>5-7</v>
          </cell>
          <cell r="X10" t="str">
            <v>6-7</v>
          </cell>
          <cell r="Y10">
            <v>6</v>
          </cell>
          <cell r="Z10" t="str">
            <v>M</v>
          </cell>
          <cell r="AA10" t="str">
            <v>B-A</v>
          </cell>
          <cell r="AB10" t="str">
            <v>L2M-L2D</v>
          </cell>
          <cell r="AC10" t="str">
            <v>M-D</v>
          </cell>
          <cell r="AD10">
            <v>1</v>
          </cell>
          <cell r="AE10"/>
          <cell r="AF10"/>
          <cell r="AG10" t="str">
            <v>11T-BI-2</v>
          </cell>
          <cell r="AH10" t="str">
            <v>11T-CH-2</v>
          </cell>
          <cell r="AI10"/>
          <cell r="AJ10" t="str">
            <v>11X-EN-1</v>
          </cell>
          <cell r="AK10"/>
          <cell r="AL10" t="str">
            <v>11S-FR-2</v>
          </cell>
          <cell r="AM10" t="str">
            <v>11S-MA-2</v>
          </cell>
          <cell r="AN10" t="str">
            <v>11T-PH-2</v>
          </cell>
          <cell r="AP10" t="str">
            <v>11X-RE-3</v>
          </cell>
        </row>
        <row r="11">
          <cell r="A11">
            <v>151591</v>
          </cell>
          <cell r="B11" t="str">
            <v>Amboe-Frou, Brandon</v>
          </cell>
          <cell r="C11" t="str">
            <v>11ZI</v>
          </cell>
          <cell r="D11" t="str">
            <v>M</v>
          </cell>
          <cell r="E11" t="str">
            <v>N</v>
          </cell>
          <cell r="F11" t="str">
            <v>No</v>
          </cell>
          <cell r="G11" t="str">
            <v>N</v>
          </cell>
          <cell r="H11">
            <v>1</v>
          </cell>
          <cell r="I11" t="str">
            <v>BAOF</v>
          </cell>
          <cell r="J11" t="str">
            <v>No</v>
          </cell>
          <cell r="K11" t="b">
            <v>0</v>
          </cell>
          <cell r="L11" t="str">
            <v>No</v>
          </cell>
          <cell r="M11" t="str">
            <v>No</v>
          </cell>
          <cell r="N11">
            <v>101</v>
          </cell>
          <cell r="O11">
            <v>102</v>
          </cell>
          <cell r="P11">
            <v>101.5</v>
          </cell>
          <cell r="Q11">
            <v>101.5</v>
          </cell>
          <cell r="R11">
            <v>38.909638999999999</v>
          </cell>
          <cell r="S11">
            <v>3.8909639</v>
          </cell>
          <cell r="T11">
            <v>38.909638999999999</v>
          </cell>
          <cell r="U11">
            <v>3.8909639</v>
          </cell>
          <cell r="V11" t="str">
            <v>4-5</v>
          </cell>
          <cell r="W11" t="str">
            <v>3-5</v>
          </cell>
          <cell r="X11" t="str">
            <v>4-5</v>
          </cell>
          <cell r="Y11">
            <v>4</v>
          </cell>
          <cell r="Z11" t="str">
            <v>M</v>
          </cell>
          <cell r="AA11" t="str">
            <v>D-C</v>
          </cell>
          <cell r="AB11" t="str">
            <v>L2P-L2M</v>
          </cell>
          <cell r="AC11" t="str">
            <v>P-M</v>
          </cell>
          <cell r="AD11">
            <v>1</v>
          </cell>
          <cell r="AE11"/>
          <cell r="AF11"/>
          <cell r="AG11" t="str">
            <v>11T-BI-4</v>
          </cell>
          <cell r="AH11" t="str">
            <v>11T-CH-4</v>
          </cell>
          <cell r="AI11"/>
          <cell r="AJ11" t="str">
            <v>11X-EN-6</v>
          </cell>
          <cell r="AK11"/>
          <cell r="AM11" t="str">
            <v>11S-MA-2</v>
          </cell>
          <cell r="AN11" t="str">
            <v>11T-PH-4</v>
          </cell>
          <cell r="AP11" t="str">
            <v>11X-RE-5</v>
          </cell>
          <cell r="AR11" t="str">
            <v>11S-SP-3</v>
          </cell>
        </row>
        <row r="12">
          <cell r="A12">
            <v>151630</v>
          </cell>
          <cell r="B12" t="str">
            <v>Amer, Elijah</v>
          </cell>
          <cell r="C12" t="str">
            <v>11SDA</v>
          </cell>
          <cell r="D12" t="str">
            <v>M</v>
          </cell>
          <cell r="E12" t="str">
            <v>N</v>
          </cell>
          <cell r="F12" t="str">
            <v>No</v>
          </cell>
          <cell r="G12" t="str">
            <v>N</v>
          </cell>
          <cell r="H12">
            <v>1</v>
          </cell>
          <cell r="I12" t="str">
            <v>APKN</v>
          </cell>
          <cell r="J12" t="str">
            <v>No</v>
          </cell>
          <cell r="K12" t="b">
            <v>1</v>
          </cell>
          <cell r="L12" t="str">
            <v>No</v>
          </cell>
          <cell r="M12" t="str">
            <v>No</v>
          </cell>
          <cell r="N12">
            <v>106</v>
          </cell>
          <cell r="O12">
            <v>107</v>
          </cell>
          <cell r="P12">
            <v>106.5</v>
          </cell>
          <cell r="Q12">
            <v>106.5</v>
          </cell>
          <cell r="R12">
            <v>50.927548999999999</v>
          </cell>
          <cell r="S12">
            <v>5.0927549000000001</v>
          </cell>
          <cell r="T12">
            <v>50.927548999999999</v>
          </cell>
          <cell r="U12">
            <v>5.0927549000000001</v>
          </cell>
          <cell r="V12" t="str">
            <v>5-6</v>
          </cell>
          <cell r="W12" t="str">
            <v>4-6</v>
          </cell>
          <cell r="X12" t="str">
            <v>5-6</v>
          </cell>
          <cell r="Y12">
            <v>5</v>
          </cell>
          <cell r="Z12" t="str">
            <v>M</v>
          </cell>
          <cell r="AA12" t="str">
            <v>C-B</v>
          </cell>
          <cell r="AB12" t="str">
            <v>L2P-L2M</v>
          </cell>
          <cell r="AC12" t="str">
            <v>P-M</v>
          </cell>
          <cell r="AD12">
            <v>1</v>
          </cell>
          <cell r="AE12"/>
          <cell r="AF12"/>
          <cell r="AG12" t="str">
            <v>11T-BI-5</v>
          </cell>
          <cell r="AH12" t="str">
            <v>11T-CH-5</v>
          </cell>
          <cell r="AI12"/>
          <cell r="AJ12" t="str">
            <v>11X-EN-5</v>
          </cell>
          <cell r="AK12"/>
          <cell r="AL12" t="str">
            <v>11N-FR-4</v>
          </cell>
          <cell r="AM12" t="str">
            <v>11X-MA-6</v>
          </cell>
          <cell r="AN12" t="str">
            <v>11T-PH-5</v>
          </cell>
          <cell r="AP12" t="str">
            <v>11X-RE-7</v>
          </cell>
        </row>
        <row r="13">
          <cell r="A13">
            <v>151629</v>
          </cell>
          <cell r="B13" t="str">
            <v>Anderson, Leo</v>
          </cell>
          <cell r="C13" t="str">
            <v>11WE</v>
          </cell>
          <cell r="D13" t="str">
            <v>M</v>
          </cell>
          <cell r="E13" t="str">
            <v>N</v>
          </cell>
          <cell r="F13" t="str">
            <v>No</v>
          </cell>
          <cell r="G13" t="str">
            <v>N</v>
          </cell>
          <cell r="H13">
            <v>0</v>
          </cell>
          <cell r="I13" t="str">
            <v>WBRI</v>
          </cell>
          <cell r="J13" t="str">
            <v>No</v>
          </cell>
          <cell r="K13" t="b">
            <v>0</v>
          </cell>
          <cell r="L13" t="str">
            <v>No</v>
          </cell>
          <cell r="M13" t="str">
            <v>No</v>
          </cell>
          <cell r="N13">
            <v>108</v>
          </cell>
          <cell r="O13">
            <v>115</v>
          </cell>
          <cell r="P13">
            <v>111.5</v>
          </cell>
          <cell r="Q13">
            <v>111.5</v>
          </cell>
          <cell r="R13">
            <v>64.375</v>
          </cell>
          <cell r="S13">
            <v>6.4375</v>
          </cell>
          <cell r="T13">
            <v>64.375</v>
          </cell>
          <cell r="U13">
            <v>6.4375</v>
          </cell>
          <cell r="V13" t="str">
            <v>6-7</v>
          </cell>
          <cell r="W13" t="str">
            <v>5-7</v>
          </cell>
          <cell r="X13" t="str">
            <v>6-7</v>
          </cell>
          <cell r="Y13">
            <v>6</v>
          </cell>
          <cell r="Z13" t="str">
            <v>H</v>
          </cell>
          <cell r="AA13" t="str">
            <v>A-A*</v>
          </cell>
          <cell r="AB13" t="str">
            <v>L2M-L2D</v>
          </cell>
          <cell r="AC13" t="str">
            <v>M-D</v>
          </cell>
          <cell r="AD13">
            <v>1</v>
          </cell>
          <cell r="AE13"/>
          <cell r="AF13"/>
          <cell r="AG13" t="str">
            <v>11T-BI-2</v>
          </cell>
          <cell r="AH13" t="str">
            <v>11T-CH-2</v>
          </cell>
          <cell r="AI13"/>
          <cell r="AJ13" t="str">
            <v>11X-EN-3</v>
          </cell>
          <cell r="AK13"/>
          <cell r="AM13" t="str">
            <v>11S-MA-1</v>
          </cell>
          <cell r="AN13" t="str">
            <v>11T-PH-2</v>
          </cell>
          <cell r="AP13" t="str">
            <v>11X-RE-2</v>
          </cell>
          <cell r="AR13" t="str">
            <v>11S-SP-3</v>
          </cell>
        </row>
        <row r="14">
          <cell r="A14">
            <v>151527</v>
          </cell>
          <cell r="B14" t="str">
            <v>Anwar, Sara</v>
          </cell>
          <cell r="C14" t="str">
            <v>11KKN</v>
          </cell>
          <cell r="D14" t="str">
            <v>F</v>
          </cell>
          <cell r="E14" t="str">
            <v>N</v>
          </cell>
          <cell r="F14" t="str">
            <v>No</v>
          </cell>
          <cell r="G14" t="str">
            <v>N</v>
          </cell>
          <cell r="H14">
            <v>1</v>
          </cell>
          <cell r="I14" t="str">
            <v>APKN</v>
          </cell>
          <cell r="J14" t="str">
            <v>No</v>
          </cell>
          <cell r="K14" t="b">
            <v>0</v>
          </cell>
          <cell r="L14" t="str">
            <v>No</v>
          </cell>
          <cell r="M14" t="str">
            <v>No</v>
          </cell>
          <cell r="N14">
            <v>102</v>
          </cell>
          <cell r="O14">
            <v>101</v>
          </cell>
          <cell r="P14">
            <v>101.5</v>
          </cell>
          <cell r="Q14">
            <v>101.5</v>
          </cell>
          <cell r="R14">
            <v>38.909638999999999</v>
          </cell>
          <cell r="S14">
            <v>3.8909639</v>
          </cell>
          <cell r="T14">
            <v>38.909638999999999</v>
          </cell>
          <cell r="U14">
            <v>3.8909639</v>
          </cell>
          <cell r="V14" t="str">
            <v>4-5</v>
          </cell>
          <cell r="W14" t="str">
            <v>3-5</v>
          </cell>
          <cell r="X14" t="str">
            <v>4-5</v>
          </cell>
          <cell r="Y14">
            <v>4</v>
          </cell>
          <cell r="Z14" t="str">
            <v>M</v>
          </cell>
          <cell r="AA14" t="str">
            <v>D-C</v>
          </cell>
          <cell r="AB14" t="str">
            <v>L2P-L2M</v>
          </cell>
          <cell r="AC14" t="str">
            <v>P-M</v>
          </cell>
          <cell r="AD14">
            <v>1</v>
          </cell>
          <cell r="AE14"/>
          <cell r="AF14"/>
          <cell r="AG14" t="str">
            <v>11T-BI-4</v>
          </cell>
          <cell r="AH14" t="str">
            <v>11T-CH-4</v>
          </cell>
          <cell r="AI14"/>
          <cell r="AJ14" t="str">
            <v>11X-EN-5</v>
          </cell>
          <cell r="AK14"/>
          <cell r="AM14" t="str">
            <v>11X-MA-5</v>
          </cell>
          <cell r="AN14" t="str">
            <v>11T-PH-4</v>
          </cell>
          <cell r="AP14" t="str">
            <v>11X-RE-5</v>
          </cell>
          <cell r="AR14" t="str">
            <v>11N-SP-2</v>
          </cell>
        </row>
        <row r="15">
          <cell r="A15">
            <v>151638</v>
          </cell>
          <cell r="B15" t="str">
            <v>Aslam, Sana</v>
          </cell>
          <cell r="C15" t="str">
            <v>11SK</v>
          </cell>
          <cell r="D15" t="str">
            <v>F</v>
          </cell>
          <cell r="E15" t="str">
            <v>N</v>
          </cell>
          <cell r="F15" t="str">
            <v>No</v>
          </cell>
          <cell r="G15" t="str">
            <v>N</v>
          </cell>
          <cell r="H15">
            <v>1</v>
          </cell>
          <cell r="I15" t="str">
            <v>APKN</v>
          </cell>
          <cell r="J15" t="str">
            <v>No</v>
          </cell>
          <cell r="K15" t="b">
            <v>0</v>
          </cell>
          <cell r="L15" t="str">
            <v>No</v>
          </cell>
          <cell r="M15" t="str">
            <v>No</v>
          </cell>
          <cell r="N15">
            <v>105</v>
          </cell>
          <cell r="O15">
            <v>105</v>
          </cell>
          <cell r="P15">
            <v>105</v>
          </cell>
          <cell r="Q15">
            <v>105</v>
          </cell>
          <cell r="R15">
            <v>49.024999999999999</v>
          </cell>
          <cell r="S15">
            <v>4.9024999999999999</v>
          </cell>
          <cell r="T15">
            <v>49.024999999999999</v>
          </cell>
          <cell r="U15">
            <v>4.9024999999999999</v>
          </cell>
          <cell r="V15" t="str">
            <v>5-6</v>
          </cell>
          <cell r="W15" t="str">
            <v>4-6</v>
          </cell>
          <cell r="X15" t="str">
            <v>5-6</v>
          </cell>
          <cell r="Y15">
            <v>5</v>
          </cell>
          <cell r="Z15" t="str">
            <v>M</v>
          </cell>
          <cell r="AA15" t="str">
            <v>C-B</v>
          </cell>
          <cell r="AB15" t="str">
            <v>L2P-L2M</v>
          </cell>
          <cell r="AC15" t="str">
            <v>P-M</v>
          </cell>
          <cell r="AD15">
            <v>1</v>
          </cell>
          <cell r="AE15"/>
          <cell r="AF15"/>
          <cell r="AG15"/>
          <cell r="AH15"/>
          <cell r="AI15"/>
          <cell r="AJ15" t="str">
            <v>11X-EN-4</v>
          </cell>
          <cell r="AK15"/>
          <cell r="AL15" t="str">
            <v>11S-FR-1</v>
          </cell>
          <cell r="AM15" t="str">
            <v>11S-MA-2</v>
          </cell>
          <cell r="AO15" t="str">
            <v>11LT-PHO-6</v>
          </cell>
          <cell r="AP15" t="str">
            <v>11X-RE-8</v>
          </cell>
          <cell r="AQ15" t="str">
            <v>11C-SC-1</v>
          </cell>
        </row>
        <row r="16">
          <cell r="A16">
            <v>151669</v>
          </cell>
          <cell r="B16" t="str">
            <v>Atkinson, Declan</v>
          </cell>
          <cell r="C16" t="str">
            <v>11JNE</v>
          </cell>
          <cell r="D16" t="str">
            <v>M</v>
          </cell>
          <cell r="E16" t="str">
            <v>K</v>
          </cell>
          <cell r="F16" t="str">
            <v>No</v>
          </cell>
          <cell r="G16" t="str">
            <v>K</v>
          </cell>
          <cell r="H16">
            <v>0</v>
          </cell>
          <cell r="I16" t="str">
            <v>WBRI</v>
          </cell>
          <cell r="J16" t="str">
            <v>Yes</v>
          </cell>
          <cell r="K16" t="b">
            <v>0</v>
          </cell>
          <cell r="L16" t="str">
            <v>Yes</v>
          </cell>
          <cell r="M16" t="str">
            <v>No</v>
          </cell>
          <cell r="N16">
            <v>115</v>
          </cell>
          <cell r="O16">
            <v>107</v>
          </cell>
          <cell r="P16">
            <v>111</v>
          </cell>
          <cell r="Q16">
            <v>115</v>
          </cell>
          <cell r="R16">
            <v>64.375</v>
          </cell>
          <cell r="S16">
            <v>6.4375</v>
          </cell>
          <cell r="T16">
            <v>74.828357999999994</v>
          </cell>
          <cell r="U16">
            <v>7.4828357999999993</v>
          </cell>
          <cell r="V16" t="str">
            <v>8-9</v>
          </cell>
          <cell r="W16" t="str">
            <v>7-9</v>
          </cell>
          <cell r="X16" t="str">
            <v>8-9</v>
          </cell>
          <cell r="Y16">
            <v>8</v>
          </cell>
          <cell r="Z16" t="str">
            <v>H</v>
          </cell>
          <cell r="AA16" t="str">
            <v>A-A*</v>
          </cell>
          <cell r="AB16" t="str">
            <v>L2D-L2D*</v>
          </cell>
          <cell r="AC16" t="str">
            <v>M-D</v>
          </cell>
          <cell r="AD16">
            <v>1</v>
          </cell>
          <cell r="AE16"/>
          <cell r="AF16"/>
          <cell r="AG16"/>
          <cell r="AH16"/>
          <cell r="AI16"/>
          <cell r="AJ16" t="str">
            <v>11X-EN-6</v>
          </cell>
          <cell r="AK16"/>
          <cell r="AM16" t="str">
            <v>11S-MA-3</v>
          </cell>
          <cell r="AP16" t="str">
            <v>11X-RE-1</v>
          </cell>
          <cell r="AQ16" t="str">
            <v>11C-SC-1</v>
          </cell>
          <cell r="AR16" t="str">
            <v>11S-SP-4</v>
          </cell>
        </row>
        <row r="17">
          <cell r="A17">
            <v>151742</v>
          </cell>
          <cell r="B17" t="str">
            <v>Atoyebi, Anaiah</v>
          </cell>
          <cell r="C17" t="str">
            <v>11EGQ</v>
          </cell>
          <cell r="D17" t="str">
            <v>F</v>
          </cell>
          <cell r="E17" t="str">
            <v>N</v>
          </cell>
          <cell r="F17" t="str">
            <v>Yes</v>
          </cell>
          <cell r="G17" t="str">
            <v>M</v>
          </cell>
          <cell r="H17">
            <v>1</v>
          </cell>
          <cell r="I17" t="str">
            <v>MBOE</v>
          </cell>
          <cell r="J17" t="str">
            <v>No</v>
          </cell>
          <cell r="K17" t="b">
            <v>0</v>
          </cell>
          <cell r="L17" t="str">
            <v>No</v>
          </cell>
          <cell r="M17" t="str">
            <v>No</v>
          </cell>
          <cell r="N17">
            <v>106</v>
          </cell>
          <cell r="O17">
            <v>111</v>
          </cell>
          <cell r="P17">
            <v>108.5</v>
          </cell>
          <cell r="Q17">
            <v>108.5</v>
          </cell>
          <cell r="R17">
            <v>56.563876999999998</v>
          </cell>
          <cell r="S17">
            <v>5.6563876999999998</v>
          </cell>
          <cell r="T17">
            <v>56.563876999999998</v>
          </cell>
          <cell r="U17">
            <v>5.6563876999999998</v>
          </cell>
          <cell r="V17" t="str">
            <v>6-7</v>
          </cell>
          <cell r="W17" t="str">
            <v>5-7</v>
          </cell>
          <cell r="X17" t="str">
            <v>6-7</v>
          </cell>
          <cell r="Y17">
            <v>6</v>
          </cell>
          <cell r="Z17" t="str">
            <v>M</v>
          </cell>
          <cell r="AA17" t="str">
            <v>B-A</v>
          </cell>
          <cell r="AB17" t="str">
            <v>L2M-L2D</v>
          </cell>
          <cell r="AC17" t="str">
            <v>M-D</v>
          </cell>
          <cell r="AD17">
            <v>1</v>
          </cell>
          <cell r="AE17"/>
          <cell r="AF17"/>
          <cell r="AG17" t="str">
            <v>11T-BI-4</v>
          </cell>
          <cell r="AH17" t="str">
            <v>11T-CH-4</v>
          </cell>
          <cell r="AI17"/>
          <cell r="AJ17" t="str">
            <v>11X-EN-2</v>
          </cell>
          <cell r="AK17"/>
          <cell r="AL17" t="str">
            <v>11S-FR-2</v>
          </cell>
          <cell r="AM17" t="str">
            <v>11S-MA-1</v>
          </cell>
          <cell r="AN17" t="str">
            <v>11T-PH-4</v>
          </cell>
          <cell r="AP17" t="str">
            <v>11X-RE-2</v>
          </cell>
        </row>
        <row r="18">
          <cell r="A18">
            <v>151633</v>
          </cell>
          <cell r="B18" t="str">
            <v>Azar, Sarah</v>
          </cell>
          <cell r="C18" t="str">
            <v>11SK</v>
          </cell>
          <cell r="D18" t="str">
            <v>F</v>
          </cell>
          <cell r="E18" t="str">
            <v>N</v>
          </cell>
          <cell r="F18" t="str">
            <v>No</v>
          </cell>
          <cell r="G18" t="str">
            <v>N</v>
          </cell>
          <cell r="H18">
            <v>1</v>
          </cell>
          <cell r="I18" t="str">
            <v>OOEG</v>
          </cell>
          <cell r="J18" t="str">
            <v>No</v>
          </cell>
          <cell r="K18" t="b">
            <v>0</v>
          </cell>
          <cell r="L18" t="str">
            <v>No</v>
          </cell>
          <cell r="M18" t="str">
            <v>No</v>
          </cell>
          <cell r="N18">
            <v>110</v>
          </cell>
          <cell r="O18">
            <v>114</v>
          </cell>
          <cell r="P18">
            <v>112</v>
          </cell>
          <cell r="Q18">
            <v>112</v>
          </cell>
          <cell r="R18">
            <v>65.541015999999999</v>
          </cell>
          <cell r="S18">
            <v>6.5541016000000001</v>
          </cell>
          <cell r="T18">
            <v>65.541015999999999</v>
          </cell>
          <cell r="U18">
            <v>6.5541016000000001</v>
          </cell>
          <cell r="V18" t="str">
            <v>6-7</v>
          </cell>
          <cell r="W18" t="str">
            <v>5-7</v>
          </cell>
          <cell r="X18" t="str">
            <v>6-7</v>
          </cell>
          <cell r="Y18">
            <v>6</v>
          </cell>
          <cell r="Z18" t="str">
            <v>H</v>
          </cell>
          <cell r="AA18" t="str">
            <v>A-A*</v>
          </cell>
          <cell r="AB18" t="str">
            <v>L2M-L2D</v>
          </cell>
          <cell r="AC18" t="str">
            <v>M-D</v>
          </cell>
          <cell r="AD18">
            <v>1</v>
          </cell>
          <cell r="AE18"/>
          <cell r="AF18"/>
          <cell r="AG18" t="str">
            <v>11T-BI-1</v>
          </cell>
          <cell r="AH18" t="str">
            <v>11T-CH-1</v>
          </cell>
          <cell r="AI18"/>
          <cell r="AJ18" t="str">
            <v>11X-EN-1</v>
          </cell>
          <cell r="AK18"/>
          <cell r="AL18" t="str">
            <v>11S-FR-1</v>
          </cell>
          <cell r="AM18" t="str">
            <v>11S-MA-1</v>
          </cell>
          <cell r="AN18" t="str">
            <v>11T-PH-1</v>
          </cell>
          <cell r="AP18" t="str">
            <v>11X-RE-2</v>
          </cell>
        </row>
        <row r="19">
          <cell r="A19">
            <v>151607</v>
          </cell>
          <cell r="B19" t="str">
            <v>Barnes, Gabriel</v>
          </cell>
          <cell r="C19" t="str">
            <v>11SDA</v>
          </cell>
          <cell r="D19" t="str">
            <v>M</v>
          </cell>
          <cell r="E19" t="str">
            <v>N</v>
          </cell>
          <cell r="F19" t="str">
            <v>No</v>
          </cell>
          <cell r="G19" t="str">
            <v>N</v>
          </cell>
          <cell r="H19">
            <v>1</v>
          </cell>
          <cell r="I19" t="str">
            <v>MWAO</v>
          </cell>
          <cell r="J19" t="str">
            <v>No</v>
          </cell>
          <cell r="K19" t="b">
            <v>0</v>
          </cell>
          <cell r="L19" t="str">
            <v>No</v>
          </cell>
          <cell r="M19" t="str">
            <v>No</v>
          </cell>
          <cell r="N19">
            <v>98</v>
          </cell>
          <cell r="O19">
            <v>111</v>
          </cell>
          <cell r="P19">
            <v>104.5</v>
          </cell>
          <cell r="Q19">
            <v>104.5</v>
          </cell>
          <cell r="R19">
            <v>45.503675999999999</v>
          </cell>
          <cell r="S19">
            <v>4.5503675999999995</v>
          </cell>
          <cell r="T19">
            <v>45.503675999999999</v>
          </cell>
          <cell r="U19">
            <v>4.5503675999999995</v>
          </cell>
          <cell r="V19" t="str">
            <v>4-5</v>
          </cell>
          <cell r="W19" t="str">
            <v>3-5</v>
          </cell>
          <cell r="X19" t="str">
            <v>4-5</v>
          </cell>
          <cell r="Y19">
            <v>4</v>
          </cell>
          <cell r="Z19" t="str">
            <v>M</v>
          </cell>
          <cell r="AA19" t="str">
            <v>C-B</v>
          </cell>
          <cell r="AB19" t="str">
            <v>L2P-L2M</v>
          </cell>
          <cell r="AC19" t="str">
            <v>P-M</v>
          </cell>
          <cell r="AD19">
            <v>1</v>
          </cell>
          <cell r="AE19"/>
          <cell r="AF19"/>
          <cell r="AG19" t="str">
            <v>11T-BI-1</v>
          </cell>
          <cell r="AH19" t="str">
            <v>11T-CH-1</v>
          </cell>
          <cell r="AI19"/>
          <cell r="AJ19" t="str">
            <v>11X-EN-5</v>
          </cell>
          <cell r="AK19"/>
          <cell r="AL19" t="str">
            <v>11S-FR-1</v>
          </cell>
          <cell r="AM19" t="str">
            <v>11S-MA-1</v>
          </cell>
          <cell r="AN19" t="str">
            <v>11T-PH-1</v>
          </cell>
          <cell r="AP19" t="str">
            <v>11X-RE-5</v>
          </cell>
        </row>
        <row r="20">
          <cell r="A20">
            <v>151703</v>
          </cell>
          <cell r="B20" t="str">
            <v>Barratt, Elizabeth</v>
          </cell>
          <cell r="C20" t="str">
            <v>11ZI</v>
          </cell>
          <cell r="D20" t="str">
            <v>F</v>
          </cell>
          <cell r="E20" t="str">
            <v>N</v>
          </cell>
          <cell r="F20" t="str">
            <v>No</v>
          </cell>
          <cell r="G20" t="str">
            <v>N</v>
          </cell>
          <cell r="H20">
            <v>0</v>
          </cell>
          <cell r="I20" t="str">
            <v>WBRI</v>
          </cell>
          <cell r="J20" t="str">
            <v>No</v>
          </cell>
          <cell r="K20" t="b">
            <v>0</v>
          </cell>
          <cell r="L20" t="str">
            <v>No</v>
          </cell>
          <cell r="M20" t="str">
            <v>No</v>
          </cell>
          <cell r="N20">
            <v>112</v>
          </cell>
          <cell r="O20">
            <v>107</v>
          </cell>
          <cell r="P20">
            <v>109.5</v>
          </cell>
          <cell r="Q20">
            <v>109.5</v>
          </cell>
          <cell r="R20">
            <v>59.353448</v>
          </cell>
          <cell r="S20">
            <v>5.9353448000000002</v>
          </cell>
          <cell r="T20">
            <v>59.353448</v>
          </cell>
          <cell r="U20">
            <v>5.9353448000000002</v>
          </cell>
          <cell r="V20" t="str">
            <v>6-7</v>
          </cell>
          <cell r="W20" t="str">
            <v>5-7</v>
          </cell>
          <cell r="X20" t="str">
            <v>6-7</v>
          </cell>
          <cell r="Y20">
            <v>6</v>
          </cell>
          <cell r="Z20" t="str">
            <v>M</v>
          </cell>
          <cell r="AA20" t="str">
            <v>B-A</v>
          </cell>
          <cell r="AB20" t="str">
            <v>L2M-L2D</v>
          </cell>
          <cell r="AC20" t="str">
            <v>M-D</v>
          </cell>
          <cell r="AD20">
            <v>1</v>
          </cell>
          <cell r="AE20"/>
          <cell r="AF20"/>
          <cell r="AG20" t="str">
            <v>11T-BI-1</v>
          </cell>
          <cell r="AH20" t="str">
            <v>11T-CH-1</v>
          </cell>
          <cell r="AI20"/>
          <cell r="AJ20" t="str">
            <v>11X-EN-2</v>
          </cell>
          <cell r="AK20"/>
          <cell r="AM20" t="str">
            <v>11X-MA-2</v>
          </cell>
          <cell r="AN20" t="str">
            <v>11T-PH-1</v>
          </cell>
          <cell r="AP20" t="str">
            <v>11X-RE-6</v>
          </cell>
          <cell r="AR20" t="str">
            <v>11N-SP-1</v>
          </cell>
        </row>
        <row r="21">
          <cell r="A21">
            <v>151621</v>
          </cell>
          <cell r="B21" t="str">
            <v>Barrett, Edward</v>
          </cell>
          <cell r="C21" t="str">
            <v>11SPI</v>
          </cell>
          <cell r="D21" t="str">
            <v>M</v>
          </cell>
          <cell r="E21" t="str">
            <v>K</v>
          </cell>
          <cell r="F21" t="str">
            <v>No</v>
          </cell>
          <cell r="G21" t="str">
            <v>K</v>
          </cell>
          <cell r="H21">
            <v>0</v>
          </cell>
          <cell r="I21" t="str">
            <v>WBRI</v>
          </cell>
          <cell r="J21" t="str">
            <v>No</v>
          </cell>
          <cell r="K21" t="b">
            <v>0</v>
          </cell>
          <cell r="L21" t="str">
            <v>No</v>
          </cell>
          <cell r="M21" t="str">
            <v>No</v>
          </cell>
          <cell r="N21">
            <v>0</v>
          </cell>
          <cell r="O21">
            <v>0</v>
          </cell>
          <cell r="P21">
            <v>0</v>
          </cell>
          <cell r="Q21">
            <v>0</v>
          </cell>
          <cell r="R21">
            <v>10.186364000000001</v>
          </cell>
          <cell r="S21">
            <v>1.0186364000000001</v>
          </cell>
          <cell r="T21">
            <v>10.186364000000001</v>
          </cell>
          <cell r="U21">
            <v>1.0186364000000001</v>
          </cell>
          <cell r="V21" t="str">
            <v>1-2</v>
          </cell>
          <cell r="W21" t="str">
            <v>0-2</v>
          </cell>
          <cell r="X21" t="str">
            <v>1-2</v>
          </cell>
          <cell r="Y21">
            <v>1</v>
          </cell>
          <cell r="Z21" t="str">
            <v>L</v>
          </cell>
          <cell r="AA21" t="str">
            <v>U-D</v>
          </cell>
          <cell r="AB21" t="str">
            <v>L1P-L1M</v>
          </cell>
          <cell r="AC21" t="str">
            <v>U-P</v>
          </cell>
          <cell r="AD21">
            <v>1</v>
          </cell>
          <cell r="AE21"/>
          <cell r="AF21"/>
          <cell r="AG21"/>
          <cell r="AH21"/>
          <cell r="AI21"/>
          <cell r="AJ21" t="str">
            <v>11X-EN-8</v>
          </cell>
          <cell r="AK21"/>
          <cell r="AL21" t="str">
            <v>11N-FR-4</v>
          </cell>
          <cell r="AM21" t="str">
            <v>11X-MA-9</v>
          </cell>
          <cell r="AP21" t="str">
            <v>11X-RE-1</v>
          </cell>
          <cell r="AQ21" t="str">
            <v>11C-SC-4</v>
          </cell>
        </row>
        <row r="22">
          <cell r="A22">
            <v>151576</v>
          </cell>
          <cell r="B22" t="str">
            <v>Bath, Natalie</v>
          </cell>
          <cell r="C22" t="str">
            <v>11KKN</v>
          </cell>
          <cell r="D22" t="str">
            <v>F</v>
          </cell>
          <cell r="E22" t="str">
            <v>N</v>
          </cell>
          <cell r="F22" t="str">
            <v>No</v>
          </cell>
          <cell r="G22" t="str">
            <v>N</v>
          </cell>
          <cell r="H22">
            <v>0</v>
          </cell>
          <cell r="I22" t="str">
            <v>WBRI</v>
          </cell>
          <cell r="J22" t="str">
            <v>No</v>
          </cell>
          <cell r="K22" t="b">
            <v>0</v>
          </cell>
          <cell r="L22" t="str">
            <v>No</v>
          </cell>
          <cell r="M22" t="str">
            <v>No</v>
          </cell>
          <cell r="N22">
            <v>115</v>
          </cell>
          <cell r="O22">
            <v>108</v>
          </cell>
          <cell r="P22">
            <v>111.5</v>
          </cell>
          <cell r="Q22">
            <v>111.5</v>
          </cell>
          <cell r="R22">
            <v>64.375</v>
          </cell>
          <cell r="S22">
            <v>6.4375</v>
          </cell>
          <cell r="T22">
            <v>64.375</v>
          </cell>
          <cell r="U22">
            <v>6.4375</v>
          </cell>
          <cell r="V22" t="str">
            <v>6-7</v>
          </cell>
          <cell r="W22" t="str">
            <v>5-7</v>
          </cell>
          <cell r="X22" t="str">
            <v>6-7</v>
          </cell>
          <cell r="Y22">
            <v>6</v>
          </cell>
          <cell r="Z22" t="str">
            <v>H</v>
          </cell>
          <cell r="AA22" t="str">
            <v>A-A*</v>
          </cell>
          <cell r="AB22" t="str">
            <v>L2M-L2D</v>
          </cell>
          <cell r="AC22" t="str">
            <v>M-D</v>
          </cell>
          <cell r="AD22">
            <v>1</v>
          </cell>
          <cell r="AE22"/>
          <cell r="AF22"/>
          <cell r="AG22" t="str">
            <v>11T-BI-1</v>
          </cell>
          <cell r="AH22" t="str">
            <v>11T-CH-1</v>
          </cell>
          <cell r="AI22"/>
          <cell r="AJ22" t="str">
            <v>11X-EN-1</v>
          </cell>
          <cell r="AK22"/>
          <cell r="AM22" t="str">
            <v>11S-MA-1</v>
          </cell>
          <cell r="AN22" t="str">
            <v>11T-PH-1</v>
          </cell>
          <cell r="AP22" t="str">
            <v>11X-RE-6</v>
          </cell>
          <cell r="AR22" t="str">
            <v>11S-SP-3</v>
          </cell>
        </row>
        <row r="23">
          <cell r="A23">
            <v>151673</v>
          </cell>
          <cell r="B23" t="str">
            <v>Baty, Mia</v>
          </cell>
          <cell r="C23" t="str">
            <v>11ZI</v>
          </cell>
          <cell r="D23" t="str">
            <v>F</v>
          </cell>
          <cell r="E23" t="str">
            <v>N</v>
          </cell>
          <cell r="F23" t="str">
            <v>No</v>
          </cell>
          <cell r="G23" t="str">
            <v>N</v>
          </cell>
          <cell r="H23">
            <v>1</v>
          </cell>
          <cell r="I23" t="str">
            <v>WOTW</v>
          </cell>
          <cell r="J23" t="str">
            <v>No</v>
          </cell>
          <cell r="K23" t="b">
            <v>0</v>
          </cell>
          <cell r="L23" t="str">
            <v>No</v>
          </cell>
          <cell r="M23" t="str">
            <v>No</v>
          </cell>
          <cell r="N23">
            <v>113</v>
          </cell>
          <cell r="O23">
            <v>103</v>
          </cell>
          <cell r="P23">
            <v>108</v>
          </cell>
          <cell r="Q23">
            <v>108</v>
          </cell>
          <cell r="R23">
            <v>56.563876999999998</v>
          </cell>
          <cell r="S23">
            <v>5.6563876999999998</v>
          </cell>
          <cell r="T23">
            <v>56.563876999999998</v>
          </cell>
          <cell r="U23">
            <v>5.6563876999999998</v>
          </cell>
          <cell r="V23" t="str">
            <v>6-7</v>
          </cell>
          <cell r="W23" t="str">
            <v>5-7</v>
          </cell>
          <cell r="X23" t="str">
            <v>6-7</v>
          </cell>
          <cell r="Y23">
            <v>6</v>
          </cell>
          <cell r="Z23" t="str">
            <v>M</v>
          </cell>
          <cell r="AA23" t="str">
            <v>B-A</v>
          </cell>
          <cell r="AB23" t="str">
            <v>L2M-L2D</v>
          </cell>
          <cell r="AC23" t="str">
            <v>M-D</v>
          </cell>
          <cell r="AD23">
            <v>1</v>
          </cell>
          <cell r="AE23"/>
          <cell r="AF23"/>
          <cell r="AG23" t="str">
            <v>11T-BI-4</v>
          </cell>
          <cell r="AH23" t="str">
            <v>11T-CH-4</v>
          </cell>
          <cell r="AI23"/>
          <cell r="AJ23" t="str">
            <v>11X-EN-4</v>
          </cell>
          <cell r="AK23"/>
          <cell r="AM23" t="str">
            <v>11S-MA-4</v>
          </cell>
          <cell r="AN23" t="str">
            <v>11T-PH-4</v>
          </cell>
          <cell r="AP23" t="str">
            <v>11X-RE-2</v>
          </cell>
          <cell r="AR23" t="str">
            <v>11S-SP-3</v>
          </cell>
        </row>
        <row r="24">
          <cell r="A24">
            <v>151599</v>
          </cell>
          <cell r="B24" t="str">
            <v>Beare, Lucy</v>
          </cell>
          <cell r="C24" t="str">
            <v>11ZI</v>
          </cell>
          <cell r="D24" t="str">
            <v>F</v>
          </cell>
          <cell r="E24" t="str">
            <v>N</v>
          </cell>
          <cell r="F24" t="str">
            <v>No</v>
          </cell>
          <cell r="G24" t="str">
            <v>N</v>
          </cell>
          <cell r="H24">
            <v>0</v>
          </cell>
          <cell r="I24" t="str">
            <v>WBRI</v>
          </cell>
          <cell r="J24" t="str">
            <v>No</v>
          </cell>
          <cell r="K24" t="b">
            <v>0</v>
          </cell>
          <cell r="L24" t="str">
            <v>No</v>
          </cell>
          <cell r="M24" t="str">
            <v>No</v>
          </cell>
          <cell r="N24">
            <v>113</v>
          </cell>
          <cell r="O24">
            <v>116</v>
          </cell>
          <cell r="P24">
            <v>114.5</v>
          </cell>
          <cell r="Q24">
            <v>114.5</v>
          </cell>
          <cell r="R24">
            <v>71.839286000000001</v>
          </cell>
          <cell r="S24">
            <v>7.1839285999999998</v>
          </cell>
          <cell r="T24">
            <v>71.839286000000001</v>
          </cell>
          <cell r="U24">
            <v>7.1839285999999998</v>
          </cell>
          <cell r="V24" t="str">
            <v>7-8</v>
          </cell>
          <cell r="W24" t="str">
            <v>6-8</v>
          </cell>
          <cell r="X24" t="str">
            <v>7-8</v>
          </cell>
          <cell r="Y24">
            <v>7</v>
          </cell>
          <cell r="Z24" t="str">
            <v>H</v>
          </cell>
          <cell r="AA24" t="str">
            <v>A-A*</v>
          </cell>
          <cell r="AB24" t="str">
            <v>L2D-L2D*</v>
          </cell>
          <cell r="AC24" t="str">
            <v>M-D</v>
          </cell>
          <cell r="AD24">
            <v>1</v>
          </cell>
          <cell r="AE24"/>
          <cell r="AF24"/>
          <cell r="AG24"/>
          <cell r="AH24"/>
          <cell r="AI24"/>
          <cell r="AJ24" t="str">
            <v>11X-EN-2</v>
          </cell>
          <cell r="AK24"/>
          <cell r="AM24" t="str">
            <v>11X-MA-1</v>
          </cell>
          <cell r="AP24" t="str">
            <v>11X-RE-6</v>
          </cell>
          <cell r="AQ24" t="str">
            <v>11C-SC-1</v>
          </cell>
          <cell r="AR24" t="str">
            <v>11N-SP-2</v>
          </cell>
        </row>
        <row r="25">
          <cell r="A25">
            <v>151736</v>
          </cell>
          <cell r="B25" t="str">
            <v>Bereket, Rim</v>
          </cell>
          <cell r="C25" t="str">
            <v>11ZI</v>
          </cell>
          <cell r="D25" t="str">
            <v>F</v>
          </cell>
          <cell r="E25" t="str">
            <v/>
          </cell>
          <cell r="F25" t="str">
            <v>No</v>
          </cell>
          <cell r="G25" t="str">
            <v/>
          </cell>
          <cell r="H25">
            <v>1</v>
          </cell>
          <cell r="I25" t="str">
            <v>BAOF</v>
          </cell>
          <cell r="J25" t="str">
            <v>Yes</v>
          </cell>
          <cell r="K25" t="b">
            <v>1</v>
          </cell>
          <cell r="L25" t="str">
            <v>Yes</v>
          </cell>
          <cell r="M25" t="str">
            <v>No</v>
          </cell>
          <cell r="N25">
            <v>117</v>
          </cell>
          <cell r="O25">
            <v>110</v>
          </cell>
          <cell r="P25">
            <v>113.5</v>
          </cell>
          <cell r="Q25">
            <v>117.5</v>
          </cell>
          <cell r="R25">
            <v>68.411214999999999</v>
          </cell>
          <cell r="S25">
            <v>6.8411214999999999</v>
          </cell>
          <cell r="T25">
            <v>75.154411999999994</v>
          </cell>
          <cell r="U25">
            <v>7.5154411999999997</v>
          </cell>
          <cell r="V25" t="str">
            <v>8-9</v>
          </cell>
          <cell r="W25" t="str">
            <v>7-9</v>
          </cell>
          <cell r="X25" t="str">
            <v>8-9</v>
          </cell>
          <cell r="Y25">
            <v>8</v>
          </cell>
          <cell r="Z25" t="str">
            <v>H</v>
          </cell>
          <cell r="AA25" t="str">
            <v>A-A*</v>
          </cell>
          <cell r="AB25" t="str">
            <v>L2D-L2D*</v>
          </cell>
          <cell r="AC25" t="str">
            <v>M-D</v>
          </cell>
          <cell r="AD25">
            <v>1</v>
          </cell>
          <cell r="AE25"/>
          <cell r="AF25"/>
          <cell r="AG25" t="str">
            <v>11T-BI-1</v>
          </cell>
          <cell r="AH25" t="str">
            <v>11T-CH-1</v>
          </cell>
          <cell r="AI25"/>
          <cell r="AJ25" t="str">
            <v>11X-EN-1</v>
          </cell>
          <cell r="AK25"/>
          <cell r="AM25" t="str">
            <v>11X-MA-1</v>
          </cell>
          <cell r="AN25" t="str">
            <v>11T-PH-1</v>
          </cell>
          <cell r="AP25" t="str">
            <v>11X-RE-6</v>
          </cell>
          <cell r="AR25" t="str">
            <v>11N-SP-1</v>
          </cell>
        </row>
        <row r="26">
          <cell r="A26">
            <v>151545</v>
          </cell>
          <cell r="B26" t="str">
            <v>Bereket, Samuel</v>
          </cell>
          <cell r="C26" t="str">
            <v>11EGQ</v>
          </cell>
          <cell r="D26" t="str">
            <v>M</v>
          </cell>
          <cell r="E26" t="str">
            <v>N</v>
          </cell>
          <cell r="F26" t="str">
            <v>No</v>
          </cell>
          <cell r="G26" t="str">
            <v>N</v>
          </cell>
          <cell r="H26">
            <v>1</v>
          </cell>
          <cell r="I26" t="str">
            <v>BAOF</v>
          </cell>
          <cell r="J26" t="str">
            <v>Yes</v>
          </cell>
          <cell r="K26" t="b">
            <v>0</v>
          </cell>
          <cell r="L26" t="str">
            <v>Yes</v>
          </cell>
          <cell r="M26" t="str">
            <v>No</v>
          </cell>
          <cell r="N26">
            <v>96</v>
          </cell>
          <cell r="O26">
            <v>106</v>
          </cell>
          <cell r="P26">
            <v>101</v>
          </cell>
          <cell r="Q26">
            <v>105</v>
          </cell>
          <cell r="R26">
            <v>38.909638999999999</v>
          </cell>
          <cell r="S26">
            <v>3.8909639</v>
          </cell>
          <cell r="T26">
            <v>49.024999999999999</v>
          </cell>
          <cell r="U26">
            <v>4.9024999999999999</v>
          </cell>
          <cell r="V26" t="str">
            <v>5-6</v>
          </cell>
          <cell r="W26" t="str">
            <v>4-6</v>
          </cell>
          <cell r="X26" t="str">
            <v>5-6</v>
          </cell>
          <cell r="Y26">
            <v>5</v>
          </cell>
          <cell r="Z26" t="str">
            <v>M</v>
          </cell>
          <cell r="AA26" t="str">
            <v>C-B</v>
          </cell>
          <cell r="AB26" t="str">
            <v>L2P-L2M</v>
          </cell>
          <cell r="AC26" t="str">
            <v>P-M</v>
          </cell>
          <cell r="AD26">
            <v>1</v>
          </cell>
          <cell r="AE26"/>
          <cell r="AF26"/>
          <cell r="AG26" t="str">
            <v>11T-BI-5</v>
          </cell>
          <cell r="AH26" t="str">
            <v>11T-CH-5</v>
          </cell>
          <cell r="AI26"/>
          <cell r="AJ26" t="str">
            <v>11X-EN-7</v>
          </cell>
          <cell r="AK26"/>
          <cell r="AL26" t="str">
            <v>11N-FR-4</v>
          </cell>
          <cell r="AM26" t="str">
            <v>11X-MA-6</v>
          </cell>
          <cell r="AN26" t="str">
            <v>11T-PH-5</v>
          </cell>
          <cell r="AP26" t="str">
            <v>11X-RE-1</v>
          </cell>
        </row>
        <row r="27">
          <cell r="A27">
            <v>151618</v>
          </cell>
          <cell r="B27" t="str">
            <v>Boateng, Mariella</v>
          </cell>
          <cell r="C27" t="str">
            <v>11SPI</v>
          </cell>
          <cell r="D27" t="str">
            <v>F</v>
          </cell>
          <cell r="E27" t="str">
            <v>N</v>
          </cell>
          <cell r="F27" t="str">
            <v>No</v>
          </cell>
          <cell r="G27" t="str">
            <v>N</v>
          </cell>
          <cell r="H27">
            <v>1</v>
          </cell>
          <cell r="I27" t="str">
            <v>MWBA</v>
          </cell>
          <cell r="J27" t="str">
            <v>No</v>
          </cell>
          <cell r="K27" t="b">
            <v>0</v>
          </cell>
          <cell r="L27" t="str">
            <v>No</v>
          </cell>
          <cell r="M27" t="str">
            <v>No</v>
          </cell>
          <cell r="N27">
            <v>107</v>
          </cell>
          <cell r="O27">
            <v>107</v>
          </cell>
          <cell r="P27">
            <v>107</v>
          </cell>
          <cell r="Q27">
            <v>107</v>
          </cell>
          <cell r="R27">
            <v>54.013157999999997</v>
          </cell>
          <cell r="S27">
            <v>5.4013157999999999</v>
          </cell>
          <cell r="T27">
            <v>54.013157999999997</v>
          </cell>
          <cell r="U27">
            <v>5.4013157999999999</v>
          </cell>
          <cell r="V27" t="str">
            <v>5-6</v>
          </cell>
          <cell r="W27" t="str">
            <v>4-6</v>
          </cell>
          <cell r="X27" t="str">
            <v>5-6</v>
          </cell>
          <cell r="Y27">
            <v>5</v>
          </cell>
          <cell r="Z27" t="str">
            <v>M</v>
          </cell>
          <cell r="AA27" t="str">
            <v>B-A</v>
          </cell>
          <cell r="AB27" t="str">
            <v>L2M-L2D</v>
          </cell>
          <cell r="AC27" t="str">
            <v>P-M</v>
          </cell>
          <cell r="AD27">
            <v>1</v>
          </cell>
          <cell r="AE27"/>
          <cell r="AF27"/>
          <cell r="AG27"/>
          <cell r="AH27"/>
          <cell r="AI27"/>
          <cell r="AJ27" t="str">
            <v>11X-EN-1</v>
          </cell>
          <cell r="AK27" t="str">
            <v>11LT-FN-3</v>
          </cell>
          <cell r="AL27" t="str">
            <v>11S-FR-2</v>
          </cell>
          <cell r="AM27" t="str">
            <v>11S-MA-2</v>
          </cell>
          <cell r="AP27" t="str">
            <v>11X-RE-7</v>
          </cell>
          <cell r="AQ27" t="str">
            <v>11C-SC-1</v>
          </cell>
        </row>
        <row r="28">
          <cell r="A28">
            <v>152721</v>
          </cell>
          <cell r="B28" t="str">
            <v>Bodell, Alisha</v>
          </cell>
          <cell r="C28" t="str">
            <v>11EGQ</v>
          </cell>
          <cell r="D28" t="str">
            <v>F</v>
          </cell>
          <cell r="E28" t="str">
            <v>E</v>
          </cell>
          <cell r="F28" t="str">
            <v>No</v>
          </cell>
          <cell r="G28" t="str">
            <v>E</v>
          </cell>
          <cell r="H28">
            <v>0</v>
          </cell>
          <cell r="I28" t="str">
            <v>WBRI</v>
          </cell>
          <cell r="J28" t="str">
            <v>Yes</v>
          </cell>
          <cell r="K28" t="b">
            <v>0</v>
          </cell>
          <cell r="L28" t="str">
            <v>Yes</v>
          </cell>
          <cell r="M28" t="str">
            <v>No</v>
          </cell>
          <cell r="N28" t="e">
            <v>#N/A</v>
          </cell>
          <cell r="O28" t="e">
            <v>#N/A</v>
          </cell>
          <cell r="P28" t="str">
            <v/>
          </cell>
          <cell r="Q28" t="str">
            <v/>
          </cell>
          <cell r="R28" t="e">
            <v>#VALUE!</v>
          </cell>
          <cell r="S28" t="e">
            <v>#VALUE!</v>
          </cell>
          <cell r="T28" t="e">
            <v>#VALUE!</v>
          </cell>
          <cell r="U28" t="str">
            <v/>
          </cell>
          <cell r="V28" t="e">
            <v>#VALUE!</v>
          </cell>
          <cell r="W28" t="str">
            <v/>
          </cell>
          <cell r="X28" t="str">
            <v/>
          </cell>
          <cell r="Y28" t="str">
            <v/>
          </cell>
          <cell r="Z28" t="str">
            <v/>
          </cell>
          <cell r="AA28" t="e">
            <v>#VALUE!</v>
          </cell>
          <cell r="AB28" t="e">
            <v>#VALUE!</v>
          </cell>
          <cell r="AC28" t="e">
            <v>#VALUE!</v>
          </cell>
          <cell r="AD28">
            <v>1</v>
          </cell>
          <cell r="AE28"/>
          <cell r="AF28"/>
          <cell r="AG28"/>
          <cell r="AH28"/>
          <cell r="AI28"/>
          <cell r="AJ28" t="str">
            <v>11X-EN-9</v>
          </cell>
          <cell r="AK28"/>
          <cell r="AM28" t="str">
            <v>11X-MA-9</v>
          </cell>
          <cell r="AP28" t="str">
            <v>11X-RE-7</v>
          </cell>
          <cell r="AQ28" t="str">
            <v>11C-SC-3</v>
          </cell>
        </row>
        <row r="29">
          <cell r="A29">
            <v>151681</v>
          </cell>
          <cell r="B29" t="str">
            <v>Bolton, Jacob</v>
          </cell>
          <cell r="C29" t="str">
            <v>11SDA</v>
          </cell>
          <cell r="D29" t="str">
            <v>M</v>
          </cell>
          <cell r="E29" t="str">
            <v>N</v>
          </cell>
          <cell r="F29" t="str">
            <v>No</v>
          </cell>
          <cell r="G29" t="str">
            <v>N</v>
          </cell>
          <cell r="H29">
            <v>0</v>
          </cell>
          <cell r="I29" t="str">
            <v>WBRI</v>
          </cell>
          <cell r="J29" t="str">
            <v>No</v>
          </cell>
          <cell r="K29" t="b">
            <v>0</v>
          </cell>
          <cell r="L29" t="str">
            <v>No</v>
          </cell>
          <cell r="M29" t="str">
            <v>No</v>
          </cell>
          <cell r="N29">
            <v>99</v>
          </cell>
          <cell r="O29">
            <v>104</v>
          </cell>
          <cell r="P29">
            <v>101.5</v>
          </cell>
          <cell r="Q29">
            <v>101.5</v>
          </cell>
          <cell r="R29">
            <v>38.909638999999999</v>
          </cell>
          <cell r="S29">
            <v>3.8909639</v>
          </cell>
          <cell r="T29">
            <v>38.909638999999999</v>
          </cell>
          <cell r="U29">
            <v>3.8909639</v>
          </cell>
          <cell r="V29" t="str">
            <v>4-5</v>
          </cell>
          <cell r="W29" t="str">
            <v>3-5</v>
          </cell>
          <cell r="X29" t="str">
            <v>4-5</v>
          </cell>
          <cell r="Y29">
            <v>4</v>
          </cell>
          <cell r="Z29" t="str">
            <v>M</v>
          </cell>
          <cell r="AA29" t="str">
            <v>D-C</v>
          </cell>
          <cell r="AB29" t="str">
            <v>L2P-L2M</v>
          </cell>
          <cell r="AC29" t="str">
            <v>P-M</v>
          </cell>
          <cell r="AD29">
            <v>1</v>
          </cell>
          <cell r="AE29"/>
          <cell r="AF29"/>
          <cell r="AG29" t="str">
            <v>11T-BI-4</v>
          </cell>
          <cell r="AH29" t="str">
            <v>11T-CH-4</v>
          </cell>
          <cell r="AI29"/>
          <cell r="AJ29" t="str">
            <v>11X-EN-5</v>
          </cell>
          <cell r="AK29"/>
          <cell r="AL29" t="str">
            <v>11S-FR-1</v>
          </cell>
          <cell r="AM29" t="str">
            <v>11S-MA-2</v>
          </cell>
          <cell r="AN29" t="str">
            <v>11T-PH-4</v>
          </cell>
          <cell r="AP29" t="str">
            <v>11X-RE-3</v>
          </cell>
        </row>
        <row r="30">
          <cell r="A30">
            <v>151740</v>
          </cell>
          <cell r="B30" t="str">
            <v>Briggs, Grace</v>
          </cell>
          <cell r="C30" t="str">
            <v>11JNE</v>
          </cell>
          <cell r="D30" t="str">
            <v>F</v>
          </cell>
          <cell r="E30" t="str">
            <v>K</v>
          </cell>
          <cell r="F30" t="str">
            <v>Yes</v>
          </cell>
          <cell r="G30" t="str">
            <v>M</v>
          </cell>
          <cell r="H30">
            <v>0</v>
          </cell>
          <cell r="I30" t="str">
            <v>WBRI</v>
          </cell>
          <cell r="J30" t="str">
            <v>No</v>
          </cell>
          <cell r="K30" t="b">
            <v>0</v>
          </cell>
          <cell r="L30" t="str">
            <v>Yes</v>
          </cell>
          <cell r="M30" t="str">
            <v>Yes</v>
          </cell>
          <cell r="N30">
            <v>93</v>
          </cell>
          <cell r="O30">
            <v>90</v>
          </cell>
          <cell r="P30">
            <v>91.5</v>
          </cell>
          <cell r="Q30">
            <v>95.5</v>
          </cell>
          <cell r="R30">
            <v>24.745968000000001</v>
          </cell>
          <cell r="S30">
            <v>2.4745968</v>
          </cell>
          <cell r="T30">
            <v>27.803419000000002</v>
          </cell>
          <cell r="U30">
            <v>2.7803419000000003</v>
          </cell>
          <cell r="V30" t="str">
            <v>2-3</v>
          </cell>
          <cell r="W30" t="str">
            <v>1-3</v>
          </cell>
          <cell r="X30" t="str">
            <v>2-3</v>
          </cell>
          <cell r="Y30">
            <v>2</v>
          </cell>
          <cell r="Z30" t="str">
            <v>L</v>
          </cell>
          <cell r="AA30" t="str">
            <v>U-D</v>
          </cell>
          <cell r="AB30" t="str">
            <v>L1M-L1D</v>
          </cell>
          <cell r="AC30" t="str">
            <v>U-P</v>
          </cell>
          <cell r="AD30">
            <v>1</v>
          </cell>
          <cell r="AE30"/>
          <cell r="AF30"/>
          <cell r="AG30"/>
          <cell r="AH30"/>
          <cell r="AI30"/>
          <cell r="AJ30" t="str">
            <v>11X-EN-7</v>
          </cell>
          <cell r="AK30"/>
          <cell r="AM30" t="str">
            <v>11S-MA-4</v>
          </cell>
          <cell r="AP30" t="str">
            <v>11X-RE-1</v>
          </cell>
          <cell r="AQ30" t="str">
            <v>11C-SC-2</v>
          </cell>
          <cell r="AR30" t="str">
            <v>11S-SP-4</v>
          </cell>
        </row>
        <row r="31">
          <cell r="A31">
            <v>151678</v>
          </cell>
          <cell r="B31" t="str">
            <v>Broomhead, Emma</v>
          </cell>
          <cell r="C31" t="str">
            <v>11SK</v>
          </cell>
          <cell r="D31" t="str">
            <v>F</v>
          </cell>
          <cell r="E31" t="str">
            <v>N</v>
          </cell>
          <cell r="F31" t="str">
            <v>No</v>
          </cell>
          <cell r="G31" t="str">
            <v>N</v>
          </cell>
          <cell r="H31">
            <v>0</v>
          </cell>
          <cell r="I31" t="str">
            <v>WBRI</v>
          </cell>
          <cell r="J31" t="str">
            <v>No</v>
          </cell>
          <cell r="K31" t="b">
            <v>0</v>
          </cell>
          <cell r="L31" t="str">
            <v>No</v>
          </cell>
          <cell r="M31" t="str">
            <v>No</v>
          </cell>
          <cell r="N31">
            <v>110</v>
          </cell>
          <cell r="O31">
            <v>108</v>
          </cell>
          <cell r="P31">
            <v>109</v>
          </cell>
          <cell r="Q31">
            <v>109</v>
          </cell>
          <cell r="R31">
            <v>59.353448</v>
          </cell>
          <cell r="S31">
            <v>5.9353448000000002</v>
          </cell>
          <cell r="T31">
            <v>59.353448</v>
          </cell>
          <cell r="U31">
            <v>5.9353448000000002</v>
          </cell>
          <cell r="V31" t="str">
            <v>6-7</v>
          </cell>
          <cell r="W31" t="str">
            <v>5-7</v>
          </cell>
          <cell r="X31" t="str">
            <v>6-7</v>
          </cell>
          <cell r="Y31">
            <v>6</v>
          </cell>
          <cell r="Z31" t="str">
            <v>M</v>
          </cell>
          <cell r="AA31" t="str">
            <v>B-A</v>
          </cell>
          <cell r="AB31" t="str">
            <v>L2M-L2D</v>
          </cell>
          <cell r="AC31" t="str">
            <v>M-D</v>
          </cell>
          <cell r="AD31">
            <v>1</v>
          </cell>
          <cell r="AE31"/>
          <cell r="AF31"/>
          <cell r="AG31" t="str">
            <v>11T-BI-3</v>
          </cell>
          <cell r="AH31" t="str">
            <v>11T-CH-3</v>
          </cell>
          <cell r="AI31"/>
          <cell r="AJ31" t="str">
            <v>11X-EN-4</v>
          </cell>
          <cell r="AK31"/>
          <cell r="AL31" t="str">
            <v>11S-FR-1</v>
          </cell>
          <cell r="AM31" t="str">
            <v>11S-MA-2</v>
          </cell>
          <cell r="AN31" t="str">
            <v>11T-PH-3</v>
          </cell>
          <cell r="AP31" t="str">
            <v>11X-RE-5</v>
          </cell>
        </row>
        <row r="32">
          <cell r="A32">
            <v>151594</v>
          </cell>
          <cell r="B32" t="str">
            <v>Brown, Noah</v>
          </cell>
          <cell r="C32" t="str">
            <v>11SPI</v>
          </cell>
          <cell r="D32" t="str">
            <v>M</v>
          </cell>
          <cell r="E32" t="str">
            <v>N</v>
          </cell>
          <cell r="F32" t="str">
            <v>No</v>
          </cell>
          <cell r="G32" t="str">
            <v>N</v>
          </cell>
          <cell r="H32">
            <v>0</v>
          </cell>
          <cell r="I32" t="str">
            <v>WBRI</v>
          </cell>
          <cell r="J32" t="str">
            <v>No</v>
          </cell>
          <cell r="K32" t="b">
            <v>0</v>
          </cell>
          <cell r="L32" t="str">
            <v>No</v>
          </cell>
          <cell r="M32" t="str">
            <v>No</v>
          </cell>
          <cell r="N32">
            <v>114</v>
          </cell>
          <cell r="O32">
            <v>109</v>
          </cell>
          <cell r="P32">
            <v>111.5</v>
          </cell>
          <cell r="Q32">
            <v>111.5</v>
          </cell>
          <cell r="R32">
            <v>64.375</v>
          </cell>
          <cell r="S32">
            <v>6.4375</v>
          </cell>
          <cell r="T32">
            <v>64.375</v>
          </cell>
          <cell r="U32">
            <v>6.4375</v>
          </cell>
          <cell r="V32" t="str">
            <v>6-7</v>
          </cell>
          <cell r="W32" t="str">
            <v>5-7</v>
          </cell>
          <cell r="X32" t="str">
            <v>6-7</v>
          </cell>
          <cell r="Y32">
            <v>6</v>
          </cell>
          <cell r="Z32" t="str">
            <v>H</v>
          </cell>
          <cell r="AA32" t="str">
            <v>A-A*</v>
          </cell>
          <cell r="AB32" t="str">
            <v>L2M-L2D</v>
          </cell>
          <cell r="AC32" t="str">
            <v>M-D</v>
          </cell>
          <cell r="AD32">
            <v>1</v>
          </cell>
          <cell r="AE32"/>
          <cell r="AF32"/>
          <cell r="AG32" t="str">
            <v>11T-BI-1</v>
          </cell>
          <cell r="AH32" t="str">
            <v>11T-CH-1</v>
          </cell>
          <cell r="AI32"/>
          <cell r="AJ32" t="str">
            <v>11X-EN-2</v>
          </cell>
          <cell r="AK32"/>
          <cell r="AL32" t="str">
            <v>11S-FR-2</v>
          </cell>
          <cell r="AM32" t="str">
            <v>11S-MA-1</v>
          </cell>
          <cell r="AN32" t="str">
            <v>11T-PH-1</v>
          </cell>
          <cell r="AP32" t="str">
            <v>11X-RE-2</v>
          </cell>
        </row>
        <row r="33">
          <cell r="A33">
            <v>151604</v>
          </cell>
          <cell r="B33" t="str">
            <v>Burton, Jessica</v>
          </cell>
          <cell r="C33" t="str">
            <v>11SK</v>
          </cell>
          <cell r="D33" t="str">
            <v>F</v>
          </cell>
          <cell r="E33" t="str">
            <v>N</v>
          </cell>
          <cell r="F33" t="str">
            <v>No</v>
          </cell>
          <cell r="G33" t="str">
            <v>N</v>
          </cell>
          <cell r="H33">
            <v>0</v>
          </cell>
          <cell r="I33" t="str">
            <v>WBRI</v>
          </cell>
          <cell r="J33" t="str">
            <v>No</v>
          </cell>
          <cell r="K33" t="b">
            <v>0</v>
          </cell>
          <cell r="L33" t="str">
            <v>No</v>
          </cell>
          <cell r="M33" t="str">
            <v>No</v>
          </cell>
          <cell r="N33">
            <v>108</v>
          </cell>
          <cell r="O33">
            <v>105</v>
          </cell>
          <cell r="P33">
            <v>106.5</v>
          </cell>
          <cell r="Q33">
            <v>106.5</v>
          </cell>
          <cell r="R33">
            <v>50.927548999999999</v>
          </cell>
          <cell r="S33">
            <v>5.0927549000000001</v>
          </cell>
          <cell r="T33">
            <v>50.927548999999999</v>
          </cell>
          <cell r="U33">
            <v>5.0927549000000001</v>
          </cell>
          <cell r="V33" t="str">
            <v>5-6</v>
          </cell>
          <cell r="W33" t="str">
            <v>4-6</v>
          </cell>
          <cell r="X33" t="str">
            <v>5-6</v>
          </cell>
          <cell r="Y33">
            <v>5</v>
          </cell>
          <cell r="Z33" t="str">
            <v>M</v>
          </cell>
          <cell r="AA33" t="str">
            <v>C-B</v>
          </cell>
          <cell r="AB33" t="str">
            <v>L2P-L2M</v>
          </cell>
          <cell r="AC33" t="str">
            <v>P-M</v>
          </cell>
          <cell r="AD33">
            <v>1</v>
          </cell>
          <cell r="AE33"/>
          <cell r="AF33" t="str">
            <v>11LT-AR-1</v>
          </cell>
          <cell r="AG33"/>
          <cell r="AH33"/>
          <cell r="AI33"/>
          <cell r="AJ33" t="str">
            <v>11X-EN-3</v>
          </cell>
          <cell r="AK33"/>
          <cell r="AL33" t="str">
            <v>11S-FR-2</v>
          </cell>
          <cell r="AM33" t="str">
            <v>11S-MA-2</v>
          </cell>
          <cell r="AP33" t="str">
            <v>11X-RE-7</v>
          </cell>
          <cell r="AQ33" t="str">
            <v>11C-SC-1</v>
          </cell>
        </row>
        <row r="34">
          <cell r="A34">
            <v>151540</v>
          </cell>
          <cell r="B34" t="str">
            <v>Cattolico, Cristina</v>
          </cell>
          <cell r="C34" t="str">
            <v>11ZI</v>
          </cell>
          <cell r="D34" t="str">
            <v>F</v>
          </cell>
          <cell r="E34" t="str">
            <v>N</v>
          </cell>
          <cell r="F34" t="str">
            <v>No</v>
          </cell>
          <cell r="G34" t="str">
            <v>N</v>
          </cell>
          <cell r="H34">
            <v>1</v>
          </cell>
          <cell r="I34" t="str">
            <v>MOTM</v>
          </cell>
          <cell r="J34" t="str">
            <v>No</v>
          </cell>
          <cell r="K34" t="b">
            <v>1</v>
          </cell>
          <cell r="L34" t="str">
            <v>No</v>
          </cell>
          <cell r="M34" t="str">
            <v>No</v>
          </cell>
          <cell r="N34">
            <v>94</v>
          </cell>
          <cell r="O34">
            <v>98</v>
          </cell>
          <cell r="P34">
            <v>96</v>
          </cell>
          <cell r="Q34">
            <v>96</v>
          </cell>
          <cell r="R34">
            <v>31.325758</v>
          </cell>
          <cell r="S34">
            <v>3.1325758000000001</v>
          </cell>
          <cell r="T34">
            <v>31.325758</v>
          </cell>
          <cell r="U34">
            <v>3.1325758000000001</v>
          </cell>
          <cell r="V34" t="str">
            <v>3-4</v>
          </cell>
          <cell r="W34" t="str">
            <v>2-4</v>
          </cell>
          <cell r="X34" t="str">
            <v>3-4</v>
          </cell>
          <cell r="Y34">
            <v>3</v>
          </cell>
          <cell r="Z34" t="str">
            <v>L</v>
          </cell>
          <cell r="AA34" t="str">
            <v>U-D</v>
          </cell>
          <cell r="AB34" t="str">
            <v>L1D-L2P</v>
          </cell>
          <cell r="AC34" t="str">
            <v>U-P</v>
          </cell>
          <cell r="AD34">
            <v>1</v>
          </cell>
          <cell r="AE34"/>
          <cell r="AF34"/>
          <cell r="AG34" t="str">
            <v>11T-BI-5</v>
          </cell>
          <cell r="AH34" t="str">
            <v>11T-CH-5</v>
          </cell>
          <cell r="AI34"/>
          <cell r="AJ34" t="str">
            <v>11X-EN-8</v>
          </cell>
          <cell r="AK34"/>
          <cell r="AM34" t="str">
            <v>11S-MA-4</v>
          </cell>
          <cell r="AN34" t="str">
            <v>11T-PH-5</v>
          </cell>
          <cell r="AP34" t="str">
            <v>11X-RE-8</v>
          </cell>
          <cell r="AR34" t="str">
            <v>11S-SP-4</v>
          </cell>
        </row>
        <row r="35">
          <cell r="A35">
            <v>151609</v>
          </cell>
          <cell r="B35" t="str">
            <v>Chapman, Leonardo</v>
          </cell>
          <cell r="C35" t="str">
            <v>11WE</v>
          </cell>
          <cell r="D35" t="str">
            <v>M</v>
          </cell>
          <cell r="E35" t="str">
            <v>N</v>
          </cell>
          <cell r="F35" t="str">
            <v>No</v>
          </cell>
          <cell r="G35" t="str">
            <v>N</v>
          </cell>
          <cell r="H35">
            <v>0</v>
          </cell>
          <cell r="I35" t="str">
            <v>WBRI</v>
          </cell>
          <cell r="J35" t="str">
            <v>No</v>
          </cell>
          <cell r="K35" t="b">
            <v>0</v>
          </cell>
          <cell r="L35" t="str">
            <v>No</v>
          </cell>
          <cell r="M35" t="str">
            <v>No</v>
          </cell>
          <cell r="N35">
            <v>110</v>
          </cell>
          <cell r="O35">
            <v>112</v>
          </cell>
          <cell r="P35">
            <v>111</v>
          </cell>
          <cell r="Q35">
            <v>111</v>
          </cell>
          <cell r="R35">
            <v>64.375</v>
          </cell>
          <cell r="S35">
            <v>6.4375</v>
          </cell>
          <cell r="T35">
            <v>64.375</v>
          </cell>
          <cell r="U35">
            <v>6.4375</v>
          </cell>
          <cell r="V35" t="str">
            <v>6-7</v>
          </cell>
          <cell r="W35" t="str">
            <v>5-7</v>
          </cell>
          <cell r="X35" t="str">
            <v>6-7</v>
          </cell>
          <cell r="Y35">
            <v>6</v>
          </cell>
          <cell r="Z35" t="str">
            <v>H</v>
          </cell>
          <cell r="AA35" t="str">
            <v>A-A*</v>
          </cell>
          <cell r="AB35" t="str">
            <v>L2M-L2D</v>
          </cell>
          <cell r="AC35" t="str">
            <v>M-D</v>
          </cell>
          <cell r="AD35">
            <v>1</v>
          </cell>
          <cell r="AE35"/>
          <cell r="AF35"/>
          <cell r="AG35" t="str">
            <v>11T-BI-1</v>
          </cell>
          <cell r="AH35" t="str">
            <v>11T-CH-1</v>
          </cell>
          <cell r="AI35"/>
          <cell r="AJ35" t="str">
            <v>11X-EN-1</v>
          </cell>
          <cell r="AK35"/>
          <cell r="AM35" t="str">
            <v>11X-MA-1</v>
          </cell>
          <cell r="AN35" t="str">
            <v>11T-PH-1</v>
          </cell>
          <cell r="AP35" t="str">
            <v>11X-RE-6</v>
          </cell>
          <cell r="AR35" t="str">
            <v>11N-SP-1</v>
          </cell>
        </row>
        <row r="36">
          <cell r="A36">
            <v>151530</v>
          </cell>
          <cell r="B36" t="str">
            <v>Crofts, Joey</v>
          </cell>
          <cell r="C36" t="str">
            <v>11SDA</v>
          </cell>
          <cell r="D36" t="str">
            <v>M</v>
          </cell>
          <cell r="E36" t="str">
            <v>N</v>
          </cell>
          <cell r="F36" t="str">
            <v>No</v>
          </cell>
          <cell r="G36" t="str">
            <v>N</v>
          </cell>
          <cell r="H36">
            <v>0</v>
          </cell>
          <cell r="I36" t="str">
            <v>WBRI</v>
          </cell>
          <cell r="J36" t="str">
            <v>No</v>
          </cell>
          <cell r="K36" t="b">
            <v>0</v>
          </cell>
          <cell r="L36" t="str">
            <v>No</v>
          </cell>
          <cell r="M36" t="str">
            <v>No</v>
          </cell>
          <cell r="N36">
            <v>101</v>
          </cell>
          <cell r="O36">
            <v>113</v>
          </cell>
          <cell r="P36">
            <v>107</v>
          </cell>
          <cell r="Q36">
            <v>107</v>
          </cell>
          <cell r="R36">
            <v>54.013157999999997</v>
          </cell>
          <cell r="S36">
            <v>5.4013157999999999</v>
          </cell>
          <cell r="T36">
            <v>54.013157999999997</v>
          </cell>
          <cell r="U36">
            <v>5.4013157999999999</v>
          </cell>
          <cell r="V36" t="str">
            <v>5-6</v>
          </cell>
          <cell r="W36" t="str">
            <v>4-6</v>
          </cell>
          <cell r="X36" t="str">
            <v>5-6</v>
          </cell>
          <cell r="Y36">
            <v>5</v>
          </cell>
          <cell r="Z36" t="str">
            <v>M</v>
          </cell>
          <cell r="AA36" t="str">
            <v>B-A</v>
          </cell>
          <cell r="AB36" t="str">
            <v>L2M-L2D</v>
          </cell>
          <cell r="AC36" t="str">
            <v>P-M</v>
          </cell>
          <cell r="AD36">
            <v>1</v>
          </cell>
          <cell r="AE36"/>
          <cell r="AF36"/>
          <cell r="AG36" t="str">
            <v>11T-BI-4</v>
          </cell>
          <cell r="AH36" t="str">
            <v>11T-CH-4</v>
          </cell>
          <cell r="AI36"/>
          <cell r="AJ36" t="str">
            <v>11X-EN-8</v>
          </cell>
          <cell r="AK36"/>
          <cell r="AL36" t="str">
            <v>11N-FR-4</v>
          </cell>
          <cell r="AM36" t="str">
            <v>11X-MA-3</v>
          </cell>
          <cell r="AN36" t="str">
            <v>11T-PH-4</v>
          </cell>
          <cell r="AP36" t="str">
            <v>11X-RE-8</v>
          </cell>
        </row>
        <row r="37">
          <cell r="A37">
            <v>151600</v>
          </cell>
          <cell r="B37" t="str">
            <v>Cullen, Daisy</v>
          </cell>
          <cell r="C37" t="str">
            <v>11SDA</v>
          </cell>
          <cell r="D37" t="str">
            <v>F</v>
          </cell>
          <cell r="E37" t="str">
            <v>N</v>
          </cell>
          <cell r="F37" t="str">
            <v>No</v>
          </cell>
          <cell r="G37" t="str">
            <v>N</v>
          </cell>
          <cell r="H37">
            <v>0</v>
          </cell>
          <cell r="I37" t="str">
            <v>WBRI</v>
          </cell>
          <cell r="J37" t="str">
            <v>No</v>
          </cell>
          <cell r="K37" t="b">
            <v>0</v>
          </cell>
          <cell r="L37" t="str">
            <v>No</v>
          </cell>
          <cell r="M37" t="str">
            <v>No</v>
          </cell>
          <cell r="N37">
            <v>104</v>
          </cell>
          <cell r="O37">
            <v>104</v>
          </cell>
          <cell r="P37">
            <v>104</v>
          </cell>
          <cell r="Q37">
            <v>104</v>
          </cell>
          <cell r="R37">
            <v>45.503675999999999</v>
          </cell>
          <cell r="S37">
            <v>4.5503675999999995</v>
          </cell>
          <cell r="T37">
            <v>45.503675999999999</v>
          </cell>
          <cell r="U37">
            <v>4.5503675999999995</v>
          </cell>
          <cell r="V37" t="str">
            <v>4-5</v>
          </cell>
          <cell r="W37" t="str">
            <v>3-5</v>
          </cell>
          <cell r="X37" t="str">
            <v>4-5</v>
          </cell>
          <cell r="Y37">
            <v>4</v>
          </cell>
          <cell r="Z37" t="str">
            <v>M</v>
          </cell>
          <cell r="AA37" t="str">
            <v>C-B</v>
          </cell>
          <cell r="AB37" t="str">
            <v>L2P-L2M</v>
          </cell>
          <cell r="AC37" t="str">
            <v>P-M</v>
          </cell>
          <cell r="AD37">
            <v>1</v>
          </cell>
          <cell r="AE37"/>
          <cell r="AF37"/>
          <cell r="AG37"/>
          <cell r="AH37"/>
          <cell r="AI37"/>
          <cell r="AJ37" t="str">
            <v>11X-EN-7</v>
          </cell>
          <cell r="AK37" t="str">
            <v>11LT-FN-3</v>
          </cell>
          <cell r="AL37" t="str">
            <v>11N-FR-4</v>
          </cell>
          <cell r="AM37" t="str">
            <v>11X-MA-6</v>
          </cell>
          <cell r="AP37" t="str">
            <v>11X-RE-1</v>
          </cell>
          <cell r="AQ37" t="str">
            <v>11C-SC-4</v>
          </cell>
        </row>
        <row r="38">
          <cell r="A38">
            <v>151624</v>
          </cell>
          <cell r="B38" t="str">
            <v>Danes Harte, Isabella</v>
          </cell>
          <cell r="C38" t="str">
            <v>11SPI</v>
          </cell>
          <cell r="D38" t="str">
            <v>F</v>
          </cell>
          <cell r="E38" t="str">
            <v/>
          </cell>
          <cell r="F38" t="str">
            <v>No</v>
          </cell>
          <cell r="G38" t="str">
            <v/>
          </cell>
          <cell r="H38">
            <v>0</v>
          </cell>
          <cell r="I38" t="str">
            <v>WBRI</v>
          </cell>
          <cell r="J38" t="str">
            <v>No</v>
          </cell>
          <cell r="K38" t="b">
            <v>0</v>
          </cell>
          <cell r="L38" t="str">
            <v>No</v>
          </cell>
          <cell r="M38" t="str">
            <v>No</v>
          </cell>
          <cell r="N38">
            <v>110</v>
          </cell>
          <cell r="O38">
            <v>103</v>
          </cell>
          <cell r="P38">
            <v>106.5</v>
          </cell>
          <cell r="Q38">
            <v>106.5</v>
          </cell>
          <cell r="R38">
            <v>50.927548999999999</v>
          </cell>
          <cell r="S38">
            <v>5.0927549000000001</v>
          </cell>
          <cell r="T38">
            <v>50.927548999999999</v>
          </cell>
          <cell r="U38">
            <v>5.0927549000000001</v>
          </cell>
          <cell r="V38" t="str">
            <v>5-6</v>
          </cell>
          <cell r="W38" t="str">
            <v>4-6</v>
          </cell>
          <cell r="X38" t="str">
            <v>5-6</v>
          </cell>
          <cell r="Y38">
            <v>5</v>
          </cell>
          <cell r="Z38" t="str">
            <v>M</v>
          </cell>
          <cell r="AA38" t="str">
            <v>C-B</v>
          </cell>
          <cell r="AB38" t="str">
            <v>L2P-L2M</v>
          </cell>
          <cell r="AC38" t="str">
            <v>P-M</v>
          </cell>
          <cell r="AD38">
            <v>1</v>
          </cell>
          <cell r="AE38"/>
          <cell r="AF38"/>
          <cell r="AG38" t="str">
            <v>11T-BI-4</v>
          </cell>
          <cell r="AH38" t="str">
            <v>11T-CH-4</v>
          </cell>
          <cell r="AI38"/>
          <cell r="AJ38" t="str">
            <v>11X-EN-4</v>
          </cell>
          <cell r="AK38"/>
          <cell r="AL38" t="str">
            <v>11S-FR-1</v>
          </cell>
          <cell r="AM38" t="str">
            <v>11S-MA-3</v>
          </cell>
          <cell r="AN38" t="str">
            <v>11T-PH-4</v>
          </cell>
          <cell r="AP38" t="str">
            <v>11X-RE-7</v>
          </cell>
        </row>
        <row r="39">
          <cell r="A39">
            <v>151580</v>
          </cell>
          <cell r="B39" t="str">
            <v>Davies, Olivia</v>
          </cell>
          <cell r="C39" t="str">
            <v>11SK</v>
          </cell>
          <cell r="D39" t="str">
            <v>F</v>
          </cell>
          <cell r="E39" t="str">
            <v>N</v>
          </cell>
          <cell r="F39" t="str">
            <v>No</v>
          </cell>
          <cell r="G39" t="str">
            <v>N</v>
          </cell>
          <cell r="H39">
            <v>0</v>
          </cell>
          <cell r="I39" t="str">
            <v>WBRI</v>
          </cell>
          <cell r="J39" t="str">
            <v>No</v>
          </cell>
          <cell r="K39" t="b">
            <v>0</v>
          </cell>
          <cell r="L39" t="str">
            <v>No</v>
          </cell>
          <cell r="M39" t="str">
            <v>No</v>
          </cell>
          <cell r="N39">
            <v>107</v>
          </cell>
          <cell r="O39">
            <v>118</v>
          </cell>
          <cell r="P39">
            <v>112.5</v>
          </cell>
          <cell r="Q39">
            <v>112.5</v>
          </cell>
          <cell r="R39">
            <v>65.541015999999999</v>
          </cell>
          <cell r="S39">
            <v>6.5541016000000001</v>
          </cell>
          <cell r="T39">
            <v>65.541015999999999</v>
          </cell>
          <cell r="U39">
            <v>6.5541016000000001</v>
          </cell>
          <cell r="V39" t="str">
            <v>6-7</v>
          </cell>
          <cell r="W39" t="str">
            <v>5-7</v>
          </cell>
          <cell r="X39" t="str">
            <v>6-7</v>
          </cell>
          <cell r="Y39">
            <v>6</v>
          </cell>
          <cell r="Z39" t="str">
            <v>H</v>
          </cell>
          <cell r="AA39" t="str">
            <v>A-A*</v>
          </cell>
          <cell r="AB39" t="str">
            <v>L2M-L2D</v>
          </cell>
          <cell r="AC39" t="str">
            <v>M-D</v>
          </cell>
          <cell r="AD39">
            <v>1</v>
          </cell>
          <cell r="AE39"/>
          <cell r="AF39"/>
          <cell r="AG39"/>
          <cell r="AH39"/>
          <cell r="AI39"/>
          <cell r="AJ39" t="str">
            <v>11X-EN-4</v>
          </cell>
          <cell r="AK39" t="str">
            <v>11LT-FN-3</v>
          </cell>
          <cell r="AL39" t="str">
            <v>11N-FR-3</v>
          </cell>
          <cell r="AM39" t="str">
            <v>11X-MA-1</v>
          </cell>
          <cell r="AP39" t="str">
            <v>11X-RE-8</v>
          </cell>
          <cell r="AQ39" t="str">
            <v>11C-SC-2</v>
          </cell>
        </row>
        <row r="40">
          <cell r="A40">
            <v>151693</v>
          </cell>
          <cell r="B40" t="str">
            <v>Dawatage, Onesh</v>
          </cell>
          <cell r="C40" t="str">
            <v>11SK</v>
          </cell>
          <cell r="D40" t="str">
            <v>M</v>
          </cell>
          <cell r="E40" t="str">
            <v>N</v>
          </cell>
          <cell r="F40" t="str">
            <v>No</v>
          </cell>
          <cell r="G40" t="str">
            <v>N</v>
          </cell>
          <cell r="H40">
            <v>1</v>
          </cell>
          <cell r="I40" t="str">
            <v>AOTH</v>
          </cell>
          <cell r="J40" t="str">
            <v>Yes</v>
          </cell>
          <cell r="K40" t="b">
            <v>1</v>
          </cell>
          <cell r="L40" t="str">
            <v>Yes</v>
          </cell>
          <cell r="M40" t="str">
            <v>No</v>
          </cell>
          <cell r="N40">
            <v>101</v>
          </cell>
          <cell r="O40">
            <v>105</v>
          </cell>
          <cell r="P40">
            <v>103</v>
          </cell>
          <cell r="Q40">
            <v>107</v>
          </cell>
          <cell r="R40">
            <v>42.677678999999998</v>
          </cell>
          <cell r="S40">
            <v>4.2677678999999999</v>
          </cell>
          <cell r="T40">
            <v>54.013157999999997</v>
          </cell>
          <cell r="U40">
            <v>5.4013157999999999</v>
          </cell>
          <cell r="V40" t="str">
            <v>5-6</v>
          </cell>
          <cell r="W40" t="str">
            <v>4-6</v>
          </cell>
          <cell r="X40" t="str">
            <v>5-6</v>
          </cell>
          <cell r="Y40">
            <v>5</v>
          </cell>
          <cell r="Z40" t="str">
            <v>M</v>
          </cell>
          <cell r="AA40" t="str">
            <v>B-A</v>
          </cell>
          <cell r="AB40" t="str">
            <v>L2M-L2D</v>
          </cell>
          <cell r="AC40" t="str">
            <v>P-M</v>
          </cell>
          <cell r="AD40">
            <v>1</v>
          </cell>
          <cell r="AE40"/>
          <cell r="AF40"/>
          <cell r="AG40" t="str">
            <v>11T-BI-3</v>
          </cell>
          <cell r="AH40" t="str">
            <v>11T-CH-3</v>
          </cell>
          <cell r="AI40"/>
          <cell r="AJ40" t="str">
            <v>11X-EN-5</v>
          </cell>
          <cell r="AK40"/>
          <cell r="AL40" t="str">
            <v>11S-FR-2</v>
          </cell>
          <cell r="AM40" t="str">
            <v>11S-MA-2</v>
          </cell>
          <cell r="AN40" t="str">
            <v>11T-PH-3</v>
          </cell>
          <cell r="AP40" t="str">
            <v>11X-RE-7</v>
          </cell>
        </row>
        <row r="41">
          <cell r="A41">
            <v>151722</v>
          </cell>
          <cell r="B41" t="str">
            <v>Day, Billy</v>
          </cell>
          <cell r="C41" t="str">
            <v>11SPI</v>
          </cell>
          <cell r="D41" t="str">
            <v>M</v>
          </cell>
          <cell r="E41" t="str">
            <v>N</v>
          </cell>
          <cell r="F41" t="str">
            <v>No</v>
          </cell>
          <cell r="G41" t="str">
            <v>N</v>
          </cell>
          <cell r="H41">
            <v>0</v>
          </cell>
          <cell r="I41" t="str">
            <v>WBRI</v>
          </cell>
          <cell r="J41" t="str">
            <v>No</v>
          </cell>
          <cell r="K41" t="b">
            <v>0</v>
          </cell>
          <cell r="L41" t="str">
            <v>No</v>
          </cell>
          <cell r="M41" t="str">
            <v>No</v>
          </cell>
          <cell r="N41">
            <v>117</v>
          </cell>
          <cell r="O41">
            <v>114</v>
          </cell>
          <cell r="P41">
            <v>115.5</v>
          </cell>
          <cell r="Q41">
            <v>115.5</v>
          </cell>
          <cell r="R41">
            <v>74.828357999999994</v>
          </cell>
          <cell r="S41">
            <v>7.4828357999999993</v>
          </cell>
          <cell r="T41">
            <v>74.828357999999994</v>
          </cell>
          <cell r="U41">
            <v>7.4828357999999993</v>
          </cell>
          <cell r="V41" t="str">
            <v>8-9</v>
          </cell>
          <cell r="W41" t="str">
            <v>7-9</v>
          </cell>
          <cell r="X41" t="str">
            <v>8-9</v>
          </cell>
          <cell r="Y41">
            <v>8</v>
          </cell>
          <cell r="Z41" t="str">
            <v>H</v>
          </cell>
          <cell r="AA41" t="str">
            <v>A-A*</v>
          </cell>
          <cell r="AB41" t="str">
            <v>L2D-L2D*</v>
          </cell>
          <cell r="AC41" t="str">
            <v>M-D</v>
          </cell>
          <cell r="AD41">
            <v>1</v>
          </cell>
          <cell r="AE41"/>
          <cell r="AF41"/>
          <cell r="AG41" t="str">
            <v>11T-BI-1</v>
          </cell>
          <cell r="AH41" t="str">
            <v>11T-CH-1</v>
          </cell>
          <cell r="AI41"/>
          <cell r="AJ41" t="str">
            <v>11X-EN-2</v>
          </cell>
          <cell r="AK41"/>
          <cell r="AL41" t="str">
            <v>11S-FR-1</v>
          </cell>
          <cell r="AM41" t="str">
            <v>11S-MA-1</v>
          </cell>
          <cell r="AN41" t="str">
            <v>11T-PH-1</v>
          </cell>
          <cell r="AP41" t="str">
            <v>11X-RE-4</v>
          </cell>
        </row>
        <row r="42">
          <cell r="A42">
            <v>151725</v>
          </cell>
          <cell r="B42" t="str">
            <v>Dennis, Aisling</v>
          </cell>
          <cell r="C42" t="str">
            <v>11JNE</v>
          </cell>
          <cell r="D42" t="str">
            <v>F</v>
          </cell>
          <cell r="E42" t="str">
            <v>N</v>
          </cell>
          <cell r="F42" t="str">
            <v>No</v>
          </cell>
          <cell r="G42" t="str">
            <v>N</v>
          </cell>
          <cell r="H42">
            <v>0</v>
          </cell>
          <cell r="I42" t="str">
            <v>WBRI</v>
          </cell>
          <cell r="J42" t="str">
            <v>No</v>
          </cell>
          <cell r="K42" t="b">
            <v>0</v>
          </cell>
          <cell r="L42" t="str">
            <v>No</v>
          </cell>
          <cell r="M42" t="str">
            <v>No</v>
          </cell>
          <cell r="N42">
            <v>114</v>
          </cell>
          <cell r="O42">
            <v>113</v>
          </cell>
          <cell r="P42">
            <v>113.5</v>
          </cell>
          <cell r="Q42">
            <v>113.5</v>
          </cell>
          <cell r="R42">
            <v>68.411214999999999</v>
          </cell>
          <cell r="S42">
            <v>6.8411214999999999</v>
          </cell>
          <cell r="T42">
            <v>68.411214999999999</v>
          </cell>
          <cell r="U42">
            <v>6.8411214999999999</v>
          </cell>
          <cell r="V42" t="str">
            <v>7-8</v>
          </cell>
          <cell r="W42" t="str">
            <v>6-8</v>
          </cell>
          <cell r="X42" t="str">
            <v>7-8</v>
          </cell>
          <cell r="Y42">
            <v>7</v>
          </cell>
          <cell r="Z42" t="str">
            <v>H</v>
          </cell>
          <cell r="AA42" t="str">
            <v>A-A*</v>
          </cell>
          <cell r="AB42" t="str">
            <v>L2D-L2D*</v>
          </cell>
          <cell r="AC42" t="str">
            <v>M-D</v>
          </cell>
          <cell r="AD42">
            <v>1</v>
          </cell>
          <cell r="AE42"/>
          <cell r="AF42"/>
          <cell r="AG42" t="str">
            <v>11T-BI-1</v>
          </cell>
          <cell r="AH42" t="str">
            <v>11T-CH-1</v>
          </cell>
          <cell r="AI42"/>
          <cell r="AJ42" t="str">
            <v>11X-EN-3</v>
          </cell>
          <cell r="AK42"/>
          <cell r="AM42" t="str">
            <v>11X-MA-2</v>
          </cell>
          <cell r="AN42" t="str">
            <v>11T-PH-1</v>
          </cell>
          <cell r="AP42" t="str">
            <v>11X-RE-4</v>
          </cell>
          <cell r="AR42" t="str">
            <v>11N-SP-1</v>
          </cell>
        </row>
        <row r="43">
          <cell r="A43">
            <v>151605</v>
          </cell>
          <cell r="B43" t="str">
            <v>Doherty, Phoebe</v>
          </cell>
          <cell r="C43" t="str">
            <v>11ZI</v>
          </cell>
          <cell r="D43" t="str">
            <v>F</v>
          </cell>
          <cell r="E43" t="str">
            <v>N</v>
          </cell>
          <cell r="F43" t="str">
            <v>No</v>
          </cell>
          <cell r="G43" t="str">
            <v>N</v>
          </cell>
          <cell r="H43">
            <v>0</v>
          </cell>
          <cell r="I43" t="str">
            <v>WBRI</v>
          </cell>
          <cell r="J43" t="str">
            <v>No</v>
          </cell>
          <cell r="K43" t="b">
            <v>0</v>
          </cell>
          <cell r="L43" t="str">
            <v>No</v>
          </cell>
          <cell r="M43" t="str">
            <v>No</v>
          </cell>
          <cell r="N43">
            <v>112</v>
          </cell>
          <cell r="O43">
            <v>113</v>
          </cell>
          <cell r="P43">
            <v>112.5</v>
          </cell>
          <cell r="Q43">
            <v>112.5</v>
          </cell>
          <cell r="R43">
            <v>65.541015999999999</v>
          </cell>
          <cell r="S43">
            <v>6.5541016000000001</v>
          </cell>
          <cell r="T43">
            <v>65.541015999999999</v>
          </cell>
          <cell r="U43">
            <v>6.5541016000000001</v>
          </cell>
          <cell r="V43" t="str">
            <v>6-7</v>
          </cell>
          <cell r="W43" t="str">
            <v>5-7</v>
          </cell>
          <cell r="X43" t="str">
            <v>6-7</v>
          </cell>
          <cell r="Y43">
            <v>6</v>
          </cell>
          <cell r="Z43" t="str">
            <v>H</v>
          </cell>
          <cell r="AA43" t="str">
            <v>A-A*</v>
          </cell>
          <cell r="AB43" t="str">
            <v>L2M-L2D</v>
          </cell>
          <cell r="AC43" t="str">
            <v>M-D</v>
          </cell>
          <cell r="AD43">
            <v>1</v>
          </cell>
          <cell r="AE43"/>
          <cell r="AF43"/>
          <cell r="AG43" t="str">
            <v>11T-BI-1</v>
          </cell>
          <cell r="AH43" t="str">
            <v>11T-CH-1</v>
          </cell>
          <cell r="AI43"/>
          <cell r="AJ43" t="str">
            <v>11X-EN-2</v>
          </cell>
          <cell r="AK43"/>
          <cell r="AM43" t="str">
            <v>11X-MA-1</v>
          </cell>
          <cell r="AN43" t="str">
            <v>11T-PH-1</v>
          </cell>
          <cell r="AP43" t="str">
            <v>11X-RE-2</v>
          </cell>
          <cell r="AR43" t="str">
            <v>11N-SP-2</v>
          </cell>
        </row>
        <row r="44">
          <cell r="A44">
            <v>151573</v>
          </cell>
          <cell r="B44" t="str">
            <v>Dransfield, Grace</v>
          </cell>
          <cell r="C44" t="str">
            <v>11SPI</v>
          </cell>
          <cell r="D44" t="str">
            <v>F</v>
          </cell>
          <cell r="E44" t="str">
            <v>N</v>
          </cell>
          <cell r="F44" t="str">
            <v>Yes</v>
          </cell>
          <cell r="G44" t="str">
            <v>M</v>
          </cell>
          <cell r="H44">
            <v>0</v>
          </cell>
          <cell r="I44" t="str">
            <v>WBRI</v>
          </cell>
          <cell r="J44" t="str">
            <v>No</v>
          </cell>
          <cell r="K44" t="b">
            <v>0</v>
          </cell>
          <cell r="L44" t="str">
            <v>No</v>
          </cell>
          <cell r="M44" t="str">
            <v>No</v>
          </cell>
          <cell r="N44">
            <v>102</v>
          </cell>
          <cell r="O44">
            <v>105</v>
          </cell>
          <cell r="P44">
            <v>103.5</v>
          </cell>
          <cell r="Q44">
            <v>103.5</v>
          </cell>
          <cell r="R44">
            <v>42.677678999999998</v>
          </cell>
          <cell r="S44">
            <v>4.2677678999999999</v>
          </cell>
          <cell r="T44">
            <v>42.677678999999998</v>
          </cell>
          <cell r="U44">
            <v>4.2677678999999999</v>
          </cell>
          <cell r="V44" t="str">
            <v>4-5</v>
          </cell>
          <cell r="W44" t="str">
            <v>3-5</v>
          </cell>
          <cell r="X44" t="str">
            <v>4-5</v>
          </cell>
          <cell r="Y44">
            <v>4</v>
          </cell>
          <cell r="Z44" t="str">
            <v>M</v>
          </cell>
          <cell r="AA44" t="str">
            <v>D-C</v>
          </cell>
          <cell r="AB44" t="str">
            <v>L2P-L2M</v>
          </cell>
          <cell r="AC44" t="str">
            <v>P-M</v>
          </cell>
          <cell r="AD44">
            <v>1</v>
          </cell>
          <cell r="AE44"/>
          <cell r="AF44"/>
          <cell r="AG44" t="str">
            <v>11T-BI-4</v>
          </cell>
          <cell r="AH44" t="str">
            <v>11T-CH-4</v>
          </cell>
          <cell r="AI44"/>
          <cell r="AJ44" t="str">
            <v>11X-EN-6</v>
          </cell>
          <cell r="AK44"/>
          <cell r="AL44" t="str">
            <v>11S-FR-2</v>
          </cell>
          <cell r="AM44" t="str">
            <v>11S-MA-3</v>
          </cell>
          <cell r="AN44" t="str">
            <v>11T-PH-4</v>
          </cell>
          <cell r="AP44" t="str">
            <v>11X-RE-2</v>
          </cell>
        </row>
        <row r="45">
          <cell r="A45">
            <v>151695</v>
          </cell>
          <cell r="B45" t="str">
            <v>Duffy, Mia</v>
          </cell>
          <cell r="C45" t="str">
            <v>11SPI</v>
          </cell>
          <cell r="D45" t="str">
            <v>F</v>
          </cell>
          <cell r="E45" t="str">
            <v>N</v>
          </cell>
          <cell r="F45" t="str">
            <v>No</v>
          </cell>
          <cell r="G45" t="str">
            <v>N</v>
          </cell>
          <cell r="H45">
            <v>0</v>
          </cell>
          <cell r="I45" t="str">
            <v>WBRI</v>
          </cell>
          <cell r="J45" t="str">
            <v>No</v>
          </cell>
          <cell r="K45" t="b">
            <v>0</v>
          </cell>
          <cell r="L45" t="str">
            <v>No</v>
          </cell>
          <cell r="M45" t="str">
            <v>No</v>
          </cell>
          <cell r="N45">
            <v>106</v>
          </cell>
          <cell r="O45">
            <v>99</v>
          </cell>
          <cell r="P45">
            <v>102.5</v>
          </cell>
          <cell r="Q45">
            <v>102.5</v>
          </cell>
          <cell r="R45">
            <v>41.109434</v>
          </cell>
          <cell r="S45">
            <v>4.1109434</v>
          </cell>
          <cell r="T45">
            <v>41.109434</v>
          </cell>
          <cell r="U45">
            <v>4.1109434</v>
          </cell>
          <cell r="V45" t="str">
            <v>4-5</v>
          </cell>
          <cell r="W45" t="str">
            <v>3-5</v>
          </cell>
          <cell r="X45" t="str">
            <v>4-5</v>
          </cell>
          <cell r="Y45">
            <v>4</v>
          </cell>
          <cell r="Z45" t="str">
            <v>M</v>
          </cell>
          <cell r="AA45" t="str">
            <v>D-C</v>
          </cell>
          <cell r="AB45" t="str">
            <v>L2P-L2M</v>
          </cell>
          <cell r="AC45" t="str">
            <v>P-M</v>
          </cell>
          <cell r="AD45">
            <v>1</v>
          </cell>
          <cell r="AE45"/>
          <cell r="AF45"/>
          <cell r="AG45"/>
          <cell r="AH45"/>
          <cell r="AI45"/>
          <cell r="AJ45" t="str">
            <v>11X-EN-6</v>
          </cell>
          <cell r="AK45" t="str">
            <v>11LT-FN-3</v>
          </cell>
          <cell r="AL45" t="str">
            <v>11N-FR-3</v>
          </cell>
          <cell r="AM45" t="str">
            <v>11X-MA-7</v>
          </cell>
          <cell r="AP45" t="str">
            <v>11X-RE-8</v>
          </cell>
          <cell r="AQ45" t="str">
            <v>11C-SC-3</v>
          </cell>
        </row>
        <row r="46">
          <cell r="A46">
            <v>151541</v>
          </cell>
          <cell r="B46" t="str">
            <v>Dunford, Joshua</v>
          </cell>
          <cell r="C46" t="str">
            <v>11WE</v>
          </cell>
          <cell r="D46" t="str">
            <v>M</v>
          </cell>
          <cell r="E46" t="str">
            <v>N</v>
          </cell>
          <cell r="F46" t="str">
            <v>No</v>
          </cell>
          <cell r="G46" t="str">
            <v>N</v>
          </cell>
          <cell r="H46">
            <v>1</v>
          </cell>
          <cell r="I46" t="str">
            <v>MWAO</v>
          </cell>
          <cell r="J46" t="str">
            <v>No</v>
          </cell>
          <cell r="K46" t="b">
            <v>0</v>
          </cell>
          <cell r="L46" t="str">
            <v>No</v>
          </cell>
          <cell r="M46" t="str">
            <v>No</v>
          </cell>
          <cell r="N46">
            <v>108</v>
          </cell>
          <cell r="O46">
            <v>118</v>
          </cell>
          <cell r="P46">
            <v>113</v>
          </cell>
          <cell r="Q46">
            <v>113</v>
          </cell>
          <cell r="R46">
            <v>68.411214999999999</v>
          </cell>
          <cell r="S46">
            <v>6.8411214999999999</v>
          </cell>
          <cell r="T46">
            <v>68.411214999999999</v>
          </cell>
          <cell r="U46">
            <v>6.8411214999999999</v>
          </cell>
          <cell r="V46" t="str">
            <v>7-8</v>
          </cell>
          <cell r="W46" t="str">
            <v>6-8</v>
          </cell>
          <cell r="X46" t="str">
            <v>7-8</v>
          </cell>
          <cell r="Y46">
            <v>7</v>
          </cell>
          <cell r="Z46" t="str">
            <v>H</v>
          </cell>
          <cell r="AA46" t="str">
            <v>A-A*</v>
          </cell>
          <cell r="AB46" t="str">
            <v>L2D-L2D*</v>
          </cell>
          <cell r="AC46" t="str">
            <v>M-D</v>
          </cell>
          <cell r="AD46">
            <v>1</v>
          </cell>
          <cell r="AE46"/>
          <cell r="AF46"/>
          <cell r="AG46" t="str">
            <v>11T-BI-2</v>
          </cell>
          <cell r="AH46" t="str">
            <v>11T-CH-2</v>
          </cell>
          <cell r="AI46"/>
          <cell r="AJ46" t="str">
            <v>11X-EN-1</v>
          </cell>
          <cell r="AK46"/>
          <cell r="AM46" t="str">
            <v>11X-MA-2</v>
          </cell>
          <cell r="AN46" t="str">
            <v>11T-PH-2</v>
          </cell>
          <cell r="AP46" t="str">
            <v>11X-RE-4</v>
          </cell>
          <cell r="AR46" t="str">
            <v>11N-SP-2</v>
          </cell>
        </row>
        <row r="47">
          <cell r="A47">
            <v>151554</v>
          </cell>
          <cell r="B47" t="str">
            <v>Egleston, Iris</v>
          </cell>
          <cell r="C47" t="str">
            <v>11KKN</v>
          </cell>
          <cell r="D47" t="str">
            <v>F</v>
          </cell>
          <cell r="E47" t="str">
            <v>N</v>
          </cell>
          <cell r="F47" t="str">
            <v>No</v>
          </cell>
          <cell r="G47" t="str">
            <v>N</v>
          </cell>
          <cell r="H47">
            <v>0</v>
          </cell>
          <cell r="I47" t="str">
            <v>WBRI</v>
          </cell>
          <cell r="J47" t="str">
            <v>No</v>
          </cell>
          <cell r="K47" t="b">
            <v>0</v>
          </cell>
          <cell r="L47" t="str">
            <v>No</v>
          </cell>
          <cell r="M47" t="str">
            <v>No</v>
          </cell>
          <cell r="N47">
            <v>107</v>
          </cell>
          <cell r="O47">
            <v>114</v>
          </cell>
          <cell r="P47">
            <v>110.5</v>
          </cell>
          <cell r="Q47">
            <v>110.5</v>
          </cell>
          <cell r="R47">
            <v>61.896647999999999</v>
          </cell>
          <cell r="S47">
            <v>6.1896648000000001</v>
          </cell>
          <cell r="T47">
            <v>61.896647999999999</v>
          </cell>
          <cell r="U47">
            <v>6.1896648000000001</v>
          </cell>
          <cell r="V47" t="str">
            <v>6-7</v>
          </cell>
          <cell r="W47" t="str">
            <v>5-7</v>
          </cell>
          <cell r="X47" t="str">
            <v>6-7</v>
          </cell>
          <cell r="Y47">
            <v>6</v>
          </cell>
          <cell r="Z47" t="str">
            <v>H</v>
          </cell>
          <cell r="AA47" t="str">
            <v>B-A</v>
          </cell>
          <cell r="AB47" t="str">
            <v>L2M-L2D</v>
          </cell>
          <cell r="AC47" t="str">
            <v>M-D</v>
          </cell>
          <cell r="AD47">
            <v>1</v>
          </cell>
          <cell r="AE47"/>
          <cell r="AF47"/>
          <cell r="AG47" t="str">
            <v>11T-BI-3</v>
          </cell>
          <cell r="AH47" t="str">
            <v>11T-CH-3</v>
          </cell>
          <cell r="AI47"/>
          <cell r="AJ47" t="str">
            <v>11X-EN-2</v>
          </cell>
          <cell r="AK47"/>
          <cell r="AM47" t="str">
            <v>11X-MA-4</v>
          </cell>
          <cell r="AN47" t="str">
            <v>11T-PH-3</v>
          </cell>
          <cell r="AP47" t="str">
            <v>11X-RE-2</v>
          </cell>
          <cell r="AR47" t="str">
            <v>11N-SP-1</v>
          </cell>
        </row>
        <row r="48">
          <cell r="A48">
            <v>151534</v>
          </cell>
          <cell r="B48" t="str">
            <v>El Jammal, Gabrielle</v>
          </cell>
          <cell r="C48" t="str">
            <v>11SPI</v>
          </cell>
          <cell r="D48" t="str">
            <v>F</v>
          </cell>
          <cell r="E48" t="str">
            <v>N</v>
          </cell>
          <cell r="F48" t="str">
            <v>No</v>
          </cell>
          <cell r="G48" t="str">
            <v>N</v>
          </cell>
          <cell r="H48">
            <v>1</v>
          </cell>
          <cell r="I48" t="str">
            <v>WOTW</v>
          </cell>
          <cell r="J48" t="str">
            <v>No</v>
          </cell>
          <cell r="K48" t="b">
            <v>0</v>
          </cell>
          <cell r="L48" t="str">
            <v>No</v>
          </cell>
          <cell r="M48" t="str">
            <v>No</v>
          </cell>
          <cell r="N48">
            <v>105</v>
          </cell>
          <cell r="O48">
            <v>105</v>
          </cell>
          <cell r="P48">
            <v>105</v>
          </cell>
          <cell r="Q48">
            <v>105</v>
          </cell>
          <cell r="R48">
            <v>49.024999999999999</v>
          </cell>
          <cell r="S48">
            <v>4.9024999999999999</v>
          </cell>
          <cell r="T48">
            <v>49.024999999999999</v>
          </cell>
          <cell r="U48">
            <v>4.9024999999999999</v>
          </cell>
          <cell r="V48" t="str">
            <v>5-6</v>
          </cell>
          <cell r="W48" t="str">
            <v>4-6</v>
          </cell>
          <cell r="X48" t="str">
            <v>5-6</v>
          </cell>
          <cell r="Y48">
            <v>5</v>
          </cell>
          <cell r="Z48" t="str">
            <v>M</v>
          </cell>
          <cell r="AA48" t="str">
            <v>C-B</v>
          </cell>
          <cell r="AB48" t="str">
            <v>L2P-L2M</v>
          </cell>
          <cell r="AC48" t="str">
            <v>P-M</v>
          </cell>
          <cell r="AD48">
            <v>1</v>
          </cell>
          <cell r="AE48"/>
          <cell r="AF48"/>
          <cell r="AG48"/>
          <cell r="AH48"/>
          <cell r="AI48"/>
          <cell r="AJ48" t="str">
            <v>11X-EN-5</v>
          </cell>
          <cell r="AK48"/>
          <cell r="AL48" t="str">
            <v>11S-FR-2</v>
          </cell>
          <cell r="AM48" t="str">
            <v>11S-MA-3</v>
          </cell>
          <cell r="AO48" t="str">
            <v>11LT-PHO-6</v>
          </cell>
          <cell r="AP48" t="str">
            <v>11X-RE-5</v>
          </cell>
          <cell r="AQ48" t="str">
            <v>11C-SC-2</v>
          </cell>
        </row>
        <row r="49">
          <cell r="A49">
            <v>160029</v>
          </cell>
          <cell r="B49" t="str">
            <v>El-Saadawy, Ibrahim</v>
          </cell>
          <cell r="C49" t="str">
            <v>11KKN</v>
          </cell>
          <cell r="D49" t="str">
            <v>M</v>
          </cell>
          <cell r="E49" t="str">
            <v>N</v>
          </cell>
          <cell r="F49" t="str">
            <v>No</v>
          </cell>
          <cell r="G49" t="str">
            <v>N</v>
          </cell>
          <cell r="H49">
            <v>1</v>
          </cell>
          <cell r="I49" t="str">
            <v>OARA</v>
          </cell>
          <cell r="J49" t="str">
            <v>Yes</v>
          </cell>
          <cell r="K49" t="b">
            <v>0</v>
          </cell>
          <cell r="L49" t="str">
            <v>Yes</v>
          </cell>
          <cell r="M49" t="str">
            <v>No</v>
          </cell>
          <cell r="N49" t="e">
            <v>#N/A</v>
          </cell>
          <cell r="O49" t="e">
            <v>#N/A</v>
          </cell>
          <cell r="P49" t="str">
            <v/>
          </cell>
          <cell r="Q49" t="str">
            <v/>
          </cell>
          <cell r="R49" t="e">
            <v>#VALUE!</v>
          </cell>
          <cell r="S49" t="e">
            <v>#VALUE!</v>
          </cell>
          <cell r="T49" t="e">
            <v>#VALUE!</v>
          </cell>
          <cell r="U49" t="str">
            <v/>
          </cell>
          <cell r="V49" t="e">
            <v>#VALUE!</v>
          </cell>
          <cell r="W49" t="str">
            <v/>
          </cell>
          <cell r="X49" t="str">
            <v/>
          </cell>
          <cell r="Y49" t="str">
            <v/>
          </cell>
          <cell r="Z49" t="str">
            <v/>
          </cell>
          <cell r="AA49" t="e">
            <v>#VALUE!</v>
          </cell>
          <cell r="AB49" t="e">
            <v>#VALUE!</v>
          </cell>
          <cell r="AC49" t="e">
            <v>#VALUE!</v>
          </cell>
          <cell r="AD49">
            <v>1</v>
          </cell>
          <cell r="AE49"/>
          <cell r="AF49"/>
          <cell r="AG49" t="str">
            <v>11T-BI-2</v>
          </cell>
          <cell r="AH49" t="str">
            <v>11T-CH-2</v>
          </cell>
          <cell r="AI49"/>
          <cell r="AJ49" t="str">
            <v>11X-EN-2</v>
          </cell>
          <cell r="AK49"/>
          <cell r="AM49" t="str">
            <v>11S-MA-1</v>
          </cell>
          <cell r="AN49" t="str">
            <v>11T-PH-2</v>
          </cell>
          <cell r="AP49" t="str">
            <v>11X-RE-3</v>
          </cell>
          <cell r="AR49" t="str">
            <v>11S-SP-3</v>
          </cell>
        </row>
        <row r="50">
          <cell r="A50">
            <v>151728</v>
          </cell>
          <cell r="B50" t="str">
            <v>Elvie, Madison</v>
          </cell>
          <cell r="C50" t="str">
            <v>11ZI</v>
          </cell>
          <cell r="D50" t="str">
            <v>F</v>
          </cell>
          <cell r="E50" t="str">
            <v>N</v>
          </cell>
          <cell r="F50" t="str">
            <v>No</v>
          </cell>
          <cell r="G50" t="str">
            <v>N</v>
          </cell>
          <cell r="H50">
            <v>1</v>
          </cell>
          <cell r="I50" t="str">
            <v>MBOE</v>
          </cell>
          <cell r="J50" t="str">
            <v>No</v>
          </cell>
          <cell r="K50" t="b">
            <v>0</v>
          </cell>
          <cell r="L50" t="str">
            <v>No</v>
          </cell>
          <cell r="M50" t="str">
            <v>No</v>
          </cell>
          <cell r="N50">
            <v>106</v>
          </cell>
          <cell r="O50">
            <v>103</v>
          </cell>
          <cell r="P50">
            <v>104.5</v>
          </cell>
          <cell r="Q50">
            <v>104.5</v>
          </cell>
          <cell r="R50">
            <v>45.503675999999999</v>
          </cell>
          <cell r="S50">
            <v>4.5503675999999995</v>
          </cell>
          <cell r="T50">
            <v>45.503675999999999</v>
          </cell>
          <cell r="U50">
            <v>4.5503675999999995</v>
          </cell>
          <cell r="V50" t="str">
            <v>4-5</v>
          </cell>
          <cell r="W50" t="str">
            <v>3-5</v>
          </cell>
          <cell r="X50" t="str">
            <v>4-5</v>
          </cell>
          <cell r="Y50">
            <v>4</v>
          </cell>
          <cell r="Z50" t="str">
            <v>M</v>
          </cell>
          <cell r="AA50" t="str">
            <v>C-B</v>
          </cell>
          <cell r="AB50" t="str">
            <v>L2P-L2M</v>
          </cell>
          <cell r="AC50" t="str">
            <v>P-M</v>
          </cell>
          <cell r="AD50">
            <v>1</v>
          </cell>
          <cell r="AE50"/>
          <cell r="AF50"/>
          <cell r="AG50" t="str">
            <v>11T-BI-3</v>
          </cell>
          <cell r="AH50" t="str">
            <v>11T-CH-3</v>
          </cell>
          <cell r="AI50"/>
          <cell r="AJ50" t="str">
            <v>11X-EN-4</v>
          </cell>
          <cell r="AK50"/>
          <cell r="AM50" t="str">
            <v>11S-MA-3</v>
          </cell>
          <cell r="AN50" t="str">
            <v>11T-PH-3</v>
          </cell>
          <cell r="AP50" t="str">
            <v>11X-RE-3</v>
          </cell>
          <cell r="AR50" t="str">
            <v>11S-SP-3</v>
          </cell>
        </row>
        <row r="51">
          <cell r="A51">
            <v>151698</v>
          </cell>
          <cell r="B51" t="str">
            <v>Espinosa, Hazel</v>
          </cell>
          <cell r="C51" t="str">
            <v>11SDA</v>
          </cell>
          <cell r="D51" t="str">
            <v>F</v>
          </cell>
          <cell r="E51" t="str">
            <v>N</v>
          </cell>
          <cell r="F51" t="str">
            <v>No</v>
          </cell>
          <cell r="G51" t="str">
            <v>N</v>
          </cell>
          <cell r="H51">
            <v>1</v>
          </cell>
          <cell r="I51" t="str">
            <v>AOTH</v>
          </cell>
          <cell r="J51" t="str">
            <v>No</v>
          </cell>
          <cell r="K51" t="b">
            <v>0</v>
          </cell>
          <cell r="L51" t="str">
            <v>No</v>
          </cell>
          <cell r="M51" t="str">
            <v>No</v>
          </cell>
          <cell r="N51">
            <v>109</v>
          </cell>
          <cell r="O51">
            <v>113</v>
          </cell>
          <cell r="P51">
            <v>111</v>
          </cell>
          <cell r="Q51">
            <v>111</v>
          </cell>
          <cell r="R51">
            <v>64.375</v>
          </cell>
          <cell r="S51">
            <v>6.4375</v>
          </cell>
          <cell r="T51">
            <v>64.375</v>
          </cell>
          <cell r="U51">
            <v>6.4375</v>
          </cell>
          <cell r="V51" t="str">
            <v>6-7</v>
          </cell>
          <cell r="W51" t="str">
            <v>5-7</v>
          </cell>
          <cell r="X51" t="str">
            <v>6-7</v>
          </cell>
          <cell r="Y51">
            <v>6</v>
          </cell>
          <cell r="Z51" t="str">
            <v>H</v>
          </cell>
          <cell r="AA51" t="str">
            <v>A-A*</v>
          </cell>
          <cell r="AB51" t="str">
            <v>L2M-L2D</v>
          </cell>
          <cell r="AC51" t="str">
            <v>M-D</v>
          </cell>
          <cell r="AD51">
            <v>1</v>
          </cell>
          <cell r="AE51"/>
          <cell r="AF51"/>
          <cell r="AG51" t="str">
            <v>11T-BI-3</v>
          </cell>
          <cell r="AH51" t="str">
            <v>11T-CH-3</v>
          </cell>
          <cell r="AI51"/>
          <cell r="AJ51" t="str">
            <v>11X-EN-1</v>
          </cell>
          <cell r="AK51"/>
          <cell r="AL51" t="str">
            <v>11S-FR-1</v>
          </cell>
          <cell r="AM51" t="str">
            <v>11S-MA-1</v>
          </cell>
          <cell r="AN51" t="str">
            <v>11T-PH-3</v>
          </cell>
          <cell r="AP51" t="str">
            <v>11X-RE-2</v>
          </cell>
        </row>
        <row r="52">
          <cell r="A52">
            <v>151686</v>
          </cell>
          <cell r="B52" t="str">
            <v>Farleigh Pereira, Cianah</v>
          </cell>
          <cell r="C52" t="str">
            <v>11SK</v>
          </cell>
          <cell r="D52" t="str">
            <v>F</v>
          </cell>
          <cell r="E52" t="str">
            <v>N</v>
          </cell>
          <cell r="F52" t="str">
            <v>Yes</v>
          </cell>
          <cell r="G52" t="str">
            <v>M</v>
          </cell>
          <cell r="H52">
            <v>0</v>
          </cell>
          <cell r="I52" t="str">
            <v>WBRI</v>
          </cell>
          <cell r="J52" t="str">
            <v>Yes</v>
          </cell>
          <cell r="K52" t="b">
            <v>0</v>
          </cell>
          <cell r="L52" t="str">
            <v>Yes</v>
          </cell>
          <cell r="M52" t="str">
            <v>No</v>
          </cell>
          <cell r="N52">
            <v>109</v>
          </cell>
          <cell r="O52">
            <v>111</v>
          </cell>
          <cell r="P52">
            <v>110</v>
          </cell>
          <cell r="Q52">
            <v>114</v>
          </cell>
          <cell r="R52">
            <v>61.896647999999999</v>
          </cell>
          <cell r="S52">
            <v>6.1896648000000001</v>
          </cell>
          <cell r="T52">
            <v>71.839286000000001</v>
          </cell>
          <cell r="U52">
            <v>7.1839285999999998</v>
          </cell>
          <cell r="V52" t="str">
            <v>7-8</v>
          </cell>
          <cell r="W52" t="str">
            <v>6-8</v>
          </cell>
          <cell r="X52" t="str">
            <v>7-8</v>
          </cell>
          <cell r="Y52">
            <v>7</v>
          </cell>
          <cell r="Z52" t="str">
            <v>H</v>
          </cell>
          <cell r="AA52" t="str">
            <v>A-A*</v>
          </cell>
          <cell r="AB52" t="str">
            <v>L2D-L2D*</v>
          </cell>
          <cell r="AC52" t="str">
            <v>M-D</v>
          </cell>
          <cell r="AD52">
            <v>1</v>
          </cell>
          <cell r="AE52"/>
          <cell r="AF52"/>
          <cell r="AG52" t="str">
            <v>11T-BI-2</v>
          </cell>
          <cell r="AH52" t="str">
            <v>11T-CH-2</v>
          </cell>
          <cell r="AI52"/>
          <cell r="AJ52" t="str">
            <v>11X-EN-5</v>
          </cell>
          <cell r="AK52"/>
          <cell r="AL52" t="str">
            <v>11S-FR-2</v>
          </cell>
          <cell r="AM52" t="str">
            <v>11S-MA-1</v>
          </cell>
          <cell r="AN52" t="str">
            <v>11T-PH-2</v>
          </cell>
          <cell r="AP52" t="str">
            <v>11X-RE-2</v>
          </cell>
        </row>
        <row r="53">
          <cell r="A53">
            <v>151526</v>
          </cell>
          <cell r="B53" t="str">
            <v>Fenwick, Luke</v>
          </cell>
          <cell r="C53" t="str">
            <v>11WE</v>
          </cell>
          <cell r="D53" t="str">
            <v>M</v>
          </cell>
          <cell r="E53" t="str">
            <v>N</v>
          </cell>
          <cell r="F53" t="str">
            <v>No</v>
          </cell>
          <cell r="G53" t="str">
            <v>N</v>
          </cell>
          <cell r="H53">
            <v>1</v>
          </cell>
          <cell r="I53" t="str">
            <v>REFU</v>
          </cell>
          <cell r="J53" t="str">
            <v>No</v>
          </cell>
          <cell r="K53" t="b">
            <v>0</v>
          </cell>
          <cell r="L53" t="str">
            <v>No</v>
          </cell>
          <cell r="M53" t="str">
            <v>No</v>
          </cell>
          <cell r="N53">
            <v>102</v>
          </cell>
          <cell r="O53">
            <v>109</v>
          </cell>
          <cell r="P53">
            <v>105.5</v>
          </cell>
          <cell r="Q53">
            <v>105.5</v>
          </cell>
          <cell r="R53">
            <v>49.024999999999999</v>
          </cell>
          <cell r="S53">
            <v>4.9024999999999999</v>
          </cell>
          <cell r="T53">
            <v>49.024999999999999</v>
          </cell>
          <cell r="U53">
            <v>4.9024999999999999</v>
          </cell>
          <cell r="V53" t="str">
            <v>5-6</v>
          </cell>
          <cell r="W53" t="str">
            <v>4-6</v>
          </cell>
          <cell r="X53" t="str">
            <v>5-6</v>
          </cell>
          <cell r="Y53">
            <v>5</v>
          </cell>
          <cell r="Z53" t="str">
            <v>M</v>
          </cell>
          <cell r="AA53" t="str">
            <v>C-B</v>
          </cell>
          <cell r="AB53" t="str">
            <v>L2P-L2M</v>
          </cell>
          <cell r="AC53" t="str">
            <v>P-M</v>
          </cell>
          <cell r="AD53">
            <v>1</v>
          </cell>
          <cell r="AE53"/>
          <cell r="AF53" t="str">
            <v>11LT-AR-1</v>
          </cell>
          <cell r="AG53"/>
          <cell r="AH53"/>
          <cell r="AI53"/>
          <cell r="AJ53" t="str">
            <v>11X-EN-3</v>
          </cell>
          <cell r="AK53"/>
          <cell r="AM53" t="str">
            <v>11X-MA-2</v>
          </cell>
          <cell r="AP53" t="str">
            <v>11X-RE-6</v>
          </cell>
          <cell r="AQ53" t="str">
            <v>11C-SC-1</v>
          </cell>
          <cell r="AR53" t="str">
            <v>11N-SP-2</v>
          </cell>
        </row>
        <row r="54">
          <cell r="A54">
            <v>151561</v>
          </cell>
          <cell r="B54" t="str">
            <v>Fiore, Sofia</v>
          </cell>
          <cell r="C54" t="str">
            <v>11WE</v>
          </cell>
          <cell r="D54" t="str">
            <v>F</v>
          </cell>
          <cell r="E54" t="str">
            <v>N</v>
          </cell>
          <cell r="F54" t="str">
            <v>No</v>
          </cell>
          <cell r="G54" t="str">
            <v>N</v>
          </cell>
          <cell r="H54">
            <v>1</v>
          </cell>
          <cell r="I54" t="str">
            <v>MOTM</v>
          </cell>
          <cell r="J54" t="str">
            <v>No</v>
          </cell>
          <cell r="K54" t="b">
            <v>0</v>
          </cell>
          <cell r="L54" t="str">
            <v>No</v>
          </cell>
          <cell r="M54" t="str">
            <v>No</v>
          </cell>
          <cell r="N54">
            <v>103</v>
          </cell>
          <cell r="O54">
            <v>97</v>
          </cell>
          <cell r="P54">
            <v>100</v>
          </cell>
          <cell r="Q54">
            <v>100</v>
          </cell>
          <cell r="R54">
            <v>38.246667000000002</v>
          </cell>
          <cell r="S54">
            <v>3.8246667000000003</v>
          </cell>
          <cell r="T54">
            <v>38.246667000000002</v>
          </cell>
          <cell r="U54">
            <v>3.8246667000000003</v>
          </cell>
          <cell r="V54" t="str">
            <v>4-5</v>
          </cell>
          <cell r="W54" t="str">
            <v>3-5</v>
          </cell>
          <cell r="X54" t="str">
            <v>4-5</v>
          </cell>
          <cell r="Y54">
            <v>4</v>
          </cell>
          <cell r="Z54" t="str">
            <v>M</v>
          </cell>
          <cell r="AA54" t="str">
            <v>D-C</v>
          </cell>
          <cell r="AB54" t="str">
            <v>L2P-L2M</v>
          </cell>
          <cell r="AC54" t="str">
            <v>P-M</v>
          </cell>
          <cell r="AD54">
            <v>1</v>
          </cell>
          <cell r="AE54"/>
          <cell r="AF54" t="str">
            <v>11LT-AR-1</v>
          </cell>
          <cell r="AG54"/>
          <cell r="AH54"/>
          <cell r="AI54"/>
          <cell r="AJ54" t="str">
            <v>11X-EN-5</v>
          </cell>
          <cell r="AK54"/>
          <cell r="AM54" t="str">
            <v>11S-MA-4</v>
          </cell>
          <cell r="AP54" t="str">
            <v>11X-RE-3</v>
          </cell>
          <cell r="AQ54" t="str">
            <v>11C-SC-3</v>
          </cell>
          <cell r="AR54" t="str">
            <v>11S-SP-3</v>
          </cell>
        </row>
        <row r="55">
          <cell r="A55">
            <v>151631</v>
          </cell>
          <cell r="B55" t="str">
            <v>Fitzgerald, Olivia</v>
          </cell>
          <cell r="C55" t="str">
            <v>11WE</v>
          </cell>
          <cell r="D55" t="str">
            <v>F</v>
          </cell>
          <cell r="E55" t="str">
            <v>N</v>
          </cell>
          <cell r="F55" t="str">
            <v>No</v>
          </cell>
          <cell r="G55" t="str">
            <v>N</v>
          </cell>
          <cell r="H55">
            <v>0</v>
          </cell>
          <cell r="I55" t="str">
            <v>WBRI</v>
          </cell>
          <cell r="J55" t="str">
            <v>No</v>
          </cell>
          <cell r="K55" t="b">
            <v>0</v>
          </cell>
          <cell r="L55" t="str">
            <v>No</v>
          </cell>
          <cell r="M55" t="str">
            <v>No</v>
          </cell>
          <cell r="N55">
            <v>102</v>
          </cell>
          <cell r="O55">
            <v>103</v>
          </cell>
          <cell r="P55">
            <v>102.5</v>
          </cell>
          <cell r="Q55">
            <v>102.5</v>
          </cell>
          <cell r="R55">
            <v>41.109434</v>
          </cell>
          <cell r="S55">
            <v>4.1109434</v>
          </cell>
          <cell r="T55">
            <v>41.109434</v>
          </cell>
          <cell r="U55">
            <v>4.1109434</v>
          </cell>
          <cell r="V55" t="str">
            <v>4-5</v>
          </cell>
          <cell r="W55" t="str">
            <v>3-5</v>
          </cell>
          <cell r="X55" t="str">
            <v>4-5</v>
          </cell>
          <cell r="Y55">
            <v>4</v>
          </cell>
          <cell r="Z55" t="str">
            <v>M</v>
          </cell>
          <cell r="AA55" t="str">
            <v>D-C</v>
          </cell>
          <cell r="AB55" t="str">
            <v>L2P-L2M</v>
          </cell>
          <cell r="AC55" t="str">
            <v>P-M</v>
          </cell>
          <cell r="AD55">
            <v>1</v>
          </cell>
          <cell r="AE55"/>
          <cell r="AF55"/>
          <cell r="AG55" t="str">
            <v>11T-BI-5</v>
          </cell>
          <cell r="AH55" t="str">
            <v>11T-CH-5</v>
          </cell>
          <cell r="AI55"/>
          <cell r="AJ55" t="str">
            <v>11X-EN-6</v>
          </cell>
          <cell r="AK55"/>
          <cell r="AM55" t="str">
            <v>11X-MA-5</v>
          </cell>
          <cell r="AN55" t="str">
            <v>11T-PH-5</v>
          </cell>
          <cell r="AP55" t="str">
            <v>11X-RE-7</v>
          </cell>
          <cell r="AR55" t="str">
            <v>11N-SP-2</v>
          </cell>
        </row>
        <row r="56">
          <cell r="A56">
            <v>151613</v>
          </cell>
          <cell r="B56" t="str">
            <v>Foley, Eamonn</v>
          </cell>
          <cell r="C56" t="str">
            <v>11SPI</v>
          </cell>
          <cell r="D56" t="str">
            <v>M</v>
          </cell>
          <cell r="E56" t="str">
            <v>N</v>
          </cell>
          <cell r="F56" t="str">
            <v>Yes</v>
          </cell>
          <cell r="G56" t="str">
            <v>M</v>
          </cell>
          <cell r="H56">
            <v>1</v>
          </cell>
          <cell r="I56" t="str">
            <v>MWAO</v>
          </cell>
          <cell r="J56" t="str">
            <v>No</v>
          </cell>
          <cell r="K56" t="b">
            <v>0</v>
          </cell>
          <cell r="L56" t="str">
            <v>No</v>
          </cell>
          <cell r="M56" t="str">
            <v>No</v>
          </cell>
          <cell r="N56">
            <v>109</v>
          </cell>
          <cell r="O56">
            <v>113</v>
          </cell>
          <cell r="P56">
            <v>111</v>
          </cell>
          <cell r="Q56">
            <v>111</v>
          </cell>
          <cell r="R56">
            <v>64.375</v>
          </cell>
          <cell r="S56">
            <v>6.4375</v>
          </cell>
          <cell r="T56">
            <v>64.375</v>
          </cell>
          <cell r="U56">
            <v>6.4375</v>
          </cell>
          <cell r="V56" t="str">
            <v>6-7</v>
          </cell>
          <cell r="W56" t="str">
            <v>5-7</v>
          </cell>
          <cell r="X56" t="str">
            <v>6-7</v>
          </cell>
          <cell r="Y56">
            <v>6</v>
          </cell>
          <cell r="Z56" t="str">
            <v>H</v>
          </cell>
          <cell r="AA56" t="str">
            <v>A-A*</v>
          </cell>
          <cell r="AB56" t="str">
            <v>L2M-L2D</v>
          </cell>
          <cell r="AC56" t="str">
            <v>M-D</v>
          </cell>
          <cell r="AD56">
            <v>1</v>
          </cell>
          <cell r="AE56"/>
          <cell r="AF56"/>
          <cell r="AG56" t="str">
            <v>11T-BI-1</v>
          </cell>
          <cell r="AH56" t="str">
            <v>11T-CH-1</v>
          </cell>
          <cell r="AI56"/>
          <cell r="AJ56" t="str">
            <v>11X-EN-4</v>
          </cell>
          <cell r="AK56"/>
          <cell r="AL56" t="str">
            <v>11S-FR-2</v>
          </cell>
          <cell r="AM56" t="str">
            <v>11S-MA-1</v>
          </cell>
          <cell r="AN56" t="str">
            <v>11T-PH-1</v>
          </cell>
          <cell r="AP56" t="str">
            <v>11X-RE-6</v>
          </cell>
        </row>
        <row r="57">
          <cell r="A57">
            <v>151692</v>
          </cell>
          <cell r="B57" t="str">
            <v>Fox, Kieran</v>
          </cell>
          <cell r="C57" t="str">
            <v>11ZI</v>
          </cell>
          <cell r="D57" t="str">
            <v>M</v>
          </cell>
          <cell r="E57" t="str">
            <v>N</v>
          </cell>
          <cell r="F57" t="str">
            <v>No</v>
          </cell>
          <cell r="G57" t="str">
            <v>N</v>
          </cell>
          <cell r="H57">
            <v>0</v>
          </cell>
          <cell r="I57" t="str">
            <v>WBRI</v>
          </cell>
          <cell r="J57" t="str">
            <v>No</v>
          </cell>
          <cell r="K57" t="b">
            <v>0</v>
          </cell>
          <cell r="L57" t="str">
            <v>No</v>
          </cell>
          <cell r="M57" t="str">
            <v>No</v>
          </cell>
          <cell r="N57">
            <v>120</v>
          </cell>
          <cell r="O57">
            <v>113</v>
          </cell>
          <cell r="P57">
            <v>116.5</v>
          </cell>
          <cell r="Q57">
            <v>116.5</v>
          </cell>
          <cell r="R57">
            <v>74.702128000000002</v>
          </cell>
          <cell r="S57">
            <v>7.4702128000000005</v>
          </cell>
          <cell r="T57">
            <v>74.702128000000002</v>
          </cell>
          <cell r="U57">
            <v>7.4702128000000005</v>
          </cell>
          <cell r="V57" t="str">
            <v>8-9</v>
          </cell>
          <cell r="W57" t="str">
            <v>7-9</v>
          </cell>
          <cell r="X57" t="str">
            <v>8-9</v>
          </cell>
          <cell r="Y57">
            <v>8</v>
          </cell>
          <cell r="Z57" t="str">
            <v>H</v>
          </cell>
          <cell r="AA57" t="str">
            <v>A-A*</v>
          </cell>
          <cell r="AB57" t="str">
            <v>L2D-L2D*</v>
          </cell>
          <cell r="AC57" t="str">
            <v>M-D</v>
          </cell>
          <cell r="AD57">
            <v>1</v>
          </cell>
          <cell r="AE57"/>
          <cell r="AF57"/>
          <cell r="AG57" t="str">
            <v>11T-BI-2</v>
          </cell>
          <cell r="AH57" t="str">
            <v>11T-CH-2</v>
          </cell>
          <cell r="AI57"/>
          <cell r="AJ57" t="str">
            <v>11X-EN-1</v>
          </cell>
          <cell r="AK57"/>
          <cell r="AM57" t="str">
            <v>11S-MA-1</v>
          </cell>
          <cell r="AN57" t="str">
            <v>11T-PH-2</v>
          </cell>
          <cell r="AP57" t="str">
            <v>11X-RE-4</v>
          </cell>
          <cell r="AR57" t="str">
            <v>11S-SP-3</v>
          </cell>
        </row>
        <row r="58">
          <cell r="A58">
            <v>151622</v>
          </cell>
          <cell r="B58" t="str">
            <v>Fuganti, Veronica</v>
          </cell>
          <cell r="C58" t="str">
            <v>11SDA</v>
          </cell>
          <cell r="D58" t="str">
            <v>F</v>
          </cell>
          <cell r="E58" t="str">
            <v>N</v>
          </cell>
          <cell r="F58" t="str">
            <v>No</v>
          </cell>
          <cell r="G58" t="str">
            <v>N</v>
          </cell>
          <cell r="H58">
            <v>1</v>
          </cell>
          <cell r="I58" t="str">
            <v>WOTW</v>
          </cell>
          <cell r="J58" t="str">
            <v>Yes</v>
          </cell>
          <cell r="K58" t="b">
            <v>1</v>
          </cell>
          <cell r="L58" t="str">
            <v>Yes</v>
          </cell>
          <cell r="M58" t="str">
            <v>No</v>
          </cell>
          <cell r="N58">
            <v>109</v>
          </cell>
          <cell r="O58">
            <v>107</v>
          </cell>
          <cell r="P58">
            <v>108</v>
          </cell>
          <cell r="Q58">
            <v>112</v>
          </cell>
          <cell r="R58">
            <v>56.563876999999998</v>
          </cell>
          <cell r="S58">
            <v>5.6563876999999998</v>
          </cell>
          <cell r="T58">
            <v>65.541015999999999</v>
          </cell>
          <cell r="U58">
            <v>6.5541016000000001</v>
          </cell>
          <cell r="V58" t="str">
            <v>6-7</v>
          </cell>
          <cell r="W58" t="str">
            <v>5-7</v>
          </cell>
          <cell r="X58" t="str">
            <v>6-7</v>
          </cell>
          <cell r="Y58">
            <v>6</v>
          </cell>
          <cell r="Z58" t="str">
            <v>M</v>
          </cell>
          <cell r="AA58" t="str">
            <v>A-A*</v>
          </cell>
          <cell r="AB58" t="str">
            <v>L2M-L2D</v>
          </cell>
          <cell r="AC58" t="str">
            <v>M-D</v>
          </cell>
          <cell r="AD58">
            <v>1</v>
          </cell>
          <cell r="AE58"/>
          <cell r="AF58"/>
          <cell r="AG58" t="str">
            <v>11T-BI-2</v>
          </cell>
          <cell r="AH58" t="str">
            <v>11T-CH-2</v>
          </cell>
          <cell r="AI58"/>
          <cell r="AJ58" t="str">
            <v>11X-EN-2</v>
          </cell>
          <cell r="AK58"/>
          <cell r="AL58" t="str">
            <v>11S-FR-1</v>
          </cell>
          <cell r="AM58" t="str">
            <v>11S-MA-1</v>
          </cell>
          <cell r="AN58" t="str">
            <v>11T-PH-2</v>
          </cell>
          <cell r="AP58" t="str">
            <v>11X-RE-2</v>
          </cell>
        </row>
        <row r="59">
          <cell r="A59">
            <v>151616</v>
          </cell>
          <cell r="B59" t="str">
            <v>Gachia, Joel</v>
          </cell>
          <cell r="C59" t="str">
            <v>11SK</v>
          </cell>
          <cell r="D59" t="str">
            <v>M</v>
          </cell>
          <cell r="E59" t="str">
            <v>N</v>
          </cell>
          <cell r="F59" t="str">
            <v>No</v>
          </cell>
          <cell r="G59" t="str">
            <v>N</v>
          </cell>
          <cell r="H59">
            <v>1</v>
          </cell>
          <cell r="I59" t="str">
            <v>BAOF</v>
          </cell>
          <cell r="J59" t="str">
            <v>No</v>
          </cell>
          <cell r="K59" t="b">
            <v>1</v>
          </cell>
          <cell r="L59" t="str">
            <v>No</v>
          </cell>
          <cell r="M59" t="str">
            <v>No</v>
          </cell>
          <cell r="N59">
            <v>101</v>
          </cell>
          <cell r="O59">
            <v>103</v>
          </cell>
          <cell r="P59">
            <v>102</v>
          </cell>
          <cell r="Q59">
            <v>102</v>
          </cell>
          <cell r="R59">
            <v>41.109434</v>
          </cell>
          <cell r="S59">
            <v>4.1109434</v>
          </cell>
          <cell r="T59">
            <v>41.109434</v>
          </cell>
          <cell r="U59">
            <v>4.1109434</v>
          </cell>
          <cell r="V59" t="str">
            <v>4-5</v>
          </cell>
          <cell r="W59" t="str">
            <v>3-5</v>
          </cell>
          <cell r="X59" t="str">
            <v>4-5</v>
          </cell>
          <cell r="Y59">
            <v>4</v>
          </cell>
          <cell r="Z59" t="str">
            <v>M</v>
          </cell>
          <cell r="AA59" t="str">
            <v>D-C</v>
          </cell>
          <cell r="AB59" t="str">
            <v>L2P-L2M</v>
          </cell>
          <cell r="AC59" t="str">
            <v>P-M</v>
          </cell>
          <cell r="AD59">
            <v>1</v>
          </cell>
          <cell r="AE59"/>
          <cell r="AF59"/>
          <cell r="AG59" t="str">
            <v>11T-BI-5</v>
          </cell>
          <cell r="AH59" t="str">
            <v>11T-CH-5</v>
          </cell>
          <cell r="AI59"/>
          <cell r="AJ59" t="str">
            <v>11X-EN-6</v>
          </cell>
          <cell r="AK59"/>
          <cell r="AL59" t="str">
            <v>11N-FR-4</v>
          </cell>
          <cell r="AM59" t="str">
            <v>11X-MA-5</v>
          </cell>
          <cell r="AN59" t="str">
            <v>11T-PH-5</v>
          </cell>
          <cell r="AP59" t="str">
            <v>11X-RE-8</v>
          </cell>
        </row>
        <row r="60">
          <cell r="A60">
            <v>151560</v>
          </cell>
          <cell r="B60" t="str">
            <v>Garnica-Uruchurtu, Frida</v>
          </cell>
          <cell r="C60" t="str">
            <v>11SK</v>
          </cell>
          <cell r="D60" t="str">
            <v>F</v>
          </cell>
          <cell r="E60" t="str">
            <v>N</v>
          </cell>
          <cell r="F60" t="str">
            <v>No</v>
          </cell>
          <cell r="G60" t="str">
            <v>N</v>
          </cell>
          <cell r="H60">
            <v>1</v>
          </cell>
          <cell r="I60" t="str">
            <v>WOTW</v>
          </cell>
          <cell r="J60" t="str">
            <v>No</v>
          </cell>
          <cell r="K60" t="b">
            <v>0</v>
          </cell>
          <cell r="L60" t="str">
            <v>No</v>
          </cell>
          <cell r="M60" t="str">
            <v>No</v>
          </cell>
          <cell r="N60">
            <v>113</v>
          </cell>
          <cell r="O60">
            <v>112</v>
          </cell>
          <cell r="P60">
            <v>112.5</v>
          </cell>
          <cell r="Q60">
            <v>112.5</v>
          </cell>
          <cell r="R60">
            <v>65.541015999999999</v>
          </cell>
          <cell r="S60">
            <v>6.5541016000000001</v>
          </cell>
          <cell r="T60">
            <v>65.541015999999999</v>
          </cell>
          <cell r="U60">
            <v>6.5541016000000001</v>
          </cell>
          <cell r="V60" t="str">
            <v>6-7</v>
          </cell>
          <cell r="W60" t="str">
            <v>5-7</v>
          </cell>
          <cell r="X60" t="str">
            <v>6-7</v>
          </cell>
          <cell r="Y60">
            <v>6</v>
          </cell>
          <cell r="Z60" t="str">
            <v>H</v>
          </cell>
          <cell r="AA60" t="str">
            <v>A-A*</v>
          </cell>
          <cell r="AB60" t="str">
            <v>L2M-L2D</v>
          </cell>
          <cell r="AC60" t="str">
            <v>M-D</v>
          </cell>
          <cell r="AD60">
            <v>1</v>
          </cell>
          <cell r="AE60"/>
          <cell r="AF60"/>
          <cell r="AG60"/>
          <cell r="AH60"/>
          <cell r="AI60" t="str">
            <v>11LT-DR-2</v>
          </cell>
          <cell r="AJ60" t="str">
            <v>11X-EN-1</v>
          </cell>
          <cell r="AK60"/>
          <cell r="AL60" t="str">
            <v>11S-FR-1</v>
          </cell>
          <cell r="AM60" t="str">
            <v>11S-MA-1</v>
          </cell>
          <cell r="AP60" t="str">
            <v>11X-RE-6</v>
          </cell>
          <cell r="AQ60" t="str">
            <v>11C-SC-1</v>
          </cell>
        </row>
        <row r="61">
          <cell r="A61">
            <v>151551</v>
          </cell>
          <cell r="B61" t="str">
            <v>Geci, Oliver</v>
          </cell>
          <cell r="C61" t="str">
            <v>11WE</v>
          </cell>
          <cell r="D61" t="str">
            <v>M</v>
          </cell>
          <cell r="E61" t="str">
            <v/>
          </cell>
          <cell r="F61" t="str">
            <v>No</v>
          </cell>
          <cell r="G61" t="str">
            <v/>
          </cell>
          <cell r="H61">
            <v>0</v>
          </cell>
          <cell r="I61" t="str">
            <v>WBRI</v>
          </cell>
          <cell r="J61" t="str">
            <v>Yes</v>
          </cell>
          <cell r="K61" t="b">
            <v>0</v>
          </cell>
          <cell r="L61" t="str">
            <v>Yes</v>
          </cell>
          <cell r="M61" t="str">
            <v>No</v>
          </cell>
          <cell r="N61">
            <v>108</v>
          </cell>
          <cell r="O61">
            <v>105</v>
          </cell>
          <cell r="P61">
            <v>106.5</v>
          </cell>
          <cell r="Q61">
            <v>110.5</v>
          </cell>
          <cell r="R61">
            <v>50.927548999999999</v>
          </cell>
          <cell r="S61">
            <v>5.0927549000000001</v>
          </cell>
          <cell r="T61">
            <v>61.896647999999999</v>
          </cell>
          <cell r="U61">
            <v>6.1896648000000001</v>
          </cell>
          <cell r="V61" t="str">
            <v>6-7</v>
          </cell>
          <cell r="W61" t="str">
            <v>5-7</v>
          </cell>
          <cell r="X61" t="str">
            <v>6-7</v>
          </cell>
          <cell r="Y61">
            <v>6</v>
          </cell>
          <cell r="Z61" t="str">
            <v>M</v>
          </cell>
          <cell r="AA61" t="str">
            <v>B-A</v>
          </cell>
          <cell r="AB61" t="str">
            <v>L2M-L2D</v>
          </cell>
          <cell r="AC61" t="str">
            <v>M-D</v>
          </cell>
          <cell r="AD61">
            <v>1</v>
          </cell>
          <cell r="AE61"/>
          <cell r="AF61"/>
          <cell r="AG61" t="str">
            <v>11T-BI-3</v>
          </cell>
          <cell r="AH61" t="str">
            <v>11T-CH-3</v>
          </cell>
          <cell r="AI61"/>
          <cell r="AJ61" t="str">
            <v>11X-EN-4</v>
          </cell>
          <cell r="AK61"/>
          <cell r="AM61" t="str">
            <v>11S-MA-3</v>
          </cell>
          <cell r="AN61" t="str">
            <v>11T-PH-3</v>
          </cell>
          <cell r="AP61" t="str">
            <v>11X-RE-8</v>
          </cell>
          <cell r="AR61" t="str">
            <v>11S-SP-3</v>
          </cell>
        </row>
        <row r="62">
          <cell r="A62">
            <v>151667</v>
          </cell>
          <cell r="B62" t="str">
            <v>Gore, Joseph</v>
          </cell>
          <cell r="C62" t="str">
            <v>11WE</v>
          </cell>
          <cell r="D62" t="str">
            <v>M</v>
          </cell>
          <cell r="E62" t="str">
            <v>N</v>
          </cell>
          <cell r="F62" t="str">
            <v>No</v>
          </cell>
          <cell r="G62" t="str">
            <v>N</v>
          </cell>
          <cell r="H62">
            <v>0</v>
          </cell>
          <cell r="I62" t="str">
            <v>WBRI</v>
          </cell>
          <cell r="J62" t="str">
            <v>No</v>
          </cell>
          <cell r="K62" t="b">
            <v>0</v>
          </cell>
          <cell r="L62" t="str">
            <v>No</v>
          </cell>
          <cell r="M62" t="str">
            <v>No</v>
          </cell>
          <cell r="N62">
            <v>115</v>
          </cell>
          <cell r="O62">
            <v>108</v>
          </cell>
          <cell r="P62">
            <v>111.5</v>
          </cell>
          <cell r="Q62">
            <v>111.5</v>
          </cell>
          <cell r="R62">
            <v>64.375</v>
          </cell>
          <cell r="S62">
            <v>6.4375</v>
          </cell>
          <cell r="T62">
            <v>64.375</v>
          </cell>
          <cell r="U62">
            <v>6.4375</v>
          </cell>
          <cell r="V62" t="str">
            <v>6-7</v>
          </cell>
          <cell r="W62" t="str">
            <v>5-7</v>
          </cell>
          <cell r="X62" t="str">
            <v>6-7</v>
          </cell>
          <cell r="Y62">
            <v>6</v>
          </cell>
          <cell r="Z62" t="str">
            <v>H</v>
          </cell>
          <cell r="AA62" t="str">
            <v>A-A*</v>
          </cell>
          <cell r="AB62" t="str">
            <v>L2M-L2D</v>
          </cell>
          <cell r="AC62" t="str">
            <v>M-D</v>
          </cell>
          <cell r="AD62">
            <v>1</v>
          </cell>
          <cell r="AE62"/>
          <cell r="AF62"/>
          <cell r="AG62" t="str">
            <v>11T-BI-3</v>
          </cell>
          <cell r="AH62" t="str">
            <v>11T-CH-3</v>
          </cell>
          <cell r="AI62"/>
          <cell r="AJ62" t="str">
            <v>11X-EN-3</v>
          </cell>
          <cell r="AK62"/>
          <cell r="AM62" t="str">
            <v>11S-MA-1</v>
          </cell>
          <cell r="AN62" t="str">
            <v>11T-PH-3</v>
          </cell>
          <cell r="AP62" t="str">
            <v>11X-RE-2</v>
          </cell>
          <cell r="AR62" t="str">
            <v>11S-SP-3</v>
          </cell>
        </row>
        <row r="63">
          <cell r="A63">
            <v>151654</v>
          </cell>
          <cell r="B63" t="str">
            <v>Grant, Kobe</v>
          </cell>
          <cell r="C63" t="str">
            <v>11SK</v>
          </cell>
          <cell r="D63" t="str">
            <v>M</v>
          </cell>
          <cell r="E63" t="str">
            <v>N</v>
          </cell>
          <cell r="F63" t="str">
            <v>Yes</v>
          </cell>
          <cell r="G63" t="str">
            <v>M</v>
          </cell>
          <cell r="H63">
            <v>1</v>
          </cell>
          <cell r="I63" t="str">
            <v>BCRB</v>
          </cell>
          <cell r="J63" t="str">
            <v>No</v>
          </cell>
          <cell r="K63" t="b">
            <v>0</v>
          </cell>
          <cell r="L63" t="str">
            <v>No</v>
          </cell>
          <cell r="M63" t="str">
            <v>No</v>
          </cell>
          <cell r="N63">
            <v>90</v>
          </cell>
          <cell r="O63">
            <v>97</v>
          </cell>
          <cell r="P63">
            <v>93.5</v>
          </cell>
          <cell r="Q63">
            <v>93.5</v>
          </cell>
          <cell r="R63">
            <v>25.671512</v>
          </cell>
          <cell r="S63">
            <v>2.5671512000000001</v>
          </cell>
          <cell r="T63">
            <v>25.671512</v>
          </cell>
          <cell r="U63">
            <v>2.5671512000000001</v>
          </cell>
          <cell r="V63" t="str">
            <v>2-3</v>
          </cell>
          <cell r="W63" t="str">
            <v>1-3</v>
          </cell>
          <cell r="X63" t="str">
            <v>2-3</v>
          </cell>
          <cell r="Y63">
            <v>2</v>
          </cell>
          <cell r="Z63" t="str">
            <v>L</v>
          </cell>
          <cell r="AA63" t="str">
            <v>U-D</v>
          </cell>
          <cell r="AB63" t="str">
            <v>L1M-L1D</v>
          </cell>
          <cell r="AC63" t="str">
            <v>U-P</v>
          </cell>
          <cell r="AD63">
            <v>1</v>
          </cell>
          <cell r="AE63"/>
          <cell r="AF63"/>
          <cell r="AG63" t="str">
            <v>11T-BI-5</v>
          </cell>
          <cell r="AH63" t="str">
            <v>11T-CH-5</v>
          </cell>
          <cell r="AI63"/>
          <cell r="AJ63" t="str">
            <v>11X-EN-9</v>
          </cell>
          <cell r="AK63"/>
          <cell r="AL63" t="str">
            <v>11N-FR-4</v>
          </cell>
          <cell r="AM63" t="str">
            <v>11X-MA-7</v>
          </cell>
          <cell r="AN63" t="str">
            <v>11T-PH-5</v>
          </cell>
          <cell r="AP63" t="str">
            <v>11X-RE-1</v>
          </cell>
        </row>
        <row r="64">
          <cell r="A64">
            <v>151566</v>
          </cell>
          <cell r="B64" t="str">
            <v>Grayson, Freddie</v>
          </cell>
          <cell r="C64" t="str">
            <v>11WE</v>
          </cell>
          <cell r="D64" t="str">
            <v>M</v>
          </cell>
          <cell r="E64" t="str">
            <v>N</v>
          </cell>
          <cell r="F64" t="str">
            <v>No</v>
          </cell>
          <cell r="G64" t="str">
            <v>N</v>
          </cell>
          <cell r="H64">
            <v>0</v>
          </cell>
          <cell r="I64" t="str">
            <v>WBRI</v>
          </cell>
          <cell r="J64" t="str">
            <v>Yes</v>
          </cell>
          <cell r="K64" t="b">
            <v>0</v>
          </cell>
          <cell r="L64" t="str">
            <v>Yes</v>
          </cell>
          <cell r="M64" t="str">
            <v>No</v>
          </cell>
          <cell r="N64">
            <v>114</v>
          </cell>
          <cell r="O64">
            <v>109</v>
          </cell>
          <cell r="P64">
            <v>111.5</v>
          </cell>
          <cell r="Q64">
            <v>115.5</v>
          </cell>
          <cell r="R64">
            <v>64.375</v>
          </cell>
          <cell r="S64">
            <v>6.4375</v>
          </cell>
          <cell r="T64">
            <v>74.828357999999994</v>
          </cell>
          <cell r="U64">
            <v>7.4828357999999993</v>
          </cell>
          <cell r="V64" t="str">
            <v>8-9</v>
          </cell>
          <cell r="W64" t="str">
            <v>7-9</v>
          </cell>
          <cell r="X64" t="str">
            <v>8-9</v>
          </cell>
          <cell r="Y64">
            <v>8</v>
          </cell>
          <cell r="Z64" t="str">
            <v>H</v>
          </cell>
          <cell r="AA64" t="str">
            <v>A-A*</v>
          </cell>
          <cell r="AB64" t="str">
            <v>L2D-L2D*</v>
          </cell>
          <cell r="AC64" t="str">
            <v>M-D</v>
          </cell>
          <cell r="AD64">
            <v>1</v>
          </cell>
          <cell r="AE64"/>
          <cell r="AF64"/>
          <cell r="AG64"/>
          <cell r="AH64"/>
          <cell r="AI64" t="str">
            <v>11LT-DR-2</v>
          </cell>
          <cell r="AJ64" t="str">
            <v>11X-EN-2</v>
          </cell>
          <cell r="AK64"/>
          <cell r="AM64" t="str">
            <v>11X-MA-6</v>
          </cell>
          <cell r="AP64" t="str">
            <v>11X-RE-4</v>
          </cell>
          <cell r="AQ64" t="str">
            <v>11C-SC-2</v>
          </cell>
          <cell r="AR64" t="str">
            <v>11N-SP-1</v>
          </cell>
        </row>
        <row r="65">
          <cell r="A65">
            <v>151611</v>
          </cell>
          <cell r="B65" t="str">
            <v>Green, Michael</v>
          </cell>
          <cell r="C65" t="str">
            <v>11EGQ</v>
          </cell>
          <cell r="D65" t="str">
            <v>M</v>
          </cell>
          <cell r="E65" t="str">
            <v>N</v>
          </cell>
          <cell r="F65" t="str">
            <v>Yes</v>
          </cell>
          <cell r="G65" t="str">
            <v>M</v>
          </cell>
          <cell r="H65">
            <v>0</v>
          </cell>
          <cell r="I65" t="str">
            <v>WBRI</v>
          </cell>
          <cell r="J65" t="str">
            <v>No</v>
          </cell>
          <cell r="K65" t="b">
            <v>0</v>
          </cell>
          <cell r="L65" t="str">
            <v>No</v>
          </cell>
          <cell r="M65" t="str">
            <v>No</v>
          </cell>
          <cell r="N65">
            <v>104</v>
          </cell>
          <cell r="O65">
            <v>106</v>
          </cell>
          <cell r="P65">
            <v>105</v>
          </cell>
          <cell r="Q65">
            <v>105</v>
          </cell>
          <cell r="R65">
            <v>49.024999999999999</v>
          </cell>
          <cell r="S65">
            <v>4.9024999999999999</v>
          </cell>
          <cell r="T65">
            <v>49.024999999999999</v>
          </cell>
          <cell r="U65">
            <v>4.9024999999999999</v>
          </cell>
          <cell r="V65" t="str">
            <v>5-6</v>
          </cell>
          <cell r="W65" t="str">
            <v>4-6</v>
          </cell>
          <cell r="X65" t="str">
            <v>5-6</v>
          </cell>
          <cell r="Y65">
            <v>5</v>
          </cell>
          <cell r="Z65" t="str">
            <v>M</v>
          </cell>
          <cell r="AA65" t="str">
            <v>C-B</v>
          </cell>
          <cell r="AB65" t="str">
            <v>L2P-L2M</v>
          </cell>
          <cell r="AC65" t="str">
            <v>P-M</v>
          </cell>
          <cell r="AD65">
            <v>1</v>
          </cell>
          <cell r="AE65"/>
          <cell r="AF65" t="str">
            <v>11LT-AR-1</v>
          </cell>
          <cell r="AG65"/>
          <cell r="AH65"/>
          <cell r="AI65"/>
          <cell r="AJ65" t="str">
            <v>11X-EN-3</v>
          </cell>
          <cell r="AK65"/>
          <cell r="AL65" t="str">
            <v>11S-FR-2</v>
          </cell>
          <cell r="AM65" t="str">
            <v>11S-MA-3</v>
          </cell>
          <cell r="AP65" t="str">
            <v>11X-RE-7</v>
          </cell>
          <cell r="AQ65" t="str">
            <v>11C-SC-2</v>
          </cell>
        </row>
        <row r="66">
          <cell r="A66">
            <v>151699</v>
          </cell>
          <cell r="B66" t="str">
            <v>Grindrod, Evie</v>
          </cell>
          <cell r="C66" t="str">
            <v>11SK</v>
          </cell>
          <cell r="D66" t="str">
            <v>F</v>
          </cell>
          <cell r="E66" t="str">
            <v>N</v>
          </cell>
          <cell r="F66" t="str">
            <v>No</v>
          </cell>
          <cell r="G66" t="str">
            <v>N</v>
          </cell>
          <cell r="H66">
            <v>0</v>
          </cell>
          <cell r="I66" t="str">
            <v>WBRI</v>
          </cell>
          <cell r="J66" t="str">
            <v>No</v>
          </cell>
          <cell r="K66" t="b">
            <v>0</v>
          </cell>
          <cell r="L66" t="str">
            <v>No</v>
          </cell>
          <cell r="M66" t="str">
            <v>No</v>
          </cell>
          <cell r="N66">
            <v>120</v>
          </cell>
          <cell r="O66">
            <v>112</v>
          </cell>
          <cell r="P66">
            <v>116</v>
          </cell>
          <cell r="Q66">
            <v>116</v>
          </cell>
          <cell r="R66">
            <v>74.702128000000002</v>
          </cell>
          <cell r="S66">
            <v>7.4702128000000005</v>
          </cell>
          <cell r="T66">
            <v>74.702128000000002</v>
          </cell>
          <cell r="U66">
            <v>7.4702128000000005</v>
          </cell>
          <cell r="V66" t="str">
            <v>8-9</v>
          </cell>
          <cell r="W66" t="str">
            <v>7-9</v>
          </cell>
          <cell r="X66" t="str">
            <v>8-9</v>
          </cell>
          <cell r="Y66">
            <v>8</v>
          </cell>
          <cell r="Z66" t="str">
            <v>H</v>
          </cell>
          <cell r="AA66" t="str">
            <v>A-A*</v>
          </cell>
          <cell r="AB66" t="str">
            <v>L2D-L2D*</v>
          </cell>
          <cell r="AC66" t="str">
            <v>M-D</v>
          </cell>
          <cell r="AD66">
            <v>1</v>
          </cell>
          <cell r="AE66"/>
          <cell r="AF66" t="str">
            <v>11LT-AR-1</v>
          </cell>
          <cell r="AG66"/>
          <cell r="AH66"/>
          <cell r="AI66"/>
          <cell r="AJ66" t="str">
            <v>11X-EN-2</v>
          </cell>
          <cell r="AK66"/>
          <cell r="AL66" t="str">
            <v>11S-FR-1</v>
          </cell>
          <cell r="AM66" t="str">
            <v>11S-MA-1</v>
          </cell>
          <cell r="AP66" t="str">
            <v>11X-RE-4</v>
          </cell>
          <cell r="AQ66" t="str">
            <v>11C-SC-1</v>
          </cell>
        </row>
        <row r="67">
          <cell r="A67">
            <v>151687</v>
          </cell>
          <cell r="B67" t="str">
            <v>Hadi, India</v>
          </cell>
          <cell r="C67" t="str">
            <v>11WE</v>
          </cell>
          <cell r="D67" t="str">
            <v>F</v>
          </cell>
          <cell r="E67" t="str">
            <v>N</v>
          </cell>
          <cell r="F67" t="str">
            <v>No</v>
          </cell>
          <cell r="G67" t="str">
            <v>N</v>
          </cell>
          <cell r="H67">
            <v>0</v>
          </cell>
          <cell r="I67" t="str">
            <v>WBRI</v>
          </cell>
          <cell r="J67" t="str">
            <v>No</v>
          </cell>
          <cell r="K67" t="b">
            <v>0</v>
          </cell>
          <cell r="L67" t="str">
            <v>No</v>
          </cell>
          <cell r="M67" t="str">
            <v>No</v>
          </cell>
          <cell r="N67">
            <v>106</v>
          </cell>
          <cell r="O67">
            <v>107</v>
          </cell>
          <cell r="P67">
            <v>106.5</v>
          </cell>
          <cell r="Q67">
            <v>106.5</v>
          </cell>
          <cell r="R67">
            <v>50.927548999999999</v>
          </cell>
          <cell r="S67">
            <v>5.0927549000000001</v>
          </cell>
          <cell r="T67">
            <v>50.927548999999999</v>
          </cell>
          <cell r="U67">
            <v>5.0927549000000001</v>
          </cell>
          <cell r="V67" t="str">
            <v>5-6</v>
          </cell>
          <cell r="W67" t="str">
            <v>4-6</v>
          </cell>
          <cell r="X67" t="str">
            <v>5-6</v>
          </cell>
          <cell r="Y67">
            <v>5</v>
          </cell>
          <cell r="Z67" t="str">
            <v>M</v>
          </cell>
          <cell r="AA67" t="str">
            <v>C-B</v>
          </cell>
          <cell r="AB67" t="str">
            <v>L2P-L2M</v>
          </cell>
          <cell r="AC67" t="str">
            <v>P-M</v>
          </cell>
          <cell r="AD67">
            <v>1</v>
          </cell>
          <cell r="AE67"/>
          <cell r="AF67"/>
          <cell r="AG67" t="str">
            <v>11T-BI-4</v>
          </cell>
          <cell r="AH67" t="str">
            <v>11T-CH-4</v>
          </cell>
          <cell r="AI67"/>
          <cell r="AJ67" t="str">
            <v>11X-EN-4</v>
          </cell>
          <cell r="AK67"/>
          <cell r="AM67" t="str">
            <v>11S-MA-4</v>
          </cell>
          <cell r="AN67" t="str">
            <v>11T-PH-4</v>
          </cell>
          <cell r="AP67" t="str">
            <v>11X-RE-1</v>
          </cell>
          <cell r="AR67" t="str">
            <v>11S-SP-3</v>
          </cell>
        </row>
        <row r="68">
          <cell r="A68">
            <v>151562</v>
          </cell>
          <cell r="B68" t="str">
            <v>Hanniffy - Longden, Kitty</v>
          </cell>
          <cell r="C68" t="str">
            <v>11SK</v>
          </cell>
          <cell r="D68" t="str">
            <v>F</v>
          </cell>
          <cell r="E68" t="str">
            <v>N</v>
          </cell>
          <cell r="F68" t="str">
            <v>No</v>
          </cell>
          <cell r="G68" t="str">
            <v>N</v>
          </cell>
          <cell r="H68">
            <v>0</v>
          </cell>
          <cell r="I68" t="str">
            <v>WBRI</v>
          </cell>
          <cell r="J68" t="str">
            <v>No</v>
          </cell>
          <cell r="K68" t="b">
            <v>0</v>
          </cell>
          <cell r="L68" t="str">
            <v>No</v>
          </cell>
          <cell r="M68" t="str">
            <v>No</v>
          </cell>
          <cell r="N68">
            <v>113</v>
          </cell>
          <cell r="O68">
            <v>102</v>
          </cell>
          <cell r="P68">
            <v>107.5</v>
          </cell>
          <cell r="Q68">
            <v>107.5</v>
          </cell>
          <cell r="R68">
            <v>54.013157999999997</v>
          </cell>
          <cell r="S68">
            <v>5.4013157999999999</v>
          </cell>
          <cell r="T68">
            <v>54.013157999999997</v>
          </cell>
          <cell r="U68">
            <v>5.4013157999999999</v>
          </cell>
          <cell r="V68" t="str">
            <v>5-6</v>
          </cell>
          <cell r="W68" t="str">
            <v>4-6</v>
          </cell>
          <cell r="X68" t="str">
            <v>5-6</v>
          </cell>
          <cell r="Y68">
            <v>5</v>
          </cell>
          <cell r="Z68" t="str">
            <v>M</v>
          </cell>
          <cell r="AA68" t="str">
            <v>B-A</v>
          </cell>
          <cell r="AB68" t="str">
            <v>L2M-L2D</v>
          </cell>
          <cell r="AC68" t="str">
            <v>P-M</v>
          </cell>
          <cell r="AD68">
            <v>1</v>
          </cell>
          <cell r="AE68"/>
          <cell r="AF68"/>
          <cell r="AG68"/>
          <cell r="AH68"/>
          <cell r="AI68"/>
          <cell r="AJ68" t="str">
            <v>11X-EN-3</v>
          </cell>
          <cell r="AK68"/>
          <cell r="AL68" t="str">
            <v>11S-FR-2</v>
          </cell>
          <cell r="AM68" t="str">
            <v>11S-MA-3</v>
          </cell>
          <cell r="AP68" t="str">
            <v>11X-RE-7</v>
          </cell>
          <cell r="AQ68" t="str">
            <v>11C-SC-1</v>
          </cell>
        </row>
        <row r="69">
          <cell r="A69">
            <v>151721</v>
          </cell>
          <cell r="B69" t="str">
            <v>Hanniffy - Longden, Mia</v>
          </cell>
          <cell r="C69" t="str">
            <v>11EGQ</v>
          </cell>
          <cell r="D69" t="str">
            <v>F</v>
          </cell>
          <cell r="E69" t="str">
            <v>N</v>
          </cell>
          <cell r="F69" t="str">
            <v>No</v>
          </cell>
          <cell r="G69" t="str">
            <v>N</v>
          </cell>
          <cell r="H69">
            <v>0</v>
          </cell>
          <cell r="I69" t="str">
            <v>WBRI</v>
          </cell>
          <cell r="J69" t="str">
            <v>No</v>
          </cell>
          <cell r="K69" t="b">
            <v>0</v>
          </cell>
          <cell r="L69" t="str">
            <v>No</v>
          </cell>
          <cell r="M69" t="str">
            <v>No</v>
          </cell>
          <cell r="N69">
            <v>112</v>
          </cell>
          <cell r="O69">
            <v>102</v>
          </cell>
          <cell r="P69">
            <v>107</v>
          </cell>
          <cell r="Q69">
            <v>107</v>
          </cell>
          <cell r="R69">
            <v>54.013157999999997</v>
          </cell>
          <cell r="S69">
            <v>5.4013157999999999</v>
          </cell>
          <cell r="T69">
            <v>54.013157999999997</v>
          </cell>
          <cell r="U69">
            <v>5.4013157999999999</v>
          </cell>
          <cell r="V69" t="str">
            <v>5-6</v>
          </cell>
          <cell r="W69" t="str">
            <v>4-6</v>
          </cell>
          <cell r="X69" t="str">
            <v>5-6</v>
          </cell>
          <cell r="Y69">
            <v>5</v>
          </cell>
          <cell r="Z69" t="str">
            <v>M</v>
          </cell>
          <cell r="AA69" t="str">
            <v>B-A</v>
          </cell>
          <cell r="AB69" t="str">
            <v>L2M-L2D</v>
          </cell>
          <cell r="AC69" t="str">
            <v>P-M</v>
          </cell>
          <cell r="AD69">
            <v>1</v>
          </cell>
          <cell r="AE69"/>
          <cell r="AF69"/>
          <cell r="AG69"/>
          <cell r="AH69"/>
          <cell r="AI69" t="str">
            <v>11LT-DR-2</v>
          </cell>
          <cell r="AJ69" t="str">
            <v>11X-EN-2</v>
          </cell>
          <cell r="AK69"/>
          <cell r="AL69" t="str">
            <v>11S-FR-2</v>
          </cell>
          <cell r="AM69" t="str">
            <v>11S-MA-3</v>
          </cell>
          <cell r="AP69" t="str">
            <v>11X-RE-7</v>
          </cell>
          <cell r="AQ69" t="str">
            <v>11C-SC-1</v>
          </cell>
        </row>
        <row r="70">
          <cell r="A70">
            <v>151598</v>
          </cell>
          <cell r="B70" t="str">
            <v>Hawkins, Nathan</v>
          </cell>
          <cell r="C70" t="str">
            <v>11ZI</v>
          </cell>
          <cell r="D70" t="str">
            <v>M</v>
          </cell>
          <cell r="E70" t="str">
            <v>N</v>
          </cell>
          <cell r="F70" t="str">
            <v>Yes</v>
          </cell>
          <cell r="G70" t="str">
            <v>M</v>
          </cell>
          <cell r="H70">
            <v>0</v>
          </cell>
          <cell r="I70" t="str">
            <v>WBRI</v>
          </cell>
          <cell r="J70" t="str">
            <v>No</v>
          </cell>
          <cell r="K70" t="b">
            <v>0</v>
          </cell>
          <cell r="L70" t="str">
            <v>No</v>
          </cell>
          <cell r="M70" t="str">
            <v>No</v>
          </cell>
          <cell r="N70">
            <v>99</v>
          </cell>
          <cell r="O70">
            <v>113</v>
          </cell>
          <cell r="P70">
            <v>106</v>
          </cell>
          <cell r="Q70">
            <v>106</v>
          </cell>
          <cell r="R70">
            <v>50.927548999999999</v>
          </cell>
          <cell r="S70">
            <v>5.0927549000000001</v>
          </cell>
          <cell r="T70">
            <v>50.927548999999999</v>
          </cell>
          <cell r="U70">
            <v>5.0927549000000001</v>
          </cell>
          <cell r="V70" t="str">
            <v>5-6</v>
          </cell>
          <cell r="W70" t="str">
            <v>4-6</v>
          </cell>
          <cell r="X70" t="str">
            <v>5-6</v>
          </cell>
          <cell r="Y70">
            <v>5</v>
          </cell>
          <cell r="Z70" t="str">
            <v>M</v>
          </cell>
          <cell r="AA70" t="str">
            <v>C-B</v>
          </cell>
          <cell r="AB70" t="str">
            <v>L2P-L2M</v>
          </cell>
          <cell r="AC70" t="str">
            <v>P-M</v>
          </cell>
          <cell r="AD70">
            <v>1</v>
          </cell>
          <cell r="AE70"/>
          <cell r="AF70"/>
          <cell r="AG70" t="str">
            <v>11T-BI-4</v>
          </cell>
          <cell r="AH70" t="str">
            <v>11T-CH-4</v>
          </cell>
          <cell r="AI70"/>
          <cell r="AJ70" t="str">
            <v>11X-EN-9</v>
          </cell>
          <cell r="AK70"/>
          <cell r="AM70" t="str">
            <v>11S-MA-2</v>
          </cell>
          <cell r="AN70" t="str">
            <v>11T-PH-4</v>
          </cell>
          <cell r="AP70" t="str">
            <v>11X-RE-7</v>
          </cell>
          <cell r="AR70" t="str">
            <v>11S-SP-4</v>
          </cell>
        </row>
        <row r="71">
          <cell r="A71">
            <v>151648</v>
          </cell>
          <cell r="B71" t="str">
            <v>Hawkins, Summer</v>
          </cell>
          <cell r="C71" t="str">
            <v>11SDA</v>
          </cell>
          <cell r="D71" t="str">
            <v>F</v>
          </cell>
          <cell r="E71" t="str">
            <v>N</v>
          </cell>
          <cell r="F71" t="str">
            <v>No</v>
          </cell>
          <cell r="G71" t="str">
            <v>N</v>
          </cell>
          <cell r="H71">
            <v>0</v>
          </cell>
          <cell r="I71" t="str">
            <v>WBRI</v>
          </cell>
          <cell r="J71" t="str">
            <v>No</v>
          </cell>
          <cell r="K71" t="b">
            <v>0</v>
          </cell>
          <cell r="L71" t="str">
            <v>No</v>
          </cell>
          <cell r="M71" t="str">
            <v>No</v>
          </cell>
          <cell r="N71">
            <v>102</v>
          </cell>
          <cell r="O71">
            <v>100</v>
          </cell>
          <cell r="P71">
            <v>101</v>
          </cell>
          <cell r="Q71">
            <v>101</v>
          </cell>
          <cell r="R71">
            <v>38.909638999999999</v>
          </cell>
          <cell r="S71">
            <v>3.8909639</v>
          </cell>
          <cell r="T71">
            <v>38.909638999999999</v>
          </cell>
          <cell r="U71">
            <v>3.8909639</v>
          </cell>
          <cell r="V71" t="str">
            <v>4-5</v>
          </cell>
          <cell r="W71" t="str">
            <v>3-5</v>
          </cell>
          <cell r="X71" t="str">
            <v>4-5</v>
          </cell>
          <cell r="Y71">
            <v>4</v>
          </cell>
          <cell r="Z71" t="str">
            <v>M</v>
          </cell>
          <cell r="AA71" t="str">
            <v>D-C</v>
          </cell>
          <cell r="AB71" t="str">
            <v>L2P-L2M</v>
          </cell>
          <cell r="AC71" t="str">
            <v>P-M</v>
          </cell>
          <cell r="AD71">
            <v>1</v>
          </cell>
          <cell r="AE71"/>
          <cell r="AF71" t="str">
            <v>11LT-AR-1</v>
          </cell>
          <cell r="AG71"/>
          <cell r="AH71"/>
          <cell r="AI71"/>
          <cell r="AJ71" t="str">
            <v>11X-EN-6</v>
          </cell>
          <cell r="AK71"/>
          <cell r="AL71" t="str">
            <v>11S-FR-2</v>
          </cell>
          <cell r="AM71" t="str">
            <v>11S-MA-3</v>
          </cell>
          <cell r="AP71" t="str">
            <v>11X-RE-1</v>
          </cell>
          <cell r="AQ71" t="str">
            <v>11C-SC-2</v>
          </cell>
        </row>
        <row r="72">
          <cell r="A72">
            <v>151550</v>
          </cell>
          <cell r="B72" t="str">
            <v>Heley, Benjamin</v>
          </cell>
          <cell r="C72" t="str">
            <v>11KKN</v>
          </cell>
          <cell r="D72" t="str">
            <v>M</v>
          </cell>
          <cell r="E72" t="str">
            <v>N</v>
          </cell>
          <cell r="F72" t="str">
            <v>No</v>
          </cell>
          <cell r="G72" t="str">
            <v>N</v>
          </cell>
          <cell r="H72">
            <v>0</v>
          </cell>
          <cell r="I72" t="str">
            <v>WBRI</v>
          </cell>
          <cell r="J72" t="str">
            <v>No</v>
          </cell>
          <cell r="K72" t="b">
            <v>0</v>
          </cell>
          <cell r="L72" t="str">
            <v>No</v>
          </cell>
          <cell r="M72" t="str">
            <v>No</v>
          </cell>
          <cell r="N72">
            <v>120</v>
          </cell>
          <cell r="O72">
            <v>120</v>
          </cell>
          <cell r="P72">
            <v>120</v>
          </cell>
          <cell r="Q72">
            <v>120</v>
          </cell>
          <cell r="R72">
            <v>84.25</v>
          </cell>
          <cell r="S72">
            <v>8.4250000000000007</v>
          </cell>
          <cell r="T72">
            <v>84.25</v>
          </cell>
          <cell r="U72">
            <v>8.4250000000000007</v>
          </cell>
          <cell r="V72" t="str">
            <v>8-9</v>
          </cell>
          <cell r="W72" t="str">
            <v>7-9</v>
          </cell>
          <cell r="X72" t="str">
            <v>8-9</v>
          </cell>
          <cell r="Y72">
            <v>8</v>
          </cell>
          <cell r="Z72" t="str">
            <v>H</v>
          </cell>
          <cell r="AA72" t="str">
            <v>A-A*</v>
          </cell>
          <cell r="AB72" t="str">
            <v>L2D-L2D*</v>
          </cell>
          <cell r="AC72" t="str">
            <v>M-D</v>
          </cell>
          <cell r="AD72">
            <v>1</v>
          </cell>
          <cell r="AE72"/>
          <cell r="AF72"/>
          <cell r="AG72" t="str">
            <v>11T-BI-1</v>
          </cell>
          <cell r="AH72" t="str">
            <v>11T-CH-1</v>
          </cell>
          <cell r="AI72"/>
          <cell r="AJ72" t="str">
            <v>11X-EN-1</v>
          </cell>
          <cell r="AK72"/>
          <cell r="AM72" t="str">
            <v>11X-MA-1</v>
          </cell>
          <cell r="AN72" t="str">
            <v>11T-PH-1</v>
          </cell>
          <cell r="AP72" t="str">
            <v>11X-RE-4</v>
          </cell>
          <cell r="AR72" t="str">
            <v>11N-SP-1</v>
          </cell>
        </row>
        <row r="73">
          <cell r="A73">
            <v>151523</v>
          </cell>
          <cell r="B73" t="str">
            <v>Hinchcliffe, Silvi</v>
          </cell>
          <cell r="C73" t="str">
            <v>11SPI</v>
          </cell>
          <cell r="D73" t="str">
            <v>F</v>
          </cell>
          <cell r="E73" t="str">
            <v>N</v>
          </cell>
          <cell r="F73" t="str">
            <v>No</v>
          </cell>
          <cell r="G73" t="str">
            <v>N</v>
          </cell>
          <cell r="H73">
            <v>0</v>
          </cell>
          <cell r="I73" t="str">
            <v>WBRI</v>
          </cell>
          <cell r="J73" t="str">
            <v>Yes</v>
          </cell>
          <cell r="K73" t="b">
            <v>0</v>
          </cell>
          <cell r="L73" t="str">
            <v>Yes</v>
          </cell>
          <cell r="M73" t="str">
            <v>No</v>
          </cell>
          <cell r="N73">
            <v>109</v>
          </cell>
          <cell r="O73">
            <v>101</v>
          </cell>
          <cell r="P73">
            <v>105</v>
          </cell>
          <cell r="Q73">
            <v>109</v>
          </cell>
          <cell r="R73">
            <v>49.024999999999999</v>
          </cell>
          <cell r="S73">
            <v>4.9024999999999999</v>
          </cell>
          <cell r="T73">
            <v>59.353448</v>
          </cell>
          <cell r="U73">
            <v>5.9353448000000002</v>
          </cell>
          <cell r="V73" t="str">
            <v>6-7</v>
          </cell>
          <cell r="W73" t="str">
            <v>5-7</v>
          </cell>
          <cell r="X73" t="str">
            <v>6-7</v>
          </cell>
          <cell r="Y73">
            <v>6</v>
          </cell>
          <cell r="Z73" t="str">
            <v>M</v>
          </cell>
          <cell r="AA73" t="str">
            <v>B-A</v>
          </cell>
          <cell r="AB73" t="str">
            <v>L2M-L2D</v>
          </cell>
          <cell r="AC73" t="str">
            <v>M-D</v>
          </cell>
          <cell r="AD73">
            <v>1</v>
          </cell>
          <cell r="AE73"/>
          <cell r="AF73" t="str">
            <v>11LT-AR-1</v>
          </cell>
          <cell r="AG73"/>
          <cell r="AH73"/>
          <cell r="AI73"/>
          <cell r="AJ73" t="str">
            <v>11X-EN-5</v>
          </cell>
          <cell r="AK73"/>
          <cell r="AL73" t="str">
            <v>11S-FR-2</v>
          </cell>
          <cell r="AM73" t="str">
            <v>11S-MA-4</v>
          </cell>
          <cell r="AP73" t="str">
            <v>11X-RE-7</v>
          </cell>
          <cell r="AQ73" t="str">
            <v>11C-SC-3</v>
          </cell>
        </row>
        <row r="74">
          <cell r="A74">
            <v>151608</v>
          </cell>
          <cell r="B74" t="str">
            <v>Hinchliffe, Apollonia</v>
          </cell>
          <cell r="C74" t="str">
            <v>11JNE</v>
          </cell>
          <cell r="D74" t="str">
            <v>F</v>
          </cell>
          <cell r="E74" t="str">
            <v>N</v>
          </cell>
          <cell r="F74" t="str">
            <v>Yes</v>
          </cell>
          <cell r="G74" t="str">
            <v>M</v>
          </cell>
          <cell r="H74">
            <v>0</v>
          </cell>
          <cell r="I74" t="str">
            <v>WBRI</v>
          </cell>
          <cell r="J74" t="str">
            <v>No</v>
          </cell>
          <cell r="K74" t="b">
            <v>0</v>
          </cell>
          <cell r="L74" t="str">
            <v>No</v>
          </cell>
          <cell r="M74" t="str">
            <v>No</v>
          </cell>
          <cell r="N74">
            <v>95</v>
          </cell>
          <cell r="O74">
            <v>80</v>
          </cell>
          <cell r="P74">
            <v>87.5</v>
          </cell>
          <cell r="Q74">
            <v>87.5</v>
          </cell>
          <cell r="R74">
            <v>18.686364000000001</v>
          </cell>
          <cell r="S74">
            <v>1.8686364000000002</v>
          </cell>
          <cell r="T74">
            <v>18.686364000000001</v>
          </cell>
          <cell r="U74">
            <v>1.8686364000000002</v>
          </cell>
          <cell r="V74" t="str">
            <v>2-3</v>
          </cell>
          <cell r="W74" t="str">
            <v>1-3</v>
          </cell>
          <cell r="X74" t="str">
            <v>2-3</v>
          </cell>
          <cell r="Y74">
            <v>2</v>
          </cell>
          <cell r="Z74" t="str">
            <v>L</v>
          </cell>
          <cell r="AA74" t="str">
            <v>U-D</v>
          </cell>
          <cell r="AB74" t="str">
            <v>L1P-L1M</v>
          </cell>
          <cell r="AC74" t="str">
            <v>U-P</v>
          </cell>
          <cell r="AD74">
            <v>1</v>
          </cell>
          <cell r="AE74"/>
          <cell r="AF74"/>
          <cell r="AG74"/>
          <cell r="AH74"/>
          <cell r="AI74" t="str">
            <v>11LT-DR-2</v>
          </cell>
          <cell r="AJ74" t="str">
            <v>11X-EN-9</v>
          </cell>
          <cell r="AK74"/>
          <cell r="AM74" t="str">
            <v>11S-MA-4</v>
          </cell>
          <cell r="AP74" t="str">
            <v>11X-RE-1</v>
          </cell>
          <cell r="AQ74" t="str">
            <v>11C-SC-4</v>
          </cell>
          <cell r="AR74" t="str">
            <v>11S-SP-4</v>
          </cell>
        </row>
        <row r="75">
          <cell r="A75">
            <v>151709</v>
          </cell>
          <cell r="B75" t="str">
            <v>Hindmarch, Madeleine</v>
          </cell>
          <cell r="C75" t="str">
            <v>11WE</v>
          </cell>
          <cell r="D75" t="str">
            <v>F</v>
          </cell>
          <cell r="E75" t="str">
            <v>N</v>
          </cell>
          <cell r="F75" t="str">
            <v>No</v>
          </cell>
          <cell r="G75" t="str">
            <v>N</v>
          </cell>
          <cell r="H75">
            <v>0</v>
          </cell>
          <cell r="I75" t="str">
            <v>WBRI</v>
          </cell>
          <cell r="J75" t="str">
            <v>No</v>
          </cell>
          <cell r="K75" t="b">
            <v>0</v>
          </cell>
          <cell r="L75" t="str">
            <v>No</v>
          </cell>
          <cell r="M75" t="str">
            <v>No</v>
          </cell>
          <cell r="N75">
            <v>110</v>
          </cell>
          <cell r="O75">
            <v>108</v>
          </cell>
          <cell r="P75">
            <v>109</v>
          </cell>
          <cell r="Q75">
            <v>109</v>
          </cell>
          <cell r="R75">
            <v>59.353448</v>
          </cell>
          <cell r="S75">
            <v>5.9353448000000002</v>
          </cell>
          <cell r="T75">
            <v>59.353448</v>
          </cell>
          <cell r="U75">
            <v>5.9353448000000002</v>
          </cell>
          <cell r="V75" t="str">
            <v>6-7</v>
          </cell>
          <cell r="W75" t="str">
            <v>5-7</v>
          </cell>
          <cell r="X75" t="str">
            <v>6-7</v>
          </cell>
          <cell r="Y75">
            <v>6</v>
          </cell>
          <cell r="Z75" t="str">
            <v>M</v>
          </cell>
          <cell r="AA75" t="str">
            <v>B-A</v>
          </cell>
          <cell r="AB75" t="str">
            <v>L2M-L2D</v>
          </cell>
          <cell r="AC75" t="str">
            <v>M-D</v>
          </cell>
          <cell r="AD75">
            <v>1</v>
          </cell>
          <cell r="AE75"/>
          <cell r="AF75"/>
          <cell r="AG75"/>
          <cell r="AH75"/>
          <cell r="AI75"/>
          <cell r="AJ75" t="str">
            <v>11X-EN-2</v>
          </cell>
          <cell r="AK75"/>
          <cell r="AM75" t="str">
            <v>11X-MA-3</v>
          </cell>
          <cell r="AO75" t="str">
            <v>11LT-PHO-6</v>
          </cell>
          <cell r="AP75" t="str">
            <v>11X-RE-2</v>
          </cell>
          <cell r="AQ75" t="str">
            <v>11C-SC-1</v>
          </cell>
          <cell r="AR75" t="str">
            <v>11N-SP-1</v>
          </cell>
        </row>
        <row r="76">
          <cell r="A76">
            <v>151639</v>
          </cell>
          <cell r="B76" t="str">
            <v>Hope, Jessica</v>
          </cell>
          <cell r="C76" t="str">
            <v>11KKN</v>
          </cell>
          <cell r="D76" t="str">
            <v>F</v>
          </cell>
          <cell r="E76" t="str">
            <v>N</v>
          </cell>
          <cell r="F76" t="str">
            <v>No</v>
          </cell>
          <cell r="G76" t="str">
            <v>N</v>
          </cell>
          <cell r="H76">
            <v>1</v>
          </cell>
          <cell r="I76" t="str">
            <v>BAOF</v>
          </cell>
          <cell r="J76" t="str">
            <v>No</v>
          </cell>
          <cell r="K76" t="b">
            <v>0</v>
          </cell>
          <cell r="L76" t="str">
            <v>No</v>
          </cell>
          <cell r="M76" t="str">
            <v>No</v>
          </cell>
          <cell r="N76">
            <v>107</v>
          </cell>
          <cell r="O76">
            <v>106</v>
          </cell>
          <cell r="P76">
            <v>106.5</v>
          </cell>
          <cell r="Q76">
            <v>106.5</v>
          </cell>
          <cell r="R76">
            <v>50.927548999999999</v>
          </cell>
          <cell r="S76">
            <v>5.0927549000000001</v>
          </cell>
          <cell r="T76">
            <v>50.927548999999999</v>
          </cell>
          <cell r="U76">
            <v>5.0927549000000001</v>
          </cell>
          <cell r="V76" t="str">
            <v>5-6</v>
          </cell>
          <cell r="W76" t="str">
            <v>4-6</v>
          </cell>
          <cell r="X76" t="str">
            <v>5-6</v>
          </cell>
          <cell r="Y76">
            <v>5</v>
          </cell>
          <cell r="Z76" t="str">
            <v>M</v>
          </cell>
          <cell r="AA76" t="str">
            <v>C-B</v>
          </cell>
          <cell r="AB76" t="str">
            <v>L2P-L2M</v>
          </cell>
          <cell r="AC76" t="str">
            <v>P-M</v>
          </cell>
          <cell r="AD76">
            <v>1</v>
          </cell>
          <cell r="AE76"/>
          <cell r="AF76"/>
          <cell r="AG76" t="str">
            <v>11T-BI-2</v>
          </cell>
          <cell r="AH76" t="str">
            <v>11T-CH-2</v>
          </cell>
          <cell r="AI76"/>
          <cell r="AJ76" t="str">
            <v>11X-EN-4</v>
          </cell>
          <cell r="AK76"/>
          <cell r="AM76" t="str">
            <v>11X-MA-3</v>
          </cell>
          <cell r="AN76" t="str">
            <v>11T-PH-2</v>
          </cell>
          <cell r="AP76" t="str">
            <v>11X-RE-5</v>
          </cell>
          <cell r="AR76" t="str">
            <v>11N-SP-1</v>
          </cell>
        </row>
        <row r="77">
          <cell r="A77">
            <v>151538</v>
          </cell>
          <cell r="B77" t="str">
            <v>Hopkins, Tadhg</v>
          </cell>
          <cell r="C77" t="str">
            <v>11EGQ</v>
          </cell>
          <cell r="D77" t="str">
            <v>M</v>
          </cell>
          <cell r="E77" t="str">
            <v>N</v>
          </cell>
          <cell r="F77" t="str">
            <v>No</v>
          </cell>
          <cell r="G77" t="str">
            <v>N</v>
          </cell>
          <cell r="H77">
            <v>0</v>
          </cell>
          <cell r="I77" t="str">
            <v>WBRI</v>
          </cell>
          <cell r="J77" t="str">
            <v>Yes</v>
          </cell>
          <cell r="K77" t="b">
            <v>1</v>
          </cell>
          <cell r="L77" t="str">
            <v>Yes</v>
          </cell>
          <cell r="M77" t="str">
            <v>No</v>
          </cell>
          <cell r="N77">
            <v>106</v>
          </cell>
          <cell r="O77">
            <v>102</v>
          </cell>
          <cell r="P77">
            <v>104</v>
          </cell>
          <cell r="Q77">
            <v>108</v>
          </cell>
          <cell r="R77">
            <v>45.503675999999999</v>
          </cell>
          <cell r="S77">
            <v>4.5503675999999995</v>
          </cell>
          <cell r="T77">
            <v>56.563876999999998</v>
          </cell>
          <cell r="U77">
            <v>5.6563876999999998</v>
          </cell>
          <cell r="V77" t="str">
            <v>6-7</v>
          </cell>
          <cell r="W77" t="str">
            <v>5-7</v>
          </cell>
          <cell r="X77" t="str">
            <v>6-7</v>
          </cell>
          <cell r="Y77">
            <v>6</v>
          </cell>
          <cell r="Z77" t="str">
            <v>M</v>
          </cell>
          <cell r="AA77" t="str">
            <v>B-A</v>
          </cell>
          <cell r="AB77" t="str">
            <v>L2M-L2D</v>
          </cell>
          <cell r="AC77" t="str">
            <v>M-D</v>
          </cell>
          <cell r="AD77">
            <v>1</v>
          </cell>
          <cell r="AE77"/>
          <cell r="AF77"/>
          <cell r="AG77"/>
          <cell r="AH77"/>
          <cell r="AI77"/>
          <cell r="AJ77" t="str">
            <v>11X-EN-4</v>
          </cell>
          <cell r="AK77"/>
          <cell r="AL77" t="str">
            <v>11N-FR-3</v>
          </cell>
          <cell r="AM77" t="str">
            <v>11X-MA-6</v>
          </cell>
          <cell r="AO77" t="str">
            <v>11LT-PHO-6</v>
          </cell>
          <cell r="AP77" t="str">
            <v>11X-RE-6</v>
          </cell>
          <cell r="AQ77" t="str">
            <v>11C-SC-2</v>
          </cell>
        </row>
        <row r="78">
          <cell r="A78">
            <v>151634</v>
          </cell>
          <cell r="B78" t="str">
            <v>Horsfield, Ruby</v>
          </cell>
          <cell r="C78" t="str">
            <v>11EGQ</v>
          </cell>
          <cell r="D78" t="str">
            <v>F</v>
          </cell>
          <cell r="E78" t="str">
            <v>N</v>
          </cell>
          <cell r="F78" t="str">
            <v>No</v>
          </cell>
          <cell r="G78" t="str">
            <v>N</v>
          </cell>
          <cell r="H78">
            <v>0</v>
          </cell>
          <cell r="I78" t="str">
            <v>WBRI</v>
          </cell>
          <cell r="J78" t="str">
            <v>No</v>
          </cell>
          <cell r="K78" t="b">
            <v>0</v>
          </cell>
          <cell r="L78" t="str">
            <v>No</v>
          </cell>
          <cell r="M78" t="str">
            <v>No</v>
          </cell>
          <cell r="N78">
            <v>107</v>
          </cell>
          <cell r="O78">
            <v>106</v>
          </cell>
          <cell r="P78">
            <v>106.5</v>
          </cell>
          <cell r="Q78">
            <v>106.5</v>
          </cell>
          <cell r="R78">
            <v>50.927548999999999</v>
          </cell>
          <cell r="S78">
            <v>5.0927549000000001</v>
          </cell>
          <cell r="T78">
            <v>50.927548999999999</v>
          </cell>
          <cell r="U78">
            <v>5.0927549000000001</v>
          </cell>
          <cell r="V78" t="str">
            <v>5-6</v>
          </cell>
          <cell r="W78" t="str">
            <v>4-6</v>
          </cell>
          <cell r="X78" t="str">
            <v>5-6</v>
          </cell>
          <cell r="Y78">
            <v>5</v>
          </cell>
          <cell r="Z78" t="str">
            <v>M</v>
          </cell>
          <cell r="AA78" t="str">
            <v>C-B</v>
          </cell>
          <cell r="AB78" t="str">
            <v>L2P-L2M</v>
          </cell>
          <cell r="AC78" t="str">
            <v>P-M</v>
          </cell>
          <cell r="AD78">
            <v>1</v>
          </cell>
          <cell r="AE78"/>
          <cell r="AF78"/>
          <cell r="AG78"/>
          <cell r="AH78"/>
          <cell r="AI78"/>
          <cell r="AJ78" t="str">
            <v>11X-EN-5</v>
          </cell>
          <cell r="AK78" t="str">
            <v>11LT-FN-3</v>
          </cell>
          <cell r="AL78" t="str">
            <v>11N-FR-3</v>
          </cell>
          <cell r="AM78" t="str">
            <v>11X-MA-6</v>
          </cell>
          <cell r="AP78" t="str">
            <v>11X-RE-3</v>
          </cell>
          <cell r="AQ78" t="str">
            <v>11C-SC-2</v>
          </cell>
        </row>
        <row r="79">
          <cell r="A79">
            <v>151525</v>
          </cell>
          <cell r="B79" t="str">
            <v>Howson, Max</v>
          </cell>
          <cell r="C79" t="str">
            <v>11ZI</v>
          </cell>
          <cell r="D79" t="str">
            <v>M</v>
          </cell>
          <cell r="E79" t="str">
            <v>N</v>
          </cell>
          <cell r="F79" t="str">
            <v>Yes</v>
          </cell>
          <cell r="G79" t="str">
            <v>M</v>
          </cell>
          <cell r="H79">
            <v>0</v>
          </cell>
          <cell r="I79" t="str">
            <v>WBRI</v>
          </cell>
          <cell r="J79" t="str">
            <v>No</v>
          </cell>
          <cell r="K79" t="b">
            <v>0</v>
          </cell>
          <cell r="L79" t="str">
            <v>No</v>
          </cell>
          <cell r="M79" t="str">
            <v>No</v>
          </cell>
          <cell r="N79">
            <v>101</v>
          </cell>
          <cell r="O79">
            <v>84</v>
          </cell>
          <cell r="P79">
            <v>92.5</v>
          </cell>
          <cell r="Q79">
            <v>92.5</v>
          </cell>
          <cell r="R79">
            <v>25.12</v>
          </cell>
          <cell r="S79">
            <v>2.512</v>
          </cell>
          <cell r="T79">
            <v>25.12</v>
          </cell>
          <cell r="U79">
            <v>2.512</v>
          </cell>
          <cell r="V79" t="str">
            <v>2-3</v>
          </cell>
          <cell r="W79" t="str">
            <v>1-3</v>
          </cell>
          <cell r="X79" t="str">
            <v>2-3</v>
          </cell>
          <cell r="Y79">
            <v>2</v>
          </cell>
          <cell r="Z79" t="str">
            <v>L</v>
          </cell>
          <cell r="AA79" t="str">
            <v>U-D</v>
          </cell>
          <cell r="AB79" t="str">
            <v>L1M-L1D</v>
          </cell>
          <cell r="AC79" t="str">
            <v>U-P</v>
          </cell>
          <cell r="AD79">
            <v>1</v>
          </cell>
          <cell r="AE79"/>
          <cell r="AF79"/>
          <cell r="AG79" t="str">
            <v>11T-BI-5</v>
          </cell>
          <cell r="AH79" t="str">
            <v>11T-CH-5</v>
          </cell>
          <cell r="AI79"/>
          <cell r="AJ79" t="str">
            <v>11X-EN-7</v>
          </cell>
          <cell r="AK79"/>
          <cell r="AM79" t="str">
            <v>11S-MA-4</v>
          </cell>
          <cell r="AN79" t="str">
            <v>11T-PH-5</v>
          </cell>
          <cell r="AP79" t="str">
            <v>11X-RE-5</v>
          </cell>
          <cell r="AR79" t="str">
            <v>11S-SP-4</v>
          </cell>
        </row>
        <row r="80">
          <cell r="A80">
            <v>151674</v>
          </cell>
          <cell r="B80" t="str">
            <v>Hussain, Zain</v>
          </cell>
          <cell r="C80" t="str">
            <v>11SK</v>
          </cell>
          <cell r="D80" t="str">
            <v>M</v>
          </cell>
          <cell r="E80" t="str">
            <v>N</v>
          </cell>
          <cell r="F80" t="str">
            <v>No</v>
          </cell>
          <cell r="G80" t="str">
            <v>N</v>
          </cell>
          <cell r="H80">
            <v>1</v>
          </cell>
          <cell r="I80" t="str">
            <v>APKN</v>
          </cell>
          <cell r="J80" t="str">
            <v>No</v>
          </cell>
          <cell r="K80" t="b">
            <v>0</v>
          </cell>
          <cell r="L80" t="str">
            <v>No</v>
          </cell>
          <cell r="M80" t="str">
            <v>No</v>
          </cell>
          <cell r="N80">
            <v>104</v>
          </cell>
          <cell r="O80">
            <v>108</v>
          </cell>
          <cell r="P80">
            <v>106</v>
          </cell>
          <cell r="Q80">
            <v>106</v>
          </cell>
          <cell r="R80">
            <v>50.927548999999999</v>
          </cell>
          <cell r="S80">
            <v>5.0927549000000001</v>
          </cell>
          <cell r="T80">
            <v>50.927548999999999</v>
          </cell>
          <cell r="U80">
            <v>5.0927549000000001</v>
          </cell>
          <cell r="V80" t="str">
            <v>5-6</v>
          </cell>
          <cell r="W80" t="str">
            <v>4-6</v>
          </cell>
          <cell r="X80" t="str">
            <v>5-6</v>
          </cell>
          <cell r="Y80">
            <v>5</v>
          </cell>
          <cell r="Z80" t="str">
            <v>M</v>
          </cell>
          <cell r="AA80" t="str">
            <v>C-B</v>
          </cell>
          <cell r="AB80" t="str">
            <v>L2P-L2M</v>
          </cell>
          <cell r="AC80" t="str">
            <v>P-M</v>
          </cell>
          <cell r="AD80">
            <v>1</v>
          </cell>
          <cell r="AE80"/>
          <cell r="AF80"/>
          <cell r="AG80" t="str">
            <v>11T-BI-3</v>
          </cell>
          <cell r="AH80" t="str">
            <v>11T-CH-3</v>
          </cell>
          <cell r="AI80"/>
          <cell r="AJ80" t="str">
            <v>11X-EN-4</v>
          </cell>
          <cell r="AK80"/>
          <cell r="AL80" t="str">
            <v>11N-FR-4</v>
          </cell>
          <cell r="AM80" t="str">
            <v>11X-MA-3</v>
          </cell>
          <cell r="AN80" t="str">
            <v>11T-PH-3</v>
          </cell>
          <cell r="AP80" t="str">
            <v>11X-RE-3</v>
          </cell>
        </row>
        <row r="81">
          <cell r="A81">
            <v>151592</v>
          </cell>
          <cell r="B81" t="str">
            <v>Igoe, Niamh</v>
          </cell>
          <cell r="C81" t="str">
            <v>11KKN</v>
          </cell>
          <cell r="D81" t="str">
            <v>F</v>
          </cell>
          <cell r="E81" t="str">
            <v>N</v>
          </cell>
          <cell r="F81" t="str">
            <v>No</v>
          </cell>
          <cell r="G81" t="str">
            <v>N</v>
          </cell>
          <cell r="H81">
            <v>1</v>
          </cell>
          <cell r="I81" t="str">
            <v>MOTM</v>
          </cell>
          <cell r="J81" t="str">
            <v>No</v>
          </cell>
          <cell r="K81" t="b">
            <v>0</v>
          </cell>
          <cell r="L81" t="str">
            <v>No</v>
          </cell>
          <cell r="M81" t="str">
            <v>No</v>
          </cell>
          <cell r="N81">
            <v>115</v>
          </cell>
          <cell r="O81">
            <v>117</v>
          </cell>
          <cell r="P81">
            <v>116</v>
          </cell>
          <cell r="Q81">
            <v>116</v>
          </cell>
          <cell r="R81">
            <v>74.702128000000002</v>
          </cell>
          <cell r="S81">
            <v>7.4702128000000005</v>
          </cell>
          <cell r="T81">
            <v>74.702128000000002</v>
          </cell>
          <cell r="U81">
            <v>7.4702128000000005</v>
          </cell>
          <cell r="V81" t="str">
            <v>8-9</v>
          </cell>
          <cell r="W81" t="str">
            <v>7-9</v>
          </cell>
          <cell r="X81" t="str">
            <v>8-9</v>
          </cell>
          <cell r="Y81">
            <v>8</v>
          </cell>
          <cell r="Z81" t="str">
            <v>H</v>
          </cell>
          <cell r="AA81" t="str">
            <v>A-A*</v>
          </cell>
          <cell r="AB81" t="str">
            <v>L2D-L2D*</v>
          </cell>
          <cell r="AC81" t="str">
            <v>M-D</v>
          </cell>
          <cell r="AD81">
            <v>1</v>
          </cell>
          <cell r="AE81"/>
          <cell r="AF81"/>
          <cell r="AG81" t="str">
            <v>11T-BI-1</v>
          </cell>
          <cell r="AH81" t="str">
            <v>11T-CH-1</v>
          </cell>
          <cell r="AI81"/>
          <cell r="AJ81" t="str">
            <v>11X-EN-1</v>
          </cell>
          <cell r="AK81"/>
          <cell r="AM81" t="str">
            <v>11X-MA-1</v>
          </cell>
          <cell r="AN81" t="str">
            <v>11T-PH-1</v>
          </cell>
          <cell r="AP81" t="str">
            <v>11X-RE-4</v>
          </cell>
          <cell r="AR81" t="str">
            <v>11N-SP-1</v>
          </cell>
        </row>
        <row r="82">
          <cell r="A82">
            <v>151655</v>
          </cell>
          <cell r="B82" t="str">
            <v>Illien-Middleton, Eve</v>
          </cell>
          <cell r="C82" t="str">
            <v>11WE</v>
          </cell>
          <cell r="D82" t="str">
            <v>F</v>
          </cell>
          <cell r="E82" t="str">
            <v>N</v>
          </cell>
          <cell r="F82" t="str">
            <v>Yes</v>
          </cell>
          <cell r="G82" t="str">
            <v>M</v>
          </cell>
          <cell r="H82">
            <v>0</v>
          </cell>
          <cell r="I82" t="str">
            <v>WBRI</v>
          </cell>
          <cell r="J82" t="str">
            <v>No</v>
          </cell>
          <cell r="K82" t="b">
            <v>0</v>
          </cell>
          <cell r="L82" t="str">
            <v>No</v>
          </cell>
          <cell r="M82" t="str">
            <v>No</v>
          </cell>
          <cell r="N82">
            <v>120</v>
          </cell>
          <cell r="O82">
            <v>107</v>
          </cell>
          <cell r="P82">
            <v>113.5</v>
          </cell>
          <cell r="Q82">
            <v>113.5</v>
          </cell>
          <cell r="R82">
            <v>68.411214999999999</v>
          </cell>
          <cell r="S82">
            <v>6.8411214999999999</v>
          </cell>
          <cell r="T82">
            <v>68.411214999999999</v>
          </cell>
          <cell r="U82">
            <v>6.8411214999999999</v>
          </cell>
          <cell r="V82" t="str">
            <v>7-8</v>
          </cell>
          <cell r="W82" t="str">
            <v>6-8</v>
          </cell>
          <cell r="X82" t="str">
            <v>7-8</v>
          </cell>
          <cell r="Y82">
            <v>7</v>
          </cell>
          <cell r="Z82" t="str">
            <v>H</v>
          </cell>
          <cell r="AA82" t="str">
            <v>A-A*</v>
          </cell>
          <cell r="AB82" t="str">
            <v>L2D-L2D*</v>
          </cell>
          <cell r="AC82" t="str">
            <v>M-D</v>
          </cell>
          <cell r="AD82">
            <v>1</v>
          </cell>
          <cell r="AE82"/>
          <cell r="AF82"/>
          <cell r="AG82"/>
          <cell r="AH82"/>
          <cell r="AI82" t="str">
            <v>11LT-DR-2</v>
          </cell>
          <cell r="AJ82" t="str">
            <v>11X-EN-2</v>
          </cell>
          <cell r="AK82"/>
          <cell r="AM82" t="str">
            <v>11X-MA-3</v>
          </cell>
          <cell r="AP82" t="str">
            <v>11X-RE-4</v>
          </cell>
          <cell r="AQ82" t="str">
            <v>11C-SC-1</v>
          </cell>
          <cell r="AR82" t="str">
            <v>11N-SP-2</v>
          </cell>
        </row>
        <row r="83">
          <cell r="A83">
            <v>151555</v>
          </cell>
          <cell r="B83" t="str">
            <v>Johnson, Alister</v>
          </cell>
          <cell r="C83" t="str">
            <v>11SK</v>
          </cell>
          <cell r="D83" t="str">
            <v>M</v>
          </cell>
          <cell r="E83" t="str">
            <v>N</v>
          </cell>
          <cell r="F83" t="str">
            <v>No</v>
          </cell>
          <cell r="G83" t="str">
            <v>N</v>
          </cell>
          <cell r="H83">
            <v>1</v>
          </cell>
          <cell r="I83" t="str">
            <v>MWBC</v>
          </cell>
          <cell r="J83" t="str">
            <v>No</v>
          </cell>
          <cell r="K83" t="b">
            <v>0</v>
          </cell>
          <cell r="L83" t="str">
            <v>No</v>
          </cell>
          <cell r="M83" t="str">
            <v>No</v>
          </cell>
          <cell r="N83">
            <v>103</v>
          </cell>
          <cell r="O83">
            <v>104</v>
          </cell>
          <cell r="P83">
            <v>103.5</v>
          </cell>
          <cell r="Q83">
            <v>103.5</v>
          </cell>
          <cell r="R83">
            <v>42.677678999999998</v>
          </cell>
          <cell r="S83">
            <v>4.2677678999999999</v>
          </cell>
          <cell r="T83">
            <v>42.677678999999998</v>
          </cell>
          <cell r="U83">
            <v>4.2677678999999999</v>
          </cell>
          <cell r="V83" t="str">
            <v>4-5</v>
          </cell>
          <cell r="W83" t="str">
            <v>3-5</v>
          </cell>
          <cell r="X83" t="str">
            <v>4-5</v>
          </cell>
          <cell r="Y83">
            <v>4</v>
          </cell>
          <cell r="Z83" t="str">
            <v>M</v>
          </cell>
          <cell r="AA83" t="str">
            <v>D-C</v>
          </cell>
          <cell r="AB83" t="str">
            <v>L2P-L2M</v>
          </cell>
          <cell r="AC83" t="str">
            <v>P-M</v>
          </cell>
          <cell r="AD83">
            <v>1</v>
          </cell>
          <cell r="AE83"/>
          <cell r="AF83"/>
          <cell r="AG83" t="str">
            <v>11T-BI-4</v>
          </cell>
          <cell r="AH83" t="str">
            <v>11T-CH-4</v>
          </cell>
          <cell r="AI83"/>
          <cell r="AJ83" t="str">
            <v>11X-EN-2</v>
          </cell>
          <cell r="AK83"/>
          <cell r="AL83" t="str">
            <v>11N-FR-4</v>
          </cell>
          <cell r="AM83" t="str">
            <v>11X-MA-5</v>
          </cell>
          <cell r="AN83" t="str">
            <v>11T-PH-4</v>
          </cell>
          <cell r="AP83" t="str">
            <v>11X-RE-1</v>
          </cell>
        </row>
        <row r="84">
          <cell r="A84">
            <v>151590</v>
          </cell>
          <cell r="B84" t="str">
            <v>Jones, Brandon</v>
          </cell>
          <cell r="C84" t="str">
            <v>11KKN</v>
          </cell>
          <cell r="D84" t="str">
            <v>M</v>
          </cell>
          <cell r="E84" t="str">
            <v>N</v>
          </cell>
          <cell r="F84" t="str">
            <v>No</v>
          </cell>
          <cell r="G84" t="str">
            <v>N</v>
          </cell>
          <cell r="H84">
            <v>0</v>
          </cell>
          <cell r="I84" t="str">
            <v>WBRI</v>
          </cell>
          <cell r="J84" t="str">
            <v>No</v>
          </cell>
          <cell r="K84" t="b">
            <v>0</v>
          </cell>
          <cell r="L84" t="str">
            <v>Yes</v>
          </cell>
          <cell r="M84" t="str">
            <v>No</v>
          </cell>
          <cell r="N84">
            <v>118</v>
          </cell>
          <cell r="O84">
            <v>98</v>
          </cell>
          <cell r="P84">
            <v>108</v>
          </cell>
          <cell r="Q84">
            <v>112</v>
          </cell>
          <cell r="R84">
            <v>56.563876999999998</v>
          </cell>
          <cell r="S84">
            <v>5.6563876999999998</v>
          </cell>
          <cell r="T84">
            <v>65.541015999999999</v>
          </cell>
          <cell r="U84">
            <v>6.5541016000000001</v>
          </cell>
          <cell r="V84" t="str">
            <v>6-7</v>
          </cell>
          <cell r="W84" t="str">
            <v>5-7</v>
          </cell>
          <cell r="X84" t="str">
            <v>6-7</v>
          </cell>
          <cell r="Y84">
            <v>6</v>
          </cell>
          <cell r="Z84" t="str">
            <v>M</v>
          </cell>
          <cell r="AA84" t="str">
            <v>A-A*</v>
          </cell>
          <cell r="AB84" t="str">
            <v>L2M-L2D</v>
          </cell>
          <cell r="AC84" t="str">
            <v>M-D</v>
          </cell>
          <cell r="AD84">
            <v>1</v>
          </cell>
          <cell r="AE84"/>
          <cell r="AF84" t="str">
            <v>11LT-AR-1</v>
          </cell>
          <cell r="AG84"/>
          <cell r="AH84"/>
          <cell r="AI84"/>
          <cell r="AJ84" t="str">
            <v>11X-EN-2</v>
          </cell>
          <cell r="AK84"/>
          <cell r="AM84" t="str">
            <v>11S-MA-4</v>
          </cell>
          <cell r="AP84" t="str">
            <v>11X-RE-2</v>
          </cell>
          <cell r="AQ84" t="str">
            <v>11C-SC-3</v>
          </cell>
          <cell r="AR84" t="str">
            <v>11S-SP-3</v>
          </cell>
        </row>
        <row r="85">
          <cell r="A85">
            <v>151577</v>
          </cell>
          <cell r="B85" t="str">
            <v>Jones, Finlay</v>
          </cell>
          <cell r="C85" t="str">
            <v>11WE</v>
          </cell>
          <cell r="D85" t="str">
            <v>M</v>
          </cell>
          <cell r="E85" t="str">
            <v>N</v>
          </cell>
          <cell r="F85" t="str">
            <v>No</v>
          </cell>
          <cell r="G85" t="str">
            <v>N</v>
          </cell>
          <cell r="H85">
            <v>0</v>
          </cell>
          <cell r="I85" t="str">
            <v>WBRI</v>
          </cell>
          <cell r="J85" t="str">
            <v>No</v>
          </cell>
          <cell r="K85" t="b">
            <v>0</v>
          </cell>
          <cell r="L85" t="str">
            <v>No</v>
          </cell>
          <cell r="M85" t="str">
            <v>No</v>
          </cell>
          <cell r="N85">
            <v>108</v>
          </cell>
          <cell r="O85">
            <v>107</v>
          </cell>
          <cell r="P85">
            <v>107.5</v>
          </cell>
          <cell r="Q85">
            <v>107.5</v>
          </cell>
          <cell r="R85">
            <v>54.013157999999997</v>
          </cell>
          <cell r="S85">
            <v>5.4013157999999999</v>
          </cell>
          <cell r="T85">
            <v>54.013157999999997</v>
          </cell>
          <cell r="U85">
            <v>5.4013157999999999</v>
          </cell>
          <cell r="V85" t="str">
            <v>5-6</v>
          </cell>
          <cell r="W85" t="str">
            <v>4-6</v>
          </cell>
          <cell r="X85" t="str">
            <v>5-6</v>
          </cell>
          <cell r="Y85">
            <v>5</v>
          </cell>
          <cell r="Z85" t="str">
            <v>M</v>
          </cell>
          <cell r="AA85" t="str">
            <v>B-A</v>
          </cell>
          <cell r="AB85" t="str">
            <v>L2M-L2D</v>
          </cell>
          <cell r="AC85" t="str">
            <v>P-M</v>
          </cell>
          <cell r="AD85">
            <v>1</v>
          </cell>
          <cell r="AE85"/>
          <cell r="AF85" t="str">
            <v>11LT-AR-1</v>
          </cell>
          <cell r="AG85"/>
          <cell r="AH85"/>
          <cell r="AI85"/>
          <cell r="AJ85" t="str">
            <v>11X-EN-6</v>
          </cell>
          <cell r="AK85"/>
          <cell r="AM85" t="str">
            <v>11S-MA-2</v>
          </cell>
          <cell r="AP85" t="str">
            <v>11X-RE-7</v>
          </cell>
          <cell r="AQ85" t="str">
            <v>11C-SC-2</v>
          </cell>
          <cell r="AR85" t="str">
            <v>11S-SP-3</v>
          </cell>
        </row>
        <row r="86">
          <cell r="A86">
            <v>151650</v>
          </cell>
          <cell r="B86" t="str">
            <v>Kabunga, Fred</v>
          </cell>
          <cell r="C86" t="str">
            <v>11WE</v>
          </cell>
          <cell r="D86" t="str">
            <v>M</v>
          </cell>
          <cell r="E86" t="str">
            <v>N</v>
          </cell>
          <cell r="F86" t="str">
            <v>No</v>
          </cell>
          <cell r="G86" t="str">
            <v>N</v>
          </cell>
          <cell r="H86">
            <v>1</v>
          </cell>
          <cell r="I86" t="str">
            <v>BAOF</v>
          </cell>
          <cell r="J86" t="str">
            <v>No</v>
          </cell>
          <cell r="K86" t="b">
            <v>0</v>
          </cell>
          <cell r="L86" t="str">
            <v>No</v>
          </cell>
          <cell r="M86" t="str">
            <v>No</v>
          </cell>
          <cell r="N86">
            <v>107</v>
          </cell>
          <cell r="O86">
            <v>108</v>
          </cell>
          <cell r="P86">
            <v>107.5</v>
          </cell>
          <cell r="Q86">
            <v>107.5</v>
          </cell>
          <cell r="R86">
            <v>54.013157999999997</v>
          </cell>
          <cell r="S86">
            <v>5.4013157999999999</v>
          </cell>
          <cell r="T86">
            <v>54.013157999999997</v>
          </cell>
          <cell r="U86">
            <v>5.4013157999999999</v>
          </cell>
          <cell r="V86" t="str">
            <v>5-6</v>
          </cell>
          <cell r="W86" t="str">
            <v>4-6</v>
          </cell>
          <cell r="X86" t="str">
            <v>5-6</v>
          </cell>
          <cell r="Y86">
            <v>5</v>
          </cell>
          <cell r="Z86" t="str">
            <v>M</v>
          </cell>
          <cell r="AA86" t="str">
            <v>B-A</v>
          </cell>
          <cell r="AB86" t="str">
            <v>L2M-L2D</v>
          </cell>
          <cell r="AC86" t="str">
            <v>P-M</v>
          </cell>
          <cell r="AD86">
            <v>1</v>
          </cell>
          <cell r="AE86"/>
          <cell r="AF86"/>
          <cell r="AG86" t="str">
            <v>11T-BI-2</v>
          </cell>
          <cell r="AH86" t="str">
            <v>11T-CH-2</v>
          </cell>
          <cell r="AI86"/>
          <cell r="AJ86" t="str">
            <v>11X-EN-5</v>
          </cell>
          <cell r="AK86"/>
          <cell r="AM86" t="str">
            <v>11X-MA-3</v>
          </cell>
          <cell r="AN86" t="str">
            <v>11T-PH-2</v>
          </cell>
          <cell r="AP86" t="str">
            <v>11X-RE-7</v>
          </cell>
          <cell r="AR86" t="str">
            <v>11N-SP-2</v>
          </cell>
        </row>
        <row r="87">
          <cell r="A87">
            <v>151665</v>
          </cell>
          <cell r="B87" t="str">
            <v>Kay, Geoffrey</v>
          </cell>
          <cell r="C87" t="str">
            <v>11WE</v>
          </cell>
          <cell r="D87" t="str">
            <v>M</v>
          </cell>
          <cell r="E87" t="str">
            <v/>
          </cell>
          <cell r="F87" t="str">
            <v>No</v>
          </cell>
          <cell r="G87" t="str">
            <v/>
          </cell>
          <cell r="H87">
            <v>1</v>
          </cell>
          <cell r="I87" t="str">
            <v>MWAO</v>
          </cell>
          <cell r="J87" t="str">
            <v>Yes</v>
          </cell>
          <cell r="K87" t="b">
            <v>0</v>
          </cell>
          <cell r="L87" t="str">
            <v>Yes</v>
          </cell>
          <cell r="M87" t="str">
            <v>No</v>
          </cell>
          <cell r="N87">
            <v>110</v>
          </cell>
          <cell r="O87">
            <v>110</v>
          </cell>
          <cell r="P87">
            <v>110</v>
          </cell>
          <cell r="Q87">
            <v>114</v>
          </cell>
          <cell r="R87">
            <v>61.896647999999999</v>
          </cell>
          <cell r="S87">
            <v>6.1896648000000001</v>
          </cell>
          <cell r="T87">
            <v>71.839286000000001</v>
          </cell>
          <cell r="U87">
            <v>7.1839285999999998</v>
          </cell>
          <cell r="V87" t="str">
            <v>7-8</v>
          </cell>
          <cell r="W87" t="str">
            <v>6-8</v>
          </cell>
          <cell r="X87" t="str">
            <v>7-8</v>
          </cell>
          <cell r="Y87">
            <v>7</v>
          </cell>
          <cell r="Z87" t="str">
            <v>H</v>
          </cell>
          <cell r="AA87" t="str">
            <v>A-A*</v>
          </cell>
          <cell r="AB87" t="str">
            <v>L2D-L2D*</v>
          </cell>
          <cell r="AC87" t="str">
            <v>M-D</v>
          </cell>
          <cell r="AD87">
            <v>1</v>
          </cell>
          <cell r="AE87"/>
          <cell r="AF87"/>
          <cell r="AG87"/>
          <cell r="AH87"/>
          <cell r="AI87"/>
          <cell r="AJ87" t="str">
            <v>11X-EN-3</v>
          </cell>
          <cell r="AK87" t="str">
            <v>11LT-FN-3</v>
          </cell>
          <cell r="AM87" t="str">
            <v>11X-MA-2</v>
          </cell>
          <cell r="AP87" t="str">
            <v>11X-RE-2</v>
          </cell>
          <cell r="AQ87" t="str">
            <v>11C-SC-1</v>
          </cell>
          <cell r="AR87" t="str">
            <v>11N-SP-2</v>
          </cell>
        </row>
        <row r="88">
          <cell r="A88">
            <v>151546</v>
          </cell>
          <cell r="B88" t="str">
            <v>Kay, Roseann</v>
          </cell>
          <cell r="C88" t="str">
            <v>11KKN</v>
          </cell>
          <cell r="D88" t="str">
            <v>F</v>
          </cell>
          <cell r="E88" t="str">
            <v>N</v>
          </cell>
          <cell r="F88" t="str">
            <v>No</v>
          </cell>
          <cell r="G88" t="str">
            <v>N</v>
          </cell>
          <cell r="H88">
            <v>0</v>
          </cell>
          <cell r="I88" t="str">
            <v>WBRI</v>
          </cell>
          <cell r="J88" t="str">
            <v>No</v>
          </cell>
          <cell r="K88" t="b">
            <v>0</v>
          </cell>
          <cell r="L88" t="str">
            <v>No</v>
          </cell>
          <cell r="M88" t="str">
            <v>No</v>
          </cell>
          <cell r="N88">
            <v>114</v>
          </cell>
          <cell r="O88">
            <v>108</v>
          </cell>
          <cell r="P88">
            <v>111</v>
          </cell>
          <cell r="Q88">
            <v>111</v>
          </cell>
          <cell r="R88">
            <v>64.375</v>
          </cell>
          <cell r="S88">
            <v>6.4375</v>
          </cell>
          <cell r="T88">
            <v>64.375</v>
          </cell>
          <cell r="U88">
            <v>6.4375</v>
          </cell>
          <cell r="V88" t="str">
            <v>6-7</v>
          </cell>
          <cell r="W88" t="str">
            <v>5-7</v>
          </cell>
          <cell r="X88" t="str">
            <v>6-7</v>
          </cell>
          <cell r="Y88">
            <v>6</v>
          </cell>
          <cell r="Z88" t="str">
            <v>H</v>
          </cell>
          <cell r="AA88" t="str">
            <v>A-A*</v>
          </cell>
          <cell r="AB88" t="str">
            <v>L2M-L2D</v>
          </cell>
          <cell r="AC88" t="str">
            <v>M-D</v>
          </cell>
          <cell r="AD88">
            <v>1</v>
          </cell>
          <cell r="AE88"/>
          <cell r="AF88"/>
          <cell r="AG88"/>
          <cell r="AH88"/>
          <cell r="AI88" t="str">
            <v>11LT-DR-2</v>
          </cell>
          <cell r="AJ88" t="str">
            <v>11X-EN-3</v>
          </cell>
          <cell r="AK88"/>
          <cell r="AM88" t="str">
            <v>11X-MA-3</v>
          </cell>
          <cell r="AP88" t="str">
            <v>11X-RE-6</v>
          </cell>
          <cell r="AQ88" t="str">
            <v>11C-SC-2</v>
          </cell>
          <cell r="AR88" t="str">
            <v>11N-SP-1</v>
          </cell>
        </row>
        <row r="89">
          <cell r="A89">
            <v>151696</v>
          </cell>
          <cell r="B89" t="str">
            <v>King, Ellie</v>
          </cell>
          <cell r="C89" t="str">
            <v>11EGQ</v>
          </cell>
          <cell r="D89" t="str">
            <v>F</v>
          </cell>
          <cell r="E89" t="str">
            <v>N</v>
          </cell>
          <cell r="F89" t="str">
            <v>No</v>
          </cell>
          <cell r="G89" t="str">
            <v>N</v>
          </cell>
          <cell r="H89">
            <v>0</v>
          </cell>
          <cell r="I89" t="str">
            <v>WBRI</v>
          </cell>
          <cell r="J89" t="str">
            <v>No</v>
          </cell>
          <cell r="K89" t="b">
            <v>0</v>
          </cell>
          <cell r="L89" t="str">
            <v>No</v>
          </cell>
          <cell r="M89" t="str">
            <v>No</v>
          </cell>
          <cell r="N89">
            <v>113</v>
          </cell>
          <cell r="O89">
            <v>106</v>
          </cell>
          <cell r="P89">
            <v>109.5</v>
          </cell>
          <cell r="Q89">
            <v>109.5</v>
          </cell>
          <cell r="R89">
            <v>59.353448</v>
          </cell>
          <cell r="S89">
            <v>5.9353448000000002</v>
          </cell>
          <cell r="T89">
            <v>59.353448</v>
          </cell>
          <cell r="U89">
            <v>5.9353448000000002</v>
          </cell>
          <cell r="V89" t="str">
            <v>6-7</v>
          </cell>
          <cell r="W89" t="str">
            <v>5-7</v>
          </cell>
          <cell r="X89" t="str">
            <v>6-7</v>
          </cell>
          <cell r="Y89">
            <v>6</v>
          </cell>
          <cell r="Z89" t="str">
            <v>M</v>
          </cell>
          <cell r="AA89" t="str">
            <v>B-A</v>
          </cell>
          <cell r="AB89" t="str">
            <v>L2M-L2D</v>
          </cell>
          <cell r="AC89" t="str">
            <v>M-D</v>
          </cell>
          <cell r="AD89">
            <v>1</v>
          </cell>
          <cell r="AE89"/>
          <cell r="AF89"/>
          <cell r="AG89"/>
          <cell r="AH89"/>
          <cell r="AI89"/>
          <cell r="AJ89" t="str">
            <v>11X-EN-1</v>
          </cell>
          <cell r="AK89" t="str">
            <v>11LT-FN-3</v>
          </cell>
          <cell r="AL89" t="str">
            <v>11S-FR-2</v>
          </cell>
          <cell r="AM89" t="str">
            <v>11S-MA-2</v>
          </cell>
          <cell r="AP89" t="str">
            <v>11X-RE-7</v>
          </cell>
          <cell r="AQ89" t="str">
            <v>11C-SC-2</v>
          </cell>
        </row>
        <row r="90">
          <cell r="A90">
            <v>151723</v>
          </cell>
          <cell r="B90" t="str">
            <v>Klamann, Julita</v>
          </cell>
          <cell r="C90" t="str">
            <v>11KKN</v>
          </cell>
          <cell r="D90" t="str">
            <v>F</v>
          </cell>
          <cell r="E90" t="str">
            <v>N</v>
          </cell>
          <cell r="F90" t="str">
            <v>No</v>
          </cell>
          <cell r="G90" t="str">
            <v>N</v>
          </cell>
          <cell r="H90">
            <v>1</v>
          </cell>
          <cell r="I90" t="str">
            <v>WEEU</v>
          </cell>
          <cell r="J90" t="str">
            <v>No</v>
          </cell>
          <cell r="K90" t="b">
            <v>0</v>
          </cell>
          <cell r="L90" t="str">
            <v>No</v>
          </cell>
          <cell r="M90" t="str">
            <v>No</v>
          </cell>
          <cell r="N90">
            <v>101</v>
          </cell>
          <cell r="O90">
            <v>102</v>
          </cell>
          <cell r="P90">
            <v>101.5</v>
          </cell>
          <cell r="Q90">
            <v>101.5</v>
          </cell>
          <cell r="R90">
            <v>38.909638999999999</v>
          </cell>
          <cell r="S90">
            <v>3.8909639</v>
          </cell>
          <cell r="T90">
            <v>38.909638999999999</v>
          </cell>
          <cell r="U90">
            <v>3.8909639</v>
          </cell>
          <cell r="V90" t="str">
            <v>4-5</v>
          </cell>
          <cell r="W90" t="str">
            <v>3-5</v>
          </cell>
          <cell r="X90" t="str">
            <v>4-5</v>
          </cell>
          <cell r="Y90">
            <v>4</v>
          </cell>
          <cell r="Z90" t="str">
            <v>M</v>
          </cell>
          <cell r="AA90" t="str">
            <v>D-C</v>
          </cell>
          <cell r="AB90" t="str">
            <v>L2P-L2M</v>
          </cell>
          <cell r="AC90" t="str">
            <v>P-M</v>
          </cell>
          <cell r="AD90">
            <v>1</v>
          </cell>
          <cell r="AE90"/>
          <cell r="AF90"/>
          <cell r="AG90"/>
          <cell r="AH90"/>
          <cell r="AI90"/>
          <cell r="AJ90" t="str">
            <v>11X-EN-7</v>
          </cell>
          <cell r="AK90"/>
          <cell r="AM90" t="str">
            <v>11X-MA-5</v>
          </cell>
          <cell r="AO90" t="str">
            <v>11LT-PHO-6</v>
          </cell>
          <cell r="AP90" t="str">
            <v>11X-RE-8</v>
          </cell>
          <cell r="AQ90" t="str">
            <v>11C-SC-3</v>
          </cell>
          <cell r="AR90" t="str">
            <v>11N-SP-2</v>
          </cell>
        </row>
        <row r="91">
          <cell r="A91">
            <v>151682</v>
          </cell>
          <cell r="B91" t="str">
            <v>Kom, Caitlin</v>
          </cell>
          <cell r="C91" t="str">
            <v>11ZI</v>
          </cell>
          <cell r="D91" t="str">
            <v>F</v>
          </cell>
          <cell r="E91" t="str">
            <v>N</v>
          </cell>
          <cell r="F91" t="str">
            <v>No</v>
          </cell>
          <cell r="G91" t="str">
            <v>N</v>
          </cell>
          <cell r="H91">
            <v>1</v>
          </cell>
          <cell r="I91" t="str">
            <v>BAOF</v>
          </cell>
          <cell r="J91" t="str">
            <v>No</v>
          </cell>
          <cell r="K91" t="b">
            <v>0</v>
          </cell>
          <cell r="L91" t="str">
            <v>No</v>
          </cell>
          <cell r="M91" t="str">
            <v>No</v>
          </cell>
          <cell r="N91">
            <v>102</v>
          </cell>
          <cell r="O91">
            <v>100</v>
          </cell>
          <cell r="P91">
            <v>101</v>
          </cell>
          <cell r="Q91">
            <v>101</v>
          </cell>
          <cell r="R91">
            <v>38.909638999999999</v>
          </cell>
          <cell r="S91">
            <v>3.8909639</v>
          </cell>
          <cell r="T91">
            <v>38.909638999999999</v>
          </cell>
          <cell r="U91">
            <v>3.8909639</v>
          </cell>
          <cell r="V91" t="str">
            <v>4-5</v>
          </cell>
          <cell r="W91" t="str">
            <v>3-5</v>
          </cell>
          <cell r="X91" t="str">
            <v>4-5</v>
          </cell>
          <cell r="Y91">
            <v>4</v>
          </cell>
          <cell r="Z91" t="str">
            <v>M</v>
          </cell>
          <cell r="AA91" t="str">
            <v>D-C</v>
          </cell>
          <cell r="AB91" t="str">
            <v>L2P-L2M</v>
          </cell>
          <cell r="AC91" t="str">
            <v>P-M</v>
          </cell>
          <cell r="AD91">
            <v>1</v>
          </cell>
          <cell r="AE91"/>
          <cell r="AF91" t="str">
            <v>11LT-AR-1</v>
          </cell>
          <cell r="AG91"/>
          <cell r="AH91"/>
          <cell r="AI91"/>
          <cell r="AJ91" t="str">
            <v>11X-EN-3</v>
          </cell>
          <cell r="AK91"/>
          <cell r="AM91" t="str">
            <v>11X-MA-5</v>
          </cell>
          <cell r="AP91" t="str">
            <v>11X-RE-7</v>
          </cell>
          <cell r="AQ91" t="str">
            <v>11C-SC-2</v>
          </cell>
          <cell r="AR91" t="str">
            <v>11N-SP-2</v>
          </cell>
        </row>
        <row r="92">
          <cell r="A92">
            <v>151575</v>
          </cell>
          <cell r="B92" t="str">
            <v>Lafferty, Leo</v>
          </cell>
          <cell r="C92" t="str">
            <v>11JNE</v>
          </cell>
          <cell r="D92" t="str">
            <v>M</v>
          </cell>
          <cell r="E92" t="str">
            <v>N</v>
          </cell>
          <cell r="F92" t="str">
            <v>No</v>
          </cell>
          <cell r="G92" t="str">
            <v>N</v>
          </cell>
          <cell r="H92">
            <v>1</v>
          </cell>
          <cell r="I92" t="str">
            <v>AOTH</v>
          </cell>
          <cell r="J92" t="str">
            <v>No</v>
          </cell>
          <cell r="K92" t="b">
            <v>0</v>
          </cell>
          <cell r="L92" t="str">
            <v>No</v>
          </cell>
          <cell r="M92" t="str">
            <v>No</v>
          </cell>
          <cell r="N92">
            <v>107</v>
          </cell>
          <cell r="O92">
            <v>105</v>
          </cell>
          <cell r="P92">
            <v>106</v>
          </cell>
          <cell r="Q92">
            <v>106</v>
          </cell>
          <cell r="R92">
            <v>50.927548999999999</v>
          </cell>
          <cell r="S92">
            <v>5.0927549000000001</v>
          </cell>
          <cell r="T92">
            <v>50.927548999999999</v>
          </cell>
          <cell r="U92">
            <v>5.0927549000000001</v>
          </cell>
          <cell r="V92" t="str">
            <v>5-6</v>
          </cell>
          <cell r="W92" t="str">
            <v>4-6</v>
          </cell>
          <cell r="X92" t="str">
            <v>5-6</v>
          </cell>
          <cell r="Y92">
            <v>5</v>
          </cell>
          <cell r="Z92" t="str">
            <v>M</v>
          </cell>
          <cell r="AA92" t="str">
            <v>C-B</v>
          </cell>
          <cell r="AB92" t="str">
            <v>L2P-L2M</v>
          </cell>
          <cell r="AC92" t="str">
            <v>P-M</v>
          </cell>
          <cell r="AD92">
            <v>1</v>
          </cell>
          <cell r="AE92"/>
          <cell r="AF92"/>
          <cell r="AG92"/>
          <cell r="AH92"/>
          <cell r="AI92"/>
          <cell r="AJ92" t="str">
            <v>11X-EN-4</v>
          </cell>
          <cell r="AK92"/>
          <cell r="AM92" t="str">
            <v>11S-MA-3</v>
          </cell>
          <cell r="AO92" t="str">
            <v>11LT-PHO-6</v>
          </cell>
          <cell r="AP92" t="str">
            <v>11X-RE-5</v>
          </cell>
          <cell r="AQ92" t="str">
            <v>11C-SC-1</v>
          </cell>
          <cell r="AR92" t="str">
            <v>11S-SP-3</v>
          </cell>
        </row>
        <row r="93">
          <cell r="A93">
            <v>151694</v>
          </cell>
          <cell r="B93" t="str">
            <v>Leadley, Freya</v>
          </cell>
          <cell r="C93" t="str">
            <v>11JNE</v>
          </cell>
          <cell r="D93" t="str">
            <v>F</v>
          </cell>
          <cell r="E93" t="str">
            <v>N</v>
          </cell>
          <cell r="F93" t="str">
            <v>No</v>
          </cell>
          <cell r="G93" t="str">
            <v>N</v>
          </cell>
          <cell r="H93">
            <v>0</v>
          </cell>
          <cell r="I93" t="str">
            <v>WBRI</v>
          </cell>
          <cell r="J93" t="str">
            <v>No</v>
          </cell>
          <cell r="K93" t="b">
            <v>0</v>
          </cell>
          <cell r="L93" t="str">
            <v>No</v>
          </cell>
          <cell r="M93" t="str">
            <v>No</v>
          </cell>
          <cell r="N93">
            <v>117</v>
          </cell>
          <cell r="O93">
            <v>120</v>
          </cell>
          <cell r="P93">
            <v>118.5</v>
          </cell>
          <cell r="Q93">
            <v>118.5</v>
          </cell>
          <cell r="R93">
            <v>82.119048000000006</v>
          </cell>
          <cell r="S93">
            <v>8.211904800000001</v>
          </cell>
          <cell r="T93">
            <v>82.119048000000006</v>
          </cell>
          <cell r="U93">
            <v>8.211904800000001</v>
          </cell>
          <cell r="V93" t="str">
            <v>8-9</v>
          </cell>
          <cell r="W93" t="str">
            <v>7-9</v>
          </cell>
          <cell r="X93" t="str">
            <v>8-9</v>
          </cell>
          <cell r="Y93">
            <v>8</v>
          </cell>
          <cell r="Z93" t="str">
            <v>H</v>
          </cell>
          <cell r="AA93" t="str">
            <v>A-A*</v>
          </cell>
          <cell r="AB93" t="str">
            <v>L2D-L2D*</v>
          </cell>
          <cell r="AC93" t="str">
            <v>M-D</v>
          </cell>
          <cell r="AD93">
            <v>1</v>
          </cell>
          <cell r="AE93"/>
          <cell r="AF93"/>
          <cell r="AG93" t="str">
            <v>11T-BI-1</v>
          </cell>
          <cell r="AH93" t="str">
            <v>11T-CH-1</v>
          </cell>
          <cell r="AI93"/>
          <cell r="AJ93" t="str">
            <v>11X-EN-1</v>
          </cell>
          <cell r="AK93"/>
          <cell r="AM93" t="str">
            <v>11X-MA-1</v>
          </cell>
          <cell r="AN93" t="str">
            <v>11T-PH-1</v>
          </cell>
          <cell r="AP93" t="str">
            <v>11X-RE-4</v>
          </cell>
          <cell r="AR93" t="str">
            <v>11N-SP-1</v>
          </cell>
        </row>
        <row r="94">
          <cell r="A94">
            <v>151528</v>
          </cell>
          <cell r="B94" t="str">
            <v>Leadley, Harvey</v>
          </cell>
          <cell r="C94" t="str">
            <v>11EGQ</v>
          </cell>
          <cell r="D94" t="str">
            <v>M</v>
          </cell>
          <cell r="E94" t="str">
            <v>N</v>
          </cell>
          <cell r="F94" t="str">
            <v>No</v>
          </cell>
          <cell r="G94" t="str">
            <v>N</v>
          </cell>
          <cell r="H94">
            <v>0</v>
          </cell>
          <cell r="I94" t="str">
            <v>WBRI</v>
          </cell>
          <cell r="J94" t="str">
            <v>No</v>
          </cell>
          <cell r="K94" t="b">
            <v>0</v>
          </cell>
          <cell r="L94" t="str">
            <v>No</v>
          </cell>
          <cell r="M94" t="str">
            <v>No</v>
          </cell>
          <cell r="N94">
            <v>113</v>
          </cell>
          <cell r="O94">
            <v>108</v>
          </cell>
          <cell r="P94">
            <v>110.5</v>
          </cell>
          <cell r="Q94">
            <v>110.5</v>
          </cell>
          <cell r="R94">
            <v>61.896647999999999</v>
          </cell>
          <cell r="S94">
            <v>6.1896648000000001</v>
          </cell>
          <cell r="T94">
            <v>61.896647999999999</v>
          </cell>
          <cell r="U94">
            <v>6.1896648000000001</v>
          </cell>
          <cell r="V94" t="str">
            <v>6-7</v>
          </cell>
          <cell r="W94" t="str">
            <v>5-7</v>
          </cell>
          <cell r="X94" t="str">
            <v>6-7</v>
          </cell>
          <cell r="Y94">
            <v>6</v>
          </cell>
          <cell r="Z94" t="str">
            <v>H</v>
          </cell>
          <cell r="AA94" t="str">
            <v>B-A</v>
          </cell>
          <cell r="AB94" t="str">
            <v>L2M-L2D</v>
          </cell>
          <cell r="AC94" t="str">
            <v>M-D</v>
          </cell>
          <cell r="AD94">
            <v>1</v>
          </cell>
          <cell r="AE94"/>
          <cell r="AF94" t="str">
            <v>11LT-AR-1</v>
          </cell>
          <cell r="AG94"/>
          <cell r="AH94"/>
          <cell r="AI94"/>
          <cell r="AJ94" t="str">
            <v>11X-EN-1</v>
          </cell>
          <cell r="AK94"/>
          <cell r="AL94" t="str">
            <v>11S-FR-1</v>
          </cell>
          <cell r="AM94" t="str">
            <v>11S-MA-1</v>
          </cell>
          <cell r="AP94" t="str">
            <v>11X-RE-6</v>
          </cell>
          <cell r="AQ94" t="str">
            <v>11C-SC-1</v>
          </cell>
        </row>
        <row r="95">
          <cell r="A95">
            <v>151539</v>
          </cell>
          <cell r="B95" t="str">
            <v>Lear, Imogen</v>
          </cell>
          <cell r="C95" t="str">
            <v>11ZI</v>
          </cell>
          <cell r="D95" t="str">
            <v>F</v>
          </cell>
          <cell r="E95" t="str">
            <v>N</v>
          </cell>
          <cell r="F95" t="str">
            <v>Yes</v>
          </cell>
          <cell r="G95" t="str">
            <v>M</v>
          </cell>
          <cell r="H95">
            <v>0</v>
          </cell>
          <cell r="I95" t="str">
            <v>WBRI</v>
          </cell>
          <cell r="J95" t="str">
            <v>No</v>
          </cell>
          <cell r="K95" t="b">
            <v>0</v>
          </cell>
          <cell r="L95" t="str">
            <v>No</v>
          </cell>
          <cell r="M95" t="str">
            <v>No</v>
          </cell>
          <cell r="N95">
            <v>110</v>
          </cell>
          <cell r="O95">
            <v>106</v>
          </cell>
          <cell r="P95">
            <v>108</v>
          </cell>
          <cell r="Q95">
            <v>108</v>
          </cell>
          <cell r="R95">
            <v>56.563876999999998</v>
          </cell>
          <cell r="S95">
            <v>5.6563876999999998</v>
          </cell>
          <cell r="T95">
            <v>56.563876999999998</v>
          </cell>
          <cell r="U95">
            <v>5.6563876999999998</v>
          </cell>
          <cell r="V95" t="str">
            <v>6-7</v>
          </cell>
          <cell r="W95" t="str">
            <v>5-7</v>
          </cell>
          <cell r="X95" t="str">
            <v>6-7</v>
          </cell>
          <cell r="Y95">
            <v>6</v>
          </cell>
          <cell r="Z95" t="str">
            <v>M</v>
          </cell>
          <cell r="AA95" t="str">
            <v>B-A</v>
          </cell>
          <cell r="AB95" t="str">
            <v>L2M-L2D</v>
          </cell>
          <cell r="AC95" t="str">
            <v>M-D</v>
          </cell>
          <cell r="AD95">
            <v>1</v>
          </cell>
          <cell r="AE95"/>
          <cell r="AF95"/>
          <cell r="AG95"/>
          <cell r="AH95"/>
          <cell r="AI95"/>
          <cell r="AJ95" t="str">
            <v>11X-EN-5</v>
          </cell>
          <cell r="AK95"/>
          <cell r="AM95" t="str">
            <v>11S-MA-3</v>
          </cell>
          <cell r="AO95" t="str">
            <v>11LT-PHO-6</v>
          </cell>
          <cell r="AP95" t="str">
            <v>11X-RE-6</v>
          </cell>
          <cell r="AQ95" t="str">
            <v>11C-SC-1</v>
          </cell>
          <cell r="AR95" t="str">
            <v>11S-SP-4</v>
          </cell>
        </row>
        <row r="96">
          <cell r="A96">
            <v>151522</v>
          </cell>
          <cell r="B96" t="str">
            <v>Levesley, Adam</v>
          </cell>
          <cell r="C96" t="str">
            <v>11JNE</v>
          </cell>
          <cell r="D96" t="str">
            <v>M</v>
          </cell>
          <cell r="E96" t="str">
            <v>N</v>
          </cell>
          <cell r="F96" t="str">
            <v>Yes</v>
          </cell>
          <cell r="G96" t="str">
            <v>M</v>
          </cell>
          <cell r="H96">
            <v>0</v>
          </cell>
          <cell r="I96" t="str">
            <v>WBRI</v>
          </cell>
          <cell r="J96" t="str">
            <v>No</v>
          </cell>
          <cell r="K96" t="b">
            <v>0</v>
          </cell>
          <cell r="L96" t="str">
            <v>No</v>
          </cell>
          <cell r="M96" t="str">
            <v>No</v>
          </cell>
          <cell r="N96">
            <v>113</v>
          </cell>
          <cell r="O96">
            <v>99</v>
          </cell>
          <cell r="P96">
            <v>106</v>
          </cell>
          <cell r="Q96">
            <v>106</v>
          </cell>
          <cell r="R96">
            <v>50.927548999999999</v>
          </cell>
          <cell r="S96">
            <v>5.0927549000000001</v>
          </cell>
          <cell r="T96">
            <v>50.927548999999999</v>
          </cell>
          <cell r="U96">
            <v>5.0927549000000001</v>
          </cell>
          <cell r="V96" t="str">
            <v>5-6</v>
          </cell>
          <cell r="W96" t="str">
            <v>4-6</v>
          </cell>
          <cell r="X96" t="str">
            <v>5-6</v>
          </cell>
          <cell r="Y96">
            <v>5</v>
          </cell>
          <cell r="Z96" t="str">
            <v>M</v>
          </cell>
          <cell r="AA96" t="str">
            <v>C-B</v>
          </cell>
          <cell r="AB96" t="str">
            <v>L2P-L2M</v>
          </cell>
          <cell r="AC96" t="str">
            <v>P-M</v>
          </cell>
          <cell r="AD96">
            <v>1</v>
          </cell>
          <cell r="AE96"/>
          <cell r="AF96"/>
          <cell r="AG96" t="str">
            <v>11T-BI-2</v>
          </cell>
          <cell r="AH96" t="str">
            <v>11T-CH-2</v>
          </cell>
          <cell r="AI96"/>
          <cell r="AJ96" t="str">
            <v>11X-EN-6</v>
          </cell>
          <cell r="AK96"/>
          <cell r="AM96" t="str">
            <v>11S-MA-3</v>
          </cell>
          <cell r="AN96" t="str">
            <v>11T-PH-2</v>
          </cell>
          <cell r="AP96" t="str">
            <v>11X-RE-8</v>
          </cell>
          <cell r="AR96" t="str">
            <v>11S-SP-4</v>
          </cell>
        </row>
        <row r="97">
          <cell r="A97">
            <v>151589</v>
          </cell>
          <cell r="B97" t="str">
            <v>Lewis, Olivia</v>
          </cell>
          <cell r="C97" t="str">
            <v>11EGQ</v>
          </cell>
          <cell r="D97" t="str">
            <v>F</v>
          </cell>
          <cell r="E97" t="str">
            <v>N</v>
          </cell>
          <cell r="F97" t="str">
            <v>No</v>
          </cell>
          <cell r="G97" t="str">
            <v>N</v>
          </cell>
          <cell r="H97">
            <v>1</v>
          </cell>
          <cell r="I97" t="str">
            <v>BCRB</v>
          </cell>
          <cell r="J97" t="str">
            <v>No</v>
          </cell>
          <cell r="K97" t="b">
            <v>0</v>
          </cell>
          <cell r="L97" t="str">
            <v>No</v>
          </cell>
          <cell r="M97" t="str">
            <v>No</v>
          </cell>
          <cell r="N97">
            <v>118</v>
          </cell>
          <cell r="O97">
            <v>104</v>
          </cell>
          <cell r="P97">
            <v>111</v>
          </cell>
          <cell r="Q97">
            <v>111</v>
          </cell>
          <cell r="R97">
            <v>64.375</v>
          </cell>
          <cell r="S97">
            <v>6.4375</v>
          </cell>
          <cell r="T97">
            <v>64.375</v>
          </cell>
          <cell r="U97">
            <v>6.4375</v>
          </cell>
          <cell r="V97" t="str">
            <v>6-7</v>
          </cell>
          <cell r="W97" t="str">
            <v>5-7</v>
          </cell>
          <cell r="X97" t="str">
            <v>6-7</v>
          </cell>
          <cell r="Y97">
            <v>6</v>
          </cell>
          <cell r="Z97" t="str">
            <v>H</v>
          </cell>
          <cell r="AA97" t="str">
            <v>A-A*</v>
          </cell>
          <cell r="AB97" t="str">
            <v>L2M-L2D</v>
          </cell>
          <cell r="AC97" t="str">
            <v>M-D</v>
          </cell>
          <cell r="AD97">
            <v>1</v>
          </cell>
          <cell r="AE97"/>
          <cell r="AF97"/>
          <cell r="AG97" t="str">
            <v>11T-BI-3</v>
          </cell>
          <cell r="AH97" t="str">
            <v>11T-CH-3</v>
          </cell>
          <cell r="AI97"/>
          <cell r="AJ97" t="str">
            <v>11X-EN-3</v>
          </cell>
          <cell r="AK97"/>
          <cell r="AL97" t="str">
            <v>11S-FR-2</v>
          </cell>
          <cell r="AM97" t="str">
            <v>11S-MA-2</v>
          </cell>
          <cell r="AN97" t="str">
            <v>11T-PH-3</v>
          </cell>
          <cell r="AP97" t="str">
            <v>11X-RE-3</v>
          </cell>
        </row>
        <row r="98">
          <cell r="A98">
            <v>151705</v>
          </cell>
          <cell r="B98" t="str">
            <v>Lightbody, Sophie</v>
          </cell>
          <cell r="C98" t="str">
            <v>11SPI</v>
          </cell>
          <cell r="D98" t="str">
            <v>F</v>
          </cell>
          <cell r="E98" t="str">
            <v>N</v>
          </cell>
          <cell r="F98" t="str">
            <v>No</v>
          </cell>
          <cell r="G98" t="str">
            <v>N</v>
          </cell>
          <cell r="H98">
            <v>0</v>
          </cell>
          <cell r="I98" t="str">
            <v>WBRI</v>
          </cell>
          <cell r="J98" t="str">
            <v>No</v>
          </cell>
          <cell r="K98" t="b">
            <v>0</v>
          </cell>
          <cell r="L98" t="str">
            <v>No</v>
          </cell>
          <cell r="M98" t="str">
            <v>No</v>
          </cell>
          <cell r="N98">
            <v>107</v>
          </cell>
          <cell r="O98">
            <v>118</v>
          </cell>
          <cell r="P98">
            <v>112.5</v>
          </cell>
          <cell r="Q98">
            <v>112.5</v>
          </cell>
          <cell r="R98">
            <v>65.541015999999999</v>
          </cell>
          <cell r="S98">
            <v>6.5541016000000001</v>
          </cell>
          <cell r="T98">
            <v>65.541015999999999</v>
          </cell>
          <cell r="U98">
            <v>6.5541016000000001</v>
          </cell>
          <cell r="V98" t="str">
            <v>6-7</v>
          </cell>
          <cell r="W98" t="str">
            <v>5-7</v>
          </cell>
          <cell r="X98" t="str">
            <v>6-7</v>
          </cell>
          <cell r="Y98">
            <v>6</v>
          </cell>
          <cell r="Z98" t="str">
            <v>H</v>
          </cell>
          <cell r="AA98" t="str">
            <v>A-A*</v>
          </cell>
          <cell r="AB98" t="str">
            <v>L2M-L2D</v>
          </cell>
          <cell r="AC98" t="str">
            <v>M-D</v>
          </cell>
          <cell r="AD98">
            <v>1</v>
          </cell>
          <cell r="AE98"/>
          <cell r="AF98"/>
          <cell r="AG98" t="str">
            <v>11T-BI-3</v>
          </cell>
          <cell r="AH98" t="str">
            <v>11T-CH-3</v>
          </cell>
          <cell r="AI98"/>
          <cell r="AJ98" t="str">
            <v>11X-EN-4</v>
          </cell>
          <cell r="AK98"/>
          <cell r="AL98" t="str">
            <v>11S-FR-2</v>
          </cell>
          <cell r="AM98" t="str">
            <v>11S-MA-1</v>
          </cell>
          <cell r="AN98" t="str">
            <v>11T-PH-3</v>
          </cell>
          <cell r="AP98" t="str">
            <v>11X-RE-2</v>
          </cell>
        </row>
        <row r="99">
          <cell r="A99">
            <v>151524</v>
          </cell>
          <cell r="B99" t="str">
            <v>Linsky, Caleb</v>
          </cell>
          <cell r="C99" t="str">
            <v>11SPI</v>
          </cell>
          <cell r="D99" t="str">
            <v>M</v>
          </cell>
          <cell r="E99" t="str">
            <v/>
          </cell>
          <cell r="F99" t="str">
            <v>No</v>
          </cell>
          <cell r="G99" t="str">
            <v/>
          </cell>
          <cell r="H99">
            <v>0</v>
          </cell>
          <cell r="I99" t="str">
            <v>WBRI</v>
          </cell>
          <cell r="J99" t="str">
            <v>No</v>
          </cell>
          <cell r="K99" t="b">
            <v>0</v>
          </cell>
          <cell r="L99" t="str">
            <v>No</v>
          </cell>
          <cell r="M99" t="str">
            <v>No</v>
          </cell>
          <cell r="N99">
            <v>105</v>
          </cell>
          <cell r="O99">
            <v>104</v>
          </cell>
          <cell r="P99">
            <v>104.5</v>
          </cell>
          <cell r="Q99">
            <v>104.5</v>
          </cell>
          <cell r="R99">
            <v>45.503675999999999</v>
          </cell>
          <cell r="S99">
            <v>4.5503675999999995</v>
          </cell>
          <cell r="T99">
            <v>45.503675999999999</v>
          </cell>
          <cell r="U99">
            <v>4.5503675999999995</v>
          </cell>
          <cell r="V99" t="str">
            <v>4-5</v>
          </cell>
          <cell r="W99" t="str">
            <v>3-5</v>
          </cell>
          <cell r="X99" t="str">
            <v>4-5</v>
          </cell>
          <cell r="Y99">
            <v>4</v>
          </cell>
          <cell r="Z99" t="str">
            <v>M</v>
          </cell>
          <cell r="AA99" t="str">
            <v>C-B</v>
          </cell>
          <cell r="AB99" t="str">
            <v>L2P-L2M</v>
          </cell>
          <cell r="AC99" t="str">
            <v>P-M</v>
          </cell>
          <cell r="AD99">
            <v>1</v>
          </cell>
          <cell r="AE99"/>
          <cell r="AF99"/>
          <cell r="AG99" t="str">
            <v>11T-BI-4</v>
          </cell>
          <cell r="AH99" t="str">
            <v>11T-CH-4</v>
          </cell>
          <cell r="AI99"/>
          <cell r="AJ99" t="str">
            <v>11X-EN-6</v>
          </cell>
          <cell r="AK99"/>
          <cell r="AL99" t="str">
            <v>11S-FR-1</v>
          </cell>
          <cell r="AM99" t="str">
            <v>11S-MA-2</v>
          </cell>
          <cell r="AN99" t="str">
            <v>11T-PH-4</v>
          </cell>
          <cell r="AP99" t="str">
            <v>11X-RE-7</v>
          </cell>
        </row>
        <row r="100">
          <cell r="A100">
            <v>151543</v>
          </cell>
          <cell r="B100" t="str">
            <v>Livingston, Maria</v>
          </cell>
          <cell r="C100" t="str">
            <v>11KKN</v>
          </cell>
          <cell r="D100" t="str">
            <v>F</v>
          </cell>
          <cell r="E100" t="str">
            <v>N</v>
          </cell>
          <cell r="F100" t="str">
            <v>No</v>
          </cell>
          <cell r="G100" t="str">
            <v>N</v>
          </cell>
          <cell r="H100">
            <v>0</v>
          </cell>
          <cell r="I100" t="str">
            <v>WBRI</v>
          </cell>
          <cell r="J100" t="str">
            <v>No</v>
          </cell>
          <cell r="K100" t="b">
            <v>0</v>
          </cell>
          <cell r="L100" t="str">
            <v>No</v>
          </cell>
          <cell r="M100" t="str">
            <v>No</v>
          </cell>
          <cell r="N100">
            <v>113</v>
          </cell>
          <cell r="O100">
            <v>106</v>
          </cell>
          <cell r="P100">
            <v>109.5</v>
          </cell>
          <cell r="Q100">
            <v>109.5</v>
          </cell>
          <cell r="R100">
            <v>59.353448</v>
          </cell>
          <cell r="S100">
            <v>5.9353448000000002</v>
          </cell>
          <cell r="T100">
            <v>59.353448</v>
          </cell>
          <cell r="U100">
            <v>5.9353448000000002</v>
          </cell>
          <cell r="V100" t="str">
            <v>6-7</v>
          </cell>
          <cell r="W100" t="str">
            <v>5-7</v>
          </cell>
          <cell r="X100" t="str">
            <v>6-7</v>
          </cell>
          <cell r="Y100">
            <v>6</v>
          </cell>
          <cell r="Z100" t="str">
            <v>M</v>
          </cell>
          <cell r="AA100" t="str">
            <v>B-A</v>
          </cell>
          <cell r="AB100" t="str">
            <v>L2M-L2D</v>
          </cell>
          <cell r="AC100" t="str">
            <v>M-D</v>
          </cell>
          <cell r="AD100">
            <v>1</v>
          </cell>
          <cell r="AE100"/>
          <cell r="AF100"/>
          <cell r="AG100" t="str">
            <v>11T-BI-3</v>
          </cell>
          <cell r="AH100" t="str">
            <v>11T-CH-3</v>
          </cell>
          <cell r="AI100"/>
          <cell r="AJ100" t="str">
            <v>11X-EN-3</v>
          </cell>
          <cell r="AK100"/>
          <cell r="AM100" t="str">
            <v>11S-MA-2</v>
          </cell>
          <cell r="AN100" t="str">
            <v>11T-PH-3</v>
          </cell>
          <cell r="AP100" t="str">
            <v>11X-RE-6</v>
          </cell>
          <cell r="AR100" t="str">
            <v>11S-SP-3</v>
          </cell>
        </row>
        <row r="101">
          <cell r="A101">
            <v>151646</v>
          </cell>
          <cell r="B101" t="str">
            <v>Logan, Nathaniel</v>
          </cell>
          <cell r="C101" t="str">
            <v>11ZI</v>
          </cell>
          <cell r="D101" t="str">
            <v>M</v>
          </cell>
          <cell r="E101" t="str">
            <v/>
          </cell>
          <cell r="F101" t="str">
            <v>Yes</v>
          </cell>
          <cell r="G101" t="str">
            <v>M</v>
          </cell>
          <cell r="H101">
            <v>1</v>
          </cell>
          <cell r="I101" t="str">
            <v>MOTM</v>
          </cell>
          <cell r="J101" t="str">
            <v>No</v>
          </cell>
          <cell r="K101" t="b">
            <v>0</v>
          </cell>
          <cell r="L101" t="str">
            <v>No</v>
          </cell>
          <cell r="M101" t="str">
            <v>No</v>
          </cell>
          <cell r="N101">
            <v>88</v>
          </cell>
          <cell r="O101">
            <v>91</v>
          </cell>
          <cell r="P101">
            <v>89.5</v>
          </cell>
          <cell r="Q101">
            <v>89.5</v>
          </cell>
          <cell r="R101">
            <v>20.686364000000001</v>
          </cell>
          <cell r="S101">
            <v>2.0686363999999999</v>
          </cell>
          <cell r="T101">
            <v>20.686364000000001</v>
          </cell>
          <cell r="U101">
            <v>2.0686363999999999</v>
          </cell>
          <cell r="V101" t="str">
            <v>2-3</v>
          </cell>
          <cell r="W101" t="str">
            <v>1-3</v>
          </cell>
          <cell r="X101" t="str">
            <v>2-3</v>
          </cell>
          <cell r="Y101">
            <v>2</v>
          </cell>
          <cell r="Z101" t="str">
            <v>L</v>
          </cell>
          <cell r="AA101" t="str">
            <v>U-D</v>
          </cell>
          <cell r="AB101" t="str">
            <v>L1M-L1D</v>
          </cell>
          <cell r="AC101" t="str">
            <v>U-P</v>
          </cell>
          <cell r="AD101">
            <v>1</v>
          </cell>
          <cell r="AE101"/>
          <cell r="AF101"/>
          <cell r="AG101"/>
          <cell r="AH101"/>
          <cell r="AI101"/>
          <cell r="AJ101" t="str">
            <v>11X-EN-7</v>
          </cell>
          <cell r="AK101" t="str">
            <v>11LT-FN-3</v>
          </cell>
          <cell r="AM101" t="str">
            <v>11X-MA-6</v>
          </cell>
          <cell r="AP101" t="str">
            <v>11X-RE-5</v>
          </cell>
          <cell r="AQ101" t="str">
            <v>11C-SC-4</v>
          </cell>
          <cell r="AR101" t="str">
            <v>11N-SP-2</v>
          </cell>
        </row>
        <row r="102">
          <cell r="A102">
            <v>151553</v>
          </cell>
          <cell r="B102" t="str">
            <v>Loughran, Joseph</v>
          </cell>
          <cell r="C102" t="str">
            <v>11KKN</v>
          </cell>
          <cell r="D102" t="str">
            <v>M</v>
          </cell>
          <cell r="E102" t="str">
            <v>N</v>
          </cell>
          <cell r="F102" t="str">
            <v>No</v>
          </cell>
          <cell r="G102" t="str">
            <v>N</v>
          </cell>
          <cell r="H102">
            <v>0</v>
          </cell>
          <cell r="I102" t="str">
            <v>WBRI</v>
          </cell>
          <cell r="J102" t="str">
            <v>No</v>
          </cell>
          <cell r="K102" t="b">
            <v>0</v>
          </cell>
          <cell r="L102" t="str">
            <v>No</v>
          </cell>
          <cell r="M102" t="str">
            <v>No</v>
          </cell>
          <cell r="N102">
            <v>105</v>
          </cell>
          <cell r="O102">
            <v>116</v>
          </cell>
          <cell r="P102">
            <v>110.5</v>
          </cell>
          <cell r="Q102">
            <v>110.5</v>
          </cell>
          <cell r="R102">
            <v>61.896647999999999</v>
          </cell>
          <cell r="S102">
            <v>6.1896648000000001</v>
          </cell>
          <cell r="T102">
            <v>61.896647999999999</v>
          </cell>
          <cell r="U102">
            <v>6.1896648000000001</v>
          </cell>
          <cell r="V102" t="str">
            <v>6-7</v>
          </cell>
          <cell r="W102" t="str">
            <v>5-7</v>
          </cell>
          <cell r="X102" t="str">
            <v>6-7</v>
          </cell>
          <cell r="Y102">
            <v>6</v>
          </cell>
          <cell r="Z102" t="str">
            <v>H</v>
          </cell>
          <cell r="AA102" t="str">
            <v>B-A</v>
          </cell>
          <cell r="AB102" t="str">
            <v>L2M-L2D</v>
          </cell>
          <cell r="AC102" t="str">
            <v>M-D</v>
          </cell>
          <cell r="AD102">
            <v>1</v>
          </cell>
          <cell r="AE102"/>
          <cell r="AF102"/>
          <cell r="AG102" t="str">
            <v>11T-BI-1</v>
          </cell>
          <cell r="AH102" t="str">
            <v>11T-CH-1</v>
          </cell>
          <cell r="AI102"/>
          <cell r="AJ102" t="str">
            <v>11X-EN-3</v>
          </cell>
          <cell r="AK102"/>
          <cell r="AM102" t="str">
            <v>11X-MA-1</v>
          </cell>
          <cell r="AN102" t="str">
            <v>11T-PH-1</v>
          </cell>
          <cell r="AP102" t="str">
            <v>11X-RE-2</v>
          </cell>
          <cell r="AR102" t="str">
            <v>11N-SP-1</v>
          </cell>
        </row>
        <row r="103">
          <cell r="A103">
            <v>151544</v>
          </cell>
          <cell r="B103" t="str">
            <v>Madafi, Valerie</v>
          </cell>
          <cell r="C103" t="str">
            <v>11EGQ</v>
          </cell>
          <cell r="D103" t="str">
            <v>F</v>
          </cell>
          <cell r="E103" t="str">
            <v>N</v>
          </cell>
          <cell r="F103" t="str">
            <v>No</v>
          </cell>
          <cell r="G103" t="str">
            <v>N</v>
          </cell>
          <cell r="H103">
            <v>1</v>
          </cell>
          <cell r="I103" t="str">
            <v>BAOF</v>
          </cell>
          <cell r="J103" t="str">
            <v>No</v>
          </cell>
          <cell r="K103" t="b">
            <v>1</v>
          </cell>
          <cell r="L103" t="str">
            <v>No</v>
          </cell>
          <cell r="M103" t="str">
            <v>No</v>
          </cell>
          <cell r="N103">
            <v>107</v>
          </cell>
          <cell r="O103">
            <v>109</v>
          </cell>
          <cell r="P103">
            <v>108</v>
          </cell>
          <cell r="Q103">
            <v>108</v>
          </cell>
          <cell r="R103">
            <v>56.563876999999998</v>
          </cell>
          <cell r="S103">
            <v>5.6563876999999998</v>
          </cell>
          <cell r="T103">
            <v>56.563876999999998</v>
          </cell>
          <cell r="U103">
            <v>5.6563876999999998</v>
          </cell>
          <cell r="V103" t="str">
            <v>6-7</v>
          </cell>
          <cell r="W103" t="str">
            <v>5-7</v>
          </cell>
          <cell r="X103" t="str">
            <v>6-7</v>
          </cell>
          <cell r="Y103">
            <v>6</v>
          </cell>
          <cell r="Z103" t="str">
            <v>M</v>
          </cell>
          <cell r="AA103" t="str">
            <v>B-A</v>
          </cell>
          <cell r="AB103" t="str">
            <v>L2M-L2D</v>
          </cell>
          <cell r="AC103" t="str">
            <v>M-D</v>
          </cell>
          <cell r="AD103">
            <v>1</v>
          </cell>
          <cell r="AE103"/>
          <cell r="AF103"/>
          <cell r="AG103" t="str">
            <v>11T-BI-4</v>
          </cell>
          <cell r="AH103" t="str">
            <v>11T-CH-4</v>
          </cell>
          <cell r="AI103"/>
          <cell r="AJ103" t="str">
            <v>11X-EN-4</v>
          </cell>
          <cell r="AK103"/>
          <cell r="AL103" t="str">
            <v>11N-FR-4</v>
          </cell>
          <cell r="AM103" t="str">
            <v>11X-MA-3</v>
          </cell>
          <cell r="AN103" t="str">
            <v>11T-PH-4</v>
          </cell>
          <cell r="AP103" t="str">
            <v>11X-RE-3</v>
          </cell>
        </row>
        <row r="104">
          <cell r="A104">
            <v>151571</v>
          </cell>
          <cell r="B104" t="str">
            <v>Magambo, Aaron</v>
          </cell>
          <cell r="C104" t="str">
            <v>11JNE</v>
          </cell>
          <cell r="D104" t="str">
            <v>M</v>
          </cell>
          <cell r="E104" t="str">
            <v>N</v>
          </cell>
          <cell r="F104" t="str">
            <v>No</v>
          </cell>
          <cell r="G104" t="str">
            <v>N</v>
          </cell>
          <cell r="H104">
            <v>1</v>
          </cell>
          <cell r="I104" t="str">
            <v>BAOF</v>
          </cell>
          <cell r="J104" t="str">
            <v>No</v>
          </cell>
          <cell r="K104" t="b">
            <v>0</v>
          </cell>
          <cell r="L104" t="str">
            <v>No</v>
          </cell>
          <cell r="M104" t="str">
            <v>No</v>
          </cell>
          <cell r="N104">
            <v>107</v>
          </cell>
          <cell r="O104">
            <v>109</v>
          </cell>
          <cell r="P104">
            <v>108</v>
          </cell>
          <cell r="Q104">
            <v>108</v>
          </cell>
          <cell r="R104">
            <v>56.563876999999998</v>
          </cell>
          <cell r="S104">
            <v>5.6563876999999998</v>
          </cell>
          <cell r="T104">
            <v>56.563876999999998</v>
          </cell>
          <cell r="U104">
            <v>5.6563876999999998</v>
          </cell>
          <cell r="V104" t="str">
            <v>6-7</v>
          </cell>
          <cell r="W104" t="str">
            <v>5-7</v>
          </cell>
          <cell r="X104" t="str">
            <v>6-7</v>
          </cell>
          <cell r="Y104">
            <v>6</v>
          </cell>
          <cell r="Z104" t="str">
            <v>M</v>
          </cell>
          <cell r="AA104" t="str">
            <v>B-A</v>
          </cell>
          <cell r="AB104" t="str">
            <v>L2M-L2D</v>
          </cell>
          <cell r="AC104" t="str">
            <v>M-D</v>
          </cell>
          <cell r="AD104">
            <v>1</v>
          </cell>
          <cell r="AE104"/>
          <cell r="AF104"/>
          <cell r="AG104" t="str">
            <v>11T-BI-2</v>
          </cell>
          <cell r="AH104" t="str">
            <v>11T-CH-2</v>
          </cell>
          <cell r="AI104"/>
          <cell r="AJ104" t="str">
            <v>11X-EN-2</v>
          </cell>
          <cell r="AK104"/>
          <cell r="AM104" t="str">
            <v>11X-MA-2</v>
          </cell>
          <cell r="AN104" t="str">
            <v>11T-PH-2</v>
          </cell>
          <cell r="AP104" t="str">
            <v>11X-RE-6</v>
          </cell>
          <cell r="AR104" t="str">
            <v>11N-SP-2</v>
          </cell>
        </row>
        <row r="105">
          <cell r="A105">
            <v>151586</v>
          </cell>
          <cell r="B105" t="str">
            <v>Mahachi, Dean</v>
          </cell>
          <cell r="C105" t="str">
            <v>11EGQ</v>
          </cell>
          <cell r="D105" t="str">
            <v>M</v>
          </cell>
          <cell r="E105" t="str">
            <v>N</v>
          </cell>
          <cell r="F105" t="str">
            <v>Yes</v>
          </cell>
          <cell r="G105" t="str">
            <v>M</v>
          </cell>
          <cell r="H105">
            <v>1</v>
          </cell>
          <cell r="I105" t="str">
            <v>BAOF</v>
          </cell>
          <cell r="J105" t="str">
            <v>No</v>
          </cell>
          <cell r="K105" t="b">
            <v>0</v>
          </cell>
          <cell r="L105" t="str">
            <v>No</v>
          </cell>
          <cell r="M105" t="str">
            <v>No</v>
          </cell>
          <cell r="N105">
            <v>104</v>
          </cell>
          <cell r="O105">
            <v>99</v>
          </cell>
          <cell r="P105">
            <v>101.5</v>
          </cell>
          <cell r="Q105">
            <v>101.5</v>
          </cell>
          <cell r="R105">
            <v>38.909638999999999</v>
          </cell>
          <cell r="S105">
            <v>3.8909639</v>
          </cell>
          <cell r="T105">
            <v>38.909638999999999</v>
          </cell>
          <cell r="U105">
            <v>3.8909639</v>
          </cell>
          <cell r="V105" t="str">
            <v>4-5</v>
          </cell>
          <cell r="W105" t="str">
            <v>3-5</v>
          </cell>
          <cell r="X105" t="str">
            <v>4-5</v>
          </cell>
          <cell r="Y105">
            <v>4</v>
          </cell>
          <cell r="Z105" t="str">
            <v>M</v>
          </cell>
          <cell r="AA105" t="str">
            <v>D-C</v>
          </cell>
          <cell r="AB105" t="str">
            <v>L2P-L2M</v>
          </cell>
          <cell r="AC105" t="str">
            <v>P-M</v>
          </cell>
          <cell r="AD105">
            <v>1</v>
          </cell>
          <cell r="AE105"/>
          <cell r="AF105"/>
          <cell r="AG105" t="str">
            <v>11T-BI-2</v>
          </cell>
          <cell r="AH105"/>
          <cell r="AI105" t="str">
            <v>11T-CH-2</v>
          </cell>
          <cell r="AJ105" t="str">
            <v>11X-EN-7</v>
          </cell>
          <cell r="AK105" t="str">
            <v>11MS2-CS-3</v>
          </cell>
          <cell r="AL105" t="str">
            <v>11N-FR-4</v>
          </cell>
          <cell r="AM105" t="str">
            <v>11X-MA-8</v>
          </cell>
          <cell r="AO105" t="str">
            <v>11LT-PHO-6</v>
          </cell>
          <cell r="AP105" t="str">
            <v>11X-RE-1</v>
          </cell>
          <cell r="AQ105" t="str">
            <v>11C-SC-3</v>
          </cell>
        </row>
        <row r="106">
          <cell r="A106">
            <v>151628</v>
          </cell>
          <cell r="B106" t="str">
            <v>Makanjuola, Oluwafeolami</v>
          </cell>
          <cell r="C106" t="str">
            <v>11JNE</v>
          </cell>
          <cell r="D106" t="str">
            <v>M</v>
          </cell>
          <cell r="E106" t="str">
            <v>N</v>
          </cell>
          <cell r="F106" t="str">
            <v>Yes</v>
          </cell>
          <cell r="G106" t="str">
            <v>M</v>
          </cell>
          <cell r="H106">
            <v>1</v>
          </cell>
          <cell r="I106" t="str">
            <v>BAOF</v>
          </cell>
          <cell r="J106" t="str">
            <v>No</v>
          </cell>
          <cell r="K106" t="b">
            <v>0</v>
          </cell>
          <cell r="L106" t="str">
            <v>No</v>
          </cell>
          <cell r="M106" t="str">
            <v>No</v>
          </cell>
          <cell r="N106">
            <v>96</v>
          </cell>
          <cell r="O106">
            <v>110</v>
          </cell>
          <cell r="P106">
            <v>103</v>
          </cell>
          <cell r="Q106">
            <v>103</v>
          </cell>
          <cell r="R106">
            <v>42.677678999999998</v>
          </cell>
          <cell r="S106">
            <v>4.2677678999999999</v>
          </cell>
          <cell r="T106">
            <v>42.677678999999998</v>
          </cell>
          <cell r="U106">
            <v>4.2677678999999999</v>
          </cell>
          <cell r="V106" t="str">
            <v>4-5</v>
          </cell>
          <cell r="W106" t="str">
            <v>3-5</v>
          </cell>
          <cell r="X106" t="str">
            <v>4-5</v>
          </cell>
          <cell r="Y106">
            <v>4</v>
          </cell>
          <cell r="Z106" t="str">
            <v>M</v>
          </cell>
          <cell r="AA106" t="str">
            <v>D-C</v>
          </cell>
          <cell r="AB106" t="str">
            <v>L2P-L2M</v>
          </cell>
          <cell r="AC106" t="str">
            <v>P-M</v>
          </cell>
          <cell r="AD106">
            <v>1</v>
          </cell>
          <cell r="AE106"/>
          <cell r="AF106"/>
          <cell r="AG106" t="str">
            <v>11T-BI-4</v>
          </cell>
          <cell r="AH106" t="str">
            <v>11T-CH-4</v>
          </cell>
          <cell r="AI106"/>
          <cell r="AJ106" t="str">
            <v>11X-EN-3</v>
          </cell>
          <cell r="AK106"/>
          <cell r="AM106" t="str">
            <v>11S-MA-1</v>
          </cell>
          <cell r="AN106" t="str">
            <v>11T-PH-4</v>
          </cell>
          <cell r="AP106" t="str">
            <v>11X-RE-1</v>
          </cell>
          <cell r="AR106" t="str">
            <v>11S-SP-3</v>
          </cell>
        </row>
        <row r="107">
          <cell r="A107">
            <v>160026</v>
          </cell>
          <cell r="B107" t="str">
            <v>Malik, Hana</v>
          </cell>
          <cell r="C107" t="str">
            <v>11WE</v>
          </cell>
          <cell r="D107" t="str">
            <v>F</v>
          </cell>
          <cell r="E107" t="str">
            <v>N</v>
          </cell>
          <cell r="F107" t="str">
            <v>No</v>
          </cell>
          <cell r="G107" t="str">
            <v>N</v>
          </cell>
          <cell r="H107">
            <v>1</v>
          </cell>
          <cell r="I107" t="str">
            <v>APKN</v>
          </cell>
          <cell r="J107" t="str">
            <v>Yes</v>
          </cell>
          <cell r="K107" t="b">
            <v>1</v>
          </cell>
          <cell r="L107" t="str">
            <v>Yes</v>
          </cell>
          <cell r="M107" t="str">
            <v>No</v>
          </cell>
          <cell r="N107" t="e">
            <v>#N/A</v>
          </cell>
          <cell r="O107" t="e">
            <v>#N/A</v>
          </cell>
          <cell r="P107" t="str">
            <v/>
          </cell>
          <cell r="Q107" t="str">
            <v/>
          </cell>
          <cell r="R107" t="e">
            <v>#VALUE!</v>
          </cell>
          <cell r="S107" t="e">
            <v>#VALUE!</v>
          </cell>
          <cell r="T107" t="e">
            <v>#VALUE!</v>
          </cell>
          <cell r="U107" t="str">
            <v/>
          </cell>
          <cell r="V107" t="e">
            <v>#VALUE!</v>
          </cell>
          <cell r="W107" t="str">
            <v/>
          </cell>
          <cell r="X107" t="str">
            <v/>
          </cell>
          <cell r="Y107" t="str">
            <v/>
          </cell>
          <cell r="Z107" t="str">
            <v/>
          </cell>
          <cell r="AA107" t="e">
            <v>#VALUE!</v>
          </cell>
          <cell r="AB107" t="e">
            <v>#VALUE!</v>
          </cell>
          <cell r="AC107" t="e">
            <v>#VALUE!</v>
          </cell>
          <cell r="AD107">
            <v>1</v>
          </cell>
          <cell r="AE107"/>
          <cell r="AF107"/>
          <cell r="AG107" t="str">
            <v>11T-BI-2</v>
          </cell>
          <cell r="AH107" t="str">
            <v>11T-CH-2</v>
          </cell>
          <cell r="AI107"/>
          <cell r="AJ107" t="str">
            <v>11X-EN-2</v>
          </cell>
          <cell r="AK107"/>
          <cell r="AM107" t="str">
            <v>11X-MA-2</v>
          </cell>
          <cell r="AN107" t="str">
            <v>11T-PH-2</v>
          </cell>
          <cell r="AP107" t="str">
            <v>11X-RE-2</v>
          </cell>
          <cell r="AR107" t="str">
            <v>11N-SP-1</v>
          </cell>
        </row>
        <row r="108">
          <cell r="A108">
            <v>151610</v>
          </cell>
          <cell r="B108" t="str">
            <v>Marks, Ethan</v>
          </cell>
          <cell r="C108" t="str">
            <v>11JNE</v>
          </cell>
          <cell r="D108" t="str">
            <v>M</v>
          </cell>
          <cell r="E108" t="str">
            <v>N</v>
          </cell>
          <cell r="F108" t="str">
            <v>No</v>
          </cell>
          <cell r="G108" t="str">
            <v>N</v>
          </cell>
          <cell r="H108">
            <v>0</v>
          </cell>
          <cell r="I108" t="str">
            <v>WBRI</v>
          </cell>
          <cell r="J108" t="str">
            <v>No</v>
          </cell>
          <cell r="K108" t="b">
            <v>0</v>
          </cell>
          <cell r="L108" t="str">
            <v>No</v>
          </cell>
          <cell r="M108" t="str">
            <v>No</v>
          </cell>
          <cell r="N108">
            <v>117</v>
          </cell>
          <cell r="O108">
            <v>118</v>
          </cell>
          <cell r="P108">
            <v>117.5</v>
          </cell>
          <cell r="Q108">
            <v>117.5</v>
          </cell>
          <cell r="R108">
            <v>75.154411999999994</v>
          </cell>
          <cell r="S108">
            <v>7.5154411999999997</v>
          </cell>
          <cell r="T108">
            <v>75.154411999999994</v>
          </cell>
          <cell r="U108">
            <v>7.5154411999999997</v>
          </cell>
          <cell r="V108" t="str">
            <v>8-9</v>
          </cell>
          <cell r="W108" t="str">
            <v>7-9</v>
          </cell>
          <cell r="X108" t="str">
            <v>8-9</v>
          </cell>
          <cell r="Y108">
            <v>8</v>
          </cell>
          <cell r="Z108" t="str">
            <v>H</v>
          </cell>
          <cell r="AA108" t="str">
            <v>A-A*</v>
          </cell>
          <cell r="AB108" t="str">
            <v>L2D-L2D*</v>
          </cell>
          <cell r="AC108" t="str">
            <v>M-D</v>
          </cell>
          <cell r="AD108">
            <v>1</v>
          </cell>
          <cell r="AE108"/>
          <cell r="AF108"/>
          <cell r="AG108"/>
          <cell r="AH108"/>
          <cell r="AI108" t="str">
            <v>11LT-DR-2</v>
          </cell>
          <cell r="AJ108" t="str">
            <v>11X-EN-1</v>
          </cell>
          <cell r="AK108"/>
          <cell r="AM108" t="str">
            <v>11X-MA-1</v>
          </cell>
          <cell r="AP108" t="str">
            <v>11X-RE-4</v>
          </cell>
          <cell r="AQ108" t="str">
            <v>11C-SC-1</v>
          </cell>
          <cell r="AR108" t="str">
            <v>11N-SP-2</v>
          </cell>
        </row>
        <row r="109">
          <cell r="A109">
            <v>151584</v>
          </cell>
          <cell r="B109" t="str">
            <v>Martin, Tyler</v>
          </cell>
          <cell r="C109" t="str">
            <v>11SDA</v>
          </cell>
          <cell r="D109" t="str">
            <v>M</v>
          </cell>
          <cell r="E109" t="str">
            <v>N</v>
          </cell>
          <cell r="F109" t="str">
            <v>No</v>
          </cell>
          <cell r="G109" t="str">
            <v>N</v>
          </cell>
          <cell r="H109">
            <v>0</v>
          </cell>
          <cell r="I109" t="str">
            <v>WBRI</v>
          </cell>
          <cell r="J109" t="str">
            <v>No</v>
          </cell>
          <cell r="K109" t="b">
            <v>0</v>
          </cell>
          <cell r="L109" t="str">
            <v>No</v>
          </cell>
          <cell r="M109" t="str">
            <v>No</v>
          </cell>
          <cell r="N109">
            <v>108</v>
          </cell>
          <cell r="O109">
            <v>112</v>
          </cell>
          <cell r="P109">
            <v>110</v>
          </cell>
          <cell r="Q109">
            <v>110</v>
          </cell>
          <cell r="R109">
            <v>61.896647999999999</v>
          </cell>
          <cell r="S109">
            <v>6.1896648000000001</v>
          </cell>
          <cell r="T109">
            <v>61.896647999999999</v>
          </cell>
          <cell r="U109">
            <v>6.1896648000000001</v>
          </cell>
          <cell r="V109" t="str">
            <v>6-7</v>
          </cell>
          <cell r="W109" t="str">
            <v>5-7</v>
          </cell>
          <cell r="X109" t="str">
            <v>6-7</v>
          </cell>
          <cell r="Y109">
            <v>6</v>
          </cell>
          <cell r="Z109" t="str">
            <v>H</v>
          </cell>
          <cell r="AA109" t="str">
            <v>B-A</v>
          </cell>
          <cell r="AB109" t="str">
            <v>L2M-L2D</v>
          </cell>
          <cell r="AC109" t="str">
            <v>M-D</v>
          </cell>
          <cell r="AD109">
            <v>1</v>
          </cell>
          <cell r="AE109"/>
          <cell r="AF109"/>
          <cell r="AG109" t="str">
            <v>11T-BI-2</v>
          </cell>
          <cell r="AH109" t="str">
            <v>11T-CH-2</v>
          </cell>
          <cell r="AI109"/>
          <cell r="AJ109" t="str">
            <v>11X-EN-8</v>
          </cell>
          <cell r="AK109"/>
          <cell r="AL109" t="str">
            <v>11S-FR-2</v>
          </cell>
          <cell r="AM109" t="str">
            <v>11S-MA-1</v>
          </cell>
          <cell r="AN109" t="str">
            <v>11T-PH-2</v>
          </cell>
          <cell r="AP109" t="str">
            <v>11X-RE-5</v>
          </cell>
        </row>
        <row r="110">
          <cell r="A110">
            <v>151595</v>
          </cell>
          <cell r="B110" t="str">
            <v>Mauricio, James</v>
          </cell>
          <cell r="C110" t="str">
            <v>11SDA</v>
          </cell>
          <cell r="D110" t="str">
            <v>M</v>
          </cell>
          <cell r="E110" t="str">
            <v/>
          </cell>
          <cell r="F110" t="str">
            <v>No</v>
          </cell>
          <cell r="G110" t="str">
            <v/>
          </cell>
          <cell r="H110">
            <v>1</v>
          </cell>
          <cell r="I110" t="str">
            <v>AOTH</v>
          </cell>
          <cell r="J110" t="str">
            <v>No</v>
          </cell>
          <cell r="K110" t="b">
            <v>0</v>
          </cell>
          <cell r="L110" t="str">
            <v>No</v>
          </cell>
          <cell r="M110" t="str">
            <v>No</v>
          </cell>
          <cell r="N110">
            <v>102</v>
          </cell>
          <cell r="O110">
            <v>114</v>
          </cell>
          <cell r="P110">
            <v>108</v>
          </cell>
          <cell r="Q110">
            <v>108</v>
          </cell>
          <cell r="R110">
            <v>56.563876999999998</v>
          </cell>
          <cell r="S110">
            <v>5.6563876999999998</v>
          </cell>
          <cell r="T110">
            <v>56.563876999999998</v>
          </cell>
          <cell r="U110">
            <v>5.6563876999999998</v>
          </cell>
          <cell r="V110" t="str">
            <v>6-7</v>
          </cell>
          <cell r="W110" t="str">
            <v>5-7</v>
          </cell>
          <cell r="X110" t="str">
            <v>6-7</v>
          </cell>
          <cell r="Y110">
            <v>6</v>
          </cell>
          <cell r="Z110" t="str">
            <v>M</v>
          </cell>
          <cell r="AA110" t="str">
            <v>B-A</v>
          </cell>
          <cell r="AB110" t="str">
            <v>L2M-L2D</v>
          </cell>
          <cell r="AC110" t="str">
            <v>M-D</v>
          </cell>
          <cell r="AD110">
            <v>1</v>
          </cell>
          <cell r="AE110"/>
          <cell r="AF110"/>
          <cell r="AG110" t="str">
            <v>11T-BI-2</v>
          </cell>
          <cell r="AH110" t="str">
            <v>11T-CH-2</v>
          </cell>
          <cell r="AI110"/>
          <cell r="AJ110" t="str">
            <v>11X-EN-1</v>
          </cell>
          <cell r="AK110"/>
          <cell r="AL110" t="str">
            <v>11S-FR-1</v>
          </cell>
          <cell r="AM110" t="str">
            <v>11S-MA-1</v>
          </cell>
          <cell r="AN110" t="str">
            <v>11T-PH-2</v>
          </cell>
          <cell r="AP110" t="str">
            <v>11X-RE-7</v>
          </cell>
        </row>
        <row r="111">
          <cell r="A111">
            <v>151685</v>
          </cell>
          <cell r="B111" t="str">
            <v>McCann, James</v>
          </cell>
          <cell r="C111" t="str">
            <v>11SPI</v>
          </cell>
          <cell r="D111" t="str">
            <v>M</v>
          </cell>
          <cell r="E111" t="str">
            <v>N</v>
          </cell>
          <cell r="F111" t="str">
            <v>Yes</v>
          </cell>
          <cell r="G111" t="str">
            <v>M</v>
          </cell>
          <cell r="H111">
            <v>0</v>
          </cell>
          <cell r="I111" t="str">
            <v>WBRI</v>
          </cell>
          <cell r="J111" t="str">
            <v>No</v>
          </cell>
          <cell r="K111" t="b">
            <v>0</v>
          </cell>
          <cell r="L111" t="str">
            <v>No</v>
          </cell>
          <cell r="M111" t="str">
            <v>No</v>
          </cell>
          <cell r="N111">
            <v>109</v>
          </cell>
          <cell r="O111">
            <v>108</v>
          </cell>
          <cell r="P111">
            <v>108.5</v>
          </cell>
          <cell r="Q111">
            <v>108.5</v>
          </cell>
          <cell r="R111">
            <v>56.563876999999998</v>
          </cell>
          <cell r="S111">
            <v>5.6563876999999998</v>
          </cell>
          <cell r="T111">
            <v>56.563876999999998</v>
          </cell>
          <cell r="U111">
            <v>5.6563876999999998</v>
          </cell>
          <cell r="V111" t="str">
            <v>6-7</v>
          </cell>
          <cell r="W111" t="str">
            <v>5-7</v>
          </cell>
          <cell r="X111" t="str">
            <v>6-7</v>
          </cell>
          <cell r="Y111">
            <v>6</v>
          </cell>
          <cell r="Z111" t="str">
            <v>M</v>
          </cell>
          <cell r="AA111" t="str">
            <v>B-A</v>
          </cell>
          <cell r="AB111" t="str">
            <v>L2M-L2D</v>
          </cell>
          <cell r="AC111" t="str">
            <v>M-D</v>
          </cell>
          <cell r="AD111">
            <v>1</v>
          </cell>
          <cell r="AE111"/>
          <cell r="AF111"/>
          <cell r="AG111" t="str">
            <v>11T-BI-3</v>
          </cell>
          <cell r="AH111" t="str">
            <v>11T-CH-3</v>
          </cell>
          <cell r="AI111"/>
          <cell r="AJ111" t="str">
            <v>11X-EN-6</v>
          </cell>
          <cell r="AK111"/>
          <cell r="AL111" t="str">
            <v>11N-FR-3</v>
          </cell>
          <cell r="AM111" t="str">
            <v>11X-MA-6</v>
          </cell>
          <cell r="AN111" t="str">
            <v>11T-PH-3</v>
          </cell>
          <cell r="AP111" t="str">
            <v>11X-RE-6</v>
          </cell>
        </row>
        <row r="112">
          <cell r="A112">
            <v>151641</v>
          </cell>
          <cell r="B112" t="str">
            <v>McKinney, Esther</v>
          </cell>
          <cell r="C112" t="str">
            <v>11ZI</v>
          </cell>
          <cell r="D112" t="str">
            <v>F</v>
          </cell>
          <cell r="E112" t="str">
            <v>N</v>
          </cell>
          <cell r="F112" t="str">
            <v>No</v>
          </cell>
          <cell r="G112" t="str">
            <v>N</v>
          </cell>
          <cell r="H112">
            <v>0</v>
          </cell>
          <cell r="I112" t="str">
            <v>WBRI</v>
          </cell>
          <cell r="J112" t="str">
            <v>No</v>
          </cell>
          <cell r="K112" t="b">
            <v>0</v>
          </cell>
          <cell r="L112" t="str">
            <v>No</v>
          </cell>
          <cell r="M112" t="str">
            <v>No</v>
          </cell>
          <cell r="N112">
            <v>120</v>
          </cell>
          <cell r="O112">
            <v>115</v>
          </cell>
          <cell r="P112">
            <v>117.5</v>
          </cell>
          <cell r="Q112">
            <v>117.5</v>
          </cell>
          <cell r="R112">
            <v>75.154411999999994</v>
          </cell>
          <cell r="S112">
            <v>7.5154411999999997</v>
          </cell>
          <cell r="T112">
            <v>75.154411999999994</v>
          </cell>
          <cell r="U112">
            <v>7.5154411999999997</v>
          </cell>
          <cell r="V112" t="str">
            <v>8-9</v>
          </cell>
          <cell r="W112" t="str">
            <v>7-9</v>
          </cell>
          <cell r="X112" t="str">
            <v>8-9</v>
          </cell>
          <cell r="Y112">
            <v>8</v>
          </cell>
          <cell r="Z112" t="str">
            <v>H</v>
          </cell>
          <cell r="AA112" t="str">
            <v>A-A*</v>
          </cell>
          <cell r="AB112" t="str">
            <v>L2D-L2D*</v>
          </cell>
          <cell r="AC112" t="str">
            <v>M-D</v>
          </cell>
          <cell r="AD112">
            <v>1</v>
          </cell>
          <cell r="AE112"/>
          <cell r="AF112" t="str">
            <v>11LT-AR-1</v>
          </cell>
          <cell r="AG112"/>
          <cell r="AH112"/>
          <cell r="AI112"/>
          <cell r="AJ112" t="str">
            <v>11X-EN-2</v>
          </cell>
          <cell r="AK112"/>
          <cell r="AM112" t="str">
            <v>11X-MA-1</v>
          </cell>
          <cell r="AP112" t="str">
            <v>11X-RE-4</v>
          </cell>
          <cell r="AQ112" t="str">
            <v>11C-SC-1</v>
          </cell>
          <cell r="AR112" t="str">
            <v>11N-SP-1</v>
          </cell>
        </row>
        <row r="113">
          <cell r="A113">
            <v>151570</v>
          </cell>
          <cell r="B113" t="str">
            <v>McKinney, Tess</v>
          </cell>
          <cell r="C113" t="str">
            <v>11EGQ</v>
          </cell>
          <cell r="D113" t="str">
            <v>F</v>
          </cell>
          <cell r="E113" t="str">
            <v>N</v>
          </cell>
          <cell r="F113" t="str">
            <v>No</v>
          </cell>
          <cell r="G113" t="str">
            <v>N</v>
          </cell>
          <cell r="H113">
            <v>0</v>
          </cell>
          <cell r="I113" t="str">
            <v>WBRI</v>
          </cell>
          <cell r="J113" t="str">
            <v>No</v>
          </cell>
          <cell r="K113" t="b">
            <v>0</v>
          </cell>
          <cell r="L113" t="str">
            <v>No</v>
          </cell>
          <cell r="M113" t="str">
            <v>No</v>
          </cell>
          <cell r="N113">
            <v>112</v>
          </cell>
          <cell r="O113">
            <v>108</v>
          </cell>
          <cell r="P113">
            <v>110</v>
          </cell>
          <cell r="Q113">
            <v>110</v>
          </cell>
          <cell r="R113">
            <v>61.896647999999999</v>
          </cell>
          <cell r="S113">
            <v>6.1896648000000001</v>
          </cell>
          <cell r="T113">
            <v>61.896647999999999</v>
          </cell>
          <cell r="U113">
            <v>6.1896648000000001</v>
          </cell>
          <cell r="V113" t="str">
            <v>6-7</v>
          </cell>
          <cell r="W113" t="str">
            <v>5-7</v>
          </cell>
          <cell r="X113" t="str">
            <v>6-7</v>
          </cell>
          <cell r="Y113">
            <v>6</v>
          </cell>
          <cell r="Z113" t="str">
            <v>H</v>
          </cell>
          <cell r="AA113" t="str">
            <v>B-A</v>
          </cell>
          <cell r="AB113" t="str">
            <v>L2M-L2D</v>
          </cell>
          <cell r="AC113" t="str">
            <v>M-D</v>
          </cell>
          <cell r="AD113">
            <v>1</v>
          </cell>
          <cell r="AE113"/>
          <cell r="AF113"/>
          <cell r="AG113" t="str">
            <v>11T-BI-3</v>
          </cell>
          <cell r="AH113" t="str">
            <v>11T-CH-3</v>
          </cell>
          <cell r="AI113"/>
          <cell r="AJ113" t="str">
            <v>11X-EN-4</v>
          </cell>
          <cell r="AK113"/>
          <cell r="AL113" t="str">
            <v>11N-FR-3</v>
          </cell>
          <cell r="AM113" t="str">
            <v>11X-MA-5</v>
          </cell>
          <cell r="AN113" t="str">
            <v>11T-PH-3</v>
          </cell>
          <cell r="AP113" t="str">
            <v>11X-RE-6</v>
          </cell>
        </row>
        <row r="114">
          <cell r="A114">
            <v>151675</v>
          </cell>
          <cell r="B114" t="str">
            <v>McLaughlin, Matthew</v>
          </cell>
          <cell r="C114" t="str">
            <v>11KKN</v>
          </cell>
          <cell r="D114" t="str">
            <v>M</v>
          </cell>
          <cell r="E114" t="str">
            <v>N</v>
          </cell>
          <cell r="F114" t="str">
            <v>No</v>
          </cell>
          <cell r="G114" t="str">
            <v>N</v>
          </cell>
          <cell r="H114">
            <v>0</v>
          </cell>
          <cell r="I114" t="str">
            <v>WBRI</v>
          </cell>
          <cell r="J114" t="str">
            <v>No</v>
          </cell>
          <cell r="K114" t="b">
            <v>0</v>
          </cell>
          <cell r="L114" t="str">
            <v>No</v>
          </cell>
          <cell r="M114" t="str">
            <v>No</v>
          </cell>
          <cell r="N114">
            <v>98</v>
          </cell>
          <cell r="O114">
            <v>105</v>
          </cell>
          <cell r="P114">
            <v>101.5</v>
          </cell>
          <cell r="Q114">
            <v>101.5</v>
          </cell>
          <cell r="R114">
            <v>38.909638999999999</v>
          </cell>
          <cell r="S114">
            <v>3.8909639</v>
          </cell>
          <cell r="T114">
            <v>38.909638999999999</v>
          </cell>
          <cell r="U114">
            <v>3.8909639</v>
          </cell>
          <cell r="V114" t="str">
            <v>4-5</v>
          </cell>
          <cell r="W114" t="str">
            <v>3-5</v>
          </cell>
          <cell r="X114" t="str">
            <v>4-5</v>
          </cell>
          <cell r="Y114">
            <v>4</v>
          </cell>
          <cell r="Z114" t="str">
            <v>M</v>
          </cell>
          <cell r="AA114" t="str">
            <v>D-C</v>
          </cell>
          <cell r="AB114" t="str">
            <v>L2P-L2M</v>
          </cell>
          <cell r="AC114" t="str">
            <v>P-M</v>
          </cell>
          <cell r="AD114">
            <v>1</v>
          </cell>
          <cell r="AE114"/>
          <cell r="AF114"/>
          <cell r="AG114"/>
          <cell r="AH114"/>
          <cell r="AI114"/>
          <cell r="AJ114" t="str">
            <v>11X-EN-7</v>
          </cell>
          <cell r="AK114"/>
          <cell r="AM114" t="str">
            <v>11S-MA-2</v>
          </cell>
          <cell r="AO114" t="str">
            <v>11LT-PHO-6</v>
          </cell>
          <cell r="AP114" t="str">
            <v>11X-RE-5</v>
          </cell>
          <cell r="AQ114" t="str">
            <v>11C-SC-3</v>
          </cell>
          <cell r="AR114" t="str">
            <v>11S-SP-3</v>
          </cell>
        </row>
        <row r="115">
          <cell r="A115">
            <v>151558</v>
          </cell>
          <cell r="B115" t="str">
            <v>McQuillan-Leonard, Louis</v>
          </cell>
          <cell r="C115" t="str">
            <v>11KKN</v>
          </cell>
          <cell r="D115" t="str">
            <v>M</v>
          </cell>
          <cell r="E115" t="str">
            <v>N</v>
          </cell>
          <cell r="F115" t="str">
            <v>No</v>
          </cell>
          <cell r="G115" t="str">
            <v>N</v>
          </cell>
          <cell r="H115">
            <v>1</v>
          </cell>
          <cell r="I115" t="str">
            <v>WIRI</v>
          </cell>
          <cell r="J115" t="str">
            <v>No</v>
          </cell>
          <cell r="K115" t="b">
            <v>0</v>
          </cell>
          <cell r="L115" t="str">
            <v>No</v>
          </cell>
          <cell r="M115" t="str">
            <v>No</v>
          </cell>
          <cell r="N115">
            <v>117</v>
          </cell>
          <cell r="O115">
            <v>114</v>
          </cell>
          <cell r="P115">
            <v>115.5</v>
          </cell>
          <cell r="Q115">
            <v>115.5</v>
          </cell>
          <cell r="R115">
            <v>74.828357999999994</v>
          </cell>
          <cell r="S115">
            <v>7.4828357999999993</v>
          </cell>
          <cell r="T115">
            <v>74.828357999999994</v>
          </cell>
          <cell r="U115">
            <v>7.4828357999999993</v>
          </cell>
          <cell r="V115" t="str">
            <v>8-9</v>
          </cell>
          <cell r="W115" t="str">
            <v>7-9</v>
          </cell>
          <cell r="X115" t="str">
            <v>8-9</v>
          </cell>
          <cell r="Y115">
            <v>8</v>
          </cell>
          <cell r="Z115" t="str">
            <v>H</v>
          </cell>
          <cell r="AA115" t="str">
            <v>A-A*</v>
          </cell>
          <cell r="AB115" t="str">
            <v>L2D-L2D*</v>
          </cell>
          <cell r="AC115" t="str">
            <v>M-D</v>
          </cell>
          <cell r="AD115">
            <v>1</v>
          </cell>
          <cell r="AE115"/>
          <cell r="AF115"/>
          <cell r="AG115" t="str">
            <v>11T-BI-1</v>
          </cell>
          <cell r="AH115" t="str">
            <v>11T-CH-1</v>
          </cell>
          <cell r="AI115"/>
          <cell r="AJ115" t="str">
            <v>11X-EN-2</v>
          </cell>
          <cell r="AK115"/>
          <cell r="AM115" t="str">
            <v>11X-MA-1</v>
          </cell>
          <cell r="AN115" t="str">
            <v>11T-PH-1</v>
          </cell>
          <cell r="AP115" t="str">
            <v>11X-RE-4</v>
          </cell>
          <cell r="AR115" t="str">
            <v>11N-SP-1</v>
          </cell>
        </row>
        <row r="116">
          <cell r="A116">
            <v>151647</v>
          </cell>
          <cell r="B116" t="str">
            <v>Mead, Louisa</v>
          </cell>
          <cell r="C116" t="str">
            <v>11SDA</v>
          </cell>
          <cell r="D116" t="str">
            <v>F</v>
          </cell>
          <cell r="E116" t="str">
            <v>N</v>
          </cell>
          <cell r="F116" t="str">
            <v>No</v>
          </cell>
          <cell r="G116" t="str">
            <v>N</v>
          </cell>
          <cell r="H116">
            <v>0</v>
          </cell>
          <cell r="I116" t="str">
            <v>WBRI</v>
          </cell>
          <cell r="J116" t="str">
            <v>No</v>
          </cell>
          <cell r="K116" t="b">
            <v>0</v>
          </cell>
          <cell r="L116" t="str">
            <v>No</v>
          </cell>
          <cell r="M116" t="str">
            <v>No</v>
          </cell>
          <cell r="N116">
            <v>103</v>
          </cell>
          <cell r="O116">
            <v>101</v>
          </cell>
          <cell r="P116">
            <v>102</v>
          </cell>
          <cell r="Q116">
            <v>102</v>
          </cell>
          <cell r="R116">
            <v>41.109434</v>
          </cell>
          <cell r="S116">
            <v>4.1109434</v>
          </cell>
          <cell r="T116">
            <v>41.109434</v>
          </cell>
          <cell r="U116">
            <v>4.1109434</v>
          </cell>
          <cell r="V116" t="str">
            <v>4-5</v>
          </cell>
          <cell r="W116" t="str">
            <v>3-5</v>
          </cell>
          <cell r="X116" t="str">
            <v>4-5</v>
          </cell>
          <cell r="Y116">
            <v>4</v>
          </cell>
          <cell r="Z116" t="str">
            <v>M</v>
          </cell>
          <cell r="AA116" t="str">
            <v>D-C</v>
          </cell>
          <cell r="AB116" t="str">
            <v>L2P-L2M</v>
          </cell>
          <cell r="AC116" t="str">
            <v>P-M</v>
          </cell>
          <cell r="AD116">
            <v>1</v>
          </cell>
          <cell r="AE116"/>
          <cell r="AF116"/>
          <cell r="AG116" t="str">
            <v>11T-BI-3</v>
          </cell>
          <cell r="AH116" t="str">
            <v>11T-CH-3</v>
          </cell>
          <cell r="AI116"/>
          <cell r="AJ116" t="str">
            <v>11X-EN-6</v>
          </cell>
          <cell r="AK116"/>
          <cell r="AL116" t="str">
            <v>11S-FR-1</v>
          </cell>
          <cell r="AM116" t="str">
            <v>11S-MA-3</v>
          </cell>
          <cell r="AN116" t="str">
            <v>11T-PH-3</v>
          </cell>
          <cell r="AP116" t="str">
            <v>11X-RE-3</v>
          </cell>
        </row>
        <row r="117">
          <cell r="A117">
            <v>151688</v>
          </cell>
          <cell r="B117" t="str">
            <v>Mehmood, Samah</v>
          </cell>
          <cell r="C117" t="str">
            <v>11SK</v>
          </cell>
          <cell r="D117" t="str">
            <v>F</v>
          </cell>
          <cell r="E117" t="str">
            <v>N</v>
          </cell>
          <cell r="F117" t="str">
            <v>No</v>
          </cell>
          <cell r="G117" t="str">
            <v>N</v>
          </cell>
          <cell r="H117">
            <v>1</v>
          </cell>
          <cell r="I117" t="str">
            <v>APKN</v>
          </cell>
          <cell r="J117" t="str">
            <v>No</v>
          </cell>
          <cell r="K117" t="b">
            <v>0</v>
          </cell>
          <cell r="L117" t="str">
            <v>No</v>
          </cell>
          <cell r="M117" t="str">
            <v>No</v>
          </cell>
          <cell r="N117">
            <v>117</v>
          </cell>
          <cell r="O117">
            <v>113</v>
          </cell>
          <cell r="P117">
            <v>115</v>
          </cell>
          <cell r="Q117">
            <v>115</v>
          </cell>
          <cell r="R117">
            <v>74.828357999999994</v>
          </cell>
          <cell r="S117">
            <v>7.4828357999999993</v>
          </cell>
          <cell r="T117">
            <v>74.828357999999994</v>
          </cell>
          <cell r="U117">
            <v>7.4828357999999993</v>
          </cell>
          <cell r="V117" t="str">
            <v>8-9</v>
          </cell>
          <cell r="W117" t="str">
            <v>7-9</v>
          </cell>
          <cell r="X117" t="str">
            <v>8-9</v>
          </cell>
          <cell r="Y117">
            <v>8</v>
          </cell>
          <cell r="Z117" t="str">
            <v>H</v>
          </cell>
          <cell r="AA117" t="str">
            <v>A-A*</v>
          </cell>
          <cell r="AB117" t="str">
            <v>L2D-L2D*</v>
          </cell>
          <cell r="AC117" t="str">
            <v>M-D</v>
          </cell>
          <cell r="AD117">
            <v>1</v>
          </cell>
          <cell r="AE117"/>
          <cell r="AF117"/>
          <cell r="AG117" t="str">
            <v>11T-BI-1</v>
          </cell>
          <cell r="AH117" t="str">
            <v>11T-CH-1</v>
          </cell>
          <cell r="AI117"/>
          <cell r="AJ117" t="str">
            <v>11X-EN-1</v>
          </cell>
          <cell r="AK117"/>
          <cell r="AL117" t="str">
            <v>11S-FR-1</v>
          </cell>
          <cell r="AM117" t="str">
            <v>11S-MA-1</v>
          </cell>
          <cell r="AN117" t="str">
            <v>11T-PH-1</v>
          </cell>
          <cell r="AP117" t="str">
            <v>11X-RE-4</v>
          </cell>
        </row>
        <row r="118">
          <cell r="A118">
            <v>151652</v>
          </cell>
          <cell r="B118" t="str">
            <v>Mountain-Freeman, Joshua</v>
          </cell>
          <cell r="C118" t="str">
            <v>11ZI</v>
          </cell>
          <cell r="D118" t="str">
            <v>M</v>
          </cell>
          <cell r="E118" t="str">
            <v>N</v>
          </cell>
          <cell r="F118" t="str">
            <v>Yes</v>
          </cell>
          <cell r="G118" t="str">
            <v>M</v>
          </cell>
          <cell r="H118">
            <v>0</v>
          </cell>
          <cell r="I118" t="str">
            <v>WBRI</v>
          </cell>
          <cell r="J118" t="str">
            <v>No</v>
          </cell>
          <cell r="K118" t="b">
            <v>0</v>
          </cell>
          <cell r="L118" t="str">
            <v>No</v>
          </cell>
          <cell r="M118" t="str">
            <v>No</v>
          </cell>
          <cell r="N118">
            <v>80</v>
          </cell>
          <cell r="O118">
            <v>98</v>
          </cell>
          <cell r="P118">
            <v>89</v>
          </cell>
          <cell r="Q118">
            <v>89</v>
          </cell>
          <cell r="R118">
            <v>20.686364000000001</v>
          </cell>
          <cell r="S118">
            <v>2.0686363999999999</v>
          </cell>
          <cell r="T118">
            <v>20.686364000000001</v>
          </cell>
          <cell r="U118">
            <v>2.0686363999999999</v>
          </cell>
          <cell r="V118" t="str">
            <v>2-3</v>
          </cell>
          <cell r="W118" t="str">
            <v>1-3</v>
          </cell>
          <cell r="X118" t="str">
            <v>2-3</v>
          </cell>
          <cell r="Y118">
            <v>2</v>
          </cell>
          <cell r="Z118" t="str">
            <v>L</v>
          </cell>
          <cell r="AA118" t="str">
            <v>U-D</v>
          </cell>
          <cell r="AB118" t="str">
            <v>L1M-L1D</v>
          </cell>
          <cell r="AC118" t="str">
            <v>U-P</v>
          </cell>
          <cell r="AD118">
            <v>1</v>
          </cell>
          <cell r="AE118"/>
          <cell r="AF118"/>
          <cell r="AG118"/>
          <cell r="AH118"/>
          <cell r="AI118"/>
          <cell r="AJ118" t="str">
            <v>11X-EN-8</v>
          </cell>
          <cell r="AK118"/>
          <cell r="AM118" t="str">
            <v>11S-MA-4</v>
          </cell>
          <cell r="AP118" t="str">
            <v>11X-RE-8</v>
          </cell>
          <cell r="AQ118" t="str">
            <v>11C-SC-3</v>
          </cell>
          <cell r="AR118" t="str">
            <v>11S-SP-4</v>
          </cell>
        </row>
        <row r="119">
          <cell r="A119">
            <v>151627</v>
          </cell>
          <cell r="B119" t="str">
            <v>Muhirwa, Leeron</v>
          </cell>
          <cell r="C119" t="str">
            <v>11KKN</v>
          </cell>
          <cell r="D119" t="str">
            <v>M</v>
          </cell>
          <cell r="E119" t="str">
            <v>N</v>
          </cell>
          <cell r="F119" t="str">
            <v>No</v>
          </cell>
          <cell r="G119" t="str">
            <v>N</v>
          </cell>
          <cell r="H119">
            <v>1</v>
          </cell>
          <cell r="I119" t="str">
            <v>BAOF</v>
          </cell>
          <cell r="J119" t="str">
            <v>Yes</v>
          </cell>
          <cell r="K119" t="b">
            <v>0</v>
          </cell>
          <cell r="L119" t="str">
            <v>Yes</v>
          </cell>
          <cell r="M119" t="str">
            <v>No</v>
          </cell>
          <cell r="N119">
            <v>109</v>
          </cell>
          <cell r="O119">
            <v>106</v>
          </cell>
          <cell r="P119">
            <v>107.5</v>
          </cell>
          <cell r="Q119">
            <v>111.5</v>
          </cell>
          <cell r="R119">
            <v>54.013157999999997</v>
          </cell>
          <cell r="S119">
            <v>5.4013157999999999</v>
          </cell>
          <cell r="T119">
            <v>64.375</v>
          </cell>
          <cell r="U119">
            <v>6.4375</v>
          </cell>
          <cell r="V119" t="str">
            <v>6-7</v>
          </cell>
          <cell r="W119" t="str">
            <v>5-7</v>
          </cell>
          <cell r="X119" t="str">
            <v>6-7</v>
          </cell>
          <cell r="Y119">
            <v>6</v>
          </cell>
          <cell r="Z119" t="str">
            <v>M</v>
          </cell>
          <cell r="AA119" t="str">
            <v>A-A*</v>
          </cell>
          <cell r="AB119" t="str">
            <v>L2M-L2D</v>
          </cell>
          <cell r="AC119" t="str">
            <v>M-D</v>
          </cell>
          <cell r="AD119">
            <v>1</v>
          </cell>
          <cell r="AE119"/>
          <cell r="AF119"/>
          <cell r="AG119" t="str">
            <v>11T-BI-2</v>
          </cell>
          <cell r="AH119" t="str">
            <v>11T-CH-2</v>
          </cell>
          <cell r="AI119"/>
          <cell r="AJ119" t="str">
            <v>11X-EN-1</v>
          </cell>
          <cell r="AK119"/>
          <cell r="AM119" t="str">
            <v>11S-MA-1</v>
          </cell>
          <cell r="AN119" t="str">
            <v>11T-PH-2</v>
          </cell>
          <cell r="AP119" t="str">
            <v>11X-RE-2</v>
          </cell>
          <cell r="AR119" t="str">
            <v>11S-SP-3</v>
          </cell>
        </row>
        <row r="120">
          <cell r="A120">
            <v>151711</v>
          </cell>
          <cell r="B120" t="str">
            <v>Munro-Proud, Lewis</v>
          </cell>
          <cell r="C120" t="str">
            <v>11SPI</v>
          </cell>
          <cell r="D120" t="str">
            <v>M</v>
          </cell>
          <cell r="E120" t="str">
            <v>N</v>
          </cell>
          <cell r="F120" t="str">
            <v>No</v>
          </cell>
          <cell r="G120" t="str">
            <v>N</v>
          </cell>
          <cell r="H120">
            <v>0</v>
          </cell>
          <cell r="I120" t="str">
            <v>WBRI</v>
          </cell>
          <cell r="J120" t="str">
            <v>No</v>
          </cell>
          <cell r="K120" t="b">
            <v>0</v>
          </cell>
          <cell r="L120" t="str">
            <v>No</v>
          </cell>
          <cell r="M120" t="str">
            <v>No</v>
          </cell>
          <cell r="N120">
            <v>104</v>
          </cell>
          <cell r="O120">
            <v>107</v>
          </cell>
          <cell r="P120">
            <v>105.5</v>
          </cell>
          <cell r="Q120">
            <v>105.5</v>
          </cell>
          <cell r="R120">
            <v>49.024999999999999</v>
          </cell>
          <cell r="S120">
            <v>4.9024999999999999</v>
          </cell>
          <cell r="T120">
            <v>49.024999999999999</v>
          </cell>
          <cell r="U120">
            <v>4.9024999999999999</v>
          </cell>
          <cell r="V120" t="str">
            <v>5-6</v>
          </cell>
          <cell r="W120" t="str">
            <v>4-6</v>
          </cell>
          <cell r="X120" t="str">
            <v>5-6</v>
          </cell>
          <cell r="Y120">
            <v>5</v>
          </cell>
          <cell r="Z120" t="str">
            <v>M</v>
          </cell>
          <cell r="AA120" t="str">
            <v>C-B</v>
          </cell>
          <cell r="AB120" t="str">
            <v>L2P-L2M</v>
          </cell>
          <cell r="AC120" t="str">
            <v>P-M</v>
          </cell>
          <cell r="AD120">
            <v>1</v>
          </cell>
          <cell r="AE120"/>
          <cell r="AF120"/>
          <cell r="AG120" t="str">
            <v>11T-BI-3</v>
          </cell>
          <cell r="AH120" t="str">
            <v>11T-CH-3</v>
          </cell>
          <cell r="AI120"/>
          <cell r="AJ120" t="str">
            <v>11X-EN-4</v>
          </cell>
          <cell r="AK120"/>
          <cell r="AL120" t="str">
            <v>11N-FR-3</v>
          </cell>
          <cell r="AM120" t="str">
            <v>11X-MA-4</v>
          </cell>
          <cell r="AN120" t="str">
            <v>11T-PH-3</v>
          </cell>
          <cell r="AP120" t="str">
            <v>11X-RE-5</v>
          </cell>
        </row>
        <row r="121">
          <cell r="A121">
            <v>151612</v>
          </cell>
          <cell r="B121" t="str">
            <v>Musie, Christina</v>
          </cell>
          <cell r="C121" t="str">
            <v>11JNE</v>
          </cell>
          <cell r="D121" t="str">
            <v>F</v>
          </cell>
          <cell r="E121" t="str">
            <v/>
          </cell>
          <cell r="F121" t="str">
            <v>No</v>
          </cell>
          <cell r="G121" t="str">
            <v/>
          </cell>
          <cell r="H121">
            <v>1</v>
          </cell>
          <cell r="I121" t="str">
            <v>BAOF</v>
          </cell>
          <cell r="J121" t="str">
            <v>Yes</v>
          </cell>
          <cell r="K121" t="b">
            <v>1</v>
          </cell>
          <cell r="L121" t="str">
            <v>Yes</v>
          </cell>
          <cell r="M121" t="str">
            <v>No</v>
          </cell>
          <cell r="N121">
            <v>104</v>
          </cell>
          <cell r="O121">
            <v>103</v>
          </cell>
          <cell r="P121">
            <v>103.5</v>
          </cell>
          <cell r="Q121">
            <v>107.5</v>
          </cell>
          <cell r="R121">
            <v>42.677678999999998</v>
          </cell>
          <cell r="S121">
            <v>4.2677678999999999</v>
          </cell>
          <cell r="T121">
            <v>54.013157999999997</v>
          </cell>
          <cell r="U121">
            <v>5.4013157999999999</v>
          </cell>
          <cell r="V121" t="str">
            <v>5-6</v>
          </cell>
          <cell r="W121" t="str">
            <v>4-6</v>
          </cell>
          <cell r="X121" t="str">
            <v>5-6</v>
          </cell>
          <cell r="Y121">
            <v>5</v>
          </cell>
          <cell r="Z121" t="str">
            <v>M</v>
          </cell>
          <cell r="AA121" t="str">
            <v>B-A</v>
          </cell>
          <cell r="AB121" t="str">
            <v>L2M-L2D</v>
          </cell>
          <cell r="AC121" t="str">
            <v>P-M</v>
          </cell>
          <cell r="AD121">
            <v>1</v>
          </cell>
          <cell r="AE121"/>
          <cell r="AF121"/>
          <cell r="AG121" t="str">
            <v>11T-BI-4</v>
          </cell>
          <cell r="AH121" t="str">
            <v>11T-CH-4</v>
          </cell>
          <cell r="AI121"/>
          <cell r="AJ121" t="str">
            <v>11X-EN-5</v>
          </cell>
          <cell r="AK121"/>
          <cell r="AM121" t="str">
            <v>11S-MA-2</v>
          </cell>
          <cell r="AN121" t="str">
            <v>11T-PH-4</v>
          </cell>
          <cell r="AP121" t="str">
            <v>11X-RE-7</v>
          </cell>
          <cell r="AR121" t="str">
            <v>11S-SP-3</v>
          </cell>
        </row>
        <row r="122">
          <cell r="A122">
            <v>151533</v>
          </cell>
          <cell r="B122" t="str">
            <v>Naylor, Benedict</v>
          </cell>
          <cell r="C122" t="str">
            <v>11ZI</v>
          </cell>
          <cell r="D122" t="str">
            <v>M</v>
          </cell>
          <cell r="E122" t="str">
            <v>N</v>
          </cell>
          <cell r="F122" t="str">
            <v>No</v>
          </cell>
          <cell r="G122" t="str">
            <v>N</v>
          </cell>
          <cell r="H122">
            <v>0</v>
          </cell>
          <cell r="I122" t="str">
            <v>WBRI</v>
          </cell>
          <cell r="J122" t="str">
            <v>No</v>
          </cell>
          <cell r="K122" t="b">
            <v>0</v>
          </cell>
          <cell r="L122" t="str">
            <v>No</v>
          </cell>
          <cell r="M122" t="str">
            <v>No</v>
          </cell>
          <cell r="N122">
            <v>115</v>
          </cell>
          <cell r="O122">
            <v>110</v>
          </cell>
          <cell r="P122">
            <v>112.5</v>
          </cell>
          <cell r="Q122">
            <v>112.5</v>
          </cell>
          <cell r="R122">
            <v>65.541015999999999</v>
          </cell>
          <cell r="S122">
            <v>6.5541016000000001</v>
          </cell>
          <cell r="T122">
            <v>65.541015999999999</v>
          </cell>
          <cell r="U122">
            <v>6.5541016000000001</v>
          </cell>
          <cell r="V122" t="str">
            <v>6-7</v>
          </cell>
          <cell r="W122" t="str">
            <v>5-7</v>
          </cell>
          <cell r="X122" t="str">
            <v>6-7</v>
          </cell>
          <cell r="Y122">
            <v>6</v>
          </cell>
          <cell r="Z122" t="str">
            <v>H</v>
          </cell>
          <cell r="AA122" t="str">
            <v>A-A*</v>
          </cell>
          <cell r="AB122" t="str">
            <v>L2M-L2D</v>
          </cell>
          <cell r="AC122" t="str">
            <v>M-D</v>
          </cell>
          <cell r="AD122">
            <v>1</v>
          </cell>
          <cell r="AE122"/>
          <cell r="AF122"/>
          <cell r="AG122" t="str">
            <v>11T-BI-2</v>
          </cell>
          <cell r="AH122" t="str">
            <v>11T-CH-2</v>
          </cell>
          <cell r="AI122"/>
          <cell r="AJ122" t="str">
            <v>11X-EN-3</v>
          </cell>
          <cell r="AK122"/>
          <cell r="AM122" t="str">
            <v>11X-MA-3</v>
          </cell>
          <cell r="AN122" t="str">
            <v>11T-PH-2</v>
          </cell>
          <cell r="AP122" t="str">
            <v>11X-RE-4</v>
          </cell>
          <cell r="AR122" t="str">
            <v>11N-SP-2</v>
          </cell>
        </row>
        <row r="123">
          <cell r="A123">
            <v>151739</v>
          </cell>
          <cell r="B123" t="str">
            <v>Naylor, Ruby</v>
          </cell>
          <cell r="C123" t="str">
            <v>11ZI</v>
          </cell>
          <cell r="D123" t="str">
            <v>F</v>
          </cell>
          <cell r="E123" t="str">
            <v>K</v>
          </cell>
          <cell r="F123" t="str">
            <v>Yes</v>
          </cell>
          <cell r="G123" t="str">
            <v>M</v>
          </cell>
          <cell r="H123">
            <v>0</v>
          </cell>
          <cell r="I123" t="str">
            <v>WBRI</v>
          </cell>
          <cell r="J123" t="str">
            <v>No</v>
          </cell>
          <cell r="K123" t="b">
            <v>0</v>
          </cell>
          <cell r="L123" t="str">
            <v>No</v>
          </cell>
          <cell r="M123" t="str">
            <v>No</v>
          </cell>
          <cell r="N123">
            <v>98</v>
          </cell>
          <cell r="O123">
            <v>97</v>
          </cell>
          <cell r="P123">
            <v>97.5</v>
          </cell>
          <cell r="Q123">
            <v>97.5</v>
          </cell>
          <cell r="R123">
            <v>32.863782</v>
          </cell>
          <cell r="S123">
            <v>3.2863782000000001</v>
          </cell>
          <cell r="T123">
            <v>32.863782</v>
          </cell>
          <cell r="U123">
            <v>3.2863782000000001</v>
          </cell>
          <cell r="V123" t="str">
            <v>3-4</v>
          </cell>
          <cell r="W123" t="str">
            <v>2-4</v>
          </cell>
          <cell r="X123" t="str">
            <v>3-4</v>
          </cell>
          <cell r="Y123">
            <v>3</v>
          </cell>
          <cell r="Z123" t="str">
            <v>L</v>
          </cell>
          <cell r="AA123" t="str">
            <v>U-D</v>
          </cell>
          <cell r="AB123" t="str">
            <v>L1D-L2P</v>
          </cell>
          <cell r="AC123" t="str">
            <v>U-P</v>
          </cell>
          <cell r="AD123">
            <v>1</v>
          </cell>
          <cell r="AE123"/>
          <cell r="AF123"/>
          <cell r="AG123"/>
          <cell r="AH123"/>
          <cell r="AI123"/>
          <cell r="AJ123" t="str">
            <v>11X-EN-8</v>
          </cell>
          <cell r="AK123"/>
          <cell r="AM123" t="str">
            <v>11S-MA-4</v>
          </cell>
          <cell r="AO123" t="str">
            <v>11LT-PHO-6</v>
          </cell>
          <cell r="AP123" t="str">
            <v>11X-RE-8</v>
          </cell>
          <cell r="AQ123" t="str">
            <v>11C-SC-4</v>
          </cell>
          <cell r="AR123" t="str">
            <v>11S-SP-4</v>
          </cell>
        </row>
        <row r="124">
          <cell r="A124">
            <v>151565</v>
          </cell>
          <cell r="B124" t="str">
            <v>Nduka, Reuben</v>
          </cell>
          <cell r="C124" t="str">
            <v>11SDA</v>
          </cell>
          <cell r="D124" t="str">
            <v>M</v>
          </cell>
          <cell r="E124" t="str">
            <v>N</v>
          </cell>
          <cell r="F124" t="str">
            <v>No</v>
          </cell>
          <cell r="G124" t="str">
            <v>N</v>
          </cell>
          <cell r="H124">
            <v>1</v>
          </cell>
          <cell r="I124" t="str">
            <v>BAOF</v>
          </cell>
          <cell r="J124" t="str">
            <v>Yes</v>
          </cell>
          <cell r="K124" t="b">
            <v>1</v>
          </cell>
          <cell r="L124" t="str">
            <v>Yes</v>
          </cell>
          <cell r="M124" t="str">
            <v>No</v>
          </cell>
          <cell r="N124">
            <v>104</v>
          </cell>
          <cell r="O124">
            <v>103</v>
          </cell>
          <cell r="P124">
            <v>103.5</v>
          </cell>
          <cell r="Q124">
            <v>107.5</v>
          </cell>
          <cell r="R124">
            <v>42.677678999999998</v>
          </cell>
          <cell r="S124">
            <v>4.2677678999999999</v>
          </cell>
          <cell r="T124">
            <v>54.013157999999997</v>
          </cell>
          <cell r="U124">
            <v>5.4013157999999999</v>
          </cell>
          <cell r="V124" t="str">
            <v>5-6</v>
          </cell>
          <cell r="W124" t="str">
            <v>4-6</v>
          </cell>
          <cell r="X124" t="str">
            <v>5-6</v>
          </cell>
          <cell r="Y124">
            <v>5</v>
          </cell>
          <cell r="Z124" t="str">
            <v>M</v>
          </cell>
          <cell r="AA124" t="str">
            <v>B-A</v>
          </cell>
          <cell r="AB124" t="str">
            <v>L2M-L2D</v>
          </cell>
          <cell r="AC124" t="str">
            <v>P-M</v>
          </cell>
          <cell r="AD124">
            <v>1</v>
          </cell>
          <cell r="AE124"/>
          <cell r="AF124"/>
          <cell r="AG124" t="str">
            <v>11T-BI-5</v>
          </cell>
          <cell r="AH124" t="str">
            <v>11T-CH-5</v>
          </cell>
          <cell r="AI124"/>
          <cell r="AJ124" t="str">
            <v>11X-EN-5</v>
          </cell>
          <cell r="AK124"/>
          <cell r="AL124" t="str">
            <v>11S-FR-2</v>
          </cell>
          <cell r="AM124" t="str">
            <v>11S-MA-2</v>
          </cell>
          <cell r="AN124" t="str">
            <v>11T-PH-5</v>
          </cell>
          <cell r="AP124" t="str">
            <v>11X-RE-5</v>
          </cell>
        </row>
        <row r="125">
          <cell r="A125">
            <v>151582</v>
          </cell>
          <cell r="B125" t="str">
            <v>Nettle, Charlie</v>
          </cell>
          <cell r="C125" t="str">
            <v>11EGQ</v>
          </cell>
          <cell r="D125" t="str">
            <v>M</v>
          </cell>
          <cell r="E125" t="str">
            <v>N</v>
          </cell>
          <cell r="F125" t="str">
            <v>No</v>
          </cell>
          <cell r="G125" t="str">
            <v>N</v>
          </cell>
          <cell r="H125">
            <v>0</v>
          </cell>
          <cell r="I125" t="str">
            <v>WBRI</v>
          </cell>
          <cell r="J125" t="str">
            <v>No</v>
          </cell>
          <cell r="K125" t="b">
            <v>0</v>
          </cell>
          <cell r="L125" t="str">
            <v>No</v>
          </cell>
          <cell r="M125" t="str">
            <v>No</v>
          </cell>
          <cell r="N125">
            <v>108</v>
          </cell>
          <cell r="O125">
            <v>107</v>
          </cell>
          <cell r="P125">
            <v>107.5</v>
          </cell>
          <cell r="Q125">
            <v>107.5</v>
          </cell>
          <cell r="R125">
            <v>54.013157999999997</v>
          </cell>
          <cell r="S125">
            <v>5.4013157999999999</v>
          </cell>
          <cell r="T125">
            <v>54.013157999999997</v>
          </cell>
          <cell r="U125">
            <v>5.4013157999999999</v>
          </cell>
          <cell r="V125" t="str">
            <v>5-6</v>
          </cell>
          <cell r="W125" t="str">
            <v>4-6</v>
          </cell>
          <cell r="X125" t="str">
            <v>5-6</v>
          </cell>
          <cell r="Y125">
            <v>5</v>
          </cell>
          <cell r="Z125" t="str">
            <v>M</v>
          </cell>
          <cell r="AA125" t="str">
            <v>B-A</v>
          </cell>
          <cell r="AB125" t="str">
            <v>L2M-L2D</v>
          </cell>
          <cell r="AC125" t="str">
            <v>P-M</v>
          </cell>
          <cell r="AD125">
            <v>1</v>
          </cell>
          <cell r="AE125"/>
          <cell r="AF125"/>
          <cell r="AG125" t="str">
            <v>11T-BI-3</v>
          </cell>
          <cell r="AH125" t="str">
            <v>11T-CH-3</v>
          </cell>
          <cell r="AI125"/>
          <cell r="AJ125" t="str">
            <v>11X-EN-3</v>
          </cell>
          <cell r="AK125"/>
          <cell r="AL125" t="str">
            <v>11N-FR-3</v>
          </cell>
          <cell r="AM125" t="str">
            <v>11X-MA-2</v>
          </cell>
          <cell r="AN125" t="str">
            <v>11T-PH-3</v>
          </cell>
          <cell r="AP125" t="str">
            <v>11X-RE-3</v>
          </cell>
        </row>
        <row r="126">
          <cell r="A126">
            <v>151614</v>
          </cell>
          <cell r="B126" t="str">
            <v>Newton, Grace</v>
          </cell>
          <cell r="C126" t="str">
            <v>11ZI</v>
          </cell>
          <cell r="D126" t="str">
            <v>F</v>
          </cell>
          <cell r="E126" t="str">
            <v>N</v>
          </cell>
          <cell r="F126" t="str">
            <v>No</v>
          </cell>
          <cell r="G126" t="str">
            <v>N</v>
          </cell>
          <cell r="H126">
            <v>0</v>
          </cell>
          <cell r="I126" t="str">
            <v>WBRI</v>
          </cell>
          <cell r="J126" t="str">
            <v>No</v>
          </cell>
          <cell r="K126" t="b">
            <v>0</v>
          </cell>
          <cell r="L126" t="str">
            <v>No</v>
          </cell>
          <cell r="M126" t="str">
            <v>No</v>
          </cell>
          <cell r="N126">
            <v>114</v>
          </cell>
          <cell r="O126">
            <v>108</v>
          </cell>
          <cell r="P126">
            <v>111</v>
          </cell>
          <cell r="Q126">
            <v>111</v>
          </cell>
          <cell r="R126">
            <v>64.375</v>
          </cell>
          <cell r="S126">
            <v>6.4375</v>
          </cell>
          <cell r="T126">
            <v>64.375</v>
          </cell>
          <cell r="U126">
            <v>6.4375</v>
          </cell>
          <cell r="V126" t="str">
            <v>6-7</v>
          </cell>
          <cell r="W126" t="str">
            <v>5-7</v>
          </cell>
          <cell r="X126" t="str">
            <v>6-7</v>
          </cell>
          <cell r="Y126">
            <v>6</v>
          </cell>
          <cell r="Z126" t="str">
            <v>H</v>
          </cell>
          <cell r="AA126" t="str">
            <v>A-A*</v>
          </cell>
          <cell r="AB126" t="str">
            <v>L2M-L2D</v>
          </cell>
          <cell r="AC126" t="str">
            <v>M-D</v>
          </cell>
          <cell r="AD126">
            <v>1</v>
          </cell>
          <cell r="AE126"/>
          <cell r="AF126"/>
          <cell r="AG126" t="str">
            <v>11T-BI-3</v>
          </cell>
          <cell r="AH126" t="str">
            <v>11T-CH-3</v>
          </cell>
          <cell r="AI126"/>
          <cell r="AJ126" t="str">
            <v>11X-EN-3</v>
          </cell>
          <cell r="AK126"/>
          <cell r="AM126" t="str">
            <v>11S-MA-2</v>
          </cell>
          <cell r="AN126" t="str">
            <v>11T-PH-3</v>
          </cell>
          <cell r="AP126" t="str">
            <v>11X-RE-7</v>
          </cell>
          <cell r="AR126" t="str">
            <v>11S-SP-3</v>
          </cell>
        </row>
        <row r="127">
          <cell r="A127">
            <v>151724</v>
          </cell>
          <cell r="B127" t="str">
            <v>Nicholson, Georgia</v>
          </cell>
          <cell r="C127" t="str">
            <v>11WE</v>
          </cell>
          <cell r="D127" t="str">
            <v>F</v>
          </cell>
          <cell r="E127" t="str">
            <v>N</v>
          </cell>
          <cell r="F127" t="str">
            <v>No</v>
          </cell>
          <cell r="G127" t="str">
            <v>N</v>
          </cell>
          <cell r="H127">
            <v>0</v>
          </cell>
          <cell r="I127" t="str">
            <v>WBRI</v>
          </cell>
          <cell r="J127" t="str">
            <v>No</v>
          </cell>
          <cell r="K127" t="b">
            <v>0</v>
          </cell>
          <cell r="L127" t="str">
            <v>No</v>
          </cell>
          <cell r="M127" t="str">
            <v>No</v>
          </cell>
          <cell r="N127">
            <v>103</v>
          </cell>
          <cell r="O127">
            <v>105</v>
          </cell>
          <cell r="P127">
            <v>104</v>
          </cell>
          <cell r="Q127">
            <v>104</v>
          </cell>
          <cell r="R127">
            <v>45.503675999999999</v>
          </cell>
          <cell r="S127">
            <v>4.5503675999999995</v>
          </cell>
          <cell r="T127">
            <v>45.503675999999999</v>
          </cell>
          <cell r="U127">
            <v>4.5503675999999995</v>
          </cell>
          <cell r="V127" t="str">
            <v>4-5</v>
          </cell>
          <cell r="W127" t="str">
            <v>3-5</v>
          </cell>
          <cell r="X127" t="str">
            <v>4-5</v>
          </cell>
          <cell r="Y127">
            <v>4</v>
          </cell>
          <cell r="Z127" t="str">
            <v>M</v>
          </cell>
          <cell r="AA127" t="str">
            <v>C-B</v>
          </cell>
          <cell r="AB127" t="str">
            <v>L2P-L2M</v>
          </cell>
          <cell r="AC127" t="str">
            <v>P-M</v>
          </cell>
          <cell r="AD127">
            <v>1</v>
          </cell>
          <cell r="AE127"/>
          <cell r="AF127"/>
          <cell r="AG127" t="str">
            <v>11T-BI-2</v>
          </cell>
          <cell r="AH127" t="str">
            <v>11T-CH-2</v>
          </cell>
          <cell r="AI127"/>
          <cell r="AJ127" t="str">
            <v>11X-EN-6</v>
          </cell>
          <cell r="AK127"/>
          <cell r="AM127" t="str">
            <v>11S-MA-3</v>
          </cell>
          <cell r="AN127" t="str">
            <v>11T-PH-2</v>
          </cell>
          <cell r="AP127" t="str">
            <v>11X-RE-3</v>
          </cell>
          <cell r="AR127" t="str">
            <v>11S-SP-3</v>
          </cell>
        </row>
        <row r="128">
          <cell r="A128">
            <v>160035</v>
          </cell>
          <cell r="B128" t="str">
            <v>Nurul Sunazry, Hadiff</v>
          </cell>
          <cell r="C128" t="str">
            <v>11SPI</v>
          </cell>
          <cell r="D128" t="str">
            <v>M</v>
          </cell>
          <cell r="E128" t="str">
            <v/>
          </cell>
          <cell r="F128" t="str">
            <v>No</v>
          </cell>
          <cell r="G128" t="str">
            <v/>
          </cell>
          <cell r="H128">
            <v>1</v>
          </cell>
          <cell r="I128" t="str">
            <v>AOTH</v>
          </cell>
          <cell r="J128" t="str">
            <v>Yes</v>
          </cell>
          <cell r="K128" t="b">
            <v>0</v>
          </cell>
          <cell r="L128" t="str">
            <v>Yes</v>
          </cell>
          <cell r="M128" t="str">
            <v>No</v>
          </cell>
          <cell r="N128" t="e">
            <v>#N/A</v>
          </cell>
          <cell r="O128" t="e">
            <v>#N/A</v>
          </cell>
          <cell r="P128" t="str">
            <v/>
          </cell>
          <cell r="Q128" t="str">
            <v/>
          </cell>
          <cell r="R128" t="e">
            <v>#VALUE!</v>
          </cell>
          <cell r="S128" t="e">
            <v>#VALUE!</v>
          </cell>
          <cell r="T128" t="e">
            <v>#VALUE!</v>
          </cell>
          <cell r="U128" t="str">
            <v/>
          </cell>
          <cell r="V128" t="e">
            <v>#VALUE!</v>
          </cell>
          <cell r="W128" t="str">
            <v/>
          </cell>
          <cell r="X128" t="str">
            <v/>
          </cell>
          <cell r="Y128" t="str">
            <v/>
          </cell>
          <cell r="Z128" t="str">
            <v/>
          </cell>
          <cell r="AA128" t="e">
            <v>#VALUE!</v>
          </cell>
          <cell r="AB128" t="e">
            <v>#VALUE!</v>
          </cell>
          <cell r="AC128" t="e">
            <v>#VALUE!</v>
          </cell>
          <cell r="AD128">
            <v>1</v>
          </cell>
          <cell r="AE128"/>
          <cell r="AF128"/>
          <cell r="AG128" t="str">
            <v>11T-BI-2</v>
          </cell>
          <cell r="AH128" t="str">
            <v>11T-CH-2</v>
          </cell>
          <cell r="AI128"/>
          <cell r="AJ128" t="str">
            <v>11X-EN-7</v>
          </cell>
          <cell r="AK128"/>
          <cell r="AM128" t="str">
            <v>11S-MA-1</v>
          </cell>
          <cell r="AN128" t="str">
            <v>11T-PH-2</v>
          </cell>
          <cell r="AP128" t="str">
            <v>11X-RE-8</v>
          </cell>
        </row>
        <row r="129">
          <cell r="A129">
            <v>151548</v>
          </cell>
          <cell r="B129" t="str">
            <v>O'Brien, Lydia</v>
          </cell>
          <cell r="C129" t="str">
            <v>11ZI</v>
          </cell>
          <cell r="D129" t="str">
            <v>F</v>
          </cell>
          <cell r="E129" t="str">
            <v>N</v>
          </cell>
          <cell r="F129" t="str">
            <v>No</v>
          </cell>
          <cell r="G129" t="str">
            <v>N</v>
          </cell>
          <cell r="H129">
            <v>0</v>
          </cell>
          <cell r="I129" t="str">
            <v>WBRI</v>
          </cell>
          <cell r="J129" t="str">
            <v>No</v>
          </cell>
          <cell r="K129" t="b">
            <v>0</v>
          </cell>
          <cell r="L129" t="str">
            <v>No</v>
          </cell>
          <cell r="M129" t="str">
            <v>No</v>
          </cell>
          <cell r="N129">
            <v>114</v>
          </cell>
          <cell r="O129">
            <v>105</v>
          </cell>
          <cell r="P129">
            <v>109.5</v>
          </cell>
          <cell r="Q129">
            <v>109.5</v>
          </cell>
          <cell r="R129">
            <v>59.353448</v>
          </cell>
          <cell r="S129">
            <v>5.9353448000000002</v>
          </cell>
          <cell r="T129">
            <v>59.353448</v>
          </cell>
          <cell r="U129">
            <v>5.9353448000000002</v>
          </cell>
          <cell r="V129" t="str">
            <v>6-7</v>
          </cell>
          <cell r="W129" t="str">
            <v>5-7</v>
          </cell>
          <cell r="X129" t="str">
            <v>6-7</v>
          </cell>
          <cell r="Y129">
            <v>6</v>
          </cell>
          <cell r="Z129" t="str">
            <v>M</v>
          </cell>
          <cell r="AA129" t="str">
            <v>B-A</v>
          </cell>
          <cell r="AB129" t="str">
            <v>L2M-L2D</v>
          </cell>
          <cell r="AC129" t="str">
            <v>M-D</v>
          </cell>
          <cell r="AD129">
            <v>1</v>
          </cell>
          <cell r="AE129"/>
          <cell r="AF129"/>
          <cell r="AG129"/>
          <cell r="AH129"/>
          <cell r="AI129"/>
          <cell r="AJ129" t="str">
            <v>11X-EN-3</v>
          </cell>
          <cell r="AK129"/>
          <cell r="AM129" t="str">
            <v>11X-MA-3</v>
          </cell>
          <cell r="AO129" t="str">
            <v>11LT-PHO-6</v>
          </cell>
          <cell r="AP129" t="str">
            <v>11X-RE-6</v>
          </cell>
          <cell r="AQ129" t="str">
            <v>11C-SC-1</v>
          </cell>
          <cell r="AR129" t="str">
            <v>11N-SP-2</v>
          </cell>
        </row>
        <row r="130">
          <cell r="A130">
            <v>151708</v>
          </cell>
          <cell r="B130" t="str">
            <v>O'Malley, Faith</v>
          </cell>
          <cell r="C130" t="str">
            <v>11EGQ</v>
          </cell>
          <cell r="D130" t="str">
            <v>F</v>
          </cell>
          <cell r="E130" t="str">
            <v>N</v>
          </cell>
          <cell r="F130" t="str">
            <v>No</v>
          </cell>
          <cell r="G130" t="str">
            <v>N</v>
          </cell>
          <cell r="H130">
            <v>0</v>
          </cell>
          <cell r="I130" t="str">
            <v>WBRI</v>
          </cell>
          <cell r="J130" t="str">
            <v>No</v>
          </cell>
          <cell r="K130" t="b">
            <v>0</v>
          </cell>
          <cell r="L130" t="str">
            <v>No</v>
          </cell>
          <cell r="M130" t="str">
            <v>No</v>
          </cell>
          <cell r="N130">
            <v>107</v>
          </cell>
          <cell r="O130">
            <v>101</v>
          </cell>
          <cell r="P130">
            <v>104</v>
          </cell>
          <cell r="Q130">
            <v>104</v>
          </cell>
          <cell r="R130">
            <v>45.503675999999999</v>
          </cell>
          <cell r="S130">
            <v>4.5503675999999995</v>
          </cell>
          <cell r="T130">
            <v>45.503675999999999</v>
          </cell>
          <cell r="U130">
            <v>4.5503675999999995</v>
          </cell>
          <cell r="V130" t="str">
            <v>4-5</v>
          </cell>
          <cell r="W130" t="str">
            <v>3-5</v>
          </cell>
          <cell r="X130" t="str">
            <v>4-5</v>
          </cell>
          <cell r="Y130">
            <v>4</v>
          </cell>
          <cell r="Z130" t="str">
            <v>M</v>
          </cell>
          <cell r="AA130" t="str">
            <v>C-B</v>
          </cell>
          <cell r="AB130" t="str">
            <v>L2P-L2M</v>
          </cell>
          <cell r="AC130" t="str">
            <v>P-M</v>
          </cell>
          <cell r="AD130">
            <v>1</v>
          </cell>
          <cell r="AE130"/>
          <cell r="AF130"/>
          <cell r="AG130"/>
          <cell r="AH130"/>
          <cell r="AI130"/>
          <cell r="AJ130" t="str">
            <v>11X-EN-6</v>
          </cell>
          <cell r="AK130"/>
          <cell r="AL130" t="str">
            <v>11N-FR-4</v>
          </cell>
          <cell r="AM130" t="str">
            <v>11X-MA-7</v>
          </cell>
          <cell r="AO130" t="str">
            <v>11LT-PHO-6</v>
          </cell>
          <cell r="AP130" t="str">
            <v>11X-RE-1</v>
          </cell>
          <cell r="AQ130" t="str">
            <v>11C-SC-2</v>
          </cell>
        </row>
        <row r="131">
          <cell r="A131">
            <v>151581</v>
          </cell>
          <cell r="B131" t="str">
            <v>O'Malley, Hope</v>
          </cell>
          <cell r="C131" t="str">
            <v>11EGQ</v>
          </cell>
          <cell r="D131" t="str">
            <v>F</v>
          </cell>
          <cell r="E131" t="str">
            <v>N</v>
          </cell>
          <cell r="F131" t="str">
            <v>No</v>
          </cell>
          <cell r="G131" t="str">
            <v>N</v>
          </cell>
          <cell r="H131">
            <v>0</v>
          </cell>
          <cell r="I131" t="str">
            <v>WBRI</v>
          </cell>
          <cell r="J131" t="str">
            <v>No</v>
          </cell>
          <cell r="K131" t="b">
            <v>0</v>
          </cell>
          <cell r="L131" t="str">
            <v>No</v>
          </cell>
          <cell r="M131" t="str">
            <v>No</v>
          </cell>
          <cell r="N131">
            <v>93</v>
          </cell>
          <cell r="O131">
            <v>105</v>
          </cell>
          <cell r="P131">
            <v>99</v>
          </cell>
          <cell r="Q131">
            <v>99</v>
          </cell>
          <cell r="R131">
            <v>36.912934999999997</v>
          </cell>
          <cell r="S131">
            <v>3.6912934999999996</v>
          </cell>
          <cell r="T131">
            <v>36.912934999999997</v>
          </cell>
          <cell r="U131">
            <v>3.6912934999999996</v>
          </cell>
          <cell r="V131" t="str">
            <v>3-4</v>
          </cell>
          <cell r="W131" t="str">
            <v>2-4</v>
          </cell>
          <cell r="X131" t="str">
            <v>3-4</v>
          </cell>
          <cell r="Y131">
            <v>3</v>
          </cell>
          <cell r="Z131" t="str">
            <v>L</v>
          </cell>
          <cell r="AA131" t="str">
            <v>D-C</v>
          </cell>
          <cell r="AB131" t="str">
            <v>L1D-L2P</v>
          </cell>
          <cell r="AC131" t="str">
            <v>P-M</v>
          </cell>
          <cell r="AD131">
            <v>1</v>
          </cell>
          <cell r="AE131"/>
          <cell r="AF131"/>
          <cell r="AG131"/>
          <cell r="AH131"/>
          <cell r="AI131"/>
          <cell r="AJ131" t="str">
            <v>11X-EN-7</v>
          </cell>
          <cell r="AK131" t="str">
            <v>11LT-FN-3</v>
          </cell>
          <cell r="AL131" t="str">
            <v>11N-FR-3</v>
          </cell>
          <cell r="AM131" t="str">
            <v>11X-MA-6</v>
          </cell>
          <cell r="AP131" t="str">
            <v>11X-RE-5</v>
          </cell>
          <cell r="AQ131" t="str">
            <v>11C-SC-3</v>
          </cell>
        </row>
        <row r="132">
          <cell r="A132">
            <v>151689</v>
          </cell>
          <cell r="B132" t="str">
            <v>Osagie, Miracle</v>
          </cell>
          <cell r="C132" t="str">
            <v>11SDA</v>
          </cell>
          <cell r="D132" t="str">
            <v>F</v>
          </cell>
          <cell r="E132" t="str">
            <v>N</v>
          </cell>
          <cell r="F132" t="str">
            <v>Yes</v>
          </cell>
          <cell r="G132" t="str">
            <v>M</v>
          </cell>
          <cell r="H132">
            <v>1</v>
          </cell>
          <cell r="I132" t="str">
            <v>BAOF</v>
          </cell>
          <cell r="J132" t="str">
            <v>Yes</v>
          </cell>
          <cell r="K132" t="b">
            <v>0</v>
          </cell>
          <cell r="L132" t="str">
            <v>Yes</v>
          </cell>
          <cell r="M132" t="str">
            <v>No</v>
          </cell>
          <cell r="N132">
            <v>98</v>
          </cell>
          <cell r="O132">
            <v>101</v>
          </cell>
          <cell r="P132">
            <v>99.5</v>
          </cell>
          <cell r="Q132">
            <v>103.5</v>
          </cell>
          <cell r="R132">
            <v>36.912934999999997</v>
          </cell>
          <cell r="S132">
            <v>3.6912934999999996</v>
          </cell>
          <cell r="T132">
            <v>42.677678999999998</v>
          </cell>
          <cell r="U132">
            <v>4.2677678999999999</v>
          </cell>
          <cell r="V132" t="str">
            <v>4-5</v>
          </cell>
          <cell r="W132" t="str">
            <v>3-5</v>
          </cell>
          <cell r="X132" t="str">
            <v>4-5</v>
          </cell>
          <cell r="Y132">
            <v>4</v>
          </cell>
          <cell r="Z132" t="str">
            <v>L</v>
          </cell>
          <cell r="AA132" t="str">
            <v>D-C</v>
          </cell>
          <cell r="AB132" t="str">
            <v>L2P-L2M</v>
          </cell>
          <cell r="AC132" t="str">
            <v>P-M</v>
          </cell>
          <cell r="AD132">
            <v>1</v>
          </cell>
          <cell r="AE132"/>
          <cell r="AF132"/>
          <cell r="AG132" t="str">
            <v>11T-BI-5</v>
          </cell>
          <cell r="AH132" t="str">
            <v>11T-CH-5</v>
          </cell>
          <cell r="AI132"/>
          <cell r="AJ132" t="str">
            <v>11X-EN-9</v>
          </cell>
          <cell r="AK132"/>
          <cell r="AL132" t="str">
            <v>11N-FR-3</v>
          </cell>
          <cell r="AM132" t="str">
            <v>11X-MA-7</v>
          </cell>
          <cell r="AN132" t="str">
            <v>11T-PH-5</v>
          </cell>
          <cell r="AP132" t="str">
            <v>11X-RE-1</v>
          </cell>
        </row>
        <row r="133">
          <cell r="A133">
            <v>151564</v>
          </cell>
          <cell r="B133" t="str">
            <v>Owen, Emily</v>
          </cell>
          <cell r="C133" t="str">
            <v>11EGQ</v>
          </cell>
          <cell r="D133" t="str">
            <v>F</v>
          </cell>
          <cell r="E133" t="str">
            <v>N</v>
          </cell>
          <cell r="F133" t="str">
            <v>No</v>
          </cell>
          <cell r="G133" t="str">
            <v>N</v>
          </cell>
          <cell r="H133">
            <v>0</v>
          </cell>
          <cell r="I133" t="str">
            <v>WBRI</v>
          </cell>
          <cell r="J133" t="str">
            <v>No</v>
          </cell>
          <cell r="K133" t="b">
            <v>0</v>
          </cell>
          <cell r="L133" t="str">
            <v>No</v>
          </cell>
          <cell r="M133" t="str">
            <v>No</v>
          </cell>
          <cell r="N133">
            <v>110</v>
          </cell>
          <cell r="O133">
            <v>103</v>
          </cell>
          <cell r="P133">
            <v>106.5</v>
          </cell>
          <cell r="Q133">
            <v>106.5</v>
          </cell>
          <cell r="R133">
            <v>50.927548999999999</v>
          </cell>
          <cell r="S133">
            <v>5.0927549000000001</v>
          </cell>
          <cell r="T133">
            <v>50.927548999999999</v>
          </cell>
          <cell r="U133">
            <v>5.0927549000000001</v>
          </cell>
          <cell r="V133" t="str">
            <v>5-6</v>
          </cell>
          <cell r="W133" t="str">
            <v>4-6</v>
          </cell>
          <cell r="X133" t="str">
            <v>5-6</v>
          </cell>
          <cell r="Y133">
            <v>5</v>
          </cell>
          <cell r="Z133" t="str">
            <v>M</v>
          </cell>
          <cell r="AA133" t="str">
            <v>C-B</v>
          </cell>
          <cell r="AB133" t="str">
            <v>L2P-L2M</v>
          </cell>
          <cell r="AC133" t="str">
            <v>P-M</v>
          </cell>
          <cell r="AD133">
            <v>1</v>
          </cell>
          <cell r="AE133"/>
          <cell r="AF133"/>
          <cell r="AG133"/>
          <cell r="AH133"/>
          <cell r="AI133" t="str">
            <v>11LT-DR-2</v>
          </cell>
          <cell r="AJ133" t="str">
            <v>11X-EN-5</v>
          </cell>
          <cell r="AK133"/>
          <cell r="AL133" t="str">
            <v>11N-FR-3</v>
          </cell>
          <cell r="AM133" t="str">
            <v>11X-MA-6</v>
          </cell>
          <cell r="AP133" t="str">
            <v>11X-RE-5</v>
          </cell>
          <cell r="AQ133" t="str">
            <v>11C-SC-2</v>
          </cell>
        </row>
        <row r="134">
          <cell r="A134">
            <v>151559</v>
          </cell>
          <cell r="B134" t="str">
            <v>Owusu-Sekyere, Bethny</v>
          </cell>
          <cell r="C134" t="str">
            <v>11ZI</v>
          </cell>
          <cell r="D134" t="str">
            <v>F</v>
          </cell>
          <cell r="E134" t="str">
            <v>N</v>
          </cell>
          <cell r="F134" t="str">
            <v>No</v>
          </cell>
          <cell r="G134" t="str">
            <v>N</v>
          </cell>
          <cell r="H134">
            <v>1</v>
          </cell>
          <cell r="I134" t="str">
            <v>BAOF</v>
          </cell>
          <cell r="J134" t="str">
            <v>Yes</v>
          </cell>
          <cell r="K134" t="b">
            <v>0</v>
          </cell>
          <cell r="L134" t="str">
            <v>Yes</v>
          </cell>
          <cell r="M134" t="str">
            <v>No</v>
          </cell>
          <cell r="N134">
            <v>99</v>
          </cell>
          <cell r="O134">
            <v>101</v>
          </cell>
          <cell r="P134">
            <v>100</v>
          </cell>
          <cell r="Q134">
            <v>104</v>
          </cell>
          <cell r="R134">
            <v>38.246667000000002</v>
          </cell>
          <cell r="S134">
            <v>3.8246667000000003</v>
          </cell>
          <cell r="T134">
            <v>45.503675999999999</v>
          </cell>
          <cell r="U134">
            <v>4.5503675999999995</v>
          </cell>
          <cell r="V134" t="str">
            <v>4-5</v>
          </cell>
          <cell r="W134" t="str">
            <v>3-5</v>
          </cell>
          <cell r="X134" t="str">
            <v>4-5</v>
          </cell>
          <cell r="Y134">
            <v>4</v>
          </cell>
          <cell r="Z134" t="str">
            <v>M</v>
          </cell>
          <cell r="AA134" t="str">
            <v>C-B</v>
          </cell>
          <cell r="AB134" t="str">
            <v>L2P-L2M</v>
          </cell>
          <cell r="AC134" t="str">
            <v>P-M</v>
          </cell>
          <cell r="AD134">
            <v>1</v>
          </cell>
          <cell r="AE134"/>
          <cell r="AF134"/>
          <cell r="AG134" t="str">
            <v>11T-BI-5</v>
          </cell>
          <cell r="AH134" t="str">
            <v>11T-CH-5</v>
          </cell>
          <cell r="AI134"/>
          <cell r="AJ134" t="str">
            <v>11X-EN-6</v>
          </cell>
          <cell r="AK134"/>
          <cell r="AM134" t="str">
            <v>11X-MA-7</v>
          </cell>
          <cell r="AN134" t="str">
            <v>11T-PH-5</v>
          </cell>
          <cell r="AP134" t="str">
            <v>11X-RE-7</v>
          </cell>
          <cell r="AR134" t="str">
            <v>11N-SP-2</v>
          </cell>
        </row>
        <row r="135">
          <cell r="A135">
            <v>151713</v>
          </cell>
          <cell r="B135" t="str">
            <v>Oxley, Finn</v>
          </cell>
          <cell r="C135" t="str">
            <v>11JNE</v>
          </cell>
          <cell r="D135" t="str">
            <v>M</v>
          </cell>
          <cell r="E135" t="str">
            <v>N</v>
          </cell>
          <cell r="F135" t="str">
            <v>Yes</v>
          </cell>
          <cell r="G135" t="str">
            <v>M</v>
          </cell>
          <cell r="H135">
            <v>0</v>
          </cell>
          <cell r="I135" t="str">
            <v>WBRI</v>
          </cell>
          <cell r="J135" t="str">
            <v>No</v>
          </cell>
          <cell r="K135" t="b">
            <v>0</v>
          </cell>
          <cell r="L135" t="str">
            <v>No</v>
          </cell>
          <cell r="M135" t="str">
            <v>No</v>
          </cell>
          <cell r="N135">
            <v>103</v>
          </cell>
          <cell r="O135">
            <v>107</v>
          </cell>
          <cell r="P135">
            <v>105</v>
          </cell>
          <cell r="Q135">
            <v>105</v>
          </cell>
          <cell r="R135">
            <v>49.024999999999999</v>
          </cell>
          <cell r="S135">
            <v>4.9024999999999999</v>
          </cell>
          <cell r="T135">
            <v>49.024999999999999</v>
          </cell>
          <cell r="U135">
            <v>4.9024999999999999</v>
          </cell>
          <cell r="V135" t="str">
            <v>5-6</v>
          </cell>
          <cell r="W135" t="str">
            <v>4-6</v>
          </cell>
          <cell r="X135" t="str">
            <v>5-6</v>
          </cell>
          <cell r="Y135">
            <v>5</v>
          </cell>
          <cell r="Z135" t="str">
            <v>M</v>
          </cell>
          <cell r="AA135" t="str">
            <v>C-B</v>
          </cell>
          <cell r="AB135" t="str">
            <v>L2P-L2M</v>
          </cell>
          <cell r="AC135" t="str">
            <v>P-M</v>
          </cell>
          <cell r="AD135">
            <v>1</v>
          </cell>
          <cell r="AE135"/>
          <cell r="AF135"/>
          <cell r="AG135" t="str">
            <v>11T-BI-4</v>
          </cell>
          <cell r="AH135" t="str">
            <v>11T-CH-4</v>
          </cell>
          <cell r="AI135"/>
          <cell r="AJ135" t="str">
            <v>11X-EN-5</v>
          </cell>
          <cell r="AK135"/>
          <cell r="AM135" t="str">
            <v>11S-MA-3</v>
          </cell>
          <cell r="AN135" t="str">
            <v>11T-PH-4</v>
          </cell>
          <cell r="AP135" t="str">
            <v>11X-RE-8</v>
          </cell>
          <cell r="AR135" t="str">
            <v>11S-SP-4</v>
          </cell>
        </row>
        <row r="136">
          <cell r="A136">
            <v>151676</v>
          </cell>
          <cell r="B136" t="str">
            <v>Oxley, Lily</v>
          </cell>
          <cell r="C136" t="str">
            <v>11ZI</v>
          </cell>
          <cell r="D136" t="str">
            <v>F</v>
          </cell>
          <cell r="E136" t="str">
            <v>N</v>
          </cell>
          <cell r="F136" t="str">
            <v>No</v>
          </cell>
          <cell r="G136" t="str">
            <v>N</v>
          </cell>
          <cell r="H136">
            <v>0</v>
          </cell>
          <cell r="I136" t="str">
            <v>WBRI</v>
          </cell>
          <cell r="J136" t="str">
            <v>No</v>
          </cell>
          <cell r="K136" t="b">
            <v>0</v>
          </cell>
          <cell r="L136" t="str">
            <v>No</v>
          </cell>
          <cell r="M136" t="str">
            <v>No</v>
          </cell>
          <cell r="N136">
            <v>110</v>
          </cell>
          <cell r="O136">
            <v>108</v>
          </cell>
          <cell r="P136">
            <v>109</v>
          </cell>
          <cell r="Q136">
            <v>109</v>
          </cell>
          <cell r="R136">
            <v>59.353448</v>
          </cell>
          <cell r="S136">
            <v>5.9353448000000002</v>
          </cell>
          <cell r="T136">
            <v>59.353448</v>
          </cell>
          <cell r="U136">
            <v>5.9353448000000002</v>
          </cell>
          <cell r="V136" t="str">
            <v>6-7</v>
          </cell>
          <cell r="W136" t="str">
            <v>5-7</v>
          </cell>
          <cell r="X136" t="str">
            <v>6-7</v>
          </cell>
          <cell r="Y136">
            <v>6</v>
          </cell>
          <cell r="Z136" t="str">
            <v>M</v>
          </cell>
          <cell r="AA136" t="str">
            <v>B-A</v>
          </cell>
          <cell r="AB136" t="str">
            <v>L2M-L2D</v>
          </cell>
          <cell r="AC136" t="str">
            <v>M-D</v>
          </cell>
          <cell r="AD136">
            <v>1</v>
          </cell>
          <cell r="AE136"/>
          <cell r="AF136"/>
          <cell r="AG136"/>
          <cell r="AH136"/>
          <cell r="AI136" t="str">
            <v>11LT-DR-2</v>
          </cell>
          <cell r="AJ136" t="str">
            <v>11X-EN-3</v>
          </cell>
          <cell r="AK136"/>
          <cell r="AM136" t="str">
            <v>11X-MA-3</v>
          </cell>
          <cell r="AP136" t="str">
            <v>11X-RE-6</v>
          </cell>
          <cell r="AQ136" t="str">
            <v>11C-SC-1</v>
          </cell>
          <cell r="AR136" t="str">
            <v>11N-SP-2</v>
          </cell>
        </row>
        <row r="137">
          <cell r="A137">
            <v>151717</v>
          </cell>
          <cell r="B137" t="str">
            <v>Paredes Davila, Pablo Nicolas</v>
          </cell>
          <cell r="C137" t="str">
            <v>11EGQ</v>
          </cell>
          <cell r="D137" t="str">
            <v>M</v>
          </cell>
          <cell r="E137" t="str">
            <v>N</v>
          </cell>
          <cell r="F137" t="str">
            <v>No</v>
          </cell>
          <cell r="G137" t="str">
            <v>N</v>
          </cell>
          <cell r="H137">
            <v>1</v>
          </cell>
          <cell r="I137" t="str">
            <v>MOTM</v>
          </cell>
          <cell r="J137" t="str">
            <v>No</v>
          </cell>
          <cell r="K137" t="b">
            <v>1</v>
          </cell>
          <cell r="L137" t="str">
            <v>No</v>
          </cell>
          <cell r="M137" t="str">
            <v>No</v>
          </cell>
          <cell r="N137">
            <v>120</v>
          </cell>
          <cell r="O137">
            <v>108</v>
          </cell>
          <cell r="P137">
            <v>114</v>
          </cell>
          <cell r="Q137">
            <v>114</v>
          </cell>
          <cell r="R137">
            <v>71.839286000000001</v>
          </cell>
          <cell r="S137">
            <v>7.1839285999999998</v>
          </cell>
          <cell r="T137">
            <v>71.839286000000001</v>
          </cell>
          <cell r="U137">
            <v>7.1839285999999998</v>
          </cell>
          <cell r="V137" t="str">
            <v>7-8</v>
          </cell>
          <cell r="W137" t="str">
            <v>6-8</v>
          </cell>
          <cell r="X137" t="str">
            <v>7-8</v>
          </cell>
          <cell r="Y137">
            <v>7</v>
          </cell>
          <cell r="Z137" t="str">
            <v>H</v>
          </cell>
          <cell r="AA137" t="str">
            <v>A-A*</v>
          </cell>
          <cell r="AB137" t="str">
            <v>L2D-L2D*</v>
          </cell>
          <cell r="AC137" t="str">
            <v>M-D</v>
          </cell>
          <cell r="AD137">
            <v>1</v>
          </cell>
          <cell r="AE137"/>
          <cell r="AF137"/>
          <cell r="AG137" t="str">
            <v>11T-BI-2</v>
          </cell>
          <cell r="AH137" t="str">
            <v>11T-CH-2</v>
          </cell>
          <cell r="AI137"/>
          <cell r="AJ137" t="str">
            <v>11X-EN-2</v>
          </cell>
          <cell r="AK137"/>
          <cell r="AL137" t="str">
            <v>11S-FR-1</v>
          </cell>
          <cell r="AM137" t="str">
            <v>11S-MA-1</v>
          </cell>
          <cell r="AN137" t="str">
            <v>11T-PH-2</v>
          </cell>
          <cell r="AP137" t="str">
            <v>11X-RE-2</v>
          </cell>
        </row>
        <row r="138">
          <cell r="A138">
            <v>151636</v>
          </cell>
          <cell r="B138" t="str">
            <v>Parkin, Annabelle</v>
          </cell>
          <cell r="C138" t="str">
            <v>11JNE</v>
          </cell>
          <cell r="D138" t="str">
            <v>F</v>
          </cell>
          <cell r="E138" t="str">
            <v>N</v>
          </cell>
          <cell r="F138" t="str">
            <v>No</v>
          </cell>
          <cell r="G138" t="str">
            <v>N</v>
          </cell>
          <cell r="H138">
            <v>0</v>
          </cell>
          <cell r="I138" t="str">
            <v>WBRI</v>
          </cell>
          <cell r="J138" t="str">
            <v>No</v>
          </cell>
          <cell r="K138" t="b">
            <v>0</v>
          </cell>
          <cell r="L138" t="str">
            <v>No</v>
          </cell>
          <cell r="M138" t="str">
            <v>No</v>
          </cell>
          <cell r="N138">
            <v>105</v>
          </cell>
          <cell r="O138">
            <v>104</v>
          </cell>
          <cell r="P138">
            <v>104.5</v>
          </cell>
          <cell r="Q138">
            <v>104.5</v>
          </cell>
          <cell r="R138">
            <v>45.503675999999999</v>
          </cell>
          <cell r="S138">
            <v>4.5503675999999995</v>
          </cell>
          <cell r="T138">
            <v>45.503675999999999</v>
          </cell>
          <cell r="U138">
            <v>4.5503675999999995</v>
          </cell>
          <cell r="V138" t="str">
            <v>4-5</v>
          </cell>
          <cell r="W138" t="str">
            <v>3-5</v>
          </cell>
          <cell r="X138" t="str">
            <v>4-5</v>
          </cell>
          <cell r="Y138">
            <v>4</v>
          </cell>
          <cell r="Z138" t="str">
            <v>M</v>
          </cell>
          <cell r="AA138" t="str">
            <v>C-B</v>
          </cell>
          <cell r="AB138" t="str">
            <v>L2P-L2M</v>
          </cell>
          <cell r="AC138" t="str">
            <v>P-M</v>
          </cell>
          <cell r="AD138">
            <v>1</v>
          </cell>
          <cell r="AE138"/>
          <cell r="AF138"/>
          <cell r="AG138" t="str">
            <v>11T-BI-3</v>
          </cell>
          <cell r="AH138" t="str">
            <v>11T-CH-3</v>
          </cell>
          <cell r="AI138"/>
          <cell r="AJ138" t="str">
            <v>11X-EN-5</v>
          </cell>
          <cell r="AK138"/>
          <cell r="AM138" t="str">
            <v>11X-MA-4</v>
          </cell>
          <cell r="AN138" t="str">
            <v>11T-PH-3</v>
          </cell>
          <cell r="AP138" t="str">
            <v>11X-RE-3</v>
          </cell>
          <cell r="AR138" t="str">
            <v>11N-SP-2</v>
          </cell>
        </row>
        <row r="139">
          <cell r="A139">
            <v>152718</v>
          </cell>
          <cell r="B139" t="str">
            <v>Penmetsa, Akshaya</v>
          </cell>
          <cell r="C139" t="str">
            <v>11JNE</v>
          </cell>
          <cell r="D139" t="str">
            <v>F</v>
          </cell>
          <cell r="E139" t="str">
            <v/>
          </cell>
          <cell r="F139" t="str">
            <v>No</v>
          </cell>
          <cell r="G139" t="str">
            <v/>
          </cell>
          <cell r="H139">
            <v>1</v>
          </cell>
          <cell r="I139" t="str">
            <v>AIND</v>
          </cell>
          <cell r="J139" t="str">
            <v>No</v>
          </cell>
          <cell r="K139" t="b">
            <v>1</v>
          </cell>
          <cell r="L139" t="str">
            <v>No</v>
          </cell>
          <cell r="M139" t="str">
            <v>No</v>
          </cell>
          <cell r="N139">
            <v>114</v>
          </cell>
          <cell r="O139">
            <v>120</v>
          </cell>
          <cell r="P139">
            <v>117</v>
          </cell>
          <cell r="Q139">
            <v>117</v>
          </cell>
          <cell r="R139">
            <v>75.154411999999994</v>
          </cell>
          <cell r="S139">
            <v>7.5154411999999997</v>
          </cell>
          <cell r="T139">
            <v>75.154411999999994</v>
          </cell>
          <cell r="U139">
            <v>7.5154411999999997</v>
          </cell>
          <cell r="V139" t="str">
            <v>8-9</v>
          </cell>
          <cell r="W139" t="str">
            <v>7-9</v>
          </cell>
          <cell r="X139" t="str">
            <v>8-9</v>
          </cell>
          <cell r="Y139">
            <v>8</v>
          </cell>
          <cell r="Z139" t="str">
            <v>H</v>
          </cell>
          <cell r="AA139" t="str">
            <v>A-A*</v>
          </cell>
          <cell r="AB139" t="str">
            <v>L2D-L2D*</v>
          </cell>
          <cell r="AC139" t="str">
            <v>M-D</v>
          </cell>
          <cell r="AD139">
            <v>1</v>
          </cell>
          <cell r="AE139"/>
          <cell r="AF139"/>
          <cell r="AG139" t="str">
            <v>11T-BI-1</v>
          </cell>
          <cell r="AH139" t="str">
            <v>11T-CH-1</v>
          </cell>
          <cell r="AI139"/>
          <cell r="AJ139" t="str">
            <v>11X-EN-3</v>
          </cell>
          <cell r="AK139"/>
          <cell r="AM139" t="str">
            <v>11X-MA-4</v>
          </cell>
          <cell r="AN139" t="str">
            <v>11T-PH-1</v>
          </cell>
          <cell r="AP139" t="str">
            <v>11X-RE-4</v>
          </cell>
          <cell r="AR139" t="str">
            <v>11N-SP-2</v>
          </cell>
        </row>
        <row r="140">
          <cell r="A140">
            <v>151670</v>
          </cell>
          <cell r="B140" t="str">
            <v>Phelps, Evie</v>
          </cell>
          <cell r="C140" t="str">
            <v>11ZI</v>
          </cell>
          <cell r="D140" t="str">
            <v>F</v>
          </cell>
          <cell r="E140" t="str">
            <v>E</v>
          </cell>
          <cell r="F140" t="str">
            <v>Yes</v>
          </cell>
          <cell r="G140" t="str">
            <v>M</v>
          </cell>
          <cell r="H140">
            <v>0</v>
          </cell>
          <cell r="I140" t="str">
            <v>WBRI</v>
          </cell>
          <cell r="J140" t="str">
            <v>No</v>
          </cell>
          <cell r="K140" t="b">
            <v>0</v>
          </cell>
          <cell r="L140" t="str">
            <v>No</v>
          </cell>
          <cell r="M140" t="str">
            <v>No</v>
          </cell>
          <cell r="N140">
            <v>96</v>
          </cell>
          <cell r="O140">
            <v>86</v>
          </cell>
          <cell r="P140">
            <v>91</v>
          </cell>
          <cell r="Q140">
            <v>91</v>
          </cell>
          <cell r="R140">
            <v>24.745968000000001</v>
          </cell>
          <cell r="S140">
            <v>2.4745968</v>
          </cell>
          <cell r="T140">
            <v>24.745968000000001</v>
          </cell>
          <cell r="U140">
            <v>2.4745968</v>
          </cell>
          <cell r="V140" t="str">
            <v>2-3</v>
          </cell>
          <cell r="W140" t="str">
            <v>1-3</v>
          </cell>
          <cell r="X140" t="str">
            <v>2-3</v>
          </cell>
          <cell r="Y140">
            <v>2</v>
          </cell>
          <cell r="Z140" t="str">
            <v>L</v>
          </cell>
          <cell r="AA140" t="str">
            <v>U-D</v>
          </cell>
          <cell r="AB140" t="str">
            <v>L1M-L1D</v>
          </cell>
          <cell r="AC140" t="str">
            <v>U-P</v>
          </cell>
          <cell r="AD140">
            <v>1</v>
          </cell>
          <cell r="AE140"/>
          <cell r="AF140"/>
          <cell r="AG140"/>
          <cell r="AH140"/>
          <cell r="AI140"/>
          <cell r="AJ140" t="str">
            <v>11X-EN-9</v>
          </cell>
          <cell r="AK140"/>
          <cell r="AL140" t="str">
            <v>11N-FR-4</v>
          </cell>
          <cell r="AM140" t="str">
            <v>11X-MA-9</v>
          </cell>
          <cell r="AP140" t="str">
            <v>11X-RE-8</v>
          </cell>
          <cell r="AQ140" t="str">
            <v>11C-SC-4</v>
          </cell>
        </row>
        <row r="141">
          <cell r="A141">
            <v>151715</v>
          </cell>
          <cell r="B141" t="str">
            <v>Phoenix, Luke</v>
          </cell>
          <cell r="C141" t="str">
            <v>11SK</v>
          </cell>
          <cell r="D141" t="str">
            <v>M</v>
          </cell>
          <cell r="E141" t="str">
            <v>N</v>
          </cell>
          <cell r="F141" t="str">
            <v>Yes</v>
          </cell>
          <cell r="G141" t="str">
            <v>M</v>
          </cell>
          <cell r="H141">
            <v>0</v>
          </cell>
          <cell r="I141" t="str">
            <v>WBRI</v>
          </cell>
          <cell r="J141" t="str">
            <v>No</v>
          </cell>
          <cell r="K141" t="b">
            <v>0</v>
          </cell>
          <cell r="L141" t="str">
            <v>No</v>
          </cell>
          <cell r="M141" t="str">
            <v>No</v>
          </cell>
          <cell r="N141">
            <v>114</v>
          </cell>
          <cell r="O141">
            <v>109</v>
          </cell>
          <cell r="P141">
            <v>111.5</v>
          </cell>
          <cell r="Q141">
            <v>111.5</v>
          </cell>
          <cell r="R141">
            <v>64.375</v>
          </cell>
          <cell r="S141">
            <v>6.4375</v>
          </cell>
          <cell r="T141">
            <v>64.375</v>
          </cell>
          <cell r="U141">
            <v>6.4375</v>
          </cell>
          <cell r="V141" t="str">
            <v>6-7</v>
          </cell>
          <cell r="W141" t="str">
            <v>5-7</v>
          </cell>
          <cell r="X141" t="str">
            <v>6-7</v>
          </cell>
          <cell r="Y141">
            <v>6</v>
          </cell>
          <cell r="Z141" t="str">
            <v>H</v>
          </cell>
          <cell r="AA141" t="str">
            <v>A-A*</v>
          </cell>
          <cell r="AB141" t="str">
            <v>L2M-L2D</v>
          </cell>
          <cell r="AC141" t="str">
            <v>M-D</v>
          </cell>
          <cell r="AD141">
            <v>1</v>
          </cell>
          <cell r="AE141"/>
          <cell r="AF141"/>
          <cell r="AG141" t="str">
            <v>11T-BI-3</v>
          </cell>
          <cell r="AH141" t="str">
            <v>11T-CH-3</v>
          </cell>
          <cell r="AI141"/>
          <cell r="AJ141" t="str">
            <v>11X-EN-1</v>
          </cell>
          <cell r="AK141"/>
          <cell r="AL141" t="str">
            <v>11N-FR-3</v>
          </cell>
          <cell r="AM141" t="str">
            <v>11X-MA-4</v>
          </cell>
          <cell r="AN141" t="str">
            <v>11T-PH-3</v>
          </cell>
          <cell r="AP141" t="str">
            <v>11X-RE-6</v>
          </cell>
        </row>
        <row r="142">
          <cell r="A142">
            <v>151679</v>
          </cell>
          <cell r="B142" t="str">
            <v>Prenter, Millie</v>
          </cell>
          <cell r="C142" t="str">
            <v>11WE</v>
          </cell>
          <cell r="D142" t="str">
            <v>F</v>
          </cell>
          <cell r="E142" t="str">
            <v>N</v>
          </cell>
          <cell r="F142" t="str">
            <v>No</v>
          </cell>
          <cell r="G142" t="str">
            <v>N</v>
          </cell>
          <cell r="H142">
            <v>0</v>
          </cell>
          <cell r="I142" t="str">
            <v>WBRI</v>
          </cell>
          <cell r="J142" t="str">
            <v>Yes</v>
          </cell>
          <cell r="K142" t="b">
            <v>0</v>
          </cell>
          <cell r="L142" t="str">
            <v>Yes</v>
          </cell>
          <cell r="M142" t="str">
            <v>No</v>
          </cell>
          <cell r="N142">
            <v>104</v>
          </cell>
          <cell r="O142">
            <v>109</v>
          </cell>
          <cell r="P142">
            <v>106.5</v>
          </cell>
          <cell r="Q142">
            <v>110.5</v>
          </cell>
          <cell r="R142">
            <v>50.927548999999999</v>
          </cell>
          <cell r="S142">
            <v>5.0927549000000001</v>
          </cell>
          <cell r="T142">
            <v>61.896647999999999</v>
          </cell>
          <cell r="U142">
            <v>6.1896648000000001</v>
          </cell>
          <cell r="V142" t="str">
            <v>6-7</v>
          </cell>
          <cell r="W142" t="str">
            <v>5-7</v>
          </cell>
          <cell r="X142" t="str">
            <v>6-7</v>
          </cell>
          <cell r="Y142">
            <v>6</v>
          </cell>
          <cell r="Z142" t="str">
            <v>M</v>
          </cell>
          <cell r="AA142" t="str">
            <v>B-A</v>
          </cell>
          <cell r="AB142" t="str">
            <v>L2M-L2D</v>
          </cell>
          <cell r="AC142" t="str">
            <v>M-D</v>
          </cell>
          <cell r="AD142">
            <v>1</v>
          </cell>
          <cell r="AE142"/>
          <cell r="AF142"/>
          <cell r="AG142"/>
          <cell r="AH142"/>
          <cell r="AI142"/>
          <cell r="AJ142" t="str">
            <v>11X-EN-7</v>
          </cell>
          <cell r="AK142" t="str">
            <v>11LT-FN-3</v>
          </cell>
          <cell r="AM142" t="str">
            <v>11S-MA-3</v>
          </cell>
          <cell r="AP142" t="str">
            <v>11X-RE-6</v>
          </cell>
          <cell r="AQ142" t="str">
            <v>11C-SC-1</v>
          </cell>
          <cell r="AR142" t="str">
            <v>11S-SP-3</v>
          </cell>
        </row>
        <row r="143">
          <cell r="A143">
            <v>151726</v>
          </cell>
          <cell r="B143" t="str">
            <v>Priestley, Antonia</v>
          </cell>
          <cell r="C143" t="str">
            <v>11KKN</v>
          </cell>
          <cell r="D143" t="str">
            <v>F</v>
          </cell>
          <cell r="E143" t="str">
            <v>N</v>
          </cell>
          <cell r="F143" t="str">
            <v>No</v>
          </cell>
          <cell r="G143" t="str">
            <v>N</v>
          </cell>
          <cell r="H143">
            <v>0</v>
          </cell>
          <cell r="I143" t="str">
            <v>WBRI</v>
          </cell>
          <cell r="J143" t="str">
            <v>No</v>
          </cell>
          <cell r="K143" t="b">
            <v>1</v>
          </cell>
          <cell r="L143" t="str">
            <v>No</v>
          </cell>
          <cell r="M143" t="str">
            <v>No</v>
          </cell>
          <cell r="N143">
            <v>118</v>
          </cell>
          <cell r="O143">
            <v>113</v>
          </cell>
          <cell r="P143">
            <v>115.5</v>
          </cell>
          <cell r="Q143">
            <v>115.5</v>
          </cell>
          <cell r="R143">
            <v>74.828357999999994</v>
          </cell>
          <cell r="S143">
            <v>7.4828357999999993</v>
          </cell>
          <cell r="T143">
            <v>74.828357999999994</v>
          </cell>
          <cell r="U143">
            <v>7.4828357999999993</v>
          </cell>
          <cell r="V143" t="str">
            <v>8-9</v>
          </cell>
          <cell r="W143" t="str">
            <v>7-9</v>
          </cell>
          <cell r="X143" t="str">
            <v>8-9</v>
          </cell>
          <cell r="Y143">
            <v>8</v>
          </cell>
          <cell r="Z143" t="str">
            <v>H</v>
          </cell>
          <cell r="AA143" t="str">
            <v>A-A*</v>
          </cell>
          <cell r="AB143" t="str">
            <v>L2D-L2D*</v>
          </cell>
          <cell r="AC143" t="str">
            <v>M-D</v>
          </cell>
          <cell r="AD143">
            <v>1</v>
          </cell>
          <cell r="AE143"/>
          <cell r="AF143"/>
          <cell r="AG143" t="str">
            <v>11T-BI-1</v>
          </cell>
          <cell r="AH143" t="str">
            <v>11T-CH-1</v>
          </cell>
          <cell r="AI143"/>
          <cell r="AJ143" t="str">
            <v>11X-EN-2</v>
          </cell>
          <cell r="AK143"/>
          <cell r="AM143" t="str">
            <v>11X-MA-2</v>
          </cell>
          <cell r="AN143" t="str">
            <v>11T-PH-1</v>
          </cell>
          <cell r="AP143" t="str">
            <v>11X-RE-4</v>
          </cell>
          <cell r="AR143" t="str">
            <v>11N-SP-1</v>
          </cell>
        </row>
        <row r="144">
          <cell r="A144">
            <v>151719</v>
          </cell>
          <cell r="B144" t="str">
            <v>Puckering-Green, Jake</v>
          </cell>
          <cell r="C144" t="str">
            <v>11SPI</v>
          </cell>
          <cell r="D144" t="str">
            <v>M</v>
          </cell>
          <cell r="E144" t="str">
            <v>K</v>
          </cell>
          <cell r="F144" t="str">
            <v>No</v>
          </cell>
          <cell r="G144" t="str">
            <v>K</v>
          </cell>
          <cell r="H144">
            <v>0</v>
          </cell>
          <cell r="I144" t="str">
            <v>WBRI</v>
          </cell>
          <cell r="J144" t="str">
            <v>Yes</v>
          </cell>
          <cell r="K144" t="b">
            <v>0</v>
          </cell>
          <cell r="L144" t="str">
            <v>Yes</v>
          </cell>
          <cell r="M144" t="str">
            <v>No</v>
          </cell>
          <cell r="N144">
            <v>104</v>
          </cell>
          <cell r="O144">
            <v>95</v>
          </cell>
          <cell r="P144">
            <v>99.5</v>
          </cell>
          <cell r="Q144">
            <v>103.5</v>
          </cell>
          <cell r="R144">
            <v>36.912934999999997</v>
          </cell>
          <cell r="S144">
            <v>3.6912934999999996</v>
          </cell>
          <cell r="T144">
            <v>42.677678999999998</v>
          </cell>
          <cell r="U144">
            <v>4.2677678999999999</v>
          </cell>
          <cell r="V144" t="str">
            <v>4-5</v>
          </cell>
          <cell r="W144" t="str">
            <v>3-5</v>
          </cell>
          <cell r="X144" t="str">
            <v>4-5</v>
          </cell>
          <cell r="Y144">
            <v>4</v>
          </cell>
          <cell r="Z144" t="str">
            <v>L</v>
          </cell>
          <cell r="AA144" t="str">
            <v>D-C</v>
          </cell>
          <cell r="AB144" t="str">
            <v>L2P-L2M</v>
          </cell>
          <cell r="AC144" t="str">
            <v>P-M</v>
          </cell>
          <cell r="AD144">
            <v>1</v>
          </cell>
          <cell r="AE144"/>
          <cell r="AF144"/>
          <cell r="AG144"/>
          <cell r="AH144"/>
          <cell r="AI144"/>
          <cell r="AJ144" t="str">
            <v>11X-EN-8</v>
          </cell>
          <cell r="AK144"/>
          <cell r="AL144" t="str">
            <v>11N-FR-4</v>
          </cell>
          <cell r="AM144" t="str">
            <v>11X-MA-8</v>
          </cell>
          <cell r="AP144" t="str">
            <v>11X-RE-1</v>
          </cell>
          <cell r="AQ144" t="str">
            <v>11C-SC-4</v>
          </cell>
        </row>
        <row r="145">
          <cell r="A145">
            <v>151701</v>
          </cell>
          <cell r="B145" t="str">
            <v>Read, Hannah</v>
          </cell>
          <cell r="C145" t="str">
            <v>11WE</v>
          </cell>
          <cell r="D145" t="str">
            <v>F</v>
          </cell>
          <cell r="E145" t="str">
            <v>N</v>
          </cell>
          <cell r="F145" t="str">
            <v>No</v>
          </cell>
          <cell r="G145" t="str">
            <v>N</v>
          </cell>
          <cell r="H145">
            <v>0</v>
          </cell>
          <cell r="I145" t="str">
            <v>WBRI</v>
          </cell>
          <cell r="J145" t="str">
            <v>No</v>
          </cell>
          <cell r="K145" t="b">
            <v>0</v>
          </cell>
          <cell r="L145" t="str">
            <v>No</v>
          </cell>
          <cell r="M145" t="str">
            <v>No</v>
          </cell>
          <cell r="N145">
            <v>112</v>
          </cell>
          <cell r="O145">
            <v>118</v>
          </cell>
          <cell r="P145">
            <v>115</v>
          </cell>
          <cell r="Q145">
            <v>115</v>
          </cell>
          <cell r="R145">
            <v>74.828357999999994</v>
          </cell>
          <cell r="S145">
            <v>7.4828357999999993</v>
          </cell>
          <cell r="T145">
            <v>74.828357999999994</v>
          </cell>
          <cell r="U145">
            <v>7.4828357999999993</v>
          </cell>
          <cell r="V145" t="str">
            <v>8-9</v>
          </cell>
          <cell r="W145" t="str">
            <v>7-9</v>
          </cell>
          <cell r="X145" t="str">
            <v>8-9</v>
          </cell>
          <cell r="Y145">
            <v>8</v>
          </cell>
          <cell r="Z145" t="str">
            <v>H</v>
          </cell>
          <cell r="AA145" t="str">
            <v>A-A*</v>
          </cell>
          <cell r="AB145" t="str">
            <v>L2D-L2D*</v>
          </cell>
          <cell r="AC145" t="str">
            <v>M-D</v>
          </cell>
          <cell r="AD145">
            <v>1</v>
          </cell>
          <cell r="AE145"/>
          <cell r="AF145"/>
          <cell r="AG145" t="str">
            <v>11T-BI-1</v>
          </cell>
          <cell r="AH145" t="str">
            <v>11T-CH-1</v>
          </cell>
          <cell r="AI145"/>
          <cell r="AJ145" t="str">
            <v>11X-EN-2</v>
          </cell>
          <cell r="AK145"/>
          <cell r="AM145" t="str">
            <v>11X-MA-1</v>
          </cell>
          <cell r="AN145" t="str">
            <v>11T-PH-1</v>
          </cell>
          <cell r="AP145" t="str">
            <v>11X-RE-4</v>
          </cell>
          <cell r="AR145" t="str">
            <v>11N-SP-1</v>
          </cell>
        </row>
        <row r="146">
          <cell r="A146">
            <v>151549</v>
          </cell>
          <cell r="B146" t="str">
            <v>Reynard, Isla</v>
          </cell>
          <cell r="C146" t="str">
            <v>11WE</v>
          </cell>
          <cell r="D146" t="str">
            <v>F</v>
          </cell>
          <cell r="E146" t="str">
            <v>N</v>
          </cell>
          <cell r="F146" t="str">
            <v>No</v>
          </cell>
          <cell r="G146" t="str">
            <v>N</v>
          </cell>
          <cell r="H146">
            <v>0</v>
          </cell>
          <cell r="I146" t="str">
            <v>WBRI</v>
          </cell>
          <cell r="J146" t="str">
            <v>No</v>
          </cell>
          <cell r="K146" t="b">
            <v>0</v>
          </cell>
          <cell r="L146" t="str">
            <v>No</v>
          </cell>
          <cell r="M146" t="str">
            <v>No</v>
          </cell>
          <cell r="N146">
            <v>110</v>
          </cell>
          <cell r="O146">
            <v>117</v>
          </cell>
          <cell r="P146">
            <v>113.5</v>
          </cell>
          <cell r="Q146">
            <v>113.5</v>
          </cell>
          <cell r="R146">
            <v>68.411214999999999</v>
          </cell>
          <cell r="S146">
            <v>6.8411214999999999</v>
          </cell>
          <cell r="T146">
            <v>68.411214999999999</v>
          </cell>
          <cell r="U146">
            <v>6.8411214999999999</v>
          </cell>
          <cell r="V146" t="str">
            <v>7-8</v>
          </cell>
          <cell r="W146" t="str">
            <v>6-8</v>
          </cell>
          <cell r="X146" t="str">
            <v>7-8</v>
          </cell>
          <cell r="Y146">
            <v>7</v>
          </cell>
          <cell r="Z146" t="str">
            <v>H</v>
          </cell>
          <cell r="AA146" t="str">
            <v>A-A*</v>
          </cell>
          <cell r="AB146" t="str">
            <v>L2D-L2D*</v>
          </cell>
          <cell r="AC146" t="str">
            <v>M-D</v>
          </cell>
          <cell r="AD146">
            <v>1</v>
          </cell>
          <cell r="AE146"/>
          <cell r="AF146"/>
          <cell r="AG146" t="str">
            <v>11T-BI-1</v>
          </cell>
          <cell r="AH146" t="str">
            <v>11T-CH-1</v>
          </cell>
          <cell r="AI146"/>
          <cell r="AJ146" t="str">
            <v>11X-EN-1</v>
          </cell>
          <cell r="AK146"/>
          <cell r="AM146" t="str">
            <v>11X-MA-1</v>
          </cell>
          <cell r="AN146" t="str">
            <v>11T-PH-1</v>
          </cell>
          <cell r="AP146" t="str">
            <v>11X-RE-4</v>
          </cell>
          <cell r="AR146" t="str">
            <v>11N-SP-1</v>
          </cell>
        </row>
        <row r="147">
          <cell r="A147">
            <v>151626</v>
          </cell>
          <cell r="B147" t="str">
            <v>Richards, Lynice</v>
          </cell>
          <cell r="C147" t="str">
            <v>11JNE</v>
          </cell>
          <cell r="D147" t="str">
            <v>F</v>
          </cell>
          <cell r="E147" t="str">
            <v>K</v>
          </cell>
          <cell r="F147" t="str">
            <v>No</v>
          </cell>
          <cell r="G147" t="str">
            <v>K</v>
          </cell>
          <cell r="H147">
            <v>1</v>
          </cell>
          <cell r="I147" t="str">
            <v>MWBC</v>
          </cell>
          <cell r="J147" t="str">
            <v>No</v>
          </cell>
          <cell r="K147" t="b">
            <v>0</v>
          </cell>
          <cell r="L147" t="str">
            <v>No</v>
          </cell>
          <cell r="M147" t="str">
            <v>No</v>
          </cell>
          <cell r="N147">
            <v>79</v>
          </cell>
          <cell r="O147">
            <v>79</v>
          </cell>
          <cell r="P147">
            <v>79</v>
          </cell>
          <cell r="Q147">
            <v>79</v>
          </cell>
          <cell r="R147">
            <v>11.686364000000001</v>
          </cell>
          <cell r="S147">
            <v>1.1686364</v>
          </cell>
          <cell r="T147">
            <v>11.686364000000001</v>
          </cell>
          <cell r="U147">
            <v>1.1686364</v>
          </cell>
          <cell r="V147" t="str">
            <v>1-2</v>
          </cell>
          <cell r="W147" t="str">
            <v>0-2</v>
          </cell>
          <cell r="X147" t="str">
            <v>1-2</v>
          </cell>
          <cell r="Y147">
            <v>1</v>
          </cell>
          <cell r="Z147" t="str">
            <v>L</v>
          </cell>
          <cell r="AA147" t="str">
            <v>U-D</v>
          </cell>
          <cell r="AB147" t="str">
            <v>L1P-L1M</v>
          </cell>
          <cell r="AC147" t="str">
            <v>U-P</v>
          </cell>
          <cell r="AD147">
            <v>1</v>
          </cell>
          <cell r="AE147"/>
          <cell r="AF147"/>
          <cell r="AG147"/>
          <cell r="AH147"/>
          <cell r="AI147"/>
          <cell r="AJ147" t="str">
            <v>11X-EN-8</v>
          </cell>
          <cell r="AK147"/>
          <cell r="AM147" t="str">
            <v>11S-MA-4</v>
          </cell>
          <cell r="AP147" t="str">
            <v>11X-RE-8</v>
          </cell>
          <cell r="AQ147" t="str">
            <v>11C-SC-4</v>
          </cell>
          <cell r="AR147" t="str">
            <v>11S-SP-4</v>
          </cell>
        </row>
        <row r="148">
          <cell r="A148">
            <v>151671</v>
          </cell>
          <cell r="B148" t="str">
            <v>Rigby, Isobel</v>
          </cell>
          <cell r="C148" t="str">
            <v>11JNE</v>
          </cell>
          <cell r="D148" t="str">
            <v>F</v>
          </cell>
          <cell r="E148" t="str">
            <v>N</v>
          </cell>
          <cell r="F148" t="str">
            <v>No</v>
          </cell>
          <cell r="G148" t="str">
            <v>N</v>
          </cell>
          <cell r="H148">
            <v>0</v>
          </cell>
          <cell r="I148" t="str">
            <v>WBRI</v>
          </cell>
          <cell r="J148" t="str">
            <v>No</v>
          </cell>
          <cell r="K148" t="b">
            <v>0</v>
          </cell>
          <cell r="L148" t="str">
            <v>No</v>
          </cell>
          <cell r="M148" t="str">
            <v>No</v>
          </cell>
          <cell r="N148">
            <v>108</v>
          </cell>
          <cell r="O148">
            <v>107</v>
          </cell>
          <cell r="P148">
            <v>107.5</v>
          </cell>
          <cell r="Q148">
            <v>107.5</v>
          </cell>
          <cell r="R148">
            <v>54.013157999999997</v>
          </cell>
          <cell r="S148">
            <v>5.4013157999999999</v>
          </cell>
          <cell r="T148">
            <v>54.013157999999997</v>
          </cell>
          <cell r="U148">
            <v>5.4013157999999999</v>
          </cell>
          <cell r="V148" t="str">
            <v>5-6</v>
          </cell>
          <cell r="W148" t="str">
            <v>4-6</v>
          </cell>
          <cell r="X148" t="str">
            <v>5-6</v>
          </cell>
          <cell r="Y148">
            <v>5</v>
          </cell>
          <cell r="Z148" t="str">
            <v>M</v>
          </cell>
          <cell r="AA148" t="str">
            <v>B-A</v>
          </cell>
          <cell r="AB148" t="str">
            <v>L2M-L2D</v>
          </cell>
          <cell r="AC148" t="str">
            <v>P-M</v>
          </cell>
          <cell r="AD148">
            <v>1</v>
          </cell>
          <cell r="AE148"/>
          <cell r="AF148" t="str">
            <v>11LT-AR-1</v>
          </cell>
          <cell r="AG148"/>
          <cell r="AH148"/>
          <cell r="AI148"/>
          <cell r="AJ148" t="str">
            <v>11X-EN-1</v>
          </cell>
          <cell r="AK148"/>
          <cell r="AM148" t="str">
            <v>11X-MA-4</v>
          </cell>
          <cell r="AP148" t="str">
            <v>11X-RE-3</v>
          </cell>
          <cell r="AQ148" t="str">
            <v>11C-SC-1</v>
          </cell>
          <cell r="AR148" t="str">
            <v>11N-SP-2</v>
          </cell>
        </row>
        <row r="149">
          <cell r="A149">
            <v>151704</v>
          </cell>
          <cell r="B149" t="str">
            <v>Rose, Evie</v>
          </cell>
          <cell r="C149" t="str">
            <v>11WE</v>
          </cell>
          <cell r="D149" t="str">
            <v>F</v>
          </cell>
          <cell r="E149" t="str">
            <v>N</v>
          </cell>
          <cell r="F149" t="str">
            <v>No</v>
          </cell>
          <cell r="G149" t="str">
            <v>N</v>
          </cell>
          <cell r="H149">
            <v>0</v>
          </cell>
          <cell r="I149" t="str">
            <v>WBRI</v>
          </cell>
          <cell r="J149" t="str">
            <v>No</v>
          </cell>
          <cell r="K149" t="b">
            <v>0</v>
          </cell>
          <cell r="L149" t="str">
            <v>No</v>
          </cell>
          <cell r="M149" t="str">
            <v>No</v>
          </cell>
          <cell r="N149">
            <v>98</v>
          </cell>
          <cell r="O149">
            <v>98</v>
          </cell>
          <cell r="P149">
            <v>98</v>
          </cell>
          <cell r="Q149">
            <v>98</v>
          </cell>
          <cell r="R149">
            <v>34.391429000000002</v>
          </cell>
          <cell r="S149">
            <v>3.4391429000000002</v>
          </cell>
          <cell r="T149">
            <v>34.391429000000002</v>
          </cell>
          <cell r="U149">
            <v>3.4391429000000002</v>
          </cell>
          <cell r="V149" t="str">
            <v>3-4</v>
          </cell>
          <cell r="W149" t="str">
            <v>2-4</v>
          </cell>
          <cell r="X149" t="str">
            <v>3-4</v>
          </cell>
          <cell r="Y149">
            <v>3</v>
          </cell>
          <cell r="Z149" t="str">
            <v>L</v>
          </cell>
          <cell r="AA149" t="str">
            <v>U-D</v>
          </cell>
          <cell r="AB149" t="str">
            <v>L1D-L2P</v>
          </cell>
          <cell r="AC149" t="str">
            <v>U-P</v>
          </cell>
          <cell r="AD149">
            <v>1</v>
          </cell>
          <cell r="AE149"/>
          <cell r="AF149"/>
          <cell r="AG149" t="str">
            <v>11T-BI-5</v>
          </cell>
          <cell r="AH149" t="str">
            <v>11T-CH-5</v>
          </cell>
          <cell r="AI149"/>
          <cell r="AJ149" t="str">
            <v>11X-EN-7</v>
          </cell>
          <cell r="AK149"/>
          <cell r="AM149" t="str">
            <v>11S-MA-4</v>
          </cell>
          <cell r="AN149" t="str">
            <v>11T-PH-5</v>
          </cell>
          <cell r="AP149" t="str">
            <v>11X-RE-8</v>
          </cell>
          <cell r="AR149" t="str">
            <v>11S-SP-4</v>
          </cell>
        </row>
        <row r="150">
          <cell r="A150">
            <v>151664</v>
          </cell>
          <cell r="B150" t="str">
            <v>Ross-Weston, Madeleine</v>
          </cell>
          <cell r="C150" t="str">
            <v>11WE</v>
          </cell>
          <cell r="D150" t="str">
            <v>F</v>
          </cell>
          <cell r="E150" t="str">
            <v>N</v>
          </cell>
          <cell r="F150" t="str">
            <v>No</v>
          </cell>
          <cell r="G150" t="str">
            <v>N</v>
          </cell>
          <cell r="H150">
            <v>0</v>
          </cell>
          <cell r="I150" t="str">
            <v>WBRI</v>
          </cell>
          <cell r="J150" t="str">
            <v>No</v>
          </cell>
          <cell r="K150" t="b">
            <v>0</v>
          </cell>
          <cell r="L150" t="str">
            <v>No</v>
          </cell>
          <cell r="M150" t="str">
            <v>No</v>
          </cell>
          <cell r="N150">
            <v>97</v>
          </cell>
          <cell r="O150">
            <v>104</v>
          </cell>
          <cell r="P150">
            <v>100.5</v>
          </cell>
          <cell r="Q150">
            <v>100.5</v>
          </cell>
          <cell r="R150">
            <v>38.246667000000002</v>
          </cell>
          <cell r="S150">
            <v>3.8246667000000003</v>
          </cell>
          <cell r="T150">
            <v>38.246667000000002</v>
          </cell>
          <cell r="U150">
            <v>3.8246667000000003</v>
          </cell>
          <cell r="V150" t="str">
            <v>4-5</v>
          </cell>
          <cell r="W150" t="str">
            <v>3-5</v>
          </cell>
          <cell r="X150" t="str">
            <v>4-5</v>
          </cell>
          <cell r="Y150">
            <v>4</v>
          </cell>
          <cell r="Z150" t="str">
            <v>M</v>
          </cell>
          <cell r="AA150" t="str">
            <v>D-C</v>
          </cell>
          <cell r="AB150" t="str">
            <v>L2P-L2M</v>
          </cell>
          <cell r="AC150" t="str">
            <v>P-M</v>
          </cell>
          <cell r="AD150">
            <v>1</v>
          </cell>
          <cell r="AE150"/>
          <cell r="AF150" t="str">
            <v>11LT-AR-1</v>
          </cell>
          <cell r="AG150"/>
          <cell r="AH150"/>
          <cell r="AI150"/>
          <cell r="AJ150" t="str">
            <v>11X-EN-6</v>
          </cell>
          <cell r="AK150"/>
          <cell r="AM150" t="str">
            <v>11S-MA-3</v>
          </cell>
          <cell r="AP150" t="str">
            <v>11X-RE-3</v>
          </cell>
          <cell r="AQ150" t="str">
            <v>11C-SC-3</v>
          </cell>
          <cell r="AR150" t="str">
            <v>11S-SP-3</v>
          </cell>
        </row>
        <row r="151">
          <cell r="A151">
            <v>151661</v>
          </cell>
          <cell r="B151" t="str">
            <v>Saddiq, Elayna</v>
          </cell>
          <cell r="C151" t="str">
            <v>11SPI</v>
          </cell>
          <cell r="D151" t="str">
            <v>F</v>
          </cell>
          <cell r="E151" t="str">
            <v>N</v>
          </cell>
          <cell r="F151" t="str">
            <v>No</v>
          </cell>
          <cell r="G151" t="str">
            <v>N</v>
          </cell>
          <cell r="H151">
            <v>1</v>
          </cell>
          <cell r="I151" t="str">
            <v>APKN</v>
          </cell>
          <cell r="J151" t="str">
            <v>No</v>
          </cell>
          <cell r="K151" t="b">
            <v>0</v>
          </cell>
          <cell r="L151" t="str">
            <v>No</v>
          </cell>
          <cell r="M151" t="str">
            <v>No</v>
          </cell>
          <cell r="N151">
            <v>107</v>
          </cell>
          <cell r="O151">
            <v>103</v>
          </cell>
          <cell r="P151">
            <v>105</v>
          </cell>
          <cell r="Q151">
            <v>105</v>
          </cell>
          <cell r="R151">
            <v>49.024999999999999</v>
          </cell>
          <cell r="S151">
            <v>4.9024999999999999</v>
          </cell>
          <cell r="T151">
            <v>49.024999999999999</v>
          </cell>
          <cell r="U151">
            <v>4.9024999999999999</v>
          </cell>
          <cell r="V151" t="str">
            <v>5-6</v>
          </cell>
          <cell r="W151" t="str">
            <v>4-6</v>
          </cell>
          <cell r="X151" t="str">
            <v>5-6</v>
          </cell>
          <cell r="Y151">
            <v>5</v>
          </cell>
          <cell r="Z151" t="str">
            <v>M</v>
          </cell>
          <cell r="AA151" t="str">
            <v>C-B</v>
          </cell>
          <cell r="AB151" t="str">
            <v>L2P-L2M</v>
          </cell>
          <cell r="AC151" t="str">
            <v>P-M</v>
          </cell>
          <cell r="AD151">
            <v>1</v>
          </cell>
          <cell r="AE151"/>
          <cell r="AF151"/>
          <cell r="AG151"/>
          <cell r="AH151"/>
          <cell r="AI151"/>
          <cell r="AJ151" t="str">
            <v>11X-EN-4</v>
          </cell>
          <cell r="AK151"/>
          <cell r="AL151" t="str">
            <v>11S-FR-2</v>
          </cell>
          <cell r="AM151" t="str">
            <v>11S-MA-3</v>
          </cell>
          <cell r="AO151" t="str">
            <v>11LT-PHO-6</v>
          </cell>
          <cell r="AP151" t="str">
            <v>11X-RE-8</v>
          </cell>
          <cell r="AQ151" t="str">
            <v>11C-SC-2</v>
          </cell>
        </row>
        <row r="152">
          <cell r="A152">
            <v>151690</v>
          </cell>
          <cell r="B152" t="str">
            <v>Sadler, Tierney</v>
          </cell>
          <cell r="C152" t="str">
            <v>11ZI</v>
          </cell>
          <cell r="D152" t="str">
            <v>F</v>
          </cell>
          <cell r="E152" t="str">
            <v>N</v>
          </cell>
          <cell r="F152" t="str">
            <v>No</v>
          </cell>
          <cell r="G152" t="str">
            <v>N</v>
          </cell>
          <cell r="H152">
            <v>0</v>
          </cell>
          <cell r="I152" t="str">
            <v>WBRI</v>
          </cell>
          <cell r="J152" t="str">
            <v>No</v>
          </cell>
          <cell r="K152" t="b">
            <v>0</v>
          </cell>
          <cell r="L152" t="str">
            <v>No</v>
          </cell>
          <cell r="M152" t="str">
            <v>No</v>
          </cell>
          <cell r="N152">
            <v>104</v>
          </cell>
          <cell r="O152">
            <v>103</v>
          </cell>
          <cell r="P152">
            <v>103.5</v>
          </cell>
          <cell r="Q152">
            <v>103.5</v>
          </cell>
          <cell r="R152">
            <v>42.677678999999998</v>
          </cell>
          <cell r="S152">
            <v>4.2677678999999999</v>
          </cell>
          <cell r="T152">
            <v>42.677678999999998</v>
          </cell>
          <cell r="U152">
            <v>4.2677678999999999</v>
          </cell>
          <cell r="V152" t="str">
            <v>4-5</v>
          </cell>
          <cell r="W152" t="str">
            <v>3-5</v>
          </cell>
          <cell r="X152" t="str">
            <v>4-5</v>
          </cell>
          <cell r="Y152">
            <v>4</v>
          </cell>
          <cell r="Z152" t="str">
            <v>M</v>
          </cell>
          <cell r="AA152" t="str">
            <v>D-C</v>
          </cell>
          <cell r="AB152" t="str">
            <v>L2P-L2M</v>
          </cell>
          <cell r="AC152" t="str">
            <v>P-M</v>
          </cell>
          <cell r="AD152">
            <v>1</v>
          </cell>
          <cell r="AE152"/>
          <cell r="AF152"/>
          <cell r="AG152"/>
          <cell r="AH152"/>
          <cell r="AI152" t="str">
            <v>11LT-DR-2</v>
          </cell>
          <cell r="AJ152" t="str">
            <v>11X-EN-6</v>
          </cell>
          <cell r="AK152"/>
          <cell r="AM152" t="str">
            <v>11S-MA-3</v>
          </cell>
          <cell r="AP152" t="str">
            <v>11X-RE-5</v>
          </cell>
          <cell r="AQ152" t="str">
            <v>11C-SC-3</v>
          </cell>
          <cell r="AR152" t="str">
            <v>11S-SP-4</v>
          </cell>
        </row>
        <row r="153">
          <cell r="A153">
            <v>151625</v>
          </cell>
          <cell r="B153" t="str">
            <v>Samuels, Amari</v>
          </cell>
          <cell r="C153" t="str">
            <v>11SK</v>
          </cell>
          <cell r="D153" t="str">
            <v>M</v>
          </cell>
          <cell r="E153" t="str">
            <v>N</v>
          </cell>
          <cell r="F153" t="str">
            <v>Yes</v>
          </cell>
          <cell r="G153" t="str">
            <v>M</v>
          </cell>
          <cell r="H153">
            <v>1</v>
          </cell>
          <cell r="I153" t="str">
            <v>BCRB</v>
          </cell>
          <cell r="J153" t="str">
            <v>No</v>
          </cell>
          <cell r="K153" t="b">
            <v>0</v>
          </cell>
          <cell r="L153" t="str">
            <v>No</v>
          </cell>
          <cell r="M153" t="str">
            <v>No</v>
          </cell>
          <cell r="N153">
            <v>100</v>
          </cell>
          <cell r="O153">
            <v>103</v>
          </cell>
          <cell r="P153">
            <v>101.5</v>
          </cell>
          <cell r="Q153">
            <v>101.5</v>
          </cell>
          <cell r="R153">
            <v>38.909638999999999</v>
          </cell>
          <cell r="S153">
            <v>3.8909639</v>
          </cell>
          <cell r="T153">
            <v>38.909638999999999</v>
          </cell>
          <cell r="U153">
            <v>3.8909639</v>
          </cell>
          <cell r="V153" t="str">
            <v>4-5</v>
          </cell>
          <cell r="W153" t="str">
            <v>3-5</v>
          </cell>
          <cell r="X153" t="str">
            <v>4-5</v>
          </cell>
          <cell r="Y153">
            <v>4</v>
          </cell>
          <cell r="Z153" t="str">
            <v>M</v>
          </cell>
          <cell r="AA153" t="str">
            <v>D-C</v>
          </cell>
          <cell r="AB153" t="str">
            <v>L2P-L2M</v>
          </cell>
          <cell r="AC153" t="str">
            <v>P-M</v>
          </cell>
          <cell r="AD153">
            <v>1</v>
          </cell>
          <cell r="AE153"/>
          <cell r="AF153"/>
          <cell r="AG153" t="str">
            <v>11T-BI-3</v>
          </cell>
          <cell r="AH153" t="str">
            <v>11T-CH-3</v>
          </cell>
          <cell r="AI153"/>
          <cell r="AJ153" t="str">
            <v>11X-EN-5</v>
          </cell>
          <cell r="AK153"/>
          <cell r="AL153" t="str">
            <v>11S-FR-2</v>
          </cell>
          <cell r="AM153" t="str">
            <v>11S-MA-2</v>
          </cell>
          <cell r="AN153" t="str">
            <v>11T-PH-3</v>
          </cell>
          <cell r="AP153" t="str">
            <v>11X-RE-1</v>
          </cell>
        </row>
        <row r="154">
          <cell r="A154">
            <v>151585</v>
          </cell>
          <cell r="B154" t="str">
            <v>Sanchez, Nicolas</v>
          </cell>
          <cell r="C154" t="str">
            <v>11JNE</v>
          </cell>
          <cell r="D154" t="str">
            <v>M</v>
          </cell>
          <cell r="E154" t="str">
            <v>N</v>
          </cell>
          <cell r="F154" t="str">
            <v>No</v>
          </cell>
          <cell r="G154" t="str">
            <v>N</v>
          </cell>
          <cell r="H154">
            <v>1</v>
          </cell>
          <cell r="I154" t="str">
            <v>MOTM</v>
          </cell>
          <cell r="J154" t="str">
            <v>No</v>
          </cell>
          <cell r="K154" t="b">
            <v>0</v>
          </cell>
          <cell r="L154" t="str">
            <v>No</v>
          </cell>
          <cell r="M154" t="str">
            <v>No</v>
          </cell>
          <cell r="N154">
            <v>98</v>
          </cell>
          <cell r="O154">
            <v>107</v>
          </cell>
          <cell r="P154">
            <v>102.5</v>
          </cell>
          <cell r="Q154">
            <v>102.5</v>
          </cell>
          <cell r="R154">
            <v>41.109434</v>
          </cell>
          <cell r="S154">
            <v>4.1109434</v>
          </cell>
          <cell r="T154">
            <v>41.109434</v>
          </cell>
          <cell r="U154">
            <v>4.1109434</v>
          </cell>
          <cell r="V154" t="str">
            <v>4-5</v>
          </cell>
          <cell r="W154" t="str">
            <v>3-5</v>
          </cell>
          <cell r="X154" t="str">
            <v>4-5</v>
          </cell>
          <cell r="Y154">
            <v>4</v>
          </cell>
          <cell r="Z154" t="str">
            <v>M</v>
          </cell>
          <cell r="AA154" t="str">
            <v>D-C</v>
          </cell>
          <cell r="AB154" t="str">
            <v>L2P-L2M</v>
          </cell>
          <cell r="AC154" t="str">
            <v>P-M</v>
          </cell>
          <cell r="AD154">
            <v>1</v>
          </cell>
          <cell r="AE154"/>
          <cell r="AF154"/>
          <cell r="AG154" t="str">
            <v>11T-BI-4</v>
          </cell>
          <cell r="AH154" t="str">
            <v>11T-CH-4</v>
          </cell>
          <cell r="AI154"/>
          <cell r="AJ154" t="str">
            <v>11X-EN-5</v>
          </cell>
          <cell r="AK154"/>
          <cell r="AM154" t="str">
            <v>11S-MA-2</v>
          </cell>
          <cell r="AN154" t="str">
            <v>11T-PH-4</v>
          </cell>
          <cell r="AP154" t="str">
            <v>11X-RE-4</v>
          </cell>
          <cell r="AR154" t="str">
            <v>11S-SP-4</v>
          </cell>
        </row>
        <row r="155">
          <cell r="A155">
            <v>151588</v>
          </cell>
          <cell r="B155" t="str">
            <v>Sargeant, Joanie</v>
          </cell>
          <cell r="C155" t="str">
            <v>11JNE</v>
          </cell>
          <cell r="D155" t="str">
            <v>F</v>
          </cell>
          <cell r="E155" t="str">
            <v>N</v>
          </cell>
          <cell r="F155" t="str">
            <v>No</v>
          </cell>
          <cell r="G155" t="str">
            <v>N</v>
          </cell>
          <cell r="H155">
            <v>0</v>
          </cell>
          <cell r="I155" t="str">
            <v>WBRI</v>
          </cell>
          <cell r="J155" t="str">
            <v>No</v>
          </cell>
          <cell r="K155" t="b">
            <v>0</v>
          </cell>
          <cell r="L155" t="str">
            <v>No</v>
          </cell>
          <cell r="M155" t="str">
            <v>No</v>
          </cell>
          <cell r="N155">
            <v>107</v>
          </cell>
          <cell r="O155">
            <v>103</v>
          </cell>
          <cell r="P155">
            <v>105</v>
          </cell>
          <cell r="Q155">
            <v>105</v>
          </cell>
          <cell r="R155">
            <v>49.024999999999999</v>
          </cell>
          <cell r="S155">
            <v>4.9024999999999999</v>
          </cell>
          <cell r="T155">
            <v>49.024999999999999</v>
          </cell>
          <cell r="U155">
            <v>4.9024999999999999</v>
          </cell>
          <cell r="V155" t="str">
            <v>5-6</v>
          </cell>
          <cell r="W155" t="str">
            <v>4-6</v>
          </cell>
          <cell r="X155" t="str">
            <v>5-6</v>
          </cell>
          <cell r="Y155">
            <v>5</v>
          </cell>
          <cell r="Z155" t="str">
            <v>M</v>
          </cell>
          <cell r="AA155" t="str">
            <v>C-B</v>
          </cell>
          <cell r="AB155" t="str">
            <v>L2P-L2M</v>
          </cell>
          <cell r="AC155" t="str">
            <v>P-M</v>
          </cell>
          <cell r="AD155">
            <v>1</v>
          </cell>
          <cell r="AE155"/>
          <cell r="AF155"/>
          <cell r="AG155"/>
          <cell r="AH155"/>
          <cell r="AI155"/>
          <cell r="AJ155" t="str">
            <v>11X-EN-4</v>
          </cell>
          <cell r="AK155" t="str">
            <v>11LT-FN-3</v>
          </cell>
          <cell r="AM155" t="str">
            <v>11X-MA-5</v>
          </cell>
          <cell r="AP155" t="str">
            <v>11X-RE-3</v>
          </cell>
          <cell r="AQ155" t="str">
            <v>11C-SC-2</v>
          </cell>
          <cell r="AR155" t="str">
            <v>11N-SP-1</v>
          </cell>
        </row>
        <row r="156">
          <cell r="A156">
            <v>151623</v>
          </cell>
          <cell r="B156" t="str">
            <v>Sasu-Fynn, Francis</v>
          </cell>
          <cell r="C156" t="str">
            <v>11SK</v>
          </cell>
          <cell r="D156" t="str">
            <v>M</v>
          </cell>
          <cell r="E156" t="str">
            <v>N</v>
          </cell>
          <cell r="F156" t="str">
            <v>No</v>
          </cell>
          <cell r="G156" t="str">
            <v>N</v>
          </cell>
          <cell r="H156">
            <v>1</v>
          </cell>
          <cell r="I156" t="str">
            <v>BAOF</v>
          </cell>
          <cell r="J156" t="str">
            <v>No</v>
          </cell>
          <cell r="K156" t="b">
            <v>0</v>
          </cell>
          <cell r="L156" t="str">
            <v>Yes</v>
          </cell>
          <cell r="M156" t="str">
            <v>No</v>
          </cell>
          <cell r="N156">
            <v>107</v>
          </cell>
          <cell r="O156">
            <v>103</v>
          </cell>
          <cell r="P156">
            <v>105</v>
          </cell>
          <cell r="Q156">
            <v>109</v>
          </cell>
          <cell r="R156">
            <v>49.024999999999999</v>
          </cell>
          <cell r="S156">
            <v>4.9024999999999999</v>
          </cell>
          <cell r="T156">
            <v>59.353448</v>
          </cell>
          <cell r="U156">
            <v>5.9353448000000002</v>
          </cell>
          <cell r="V156" t="str">
            <v>6-7</v>
          </cell>
          <cell r="W156" t="str">
            <v>5-7</v>
          </cell>
          <cell r="X156" t="str">
            <v>6-7</v>
          </cell>
          <cell r="Y156">
            <v>6</v>
          </cell>
          <cell r="Z156" t="str">
            <v>M</v>
          </cell>
          <cell r="AA156" t="str">
            <v>B-A</v>
          </cell>
          <cell r="AB156" t="str">
            <v>L2M-L2D</v>
          </cell>
          <cell r="AC156" t="str">
            <v>M-D</v>
          </cell>
          <cell r="AD156">
            <v>1</v>
          </cell>
          <cell r="AE156"/>
          <cell r="AF156"/>
          <cell r="AG156" t="str">
            <v>11T-BI-3</v>
          </cell>
          <cell r="AH156" t="str">
            <v>11T-CH-3</v>
          </cell>
          <cell r="AI156"/>
          <cell r="AJ156" t="str">
            <v>11X-EN-4</v>
          </cell>
          <cell r="AK156"/>
          <cell r="AL156" t="str">
            <v>11N-FR-3</v>
          </cell>
          <cell r="AM156" t="str">
            <v>11X-MA-3</v>
          </cell>
          <cell r="AN156" t="str">
            <v>11T-PH-3</v>
          </cell>
          <cell r="AP156" t="str">
            <v>11X-RE-2</v>
          </cell>
        </row>
        <row r="157">
          <cell r="A157">
            <v>151710</v>
          </cell>
          <cell r="B157" t="str">
            <v>Saxton-Clayton, Alfie</v>
          </cell>
          <cell r="C157" t="str">
            <v>11KKN</v>
          </cell>
          <cell r="D157" t="str">
            <v>M</v>
          </cell>
          <cell r="E157" t="str">
            <v>N</v>
          </cell>
          <cell r="F157" t="str">
            <v>No</v>
          </cell>
          <cell r="G157" t="str">
            <v>N</v>
          </cell>
          <cell r="H157">
            <v>0</v>
          </cell>
          <cell r="I157" t="str">
            <v>WBRI</v>
          </cell>
          <cell r="J157" t="str">
            <v>Yes</v>
          </cell>
          <cell r="K157" t="b">
            <v>0</v>
          </cell>
          <cell r="L157" t="str">
            <v>Yes</v>
          </cell>
          <cell r="M157" t="str">
            <v>No</v>
          </cell>
          <cell r="N157">
            <v>95</v>
          </cell>
          <cell r="O157">
            <v>100</v>
          </cell>
          <cell r="P157">
            <v>97.5</v>
          </cell>
          <cell r="Q157">
            <v>101.5</v>
          </cell>
          <cell r="R157">
            <v>32.863782</v>
          </cell>
          <cell r="S157">
            <v>3.2863782000000001</v>
          </cell>
          <cell r="T157">
            <v>38.909638999999999</v>
          </cell>
          <cell r="U157">
            <v>3.8909639</v>
          </cell>
          <cell r="V157" t="str">
            <v>4-5</v>
          </cell>
          <cell r="W157" t="str">
            <v>3-5</v>
          </cell>
          <cell r="X157" t="str">
            <v>4-5</v>
          </cell>
          <cell r="Y157">
            <v>4</v>
          </cell>
          <cell r="Z157" t="str">
            <v>L</v>
          </cell>
          <cell r="AA157" t="str">
            <v>D-C</v>
          </cell>
          <cell r="AB157" t="str">
            <v>L2P-L2M</v>
          </cell>
          <cell r="AC157" t="str">
            <v>P-M</v>
          </cell>
          <cell r="AD157">
            <v>1</v>
          </cell>
          <cell r="AE157"/>
          <cell r="AF157"/>
          <cell r="AG157" t="str">
            <v>11T-BI-4</v>
          </cell>
          <cell r="AH157" t="str">
            <v>11T-CH-4</v>
          </cell>
          <cell r="AI157"/>
          <cell r="AJ157" t="str">
            <v>11X-EN-6</v>
          </cell>
          <cell r="AK157"/>
          <cell r="AM157" t="str">
            <v>11X-MA-4</v>
          </cell>
          <cell r="AN157" t="str">
            <v>11T-PH-4</v>
          </cell>
          <cell r="AP157" t="str">
            <v>11X-RE-8</v>
          </cell>
          <cell r="AR157" t="str">
            <v>11N-SP-2</v>
          </cell>
        </row>
        <row r="158">
          <cell r="A158">
            <v>151593</v>
          </cell>
          <cell r="B158" t="str">
            <v>Scott, Trinity</v>
          </cell>
          <cell r="C158" t="str">
            <v>11SK</v>
          </cell>
          <cell r="D158" t="str">
            <v>F</v>
          </cell>
          <cell r="E158" t="str">
            <v>N</v>
          </cell>
          <cell r="F158" t="str">
            <v>No</v>
          </cell>
          <cell r="G158" t="str">
            <v>N</v>
          </cell>
          <cell r="H158">
            <v>1</v>
          </cell>
          <cell r="I158" t="str">
            <v>MWBC</v>
          </cell>
          <cell r="J158" t="str">
            <v>No</v>
          </cell>
          <cell r="K158" t="b">
            <v>0</v>
          </cell>
          <cell r="L158" t="str">
            <v>No</v>
          </cell>
          <cell r="M158" t="str">
            <v>No</v>
          </cell>
          <cell r="N158">
            <v>107</v>
          </cell>
          <cell r="O158">
            <v>101</v>
          </cell>
          <cell r="P158">
            <v>104</v>
          </cell>
          <cell r="Q158">
            <v>104</v>
          </cell>
          <cell r="R158">
            <v>45.503675999999999</v>
          </cell>
          <cell r="S158">
            <v>4.5503675999999995</v>
          </cell>
          <cell r="T158">
            <v>45.503675999999999</v>
          </cell>
          <cell r="U158">
            <v>4.5503675999999995</v>
          </cell>
          <cell r="V158" t="str">
            <v>4-5</v>
          </cell>
          <cell r="W158" t="str">
            <v>3-5</v>
          </cell>
          <cell r="X158" t="str">
            <v>4-5</v>
          </cell>
          <cell r="Y158">
            <v>4</v>
          </cell>
          <cell r="Z158" t="str">
            <v>M</v>
          </cell>
          <cell r="AA158" t="str">
            <v>C-B</v>
          </cell>
          <cell r="AB158" t="str">
            <v>L2P-L2M</v>
          </cell>
          <cell r="AC158" t="str">
            <v>P-M</v>
          </cell>
          <cell r="AD158">
            <v>1</v>
          </cell>
          <cell r="AE158"/>
          <cell r="AF158"/>
          <cell r="AG158"/>
          <cell r="AH158"/>
          <cell r="AI158"/>
          <cell r="AJ158" t="str">
            <v>11X-EN-7</v>
          </cell>
          <cell r="AK158" t="str">
            <v>11LT-FN-3</v>
          </cell>
          <cell r="AL158" t="str">
            <v>11N-FR-3</v>
          </cell>
          <cell r="AM158" t="str">
            <v>11X-MA-6</v>
          </cell>
          <cell r="AP158" t="str">
            <v>11X-RE-1</v>
          </cell>
          <cell r="AQ158" t="str">
            <v>11C-SC-3</v>
          </cell>
        </row>
        <row r="159">
          <cell r="A159">
            <v>151666</v>
          </cell>
          <cell r="B159" t="str">
            <v>Scriven, Emily</v>
          </cell>
          <cell r="C159" t="str">
            <v>11JNE</v>
          </cell>
          <cell r="D159" t="str">
            <v>F</v>
          </cell>
          <cell r="E159" t="str">
            <v>N</v>
          </cell>
          <cell r="F159" t="str">
            <v>No</v>
          </cell>
          <cell r="G159" t="str">
            <v>N</v>
          </cell>
          <cell r="H159">
            <v>0</v>
          </cell>
          <cell r="I159" t="str">
            <v>WBRI</v>
          </cell>
          <cell r="J159" t="str">
            <v>No</v>
          </cell>
          <cell r="K159" t="b">
            <v>0</v>
          </cell>
          <cell r="L159" t="str">
            <v>No</v>
          </cell>
          <cell r="M159" t="str">
            <v>No</v>
          </cell>
          <cell r="N159">
            <v>110</v>
          </cell>
          <cell r="O159">
            <v>107</v>
          </cell>
          <cell r="P159">
            <v>108.5</v>
          </cell>
          <cell r="Q159">
            <v>108.5</v>
          </cell>
          <cell r="R159">
            <v>56.563876999999998</v>
          </cell>
          <cell r="S159">
            <v>5.6563876999999998</v>
          </cell>
          <cell r="T159">
            <v>56.563876999999998</v>
          </cell>
          <cell r="U159">
            <v>5.6563876999999998</v>
          </cell>
          <cell r="V159" t="str">
            <v>6-7</v>
          </cell>
          <cell r="W159" t="str">
            <v>5-7</v>
          </cell>
          <cell r="X159" t="str">
            <v>6-7</v>
          </cell>
          <cell r="Y159">
            <v>6</v>
          </cell>
          <cell r="Z159" t="str">
            <v>M</v>
          </cell>
          <cell r="AA159" t="str">
            <v>B-A</v>
          </cell>
          <cell r="AB159" t="str">
            <v>L2M-L2D</v>
          </cell>
          <cell r="AC159" t="str">
            <v>M-D</v>
          </cell>
          <cell r="AD159">
            <v>1</v>
          </cell>
          <cell r="AE159"/>
          <cell r="AF159"/>
          <cell r="AG159"/>
          <cell r="AH159"/>
          <cell r="AI159"/>
          <cell r="AJ159" t="str">
            <v>11X-EN-1</v>
          </cell>
          <cell r="AK159" t="str">
            <v>11LT-FN-3</v>
          </cell>
          <cell r="AM159" t="str">
            <v>11X-MA-4</v>
          </cell>
          <cell r="AP159" t="str">
            <v>11X-RE-2</v>
          </cell>
          <cell r="AQ159" t="str">
            <v>11C-SC-3</v>
          </cell>
          <cell r="AR159" t="str">
            <v>11N-SP-1</v>
          </cell>
        </row>
        <row r="160">
          <cell r="A160">
            <v>151733</v>
          </cell>
          <cell r="B160" t="str">
            <v>Selamyihun, Bitania</v>
          </cell>
          <cell r="C160" t="str">
            <v>11KKN</v>
          </cell>
          <cell r="D160" t="str">
            <v>F</v>
          </cell>
          <cell r="E160" t="str">
            <v>N</v>
          </cell>
          <cell r="F160" t="str">
            <v>No</v>
          </cell>
          <cell r="G160" t="str">
            <v>N</v>
          </cell>
          <cell r="H160">
            <v>1</v>
          </cell>
          <cell r="I160" t="str">
            <v>BAOF</v>
          </cell>
          <cell r="J160" t="str">
            <v>No</v>
          </cell>
          <cell r="K160" t="b">
            <v>1</v>
          </cell>
          <cell r="L160" t="str">
            <v>No</v>
          </cell>
          <cell r="M160" t="str">
            <v>No</v>
          </cell>
          <cell r="N160">
            <v>101</v>
          </cell>
          <cell r="O160">
            <v>99</v>
          </cell>
          <cell r="P160">
            <v>100</v>
          </cell>
          <cell r="Q160">
            <v>100</v>
          </cell>
          <cell r="R160">
            <v>38.246667000000002</v>
          </cell>
          <cell r="S160">
            <v>3.8246667000000003</v>
          </cell>
          <cell r="T160">
            <v>38.246667000000002</v>
          </cell>
          <cell r="U160">
            <v>3.8246667000000003</v>
          </cell>
          <cell r="V160" t="str">
            <v>4-5</v>
          </cell>
          <cell r="W160" t="str">
            <v>3-5</v>
          </cell>
          <cell r="X160" t="str">
            <v>4-5</v>
          </cell>
          <cell r="Y160">
            <v>4</v>
          </cell>
          <cell r="Z160" t="str">
            <v>M</v>
          </cell>
          <cell r="AA160" t="str">
            <v>D-C</v>
          </cell>
          <cell r="AB160" t="str">
            <v>L2P-L2M</v>
          </cell>
          <cell r="AC160" t="str">
            <v>P-M</v>
          </cell>
          <cell r="AD160">
            <v>1</v>
          </cell>
          <cell r="AE160"/>
          <cell r="AF160"/>
          <cell r="AG160" t="str">
            <v>11T-BI-3</v>
          </cell>
          <cell r="AH160" t="str">
            <v>11T-CH-3</v>
          </cell>
          <cell r="AI160"/>
          <cell r="AJ160" t="str">
            <v>11X-EN-5</v>
          </cell>
          <cell r="AK160"/>
          <cell r="AM160" t="str">
            <v>11X-MA-5</v>
          </cell>
          <cell r="AN160" t="str">
            <v>11T-PH-3</v>
          </cell>
          <cell r="AP160" t="str">
            <v>11X-RE-2</v>
          </cell>
          <cell r="AR160" t="str">
            <v>11N-SP-2</v>
          </cell>
        </row>
        <row r="161">
          <cell r="A161">
            <v>151653</v>
          </cell>
          <cell r="B161" t="str">
            <v>Shaiju, Shreya</v>
          </cell>
          <cell r="C161" t="str">
            <v>11SDA</v>
          </cell>
          <cell r="D161" t="str">
            <v>F</v>
          </cell>
          <cell r="E161" t="str">
            <v>N</v>
          </cell>
          <cell r="F161" t="str">
            <v>No</v>
          </cell>
          <cell r="G161" t="str">
            <v>N</v>
          </cell>
          <cell r="H161">
            <v>1</v>
          </cell>
          <cell r="I161" t="str">
            <v>AIND</v>
          </cell>
          <cell r="J161" t="str">
            <v>No</v>
          </cell>
          <cell r="K161" t="b">
            <v>1</v>
          </cell>
          <cell r="L161" t="str">
            <v>No</v>
          </cell>
          <cell r="M161" t="str">
            <v>No</v>
          </cell>
          <cell r="N161">
            <v>115</v>
          </cell>
          <cell r="O161">
            <v>108</v>
          </cell>
          <cell r="P161">
            <v>111.5</v>
          </cell>
          <cell r="Q161">
            <v>111.5</v>
          </cell>
          <cell r="R161">
            <v>64.375</v>
          </cell>
          <cell r="S161">
            <v>6.4375</v>
          </cell>
          <cell r="T161">
            <v>64.375</v>
          </cell>
          <cell r="U161">
            <v>6.4375</v>
          </cell>
          <cell r="V161" t="str">
            <v>6-7</v>
          </cell>
          <cell r="W161" t="str">
            <v>5-7</v>
          </cell>
          <cell r="X161" t="str">
            <v>6-7</v>
          </cell>
          <cell r="Y161">
            <v>6</v>
          </cell>
          <cell r="Z161" t="str">
            <v>H</v>
          </cell>
          <cell r="AA161" t="str">
            <v>A-A*</v>
          </cell>
          <cell r="AB161" t="str">
            <v>L2M-L2D</v>
          </cell>
          <cell r="AC161" t="str">
            <v>M-D</v>
          </cell>
          <cell r="AD161">
            <v>1</v>
          </cell>
          <cell r="AE161"/>
          <cell r="AF161"/>
          <cell r="AG161" t="str">
            <v>11T-BI-1</v>
          </cell>
          <cell r="AH161" t="str">
            <v>11T-CH-1</v>
          </cell>
          <cell r="AI161"/>
          <cell r="AJ161" t="str">
            <v>11X-EN-4</v>
          </cell>
          <cell r="AK161"/>
          <cell r="AL161" t="str">
            <v>11S-FR-2</v>
          </cell>
          <cell r="AM161" t="str">
            <v>11S-MA-1</v>
          </cell>
          <cell r="AN161" t="str">
            <v>11T-PH-1</v>
          </cell>
          <cell r="AP161" t="str">
            <v>11X-RE-6</v>
          </cell>
        </row>
        <row r="162">
          <cell r="A162">
            <v>151578</v>
          </cell>
          <cell r="B162" t="str">
            <v>Shaw, Larissa</v>
          </cell>
          <cell r="C162" t="str">
            <v>11JNE</v>
          </cell>
          <cell r="D162" t="str">
            <v>F</v>
          </cell>
          <cell r="E162" t="str">
            <v>N</v>
          </cell>
          <cell r="F162" t="str">
            <v>No</v>
          </cell>
          <cell r="G162" t="str">
            <v>N</v>
          </cell>
          <cell r="H162">
            <v>0</v>
          </cell>
          <cell r="I162" t="str">
            <v>WBRI</v>
          </cell>
          <cell r="J162" t="str">
            <v>No</v>
          </cell>
          <cell r="K162" t="b">
            <v>0</v>
          </cell>
          <cell r="L162" t="str">
            <v>No</v>
          </cell>
          <cell r="M162" t="str">
            <v>No</v>
          </cell>
          <cell r="N162">
            <v>117</v>
          </cell>
          <cell r="O162">
            <v>120</v>
          </cell>
          <cell r="P162">
            <v>118.5</v>
          </cell>
          <cell r="Q162">
            <v>118.5</v>
          </cell>
          <cell r="R162">
            <v>82.119048000000006</v>
          </cell>
          <cell r="S162">
            <v>8.211904800000001</v>
          </cell>
          <cell r="T162">
            <v>82.119048000000006</v>
          </cell>
          <cell r="U162">
            <v>8.211904800000001</v>
          </cell>
          <cell r="V162" t="str">
            <v>8-9</v>
          </cell>
          <cell r="W162" t="str">
            <v>7-9</v>
          </cell>
          <cell r="X162" t="str">
            <v>8-9</v>
          </cell>
          <cell r="Y162">
            <v>8</v>
          </cell>
          <cell r="Z162" t="str">
            <v>H</v>
          </cell>
          <cell r="AA162" t="str">
            <v>A-A*</v>
          </cell>
          <cell r="AB162" t="str">
            <v>L2D-L2D*</v>
          </cell>
          <cell r="AC162" t="str">
            <v>M-D</v>
          </cell>
          <cell r="AD162">
            <v>1</v>
          </cell>
          <cell r="AE162"/>
          <cell r="AF162"/>
          <cell r="AG162" t="str">
            <v>11T-BI-1</v>
          </cell>
          <cell r="AH162" t="str">
            <v>11T-CH-1</v>
          </cell>
          <cell r="AI162"/>
          <cell r="AJ162" t="str">
            <v>11X-EN-2</v>
          </cell>
          <cell r="AK162"/>
          <cell r="AM162" t="str">
            <v>11X-MA-1</v>
          </cell>
          <cell r="AN162" t="str">
            <v>11T-PH-1</v>
          </cell>
          <cell r="AP162" t="str">
            <v>11X-RE-4</v>
          </cell>
          <cell r="AR162" t="str">
            <v>11N-SP-1</v>
          </cell>
        </row>
        <row r="163">
          <cell r="A163">
            <v>151583</v>
          </cell>
          <cell r="B163" t="str">
            <v>Shepherd, Jessica</v>
          </cell>
          <cell r="C163" t="str">
            <v>11EGQ</v>
          </cell>
          <cell r="D163" t="str">
            <v>F</v>
          </cell>
          <cell r="E163" t="str">
            <v>N</v>
          </cell>
          <cell r="F163" t="str">
            <v>No</v>
          </cell>
          <cell r="G163" t="str">
            <v>N</v>
          </cell>
          <cell r="H163">
            <v>0</v>
          </cell>
          <cell r="I163" t="str">
            <v>WBRI</v>
          </cell>
          <cell r="J163" t="str">
            <v>No</v>
          </cell>
          <cell r="K163" t="b">
            <v>0</v>
          </cell>
          <cell r="L163" t="str">
            <v>No</v>
          </cell>
          <cell r="M163" t="str">
            <v>No</v>
          </cell>
          <cell r="N163">
            <v>117</v>
          </cell>
          <cell r="O163">
            <v>104</v>
          </cell>
          <cell r="P163">
            <v>110.5</v>
          </cell>
          <cell r="Q163">
            <v>110.5</v>
          </cell>
          <cell r="R163">
            <v>61.896647999999999</v>
          </cell>
          <cell r="S163">
            <v>6.1896648000000001</v>
          </cell>
          <cell r="T163">
            <v>61.896647999999999</v>
          </cell>
          <cell r="U163">
            <v>6.1896648000000001</v>
          </cell>
          <cell r="V163" t="str">
            <v>6-7</v>
          </cell>
          <cell r="W163" t="str">
            <v>5-7</v>
          </cell>
          <cell r="X163" t="str">
            <v>6-7</v>
          </cell>
          <cell r="Y163">
            <v>6</v>
          </cell>
          <cell r="Z163" t="str">
            <v>H</v>
          </cell>
          <cell r="AA163" t="str">
            <v>B-A</v>
          </cell>
          <cell r="AB163" t="str">
            <v>L2M-L2D</v>
          </cell>
          <cell r="AC163" t="str">
            <v>M-D</v>
          </cell>
          <cell r="AD163">
            <v>1</v>
          </cell>
          <cell r="AE163"/>
          <cell r="AF163" t="str">
            <v>11LT-AR-1</v>
          </cell>
          <cell r="AG163"/>
          <cell r="AH163"/>
          <cell r="AI163"/>
          <cell r="AJ163" t="str">
            <v>11X-EN-2</v>
          </cell>
          <cell r="AK163"/>
          <cell r="AL163" t="str">
            <v>11S-FR-2</v>
          </cell>
          <cell r="AM163" t="str">
            <v>11S-MA-2</v>
          </cell>
          <cell r="AP163" t="str">
            <v>11X-RE-6</v>
          </cell>
          <cell r="AQ163" t="str">
            <v>11C-SC-2</v>
          </cell>
        </row>
        <row r="164">
          <cell r="A164">
            <v>151656</v>
          </cell>
          <cell r="B164" t="str">
            <v>Sheppard, Jade</v>
          </cell>
          <cell r="C164" t="str">
            <v>11KKN</v>
          </cell>
          <cell r="D164" t="str">
            <v>F</v>
          </cell>
          <cell r="E164" t="str">
            <v>N</v>
          </cell>
          <cell r="F164" t="str">
            <v>Yes</v>
          </cell>
          <cell r="G164" t="str">
            <v>M</v>
          </cell>
          <cell r="H164">
            <v>0</v>
          </cell>
          <cell r="I164" t="str">
            <v>WBRI</v>
          </cell>
          <cell r="J164" t="str">
            <v>No</v>
          </cell>
          <cell r="K164" t="b">
            <v>0</v>
          </cell>
          <cell r="L164" t="str">
            <v>Yes</v>
          </cell>
          <cell r="M164" t="str">
            <v>No</v>
          </cell>
          <cell r="N164">
            <v>98</v>
          </cell>
          <cell r="O164">
            <v>94</v>
          </cell>
          <cell r="P164">
            <v>96</v>
          </cell>
          <cell r="Q164">
            <v>100</v>
          </cell>
          <cell r="R164">
            <v>31.325758</v>
          </cell>
          <cell r="S164">
            <v>3.1325758000000001</v>
          </cell>
          <cell r="T164">
            <v>38.246667000000002</v>
          </cell>
          <cell r="U164">
            <v>3.8246667000000003</v>
          </cell>
          <cell r="V164" t="str">
            <v>4-5</v>
          </cell>
          <cell r="W164" t="str">
            <v>3-5</v>
          </cell>
          <cell r="X164" t="str">
            <v>4-5</v>
          </cell>
          <cell r="Y164">
            <v>4</v>
          </cell>
          <cell r="Z164" t="str">
            <v>L</v>
          </cell>
          <cell r="AA164" t="str">
            <v>D-C</v>
          </cell>
          <cell r="AB164" t="str">
            <v>L2P-L2M</v>
          </cell>
          <cell r="AC164" t="str">
            <v>P-M</v>
          </cell>
          <cell r="AD164">
            <v>1</v>
          </cell>
          <cell r="AE164"/>
          <cell r="AF164"/>
          <cell r="AG164"/>
          <cell r="AH164"/>
          <cell r="AI164"/>
          <cell r="AJ164" t="str">
            <v>11X-EN-9</v>
          </cell>
          <cell r="AK164" t="str">
            <v>11LT-FN-3</v>
          </cell>
          <cell r="AM164" t="str">
            <v>11S-MA-4</v>
          </cell>
          <cell r="AP164" t="str">
            <v>11X-RE-7</v>
          </cell>
          <cell r="AQ164" t="str">
            <v>11C-SC-4</v>
          </cell>
          <cell r="AR164" t="str">
            <v>11S-SP-4</v>
          </cell>
        </row>
        <row r="165">
          <cell r="A165">
            <v>151601</v>
          </cell>
          <cell r="B165" t="str">
            <v>Sheridan, Stanley</v>
          </cell>
          <cell r="C165" t="str">
            <v>11WE</v>
          </cell>
          <cell r="D165" t="str">
            <v>M</v>
          </cell>
          <cell r="E165" t="str">
            <v>N</v>
          </cell>
          <cell r="F165" t="str">
            <v>No</v>
          </cell>
          <cell r="G165" t="str">
            <v>N</v>
          </cell>
          <cell r="H165">
            <v>0</v>
          </cell>
          <cell r="I165" t="str">
            <v>WBRI</v>
          </cell>
          <cell r="J165" t="str">
            <v>No</v>
          </cell>
          <cell r="K165" t="b">
            <v>0</v>
          </cell>
          <cell r="L165" t="str">
            <v>No</v>
          </cell>
          <cell r="M165" t="str">
            <v>No</v>
          </cell>
          <cell r="N165">
            <v>108</v>
          </cell>
          <cell r="O165">
            <v>108</v>
          </cell>
          <cell r="P165">
            <v>108</v>
          </cell>
          <cell r="Q165">
            <v>108</v>
          </cell>
          <cell r="R165">
            <v>56.563876999999998</v>
          </cell>
          <cell r="S165">
            <v>5.6563876999999998</v>
          </cell>
          <cell r="T165">
            <v>56.563876999999998</v>
          </cell>
          <cell r="U165">
            <v>5.6563876999999998</v>
          </cell>
          <cell r="V165" t="str">
            <v>6-7</v>
          </cell>
          <cell r="W165" t="str">
            <v>5-7</v>
          </cell>
          <cell r="X165" t="str">
            <v>6-7</v>
          </cell>
          <cell r="Y165">
            <v>6</v>
          </cell>
          <cell r="Z165" t="str">
            <v>M</v>
          </cell>
          <cell r="AA165" t="str">
            <v>B-A</v>
          </cell>
          <cell r="AB165" t="str">
            <v>L2M-L2D</v>
          </cell>
          <cell r="AC165" t="str">
            <v>M-D</v>
          </cell>
          <cell r="AD165">
            <v>1</v>
          </cell>
          <cell r="AE165"/>
          <cell r="AF165" t="str">
            <v>11LT-AR-1</v>
          </cell>
          <cell r="AG165"/>
          <cell r="AH165"/>
          <cell r="AI165"/>
          <cell r="AJ165" t="str">
            <v>11X-EN-3</v>
          </cell>
          <cell r="AK165"/>
          <cell r="AM165" t="str">
            <v>11S-MA-3</v>
          </cell>
          <cell r="AP165" t="str">
            <v>11X-RE-6</v>
          </cell>
          <cell r="AQ165" t="str">
            <v>11C-SC-1</v>
          </cell>
          <cell r="AR165" t="str">
            <v>11S-SP-3</v>
          </cell>
        </row>
        <row r="166">
          <cell r="A166">
            <v>151691</v>
          </cell>
          <cell r="B166" t="str">
            <v>Shields, Rachel</v>
          </cell>
          <cell r="C166" t="str">
            <v>11JNE</v>
          </cell>
          <cell r="D166" t="str">
            <v>F</v>
          </cell>
          <cell r="E166" t="str">
            <v>N</v>
          </cell>
          <cell r="F166" t="str">
            <v>No</v>
          </cell>
          <cell r="G166" t="str">
            <v>N</v>
          </cell>
          <cell r="H166">
            <v>0</v>
          </cell>
          <cell r="I166" t="str">
            <v>WBRI</v>
          </cell>
          <cell r="J166" t="str">
            <v>No</v>
          </cell>
          <cell r="K166" t="b">
            <v>0</v>
          </cell>
          <cell r="L166" t="str">
            <v>No</v>
          </cell>
          <cell r="M166" t="str">
            <v>No</v>
          </cell>
          <cell r="N166">
            <v>110</v>
          </cell>
          <cell r="O166">
            <v>105</v>
          </cell>
          <cell r="P166">
            <v>107.5</v>
          </cell>
          <cell r="Q166">
            <v>107.5</v>
          </cell>
          <cell r="R166">
            <v>54.013157999999997</v>
          </cell>
          <cell r="S166">
            <v>5.4013157999999999</v>
          </cell>
          <cell r="T166">
            <v>54.013157999999997</v>
          </cell>
          <cell r="U166">
            <v>5.4013157999999999</v>
          </cell>
          <cell r="V166" t="str">
            <v>5-6</v>
          </cell>
          <cell r="W166" t="str">
            <v>4-6</v>
          </cell>
          <cell r="X166" t="str">
            <v>5-6</v>
          </cell>
          <cell r="Y166">
            <v>5</v>
          </cell>
          <cell r="Z166" t="str">
            <v>M</v>
          </cell>
          <cell r="AA166" t="str">
            <v>B-A</v>
          </cell>
          <cell r="AB166" t="str">
            <v>L2M-L2D</v>
          </cell>
          <cell r="AC166" t="str">
            <v>P-M</v>
          </cell>
          <cell r="AD166">
            <v>1</v>
          </cell>
          <cell r="AE166"/>
          <cell r="AF166" t="str">
            <v>11LT-AR-1</v>
          </cell>
          <cell r="AG166"/>
          <cell r="AH166"/>
          <cell r="AI166"/>
          <cell r="AJ166" t="str">
            <v>11X-EN-3</v>
          </cell>
          <cell r="AK166"/>
          <cell r="AM166" t="str">
            <v>11X-MA-4</v>
          </cell>
          <cell r="AP166" t="str">
            <v>11X-RE-3</v>
          </cell>
          <cell r="AQ166" t="str">
            <v>11C-SC-1</v>
          </cell>
          <cell r="AR166" t="str">
            <v>11N-SP-2</v>
          </cell>
        </row>
        <row r="167">
          <cell r="A167">
            <v>151596</v>
          </cell>
          <cell r="B167" t="str">
            <v>Sibanda, Sibusisiwe</v>
          </cell>
          <cell r="C167" t="str">
            <v>11KKN</v>
          </cell>
          <cell r="D167" t="str">
            <v>F</v>
          </cell>
          <cell r="E167" t="str">
            <v>N</v>
          </cell>
          <cell r="F167" t="str">
            <v>No</v>
          </cell>
          <cell r="G167" t="str">
            <v>N</v>
          </cell>
          <cell r="H167">
            <v>1</v>
          </cell>
          <cell r="I167" t="str">
            <v>OOEG</v>
          </cell>
          <cell r="J167" t="str">
            <v>No</v>
          </cell>
          <cell r="K167" t="b">
            <v>0</v>
          </cell>
          <cell r="L167" t="str">
            <v>No</v>
          </cell>
          <cell r="M167" t="str">
            <v>No</v>
          </cell>
          <cell r="N167">
            <v>113</v>
          </cell>
          <cell r="O167">
            <v>107</v>
          </cell>
          <cell r="P167">
            <v>110</v>
          </cell>
          <cell r="Q167">
            <v>110</v>
          </cell>
          <cell r="R167">
            <v>61.896647999999999</v>
          </cell>
          <cell r="S167">
            <v>6.1896648000000001</v>
          </cell>
          <cell r="T167">
            <v>61.896647999999999</v>
          </cell>
          <cell r="U167">
            <v>6.1896648000000001</v>
          </cell>
          <cell r="V167" t="str">
            <v>6-7</v>
          </cell>
          <cell r="W167" t="str">
            <v>5-7</v>
          </cell>
          <cell r="X167" t="str">
            <v>6-7</v>
          </cell>
          <cell r="Y167">
            <v>6</v>
          </cell>
          <cell r="Z167" t="str">
            <v>H</v>
          </cell>
          <cell r="AA167" t="str">
            <v>B-A</v>
          </cell>
          <cell r="AB167" t="str">
            <v>L2M-L2D</v>
          </cell>
          <cell r="AC167" t="str">
            <v>M-D</v>
          </cell>
          <cell r="AD167">
            <v>1</v>
          </cell>
          <cell r="AE167"/>
          <cell r="AF167"/>
          <cell r="AG167" t="str">
            <v>11T-BI-4</v>
          </cell>
          <cell r="AH167" t="str">
            <v>11T-CH-4</v>
          </cell>
          <cell r="AI167"/>
          <cell r="AJ167" t="str">
            <v>11X-EN-5</v>
          </cell>
          <cell r="AK167"/>
          <cell r="AM167" t="str">
            <v>11S-MA-2</v>
          </cell>
          <cell r="AN167" t="str">
            <v>11T-PH-4</v>
          </cell>
          <cell r="AP167" t="str">
            <v>11X-RE-6</v>
          </cell>
          <cell r="AR167" t="str">
            <v>11S-SP-3</v>
          </cell>
        </row>
        <row r="168">
          <cell r="A168">
            <v>151700</v>
          </cell>
          <cell r="B168" t="str">
            <v>Sigauke, Ashleigh</v>
          </cell>
          <cell r="C168" t="str">
            <v>11EGQ</v>
          </cell>
          <cell r="D168" t="str">
            <v>F</v>
          </cell>
          <cell r="E168" t="str">
            <v>N</v>
          </cell>
          <cell r="F168" t="str">
            <v>No</v>
          </cell>
          <cell r="G168" t="str">
            <v>N</v>
          </cell>
          <cell r="H168">
            <v>1</v>
          </cell>
          <cell r="I168" t="str">
            <v>BAOF</v>
          </cell>
          <cell r="J168" t="str">
            <v>No</v>
          </cell>
          <cell r="K168" t="b">
            <v>0</v>
          </cell>
          <cell r="L168" t="str">
            <v>No</v>
          </cell>
          <cell r="M168" t="str">
            <v>No</v>
          </cell>
          <cell r="N168">
            <v>95</v>
          </cell>
          <cell r="O168">
            <v>99</v>
          </cell>
          <cell r="P168">
            <v>97</v>
          </cell>
          <cell r="Q168">
            <v>97</v>
          </cell>
          <cell r="R168">
            <v>32.863782</v>
          </cell>
          <cell r="S168">
            <v>3.2863782000000001</v>
          </cell>
          <cell r="T168">
            <v>32.863782</v>
          </cell>
          <cell r="U168">
            <v>3.2863782000000001</v>
          </cell>
          <cell r="V168" t="str">
            <v>3-4</v>
          </cell>
          <cell r="W168" t="str">
            <v>2-4</v>
          </cell>
          <cell r="X168" t="str">
            <v>3-4</v>
          </cell>
          <cell r="Y168">
            <v>3</v>
          </cell>
          <cell r="Z168" t="str">
            <v>L</v>
          </cell>
          <cell r="AA168" t="str">
            <v>U-D</v>
          </cell>
          <cell r="AB168" t="str">
            <v>L1D-L2P</v>
          </cell>
          <cell r="AC168" t="str">
            <v>U-P</v>
          </cell>
          <cell r="AD168">
            <v>1</v>
          </cell>
          <cell r="AE168"/>
          <cell r="AF168"/>
          <cell r="AG168" t="str">
            <v>11T-BI-5</v>
          </cell>
          <cell r="AH168" t="str">
            <v>11T-CH-5</v>
          </cell>
          <cell r="AI168"/>
          <cell r="AJ168" t="str">
            <v>11X-EN-7</v>
          </cell>
          <cell r="AK168"/>
          <cell r="AL168" t="str">
            <v>11N-FR-4</v>
          </cell>
          <cell r="AM168" t="str">
            <v>11X-MA-6</v>
          </cell>
          <cell r="AN168" t="str">
            <v>11T-PH-5</v>
          </cell>
          <cell r="AP168" t="str">
            <v>11X-RE-5</v>
          </cell>
        </row>
        <row r="169">
          <cell r="A169">
            <v>151579</v>
          </cell>
          <cell r="B169" t="str">
            <v>Siggs, Patrick</v>
          </cell>
          <cell r="C169" t="str">
            <v>11ZI</v>
          </cell>
          <cell r="D169" t="str">
            <v>M</v>
          </cell>
          <cell r="E169" t="str">
            <v>N</v>
          </cell>
          <cell r="F169" t="str">
            <v>No</v>
          </cell>
          <cell r="G169" t="str">
            <v>N</v>
          </cell>
          <cell r="H169">
            <v>1</v>
          </cell>
          <cell r="I169" t="str">
            <v>WIRI</v>
          </cell>
          <cell r="J169" t="str">
            <v>No</v>
          </cell>
          <cell r="K169" t="b">
            <v>0</v>
          </cell>
          <cell r="L169" t="str">
            <v>No</v>
          </cell>
          <cell r="M169" t="str">
            <v>No</v>
          </cell>
          <cell r="N169">
            <v>107</v>
          </cell>
          <cell r="O169">
            <v>108</v>
          </cell>
          <cell r="P169">
            <v>107.5</v>
          </cell>
          <cell r="Q169">
            <v>107.5</v>
          </cell>
          <cell r="R169">
            <v>54.013157999999997</v>
          </cell>
          <cell r="S169">
            <v>5.4013157999999999</v>
          </cell>
          <cell r="T169">
            <v>54.013157999999997</v>
          </cell>
          <cell r="U169">
            <v>5.4013157999999999</v>
          </cell>
          <cell r="V169" t="str">
            <v>5-6</v>
          </cell>
          <cell r="W169" t="str">
            <v>4-6</v>
          </cell>
          <cell r="X169" t="str">
            <v>5-6</v>
          </cell>
          <cell r="Y169">
            <v>5</v>
          </cell>
          <cell r="Z169" t="str">
            <v>M</v>
          </cell>
          <cell r="AA169" t="str">
            <v>B-A</v>
          </cell>
          <cell r="AB169" t="str">
            <v>L2M-L2D</v>
          </cell>
          <cell r="AC169" t="str">
            <v>P-M</v>
          </cell>
          <cell r="AD169">
            <v>1</v>
          </cell>
          <cell r="AE169"/>
          <cell r="AF169"/>
          <cell r="AG169" t="str">
            <v>11T-BI-3</v>
          </cell>
          <cell r="AH169" t="str">
            <v>11T-CH-3</v>
          </cell>
          <cell r="AI169"/>
          <cell r="AJ169" t="str">
            <v>11X-EN-5</v>
          </cell>
          <cell r="AK169"/>
          <cell r="AM169" t="str">
            <v>11S-MA-2</v>
          </cell>
          <cell r="AN169" t="str">
            <v>11T-PH-3</v>
          </cell>
          <cell r="AP169" t="str">
            <v>11X-RE-5</v>
          </cell>
          <cell r="AR169" t="str">
            <v>11S-SP-3</v>
          </cell>
        </row>
        <row r="170">
          <cell r="A170">
            <v>151619</v>
          </cell>
          <cell r="B170" t="str">
            <v>Simpson, Charlie</v>
          </cell>
          <cell r="C170" t="str">
            <v>11SPI</v>
          </cell>
          <cell r="D170" t="str">
            <v>M</v>
          </cell>
          <cell r="E170" t="str">
            <v>N</v>
          </cell>
          <cell r="F170" t="str">
            <v>Yes</v>
          </cell>
          <cell r="G170" t="str">
            <v>M</v>
          </cell>
          <cell r="H170">
            <v>0</v>
          </cell>
          <cell r="I170" t="str">
            <v>WBRI</v>
          </cell>
          <cell r="J170" t="str">
            <v>No</v>
          </cell>
          <cell r="K170" t="b">
            <v>0</v>
          </cell>
          <cell r="L170" t="str">
            <v>No</v>
          </cell>
          <cell r="M170" t="str">
            <v>No</v>
          </cell>
          <cell r="N170">
            <v>98</v>
          </cell>
          <cell r="O170">
            <v>103</v>
          </cell>
          <cell r="P170">
            <v>100.5</v>
          </cell>
          <cell r="Q170">
            <v>100.5</v>
          </cell>
          <cell r="R170">
            <v>38.246667000000002</v>
          </cell>
          <cell r="S170">
            <v>3.8246667000000003</v>
          </cell>
          <cell r="T170">
            <v>38.246667000000002</v>
          </cell>
          <cell r="U170">
            <v>3.8246667000000003</v>
          </cell>
          <cell r="V170" t="str">
            <v>4-5</v>
          </cell>
          <cell r="W170" t="str">
            <v>3-5</v>
          </cell>
          <cell r="X170" t="str">
            <v>4-5</v>
          </cell>
          <cell r="Y170">
            <v>4</v>
          </cell>
          <cell r="Z170" t="str">
            <v>M</v>
          </cell>
          <cell r="AA170" t="str">
            <v>D-C</v>
          </cell>
          <cell r="AB170" t="str">
            <v>L2P-L2M</v>
          </cell>
          <cell r="AC170" t="str">
            <v>P-M</v>
          </cell>
          <cell r="AD170">
            <v>1</v>
          </cell>
          <cell r="AE170"/>
          <cell r="AF170"/>
          <cell r="AG170"/>
          <cell r="AH170"/>
          <cell r="AI170"/>
          <cell r="AJ170" t="str">
            <v>11X-EN-9</v>
          </cell>
          <cell r="AK170"/>
          <cell r="AL170" t="str">
            <v>11N-FR-4</v>
          </cell>
          <cell r="AM170" t="str">
            <v>11X-MA-6</v>
          </cell>
          <cell r="AP170" t="str">
            <v>11X-RE-8</v>
          </cell>
          <cell r="AQ170" t="str">
            <v>11C-SC-4</v>
          </cell>
        </row>
        <row r="171">
          <cell r="A171">
            <v>151521</v>
          </cell>
          <cell r="B171" t="str">
            <v>Sinkamba, Louisa</v>
          </cell>
          <cell r="C171" t="str">
            <v>11WE</v>
          </cell>
          <cell r="D171" t="str">
            <v>F</v>
          </cell>
          <cell r="E171" t="str">
            <v>N</v>
          </cell>
          <cell r="F171" t="str">
            <v>No</v>
          </cell>
          <cell r="G171" t="str">
            <v>N</v>
          </cell>
          <cell r="H171">
            <v>1</v>
          </cell>
          <cell r="I171" t="str">
            <v>BAOF</v>
          </cell>
          <cell r="J171" t="str">
            <v>No</v>
          </cell>
          <cell r="K171" t="b">
            <v>0</v>
          </cell>
          <cell r="L171" t="str">
            <v>No</v>
          </cell>
          <cell r="M171" t="str">
            <v>No</v>
          </cell>
          <cell r="N171">
            <v>117</v>
          </cell>
          <cell r="O171">
            <v>109</v>
          </cell>
          <cell r="P171">
            <v>113</v>
          </cell>
          <cell r="Q171">
            <v>113</v>
          </cell>
          <cell r="R171">
            <v>68.411214999999999</v>
          </cell>
          <cell r="S171">
            <v>6.8411214999999999</v>
          </cell>
          <cell r="T171">
            <v>68.411214999999999</v>
          </cell>
          <cell r="U171">
            <v>6.8411214999999999</v>
          </cell>
          <cell r="V171" t="str">
            <v>7-8</v>
          </cell>
          <cell r="W171" t="str">
            <v>6-8</v>
          </cell>
          <cell r="X171" t="str">
            <v>7-8</v>
          </cell>
          <cell r="Y171">
            <v>7</v>
          </cell>
          <cell r="Z171" t="str">
            <v>H</v>
          </cell>
          <cell r="AA171" t="str">
            <v>A-A*</v>
          </cell>
          <cell r="AB171" t="str">
            <v>L2D-L2D*</v>
          </cell>
          <cell r="AC171" t="str">
            <v>M-D</v>
          </cell>
          <cell r="AD171">
            <v>1</v>
          </cell>
          <cell r="AE171"/>
          <cell r="AF171" t="str">
            <v>11LT-AR-1</v>
          </cell>
          <cell r="AG171"/>
          <cell r="AH171"/>
          <cell r="AI171"/>
          <cell r="AJ171" t="str">
            <v>11X-EN-1</v>
          </cell>
          <cell r="AK171"/>
          <cell r="AM171" t="str">
            <v>11X-MA-4</v>
          </cell>
          <cell r="AP171" t="str">
            <v>11X-RE-4</v>
          </cell>
          <cell r="AQ171" t="str">
            <v>11C-SC-2</v>
          </cell>
          <cell r="AR171" t="str">
            <v>11N-SP-1</v>
          </cell>
        </row>
        <row r="172">
          <cell r="A172">
            <v>151587</v>
          </cell>
          <cell r="B172" t="str">
            <v>Smith, Jasmine</v>
          </cell>
          <cell r="C172" t="str">
            <v>11SK</v>
          </cell>
          <cell r="D172" t="str">
            <v>F</v>
          </cell>
          <cell r="E172" t="str">
            <v>N</v>
          </cell>
          <cell r="F172" t="str">
            <v>No</v>
          </cell>
          <cell r="G172" t="str">
            <v>N</v>
          </cell>
          <cell r="H172">
            <v>1</v>
          </cell>
          <cell r="I172" t="str">
            <v>CHNE</v>
          </cell>
          <cell r="J172" t="str">
            <v>No</v>
          </cell>
          <cell r="K172" t="b">
            <v>0</v>
          </cell>
          <cell r="L172" t="str">
            <v>Yes</v>
          </cell>
          <cell r="M172" t="str">
            <v>No</v>
          </cell>
          <cell r="N172">
            <v>112</v>
          </cell>
          <cell r="O172">
            <v>109</v>
          </cell>
          <cell r="P172">
            <v>110.5</v>
          </cell>
          <cell r="Q172">
            <v>114.5</v>
          </cell>
          <cell r="R172">
            <v>61.896647999999999</v>
          </cell>
          <cell r="S172">
            <v>6.1896648000000001</v>
          </cell>
          <cell r="T172">
            <v>71.839286000000001</v>
          </cell>
          <cell r="U172">
            <v>7.1839285999999998</v>
          </cell>
          <cell r="V172" t="str">
            <v>7-8</v>
          </cell>
          <cell r="W172" t="str">
            <v>6-8</v>
          </cell>
          <cell r="X172" t="str">
            <v>7-8</v>
          </cell>
          <cell r="Y172">
            <v>7</v>
          </cell>
          <cell r="Z172" t="str">
            <v>H</v>
          </cell>
          <cell r="AA172" t="str">
            <v>A-A*</v>
          </cell>
          <cell r="AB172" t="str">
            <v>L2D-L2D*</v>
          </cell>
          <cell r="AC172" t="str">
            <v>M-D</v>
          </cell>
          <cell r="AD172">
            <v>1</v>
          </cell>
          <cell r="AE172"/>
          <cell r="AF172"/>
          <cell r="AG172" t="str">
            <v>11T-BI-1</v>
          </cell>
          <cell r="AH172" t="str">
            <v>11T-CH-1</v>
          </cell>
          <cell r="AI172"/>
          <cell r="AJ172" t="str">
            <v>11X-EN-2</v>
          </cell>
          <cell r="AK172"/>
          <cell r="AL172" t="str">
            <v>11S-FR-1</v>
          </cell>
          <cell r="AM172" t="str">
            <v>11S-MA-1</v>
          </cell>
          <cell r="AN172" t="str">
            <v>11T-PH-1</v>
          </cell>
          <cell r="AP172" t="str">
            <v>11X-RE-2</v>
          </cell>
        </row>
        <row r="173">
          <cell r="A173">
            <v>151730</v>
          </cell>
          <cell r="B173" t="str">
            <v>Smith, Luke</v>
          </cell>
          <cell r="C173" t="str">
            <v>11SPI</v>
          </cell>
          <cell r="D173" t="str">
            <v>M</v>
          </cell>
          <cell r="E173" t="str">
            <v>N</v>
          </cell>
          <cell r="F173" t="str">
            <v>No</v>
          </cell>
          <cell r="G173" t="str">
            <v>N</v>
          </cell>
          <cell r="H173">
            <v>0</v>
          </cell>
          <cell r="I173" t="str">
            <v>WBRI</v>
          </cell>
          <cell r="J173" t="str">
            <v>No</v>
          </cell>
          <cell r="K173" t="b">
            <v>0</v>
          </cell>
          <cell r="L173" t="str">
            <v>No</v>
          </cell>
          <cell r="M173" t="str">
            <v>No</v>
          </cell>
          <cell r="N173">
            <v>105</v>
          </cell>
          <cell r="O173">
            <v>113</v>
          </cell>
          <cell r="P173">
            <v>109</v>
          </cell>
          <cell r="Q173">
            <v>109</v>
          </cell>
          <cell r="R173">
            <v>59.353448</v>
          </cell>
          <cell r="S173">
            <v>5.9353448000000002</v>
          </cell>
          <cell r="T173">
            <v>59.353448</v>
          </cell>
          <cell r="U173">
            <v>5.9353448000000002</v>
          </cell>
          <cell r="V173" t="str">
            <v>6-7</v>
          </cell>
          <cell r="W173" t="str">
            <v>5-7</v>
          </cell>
          <cell r="X173" t="str">
            <v>6-7</v>
          </cell>
          <cell r="Y173">
            <v>6</v>
          </cell>
          <cell r="Z173" t="str">
            <v>M</v>
          </cell>
          <cell r="AA173" t="str">
            <v>B-A</v>
          </cell>
          <cell r="AB173" t="str">
            <v>L2M-L2D</v>
          </cell>
          <cell r="AC173" t="str">
            <v>M-D</v>
          </cell>
          <cell r="AD173">
            <v>1</v>
          </cell>
          <cell r="AE173"/>
          <cell r="AF173"/>
          <cell r="AG173" t="str">
            <v>11T-BI-4</v>
          </cell>
          <cell r="AH173" t="str">
            <v>11T-CH-4</v>
          </cell>
          <cell r="AI173"/>
          <cell r="AJ173" t="str">
            <v>11X-EN-3</v>
          </cell>
          <cell r="AK173"/>
          <cell r="AL173" t="str">
            <v>11N-FR-3</v>
          </cell>
          <cell r="AM173" t="str">
            <v>11X-MA-2</v>
          </cell>
          <cell r="AN173" t="str">
            <v>11T-PH-4</v>
          </cell>
          <cell r="AP173" t="str">
            <v>11X-RE-6</v>
          </cell>
        </row>
        <row r="174">
          <cell r="A174">
            <v>151729</v>
          </cell>
          <cell r="B174" t="str">
            <v>Smith, Nathanael</v>
          </cell>
          <cell r="C174" t="str">
            <v>11SPI</v>
          </cell>
          <cell r="D174" t="str">
            <v>M</v>
          </cell>
          <cell r="E174" t="str">
            <v>N</v>
          </cell>
          <cell r="F174" t="str">
            <v>Yes</v>
          </cell>
          <cell r="G174" t="str">
            <v>M</v>
          </cell>
          <cell r="H174">
            <v>0</v>
          </cell>
          <cell r="I174" t="str">
            <v>WBRI</v>
          </cell>
          <cell r="J174" t="str">
            <v>No</v>
          </cell>
          <cell r="K174" t="b">
            <v>0</v>
          </cell>
          <cell r="L174" t="str">
            <v>No</v>
          </cell>
          <cell r="M174" t="str">
            <v>No</v>
          </cell>
          <cell r="N174">
            <v>109</v>
          </cell>
          <cell r="O174">
            <v>104</v>
          </cell>
          <cell r="P174">
            <v>106.5</v>
          </cell>
          <cell r="Q174">
            <v>106.5</v>
          </cell>
          <cell r="R174">
            <v>50.927548999999999</v>
          </cell>
          <cell r="S174">
            <v>5.0927549000000001</v>
          </cell>
          <cell r="T174">
            <v>50.927548999999999</v>
          </cell>
          <cell r="U174">
            <v>5.0927549000000001</v>
          </cell>
          <cell r="V174" t="str">
            <v>5-6</v>
          </cell>
          <cell r="W174" t="str">
            <v>4-6</v>
          </cell>
          <cell r="X174" t="str">
            <v>5-6</v>
          </cell>
          <cell r="Y174">
            <v>5</v>
          </cell>
          <cell r="Z174" t="str">
            <v>M</v>
          </cell>
          <cell r="AA174" t="str">
            <v>C-B</v>
          </cell>
          <cell r="AB174" t="str">
            <v>L2P-L2M</v>
          </cell>
          <cell r="AC174" t="str">
            <v>P-M</v>
          </cell>
          <cell r="AD174">
            <v>1</v>
          </cell>
          <cell r="AE174"/>
          <cell r="AF174"/>
          <cell r="AG174" t="str">
            <v>11T-BI-3</v>
          </cell>
          <cell r="AH174" t="str">
            <v>11T-CH-3</v>
          </cell>
          <cell r="AI174"/>
          <cell r="AJ174" t="str">
            <v>11X-EN-7</v>
          </cell>
          <cell r="AK174"/>
          <cell r="AL174" t="str">
            <v>11N-FR-3</v>
          </cell>
          <cell r="AM174" t="str">
            <v>11X-MA-4</v>
          </cell>
          <cell r="AN174" t="str">
            <v>11T-PH-3</v>
          </cell>
          <cell r="AP174" t="str">
            <v>11X-RE-3</v>
          </cell>
        </row>
        <row r="175">
          <cell r="A175">
            <v>151602</v>
          </cell>
          <cell r="B175" t="str">
            <v>Smith, Niamh</v>
          </cell>
          <cell r="C175" t="str">
            <v>11SPI</v>
          </cell>
          <cell r="D175" t="str">
            <v>F</v>
          </cell>
          <cell r="E175" t="str">
            <v>N</v>
          </cell>
          <cell r="F175" t="str">
            <v>No</v>
          </cell>
          <cell r="G175" t="str">
            <v>N</v>
          </cell>
          <cell r="H175">
            <v>0</v>
          </cell>
          <cell r="I175" t="str">
            <v>WBRI</v>
          </cell>
          <cell r="J175" t="str">
            <v>No</v>
          </cell>
          <cell r="K175" t="b">
            <v>0</v>
          </cell>
          <cell r="L175" t="str">
            <v>No</v>
          </cell>
          <cell r="M175" t="str">
            <v>No</v>
          </cell>
          <cell r="N175">
            <v>103</v>
          </cell>
          <cell r="O175">
            <v>108</v>
          </cell>
          <cell r="P175">
            <v>105.5</v>
          </cell>
          <cell r="Q175">
            <v>105.5</v>
          </cell>
          <cell r="R175">
            <v>49.024999999999999</v>
          </cell>
          <cell r="S175">
            <v>4.9024999999999999</v>
          </cell>
          <cell r="T175">
            <v>49.024999999999999</v>
          </cell>
          <cell r="U175">
            <v>4.9024999999999999</v>
          </cell>
          <cell r="V175" t="str">
            <v>5-6</v>
          </cell>
          <cell r="W175" t="str">
            <v>4-6</v>
          </cell>
          <cell r="X175" t="str">
            <v>5-6</v>
          </cell>
          <cell r="Y175">
            <v>5</v>
          </cell>
          <cell r="Z175" t="str">
            <v>M</v>
          </cell>
          <cell r="AA175" t="str">
            <v>C-B</v>
          </cell>
          <cell r="AB175" t="str">
            <v>L2P-L2M</v>
          </cell>
          <cell r="AC175" t="str">
            <v>P-M</v>
          </cell>
          <cell r="AD175">
            <v>1</v>
          </cell>
          <cell r="AE175"/>
          <cell r="AF175"/>
          <cell r="AG175" t="str">
            <v>11T-BI-3</v>
          </cell>
          <cell r="AH175" t="str">
            <v>11T-CH-3</v>
          </cell>
          <cell r="AI175"/>
          <cell r="AJ175" t="str">
            <v>11X-EN-4</v>
          </cell>
          <cell r="AK175"/>
          <cell r="AL175" t="str">
            <v>11S-FR-1</v>
          </cell>
          <cell r="AM175" t="str">
            <v>11S-MA-2</v>
          </cell>
          <cell r="AN175" t="str">
            <v>11T-PH-3</v>
          </cell>
          <cell r="AP175" t="str">
            <v>11X-RE-8</v>
          </cell>
        </row>
        <row r="176">
          <cell r="A176">
            <v>151547</v>
          </cell>
          <cell r="B176" t="str">
            <v>Smith, Patrick</v>
          </cell>
          <cell r="C176" t="str">
            <v>11SPI</v>
          </cell>
          <cell r="D176" t="str">
            <v>M</v>
          </cell>
          <cell r="E176" t="str">
            <v>N</v>
          </cell>
          <cell r="F176" t="str">
            <v>No</v>
          </cell>
          <cell r="G176" t="str">
            <v>N</v>
          </cell>
          <cell r="H176">
            <v>1</v>
          </cell>
          <cell r="I176" t="str">
            <v>WIRI</v>
          </cell>
          <cell r="J176" t="str">
            <v>No</v>
          </cell>
          <cell r="K176" t="b">
            <v>0</v>
          </cell>
          <cell r="L176" t="str">
            <v>No</v>
          </cell>
          <cell r="M176" t="str">
            <v>No</v>
          </cell>
          <cell r="N176">
            <v>107</v>
          </cell>
          <cell r="O176">
            <v>107</v>
          </cell>
          <cell r="P176">
            <v>107</v>
          </cell>
          <cell r="Q176">
            <v>107</v>
          </cell>
          <cell r="R176">
            <v>54.013157999999997</v>
          </cell>
          <cell r="S176">
            <v>5.4013157999999999</v>
          </cell>
          <cell r="T176">
            <v>54.013157999999997</v>
          </cell>
          <cell r="U176">
            <v>5.4013157999999999</v>
          </cell>
          <cell r="V176" t="str">
            <v>5-6</v>
          </cell>
          <cell r="W176" t="str">
            <v>4-6</v>
          </cell>
          <cell r="X176" t="str">
            <v>5-6</v>
          </cell>
          <cell r="Y176">
            <v>5</v>
          </cell>
          <cell r="Z176" t="str">
            <v>M</v>
          </cell>
          <cell r="AA176" t="str">
            <v>B-A</v>
          </cell>
          <cell r="AB176" t="str">
            <v>L2M-L2D</v>
          </cell>
          <cell r="AC176" t="str">
            <v>P-M</v>
          </cell>
          <cell r="AD176">
            <v>1</v>
          </cell>
          <cell r="AE176"/>
          <cell r="AF176"/>
          <cell r="AG176" t="str">
            <v>11T-BI-4</v>
          </cell>
          <cell r="AH176" t="str">
            <v>11T-CH-4</v>
          </cell>
          <cell r="AI176"/>
          <cell r="AJ176" t="str">
            <v>11X-EN-5</v>
          </cell>
          <cell r="AK176"/>
          <cell r="AL176" t="str">
            <v>11S-FR-1</v>
          </cell>
          <cell r="AM176" t="str">
            <v>11S-MA-3</v>
          </cell>
          <cell r="AN176" t="str">
            <v>11T-PH-4</v>
          </cell>
          <cell r="AP176" t="str">
            <v>11X-RE-3</v>
          </cell>
        </row>
        <row r="177">
          <cell r="A177">
            <v>151662</v>
          </cell>
          <cell r="B177" t="str">
            <v>Smith, Taliah</v>
          </cell>
          <cell r="C177" t="str">
            <v>11SPI</v>
          </cell>
          <cell r="D177" t="str">
            <v>F</v>
          </cell>
          <cell r="E177" t="str">
            <v>E</v>
          </cell>
          <cell r="F177" t="str">
            <v>No</v>
          </cell>
          <cell r="G177" t="str">
            <v>E</v>
          </cell>
          <cell r="H177">
            <v>1</v>
          </cell>
          <cell r="I177" t="str">
            <v>MWOE</v>
          </cell>
          <cell r="J177" t="str">
            <v>Yes</v>
          </cell>
          <cell r="K177" t="b">
            <v>0</v>
          </cell>
          <cell r="L177" t="str">
            <v>Yes</v>
          </cell>
          <cell r="M177" t="str">
            <v>No</v>
          </cell>
          <cell r="N177">
            <v>0</v>
          </cell>
          <cell r="O177">
            <v>0</v>
          </cell>
          <cell r="P177">
            <v>0</v>
          </cell>
          <cell r="Q177">
            <v>4</v>
          </cell>
          <cell r="R177">
            <v>10.186364000000001</v>
          </cell>
          <cell r="S177">
            <v>1.0186364000000001</v>
          </cell>
          <cell r="T177">
            <v>10.186364000000001</v>
          </cell>
          <cell r="U177">
            <v>1.0186364000000001</v>
          </cell>
          <cell r="V177" t="str">
            <v>1-2</v>
          </cell>
          <cell r="W177" t="str">
            <v>0-2</v>
          </cell>
          <cell r="X177" t="str">
            <v>1-2</v>
          </cell>
          <cell r="Y177">
            <v>1</v>
          </cell>
          <cell r="Z177" t="str">
            <v>L</v>
          </cell>
          <cell r="AA177" t="str">
            <v>U-D</v>
          </cell>
          <cell r="AB177" t="str">
            <v>L1P-L1M</v>
          </cell>
          <cell r="AC177" t="str">
            <v>U-P</v>
          </cell>
          <cell r="AD177">
            <v>1</v>
          </cell>
          <cell r="AE177"/>
          <cell r="AF177"/>
          <cell r="AG177"/>
          <cell r="AH177"/>
          <cell r="AI177"/>
          <cell r="AJ177" t="str">
            <v>11X-EN-9</v>
          </cell>
          <cell r="AK177"/>
          <cell r="AL177" t="str">
            <v>11N-FR-4</v>
          </cell>
          <cell r="AM177" t="str">
            <v>11X-MA-9</v>
          </cell>
          <cell r="AP177" t="str">
            <v>11X-RE-1</v>
          </cell>
          <cell r="AQ177" t="str">
            <v>11C-SC-4</v>
          </cell>
        </row>
        <row r="178">
          <cell r="A178">
            <v>151677</v>
          </cell>
          <cell r="B178" t="str">
            <v>Smith, William</v>
          </cell>
          <cell r="C178" t="str">
            <v>11ZI</v>
          </cell>
          <cell r="D178" t="str">
            <v>M</v>
          </cell>
          <cell r="E178" t="str">
            <v>N</v>
          </cell>
          <cell r="F178" t="str">
            <v>No</v>
          </cell>
          <cell r="G178" t="str">
            <v>N</v>
          </cell>
          <cell r="H178">
            <v>0</v>
          </cell>
          <cell r="I178" t="str">
            <v>WBRI</v>
          </cell>
          <cell r="J178" t="str">
            <v>No</v>
          </cell>
          <cell r="K178" t="b">
            <v>0</v>
          </cell>
          <cell r="L178" t="str">
            <v>No</v>
          </cell>
          <cell r="M178" t="str">
            <v>No</v>
          </cell>
          <cell r="N178">
            <v>115</v>
          </cell>
          <cell r="O178">
            <v>109</v>
          </cell>
          <cell r="P178">
            <v>112</v>
          </cell>
          <cell r="Q178">
            <v>112</v>
          </cell>
          <cell r="R178">
            <v>65.541015999999999</v>
          </cell>
          <cell r="S178">
            <v>6.5541016000000001</v>
          </cell>
          <cell r="T178">
            <v>65.541015999999999</v>
          </cell>
          <cell r="U178">
            <v>6.5541016000000001</v>
          </cell>
          <cell r="V178" t="str">
            <v>6-7</v>
          </cell>
          <cell r="W178" t="str">
            <v>5-7</v>
          </cell>
          <cell r="X178" t="str">
            <v>6-7</v>
          </cell>
          <cell r="Y178">
            <v>6</v>
          </cell>
          <cell r="Z178" t="str">
            <v>H</v>
          </cell>
          <cell r="AA178" t="str">
            <v>A-A*</v>
          </cell>
          <cell r="AB178" t="str">
            <v>L2M-L2D</v>
          </cell>
          <cell r="AC178" t="str">
            <v>M-D</v>
          </cell>
          <cell r="AD178">
            <v>1</v>
          </cell>
          <cell r="AE178"/>
          <cell r="AF178"/>
          <cell r="AG178"/>
          <cell r="AH178"/>
          <cell r="AI178" t="str">
            <v>11LT-DR-2</v>
          </cell>
          <cell r="AJ178" t="str">
            <v>11X-EN-2</v>
          </cell>
          <cell r="AK178"/>
          <cell r="AM178" t="str">
            <v>11X-MA-2</v>
          </cell>
          <cell r="AP178" t="str">
            <v>11X-RE-4</v>
          </cell>
          <cell r="AQ178" t="str">
            <v>11C-SC-1</v>
          </cell>
          <cell r="AR178" t="str">
            <v>11N-SP-2</v>
          </cell>
        </row>
        <row r="179">
          <cell r="A179">
            <v>151720</v>
          </cell>
          <cell r="B179" t="str">
            <v>Stafford, James</v>
          </cell>
          <cell r="C179" t="str">
            <v>11SK</v>
          </cell>
          <cell r="D179" t="str">
            <v>M</v>
          </cell>
          <cell r="E179" t="str">
            <v>N</v>
          </cell>
          <cell r="F179" t="str">
            <v>No</v>
          </cell>
          <cell r="G179" t="str">
            <v>N</v>
          </cell>
          <cell r="H179">
            <v>0</v>
          </cell>
          <cell r="I179" t="str">
            <v>WBRI</v>
          </cell>
          <cell r="J179" t="str">
            <v>No</v>
          </cell>
          <cell r="K179" t="b">
            <v>0</v>
          </cell>
          <cell r="L179" t="str">
            <v>No</v>
          </cell>
          <cell r="M179" t="str">
            <v>No</v>
          </cell>
          <cell r="N179">
            <v>118</v>
          </cell>
          <cell r="O179">
            <v>107</v>
          </cell>
          <cell r="P179">
            <v>112.5</v>
          </cell>
          <cell r="Q179">
            <v>112.5</v>
          </cell>
          <cell r="R179">
            <v>65.541015999999999</v>
          </cell>
          <cell r="S179">
            <v>6.5541016000000001</v>
          </cell>
          <cell r="T179">
            <v>65.541015999999999</v>
          </cell>
          <cell r="U179">
            <v>6.5541016000000001</v>
          </cell>
          <cell r="V179" t="str">
            <v>6-7</v>
          </cell>
          <cell r="W179" t="str">
            <v>5-7</v>
          </cell>
          <cell r="X179" t="str">
            <v>6-7</v>
          </cell>
          <cell r="Y179">
            <v>6</v>
          </cell>
          <cell r="Z179" t="str">
            <v>H</v>
          </cell>
          <cell r="AA179" t="str">
            <v>A-A*</v>
          </cell>
          <cell r="AB179" t="str">
            <v>L2M-L2D</v>
          </cell>
          <cell r="AC179" t="str">
            <v>M-D</v>
          </cell>
          <cell r="AD179">
            <v>1</v>
          </cell>
          <cell r="AE179"/>
          <cell r="AF179"/>
          <cell r="AG179" t="str">
            <v>11T-BI-2</v>
          </cell>
          <cell r="AH179" t="str">
            <v>11T-CH-2</v>
          </cell>
          <cell r="AI179"/>
          <cell r="AJ179" t="str">
            <v>11X-EN-1</v>
          </cell>
          <cell r="AK179"/>
          <cell r="AL179" t="str">
            <v>11S-FR-2</v>
          </cell>
          <cell r="AM179" t="str">
            <v>11S-MA-2</v>
          </cell>
          <cell r="AN179" t="str">
            <v>11T-PH-2</v>
          </cell>
          <cell r="AP179" t="str">
            <v>11X-RE-7</v>
          </cell>
        </row>
        <row r="180">
          <cell r="A180">
            <v>151663</v>
          </cell>
          <cell r="B180" t="str">
            <v>Stephenson, Lewis</v>
          </cell>
          <cell r="C180" t="str">
            <v>11SPI</v>
          </cell>
          <cell r="D180" t="str">
            <v>M</v>
          </cell>
          <cell r="E180" t="str">
            <v>N</v>
          </cell>
          <cell r="F180" t="str">
            <v>No</v>
          </cell>
          <cell r="G180" t="str">
            <v>N</v>
          </cell>
          <cell r="H180">
            <v>1</v>
          </cell>
          <cell r="I180" t="str">
            <v>MWBC</v>
          </cell>
          <cell r="J180" t="str">
            <v>No</v>
          </cell>
          <cell r="K180" t="b">
            <v>0</v>
          </cell>
          <cell r="L180" t="str">
            <v>No</v>
          </cell>
          <cell r="M180" t="str">
            <v>No</v>
          </cell>
          <cell r="N180">
            <v>104</v>
          </cell>
          <cell r="O180">
            <v>107</v>
          </cell>
          <cell r="P180">
            <v>105.5</v>
          </cell>
          <cell r="Q180">
            <v>105.5</v>
          </cell>
          <cell r="R180">
            <v>49.024999999999999</v>
          </cell>
          <cell r="S180">
            <v>4.9024999999999999</v>
          </cell>
          <cell r="T180">
            <v>49.024999999999999</v>
          </cell>
          <cell r="U180">
            <v>4.9024999999999999</v>
          </cell>
          <cell r="V180" t="str">
            <v>5-6</v>
          </cell>
          <cell r="W180" t="str">
            <v>4-6</v>
          </cell>
          <cell r="X180" t="str">
            <v>5-6</v>
          </cell>
          <cell r="Y180">
            <v>5</v>
          </cell>
          <cell r="Z180" t="str">
            <v>M</v>
          </cell>
          <cell r="AA180" t="str">
            <v>C-B</v>
          </cell>
          <cell r="AB180" t="str">
            <v>L2P-L2M</v>
          </cell>
          <cell r="AC180" t="str">
            <v>P-M</v>
          </cell>
          <cell r="AD180">
            <v>1</v>
          </cell>
          <cell r="AE180"/>
          <cell r="AF180"/>
          <cell r="AG180"/>
          <cell r="AH180"/>
          <cell r="AI180"/>
          <cell r="AJ180" t="str">
            <v>11X-EN-4</v>
          </cell>
          <cell r="AK180"/>
          <cell r="AL180" t="str">
            <v>11S-FR-2</v>
          </cell>
          <cell r="AM180" t="str">
            <v>11S-MA-2</v>
          </cell>
          <cell r="AO180" t="str">
            <v>11LT-PHO-6</v>
          </cell>
          <cell r="AP180" t="str">
            <v>11X-RE-2</v>
          </cell>
          <cell r="AQ180" t="str">
            <v>11C-SC-2</v>
          </cell>
        </row>
        <row r="181">
          <cell r="A181">
            <v>151659</v>
          </cell>
          <cell r="B181" t="str">
            <v>Streicher Rootman, Mika</v>
          </cell>
          <cell r="C181" t="str">
            <v>11JNE</v>
          </cell>
          <cell r="D181" t="str">
            <v>F</v>
          </cell>
          <cell r="E181" t="str">
            <v>N</v>
          </cell>
          <cell r="F181" t="str">
            <v>No</v>
          </cell>
          <cell r="G181" t="str">
            <v>N</v>
          </cell>
          <cell r="H181">
            <v>1</v>
          </cell>
          <cell r="I181" t="str">
            <v>WOTW</v>
          </cell>
          <cell r="J181" t="str">
            <v>No</v>
          </cell>
          <cell r="K181" t="b">
            <v>0</v>
          </cell>
          <cell r="L181" t="str">
            <v>No</v>
          </cell>
          <cell r="M181" t="str">
            <v>No</v>
          </cell>
          <cell r="N181">
            <v>114</v>
          </cell>
          <cell r="O181">
            <v>107</v>
          </cell>
          <cell r="P181">
            <v>110.5</v>
          </cell>
          <cell r="Q181">
            <v>110.5</v>
          </cell>
          <cell r="R181">
            <v>61.896647999999999</v>
          </cell>
          <cell r="S181">
            <v>6.1896648000000001</v>
          </cell>
          <cell r="T181">
            <v>61.896647999999999</v>
          </cell>
          <cell r="U181">
            <v>6.1896648000000001</v>
          </cell>
          <cell r="V181" t="str">
            <v>6-7</v>
          </cell>
          <cell r="W181" t="str">
            <v>5-7</v>
          </cell>
          <cell r="X181" t="str">
            <v>6-7</v>
          </cell>
          <cell r="Y181">
            <v>6</v>
          </cell>
          <cell r="Z181" t="str">
            <v>H</v>
          </cell>
          <cell r="AA181" t="str">
            <v>B-A</v>
          </cell>
          <cell r="AB181" t="str">
            <v>L2M-L2D</v>
          </cell>
          <cell r="AC181" t="str">
            <v>M-D</v>
          </cell>
          <cell r="AD181">
            <v>1</v>
          </cell>
          <cell r="AE181"/>
          <cell r="AF181"/>
          <cell r="AG181" t="str">
            <v>11T-BI-1</v>
          </cell>
          <cell r="AH181" t="str">
            <v>11T-CH-1</v>
          </cell>
          <cell r="AI181"/>
          <cell r="AJ181" t="str">
            <v>11X-EN-3</v>
          </cell>
          <cell r="AK181"/>
          <cell r="AM181" t="str">
            <v>11X-MA-2</v>
          </cell>
          <cell r="AN181" t="str">
            <v>11T-PH-1</v>
          </cell>
          <cell r="AP181" t="str">
            <v>11X-RE-6</v>
          </cell>
          <cell r="AR181" t="str">
            <v>11N-SP-2</v>
          </cell>
        </row>
        <row r="182">
          <cell r="A182">
            <v>151615</v>
          </cell>
          <cell r="B182" t="str">
            <v>Sweeting, Olivia</v>
          </cell>
          <cell r="C182" t="str">
            <v>11SDA</v>
          </cell>
          <cell r="D182" t="str">
            <v>F</v>
          </cell>
          <cell r="E182" t="str">
            <v>N</v>
          </cell>
          <cell r="F182" t="str">
            <v>No</v>
          </cell>
          <cell r="G182" t="str">
            <v>N</v>
          </cell>
          <cell r="H182">
            <v>0</v>
          </cell>
          <cell r="I182" t="str">
            <v>WBRI</v>
          </cell>
          <cell r="J182" t="str">
            <v>No</v>
          </cell>
          <cell r="K182" t="b">
            <v>0</v>
          </cell>
          <cell r="L182" t="str">
            <v>No</v>
          </cell>
          <cell r="M182" t="str">
            <v>No</v>
          </cell>
          <cell r="N182">
            <v>114</v>
          </cell>
          <cell r="O182">
            <v>117</v>
          </cell>
          <cell r="P182">
            <v>115.5</v>
          </cell>
          <cell r="Q182">
            <v>115.5</v>
          </cell>
          <cell r="R182">
            <v>74.828357999999994</v>
          </cell>
          <cell r="S182">
            <v>7.4828357999999993</v>
          </cell>
          <cell r="T182">
            <v>74.828357999999994</v>
          </cell>
          <cell r="U182">
            <v>7.4828357999999993</v>
          </cell>
          <cell r="V182" t="str">
            <v>8-9</v>
          </cell>
          <cell r="W182" t="str">
            <v>7-9</v>
          </cell>
          <cell r="X182" t="str">
            <v>8-9</v>
          </cell>
          <cell r="Y182">
            <v>8</v>
          </cell>
          <cell r="Z182" t="str">
            <v>H</v>
          </cell>
          <cell r="AA182" t="str">
            <v>A-A*</v>
          </cell>
          <cell r="AB182" t="str">
            <v>L2D-L2D*</v>
          </cell>
          <cell r="AC182" t="str">
            <v>M-D</v>
          </cell>
          <cell r="AD182">
            <v>1</v>
          </cell>
          <cell r="AE182"/>
          <cell r="AF182"/>
          <cell r="AG182" t="str">
            <v>11T-BI-1</v>
          </cell>
          <cell r="AH182" t="str">
            <v>11T-CH-1</v>
          </cell>
          <cell r="AI182"/>
          <cell r="AJ182" t="str">
            <v>11X-EN-1</v>
          </cell>
          <cell r="AK182"/>
          <cell r="AL182" t="str">
            <v>11S-FR-1</v>
          </cell>
          <cell r="AM182" t="str">
            <v>11S-MA-1</v>
          </cell>
          <cell r="AN182" t="str">
            <v>11T-PH-1</v>
          </cell>
          <cell r="AP182" t="str">
            <v>11X-RE-4</v>
          </cell>
        </row>
        <row r="183">
          <cell r="A183">
            <v>151644</v>
          </cell>
          <cell r="B183" t="str">
            <v>Taft, Alfie</v>
          </cell>
          <cell r="C183" t="str">
            <v>11SK</v>
          </cell>
          <cell r="D183" t="str">
            <v>M</v>
          </cell>
          <cell r="E183" t="str">
            <v>N</v>
          </cell>
          <cell r="F183" t="str">
            <v>Yes</v>
          </cell>
          <cell r="G183" t="str">
            <v>M</v>
          </cell>
          <cell r="H183">
            <v>0</v>
          </cell>
          <cell r="I183" t="str">
            <v>WBRI</v>
          </cell>
          <cell r="J183" t="str">
            <v>No</v>
          </cell>
          <cell r="K183" t="b">
            <v>0</v>
          </cell>
          <cell r="L183" t="str">
            <v>No</v>
          </cell>
          <cell r="M183" t="str">
            <v>No</v>
          </cell>
          <cell r="N183">
            <v>92</v>
          </cell>
          <cell r="O183">
            <v>101</v>
          </cell>
          <cell r="P183">
            <v>96.5</v>
          </cell>
          <cell r="Q183">
            <v>96.5</v>
          </cell>
          <cell r="R183">
            <v>31.325758</v>
          </cell>
          <cell r="S183">
            <v>3.1325758000000001</v>
          </cell>
          <cell r="T183">
            <v>31.325758</v>
          </cell>
          <cell r="U183">
            <v>3.1325758000000001</v>
          </cell>
          <cell r="V183" t="str">
            <v>3-4</v>
          </cell>
          <cell r="W183" t="str">
            <v>2-4</v>
          </cell>
          <cell r="X183" t="str">
            <v>3-4</v>
          </cell>
          <cell r="Y183">
            <v>3</v>
          </cell>
          <cell r="Z183" t="str">
            <v>L</v>
          </cell>
          <cell r="AA183" t="str">
            <v>U-D</v>
          </cell>
          <cell r="AB183" t="str">
            <v>L1D-L2P</v>
          </cell>
          <cell r="AC183" t="str">
            <v>U-P</v>
          </cell>
          <cell r="AD183">
            <v>1</v>
          </cell>
          <cell r="AE183"/>
          <cell r="AF183"/>
          <cell r="AG183"/>
          <cell r="AH183"/>
          <cell r="AI183"/>
          <cell r="AJ183" t="str">
            <v>11X-EN-8</v>
          </cell>
          <cell r="AK183" t="str">
            <v>11LT-FN-3</v>
          </cell>
          <cell r="AL183" t="str">
            <v>11N-FR-3</v>
          </cell>
          <cell r="AM183" t="str">
            <v>11X-MA-8</v>
          </cell>
          <cell r="AP183" t="str">
            <v>11X-RE-1</v>
          </cell>
          <cell r="AQ183" t="str">
            <v>11C-SC-4</v>
          </cell>
        </row>
        <row r="184">
          <cell r="A184">
            <v>151658</v>
          </cell>
          <cell r="B184" t="str">
            <v>Tahirova, Maria</v>
          </cell>
          <cell r="C184" t="str">
            <v>11SDA</v>
          </cell>
          <cell r="D184" t="str">
            <v>F</v>
          </cell>
          <cell r="E184" t="str">
            <v>N</v>
          </cell>
          <cell r="F184" t="str">
            <v>No</v>
          </cell>
          <cell r="G184" t="str">
            <v>N</v>
          </cell>
          <cell r="H184">
            <v>1</v>
          </cell>
          <cell r="I184" t="str">
            <v>MOTM</v>
          </cell>
          <cell r="J184" t="str">
            <v>Yes</v>
          </cell>
          <cell r="K184" t="b">
            <v>0</v>
          </cell>
          <cell r="L184" t="str">
            <v>Yes</v>
          </cell>
          <cell r="M184" t="str">
            <v>No</v>
          </cell>
          <cell r="N184">
            <v>108</v>
          </cell>
          <cell r="O184">
            <v>106</v>
          </cell>
          <cell r="P184">
            <v>107</v>
          </cell>
          <cell r="Q184">
            <v>111</v>
          </cell>
          <cell r="R184">
            <v>54.013157999999997</v>
          </cell>
          <cell r="S184">
            <v>5.4013157999999999</v>
          </cell>
          <cell r="T184">
            <v>64.375</v>
          </cell>
          <cell r="U184">
            <v>6.4375</v>
          </cell>
          <cell r="V184" t="str">
            <v>6-7</v>
          </cell>
          <cell r="W184" t="str">
            <v>5-7</v>
          </cell>
          <cell r="X184" t="str">
            <v>6-7</v>
          </cell>
          <cell r="Y184">
            <v>6</v>
          </cell>
          <cell r="Z184" t="str">
            <v>M</v>
          </cell>
          <cell r="AA184" t="str">
            <v>A-A*</v>
          </cell>
          <cell r="AB184" t="str">
            <v>L2M-L2D</v>
          </cell>
          <cell r="AC184" t="str">
            <v>M-D</v>
          </cell>
          <cell r="AD184">
            <v>1</v>
          </cell>
          <cell r="AE184"/>
          <cell r="AF184"/>
          <cell r="AG184" t="str">
            <v>11T-BI-2</v>
          </cell>
          <cell r="AH184" t="str">
            <v>11T-CH-2</v>
          </cell>
          <cell r="AI184"/>
          <cell r="AJ184" t="str">
            <v>11X-EN-3</v>
          </cell>
          <cell r="AK184"/>
          <cell r="AL184" t="str">
            <v>11S-FR-1</v>
          </cell>
          <cell r="AM184" t="str">
            <v>11S-MA-1</v>
          </cell>
          <cell r="AN184" t="str">
            <v>11T-PH-2</v>
          </cell>
          <cell r="AP184" t="str">
            <v>11X-RE-2</v>
          </cell>
        </row>
        <row r="185">
          <cell r="A185">
            <v>151552</v>
          </cell>
          <cell r="B185" t="str">
            <v>Tankard, Erin</v>
          </cell>
          <cell r="C185" t="str">
            <v>11WE</v>
          </cell>
          <cell r="D185" t="str">
            <v>F</v>
          </cell>
          <cell r="E185" t="str">
            <v>N</v>
          </cell>
          <cell r="F185" t="str">
            <v>No</v>
          </cell>
          <cell r="G185" t="str">
            <v>N</v>
          </cell>
          <cell r="H185">
            <v>0</v>
          </cell>
          <cell r="I185" t="str">
            <v>WBRI</v>
          </cell>
          <cell r="J185" t="str">
            <v>No</v>
          </cell>
          <cell r="K185" t="b">
            <v>0</v>
          </cell>
          <cell r="L185" t="str">
            <v>No</v>
          </cell>
          <cell r="M185" t="str">
            <v>No</v>
          </cell>
          <cell r="N185">
            <v>115</v>
          </cell>
          <cell r="O185">
            <v>120</v>
          </cell>
          <cell r="P185">
            <v>117.5</v>
          </cell>
          <cell r="Q185">
            <v>117.5</v>
          </cell>
          <cell r="R185">
            <v>75.154411999999994</v>
          </cell>
          <cell r="S185">
            <v>7.5154411999999997</v>
          </cell>
          <cell r="T185">
            <v>75.154411999999994</v>
          </cell>
          <cell r="U185">
            <v>7.5154411999999997</v>
          </cell>
          <cell r="V185" t="str">
            <v>8-9</v>
          </cell>
          <cell r="W185" t="str">
            <v>7-9</v>
          </cell>
          <cell r="X185" t="str">
            <v>8-9</v>
          </cell>
          <cell r="Y185">
            <v>8</v>
          </cell>
          <cell r="Z185" t="str">
            <v>H</v>
          </cell>
          <cell r="AA185" t="str">
            <v>A-A*</v>
          </cell>
          <cell r="AB185" t="str">
            <v>L2D-L2D*</v>
          </cell>
          <cell r="AC185" t="str">
            <v>M-D</v>
          </cell>
          <cell r="AD185">
            <v>1</v>
          </cell>
          <cell r="AE185"/>
          <cell r="AF185"/>
          <cell r="AG185"/>
          <cell r="AH185"/>
          <cell r="AI185"/>
          <cell r="AJ185" t="str">
            <v>11X-EN-4</v>
          </cell>
          <cell r="AK185"/>
          <cell r="AM185" t="str">
            <v>11X-MA-1</v>
          </cell>
          <cell r="AP185" t="str">
            <v>11X-RE-4</v>
          </cell>
          <cell r="AQ185" t="str">
            <v>11C-SC-1</v>
          </cell>
          <cell r="AR185" t="str">
            <v>11N-SP-1</v>
          </cell>
        </row>
        <row r="186">
          <cell r="A186">
            <v>151536</v>
          </cell>
          <cell r="B186" t="str">
            <v>Tate, Ruby</v>
          </cell>
          <cell r="C186" t="str">
            <v>11SPI</v>
          </cell>
          <cell r="D186" t="str">
            <v>F</v>
          </cell>
          <cell r="E186" t="str">
            <v>N</v>
          </cell>
          <cell r="F186" t="str">
            <v>No</v>
          </cell>
          <cell r="G186" t="str">
            <v>N</v>
          </cell>
          <cell r="H186">
            <v>0</v>
          </cell>
          <cell r="I186" t="str">
            <v>WBRI</v>
          </cell>
          <cell r="J186" t="str">
            <v>No</v>
          </cell>
          <cell r="K186" t="b">
            <v>0</v>
          </cell>
          <cell r="L186" t="str">
            <v>No</v>
          </cell>
          <cell r="M186" t="str">
            <v>No</v>
          </cell>
          <cell r="N186">
            <v>89</v>
          </cell>
          <cell r="O186">
            <v>91</v>
          </cell>
          <cell r="P186">
            <v>90</v>
          </cell>
          <cell r="Q186">
            <v>90</v>
          </cell>
          <cell r="R186">
            <v>21.686364000000001</v>
          </cell>
          <cell r="S186">
            <v>2.1686364</v>
          </cell>
          <cell r="T186">
            <v>21.686364000000001</v>
          </cell>
          <cell r="U186">
            <v>2.1686364</v>
          </cell>
          <cell r="V186" t="str">
            <v>2-3</v>
          </cell>
          <cell r="W186" t="str">
            <v>1-3</v>
          </cell>
          <cell r="X186" t="str">
            <v>2-3</v>
          </cell>
          <cell r="Y186">
            <v>2</v>
          </cell>
          <cell r="Z186" t="str">
            <v>L</v>
          </cell>
          <cell r="AA186" t="str">
            <v>U-D</v>
          </cell>
          <cell r="AB186" t="str">
            <v>L1M-L1D</v>
          </cell>
          <cell r="AC186" t="str">
            <v>U-P</v>
          </cell>
          <cell r="AD186">
            <v>1</v>
          </cell>
          <cell r="AE186"/>
          <cell r="AF186"/>
          <cell r="AG186"/>
          <cell r="AH186"/>
          <cell r="AI186"/>
          <cell r="AJ186" t="str">
            <v>11X-EN-7</v>
          </cell>
          <cell r="AK186" t="str">
            <v>11LT-FN-3</v>
          </cell>
          <cell r="AL186" t="str">
            <v>11N-FR-3</v>
          </cell>
          <cell r="AM186" t="str">
            <v>11X-MA-8</v>
          </cell>
          <cell r="AP186" t="str">
            <v>11X-RE-1</v>
          </cell>
          <cell r="AQ186" t="str">
            <v>11C-SC-3</v>
          </cell>
        </row>
        <row r="187">
          <cell r="A187">
            <v>151632</v>
          </cell>
          <cell r="B187" t="str">
            <v>Taylor, Ethan</v>
          </cell>
          <cell r="C187" t="str">
            <v>11JNE</v>
          </cell>
          <cell r="D187" t="str">
            <v>M</v>
          </cell>
          <cell r="E187" t="str">
            <v>K</v>
          </cell>
          <cell r="F187" t="str">
            <v>Yes</v>
          </cell>
          <cell r="G187" t="str">
            <v>M</v>
          </cell>
          <cell r="H187">
            <v>0</v>
          </cell>
          <cell r="I187" t="str">
            <v>WBRI</v>
          </cell>
          <cell r="J187" t="str">
            <v>Yes</v>
          </cell>
          <cell r="K187" t="b">
            <v>0</v>
          </cell>
          <cell r="L187" t="str">
            <v>Yes</v>
          </cell>
          <cell r="M187" t="str">
            <v>No</v>
          </cell>
          <cell r="N187">
            <v>101</v>
          </cell>
          <cell r="O187">
            <v>96</v>
          </cell>
          <cell r="P187">
            <v>98.5</v>
          </cell>
          <cell r="Q187">
            <v>102.5</v>
          </cell>
          <cell r="R187">
            <v>34.391429000000002</v>
          </cell>
          <cell r="S187">
            <v>3.4391429000000002</v>
          </cell>
          <cell r="T187">
            <v>41.109434</v>
          </cell>
          <cell r="U187">
            <v>4.1109434</v>
          </cell>
          <cell r="V187" t="str">
            <v>4-5</v>
          </cell>
          <cell r="W187" t="str">
            <v>3-5</v>
          </cell>
          <cell r="X187" t="str">
            <v>4-5</v>
          </cell>
          <cell r="Y187">
            <v>4</v>
          </cell>
          <cell r="Z187" t="str">
            <v>L</v>
          </cell>
          <cell r="AA187" t="str">
            <v>D-C</v>
          </cell>
          <cell r="AB187" t="str">
            <v>L2P-L2M</v>
          </cell>
          <cell r="AC187" t="str">
            <v>P-M</v>
          </cell>
          <cell r="AD187">
            <v>1</v>
          </cell>
          <cell r="AE187"/>
          <cell r="AF187"/>
          <cell r="AG187"/>
          <cell r="AH187"/>
          <cell r="AI187"/>
          <cell r="AJ187" t="str">
            <v>11X-EN-8</v>
          </cell>
          <cell r="AK187" t="str">
            <v>11LT-FN-3</v>
          </cell>
          <cell r="AM187" t="str">
            <v>11S-MA-4</v>
          </cell>
          <cell r="AP187" t="str">
            <v>11X-RE-5</v>
          </cell>
          <cell r="AQ187" t="str">
            <v>11C-SC-3</v>
          </cell>
          <cell r="AR187" t="str">
            <v>11S-SP-4</v>
          </cell>
        </row>
        <row r="188">
          <cell r="A188">
            <v>151731</v>
          </cell>
          <cell r="B188" t="str">
            <v>Tewodros, Bezawet</v>
          </cell>
          <cell r="C188" t="str">
            <v>11SK</v>
          </cell>
          <cell r="D188" t="str">
            <v>F</v>
          </cell>
          <cell r="E188" t="str">
            <v>N</v>
          </cell>
          <cell r="F188" t="str">
            <v>No</v>
          </cell>
          <cell r="G188" t="str">
            <v>N</v>
          </cell>
          <cell r="H188">
            <v>1</v>
          </cell>
          <cell r="I188" t="str">
            <v>MWBA</v>
          </cell>
          <cell r="J188" t="str">
            <v>Yes</v>
          </cell>
          <cell r="K188" t="b">
            <v>1</v>
          </cell>
          <cell r="L188" t="str">
            <v>Yes</v>
          </cell>
          <cell r="M188" t="str">
            <v>No</v>
          </cell>
          <cell r="N188">
            <v>100</v>
          </cell>
          <cell r="O188">
            <v>110</v>
          </cell>
          <cell r="P188">
            <v>105</v>
          </cell>
          <cell r="Q188">
            <v>109</v>
          </cell>
          <cell r="R188">
            <v>49.024999999999999</v>
          </cell>
          <cell r="S188">
            <v>4.9024999999999999</v>
          </cell>
          <cell r="T188">
            <v>59.353448</v>
          </cell>
          <cell r="U188">
            <v>5.9353448000000002</v>
          </cell>
          <cell r="V188" t="str">
            <v>6-7</v>
          </cell>
          <cell r="W188" t="str">
            <v>5-7</v>
          </cell>
          <cell r="X188" t="str">
            <v>6-7</v>
          </cell>
          <cell r="Y188">
            <v>6</v>
          </cell>
          <cell r="Z188" t="str">
            <v>M</v>
          </cell>
          <cell r="AA188" t="str">
            <v>B-A</v>
          </cell>
          <cell r="AB188" t="str">
            <v>L2M-L2D</v>
          </cell>
          <cell r="AC188" t="str">
            <v>M-D</v>
          </cell>
          <cell r="AD188">
            <v>1</v>
          </cell>
          <cell r="AE188"/>
          <cell r="AF188"/>
          <cell r="AG188" t="str">
            <v>11T-BI-4</v>
          </cell>
          <cell r="AH188" t="str">
            <v>11T-CH-4</v>
          </cell>
          <cell r="AI188"/>
          <cell r="AJ188" t="str">
            <v>11X-EN-5</v>
          </cell>
          <cell r="AK188"/>
          <cell r="AL188" t="str">
            <v>11N-FR-3</v>
          </cell>
          <cell r="AM188" t="str">
            <v>11X-MA-3</v>
          </cell>
          <cell r="AN188" t="str">
            <v>11T-PH-4</v>
          </cell>
          <cell r="AP188" t="str">
            <v>11X-RE-6</v>
          </cell>
        </row>
        <row r="189">
          <cell r="A189">
            <v>151727</v>
          </cell>
          <cell r="B189" t="str">
            <v>Thomas, Ryan</v>
          </cell>
          <cell r="C189" t="str">
            <v>11SPI</v>
          </cell>
          <cell r="D189" t="str">
            <v>M</v>
          </cell>
          <cell r="E189" t="str">
            <v>N</v>
          </cell>
          <cell r="F189" t="str">
            <v>No</v>
          </cell>
          <cell r="G189" t="str">
            <v>N</v>
          </cell>
          <cell r="H189">
            <v>1</v>
          </cell>
          <cell r="I189" t="str">
            <v>AIND</v>
          </cell>
          <cell r="J189" t="str">
            <v>No</v>
          </cell>
          <cell r="K189" t="b">
            <v>0</v>
          </cell>
          <cell r="L189" t="str">
            <v>No</v>
          </cell>
          <cell r="M189" t="str">
            <v>No</v>
          </cell>
          <cell r="N189">
            <v>106</v>
          </cell>
          <cell r="O189">
            <v>114</v>
          </cell>
          <cell r="P189">
            <v>110</v>
          </cell>
          <cell r="Q189">
            <v>110</v>
          </cell>
          <cell r="R189">
            <v>61.896647999999999</v>
          </cell>
          <cell r="S189">
            <v>6.1896648000000001</v>
          </cell>
          <cell r="T189">
            <v>61.896647999999999</v>
          </cell>
          <cell r="U189">
            <v>6.1896648000000001</v>
          </cell>
          <cell r="V189" t="str">
            <v>6-7</v>
          </cell>
          <cell r="W189" t="str">
            <v>5-7</v>
          </cell>
          <cell r="X189" t="str">
            <v>6-7</v>
          </cell>
          <cell r="Y189">
            <v>6</v>
          </cell>
          <cell r="Z189" t="str">
            <v>H</v>
          </cell>
          <cell r="AA189" t="str">
            <v>B-A</v>
          </cell>
          <cell r="AB189" t="str">
            <v>L2M-L2D</v>
          </cell>
          <cell r="AC189" t="str">
            <v>M-D</v>
          </cell>
          <cell r="AD189">
            <v>1</v>
          </cell>
          <cell r="AE189"/>
          <cell r="AF189"/>
          <cell r="AG189" t="str">
            <v>11T-BI-1</v>
          </cell>
          <cell r="AH189" t="str">
            <v>11T-CH-1</v>
          </cell>
          <cell r="AI189"/>
          <cell r="AJ189" t="str">
            <v>11X-EN-4</v>
          </cell>
          <cell r="AK189"/>
          <cell r="AL189" t="str">
            <v>11S-FR-1</v>
          </cell>
          <cell r="AM189" t="str">
            <v>11S-MA-1</v>
          </cell>
          <cell r="AN189" t="str">
            <v>11T-PH-1</v>
          </cell>
          <cell r="AP189" t="str">
            <v>11X-RE-5</v>
          </cell>
        </row>
        <row r="190">
          <cell r="A190">
            <v>160140</v>
          </cell>
          <cell r="B190" t="str">
            <v>Thompson, Zack</v>
          </cell>
          <cell r="C190" t="str">
            <v>11SDA</v>
          </cell>
          <cell r="D190" t="str">
            <v>M</v>
          </cell>
          <cell r="E190" t="str">
            <v/>
          </cell>
          <cell r="F190" t="str">
            <v>No</v>
          </cell>
          <cell r="G190" t="str">
            <v/>
          </cell>
          <cell r="H190">
            <v>1</v>
          </cell>
          <cell r="I190" t="str">
            <v/>
          </cell>
          <cell r="J190" t="str">
            <v>No</v>
          </cell>
          <cell r="K190"/>
          <cell r="L190" t="str">
            <v>No</v>
          </cell>
          <cell r="M190" t="str">
            <v>No</v>
          </cell>
          <cell r="N190" t="e">
            <v>#N/A</v>
          </cell>
          <cell r="O190" t="e">
            <v>#N/A</v>
          </cell>
          <cell r="P190" t="str">
            <v/>
          </cell>
          <cell r="Q190" t="str">
            <v/>
          </cell>
          <cell r="R190" t="e">
            <v>#VALUE!</v>
          </cell>
          <cell r="S190" t="e">
            <v>#VALUE!</v>
          </cell>
          <cell r="T190" t="e">
            <v>#VALUE!</v>
          </cell>
          <cell r="U190" t="str">
            <v/>
          </cell>
          <cell r="V190" t="e">
            <v>#VALUE!</v>
          </cell>
          <cell r="W190" t="str">
            <v/>
          </cell>
          <cell r="X190" t="str">
            <v/>
          </cell>
          <cell r="Y190" t="str">
            <v/>
          </cell>
          <cell r="Z190" t="str">
            <v/>
          </cell>
          <cell r="AA190" t="e">
            <v>#VALUE!</v>
          </cell>
          <cell r="AB190" t="e">
            <v>#VALUE!</v>
          </cell>
          <cell r="AC190" t="e">
            <v>#VALUE!</v>
          </cell>
          <cell r="AD190">
            <v>1</v>
          </cell>
          <cell r="AE190"/>
          <cell r="AF190"/>
          <cell r="AG190" t="str">
            <v>11T-BI-4</v>
          </cell>
          <cell r="AH190" t="str">
            <v>11T-CH-4</v>
          </cell>
          <cell r="AI190"/>
          <cell r="AJ190" t="str">
            <v>11X-EN-3</v>
          </cell>
          <cell r="AK190"/>
          <cell r="AM190" t="str">
            <v>11S-MA-2</v>
          </cell>
          <cell r="AN190" t="str">
            <v>11T-PH-4</v>
          </cell>
          <cell r="AP190" t="str">
            <v>11X-RE-3</v>
          </cell>
        </row>
        <row r="191">
          <cell r="A191">
            <v>151732</v>
          </cell>
          <cell r="B191" t="str">
            <v>Tojo, Elwin</v>
          </cell>
          <cell r="C191" t="str">
            <v>11KKN</v>
          </cell>
          <cell r="D191" t="str">
            <v>M</v>
          </cell>
          <cell r="E191" t="str">
            <v/>
          </cell>
          <cell r="F191" t="str">
            <v>No</v>
          </cell>
          <cell r="G191" t="str">
            <v/>
          </cell>
          <cell r="H191">
            <v>1</v>
          </cell>
          <cell r="I191" t="str">
            <v>AIND</v>
          </cell>
          <cell r="J191" t="str">
            <v>No</v>
          </cell>
          <cell r="K191" t="b">
            <v>1</v>
          </cell>
          <cell r="L191" t="str">
            <v>No</v>
          </cell>
          <cell r="M191" t="str">
            <v>No</v>
          </cell>
          <cell r="N191">
            <v>106</v>
          </cell>
          <cell r="O191">
            <v>103</v>
          </cell>
          <cell r="P191">
            <v>104.5</v>
          </cell>
          <cell r="Q191">
            <v>104.5</v>
          </cell>
          <cell r="R191">
            <v>45.503675999999999</v>
          </cell>
          <cell r="S191">
            <v>4.5503675999999995</v>
          </cell>
          <cell r="T191">
            <v>45.503675999999999</v>
          </cell>
          <cell r="U191">
            <v>4.5503675999999995</v>
          </cell>
          <cell r="V191" t="str">
            <v>4-5</v>
          </cell>
          <cell r="W191" t="str">
            <v>3-5</v>
          </cell>
          <cell r="X191" t="str">
            <v>4-5</v>
          </cell>
          <cell r="Y191">
            <v>4</v>
          </cell>
          <cell r="Z191" t="str">
            <v>M</v>
          </cell>
          <cell r="AA191" t="str">
            <v>C-B</v>
          </cell>
          <cell r="AB191" t="str">
            <v>L2P-L2M</v>
          </cell>
          <cell r="AC191" t="str">
            <v>P-M</v>
          </cell>
          <cell r="AD191">
            <v>1</v>
          </cell>
          <cell r="AE191"/>
          <cell r="AF191"/>
          <cell r="AG191"/>
          <cell r="AH191"/>
          <cell r="AI191"/>
          <cell r="AJ191" t="str">
            <v>11X-EN-6</v>
          </cell>
          <cell r="AK191" t="str">
            <v>11LT-FN-3</v>
          </cell>
          <cell r="AM191" t="str">
            <v>11X-MA-5</v>
          </cell>
          <cell r="AP191" t="str">
            <v>11X-RE-7</v>
          </cell>
          <cell r="AQ191" t="str">
            <v>11C-SC-2</v>
          </cell>
          <cell r="AR191" t="str">
            <v>11N-SP-2</v>
          </cell>
        </row>
        <row r="192">
          <cell r="A192">
            <v>151520</v>
          </cell>
          <cell r="B192" t="str">
            <v>Tshuma, Isaac</v>
          </cell>
          <cell r="C192" t="str">
            <v>11SDA</v>
          </cell>
          <cell r="D192" t="str">
            <v>M</v>
          </cell>
          <cell r="E192" t="str">
            <v>N</v>
          </cell>
          <cell r="F192" t="str">
            <v>Yes</v>
          </cell>
          <cell r="G192" t="str">
            <v>M</v>
          </cell>
          <cell r="H192">
            <v>1</v>
          </cell>
          <cell r="I192" t="str">
            <v>BAOF</v>
          </cell>
          <cell r="J192" t="str">
            <v>No</v>
          </cell>
          <cell r="K192" t="b">
            <v>0</v>
          </cell>
          <cell r="L192" t="str">
            <v>No</v>
          </cell>
          <cell r="M192" t="str">
            <v>No</v>
          </cell>
          <cell r="N192">
            <v>93</v>
          </cell>
          <cell r="O192">
            <v>94</v>
          </cell>
          <cell r="P192">
            <v>93.5</v>
          </cell>
          <cell r="Q192">
            <v>93.5</v>
          </cell>
          <cell r="R192">
            <v>25.671512</v>
          </cell>
          <cell r="S192">
            <v>2.5671512000000001</v>
          </cell>
          <cell r="T192">
            <v>25.671512</v>
          </cell>
          <cell r="U192">
            <v>2.5671512000000001</v>
          </cell>
          <cell r="V192" t="str">
            <v>2-3</v>
          </cell>
          <cell r="W192" t="str">
            <v>1-3</v>
          </cell>
          <cell r="X192" t="str">
            <v>2-3</v>
          </cell>
          <cell r="Y192">
            <v>2</v>
          </cell>
          <cell r="Z192" t="str">
            <v>L</v>
          </cell>
          <cell r="AA192" t="str">
            <v>U-D</v>
          </cell>
          <cell r="AB192" t="str">
            <v>L1M-L1D</v>
          </cell>
          <cell r="AC192" t="str">
            <v>U-P</v>
          </cell>
          <cell r="AD192">
            <v>1</v>
          </cell>
          <cell r="AE192"/>
          <cell r="AF192"/>
          <cell r="AG192"/>
          <cell r="AH192"/>
          <cell r="AI192"/>
          <cell r="AJ192" t="str">
            <v>11X-EN-7</v>
          </cell>
          <cell r="AK192"/>
          <cell r="AL192" t="str">
            <v>11N-FR-4</v>
          </cell>
          <cell r="AM192" t="str">
            <v>11X-MA-7</v>
          </cell>
          <cell r="AP192" t="str">
            <v>11X-RE-5</v>
          </cell>
          <cell r="AQ192" t="str">
            <v>11C-SC-3</v>
          </cell>
        </row>
        <row r="193">
          <cell r="A193">
            <v>151714</v>
          </cell>
          <cell r="B193" t="str">
            <v>Turner, Millie</v>
          </cell>
          <cell r="C193" t="str">
            <v>11EGQ</v>
          </cell>
          <cell r="D193" t="str">
            <v>F</v>
          </cell>
          <cell r="E193" t="str">
            <v>N</v>
          </cell>
          <cell r="F193" t="str">
            <v>No</v>
          </cell>
          <cell r="G193" t="str">
            <v>N</v>
          </cell>
          <cell r="H193">
            <v>0</v>
          </cell>
          <cell r="I193" t="str">
            <v>WBRI</v>
          </cell>
          <cell r="J193" t="str">
            <v>No</v>
          </cell>
          <cell r="K193" t="b">
            <v>0</v>
          </cell>
          <cell r="L193" t="str">
            <v>No</v>
          </cell>
          <cell r="M193" t="str">
            <v>No</v>
          </cell>
          <cell r="N193">
            <v>107</v>
          </cell>
          <cell r="O193">
            <v>100</v>
          </cell>
          <cell r="P193">
            <v>103.5</v>
          </cell>
          <cell r="Q193">
            <v>103.5</v>
          </cell>
          <cell r="R193">
            <v>42.677678999999998</v>
          </cell>
          <cell r="S193">
            <v>4.2677678999999999</v>
          </cell>
          <cell r="T193">
            <v>42.677678999999998</v>
          </cell>
          <cell r="U193">
            <v>4.2677678999999999</v>
          </cell>
          <cell r="V193" t="str">
            <v>4-5</v>
          </cell>
          <cell r="W193" t="str">
            <v>3-5</v>
          </cell>
          <cell r="X193" t="str">
            <v>4-5</v>
          </cell>
          <cell r="Y193">
            <v>4</v>
          </cell>
          <cell r="Z193" t="str">
            <v>M</v>
          </cell>
          <cell r="AA193" t="str">
            <v>D-C</v>
          </cell>
          <cell r="AB193" t="str">
            <v>L2P-L2M</v>
          </cell>
          <cell r="AC193" t="str">
            <v>P-M</v>
          </cell>
          <cell r="AD193">
            <v>1</v>
          </cell>
          <cell r="AE193"/>
          <cell r="AF193" t="str">
            <v>11LT-AR-1</v>
          </cell>
          <cell r="AG193"/>
          <cell r="AH193"/>
          <cell r="AI193"/>
          <cell r="AJ193" t="str">
            <v>11X-EN-6</v>
          </cell>
          <cell r="AK193"/>
          <cell r="AL193" t="str">
            <v>11N-FR-3</v>
          </cell>
          <cell r="AM193" t="str">
            <v>11X-MA-5</v>
          </cell>
          <cell r="AP193" t="str">
            <v>11X-RE-5</v>
          </cell>
          <cell r="AQ193" t="str">
            <v>11C-SC-2</v>
          </cell>
        </row>
        <row r="194">
          <cell r="A194">
            <v>151716</v>
          </cell>
          <cell r="B194" t="str">
            <v>Tyminska, Maja</v>
          </cell>
          <cell r="C194" t="str">
            <v>11EGQ</v>
          </cell>
          <cell r="D194" t="str">
            <v>F</v>
          </cell>
          <cell r="E194" t="str">
            <v>N</v>
          </cell>
          <cell r="F194" t="str">
            <v>No</v>
          </cell>
          <cell r="G194" t="str">
            <v>N</v>
          </cell>
          <cell r="H194">
            <v>1</v>
          </cell>
          <cell r="I194" t="str">
            <v>MWOE</v>
          </cell>
          <cell r="J194" t="str">
            <v>No</v>
          </cell>
          <cell r="K194" t="b">
            <v>1</v>
          </cell>
          <cell r="L194" t="str">
            <v>No</v>
          </cell>
          <cell r="M194" t="str">
            <v>No</v>
          </cell>
          <cell r="N194">
            <v>102</v>
          </cell>
          <cell r="O194">
            <v>107</v>
          </cell>
          <cell r="P194">
            <v>104.5</v>
          </cell>
          <cell r="Q194">
            <v>104.5</v>
          </cell>
          <cell r="R194">
            <v>45.503675999999999</v>
          </cell>
          <cell r="S194">
            <v>4.5503675999999995</v>
          </cell>
          <cell r="T194">
            <v>45.503675999999999</v>
          </cell>
          <cell r="U194">
            <v>4.5503675999999995</v>
          </cell>
          <cell r="V194" t="str">
            <v>4-5</v>
          </cell>
          <cell r="W194" t="str">
            <v>3-5</v>
          </cell>
          <cell r="X194" t="str">
            <v>4-5</v>
          </cell>
          <cell r="Y194">
            <v>4</v>
          </cell>
          <cell r="Z194" t="str">
            <v>M</v>
          </cell>
          <cell r="AA194" t="str">
            <v>C-B</v>
          </cell>
          <cell r="AB194" t="str">
            <v>L2P-L2M</v>
          </cell>
          <cell r="AC194" t="str">
            <v>P-M</v>
          </cell>
          <cell r="AD194">
            <v>1</v>
          </cell>
          <cell r="AE194"/>
          <cell r="AF194"/>
          <cell r="AG194" t="str">
            <v>11T-BI-2</v>
          </cell>
          <cell r="AH194" t="str">
            <v>11T-CH-2</v>
          </cell>
          <cell r="AI194"/>
          <cell r="AJ194" t="str">
            <v>11X-EN-3</v>
          </cell>
          <cell r="AK194"/>
          <cell r="AL194" t="str">
            <v>11S-FR-1</v>
          </cell>
          <cell r="AM194" t="str">
            <v>11S-MA-2</v>
          </cell>
          <cell r="AN194" t="str">
            <v>11T-PH-2</v>
          </cell>
          <cell r="AP194" t="str">
            <v>11X-RE-3</v>
          </cell>
        </row>
        <row r="195">
          <cell r="A195">
            <v>151718</v>
          </cell>
          <cell r="B195" t="str">
            <v>Uduoise, Eliana</v>
          </cell>
          <cell r="C195" t="str">
            <v>11SK</v>
          </cell>
          <cell r="D195" t="str">
            <v>F</v>
          </cell>
          <cell r="E195" t="str">
            <v>N</v>
          </cell>
          <cell r="F195" t="str">
            <v>No</v>
          </cell>
          <cell r="G195" t="str">
            <v>N</v>
          </cell>
          <cell r="H195">
            <v>1</v>
          </cell>
          <cell r="I195" t="str">
            <v>BAOF</v>
          </cell>
          <cell r="J195" t="str">
            <v>No</v>
          </cell>
          <cell r="K195" t="b">
            <v>0</v>
          </cell>
          <cell r="L195" t="str">
            <v>No</v>
          </cell>
          <cell r="M195" t="str">
            <v>No</v>
          </cell>
          <cell r="N195">
            <v>103</v>
          </cell>
          <cell r="O195">
            <v>107</v>
          </cell>
          <cell r="P195">
            <v>105</v>
          </cell>
          <cell r="Q195">
            <v>105</v>
          </cell>
          <cell r="R195">
            <v>49.024999999999999</v>
          </cell>
          <cell r="S195">
            <v>4.9024999999999999</v>
          </cell>
          <cell r="T195">
            <v>49.024999999999999</v>
          </cell>
          <cell r="U195">
            <v>4.9024999999999999</v>
          </cell>
          <cell r="V195" t="str">
            <v>5-6</v>
          </cell>
          <cell r="W195" t="str">
            <v>4-6</v>
          </cell>
          <cell r="X195" t="str">
            <v>5-6</v>
          </cell>
          <cell r="Y195">
            <v>5</v>
          </cell>
          <cell r="Z195" t="str">
            <v>M</v>
          </cell>
          <cell r="AA195" t="str">
            <v>C-B</v>
          </cell>
          <cell r="AB195" t="str">
            <v>L2P-L2M</v>
          </cell>
          <cell r="AC195" t="str">
            <v>P-M</v>
          </cell>
          <cell r="AD195">
            <v>1</v>
          </cell>
          <cell r="AE195"/>
          <cell r="AF195"/>
          <cell r="AG195" t="str">
            <v>11T-BI-5</v>
          </cell>
          <cell r="AH195" t="str">
            <v>11T-CH-5</v>
          </cell>
          <cell r="AI195"/>
          <cell r="AJ195" t="str">
            <v>11X-EN-6</v>
          </cell>
          <cell r="AK195"/>
          <cell r="AL195" t="str">
            <v>11S-FR-2</v>
          </cell>
          <cell r="AM195" t="str">
            <v>11S-MA-3</v>
          </cell>
          <cell r="AN195" t="str">
            <v>11T-PH-5</v>
          </cell>
          <cell r="AP195" t="str">
            <v>11X-RE-3</v>
          </cell>
        </row>
        <row r="196">
          <cell r="A196">
            <v>151640</v>
          </cell>
          <cell r="B196" t="str">
            <v>Ufondu, Chinonso</v>
          </cell>
          <cell r="C196" t="str">
            <v>11SK</v>
          </cell>
          <cell r="D196" t="str">
            <v>M</v>
          </cell>
          <cell r="E196" t="str">
            <v>N</v>
          </cell>
          <cell r="F196" t="str">
            <v>No</v>
          </cell>
          <cell r="G196" t="str">
            <v>N</v>
          </cell>
          <cell r="H196">
            <v>1</v>
          </cell>
          <cell r="I196" t="str">
            <v>BAOF</v>
          </cell>
          <cell r="J196" t="str">
            <v>No</v>
          </cell>
          <cell r="K196" t="b">
            <v>0</v>
          </cell>
          <cell r="L196" t="str">
            <v>No</v>
          </cell>
          <cell r="M196" t="str">
            <v>No</v>
          </cell>
          <cell r="N196">
            <v>108</v>
          </cell>
          <cell r="O196">
            <v>107</v>
          </cell>
          <cell r="P196">
            <v>107.5</v>
          </cell>
          <cell r="Q196">
            <v>107.5</v>
          </cell>
          <cell r="R196">
            <v>54.013157999999997</v>
          </cell>
          <cell r="S196">
            <v>5.4013157999999999</v>
          </cell>
          <cell r="T196">
            <v>54.013157999999997</v>
          </cell>
          <cell r="U196">
            <v>5.4013157999999999</v>
          </cell>
          <cell r="V196" t="str">
            <v>5-6</v>
          </cell>
          <cell r="W196" t="str">
            <v>4-6</v>
          </cell>
          <cell r="X196" t="str">
            <v>5-6</v>
          </cell>
          <cell r="Y196">
            <v>5</v>
          </cell>
          <cell r="Z196" t="str">
            <v>M</v>
          </cell>
          <cell r="AA196" t="str">
            <v>B-A</v>
          </cell>
          <cell r="AB196" t="str">
            <v>L2M-L2D</v>
          </cell>
          <cell r="AC196" t="str">
            <v>P-M</v>
          </cell>
          <cell r="AD196">
            <v>1</v>
          </cell>
          <cell r="AE196"/>
          <cell r="AF196"/>
          <cell r="AG196" t="str">
            <v>11T-BI-2</v>
          </cell>
          <cell r="AH196" t="str">
            <v>11T-CH-2</v>
          </cell>
          <cell r="AI196"/>
          <cell r="AJ196" t="str">
            <v>11X-EN-2</v>
          </cell>
          <cell r="AK196"/>
          <cell r="AL196" t="str">
            <v>11S-FR-2</v>
          </cell>
          <cell r="AM196" t="str">
            <v>11S-MA-2</v>
          </cell>
          <cell r="AN196" t="str">
            <v>11T-PH-2</v>
          </cell>
          <cell r="AP196" t="str">
            <v>11X-RE-5</v>
          </cell>
        </row>
        <row r="197">
          <cell r="A197">
            <v>151535</v>
          </cell>
          <cell r="B197" t="str">
            <v>Uwagboe, Eghosa</v>
          </cell>
          <cell r="C197" t="str">
            <v>11SDA</v>
          </cell>
          <cell r="D197" t="str">
            <v>F</v>
          </cell>
          <cell r="E197" t="str">
            <v>N</v>
          </cell>
          <cell r="F197" t="str">
            <v>No</v>
          </cell>
          <cell r="G197" t="str">
            <v>N</v>
          </cell>
          <cell r="H197">
            <v>1</v>
          </cell>
          <cell r="I197" t="str">
            <v>BAOF</v>
          </cell>
          <cell r="J197" t="str">
            <v>Yes</v>
          </cell>
          <cell r="K197" t="b">
            <v>0</v>
          </cell>
          <cell r="L197" t="str">
            <v>Yes</v>
          </cell>
          <cell r="M197" t="str">
            <v>No</v>
          </cell>
          <cell r="N197">
            <v>103</v>
          </cell>
          <cell r="O197">
            <v>104</v>
          </cell>
          <cell r="P197">
            <v>103.5</v>
          </cell>
          <cell r="Q197">
            <v>107.5</v>
          </cell>
          <cell r="R197">
            <v>42.677678999999998</v>
          </cell>
          <cell r="S197">
            <v>4.2677678999999999</v>
          </cell>
          <cell r="T197">
            <v>54.013157999999997</v>
          </cell>
          <cell r="U197">
            <v>5.4013157999999999</v>
          </cell>
          <cell r="V197" t="str">
            <v>5-6</v>
          </cell>
          <cell r="W197" t="str">
            <v>4-6</v>
          </cell>
          <cell r="X197" t="str">
            <v>5-6</v>
          </cell>
          <cell r="Y197">
            <v>5</v>
          </cell>
          <cell r="Z197" t="str">
            <v>M</v>
          </cell>
          <cell r="AA197" t="str">
            <v>B-A</v>
          </cell>
          <cell r="AB197" t="str">
            <v>L2M-L2D</v>
          </cell>
          <cell r="AC197" t="str">
            <v>P-M</v>
          </cell>
          <cell r="AD197">
            <v>1</v>
          </cell>
          <cell r="AE197"/>
          <cell r="AF197"/>
          <cell r="AG197" t="str">
            <v>11T-BI-5</v>
          </cell>
          <cell r="AH197" t="str">
            <v>11T-CH-5</v>
          </cell>
          <cell r="AI197"/>
          <cell r="AJ197" t="str">
            <v>11X-EN-5</v>
          </cell>
          <cell r="AK197"/>
          <cell r="AL197" t="str">
            <v>11N-FR-3</v>
          </cell>
          <cell r="AM197" t="str">
            <v>11X-MA-6</v>
          </cell>
          <cell r="AN197" t="str">
            <v>11T-PH-5</v>
          </cell>
          <cell r="AP197" t="str">
            <v>11X-RE-3</v>
          </cell>
        </row>
        <row r="198">
          <cell r="A198">
            <v>151697</v>
          </cell>
          <cell r="B198" t="str">
            <v>Vas, Camille</v>
          </cell>
          <cell r="C198" t="str">
            <v>11WE</v>
          </cell>
          <cell r="D198" t="str">
            <v>F</v>
          </cell>
          <cell r="E198" t="str">
            <v>N</v>
          </cell>
          <cell r="F198" t="str">
            <v>No</v>
          </cell>
          <cell r="G198" t="str">
            <v>N</v>
          </cell>
          <cell r="H198">
            <v>1</v>
          </cell>
          <cell r="I198" t="str">
            <v>MOTM</v>
          </cell>
          <cell r="J198" t="str">
            <v>No</v>
          </cell>
          <cell r="K198" t="b">
            <v>0</v>
          </cell>
          <cell r="L198" t="str">
            <v>No</v>
          </cell>
          <cell r="M198" t="str">
            <v>No</v>
          </cell>
          <cell r="N198">
            <v>117</v>
          </cell>
          <cell r="O198">
            <v>112</v>
          </cell>
          <cell r="P198">
            <v>114.5</v>
          </cell>
          <cell r="Q198">
            <v>114.5</v>
          </cell>
          <cell r="R198">
            <v>71.839286000000001</v>
          </cell>
          <cell r="S198">
            <v>7.1839285999999998</v>
          </cell>
          <cell r="T198">
            <v>71.839286000000001</v>
          </cell>
          <cell r="U198">
            <v>7.1839285999999998</v>
          </cell>
          <cell r="V198" t="str">
            <v>7-8</v>
          </cell>
          <cell r="W198" t="str">
            <v>6-8</v>
          </cell>
          <cell r="X198" t="str">
            <v>7-8</v>
          </cell>
          <cell r="Y198">
            <v>7</v>
          </cell>
          <cell r="Z198" t="str">
            <v>H</v>
          </cell>
          <cell r="AA198" t="str">
            <v>A-A*</v>
          </cell>
          <cell r="AB198" t="str">
            <v>L2D-L2D*</v>
          </cell>
          <cell r="AC198" t="str">
            <v>M-D</v>
          </cell>
          <cell r="AD198">
            <v>1</v>
          </cell>
          <cell r="AE198"/>
          <cell r="AF198"/>
          <cell r="AG198"/>
          <cell r="AH198"/>
          <cell r="AI198" t="str">
            <v>11LT-DR-2</v>
          </cell>
          <cell r="AJ198" t="str">
            <v>11X-EN-1</v>
          </cell>
          <cell r="AK198"/>
          <cell r="AM198" t="str">
            <v>11X-MA-1</v>
          </cell>
          <cell r="AP198" t="str">
            <v>11X-RE-4</v>
          </cell>
          <cell r="AQ198" t="str">
            <v>11C-SC-1</v>
          </cell>
          <cell r="AR198" t="str">
            <v>11N-SP-1</v>
          </cell>
        </row>
        <row r="199">
          <cell r="A199">
            <v>151569</v>
          </cell>
          <cell r="B199" t="str">
            <v>Waldron, Sophie</v>
          </cell>
          <cell r="C199" t="str">
            <v>11SDA</v>
          </cell>
          <cell r="D199" t="str">
            <v>F</v>
          </cell>
          <cell r="E199" t="str">
            <v>N</v>
          </cell>
          <cell r="F199" t="str">
            <v>No</v>
          </cell>
          <cell r="G199" t="str">
            <v>N</v>
          </cell>
          <cell r="H199">
            <v>0</v>
          </cell>
          <cell r="I199" t="str">
            <v>WBRI</v>
          </cell>
          <cell r="J199" t="str">
            <v>No</v>
          </cell>
          <cell r="K199" t="b">
            <v>0</v>
          </cell>
          <cell r="L199" t="str">
            <v>No</v>
          </cell>
          <cell r="M199" t="str">
            <v>No</v>
          </cell>
          <cell r="N199">
            <v>107</v>
          </cell>
          <cell r="O199">
            <v>111</v>
          </cell>
          <cell r="P199">
            <v>109</v>
          </cell>
          <cell r="Q199">
            <v>109</v>
          </cell>
          <cell r="R199">
            <v>59.353448</v>
          </cell>
          <cell r="S199">
            <v>5.9353448000000002</v>
          </cell>
          <cell r="T199">
            <v>59.353448</v>
          </cell>
          <cell r="U199">
            <v>5.9353448000000002</v>
          </cell>
          <cell r="V199" t="str">
            <v>6-7</v>
          </cell>
          <cell r="W199" t="str">
            <v>5-7</v>
          </cell>
          <cell r="X199" t="str">
            <v>6-7</v>
          </cell>
          <cell r="Y199">
            <v>6</v>
          </cell>
          <cell r="Z199" t="str">
            <v>M</v>
          </cell>
          <cell r="AA199" t="str">
            <v>B-A</v>
          </cell>
          <cell r="AB199" t="str">
            <v>L2M-L2D</v>
          </cell>
          <cell r="AC199" t="str">
            <v>M-D</v>
          </cell>
          <cell r="AD199">
            <v>1</v>
          </cell>
          <cell r="AE199"/>
          <cell r="AF199"/>
          <cell r="AG199"/>
          <cell r="AH199"/>
          <cell r="AI199"/>
          <cell r="AJ199" t="str">
            <v>11X-EN-4</v>
          </cell>
          <cell r="AK199" t="str">
            <v>11LT-FN-3</v>
          </cell>
          <cell r="AL199" t="str">
            <v>11S-FR-2</v>
          </cell>
          <cell r="AM199" t="str">
            <v>11S-MA-1</v>
          </cell>
          <cell r="AP199" t="str">
            <v>11X-RE-5</v>
          </cell>
          <cell r="AQ199" t="str">
            <v>11C-SC-3</v>
          </cell>
        </row>
        <row r="200">
          <cell r="A200">
            <v>151597</v>
          </cell>
          <cell r="B200" t="str">
            <v>Walford, Riannon</v>
          </cell>
          <cell r="C200" t="str">
            <v>11EGQ</v>
          </cell>
          <cell r="D200" t="str">
            <v>F</v>
          </cell>
          <cell r="E200" t="str">
            <v>N</v>
          </cell>
          <cell r="F200" t="str">
            <v>No</v>
          </cell>
          <cell r="G200" t="str">
            <v>N</v>
          </cell>
          <cell r="H200">
            <v>0</v>
          </cell>
          <cell r="I200" t="str">
            <v>WBRI</v>
          </cell>
          <cell r="J200" t="str">
            <v>No</v>
          </cell>
          <cell r="K200" t="b">
            <v>0</v>
          </cell>
          <cell r="L200" t="str">
            <v>No</v>
          </cell>
          <cell r="M200" t="str">
            <v>No</v>
          </cell>
          <cell r="N200">
            <v>101</v>
          </cell>
          <cell r="O200">
            <v>96</v>
          </cell>
          <cell r="P200">
            <v>98.5</v>
          </cell>
          <cell r="Q200">
            <v>98.5</v>
          </cell>
          <cell r="R200">
            <v>34.391429000000002</v>
          </cell>
          <cell r="S200">
            <v>3.4391429000000002</v>
          </cell>
          <cell r="T200">
            <v>34.391429000000002</v>
          </cell>
          <cell r="U200">
            <v>3.4391429000000002</v>
          </cell>
          <cell r="V200" t="str">
            <v>3-4</v>
          </cell>
          <cell r="W200" t="str">
            <v>2-4</v>
          </cell>
          <cell r="X200" t="str">
            <v>3-4</v>
          </cell>
          <cell r="Y200">
            <v>3</v>
          </cell>
          <cell r="Z200" t="str">
            <v>L</v>
          </cell>
          <cell r="AA200" t="str">
            <v>U-D</v>
          </cell>
          <cell r="AB200" t="str">
            <v>L1D-L2P</v>
          </cell>
          <cell r="AC200" t="str">
            <v>U-P</v>
          </cell>
          <cell r="AD200">
            <v>1</v>
          </cell>
          <cell r="AE200"/>
          <cell r="AF200"/>
          <cell r="AG200" t="str">
            <v>11T-BI-5</v>
          </cell>
          <cell r="AH200" t="str">
            <v>11T-CH-5</v>
          </cell>
          <cell r="AI200"/>
          <cell r="AJ200" t="str">
            <v>11X-EN-9</v>
          </cell>
          <cell r="AK200"/>
          <cell r="AL200" t="str">
            <v>11N-FR-3</v>
          </cell>
          <cell r="AM200" t="str">
            <v>11X-MA-8</v>
          </cell>
          <cell r="AN200" t="str">
            <v>11T-PH-5</v>
          </cell>
          <cell r="AP200" t="str">
            <v>11X-RE-1</v>
          </cell>
        </row>
        <row r="201">
          <cell r="A201">
            <v>151741</v>
          </cell>
          <cell r="B201" t="str">
            <v>Walsh, Caitlin</v>
          </cell>
          <cell r="C201" t="str">
            <v>11JNE</v>
          </cell>
          <cell r="D201" t="str">
            <v>F</v>
          </cell>
          <cell r="E201" t="str">
            <v/>
          </cell>
          <cell r="F201" t="str">
            <v>No</v>
          </cell>
          <cell r="G201" t="str">
            <v/>
          </cell>
          <cell r="H201">
            <v>0</v>
          </cell>
          <cell r="I201" t="str">
            <v>WBRI</v>
          </cell>
          <cell r="J201" t="str">
            <v>No</v>
          </cell>
          <cell r="K201" t="b">
            <v>0</v>
          </cell>
          <cell r="L201" t="str">
            <v>No</v>
          </cell>
          <cell r="M201" t="str">
            <v>No</v>
          </cell>
          <cell r="N201">
            <v>114</v>
          </cell>
          <cell r="O201">
            <v>115</v>
          </cell>
          <cell r="P201">
            <v>114.5</v>
          </cell>
          <cell r="Q201">
            <v>114.5</v>
          </cell>
          <cell r="R201">
            <v>71.839286000000001</v>
          </cell>
          <cell r="S201">
            <v>7.1839285999999998</v>
          </cell>
          <cell r="T201">
            <v>71.839286000000001</v>
          </cell>
          <cell r="U201">
            <v>7.1839285999999998</v>
          </cell>
          <cell r="V201" t="str">
            <v>7-8</v>
          </cell>
          <cell r="W201" t="str">
            <v>6-8</v>
          </cell>
          <cell r="X201" t="str">
            <v>7-8</v>
          </cell>
          <cell r="Y201">
            <v>7</v>
          </cell>
          <cell r="Z201" t="str">
            <v>H</v>
          </cell>
          <cell r="AA201" t="str">
            <v>A-A*</v>
          </cell>
          <cell r="AB201" t="str">
            <v>L2D-L2D*</v>
          </cell>
          <cell r="AC201" t="str">
            <v>M-D</v>
          </cell>
          <cell r="AD201">
            <v>1</v>
          </cell>
          <cell r="AE201"/>
          <cell r="AF201"/>
          <cell r="AG201" t="str">
            <v>11T-BI-3</v>
          </cell>
          <cell r="AH201" t="str">
            <v>11T-CH-3</v>
          </cell>
          <cell r="AI201"/>
          <cell r="AJ201" t="str">
            <v>11X-EN-2</v>
          </cell>
          <cell r="AK201"/>
          <cell r="AM201" t="str">
            <v>11X-MA-3</v>
          </cell>
          <cell r="AN201" t="str">
            <v>11T-PH-3</v>
          </cell>
          <cell r="AP201" t="str">
            <v>11X-RE-4</v>
          </cell>
          <cell r="AR201" t="str">
            <v>11N-SP-2</v>
          </cell>
        </row>
        <row r="202">
          <cell r="A202">
            <v>151672</v>
          </cell>
          <cell r="B202" t="str">
            <v>Walsh, James</v>
          </cell>
          <cell r="C202" t="str">
            <v>11EGQ</v>
          </cell>
          <cell r="D202" t="str">
            <v>M</v>
          </cell>
          <cell r="E202" t="str">
            <v>K</v>
          </cell>
          <cell r="F202" t="str">
            <v>No</v>
          </cell>
          <cell r="G202" t="str">
            <v>K</v>
          </cell>
          <cell r="H202">
            <v>0</v>
          </cell>
          <cell r="I202" t="str">
            <v>WBRI</v>
          </cell>
          <cell r="J202" t="str">
            <v>No</v>
          </cell>
          <cell r="K202" t="b">
            <v>0</v>
          </cell>
          <cell r="L202" t="str">
            <v>No</v>
          </cell>
          <cell r="M202" t="str">
            <v>No</v>
          </cell>
          <cell r="N202">
            <v>100</v>
          </cell>
          <cell r="O202">
            <v>100</v>
          </cell>
          <cell r="P202">
            <v>100</v>
          </cell>
          <cell r="Q202">
            <v>100</v>
          </cell>
          <cell r="R202">
            <v>38.246667000000002</v>
          </cell>
          <cell r="S202">
            <v>3.8246667000000003</v>
          </cell>
          <cell r="T202">
            <v>38.246667000000002</v>
          </cell>
          <cell r="U202">
            <v>3.8246667000000003</v>
          </cell>
          <cell r="V202" t="str">
            <v>4-5</v>
          </cell>
          <cell r="W202" t="str">
            <v>3-5</v>
          </cell>
          <cell r="X202" t="str">
            <v>4-5</v>
          </cell>
          <cell r="Y202">
            <v>4</v>
          </cell>
          <cell r="Z202" t="str">
            <v>M</v>
          </cell>
          <cell r="AA202" t="str">
            <v>D-C</v>
          </cell>
          <cell r="AB202" t="str">
            <v>L2P-L2M</v>
          </cell>
          <cell r="AC202" t="str">
            <v>P-M</v>
          </cell>
          <cell r="AD202">
            <v>1</v>
          </cell>
          <cell r="AE202"/>
          <cell r="AF202"/>
          <cell r="AG202"/>
          <cell r="AH202"/>
          <cell r="AI202"/>
          <cell r="AJ202" t="str">
            <v>11X-EN-7</v>
          </cell>
          <cell r="AK202" t="str">
            <v>11LT-FN-3</v>
          </cell>
          <cell r="AL202" t="str">
            <v>11S-FR-1</v>
          </cell>
          <cell r="AM202" t="str">
            <v>11S-MA-4</v>
          </cell>
          <cell r="AP202" t="str">
            <v>11X-RE-3</v>
          </cell>
          <cell r="AQ202" t="str">
            <v>11C-SC-3</v>
          </cell>
        </row>
        <row r="203">
          <cell r="A203">
            <v>151556</v>
          </cell>
          <cell r="B203" t="str">
            <v>Walton-McBain, Evangeline</v>
          </cell>
          <cell r="C203" t="str">
            <v>11KKN</v>
          </cell>
          <cell r="D203" t="str">
            <v>F</v>
          </cell>
          <cell r="E203" t="str">
            <v>N</v>
          </cell>
          <cell r="F203" t="str">
            <v>No</v>
          </cell>
          <cell r="G203" t="str">
            <v>N</v>
          </cell>
          <cell r="H203">
            <v>0</v>
          </cell>
          <cell r="I203" t="str">
            <v>WBRI</v>
          </cell>
          <cell r="J203" t="str">
            <v>No</v>
          </cell>
          <cell r="K203" t="b">
            <v>0</v>
          </cell>
          <cell r="L203" t="str">
            <v>No</v>
          </cell>
          <cell r="M203" t="str">
            <v>No</v>
          </cell>
          <cell r="N203">
            <v>113</v>
          </cell>
          <cell r="O203">
            <v>120</v>
          </cell>
          <cell r="P203">
            <v>116.5</v>
          </cell>
          <cell r="Q203">
            <v>116.5</v>
          </cell>
          <cell r="R203">
            <v>74.702128000000002</v>
          </cell>
          <cell r="S203">
            <v>7.4702128000000005</v>
          </cell>
          <cell r="T203">
            <v>74.702128000000002</v>
          </cell>
          <cell r="U203">
            <v>7.4702128000000005</v>
          </cell>
          <cell r="V203" t="str">
            <v>8-9</v>
          </cell>
          <cell r="W203" t="str">
            <v>7-9</v>
          </cell>
          <cell r="X203" t="str">
            <v>8-9</v>
          </cell>
          <cell r="Y203">
            <v>8</v>
          </cell>
          <cell r="Z203" t="str">
            <v>H</v>
          </cell>
          <cell r="AA203" t="str">
            <v>A-A*</v>
          </cell>
          <cell r="AB203" t="str">
            <v>L2D-L2D*</v>
          </cell>
          <cell r="AC203" t="str">
            <v>M-D</v>
          </cell>
          <cell r="AD203">
            <v>1</v>
          </cell>
          <cell r="AE203"/>
          <cell r="AF203"/>
          <cell r="AG203" t="str">
            <v>11T-BI-1</v>
          </cell>
          <cell r="AH203" t="str">
            <v>11T-CH-1</v>
          </cell>
          <cell r="AI203"/>
          <cell r="AJ203" t="str">
            <v>11X-EN-1</v>
          </cell>
          <cell r="AK203"/>
          <cell r="AM203" t="str">
            <v>11X-MA-1</v>
          </cell>
          <cell r="AN203" t="str">
            <v>11T-PH-1</v>
          </cell>
          <cell r="AP203" t="str">
            <v>11X-RE-4</v>
          </cell>
          <cell r="AR203" t="str">
            <v>11N-SP-1</v>
          </cell>
        </row>
        <row r="204">
          <cell r="A204">
            <v>151707</v>
          </cell>
          <cell r="B204" t="str">
            <v>Walton-Ryan, Gabriel</v>
          </cell>
          <cell r="C204" t="str">
            <v>11KKN</v>
          </cell>
          <cell r="D204" t="str">
            <v>M</v>
          </cell>
          <cell r="E204" t="str">
            <v>N</v>
          </cell>
          <cell r="F204" t="str">
            <v>Yes</v>
          </cell>
          <cell r="G204" t="str">
            <v>M</v>
          </cell>
          <cell r="H204">
            <v>0</v>
          </cell>
          <cell r="I204" t="str">
            <v>WBRI</v>
          </cell>
          <cell r="J204" t="str">
            <v>No</v>
          </cell>
          <cell r="K204" t="b">
            <v>0</v>
          </cell>
          <cell r="L204" t="str">
            <v>No</v>
          </cell>
          <cell r="M204" t="str">
            <v>No</v>
          </cell>
          <cell r="N204">
            <v>108</v>
          </cell>
          <cell r="O204">
            <v>102</v>
          </cell>
          <cell r="P204">
            <v>105</v>
          </cell>
          <cell r="Q204">
            <v>105</v>
          </cell>
          <cell r="R204">
            <v>49.024999999999999</v>
          </cell>
          <cell r="S204">
            <v>4.9024999999999999</v>
          </cell>
          <cell r="T204">
            <v>49.024999999999999</v>
          </cell>
          <cell r="U204">
            <v>4.9024999999999999</v>
          </cell>
          <cell r="V204" t="str">
            <v>5-6</v>
          </cell>
          <cell r="W204" t="str">
            <v>4-6</v>
          </cell>
          <cell r="X204" t="str">
            <v>5-6</v>
          </cell>
          <cell r="Y204">
            <v>5</v>
          </cell>
          <cell r="Z204" t="str">
            <v>M</v>
          </cell>
          <cell r="AA204" t="str">
            <v>C-B</v>
          </cell>
          <cell r="AB204" t="str">
            <v>L2P-L2M</v>
          </cell>
          <cell r="AC204" t="str">
            <v>P-M</v>
          </cell>
          <cell r="AD204">
            <v>1</v>
          </cell>
          <cell r="AE204"/>
          <cell r="AF204"/>
          <cell r="AG204"/>
          <cell r="AH204"/>
          <cell r="AI204" t="str">
            <v>11LT-DR-2</v>
          </cell>
          <cell r="AJ204" t="str">
            <v>11X-EN-5</v>
          </cell>
          <cell r="AK204"/>
          <cell r="AM204" t="str">
            <v>11S-MA-3</v>
          </cell>
          <cell r="AP204" t="str">
            <v>11X-RE-8</v>
          </cell>
          <cell r="AQ204" t="str">
            <v>11C-SC-2</v>
          </cell>
          <cell r="AR204" t="str">
            <v>11S-SP-3</v>
          </cell>
        </row>
        <row r="205">
          <cell r="A205">
            <v>151620</v>
          </cell>
          <cell r="B205" t="str">
            <v>Walton-Ryan, Lola</v>
          </cell>
          <cell r="C205" t="str">
            <v>11JNE</v>
          </cell>
          <cell r="D205" t="str">
            <v>F</v>
          </cell>
          <cell r="E205" t="str">
            <v>N</v>
          </cell>
          <cell r="F205" t="str">
            <v>No</v>
          </cell>
          <cell r="G205" t="str">
            <v>N</v>
          </cell>
          <cell r="H205">
            <v>0</v>
          </cell>
          <cell r="I205" t="str">
            <v>WBRI</v>
          </cell>
          <cell r="J205" t="str">
            <v>No</v>
          </cell>
          <cell r="K205" t="b">
            <v>0</v>
          </cell>
          <cell r="L205" t="str">
            <v>No</v>
          </cell>
          <cell r="M205" t="str">
            <v>No</v>
          </cell>
          <cell r="N205">
            <v>112</v>
          </cell>
          <cell r="O205">
            <v>108</v>
          </cell>
          <cell r="P205">
            <v>110</v>
          </cell>
          <cell r="Q205">
            <v>110</v>
          </cell>
          <cell r="R205">
            <v>61.896647999999999</v>
          </cell>
          <cell r="S205">
            <v>6.1896648000000001</v>
          </cell>
          <cell r="T205">
            <v>61.896647999999999</v>
          </cell>
          <cell r="U205">
            <v>6.1896648000000001</v>
          </cell>
          <cell r="V205" t="str">
            <v>6-7</v>
          </cell>
          <cell r="W205" t="str">
            <v>5-7</v>
          </cell>
          <cell r="X205" t="str">
            <v>6-7</v>
          </cell>
          <cell r="Y205">
            <v>6</v>
          </cell>
          <cell r="Z205" t="str">
            <v>H</v>
          </cell>
          <cell r="AA205" t="str">
            <v>B-A</v>
          </cell>
          <cell r="AB205" t="str">
            <v>L2M-L2D</v>
          </cell>
          <cell r="AC205" t="str">
            <v>M-D</v>
          </cell>
          <cell r="AD205">
            <v>1</v>
          </cell>
          <cell r="AE205"/>
          <cell r="AF205"/>
          <cell r="AG205" t="str">
            <v>11T-BI-1</v>
          </cell>
          <cell r="AH205" t="str">
            <v>11T-CH-1</v>
          </cell>
          <cell r="AI205"/>
          <cell r="AJ205" t="str">
            <v>11X-EN-3</v>
          </cell>
          <cell r="AK205"/>
          <cell r="AM205" t="str">
            <v>11X-MA-2</v>
          </cell>
          <cell r="AN205" t="str">
            <v>11T-PH-1</v>
          </cell>
          <cell r="AP205" t="str">
            <v>11X-RE-4</v>
          </cell>
          <cell r="AR205" t="str">
            <v>11N-SP-2</v>
          </cell>
        </row>
        <row r="206">
          <cell r="A206">
            <v>151660</v>
          </cell>
          <cell r="B206" t="str">
            <v>Ward, Benjamin</v>
          </cell>
          <cell r="C206" t="str">
            <v>11SDA</v>
          </cell>
          <cell r="D206" t="str">
            <v>M</v>
          </cell>
          <cell r="E206" t="str">
            <v>N</v>
          </cell>
          <cell r="F206" t="str">
            <v>No</v>
          </cell>
          <cell r="G206" t="str">
            <v>N</v>
          </cell>
          <cell r="H206">
            <v>1</v>
          </cell>
          <cell r="I206" t="str">
            <v>MWBC</v>
          </cell>
          <cell r="J206" t="str">
            <v>Yes</v>
          </cell>
          <cell r="K206" t="b">
            <v>1</v>
          </cell>
          <cell r="L206" t="str">
            <v>Yes</v>
          </cell>
          <cell r="M206" t="str">
            <v>No</v>
          </cell>
          <cell r="N206">
            <v>104</v>
          </cell>
          <cell r="O206">
            <v>101</v>
          </cell>
          <cell r="P206">
            <v>102.5</v>
          </cell>
          <cell r="Q206">
            <v>106.5</v>
          </cell>
          <cell r="R206">
            <v>41.109434</v>
          </cell>
          <cell r="S206">
            <v>4.1109434</v>
          </cell>
          <cell r="T206">
            <v>50.927548999999999</v>
          </cell>
          <cell r="U206">
            <v>5.0927549000000001</v>
          </cell>
          <cell r="V206" t="str">
            <v>5-6</v>
          </cell>
          <cell r="W206" t="str">
            <v>4-6</v>
          </cell>
          <cell r="X206" t="str">
            <v>5-6</v>
          </cell>
          <cell r="Y206">
            <v>5</v>
          </cell>
          <cell r="Z206" t="str">
            <v>M</v>
          </cell>
          <cell r="AA206" t="str">
            <v>C-B</v>
          </cell>
          <cell r="AB206" t="str">
            <v>L2P-L2M</v>
          </cell>
          <cell r="AC206" t="str">
            <v>P-M</v>
          </cell>
          <cell r="AD206">
            <v>1</v>
          </cell>
          <cell r="AE206"/>
          <cell r="AF206"/>
          <cell r="AG206" t="str">
            <v>11T-BI-4</v>
          </cell>
          <cell r="AH206" t="str">
            <v>11T-CH-4</v>
          </cell>
          <cell r="AI206"/>
          <cell r="AJ206" t="str">
            <v>11X-EN-3</v>
          </cell>
          <cell r="AK206"/>
          <cell r="AL206" t="str">
            <v>11S-FR-2</v>
          </cell>
          <cell r="AM206" t="str">
            <v>11S-MA-3</v>
          </cell>
          <cell r="AN206" t="str">
            <v>11T-PH-4</v>
          </cell>
          <cell r="AP206" t="str">
            <v>11X-RE-5</v>
          </cell>
        </row>
        <row r="207">
          <cell r="A207">
            <v>151649</v>
          </cell>
          <cell r="B207" t="str">
            <v>Whitaker Smith, Lily</v>
          </cell>
          <cell r="C207" t="str">
            <v>11JNE</v>
          </cell>
          <cell r="D207" t="str">
            <v>F</v>
          </cell>
          <cell r="E207" t="str">
            <v>N</v>
          </cell>
          <cell r="F207" t="str">
            <v>No</v>
          </cell>
          <cell r="G207" t="str">
            <v>N</v>
          </cell>
          <cell r="H207">
            <v>0</v>
          </cell>
          <cell r="I207" t="str">
            <v>WBRI</v>
          </cell>
          <cell r="J207" t="str">
            <v>No</v>
          </cell>
          <cell r="K207" t="b">
            <v>0</v>
          </cell>
          <cell r="L207" t="str">
            <v>No</v>
          </cell>
          <cell r="M207" t="str">
            <v>No</v>
          </cell>
          <cell r="N207">
            <v>97</v>
          </cell>
          <cell r="O207">
            <v>100</v>
          </cell>
          <cell r="P207">
            <v>98.5</v>
          </cell>
          <cell r="Q207">
            <v>98.5</v>
          </cell>
          <cell r="R207">
            <v>34.391429000000002</v>
          </cell>
          <cell r="S207">
            <v>3.4391429000000002</v>
          </cell>
          <cell r="T207">
            <v>34.391429000000002</v>
          </cell>
          <cell r="U207">
            <v>3.4391429000000002</v>
          </cell>
          <cell r="V207" t="str">
            <v>3-4</v>
          </cell>
          <cell r="W207" t="str">
            <v>2-4</v>
          </cell>
          <cell r="X207" t="str">
            <v>3-4</v>
          </cell>
          <cell r="Y207">
            <v>3</v>
          </cell>
          <cell r="Z207" t="str">
            <v>L</v>
          </cell>
          <cell r="AA207" t="str">
            <v>U-D</v>
          </cell>
          <cell r="AB207" t="str">
            <v>L1D-L2P</v>
          </cell>
          <cell r="AC207" t="str">
            <v>U-P</v>
          </cell>
          <cell r="AD207">
            <v>1</v>
          </cell>
          <cell r="AE207"/>
          <cell r="AF207"/>
          <cell r="AG207"/>
          <cell r="AH207"/>
          <cell r="AI207"/>
          <cell r="AJ207" t="str">
            <v>11X-EN-6</v>
          </cell>
          <cell r="AK207" t="str">
            <v>11LT-FN-3</v>
          </cell>
          <cell r="AM207" t="str">
            <v>11X-MA-5</v>
          </cell>
          <cell r="AP207" t="str">
            <v>11X-RE-7</v>
          </cell>
          <cell r="AQ207" t="str">
            <v>11C-SC-2</v>
          </cell>
          <cell r="AR207" t="str">
            <v>11N-SP-1</v>
          </cell>
        </row>
        <row r="208">
          <cell r="A208">
            <v>151738</v>
          </cell>
          <cell r="B208" t="str">
            <v>Whitworth, Alecia</v>
          </cell>
          <cell r="C208" t="str">
            <v>11SK</v>
          </cell>
          <cell r="D208" t="str">
            <v>F</v>
          </cell>
          <cell r="E208" t="str">
            <v/>
          </cell>
          <cell r="F208" t="str">
            <v>No</v>
          </cell>
          <cell r="G208" t="str">
            <v/>
          </cell>
          <cell r="H208">
            <v>0</v>
          </cell>
          <cell r="I208" t="str">
            <v>WBRI</v>
          </cell>
          <cell r="J208" t="str">
            <v>No</v>
          </cell>
          <cell r="K208" t="b">
            <v>0</v>
          </cell>
          <cell r="L208" t="str">
            <v>No</v>
          </cell>
          <cell r="M208" t="str">
            <v>No</v>
          </cell>
          <cell r="N208">
            <v>112</v>
          </cell>
          <cell r="O208">
            <v>108</v>
          </cell>
          <cell r="P208">
            <v>110</v>
          </cell>
          <cell r="Q208">
            <v>110</v>
          </cell>
          <cell r="R208">
            <v>61.896647999999999</v>
          </cell>
          <cell r="S208">
            <v>6.1896648000000001</v>
          </cell>
          <cell r="T208">
            <v>61.896647999999999</v>
          </cell>
          <cell r="U208">
            <v>6.1896648000000001</v>
          </cell>
          <cell r="V208" t="str">
            <v>6-7</v>
          </cell>
          <cell r="W208" t="str">
            <v>5-7</v>
          </cell>
          <cell r="X208" t="str">
            <v>6-7</v>
          </cell>
          <cell r="Y208">
            <v>6</v>
          </cell>
          <cell r="Z208" t="str">
            <v>H</v>
          </cell>
          <cell r="AA208" t="str">
            <v>B-A</v>
          </cell>
          <cell r="AB208" t="str">
            <v>L2M-L2D</v>
          </cell>
          <cell r="AC208" t="str">
            <v>M-D</v>
          </cell>
          <cell r="AD208">
            <v>1</v>
          </cell>
          <cell r="AE208"/>
          <cell r="AF208"/>
          <cell r="AG208" t="str">
            <v>11T-BI-1</v>
          </cell>
          <cell r="AH208" t="str">
            <v>11T-CH-1</v>
          </cell>
          <cell r="AI208"/>
          <cell r="AJ208" t="str">
            <v>11X-EN-1</v>
          </cell>
          <cell r="AK208"/>
          <cell r="AL208" t="str">
            <v>11S-FR-1</v>
          </cell>
          <cell r="AM208" t="str">
            <v>11S-MA-1</v>
          </cell>
          <cell r="AN208" t="str">
            <v>11T-PH-1</v>
          </cell>
          <cell r="AP208" t="str">
            <v>11X-RE-2</v>
          </cell>
        </row>
        <row r="209">
          <cell r="A209">
            <v>151606</v>
          </cell>
          <cell r="B209" t="str">
            <v>Williams, Mya</v>
          </cell>
          <cell r="C209" t="str">
            <v>11SDA</v>
          </cell>
          <cell r="D209" t="str">
            <v>F</v>
          </cell>
          <cell r="E209" t="str">
            <v>N</v>
          </cell>
          <cell r="F209" t="str">
            <v>No</v>
          </cell>
          <cell r="G209" t="str">
            <v>N</v>
          </cell>
          <cell r="H209">
            <v>1</v>
          </cell>
          <cell r="I209" t="str">
            <v>MBOE</v>
          </cell>
          <cell r="J209" t="str">
            <v>Yes</v>
          </cell>
          <cell r="K209" t="b">
            <v>0</v>
          </cell>
          <cell r="L209" t="str">
            <v>Yes</v>
          </cell>
          <cell r="M209" t="str">
            <v>No</v>
          </cell>
          <cell r="N209">
            <v>106</v>
          </cell>
          <cell r="O209">
            <v>105</v>
          </cell>
          <cell r="P209">
            <v>105.5</v>
          </cell>
          <cell r="Q209">
            <v>109.5</v>
          </cell>
          <cell r="R209">
            <v>49.024999999999999</v>
          </cell>
          <cell r="S209">
            <v>4.9024999999999999</v>
          </cell>
          <cell r="T209">
            <v>59.353448</v>
          </cell>
          <cell r="U209">
            <v>5.9353448000000002</v>
          </cell>
          <cell r="V209" t="str">
            <v>6-7</v>
          </cell>
          <cell r="W209" t="str">
            <v>5-7</v>
          </cell>
          <cell r="X209" t="str">
            <v>6-7</v>
          </cell>
          <cell r="Y209">
            <v>6</v>
          </cell>
          <cell r="Z209" t="str">
            <v>M</v>
          </cell>
          <cell r="AA209" t="str">
            <v>B-A</v>
          </cell>
          <cell r="AB209" t="str">
            <v>L2M-L2D</v>
          </cell>
          <cell r="AC209" t="str">
            <v>M-D</v>
          </cell>
          <cell r="AD209">
            <v>1</v>
          </cell>
          <cell r="AE209"/>
          <cell r="AF209" t="str">
            <v>11LT-AR-1</v>
          </cell>
          <cell r="AG209"/>
          <cell r="AH209"/>
          <cell r="AI209"/>
          <cell r="AJ209" t="str">
            <v>11X-EN-3</v>
          </cell>
          <cell r="AK209"/>
          <cell r="AL209" t="str">
            <v>11S-FR-1</v>
          </cell>
          <cell r="AM209" t="str">
            <v>11S-MA-3</v>
          </cell>
          <cell r="AP209" t="str">
            <v>11X-RE-4</v>
          </cell>
          <cell r="AQ209" t="str">
            <v>11C-SC-3</v>
          </cell>
        </row>
        <row r="210">
          <cell r="A210">
            <v>151657</v>
          </cell>
          <cell r="B210" t="str">
            <v>Womersley, Poppy</v>
          </cell>
          <cell r="C210" t="str">
            <v>11EGQ</v>
          </cell>
          <cell r="D210" t="str">
            <v>F</v>
          </cell>
          <cell r="E210" t="str">
            <v>N</v>
          </cell>
          <cell r="F210" t="str">
            <v>No</v>
          </cell>
          <cell r="G210" t="str">
            <v>N</v>
          </cell>
          <cell r="H210">
            <v>0</v>
          </cell>
          <cell r="I210" t="str">
            <v>WBRI</v>
          </cell>
          <cell r="J210" t="str">
            <v>No</v>
          </cell>
          <cell r="K210" t="b">
            <v>0</v>
          </cell>
          <cell r="L210" t="str">
            <v>No</v>
          </cell>
          <cell r="M210" t="str">
            <v>No</v>
          </cell>
          <cell r="N210">
            <v>113</v>
          </cell>
          <cell r="O210">
            <v>110</v>
          </cell>
          <cell r="P210">
            <v>111.5</v>
          </cell>
          <cell r="Q210">
            <v>111.5</v>
          </cell>
          <cell r="R210">
            <v>64.375</v>
          </cell>
          <cell r="S210">
            <v>6.4375</v>
          </cell>
          <cell r="T210">
            <v>64.375</v>
          </cell>
          <cell r="U210">
            <v>6.4375</v>
          </cell>
          <cell r="V210" t="str">
            <v>6-7</v>
          </cell>
          <cell r="W210" t="str">
            <v>5-7</v>
          </cell>
          <cell r="X210" t="str">
            <v>6-7</v>
          </cell>
          <cell r="Y210">
            <v>6</v>
          </cell>
          <cell r="Z210" t="str">
            <v>H</v>
          </cell>
          <cell r="AA210" t="str">
            <v>A-A*</v>
          </cell>
          <cell r="AB210" t="str">
            <v>L2M-L2D</v>
          </cell>
          <cell r="AC210" t="str">
            <v>M-D</v>
          </cell>
          <cell r="AD210">
            <v>1</v>
          </cell>
          <cell r="AE210"/>
          <cell r="AF210"/>
          <cell r="AG210"/>
          <cell r="AH210"/>
          <cell r="AI210"/>
          <cell r="AJ210" t="str">
            <v>11X-EN-4</v>
          </cell>
          <cell r="AK210"/>
          <cell r="AL210" t="str">
            <v>11S-FR-1</v>
          </cell>
          <cell r="AM210" t="str">
            <v>11S-MA-2</v>
          </cell>
          <cell r="AO210" t="str">
            <v>11LT-PHO-6</v>
          </cell>
          <cell r="AP210" t="str">
            <v>11X-RE-6</v>
          </cell>
          <cell r="AQ210" t="str">
            <v>11C-SC-1</v>
          </cell>
        </row>
        <row r="211">
          <cell r="A211">
            <v>151683</v>
          </cell>
          <cell r="B211" t="str">
            <v>Wright, Sadie</v>
          </cell>
          <cell r="C211" t="str">
            <v>11WE</v>
          </cell>
          <cell r="D211" t="str">
            <v>F</v>
          </cell>
          <cell r="E211" t="str">
            <v>N</v>
          </cell>
          <cell r="F211" t="str">
            <v>Yes</v>
          </cell>
          <cell r="G211" t="str">
            <v>M</v>
          </cell>
          <cell r="H211">
            <v>0</v>
          </cell>
          <cell r="I211" t="str">
            <v>WBRI</v>
          </cell>
          <cell r="J211" t="str">
            <v>No</v>
          </cell>
          <cell r="K211" t="b">
            <v>0</v>
          </cell>
          <cell r="L211" t="str">
            <v>No</v>
          </cell>
          <cell r="M211" t="str">
            <v>No</v>
          </cell>
          <cell r="N211">
            <v>109</v>
          </cell>
          <cell r="O211">
            <v>111</v>
          </cell>
          <cell r="P211">
            <v>110</v>
          </cell>
          <cell r="Q211">
            <v>110</v>
          </cell>
          <cell r="R211">
            <v>61.896647999999999</v>
          </cell>
          <cell r="S211">
            <v>6.1896648000000001</v>
          </cell>
          <cell r="T211">
            <v>61.896647999999999</v>
          </cell>
          <cell r="U211">
            <v>6.1896648000000001</v>
          </cell>
          <cell r="V211" t="str">
            <v>6-7</v>
          </cell>
          <cell r="W211" t="str">
            <v>5-7</v>
          </cell>
          <cell r="X211" t="str">
            <v>6-7</v>
          </cell>
          <cell r="Y211">
            <v>6</v>
          </cell>
          <cell r="Z211" t="str">
            <v>H</v>
          </cell>
          <cell r="AA211" t="str">
            <v>B-A</v>
          </cell>
          <cell r="AB211" t="str">
            <v>L2M-L2D</v>
          </cell>
          <cell r="AC211" t="str">
            <v>M-D</v>
          </cell>
          <cell r="AD211">
            <v>1</v>
          </cell>
          <cell r="AE211"/>
          <cell r="AF211"/>
          <cell r="AG211" t="str">
            <v>11T-BI-2</v>
          </cell>
          <cell r="AH211" t="str">
            <v>11T-CH-2</v>
          </cell>
          <cell r="AI211"/>
          <cell r="AJ211" t="str">
            <v>11X-EN-4</v>
          </cell>
          <cell r="AK211"/>
          <cell r="AM211" t="str">
            <v>11X-MA-1</v>
          </cell>
          <cell r="AN211" t="str">
            <v>11T-PH-2</v>
          </cell>
          <cell r="AP211" t="str">
            <v>11X-RE-6</v>
          </cell>
          <cell r="AR211" t="str">
            <v>11N-SP-2</v>
          </cell>
        </row>
        <row r="212">
          <cell r="A212">
            <v>151702</v>
          </cell>
          <cell r="B212" t="str">
            <v>Yeboah, Samuel</v>
          </cell>
          <cell r="C212" t="str">
            <v>11EGQ</v>
          </cell>
          <cell r="D212" t="str">
            <v>M</v>
          </cell>
          <cell r="E212" t="str">
            <v>N</v>
          </cell>
          <cell r="F212" t="str">
            <v>No</v>
          </cell>
          <cell r="G212" t="str">
            <v>N</v>
          </cell>
          <cell r="H212">
            <v>1</v>
          </cell>
          <cell r="I212" t="str">
            <v>BAOF</v>
          </cell>
          <cell r="J212" t="str">
            <v>No</v>
          </cell>
          <cell r="K212" t="b">
            <v>0</v>
          </cell>
          <cell r="L212" t="str">
            <v>No</v>
          </cell>
          <cell r="M212" t="str">
            <v>No</v>
          </cell>
          <cell r="N212">
            <v>107</v>
          </cell>
          <cell r="O212">
            <v>103</v>
          </cell>
          <cell r="P212">
            <v>105</v>
          </cell>
          <cell r="Q212">
            <v>105</v>
          </cell>
          <cell r="R212">
            <v>49.024999999999999</v>
          </cell>
          <cell r="S212">
            <v>4.9024999999999999</v>
          </cell>
          <cell r="T212">
            <v>49.024999999999999</v>
          </cell>
          <cell r="U212">
            <v>4.9024999999999999</v>
          </cell>
          <cell r="V212" t="str">
            <v>5-6</v>
          </cell>
          <cell r="W212" t="str">
            <v>4-6</v>
          </cell>
          <cell r="X212" t="str">
            <v>5-6</v>
          </cell>
          <cell r="Y212">
            <v>5</v>
          </cell>
          <cell r="Z212" t="str">
            <v>M</v>
          </cell>
          <cell r="AA212" t="str">
            <v>C-B</v>
          </cell>
          <cell r="AB212" t="str">
            <v>L2P-L2M</v>
          </cell>
          <cell r="AC212" t="str">
            <v>P-M</v>
          </cell>
          <cell r="AD212">
            <v>1</v>
          </cell>
          <cell r="AE212"/>
          <cell r="AF212"/>
          <cell r="AG212"/>
          <cell r="AH212"/>
          <cell r="AI212"/>
          <cell r="AJ212" t="str">
            <v>11X-EN-4</v>
          </cell>
          <cell r="AK212" t="str">
            <v>11LT-FN-3</v>
          </cell>
          <cell r="AL212" t="str">
            <v>11S-FR-2</v>
          </cell>
          <cell r="AM212" t="str">
            <v>11S-MA-3</v>
          </cell>
          <cell r="AP212" t="str">
            <v>11X-RE-8</v>
          </cell>
          <cell r="AQ212" t="str">
            <v>11C-SC-2</v>
          </cell>
        </row>
        <row r="213">
          <cell r="A213">
            <v>151574</v>
          </cell>
          <cell r="B213" t="str">
            <v>Yemane, Harmala</v>
          </cell>
          <cell r="C213" t="str">
            <v>11KKN</v>
          </cell>
          <cell r="D213" t="str">
            <v>F</v>
          </cell>
          <cell r="E213" t="str">
            <v>N</v>
          </cell>
          <cell r="F213" t="str">
            <v>No</v>
          </cell>
          <cell r="G213" t="str">
            <v>N</v>
          </cell>
          <cell r="H213">
            <v>1</v>
          </cell>
          <cell r="I213" t="str">
            <v>BAOF</v>
          </cell>
          <cell r="J213" t="str">
            <v>No</v>
          </cell>
          <cell r="K213" t="b">
            <v>1</v>
          </cell>
          <cell r="L213" t="str">
            <v>No</v>
          </cell>
          <cell r="M213" t="str">
            <v>No</v>
          </cell>
          <cell r="N213">
            <v>102</v>
          </cell>
          <cell r="O213">
            <v>111</v>
          </cell>
          <cell r="P213">
            <v>106.5</v>
          </cell>
          <cell r="Q213">
            <v>106.5</v>
          </cell>
          <cell r="R213">
            <v>50.927548999999999</v>
          </cell>
          <cell r="S213">
            <v>5.0927549000000001</v>
          </cell>
          <cell r="T213">
            <v>50.927548999999999</v>
          </cell>
          <cell r="U213">
            <v>5.0927549000000001</v>
          </cell>
          <cell r="V213" t="str">
            <v>5-6</v>
          </cell>
          <cell r="W213" t="str">
            <v>4-6</v>
          </cell>
          <cell r="X213" t="str">
            <v>5-6</v>
          </cell>
          <cell r="Y213">
            <v>5</v>
          </cell>
          <cell r="Z213" t="str">
            <v>M</v>
          </cell>
          <cell r="AA213" t="str">
            <v>C-B</v>
          </cell>
          <cell r="AB213" t="str">
            <v>L2P-L2M</v>
          </cell>
          <cell r="AC213" t="str">
            <v>P-M</v>
          </cell>
          <cell r="AD213">
            <v>1</v>
          </cell>
          <cell r="AE213"/>
          <cell r="AF213"/>
          <cell r="AG213" t="str">
            <v>11T-BI-2</v>
          </cell>
          <cell r="AH213" t="str">
            <v>11T-CH-2</v>
          </cell>
          <cell r="AI213"/>
          <cell r="AJ213" t="str">
            <v>11X-EN-5</v>
          </cell>
          <cell r="AK213"/>
          <cell r="AM213" t="str">
            <v>11X-MA-1</v>
          </cell>
          <cell r="AN213" t="str">
            <v>11T-PH-2</v>
          </cell>
          <cell r="AP213" t="str">
            <v>11X-RE-3</v>
          </cell>
          <cell r="AR213" t="str">
            <v>11N-SP-1</v>
          </cell>
        </row>
        <row r="214">
          <cell r="A214">
            <v>151574</v>
          </cell>
          <cell r="B214" t="str">
            <v>Yemane, Harmala</v>
          </cell>
          <cell r="C214" t="str">
            <v>11KKN</v>
          </cell>
          <cell r="D214" t="str">
            <v>F</v>
          </cell>
          <cell r="E214" t="str">
            <v>N</v>
          </cell>
          <cell r="F214" t="str">
            <v>No</v>
          </cell>
          <cell r="G214" t="str">
            <v>N</v>
          </cell>
          <cell r="H214">
            <v>1</v>
          </cell>
          <cell r="I214" t="str">
            <v>BAOF</v>
          </cell>
          <cell r="J214" t="str">
            <v>No</v>
          </cell>
          <cell r="K214" t="b">
            <v>1</v>
          </cell>
          <cell r="L214" t="str">
            <v>No</v>
          </cell>
          <cell r="M214" t="str">
            <v>No</v>
          </cell>
          <cell r="N214">
            <v>102</v>
          </cell>
          <cell r="O214">
            <v>111</v>
          </cell>
          <cell r="P214">
            <v>106.5</v>
          </cell>
          <cell r="Q214">
            <v>106.5</v>
          </cell>
          <cell r="R214">
            <v>54.11</v>
          </cell>
          <cell r="S214">
            <v>5.4109999999999996</v>
          </cell>
          <cell r="T214">
            <v>54.11</v>
          </cell>
          <cell r="U214">
            <v>5.4109999999999996</v>
          </cell>
          <cell r="V214" t="str">
            <v>5-6</v>
          </cell>
          <cell r="W214" t="str">
            <v>4-6</v>
          </cell>
          <cell r="X214" t="str">
            <v>5-6</v>
          </cell>
          <cell r="Y214">
            <v>5</v>
          </cell>
          <cell r="Z214" t="str">
            <v>M</v>
          </cell>
          <cell r="AA214" t="str">
            <v>B-A</v>
          </cell>
          <cell r="AB214" t="str">
            <v>L2M-L2D</v>
          </cell>
          <cell r="AC214" t="str">
            <v>P-M</v>
          </cell>
          <cell r="AD214">
            <v>1</v>
          </cell>
          <cell r="AE214"/>
          <cell r="AF214"/>
          <cell r="AG214" t="str">
            <v>11T-BI-2</v>
          </cell>
          <cell r="AH214"/>
          <cell r="AI214" t="str">
            <v>11T-CH-2</v>
          </cell>
          <cell r="AJ214"/>
          <cell r="AK214"/>
        </row>
      </sheetData>
      <sheetData sheetId="10"/>
      <sheetData sheetId="11" refreshError="1"/>
      <sheetData sheetId="12" refreshError="1"/>
      <sheetData sheetId="13"/>
      <sheetData sheetId="14">
        <row r="1">
          <cell r="A1" t="str">
            <v>Id</v>
          </cell>
        </row>
      </sheetData>
      <sheetData sheetId="15" refreshError="1"/>
      <sheetData sheetId="16"/>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SHEET"/>
      <sheetName val="PROGRESS"/>
      <sheetName val="P8 BREAKDOWN"/>
      <sheetName val="SUBJECT PROGRESS"/>
      <sheetName val="GROUPDISTRIBUTION"/>
      <sheetName val="GRPDISTGRAPH"/>
      <sheetName val="GROUPSUMMARY"/>
      <sheetName val="GROUPS BY SUBJECT"/>
      <sheetName val="MENTORING&amp;COMMENTS"/>
      <sheetName val="CONCERNS(TOTALS)"/>
      <sheetName val="GRADES(FREQ)"/>
      <sheetName val="BHVEXPORT"/>
      <sheetName val="SUMMARY"/>
      <sheetName val="HOUSEPOINTS(DEPTASS)"/>
      <sheetName val="COHORT data"/>
      <sheetName val="Lookups"/>
      <sheetName val="SFRESULTS"/>
      <sheetName val="SFVALUES"/>
      <sheetName val="Test"/>
    </sheetNames>
    <definedNames>
      <definedName name="GOTOINDEX"/>
    </defined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SHEET"/>
      <sheetName val="PROGRESS"/>
      <sheetName val="P8 BREAKDOWN"/>
      <sheetName val="SUBJECT PROGRESS"/>
      <sheetName val="GROUPDISTRIBUTION"/>
      <sheetName val="GRPDISTGRAPH"/>
      <sheetName val="GROUPSUMMARY"/>
      <sheetName val="GROUPS BY SUBJECT"/>
      <sheetName val="MENTORING&amp;COMMENTS"/>
      <sheetName val="CONCERNS(TOTALS)"/>
      <sheetName val="GRADES(FREQ)"/>
      <sheetName val="BHVEXPORT"/>
      <sheetName val="SUMMARY"/>
      <sheetName val="HOUSEPOINTS(DEPTASS)"/>
      <sheetName val="COHORT data"/>
      <sheetName val="Lookups"/>
      <sheetName val="Y11 Student Progress Monitoring"/>
    </sheetNames>
    <sheetDataSet>
      <sheetData sheetId="0" refreshError="1"/>
      <sheetData sheetId="1" refreshError="1"/>
      <sheetData sheetId="2" refreshError="1"/>
      <sheetData sheetId="3" refreshError="1"/>
      <sheetData sheetId="4" refreshError="1"/>
      <sheetData sheetId="5" refreshError="1"/>
      <sheetData sheetId="6">
        <row r="237">
          <cell r="C237" t="str">
            <v xml:space="preserve">HIGH </v>
          </cell>
        </row>
        <row r="238">
          <cell r="B238" t="str">
            <v>YEAR 11</v>
          </cell>
        </row>
        <row r="239">
          <cell r="B239" t="str">
            <v xml:space="preserve">GIRLS </v>
          </cell>
        </row>
        <row r="240">
          <cell r="B240" t="str">
            <v>BOYS</v>
          </cell>
        </row>
        <row r="241">
          <cell r="B241" t="str">
            <v>FSM</v>
          </cell>
        </row>
        <row r="242">
          <cell r="B242" t="str">
            <v>NOT FSM</v>
          </cell>
        </row>
        <row r="243">
          <cell r="B243" t="str">
            <v>PP</v>
          </cell>
        </row>
        <row r="244">
          <cell r="B244" t="str">
            <v>NON PP</v>
          </cell>
        </row>
        <row r="245">
          <cell r="B245" t="str">
            <v>LAC</v>
          </cell>
        </row>
        <row r="246">
          <cell r="B246" t="str">
            <v>NON LAC</v>
          </cell>
        </row>
        <row r="247">
          <cell r="B247" t="str">
            <v>PA-L</v>
          </cell>
        </row>
        <row r="248">
          <cell r="B248" t="str">
            <v>PA-M</v>
          </cell>
        </row>
        <row r="249">
          <cell r="B249" t="str">
            <v>PA-H</v>
          </cell>
        </row>
        <row r="250">
          <cell r="B250" t="str">
            <v>BME</v>
          </cell>
        </row>
        <row r="251">
          <cell r="B251" t="str">
            <v>WBRI</v>
          </cell>
        </row>
        <row r="252">
          <cell r="B252" t="str">
            <v>SEN - K&amp;E</v>
          </cell>
        </row>
        <row r="253">
          <cell r="B253" t="str">
            <v>SEN - K&amp;E&amp;M</v>
          </cell>
        </row>
        <row r="254">
          <cell r="B254" t="str">
            <v>No SEN</v>
          </cell>
        </row>
        <row r="255">
          <cell r="B255" t="str">
            <v>ADDITIONAL COLUMN</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P25"/>
  <sheetViews>
    <sheetView showGridLines="0" showRowColHeaders="0" zoomScaleNormal="100" workbookViewId="0">
      <selection activeCell="T10" sqref="T10"/>
    </sheetView>
  </sheetViews>
  <sheetFormatPr defaultRowHeight="15" x14ac:dyDescent="0.25"/>
  <cols>
    <col min="1" max="1" width="2" customWidth="1"/>
    <col min="2" max="2" width="2.140625" customWidth="1"/>
    <col min="9" max="9" width="2" customWidth="1"/>
    <col min="16" max="16" width="2" customWidth="1"/>
    <col min="17" max="17" width="2.140625" customWidth="1"/>
  </cols>
  <sheetData>
    <row r="1" spans="2:16" ht="15.75" thickBot="1" x14ac:dyDescent="0.3"/>
    <row r="2" spans="2:16" ht="9.75" customHeight="1" thickBot="1" x14ac:dyDescent="0.3">
      <c r="B2" s="407"/>
      <c r="C2" s="408"/>
      <c r="D2" s="408"/>
      <c r="E2" s="408"/>
      <c r="F2" s="408"/>
      <c r="G2" s="408"/>
      <c r="H2" s="408"/>
      <c r="I2" s="408"/>
      <c r="J2" s="408"/>
      <c r="K2" s="408"/>
      <c r="L2" s="408"/>
      <c r="M2" s="408"/>
      <c r="N2" s="408"/>
      <c r="O2" s="408"/>
      <c r="P2" s="409"/>
    </row>
    <row r="3" spans="2:16" ht="15" customHeight="1" x14ac:dyDescent="0.25">
      <c r="B3" s="410"/>
      <c r="C3" s="773" t="s">
        <v>474</v>
      </c>
      <c r="D3" s="774"/>
      <c r="E3" s="774"/>
      <c r="F3" s="774"/>
      <c r="G3" s="774"/>
      <c r="H3" s="774"/>
      <c r="I3" s="774"/>
      <c r="J3" s="774"/>
      <c r="K3" s="774"/>
      <c r="L3" s="774"/>
      <c r="M3" s="774"/>
      <c r="N3" s="774"/>
      <c r="O3" s="775"/>
      <c r="P3" s="411"/>
    </row>
    <row r="4" spans="2:16" ht="15" customHeight="1" x14ac:dyDescent="0.25">
      <c r="B4" s="410"/>
      <c r="C4" s="776"/>
      <c r="D4" s="777"/>
      <c r="E4" s="777"/>
      <c r="F4" s="777"/>
      <c r="G4" s="777"/>
      <c r="H4" s="777"/>
      <c r="I4" s="777"/>
      <c r="J4" s="777"/>
      <c r="K4" s="777"/>
      <c r="L4" s="777"/>
      <c r="M4" s="777"/>
      <c r="N4" s="777"/>
      <c r="O4" s="778"/>
      <c r="P4" s="411"/>
    </row>
    <row r="5" spans="2:16" ht="15" customHeight="1" thickBot="1" x14ac:dyDescent="0.3">
      <c r="B5" s="410"/>
      <c r="C5" s="779"/>
      <c r="D5" s="780"/>
      <c r="E5" s="780"/>
      <c r="F5" s="780"/>
      <c r="G5" s="780"/>
      <c r="H5" s="780"/>
      <c r="I5" s="780"/>
      <c r="J5" s="780"/>
      <c r="K5" s="780"/>
      <c r="L5" s="780"/>
      <c r="M5" s="780"/>
      <c r="N5" s="780"/>
      <c r="O5" s="781"/>
      <c r="P5" s="411"/>
    </row>
    <row r="6" spans="2:16" ht="6" customHeight="1" thickBot="1" x14ac:dyDescent="0.3">
      <c r="B6" s="410"/>
      <c r="C6" s="406"/>
      <c r="D6" s="406"/>
      <c r="E6" s="406"/>
      <c r="F6" s="406"/>
      <c r="G6" s="406"/>
      <c r="H6" s="406"/>
      <c r="I6" s="404"/>
      <c r="J6" s="406"/>
      <c r="K6" s="406"/>
      <c r="L6" s="406"/>
      <c r="M6" s="406"/>
      <c r="N6" s="406"/>
      <c r="O6" s="406"/>
      <c r="P6" s="411"/>
    </row>
    <row r="7" spans="2:16" ht="17.25" thickTop="1" thickBot="1" x14ac:dyDescent="0.3">
      <c r="B7" s="410"/>
      <c r="C7" s="765" t="s">
        <v>327</v>
      </c>
      <c r="D7" s="766"/>
      <c r="E7" s="766"/>
      <c r="F7" s="766"/>
      <c r="G7" s="766"/>
      <c r="H7" s="767"/>
      <c r="I7" s="405"/>
      <c r="J7" s="771" t="s">
        <v>329</v>
      </c>
      <c r="K7" s="771"/>
      <c r="L7" s="771"/>
      <c r="M7" s="771"/>
      <c r="N7" s="771"/>
      <c r="O7" s="772"/>
      <c r="P7" s="411"/>
    </row>
    <row r="8" spans="2:16" ht="15.75" thickTop="1" x14ac:dyDescent="0.25">
      <c r="B8" s="410"/>
      <c r="C8" s="404"/>
      <c r="D8" s="404"/>
      <c r="E8" s="404"/>
      <c r="F8" s="404"/>
      <c r="G8" s="404"/>
      <c r="H8" s="404"/>
      <c r="I8" s="404"/>
      <c r="J8" s="404"/>
      <c r="K8" s="404"/>
      <c r="L8" s="404"/>
      <c r="M8" s="404"/>
      <c r="N8" s="404"/>
      <c r="O8" s="404"/>
      <c r="P8" s="411"/>
    </row>
    <row r="9" spans="2:16" x14ac:dyDescent="0.25">
      <c r="B9" s="410"/>
      <c r="C9" s="403"/>
      <c r="D9" s="403"/>
      <c r="E9" s="403"/>
      <c r="F9" s="403"/>
      <c r="G9" s="403"/>
      <c r="H9" s="403"/>
      <c r="I9" s="404"/>
      <c r="J9" s="404"/>
      <c r="K9" s="404"/>
      <c r="L9" s="404"/>
      <c r="M9" s="404"/>
      <c r="N9" s="404"/>
      <c r="O9" s="404"/>
      <c r="P9" s="411"/>
    </row>
    <row r="10" spans="2:16" x14ac:dyDescent="0.25">
      <c r="B10" s="410"/>
      <c r="C10" s="404"/>
      <c r="D10" s="404"/>
      <c r="E10" s="404"/>
      <c r="F10" s="404"/>
      <c r="G10" s="404"/>
      <c r="H10" s="404"/>
      <c r="I10" s="404"/>
      <c r="J10" s="404"/>
      <c r="K10" s="404"/>
      <c r="L10" s="404"/>
      <c r="M10" s="404"/>
      <c r="N10" s="404"/>
      <c r="O10" s="404"/>
      <c r="P10" s="411"/>
    </row>
    <row r="11" spans="2:16" x14ac:dyDescent="0.25">
      <c r="B11" s="410"/>
      <c r="C11" s="404"/>
      <c r="D11" s="404"/>
      <c r="E11" s="404"/>
      <c r="F11" s="404"/>
      <c r="G11" s="404"/>
      <c r="H11" s="404"/>
      <c r="I11" s="404"/>
      <c r="J11" s="404"/>
      <c r="K11" s="404"/>
      <c r="L11" s="404"/>
      <c r="M11" s="404"/>
      <c r="N11" s="404"/>
      <c r="O11" s="404"/>
      <c r="P11" s="411"/>
    </row>
    <row r="12" spans="2:16" ht="32.25" customHeight="1" x14ac:dyDescent="0.25">
      <c r="B12" s="410"/>
      <c r="C12" s="404"/>
      <c r="D12" s="404"/>
      <c r="E12" s="404"/>
      <c r="F12" s="404"/>
      <c r="G12" s="404"/>
      <c r="H12" s="404"/>
      <c r="I12" s="404"/>
      <c r="J12" s="404"/>
      <c r="K12" s="404"/>
      <c r="L12" s="404"/>
      <c r="M12" s="404"/>
      <c r="N12" s="404"/>
      <c r="O12" s="404"/>
      <c r="P12" s="411"/>
    </row>
    <row r="13" spans="2:16" ht="22.5" customHeight="1" x14ac:dyDescent="0.25">
      <c r="B13" s="410"/>
      <c r="C13" s="404"/>
      <c r="D13" s="404"/>
      <c r="E13" s="404"/>
      <c r="F13" s="404"/>
      <c r="G13" s="404"/>
      <c r="H13" s="404"/>
      <c r="I13" s="404"/>
      <c r="J13" s="404"/>
      <c r="K13" s="404"/>
      <c r="L13" s="404"/>
      <c r="M13" s="404"/>
      <c r="N13" s="404"/>
      <c r="O13" s="404"/>
      <c r="P13" s="411"/>
    </row>
    <row r="14" spans="2:16" ht="9" customHeight="1" thickBot="1" x14ac:dyDescent="0.3">
      <c r="B14" s="410"/>
      <c r="C14" s="404"/>
      <c r="D14" s="404"/>
      <c r="E14" s="404"/>
      <c r="F14" s="404"/>
      <c r="G14" s="404"/>
      <c r="H14" s="404"/>
      <c r="I14" s="404"/>
      <c r="J14" s="404"/>
      <c r="K14" s="404"/>
      <c r="L14" s="404"/>
      <c r="M14" s="404"/>
      <c r="N14" s="404"/>
      <c r="O14" s="404"/>
      <c r="P14" s="411"/>
    </row>
    <row r="15" spans="2:16" ht="17.25" thickTop="1" thickBot="1" x14ac:dyDescent="0.3">
      <c r="B15" s="410"/>
      <c r="C15" s="768" t="s">
        <v>328</v>
      </c>
      <c r="D15" s="769"/>
      <c r="E15" s="769"/>
      <c r="F15" s="769"/>
      <c r="G15" s="769"/>
      <c r="H15" s="770"/>
      <c r="I15" s="404"/>
      <c r="J15" s="404"/>
      <c r="K15" s="404"/>
      <c r="L15" s="404"/>
      <c r="M15" s="404"/>
      <c r="N15" s="404"/>
      <c r="O15" s="404"/>
      <c r="P15" s="411"/>
    </row>
    <row r="16" spans="2:16" ht="15.75" thickTop="1" x14ac:dyDescent="0.25">
      <c r="B16" s="410"/>
      <c r="C16" s="404"/>
      <c r="D16" s="404"/>
      <c r="E16" s="404"/>
      <c r="F16" s="404"/>
      <c r="G16" s="404"/>
      <c r="H16" s="404"/>
      <c r="I16" s="404"/>
      <c r="J16" s="404"/>
      <c r="K16" s="404"/>
      <c r="L16" s="404"/>
      <c r="M16" s="404"/>
      <c r="N16" s="404"/>
      <c r="O16" s="404"/>
      <c r="P16" s="411"/>
    </row>
    <row r="17" spans="2:16" x14ac:dyDescent="0.25">
      <c r="B17" s="410"/>
      <c r="C17" s="404"/>
      <c r="D17" s="404"/>
      <c r="E17" s="404"/>
      <c r="F17" s="404"/>
      <c r="G17" s="404"/>
      <c r="H17" s="404"/>
      <c r="I17" s="404"/>
      <c r="J17" s="404"/>
      <c r="K17" s="404"/>
      <c r="L17" s="404"/>
      <c r="M17" s="404"/>
      <c r="N17" s="404"/>
      <c r="O17" s="404"/>
      <c r="P17" s="411"/>
    </row>
    <row r="18" spans="2:16" x14ac:dyDescent="0.25">
      <c r="B18" s="410"/>
      <c r="C18" s="404"/>
      <c r="D18" s="404"/>
      <c r="E18" s="404"/>
      <c r="F18" s="404"/>
      <c r="G18" s="404"/>
      <c r="H18" s="404"/>
      <c r="I18" s="404"/>
      <c r="J18" s="404"/>
      <c r="K18" s="404"/>
      <c r="L18" s="404"/>
      <c r="M18" s="404"/>
      <c r="N18" s="404"/>
      <c r="O18" s="404"/>
      <c r="P18" s="411"/>
    </row>
    <row r="19" spans="2:16" x14ac:dyDescent="0.25">
      <c r="B19" s="410"/>
      <c r="C19" s="404"/>
      <c r="D19" s="404"/>
      <c r="E19" s="404"/>
      <c r="F19" s="404"/>
      <c r="G19" s="404"/>
      <c r="H19" s="404"/>
      <c r="I19" s="404"/>
      <c r="J19" s="404"/>
      <c r="K19" s="404"/>
      <c r="L19" s="404"/>
      <c r="M19" s="404"/>
      <c r="N19" s="404"/>
      <c r="O19" s="404"/>
      <c r="P19" s="411"/>
    </row>
    <row r="20" spans="2:16" x14ac:dyDescent="0.25">
      <c r="B20" s="410"/>
      <c r="C20" s="404"/>
      <c r="D20" s="404"/>
      <c r="E20" s="404"/>
      <c r="F20" s="404"/>
      <c r="G20" s="404"/>
      <c r="H20" s="404"/>
      <c r="I20" s="404"/>
      <c r="J20" s="404"/>
      <c r="K20" s="404"/>
      <c r="L20" s="404"/>
      <c r="M20" s="404"/>
      <c r="N20" s="404"/>
      <c r="O20" s="404"/>
      <c r="P20" s="411"/>
    </row>
    <row r="21" spans="2:16" x14ac:dyDescent="0.25">
      <c r="B21" s="410"/>
      <c r="C21" s="404"/>
      <c r="D21" s="404"/>
      <c r="E21" s="404"/>
      <c r="F21" s="404"/>
      <c r="G21" s="404"/>
      <c r="H21" s="404"/>
      <c r="I21" s="404"/>
      <c r="J21" s="404"/>
      <c r="K21" s="404"/>
      <c r="L21" s="404"/>
      <c r="M21" s="404"/>
      <c r="N21" s="404"/>
      <c r="O21" s="404"/>
      <c r="P21" s="411"/>
    </row>
    <row r="22" spans="2:16" ht="9" customHeight="1" thickBot="1" x14ac:dyDescent="0.3">
      <c r="B22" s="412"/>
      <c r="C22" s="413"/>
      <c r="D22" s="413"/>
      <c r="E22" s="413"/>
      <c r="F22" s="413"/>
      <c r="G22" s="413"/>
      <c r="H22" s="413"/>
      <c r="I22" s="413"/>
      <c r="J22" s="413"/>
      <c r="K22" s="413"/>
      <c r="L22" s="413"/>
      <c r="M22" s="413"/>
      <c r="N22" s="413"/>
      <c r="O22" s="413"/>
      <c r="P22" s="414"/>
    </row>
    <row r="23" spans="2:16" x14ac:dyDescent="0.25">
      <c r="B23" s="407"/>
      <c r="C23" s="408"/>
      <c r="D23" s="408"/>
      <c r="E23" s="408"/>
      <c r="F23" s="408"/>
      <c r="G23" s="408"/>
      <c r="H23" s="408"/>
      <c r="I23" s="408"/>
      <c r="J23" s="408"/>
      <c r="K23" s="408"/>
      <c r="L23" s="408"/>
      <c r="M23" s="408"/>
      <c r="N23" s="408"/>
      <c r="O23" s="408"/>
      <c r="P23" s="409"/>
    </row>
    <row r="24" spans="2:16" x14ac:dyDescent="0.25">
      <c r="B24" s="410"/>
      <c r="C24" s="404"/>
      <c r="D24" s="404"/>
      <c r="E24" s="404"/>
      <c r="F24" s="404"/>
      <c r="G24" s="404"/>
      <c r="H24" s="404"/>
      <c r="I24" s="404"/>
      <c r="J24" s="404"/>
      <c r="K24" s="404"/>
      <c r="L24" s="404"/>
      <c r="M24" s="404"/>
      <c r="N24" s="404"/>
      <c r="O24" s="404"/>
      <c r="P24" s="411"/>
    </row>
    <row r="25" spans="2:16" ht="15.75" thickBot="1" x14ac:dyDescent="0.3">
      <c r="B25" s="412"/>
      <c r="C25" s="413"/>
      <c r="D25" s="413"/>
      <c r="E25" s="413"/>
      <c r="F25" s="413"/>
      <c r="G25" s="413"/>
      <c r="H25" s="413"/>
      <c r="I25" s="413"/>
      <c r="J25" s="413"/>
      <c r="K25" s="413"/>
      <c r="L25" s="413"/>
      <c r="M25" s="413"/>
      <c r="N25" s="413"/>
      <c r="O25" s="413"/>
      <c r="P25" s="414"/>
    </row>
  </sheetData>
  <customSheetViews>
    <customSheetView guid="{D8C81B0B-BAF0-475C-B016-87D4C3E60B63}" showGridLines="0" showRowCol="0">
      <selection activeCell="S13" sqref="S13"/>
      <pageMargins left="0.7" right="0.7" top="0.75" bottom="0.75" header="0.3" footer="0.3"/>
    </customSheetView>
    <customSheetView guid="{AB72AB40-A0C1-4CA4-B3F4-70E07051F213}" showGridLines="0" showRowCol="0">
      <selection activeCell="S13" sqref="S13"/>
      <pageMargins left="0.7" right="0.7" top="0.75" bottom="0.75" header="0.3" footer="0.3"/>
    </customSheetView>
  </customSheetViews>
  <mergeCells count="4">
    <mergeCell ref="C7:H7"/>
    <mergeCell ref="C15:H15"/>
    <mergeCell ref="J7:O7"/>
    <mergeCell ref="C3:O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47"/>
  <sheetViews>
    <sheetView showGridLines="0" showRowColHeaders="0" zoomScaleNormal="100" workbookViewId="0">
      <selection activeCell="B35" sqref="B35"/>
    </sheetView>
  </sheetViews>
  <sheetFormatPr defaultRowHeight="15" x14ac:dyDescent="0.25"/>
  <cols>
    <col min="1" max="1" width="28.140625" customWidth="1"/>
    <col min="11" max="11" width="12.140625" customWidth="1"/>
  </cols>
  <sheetData>
    <row r="1" spans="1:26" ht="15.75" thickBot="1" x14ac:dyDescent="0.3">
      <c r="A1" s="66" t="s">
        <v>96</v>
      </c>
    </row>
    <row r="2" spans="1:26" ht="15.75" thickBot="1" x14ac:dyDescent="0.3">
      <c r="A2" s="67" t="s">
        <v>0</v>
      </c>
      <c r="B2" s="68" t="s">
        <v>97</v>
      </c>
      <c r="C2" s="68"/>
      <c r="D2" s="54"/>
    </row>
    <row r="3" spans="1:26" ht="15.75" thickBot="1" x14ac:dyDescent="0.3">
      <c r="A3" s="65" t="s">
        <v>2</v>
      </c>
      <c r="B3" s="69" t="s">
        <v>98</v>
      </c>
      <c r="C3" s="69"/>
      <c r="D3" s="69"/>
      <c r="E3" s="69"/>
      <c r="F3" s="69"/>
      <c r="G3" s="69"/>
      <c r="H3" s="69"/>
      <c r="I3" s="69"/>
      <c r="J3" s="69"/>
      <c r="K3" s="70"/>
    </row>
    <row r="4" spans="1:26" ht="15.75" thickBot="1" x14ac:dyDescent="0.3">
      <c r="A4" s="65" t="s">
        <v>3</v>
      </c>
      <c r="B4" s="69" t="s">
        <v>99</v>
      </c>
      <c r="C4" s="70"/>
    </row>
    <row r="5" spans="1:26" ht="15.75" thickBot="1" x14ac:dyDescent="0.3">
      <c r="A5" s="65" t="s">
        <v>36</v>
      </c>
      <c r="B5" s="69" t="s">
        <v>100</v>
      </c>
      <c r="C5" s="70"/>
    </row>
    <row r="6" spans="1:26" ht="15.75" thickBot="1" x14ac:dyDescent="0.3">
      <c r="A6" s="67" t="s">
        <v>51</v>
      </c>
      <c r="B6" s="68" t="s">
        <v>101</v>
      </c>
      <c r="C6" s="54"/>
    </row>
    <row r="7" spans="1:26" ht="15.75" thickBot="1" x14ac:dyDescent="0.3">
      <c r="A7" s="67" t="s">
        <v>141</v>
      </c>
      <c r="B7" s="68" t="s">
        <v>142</v>
      </c>
      <c r="C7" s="68"/>
    </row>
    <row r="8" spans="1:26" ht="15.75" thickBot="1" x14ac:dyDescent="0.3">
      <c r="A8" s="67" t="s">
        <v>71</v>
      </c>
      <c r="B8" s="68" t="s">
        <v>102</v>
      </c>
      <c r="C8" s="68"/>
      <c r="D8" s="68"/>
      <c r="E8" s="68"/>
      <c r="F8" s="68"/>
      <c r="G8" s="68"/>
      <c r="H8" s="68"/>
      <c r="I8" s="68"/>
      <c r="J8" s="54"/>
    </row>
    <row r="9" spans="1:26" ht="32.25" customHeight="1" thickBot="1" x14ac:dyDescent="0.3">
      <c r="A9" s="71"/>
      <c r="B9" s="72" t="s">
        <v>41</v>
      </c>
      <c r="C9" s="72" t="s">
        <v>103</v>
      </c>
      <c r="D9" s="72"/>
      <c r="E9" s="72"/>
      <c r="F9" s="72"/>
      <c r="G9" s="72"/>
      <c r="H9" s="72"/>
      <c r="I9" s="72"/>
      <c r="J9" s="73"/>
      <c r="V9" s="782" t="s">
        <v>184</v>
      </c>
      <c r="W9" s="783"/>
      <c r="Y9" s="782" t="s">
        <v>185</v>
      </c>
      <c r="Z9" s="783"/>
    </row>
    <row r="10" spans="1:26" x14ac:dyDescent="0.25">
      <c r="A10" s="71"/>
      <c r="B10" s="72" t="s">
        <v>104</v>
      </c>
      <c r="C10" s="72" t="s">
        <v>105</v>
      </c>
      <c r="D10" s="72"/>
      <c r="E10" s="72"/>
      <c r="F10" s="72"/>
      <c r="G10" s="72"/>
      <c r="H10" s="72"/>
      <c r="I10" s="72"/>
      <c r="J10" s="73"/>
      <c r="V10" s="788" t="s">
        <v>82</v>
      </c>
      <c r="W10" s="790">
        <v>8.5</v>
      </c>
      <c r="Y10" s="159" t="s">
        <v>122</v>
      </c>
      <c r="Z10" s="160">
        <v>9</v>
      </c>
    </row>
    <row r="11" spans="1:26" x14ac:dyDescent="0.25">
      <c r="A11" s="71"/>
      <c r="B11" s="72" t="s">
        <v>40</v>
      </c>
      <c r="C11" s="72" t="s">
        <v>106</v>
      </c>
      <c r="D11" s="72"/>
      <c r="E11" s="72"/>
      <c r="F11" s="72"/>
      <c r="G11" s="72"/>
      <c r="H11" s="72"/>
      <c r="I11" s="72"/>
      <c r="J11" s="73"/>
      <c r="V11" s="789"/>
      <c r="W11" s="791"/>
      <c r="Y11" s="159" t="s">
        <v>123</v>
      </c>
      <c r="Z11" s="160">
        <v>8</v>
      </c>
    </row>
    <row r="12" spans="1:26" x14ac:dyDescent="0.25">
      <c r="A12" s="71"/>
      <c r="B12" s="72"/>
      <c r="C12" s="72"/>
      <c r="D12" s="72"/>
      <c r="E12" s="72"/>
      <c r="F12" s="72"/>
      <c r="G12" s="72"/>
      <c r="H12" s="72"/>
      <c r="I12" s="72"/>
      <c r="J12" s="73"/>
      <c r="V12" s="163" t="s">
        <v>61</v>
      </c>
      <c r="W12" s="160">
        <v>7</v>
      </c>
      <c r="Y12" s="159" t="s">
        <v>124</v>
      </c>
      <c r="Z12" s="160">
        <v>7</v>
      </c>
    </row>
    <row r="13" spans="1:26" ht="15.75" thickBot="1" x14ac:dyDescent="0.3">
      <c r="A13" s="71"/>
      <c r="B13" s="72" t="s">
        <v>107</v>
      </c>
      <c r="C13" s="72"/>
      <c r="D13" s="72"/>
      <c r="E13" s="72"/>
      <c r="F13" s="72"/>
      <c r="G13" s="72"/>
      <c r="H13" s="72"/>
      <c r="I13" s="72"/>
      <c r="J13" s="73"/>
      <c r="V13" s="789" t="s">
        <v>79</v>
      </c>
      <c r="W13" s="791">
        <v>5.5</v>
      </c>
      <c r="Y13" s="159" t="s">
        <v>125</v>
      </c>
      <c r="Z13" s="160">
        <v>6</v>
      </c>
    </row>
    <row r="14" spans="1:26" x14ac:dyDescent="0.25">
      <c r="A14" s="67" t="s">
        <v>67</v>
      </c>
      <c r="B14" s="68" t="s">
        <v>108</v>
      </c>
      <c r="C14" s="68"/>
      <c r="D14" s="68"/>
      <c r="E14" s="68"/>
      <c r="F14" s="68"/>
      <c r="G14" s="68"/>
      <c r="H14" s="68"/>
      <c r="I14" s="68"/>
      <c r="J14" s="68"/>
      <c r="K14" s="68"/>
      <c r="L14" s="68"/>
      <c r="M14" s="68"/>
      <c r="N14" s="54"/>
      <c r="V14" s="789"/>
      <c r="W14" s="791"/>
      <c r="Y14" s="159" t="s">
        <v>126</v>
      </c>
      <c r="Z14" s="160">
        <v>5</v>
      </c>
    </row>
    <row r="15" spans="1:26" ht="14.25" customHeight="1" thickBot="1" x14ac:dyDescent="0.3">
      <c r="A15" s="74"/>
      <c r="B15" s="75" t="s">
        <v>109</v>
      </c>
      <c r="C15" s="75"/>
      <c r="D15" s="75"/>
      <c r="E15" s="75"/>
      <c r="F15" s="75"/>
      <c r="G15" s="75"/>
      <c r="H15" s="75"/>
      <c r="I15" s="75"/>
      <c r="J15" s="75"/>
      <c r="K15" s="75"/>
      <c r="L15" s="75"/>
      <c r="M15" s="75"/>
      <c r="N15" s="76"/>
      <c r="V15" s="163" t="s">
        <v>85</v>
      </c>
      <c r="W15" s="160">
        <v>4</v>
      </c>
      <c r="Y15" s="159" t="s">
        <v>127</v>
      </c>
      <c r="Z15" s="160">
        <v>4</v>
      </c>
    </row>
    <row r="16" spans="1:26" ht="14.25" customHeight="1" thickBot="1" x14ac:dyDescent="0.3">
      <c r="A16" s="65" t="s">
        <v>25</v>
      </c>
      <c r="B16" s="69" t="s">
        <v>110</v>
      </c>
      <c r="C16" s="69"/>
      <c r="D16" s="69"/>
      <c r="E16" s="69"/>
      <c r="F16" s="69"/>
      <c r="G16" s="69"/>
      <c r="H16" s="69"/>
      <c r="I16" s="70"/>
      <c r="V16" s="163" t="s">
        <v>86</v>
      </c>
      <c r="W16" s="160">
        <v>3</v>
      </c>
      <c r="Y16" s="159" t="s">
        <v>128</v>
      </c>
      <c r="Z16" s="160">
        <v>3</v>
      </c>
    </row>
    <row r="17" spans="1:26" ht="15.75" thickBot="1" x14ac:dyDescent="0.3">
      <c r="A17" s="65" t="s">
        <v>26</v>
      </c>
      <c r="B17" s="69" t="s">
        <v>111</v>
      </c>
      <c r="C17" s="69"/>
      <c r="D17" s="69"/>
      <c r="E17" s="69"/>
      <c r="F17" s="69"/>
      <c r="G17" s="69"/>
      <c r="H17" s="69"/>
      <c r="I17" s="70"/>
      <c r="V17" s="163" t="s">
        <v>66</v>
      </c>
      <c r="W17" s="160">
        <v>2</v>
      </c>
      <c r="Y17" s="159" t="s">
        <v>129</v>
      </c>
      <c r="Z17" s="160">
        <v>2</v>
      </c>
    </row>
    <row r="18" spans="1:26" ht="15.75" thickBot="1" x14ac:dyDescent="0.3">
      <c r="A18" s="67" t="s">
        <v>4</v>
      </c>
      <c r="B18" s="68" t="s">
        <v>112</v>
      </c>
      <c r="C18" s="68"/>
      <c r="D18" s="68"/>
      <c r="E18" s="68"/>
      <c r="F18" s="68"/>
      <c r="G18" s="54"/>
      <c r="V18" s="163" t="s">
        <v>62</v>
      </c>
      <c r="W18" s="160">
        <v>1.5</v>
      </c>
      <c r="Y18" s="159" t="s">
        <v>130</v>
      </c>
      <c r="Z18" s="160">
        <v>1</v>
      </c>
    </row>
    <row r="19" spans="1:26" ht="15.75" thickBot="1" x14ac:dyDescent="0.3">
      <c r="A19" s="67" t="s">
        <v>95</v>
      </c>
      <c r="B19" s="68" t="s">
        <v>113</v>
      </c>
      <c r="C19" s="68"/>
      <c r="D19" s="68"/>
      <c r="E19" s="68"/>
      <c r="F19" s="68"/>
      <c r="G19" s="68"/>
      <c r="H19" s="54"/>
      <c r="V19" s="163" t="s">
        <v>87</v>
      </c>
      <c r="W19" s="160">
        <v>1</v>
      </c>
      <c r="Y19" s="161" t="s">
        <v>88</v>
      </c>
      <c r="Z19" s="162">
        <v>0</v>
      </c>
    </row>
    <row r="20" spans="1:26" ht="15.75" thickBot="1" x14ac:dyDescent="0.3">
      <c r="A20" s="67" t="s">
        <v>5</v>
      </c>
      <c r="B20" s="68" t="s">
        <v>114</v>
      </c>
      <c r="C20" s="68"/>
      <c r="D20" s="68"/>
      <c r="E20" s="68"/>
      <c r="F20" s="68"/>
      <c r="G20" s="68"/>
      <c r="H20" s="68"/>
      <c r="I20" s="68"/>
      <c r="J20" s="54"/>
      <c r="V20" s="164" t="s">
        <v>88</v>
      </c>
      <c r="W20" s="162">
        <v>0</v>
      </c>
    </row>
    <row r="21" spans="1:26" ht="15.75" thickBot="1" x14ac:dyDescent="0.3">
      <c r="A21" s="65" t="s">
        <v>63</v>
      </c>
      <c r="B21" s="69" t="s">
        <v>115</v>
      </c>
      <c r="C21" s="69"/>
      <c r="D21" s="69"/>
      <c r="E21" s="69"/>
      <c r="F21" s="69"/>
      <c r="G21" s="69"/>
      <c r="H21" s="69"/>
      <c r="I21" s="69"/>
      <c r="J21" s="69"/>
      <c r="K21" s="69"/>
      <c r="L21" s="70"/>
    </row>
    <row r="22" spans="1:26" ht="15.75" thickBot="1" x14ac:dyDescent="0.3">
      <c r="A22" s="65" t="s">
        <v>64</v>
      </c>
      <c r="B22" s="69" t="s">
        <v>116</v>
      </c>
      <c r="C22" s="69"/>
      <c r="D22" s="69"/>
      <c r="E22" s="69"/>
      <c r="F22" s="69"/>
      <c r="G22" s="69"/>
      <c r="H22" s="69"/>
      <c r="I22" s="69"/>
      <c r="J22" s="70"/>
    </row>
    <row r="23" spans="1:26" ht="15.75" thickBot="1" x14ac:dyDescent="0.3">
      <c r="A23" s="67" t="s">
        <v>65</v>
      </c>
      <c r="B23" s="68" t="s">
        <v>117</v>
      </c>
      <c r="C23" s="68"/>
      <c r="D23" s="68"/>
      <c r="E23" s="68"/>
      <c r="F23" s="68"/>
      <c r="G23" s="68"/>
      <c r="H23" s="68"/>
      <c r="I23" s="54"/>
    </row>
    <row r="24" spans="1:26" x14ac:dyDescent="0.25">
      <c r="A24" s="67"/>
      <c r="B24" s="68"/>
      <c r="C24" s="784"/>
      <c r="D24" s="784"/>
      <c r="E24" s="784"/>
      <c r="F24" s="784"/>
      <c r="G24" s="784"/>
      <c r="H24" s="784"/>
      <c r="I24" s="784"/>
      <c r="J24" s="784"/>
      <c r="K24" s="784"/>
      <c r="L24" s="77"/>
      <c r="M24" s="68"/>
      <c r="N24" s="68"/>
      <c r="O24" s="68"/>
      <c r="P24" s="68"/>
      <c r="Q24" s="68"/>
      <c r="R24" s="68"/>
      <c r="S24" s="54"/>
    </row>
    <row r="25" spans="1:26" x14ac:dyDescent="0.25">
      <c r="A25" s="78"/>
      <c r="B25" s="72"/>
      <c r="C25" s="785"/>
      <c r="D25" s="785"/>
      <c r="E25" s="785"/>
      <c r="F25" s="785"/>
      <c r="G25" s="785"/>
      <c r="H25" s="785"/>
      <c r="I25" s="785"/>
      <c r="J25" s="785"/>
      <c r="K25" s="785"/>
      <c r="L25" s="79"/>
      <c r="M25" s="72"/>
      <c r="N25" s="72"/>
      <c r="O25" s="72"/>
      <c r="P25" s="72"/>
      <c r="Q25" s="72"/>
      <c r="R25" s="72"/>
      <c r="S25" s="73"/>
    </row>
    <row r="26" spans="1:26" x14ac:dyDescent="0.25">
      <c r="A26" s="78"/>
      <c r="B26" s="72"/>
      <c r="C26" s="786"/>
      <c r="D26" s="786"/>
      <c r="E26" s="786"/>
      <c r="F26" s="786"/>
      <c r="G26" s="786"/>
      <c r="H26" s="786"/>
      <c r="I26" s="786"/>
      <c r="J26" s="786"/>
      <c r="K26" s="786"/>
      <c r="L26" s="79"/>
      <c r="M26" s="72"/>
      <c r="N26" s="72"/>
      <c r="O26" s="72"/>
      <c r="P26" s="72"/>
      <c r="Q26" s="72"/>
      <c r="R26" s="72"/>
      <c r="S26" s="73"/>
    </row>
    <row r="27" spans="1:26" ht="15.75" thickBot="1" x14ac:dyDescent="0.3">
      <c r="A27" s="74"/>
      <c r="B27" s="75" t="s">
        <v>64</v>
      </c>
      <c r="C27" s="787" t="s">
        <v>121</v>
      </c>
      <c r="D27" s="787"/>
      <c r="E27" s="787"/>
      <c r="F27" s="787"/>
      <c r="G27" s="787"/>
      <c r="H27" s="787"/>
      <c r="I27" s="787"/>
      <c r="J27" s="787"/>
      <c r="K27" s="787"/>
      <c r="L27" s="80"/>
      <c r="M27" s="75"/>
      <c r="N27" s="75"/>
      <c r="O27" s="75"/>
      <c r="P27" s="75"/>
      <c r="Q27" s="75"/>
      <c r="R27" s="75"/>
      <c r="S27" s="76"/>
    </row>
    <row r="28" spans="1:26" ht="15.75" thickBot="1" x14ac:dyDescent="0.3">
      <c r="A28" s="65" t="s">
        <v>68</v>
      </c>
      <c r="B28" s="69" t="s">
        <v>118</v>
      </c>
      <c r="C28" s="69"/>
      <c r="D28" s="69"/>
      <c r="E28" s="69"/>
      <c r="F28" s="69"/>
      <c r="G28" s="69"/>
      <c r="H28" s="69"/>
      <c r="I28" s="69"/>
      <c r="J28" s="69"/>
      <c r="K28" s="69"/>
      <c r="L28" s="69"/>
      <c r="M28" s="69"/>
      <c r="N28" s="70"/>
    </row>
    <row r="29" spans="1:26" ht="15.75" thickBot="1" x14ac:dyDescent="0.3">
      <c r="A29" s="67" t="s">
        <v>69</v>
      </c>
      <c r="B29" s="68" t="s">
        <v>119</v>
      </c>
      <c r="C29" s="68"/>
      <c r="D29" s="68"/>
      <c r="E29" s="68"/>
      <c r="F29" s="68"/>
      <c r="G29" s="68"/>
      <c r="H29" s="68"/>
      <c r="I29" s="68"/>
      <c r="J29" s="68"/>
      <c r="K29" s="68"/>
      <c r="L29" s="54"/>
    </row>
    <row r="30" spans="1:26" ht="15.75" thickBot="1" x14ac:dyDescent="0.3">
      <c r="A30" s="65" t="s">
        <v>70</v>
      </c>
      <c r="B30" s="69" t="s">
        <v>120</v>
      </c>
      <c r="C30" s="70"/>
    </row>
    <row r="32" spans="1:26" x14ac:dyDescent="0.25">
      <c r="T32" t="s">
        <v>80</v>
      </c>
      <c r="U32">
        <v>55</v>
      </c>
    </row>
    <row r="33" spans="20:21" x14ac:dyDescent="0.25">
      <c r="T33" t="s">
        <v>61</v>
      </c>
      <c r="U33">
        <v>52</v>
      </c>
    </row>
    <row r="34" spans="20:21" x14ac:dyDescent="0.25">
      <c r="T34" t="s">
        <v>84</v>
      </c>
      <c r="U34">
        <v>49</v>
      </c>
    </row>
    <row r="35" spans="20:21" x14ac:dyDescent="0.25">
      <c r="T35" t="s">
        <v>79</v>
      </c>
      <c r="U35">
        <v>46</v>
      </c>
    </row>
    <row r="36" spans="20:21" x14ac:dyDescent="0.25">
      <c r="T36" t="s">
        <v>81</v>
      </c>
      <c r="U36">
        <v>43</v>
      </c>
    </row>
    <row r="37" spans="20:21" x14ac:dyDescent="0.25">
      <c r="T37" t="s">
        <v>85</v>
      </c>
      <c r="U37">
        <v>40</v>
      </c>
    </row>
    <row r="38" spans="20:21" x14ac:dyDescent="0.25">
      <c r="T38" t="s">
        <v>83</v>
      </c>
      <c r="U38">
        <v>37</v>
      </c>
    </row>
    <row r="39" spans="20:21" x14ac:dyDescent="0.25">
      <c r="T39" t="s">
        <v>86</v>
      </c>
      <c r="U39">
        <v>34</v>
      </c>
    </row>
    <row r="40" spans="20:21" x14ac:dyDescent="0.25">
      <c r="T40" t="s">
        <v>89</v>
      </c>
      <c r="U40">
        <v>31</v>
      </c>
    </row>
    <row r="41" spans="20:21" x14ac:dyDescent="0.25">
      <c r="T41" t="s">
        <v>66</v>
      </c>
      <c r="U41">
        <v>28</v>
      </c>
    </row>
    <row r="42" spans="20:21" x14ac:dyDescent="0.25">
      <c r="T42" t="s">
        <v>90</v>
      </c>
      <c r="U42">
        <v>25</v>
      </c>
    </row>
    <row r="43" spans="20:21" x14ac:dyDescent="0.25">
      <c r="T43" t="s">
        <v>62</v>
      </c>
      <c r="U43">
        <v>22</v>
      </c>
    </row>
    <row r="44" spans="20:21" x14ac:dyDescent="0.25">
      <c r="T44" t="s">
        <v>91</v>
      </c>
      <c r="U44">
        <v>19</v>
      </c>
    </row>
    <row r="45" spans="20:21" x14ac:dyDescent="0.25">
      <c r="T45" t="s">
        <v>87</v>
      </c>
      <c r="U45">
        <v>16</v>
      </c>
    </row>
    <row r="46" spans="20:21" x14ac:dyDescent="0.25">
      <c r="T46" t="s">
        <v>92</v>
      </c>
      <c r="U46">
        <v>13</v>
      </c>
    </row>
    <row r="47" spans="20:21" x14ac:dyDescent="0.25">
      <c r="T47" t="s">
        <v>88</v>
      </c>
      <c r="U47">
        <v>0</v>
      </c>
    </row>
  </sheetData>
  <customSheetViews>
    <customSheetView guid="{D8C81B0B-BAF0-475C-B016-87D4C3E60B63}" showGridLines="0" showRowCol="0">
      <selection activeCell="I1" sqref="I1"/>
      <pageMargins left="0.7" right="0.7" top="0.75" bottom="0.75" header="0.3" footer="0.3"/>
    </customSheetView>
    <customSheetView guid="{AB72AB40-A0C1-4CA4-B3F4-70E07051F213}" showGridLines="0" showRowCol="0">
      <selection activeCell="I1" sqref="I1"/>
      <pageMargins left="0.7" right="0.7" top="0.75" bottom="0.75" header="0.3" footer="0.3"/>
    </customSheetView>
  </customSheetViews>
  <mergeCells count="10">
    <mergeCell ref="Y9:Z9"/>
    <mergeCell ref="C24:K24"/>
    <mergeCell ref="C25:K25"/>
    <mergeCell ref="C26:K26"/>
    <mergeCell ref="C27:K27"/>
    <mergeCell ref="V9:W9"/>
    <mergeCell ref="V10:V11"/>
    <mergeCell ref="W10:W11"/>
    <mergeCell ref="V13:V14"/>
    <mergeCell ref="W13:W1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88D9F-922A-4F4A-9972-97E6822D907A}">
  <sheetPr codeName="Sheet6" filterMode="1"/>
  <dimension ref="A1:M251"/>
  <sheetViews>
    <sheetView workbookViewId="0">
      <selection activeCell="K112" sqref="K112"/>
    </sheetView>
  </sheetViews>
  <sheetFormatPr defaultRowHeight="15" x14ac:dyDescent="0.25"/>
  <cols>
    <col min="1" max="1" width="16.28515625" bestFit="1" customWidth="1"/>
    <col min="2" max="2" width="15.85546875" bestFit="1" customWidth="1"/>
    <col min="3" max="3" width="19" style="745" bestFit="1" customWidth="1"/>
    <col min="4" max="4" width="15.85546875" style="745" bestFit="1" customWidth="1"/>
    <col min="5" max="96" width="12.28515625" customWidth="1"/>
  </cols>
  <sheetData>
    <row r="1" spans="1:13" s="64" customFormat="1" ht="45.75" thickBot="1" x14ac:dyDescent="0.3">
      <c r="A1" s="698" t="s">
        <v>884</v>
      </c>
      <c r="B1" s="698" t="s">
        <v>885</v>
      </c>
      <c r="C1" s="737" t="str">
        <f>PROGRESS!U4</f>
        <v>TEACHER</v>
      </c>
      <c r="D1" s="738" t="str">
        <f>PROGRESS!V4</f>
        <v>TEACHING GROUP</v>
      </c>
      <c r="I1" s="669" t="s">
        <v>586</v>
      </c>
      <c r="J1" s="670" t="s">
        <v>891</v>
      </c>
      <c r="L1" s="669" t="s">
        <v>886</v>
      </c>
      <c r="M1" s="670" t="s">
        <v>1111</v>
      </c>
    </row>
    <row r="2" spans="1:13" ht="15.75" hidden="1" thickBot="1" x14ac:dyDescent="0.3">
      <c r="A2" s="699">
        <f>COUNTIF(DATASHEET!AH$2:AH$252,'DATA CHECKING SHEET'!D2)-COUNTIFS(DATASHEET!AH$2:AH$252,'DATA CHECKING SHEET'!D2,DATASHEET!AE$2:AE$252,"&lt;&gt;"&amp;"")</f>
        <v>0</v>
      </c>
      <c r="B2" s="699">
        <f>COUNTIF(DATASHEET!AH$2:AH$252,'DATA CHECKING SHEET'!D2)-COUNTIFS(DATASHEET!AH$2:AH$252,'DATA CHECKING SHEET'!D2,DATASHEET!AF$2:AF$252,"&lt;&gt;"&amp;"")</f>
        <v>21</v>
      </c>
      <c r="C2" s="699" t="str">
        <f>PROGRESS!U5</f>
        <v>PLE</v>
      </c>
      <c r="D2" s="700" t="str">
        <f>PROGRESS!V5</f>
        <v>11LT-AR-1</v>
      </c>
      <c r="I2" s="673" t="s">
        <v>580</v>
      </c>
      <c r="J2" s="674" t="s">
        <v>893</v>
      </c>
      <c r="L2" s="673" t="s">
        <v>607</v>
      </c>
      <c r="M2" s="674" t="s">
        <v>1112</v>
      </c>
    </row>
    <row r="3" spans="1:13" ht="15.75" hidden="1" thickBot="1" x14ac:dyDescent="0.3">
      <c r="A3" s="701">
        <f>COUNTIF(DATASHEET!AH$2:AH$252,'DATA CHECKING SHEET'!D3)-COUNTIFS(DATASHEET!AH$2:AH$252,'DATA CHECKING SHEET'!D3,DATASHEET!AE$2:AE$252,"&lt;&gt;"&amp;"")</f>
        <v>0</v>
      </c>
      <c r="B3" s="701">
        <f>COUNTIF(DATASHEET!AH$2:AH$252,'DATA CHECKING SHEET'!D3)-COUNTIFS(DATASHEET!AH$2:AH$252,'DATA CHECKING SHEET'!D3,DATASHEET!AF$2:AF$252,"&lt;&gt;"&amp;"")</f>
        <v>0</v>
      </c>
      <c r="C3" s="701">
        <f>PROGRESS!U6</f>
        <v>0</v>
      </c>
      <c r="D3" s="702">
        <f>PROGRESS!V6</f>
        <v>0</v>
      </c>
      <c r="I3" s="673" t="s">
        <v>546</v>
      </c>
      <c r="J3" s="674" t="s">
        <v>896</v>
      </c>
      <c r="L3" s="673" t="s">
        <v>607</v>
      </c>
      <c r="M3" s="674" t="s">
        <v>1113</v>
      </c>
    </row>
    <row r="4" spans="1:13" ht="15.75" hidden="1" thickBot="1" x14ac:dyDescent="0.3">
      <c r="A4" s="701">
        <f>COUNTIF(DATASHEET!AH$2:AH$252,'DATA CHECKING SHEET'!D4)-COUNTIFS(DATASHEET!AH$2:AH$252,'DATA CHECKING SHEET'!D4,DATASHEET!AE$2:AE$252,"&lt;&gt;"&amp;"")</f>
        <v>0</v>
      </c>
      <c r="B4" s="701">
        <f>COUNTIF(DATASHEET!AH$2:AH$252,'DATA CHECKING SHEET'!D4)-COUNTIFS(DATASHEET!AH$2:AH$252,'DATA CHECKING SHEET'!D4,DATASHEET!AF$2:AF$252,"&lt;&gt;"&amp;"")</f>
        <v>0</v>
      </c>
      <c r="C4" s="701">
        <f>PROGRESS!U7</f>
        <v>0</v>
      </c>
      <c r="D4" s="702">
        <f>PROGRESS!V7</f>
        <v>0</v>
      </c>
      <c r="I4" s="673" t="s">
        <v>505</v>
      </c>
      <c r="J4" s="674" t="s">
        <v>899</v>
      </c>
      <c r="L4" s="673" t="s">
        <v>1114</v>
      </c>
      <c r="M4" s="674" t="s">
        <v>1115</v>
      </c>
    </row>
    <row r="5" spans="1:13" ht="15.75" hidden="1" thickBot="1" x14ac:dyDescent="0.3">
      <c r="A5" s="701">
        <f>COUNTIF(DATASHEET!AH$2:AH$252,'DATA CHECKING SHEET'!D5)-COUNTIFS(DATASHEET!AH$2:AH$252,'DATA CHECKING SHEET'!D5,DATASHEET!AE$2:AE$252,"&lt;&gt;"&amp;"")</f>
        <v>0</v>
      </c>
      <c r="B5" s="701">
        <f>COUNTIF(DATASHEET!AH$2:AH$252,'DATA CHECKING SHEET'!D5)-COUNTIFS(DATASHEET!AH$2:AH$252,'DATA CHECKING SHEET'!D5,DATASHEET!AF$2:AF$252,"&lt;&gt;"&amp;"")</f>
        <v>0</v>
      </c>
      <c r="C5" s="701">
        <f>PROGRESS!U8</f>
        <v>0</v>
      </c>
      <c r="D5" s="702">
        <f>PROGRESS!V8</f>
        <v>0</v>
      </c>
      <c r="I5" s="673" t="s">
        <v>523</v>
      </c>
      <c r="J5" s="674" t="s">
        <v>902</v>
      </c>
      <c r="L5" s="673" t="s">
        <v>888</v>
      </c>
      <c r="M5" s="674" t="s">
        <v>1116</v>
      </c>
    </row>
    <row r="6" spans="1:13" ht="15.75" hidden="1" thickBot="1" x14ac:dyDescent="0.3">
      <c r="A6" s="701">
        <f>COUNTIF(DATASHEET!AH$2:AH$252,'DATA CHECKING SHEET'!D6)-COUNTIFS(DATASHEET!AH$2:AH$252,'DATA CHECKING SHEET'!D6,DATASHEET!AE$2:AE$252,"&lt;&gt;"&amp;"")</f>
        <v>0</v>
      </c>
      <c r="B6" s="701">
        <f>COUNTIF(DATASHEET!AH$2:AH$252,'DATA CHECKING SHEET'!D6)-COUNTIFS(DATASHEET!AH$2:AH$252,'DATA CHECKING SHEET'!D6,DATASHEET!AF$2:AF$252,"&lt;&gt;"&amp;"")</f>
        <v>0</v>
      </c>
      <c r="C6" s="701">
        <f>PROGRESS!U9</f>
        <v>0</v>
      </c>
      <c r="D6" s="702">
        <f>PROGRESS!V9</f>
        <v>0</v>
      </c>
      <c r="I6" s="673" t="s">
        <v>500</v>
      </c>
      <c r="J6" s="674" t="s">
        <v>907</v>
      </c>
      <c r="L6" s="673" t="s">
        <v>886</v>
      </c>
      <c r="M6" s="674" t="s">
        <v>1117</v>
      </c>
    </row>
    <row r="7" spans="1:13" ht="15.75" hidden="1" thickBot="1" x14ac:dyDescent="0.3">
      <c r="A7" s="701">
        <f>COUNTIF(DATASHEET!AH$2:AH$252,'DATA CHECKING SHEET'!D7)-COUNTIFS(DATASHEET!AH$2:AH$252,'DATA CHECKING SHEET'!D7,DATASHEET!AE$2:AE$252,"&lt;&gt;"&amp;"")</f>
        <v>0</v>
      </c>
      <c r="B7" s="701">
        <f>COUNTIF(DATASHEET!AH$2:AH$252,'DATA CHECKING SHEET'!D7)-COUNTIFS(DATASHEET!AH$2:AH$252,'DATA CHECKING SHEET'!D7,DATASHEET!AF$2:AF$252,"&lt;&gt;"&amp;"")</f>
        <v>0</v>
      </c>
      <c r="C7" s="701">
        <f>PROGRESS!U10</f>
        <v>0</v>
      </c>
      <c r="D7" s="702">
        <f>PROGRESS!V10</f>
        <v>0</v>
      </c>
      <c r="I7" s="673" t="s">
        <v>516</v>
      </c>
      <c r="J7" s="674" t="s">
        <v>909</v>
      </c>
      <c r="L7" s="673" t="s">
        <v>887</v>
      </c>
      <c r="M7" s="674" t="s">
        <v>1118</v>
      </c>
    </row>
    <row r="8" spans="1:13" ht="15.75" hidden="1" thickBot="1" x14ac:dyDescent="0.3">
      <c r="A8" s="701">
        <f>COUNTIF(DATASHEET!AH$2:AH$252,'DATA CHECKING SHEET'!D8)-COUNTIFS(DATASHEET!AH$2:AH$252,'DATA CHECKING SHEET'!D8,DATASHEET!AE$2:AE$252,"&lt;&gt;"&amp;"")</f>
        <v>0</v>
      </c>
      <c r="B8" s="701">
        <f>COUNTIF(DATASHEET!AH$2:AH$252,'DATA CHECKING SHEET'!D8)-COUNTIFS(DATASHEET!AH$2:AH$252,'DATA CHECKING SHEET'!D8,DATASHEET!AF$2:AF$252,"&lt;&gt;"&amp;"")</f>
        <v>0</v>
      </c>
      <c r="C8" s="701">
        <f>PROGRESS!U11</f>
        <v>0</v>
      </c>
      <c r="D8" s="702">
        <f>PROGRESS!V11</f>
        <v>0</v>
      </c>
      <c r="I8" s="673" t="s">
        <v>1120</v>
      </c>
      <c r="J8" s="674" t="s">
        <v>913</v>
      </c>
      <c r="L8" s="673" t="s">
        <v>887</v>
      </c>
      <c r="M8" s="674" t="s">
        <v>1119</v>
      </c>
    </row>
    <row r="9" spans="1:13" ht="15.75" hidden="1" thickBot="1" x14ac:dyDescent="0.3">
      <c r="A9" s="701">
        <f>COUNTIF(DATASHEET!AH$2:AH$252,'DATA CHECKING SHEET'!D9)-COUNTIFS(DATASHEET!AH$2:AH$252,'DATA CHECKING SHEET'!D9,DATASHEET!AE$2:AE$252,"&lt;&gt;"&amp;"")</f>
        <v>0</v>
      </c>
      <c r="B9" s="701">
        <f>COUNTIF(DATASHEET!AH$2:AH$252,'DATA CHECKING SHEET'!D9)-COUNTIFS(DATASHEET!AH$2:AH$252,'DATA CHECKING SHEET'!D9,DATASHEET!AF$2:AF$252,"&lt;&gt;"&amp;"")</f>
        <v>0</v>
      </c>
      <c r="C9" s="701">
        <f>PROGRESS!U12</f>
        <v>0</v>
      </c>
      <c r="D9" s="702">
        <f>PROGRESS!V12</f>
        <v>0</v>
      </c>
      <c r="I9" s="673" t="s">
        <v>512</v>
      </c>
      <c r="J9" s="674" t="s">
        <v>1123</v>
      </c>
      <c r="L9" s="673" t="s">
        <v>886</v>
      </c>
      <c r="M9" s="674" t="s">
        <v>1111</v>
      </c>
    </row>
    <row r="10" spans="1:13" ht="15.75" hidden="1" thickBot="1" x14ac:dyDescent="0.3">
      <c r="A10" s="701"/>
      <c r="B10" s="701"/>
      <c r="C10" s="701"/>
      <c r="D10" s="702"/>
      <c r="L10" s="673" t="s">
        <v>1121</v>
      </c>
      <c r="M10" s="674" t="s">
        <v>1122</v>
      </c>
    </row>
    <row r="11" spans="1:13" ht="15.75" hidden="1" thickBot="1" x14ac:dyDescent="0.3">
      <c r="A11" s="703"/>
      <c r="B11" s="703"/>
      <c r="C11" s="703"/>
      <c r="D11" s="704"/>
      <c r="L11" s="673" t="s">
        <v>888</v>
      </c>
      <c r="M11" s="674" t="s">
        <v>1124</v>
      </c>
    </row>
    <row r="12" spans="1:13" ht="15.75" hidden="1" thickBot="1" x14ac:dyDescent="0.3">
      <c r="A12" s="699">
        <f>COUNTIF(DATASHEET!AL$2:AL$252,'DATA CHECKING SHEET'!D12)-COUNTIFS(DATASHEET!AL$2:AL$252,'DATA CHECKING SHEET'!D12,DATASHEET!AI$2:AI$252,"&lt;&gt;"&amp;"")</f>
        <v>0</v>
      </c>
      <c r="B12" s="699">
        <f>COUNTIF(DATASHEET!AL$2:AL$252,'DATA CHECKING SHEET'!D12)-COUNTIFS(DATASHEET!AL$2:AL$252,'DATA CHECKING SHEET'!D12,DATASHEET!AJ$2:AJ$252,"&lt;&gt;"&amp;"")</f>
        <v>30</v>
      </c>
      <c r="C12" s="699" t="str">
        <f>PROGRESS!Z5</f>
        <v>MM</v>
      </c>
      <c r="D12" s="740" t="str">
        <f>PROGRESS!AA5</f>
        <v>11T-BI-1</v>
      </c>
    </row>
    <row r="13" spans="1:13" ht="15.75" hidden="1" thickBot="1" x14ac:dyDescent="0.3">
      <c r="A13" s="701">
        <f>COUNTIF(DATASHEET!AL$2:AL$252,'DATA CHECKING SHEET'!D13)-COUNTIFS(DATASHEET!AL$2:AL$252,'DATA CHECKING SHEET'!D13,DATASHEET!AI$2:AI$252,"&lt;&gt;"&amp;"")</f>
        <v>0</v>
      </c>
      <c r="B13" s="701">
        <f>COUNTIF(DATASHEET!AL$2:AL$252,'DATA CHECKING SHEET'!D13)-COUNTIFS(DATASHEET!AL$2:AL$252,'DATA CHECKING SHEET'!D13,DATASHEET!AJ$2:AJ$252,"&lt;&gt;"&amp;"")</f>
        <v>28</v>
      </c>
      <c r="C13" s="701" t="str">
        <f>PROGRESS!Z6</f>
        <v>RAB</v>
      </c>
      <c r="D13" s="702" t="str">
        <f>PROGRESS!AA6</f>
        <v>11T-BI-2</v>
      </c>
    </row>
    <row r="14" spans="1:13" ht="15.75" hidden="1" thickBot="1" x14ac:dyDescent="0.3">
      <c r="A14" s="701">
        <f>COUNTIF(DATASHEET!AL$2:AL$252,'DATA CHECKING SHEET'!D14)-COUNTIFS(DATASHEET!AL$2:AL$252,'DATA CHECKING SHEET'!D14,DATASHEET!AI$2:AI$252,"&lt;&gt;"&amp;"")</f>
        <v>0</v>
      </c>
      <c r="B14" s="701">
        <f>COUNTIF(DATASHEET!AL$2:AL$252,'DATA CHECKING SHEET'!D14)-COUNTIFS(DATASHEET!AL$2:AL$252,'DATA CHECKING SHEET'!D14,DATASHEET!AJ$2:AJ$252,"&lt;&gt;"&amp;"")</f>
        <v>26</v>
      </c>
      <c r="C14" s="701" t="str">
        <f>PROGRESS!Z7</f>
        <v>MM</v>
      </c>
      <c r="D14" s="742" t="str">
        <f>PROGRESS!AA7</f>
        <v>11T-BI-3</v>
      </c>
    </row>
    <row r="15" spans="1:13" ht="15.75" hidden="1" thickBot="1" x14ac:dyDescent="0.3">
      <c r="A15" s="701">
        <f>COUNTIF(DATASHEET!AL$2:AL$252,'DATA CHECKING SHEET'!D15)-COUNTIFS(DATASHEET!AL$2:AL$252,'DATA CHECKING SHEET'!D15,DATASHEET!AI$2:AI$252,"&lt;&gt;"&amp;"")</f>
        <v>0</v>
      </c>
      <c r="B15" s="701">
        <f>COUNTIF(DATASHEET!AL$2:AL$252,'DATA CHECKING SHEET'!D15)-COUNTIFS(DATASHEET!AL$2:AL$252,'DATA CHECKING SHEET'!D15,DATASHEET!AJ$2:AJ$252,"&lt;&gt;"&amp;"")</f>
        <v>26</v>
      </c>
      <c r="C15" s="701" t="str">
        <f>PROGRESS!Z8</f>
        <v>AWI</v>
      </c>
      <c r="D15" s="702" t="str">
        <f>PROGRESS!AA8</f>
        <v>11T-BI-4</v>
      </c>
    </row>
    <row r="16" spans="1:13" ht="15.75" hidden="1" thickBot="1" x14ac:dyDescent="0.3">
      <c r="A16" s="701">
        <f>COUNTIF(DATASHEET!AL$2:AL$252,'DATA CHECKING SHEET'!D16)-COUNTIFS(DATASHEET!AL$2:AL$252,'DATA CHECKING SHEET'!D16,DATASHEET!AI$2:AI$252,"&lt;&gt;"&amp;"")</f>
        <v>0</v>
      </c>
      <c r="B16" s="701">
        <f>COUNTIF(DATASHEET!AL$2:AL$252,'DATA CHECKING SHEET'!D16)-COUNTIFS(DATASHEET!AL$2:AL$252,'DATA CHECKING SHEET'!D16,DATASHEET!AJ$2:AJ$252,"&lt;&gt;"&amp;"")</f>
        <v>15</v>
      </c>
      <c r="C16" s="701" t="str">
        <f>PROGRESS!Z9</f>
        <v>KBA</v>
      </c>
      <c r="D16" s="742" t="str">
        <f>PROGRESS!AA9</f>
        <v>11T-BI-5</v>
      </c>
    </row>
    <row r="17" spans="1:4" ht="15.75" hidden="1" thickBot="1" x14ac:dyDescent="0.3">
      <c r="A17" s="701">
        <f>COUNTIF(DATASHEET!AL$2:AL$252,'DATA CHECKING SHEET'!D17)-COUNTIFS(DATASHEET!AL$2:AL$252,'DATA CHECKING SHEET'!D17,DATASHEET!AI$2:AI$252,"&lt;&gt;"&amp;"")</f>
        <v>0</v>
      </c>
      <c r="B17" s="701">
        <f>COUNTIF(DATASHEET!AL$2:AL$252,'DATA CHECKING SHEET'!D17)-COUNTIFS(DATASHEET!AL$2:AL$252,'DATA CHECKING SHEET'!D17,DATASHEET!AJ$2:AJ$252,"&lt;&gt;"&amp;"")</f>
        <v>0</v>
      </c>
      <c r="C17" s="701">
        <f>PROGRESS!Z10</f>
        <v>0</v>
      </c>
      <c r="D17" s="702">
        <f>PROGRESS!AA10</f>
        <v>0</v>
      </c>
    </row>
    <row r="18" spans="1:4" ht="12.75" hidden="1" customHeight="1" x14ac:dyDescent="0.3">
      <c r="A18" s="701">
        <f>COUNTIF(DATASHEET!AL$2:AL$252,'DATA CHECKING SHEET'!D18)-COUNTIFS(DATASHEET!AL$2:AL$252,'DATA CHECKING SHEET'!D18,DATASHEET!AI$2:AI$252,"&lt;&gt;"&amp;"")</f>
        <v>0</v>
      </c>
      <c r="B18" s="701">
        <f>COUNTIF(DATASHEET!AL$2:AL$252,'DATA CHECKING SHEET'!D18)-COUNTIFS(DATASHEET!AL$2:AL$252,'DATA CHECKING SHEET'!D18,DATASHEET!AJ$2:AJ$252,"&lt;&gt;"&amp;"")</f>
        <v>0</v>
      </c>
      <c r="C18" s="701">
        <f>PROGRESS!Z11</f>
        <v>0</v>
      </c>
      <c r="D18" s="702">
        <f>PROGRESS!AA11</f>
        <v>0</v>
      </c>
    </row>
    <row r="19" spans="1:4" ht="15.75" hidden="1" thickBot="1" x14ac:dyDescent="0.3">
      <c r="A19" s="701">
        <f>COUNTIF(DATASHEET!AL$2:AL$252,'DATA CHECKING SHEET'!D19)-COUNTIFS(DATASHEET!AL$2:AL$252,'DATA CHECKING SHEET'!D19,DATASHEET!AI$2:AI$252,"&lt;&gt;"&amp;"")</f>
        <v>0</v>
      </c>
      <c r="B19" s="701">
        <f>COUNTIF(DATASHEET!AL$2:AL$252,'DATA CHECKING SHEET'!D19)-COUNTIFS(DATASHEET!AL$2:AL$252,'DATA CHECKING SHEET'!D19,DATASHEET!AJ$2:AJ$252,"&lt;&gt;"&amp;"")</f>
        <v>0</v>
      </c>
      <c r="C19" s="701">
        <f>PROGRESS!Z12</f>
        <v>0</v>
      </c>
      <c r="D19" s="702">
        <f>PROGRESS!AA12</f>
        <v>0</v>
      </c>
    </row>
    <row r="20" spans="1:4" ht="15.75" hidden="1" thickBot="1" x14ac:dyDescent="0.3">
      <c r="A20" s="701"/>
      <c r="B20" s="701"/>
      <c r="C20" s="701"/>
      <c r="D20" s="702"/>
    </row>
    <row r="21" spans="1:4" ht="15.75" hidden="1" thickBot="1" x14ac:dyDescent="0.3">
      <c r="A21" s="703"/>
      <c r="B21" s="703"/>
      <c r="C21" s="703"/>
      <c r="D21" s="704"/>
    </row>
    <row r="22" spans="1:4" x14ac:dyDescent="0.25">
      <c r="A22" s="699">
        <f>COUNTIF(DATASHEET!AP$2:AP$252,'DATA CHECKING SHEET'!D22)-COUNTIFS(DATASHEET!AP$2:AP$252,'DATA CHECKING SHEET'!D22,DATASHEET!AM$2:AM$252,"&lt;&gt;"&amp;"")</f>
        <v>1</v>
      </c>
      <c r="B22" s="699">
        <f>COUNTIF(DATASHEET!AP$2:AP$252,'DATA CHECKING SHEET'!D22)-COUNTIFS(DATASHEET!AP$2:AP$252,'DATA CHECKING SHEET'!D22,DATASHEET!AN$2:AN$252,"&lt;&gt;"&amp;"")</f>
        <v>30</v>
      </c>
      <c r="C22" s="739" t="str">
        <f>PROGRESS!AE5</f>
        <v>ASM</v>
      </c>
      <c r="D22" s="740" t="str">
        <f>PROGRESS!AF5</f>
        <v>11MS2-BE-MS-1</v>
      </c>
    </row>
    <row r="23" spans="1:4" hidden="1" x14ac:dyDescent="0.25">
      <c r="A23" s="701">
        <f>COUNTIF(DATASHEET!AP$2:AP$252,'DATA CHECKING SHEET'!D23)-COUNTIFS(DATASHEET!AP$2:AP$252,'DATA CHECKING SHEET'!D23,DATASHEET!AM$2:AM$252,"&lt;&gt;"&amp;"")</f>
        <v>0</v>
      </c>
      <c r="B23" s="701">
        <f>COUNTIF(DATASHEET!AP$2:AP$252,'DATA CHECKING SHEET'!D23)-COUNTIFS(DATASHEET!AP$2:AP$252,'DATA CHECKING SHEET'!D13,DATASHEET!AN$2:AN$252,"&lt;&gt;"&amp;"")</f>
        <v>0</v>
      </c>
      <c r="C23" s="701">
        <f>PROGRESS!AE6</f>
        <v>0</v>
      </c>
      <c r="D23" s="702">
        <f>PROGRESS!AF6</f>
        <v>0</v>
      </c>
    </row>
    <row r="24" spans="1:4" hidden="1" x14ac:dyDescent="0.25">
      <c r="A24" s="701">
        <f>COUNTIF(DATASHEET!AP$2:AP$252,'DATA CHECKING SHEET'!D24)-COUNTIFS(DATASHEET!AP$2:AP$252,'DATA CHECKING SHEET'!D24,DATASHEET!AM$2:AM$252,"&lt;&gt;"&amp;"")</f>
        <v>0</v>
      </c>
      <c r="B24" s="701">
        <f>COUNTIF(DATASHEET!AP$2:AP$252,'DATA CHECKING SHEET'!D24)-COUNTIFS(DATASHEET!AP$2:AP$252,'DATA CHECKING SHEET'!D24,DATASHEET!AN$2:AN$252,"&lt;&gt;"&amp;"")</f>
        <v>0</v>
      </c>
      <c r="C24" s="701"/>
      <c r="D24" s="702"/>
    </row>
    <row r="25" spans="1:4" hidden="1" x14ac:dyDescent="0.25">
      <c r="A25" s="701">
        <f>COUNTIF(DATASHEET!AP$2:AP$252,'DATA CHECKING SHEET'!D25)-COUNTIFS(DATASHEET!AP$2:AP$252,'DATA CHECKING SHEET'!D25,DATASHEET!AM$2:AM$252,"&lt;&gt;"&amp;"")</f>
        <v>0</v>
      </c>
      <c r="B25" s="701">
        <f>COUNTIF(DATASHEET!AP$2:AP$252,'DATA CHECKING SHEET'!D25)-COUNTIFS(DATASHEET!AP$2:AP$252,'DATA CHECKING SHEET'!D25,DATASHEET!AN$2:AN$252,"&lt;&gt;"&amp;"")</f>
        <v>0</v>
      </c>
      <c r="C25" s="701"/>
      <c r="D25" s="702"/>
    </row>
    <row r="26" spans="1:4" hidden="1" x14ac:dyDescent="0.25">
      <c r="A26" s="701">
        <f>COUNTIF(DATASHEET!AP$2:AP$252,'DATA CHECKING SHEET'!D26)-COUNTIFS(DATASHEET!AP$2:AP$252,'DATA CHECKING SHEET'!D26,DATASHEET!AM$2:AM$252,"&lt;&gt;"&amp;"")</f>
        <v>0</v>
      </c>
      <c r="B26" s="701">
        <f>COUNTIF(DATASHEET!AP$2:AP$252,'DATA CHECKING SHEET'!D26)-COUNTIFS(DATASHEET!AP$2:AP$252,'DATA CHECKING SHEET'!D26,DATASHEET!AN$2:AN$252,"&lt;&gt;"&amp;"")</f>
        <v>0</v>
      </c>
      <c r="C26" s="701"/>
      <c r="D26" s="702"/>
    </row>
    <row r="27" spans="1:4" hidden="1" x14ac:dyDescent="0.25">
      <c r="A27" s="701">
        <f>COUNTIF(DATASHEET!AP$2:AP$252,'DATA CHECKING SHEET'!D27)-COUNTIFS(DATASHEET!AP$2:AP$252,'DATA CHECKING SHEET'!D27,DATASHEET!AM$2:AM$252,"&lt;&gt;"&amp;"")</f>
        <v>0</v>
      </c>
      <c r="B27" s="701">
        <f>COUNTIF(DATASHEET!AP$2:AP$252,'DATA CHECKING SHEET'!D27)-COUNTIFS(DATASHEET!AP$2:AP$252,'DATA CHECKING SHEET'!D27,DATASHEET!AN$2:AN$252,"&lt;&gt;"&amp;"")</f>
        <v>0</v>
      </c>
      <c r="C27" s="701"/>
      <c r="D27" s="702"/>
    </row>
    <row r="28" spans="1:4" hidden="1" x14ac:dyDescent="0.25">
      <c r="A28" s="701">
        <f>COUNTIF(DATASHEET!AP$2:AP$252,'DATA CHECKING SHEET'!D28)-COUNTIFS(DATASHEET!AP$2:AP$252,'DATA CHECKING SHEET'!D28,DATASHEET!AM$2:AM$252,"&lt;&gt;"&amp;"")</f>
        <v>0</v>
      </c>
      <c r="B28" s="701">
        <f>COUNTIF(DATASHEET!AP$2:AP$252,'DATA CHECKING SHEET'!D28)-COUNTIFS(DATASHEET!AP$2:AP$252,'DATA CHECKING SHEET'!D28,DATASHEET!AN$2:AN$252,"&lt;&gt;"&amp;"")</f>
        <v>0</v>
      </c>
      <c r="C28" s="701"/>
      <c r="D28" s="702"/>
    </row>
    <row r="29" spans="1:4" hidden="1" x14ac:dyDescent="0.25">
      <c r="A29" s="701">
        <f>COUNTIF(DATASHEET!AP$2:AP$252,'DATA CHECKING SHEET'!D29)-COUNTIFS(DATASHEET!AP$2:AP$252,'DATA CHECKING SHEET'!D29,DATASHEET!AM$2:AM$252,"&lt;&gt;"&amp;"")</f>
        <v>0</v>
      </c>
      <c r="B29" s="701">
        <f>COUNTIF(DATASHEET!AP$2:AP$252,'DATA CHECKING SHEET'!D29)-COUNTIFS(DATASHEET!AP$2:AP$252,'DATA CHECKING SHEET'!D29,DATASHEET!AN$2:AN$252,"&lt;&gt;"&amp;"")</f>
        <v>0</v>
      </c>
      <c r="C29" s="701"/>
      <c r="D29" s="702"/>
    </row>
    <row r="30" spans="1:4" hidden="1" x14ac:dyDescent="0.25">
      <c r="A30" s="701"/>
      <c r="B30" s="701"/>
      <c r="C30" s="701"/>
      <c r="D30" s="702"/>
    </row>
    <row r="31" spans="1:4" ht="15.75" hidden="1" thickBot="1" x14ac:dyDescent="0.3">
      <c r="A31" s="703"/>
      <c r="B31" s="703"/>
      <c r="C31" s="703"/>
      <c r="D31" s="704"/>
    </row>
    <row r="32" spans="1:4" hidden="1" x14ac:dyDescent="0.25">
      <c r="A32" s="699">
        <f>COUNTIF(DATASHEET!AT$2:AT$252,'DATA CHECKING SHEET'!D32)-COUNTIFS(DATASHEET!AT$2:AT$252,'DATA CHECKING SHEET'!D32,DATASHEET!AQ$2:AQ$252,"&lt;&gt;"&amp;"")</f>
        <v>0</v>
      </c>
      <c r="B32" s="699">
        <f>COUNTIF(DATASHEET!AT$2:AT$252,'DATA CHECKING SHEET'!D32)-COUNTIFS(DATASHEET!AT$2:AT$252,'DATA CHECKING SHEET'!D32,DATASHEET!AR$2:AR$252,"&lt;&gt;"&amp;"")</f>
        <v>31</v>
      </c>
      <c r="C32" s="699" t="str">
        <f>PROGRESS!AJ5</f>
        <v>MW</v>
      </c>
      <c r="D32" s="700" t="str">
        <f>PROGRESS!AK5</f>
        <v>11T-CH-1</v>
      </c>
    </row>
    <row r="33" spans="1:4" hidden="1" x14ac:dyDescent="0.25">
      <c r="A33" s="701">
        <f>COUNTIF(DATASHEET!AT$2:AT$252,'DATA CHECKING SHEET'!D33)-COUNTIFS(DATASHEET!AT$2:AT$252,'DATA CHECKING SHEET'!D33,DATASHEET!AQ$2:AQ$252,"&lt;&gt;"&amp;"")</f>
        <v>0</v>
      </c>
      <c r="B33" s="701">
        <f>COUNTIF(DATASHEET!AT$2:AT$252,'DATA CHECKING SHEET'!D33)-COUNTIFS(DATASHEET!AT$2:AT$252,'DATA CHECKING SHEET'!D33,DATASHEET!AR$2:AR$252,"&lt;&gt;"&amp;"")</f>
        <v>28</v>
      </c>
      <c r="C33" s="701" t="str">
        <f>PROGRESS!AJ6</f>
        <v>GN</v>
      </c>
      <c r="D33" s="702" t="str">
        <f>PROGRESS!AK6</f>
        <v>11T-CH-2</v>
      </c>
    </row>
    <row r="34" spans="1:4" hidden="1" x14ac:dyDescent="0.25">
      <c r="A34" s="701">
        <f>COUNTIF(DATASHEET!AT$2:AT$252,'DATA CHECKING SHEET'!D34)-COUNTIFS(DATASHEET!AT$2:AT$252,'DATA CHECKING SHEET'!D34,DATASHEET!AQ$2:AQ$252,"&lt;&gt;"&amp;"")</f>
        <v>0</v>
      </c>
      <c r="B34" s="701">
        <f>COUNTIF(DATASHEET!AT$2:AT$252,'DATA CHECKING SHEET'!D34)-COUNTIFS(DATASHEET!AT$2:AT$252,'DATA CHECKING SHEET'!D34,DATASHEET!AR$2:AR$252,"&lt;&gt;"&amp;"")</f>
        <v>27</v>
      </c>
      <c r="C34" s="741" t="str">
        <f>PROGRESS!AJ7</f>
        <v>AGI</v>
      </c>
      <c r="D34" s="742" t="str">
        <f>PROGRESS!AK7</f>
        <v>11T-CH-3</v>
      </c>
    </row>
    <row r="35" spans="1:4" hidden="1" x14ac:dyDescent="0.25">
      <c r="A35" s="701">
        <f>COUNTIF(DATASHEET!AT$2:AT$252,'DATA CHECKING SHEET'!D35)-COUNTIFS(DATASHEET!AT$2:AT$252,'DATA CHECKING SHEET'!D35,DATASHEET!AQ$2:AQ$252,"&lt;&gt;"&amp;"")</f>
        <v>0</v>
      </c>
      <c r="B35" s="701">
        <f>COUNTIF(DATASHEET!AT$2:AT$252,'DATA CHECKING SHEET'!D35)-COUNTIFS(DATASHEET!AT$2:AT$252,'DATA CHECKING SHEET'!D35,DATASHEET!AR$2:AR$252,"&lt;&gt;"&amp;"")</f>
        <v>25</v>
      </c>
      <c r="C35" s="701" t="str">
        <f>PROGRESS!AJ8</f>
        <v>TR</v>
      </c>
      <c r="D35" s="702" t="str">
        <f>PROGRESS!AK8</f>
        <v>11T-CH-4</v>
      </c>
    </row>
    <row r="36" spans="1:4" x14ac:dyDescent="0.25">
      <c r="A36" s="701">
        <f>COUNTIF(DATASHEET!AT$2:AT$252,'DATA CHECKING SHEET'!D36)-COUNTIFS(DATASHEET!AT$2:AT$252,'DATA CHECKING SHEET'!D36,DATASHEET!AQ$2:AQ$252,"&lt;&gt;"&amp;"")</f>
        <v>1</v>
      </c>
      <c r="B36" s="701">
        <f>COUNTIF(DATASHEET!AT$2:AT$252,'DATA CHECKING SHEET'!D36)-COUNTIFS(DATASHEET!AT$2:AT$252,'DATA CHECKING SHEET'!D36,DATASHEET!AR$2:AR$252,"&lt;&gt;"&amp;"")</f>
        <v>15</v>
      </c>
      <c r="C36" s="741" t="str">
        <f>PROGRESS!AJ9</f>
        <v>GN</v>
      </c>
      <c r="D36" s="742" t="str">
        <f>PROGRESS!AK9</f>
        <v>11T-CH-5</v>
      </c>
    </row>
    <row r="37" spans="1:4" hidden="1" x14ac:dyDescent="0.25">
      <c r="A37" s="701">
        <f>COUNTIF(DATASHEET!AT$2:AT$252,'DATA CHECKING SHEET'!D37)-COUNTIFS(DATASHEET!AT$2:AT$252,'DATA CHECKING SHEET'!D37,DATASHEET!AQ$2:AQ$252,"&lt;&gt;"&amp;"")</f>
        <v>0</v>
      </c>
      <c r="B37" s="701">
        <f>COUNTIF(DATASHEET!AT$2:AT$252,'DATA CHECKING SHEET'!D37)-COUNTIFS(DATASHEET!AT$2:AT$252,'DATA CHECKING SHEET'!D37,DATASHEET!AR$2:AR$252,"&lt;&gt;"&amp;"")</f>
        <v>0</v>
      </c>
      <c r="C37" s="701">
        <f>PROGRESS!AJ10</f>
        <v>0</v>
      </c>
      <c r="D37" s="702">
        <f>PROGRESS!AK10</f>
        <v>0</v>
      </c>
    </row>
    <row r="38" spans="1:4" hidden="1" x14ac:dyDescent="0.25">
      <c r="A38" s="701">
        <f>COUNTIF(DATASHEET!AT$2:AT$252,'DATA CHECKING SHEET'!D38)-COUNTIFS(DATASHEET!AT$2:AT$252,'DATA CHECKING SHEET'!D38,DATASHEET!AQ$2:AQ$252,"&lt;&gt;"&amp;"")</f>
        <v>0</v>
      </c>
      <c r="B38" s="701">
        <f>COUNTIF(DATASHEET!AT$2:AT$252,'DATA CHECKING SHEET'!D38)-COUNTIFS(DATASHEET!AT$2:AT$252,'DATA CHECKING SHEET'!D38,DATASHEET!AR$2:AR$252,"&lt;&gt;"&amp;"")</f>
        <v>0</v>
      </c>
      <c r="C38" s="701">
        <f>PROGRESS!AJ11</f>
        <v>0</v>
      </c>
      <c r="D38" s="702">
        <f>PROGRESS!AK11</f>
        <v>0</v>
      </c>
    </row>
    <row r="39" spans="1:4" hidden="1" x14ac:dyDescent="0.25">
      <c r="A39" s="701">
        <f>COUNTIF(DATASHEET!AT$2:AT$252,'DATA CHECKING SHEET'!D39)-COUNTIFS(DATASHEET!AT$2:AT$252,'DATA CHECKING SHEET'!D39,DATASHEET!AQ$2:AQ$252,"&lt;&gt;"&amp;"")</f>
        <v>0</v>
      </c>
      <c r="B39" s="701">
        <f>COUNTIF(DATASHEET!AT$2:AT$252,'DATA CHECKING SHEET'!D39)-COUNTIFS(DATASHEET!AT$2:AT$252,'DATA CHECKING SHEET'!D39,DATASHEET!AR$2:AR$252,"&lt;&gt;"&amp;"")</f>
        <v>0</v>
      </c>
      <c r="C39" s="701">
        <f>PROGRESS!AJ12</f>
        <v>0</v>
      </c>
      <c r="D39" s="702">
        <f>PROGRESS!AK12</f>
        <v>0</v>
      </c>
    </row>
    <row r="40" spans="1:4" hidden="1" x14ac:dyDescent="0.25">
      <c r="A40" s="701"/>
      <c r="B40" s="701"/>
      <c r="C40" s="701">
        <f>PROGRESS!AJ13</f>
        <v>0</v>
      </c>
      <c r="D40" s="702">
        <f>PROGRESS!AK13</f>
        <v>0</v>
      </c>
    </row>
    <row r="41" spans="1:4" ht="15.75" hidden="1" thickBot="1" x14ac:dyDescent="0.3">
      <c r="A41" s="703"/>
      <c r="B41" s="703"/>
      <c r="C41" s="703">
        <f>PROGRESS!AJ14</f>
        <v>0</v>
      </c>
      <c r="D41" s="704">
        <f>PROGRESS!AK14</f>
        <v>0</v>
      </c>
    </row>
    <row r="42" spans="1:4" hidden="1" x14ac:dyDescent="0.25">
      <c r="A42" s="699">
        <f>COUNTIF(DATASHEET!AX$2:AX$252,'DATA CHECKING SHEET'!D42)-COUNTIFS(DATASHEET!AX$2:AX$252,'DATA CHECKING SHEET'!D42,DATASHEET!AU$2:AU$252,"&lt;&gt;"&amp;"")</f>
        <v>0</v>
      </c>
      <c r="B42" s="699">
        <f>COUNTIF(DATASHEET!AX$2:AX$252,'DATA CHECKING SHEET'!D42)-COUNTIFS(DATASHEET!AX$2:AX$252,'DATA CHECKING SHEET'!D42,DATASHEET!AV$2:AV$252,"&lt;&gt;"&amp;"")</f>
        <v>24</v>
      </c>
      <c r="C42" s="699" t="str">
        <f>PROGRESS!AO5</f>
        <v>HSH</v>
      </c>
      <c r="D42" s="700" t="str">
        <f>PROGRESS!AP5</f>
        <v>11MS2-CD-2</v>
      </c>
    </row>
    <row r="43" spans="1:4" hidden="1" x14ac:dyDescent="0.25">
      <c r="A43" s="701">
        <f>COUNTIF(DATASHEET!AX$2:AX$252,'DATA CHECKING SHEET'!D43)-COUNTIFS(DATASHEET!AX$2:AX$252,'DATA CHECKING SHEET'!D43,DATASHEET!AU$2:AU$252,"&lt;&gt;"&amp;"")</f>
        <v>0</v>
      </c>
      <c r="B43" s="701">
        <f>COUNTIF(DATASHEET!AX$2:AX$252,'DATA CHECKING SHEET'!D43)-COUNTIFS(DATASHEET!AX$2:AX$252,'DATA CHECKING SHEET'!D43,DATASHEET!AV$2:AV$252,"&lt;&gt;"&amp;"")</f>
        <v>0</v>
      </c>
      <c r="C43" s="701">
        <f>PROGRESS!AO6</f>
        <v>0</v>
      </c>
      <c r="D43" s="702">
        <f>PROGRESS!AP6</f>
        <v>0</v>
      </c>
    </row>
    <row r="44" spans="1:4" hidden="1" x14ac:dyDescent="0.25">
      <c r="A44" s="701">
        <f>COUNTIF(DATASHEET!AX$2:AX$252,'DATA CHECKING SHEET'!D44)-COUNTIFS(DATASHEET!AX$2:AX$252,'DATA CHECKING SHEET'!D44,DATASHEET!AU$2:AU$252,"&lt;&gt;"&amp;"")</f>
        <v>0</v>
      </c>
      <c r="B44" s="701">
        <f>COUNTIF(DATASHEET!AX$2:AX$252,'DATA CHECKING SHEET'!D44)-COUNTIFS(DATASHEET!AX$2:AX$252,'DATA CHECKING SHEET'!D44,DATASHEET!AV$2:AV$252,"&lt;&gt;"&amp;"")</f>
        <v>0</v>
      </c>
      <c r="C44" s="701">
        <f>PROGRESS!AO7</f>
        <v>0</v>
      </c>
      <c r="D44" s="702">
        <f>PROGRESS!AP7</f>
        <v>0</v>
      </c>
    </row>
    <row r="45" spans="1:4" hidden="1" x14ac:dyDescent="0.25">
      <c r="A45" s="701">
        <f>COUNTIF(DATASHEET!AX$2:AX$252,'DATA CHECKING SHEET'!D45)-COUNTIFS(DATASHEET!AX$2:AX$252,'DATA CHECKING SHEET'!D45,DATASHEET!AU$2:AU$252,"&lt;&gt;"&amp;"")</f>
        <v>0</v>
      </c>
      <c r="B45" s="701">
        <f>COUNTIF(DATASHEET!AX$2:AX$252,'DATA CHECKING SHEET'!D45)-COUNTIFS(DATASHEET!AX$2:AX$252,'DATA CHECKING SHEET'!D45,DATASHEET!AV$2:AV$252,"&lt;&gt;"&amp;"")</f>
        <v>0</v>
      </c>
      <c r="C45" s="701">
        <f>PROGRESS!AO8</f>
        <v>0</v>
      </c>
      <c r="D45" s="702">
        <f>PROGRESS!AP8</f>
        <v>0</v>
      </c>
    </row>
    <row r="46" spans="1:4" hidden="1" x14ac:dyDescent="0.25">
      <c r="A46" s="701">
        <f>COUNTIF(DATASHEET!AX$2:AX$252,'DATA CHECKING SHEET'!D46)-COUNTIFS(DATASHEET!AX$2:AX$252,'DATA CHECKING SHEET'!D46,DATASHEET!AU$2:AU$252,"&lt;&gt;"&amp;"")</f>
        <v>0</v>
      </c>
      <c r="B46" s="701">
        <f>COUNTIF(DATASHEET!AX$2:AX$252,'DATA CHECKING SHEET'!D46)-COUNTIFS(DATASHEET!AX$2:AX$252,'DATA CHECKING SHEET'!D46,DATASHEET!AV$2:AV$252,"&lt;&gt;"&amp;"")</f>
        <v>0</v>
      </c>
      <c r="C46" s="701"/>
      <c r="D46" s="702"/>
    </row>
    <row r="47" spans="1:4" hidden="1" x14ac:dyDescent="0.25">
      <c r="A47" s="701">
        <f>COUNTIF(DATASHEET!AX$2:AX$252,'DATA CHECKING SHEET'!D47)-COUNTIFS(DATASHEET!AX$2:AX$252,'DATA CHECKING SHEET'!D47,DATASHEET!AU$2:AU$252,"&lt;&gt;"&amp;"")</f>
        <v>0</v>
      </c>
      <c r="B47" s="701">
        <f>COUNTIF(DATASHEET!AX$2:AX$252,'DATA CHECKING SHEET'!D47)-COUNTIFS(DATASHEET!AX$2:AX$252,'DATA CHECKING SHEET'!D47,DATASHEET!AV$2:AV$252,"&lt;&gt;"&amp;"")</f>
        <v>0</v>
      </c>
      <c r="C47" s="701"/>
      <c r="D47" s="702"/>
    </row>
    <row r="48" spans="1:4" hidden="1" x14ac:dyDescent="0.25">
      <c r="A48" s="701">
        <f>COUNTIF(DATASHEET!AX$2:AX$252,'DATA CHECKING SHEET'!D48)-COUNTIFS(DATASHEET!AX$2:AX$252,'DATA CHECKING SHEET'!D48,DATASHEET!AU$2:AU$252,"&lt;&gt;"&amp;"")</f>
        <v>0</v>
      </c>
      <c r="B48" s="701">
        <f>COUNTIF(DATASHEET!AX$2:AX$252,'DATA CHECKING SHEET'!D48)-COUNTIFS(DATASHEET!AX$2:AX$252,'DATA CHECKING SHEET'!D48,DATASHEET!AV$2:AV$252,"&lt;&gt;"&amp;"")</f>
        <v>0</v>
      </c>
      <c r="C48" s="701"/>
      <c r="D48" s="702"/>
    </row>
    <row r="49" spans="1:4" hidden="1" x14ac:dyDescent="0.25">
      <c r="A49" s="701">
        <f>COUNTIF(DATASHEET!AX$2:AX$252,'DATA CHECKING SHEET'!D49)-COUNTIFS(DATASHEET!AX$2:AX$252,'DATA CHECKING SHEET'!D49,DATASHEET!AU$2:AU$252,"&lt;&gt;"&amp;"")</f>
        <v>0</v>
      </c>
      <c r="B49" s="701">
        <f>COUNTIF(DATASHEET!AX$2:AX$252,'DATA CHECKING SHEET'!D49)-COUNTIFS(DATASHEET!AX$2:AX$252,'DATA CHECKING SHEET'!D49,DATASHEET!AV$2:AV$252,"&lt;&gt;"&amp;"")</f>
        <v>0</v>
      </c>
      <c r="C49" s="701"/>
      <c r="D49" s="702"/>
    </row>
    <row r="50" spans="1:4" hidden="1" x14ac:dyDescent="0.25">
      <c r="A50" s="701">
        <f>COUNTIF(DATASHEET!AX$2:AX$252,'DATA CHECKING SHEET'!D50)-COUNTIFS(DATASHEET!AX$2:AX$252,'DATA CHECKING SHEET'!D50,DATASHEET!AU$2:AU$252,"&lt;&gt;"&amp;"")</f>
        <v>0</v>
      </c>
      <c r="B50" s="701">
        <f>COUNTIF(DATASHEET!AX$2:AX$252,'DATA CHECKING SHEET'!D50)-COUNTIFS(DATASHEET!AX$2:AX$252,'DATA CHECKING SHEET'!D50,DATASHEET!AV$2:AV$252,"&lt;&gt;"&amp;"")</f>
        <v>0</v>
      </c>
      <c r="C50" s="701"/>
      <c r="D50" s="702"/>
    </row>
    <row r="51" spans="1:4" ht="15.75" hidden="1" thickBot="1" x14ac:dyDescent="0.3">
      <c r="A51" s="703">
        <f>COUNTIF(DATASHEET!AX$2:AX$252,'DATA CHECKING SHEET'!D51)-COUNTIFS(DATASHEET!AX$2:AX$252,'DATA CHECKING SHEET'!D51,DATASHEET!AU$2:AU$252,"&lt;&gt;"&amp;"")</f>
        <v>0</v>
      </c>
      <c r="B51" s="703">
        <f>COUNTIF(DATASHEET!AX$2:AX$252,'DATA CHECKING SHEET'!D51)-COUNTIFS(DATASHEET!AX$2:AX$252,'DATA CHECKING SHEET'!D51,DATASHEET!AV$2:AV$252,"&lt;&gt;"&amp;"")</f>
        <v>0</v>
      </c>
      <c r="C51" s="703"/>
      <c r="D51" s="704"/>
    </row>
    <row r="52" spans="1:4" hidden="1" x14ac:dyDescent="0.25">
      <c r="A52" s="699">
        <f>COUNTIF(DATASHEET!BB$2:BB$252,'DATA CHECKING SHEET'!D52)-COUNTIFS(DATASHEET!BB$2:BB$252,'DATA CHECKING SHEET'!D52,DATASHEET!AY$2:AY$252,"&lt;&gt;"&amp;"")</f>
        <v>0</v>
      </c>
      <c r="B52" s="699">
        <f>COUNTIF(DATASHEET!BB$2:BB$252,'DATA CHECKING SHEET'!D52)-COUNTIFS(DATASHEET!BB$2:BB$252,'DATA CHECKING SHEET'!D52,DATASHEET!AZ$2:AZ$252,"&lt;&gt;"&amp;"")</f>
        <v>29</v>
      </c>
      <c r="C52" s="699" t="str">
        <f>PROGRESS!AT5</f>
        <v>DCR</v>
      </c>
      <c r="D52" s="700" t="str">
        <f>PROGRESS!AU5</f>
        <v>11MS2-CS-3</v>
      </c>
    </row>
    <row r="53" spans="1:4" hidden="1" x14ac:dyDescent="0.25">
      <c r="A53" s="701">
        <f>COUNTIF(DATASHEET!BB$2:BB$252,'DATA CHECKING SHEET'!D53)-COUNTIFS(DATASHEET!BB$2:BB$252,'DATA CHECKING SHEET'!D53,DATASHEET!AY$2:AY$252,"&lt;&gt;"&amp;"")</f>
        <v>0</v>
      </c>
      <c r="B53" s="701">
        <f>COUNTIF(DATASHEET!BB$2:BB$252,'DATA CHECKING SHEET'!D53)-COUNTIFS(DATASHEET!BB$2:BB$252,'DATA CHECKING SHEET'!D53,DATASHEET!AZ$2:AZ$252,"&lt;&gt;"&amp;"")</f>
        <v>0</v>
      </c>
      <c r="C53" s="701">
        <f>PROGRESS!AT6</f>
        <v>0</v>
      </c>
      <c r="D53" s="702">
        <f>PROGRESS!AU6</f>
        <v>0</v>
      </c>
    </row>
    <row r="54" spans="1:4" hidden="1" x14ac:dyDescent="0.25">
      <c r="A54" s="701">
        <f>COUNTIF(DATASHEET!BB$2:BB$252,'DATA CHECKING SHEET'!D54)-COUNTIFS(DATASHEET!BB$2:BB$252,'DATA CHECKING SHEET'!D54,DATASHEET!AY$2:AY$252,"&lt;&gt;"&amp;"")</f>
        <v>0</v>
      </c>
      <c r="B54" s="701">
        <f>COUNTIF(DATASHEET!BB$2:BB$252,'DATA CHECKING SHEET'!D54)-COUNTIFS(DATASHEET!BB$2:BB$252,'DATA CHECKING SHEET'!D54,DATASHEET!AZ$2:AZ$252,"&lt;&gt;"&amp;"")</f>
        <v>0</v>
      </c>
      <c r="C54" s="701">
        <f>PROGRESS!AT7</f>
        <v>0</v>
      </c>
      <c r="D54" s="702">
        <f>PROGRESS!AU7</f>
        <v>0</v>
      </c>
    </row>
    <row r="55" spans="1:4" hidden="1" x14ac:dyDescent="0.25">
      <c r="A55" s="701">
        <f>COUNTIF(DATASHEET!BB$2:BB$252,'DATA CHECKING SHEET'!D55)-COUNTIFS(DATASHEET!BB$2:BB$252,'DATA CHECKING SHEET'!D55,DATASHEET!AY$2:AY$252,"&lt;&gt;"&amp;"")</f>
        <v>0</v>
      </c>
      <c r="B55" s="701">
        <f>COUNTIF(DATASHEET!BB$2:BB$252,'DATA CHECKING SHEET'!D55)-COUNTIFS(DATASHEET!BB$2:BB$252,'DATA CHECKING SHEET'!D55,DATASHEET!AZ$2:AZ$252,"&lt;&gt;"&amp;"")</f>
        <v>0</v>
      </c>
      <c r="C55" s="701">
        <f>PROGRESS!AT8</f>
        <v>0</v>
      </c>
      <c r="D55" s="702">
        <f>PROGRESS!AU8</f>
        <v>0</v>
      </c>
    </row>
    <row r="56" spans="1:4" hidden="1" x14ac:dyDescent="0.25">
      <c r="A56" s="701">
        <f>COUNTIF(DATASHEET!BB$2:BB$252,'DATA CHECKING SHEET'!D56)-COUNTIFS(DATASHEET!BB$2:BB$252,'DATA CHECKING SHEET'!D56,DATASHEET!AY$2:AY$252,"&lt;&gt;"&amp;"")</f>
        <v>0</v>
      </c>
      <c r="B56" s="701">
        <f>COUNTIF(DATASHEET!BB$2:BB$252,'DATA CHECKING SHEET'!D56)-COUNTIFS(DATASHEET!BB$2:BB$252,'DATA CHECKING SHEET'!D56,DATASHEET!AZ$2:AZ$252,"&lt;&gt;"&amp;"")</f>
        <v>0</v>
      </c>
      <c r="C56" s="701">
        <f>PROGRESS!AT9</f>
        <v>0</v>
      </c>
      <c r="D56" s="702">
        <f>PROGRESS!AU9</f>
        <v>0</v>
      </c>
    </row>
    <row r="57" spans="1:4" hidden="1" x14ac:dyDescent="0.25">
      <c r="A57" s="701">
        <f>COUNTIF(DATASHEET!BB$2:BB$252,'DATA CHECKING SHEET'!D57)-COUNTIFS(DATASHEET!BB$2:BB$252,'DATA CHECKING SHEET'!D57,DATASHEET!AY$2:AY$252,"&lt;&gt;"&amp;"")</f>
        <v>0</v>
      </c>
      <c r="B57" s="701">
        <f>COUNTIF(DATASHEET!BB$2:BB$252,'DATA CHECKING SHEET'!D57)-COUNTIFS(DATASHEET!BB$2:BB$252,'DATA CHECKING SHEET'!D57,DATASHEET!AZ$2:AZ$252,"&lt;&gt;"&amp;"")</f>
        <v>0</v>
      </c>
      <c r="C57" s="701">
        <f>PROGRESS!AT10</f>
        <v>0</v>
      </c>
      <c r="D57" s="702">
        <f>PROGRESS!AU10</f>
        <v>0</v>
      </c>
    </row>
    <row r="58" spans="1:4" hidden="1" x14ac:dyDescent="0.25">
      <c r="A58" s="701">
        <f>COUNTIF(DATASHEET!BB$2:BB$252,'DATA CHECKING SHEET'!D58)-COUNTIFS(DATASHEET!BB$2:BB$252,'DATA CHECKING SHEET'!D58,DATASHEET!AY$2:AY$252,"&lt;&gt;"&amp;"")</f>
        <v>0</v>
      </c>
      <c r="B58" s="701">
        <f>COUNTIF(DATASHEET!BB$2:BB$252,'DATA CHECKING SHEET'!D58)-COUNTIFS(DATASHEET!BB$2:BB$252,'DATA CHECKING SHEET'!D58,DATASHEET!AZ$2:AZ$252,"&lt;&gt;"&amp;"")</f>
        <v>0</v>
      </c>
      <c r="C58" s="701">
        <f>PROGRESS!AT11</f>
        <v>0</v>
      </c>
      <c r="D58" s="702">
        <f>PROGRESS!AU11</f>
        <v>0</v>
      </c>
    </row>
    <row r="59" spans="1:4" hidden="1" x14ac:dyDescent="0.25">
      <c r="A59" s="701">
        <f>COUNTIF(DATASHEET!BB$2:BB$252,'DATA CHECKING SHEET'!D59)-COUNTIFS(DATASHEET!BB$2:BB$252,'DATA CHECKING SHEET'!D59,DATASHEET!AY$2:AY$252,"&lt;&gt;"&amp;"")</f>
        <v>0</v>
      </c>
      <c r="B59" s="701">
        <f>COUNTIF(DATASHEET!BB$2:BB$252,'DATA CHECKING SHEET'!D59)-COUNTIFS(DATASHEET!BB$2:BB$252,'DATA CHECKING SHEET'!D59,DATASHEET!AZ$2:AZ$252,"&lt;&gt;"&amp;"")</f>
        <v>0</v>
      </c>
      <c r="C59" s="701">
        <f>PROGRESS!AT12</f>
        <v>0</v>
      </c>
      <c r="D59" s="702">
        <f>PROGRESS!AU12</f>
        <v>0</v>
      </c>
    </row>
    <row r="60" spans="1:4" hidden="1" x14ac:dyDescent="0.25">
      <c r="A60" s="701">
        <f>COUNTIF(DATASHEET!BB$2:BB$252,'DATA CHECKING SHEET'!D60)-COUNTIFS(DATASHEET!BB$2:BB$252,'DATA CHECKING SHEET'!D60,DATASHEET!AY$2:AY$252,"&lt;&gt;"&amp;"")</f>
        <v>0</v>
      </c>
      <c r="B60" s="701">
        <f>COUNTIF(DATASHEET!BB$2:BB$252,'DATA CHECKING SHEET'!D60)-COUNTIFS(DATASHEET!BB$2:BB$252,'DATA CHECKING SHEET'!D60,DATASHEET!AZ$2:AZ$252,"&lt;&gt;"&amp;"")</f>
        <v>0</v>
      </c>
      <c r="C60" s="701"/>
      <c r="D60" s="702"/>
    </row>
    <row r="61" spans="1:4" ht="15.75" hidden="1" thickBot="1" x14ac:dyDescent="0.3">
      <c r="A61" s="703">
        <f>COUNTIF(DATASHEET!BB$2:BB$252,'DATA CHECKING SHEET'!D61)-COUNTIFS(DATASHEET!BB$2:BB$252,'DATA CHECKING SHEET'!D61,DATASHEET!AY$2:AY$252,"&lt;&gt;"&amp;"")</f>
        <v>0</v>
      </c>
      <c r="B61" s="703">
        <f>COUNTIF(DATASHEET!BB$2:BB$252,'DATA CHECKING SHEET'!D61)-COUNTIFS(DATASHEET!BB$2:BB$252,'DATA CHECKING SHEET'!D61,DATASHEET!AZ$2:AZ$252,"&lt;&gt;"&amp;"")</f>
        <v>0</v>
      </c>
      <c r="C61" s="703"/>
      <c r="D61" s="704"/>
    </row>
    <row r="62" spans="1:4" hidden="1" x14ac:dyDescent="0.25">
      <c r="A62" s="699">
        <f>COUNTIF(DATASHEET!BF$2:BF$252,'DATA CHECKING SHEET'!D62)-COUNTIFS(DATASHEET!BF$2:BF$252,'DATA CHECKING SHEET'!D62,DATASHEET!BC$2:BC$252,"&lt;&gt;"&amp;"")</f>
        <v>0</v>
      </c>
      <c r="B62" s="699">
        <f>COUNTIF(DATASHEET!BF$2:BF$252,'DATA CHECKING SHEET'!D62)-COUNTIFS(DATASHEET!BF$2:BF$252,'DATA CHECKING SHEET'!D62,DATASHEET!BD$2:BD$252,"&lt;&gt;"&amp;"")</f>
        <v>13</v>
      </c>
      <c r="C62" s="699" t="str">
        <f>PROGRESS!AY5</f>
        <v>EC</v>
      </c>
      <c r="D62" s="700" t="str">
        <f>PROGRESS!AZ5</f>
        <v>11LT-DR-2</v>
      </c>
    </row>
    <row r="63" spans="1:4" hidden="1" x14ac:dyDescent="0.25">
      <c r="A63" s="701">
        <f>COUNTIF(DATASHEET!BF$2:BF$252,'DATA CHECKING SHEET'!D63)-COUNTIFS(DATASHEET!BF$2:BF$252,'DATA CHECKING SHEET'!D63,DATASHEET!BC$2:BC$252,"&lt;&gt;"&amp;"")</f>
        <v>0</v>
      </c>
      <c r="B63" s="701">
        <f>COUNTIF(DATASHEET!BF$2:BF$252,'DATA CHECKING SHEET'!D63)-COUNTIFS(DATASHEET!BF$2:BF$252,'DATA CHECKING SHEET'!D63,DATASHEET!BD$2:BD$252,"&lt;&gt;"&amp;"")</f>
        <v>0</v>
      </c>
      <c r="C63" s="701">
        <f>PROGRESS!AY6</f>
        <v>0</v>
      </c>
      <c r="D63" s="702">
        <f>PROGRESS!AZ6</f>
        <v>0</v>
      </c>
    </row>
    <row r="64" spans="1:4" hidden="1" x14ac:dyDescent="0.25">
      <c r="A64" s="701">
        <f>COUNTIF(DATASHEET!BF$2:BF$252,'DATA CHECKING SHEET'!D64)-COUNTIFS(DATASHEET!BF$2:BF$252,'DATA CHECKING SHEET'!D64,DATASHEET!BC$2:BC$252,"&lt;&gt;"&amp;"")</f>
        <v>0</v>
      </c>
      <c r="B64" s="701">
        <f>COUNTIF(DATASHEET!BF$2:BF$252,'DATA CHECKING SHEET'!D64)-COUNTIFS(DATASHEET!BF$2:BF$252,'DATA CHECKING SHEET'!D64,DATASHEET!BD$2:BD$252,"&lt;&gt;"&amp;"")</f>
        <v>0</v>
      </c>
      <c r="C64" s="701">
        <f>PROGRESS!AY7</f>
        <v>0</v>
      </c>
      <c r="D64" s="702">
        <f>PROGRESS!AZ7</f>
        <v>0</v>
      </c>
    </row>
    <row r="65" spans="1:4" hidden="1" x14ac:dyDescent="0.25">
      <c r="A65" s="701">
        <f>COUNTIF(DATASHEET!BF$2:BF$252,'DATA CHECKING SHEET'!D65)-COUNTIFS(DATASHEET!BF$2:BF$252,'DATA CHECKING SHEET'!D65,DATASHEET!BC$2:BC$252,"&lt;&gt;"&amp;"")</f>
        <v>0</v>
      </c>
      <c r="B65" s="701">
        <f>COUNTIF(DATASHEET!BF$2:BF$252,'DATA CHECKING SHEET'!D65)-COUNTIFS(DATASHEET!BF$2:BF$252,'DATA CHECKING SHEET'!D65,DATASHEET!BD$2:BD$252,"&lt;&gt;"&amp;"")</f>
        <v>0</v>
      </c>
      <c r="C65" s="701">
        <f>PROGRESS!AY8</f>
        <v>0</v>
      </c>
      <c r="D65" s="702">
        <f>PROGRESS!AZ8</f>
        <v>0</v>
      </c>
    </row>
    <row r="66" spans="1:4" hidden="1" x14ac:dyDescent="0.25">
      <c r="A66" s="701">
        <f>COUNTIF(DATASHEET!BF$2:BF$252,'DATA CHECKING SHEET'!D66)-COUNTIFS(DATASHEET!BF$2:BF$252,'DATA CHECKING SHEET'!D66,DATASHEET!BC$2:BC$252,"&lt;&gt;"&amp;"")</f>
        <v>0</v>
      </c>
      <c r="B66" s="701">
        <f>COUNTIF(DATASHEET!BF$2:BF$252,'DATA CHECKING SHEET'!D66)-COUNTIFS(DATASHEET!BF$2:BF$252,'DATA CHECKING SHEET'!D66,DATASHEET!BD$2:BD$252,"&lt;&gt;"&amp;"")</f>
        <v>0</v>
      </c>
      <c r="C66" s="701">
        <f>PROGRESS!AY9</f>
        <v>0</v>
      </c>
      <c r="D66" s="702">
        <f>PROGRESS!AZ9</f>
        <v>0</v>
      </c>
    </row>
    <row r="67" spans="1:4" hidden="1" x14ac:dyDescent="0.25">
      <c r="A67" s="701">
        <f>COUNTIF(DATASHEET!BF$2:BF$252,'DATA CHECKING SHEET'!D67)-COUNTIFS(DATASHEET!BF$2:BF$252,'DATA CHECKING SHEET'!D67,DATASHEET!BC$2:BC$252,"&lt;&gt;"&amp;"")</f>
        <v>0</v>
      </c>
      <c r="B67" s="701">
        <f>COUNTIF(DATASHEET!BF$2:BF$252,'DATA CHECKING SHEET'!D67)-COUNTIFS(DATASHEET!BF$2:BF$252,'DATA CHECKING SHEET'!D67,DATASHEET!BD$2:BD$252,"&lt;&gt;"&amp;"")</f>
        <v>0</v>
      </c>
      <c r="C67" s="701">
        <f>PROGRESS!AY10</f>
        <v>0</v>
      </c>
      <c r="D67" s="702">
        <f>PROGRESS!AZ10</f>
        <v>0</v>
      </c>
    </row>
    <row r="68" spans="1:4" hidden="1" x14ac:dyDescent="0.25">
      <c r="A68" s="701">
        <f>COUNTIF(DATASHEET!BF$2:BF$252,'DATA CHECKING SHEET'!D68)-COUNTIFS(DATASHEET!BF$2:BF$252,'DATA CHECKING SHEET'!D68,DATASHEET!BC$2:BC$252,"&lt;&gt;"&amp;"")</f>
        <v>0</v>
      </c>
      <c r="B68" s="701">
        <f>COUNTIF(DATASHEET!BF$2:BF$252,'DATA CHECKING SHEET'!D68)-COUNTIFS(DATASHEET!BF$2:BF$252,'DATA CHECKING SHEET'!D68,DATASHEET!BD$2:BD$252,"&lt;&gt;"&amp;"")</f>
        <v>0</v>
      </c>
      <c r="C68" s="701">
        <f>PROGRESS!AY11</f>
        <v>0</v>
      </c>
      <c r="D68" s="702">
        <f>PROGRESS!AZ11</f>
        <v>0</v>
      </c>
    </row>
    <row r="69" spans="1:4" hidden="1" x14ac:dyDescent="0.25">
      <c r="A69" s="701">
        <f>COUNTIF(DATASHEET!BF$2:BF$252,'DATA CHECKING SHEET'!D69)-COUNTIFS(DATASHEET!BF$2:BF$252,'DATA CHECKING SHEET'!D69,DATASHEET!BC$2:BC$252,"&lt;&gt;"&amp;"")</f>
        <v>0</v>
      </c>
      <c r="B69" s="701">
        <f>COUNTIF(DATASHEET!BF$2:BF$252,'DATA CHECKING SHEET'!D69)-COUNTIFS(DATASHEET!BF$2:BF$252,'DATA CHECKING SHEET'!D69,DATASHEET!BD$2:BD$252,"&lt;&gt;"&amp;"")</f>
        <v>0</v>
      </c>
      <c r="C69" s="701">
        <f>PROGRESS!AY12</f>
        <v>0</v>
      </c>
      <c r="D69" s="702">
        <f>PROGRESS!AZ12</f>
        <v>0</v>
      </c>
    </row>
    <row r="70" spans="1:4" hidden="1" x14ac:dyDescent="0.25">
      <c r="A70" s="701">
        <f>COUNTIF(DATASHEET!BF$2:BF$252,'DATA CHECKING SHEET'!D70)-COUNTIFS(DATASHEET!BF$2:BF$252,'DATA CHECKING SHEET'!D70,DATASHEET!BC$2:BC$252,"&lt;&gt;"&amp;"")</f>
        <v>0</v>
      </c>
      <c r="B70" s="701">
        <f>COUNTIF(DATASHEET!BF$2:BF$252,'DATA CHECKING SHEET'!D70)-COUNTIFS(DATASHEET!BF$2:BF$252,'DATA CHECKING SHEET'!D70,DATASHEET!BD$2:BD$252,"&lt;&gt;"&amp;"")</f>
        <v>0</v>
      </c>
      <c r="C70" s="701"/>
      <c r="D70" s="702"/>
    </row>
    <row r="71" spans="1:4" ht="15.75" hidden="1" thickBot="1" x14ac:dyDescent="0.3">
      <c r="A71" s="703">
        <f>COUNTIF(DATASHEET!BF$2:BF$252,'DATA CHECKING SHEET'!D71)-COUNTIFS(DATASHEET!BF$2:BF$252,'DATA CHECKING SHEET'!D71,DATASHEET!BC$2:BC$252,"&lt;&gt;"&amp;"")</f>
        <v>0</v>
      </c>
      <c r="B71" s="703">
        <f>COUNTIF(DATASHEET!BF$2:BF$252,'DATA CHECKING SHEET'!D71)-COUNTIFS(DATASHEET!BF$2:BF$252,'DATA CHECKING SHEET'!D71,DATASHEET!BD$2:BD$252,"&lt;&gt;"&amp;"")</f>
        <v>0</v>
      </c>
      <c r="C71" s="703"/>
      <c r="D71" s="704"/>
    </row>
    <row r="72" spans="1:4" hidden="1" x14ac:dyDescent="0.25">
      <c r="A72" s="699">
        <f>COUNTIF(DATASHEET!BJ$2:BJ$252,'DATA CHECKING SHEET'!D72)-COUNTIFS(DATASHEET!BJ$2:BJ$252,'DATA CHECKING SHEET'!D72,DATASHEET!BG$2:BG$252,"&lt;&gt;"&amp;"")</f>
        <v>0</v>
      </c>
      <c r="B72" s="699">
        <f>COUNTIF(DATASHEET!BJ$2:BJ$252,'DATA CHECKING SHEET'!D72)-COUNTIFS(DATASHEET!BJ$2:BJ$252,'DATA CHECKING SHEET'!D72,DATASHEET!BH$2:BH$252,"&lt;&gt;"&amp;"")</f>
        <v>30</v>
      </c>
      <c r="C72" s="699" t="str">
        <f>PROGRESS!BD5</f>
        <v>EP</v>
      </c>
      <c r="D72" s="700" t="str">
        <f>PROGRESS!BE5</f>
        <v>11X-EN-1</v>
      </c>
    </row>
    <row r="73" spans="1:4" hidden="1" x14ac:dyDescent="0.25">
      <c r="A73" s="701">
        <f>COUNTIF(DATASHEET!BJ$2:BJ$252,'DATA CHECKING SHEET'!D73)-COUNTIFS(DATASHEET!BJ$2:BJ$252,'DATA CHECKING SHEET'!D73,DATASHEET!BG$2:BG$252,"&lt;&gt;"&amp;"")</f>
        <v>0</v>
      </c>
      <c r="B73" s="701">
        <f>COUNTIF(DATASHEET!BJ$2:BJ$252,'DATA CHECKING SHEET'!D73)-COUNTIFS(DATASHEET!BJ$2:BJ$252,'DATA CHECKING SHEET'!D73,DATASHEET!BH$2:BH$252,"&lt;&gt;"&amp;"")</f>
        <v>30</v>
      </c>
      <c r="C73" s="741" t="str">
        <f>PROGRESS!BD6</f>
        <v>BH</v>
      </c>
      <c r="D73" s="742" t="str">
        <f>PROGRESS!BE6</f>
        <v>11X-EN-2</v>
      </c>
    </row>
    <row r="74" spans="1:4" hidden="1" x14ac:dyDescent="0.25">
      <c r="A74" s="701">
        <f>COUNTIF(DATASHEET!BJ$2:BJ$252,'DATA CHECKING SHEET'!D74)-COUNTIFS(DATASHEET!BJ$2:BJ$252,'DATA CHECKING SHEET'!D74,DATASHEET!BG$2:BG$252,"&lt;&gt;"&amp;"")</f>
        <v>0</v>
      </c>
      <c r="B74" s="701">
        <f>COUNTIF(DATASHEET!BJ$2:BJ$252,'DATA CHECKING SHEET'!D74)-COUNTIFS(DATASHEET!BJ$2:BJ$252,'DATA CHECKING SHEET'!D74,DATASHEET!BH$2:BH$252,"&lt;&gt;"&amp;"")</f>
        <v>31</v>
      </c>
      <c r="C74" s="741" t="str">
        <f>PROGRESS!BD7</f>
        <v>JK</v>
      </c>
      <c r="D74" s="742" t="str">
        <f>PROGRESS!BE7</f>
        <v>11X-EN-3</v>
      </c>
    </row>
    <row r="75" spans="1:4" hidden="1" x14ac:dyDescent="0.25">
      <c r="A75" s="701">
        <f>COUNTIF(DATASHEET!BJ$2:BJ$252,'DATA CHECKING SHEET'!D75)-COUNTIFS(DATASHEET!BJ$2:BJ$252,'DATA CHECKING SHEET'!D75,DATASHEET!BG$2:BG$252,"&lt;&gt;"&amp;"")</f>
        <v>0</v>
      </c>
      <c r="B75" s="701">
        <f>COUNTIF(DATASHEET!BJ$2:BJ$252,'DATA CHECKING SHEET'!D75)-COUNTIFS(DATASHEET!BJ$2:BJ$252,'DATA CHECKING SHEET'!D75,DATASHEET!BH$2:BH$252,"&lt;&gt;"&amp;"")</f>
        <v>30</v>
      </c>
      <c r="C75" s="701" t="str">
        <f>PROGRESS!BD8</f>
        <v>CMC</v>
      </c>
      <c r="D75" s="702" t="str">
        <f>PROGRESS!BE8</f>
        <v>11X-EN-4</v>
      </c>
    </row>
    <row r="76" spans="1:4" ht="15.75" thickBot="1" x14ac:dyDescent="0.3">
      <c r="A76" s="701">
        <f>COUNTIF(DATASHEET!BJ$2:BJ$252,'DATA CHECKING SHEET'!D76)-COUNTIFS(DATASHEET!BJ$2:BJ$252,'DATA CHECKING SHEET'!D76,DATASHEET!BG$2:BG$252,"&lt;&gt;"&amp;"")</f>
        <v>1</v>
      </c>
      <c r="B76" s="701">
        <f>COUNTIF(DATASHEET!BJ$2:BJ$252,'DATA CHECKING SHEET'!D76)-COUNTIFS(DATASHEET!BJ$2:BJ$252,'DATA CHECKING SHEET'!D76,DATASHEET!BH$2:BH$252,"&lt;&gt;"&amp;"")</f>
        <v>28</v>
      </c>
      <c r="C76" s="741" t="str">
        <f>PROGRESS!BD9</f>
        <v>AWH</v>
      </c>
      <c r="D76" s="742" t="str">
        <f>PROGRESS!BE9</f>
        <v>11X-EN-5</v>
      </c>
    </row>
    <row r="77" spans="1:4" ht="15.75" hidden="1" thickBot="1" x14ac:dyDescent="0.3">
      <c r="A77" s="701">
        <f>COUNTIF(DATASHEET!BJ$2:BJ$252,'DATA CHECKING SHEET'!D77)-COUNTIFS(DATASHEET!BJ$2:BJ$252,'DATA CHECKING SHEET'!D77,DATASHEET!BG$2:BG$252,"&lt;&gt;"&amp;"")</f>
        <v>0</v>
      </c>
      <c r="B77" s="701">
        <f>COUNTIF(DATASHEET!BJ$2:BJ$252,'DATA CHECKING SHEET'!D77)-COUNTIFS(DATASHEET!BJ$2:BJ$252,'DATA CHECKING SHEET'!D77,DATASHEET!BH$2:BH$252,"&lt;&gt;"&amp;"")</f>
        <v>22</v>
      </c>
      <c r="C77" s="701" t="str">
        <f>PROGRESS!BD10</f>
        <v>FBR</v>
      </c>
      <c r="D77" s="702" t="str">
        <f>PROGRESS!BE10</f>
        <v>11X-EN-6</v>
      </c>
    </row>
    <row r="78" spans="1:4" ht="15.75" hidden="1" thickBot="1" x14ac:dyDescent="0.3">
      <c r="A78" s="701">
        <f>COUNTIF(DATASHEET!BJ$2:BJ$252,'DATA CHECKING SHEET'!D78)-COUNTIFS(DATASHEET!BJ$2:BJ$252,'DATA CHECKING SHEET'!D78,DATASHEET!BG$2:BG$252,"&lt;&gt;"&amp;"")</f>
        <v>0</v>
      </c>
      <c r="B78" s="701">
        <f>COUNTIF(DATASHEET!BJ$2:BJ$252,'DATA CHECKING SHEET'!D78)-COUNTIFS(DATASHEET!BJ$2:BJ$252,'DATA CHECKING SHEET'!D78,DATASHEET!BH$2:BH$252,"&lt;&gt;"&amp;"")</f>
        <v>20</v>
      </c>
      <c r="C78" s="701" t="str">
        <f>PROGRESS!BD11</f>
        <v>SK</v>
      </c>
      <c r="D78" s="702" t="str">
        <f>PROGRESS!BE11</f>
        <v>11X-EN-7</v>
      </c>
    </row>
    <row r="79" spans="1:4" ht="15.75" hidden="1" thickBot="1" x14ac:dyDescent="0.3">
      <c r="A79" s="701">
        <f>COUNTIF(DATASHEET!BJ$2:BJ$252,'DATA CHECKING SHEET'!D79)-COUNTIFS(DATASHEET!BJ$2:BJ$252,'DATA CHECKING SHEET'!D79,DATASHEET!BG$2:BG$252,"&lt;&gt;"&amp;"")</f>
        <v>0</v>
      </c>
      <c r="B79" s="701">
        <f>COUNTIF(DATASHEET!BJ$2:BJ$252,'DATA CHECKING SHEET'!D79)-COUNTIFS(DATASHEET!BJ$2:BJ$252,'DATA CHECKING SHEET'!D79,DATASHEET!BH$2:BH$252,"&lt;&gt;"&amp;"")</f>
        <v>11</v>
      </c>
      <c r="C79" s="701" t="str">
        <f>PROGRESS!BD12</f>
        <v>IC</v>
      </c>
      <c r="D79" s="702" t="str">
        <f>PROGRESS!BE12</f>
        <v>11X-EN-8</v>
      </c>
    </row>
    <row r="80" spans="1:4" ht="15.75" hidden="1" thickBot="1" x14ac:dyDescent="0.3">
      <c r="A80" s="701">
        <f>COUNTIF(DATASHEET!BJ$2:BJ$252,'DATA CHECKING SHEET'!D80)-COUNTIFS(DATASHEET!BJ$2:BJ$252,'DATA CHECKING SHEET'!D80,DATASHEET!BG$2:BG$252,"&lt;&gt;"&amp;"")</f>
        <v>0</v>
      </c>
      <c r="B80" s="701">
        <f>COUNTIF(DATASHEET!BJ$2:BJ$252,'DATA CHECKING SHEET'!D80)-COUNTIFS(DATASHEET!BJ$2:BJ$252,'DATA CHECKING SHEET'!D80,DATASHEET!BH$2:BH$252,"&lt;&gt;"&amp;"")</f>
        <v>0</v>
      </c>
      <c r="C80" s="701"/>
      <c r="D80" s="702"/>
    </row>
    <row r="81" spans="1:4" ht="15.75" hidden="1" thickBot="1" x14ac:dyDescent="0.3">
      <c r="A81" s="703">
        <f>COUNTIF(DATASHEET!BJ$2:BJ$252,'DATA CHECKING SHEET'!D81)-COUNTIFS(DATASHEET!BJ$2:BJ$252,'DATA CHECKING SHEET'!D81,DATASHEET!BG$2:BG$252,"&lt;&gt;"&amp;"")</f>
        <v>0</v>
      </c>
      <c r="B81" s="703">
        <f>COUNTIF(DATASHEET!BJ$2:BJ$252,'DATA CHECKING SHEET'!D81)-COUNTIFS(DATASHEET!BJ$2:BJ$252,'DATA CHECKING SHEET'!D81,DATASHEET!BH$2:BH$252,"&lt;&gt;"&amp;"")</f>
        <v>0</v>
      </c>
      <c r="C81" s="703"/>
      <c r="D81" s="704"/>
    </row>
    <row r="82" spans="1:4" ht="15.75" hidden="1" thickBot="1" x14ac:dyDescent="0.3">
      <c r="A82" s="699">
        <f>COUNTIF(DATASHEET!BN$2:BN$252,'DATA CHECKING SHEET'!D82)-COUNTIFS(DATASHEET!BN$2:BN$252,'DATA CHECKING SHEET'!D82,DATASHEET!BK$2:BK$252,"&lt;&gt;"&amp;"")</f>
        <v>0</v>
      </c>
      <c r="B82" s="699">
        <f>COUNTIF(DATASHEET!BN$2:BN$252,'DATA CHECKING SHEET'!D82)-COUNTIFS(DATASHEET!BN$2:BN$252,'DATA CHECKING SHEET'!D82,DATASHEET!BL$2:BL$252,"&lt;&gt;"&amp;"")</f>
        <v>0</v>
      </c>
      <c r="C82" s="699">
        <f>PROGRESS!BI5</f>
        <v>0</v>
      </c>
      <c r="D82" s="700">
        <f>PROGRESS!BJ5</f>
        <v>0</v>
      </c>
    </row>
    <row r="83" spans="1:4" ht="15.75" hidden="1" thickBot="1" x14ac:dyDescent="0.3">
      <c r="A83" s="701">
        <f>COUNTIF(DATASHEET!BN$2:BN$252,'DATA CHECKING SHEET'!D83)-COUNTIFS(DATASHEET!BN$2:BN$252,'DATA CHECKING SHEET'!D83,DATASHEET!BK$2:BK$252,"&lt;&gt;"&amp;"")</f>
        <v>0</v>
      </c>
      <c r="B83" s="701">
        <f>COUNTIF(DATASHEET!BN$2:BN$252,'DATA CHECKING SHEET'!D83)-COUNTIFS(DATASHEET!BN$2:BN$252,'DATA CHECKING SHEET'!D83,DATASHEET!BL$2:BL$252,"&lt;&gt;"&amp;"")</f>
        <v>0</v>
      </c>
      <c r="C83" s="701">
        <f>PROGRESS!BI6</f>
        <v>0</v>
      </c>
      <c r="D83" s="702">
        <f>PROGRESS!BJ6</f>
        <v>0</v>
      </c>
    </row>
    <row r="84" spans="1:4" ht="15.75" hidden="1" thickBot="1" x14ac:dyDescent="0.3">
      <c r="A84" s="701">
        <f>COUNTIF(DATASHEET!BN$2:BN$252,'DATA CHECKING SHEET'!D84)-COUNTIFS(DATASHEET!BN$2:BN$252,'DATA CHECKING SHEET'!D84,DATASHEET!BK$2:BK$252,"&lt;&gt;"&amp;"")</f>
        <v>0</v>
      </c>
      <c r="B84" s="701">
        <f>COUNTIF(DATASHEET!BN$2:BN$252,'DATA CHECKING SHEET'!D84)-COUNTIFS(DATASHEET!BN$2:BN$252,'DATA CHECKING SHEET'!D84,DATASHEET!BL$2:BL$252,"&lt;&gt;"&amp;"")</f>
        <v>0</v>
      </c>
      <c r="C84" s="701">
        <f>PROGRESS!BI7</f>
        <v>0</v>
      </c>
      <c r="D84" s="702">
        <f>PROGRESS!BJ7</f>
        <v>0</v>
      </c>
    </row>
    <row r="85" spans="1:4" ht="15.75" hidden="1" thickBot="1" x14ac:dyDescent="0.3">
      <c r="A85" s="701">
        <f>COUNTIF(DATASHEET!BN$2:BN$252,'DATA CHECKING SHEET'!D85)-COUNTIFS(DATASHEET!BN$2:BN$252,'DATA CHECKING SHEET'!D85,DATASHEET!BK$2:BK$252,"&lt;&gt;"&amp;"")</f>
        <v>0</v>
      </c>
      <c r="B85" s="701">
        <f>COUNTIF(DATASHEET!BN$2:BN$252,'DATA CHECKING SHEET'!D85)-COUNTIFS(DATASHEET!BN$2:BN$252,'DATA CHECKING SHEET'!D85,DATASHEET!BL$2:BL$252,"&lt;&gt;"&amp;"")</f>
        <v>0</v>
      </c>
      <c r="C85" s="701">
        <f>PROGRESS!BI8</f>
        <v>0</v>
      </c>
      <c r="D85" s="702">
        <f>PROGRESS!BJ8</f>
        <v>0</v>
      </c>
    </row>
    <row r="86" spans="1:4" ht="15.75" hidden="1" thickBot="1" x14ac:dyDescent="0.3">
      <c r="A86" s="701">
        <f>COUNTIF(DATASHEET!BN$2:BN$252,'DATA CHECKING SHEET'!D86)-COUNTIFS(DATASHEET!BN$2:BN$252,'DATA CHECKING SHEET'!D86,DATASHEET!BK$2:BK$252,"&lt;&gt;"&amp;"")</f>
        <v>0</v>
      </c>
      <c r="B86" s="701">
        <f>COUNTIF(DATASHEET!BN$2:BN$252,'DATA CHECKING SHEET'!D86)-COUNTIFS(DATASHEET!BN$2:BN$252,'DATA CHECKING SHEET'!D86,DATASHEET!BL$2:BL$252,"&lt;&gt;"&amp;"")</f>
        <v>0</v>
      </c>
      <c r="C86" s="701">
        <f>PROGRESS!BI9</f>
        <v>0</v>
      </c>
      <c r="D86" s="702">
        <f>PROGRESS!BJ9</f>
        <v>0</v>
      </c>
    </row>
    <row r="87" spans="1:4" ht="15.75" hidden="1" thickBot="1" x14ac:dyDescent="0.3">
      <c r="A87" s="701">
        <f>COUNTIF(DATASHEET!BN$2:BN$252,'DATA CHECKING SHEET'!D87)-COUNTIFS(DATASHEET!BN$2:BN$252,'DATA CHECKING SHEET'!D87,DATASHEET!BK$2:BK$252,"&lt;&gt;"&amp;"")</f>
        <v>0</v>
      </c>
      <c r="B87" s="701">
        <f>COUNTIF(DATASHEET!BN$2:BN$252,'DATA CHECKING SHEET'!D87)-COUNTIFS(DATASHEET!BN$2:BN$252,'DATA CHECKING SHEET'!D87,DATASHEET!BL$2:BL$252,"&lt;&gt;"&amp;"")</f>
        <v>0</v>
      </c>
      <c r="C87" s="701">
        <f>PROGRESS!BI10</f>
        <v>0</v>
      </c>
      <c r="D87" s="702">
        <f>PROGRESS!BJ10</f>
        <v>0</v>
      </c>
    </row>
    <row r="88" spans="1:4" ht="15.75" hidden="1" thickBot="1" x14ac:dyDescent="0.3">
      <c r="A88" s="701">
        <f>COUNTIF(DATASHEET!BN$2:BN$252,'DATA CHECKING SHEET'!D88)-COUNTIFS(DATASHEET!BN$2:BN$252,'DATA CHECKING SHEET'!D88,DATASHEET!BK$2:BK$252,"&lt;&gt;"&amp;"")</f>
        <v>0</v>
      </c>
      <c r="B88" s="701">
        <f>COUNTIF(DATASHEET!BN$2:BN$252,'DATA CHECKING SHEET'!D88)-COUNTIFS(DATASHEET!BN$2:BN$252,'DATA CHECKING SHEET'!D88,DATASHEET!BL$2:BL$252,"&lt;&gt;"&amp;"")</f>
        <v>0</v>
      </c>
      <c r="C88" s="701">
        <f>PROGRESS!BI11</f>
        <v>0</v>
      </c>
      <c r="D88" s="702">
        <f>PROGRESS!BJ11</f>
        <v>0</v>
      </c>
    </row>
    <row r="89" spans="1:4" ht="15.75" hidden="1" thickBot="1" x14ac:dyDescent="0.3">
      <c r="A89" s="701">
        <f>COUNTIF(DATASHEET!BN$2:BN$252,'DATA CHECKING SHEET'!D89)-COUNTIFS(DATASHEET!BN$2:BN$252,'DATA CHECKING SHEET'!D89,DATASHEET!BK$2:BK$252,"&lt;&gt;"&amp;"")</f>
        <v>0</v>
      </c>
      <c r="B89" s="701">
        <f>COUNTIF(DATASHEET!BN$2:BN$252,'DATA CHECKING SHEET'!D89)-COUNTIFS(DATASHEET!BN$2:BN$252,'DATA CHECKING SHEET'!D89,DATASHEET!BL$2:BL$252,"&lt;&gt;"&amp;"")</f>
        <v>0</v>
      </c>
      <c r="C89" s="701">
        <f>PROGRESS!BI12</f>
        <v>0</v>
      </c>
      <c r="D89" s="702">
        <f>PROGRESS!BJ12</f>
        <v>0</v>
      </c>
    </row>
    <row r="90" spans="1:4" ht="15.75" hidden="1" thickBot="1" x14ac:dyDescent="0.3">
      <c r="A90" s="701">
        <f>COUNTIF(DATASHEET!BN$2:BN$252,'DATA CHECKING SHEET'!D90)-COUNTIFS(DATASHEET!BN$2:BN$252,'DATA CHECKING SHEET'!D90,DATASHEET!BK$2:BK$252,"&lt;&gt;"&amp;"")</f>
        <v>0</v>
      </c>
      <c r="B90" s="701">
        <f>COUNTIF(DATASHEET!BN$2:BN$252,'DATA CHECKING SHEET'!D90)-COUNTIFS(DATASHEET!BN$2:BN$252,'DATA CHECKING SHEET'!D90,DATASHEET!BL$2:BL$252,"&lt;&gt;"&amp;"")</f>
        <v>0</v>
      </c>
      <c r="C90" s="701">
        <f>PROGRESS!BI13</f>
        <v>0</v>
      </c>
      <c r="D90" s="702">
        <f>PROGRESS!BJ13</f>
        <v>0</v>
      </c>
    </row>
    <row r="91" spans="1:4" ht="15.75" hidden="1" thickBot="1" x14ac:dyDescent="0.3">
      <c r="A91" s="703">
        <f>COUNTIF(DATASHEET!BN$2:BN$252,'DATA CHECKING SHEET'!D91)-COUNTIFS(DATASHEET!BN$2:BN$252,'DATA CHECKING SHEET'!D91,DATASHEET!BK$2:BK$252,"&lt;&gt;"&amp;"")</f>
        <v>0</v>
      </c>
      <c r="B91" s="703">
        <f>COUNTIF(DATASHEET!BN$2:BN$252,'DATA CHECKING SHEET'!D91)-COUNTIFS(DATASHEET!BN$2:BN$252,'DATA CHECKING SHEET'!D91,DATASHEET!BL$2:BL$252,"&lt;&gt;"&amp;"")</f>
        <v>0</v>
      </c>
      <c r="C91" s="703">
        <f>PROGRESS!BI14</f>
        <v>0</v>
      </c>
      <c r="D91" s="704">
        <f>PROGRESS!BJ14</f>
        <v>0</v>
      </c>
    </row>
    <row r="92" spans="1:4" x14ac:dyDescent="0.25">
      <c r="A92" s="699">
        <f>COUNTIF(DATASHEET!BR$2:BR$252,'DATA CHECKING SHEET'!D92)-COUNTIFS(DATASHEET!BR$2:BR$252,'DATA CHECKING SHEET'!D92,DATASHEET!BO$2:BO$252,"&lt;&gt;"&amp;"")</f>
        <v>1</v>
      </c>
      <c r="B92" s="699">
        <f>COUNTIF(DATASHEET!BR$2:BR$252,'DATA CHECKING SHEET'!D92)-COUNTIFS(DATASHEET!BR$2:BR$252,'DATA CHECKING SHEET'!D92,DATASHEET!BP$2:BP$252,"&lt;&gt;"&amp;"")</f>
        <v>23</v>
      </c>
      <c r="C92" s="739" t="str">
        <f>PROGRESS!BN5</f>
        <v>AWR</v>
      </c>
      <c r="D92" s="740" t="str">
        <f>PROGRESS!BO5</f>
        <v>11LT-FN-3</v>
      </c>
    </row>
    <row r="93" spans="1:4" hidden="1" x14ac:dyDescent="0.25">
      <c r="A93" s="701">
        <f>COUNTIF(DATASHEET!BR$2:BR$252,'DATA CHECKING SHEET'!D93)-COUNTIFS(DATASHEET!BR$2:BR$252,'DATA CHECKING SHEET'!D93,DATASHEET!BO$2:BO$252,"&lt;&gt;"&amp;"")</f>
        <v>0</v>
      </c>
      <c r="B93" s="701">
        <f>COUNTIF(DATASHEET!BR$2:BR$252,'DATA CHECKING SHEET'!D93)-COUNTIFS(DATASHEET!BR$2:BR$252,'DATA CHECKING SHEET'!D93,DATASHEET!BP$2:BP$252,"&lt;&gt;"&amp;"")</f>
        <v>24</v>
      </c>
      <c r="C93" s="701" t="str">
        <f>PROGRESS!BN6</f>
        <v>AWR</v>
      </c>
      <c r="D93" s="702" t="str">
        <f>PROGRESS!BO6</f>
        <v>11MS2-FN2-5</v>
      </c>
    </row>
    <row r="94" spans="1:4" hidden="1" x14ac:dyDescent="0.25">
      <c r="A94" s="701">
        <f>COUNTIF(DATASHEET!BR$2:BR$252,'DATA CHECKING SHEET'!D94)-COUNTIFS(DATASHEET!BR$2:BR$252,'DATA CHECKING SHEET'!D94,DATASHEET!BO$2:BO$252,"&lt;&gt;"&amp;"")</f>
        <v>0</v>
      </c>
      <c r="B94" s="701">
        <f>COUNTIF(DATASHEET!BR$2:BR$252,'DATA CHECKING SHEET'!D94)-COUNTIFS(DATASHEET!BR$2:BR$252,'DATA CHECKING SHEET'!D94,DATASHEET!BP$2:BP$252,"&lt;&gt;"&amp;"")</f>
        <v>0</v>
      </c>
      <c r="C94" s="701">
        <f>PROGRESS!BN7</f>
        <v>0</v>
      </c>
      <c r="D94" s="702">
        <f>PROGRESS!BO7</f>
        <v>0</v>
      </c>
    </row>
    <row r="95" spans="1:4" hidden="1" x14ac:dyDescent="0.25">
      <c r="A95" s="701">
        <f>COUNTIF(DATASHEET!BR$2:BR$252,'DATA CHECKING SHEET'!D95)-COUNTIFS(DATASHEET!BR$2:BR$252,'DATA CHECKING SHEET'!D95,DATASHEET!BO$2:BO$252,"&lt;&gt;"&amp;"")</f>
        <v>0</v>
      </c>
      <c r="B95" s="701">
        <f>COUNTIF(DATASHEET!BR$2:BR$252,'DATA CHECKING SHEET'!D95)-COUNTIFS(DATASHEET!BR$2:BR$252,'DATA CHECKING SHEET'!D95,DATASHEET!BP$2:BP$252,"&lt;&gt;"&amp;"")</f>
        <v>0</v>
      </c>
      <c r="C95" s="701">
        <f>PROGRESS!BN8</f>
        <v>0</v>
      </c>
      <c r="D95" s="702">
        <f>PROGRESS!BO8</f>
        <v>0</v>
      </c>
    </row>
    <row r="96" spans="1:4" hidden="1" x14ac:dyDescent="0.25">
      <c r="A96" s="701">
        <f>COUNTIF(DATASHEET!BR$2:BR$252,'DATA CHECKING SHEET'!D96)-COUNTIFS(DATASHEET!BR$2:BR$252,'DATA CHECKING SHEET'!D96,DATASHEET!BO$2:BO$252,"&lt;&gt;"&amp;"")</f>
        <v>0</v>
      </c>
      <c r="B96" s="701">
        <f>COUNTIF(DATASHEET!BR$2:BR$252,'DATA CHECKING SHEET'!D96)-COUNTIFS(DATASHEET!BR$2:BR$252,'DATA CHECKING SHEET'!D96,DATASHEET!BP$2:BP$252,"&lt;&gt;"&amp;"")</f>
        <v>0</v>
      </c>
      <c r="C96" s="701">
        <f>PROGRESS!BN9</f>
        <v>0</v>
      </c>
      <c r="D96" s="702">
        <f>PROGRESS!BO9</f>
        <v>0</v>
      </c>
    </row>
    <row r="97" spans="1:4" hidden="1" x14ac:dyDescent="0.25">
      <c r="A97" s="701">
        <f>COUNTIF(DATASHEET!BR$2:BR$252,'DATA CHECKING SHEET'!D97)-COUNTIFS(DATASHEET!BR$2:BR$252,'DATA CHECKING SHEET'!D97,DATASHEET!BO$2:BO$252,"&lt;&gt;"&amp;"")</f>
        <v>0</v>
      </c>
      <c r="B97" s="701">
        <f>COUNTIF(DATASHEET!BR$2:BR$252,'DATA CHECKING SHEET'!D97)-COUNTIFS(DATASHEET!BR$2:BR$252,'DATA CHECKING SHEET'!D97,DATASHEET!BP$2:BP$252,"&lt;&gt;"&amp;"")</f>
        <v>0</v>
      </c>
      <c r="C97" s="701">
        <f>PROGRESS!BN10</f>
        <v>0</v>
      </c>
      <c r="D97" s="702">
        <f>PROGRESS!BO10</f>
        <v>0</v>
      </c>
    </row>
    <row r="98" spans="1:4" hidden="1" x14ac:dyDescent="0.25">
      <c r="A98" s="701">
        <f>COUNTIF(DATASHEET!BR$2:BR$252,'DATA CHECKING SHEET'!D98)-COUNTIFS(DATASHEET!BR$2:BR$252,'DATA CHECKING SHEET'!D98,DATASHEET!BO$2:BO$252,"&lt;&gt;"&amp;"")</f>
        <v>0</v>
      </c>
      <c r="B98" s="701">
        <f>COUNTIF(DATASHEET!BR$2:BR$252,'DATA CHECKING SHEET'!D98)-COUNTIFS(DATASHEET!BR$2:BR$252,'DATA CHECKING SHEET'!D98,DATASHEET!BP$2:BP$252,"&lt;&gt;"&amp;"")</f>
        <v>0</v>
      </c>
      <c r="C98" s="701">
        <f>PROGRESS!BN11</f>
        <v>0</v>
      </c>
      <c r="D98" s="702">
        <f>PROGRESS!BO11</f>
        <v>0</v>
      </c>
    </row>
    <row r="99" spans="1:4" hidden="1" x14ac:dyDescent="0.25">
      <c r="A99" s="701">
        <f>COUNTIF(DATASHEET!BR$2:BR$252,'DATA CHECKING SHEET'!D99)-COUNTIFS(DATASHEET!BR$2:BR$252,'DATA CHECKING SHEET'!D99,DATASHEET!BO$2:BO$252,"&lt;&gt;"&amp;"")</f>
        <v>0</v>
      </c>
      <c r="B99" s="701">
        <f>COUNTIF(DATASHEET!BR$2:BR$252,'DATA CHECKING SHEET'!D99)-COUNTIFS(DATASHEET!BR$2:BR$252,'DATA CHECKING SHEET'!D99,DATASHEET!BP$2:BP$252,"&lt;&gt;"&amp;"")</f>
        <v>0</v>
      </c>
      <c r="C99" s="701">
        <f>PROGRESS!BN12</f>
        <v>0</v>
      </c>
      <c r="D99" s="702">
        <f>PROGRESS!BO12</f>
        <v>0</v>
      </c>
    </row>
    <row r="100" spans="1:4" hidden="1" x14ac:dyDescent="0.25">
      <c r="A100" s="701">
        <f>COUNTIF(DATASHEET!BR$2:BR$252,'DATA CHECKING SHEET'!D100)-COUNTIFS(DATASHEET!BR$2:BR$252,'DATA CHECKING SHEET'!D100,DATASHEET!BO$2:BO$252,"&lt;&gt;"&amp;"")</f>
        <v>0</v>
      </c>
      <c r="B100" s="701">
        <f>COUNTIF(DATASHEET!BR$2:BR$252,'DATA CHECKING SHEET'!D100)-COUNTIFS(DATASHEET!BR$2:BR$252,'DATA CHECKING SHEET'!D100,DATASHEET!BP$2:BP$252,"&lt;&gt;"&amp;"")</f>
        <v>0</v>
      </c>
      <c r="C100" s="701"/>
      <c r="D100" s="702"/>
    </row>
    <row r="101" spans="1:4" ht="15.75" hidden="1" thickBot="1" x14ac:dyDescent="0.3">
      <c r="A101" s="703">
        <f>COUNTIF(DATASHEET!BR$2:BR$252,'DATA CHECKING SHEET'!D101)-COUNTIFS(DATASHEET!BR$2:BR$252,'DATA CHECKING SHEET'!D101,DATASHEET!BO$2:BO$252,"&lt;&gt;"&amp;"")</f>
        <v>0</v>
      </c>
      <c r="B101" s="703">
        <f>COUNTIF(DATASHEET!BR$2:BR$252,'DATA CHECKING SHEET'!D101)-COUNTIFS(DATASHEET!BR$2:BR$252,'DATA CHECKING SHEET'!D101,DATASHEET!BP$2:BP$252,"&lt;&gt;"&amp;"")</f>
        <v>0</v>
      </c>
      <c r="C101" s="703"/>
      <c r="D101" s="704"/>
    </row>
    <row r="102" spans="1:4" hidden="1" x14ac:dyDescent="0.25">
      <c r="A102" s="699">
        <f>COUNTIF(DATASHEET!BV$2:BV$252,'DATA CHECKING SHEET'!D102)-COUNTIFS(DATASHEET!BV$2:BV$252,'DATA CHECKING SHEET'!D102,DATASHEET!BS$2:BS$252,"&lt;&gt;"&amp;"")</f>
        <v>0</v>
      </c>
      <c r="B102" s="699">
        <f>COUNTIF(DATASHEET!BV$2:BV$252,'DATA CHECKING SHEET'!D102)-COUNTIFS(DATASHEET!BV$2:BV$252,'DATA CHECKING SHEET'!D102,DATASHEET!BT$2:BT$252,"&lt;&gt;"&amp;"")</f>
        <v>25</v>
      </c>
      <c r="C102" s="669" t="s">
        <v>586</v>
      </c>
      <c r="D102" s="670" t="s">
        <v>891</v>
      </c>
    </row>
    <row r="103" spans="1:4" hidden="1" x14ac:dyDescent="0.25">
      <c r="A103" s="701">
        <f>COUNTIF(DATASHEET!BV$2:BV$252,'DATA CHECKING SHEET'!D103)-COUNTIFS(DATASHEET!BV$2:BV$252,'DATA CHECKING SHEET'!D103,DATASHEET!BS$2:BS$252,"&lt;&gt;"&amp;"")</f>
        <v>0</v>
      </c>
      <c r="B103" s="701">
        <f>COUNTIF(DATASHEET!BV$2:BV$252,'DATA CHECKING SHEET'!D103)-COUNTIFS(DATASHEET!BV$2:BV$252,'DATA CHECKING SHEET'!D103,DATASHEET!BT$2:BT$252,"&lt;&gt;"&amp;"")</f>
        <v>27</v>
      </c>
      <c r="C103" s="673" t="s">
        <v>580</v>
      </c>
      <c r="D103" s="674" t="s">
        <v>893</v>
      </c>
    </row>
    <row r="104" spans="1:4" hidden="1" x14ac:dyDescent="0.25">
      <c r="A104" s="701">
        <f>COUNTIF(DATASHEET!BV$2:BV$252,'DATA CHECKING SHEET'!D104)-COUNTIFS(DATASHEET!BV$2:BV$252,'DATA CHECKING SHEET'!D104,DATASHEET!BS$2:BS$252,"&lt;&gt;"&amp;"")</f>
        <v>0</v>
      </c>
      <c r="B104" s="701">
        <f>COUNTIF(DATASHEET!BV$2:BV$252,'DATA CHECKING SHEET'!D104)-COUNTIFS(DATASHEET!BV$2:BV$252,'DATA CHECKING SHEET'!D104,DATASHEET!BT$2:BT$252,"&lt;&gt;"&amp;"")</f>
        <v>29</v>
      </c>
      <c r="C104" s="673" t="s">
        <v>546</v>
      </c>
      <c r="D104" s="674" t="s">
        <v>896</v>
      </c>
    </row>
    <row r="105" spans="1:4" x14ac:dyDescent="0.25">
      <c r="A105" s="701">
        <f>COUNTIF(DATASHEET!BV$2:BV$252,'DATA CHECKING SHEET'!D105)-COUNTIFS(DATASHEET!BV$2:BV$252,'DATA CHECKING SHEET'!D105,DATASHEET!BS$2:BS$252,"&lt;&gt;"&amp;"")</f>
        <v>1</v>
      </c>
      <c r="B105" s="701">
        <f>COUNTIF(DATASHEET!BV$2:BV$252,'DATA CHECKING SHEET'!D105)-COUNTIFS(DATASHEET!BV$2:BV$252,'DATA CHECKING SHEET'!D105,DATASHEET!BT$2:BT$252,"&lt;&gt;"&amp;"")</f>
        <v>27</v>
      </c>
      <c r="C105" s="735" t="s">
        <v>505</v>
      </c>
      <c r="D105" s="736" t="s">
        <v>899</v>
      </c>
    </row>
    <row r="106" spans="1:4" x14ac:dyDescent="0.25">
      <c r="A106" s="701">
        <f>COUNTIF(DATASHEET!BV$2:BV$252,'DATA CHECKING SHEET'!D106)-COUNTIFS(DATASHEET!BV$2:BV$252,'DATA CHECKING SHEET'!D106,DATASHEET!BS$2:BS$252,"&lt;&gt;"&amp;"")</f>
        <v>1</v>
      </c>
      <c r="B106" s="701">
        <f>COUNTIF(DATASHEET!BV$2:BV$252,'DATA CHECKING SHEET'!D106)-COUNTIFS(DATASHEET!BV$2:BV$252,'DATA CHECKING SHEET'!D106,DATASHEET!BT$2:BT$252,"&lt;&gt;"&amp;"")</f>
        <v>24</v>
      </c>
      <c r="C106" s="735" t="s">
        <v>523</v>
      </c>
      <c r="D106" s="736" t="s">
        <v>902</v>
      </c>
    </row>
    <row r="107" spans="1:4" hidden="1" x14ac:dyDescent="0.25">
      <c r="A107" s="701">
        <f>COUNTIF(DATASHEET!BV$2:BV$252,'DATA CHECKING SHEET'!D107)-COUNTIFS(DATASHEET!BV$2:BV$252,'DATA CHECKING SHEET'!D107,DATASHEET!BS$2:BS$252,"&lt;&gt;"&amp;"")</f>
        <v>0</v>
      </c>
      <c r="B107" s="701">
        <f>COUNTIF(DATASHEET!BV$2:BV$252,'DATA CHECKING SHEET'!D107)-COUNTIFS(DATASHEET!BV$2:BV$252,'DATA CHECKING SHEET'!D107,DATASHEET!BT$2:BT$252,"&lt;&gt;"&amp;"")</f>
        <v>22</v>
      </c>
      <c r="C107" s="673" t="s">
        <v>500</v>
      </c>
      <c r="D107" s="674" t="s">
        <v>907</v>
      </c>
    </row>
    <row r="108" spans="1:4" hidden="1" x14ac:dyDescent="0.25">
      <c r="A108" s="701">
        <f>COUNTIF(DATASHEET!BV$2:BV$252,'DATA CHECKING SHEET'!D108)-COUNTIFS(DATASHEET!BV$2:BV$252,'DATA CHECKING SHEET'!D108,DATASHEET!BS$2:BS$252,"&lt;&gt;"&amp;"")</f>
        <v>0</v>
      </c>
      <c r="B108" s="701">
        <f>COUNTIF(DATASHEET!BV$2:BV$252,'DATA CHECKING SHEET'!D108)-COUNTIFS(DATASHEET!BV$2:BV$252,'DATA CHECKING SHEET'!D108,DATASHEET!BT$2:BT$252,"&lt;&gt;"&amp;"")</f>
        <v>27</v>
      </c>
      <c r="C108" s="673" t="s">
        <v>516</v>
      </c>
      <c r="D108" s="674" t="s">
        <v>909</v>
      </c>
    </row>
    <row r="109" spans="1:4" hidden="1" x14ac:dyDescent="0.25">
      <c r="A109" s="701">
        <f>COUNTIF(DATASHEET!BV$2:BV$252,'DATA CHECKING SHEET'!D109)-COUNTIFS(DATASHEET!BV$2:BV$252,'DATA CHECKING SHEET'!D109,DATASHEET!BS$2:BS$252,"&lt;&gt;"&amp;"")</f>
        <v>0</v>
      </c>
      <c r="B109" s="701">
        <f>COUNTIF(DATASHEET!BV$2:BV$252,'DATA CHECKING SHEET'!D109)-COUNTIFS(DATASHEET!BV$2:BV$252,'DATA CHECKING SHEET'!D109,DATASHEET!BT$2:BT$252,"&lt;&gt;"&amp;"")</f>
        <v>26</v>
      </c>
      <c r="C109" s="735" t="s">
        <v>1120</v>
      </c>
      <c r="D109" s="736" t="s">
        <v>913</v>
      </c>
    </row>
    <row r="110" spans="1:4" hidden="1" x14ac:dyDescent="0.25">
      <c r="A110" s="701">
        <f>COUNTIF(DATASHEET!BV$2:BV$252,'DATA CHECKING SHEET'!D110)-COUNTIFS(DATASHEET!BV$2:BV$252,'DATA CHECKING SHEET'!D110,DATASHEET!BS$2:BS$252,"&lt;&gt;"&amp;"")</f>
        <v>0</v>
      </c>
      <c r="B110" s="701">
        <f>COUNTIF(DATASHEET!BV$2:BV$252,'DATA CHECKING SHEET'!D110)-COUNTIFS(DATASHEET!BV$2:BV$252,'DATA CHECKING SHEET'!D110,DATASHEET!BT$2:BT$252,"&lt;&gt;"&amp;"")</f>
        <v>6</v>
      </c>
      <c r="C110" s="673" t="s">
        <v>512</v>
      </c>
      <c r="D110" s="674" t="s">
        <v>1123</v>
      </c>
    </row>
    <row r="111" spans="1:4" ht="15.75" hidden="1" thickBot="1" x14ac:dyDescent="0.3">
      <c r="A111" s="703">
        <f>COUNTIF(DATASHEET!BV$2:BV$252,'DATA CHECKING SHEET'!D111)-COUNTIFS(DATASHEET!BV$2:BV$252,'DATA CHECKING SHEET'!D111,DATASHEET!BS$2:BS$252,"&lt;&gt;"&amp;"")</f>
        <v>0</v>
      </c>
      <c r="B111" s="703">
        <f>COUNTIF(DATASHEET!BV$2:BV$252,'DATA CHECKING SHEET'!D111)-COUNTIFS(DATASHEET!BV$2:BV$252,'DATA CHECKING SHEET'!D111,DATASHEET!BT$2:BT$252,"&lt;&gt;"&amp;"")</f>
        <v>0</v>
      </c>
      <c r="C111" s="703"/>
      <c r="D111" s="704"/>
    </row>
    <row r="112" spans="1:4" hidden="1" x14ac:dyDescent="0.25">
      <c r="A112" s="699">
        <f>COUNTIF(DATASHEET!BZ$2:BZ$252,'DATA CHECKING SHEET'!D112)-COUNTIFS(DATASHEET!BZ$2:BZ$252,'DATA CHECKING SHEET'!D112,DATASHEET!BW$2:BW$252,"&lt;&gt;"&amp;"")</f>
        <v>0</v>
      </c>
      <c r="B112" s="699">
        <f>COUNTIF(DATASHEET!BZ$2:BZ$252,'DATA CHECKING SHEET'!D112)-COUNTIFS(DATASHEET!BZ$2:BZ$252,'DATA CHECKING SHEET'!D112,DATASHEET!BX$2:BX$252,"&lt;&gt;"&amp;"")</f>
        <v>22</v>
      </c>
      <c r="C112" s="739" t="str">
        <f>PROGRESS!BS5</f>
        <v>EGQ</v>
      </c>
      <c r="D112" s="740" t="str">
        <f>PROGRESS!BT5</f>
        <v>11N-FR-3</v>
      </c>
    </row>
    <row r="113" spans="1:4" x14ac:dyDescent="0.25">
      <c r="A113" s="701">
        <f>COUNTIF(DATASHEET!BZ$2:BZ$252,'DATA CHECKING SHEET'!D113)-COUNTIFS(DATASHEET!BZ$2:BZ$252,'DATA CHECKING SHEET'!D113,DATASHEET!BW$2:BW$252,"&lt;&gt;"&amp;"")</f>
        <v>1</v>
      </c>
      <c r="B113" s="701">
        <f>COUNTIF(DATASHEET!BZ$2:BZ$252,'DATA CHECKING SHEET'!D113)-COUNTIFS(DATASHEET!BZ$2:BZ$252,'DATA CHECKING SHEET'!D113,DATASHEET!BX$2:BX$252,"&lt;&gt;"&amp;"")</f>
        <v>18</v>
      </c>
      <c r="C113" s="741" t="str">
        <f>PROGRESS!BS6</f>
        <v>DCH</v>
      </c>
      <c r="D113" s="742" t="str">
        <f>PROGRESS!BT6</f>
        <v>11N-FR-4</v>
      </c>
    </row>
    <row r="114" spans="1:4" hidden="1" x14ac:dyDescent="0.25">
      <c r="A114" s="701">
        <f>COUNTIF(DATASHEET!BZ$2:BZ$252,'DATA CHECKING SHEET'!D114)-COUNTIFS(DATASHEET!BZ$2:BZ$252,'DATA CHECKING SHEET'!D114,DATASHEET!BW$2:BW$252,"&lt;&gt;"&amp;"")</f>
        <v>0</v>
      </c>
      <c r="B114" s="701">
        <f>COUNTIF(DATASHEET!BZ$2:BZ$252,'DATA CHECKING SHEET'!D114)-COUNTIFS(DATASHEET!BZ$2:BZ$252,'DATA CHECKING SHEET'!D114,DATASHEET!BX$2:BX$252,"&lt;&gt;"&amp;"")</f>
        <v>31</v>
      </c>
      <c r="C114" s="701" t="str">
        <f>PROGRESS!BS7</f>
        <v>LM</v>
      </c>
      <c r="D114" s="702" t="str">
        <f>PROGRESS!BT7</f>
        <v>11S-FR-1</v>
      </c>
    </row>
    <row r="115" spans="1:4" hidden="1" x14ac:dyDescent="0.25">
      <c r="A115" s="701">
        <f>COUNTIF(DATASHEET!BZ$2:BZ$252,'DATA CHECKING SHEET'!D115)-COUNTIFS(DATASHEET!BZ$2:BZ$252,'DATA CHECKING SHEET'!D115,DATASHEET!BW$2:BW$252,"&lt;&gt;"&amp;"")</f>
        <v>0</v>
      </c>
      <c r="B115" s="701">
        <f>COUNTIF(DATASHEET!BZ$2:BZ$252,'DATA CHECKING SHEET'!D115)-COUNTIFS(DATASHEET!BZ$2:BZ$252,'DATA CHECKING SHEET'!D115,DATASHEET!BX$2:BX$252,"&lt;&gt;"&amp;"")</f>
        <v>32</v>
      </c>
      <c r="C115" s="701" t="str">
        <f>PROGRESS!BS8</f>
        <v>EGQ</v>
      </c>
      <c r="D115" s="702" t="str">
        <f>PROGRESS!BT8</f>
        <v>11S-FR-2</v>
      </c>
    </row>
    <row r="116" spans="1:4" hidden="1" x14ac:dyDescent="0.25">
      <c r="A116" s="701">
        <f>COUNTIF(DATASHEET!BZ$2:BZ$252,'DATA CHECKING SHEET'!D116)-COUNTIFS(DATASHEET!BZ$2:BZ$252,'DATA CHECKING SHEET'!D116,DATASHEET!BW$2:BW$252,"&lt;&gt;"&amp;"")</f>
        <v>0</v>
      </c>
      <c r="B116" s="701">
        <f>COUNTIF(DATASHEET!BZ$2:BZ$252,'DATA CHECKING SHEET'!D116)-COUNTIFS(DATASHEET!BZ$2:BZ$252,'DATA CHECKING SHEET'!D116,DATASHEET!BX$2:BX$252,"&lt;&gt;"&amp;"")</f>
        <v>0</v>
      </c>
      <c r="C116" s="701">
        <f>PROGRESS!BS9</f>
        <v>0</v>
      </c>
      <c r="D116" s="702">
        <f>PROGRESS!BT9</f>
        <v>0</v>
      </c>
    </row>
    <row r="117" spans="1:4" hidden="1" x14ac:dyDescent="0.25">
      <c r="A117" s="701">
        <f>COUNTIF(DATASHEET!BZ$2:BZ$252,'DATA CHECKING SHEET'!D117)-COUNTIFS(DATASHEET!BZ$2:BZ$252,'DATA CHECKING SHEET'!D117,DATASHEET!BW$2:BW$252,"&lt;&gt;"&amp;"")</f>
        <v>0</v>
      </c>
      <c r="B117" s="701">
        <f>COUNTIF(DATASHEET!BZ$2:BZ$252,'DATA CHECKING SHEET'!D117)-COUNTIFS(DATASHEET!BZ$2:BZ$252,'DATA CHECKING SHEET'!D117,DATASHEET!BX$2:BX$252,"&lt;&gt;"&amp;"")</f>
        <v>0</v>
      </c>
      <c r="C117" s="701">
        <f>PROGRESS!BS10</f>
        <v>0</v>
      </c>
      <c r="D117" s="702">
        <f>PROGRESS!BT10</f>
        <v>0</v>
      </c>
    </row>
    <row r="118" spans="1:4" hidden="1" x14ac:dyDescent="0.25">
      <c r="A118" s="701">
        <f>COUNTIF(DATASHEET!BZ$2:BZ$252,'DATA CHECKING SHEET'!D118)-COUNTIFS(DATASHEET!BZ$2:BZ$252,'DATA CHECKING SHEET'!D118,DATASHEET!BW$2:BW$252,"&lt;&gt;"&amp;"")</f>
        <v>0</v>
      </c>
      <c r="B118" s="701">
        <f>COUNTIF(DATASHEET!BZ$2:BZ$252,'DATA CHECKING SHEET'!D118)-COUNTIFS(DATASHEET!BZ$2:BZ$252,'DATA CHECKING SHEET'!D118,DATASHEET!BX$2:BX$252,"&lt;&gt;"&amp;"")</f>
        <v>0</v>
      </c>
      <c r="C118" s="701">
        <f>PROGRESS!BS11</f>
        <v>0</v>
      </c>
      <c r="D118" s="702">
        <f>PROGRESS!BT11</f>
        <v>0</v>
      </c>
    </row>
    <row r="119" spans="1:4" hidden="1" x14ac:dyDescent="0.25">
      <c r="A119" s="701">
        <f>COUNTIF(DATASHEET!BZ$2:BZ$252,'DATA CHECKING SHEET'!D119)-COUNTIFS(DATASHEET!BZ$2:BZ$252,'DATA CHECKING SHEET'!D119,DATASHEET!BW$2:BW$252,"&lt;&gt;"&amp;"")</f>
        <v>0</v>
      </c>
      <c r="B119" s="701">
        <f>COUNTIF(DATASHEET!BZ$2:BZ$252,'DATA CHECKING SHEET'!D119)-COUNTIFS(DATASHEET!BZ$2:BZ$252,'DATA CHECKING SHEET'!D119,DATASHEET!BX$2:BX$252,"&lt;&gt;"&amp;"")</f>
        <v>0</v>
      </c>
      <c r="C119" s="701">
        <f>PROGRESS!BS12</f>
        <v>0</v>
      </c>
      <c r="D119" s="702">
        <f>PROGRESS!BT12</f>
        <v>0</v>
      </c>
    </row>
    <row r="120" spans="1:4" hidden="1" x14ac:dyDescent="0.25">
      <c r="A120" s="701">
        <f>COUNTIF(DATASHEET!BZ$2:BZ$252,'DATA CHECKING SHEET'!D120)-COUNTIFS(DATASHEET!BZ$2:BZ$252,'DATA CHECKING SHEET'!D120,DATASHEET!BW$2:BW$252,"&lt;&gt;"&amp;"")</f>
        <v>0</v>
      </c>
      <c r="B120" s="701">
        <f>COUNTIF(DATASHEET!BZ$2:BZ$252,'DATA CHECKING SHEET'!D120)-COUNTIFS(DATASHEET!BZ$2:BZ$252,'DATA CHECKING SHEET'!D120,DATASHEET!BX$2:BX$252,"&lt;&gt;"&amp;"")</f>
        <v>0</v>
      </c>
      <c r="C120" s="701"/>
      <c r="D120" s="702"/>
    </row>
    <row r="121" spans="1:4" ht="15.75" hidden="1" thickBot="1" x14ac:dyDescent="0.3">
      <c r="A121" s="703">
        <f>COUNTIF(DATASHEET!BZ$2:BZ$252,'DATA CHECKING SHEET'!D121)-COUNTIFS(DATASHEET!BZ$2:BZ$252,'DATA CHECKING SHEET'!D121,DATASHEET!BW$2:BW$252,"&lt;&gt;"&amp;"")</f>
        <v>0</v>
      </c>
      <c r="B121" s="703">
        <f>COUNTIF(DATASHEET!BZ$2:BZ$252,'DATA CHECKING SHEET'!D121)-COUNTIFS(DATASHEET!BZ$2:BZ$252,'DATA CHECKING SHEET'!D121,DATASHEET!BX$2:BX$252,"&lt;&gt;"&amp;"")</f>
        <v>0</v>
      </c>
      <c r="C121" s="703"/>
      <c r="D121" s="704"/>
    </row>
    <row r="122" spans="1:4" hidden="1" x14ac:dyDescent="0.25">
      <c r="A122" s="699">
        <f>COUNTIF(DATASHEET!CD$2:CD$252,'DATA CHECKING SHEET'!D122)-COUNTIFS(DATASHEET!CD$2:CD$252,'DATA CHECKING SHEET'!D122,DATASHEET!CA$2:CA$252,"&lt;&gt;"&amp;"")</f>
        <v>0</v>
      </c>
      <c r="B122" s="699">
        <f>COUNTIF(DATASHEET!CD$2:CD$252,'DATA CHECKING SHEET'!D122)-COUNTIFS(DATASHEET!CD$2:CD$252,'DATA CHECKING SHEET'!D122,DATASHEET!CB$2:CB$252,"&lt;&gt;"&amp;"")</f>
        <v>21</v>
      </c>
      <c r="C122" s="699" t="str">
        <f>PROGRESS!BX5</f>
        <v>MPI</v>
      </c>
      <c r="D122" s="700" t="str">
        <f>PROGRESS!BY5</f>
        <v>11MS2-GG2-6</v>
      </c>
    </row>
    <row r="123" spans="1:4" hidden="1" x14ac:dyDescent="0.25">
      <c r="A123" s="701">
        <f>COUNTIF(DATASHEET!CD$2:CD$252,'DATA CHECKING SHEET'!D123)-COUNTIFS(DATASHEET!CD$2:CD$252,'DATA CHECKING SHEET'!D123,DATASHEET!CA$2:CA$252,"&lt;&gt;"&amp;"")</f>
        <v>0</v>
      </c>
      <c r="B123" s="701">
        <f>COUNTIF(DATASHEET!CD$2:CD$252,'DATA CHECKING SHEET'!D123)-COUNTIFS(DATASHEET!CD$2:CD$252,'DATA CHECKING SHEET'!D123,DATASHEET!CB$2:CB$252,"&lt;&gt;"&amp;"")</f>
        <v>0</v>
      </c>
      <c r="C123" s="701">
        <f>PROGRESS!BX6</f>
        <v>0</v>
      </c>
      <c r="D123" s="702">
        <f>PROGRESS!BY6</f>
        <v>0</v>
      </c>
    </row>
    <row r="124" spans="1:4" hidden="1" x14ac:dyDescent="0.25">
      <c r="A124" s="701">
        <f>COUNTIF(DATASHEET!CD$2:CD$252,'DATA CHECKING SHEET'!D124)-COUNTIFS(DATASHEET!CD$2:CD$252,'DATA CHECKING SHEET'!D124,DATASHEET!CA$2:CA$252,"&lt;&gt;"&amp;"")</f>
        <v>0</v>
      </c>
      <c r="B124" s="701">
        <f>COUNTIF(DATASHEET!CD$2:CD$252,'DATA CHECKING SHEET'!D124)-COUNTIFS(DATASHEET!CD$2:CD$252,'DATA CHECKING SHEET'!D124,DATASHEET!CB$2:CB$252,"&lt;&gt;"&amp;"")</f>
        <v>0</v>
      </c>
      <c r="C124" s="701">
        <f>PROGRESS!BX7</f>
        <v>0</v>
      </c>
      <c r="D124" s="702">
        <f>PROGRESS!BY7</f>
        <v>0</v>
      </c>
    </row>
    <row r="125" spans="1:4" hidden="1" x14ac:dyDescent="0.25">
      <c r="A125" s="701">
        <f>COUNTIF(DATASHEET!CD$2:CD$252,'DATA CHECKING SHEET'!D125)-COUNTIFS(DATASHEET!CD$2:CD$252,'DATA CHECKING SHEET'!D125,DATASHEET!CA$2:CA$252,"&lt;&gt;"&amp;"")</f>
        <v>0</v>
      </c>
      <c r="B125" s="701">
        <f>COUNTIF(DATASHEET!CD$2:CD$252,'DATA CHECKING SHEET'!D125)-COUNTIFS(DATASHEET!CD$2:CD$252,'DATA CHECKING SHEET'!D125,DATASHEET!CB$2:CB$252,"&lt;&gt;"&amp;"")</f>
        <v>0</v>
      </c>
      <c r="C125" s="701">
        <f>PROGRESS!BX8</f>
        <v>0</v>
      </c>
      <c r="D125" s="702">
        <f>PROGRESS!BY8</f>
        <v>0</v>
      </c>
    </row>
    <row r="126" spans="1:4" hidden="1" x14ac:dyDescent="0.25">
      <c r="A126" s="701">
        <f>COUNTIF(DATASHEET!CD$2:CD$252,'DATA CHECKING SHEET'!D126)-COUNTIFS(DATASHEET!CD$2:CD$252,'DATA CHECKING SHEET'!D126,DATASHEET!CA$2:CA$252,"&lt;&gt;"&amp;"")</f>
        <v>0</v>
      </c>
      <c r="B126" s="701">
        <f>COUNTIF(DATASHEET!CD$2:CD$252,'DATA CHECKING SHEET'!D126)-COUNTIFS(DATASHEET!CD$2:CD$252,'DATA CHECKING SHEET'!D126,DATASHEET!CB$2:CB$252,"&lt;&gt;"&amp;"")</f>
        <v>0</v>
      </c>
      <c r="C126" s="701">
        <f>PROGRESS!BX9</f>
        <v>0</v>
      </c>
      <c r="D126" s="702">
        <f>PROGRESS!BY9</f>
        <v>0</v>
      </c>
    </row>
    <row r="127" spans="1:4" hidden="1" x14ac:dyDescent="0.25">
      <c r="A127" s="701">
        <f>COUNTIF(DATASHEET!CD$2:CD$252,'DATA CHECKING SHEET'!D127)-COUNTIFS(DATASHEET!CD$2:CD$252,'DATA CHECKING SHEET'!D127,DATASHEET!CA$2:CA$252,"&lt;&gt;"&amp;"")</f>
        <v>0</v>
      </c>
      <c r="B127" s="701">
        <f>COUNTIF(DATASHEET!CD$2:CD$252,'DATA CHECKING SHEET'!D127)-COUNTIFS(DATASHEET!CD$2:CD$252,'DATA CHECKING SHEET'!D127,DATASHEET!CB$2:CB$252,"&lt;&gt;"&amp;"")</f>
        <v>0</v>
      </c>
      <c r="C127" s="701">
        <f>PROGRESS!BX10</f>
        <v>0</v>
      </c>
      <c r="D127" s="702">
        <f>PROGRESS!BY10</f>
        <v>0</v>
      </c>
    </row>
    <row r="128" spans="1:4" hidden="1" x14ac:dyDescent="0.25">
      <c r="A128" s="701">
        <f>COUNTIF(DATASHEET!CD$2:CD$252,'DATA CHECKING SHEET'!D128)-COUNTIFS(DATASHEET!CD$2:CD$252,'DATA CHECKING SHEET'!D128,DATASHEET!CA$2:CA$252,"&lt;&gt;"&amp;"")</f>
        <v>0</v>
      </c>
      <c r="B128" s="701">
        <f>COUNTIF(DATASHEET!CD$2:CD$252,'DATA CHECKING SHEET'!D128)-COUNTIFS(DATASHEET!CD$2:CD$252,'DATA CHECKING SHEET'!D128,DATASHEET!CB$2:CB$252,"&lt;&gt;"&amp;"")</f>
        <v>0</v>
      </c>
      <c r="C128" s="701">
        <f>PROGRESS!BX11</f>
        <v>0</v>
      </c>
      <c r="D128" s="702">
        <f>PROGRESS!BY11</f>
        <v>0</v>
      </c>
    </row>
    <row r="129" spans="1:4" hidden="1" x14ac:dyDescent="0.25">
      <c r="A129" s="701">
        <f>COUNTIF(DATASHEET!CD$2:CD$252,'DATA CHECKING SHEET'!D129)-COUNTIFS(DATASHEET!CD$2:CD$252,'DATA CHECKING SHEET'!D129,DATASHEET!CA$2:CA$252,"&lt;&gt;"&amp;"")</f>
        <v>0</v>
      </c>
      <c r="B129" s="701">
        <f>COUNTIF(DATASHEET!CD$2:CD$252,'DATA CHECKING SHEET'!D129)-COUNTIFS(DATASHEET!CD$2:CD$252,'DATA CHECKING SHEET'!D129,DATASHEET!CB$2:CB$252,"&lt;&gt;"&amp;"")</f>
        <v>0</v>
      </c>
      <c r="C129" s="701">
        <f>PROGRESS!BX12</f>
        <v>0</v>
      </c>
      <c r="D129" s="702">
        <f>PROGRESS!BY12</f>
        <v>0</v>
      </c>
    </row>
    <row r="130" spans="1:4" hidden="1" x14ac:dyDescent="0.25">
      <c r="A130" s="701">
        <f>COUNTIF(DATASHEET!CD$2:CD$252,'DATA CHECKING SHEET'!D130)-COUNTIFS(DATASHEET!CD$2:CD$252,'DATA CHECKING SHEET'!D130,DATASHEET!CA$2:CA$252,"&lt;&gt;"&amp;"")</f>
        <v>0</v>
      </c>
      <c r="B130" s="701">
        <f>COUNTIF(DATASHEET!CD$2:CD$252,'DATA CHECKING SHEET'!D130)-COUNTIFS(DATASHEET!CD$2:CD$252,'DATA CHECKING SHEET'!D130,DATASHEET!CB$2:CB$252,"&lt;&gt;"&amp;"")</f>
        <v>0</v>
      </c>
      <c r="C130" s="701"/>
      <c r="D130" s="702"/>
    </row>
    <row r="131" spans="1:4" ht="15.75" hidden="1" thickBot="1" x14ac:dyDescent="0.3">
      <c r="A131" s="703">
        <f>COUNTIF(DATASHEET!CD$2:CD$252,'DATA CHECKING SHEET'!D131)-COUNTIFS(DATASHEET!CD$2:CD$252,'DATA CHECKING SHEET'!D131,DATASHEET!CA$2:CA$252,"&lt;&gt;"&amp;"")</f>
        <v>0</v>
      </c>
      <c r="B131" s="703">
        <f>COUNTIF(DATASHEET!CD$2:CD$252,'DATA CHECKING SHEET'!D131)-COUNTIFS(DATASHEET!CD$2:CD$252,'DATA CHECKING SHEET'!D131,DATASHEET!CB$2:CB$252,"&lt;&gt;"&amp;"")</f>
        <v>0</v>
      </c>
      <c r="C131" s="703"/>
      <c r="D131" s="704"/>
    </row>
    <row r="132" spans="1:4" hidden="1" x14ac:dyDescent="0.25">
      <c r="A132" s="699">
        <f>COUNTIF(DATASHEET!CH$2:CH$252,'DATA CHECKING SHEET'!D132)-COUNTIFS(DATASHEET!CH$2:CH$252,'DATA CHECKING SHEET'!D132,DATASHEET!CE$2:CE$252,"&lt;&gt;"&amp;"")</f>
        <v>0</v>
      </c>
      <c r="B132" s="699">
        <f>COUNTIF(DATASHEET!CH$2:CH$252,'DATA CHECKING SHEET'!D132)-COUNTIFS(DATASHEET!CH$2:CH$252,'DATA CHECKING SHEET'!D132,DATASHEET!CF$2:CF$252,"&lt;&gt;"&amp;"")</f>
        <v>18</v>
      </c>
      <c r="C132" s="699" t="str">
        <f>PROGRESS!CC5</f>
        <v>AWI</v>
      </c>
      <c r="D132" s="700" t="str">
        <f>PROGRESS!CD5</f>
        <v>11MS2-HS-8</v>
      </c>
    </row>
    <row r="133" spans="1:4" hidden="1" x14ac:dyDescent="0.25">
      <c r="A133" s="701">
        <f>COUNTIF(DATASHEET!CH$2:CH$252,'DATA CHECKING SHEET'!D133)-COUNTIFS(DATASHEET!CH$2:CH$252,'DATA CHECKING SHEET'!D133,DATASHEET!CE$2:CE$252,"&lt;&gt;"&amp;"")</f>
        <v>0</v>
      </c>
      <c r="B133" s="701">
        <f>COUNTIF(DATASHEET!CH$2:CH$252,'DATA CHECKING SHEET'!D133)-COUNTIFS(DATASHEET!CH$2:CH$252,'DATA CHECKING SHEET'!D133,DATASHEET!CF$2:CF$252,"&lt;&gt;"&amp;"")</f>
        <v>0</v>
      </c>
      <c r="C133" s="701">
        <f>PROGRESS!CC6</f>
        <v>0</v>
      </c>
      <c r="D133" s="702">
        <f>PROGRESS!CD6</f>
        <v>0</v>
      </c>
    </row>
    <row r="134" spans="1:4" hidden="1" x14ac:dyDescent="0.25">
      <c r="A134" s="701">
        <f>COUNTIF(DATASHEET!CH$2:CH$252,'DATA CHECKING SHEET'!D134)-COUNTIFS(DATASHEET!CH$2:CH$252,'DATA CHECKING SHEET'!D134,DATASHEET!CE$2:CE$252,"&lt;&gt;"&amp;"")</f>
        <v>0</v>
      </c>
      <c r="B134" s="701">
        <f>COUNTIF(DATASHEET!CH$2:CH$252,'DATA CHECKING SHEET'!D134)-COUNTIFS(DATASHEET!CH$2:CH$252,'DATA CHECKING SHEET'!D134,DATASHEET!CF$2:CF$252,"&lt;&gt;"&amp;"")</f>
        <v>0</v>
      </c>
      <c r="C134" s="701">
        <f>PROGRESS!CC7</f>
        <v>0</v>
      </c>
      <c r="D134" s="702">
        <f>PROGRESS!CD7</f>
        <v>0</v>
      </c>
    </row>
    <row r="135" spans="1:4" hidden="1" x14ac:dyDescent="0.25">
      <c r="A135" s="701">
        <f>COUNTIF(DATASHEET!CH$2:CH$252,'DATA CHECKING SHEET'!D135)-COUNTIFS(DATASHEET!CH$2:CH$252,'DATA CHECKING SHEET'!D135,DATASHEET!CE$2:CE$252,"&lt;&gt;"&amp;"")</f>
        <v>0</v>
      </c>
      <c r="B135" s="701">
        <f>COUNTIF(DATASHEET!CH$2:CH$252,'DATA CHECKING SHEET'!D135)-COUNTIFS(DATASHEET!CH$2:CH$252,'DATA CHECKING SHEET'!D135,DATASHEET!CF$2:CF$252,"&lt;&gt;"&amp;"")</f>
        <v>0</v>
      </c>
      <c r="C135" s="701">
        <f>PROGRESS!CC8</f>
        <v>0</v>
      </c>
      <c r="D135" s="702">
        <f>PROGRESS!CD8</f>
        <v>0</v>
      </c>
    </row>
    <row r="136" spans="1:4" hidden="1" x14ac:dyDescent="0.25">
      <c r="A136" s="701">
        <f>COUNTIF(DATASHEET!CH$2:CH$252,'DATA CHECKING SHEET'!D136)-COUNTIFS(DATASHEET!CH$2:CH$252,'DATA CHECKING SHEET'!D136,DATASHEET!CE$2:CE$252,"&lt;&gt;"&amp;"")</f>
        <v>0</v>
      </c>
      <c r="B136" s="701">
        <f>COUNTIF(DATASHEET!CH$2:CH$252,'DATA CHECKING SHEET'!D136)-COUNTIFS(DATASHEET!CH$2:CH$252,'DATA CHECKING SHEET'!D136,DATASHEET!CF$2:CF$252,"&lt;&gt;"&amp;"")</f>
        <v>0</v>
      </c>
      <c r="C136" s="701">
        <f>PROGRESS!CC9</f>
        <v>0</v>
      </c>
      <c r="D136" s="702">
        <f>PROGRESS!CD9</f>
        <v>0</v>
      </c>
    </row>
    <row r="137" spans="1:4" hidden="1" x14ac:dyDescent="0.25">
      <c r="A137" s="701">
        <f>COUNTIF(DATASHEET!CH$2:CH$252,'DATA CHECKING SHEET'!D137)-COUNTIFS(DATASHEET!CH$2:CH$252,'DATA CHECKING SHEET'!D137,DATASHEET!CE$2:CE$252,"&lt;&gt;"&amp;"")</f>
        <v>0</v>
      </c>
      <c r="B137" s="701">
        <f>COUNTIF(DATASHEET!CH$2:CH$252,'DATA CHECKING SHEET'!D137)-COUNTIFS(DATASHEET!CH$2:CH$252,'DATA CHECKING SHEET'!D137,DATASHEET!CF$2:CF$252,"&lt;&gt;"&amp;"")</f>
        <v>0</v>
      </c>
      <c r="C137" s="701">
        <f>PROGRESS!CC10</f>
        <v>0</v>
      </c>
      <c r="D137" s="702">
        <f>PROGRESS!CD10</f>
        <v>0</v>
      </c>
    </row>
    <row r="138" spans="1:4" hidden="1" x14ac:dyDescent="0.25">
      <c r="A138" s="701">
        <f>COUNTIF(DATASHEET!CH$2:CH$252,'DATA CHECKING SHEET'!D138)-COUNTIFS(DATASHEET!CH$2:CH$252,'DATA CHECKING SHEET'!D138,DATASHEET!CE$2:CE$252,"&lt;&gt;"&amp;"")</f>
        <v>0</v>
      </c>
      <c r="B138" s="701">
        <f>COUNTIF(DATASHEET!CH$2:CH$252,'DATA CHECKING SHEET'!D138)-COUNTIFS(DATASHEET!CH$2:CH$252,'DATA CHECKING SHEET'!D138,DATASHEET!CF$2:CF$252,"&lt;&gt;"&amp;"")</f>
        <v>0</v>
      </c>
      <c r="C138" s="701">
        <f>PROGRESS!CC11</f>
        <v>0</v>
      </c>
      <c r="D138" s="702">
        <f>PROGRESS!CD11</f>
        <v>0</v>
      </c>
    </row>
    <row r="139" spans="1:4" hidden="1" x14ac:dyDescent="0.25">
      <c r="A139" s="701">
        <f>COUNTIF(DATASHEET!CH$2:CH$252,'DATA CHECKING SHEET'!D139)-COUNTIFS(DATASHEET!CH$2:CH$252,'DATA CHECKING SHEET'!D139,DATASHEET!CE$2:CE$252,"&lt;&gt;"&amp;"")</f>
        <v>0</v>
      </c>
      <c r="B139" s="701">
        <f>COUNTIF(DATASHEET!CH$2:CH$252,'DATA CHECKING SHEET'!D139)-COUNTIFS(DATASHEET!CH$2:CH$252,'DATA CHECKING SHEET'!D139,DATASHEET!CF$2:CF$252,"&lt;&gt;"&amp;"")</f>
        <v>0</v>
      </c>
      <c r="C139" s="701">
        <f>PROGRESS!CC12</f>
        <v>0</v>
      </c>
      <c r="D139" s="702">
        <f>PROGRESS!CD12</f>
        <v>0</v>
      </c>
    </row>
    <row r="140" spans="1:4" hidden="1" x14ac:dyDescent="0.25">
      <c r="A140" s="701">
        <f>COUNTIF(DATASHEET!CH$2:CH$252,'DATA CHECKING SHEET'!D140)-COUNTIFS(DATASHEET!CH$2:CH$252,'DATA CHECKING SHEET'!D140,DATASHEET!CE$2:CE$252,"&lt;&gt;"&amp;"")</f>
        <v>0</v>
      </c>
      <c r="B140" s="701">
        <f>COUNTIF(DATASHEET!CH$2:CH$252,'DATA CHECKING SHEET'!D140)-COUNTIFS(DATASHEET!CH$2:CH$252,'DATA CHECKING SHEET'!D140,DATASHEET!CF$2:CF$252,"&lt;&gt;"&amp;"")</f>
        <v>0</v>
      </c>
      <c r="C140" s="701">
        <f>PROGRESS!CC13</f>
        <v>0</v>
      </c>
      <c r="D140" s="702">
        <f>PROGRESS!CD13</f>
        <v>0</v>
      </c>
    </row>
    <row r="141" spans="1:4" ht="15.75" hidden="1" thickBot="1" x14ac:dyDescent="0.3">
      <c r="A141" s="703">
        <f>COUNTIF(DATASHEET!CH$2:CH$252,'DATA CHECKING SHEET'!D141)-COUNTIFS(DATASHEET!CH$2:CH$252,'DATA CHECKING SHEET'!D141,DATASHEET!CE$2:CE$252,"&lt;&gt;"&amp;"")</f>
        <v>0</v>
      </c>
      <c r="B141" s="703">
        <f>COUNTIF(DATASHEET!CH$2:CH$252,'DATA CHECKING SHEET'!D141)-COUNTIFS(DATASHEET!CH$2:CH$252,'DATA CHECKING SHEET'!D141,DATASHEET!CF$2:CF$252,"&lt;&gt;"&amp;"")</f>
        <v>0</v>
      </c>
      <c r="C141" s="703"/>
      <c r="D141" s="704"/>
    </row>
    <row r="142" spans="1:4" hidden="1" x14ac:dyDescent="0.25">
      <c r="A142" s="699">
        <f>COUNTIF(DATASHEET!CL$2:CL$252,'DATA CHECKING SHEET'!D142)-COUNTIFS(DATASHEET!CL$2:CL$252,'DATA CHECKING SHEET'!D142,DATASHEET!CI$2:CI$252,"&lt;&gt;"&amp;"")</f>
        <v>0</v>
      </c>
      <c r="B142" s="699">
        <f>COUNTIF(DATASHEET!CL$2:CL$252,'DATA CHECKING SHEET'!D142)-COUNTIFS(DATASHEET!CL$2:CL$252,'DATA CHECKING SHEET'!D142,DATASHEET!CJ$2:CJ$252,"&lt;&gt;"&amp;"")</f>
        <v>25</v>
      </c>
      <c r="C142" s="739" t="str">
        <f>PROGRESS!CH5</f>
        <v>MSA</v>
      </c>
      <c r="D142" s="740" t="str">
        <f>PROGRESS!CI5</f>
        <v>11MS2-HI2-7</v>
      </c>
    </row>
    <row r="143" spans="1:4" hidden="1" x14ac:dyDescent="0.25">
      <c r="A143" s="701">
        <f>COUNTIF(DATASHEET!CL$2:CL$252,'DATA CHECKING SHEET'!D143)-COUNTIFS(DATASHEET!CL$2:CL$252,'DATA CHECKING SHEET'!D143,DATASHEET!CI$2:CI$252,"&lt;&gt;"&amp;"")</f>
        <v>0</v>
      </c>
      <c r="B143" s="701">
        <f>COUNTIF(DATASHEET!CL$2:CL$252,'DATA CHECKING SHEET'!D143)-COUNTIFS(DATASHEET!CL$2:CL$252,'DATA CHECKING SHEET'!D143,DATASHEET!CJ$2:CJ$252,"&lt;&gt;"&amp;"")</f>
        <v>0</v>
      </c>
      <c r="C143" s="701">
        <f>PROGRESS!CH6</f>
        <v>0</v>
      </c>
      <c r="D143" s="702">
        <f>PROGRESS!CI6</f>
        <v>0</v>
      </c>
    </row>
    <row r="144" spans="1:4" hidden="1" x14ac:dyDescent="0.25">
      <c r="A144" s="701">
        <f>COUNTIF(DATASHEET!CL$2:CL$252,'DATA CHECKING SHEET'!D144)-COUNTIFS(DATASHEET!CL$2:CL$252,'DATA CHECKING SHEET'!D144,DATASHEET!CI$2:CI$252,"&lt;&gt;"&amp;"")</f>
        <v>0</v>
      </c>
      <c r="B144" s="701">
        <f>COUNTIF(DATASHEET!CL$2:CL$252,'DATA CHECKING SHEET'!D144)-COUNTIFS(DATASHEET!CL$2:CL$252,'DATA CHECKING SHEET'!D144,DATASHEET!CJ$2:CJ$252,"&lt;&gt;"&amp;"")</f>
        <v>0</v>
      </c>
      <c r="C144" s="701">
        <f>PROGRESS!CH7</f>
        <v>0</v>
      </c>
      <c r="D144" s="702">
        <f>PROGRESS!CI7</f>
        <v>0</v>
      </c>
    </row>
    <row r="145" spans="1:4" hidden="1" x14ac:dyDescent="0.25">
      <c r="A145" s="701">
        <f>COUNTIF(DATASHEET!CL$2:CL$252,'DATA CHECKING SHEET'!D145)-COUNTIFS(DATASHEET!CL$2:CL$252,'DATA CHECKING SHEET'!D145,DATASHEET!CI$2:CI$252,"&lt;&gt;"&amp;"")</f>
        <v>0</v>
      </c>
      <c r="B145" s="701">
        <f>COUNTIF(DATASHEET!CL$2:CL$252,'DATA CHECKING SHEET'!D145)-COUNTIFS(DATASHEET!CL$2:CL$252,'DATA CHECKING SHEET'!D145,DATASHEET!CJ$2:CJ$252,"&lt;&gt;"&amp;"")</f>
        <v>0</v>
      </c>
      <c r="C145" s="701">
        <f>PROGRESS!CH8</f>
        <v>0</v>
      </c>
      <c r="D145" s="702">
        <f>PROGRESS!CI8</f>
        <v>0</v>
      </c>
    </row>
    <row r="146" spans="1:4" hidden="1" x14ac:dyDescent="0.25">
      <c r="A146" s="701">
        <f>COUNTIF(DATASHEET!CL$2:CL$252,'DATA CHECKING SHEET'!D146)-COUNTIFS(DATASHEET!CL$2:CL$252,'DATA CHECKING SHEET'!D146,DATASHEET!CI$2:CI$252,"&lt;&gt;"&amp;"")</f>
        <v>0</v>
      </c>
      <c r="B146" s="701">
        <f>COUNTIF(DATASHEET!CL$2:CL$252,'DATA CHECKING SHEET'!D146)-COUNTIFS(DATASHEET!CL$2:CL$252,'DATA CHECKING SHEET'!D146,DATASHEET!CJ$2:CJ$252,"&lt;&gt;"&amp;"")</f>
        <v>0</v>
      </c>
      <c r="C146" s="701"/>
      <c r="D146" s="702"/>
    </row>
    <row r="147" spans="1:4" hidden="1" x14ac:dyDescent="0.25">
      <c r="A147" s="701">
        <f>COUNTIF(DATASHEET!CL$2:CL$252,'DATA CHECKING SHEET'!D147)-COUNTIFS(DATASHEET!CL$2:CL$252,'DATA CHECKING SHEET'!D147,DATASHEET!CI$2:CI$252,"&lt;&gt;"&amp;"")</f>
        <v>0</v>
      </c>
      <c r="B147" s="701">
        <f>COUNTIF(DATASHEET!CL$2:CL$252,'DATA CHECKING SHEET'!D147)-COUNTIFS(DATASHEET!CL$2:CL$252,'DATA CHECKING SHEET'!D147,DATASHEET!CJ$2:CJ$252,"&lt;&gt;"&amp;"")</f>
        <v>0</v>
      </c>
      <c r="C147" s="701"/>
      <c r="D147" s="702"/>
    </row>
    <row r="148" spans="1:4" hidden="1" x14ac:dyDescent="0.25">
      <c r="A148" s="701">
        <f>COUNTIF(DATASHEET!CL$2:CL$252,'DATA CHECKING SHEET'!D148)-COUNTIFS(DATASHEET!CL$2:CL$252,'DATA CHECKING SHEET'!D148,DATASHEET!CI$2:CI$252,"&lt;&gt;"&amp;"")</f>
        <v>0</v>
      </c>
      <c r="B148" s="701">
        <f>COUNTIF(DATASHEET!CL$2:CL$252,'DATA CHECKING SHEET'!D148)-COUNTIFS(DATASHEET!CL$2:CL$252,'DATA CHECKING SHEET'!D148,DATASHEET!CJ$2:CJ$252,"&lt;&gt;"&amp;"")</f>
        <v>0</v>
      </c>
      <c r="C148" s="701"/>
      <c r="D148" s="702"/>
    </row>
    <row r="149" spans="1:4" hidden="1" x14ac:dyDescent="0.25">
      <c r="A149" s="701">
        <f>COUNTIF(DATASHEET!CL$2:CL$252,'DATA CHECKING SHEET'!D149)-COUNTIFS(DATASHEET!CL$2:CL$252,'DATA CHECKING SHEET'!D149,DATASHEET!CI$2:CI$252,"&lt;&gt;"&amp;"")</f>
        <v>0</v>
      </c>
      <c r="B149" s="701">
        <f>COUNTIF(DATASHEET!CL$2:CL$252,'DATA CHECKING SHEET'!D149)-COUNTIFS(DATASHEET!CL$2:CL$252,'DATA CHECKING SHEET'!D149,DATASHEET!CJ$2:CJ$252,"&lt;&gt;"&amp;"")</f>
        <v>0</v>
      </c>
      <c r="C149" s="701"/>
      <c r="D149" s="702"/>
    </row>
    <row r="150" spans="1:4" hidden="1" x14ac:dyDescent="0.25">
      <c r="A150" s="701">
        <f>COUNTIF(DATASHEET!CL$2:CL$252,'DATA CHECKING SHEET'!D150)-COUNTIFS(DATASHEET!CL$2:CL$252,'DATA CHECKING SHEET'!D150,DATASHEET!CI$2:CI$252,"&lt;&gt;"&amp;"")</f>
        <v>0</v>
      </c>
      <c r="B150" s="701">
        <f>COUNTIF(DATASHEET!CL$2:CL$252,'DATA CHECKING SHEET'!D150)-COUNTIFS(DATASHEET!CL$2:CL$252,'DATA CHECKING SHEET'!D150,DATASHEET!CJ$2:CJ$252,"&lt;&gt;"&amp;"")</f>
        <v>0</v>
      </c>
      <c r="C150" s="701"/>
      <c r="D150" s="702"/>
    </row>
    <row r="151" spans="1:4" ht="15.75" hidden="1" thickBot="1" x14ac:dyDescent="0.3">
      <c r="A151" s="703">
        <f>COUNTIF(DATASHEET!CL$2:CL$252,'DATA CHECKING SHEET'!D151)-COUNTIFS(DATASHEET!CL$2:CL$252,'DATA CHECKING SHEET'!D151,DATASHEET!CI$2:CI$252,"&lt;&gt;"&amp;"")</f>
        <v>0</v>
      </c>
      <c r="B151" s="703">
        <f>COUNTIF(DATASHEET!CL$2:CL$252,'DATA CHECKING SHEET'!D151)-COUNTIFS(DATASHEET!CL$2:CL$252,'DATA CHECKING SHEET'!D151,DATASHEET!CJ$2:CJ$252,"&lt;&gt;"&amp;"")</f>
        <v>0</v>
      </c>
      <c r="C151" s="703"/>
      <c r="D151" s="704"/>
    </row>
    <row r="152" spans="1:4" hidden="1" x14ac:dyDescent="0.25">
      <c r="A152" s="699">
        <f>COUNTIF(DATASHEET!CP$2:CP$252,'DATA CHECKING SHEET'!D152)-COUNTIFS(DATASHEET!CP$2:CP$252,'DATA CHECKING SHEET'!D152,DATASHEET!CM$2:CM$252,"&lt;&gt;"&amp;"")</f>
        <v>0</v>
      </c>
      <c r="B152" s="699">
        <f>COUNTIF(DATASHEET!CP$2:CP$252,'DATA CHECKING SHEET'!D152)-COUNTIFS(DATASHEET!CP$2:CP$252,'DATA CHECKING SHEET'!D152,DATASHEET!CN$2:CN$252,"&lt;&gt;"&amp;"")</f>
        <v>0</v>
      </c>
      <c r="C152" s="699" t="str">
        <f>PROGRESS!CM5</f>
        <v>TSQ</v>
      </c>
      <c r="D152" s="700" t="str">
        <f>PROGRESS!CN5</f>
        <v>11X-MA-1</v>
      </c>
    </row>
    <row r="153" spans="1:4" hidden="1" x14ac:dyDescent="0.25">
      <c r="A153" s="701">
        <f>COUNTIF(DATASHEET!CP$2:CP$252,'DATA CHECKING SHEET'!D153)-COUNTIFS(DATASHEET!CP$2:CP$252,'DATA CHECKING SHEET'!D153,DATASHEET!CM$2:CM$252,"&lt;&gt;"&amp;"")</f>
        <v>0</v>
      </c>
      <c r="B153" s="701">
        <f>COUNTIF(DATASHEET!CP$2:CP$252,'DATA CHECKING SHEET'!D153)-COUNTIFS(DATASHEET!CP$2:CP$252,'DATA CHECKING SHEET'!D153,DATASHEET!CN$2:CN$252,"&lt;&gt;"&amp;"")</f>
        <v>14</v>
      </c>
      <c r="C153" s="701" t="str">
        <f>PROGRESS!CM6</f>
        <v>CS</v>
      </c>
      <c r="D153" s="702" t="str">
        <f>PROGRESS!CN6</f>
        <v>11X-MA-2</v>
      </c>
    </row>
    <row r="154" spans="1:4" hidden="1" x14ac:dyDescent="0.25">
      <c r="A154" s="701">
        <f>COUNTIF(DATASHEET!CP$2:CP$252,'DATA CHECKING SHEET'!D154)-COUNTIFS(DATASHEET!CP$2:CP$252,'DATA CHECKING SHEET'!D154,DATASHEET!CM$2:CM$252,"&lt;&gt;"&amp;"")</f>
        <v>0</v>
      </c>
      <c r="B154" s="701">
        <f>COUNTIF(DATASHEET!CP$2:CP$252,'DATA CHECKING SHEET'!D154)-COUNTIFS(DATASHEET!CP$2:CP$252,'DATA CHECKING SHEET'!D154,DATASHEET!CN$2:CN$252,"&lt;&gt;"&amp;"")</f>
        <v>28</v>
      </c>
      <c r="C154" s="701" t="str">
        <f>PROGRESS!CM7</f>
        <v>NBU</v>
      </c>
      <c r="D154" s="702" t="str">
        <f>PROGRESS!CN7</f>
        <v>11X-MA-3</v>
      </c>
    </row>
    <row r="155" spans="1:4" hidden="1" x14ac:dyDescent="0.25">
      <c r="A155" s="701">
        <f>COUNTIF(DATASHEET!CP$2:CP$252,'DATA CHECKING SHEET'!D155)-COUNTIFS(DATASHEET!CP$2:CP$252,'DATA CHECKING SHEET'!D155,DATASHEET!CM$2:CM$252,"&lt;&gt;"&amp;"")</f>
        <v>0</v>
      </c>
      <c r="B155" s="701">
        <f>COUNTIF(DATASHEET!CP$2:CP$252,'DATA CHECKING SHEET'!D155)-COUNTIFS(DATASHEET!CP$2:CP$252,'DATA CHECKING SHEET'!D155,DATASHEET!CN$2:CN$252,"&lt;&gt;"&amp;"")</f>
        <v>31</v>
      </c>
      <c r="C155" s="701" t="str">
        <f>PROGRESS!CM8</f>
        <v>JQ</v>
      </c>
      <c r="D155" s="702" t="str">
        <f>PROGRESS!CN8</f>
        <v>11X-MA-4</v>
      </c>
    </row>
    <row r="156" spans="1:4" hidden="1" x14ac:dyDescent="0.25">
      <c r="A156" s="701">
        <f>COUNTIF(DATASHEET!CP$2:CP$252,'DATA CHECKING SHEET'!D156)-COUNTIFS(DATASHEET!CP$2:CP$252,'DATA CHECKING SHEET'!D156,DATASHEET!CM$2:CM$252,"&lt;&gt;"&amp;"")</f>
        <v>0</v>
      </c>
      <c r="B156" s="701">
        <f>COUNTIF(DATASHEET!CP$2:CP$252,'DATA CHECKING SHEET'!D156)-COUNTIFS(DATASHEET!CP$2:CP$252,'DATA CHECKING SHEET'!D156,DATASHEET!CN$2:CN$252,"&lt;&gt;"&amp;"")</f>
        <v>0</v>
      </c>
      <c r="C156" s="701" t="str">
        <f>PROGRESS!CM9</f>
        <v>ZI</v>
      </c>
      <c r="D156" s="702" t="str">
        <f>PROGRESS!CN9</f>
        <v>11X-MA-5</v>
      </c>
    </row>
    <row r="157" spans="1:4" hidden="1" x14ac:dyDescent="0.25">
      <c r="A157" s="701">
        <f>COUNTIF(DATASHEET!CP$2:CP$252,'DATA CHECKING SHEET'!D157)-COUNTIFS(DATASHEET!CP$2:CP$252,'DATA CHECKING SHEET'!D157,DATASHEET!CM$2:CM$252,"&lt;&gt;"&amp;"")</f>
        <v>0</v>
      </c>
      <c r="B157" s="701">
        <f>COUNTIF(DATASHEET!CP$2:CP$252,'DATA CHECKING SHEET'!D157)-COUNTIFS(DATASHEET!CP$2:CP$252,'DATA CHECKING SHEET'!D157,DATASHEET!CN$2:CN$252,"&lt;&gt;"&amp;"")</f>
        <v>24</v>
      </c>
      <c r="C157" s="701" t="str">
        <f>PROGRESS!CM10</f>
        <v>AMA</v>
      </c>
      <c r="D157" s="702" t="str">
        <f>PROGRESS!CN10</f>
        <v>11X-MA-6</v>
      </c>
    </row>
    <row r="158" spans="1:4" hidden="1" x14ac:dyDescent="0.25">
      <c r="A158" s="701">
        <f>COUNTIF(DATASHEET!CP$2:CP$252,'DATA CHECKING SHEET'!D158)-COUNTIFS(DATASHEET!CP$2:CP$252,'DATA CHECKING SHEET'!D158,DATASHEET!CM$2:CM$252,"&lt;&gt;"&amp;"")</f>
        <v>0</v>
      </c>
      <c r="B158" s="701">
        <f>COUNTIF(DATASHEET!CP$2:CP$252,'DATA CHECKING SHEET'!D158)-COUNTIFS(DATASHEET!CP$2:CP$252,'DATA CHECKING SHEET'!D158,DATASHEET!CN$2:CN$252,"&lt;&gt;"&amp;"")</f>
        <v>16</v>
      </c>
      <c r="C158" s="701" t="str">
        <f>PROGRESS!CM11</f>
        <v>AB</v>
      </c>
      <c r="D158" s="702" t="str">
        <f>PROGRESS!CN11</f>
        <v>11X-MA-7</v>
      </c>
    </row>
    <row r="159" spans="1:4" hidden="1" x14ac:dyDescent="0.25">
      <c r="A159" s="701">
        <f>COUNTIF(DATASHEET!CP$2:CP$252,'DATA CHECKING SHEET'!D159)-COUNTIFS(DATASHEET!CP$2:CP$252,'DATA CHECKING SHEET'!D159,DATASHEET!CM$2:CM$252,"&lt;&gt;"&amp;"")</f>
        <v>0</v>
      </c>
      <c r="B159" s="701">
        <f>COUNTIF(DATASHEET!CP$2:CP$252,'DATA CHECKING SHEET'!D159)-COUNTIFS(DATASHEET!CP$2:CP$252,'DATA CHECKING SHEET'!D159,DATASHEET!CN$2:CN$252,"&lt;&gt;"&amp;"")</f>
        <v>0</v>
      </c>
      <c r="C159" s="701" t="str">
        <f>PROGRESS!CM12</f>
        <v>MRO</v>
      </c>
      <c r="D159" s="702" t="str">
        <f>PROGRESS!CN12</f>
        <v>11X-MA-8</v>
      </c>
    </row>
    <row r="160" spans="1:4" hidden="1" x14ac:dyDescent="0.25">
      <c r="A160" s="701">
        <f>COUNTIF(DATASHEET!CP$2:CP$252,'DATA CHECKING SHEET'!D160)-COUNTIFS(DATASHEET!CP$2:CP$252,'DATA CHECKING SHEET'!D160,DATASHEET!CM$2:CM$252,"&lt;&gt;"&amp;"")</f>
        <v>0</v>
      </c>
      <c r="B160" s="701">
        <f>COUNTIF(DATASHEET!CP$2:CP$252,'DATA CHECKING SHEET'!D160)-COUNTIFS(DATASHEET!CP$2:CP$252,'DATA CHECKING SHEET'!D160,DATASHEET!CN$2:CN$252,"&lt;&gt;"&amp;"")</f>
        <v>0</v>
      </c>
      <c r="C160" s="701" t="str">
        <f>PROGRESS!CM13</f>
        <v>PHO</v>
      </c>
      <c r="D160" s="702" t="str">
        <f>PROGRESS!CN13</f>
        <v>11X-MA-9</v>
      </c>
    </row>
    <row r="161" spans="1:7" ht="15.75" hidden="1" thickBot="1" x14ac:dyDescent="0.3">
      <c r="A161" s="703">
        <f>COUNTIF(DATASHEET!CP$2:CP$252,'DATA CHECKING SHEET'!D161)-COUNTIFS(DATASHEET!CP$2:CP$252,'DATA CHECKING SHEET'!D161,DATASHEET!CM$2:CM$252,"&lt;&gt;"&amp;"")</f>
        <v>0</v>
      </c>
      <c r="B161" s="703">
        <f>COUNTIF(DATASHEET!CP$2:CP$252,'DATA CHECKING SHEET'!D161)-COUNTIFS(DATASHEET!CP$2:CP$252,'DATA CHECKING SHEET'!D161,DATASHEET!CN$2:CN$252,"&lt;&gt;"&amp;"")</f>
        <v>0</v>
      </c>
      <c r="C161" s="703">
        <f>PROGRESS!CM14</f>
        <v>0</v>
      </c>
      <c r="D161" s="704">
        <f>PROGRESS!CN14</f>
        <v>0</v>
      </c>
    </row>
    <row r="162" spans="1:7" hidden="1" x14ac:dyDescent="0.25">
      <c r="A162" s="699">
        <f>COUNTIF(DATASHEET!CT$2:CT$252,'DATA CHECKING SHEET'!D162)-COUNTIFS(DATASHEET!CT$2:CT$252,'DATA CHECKING SHEET'!D162,DATASHEET!CQ$2:CQ$252,"&lt;&gt;"&amp;"")</f>
        <v>0</v>
      </c>
      <c r="B162" s="699">
        <f>COUNTIF(DATASHEET!CT$2:CT$252,'DATA CHECKING SHEET'!D162)-COUNTIFS(DATASHEET!CT$2:CT$252,'DATA CHECKING SHEET'!D162,DATASHEET!CR$2:CR$252,"&lt;&gt;"&amp;"")</f>
        <v>9</v>
      </c>
      <c r="C162" s="699" t="str">
        <f>PROGRESS!CR5</f>
        <v>AW</v>
      </c>
      <c r="D162" s="700" t="str">
        <f>PROGRESS!CS5</f>
        <v>11MS2-MU-9</v>
      </c>
    </row>
    <row r="163" spans="1:7" hidden="1" x14ac:dyDescent="0.25">
      <c r="A163" s="701">
        <f>COUNTIF(DATASHEET!CT$2:CT$252,'DATA CHECKING SHEET'!D163)-COUNTIFS(DATASHEET!CT$2:CT$252,'DATA CHECKING SHEET'!D163,DATASHEET!CQ$2:CQ$252,"&lt;&gt;"&amp;"")</f>
        <v>0</v>
      </c>
      <c r="B163" s="701">
        <f>COUNTIF(DATASHEET!CT$2:CT$252,'DATA CHECKING SHEET'!D163)-COUNTIFS(DATASHEET!CT$2:CT$252,'DATA CHECKING SHEET'!D163,DATASHEET!CR$2:CR$252,"&lt;&gt;"&amp;"")</f>
        <v>0</v>
      </c>
      <c r="C163" s="701">
        <f>PROGRESS!CR6</f>
        <v>0</v>
      </c>
      <c r="D163" s="702">
        <f>PROGRESS!CS6</f>
        <v>0</v>
      </c>
    </row>
    <row r="164" spans="1:7" hidden="1" x14ac:dyDescent="0.25">
      <c r="A164" s="701">
        <f>COUNTIF(DATASHEET!CT$2:CT$252,'DATA CHECKING SHEET'!D164)-COUNTIFS(DATASHEET!CT$2:CT$252,'DATA CHECKING SHEET'!D164,DATASHEET!CQ$2:CQ$252,"&lt;&gt;"&amp;"")</f>
        <v>0</v>
      </c>
      <c r="B164" s="701">
        <f>COUNTIF(DATASHEET!CT$2:CT$252,'DATA CHECKING SHEET'!D164)-COUNTIFS(DATASHEET!CT$2:CT$252,'DATA CHECKING SHEET'!D164,DATASHEET!CR$2:CR$252,"&lt;&gt;"&amp;"")</f>
        <v>0</v>
      </c>
      <c r="C164" s="701">
        <f>PROGRESS!CR7</f>
        <v>0</v>
      </c>
      <c r="D164" s="702">
        <f>PROGRESS!CS7</f>
        <v>0</v>
      </c>
    </row>
    <row r="165" spans="1:7" hidden="1" x14ac:dyDescent="0.25">
      <c r="A165" s="701">
        <f>COUNTIF(DATASHEET!CT$2:CT$252,'DATA CHECKING SHEET'!D165)-COUNTIFS(DATASHEET!CT$2:CT$252,'DATA CHECKING SHEET'!D165,DATASHEET!CQ$2:CQ$252,"&lt;&gt;"&amp;"")</f>
        <v>0</v>
      </c>
      <c r="B165" s="701">
        <f>COUNTIF(DATASHEET!CT$2:CT$252,'DATA CHECKING SHEET'!D165)-COUNTIFS(DATASHEET!CT$2:CT$252,'DATA CHECKING SHEET'!D165,DATASHEET!CR$2:CR$252,"&lt;&gt;"&amp;"")</f>
        <v>0</v>
      </c>
      <c r="C165" s="701">
        <f>PROGRESS!CR8</f>
        <v>0</v>
      </c>
      <c r="D165" s="702">
        <f>PROGRESS!CS8</f>
        <v>0</v>
      </c>
    </row>
    <row r="166" spans="1:7" hidden="1" x14ac:dyDescent="0.25">
      <c r="A166" s="701">
        <f>COUNTIF(DATASHEET!CT$2:CT$252,'DATA CHECKING SHEET'!D166)-COUNTIFS(DATASHEET!CT$2:CT$252,'DATA CHECKING SHEET'!D166,DATASHEET!CQ$2:CQ$252,"&lt;&gt;"&amp;"")</f>
        <v>0</v>
      </c>
      <c r="B166" s="701">
        <f>COUNTIF(DATASHEET!CT$2:CT$252,'DATA CHECKING SHEET'!D166)-COUNTIFS(DATASHEET!CT$2:CT$252,'DATA CHECKING SHEET'!D166,DATASHEET!CR$2:CR$252,"&lt;&gt;"&amp;"")</f>
        <v>0</v>
      </c>
      <c r="C166" s="701">
        <f>PROGRESS!CR9</f>
        <v>0</v>
      </c>
      <c r="D166" s="702">
        <f>PROGRESS!CS9</f>
        <v>0</v>
      </c>
    </row>
    <row r="167" spans="1:7" hidden="1" x14ac:dyDescent="0.25">
      <c r="A167" s="701">
        <f>COUNTIF(DATASHEET!CT$2:CT$252,'DATA CHECKING SHEET'!D167)-COUNTIFS(DATASHEET!CT$2:CT$252,'DATA CHECKING SHEET'!D167,DATASHEET!CQ$2:CQ$252,"&lt;&gt;"&amp;"")</f>
        <v>0</v>
      </c>
      <c r="B167" s="701">
        <f>COUNTIF(DATASHEET!CT$2:CT$252,'DATA CHECKING SHEET'!D167)-COUNTIFS(DATASHEET!CT$2:CT$252,'DATA CHECKING SHEET'!D167,DATASHEET!CR$2:CR$252,"&lt;&gt;"&amp;"")</f>
        <v>0</v>
      </c>
      <c r="C167" s="701">
        <f>PROGRESS!CR10</f>
        <v>0</v>
      </c>
      <c r="D167" s="702">
        <f>PROGRESS!CS10</f>
        <v>0</v>
      </c>
    </row>
    <row r="168" spans="1:7" hidden="1" x14ac:dyDescent="0.25">
      <c r="A168" s="701">
        <f>COUNTIF(DATASHEET!CT$2:CT$252,'DATA CHECKING SHEET'!D168)-COUNTIFS(DATASHEET!CT$2:CT$252,'DATA CHECKING SHEET'!D168,DATASHEET!CQ$2:CQ$252,"&lt;&gt;"&amp;"")</f>
        <v>0</v>
      </c>
      <c r="B168" s="701">
        <f>COUNTIF(DATASHEET!CT$2:CT$252,'DATA CHECKING SHEET'!D168)-COUNTIFS(DATASHEET!CT$2:CT$252,'DATA CHECKING SHEET'!D168,DATASHEET!CR$2:CR$252,"&lt;&gt;"&amp;"")</f>
        <v>0</v>
      </c>
      <c r="C168" s="701">
        <f>PROGRESS!CR11</f>
        <v>0</v>
      </c>
      <c r="D168" s="702">
        <f>PROGRESS!CS11</f>
        <v>0</v>
      </c>
    </row>
    <row r="169" spans="1:7" hidden="1" x14ac:dyDescent="0.25">
      <c r="A169" s="701">
        <f>COUNTIF(DATASHEET!CT$2:CT$252,'DATA CHECKING SHEET'!D169)-COUNTIFS(DATASHEET!CT$2:CT$252,'DATA CHECKING SHEET'!D169,DATASHEET!CQ$2:CQ$252,"&lt;&gt;"&amp;"")</f>
        <v>0</v>
      </c>
      <c r="B169" s="701">
        <f>COUNTIF(DATASHEET!CT$2:CT$252,'DATA CHECKING SHEET'!D169)-COUNTIFS(DATASHEET!CT$2:CT$252,'DATA CHECKING SHEET'!D169,DATASHEET!CR$2:CR$252,"&lt;&gt;"&amp;"")</f>
        <v>0</v>
      </c>
      <c r="C169" s="701">
        <f>PROGRESS!CR12</f>
        <v>0</v>
      </c>
      <c r="D169" s="702">
        <f>PROGRESS!CS12</f>
        <v>0</v>
      </c>
    </row>
    <row r="170" spans="1:7" hidden="1" x14ac:dyDescent="0.25">
      <c r="A170" s="701">
        <f>COUNTIF(DATASHEET!CT$2:CT$252,'DATA CHECKING SHEET'!D170)-COUNTIFS(DATASHEET!CT$2:CT$252,'DATA CHECKING SHEET'!D170,DATASHEET!CQ$2:CQ$252,"&lt;&gt;"&amp;"")</f>
        <v>0</v>
      </c>
      <c r="B170" s="701">
        <f>COUNTIF(DATASHEET!CT$2:CT$252,'DATA CHECKING SHEET'!D170)-COUNTIFS(DATASHEET!CT$2:CT$252,'DATA CHECKING SHEET'!D170,DATASHEET!CR$2:CR$252,"&lt;&gt;"&amp;"")</f>
        <v>0</v>
      </c>
      <c r="C170" s="701">
        <f>PROGRESS!CR13</f>
        <v>0</v>
      </c>
      <c r="D170" s="702">
        <f>PROGRESS!CS13</f>
        <v>0</v>
      </c>
    </row>
    <row r="171" spans="1:7" ht="15.75" hidden="1" thickBot="1" x14ac:dyDescent="0.3">
      <c r="A171" s="703">
        <f>COUNTIF(DATASHEET!CT$2:CT$252,'DATA CHECKING SHEET'!D171)-COUNTIFS(DATASHEET!CT$2:CT$252,'DATA CHECKING SHEET'!D171,DATASHEET!CQ$2:CQ$252,"&lt;&gt;"&amp;"")</f>
        <v>0</v>
      </c>
      <c r="B171" s="703">
        <f>COUNTIF(DATASHEET!CT$2:CT$252,'DATA CHECKING SHEET'!D171)-COUNTIFS(DATASHEET!CT$2:CT$252,'DATA CHECKING SHEET'!D171,DATASHEET!CR$2:CR$252,"&lt;&gt;"&amp;"")</f>
        <v>0</v>
      </c>
      <c r="C171" s="703">
        <f>PROGRESS!CR14</f>
        <v>0</v>
      </c>
      <c r="D171" s="704">
        <f>PROGRESS!CS14</f>
        <v>0</v>
      </c>
    </row>
    <row r="172" spans="1:7" hidden="1" x14ac:dyDescent="0.25">
      <c r="A172" s="699">
        <f>COUNTIF(DATASHEET!CX$2:CX$252,'DATA CHECKING SHEET'!D172)-COUNTIFS(DATASHEET!CX$2:CX$252,'DATA CHECKING SHEET'!D172,DATASHEET!CU$2:CU$252,"&lt;&gt;"&amp;"")</f>
        <v>0</v>
      </c>
      <c r="B172" s="699">
        <f>COUNTIF(DATASHEET!CX$2:CX$252,'DATA CHECKING SHEET'!D172)-COUNTIFS(DATASHEET!CX$2:CX$252,'DATA CHECKING SHEET'!D172,DATASHEET!CV$2:CV$252,"&lt;&gt;"&amp;"")</f>
        <v>15</v>
      </c>
      <c r="C172" s="699" t="str">
        <f>PROGRESS!CW5</f>
        <v>SG</v>
      </c>
      <c r="D172" s="700" t="str">
        <f>PROGRESS!CX5</f>
        <v>11LT-PHO-6</v>
      </c>
      <c r="F172" s="705"/>
      <c r="G172" s="705"/>
    </row>
    <row r="173" spans="1:7" hidden="1" x14ac:dyDescent="0.25">
      <c r="A173" s="701">
        <f>COUNTIF(DATASHEET!CX$2:CX$252,'DATA CHECKING SHEET'!D173)-COUNTIFS(DATASHEET!CX$2:CX$252,'DATA CHECKING SHEET'!D173,DATASHEET!CU$2:CU$252,"&lt;&gt;"&amp;"")</f>
        <v>0</v>
      </c>
      <c r="B173" s="701">
        <f>COUNTIF(DATASHEET!CX$2:CX$252,'DATA CHECKING SHEET'!D173)-COUNTIFS(DATASHEET!CX$2:CX$252,'DATA CHECKING SHEET'!D173,DATASHEET!CV$2:CV$252,"&lt;&gt;"&amp;"")</f>
        <v>0</v>
      </c>
      <c r="C173" s="701">
        <f>PROGRESS!CW6</f>
        <v>0</v>
      </c>
      <c r="D173" s="702">
        <f>PROGRESS!CX6</f>
        <v>0</v>
      </c>
      <c r="F173" s="705"/>
      <c r="G173" s="705"/>
    </row>
    <row r="174" spans="1:7" hidden="1" x14ac:dyDescent="0.25">
      <c r="A174" s="701">
        <f>COUNTIF(DATASHEET!CX$2:CX$252,'DATA CHECKING SHEET'!D174)-COUNTIFS(DATASHEET!CX$2:CX$252,'DATA CHECKING SHEET'!D174,DATASHEET!CU$2:CU$252,"&lt;&gt;"&amp;"")</f>
        <v>0</v>
      </c>
      <c r="B174" s="701">
        <f>COUNTIF(DATASHEET!CX$2:CX$252,'DATA CHECKING SHEET'!D174)-COUNTIFS(DATASHEET!CX$2:CX$252,'DATA CHECKING SHEET'!D174,DATASHEET!CV$2:CV$252,"&lt;&gt;"&amp;"")</f>
        <v>0</v>
      </c>
      <c r="C174" s="701">
        <f>PROGRESS!CW7</f>
        <v>0</v>
      </c>
      <c r="D174" s="702">
        <f>PROGRESS!CX7</f>
        <v>0</v>
      </c>
      <c r="F174" s="705"/>
      <c r="G174" s="705"/>
    </row>
    <row r="175" spans="1:7" hidden="1" x14ac:dyDescent="0.25">
      <c r="A175" s="701">
        <f>COUNTIF(DATASHEET!CX$2:CX$252,'DATA CHECKING SHEET'!D175)-COUNTIFS(DATASHEET!CX$2:CX$252,'DATA CHECKING SHEET'!D175,DATASHEET!CU$2:CU$252,"&lt;&gt;"&amp;"")</f>
        <v>0</v>
      </c>
      <c r="B175" s="701">
        <f>COUNTIF(DATASHEET!CX$2:CX$252,'DATA CHECKING SHEET'!D175)-COUNTIFS(DATASHEET!CX$2:CX$252,'DATA CHECKING SHEET'!D175,DATASHEET!CV$2:CV$252,"&lt;&gt;"&amp;"")</f>
        <v>0</v>
      </c>
      <c r="C175" s="701">
        <f>PROGRESS!CW8</f>
        <v>0</v>
      </c>
      <c r="D175" s="702">
        <f>PROGRESS!CX8</f>
        <v>0</v>
      </c>
      <c r="F175" s="705"/>
      <c r="G175" s="705"/>
    </row>
    <row r="176" spans="1:7" hidden="1" x14ac:dyDescent="0.25">
      <c r="A176" s="701">
        <f>COUNTIF(DATASHEET!CX$2:CX$252,'DATA CHECKING SHEET'!D176)-COUNTIFS(DATASHEET!CX$2:CX$252,'DATA CHECKING SHEET'!D176,DATASHEET!CU$2:CU$252,"&lt;&gt;"&amp;"")</f>
        <v>0</v>
      </c>
      <c r="B176" s="701">
        <f>COUNTIF(DATASHEET!CX$2:CX$252,'DATA CHECKING SHEET'!D176)-COUNTIFS(DATASHEET!CX$2:CX$252,'DATA CHECKING SHEET'!D176,DATASHEET!CV$2:CV$252,"&lt;&gt;"&amp;"")</f>
        <v>0</v>
      </c>
      <c r="C176" s="701">
        <f>PROGRESS!CW9</f>
        <v>0</v>
      </c>
      <c r="D176" s="702">
        <f>PROGRESS!CX9</f>
        <v>0</v>
      </c>
      <c r="F176" s="705"/>
      <c r="G176" s="705"/>
    </row>
    <row r="177" spans="1:7" hidden="1" x14ac:dyDescent="0.25">
      <c r="A177" s="701">
        <f>COUNTIF(DATASHEET!CX$2:CX$252,'DATA CHECKING SHEET'!D177)-COUNTIFS(DATASHEET!CX$2:CX$252,'DATA CHECKING SHEET'!D177,DATASHEET!CU$2:CU$252,"&lt;&gt;"&amp;"")</f>
        <v>0</v>
      </c>
      <c r="B177" s="701">
        <f>COUNTIF(DATASHEET!CX$2:CX$252,'DATA CHECKING SHEET'!D177)-COUNTIFS(DATASHEET!CX$2:CX$252,'DATA CHECKING SHEET'!D177,DATASHEET!CV$2:CV$252,"&lt;&gt;"&amp;"")</f>
        <v>0</v>
      </c>
      <c r="C177" s="701">
        <f>PROGRESS!CW10</f>
        <v>0</v>
      </c>
      <c r="D177" s="702">
        <f>PROGRESS!CX10</f>
        <v>0</v>
      </c>
      <c r="F177" s="705"/>
      <c r="G177" s="705"/>
    </row>
    <row r="178" spans="1:7" hidden="1" x14ac:dyDescent="0.25">
      <c r="A178" s="701">
        <f>COUNTIF(DATASHEET!CX$2:CX$252,'DATA CHECKING SHEET'!D178)-COUNTIFS(DATASHEET!CX$2:CX$252,'DATA CHECKING SHEET'!D178,DATASHEET!CU$2:CU$252,"&lt;&gt;"&amp;"")</f>
        <v>0</v>
      </c>
      <c r="B178" s="701">
        <f>COUNTIF(DATASHEET!CX$2:CX$252,'DATA CHECKING SHEET'!D178)-COUNTIFS(DATASHEET!CX$2:CX$252,'DATA CHECKING SHEET'!D178,DATASHEET!CV$2:CV$252,"&lt;&gt;"&amp;"")</f>
        <v>0</v>
      </c>
      <c r="C178" s="701">
        <f>PROGRESS!CW11</f>
        <v>0</v>
      </c>
      <c r="D178" s="702">
        <f>PROGRESS!CX11</f>
        <v>0</v>
      </c>
      <c r="F178" s="705"/>
      <c r="G178" s="705"/>
    </row>
    <row r="179" spans="1:7" hidden="1" x14ac:dyDescent="0.25">
      <c r="A179" s="701">
        <f>COUNTIF(DATASHEET!CX$2:CX$252,'DATA CHECKING SHEET'!D179)-COUNTIFS(DATASHEET!CX$2:CX$252,'DATA CHECKING SHEET'!D179,DATASHEET!CU$2:CU$252,"&lt;&gt;"&amp;"")</f>
        <v>0</v>
      </c>
      <c r="B179" s="701">
        <f>COUNTIF(DATASHEET!CX$2:CX$252,'DATA CHECKING SHEET'!D179)-COUNTIFS(DATASHEET!CX$2:CX$252,'DATA CHECKING SHEET'!D179,DATASHEET!CV$2:CV$252,"&lt;&gt;"&amp;"")</f>
        <v>0</v>
      </c>
      <c r="C179" s="701">
        <f>PROGRESS!CW12</f>
        <v>0</v>
      </c>
      <c r="D179" s="702">
        <f>PROGRESS!CX12</f>
        <v>0</v>
      </c>
      <c r="F179" s="705"/>
      <c r="G179" s="705"/>
    </row>
    <row r="180" spans="1:7" hidden="1" x14ac:dyDescent="0.25">
      <c r="A180" s="701">
        <f>COUNTIF(DATASHEET!CX$2:CX$252,'DATA CHECKING SHEET'!D180)-COUNTIFS(DATASHEET!CX$2:CX$252,'DATA CHECKING SHEET'!D180,DATASHEET!CU$2:CU$252,"&lt;&gt;"&amp;"")</f>
        <v>0</v>
      </c>
      <c r="B180" s="701">
        <f>COUNTIF(DATASHEET!CX$2:CX$252,'DATA CHECKING SHEET'!D180)-COUNTIFS(DATASHEET!CX$2:CX$252,'DATA CHECKING SHEET'!D180,DATASHEET!CV$2:CV$252,"&lt;&gt;"&amp;"")</f>
        <v>0</v>
      </c>
      <c r="C180" s="701">
        <f>PROGRESS!CW13</f>
        <v>0</v>
      </c>
      <c r="D180" s="702">
        <f>PROGRESS!CX13</f>
        <v>0</v>
      </c>
      <c r="F180" s="705"/>
      <c r="G180" s="705"/>
    </row>
    <row r="181" spans="1:7" ht="15.75" hidden="1" thickBot="1" x14ac:dyDescent="0.3">
      <c r="A181" s="703">
        <f>COUNTIF(DATASHEET!CX$2:CX$252,'DATA CHECKING SHEET'!D181)-COUNTIFS(DATASHEET!CX$2:CX$252,'DATA CHECKING SHEET'!D181,DATASHEET!CU$2:CU$252,"&lt;&gt;"&amp;"")</f>
        <v>0</v>
      </c>
      <c r="B181" s="703">
        <f>COUNTIF(DATASHEET!CX$2:CX$252,'DATA CHECKING SHEET'!D181)-COUNTIFS(DATASHEET!CX$2:CX$252,'DATA CHECKING SHEET'!D181,DATASHEET!CV$2:CV$252,"&lt;&gt;"&amp;"")</f>
        <v>0</v>
      </c>
      <c r="C181" s="703">
        <f>PROGRESS!CW14</f>
        <v>0</v>
      </c>
      <c r="D181" s="704">
        <f>PROGRESS!CX14</f>
        <v>0</v>
      </c>
      <c r="F181" s="72"/>
      <c r="G181" s="72"/>
    </row>
    <row r="182" spans="1:7" hidden="1" x14ac:dyDescent="0.25">
      <c r="A182" s="699">
        <f>COUNTIF(DATASHEET!DB$2:DB$252,'DATA CHECKING SHEET'!D182)-COUNTIFS(DATASHEET!DB$2:DB$252,'DATA CHECKING SHEET'!D182,DATASHEET!CY$2:CY$252,"&lt;&gt;"&amp;"")</f>
        <v>0</v>
      </c>
      <c r="B182" s="699">
        <f>COUNTIF(DATASHEET!DB$2:DB$252,'DATA CHECKING SHEET'!D182)-COUNTIFS(DATASHEET!DB$2:DB$252,'DATA CHECKING SHEET'!D182,DATASHEET!CZ$2:CZ$252,"&lt;&gt;"&amp;"")</f>
        <v>18</v>
      </c>
      <c r="C182" s="673" t="s">
        <v>607</v>
      </c>
      <c r="D182" s="674" t="s">
        <v>1112</v>
      </c>
      <c r="F182" s="679"/>
      <c r="G182" s="679"/>
    </row>
    <row r="183" spans="1:7" hidden="1" x14ac:dyDescent="0.25">
      <c r="A183" s="701">
        <f>COUNTIF(DATASHEET!DB$2:DB$252,'DATA CHECKING SHEET'!D183)-COUNTIFS(DATASHEET!DB$2:DB$252,'DATA CHECKING SHEET'!D183,DATASHEET!CY$2:CY$252,"&lt;&gt;"&amp;"")</f>
        <v>0</v>
      </c>
      <c r="B183" s="701">
        <f>COUNTIF(DATASHEET!DB$2:DB$252,'DATA CHECKING SHEET'!D183)-COUNTIFS(DATASHEET!DB$2:DB$252,'DATA CHECKING SHEET'!D183,DATASHEET!CZ$2:CZ$252,"&lt;&gt;"&amp;"")</f>
        <v>24</v>
      </c>
      <c r="C183" s="735" t="s">
        <v>607</v>
      </c>
      <c r="D183" s="736" t="s">
        <v>1113</v>
      </c>
      <c r="F183" s="679"/>
      <c r="G183" s="679"/>
    </row>
    <row r="184" spans="1:7" hidden="1" x14ac:dyDescent="0.25">
      <c r="A184" s="701">
        <f>COUNTIF(DATASHEET!DB$2:DB$252,'DATA CHECKING SHEET'!D184)-COUNTIFS(DATASHEET!DB$2:DB$252,'DATA CHECKING SHEET'!D184,DATASHEET!CY$2:CY$252,"&lt;&gt;"&amp;"")</f>
        <v>0</v>
      </c>
      <c r="B184" s="701">
        <f>COUNTIF(DATASHEET!DB$2:DB$252,'DATA CHECKING SHEET'!D184)-COUNTIFS(DATASHEET!DB$2:DB$252,'DATA CHECKING SHEET'!D184,DATASHEET!CZ$2:CZ$252,"&lt;&gt;"&amp;"")</f>
        <v>23</v>
      </c>
      <c r="C184" s="673" t="s">
        <v>1114</v>
      </c>
      <c r="D184" s="674" t="s">
        <v>1115</v>
      </c>
      <c r="F184" s="679"/>
      <c r="G184" s="679"/>
    </row>
    <row r="185" spans="1:7" hidden="1" x14ac:dyDescent="0.25">
      <c r="A185" s="701">
        <f>COUNTIF(DATASHEET!DB$2:DB$252,'DATA CHECKING SHEET'!D185)-COUNTIFS(DATASHEET!DB$2:DB$252,'DATA CHECKING SHEET'!D185,DATASHEET!CY$2:CY$252,"&lt;&gt;"&amp;"")</f>
        <v>0</v>
      </c>
      <c r="B185" s="701">
        <f>COUNTIF(DATASHEET!DB$2:DB$252,'DATA CHECKING SHEET'!D185)-COUNTIFS(DATASHEET!DB$2:DB$252,'DATA CHECKING SHEET'!D185,DATASHEET!CZ$2:CZ$252,"&lt;&gt;"&amp;"")</f>
        <v>22</v>
      </c>
      <c r="C185" s="673" t="s">
        <v>888</v>
      </c>
      <c r="D185" s="674" t="s">
        <v>1116</v>
      </c>
      <c r="F185" s="679"/>
      <c r="G185" s="679"/>
    </row>
    <row r="186" spans="1:7" hidden="1" x14ac:dyDescent="0.25">
      <c r="A186" s="701">
        <f>COUNTIF(DATASHEET!DB$2:DB$252,'DATA CHECKING SHEET'!D186)-COUNTIFS(DATASHEET!DB$2:DB$252,'DATA CHECKING SHEET'!D186,DATASHEET!CY$2:CY$252,"&lt;&gt;"&amp;"")</f>
        <v>0</v>
      </c>
      <c r="B186" s="701">
        <f>COUNTIF(DATASHEET!DB$2:DB$252,'DATA CHECKING SHEET'!D186)-COUNTIFS(DATASHEET!DB$2:DB$252,'DATA CHECKING SHEET'!D186,DATASHEET!CZ$2:CZ$252,"&lt;&gt;"&amp;"")</f>
        <v>18</v>
      </c>
      <c r="C186" s="673" t="s">
        <v>886</v>
      </c>
      <c r="D186" s="674" t="s">
        <v>1117</v>
      </c>
      <c r="F186" s="679"/>
      <c r="G186" s="679"/>
    </row>
    <row r="187" spans="1:7" hidden="1" x14ac:dyDescent="0.25">
      <c r="A187" s="701">
        <f>COUNTIF(DATASHEET!DB$2:DB$252,'DATA CHECKING SHEET'!D187)-COUNTIFS(DATASHEET!DB$2:DB$252,'DATA CHECKING SHEET'!D187,DATASHEET!CY$2:CY$252,"&lt;&gt;"&amp;"")</f>
        <v>0</v>
      </c>
      <c r="B187" s="701">
        <f>COUNTIF(DATASHEET!DB$2:DB$252,'DATA CHECKING SHEET'!D187)-COUNTIFS(DATASHEET!DB$2:DB$252,'DATA CHECKING SHEET'!D187,DATASHEET!CZ$2:CZ$252,"&lt;&gt;"&amp;"")</f>
        <v>25</v>
      </c>
      <c r="C187" s="673" t="s">
        <v>887</v>
      </c>
      <c r="D187" s="674" t="s">
        <v>1118</v>
      </c>
      <c r="F187" s="679"/>
      <c r="G187" s="679"/>
    </row>
    <row r="188" spans="1:7" x14ac:dyDescent="0.25">
      <c r="A188" s="701">
        <f>COUNTIF(DATASHEET!DB$2:DB$252,'DATA CHECKING SHEET'!D188)-COUNTIFS(DATASHEET!DB$2:DB$252,'DATA CHECKING SHEET'!D188,DATASHEET!CY$2:CY$252,"&lt;&gt;"&amp;"")</f>
        <v>1</v>
      </c>
      <c r="B188" s="701">
        <f>COUNTIF(DATASHEET!DB$2:DB$252,'DATA CHECKING SHEET'!D188)-COUNTIFS(DATASHEET!DB$2:DB$252,'DATA CHECKING SHEET'!D188,DATASHEET!CZ$2:CZ$252,"&lt;&gt;"&amp;"")</f>
        <v>20</v>
      </c>
      <c r="C188" s="735" t="s">
        <v>887</v>
      </c>
      <c r="D188" s="736" t="s">
        <v>1119</v>
      </c>
      <c r="F188" s="679"/>
      <c r="G188" s="679"/>
    </row>
    <row r="189" spans="1:7" hidden="1" x14ac:dyDescent="0.25">
      <c r="A189" s="701">
        <f>COUNTIF(DATASHEET!DB$2:DB$252,'DATA CHECKING SHEET'!D189)-COUNTIFS(DATASHEET!DB$2:DB$252,'DATA CHECKING SHEET'!D189,DATASHEET!CY$2:CY$252,"&lt;&gt;"&amp;"")</f>
        <v>0</v>
      </c>
      <c r="B189" s="701">
        <f>COUNTIF(DATASHEET!DB$2:DB$252,'DATA CHECKING SHEET'!D189)-COUNTIFS(DATASHEET!DB$2:DB$252,'DATA CHECKING SHEET'!D189,DATASHEET!CZ$2:CZ$252,"&lt;&gt;"&amp;"")</f>
        <v>23</v>
      </c>
      <c r="C189" s="673" t="s">
        <v>886</v>
      </c>
      <c r="D189" s="674" t="s">
        <v>1111</v>
      </c>
      <c r="F189" s="679"/>
      <c r="G189" s="679"/>
    </row>
    <row r="190" spans="1:7" ht="15.75" thickBot="1" x14ac:dyDescent="0.3">
      <c r="A190" s="701">
        <f>COUNTIF(DATASHEET!DB$2:DB$252,'DATA CHECKING SHEET'!D190)-COUNTIFS(DATASHEET!DB$2:DB$252,'DATA CHECKING SHEET'!D190,DATASHEET!CY$2:CY$252,"&lt;&gt;"&amp;"")</f>
        <v>2</v>
      </c>
      <c r="B190" s="701">
        <f>COUNTIF(DATASHEET!DB$2:DB$252,'DATA CHECKING SHEET'!D190)-COUNTIFS(DATASHEET!DB$2:DB$252,'DATA CHECKING SHEET'!D190,DATASHEET!CZ$2:CZ$252,"&lt;&gt;"&amp;"")</f>
        <v>20</v>
      </c>
      <c r="C190" s="735" t="s">
        <v>1121</v>
      </c>
      <c r="D190" s="736" t="s">
        <v>1122</v>
      </c>
      <c r="F190" s="679"/>
      <c r="G190" s="679"/>
    </row>
    <row r="191" spans="1:7" ht="15.75" hidden="1" thickBot="1" x14ac:dyDescent="0.3">
      <c r="A191" s="703">
        <f>COUNTIF(DATASHEET!DB$2:DB$252,'DATA CHECKING SHEET'!D191)-COUNTIFS(DATASHEET!DB$2:DB$252,'DATA CHECKING SHEET'!D191,DATASHEET!CY$2:CY$252,"&lt;&gt;"&amp;"")</f>
        <v>0</v>
      </c>
      <c r="B191" s="703">
        <f>COUNTIF(DATASHEET!DB$2:DB$252,'DATA CHECKING SHEET'!D191)-COUNTIFS(DATASHEET!DB$2:DB$252,'DATA CHECKING SHEET'!D191,DATASHEET!CZ$2:CZ$252,"&lt;&gt;"&amp;"")</f>
        <v>19</v>
      </c>
      <c r="C191" s="673" t="s">
        <v>888</v>
      </c>
      <c r="D191" s="674" t="s">
        <v>1124</v>
      </c>
      <c r="F191" s="679"/>
      <c r="G191" s="679"/>
    </row>
    <row r="192" spans="1:7" x14ac:dyDescent="0.25">
      <c r="A192" s="699">
        <f>COUNTIF(DATASHEET!DF$2:DF$252,'DATA CHECKING SHEET'!D192)-COUNTIFS(DATASHEET!DF$2:DF$252,'DATA CHECKING SHEET'!D192,DATASHEET!DC$2:DC$252,"&lt;&gt;"&amp;"")</f>
        <v>2</v>
      </c>
      <c r="B192" s="699">
        <f>COUNTIF(DATASHEET!DF$2:DF$252,'DATA CHECKING SHEET'!D192)-COUNTIFS(DATASHEET!DF$2:DF$252,'DATA CHECKING SHEET'!D192,DATASHEET!DD$2:DD$252,"&lt;&gt;"&amp;"")</f>
        <v>24</v>
      </c>
      <c r="C192" s="739" t="str">
        <f>PROGRESS!DB5</f>
        <v>JOS</v>
      </c>
      <c r="D192" s="740" t="str">
        <f>PROGRESS!DC5</f>
        <v>11MS2-PE-MS2-10</v>
      </c>
      <c r="F192" s="679"/>
      <c r="G192" s="679"/>
    </row>
    <row r="193" spans="1:7" hidden="1" x14ac:dyDescent="0.25">
      <c r="A193" s="701">
        <f>COUNTIF(DATASHEET!DF$2:DF$252,'DATA CHECKING SHEET'!D193)-COUNTIFS(DATASHEET!DF$2:DF$252,'DATA CHECKING SHEET'!D193,DATASHEET!DC$2:DC$252,"&lt;&gt;"&amp;"")</f>
        <v>0</v>
      </c>
      <c r="B193" s="701">
        <f>COUNTIF(DATASHEET!DF$2:DF$252,'DATA CHECKING SHEET'!D193)-COUNTIFS(DATASHEET!DF$2:DF$252,'DATA CHECKING SHEET'!D193,DATASHEET!DD$2:DD$252,"&lt;&gt;"&amp;"")</f>
        <v>0</v>
      </c>
      <c r="C193" s="701">
        <f>PROGRESS!DB6</f>
        <v>0</v>
      </c>
      <c r="D193" s="702">
        <f>PROGRESS!DC6</f>
        <v>0</v>
      </c>
      <c r="F193" s="679"/>
      <c r="G193" s="679"/>
    </row>
    <row r="194" spans="1:7" hidden="1" x14ac:dyDescent="0.25">
      <c r="A194" s="701">
        <f>COUNTIF(DATASHEET!DF$2:DF$252,'DATA CHECKING SHEET'!D194)-COUNTIFS(DATASHEET!DF$2:DF$252,'DATA CHECKING SHEET'!D194,DATASHEET!DC$2:DC$252,"&lt;&gt;"&amp;"")</f>
        <v>0</v>
      </c>
      <c r="B194" s="701">
        <f>COUNTIF(DATASHEET!DF$2:DF$252,'DATA CHECKING SHEET'!D194)-COUNTIFS(DATASHEET!DF$2:DF$252,'DATA CHECKING SHEET'!D194,DATASHEET!DD$2:DD$252,"&lt;&gt;"&amp;"")</f>
        <v>0</v>
      </c>
      <c r="C194" s="701" t="str">
        <f>PROGRESS!DB77</f>
        <v>JOS</v>
      </c>
      <c r="D194" s="702">
        <f>PROGRESS!DC7</f>
        <v>0</v>
      </c>
      <c r="F194" s="679"/>
      <c r="G194" s="679"/>
    </row>
    <row r="195" spans="1:7" hidden="1" x14ac:dyDescent="0.25">
      <c r="A195" s="701">
        <f>COUNTIF(DATASHEET!DF$2:DF$252,'DATA CHECKING SHEET'!D195)-COUNTIFS(DATASHEET!DF$2:DF$252,'DATA CHECKING SHEET'!D195,DATASHEET!DC$2:DC$252,"&lt;&gt;"&amp;"")</f>
        <v>0</v>
      </c>
      <c r="B195" s="701">
        <f>COUNTIF(DATASHEET!DF$2:DF$252,'DATA CHECKING SHEET'!D195)-COUNTIFS(DATASHEET!DF$2:DF$252,'DATA CHECKING SHEET'!D195,DATASHEET!DD$2:DD$252,"&lt;&gt;"&amp;"")</f>
        <v>0</v>
      </c>
      <c r="C195" s="701">
        <f>PROGRESS!DB8</f>
        <v>0</v>
      </c>
      <c r="D195" s="702">
        <f>PROGRESS!DC8</f>
        <v>0</v>
      </c>
      <c r="F195" s="679"/>
      <c r="G195" s="679"/>
    </row>
    <row r="196" spans="1:7" hidden="1" x14ac:dyDescent="0.25">
      <c r="A196" s="701">
        <f>COUNTIF(DATASHEET!DF$2:DF$252,'DATA CHECKING SHEET'!D196)-COUNTIFS(DATASHEET!DF$2:DF$252,'DATA CHECKING SHEET'!D196,DATASHEET!DC$2:DC$252,"&lt;&gt;"&amp;"")</f>
        <v>0</v>
      </c>
      <c r="B196" s="701">
        <f>COUNTIF(DATASHEET!DF$2:DF$252,'DATA CHECKING SHEET'!D196)-COUNTIFS(DATASHEET!DF$2:DF$252,'DATA CHECKING SHEET'!D196,DATASHEET!DD$2:DD$252,"&lt;&gt;"&amp;"")</f>
        <v>0</v>
      </c>
      <c r="C196" s="701">
        <f>PROGRESS!DB9</f>
        <v>0</v>
      </c>
      <c r="D196" s="702">
        <f>PROGRESS!DC9</f>
        <v>0</v>
      </c>
      <c r="F196" s="679"/>
      <c r="G196" s="679"/>
    </row>
    <row r="197" spans="1:7" hidden="1" x14ac:dyDescent="0.25">
      <c r="A197" s="701">
        <f>COUNTIF(DATASHEET!DF$2:DF$252,'DATA CHECKING SHEET'!D197)-COUNTIFS(DATASHEET!DF$2:DF$252,'DATA CHECKING SHEET'!D197,DATASHEET!DC$2:DC$252,"&lt;&gt;"&amp;"")</f>
        <v>0</v>
      </c>
      <c r="B197" s="701">
        <f>COUNTIF(DATASHEET!DF$2:DF$252,'DATA CHECKING SHEET'!D197)-COUNTIFS(DATASHEET!DF$2:DF$252,'DATA CHECKING SHEET'!D197,DATASHEET!DD$2:DD$252,"&lt;&gt;"&amp;"")</f>
        <v>0</v>
      </c>
      <c r="C197" s="701">
        <f>PROGRESS!DB10</f>
        <v>0</v>
      </c>
      <c r="D197" s="702">
        <f>PROGRESS!DC10</f>
        <v>0</v>
      </c>
      <c r="F197" s="679"/>
      <c r="G197" s="679"/>
    </row>
    <row r="198" spans="1:7" hidden="1" x14ac:dyDescent="0.25">
      <c r="A198" s="701">
        <f>COUNTIF(DATASHEET!DF$2:DF$252,'DATA CHECKING SHEET'!D198)-COUNTIFS(DATASHEET!DF$2:DF$252,'DATA CHECKING SHEET'!D198,DATASHEET!DC$2:DC$252,"&lt;&gt;"&amp;"")</f>
        <v>0</v>
      </c>
      <c r="B198" s="701">
        <f>COUNTIF(DATASHEET!DF$2:DF$252,'DATA CHECKING SHEET'!D198)-COUNTIFS(DATASHEET!DF$2:DF$252,'DATA CHECKING SHEET'!D198,DATASHEET!DD$2:DD$252,"&lt;&gt;"&amp;"")</f>
        <v>0</v>
      </c>
      <c r="C198" s="701">
        <f>PROGRESS!DB11</f>
        <v>0</v>
      </c>
      <c r="D198" s="702">
        <f>PROGRESS!DC11</f>
        <v>0</v>
      </c>
      <c r="F198" s="679"/>
      <c r="G198" s="679"/>
    </row>
    <row r="199" spans="1:7" hidden="1" x14ac:dyDescent="0.25">
      <c r="A199" s="701">
        <f>COUNTIF(DATASHEET!DF$2:DF$252,'DATA CHECKING SHEET'!D199)-COUNTIFS(DATASHEET!DF$2:DF$252,'DATA CHECKING SHEET'!D199,DATASHEET!DC$2:DC$252,"&lt;&gt;"&amp;"")</f>
        <v>0</v>
      </c>
      <c r="B199" s="701">
        <f>COUNTIF(DATASHEET!DF$2:DF$252,'DATA CHECKING SHEET'!D199)-COUNTIFS(DATASHEET!DF$2:DF$252,'DATA CHECKING SHEET'!D199,DATASHEET!DD$2:DD$252,"&lt;&gt;"&amp;"")</f>
        <v>0</v>
      </c>
      <c r="C199" s="701">
        <f>PROGRESS!DB12</f>
        <v>0</v>
      </c>
      <c r="D199" s="702">
        <f>PROGRESS!DC12</f>
        <v>0</v>
      </c>
      <c r="F199" s="679"/>
      <c r="G199" s="679"/>
    </row>
    <row r="200" spans="1:7" hidden="1" x14ac:dyDescent="0.25">
      <c r="A200" s="701">
        <f>COUNTIF(DATASHEET!DF$2:DF$252,'DATA CHECKING SHEET'!D200)-COUNTIFS(DATASHEET!DF$2:DF$252,'DATA CHECKING SHEET'!D200,DATASHEET!DC$2:DC$252,"&lt;&gt;"&amp;"")</f>
        <v>0</v>
      </c>
      <c r="B200" s="701">
        <f>COUNTIF(DATASHEET!DF$2:DF$252,'DATA CHECKING SHEET'!D200)-COUNTIFS(DATASHEET!DF$2:DF$252,'DATA CHECKING SHEET'!D200,DATASHEET!DD$2:DD$252,"&lt;&gt;"&amp;"")</f>
        <v>0</v>
      </c>
      <c r="C200" s="701">
        <f>PROGRESS!DB13</f>
        <v>0</v>
      </c>
      <c r="D200" s="702">
        <f>PROGRESS!DC13</f>
        <v>0</v>
      </c>
      <c r="F200" s="679"/>
      <c r="G200" s="679"/>
    </row>
    <row r="201" spans="1:7" ht="15.75" hidden="1" thickBot="1" x14ac:dyDescent="0.3">
      <c r="A201" s="703">
        <f>COUNTIF(DATASHEET!DF$2:DF$252,'DATA CHECKING SHEET'!D201)-COUNTIFS(DATASHEET!DF$2:DF$252,'DATA CHECKING SHEET'!D201,DATASHEET!DC$2:DC$252,"&lt;&gt;"&amp;"")</f>
        <v>0</v>
      </c>
      <c r="B201" s="703">
        <f>COUNTIF(DATASHEET!DF$2:DF$252,'DATA CHECKING SHEET'!D201)-COUNTIFS(DATASHEET!DF$2:DF$252,'DATA CHECKING SHEET'!D201,DATASHEET!DD$2:DD$252,"&lt;&gt;"&amp;"")</f>
        <v>0</v>
      </c>
      <c r="C201" s="703">
        <f>PROGRESS!DB14</f>
        <v>0</v>
      </c>
      <c r="D201" s="704">
        <f>PROGRESS!DC14</f>
        <v>0</v>
      </c>
      <c r="F201" s="679"/>
      <c r="G201" s="679"/>
    </row>
    <row r="202" spans="1:7" hidden="1" x14ac:dyDescent="0.25">
      <c r="A202" s="699">
        <f>COUNTIF(DATASHEET!DJ$2:DJ$252,'DATA CHECKING SHEET'!D202)-COUNTIFS(DATASHEET!DJ$2:DJ$252,'DATA CHECKING SHEET'!D202,DATASHEET!DG$2:DG$252,"&lt;&gt;"&amp;"")</f>
        <v>0</v>
      </c>
      <c r="B202" s="699">
        <f>COUNTIF(DATASHEET!DJ$2:DJ$252,'DATA CHECKING SHEET'!D202)-COUNTIFS(DATASHEET!DJ$2:DJ$252,'DATA CHECKING SHEET'!D202,DATASHEET!DH$2:DH$252,"&lt;&gt;"&amp;"")</f>
        <v>31</v>
      </c>
      <c r="C202" s="739" t="str">
        <f>PROGRESS!DG5</f>
        <v>AR</v>
      </c>
      <c r="D202" s="740" t="str">
        <f>PROGRESS!DH5</f>
        <v>11T-PH-1</v>
      </c>
      <c r="F202" s="679"/>
      <c r="G202" s="679"/>
    </row>
    <row r="203" spans="1:7" hidden="1" x14ac:dyDescent="0.25">
      <c r="A203" s="701">
        <f>COUNTIF(DATASHEET!DJ$2:DJ$252,'DATA CHECKING SHEET'!D203)-COUNTIFS(DATASHEET!DJ$2:DJ$252,'DATA CHECKING SHEET'!D203,DATASHEET!DG$2:DG$252,"&lt;&gt;"&amp;"")</f>
        <v>0</v>
      </c>
      <c r="B203" s="701">
        <f>COUNTIF(DATASHEET!DJ$2:DJ$252,'DATA CHECKING SHEET'!D203)-COUNTIFS(DATASHEET!DJ$2:DJ$252,'DATA CHECKING SHEET'!D203,DATASHEET!DH$2:DH$252,"&lt;&gt;"&amp;"")</f>
        <v>28</v>
      </c>
      <c r="C203" s="701" t="str">
        <f>PROGRESS!DG6</f>
        <v>DWA</v>
      </c>
      <c r="D203" s="702" t="str">
        <f>PROGRESS!DH6</f>
        <v>11T-PH-2</v>
      </c>
      <c r="F203" s="679"/>
      <c r="G203" s="679"/>
    </row>
    <row r="204" spans="1:7" hidden="1" x14ac:dyDescent="0.25">
      <c r="A204" s="701">
        <f>COUNTIF(DATASHEET!DJ$2:DJ$252,'DATA CHECKING SHEET'!D204)-COUNTIFS(DATASHEET!DJ$2:DJ$252,'DATA CHECKING SHEET'!D204,DATASHEET!DG$2:DG$252,"&lt;&gt;"&amp;"")</f>
        <v>0</v>
      </c>
      <c r="B204" s="701">
        <f>COUNTIF(DATASHEET!DJ$2:DJ$252,'DATA CHECKING SHEET'!D204)-COUNTIFS(DATASHEET!DJ$2:DJ$252,'DATA CHECKING SHEET'!D204,DATASHEET!DH$2:DH$252,"&lt;&gt;"&amp;"")</f>
        <v>26</v>
      </c>
      <c r="C204" s="741" t="str">
        <f>PROGRESS!DG7</f>
        <v>TD</v>
      </c>
      <c r="D204" s="742" t="str">
        <f>PROGRESS!DH7</f>
        <v>11T-PH-3</v>
      </c>
      <c r="F204" s="679"/>
      <c r="G204" s="679"/>
    </row>
    <row r="205" spans="1:7" hidden="1" x14ac:dyDescent="0.25">
      <c r="A205" s="701">
        <f>COUNTIF(DATASHEET!DJ$2:DJ$252,'DATA CHECKING SHEET'!D205)-COUNTIFS(DATASHEET!DJ$2:DJ$252,'DATA CHECKING SHEET'!D205,DATASHEET!DG$2:DG$252,"&lt;&gt;"&amp;"")</f>
        <v>0</v>
      </c>
      <c r="B205" s="701">
        <f>COUNTIF(DATASHEET!DJ$2:DJ$252,'DATA CHECKING SHEET'!D205)-COUNTIFS(DATASHEET!DJ$2:DJ$252,'DATA CHECKING SHEET'!D205,DATASHEET!DH$2:DH$252,"&lt;&gt;"&amp;"")</f>
        <v>25</v>
      </c>
      <c r="C205" s="701" t="str">
        <f>PROGRESS!DG8</f>
        <v>DWA</v>
      </c>
      <c r="D205" s="702" t="str">
        <f>PROGRESS!DH8</f>
        <v>11T-PH-4</v>
      </c>
      <c r="F205" s="679"/>
      <c r="G205" s="679"/>
    </row>
    <row r="206" spans="1:7" hidden="1" x14ac:dyDescent="0.25">
      <c r="A206" s="701">
        <f>COUNTIF(DATASHEET!DJ$2:DJ$252,'DATA CHECKING SHEET'!D206)-COUNTIFS(DATASHEET!DJ$2:DJ$252,'DATA CHECKING SHEET'!D206,DATASHEET!DG$2:DG$252,"&lt;&gt;"&amp;"")</f>
        <v>0</v>
      </c>
      <c r="B206" s="701">
        <f>COUNTIF(DATASHEET!DJ$2:DJ$252,'DATA CHECKING SHEET'!D206)-COUNTIFS(DATASHEET!DJ$2:DJ$252,'DATA CHECKING SHEET'!D206,DATASHEET!DH$2:DH$252,"&lt;&gt;"&amp;"")</f>
        <v>15</v>
      </c>
      <c r="C206" s="741" t="str">
        <f>PROGRESS!DG9</f>
        <v>RA</v>
      </c>
      <c r="D206" s="742" t="str">
        <f>PROGRESS!DH9</f>
        <v>11T-PH-5</v>
      </c>
      <c r="F206" s="679"/>
      <c r="G206" s="679"/>
    </row>
    <row r="207" spans="1:7" hidden="1" x14ac:dyDescent="0.25">
      <c r="A207" s="701">
        <f>COUNTIF(DATASHEET!DJ$2:DJ$252,'DATA CHECKING SHEET'!D207)-COUNTIFS(DATASHEET!DJ$2:DJ$252,'DATA CHECKING SHEET'!D207,DATASHEET!DG$2:DG$252,"&lt;&gt;"&amp;"")</f>
        <v>0</v>
      </c>
      <c r="B207" s="701">
        <f>COUNTIF(DATASHEET!DJ$2:DJ$252,'DATA CHECKING SHEET'!D207)-COUNTIFS(DATASHEET!DJ$2:DJ$252,'DATA CHECKING SHEET'!D207,DATASHEET!DH$2:DH$252,"&lt;&gt;"&amp;"")</f>
        <v>0</v>
      </c>
      <c r="C207" s="701">
        <f>PROGRESS!DG10</f>
        <v>0</v>
      </c>
      <c r="D207" s="702">
        <f>PROGRESS!DH10</f>
        <v>0</v>
      </c>
      <c r="F207" s="679"/>
      <c r="G207" s="679"/>
    </row>
    <row r="208" spans="1:7" hidden="1" x14ac:dyDescent="0.25">
      <c r="A208" s="701">
        <f>COUNTIF(DATASHEET!DJ$2:DJ$252,'DATA CHECKING SHEET'!D208)-COUNTIFS(DATASHEET!DJ$2:DJ$252,'DATA CHECKING SHEET'!D208,DATASHEET!DG$2:DG$252,"&lt;&gt;"&amp;"")</f>
        <v>0</v>
      </c>
      <c r="B208" s="701">
        <f>COUNTIF(DATASHEET!DJ$2:DJ$252,'DATA CHECKING SHEET'!D208)-COUNTIFS(DATASHEET!DJ$2:DJ$252,'DATA CHECKING SHEET'!D208,DATASHEET!DH$2:DH$252,"&lt;&gt;"&amp;"")</f>
        <v>0</v>
      </c>
      <c r="C208" s="701">
        <f>PROGRESS!DG11</f>
        <v>0</v>
      </c>
      <c r="D208" s="702">
        <f>PROGRESS!DH11</f>
        <v>0</v>
      </c>
      <c r="F208" s="679"/>
      <c r="G208" s="679"/>
    </row>
    <row r="209" spans="1:7" hidden="1" x14ac:dyDescent="0.25">
      <c r="A209" s="701">
        <f>COUNTIF(DATASHEET!DJ$2:DJ$252,'DATA CHECKING SHEET'!D209)-COUNTIFS(DATASHEET!DJ$2:DJ$252,'DATA CHECKING SHEET'!D209,DATASHEET!DG$2:DG$252,"&lt;&gt;"&amp;"")</f>
        <v>0</v>
      </c>
      <c r="B209" s="701">
        <f>COUNTIF(DATASHEET!DJ$2:DJ$252,'DATA CHECKING SHEET'!D209)-COUNTIFS(DATASHEET!DJ$2:DJ$252,'DATA CHECKING SHEET'!D209,DATASHEET!DH$2:DH$252,"&lt;&gt;"&amp;"")</f>
        <v>0</v>
      </c>
      <c r="C209" s="701">
        <f>PROGRESS!DG12</f>
        <v>0</v>
      </c>
      <c r="D209" s="702">
        <f>PROGRESS!DH12</f>
        <v>0</v>
      </c>
      <c r="F209" s="679"/>
      <c r="G209" s="679"/>
    </row>
    <row r="210" spans="1:7" hidden="1" x14ac:dyDescent="0.25">
      <c r="A210" s="701">
        <f>COUNTIF(DATASHEET!DJ$2:DJ$252,'DATA CHECKING SHEET'!D210)-COUNTIFS(DATASHEET!DJ$2:DJ$252,'DATA CHECKING SHEET'!D210,DATASHEET!DG$2:DG$252,"&lt;&gt;"&amp;"")</f>
        <v>0</v>
      </c>
      <c r="B210" s="701">
        <f>COUNTIF(DATASHEET!DJ$2:DJ$252,'DATA CHECKING SHEET'!D210)-COUNTIFS(DATASHEET!DJ$2:DJ$252,'DATA CHECKING SHEET'!D210,DATASHEET!DH$2:DH$252,"&lt;&gt;"&amp;"")</f>
        <v>0</v>
      </c>
      <c r="C210" s="701">
        <f>PROGRESS!DG13</f>
        <v>0</v>
      </c>
      <c r="D210" s="702">
        <f>PROGRESS!DH13</f>
        <v>0</v>
      </c>
      <c r="F210" s="679"/>
      <c r="G210" s="679"/>
    </row>
    <row r="211" spans="1:7" ht="15.75" hidden="1" thickBot="1" x14ac:dyDescent="0.3">
      <c r="A211" s="703">
        <f>COUNTIF(DATASHEET!DJ$2:DJ$252,'DATA CHECKING SHEET'!D211)-COUNTIFS(DATASHEET!DJ$2:DJ$252,'DATA CHECKING SHEET'!D211,DATASHEET!DG$2:DG$252,"&lt;&gt;"&amp;"")</f>
        <v>0</v>
      </c>
      <c r="B211" s="703">
        <f>COUNTIF(DATASHEET!DJ$2:DJ$252,'DATA CHECKING SHEET'!D211)-COUNTIFS(DATASHEET!DJ$2:DJ$252,'DATA CHECKING SHEET'!D211,DATASHEET!DH$2:DH$252,"&lt;&gt;"&amp;"")</f>
        <v>0</v>
      </c>
      <c r="C211" s="703">
        <f>PROGRESS!DG14</f>
        <v>0</v>
      </c>
      <c r="D211" s="704">
        <f>PROGRESS!DH14</f>
        <v>0</v>
      </c>
      <c r="F211" s="679"/>
      <c r="G211" s="679"/>
    </row>
    <row r="212" spans="1:7" hidden="1" x14ac:dyDescent="0.25">
      <c r="A212" s="699">
        <f>COUNTIF(DATASHEET!DN$2:DN$252,'DATA CHECKING SHEET'!D212)-COUNTIFS(DATASHEET!DN$2:DN$252,'DATA CHECKING SHEET'!D212,DATASHEET!DK$2:DK$252,"&lt;&gt;"&amp;"")</f>
        <v>0</v>
      </c>
      <c r="B212" s="699">
        <f>COUNTIF(DATASHEET!DN$2:DN$252,'DATA CHECKING SHEET'!D212)-COUNTIFS(DATASHEET!DN$2:DN$252,'DATA CHECKING SHEET'!D212,DATASHEET!DL$2:DL$252,"&lt;&gt;"&amp;"")</f>
        <v>6</v>
      </c>
      <c r="C212" s="699" t="str">
        <f>PROGRESS!DL5</f>
        <v>MO</v>
      </c>
      <c r="D212" s="700" t="str">
        <f>PROGRESS!DM5</f>
        <v>11LT-PD-MS2-5</v>
      </c>
      <c r="F212" s="679"/>
      <c r="G212" s="679"/>
    </row>
    <row r="213" spans="1:7" hidden="1" x14ac:dyDescent="0.25">
      <c r="A213" s="701">
        <f>COUNTIF(DATASHEET!DN$2:DN$252,'DATA CHECKING SHEET'!D213)-COUNTIFS(DATASHEET!DN$2:DN$252,'DATA CHECKING SHEET'!D213,DATASHEET!DK$2:DK$252,"&lt;&gt;"&amp;"")</f>
        <v>0</v>
      </c>
      <c r="B213" s="701">
        <f>COUNTIF(DATASHEET!DN$2:DN$252,'DATA CHECKING SHEET'!D213)-COUNTIFS(DATASHEET!DN$2:DN$252,'DATA CHECKING SHEET'!D213,DATASHEET!DL$2:DL$252,"&lt;&gt;"&amp;"")</f>
        <v>7</v>
      </c>
      <c r="C213" s="701" t="str">
        <f>PROGRESS!DL6</f>
        <v>RQ</v>
      </c>
      <c r="D213" s="702" t="str">
        <f>PROGRESS!DM6</f>
        <v>11MS2-PD-MS2-4</v>
      </c>
      <c r="F213" s="679"/>
      <c r="G213" s="679"/>
    </row>
    <row r="214" spans="1:7" hidden="1" x14ac:dyDescent="0.25">
      <c r="A214" s="701">
        <f>COUNTIF(DATASHEET!DN$2:DN$252,'DATA CHECKING SHEET'!D214)-COUNTIFS(DATASHEET!DN$2:DN$252,'DATA CHECKING SHEET'!D214,DATASHEET!DK$2:DK$252,"&lt;&gt;"&amp;"")</f>
        <v>0</v>
      </c>
      <c r="B214" s="701">
        <f>COUNTIF(DATASHEET!DN$2:DN$252,'DATA CHECKING SHEET'!D214)-COUNTIFS(DATASHEET!DN$2:DN$252,'DATA CHECKING SHEET'!D214,DATASHEET!DL$2:DL$252,"&lt;&gt;"&amp;"")</f>
        <v>0</v>
      </c>
      <c r="C214" s="701">
        <f>PROGRESS!DL7</f>
        <v>0</v>
      </c>
      <c r="D214" s="702">
        <f>PROGRESS!DM7</f>
        <v>0</v>
      </c>
      <c r="F214" s="679"/>
      <c r="G214" s="679"/>
    </row>
    <row r="215" spans="1:7" hidden="1" x14ac:dyDescent="0.25">
      <c r="A215" s="701">
        <f>COUNTIF(DATASHEET!DN$2:DN$252,'DATA CHECKING SHEET'!D215)-COUNTIFS(DATASHEET!DN$2:DN$252,'DATA CHECKING SHEET'!D215,DATASHEET!DK$2:DK$252,"&lt;&gt;"&amp;"")</f>
        <v>0</v>
      </c>
      <c r="B215" s="701">
        <f>COUNTIF(DATASHEET!DN$2:DN$252,'DATA CHECKING SHEET'!D215)-COUNTIFS(DATASHEET!DN$2:DN$252,'DATA CHECKING SHEET'!D215,DATASHEET!DL$2:DL$252,"&lt;&gt;"&amp;"")</f>
        <v>0</v>
      </c>
      <c r="C215" s="701">
        <f>PROGRESS!DL8</f>
        <v>0</v>
      </c>
      <c r="D215" s="702">
        <f>PROGRESS!DM8</f>
        <v>0</v>
      </c>
      <c r="F215" s="679"/>
      <c r="G215" s="679"/>
    </row>
    <row r="216" spans="1:7" hidden="1" x14ac:dyDescent="0.25">
      <c r="A216" s="701">
        <f>COUNTIF(DATASHEET!DN$2:DN$252,'DATA CHECKING SHEET'!D216)-COUNTIFS(DATASHEET!DN$2:DN$252,'DATA CHECKING SHEET'!D216,DATASHEET!DK$2:DK$252,"&lt;&gt;"&amp;"")</f>
        <v>0</v>
      </c>
      <c r="B216" s="701">
        <f>COUNTIF(DATASHEET!DN$2:DN$252,'DATA CHECKING SHEET'!D216)-COUNTIFS(DATASHEET!DN$2:DN$252,'DATA CHECKING SHEET'!D216,DATASHEET!DL$2:DL$252,"&lt;&gt;"&amp;"")</f>
        <v>0</v>
      </c>
      <c r="C216" s="701">
        <f>PROGRESS!DL9</f>
        <v>0</v>
      </c>
      <c r="D216" s="702">
        <f>PROGRESS!DM9</f>
        <v>0</v>
      </c>
      <c r="F216" s="679"/>
      <c r="G216" s="679"/>
    </row>
    <row r="217" spans="1:7" hidden="1" x14ac:dyDescent="0.25">
      <c r="A217" s="701">
        <f>COUNTIF(DATASHEET!DN$2:DN$252,'DATA CHECKING SHEET'!D217)-COUNTIFS(DATASHEET!DN$2:DN$252,'DATA CHECKING SHEET'!D217,DATASHEET!DK$2:DK$252,"&lt;&gt;"&amp;"")</f>
        <v>0</v>
      </c>
      <c r="B217" s="701">
        <f>COUNTIF(DATASHEET!DN$2:DN$252,'DATA CHECKING SHEET'!D217)-COUNTIFS(DATASHEET!DN$2:DN$252,'DATA CHECKING SHEET'!D217,DATASHEET!DL$2:DL$252,"&lt;&gt;"&amp;"")</f>
        <v>0</v>
      </c>
      <c r="C217" s="701">
        <f>PROGRESS!DL10</f>
        <v>0</v>
      </c>
      <c r="D217" s="702">
        <f>PROGRESS!DM10</f>
        <v>0</v>
      </c>
      <c r="F217" s="679"/>
      <c r="G217" s="679"/>
    </row>
    <row r="218" spans="1:7" hidden="1" x14ac:dyDescent="0.25">
      <c r="A218" s="701">
        <f>COUNTIF(DATASHEET!DN$2:DN$252,'DATA CHECKING SHEET'!D218)-COUNTIFS(DATASHEET!DN$2:DN$252,'DATA CHECKING SHEET'!D218,DATASHEET!DK$2:DK$252,"&lt;&gt;"&amp;"")</f>
        <v>0</v>
      </c>
      <c r="B218" s="701">
        <f>COUNTIF(DATASHEET!DN$2:DN$252,'DATA CHECKING SHEET'!D218)-COUNTIFS(DATASHEET!DN$2:DN$252,'DATA CHECKING SHEET'!D218,DATASHEET!DL$2:DL$252,"&lt;&gt;"&amp;"")</f>
        <v>0</v>
      </c>
      <c r="C218" s="701">
        <f>PROGRESS!DL11</f>
        <v>0</v>
      </c>
      <c r="D218" s="702">
        <f>PROGRESS!DM11</f>
        <v>0</v>
      </c>
      <c r="F218" s="679"/>
      <c r="G218" s="679"/>
    </row>
    <row r="219" spans="1:7" hidden="1" x14ac:dyDescent="0.25">
      <c r="A219" s="701">
        <f>COUNTIF(DATASHEET!DN$2:DN$252,'DATA CHECKING SHEET'!D219)-COUNTIFS(DATASHEET!DN$2:DN$252,'DATA CHECKING SHEET'!D219,DATASHEET!DK$2:DK$252,"&lt;&gt;"&amp;"")</f>
        <v>0</v>
      </c>
      <c r="B219" s="701">
        <f>COUNTIF(DATASHEET!DN$2:DN$252,'DATA CHECKING SHEET'!D219)-COUNTIFS(DATASHEET!DN$2:DN$252,'DATA CHECKING SHEET'!D219,DATASHEET!DL$2:DL$252,"&lt;&gt;"&amp;"")</f>
        <v>0</v>
      </c>
      <c r="C219" s="701">
        <f>PROGRESS!DL12</f>
        <v>0</v>
      </c>
      <c r="D219" s="702">
        <f>PROGRESS!DM12</f>
        <v>0</v>
      </c>
      <c r="F219" s="679"/>
      <c r="G219" s="679"/>
    </row>
    <row r="220" spans="1:7" hidden="1" x14ac:dyDescent="0.25">
      <c r="A220" s="701">
        <f>COUNTIF(DATASHEET!DN$2:DN$252,'DATA CHECKING SHEET'!D220)-COUNTIFS(DATASHEET!DN$2:DN$252,'DATA CHECKING SHEET'!D220,DATASHEET!DK$2:DK$252,"&lt;&gt;"&amp;"")</f>
        <v>238</v>
      </c>
      <c r="B220" s="701">
        <f>COUNTIF(DATASHEET!DN$2:DN$252,'DATA CHECKING SHEET'!D220)-COUNTIFS(DATASHEET!DN$2:DN$252,'DATA CHECKING SHEET'!D220,DATASHEET!DL$2:DL$252,"&lt;&gt;"&amp;"")</f>
        <v>238</v>
      </c>
      <c r="C220" s="741" t="str">
        <f>PROGRESS!DL13</f>
        <v/>
      </c>
      <c r="D220" s="742" t="str">
        <f>PROGRESS!DM13</f>
        <v/>
      </c>
      <c r="F220" s="679"/>
      <c r="G220" s="679"/>
    </row>
    <row r="221" spans="1:7" ht="15.75" hidden="1" thickBot="1" x14ac:dyDescent="0.3">
      <c r="A221" s="703">
        <f>COUNTIF(DATASHEET!DN$2:DN$252,'DATA CHECKING SHEET'!D221)-COUNTIFS(DATASHEET!DN$2:DN$252,'DATA CHECKING SHEET'!D221,DATASHEET!DK$2:DK$252,"&lt;&gt;"&amp;"")</f>
        <v>0</v>
      </c>
      <c r="B221" s="703">
        <f>COUNTIF(DATASHEET!DN$2:DN$252,'DATA CHECKING SHEET'!D221)-COUNTIFS(DATASHEET!DN$2:DN$252,'DATA CHECKING SHEET'!D221,DATASHEET!DL$2:DL$252,"&lt;&gt;"&amp;"")</f>
        <v>0</v>
      </c>
      <c r="C221" s="703">
        <f>PROGRESS!DL14</f>
        <v>0</v>
      </c>
      <c r="D221" s="704">
        <f>PROGRESS!DM14</f>
        <v>0</v>
      </c>
      <c r="F221" s="679"/>
      <c r="G221" s="679"/>
    </row>
    <row r="222" spans="1:7" hidden="1" x14ac:dyDescent="0.25">
      <c r="A222" s="699">
        <f>COUNTIF(DATASHEET!DR$2:DR$252,'DATA CHECKING SHEET'!D222)-COUNTIFS(DATASHEET!DR$2:DR$252,'DATA CHECKING SHEET'!D222,DATASHEET!DO$2:DO$252,"&lt;&gt;"&amp;"")</f>
        <v>0</v>
      </c>
      <c r="B222" s="699">
        <f>COUNTIF(DATASHEET!DR$2:DR$252,'DATA CHECKING SHEET'!D222)-COUNTIFS(DATASHEET!DR$2:DR$252,'DATA CHECKING SHEET'!D222,DATASHEET!DP$2:DP$252,"&lt;&gt;"&amp;"")</f>
        <v>21</v>
      </c>
      <c r="C222" s="699" t="str">
        <f>PROGRESS!DQ5</f>
        <v>JNE</v>
      </c>
      <c r="D222" s="700" t="str">
        <f>PROGRESS!DR5</f>
        <v>11X-RE-1</v>
      </c>
      <c r="F222" s="679"/>
      <c r="G222" s="679"/>
    </row>
    <row r="223" spans="1:7" hidden="1" x14ac:dyDescent="0.25">
      <c r="A223" s="701">
        <f>COUNTIF(DATASHEET!DR$2:DR$252,'DATA CHECKING SHEET'!D223)-COUNTIFS(DATASHEET!DR$2:DR$252,'DATA CHECKING SHEET'!D223,DATASHEET!DO$2:DO$252,"&lt;&gt;"&amp;"")</f>
        <v>0</v>
      </c>
      <c r="B223" s="701">
        <f>COUNTIF(DATASHEET!DR$2:DR$252,'DATA CHECKING SHEET'!D223)-COUNTIFS(DATASHEET!DR$2:DR$252,'DATA CHECKING SHEET'!D223,DATASHEET!DP$2:DP$252,"&lt;&gt;"&amp;"")</f>
        <v>30</v>
      </c>
      <c r="C223" s="701" t="str">
        <f>PROGRESS!DQ6</f>
        <v>PLO</v>
      </c>
      <c r="D223" s="702" t="str">
        <f>PROGRESS!DR6</f>
        <v>11X-RE-2</v>
      </c>
      <c r="F223" s="679"/>
      <c r="G223" s="679"/>
    </row>
    <row r="224" spans="1:7" hidden="1" x14ac:dyDescent="0.25">
      <c r="A224" s="701">
        <f>COUNTIF(DATASHEET!DR$2:DR$252,'DATA CHECKING SHEET'!D224)-COUNTIFS(DATASHEET!DR$2:DR$252,'DATA CHECKING SHEET'!D224,DATASHEET!DO$2:DO$252,"&lt;&gt;"&amp;"")</f>
        <v>0</v>
      </c>
      <c r="B224" s="701">
        <f>COUNTIF(DATASHEET!DR$2:DR$252,'DATA CHECKING SHEET'!D224)-COUNTIFS(DATASHEET!DR$2:DR$252,'DATA CHECKING SHEET'!D224,DATASHEET!DP$2:DP$252,"&lt;&gt;"&amp;"")</f>
        <v>26</v>
      </c>
      <c r="C224" s="701" t="str">
        <f>PROGRESS!DQ7</f>
        <v>GRY</v>
      </c>
      <c r="D224" s="702" t="str">
        <f>PROGRESS!DR7</f>
        <v>11X-RE-3</v>
      </c>
      <c r="F224" s="679"/>
      <c r="G224" s="679"/>
    </row>
    <row r="225" spans="1:7" hidden="1" x14ac:dyDescent="0.25">
      <c r="A225" s="701">
        <f>COUNTIF(DATASHEET!DR$2:DR$252,'DATA CHECKING SHEET'!D225)-COUNTIFS(DATASHEET!DR$2:DR$252,'DATA CHECKING SHEET'!D225,DATASHEET!DO$2:DO$252,"&lt;&gt;"&amp;"")</f>
        <v>0</v>
      </c>
      <c r="B225" s="701">
        <f>COUNTIF(DATASHEET!DR$2:DR$252,'DATA CHECKING SHEET'!D225)-COUNTIFS(DATASHEET!DR$2:DR$252,'DATA CHECKING SHEET'!D225,DATASHEET!DP$2:DP$252,"&lt;&gt;"&amp;"")</f>
        <v>30</v>
      </c>
      <c r="C225" s="741" t="str">
        <f>PROGRESS!DQ8</f>
        <v>FG</v>
      </c>
      <c r="D225" s="742" t="str">
        <f>PROGRESS!DR8</f>
        <v>11X-RE-4</v>
      </c>
      <c r="F225" s="679"/>
      <c r="G225" s="679"/>
    </row>
    <row r="226" spans="1:7" hidden="1" x14ac:dyDescent="0.25">
      <c r="A226" s="701">
        <f>COUNTIF(DATASHEET!DR$2:DR$252,'DATA CHECKING SHEET'!D226)-COUNTIFS(DATASHEET!DR$2:DR$252,'DATA CHECKING SHEET'!D226,DATASHEET!DO$2:DO$252,"&lt;&gt;"&amp;"")</f>
        <v>0</v>
      </c>
      <c r="B226" s="701">
        <f>COUNTIF(DATASHEET!DR$2:DR$252,'DATA CHECKING SHEET'!D226)-COUNTIFS(DATASHEET!DR$2:DR$252,'DATA CHECKING SHEET'!D226,DATASHEET!DP$2:DP$252,"&lt;&gt;"&amp;"")</f>
        <v>26</v>
      </c>
      <c r="C226" s="701" t="str">
        <f>PROGRESS!DQ9</f>
        <v>NT</v>
      </c>
      <c r="D226" s="702" t="str">
        <f>PROGRESS!DR9</f>
        <v>11X-RE-5</v>
      </c>
      <c r="F226" s="679"/>
      <c r="G226" s="679"/>
    </row>
    <row r="227" spans="1:7" hidden="1" x14ac:dyDescent="0.25">
      <c r="A227" s="701">
        <f>COUNTIF(DATASHEET!DR$2:DR$252,'DATA CHECKING SHEET'!D227)-COUNTIFS(DATASHEET!DR$2:DR$252,'DATA CHECKING SHEET'!D227,DATASHEET!DO$2:DO$252,"&lt;&gt;"&amp;"")</f>
        <v>0</v>
      </c>
      <c r="B227" s="701">
        <f>COUNTIF(DATASHEET!DR$2:DR$252,'DATA CHECKING SHEET'!D227)-COUNTIFS(DATASHEET!DR$2:DR$252,'DATA CHECKING SHEET'!D227,DATASHEET!DP$2:DP$252,"&lt;&gt;"&amp;"")</f>
        <v>30</v>
      </c>
      <c r="C227" s="701" t="str">
        <f>PROGRESS!DQ10</f>
        <v>MH</v>
      </c>
      <c r="D227" s="702" t="str">
        <f>PROGRESS!DR10</f>
        <v>11X-RE-6</v>
      </c>
      <c r="F227" s="679"/>
      <c r="G227" s="679"/>
    </row>
    <row r="228" spans="1:7" hidden="1" x14ac:dyDescent="0.25">
      <c r="A228" s="701">
        <f>COUNTIF(DATASHEET!DR$2:DR$252,'DATA CHECKING SHEET'!D228)-COUNTIFS(DATASHEET!DR$2:DR$252,'DATA CHECKING SHEET'!D228,DATASHEET!DO$2:DO$252,"&lt;&gt;"&amp;"")</f>
        <v>0</v>
      </c>
      <c r="B228" s="701">
        <f>COUNTIF(DATASHEET!DR$2:DR$252,'DATA CHECKING SHEET'!D228)-COUNTIFS(DATASHEET!DR$2:DR$252,'DATA CHECKING SHEET'!D228,DATASHEET!DP$2:DP$252,"&lt;&gt;"&amp;"")</f>
        <v>26</v>
      </c>
      <c r="C228" s="741" t="str">
        <f>PROGRESS!DQ11</f>
        <v>ZA</v>
      </c>
      <c r="D228" s="742" t="str">
        <f>PROGRESS!DR11</f>
        <v>11X-RE-7</v>
      </c>
      <c r="F228" s="679"/>
      <c r="G228" s="679"/>
    </row>
    <row r="229" spans="1:7" x14ac:dyDescent="0.25">
      <c r="A229" s="701">
        <f>COUNTIF(DATASHEET!DR$2:DR$252,'DATA CHECKING SHEET'!D229)-COUNTIFS(DATASHEET!DR$2:DR$252,'DATA CHECKING SHEET'!D229,DATASHEET!DO$2:DO$252,"&lt;&gt;"&amp;"")</f>
        <v>1</v>
      </c>
      <c r="B229" s="701">
        <f>COUNTIF(DATASHEET!DR$2:DR$252,'DATA CHECKING SHEET'!D229)-COUNTIFS(DATASHEET!DR$2:DR$252,'DATA CHECKING SHEET'!D229,DATASHEET!DP$2:DP$252,"&lt;&gt;"&amp;"")</f>
        <v>23</v>
      </c>
      <c r="C229" s="741" t="str">
        <f>PROGRESS!DQ12</f>
        <v>CR</v>
      </c>
      <c r="D229" s="742" t="str">
        <f>PROGRESS!DR12</f>
        <v>11X-RE-8</v>
      </c>
      <c r="F229" s="679"/>
      <c r="G229" s="679"/>
    </row>
    <row r="230" spans="1:7" hidden="1" x14ac:dyDescent="0.25">
      <c r="A230" s="701">
        <f>COUNTIF(DATASHEET!DR$2:DR$252,'DATA CHECKING SHEET'!D230)-COUNTIFS(DATASHEET!DR$2:DR$252,'DATA CHECKING SHEET'!D230,DATASHEET!DO$2:DO$252,"&lt;&gt;"&amp;"")</f>
        <v>0</v>
      </c>
      <c r="B230" s="701">
        <f>COUNTIF(DATASHEET!DR$2:DR$252,'DATA CHECKING SHEET'!D230)-COUNTIFS(DATASHEET!DR$2:DR$252,'DATA CHECKING SHEET'!D230,DATASHEET!DP$2:DP$252,"&lt;&gt;"&amp;"")</f>
        <v>0</v>
      </c>
      <c r="C230" s="701">
        <f>PROGRESS!DQ13</f>
        <v>0</v>
      </c>
      <c r="D230" s="702">
        <f>PROGRESS!DR13</f>
        <v>0</v>
      </c>
      <c r="F230" s="679"/>
      <c r="G230" s="679"/>
    </row>
    <row r="231" spans="1:7" ht="15.75" hidden="1" thickBot="1" x14ac:dyDescent="0.3">
      <c r="A231" s="703">
        <f>COUNTIF(DATASHEET!DR$2:DR$252,'DATA CHECKING SHEET'!D231)-COUNTIFS(DATASHEET!DR$2:DR$252,'DATA CHECKING SHEET'!D231,DATASHEET!DO$2:DO$252,"&lt;&gt;"&amp;"")</f>
        <v>38</v>
      </c>
      <c r="B231" s="703">
        <f>COUNTIF(DATASHEET!DR$2:DR$252,'DATA CHECKING SHEET'!D231)-COUNTIFS(DATASHEET!DR$2:DR$252,'DATA CHECKING SHEET'!D231,DATASHEET!DP$2:DP$252,"&lt;&gt;"&amp;"")</f>
        <v>39</v>
      </c>
      <c r="C231" s="743" t="str">
        <f>PROGRESS!DQ14</f>
        <v/>
      </c>
      <c r="D231" s="744" t="str">
        <f>PROGRESS!DR14</f>
        <v/>
      </c>
      <c r="F231" s="679"/>
      <c r="G231" s="679"/>
    </row>
    <row r="232" spans="1:7" hidden="1" x14ac:dyDescent="0.25">
      <c r="A232" s="699">
        <f>COUNTIF(DATASHEET!DV$2:DV$252,'DATA CHECKING SHEET'!D232)-COUNTIFS(DATASHEET!DV$2:DV$252,'DATA CHECKING SHEET'!D232,DATASHEET!DS$2:DS$252,"&lt;&gt;"&amp;"")</f>
        <v>0</v>
      </c>
      <c r="B232" s="699">
        <f>COUNTIF(DATASHEET!DV$2:DV$252,'DATA CHECKING SHEET'!D232)-COUNTIFS(DATASHEET!DV$2:DV$252,'DATA CHECKING SHEET'!D232,DATASHEET!DT$2:DT$252,"&lt;&gt;"&amp;"")</f>
        <v>28</v>
      </c>
      <c r="C232" s="699" t="str">
        <f>PROGRESS!DV5</f>
        <v>ES</v>
      </c>
      <c r="D232" s="700" t="str">
        <f>PROGRESS!DW5</f>
        <v>11C-SC-1</v>
      </c>
      <c r="F232" s="679"/>
      <c r="G232" s="679"/>
    </row>
    <row r="233" spans="1:7" hidden="1" x14ac:dyDescent="0.25">
      <c r="A233" s="701">
        <f>COUNTIF(DATASHEET!DV$2:DV$252,'DATA CHECKING SHEET'!D233)-COUNTIFS(DATASHEET!DV$2:DV$252,'DATA CHECKING SHEET'!D233,DATASHEET!DS$2:DS$252,"&lt;&gt;"&amp;"")</f>
        <v>0</v>
      </c>
      <c r="B233" s="701">
        <f>COUNTIF(DATASHEET!DV$2:DV$252,'DATA CHECKING SHEET'!D233)-COUNTIFS(DATASHEET!DV$2:DV$252,'DATA CHECKING SHEET'!D233,DATASHEET!DT$2:DT$252,"&lt;&gt;"&amp;"")</f>
        <v>26</v>
      </c>
      <c r="C233" s="741" t="str">
        <f>PROGRESS!DV6</f>
        <v>SPI</v>
      </c>
      <c r="D233" s="742" t="str">
        <f>PROGRESS!DW6</f>
        <v>11C-SC-2</v>
      </c>
      <c r="F233" s="679"/>
      <c r="G233" s="679"/>
    </row>
    <row r="234" spans="1:7" hidden="1" x14ac:dyDescent="0.25">
      <c r="A234" s="701">
        <f>COUNTIF(DATASHEET!DV$2:DV$252,'DATA CHECKING SHEET'!D234)-COUNTIFS(DATASHEET!DV$2:DV$252,'DATA CHECKING SHEET'!D234,DATASHEET!DS$2:DS$252,"&lt;&gt;"&amp;"")</f>
        <v>0</v>
      </c>
      <c r="B234" s="701">
        <f>COUNTIF(DATASHEET!DV$2:DV$252,'DATA CHECKING SHEET'!D234)-COUNTIFS(DATASHEET!DV$2:DV$252,'DATA CHECKING SHEET'!D234,DATASHEET!DT$2:DT$252,"&lt;&gt;"&amp;"")</f>
        <v>21</v>
      </c>
      <c r="C234" s="741" t="str">
        <f>PROGRESS!DV7</f>
        <v>KBA</v>
      </c>
      <c r="D234" s="742" t="str">
        <f>PROGRESS!DW7</f>
        <v>11C-SC-3</v>
      </c>
      <c r="F234" s="679"/>
      <c r="G234" s="679"/>
    </row>
    <row r="235" spans="1:7" hidden="1" x14ac:dyDescent="0.25">
      <c r="A235" s="701">
        <f>COUNTIF(DATASHEET!DV$2:DV$252,'DATA CHECKING SHEET'!D235)-COUNTIFS(DATASHEET!DV$2:DV$252,'DATA CHECKING SHEET'!D235,DATASHEET!DS$2:DS$252,"&lt;&gt;"&amp;"")</f>
        <v>0</v>
      </c>
      <c r="B235" s="701">
        <f>COUNTIF(DATASHEET!DV$2:DV$252,'DATA CHECKING SHEET'!D235)-COUNTIFS(DATASHEET!DV$2:DV$252,'DATA CHECKING SHEET'!D235,DATASHEET!DT$2:DT$252,"&lt;&gt;"&amp;"")</f>
        <v>12</v>
      </c>
      <c r="C235" s="701" t="str">
        <f>PROGRESS!DV8</f>
        <v>TR</v>
      </c>
      <c r="D235" s="702" t="str">
        <f>PROGRESS!DW8</f>
        <v>11C-SC-4</v>
      </c>
      <c r="F235" s="679"/>
      <c r="G235" s="679"/>
    </row>
    <row r="236" spans="1:7" hidden="1" x14ac:dyDescent="0.25">
      <c r="A236" s="701">
        <f>COUNTIF(DATASHEET!DV$2:DV$252,'DATA CHECKING SHEET'!D236)-COUNTIFS(DATASHEET!DV$2:DV$252,'DATA CHECKING SHEET'!D236,DATASHEET!DS$2:DS$252,"&lt;&gt;"&amp;"")</f>
        <v>0</v>
      </c>
      <c r="B236" s="701">
        <f>COUNTIF(DATASHEET!DV$2:DV$252,'DATA CHECKING SHEET'!D236)-COUNTIFS(DATASHEET!DV$2:DV$252,'DATA CHECKING SHEET'!D236,DATASHEET!DT$2:DT$252,"&lt;&gt;"&amp;"")</f>
        <v>0</v>
      </c>
      <c r="C236" s="701">
        <f>PROGRESS!DV9</f>
        <v>0</v>
      </c>
      <c r="D236" s="702">
        <f>PROGRESS!DW9</f>
        <v>0</v>
      </c>
      <c r="F236" s="679"/>
      <c r="G236" s="679"/>
    </row>
    <row r="237" spans="1:7" hidden="1" x14ac:dyDescent="0.25">
      <c r="A237" s="701">
        <f>COUNTIF(DATASHEET!DV$2:DV$252,'DATA CHECKING SHEET'!D237)-COUNTIFS(DATASHEET!DV$2:DV$252,'DATA CHECKING SHEET'!D237,DATASHEET!DS$2:DS$252,"&lt;&gt;"&amp;"")</f>
        <v>0</v>
      </c>
      <c r="B237" s="701">
        <f>COUNTIF(DATASHEET!DV$2:DV$252,'DATA CHECKING SHEET'!D237)-COUNTIFS(DATASHEET!DV$2:DV$252,'DATA CHECKING SHEET'!D237,DATASHEET!DT$2:DT$252,"&lt;&gt;"&amp;"")</f>
        <v>0</v>
      </c>
      <c r="C237" s="701">
        <f>PROGRESS!DV10</f>
        <v>0</v>
      </c>
      <c r="D237" s="702">
        <f>PROGRESS!DW10</f>
        <v>0</v>
      </c>
      <c r="F237" s="679"/>
      <c r="G237" s="679"/>
    </row>
    <row r="238" spans="1:7" hidden="1" x14ac:dyDescent="0.25">
      <c r="A238" s="701">
        <f>COUNTIF(DATASHEET!DV$2:DV$252,'DATA CHECKING SHEET'!D238)-COUNTIFS(DATASHEET!DV$2:DV$252,'DATA CHECKING SHEET'!D238,DATASHEET!DS$2:DS$252,"&lt;&gt;"&amp;"")</f>
        <v>0</v>
      </c>
      <c r="B238" s="701">
        <f>COUNTIF(DATASHEET!DV$2:DV$252,'DATA CHECKING SHEET'!D238)-COUNTIFS(DATASHEET!DV$2:DV$252,'DATA CHECKING SHEET'!D238,DATASHEET!DT$2:DT$252,"&lt;&gt;"&amp;"")</f>
        <v>0</v>
      </c>
      <c r="C238" s="701">
        <f>PROGRESS!DV11</f>
        <v>0</v>
      </c>
      <c r="D238" s="702">
        <f>PROGRESS!DW11</f>
        <v>0</v>
      </c>
      <c r="F238" s="679"/>
      <c r="G238" s="679"/>
    </row>
    <row r="239" spans="1:7" hidden="1" x14ac:dyDescent="0.25">
      <c r="A239" s="701">
        <f>COUNTIF(DATASHEET!DV$2:DV$252,'DATA CHECKING SHEET'!D239)-COUNTIFS(DATASHEET!DV$2:DV$252,'DATA CHECKING SHEET'!D239,DATASHEET!DS$2:DS$252,"&lt;&gt;"&amp;"")</f>
        <v>0</v>
      </c>
      <c r="B239" s="701">
        <f>COUNTIF(DATASHEET!DV$2:DV$252,'DATA CHECKING SHEET'!D239)-COUNTIFS(DATASHEET!DV$2:DV$252,'DATA CHECKING SHEET'!D239,DATASHEET!DT$2:DT$252,"&lt;&gt;"&amp;"")</f>
        <v>0</v>
      </c>
      <c r="C239" s="701">
        <f>PROGRESS!DV12</f>
        <v>0</v>
      </c>
      <c r="D239" s="702">
        <f>PROGRESS!DW12</f>
        <v>0</v>
      </c>
      <c r="F239" s="679"/>
      <c r="G239" s="679"/>
    </row>
    <row r="240" spans="1:7" hidden="1" x14ac:dyDescent="0.25">
      <c r="A240" s="701">
        <f>COUNTIF(DATASHEET!DV$2:DV$252,'DATA CHECKING SHEET'!D240)-COUNTIFS(DATASHEET!DV$2:DV$252,'DATA CHECKING SHEET'!D240,DATASHEET!DS$2:DS$252,"&lt;&gt;"&amp;"")</f>
        <v>0</v>
      </c>
      <c r="B240" s="701">
        <f>COUNTIF(DATASHEET!DV$2:DV$252,'DATA CHECKING SHEET'!D240)-COUNTIFS(DATASHEET!DV$2:DV$252,'DATA CHECKING SHEET'!D240,DATASHEET!DT$2:DT$252,"&lt;&gt;"&amp;"")</f>
        <v>0</v>
      </c>
      <c r="C240" s="701">
        <f>PROGRESS!DV13</f>
        <v>0</v>
      </c>
      <c r="D240" s="702">
        <f>PROGRESS!DW13</f>
        <v>0</v>
      </c>
      <c r="F240" s="679"/>
      <c r="G240" s="679"/>
    </row>
    <row r="241" spans="1:7" ht="15.75" hidden="1" thickBot="1" x14ac:dyDescent="0.3">
      <c r="A241" s="703">
        <f>COUNTIF(DATASHEET!DV$2:DV$252,'DATA CHECKING SHEET'!D241)-COUNTIFS(DATASHEET!DV$2:DV$252,'DATA CHECKING SHEET'!D241,DATASHEET!DS$2:DS$252,"&lt;&gt;"&amp;"")</f>
        <v>0</v>
      </c>
      <c r="B241" s="703">
        <f>COUNTIF(DATASHEET!DV$2:DV$252,'DATA CHECKING SHEET'!D241)-COUNTIFS(DATASHEET!DV$2:DV$252,'DATA CHECKING SHEET'!D241,DATASHEET!DT$2:DT$252,"&lt;&gt;"&amp;"")</f>
        <v>0</v>
      </c>
      <c r="C241" s="706">
        <f>PROGRESS!DV14</f>
        <v>0</v>
      </c>
      <c r="D241" s="707">
        <f>PROGRESS!DW14</f>
        <v>0</v>
      </c>
      <c r="F241" s="679"/>
      <c r="G241" s="679"/>
    </row>
    <row r="242" spans="1:7" hidden="1" x14ac:dyDescent="0.25">
      <c r="A242" s="699">
        <f>COUNTIF(DATASHEET!DZ$2:DZ$252,'DATA CHECKING SHEET'!D242)-COUNTIFS(DATASHEET!DZ$2:DZ$252,'DATA CHECKING SHEET'!D242,DATASHEET!DW$2:DW$252,"&lt;&gt;"&amp;"")</f>
        <v>0</v>
      </c>
      <c r="B242" s="699">
        <f>COUNTIF(DATASHEET!DZ$2:DZ$252,'DATA CHECKING SHEET'!D242)-COUNTIFS(DATASHEET!DZ$2:DZ$252,'DATA CHECKING SHEET'!D242,DATASHEET!DX$2:DX$252,"&lt;&gt;"&amp;"")</f>
        <v>28</v>
      </c>
      <c r="C242" s="699" t="str">
        <f>PROGRESS!EA5</f>
        <v>WE</v>
      </c>
      <c r="D242" s="700" t="str">
        <f>PROGRESS!EB5</f>
        <v>11N-SP-1</v>
      </c>
    </row>
    <row r="243" spans="1:7" hidden="1" x14ac:dyDescent="0.25">
      <c r="A243" s="701">
        <f>COUNTIF(DATASHEET!DZ$2:DZ$252,'DATA CHECKING SHEET'!D243)-COUNTIFS(DATASHEET!DZ$2:DZ$252,'DATA CHECKING SHEET'!D243,DATASHEET!DW$2:DW$252,"&lt;&gt;"&amp;"")</f>
        <v>0</v>
      </c>
      <c r="B243" s="701">
        <f>COUNTIF(DATASHEET!DZ$2:DZ$252,'DATA CHECKING SHEET'!D243)-COUNTIFS(DATASHEET!DZ$2:DZ$252,'DATA CHECKING SHEET'!D243,DATASHEET!DX$2:DX$252,"&lt;&gt;"&amp;"")</f>
        <v>32</v>
      </c>
      <c r="C243" s="741" t="str">
        <f>PROGRESS!EA6</f>
        <v>YPL</v>
      </c>
      <c r="D243" s="742" t="str">
        <f>PROGRESS!EB6</f>
        <v>11N-SP-2</v>
      </c>
    </row>
    <row r="244" spans="1:7" hidden="1" x14ac:dyDescent="0.25">
      <c r="A244" s="701">
        <f>COUNTIF(DATASHEET!DZ$2:DZ$252,'DATA CHECKING SHEET'!D244)-COUNTIFS(DATASHEET!DZ$2:DZ$252,'DATA CHECKING SHEET'!D244,DATASHEET!DW$2:DW$252,"&lt;&gt;"&amp;"")</f>
        <v>0</v>
      </c>
      <c r="B244" s="701">
        <f>COUNTIF(DATASHEET!DZ$2:DZ$252,'DATA CHECKING SHEET'!D244)-COUNTIFS(DATASHEET!DZ$2:DZ$252,'DATA CHECKING SHEET'!D244,DATASHEET!DX$2:DX$252,"&lt;&gt;"&amp;"")</f>
        <v>29</v>
      </c>
      <c r="C244" s="701" t="str">
        <f>PROGRESS!EA7</f>
        <v>YPL</v>
      </c>
      <c r="D244" s="702" t="str">
        <f>PROGRESS!EB7</f>
        <v>11S-SP-3</v>
      </c>
    </row>
    <row r="245" spans="1:7" x14ac:dyDescent="0.25">
      <c r="A245" s="701">
        <f>COUNTIF(DATASHEET!DZ$2:DZ$252,'DATA CHECKING SHEET'!D245)-COUNTIFS(DATASHEET!DZ$2:DZ$252,'DATA CHECKING SHEET'!D245,DATASHEET!DW$2:DW$252,"&lt;&gt;"&amp;"")</f>
        <v>1</v>
      </c>
      <c r="B245" s="701">
        <f>COUNTIF(DATASHEET!DZ$2:DZ$252,'DATA CHECKING SHEET'!D245)-COUNTIFS(DATASHEET!DZ$2:DZ$252,'DATA CHECKING SHEET'!D245,DATASHEET!DX$2:DX$252,"&lt;&gt;"&amp;"")</f>
        <v>17</v>
      </c>
      <c r="C245" s="741" t="str">
        <f>PROGRESS!EA8</f>
        <v>WE</v>
      </c>
      <c r="D245" s="742" t="str">
        <f>PROGRESS!EB8</f>
        <v>11S-SP-4</v>
      </c>
    </row>
    <row r="246" spans="1:7" hidden="1" x14ac:dyDescent="0.25">
      <c r="A246" s="701">
        <f>COUNTIF(DATASHEET!DZ$2:DZ$252,'DATA CHECKING SHEET'!D246)-COUNTIFS(DATASHEET!DZ$2:DZ$252,'DATA CHECKING SHEET'!D246,DATASHEET!DW$2:DW$252,"&lt;&gt;"&amp;"")</f>
        <v>0</v>
      </c>
      <c r="B246" s="701">
        <f>COUNTIF(DATASHEET!DZ$2:DZ$252,'DATA CHECKING SHEET'!D246)-COUNTIFS(DATASHEET!DZ$2:DZ$252,'DATA CHECKING SHEET'!D246,DATASHEET!DX$2:DX$252,"&lt;&gt;"&amp;"")</f>
        <v>0</v>
      </c>
      <c r="C246" s="701">
        <f>PROGRESS!EA9</f>
        <v>0</v>
      </c>
      <c r="D246" s="702">
        <f>PROGRESS!EB9</f>
        <v>0</v>
      </c>
    </row>
    <row r="247" spans="1:7" hidden="1" x14ac:dyDescent="0.25">
      <c r="A247" s="701">
        <f>COUNTIF(DATASHEET!DZ$2:DZ$252,'DATA CHECKING SHEET'!D247)-COUNTIFS(DATASHEET!DZ$2:DZ$252,'DATA CHECKING SHEET'!D247,DATASHEET!DW$2:DW$252,"&lt;&gt;"&amp;"")</f>
        <v>0</v>
      </c>
      <c r="B247" s="701">
        <f>COUNTIF(DATASHEET!DZ$2:DZ$252,'DATA CHECKING SHEET'!D247)-COUNTIFS(DATASHEET!DZ$2:DZ$252,'DATA CHECKING SHEET'!D247,DATASHEET!DX$2:DX$252,"&lt;&gt;"&amp;"")</f>
        <v>0</v>
      </c>
      <c r="C247" s="701">
        <f>PROGRESS!EA10</f>
        <v>0</v>
      </c>
      <c r="D247" s="702">
        <f>PROGRESS!EB10</f>
        <v>0</v>
      </c>
    </row>
    <row r="248" spans="1:7" hidden="1" x14ac:dyDescent="0.25">
      <c r="A248" s="701">
        <f>COUNTIF(DATASHEET!DZ$2:DZ$252,'DATA CHECKING SHEET'!D248)-COUNTIFS(DATASHEET!DZ$2:DZ$252,'DATA CHECKING SHEET'!D248,DATASHEET!DW$2:DW$252,"&lt;&gt;"&amp;"")</f>
        <v>0</v>
      </c>
      <c r="B248" s="701">
        <f>COUNTIF(DATASHEET!DZ$2:DZ$252,'DATA CHECKING SHEET'!D248)-COUNTIFS(DATASHEET!DZ$2:DZ$252,'DATA CHECKING SHEET'!D248,DATASHEET!DX$2:DX$252,"&lt;&gt;"&amp;"")</f>
        <v>0</v>
      </c>
      <c r="C248" s="701">
        <f>PROGRESS!EA11</f>
        <v>0</v>
      </c>
      <c r="D248" s="702">
        <f>PROGRESS!EB11</f>
        <v>0</v>
      </c>
    </row>
    <row r="249" spans="1:7" hidden="1" x14ac:dyDescent="0.25">
      <c r="A249" s="701">
        <f>COUNTIF(DATASHEET!DZ$2:DZ$252,'DATA CHECKING SHEET'!D249)-COUNTIFS(DATASHEET!DZ$2:DZ$252,'DATA CHECKING SHEET'!D249,DATASHEET!DW$2:DW$252,"&lt;&gt;"&amp;"")</f>
        <v>0</v>
      </c>
      <c r="B249" s="701">
        <f>COUNTIF(DATASHEET!DZ$2:DZ$252,'DATA CHECKING SHEET'!D249)-COUNTIFS(DATASHEET!DZ$2:DZ$252,'DATA CHECKING SHEET'!D249,DATASHEET!DX$2:DX$252,"&lt;&gt;"&amp;"")</f>
        <v>0</v>
      </c>
      <c r="C249" s="701">
        <f>PROGRESS!EA12</f>
        <v>0</v>
      </c>
      <c r="D249" s="702">
        <f>PROGRESS!EB12</f>
        <v>0</v>
      </c>
    </row>
    <row r="250" spans="1:7" hidden="1" x14ac:dyDescent="0.25">
      <c r="A250" s="701">
        <f>COUNTIF(DATASHEET!DZ$2:DZ$252,'DATA CHECKING SHEET'!D250)-COUNTIFS(DATASHEET!DZ$2:DZ$252,'DATA CHECKING SHEET'!D250,DATASHEET!DW$2:DW$252,"&lt;&gt;"&amp;"")</f>
        <v>0</v>
      </c>
      <c r="B250" s="701">
        <f>COUNTIF(DATASHEET!DZ$2:DZ$252,'DATA CHECKING SHEET'!D250)-COUNTIFS(DATASHEET!DZ$2:DZ$252,'DATA CHECKING SHEET'!D250,DATASHEET!DX$2:DX$252,"&lt;&gt;"&amp;"")</f>
        <v>0</v>
      </c>
      <c r="C250" s="701">
        <f>PROGRESS!EA13</f>
        <v>0</v>
      </c>
      <c r="D250" s="702">
        <f>PROGRESS!EB13</f>
        <v>0</v>
      </c>
    </row>
    <row r="251" spans="1:7" ht="15.75" hidden="1" thickBot="1" x14ac:dyDescent="0.3">
      <c r="A251" s="703">
        <f>COUNTIF(DATASHEET!DZ$2:DZ$252,'DATA CHECKING SHEET'!D251)-COUNTIFS(DATASHEET!DZ$2:DZ$252,'DATA CHECKING SHEET'!D251,DATASHEET!DW$2:DW$252,"&lt;&gt;"&amp;"")</f>
        <v>0</v>
      </c>
      <c r="B251" s="703">
        <f>COUNTIF(DATASHEET!DZ$2:DZ$252,'DATA CHECKING SHEET'!D251)-COUNTIFS(DATASHEET!DZ$2:DZ$252,'DATA CHECKING SHEET'!D251,DATASHEET!DX$2:DX$252,"&lt;&gt;"&amp;"")</f>
        <v>0</v>
      </c>
      <c r="C251" s="706">
        <f>PROGRESS!EA14</f>
        <v>0</v>
      </c>
      <c r="D251" s="707">
        <f>PROGRESS!EB14</f>
        <v>0</v>
      </c>
    </row>
  </sheetData>
  <autoFilter ref="A1:D251" xr:uid="{84C6CA7A-3CA6-4260-B3A1-EF896F470DB9}">
    <filterColumn colId="0">
      <filters>
        <filter val="1"/>
        <filter val="2"/>
      </filters>
    </filterColumn>
    <filterColumn colId="3">
      <customFilters>
        <customFilter operator="notEqual" val=" "/>
      </customFilters>
    </filterColumn>
  </autoFilter>
  <conditionalFormatting sqref="B2:B161">
    <cfRule type="cellIs" dxfId="1903" priority="12" operator="greaterThan">
      <formula>0</formula>
    </cfRule>
  </conditionalFormatting>
  <conditionalFormatting sqref="A2:A161">
    <cfRule type="cellIs" dxfId="1902" priority="10" operator="equal">
      <formula>0</formula>
    </cfRule>
    <cfRule type="cellIs" dxfId="1901" priority="11" operator="greaterThan">
      <formula>0</formula>
    </cfRule>
  </conditionalFormatting>
  <conditionalFormatting sqref="A232:A241">
    <cfRule type="cellIs" dxfId="1900" priority="7" operator="equal">
      <formula>0</formula>
    </cfRule>
    <cfRule type="cellIs" dxfId="1899" priority="8" operator="greaterThan">
      <formula>0</formula>
    </cfRule>
  </conditionalFormatting>
  <conditionalFormatting sqref="B232:B241">
    <cfRule type="cellIs" dxfId="1898" priority="9" operator="greaterThan">
      <formula>0</formula>
    </cfRule>
  </conditionalFormatting>
  <conditionalFormatting sqref="A242:A251">
    <cfRule type="cellIs" dxfId="1897" priority="4" operator="equal">
      <formula>0</formula>
    </cfRule>
    <cfRule type="cellIs" dxfId="1896" priority="5" operator="greaterThan">
      <formula>0</formula>
    </cfRule>
  </conditionalFormatting>
  <conditionalFormatting sqref="B242:B251">
    <cfRule type="cellIs" dxfId="1895" priority="6" operator="greaterThan">
      <formula>0</formula>
    </cfRule>
  </conditionalFormatting>
  <conditionalFormatting sqref="A162:A231">
    <cfRule type="cellIs" dxfId="1894" priority="1" operator="equal">
      <formula>0</formula>
    </cfRule>
    <cfRule type="cellIs" dxfId="1893" priority="2" operator="greaterThan">
      <formula>0</formula>
    </cfRule>
  </conditionalFormatting>
  <conditionalFormatting sqref="B162:B231">
    <cfRule type="cellIs" dxfId="1892" priority="3"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H231"/>
  <sheetViews>
    <sheetView showGridLines="0" zoomScaleNormal="100" workbookViewId="0">
      <pane xSplit="3" ySplit="1" topLeftCell="D2" activePane="bottomRight" state="frozen"/>
      <selection pane="topRight" activeCell="D1" sqref="D1"/>
      <selection pane="bottomLeft" activeCell="A2" sqref="A2"/>
      <selection pane="bottomRight" activeCell="AB2" sqref="AB2:AC2"/>
    </sheetView>
  </sheetViews>
  <sheetFormatPr defaultRowHeight="15.75" x14ac:dyDescent="0.25"/>
  <cols>
    <col min="1" max="1" width="7" bestFit="1" customWidth="1"/>
    <col min="2" max="2" width="26.7109375" style="717" bestFit="1" customWidth="1"/>
    <col min="3" max="3" width="7.42578125" bestFit="1" customWidth="1"/>
    <col min="4" max="5" width="4" style="87" customWidth="1"/>
    <col min="6" max="6" width="23.7109375" style="87" customWidth="1"/>
    <col min="7" max="9" width="4.5703125" style="87" customWidth="1"/>
    <col min="10" max="10" width="4" style="87" customWidth="1"/>
    <col min="11" max="11" width="5.5703125" style="596" customWidth="1"/>
    <col min="12" max="12" width="8" style="116" customWidth="1"/>
    <col min="13" max="13" width="5.140625" style="287" customWidth="1"/>
    <col min="14" max="14" width="5.140625" style="713" customWidth="1"/>
    <col min="15" max="16" width="5.42578125" style="713" customWidth="1"/>
    <col min="17" max="17" width="8.28515625" style="55" bestFit="1" customWidth="1"/>
    <col min="18" max="18" width="6.42578125" style="55" customWidth="1"/>
    <col min="19" max="21" width="7" bestFit="1" customWidth="1"/>
    <col min="22" max="29" width="7" customWidth="1"/>
    <col min="30" max="30" width="4.42578125" style="132" customWidth="1"/>
    <col min="31" max="31" width="22.7109375" style="12" customWidth="1"/>
    <col min="32" max="34" width="11.28515625" style="12" customWidth="1"/>
    <col min="35" max="35" width="22.7109375" style="12" customWidth="1"/>
    <col min="36" max="38" width="11.28515625" style="12" customWidth="1"/>
    <col min="39" max="39" width="22.7109375" style="12" customWidth="1"/>
    <col min="40" max="42" width="11.28515625" style="12" customWidth="1"/>
    <col min="43" max="43" width="22.7109375" style="12" customWidth="1"/>
    <col min="44" max="46" width="11.28515625" style="12" customWidth="1"/>
    <col min="47" max="47" width="22.7109375" style="12" customWidth="1"/>
    <col min="48" max="50" width="11.28515625" style="12" customWidth="1"/>
    <col min="51" max="51" width="22.7109375" style="12" customWidth="1"/>
    <col min="52" max="54" width="11.28515625" style="12" customWidth="1"/>
    <col min="55" max="55" width="22.7109375" style="12" customWidth="1"/>
    <col min="56" max="58" width="11.28515625" style="12" customWidth="1"/>
    <col min="59" max="59" width="22.7109375" style="12" customWidth="1"/>
    <col min="60" max="62" width="11.28515625" style="12" customWidth="1"/>
    <col min="63" max="63" width="22.7109375" style="12" customWidth="1"/>
    <col min="64" max="66" width="11.28515625" style="12" customWidth="1"/>
    <col min="67" max="67" width="22.7109375" style="12" customWidth="1"/>
    <col min="68" max="70" width="11.28515625" style="12" customWidth="1"/>
    <col min="71" max="71" width="22.7109375" style="12" customWidth="1"/>
    <col min="72" max="74" width="11.28515625" style="12" customWidth="1"/>
    <col min="75" max="75" width="22.7109375" style="12" customWidth="1"/>
    <col min="76" max="78" width="11.28515625" style="12" customWidth="1"/>
    <col min="79" max="79" width="22.7109375" style="12" customWidth="1"/>
    <col min="80" max="82" width="11.28515625" style="12" customWidth="1"/>
    <col min="83" max="83" width="22.7109375" style="12" customWidth="1"/>
    <col min="84" max="86" width="11.28515625" style="12" customWidth="1"/>
    <col min="87" max="87" width="22.7109375" style="12" customWidth="1"/>
    <col min="88" max="90" width="11.28515625" style="12" customWidth="1"/>
    <col min="91" max="91" width="22.7109375" style="12" customWidth="1"/>
    <col min="92" max="94" width="11.28515625" style="12" customWidth="1"/>
    <col min="95" max="95" width="22.7109375" style="12" customWidth="1"/>
    <col min="96" max="98" width="11.28515625" style="12" customWidth="1"/>
    <col min="99" max="99" width="22.7109375" style="12" customWidth="1"/>
    <col min="100" max="102" width="11.28515625" style="12" customWidth="1"/>
    <col min="103" max="103" width="22.7109375" style="12" customWidth="1"/>
    <col min="104" max="106" width="11.28515625" style="12" customWidth="1"/>
    <col min="107" max="107" width="22.7109375" style="12" customWidth="1"/>
    <col min="108" max="110" width="11.28515625" style="12" customWidth="1"/>
    <col min="111" max="111" width="22.7109375" style="12" customWidth="1"/>
    <col min="112" max="114" width="11.28515625" style="12" customWidth="1"/>
    <col min="115" max="115" width="22.7109375" style="12" customWidth="1"/>
    <col min="116" max="118" width="11.28515625" style="12" customWidth="1"/>
    <col min="119" max="119" width="22.7109375" style="12" customWidth="1"/>
    <col min="120" max="122" width="11.28515625" style="12" customWidth="1"/>
    <col min="123" max="123" width="22.7109375" style="12" customWidth="1"/>
    <col min="124" max="126" width="11.28515625" style="12" customWidth="1"/>
    <col min="127" max="127" width="22.7109375" style="12" customWidth="1"/>
    <col min="128" max="130" width="11.28515625" style="12" customWidth="1"/>
    <col min="131" max="138" width="6" bestFit="1" customWidth="1"/>
  </cols>
  <sheetData>
    <row r="1" spans="1:138" s="560" customFormat="1" ht="146.25" customHeight="1" thickBot="1" x14ac:dyDescent="0.3">
      <c r="A1" s="593" t="s">
        <v>0</v>
      </c>
      <c r="B1" s="652" t="s">
        <v>1</v>
      </c>
      <c r="C1" s="594" t="s">
        <v>218</v>
      </c>
      <c r="D1" s="588" t="s">
        <v>219</v>
      </c>
      <c r="E1" s="589" t="s">
        <v>3</v>
      </c>
      <c r="F1" s="589" t="s">
        <v>220</v>
      </c>
      <c r="G1" s="589" t="s">
        <v>367</v>
      </c>
      <c r="H1" s="589" t="s">
        <v>36</v>
      </c>
      <c r="I1" s="590" t="s">
        <v>51</v>
      </c>
      <c r="J1" s="589" t="s">
        <v>2</v>
      </c>
      <c r="K1" s="589" t="s">
        <v>475</v>
      </c>
      <c r="L1" s="591" t="s">
        <v>221</v>
      </c>
      <c r="M1" s="592" t="s">
        <v>71</v>
      </c>
      <c r="N1" s="649" t="s">
        <v>26</v>
      </c>
      <c r="O1" s="601" t="s">
        <v>405</v>
      </c>
      <c r="P1" s="602" t="s">
        <v>406</v>
      </c>
      <c r="Q1" s="718" t="s">
        <v>434</v>
      </c>
      <c r="R1" s="718" t="s">
        <v>433</v>
      </c>
      <c r="S1" s="661" t="s">
        <v>476</v>
      </c>
      <c r="T1" s="662" t="s">
        <v>477</v>
      </c>
      <c r="U1" s="663" t="s">
        <v>478</v>
      </c>
      <c r="V1" s="663" t="s">
        <v>479</v>
      </c>
      <c r="W1" s="663" t="s">
        <v>480</v>
      </c>
      <c r="X1" s="762" t="s">
        <v>1389</v>
      </c>
      <c r="Y1" s="664" t="s">
        <v>481</v>
      </c>
      <c r="Z1" s="665" t="s">
        <v>482</v>
      </c>
      <c r="AA1" s="665" t="s">
        <v>483</v>
      </c>
      <c r="AB1" s="665" t="s">
        <v>1390</v>
      </c>
      <c r="AC1" s="764" t="s">
        <v>1391</v>
      </c>
      <c r="AD1" s="595" t="s">
        <v>6</v>
      </c>
      <c r="AE1" s="666" t="s">
        <v>68</v>
      </c>
      <c r="AF1" s="667" t="s">
        <v>155</v>
      </c>
      <c r="AG1" s="667" t="s">
        <v>70</v>
      </c>
      <c r="AH1" s="668" t="s">
        <v>222</v>
      </c>
      <c r="AI1" s="666" t="s">
        <v>226</v>
      </c>
      <c r="AJ1" s="667" t="s">
        <v>151</v>
      </c>
      <c r="AK1" s="667" t="s">
        <v>227</v>
      </c>
      <c r="AL1" s="668" t="s">
        <v>228</v>
      </c>
      <c r="AM1" s="666" t="s">
        <v>223</v>
      </c>
      <c r="AN1" s="667" t="s">
        <v>144</v>
      </c>
      <c r="AO1" s="667" t="s">
        <v>224</v>
      </c>
      <c r="AP1" s="668" t="s">
        <v>225</v>
      </c>
      <c r="AQ1" s="666" t="s">
        <v>232</v>
      </c>
      <c r="AR1" s="667" t="s">
        <v>152</v>
      </c>
      <c r="AS1" s="667" t="s">
        <v>233</v>
      </c>
      <c r="AT1" s="668" t="s">
        <v>234</v>
      </c>
      <c r="AU1" s="666" t="s">
        <v>229</v>
      </c>
      <c r="AV1" s="667" t="s">
        <v>484</v>
      </c>
      <c r="AW1" s="667" t="s">
        <v>230</v>
      </c>
      <c r="AX1" s="668" t="s">
        <v>231</v>
      </c>
      <c r="AY1" s="666" t="s">
        <v>235</v>
      </c>
      <c r="AZ1" s="667" t="s">
        <v>146</v>
      </c>
      <c r="BA1" s="667" t="s">
        <v>236</v>
      </c>
      <c r="BB1" s="668" t="s">
        <v>237</v>
      </c>
      <c r="BC1" s="666" t="s">
        <v>238</v>
      </c>
      <c r="BD1" s="667" t="s">
        <v>145</v>
      </c>
      <c r="BE1" s="667" t="s">
        <v>239</v>
      </c>
      <c r="BF1" s="668" t="s">
        <v>240</v>
      </c>
      <c r="BG1" s="666" t="s">
        <v>241</v>
      </c>
      <c r="BH1" s="667" t="s">
        <v>147</v>
      </c>
      <c r="BI1" s="667" t="s">
        <v>242</v>
      </c>
      <c r="BJ1" s="668" t="s">
        <v>243</v>
      </c>
      <c r="BK1" s="666" t="s">
        <v>244</v>
      </c>
      <c r="BL1" s="667" t="s">
        <v>485</v>
      </c>
      <c r="BM1" s="667" t="s">
        <v>245</v>
      </c>
      <c r="BN1" s="668" t="s">
        <v>246</v>
      </c>
      <c r="BO1" s="666" t="s">
        <v>253</v>
      </c>
      <c r="BP1" s="667" t="s">
        <v>486</v>
      </c>
      <c r="BQ1" s="667" t="s">
        <v>254</v>
      </c>
      <c r="BR1" s="668" t="s">
        <v>255</v>
      </c>
      <c r="BS1" s="666" t="s">
        <v>247</v>
      </c>
      <c r="BT1" s="667" t="s">
        <v>487</v>
      </c>
      <c r="BU1" s="667" t="s">
        <v>248</v>
      </c>
      <c r="BV1" s="668" t="s">
        <v>249</v>
      </c>
      <c r="BW1" s="666" t="s">
        <v>250</v>
      </c>
      <c r="BX1" s="667" t="s">
        <v>153</v>
      </c>
      <c r="BY1" s="667" t="s">
        <v>251</v>
      </c>
      <c r="BZ1" s="668" t="s">
        <v>252</v>
      </c>
      <c r="CA1" s="666" t="s">
        <v>359</v>
      </c>
      <c r="CB1" s="667" t="s">
        <v>358</v>
      </c>
      <c r="CC1" s="667" t="s">
        <v>360</v>
      </c>
      <c r="CD1" s="668" t="s">
        <v>361</v>
      </c>
      <c r="CE1" s="666" t="s">
        <v>491</v>
      </c>
      <c r="CF1" s="667" t="s">
        <v>492</v>
      </c>
      <c r="CG1" s="667" t="s">
        <v>493</v>
      </c>
      <c r="CH1" s="668" t="s">
        <v>494</v>
      </c>
      <c r="CI1" s="666" t="s">
        <v>256</v>
      </c>
      <c r="CJ1" s="667" t="s">
        <v>143</v>
      </c>
      <c r="CK1" s="667" t="s">
        <v>257</v>
      </c>
      <c r="CL1" s="668" t="s">
        <v>258</v>
      </c>
      <c r="CM1" s="666" t="s">
        <v>259</v>
      </c>
      <c r="CN1" s="667" t="s">
        <v>187</v>
      </c>
      <c r="CO1" s="667" t="s">
        <v>260</v>
      </c>
      <c r="CP1" s="668" t="s">
        <v>261</v>
      </c>
      <c r="CQ1" s="666" t="s">
        <v>262</v>
      </c>
      <c r="CR1" s="667" t="s">
        <v>157</v>
      </c>
      <c r="CS1" s="667" t="s">
        <v>263</v>
      </c>
      <c r="CT1" s="668" t="s">
        <v>264</v>
      </c>
      <c r="CU1" s="666" t="s">
        <v>268</v>
      </c>
      <c r="CV1" s="667" t="s">
        <v>158</v>
      </c>
      <c r="CW1" s="667" t="s">
        <v>269</v>
      </c>
      <c r="CX1" s="668" t="s">
        <v>270</v>
      </c>
      <c r="CY1" s="666" t="s">
        <v>265</v>
      </c>
      <c r="CZ1" s="667" t="s">
        <v>488</v>
      </c>
      <c r="DA1" s="667" t="s">
        <v>266</v>
      </c>
      <c r="DB1" s="668" t="s">
        <v>267</v>
      </c>
      <c r="DC1" s="666" t="s">
        <v>495</v>
      </c>
      <c r="DD1" s="667" t="s">
        <v>496</v>
      </c>
      <c r="DE1" s="667" t="s">
        <v>497</v>
      </c>
      <c r="DF1" s="668" t="s">
        <v>498</v>
      </c>
      <c r="DG1" s="666" t="s">
        <v>330</v>
      </c>
      <c r="DH1" s="667" t="s">
        <v>318</v>
      </c>
      <c r="DI1" s="667" t="s">
        <v>331</v>
      </c>
      <c r="DJ1" s="668" t="s">
        <v>332</v>
      </c>
      <c r="DK1" s="666" t="s">
        <v>401</v>
      </c>
      <c r="DL1" s="667" t="s">
        <v>489</v>
      </c>
      <c r="DM1" s="667" t="s">
        <v>402</v>
      </c>
      <c r="DN1" s="668" t="s">
        <v>403</v>
      </c>
      <c r="DO1" s="666" t="s">
        <v>271</v>
      </c>
      <c r="DP1" s="667" t="s">
        <v>490</v>
      </c>
      <c r="DQ1" s="667" t="s">
        <v>272</v>
      </c>
      <c r="DR1" s="668" t="s">
        <v>273</v>
      </c>
      <c r="DS1" s="666" t="s">
        <v>274</v>
      </c>
      <c r="DT1" s="667" t="s">
        <v>188</v>
      </c>
      <c r="DU1" s="667" t="s">
        <v>275</v>
      </c>
      <c r="DV1" s="668" t="s">
        <v>276</v>
      </c>
      <c r="DW1" s="666" t="s">
        <v>277</v>
      </c>
      <c r="DX1" s="667" t="s">
        <v>154</v>
      </c>
      <c r="DY1" s="667" t="s">
        <v>278</v>
      </c>
      <c r="DZ1" s="668" t="s">
        <v>279</v>
      </c>
      <c r="EA1" s="557"/>
      <c r="EB1" s="558"/>
      <c r="EC1" s="558"/>
      <c r="ED1" s="559"/>
      <c r="EE1" s="557"/>
      <c r="EF1" s="558"/>
      <c r="EG1" s="558"/>
      <c r="EH1" s="559"/>
    </row>
    <row r="2" spans="1:138" s="620" customFormat="1" ht="30" x14ac:dyDescent="0.25">
      <c r="A2" s="746">
        <v>152713</v>
      </c>
      <c r="B2" s="747" t="s">
        <v>890</v>
      </c>
      <c r="C2" s="748" t="s">
        <v>891</v>
      </c>
      <c r="D2" s="746" t="s">
        <v>62</v>
      </c>
      <c r="E2" s="749" t="s">
        <v>366</v>
      </c>
      <c r="F2" s="747" t="s">
        <v>1126</v>
      </c>
      <c r="G2" s="749" t="s">
        <v>366</v>
      </c>
      <c r="H2" s="749" t="s">
        <v>366</v>
      </c>
      <c r="I2" s="748" t="s">
        <v>366</v>
      </c>
      <c r="J2" s="749" t="s">
        <v>366</v>
      </c>
      <c r="K2" s="617" t="str">
        <f>IFERROR(VLOOKUP(A2,[4]CalledName!$A:$N,14,FALSE),"")</f>
        <v>No</v>
      </c>
      <c r="L2" s="597" t="str">
        <f>IFERROR(VLOOKUP(A2,[5]YEAR11!$A:$AT,24,FALSE),"")</f>
        <v>6-7</v>
      </c>
      <c r="M2" s="598" t="str">
        <f t="shared" ref="M2:M65" si="0">IFERROR(VLOOKUP(A2,prioratt,4,FALSE),"")</f>
        <v>M</v>
      </c>
      <c r="N2" s="603">
        <f t="shared" ref="N2:N65" si="1">IFERROR(VLOOKUP(A2,bhvtotals,6,FALSE),"")</f>
        <v>13</v>
      </c>
      <c r="O2" s="604">
        <f t="shared" ref="O2:O65" si="2">IFERROR(VLOOKUP(A2,bhvtotals,4,FALSE),"")</f>
        <v>0</v>
      </c>
      <c r="P2" s="656">
        <f t="shared" ref="P2:P65" si="3">IFERROR(VLOOKUP(A2,bhvtotals,5,FALSE),"")</f>
        <v>0</v>
      </c>
      <c r="Q2" s="719">
        <v>100</v>
      </c>
      <c r="R2" s="720">
        <v>0</v>
      </c>
      <c r="S2" s="721">
        <f t="shared" ref="S2:S65" si="4">COUNTIF($AE2:$DV2,"Outstanding")</f>
        <v>2</v>
      </c>
      <c r="T2" s="600">
        <f t="shared" ref="T2:T65" si="5">COUNTIF($AE2:$DV2,"Good")</f>
        <v>6</v>
      </c>
      <c r="U2" s="722">
        <f t="shared" ref="U2:U65" si="6">COUNTIF($AE2:$DV2,"N2Improve - Engagement")</f>
        <v>0</v>
      </c>
      <c r="V2" s="722">
        <f t="shared" ref="V2:V65" si="7">COUNTIF($AE2:$DV2,"N2Improve - Community Conduct")</f>
        <v>1</v>
      </c>
      <c r="W2" s="722">
        <f t="shared" ref="W2:W65" si="8">COUNTIF($AE2:$DV2,"N2Improve - Personal Org.")</f>
        <v>0</v>
      </c>
      <c r="X2" s="722">
        <f t="shared" ref="X2:X65" si="9">SUM(U2:W2)</f>
        <v>1</v>
      </c>
      <c r="Y2" s="722">
        <f t="shared" ref="Y2:Y65" si="10">COUNTIF($AE2:$DV2,"Serious Conc - Engagement")</f>
        <v>0</v>
      </c>
      <c r="Z2" s="722">
        <f t="shared" ref="Z2:Z65" si="11">COUNTIF($AE2:$DV2,"Serious Conc - Comm. Concern")</f>
        <v>0</v>
      </c>
      <c r="AA2" s="722">
        <f t="shared" ref="AA2:AA33" si="12">COUNTIF($AE2:$DV2,"Serious Conc - Personal Org.")</f>
        <v>0</v>
      </c>
      <c r="AB2" s="722">
        <f t="shared" ref="AB2" si="13">SUM(Y2:AA2)</f>
        <v>0</v>
      </c>
      <c r="AC2" s="763">
        <f t="shared" ref="AC2" si="14">SUM(X2,AB2)</f>
        <v>1</v>
      </c>
      <c r="AD2" s="600"/>
      <c r="AE2" s="751"/>
      <c r="AF2" s="752"/>
      <c r="AG2" s="753"/>
      <c r="AH2" s="754"/>
      <c r="AI2" s="751" t="s">
        <v>477</v>
      </c>
      <c r="AJ2" s="752"/>
      <c r="AK2" s="753" t="s">
        <v>563</v>
      </c>
      <c r="AL2" s="754" t="s">
        <v>559</v>
      </c>
      <c r="AM2" s="751"/>
      <c r="AN2" s="752"/>
      <c r="AO2" s="753"/>
      <c r="AP2" s="754"/>
      <c r="AQ2" s="751" t="s">
        <v>479</v>
      </c>
      <c r="AR2" s="752"/>
      <c r="AS2" s="753" t="s">
        <v>502</v>
      </c>
      <c r="AT2" s="754" t="s">
        <v>568</v>
      </c>
      <c r="AU2" s="751"/>
      <c r="AV2" s="752"/>
      <c r="AW2" s="753"/>
      <c r="AX2" s="754"/>
      <c r="AY2" s="751"/>
      <c r="AZ2" s="752"/>
      <c r="BA2" s="753"/>
      <c r="BB2" s="754"/>
      <c r="BC2" s="751"/>
      <c r="BD2" s="752"/>
      <c r="BE2" s="753"/>
      <c r="BF2" s="754"/>
      <c r="BG2" s="751" t="s">
        <v>477</v>
      </c>
      <c r="BH2" s="752"/>
      <c r="BI2" s="753" t="s">
        <v>528</v>
      </c>
      <c r="BJ2" s="754" t="s">
        <v>529</v>
      </c>
      <c r="BK2" s="751"/>
      <c r="BL2" s="752"/>
      <c r="BM2" s="752"/>
      <c r="BN2" s="755"/>
      <c r="BO2" s="751"/>
      <c r="BP2" s="752"/>
      <c r="BQ2" s="753"/>
      <c r="BR2" s="754"/>
      <c r="BS2" s="751" t="s">
        <v>477</v>
      </c>
      <c r="BT2" s="752"/>
      <c r="BU2" s="753" t="s">
        <v>586</v>
      </c>
      <c r="BV2" s="754" t="s">
        <v>891</v>
      </c>
      <c r="BW2" s="751"/>
      <c r="BX2" s="752"/>
      <c r="BY2" s="753"/>
      <c r="BZ2" s="754"/>
      <c r="CA2" s="751"/>
      <c r="CB2" s="752"/>
      <c r="CC2" s="753"/>
      <c r="CD2" s="754"/>
      <c r="CE2" s="751"/>
      <c r="CF2" s="752"/>
      <c r="CG2" s="753"/>
      <c r="CH2" s="754"/>
      <c r="CI2" s="751"/>
      <c r="CJ2" s="752"/>
      <c r="CK2" s="753"/>
      <c r="CL2" s="754"/>
      <c r="CM2" s="751" t="s">
        <v>477</v>
      </c>
      <c r="CN2" s="752"/>
      <c r="CO2" s="753" t="s">
        <v>589</v>
      </c>
      <c r="CP2" s="754" t="s">
        <v>591</v>
      </c>
      <c r="CQ2" s="751"/>
      <c r="CR2" s="752"/>
      <c r="CS2" s="753"/>
      <c r="CT2" s="754"/>
      <c r="CU2" s="751"/>
      <c r="CV2" s="752"/>
      <c r="CW2" s="753"/>
      <c r="CX2" s="754"/>
      <c r="CY2" s="751" t="s">
        <v>476</v>
      </c>
      <c r="CZ2" s="752"/>
      <c r="DA2" s="753" t="s">
        <v>886</v>
      </c>
      <c r="DB2" s="754" t="s">
        <v>1111</v>
      </c>
      <c r="DC2" s="751"/>
      <c r="DD2" s="752"/>
      <c r="DE2" s="753"/>
      <c r="DF2" s="754"/>
      <c r="DG2" s="751" t="s">
        <v>477</v>
      </c>
      <c r="DH2" s="752"/>
      <c r="DI2" s="753" t="s">
        <v>515</v>
      </c>
      <c r="DJ2" s="754" t="s">
        <v>609</v>
      </c>
      <c r="DK2" s="751" t="s">
        <v>477</v>
      </c>
      <c r="DL2" s="752"/>
      <c r="DM2" s="753" t="s">
        <v>512</v>
      </c>
      <c r="DN2" s="754" t="s">
        <v>615</v>
      </c>
      <c r="DO2" s="751" t="s">
        <v>476</v>
      </c>
      <c r="DP2" s="752"/>
      <c r="DQ2" s="753" t="s">
        <v>616</v>
      </c>
      <c r="DR2" s="754" t="s">
        <v>525</v>
      </c>
      <c r="DS2" s="751"/>
      <c r="DT2" s="752"/>
      <c r="DU2" s="753"/>
      <c r="DV2" s="754"/>
      <c r="DW2" s="751" t="s">
        <v>477</v>
      </c>
      <c r="DX2" s="752"/>
      <c r="DY2" s="753" t="s">
        <v>1149</v>
      </c>
      <c r="DZ2" s="754" t="s">
        <v>526</v>
      </c>
      <c r="EA2" s="619"/>
      <c r="EB2" s="619"/>
      <c r="EC2" s="619"/>
      <c r="ED2" s="619"/>
      <c r="EE2" s="108"/>
      <c r="EF2" s="617"/>
      <c r="EG2" s="617"/>
      <c r="EH2" s="618"/>
    </row>
    <row r="3" spans="1:138" s="620" customFormat="1" ht="25.5" x14ac:dyDescent="0.25">
      <c r="A3" s="746">
        <v>151734</v>
      </c>
      <c r="B3" s="750" t="s">
        <v>892</v>
      </c>
      <c r="C3" s="748" t="s">
        <v>893</v>
      </c>
      <c r="D3" s="746" t="s">
        <v>178</v>
      </c>
      <c r="E3" s="749" t="s">
        <v>366</v>
      </c>
      <c r="F3" s="749" t="s">
        <v>1127</v>
      </c>
      <c r="G3" s="749" t="s">
        <v>366</v>
      </c>
      <c r="H3" s="749" t="s">
        <v>366</v>
      </c>
      <c r="I3" s="748" t="s">
        <v>366</v>
      </c>
      <c r="J3" s="749" t="s">
        <v>366</v>
      </c>
      <c r="K3" s="617" t="str">
        <f>IFERROR(VLOOKUP(A3,[4]CalledName!$A:$N,14,FALSE),"")</f>
        <v>No</v>
      </c>
      <c r="L3" s="597" t="str">
        <f>IFERROR(VLOOKUP(A3,[5]YEAR11!$A:$AT,24,FALSE),"")</f>
        <v>3-4</v>
      </c>
      <c r="M3" s="599" t="str">
        <f t="shared" si="0"/>
        <v>L</v>
      </c>
      <c r="N3" s="605">
        <f t="shared" si="1"/>
        <v>18</v>
      </c>
      <c r="O3" s="606">
        <f t="shared" si="2"/>
        <v>2</v>
      </c>
      <c r="P3" s="657">
        <f t="shared" si="3"/>
        <v>4</v>
      </c>
      <c r="Q3" s="723">
        <v>100</v>
      </c>
      <c r="R3" s="724">
        <v>7</v>
      </c>
      <c r="S3" s="721">
        <f t="shared" si="4"/>
        <v>2</v>
      </c>
      <c r="T3" s="600">
        <f t="shared" si="5"/>
        <v>7</v>
      </c>
      <c r="U3" s="722">
        <f t="shared" si="6"/>
        <v>0</v>
      </c>
      <c r="V3" s="722">
        <f t="shared" si="7"/>
        <v>0</v>
      </c>
      <c r="W3" s="722">
        <f t="shared" si="8"/>
        <v>0</v>
      </c>
      <c r="X3" s="722">
        <f t="shared" si="9"/>
        <v>0</v>
      </c>
      <c r="Y3" s="722">
        <f t="shared" si="10"/>
        <v>0</v>
      </c>
      <c r="Z3" s="722">
        <f t="shared" si="11"/>
        <v>0</v>
      </c>
      <c r="AA3" s="722">
        <f t="shared" si="12"/>
        <v>0</v>
      </c>
      <c r="AB3" s="722">
        <f t="shared" ref="AB3:AB66" si="15">SUM(Y3:AA3)</f>
        <v>0</v>
      </c>
      <c r="AC3" s="763">
        <f t="shared" ref="AC3:AC66" si="16">SUM(X3,AB3)</f>
        <v>0</v>
      </c>
      <c r="AD3" s="600"/>
      <c r="AE3" s="746"/>
      <c r="AF3" s="749"/>
      <c r="AG3" s="756"/>
      <c r="AH3" s="757"/>
      <c r="AI3" s="746" t="s">
        <v>477</v>
      </c>
      <c r="AJ3" s="749"/>
      <c r="AK3" s="756" t="s">
        <v>542</v>
      </c>
      <c r="AL3" s="757" t="s">
        <v>561</v>
      </c>
      <c r="AM3" s="746"/>
      <c r="AN3" s="749"/>
      <c r="AO3" s="756"/>
      <c r="AP3" s="757"/>
      <c r="AQ3" s="746" t="s">
        <v>477</v>
      </c>
      <c r="AR3" s="749"/>
      <c r="AS3" s="756" t="s">
        <v>532</v>
      </c>
      <c r="AT3" s="757" t="s">
        <v>570</v>
      </c>
      <c r="AU3" s="746"/>
      <c r="AV3" s="749"/>
      <c r="AW3" s="756"/>
      <c r="AX3" s="757"/>
      <c r="AY3" s="746" t="s">
        <v>477</v>
      </c>
      <c r="AZ3" s="749"/>
      <c r="BA3" s="756" t="s">
        <v>573</v>
      </c>
      <c r="BB3" s="757" t="s">
        <v>504</v>
      </c>
      <c r="BC3" s="746"/>
      <c r="BD3" s="749"/>
      <c r="BE3" s="756"/>
      <c r="BF3" s="757"/>
      <c r="BG3" s="746" t="s">
        <v>477</v>
      </c>
      <c r="BH3" s="749"/>
      <c r="BI3" s="756" t="s">
        <v>577</v>
      </c>
      <c r="BJ3" s="757" t="s">
        <v>552</v>
      </c>
      <c r="BK3" s="746"/>
      <c r="BL3" s="749"/>
      <c r="BM3" s="749"/>
      <c r="BN3" s="758"/>
      <c r="BO3" s="746"/>
      <c r="BP3" s="749"/>
      <c r="BQ3" s="756"/>
      <c r="BR3" s="757"/>
      <c r="BS3" s="746" t="s">
        <v>477</v>
      </c>
      <c r="BT3" s="749"/>
      <c r="BU3" s="756" t="s">
        <v>580</v>
      </c>
      <c r="BV3" s="757" t="s">
        <v>893</v>
      </c>
      <c r="BW3" s="746"/>
      <c r="BX3" s="749"/>
      <c r="BY3" s="756"/>
      <c r="BZ3" s="757"/>
      <c r="CA3" s="746"/>
      <c r="CB3" s="749"/>
      <c r="CC3" s="756"/>
      <c r="CD3" s="757"/>
      <c r="CE3" s="746"/>
      <c r="CF3" s="749"/>
      <c r="CG3" s="756"/>
      <c r="CH3" s="757"/>
      <c r="CI3" s="746"/>
      <c r="CJ3" s="749"/>
      <c r="CK3" s="756"/>
      <c r="CL3" s="757"/>
      <c r="CM3" s="746" t="s">
        <v>477</v>
      </c>
      <c r="CN3" s="749"/>
      <c r="CO3" s="756" t="s">
        <v>587</v>
      </c>
      <c r="CP3" s="757" t="s">
        <v>1150</v>
      </c>
      <c r="CQ3" s="746"/>
      <c r="CR3" s="749"/>
      <c r="CS3" s="756"/>
      <c r="CT3" s="757"/>
      <c r="CU3" s="746"/>
      <c r="CV3" s="749"/>
      <c r="CW3" s="756"/>
      <c r="CX3" s="757"/>
      <c r="CY3" s="746" t="s">
        <v>476</v>
      </c>
      <c r="CZ3" s="749"/>
      <c r="DA3" s="756" t="s">
        <v>607</v>
      </c>
      <c r="DB3" s="757" t="s">
        <v>1112</v>
      </c>
      <c r="DC3" s="746"/>
      <c r="DD3" s="749"/>
      <c r="DE3" s="756"/>
      <c r="DF3" s="757"/>
      <c r="DG3" s="746" t="s">
        <v>477</v>
      </c>
      <c r="DH3" s="749"/>
      <c r="DI3" s="756" t="s">
        <v>515</v>
      </c>
      <c r="DJ3" s="757" t="s">
        <v>611</v>
      </c>
      <c r="DK3" s="746"/>
      <c r="DL3" s="749"/>
      <c r="DM3" s="756"/>
      <c r="DN3" s="757"/>
      <c r="DO3" s="746" t="s">
        <v>476</v>
      </c>
      <c r="DP3" s="749"/>
      <c r="DQ3" s="756" t="s">
        <v>617</v>
      </c>
      <c r="DR3" s="757" t="s">
        <v>545</v>
      </c>
      <c r="DS3" s="746"/>
      <c r="DT3" s="749"/>
      <c r="DU3" s="756"/>
      <c r="DV3" s="757"/>
      <c r="DW3" s="746" t="s">
        <v>477</v>
      </c>
      <c r="DX3" s="749"/>
      <c r="DY3" s="756" t="s">
        <v>1149</v>
      </c>
      <c r="DZ3" s="757" t="s">
        <v>526</v>
      </c>
      <c r="EA3" s="619"/>
      <c r="EB3" s="619"/>
      <c r="EC3" s="619"/>
      <c r="ED3" s="619"/>
      <c r="EE3" s="108"/>
      <c r="EF3" s="617"/>
      <c r="EG3" s="617"/>
      <c r="EH3" s="618"/>
    </row>
    <row r="4" spans="1:138" s="620" customFormat="1" ht="25.5" x14ac:dyDescent="0.25">
      <c r="A4" s="746">
        <v>151735</v>
      </c>
      <c r="B4" s="747" t="s">
        <v>894</v>
      </c>
      <c r="C4" s="748" t="s">
        <v>893</v>
      </c>
      <c r="D4" s="746" t="s">
        <v>178</v>
      </c>
      <c r="E4" s="749" t="s">
        <v>366</v>
      </c>
      <c r="F4" s="749" t="s">
        <v>1127</v>
      </c>
      <c r="G4" s="749" t="s">
        <v>366</v>
      </c>
      <c r="H4" s="749" t="s">
        <v>366</v>
      </c>
      <c r="I4" s="748" t="s">
        <v>366</v>
      </c>
      <c r="J4" s="749" t="s">
        <v>366</v>
      </c>
      <c r="K4" s="617" t="str">
        <f>IFERROR(VLOOKUP(A4,[4]CalledName!$A:$N,14,FALSE),"")</f>
        <v>No</v>
      </c>
      <c r="L4" s="597" t="str">
        <f>IFERROR(VLOOKUP(A4,[5]YEAR11!$A:$AT,24,FALSE),"")</f>
        <v>5-6</v>
      </c>
      <c r="M4" s="599" t="str">
        <f t="shared" si="0"/>
        <v>M</v>
      </c>
      <c r="N4" s="605">
        <f t="shared" si="1"/>
        <v>9</v>
      </c>
      <c r="O4" s="606">
        <f t="shared" si="2"/>
        <v>1</v>
      </c>
      <c r="P4" s="657">
        <f t="shared" si="3"/>
        <v>2</v>
      </c>
      <c r="Q4" s="723">
        <v>100</v>
      </c>
      <c r="R4" s="724">
        <v>6</v>
      </c>
      <c r="S4" s="721">
        <f t="shared" si="4"/>
        <v>1</v>
      </c>
      <c r="T4" s="600">
        <f t="shared" si="5"/>
        <v>8</v>
      </c>
      <c r="U4" s="722">
        <f t="shared" si="6"/>
        <v>0</v>
      </c>
      <c r="V4" s="722">
        <f t="shared" si="7"/>
        <v>0</v>
      </c>
      <c r="W4" s="722">
        <f t="shared" si="8"/>
        <v>0</v>
      </c>
      <c r="X4" s="722">
        <f t="shared" si="9"/>
        <v>0</v>
      </c>
      <c r="Y4" s="722">
        <f t="shared" si="10"/>
        <v>0</v>
      </c>
      <c r="Z4" s="722">
        <f t="shared" si="11"/>
        <v>0</v>
      </c>
      <c r="AA4" s="722">
        <f t="shared" si="12"/>
        <v>0</v>
      </c>
      <c r="AB4" s="722">
        <f t="shared" si="15"/>
        <v>0</v>
      </c>
      <c r="AC4" s="763">
        <f t="shared" si="16"/>
        <v>0</v>
      </c>
      <c r="AD4" s="600"/>
      <c r="AE4" s="746"/>
      <c r="AF4" s="749"/>
      <c r="AG4" s="756"/>
      <c r="AH4" s="757"/>
      <c r="AI4" s="746" t="s">
        <v>477</v>
      </c>
      <c r="AJ4" s="749"/>
      <c r="AK4" s="756" t="s">
        <v>563</v>
      </c>
      <c r="AL4" s="757" t="s">
        <v>559</v>
      </c>
      <c r="AM4" s="746"/>
      <c r="AN4" s="749"/>
      <c r="AO4" s="756"/>
      <c r="AP4" s="757"/>
      <c r="AQ4" s="746" t="s">
        <v>477</v>
      </c>
      <c r="AR4" s="749"/>
      <c r="AS4" s="756" t="s">
        <v>502</v>
      </c>
      <c r="AT4" s="757" t="s">
        <v>568</v>
      </c>
      <c r="AU4" s="746"/>
      <c r="AV4" s="749"/>
      <c r="AW4" s="756"/>
      <c r="AX4" s="757"/>
      <c r="AY4" s="746" t="s">
        <v>477</v>
      </c>
      <c r="AZ4" s="749"/>
      <c r="BA4" s="756" t="s">
        <v>573</v>
      </c>
      <c r="BB4" s="757" t="s">
        <v>504</v>
      </c>
      <c r="BC4" s="746"/>
      <c r="BD4" s="749"/>
      <c r="BE4" s="756"/>
      <c r="BF4" s="757"/>
      <c r="BG4" s="746" t="s">
        <v>477</v>
      </c>
      <c r="BH4" s="749"/>
      <c r="BI4" s="756" t="s">
        <v>555</v>
      </c>
      <c r="BJ4" s="757" t="s">
        <v>543</v>
      </c>
      <c r="BK4" s="746"/>
      <c r="BL4" s="749"/>
      <c r="BM4" s="749"/>
      <c r="BN4" s="758"/>
      <c r="BO4" s="746"/>
      <c r="BP4" s="749"/>
      <c r="BQ4" s="756"/>
      <c r="BR4" s="757"/>
      <c r="BS4" s="746" t="s">
        <v>477</v>
      </c>
      <c r="BT4" s="749"/>
      <c r="BU4" s="756" t="s">
        <v>580</v>
      </c>
      <c r="BV4" s="757" t="s">
        <v>893</v>
      </c>
      <c r="BW4" s="746"/>
      <c r="BX4" s="749"/>
      <c r="BY4" s="756"/>
      <c r="BZ4" s="757"/>
      <c r="CA4" s="746"/>
      <c r="CB4" s="749"/>
      <c r="CC4" s="756"/>
      <c r="CD4" s="757"/>
      <c r="CE4" s="746"/>
      <c r="CF4" s="749"/>
      <c r="CG4" s="756"/>
      <c r="CH4" s="757"/>
      <c r="CI4" s="746"/>
      <c r="CJ4" s="749"/>
      <c r="CK4" s="756"/>
      <c r="CL4" s="757"/>
      <c r="CM4" s="746" t="s">
        <v>477</v>
      </c>
      <c r="CN4" s="749"/>
      <c r="CO4" s="756" t="s">
        <v>600</v>
      </c>
      <c r="CP4" s="757" t="s">
        <v>592</v>
      </c>
      <c r="CQ4" s="746"/>
      <c r="CR4" s="749"/>
      <c r="CS4" s="756"/>
      <c r="CT4" s="757"/>
      <c r="CU4" s="746"/>
      <c r="CV4" s="749"/>
      <c r="CW4" s="756"/>
      <c r="CX4" s="757"/>
      <c r="CY4" s="746" t="s">
        <v>476</v>
      </c>
      <c r="CZ4" s="749"/>
      <c r="DA4" s="756" t="s">
        <v>607</v>
      </c>
      <c r="DB4" s="757" t="s">
        <v>1113</v>
      </c>
      <c r="DC4" s="746"/>
      <c r="DD4" s="749"/>
      <c r="DE4" s="756"/>
      <c r="DF4" s="757"/>
      <c r="DG4" s="746" t="s">
        <v>477</v>
      </c>
      <c r="DH4" s="749"/>
      <c r="DI4" s="756" t="s">
        <v>515</v>
      </c>
      <c r="DJ4" s="757" t="s">
        <v>609</v>
      </c>
      <c r="DK4" s="746"/>
      <c r="DL4" s="749"/>
      <c r="DM4" s="756"/>
      <c r="DN4" s="757"/>
      <c r="DO4" s="746" t="s">
        <v>477</v>
      </c>
      <c r="DP4" s="749"/>
      <c r="DQ4" s="756" t="s">
        <v>619</v>
      </c>
      <c r="DR4" s="757" t="s">
        <v>551</v>
      </c>
      <c r="DS4" s="746"/>
      <c r="DT4" s="749"/>
      <c r="DU4" s="756"/>
      <c r="DV4" s="757"/>
      <c r="DW4" s="746" t="s">
        <v>477</v>
      </c>
      <c r="DX4" s="749"/>
      <c r="DY4" s="756" t="s">
        <v>1149</v>
      </c>
      <c r="DZ4" s="757" t="s">
        <v>533</v>
      </c>
      <c r="EA4" s="619"/>
      <c r="EB4" s="619"/>
      <c r="EC4" s="619"/>
      <c r="ED4" s="619"/>
      <c r="EE4" s="108"/>
      <c r="EF4" s="617"/>
      <c r="EG4" s="617"/>
      <c r="EH4" s="618"/>
    </row>
    <row r="5" spans="1:138" s="620" customFormat="1" ht="25.5" x14ac:dyDescent="0.25">
      <c r="A5" s="746">
        <v>160122</v>
      </c>
      <c r="B5" s="747" t="s">
        <v>895</v>
      </c>
      <c r="C5" s="748" t="s">
        <v>896</v>
      </c>
      <c r="D5" s="746" t="s">
        <v>62</v>
      </c>
      <c r="E5" s="749" t="s">
        <v>1128</v>
      </c>
      <c r="F5" s="749" t="s">
        <v>1129</v>
      </c>
      <c r="G5" s="749" t="s">
        <v>366</v>
      </c>
      <c r="H5" s="749" t="s">
        <v>1128</v>
      </c>
      <c r="I5" s="748" t="s">
        <v>366</v>
      </c>
      <c r="J5" s="749" t="s">
        <v>366</v>
      </c>
      <c r="K5" s="617" t="str">
        <f>IFERROR(VLOOKUP(A5,[4]CalledName!$A:$N,14,FALSE),"")</f>
        <v>No</v>
      </c>
      <c r="L5" s="597" t="str">
        <f>IFERROR(VLOOKUP(A5,[5]YEAR11!$A:$AT,24,FALSE),"")</f>
        <v/>
      </c>
      <c r="M5" s="599" t="str">
        <f t="shared" si="0"/>
        <v/>
      </c>
      <c r="N5" s="605">
        <f t="shared" si="1"/>
        <v>12</v>
      </c>
      <c r="O5" s="606">
        <f t="shared" si="2"/>
        <v>0</v>
      </c>
      <c r="P5" s="657">
        <f t="shared" si="3"/>
        <v>0</v>
      </c>
      <c r="Q5" s="723">
        <v>100</v>
      </c>
      <c r="R5" s="724">
        <v>1</v>
      </c>
      <c r="S5" s="721">
        <f t="shared" si="4"/>
        <v>3</v>
      </c>
      <c r="T5" s="600">
        <f t="shared" si="5"/>
        <v>6</v>
      </c>
      <c r="U5" s="722">
        <f t="shared" si="6"/>
        <v>0</v>
      </c>
      <c r="V5" s="722">
        <f t="shared" si="7"/>
        <v>0</v>
      </c>
      <c r="W5" s="722">
        <f t="shared" si="8"/>
        <v>0</v>
      </c>
      <c r="X5" s="722">
        <f t="shared" si="9"/>
        <v>0</v>
      </c>
      <c r="Y5" s="722">
        <f t="shared" si="10"/>
        <v>0</v>
      </c>
      <c r="Z5" s="722">
        <f t="shared" si="11"/>
        <v>0</v>
      </c>
      <c r="AA5" s="722">
        <f t="shared" si="12"/>
        <v>0</v>
      </c>
      <c r="AB5" s="722">
        <f t="shared" si="15"/>
        <v>0</v>
      </c>
      <c r="AC5" s="763">
        <f t="shared" si="16"/>
        <v>0</v>
      </c>
      <c r="AD5" s="600"/>
      <c r="AE5" s="746"/>
      <c r="AF5" s="749"/>
      <c r="AG5" s="756"/>
      <c r="AH5" s="757"/>
      <c r="AI5" s="746"/>
      <c r="AJ5" s="749"/>
      <c r="AK5" s="756"/>
      <c r="AL5" s="757"/>
      <c r="AM5" s="746"/>
      <c r="AN5" s="749"/>
      <c r="AO5" s="756"/>
      <c r="AP5" s="757"/>
      <c r="AQ5" s="746"/>
      <c r="AR5" s="749"/>
      <c r="AS5" s="756"/>
      <c r="AT5" s="757"/>
      <c r="AU5" s="746"/>
      <c r="AV5" s="749"/>
      <c r="AW5" s="756"/>
      <c r="AX5" s="757"/>
      <c r="AY5" s="746"/>
      <c r="AZ5" s="749"/>
      <c r="BA5" s="756"/>
      <c r="BB5" s="757"/>
      <c r="BC5" s="746"/>
      <c r="BD5" s="749"/>
      <c r="BE5" s="756"/>
      <c r="BF5" s="757"/>
      <c r="BG5" s="746" t="s">
        <v>476</v>
      </c>
      <c r="BH5" s="749"/>
      <c r="BI5" s="756" t="s">
        <v>546</v>
      </c>
      <c r="BJ5" s="757" t="s">
        <v>549</v>
      </c>
      <c r="BK5" s="746"/>
      <c r="BL5" s="749"/>
      <c r="BM5" s="749"/>
      <c r="BN5" s="758"/>
      <c r="BO5" s="746" t="s">
        <v>476</v>
      </c>
      <c r="BP5" s="749"/>
      <c r="BQ5" s="756" t="s">
        <v>508</v>
      </c>
      <c r="BR5" s="757" t="s">
        <v>578</v>
      </c>
      <c r="BS5" s="746" t="s">
        <v>477</v>
      </c>
      <c r="BT5" s="749"/>
      <c r="BU5" s="756" t="s">
        <v>546</v>
      </c>
      <c r="BV5" s="757" t="s">
        <v>896</v>
      </c>
      <c r="BW5" s="746" t="s">
        <v>477</v>
      </c>
      <c r="BX5" s="749"/>
      <c r="BY5" s="756" t="s">
        <v>536</v>
      </c>
      <c r="BZ5" s="757" t="s">
        <v>537</v>
      </c>
      <c r="CA5" s="746"/>
      <c r="CB5" s="749"/>
      <c r="CC5" s="756"/>
      <c r="CD5" s="757"/>
      <c r="CE5" s="746"/>
      <c r="CF5" s="749"/>
      <c r="CG5" s="756"/>
      <c r="CH5" s="757"/>
      <c r="CI5" s="746"/>
      <c r="CJ5" s="749"/>
      <c r="CK5" s="756"/>
      <c r="CL5" s="757"/>
      <c r="CM5" s="746" t="s">
        <v>477</v>
      </c>
      <c r="CN5" s="749"/>
      <c r="CO5" s="756" t="s">
        <v>587</v>
      </c>
      <c r="CP5" s="757" t="s">
        <v>1151</v>
      </c>
      <c r="CQ5" s="746" t="s">
        <v>476</v>
      </c>
      <c r="CR5" s="749"/>
      <c r="CS5" s="756" t="s">
        <v>510</v>
      </c>
      <c r="CT5" s="757" t="s">
        <v>603</v>
      </c>
      <c r="CU5" s="746"/>
      <c r="CV5" s="749"/>
      <c r="CW5" s="756"/>
      <c r="CX5" s="757"/>
      <c r="CY5" s="746" t="s">
        <v>477</v>
      </c>
      <c r="CZ5" s="749"/>
      <c r="DA5" s="756" t="s">
        <v>1114</v>
      </c>
      <c r="DB5" s="757" t="s">
        <v>1115</v>
      </c>
      <c r="DC5" s="746"/>
      <c r="DD5" s="749"/>
      <c r="DE5" s="756"/>
      <c r="DF5" s="757"/>
      <c r="DG5" s="746"/>
      <c r="DH5" s="749"/>
      <c r="DI5" s="756"/>
      <c r="DJ5" s="757"/>
      <c r="DK5" s="746"/>
      <c r="DL5" s="749"/>
      <c r="DM5" s="756"/>
      <c r="DN5" s="757"/>
      <c r="DO5" s="746" t="s">
        <v>477</v>
      </c>
      <c r="DP5" s="749"/>
      <c r="DQ5" s="756" t="s">
        <v>553</v>
      </c>
      <c r="DR5" s="757" t="s">
        <v>554</v>
      </c>
      <c r="DS5" s="746" t="s">
        <v>477</v>
      </c>
      <c r="DT5" s="749"/>
      <c r="DU5" s="756" t="s">
        <v>527</v>
      </c>
      <c r="DV5" s="757" t="s">
        <v>621</v>
      </c>
      <c r="DW5" s="746"/>
      <c r="DX5" s="749"/>
      <c r="DY5" s="756"/>
      <c r="DZ5" s="757"/>
      <c r="EA5" s="619"/>
      <c r="EB5" s="619"/>
      <c r="EC5" s="619"/>
      <c r="ED5" s="619"/>
      <c r="EE5" s="108"/>
      <c r="EF5" s="617"/>
      <c r="EG5" s="617"/>
      <c r="EH5" s="618"/>
    </row>
    <row r="6" spans="1:138" s="620" customFormat="1" ht="25.5" x14ac:dyDescent="0.25">
      <c r="A6" s="746">
        <v>160012</v>
      </c>
      <c r="B6" s="747" t="s">
        <v>897</v>
      </c>
      <c r="C6" s="748" t="s">
        <v>896</v>
      </c>
      <c r="D6" s="746" t="s">
        <v>62</v>
      </c>
      <c r="E6" s="749" t="s">
        <v>366</v>
      </c>
      <c r="F6" s="749" t="s">
        <v>1130</v>
      </c>
      <c r="G6" s="749" t="s">
        <v>366</v>
      </c>
      <c r="H6" s="749" t="s">
        <v>366</v>
      </c>
      <c r="I6" s="748" t="s">
        <v>366</v>
      </c>
      <c r="J6" s="749" t="s">
        <v>366</v>
      </c>
      <c r="K6" s="617" t="str">
        <f>IFERROR(VLOOKUP(A6,[4]CalledName!$A:$N,14,FALSE),"")</f>
        <v>No</v>
      </c>
      <c r="L6" s="597" t="str">
        <f>IFERROR(VLOOKUP(A6,[5]YEAR11!$A:$AT,24,FALSE),"")</f>
        <v>5-6</v>
      </c>
      <c r="M6" s="599" t="str">
        <f t="shared" si="0"/>
        <v>M</v>
      </c>
      <c r="N6" s="605">
        <f t="shared" si="1"/>
        <v>15</v>
      </c>
      <c r="O6" s="606">
        <f t="shared" si="2"/>
        <v>1</v>
      </c>
      <c r="P6" s="657">
        <f t="shared" si="3"/>
        <v>2</v>
      </c>
      <c r="Q6" s="723">
        <v>100</v>
      </c>
      <c r="R6" s="724">
        <v>5</v>
      </c>
      <c r="S6" s="721">
        <f t="shared" si="4"/>
        <v>0</v>
      </c>
      <c r="T6" s="600">
        <f t="shared" si="5"/>
        <v>10</v>
      </c>
      <c r="U6" s="722">
        <f t="shared" si="6"/>
        <v>0</v>
      </c>
      <c r="V6" s="722">
        <f t="shared" si="7"/>
        <v>0</v>
      </c>
      <c r="W6" s="722">
        <f t="shared" si="8"/>
        <v>0</v>
      </c>
      <c r="X6" s="722">
        <f t="shared" si="9"/>
        <v>0</v>
      </c>
      <c r="Y6" s="722">
        <f t="shared" si="10"/>
        <v>0</v>
      </c>
      <c r="Z6" s="722">
        <f t="shared" si="11"/>
        <v>0</v>
      </c>
      <c r="AA6" s="722">
        <f t="shared" si="12"/>
        <v>0</v>
      </c>
      <c r="AB6" s="722">
        <f t="shared" si="15"/>
        <v>0</v>
      </c>
      <c r="AC6" s="763">
        <f t="shared" si="16"/>
        <v>0</v>
      </c>
      <c r="AD6" s="600"/>
      <c r="AE6" s="746"/>
      <c r="AF6" s="749"/>
      <c r="AG6" s="756"/>
      <c r="AH6" s="757"/>
      <c r="AI6" s="746" t="s">
        <v>477</v>
      </c>
      <c r="AJ6" s="749"/>
      <c r="AK6" s="756" t="s">
        <v>563</v>
      </c>
      <c r="AL6" s="757" t="s">
        <v>559</v>
      </c>
      <c r="AM6" s="746"/>
      <c r="AN6" s="749"/>
      <c r="AO6" s="756"/>
      <c r="AP6" s="757"/>
      <c r="AQ6" s="746" t="s">
        <v>477</v>
      </c>
      <c r="AR6" s="749"/>
      <c r="AS6" s="756" t="s">
        <v>502</v>
      </c>
      <c r="AT6" s="757" t="s">
        <v>568</v>
      </c>
      <c r="AU6" s="746"/>
      <c r="AV6" s="749"/>
      <c r="AW6" s="756"/>
      <c r="AX6" s="757"/>
      <c r="AY6" s="746"/>
      <c r="AZ6" s="749"/>
      <c r="BA6" s="756"/>
      <c r="BB6" s="757"/>
      <c r="BC6" s="746"/>
      <c r="BD6" s="749"/>
      <c r="BE6" s="756"/>
      <c r="BF6" s="757"/>
      <c r="BG6" s="746" t="s">
        <v>477</v>
      </c>
      <c r="BH6" s="749"/>
      <c r="BI6" s="756" t="s">
        <v>574</v>
      </c>
      <c r="BJ6" s="757" t="s">
        <v>520</v>
      </c>
      <c r="BK6" s="746"/>
      <c r="BL6" s="749"/>
      <c r="BM6" s="749"/>
      <c r="BN6" s="758"/>
      <c r="BO6" s="746"/>
      <c r="BP6" s="749"/>
      <c r="BQ6" s="756"/>
      <c r="BR6" s="757"/>
      <c r="BS6" s="746" t="s">
        <v>477</v>
      </c>
      <c r="BT6" s="749"/>
      <c r="BU6" s="756" t="s">
        <v>546</v>
      </c>
      <c r="BV6" s="757" t="s">
        <v>896</v>
      </c>
      <c r="BW6" s="746" t="s">
        <v>477</v>
      </c>
      <c r="BX6" s="749"/>
      <c r="BY6" s="756" t="s">
        <v>1152</v>
      </c>
      <c r="BZ6" s="757" t="s">
        <v>530</v>
      </c>
      <c r="CA6" s="746" t="s">
        <v>477</v>
      </c>
      <c r="CB6" s="749"/>
      <c r="CC6" s="756" t="s">
        <v>1153</v>
      </c>
      <c r="CD6" s="757" t="s">
        <v>582</v>
      </c>
      <c r="CE6" s="746"/>
      <c r="CF6" s="749"/>
      <c r="CG6" s="756"/>
      <c r="CH6" s="757"/>
      <c r="CI6" s="746"/>
      <c r="CJ6" s="749"/>
      <c r="CK6" s="756"/>
      <c r="CL6" s="757"/>
      <c r="CM6" s="746" t="s">
        <v>477</v>
      </c>
      <c r="CN6" s="749"/>
      <c r="CO6" s="756" t="s">
        <v>589</v>
      </c>
      <c r="CP6" s="757" t="s">
        <v>1154</v>
      </c>
      <c r="CQ6" s="746"/>
      <c r="CR6" s="749"/>
      <c r="CS6" s="756"/>
      <c r="CT6" s="757"/>
      <c r="CU6" s="746"/>
      <c r="CV6" s="749"/>
      <c r="CW6" s="756"/>
      <c r="CX6" s="757"/>
      <c r="CY6" s="746" t="s">
        <v>477</v>
      </c>
      <c r="CZ6" s="749"/>
      <c r="DA6" s="756" t="s">
        <v>888</v>
      </c>
      <c r="DB6" s="757" t="s">
        <v>1116</v>
      </c>
      <c r="DC6" s="746"/>
      <c r="DD6" s="749"/>
      <c r="DE6" s="756"/>
      <c r="DF6" s="757"/>
      <c r="DG6" s="746" t="s">
        <v>477</v>
      </c>
      <c r="DH6" s="749"/>
      <c r="DI6" s="756" t="s">
        <v>515</v>
      </c>
      <c r="DJ6" s="757" t="s">
        <v>609</v>
      </c>
      <c r="DK6" s="746"/>
      <c r="DL6" s="749"/>
      <c r="DM6" s="756"/>
      <c r="DN6" s="757"/>
      <c r="DO6" s="746" t="s">
        <v>477</v>
      </c>
      <c r="DP6" s="749"/>
      <c r="DQ6" s="756" t="s">
        <v>616</v>
      </c>
      <c r="DR6" s="757" t="s">
        <v>525</v>
      </c>
      <c r="DS6" s="746"/>
      <c r="DT6" s="749"/>
      <c r="DU6" s="756"/>
      <c r="DV6" s="757"/>
      <c r="DW6" s="746"/>
      <c r="DX6" s="749"/>
      <c r="DY6" s="756"/>
      <c r="DZ6" s="757"/>
      <c r="EA6" s="619"/>
      <c r="EB6" s="619"/>
      <c r="EC6" s="619"/>
      <c r="ED6" s="619"/>
      <c r="EE6" s="108"/>
      <c r="EF6" s="617"/>
      <c r="EG6" s="617"/>
      <c r="EH6" s="618"/>
    </row>
    <row r="7" spans="1:138" s="620" customFormat="1" ht="30" x14ac:dyDescent="0.25">
      <c r="A7" s="746">
        <v>151529</v>
      </c>
      <c r="B7" s="747" t="s">
        <v>898</v>
      </c>
      <c r="C7" s="748" t="s">
        <v>899</v>
      </c>
      <c r="D7" s="746" t="s">
        <v>62</v>
      </c>
      <c r="E7" s="749" t="s">
        <v>1128</v>
      </c>
      <c r="F7" s="747" t="s">
        <v>1126</v>
      </c>
      <c r="G7" s="749" t="s">
        <v>366</v>
      </c>
      <c r="H7" s="749" t="s">
        <v>1128</v>
      </c>
      <c r="I7" s="748" t="s">
        <v>366</v>
      </c>
      <c r="J7" s="749" t="s">
        <v>366</v>
      </c>
      <c r="K7" s="617" t="str">
        <f>IFERROR(VLOOKUP(A7,[4]CalledName!$A:$N,14,FALSE),"")</f>
        <v>No</v>
      </c>
      <c r="L7" s="597" t="str">
        <f>IFERROR(VLOOKUP(A7,[5]YEAR11!$A:$AT,24,FALSE),"")</f>
        <v>6-7</v>
      </c>
      <c r="M7" s="599" t="str">
        <f t="shared" si="0"/>
        <v>M</v>
      </c>
      <c r="N7" s="605">
        <f t="shared" si="1"/>
        <v>15</v>
      </c>
      <c r="O7" s="606">
        <f t="shared" si="2"/>
        <v>0</v>
      </c>
      <c r="P7" s="657">
        <f t="shared" si="3"/>
        <v>0</v>
      </c>
      <c r="Q7" s="723">
        <v>93.48</v>
      </c>
      <c r="R7" s="724">
        <v>2</v>
      </c>
      <c r="S7" s="721">
        <f t="shared" si="4"/>
        <v>2</v>
      </c>
      <c r="T7" s="600">
        <f t="shared" si="5"/>
        <v>8</v>
      </c>
      <c r="U7" s="722">
        <f t="shared" si="6"/>
        <v>0</v>
      </c>
      <c r="V7" s="722">
        <f t="shared" si="7"/>
        <v>0</v>
      </c>
      <c r="W7" s="722">
        <f t="shared" si="8"/>
        <v>0</v>
      </c>
      <c r="X7" s="722">
        <f t="shared" si="9"/>
        <v>0</v>
      </c>
      <c r="Y7" s="722">
        <f t="shared" si="10"/>
        <v>0</v>
      </c>
      <c r="Z7" s="722">
        <f t="shared" si="11"/>
        <v>0</v>
      </c>
      <c r="AA7" s="722">
        <f t="shared" si="12"/>
        <v>0</v>
      </c>
      <c r="AB7" s="722">
        <f t="shared" si="15"/>
        <v>0</v>
      </c>
      <c r="AC7" s="763">
        <f t="shared" si="16"/>
        <v>0</v>
      </c>
      <c r="AD7" s="600"/>
      <c r="AE7" s="746"/>
      <c r="AF7" s="749"/>
      <c r="AG7" s="756"/>
      <c r="AH7" s="757"/>
      <c r="AI7" s="746" t="s">
        <v>477</v>
      </c>
      <c r="AJ7" s="749"/>
      <c r="AK7" s="756" t="s">
        <v>542</v>
      </c>
      <c r="AL7" s="757" t="s">
        <v>561</v>
      </c>
      <c r="AM7" s="746"/>
      <c r="AN7" s="749"/>
      <c r="AO7" s="756"/>
      <c r="AP7" s="757"/>
      <c r="AQ7" s="746" t="s">
        <v>477</v>
      </c>
      <c r="AR7" s="749"/>
      <c r="AS7" s="756" t="s">
        <v>532</v>
      </c>
      <c r="AT7" s="757" t="s">
        <v>570</v>
      </c>
      <c r="AU7" s="746"/>
      <c r="AV7" s="749"/>
      <c r="AW7" s="756"/>
      <c r="AX7" s="757"/>
      <c r="AY7" s="746"/>
      <c r="AZ7" s="749"/>
      <c r="BA7" s="756"/>
      <c r="BB7" s="757"/>
      <c r="BC7" s="746"/>
      <c r="BD7" s="749"/>
      <c r="BE7" s="756"/>
      <c r="BF7" s="757"/>
      <c r="BG7" s="746" t="s">
        <v>477</v>
      </c>
      <c r="BH7" s="749"/>
      <c r="BI7" s="756" t="s">
        <v>519</v>
      </c>
      <c r="BJ7" s="757" t="s">
        <v>507</v>
      </c>
      <c r="BK7" s="746"/>
      <c r="BL7" s="749"/>
      <c r="BM7" s="749"/>
      <c r="BN7" s="758"/>
      <c r="BO7" s="746"/>
      <c r="BP7" s="749"/>
      <c r="BQ7" s="756"/>
      <c r="BR7" s="757"/>
      <c r="BS7" s="746" t="s">
        <v>477</v>
      </c>
      <c r="BT7" s="749"/>
      <c r="BU7" s="756" t="s">
        <v>505</v>
      </c>
      <c r="BV7" s="757" t="s">
        <v>899</v>
      </c>
      <c r="BW7" s="746" t="s">
        <v>477</v>
      </c>
      <c r="BX7" s="749"/>
      <c r="BY7" s="756" t="s">
        <v>1152</v>
      </c>
      <c r="BZ7" s="757" t="s">
        <v>530</v>
      </c>
      <c r="CA7" s="746"/>
      <c r="CB7" s="749"/>
      <c r="CC7" s="756"/>
      <c r="CD7" s="757"/>
      <c r="CE7" s="746" t="s">
        <v>477</v>
      </c>
      <c r="CF7" s="749"/>
      <c r="CG7" s="756" t="s">
        <v>1155</v>
      </c>
      <c r="CH7" s="757" t="s">
        <v>583</v>
      </c>
      <c r="CI7" s="746"/>
      <c r="CJ7" s="749"/>
      <c r="CK7" s="756"/>
      <c r="CL7" s="757"/>
      <c r="CM7" s="746" t="s">
        <v>477</v>
      </c>
      <c r="CN7" s="749"/>
      <c r="CO7" s="756" t="s">
        <v>587</v>
      </c>
      <c r="CP7" s="757" t="s">
        <v>593</v>
      </c>
      <c r="CQ7" s="746"/>
      <c r="CR7" s="749"/>
      <c r="CS7" s="756"/>
      <c r="CT7" s="757"/>
      <c r="CU7" s="746"/>
      <c r="CV7" s="749"/>
      <c r="CW7" s="756"/>
      <c r="CX7" s="757"/>
      <c r="CY7" s="746" t="s">
        <v>476</v>
      </c>
      <c r="CZ7" s="749"/>
      <c r="DA7" s="756" t="s">
        <v>886</v>
      </c>
      <c r="DB7" s="757" t="s">
        <v>1117</v>
      </c>
      <c r="DC7" s="746"/>
      <c r="DD7" s="749"/>
      <c r="DE7" s="756"/>
      <c r="DF7" s="757"/>
      <c r="DG7" s="746" t="s">
        <v>477</v>
      </c>
      <c r="DH7" s="749"/>
      <c r="DI7" s="756" t="s">
        <v>515</v>
      </c>
      <c r="DJ7" s="757" t="s">
        <v>611</v>
      </c>
      <c r="DK7" s="746"/>
      <c r="DL7" s="749"/>
      <c r="DM7" s="756"/>
      <c r="DN7" s="757"/>
      <c r="DO7" s="746" t="s">
        <v>476</v>
      </c>
      <c r="DP7" s="749"/>
      <c r="DQ7" s="756" t="s">
        <v>616</v>
      </c>
      <c r="DR7" s="757" t="s">
        <v>525</v>
      </c>
      <c r="DS7" s="746"/>
      <c r="DT7" s="749"/>
      <c r="DU7" s="756"/>
      <c r="DV7" s="757"/>
      <c r="DW7" s="746"/>
      <c r="DX7" s="749"/>
      <c r="DY7" s="756"/>
      <c r="DZ7" s="757"/>
      <c r="EA7" s="619"/>
      <c r="EB7" s="619"/>
      <c r="EC7" s="619"/>
      <c r="ED7" s="619"/>
      <c r="EE7" s="108"/>
      <c r="EF7" s="617"/>
      <c r="EG7" s="617"/>
      <c r="EH7" s="618"/>
    </row>
    <row r="8" spans="1:138" s="620" customFormat="1" ht="25.5" x14ac:dyDescent="0.25">
      <c r="A8" s="746">
        <v>152719</v>
      </c>
      <c r="B8" s="747" t="s">
        <v>900</v>
      </c>
      <c r="C8" s="748" t="s">
        <v>893</v>
      </c>
      <c r="D8" s="746" t="s">
        <v>62</v>
      </c>
      <c r="E8" s="749" t="s">
        <v>1128</v>
      </c>
      <c r="F8" s="749" t="s">
        <v>1131</v>
      </c>
      <c r="G8" s="749" t="s">
        <v>1128</v>
      </c>
      <c r="H8" s="749" t="s">
        <v>1128</v>
      </c>
      <c r="I8" s="748" t="s">
        <v>366</v>
      </c>
      <c r="J8" s="749" t="s">
        <v>366</v>
      </c>
      <c r="K8" s="617" t="str">
        <f>IFERROR(VLOOKUP(A8,[4]CalledName!$A:$N,14,FALSE),"")</f>
        <v>No</v>
      </c>
      <c r="L8" s="597" t="str">
        <f>IFERROR(VLOOKUP(A8,[5]YEAR11!$A:$AT,24,FALSE),"")</f>
        <v>6-7</v>
      </c>
      <c r="M8" s="599" t="str">
        <f t="shared" si="0"/>
        <v>M</v>
      </c>
      <c r="N8" s="605">
        <f t="shared" si="1"/>
        <v>13</v>
      </c>
      <c r="O8" s="606">
        <f t="shared" si="2"/>
        <v>0</v>
      </c>
      <c r="P8" s="657">
        <f t="shared" si="3"/>
        <v>2</v>
      </c>
      <c r="Q8" s="723">
        <v>95.65</v>
      </c>
      <c r="R8" s="724">
        <v>0</v>
      </c>
      <c r="S8" s="721">
        <f t="shared" si="4"/>
        <v>2</v>
      </c>
      <c r="T8" s="600">
        <f t="shared" si="5"/>
        <v>6</v>
      </c>
      <c r="U8" s="722">
        <f t="shared" si="6"/>
        <v>0</v>
      </c>
      <c r="V8" s="722">
        <f t="shared" si="7"/>
        <v>0</v>
      </c>
      <c r="W8" s="722">
        <f t="shared" si="8"/>
        <v>0</v>
      </c>
      <c r="X8" s="722">
        <f t="shared" si="9"/>
        <v>0</v>
      </c>
      <c r="Y8" s="722">
        <f t="shared" si="10"/>
        <v>0</v>
      </c>
      <c r="Z8" s="722">
        <f t="shared" si="11"/>
        <v>0</v>
      </c>
      <c r="AA8" s="722">
        <f t="shared" si="12"/>
        <v>0</v>
      </c>
      <c r="AB8" s="722">
        <f t="shared" si="15"/>
        <v>0</v>
      </c>
      <c r="AC8" s="763">
        <f t="shared" si="16"/>
        <v>0</v>
      </c>
      <c r="AD8" s="600"/>
      <c r="AE8" s="746" t="s">
        <v>477</v>
      </c>
      <c r="AF8" s="749"/>
      <c r="AG8" s="756" t="s">
        <v>557</v>
      </c>
      <c r="AH8" s="757" t="s">
        <v>499</v>
      </c>
      <c r="AI8" s="746"/>
      <c r="AJ8" s="749"/>
      <c r="AK8" s="756"/>
      <c r="AL8" s="757"/>
      <c r="AM8" s="746"/>
      <c r="AN8" s="749"/>
      <c r="AO8" s="756"/>
      <c r="AP8" s="757"/>
      <c r="AQ8" s="746"/>
      <c r="AR8" s="749"/>
      <c r="AS8" s="756"/>
      <c r="AT8" s="757"/>
      <c r="AU8" s="746"/>
      <c r="AV8" s="749"/>
      <c r="AW8" s="756"/>
      <c r="AX8" s="757"/>
      <c r="AY8" s="746"/>
      <c r="AZ8" s="749"/>
      <c r="BA8" s="756"/>
      <c r="BB8" s="757"/>
      <c r="BC8" s="746"/>
      <c r="BD8" s="749"/>
      <c r="BE8" s="756"/>
      <c r="BF8" s="757"/>
      <c r="BG8" s="746" t="s">
        <v>477</v>
      </c>
      <c r="BH8" s="749"/>
      <c r="BI8" s="756" t="s">
        <v>546</v>
      </c>
      <c r="BJ8" s="757" t="s">
        <v>549</v>
      </c>
      <c r="BK8" s="746"/>
      <c r="BL8" s="749"/>
      <c r="BM8" s="749"/>
      <c r="BN8" s="758"/>
      <c r="BO8" s="746"/>
      <c r="BP8" s="749"/>
      <c r="BQ8" s="756"/>
      <c r="BR8" s="757"/>
      <c r="BS8" s="746" t="s">
        <v>477</v>
      </c>
      <c r="BT8" s="749"/>
      <c r="BU8" s="756" t="s">
        <v>580</v>
      </c>
      <c r="BV8" s="757" t="s">
        <v>893</v>
      </c>
      <c r="BW8" s="746"/>
      <c r="BX8" s="749"/>
      <c r="BY8" s="756"/>
      <c r="BZ8" s="757"/>
      <c r="CA8" s="746"/>
      <c r="CB8" s="749"/>
      <c r="CC8" s="756"/>
      <c r="CD8" s="757"/>
      <c r="CE8" s="746"/>
      <c r="CF8" s="749"/>
      <c r="CG8" s="756"/>
      <c r="CH8" s="757"/>
      <c r="CI8" s="746" t="s">
        <v>477</v>
      </c>
      <c r="CJ8" s="749"/>
      <c r="CK8" s="756" t="s">
        <v>522</v>
      </c>
      <c r="CL8" s="757" t="s">
        <v>584</v>
      </c>
      <c r="CM8" s="746" t="s">
        <v>477</v>
      </c>
      <c r="CN8" s="749"/>
      <c r="CO8" s="756" t="s">
        <v>588</v>
      </c>
      <c r="CP8" s="757" t="s">
        <v>595</v>
      </c>
      <c r="CQ8" s="746"/>
      <c r="CR8" s="749"/>
      <c r="CS8" s="756"/>
      <c r="CT8" s="757"/>
      <c r="CU8" s="746"/>
      <c r="CV8" s="749"/>
      <c r="CW8" s="756"/>
      <c r="CX8" s="757"/>
      <c r="CY8" s="746" t="s">
        <v>476</v>
      </c>
      <c r="CZ8" s="749"/>
      <c r="DA8" s="756" t="s">
        <v>886</v>
      </c>
      <c r="DB8" s="757" t="s">
        <v>1117</v>
      </c>
      <c r="DC8" s="746"/>
      <c r="DD8" s="749"/>
      <c r="DE8" s="756"/>
      <c r="DF8" s="757"/>
      <c r="DG8" s="746"/>
      <c r="DH8" s="749"/>
      <c r="DI8" s="756"/>
      <c r="DJ8" s="757"/>
      <c r="DK8" s="746"/>
      <c r="DL8" s="749"/>
      <c r="DM8" s="756"/>
      <c r="DN8" s="757"/>
      <c r="DO8" s="746" t="s">
        <v>477</v>
      </c>
      <c r="DP8" s="749"/>
      <c r="DQ8" s="756" t="s">
        <v>538</v>
      </c>
      <c r="DR8" s="757" t="s">
        <v>531</v>
      </c>
      <c r="DS8" s="746" t="s">
        <v>476</v>
      </c>
      <c r="DT8" s="749"/>
      <c r="DU8" s="756" t="s">
        <v>527</v>
      </c>
      <c r="DV8" s="757" t="s">
        <v>622</v>
      </c>
      <c r="DW8" s="746" t="s">
        <v>477</v>
      </c>
      <c r="DX8" s="749"/>
      <c r="DY8" s="756" t="s">
        <v>1149</v>
      </c>
      <c r="DZ8" s="757" t="s">
        <v>533</v>
      </c>
      <c r="EA8" s="619"/>
      <c r="EB8" s="619"/>
      <c r="EC8" s="619"/>
      <c r="ED8" s="619"/>
      <c r="EE8" s="108"/>
      <c r="EF8" s="617"/>
      <c r="EG8" s="617"/>
      <c r="EH8" s="618"/>
    </row>
    <row r="9" spans="1:138" s="621" customFormat="1" x14ac:dyDescent="0.25">
      <c r="A9" s="746">
        <v>160364</v>
      </c>
      <c r="B9" s="747" t="s">
        <v>901</v>
      </c>
      <c r="C9" s="748" t="s">
        <v>902</v>
      </c>
      <c r="D9" s="746" t="s">
        <v>178</v>
      </c>
      <c r="E9" s="749" t="s">
        <v>366</v>
      </c>
      <c r="F9" s="749" t="s">
        <v>1132</v>
      </c>
      <c r="G9" s="749" t="s">
        <v>1128</v>
      </c>
      <c r="H9" s="749" t="s">
        <v>366</v>
      </c>
      <c r="I9" s="748" t="s">
        <v>366</v>
      </c>
      <c r="J9" s="749" t="s">
        <v>366</v>
      </c>
      <c r="K9" s="617" t="str">
        <f>IFERROR(VLOOKUP(A9,[4]CalledName!$A:$N,14,FALSE),"")</f>
        <v/>
      </c>
      <c r="L9" s="597" t="str">
        <f>IFERROR(VLOOKUP(A9,[5]YEAR11!$A:$AT,24,FALSE),"")</f>
        <v/>
      </c>
      <c r="M9" s="599" t="str">
        <f t="shared" si="0"/>
        <v/>
      </c>
      <c r="N9" s="605">
        <f t="shared" si="1"/>
        <v>0</v>
      </c>
      <c r="O9" s="606">
        <f t="shared" si="2"/>
        <v>0</v>
      </c>
      <c r="P9" s="657">
        <f t="shared" si="3"/>
        <v>0</v>
      </c>
      <c r="Q9" s="723">
        <v>100</v>
      </c>
      <c r="R9" s="724">
        <v>0</v>
      </c>
      <c r="S9" s="721">
        <f t="shared" si="4"/>
        <v>1</v>
      </c>
      <c r="T9" s="600">
        <f t="shared" si="5"/>
        <v>6</v>
      </c>
      <c r="U9" s="722">
        <f t="shared" si="6"/>
        <v>0</v>
      </c>
      <c r="V9" s="722">
        <f t="shared" si="7"/>
        <v>0</v>
      </c>
      <c r="W9" s="722">
        <f t="shared" si="8"/>
        <v>0</v>
      </c>
      <c r="X9" s="722">
        <f t="shared" si="9"/>
        <v>0</v>
      </c>
      <c r="Y9" s="722">
        <f t="shared" si="10"/>
        <v>0</v>
      </c>
      <c r="Z9" s="722">
        <f t="shared" si="11"/>
        <v>0</v>
      </c>
      <c r="AA9" s="722">
        <f t="shared" si="12"/>
        <v>0</v>
      </c>
      <c r="AB9" s="722">
        <f t="shared" si="15"/>
        <v>0</v>
      </c>
      <c r="AC9" s="763">
        <f t="shared" si="16"/>
        <v>0</v>
      </c>
      <c r="AD9" s="600"/>
      <c r="AE9" s="746"/>
      <c r="AF9" s="749"/>
      <c r="AG9" s="756"/>
      <c r="AH9" s="757"/>
      <c r="AI9" s="746" t="s">
        <v>477</v>
      </c>
      <c r="AJ9" s="749"/>
      <c r="AK9" s="756"/>
      <c r="AL9" s="757"/>
      <c r="AM9" s="746"/>
      <c r="AN9" s="749"/>
      <c r="AO9" s="756"/>
      <c r="AP9" s="757"/>
      <c r="AQ9" s="746" t="s">
        <v>477</v>
      </c>
      <c r="AR9" s="749"/>
      <c r="AS9" s="756" t="s">
        <v>534</v>
      </c>
      <c r="AT9" s="757" t="s">
        <v>569</v>
      </c>
      <c r="AU9" s="746"/>
      <c r="AV9" s="749"/>
      <c r="AW9" s="756"/>
      <c r="AX9" s="757"/>
      <c r="AY9" s="746"/>
      <c r="AZ9" s="749"/>
      <c r="BA9" s="756"/>
      <c r="BB9" s="757"/>
      <c r="BC9" s="746"/>
      <c r="BD9" s="749"/>
      <c r="BE9" s="756"/>
      <c r="BF9" s="757"/>
      <c r="BG9" s="746" t="s">
        <v>477</v>
      </c>
      <c r="BH9" s="749"/>
      <c r="BI9" s="756"/>
      <c r="BJ9" s="757"/>
      <c r="BK9" s="746"/>
      <c r="BL9" s="749"/>
      <c r="BM9" s="749"/>
      <c r="BN9" s="758"/>
      <c r="BO9" s="746"/>
      <c r="BP9" s="749"/>
      <c r="BQ9" s="756"/>
      <c r="BR9" s="757"/>
      <c r="BS9" s="746"/>
      <c r="BT9" s="749"/>
      <c r="BU9" s="756" t="s">
        <v>523</v>
      </c>
      <c r="BV9" s="757" t="s">
        <v>902</v>
      </c>
      <c r="BW9" s="746"/>
      <c r="BX9" s="749"/>
      <c r="BY9" s="756"/>
      <c r="BZ9" s="757"/>
      <c r="CA9" s="746"/>
      <c r="CB9" s="749"/>
      <c r="CC9" s="756"/>
      <c r="CD9" s="757"/>
      <c r="CE9" s="746"/>
      <c r="CF9" s="749"/>
      <c r="CG9" s="756"/>
      <c r="CH9" s="757"/>
      <c r="CI9" s="746"/>
      <c r="CJ9" s="749"/>
      <c r="CK9" s="756"/>
      <c r="CL9" s="757"/>
      <c r="CM9" s="746" t="s">
        <v>476</v>
      </c>
      <c r="CN9" s="749"/>
      <c r="CO9" s="756" t="s">
        <v>600</v>
      </c>
      <c r="CP9" s="757" t="s">
        <v>592</v>
      </c>
      <c r="CQ9" s="746"/>
      <c r="CR9" s="749"/>
      <c r="CS9" s="756"/>
      <c r="CT9" s="757"/>
      <c r="CU9" s="746"/>
      <c r="CV9" s="749"/>
      <c r="CW9" s="756"/>
      <c r="CX9" s="757"/>
      <c r="CY9" s="746" t="s">
        <v>477</v>
      </c>
      <c r="CZ9" s="749"/>
      <c r="DA9" s="756"/>
      <c r="DB9" s="757"/>
      <c r="DC9" s="746"/>
      <c r="DD9" s="749"/>
      <c r="DE9" s="756"/>
      <c r="DF9" s="757"/>
      <c r="DG9" s="746" t="s">
        <v>477</v>
      </c>
      <c r="DH9" s="749"/>
      <c r="DI9" s="756"/>
      <c r="DJ9" s="757"/>
      <c r="DK9" s="746"/>
      <c r="DL9" s="749"/>
      <c r="DM9" s="756"/>
      <c r="DN9" s="757"/>
      <c r="DO9" s="746" t="s">
        <v>477</v>
      </c>
      <c r="DP9" s="749"/>
      <c r="DQ9" s="756"/>
      <c r="DR9" s="757"/>
      <c r="DS9" s="746"/>
      <c r="DT9" s="749"/>
      <c r="DU9" s="756"/>
      <c r="DV9" s="757"/>
      <c r="DW9" s="746"/>
      <c r="DX9" s="749"/>
      <c r="DY9" s="756"/>
      <c r="DZ9" s="757"/>
      <c r="EA9" s="619"/>
      <c r="EB9" s="619"/>
      <c r="EC9" s="619"/>
      <c r="ED9" s="619"/>
      <c r="EE9" s="108"/>
      <c r="EF9" s="617"/>
      <c r="EG9" s="617"/>
      <c r="EH9" s="618"/>
    </row>
    <row r="10" spans="1:138" s="620" customFormat="1" ht="25.5" x14ac:dyDescent="0.25">
      <c r="A10" s="746">
        <v>151642</v>
      </c>
      <c r="B10" s="747" t="s">
        <v>903</v>
      </c>
      <c r="C10" s="748" t="s">
        <v>902</v>
      </c>
      <c r="D10" s="746" t="s">
        <v>62</v>
      </c>
      <c r="E10" s="749" t="s">
        <v>366</v>
      </c>
      <c r="F10" s="749" t="s">
        <v>1133</v>
      </c>
      <c r="G10" s="749" t="s">
        <v>366</v>
      </c>
      <c r="H10" s="749" t="s">
        <v>366</v>
      </c>
      <c r="I10" s="748" t="s">
        <v>366</v>
      </c>
      <c r="J10" s="749" t="s">
        <v>366</v>
      </c>
      <c r="K10" s="617" t="str">
        <f>IFERROR(VLOOKUP(A10,[4]CalledName!$A:$N,14,FALSE),"")</f>
        <v>No</v>
      </c>
      <c r="L10" s="597" t="str">
        <f>IFERROR(VLOOKUP(A10,[5]YEAR11!$A:$AT,24,FALSE),"")</f>
        <v>6-7</v>
      </c>
      <c r="M10" s="599" t="str">
        <f t="shared" si="0"/>
        <v>M</v>
      </c>
      <c r="N10" s="605">
        <f t="shared" si="1"/>
        <v>13</v>
      </c>
      <c r="O10" s="606">
        <f t="shared" si="2"/>
        <v>0</v>
      </c>
      <c r="P10" s="657">
        <f t="shared" si="3"/>
        <v>0</v>
      </c>
      <c r="Q10" s="723">
        <v>91.3</v>
      </c>
      <c r="R10" s="724">
        <v>0</v>
      </c>
      <c r="S10" s="721">
        <f t="shared" si="4"/>
        <v>0</v>
      </c>
      <c r="T10" s="600">
        <f t="shared" si="5"/>
        <v>9</v>
      </c>
      <c r="U10" s="722">
        <f t="shared" si="6"/>
        <v>0</v>
      </c>
      <c r="V10" s="722">
        <f t="shared" si="7"/>
        <v>0</v>
      </c>
      <c r="W10" s="722">
        <f t="shared" si="8"/>
        <v>0</v>
      </c>
      <c r="X10" s="722">
        <f t="shared" si="9"/>
        <v>0</v>
      </c>
      <c r="Y10" s="722">
        <f t="shared" si="10"/>
        <v>0</v>
      </c>
      <c r="Z10" s="722">
        <f t="shared" si="11"/>
        <v>0</v>
      </c>
      <c r="AA10" s="722">
        <f t="shared" si="12"/>
        <v>0</v>
      </c>
      <c r="AB10" s="722">
        <f t="shared" si="15"/>
        <v>0</v>
      </c>
      <c r="AC10" s="763">
        <f t="shared" si="16"/>
        <v>0</v>
      </c>
      <c r="AD10" s="600"/>
      <c r="AE10" s="746"/>
      <c r="AF10" s="749"/>
      <c r="AG10" s="756"/>
      <c r="AH10" s="757"/>
      <c r="AI10" s="746"/>
      <c r="AJ10" s="749"/>
      <c r="AK10" s="756"/>
      <c r="AL10" s="757"/>
      <c r="AM10" s="746"/>
      <c r="AN10" s="749"/>
      <c r="AO10" s="756"/>
      <c r="AP10" s="757"/>
      <c r="AQ10" s="746"/>
      <c r="AR10" s="749"/>
      <c r="AS10" s="756"/>
      <c r="AT10" s="757"/>
      <c r="AU10" s="746"/>
      <c r="AV10" s="749"/>
      <c r="AW10" s="756"/>
      <c r="AX10" s="757"/>
      <c r="AY10" s="746"/>
      <c r="AZ10" s="749"/>
      <c r="BA10" s="756"/>
      <c r="BB10" s="757"/>
      <c r="BC10" s="746"/>
      <c r="BD10" s="749"/>
      <c r="BE10" s="756"/>
      <c r="BF10" s="757"/>
      <c r="BG10" s="746" t="s">
        <v>477</v>
      </c>
      <c r="BH10" s="749"/>
      <c r="BI10" s="756" t="s">
        <v>575</v>
      </c>
      <c r="BJ10" s="757" t="s">
        <v>535</v>
      </c>
      <c r="BK10" s="746"/>
      <c r="BL10" s="749"/>
      <c r="BM10" s="749"/>
      <c r="BN10" s="758"/>
      <c r="BO10" s="746"/>
      <c r="BP10" s="749"/>
      <c r="BQ10" s="756"/>
      <c r="BR10" s="757"/>
      <c r="BS10" s="746" t="s">
        <v>477</v>
      </c>
      <c r="BT10" s="749"/>
      <c r="BU10" s="756" t="s">
        <v>523</v>
      </c>
      <c r="BV10" s="757" t="s">
        <v>902</v>
      </c>
      <c r="BW10" s="746" t="s">
        <v>477</v>
      </c>
      <c r="BX10" s="749"/>
      <c r="BY10" s="756" t="s">
        <v>1152</v>
      </c>
      <c r="BZ10" s="757" t="s">
        <v>530</v>
      </c>
      <c r="CA10" s="746" t="s">
        <v>477</v>
      </c>
      <c r="CB10" s="749"/>
      <c r="CC10" s="756" t="s">
        <v>1153</v>
      </c>
      <c r="CD10" s="757" t="s">
        <v>582</v>
      </c>
      <c r="CE10" s="746"/>
      <c r="CF10" s="749"/>
      <c r="CG10" s="756"/>
      <c r="CH10" s="757"/>
      <c r="CI10" s="746"/>
      <c r="CJ10" s="749"/>
      <c r="CK10" s="756"/>
      <c r="CL10" s="757"/>
      <c r="CM10" s="746" t="s">
        <v>477</v>
      </c>
      <c r="CN10" s="749"/>
      <c r="CO10" s="756" t="s">
        <v>587</v>
      </c>
      <c r="CP10" s="757" t="s">
        <v>593</v>
      </c>
      <c r="CQ10" s="746"/>
      <c r="CR10" s="749"/>
      <c r="CS10" s="756"/>
      <c r="CT10" s="757"/>
      <c r="CU10" s="746"/>
      <c r="CV10" s="749"/>
      <c r="CW10" s="756"/>
      <c r="CX10" s="757"/>
      <c r="CY10" s="746" t="s">
        <v>477</v>
      </c>
      <c r="CZ10" s="749"/>
      <c r="DA10" s="756" t="s">
        <v>1114</v>
      </c>
      <c r="DB10" s="757" t="s">
        <v>1115</v>
      </c>
      <c r="DC10" s="746"/>
      <c r="DD10" s="749"/>
      <c r="DE10" s="756"/>
      <c r="DF10" s="757"/>
      <c r="DG10" s="746"/>
      <c r="DH10" s="749"/>
      <c r="DI10" s="756"/>
      <c r="DJ10" s="757"/>
      <c r="DK10" s="746" t="s">
        <v>477</v>
      </c>
      <c r="DL10" s="749"/>
      <c r="DM10" s="756" t="s">
        <v>524</v>
      </c>
      <c r="DN10" s="757" t="s">
        <v>614</v>
      </c>
      <c r="DO10" s="746" t="s">
        <v>477</v>
      </c>
      <c r="DP10" s="749"/>
      <c r="DQ10" s="756" t="s">
        <v>1156</v>
      </c>
      <c r="DR10" s="757" t="s">
        <v>548</v>
      </c>
      <c r="DS10" s="746" t="s">
        <v>477</v>
      </c>
      <c r="DT10" s="749"/>
      <c r="DU10" s="756" t="s">
        <v>527</v>
      </c>
      <c r="DV10" s="757" t="s">
        <v>621</v>
      </c>
      <c r="DW10" s="746"/>
      <c r="DX10" s="749"/>
      <c r="DY10" s="756"/>
      <c r="DZ10" s="757"/>
      <c r="EA10" s="619"/>
      <c r="EB10" s="619"/>
      <c r="EC10" s="619"/>
      <c r="ED10" s="619"/>
      <c r="EE10" s="108"/>
      <c r="EF10" s="617"/>
      <c r="EG10" s="617"/>
      <c r="EH10" s="618"/>
    </row>
    <row r="11" spans="1:138" s="620" customFormat="1" ht="25.5" x14ac:dyDescent="0.25">
      <c r="A11" s="746">
        <v>151537</v>
      </c>
      <c r="B11" s="747" t="s">
        <v>904</v>
      </c>
      <c r="C11" s="748" t="s">
        <v>896</v>
      </c>
      <c r="D11" s="746" t="s">
        <v>178</v>
      </c>
      <c r="E11" s="749" t="s">
        <v>366</v>
      </c>
      <c r="F11" s="749" t="s">
        <v>1134</v>
      </c>
      <c r="G11" s="749" t="s">
        <v>366</v>
      </c>
      <c r="H11" s="749" t="s">
        <v>366</v>
      </c>
      <c r="I11" s="748" t="s">
        <v>366</v>
      </c>
      <c r="J11" s="749" t="s">
        <v>366</v>
      </c>
      <c r="K11" s="617" t="str">
        <f>IFERROR(VLOOKUP(A11,[4]CalledName!$A:$N,14,FALSE),"")</f>
        <v>No</v>
      </c>
      <c r="L11" s="597" t="str">
        <f>IFERROR(VLOOKUP(A11,[5]YEAR11!$A:$AT,24,FALSE),"")</f>
        <v>6-7</v>
      </c>
      <c r="M11" s="599" t="str">
        <f t="shared" si="0"/>
        <v>M</v>
      </c>
      <c r="N11" s="605">
        <f t="shared" si="1"/>
        <v>15</v>
      </c>
      <c r="O11" s="606">
        <f t="shared" si="2"/>
        <v>2</v>
      </c>
      <c r="P11" s="657">
        <f t="shared" si="3"/>
        <v>6</v>
      </c>
      <c r="Q11" s="723">
        <v>100</v>
      </c>
      <c r="R11" s="724">
        <v>9</v>
      </c>
      <c r="S11" s="721">
        <f t="shared" si="4"/>
        <v>0</v>
      </c>
      <c r="T11" s="600">
        <f t="shared" si="5"/>
        <v>8</v>
      </c>
      <c r="U11" s="722">
        <f t="shared" si="6"/>
        <v>2</v>
      </c>
      <c r="V11" s="722">
        <f t="shared" si="7"/>
        <v>0</v>
      </c>
      <c r="W11" s="722">
        <f t="shared" si="8"/>
        <v>0</v>
      </c>
      <c r="X11" s="722">
        <f t="shared" si="9"/>
        <v>2</v>
      </c>
      <c r="Y11" s="722">
        <f t="shared" si="10"/>
        <v>0</v>
      </c>
      <c r="Z11" s="722">
        <f t="shared" si="11"/>
        <v>0</v>
      </c>
      <c r="AA11" s="722">
        <f t="shared" si="12"/>
        <v>0</v>
      </c>
      <c r="AB11" s="722">
        <f t="shared" si="15"/>
        <v>0</v>
      </c>
      <c r="AC11" s="763">
        <f t="shared" si="16"/>
        <v>2</v>
      </c>
      <c r="AD11" s="600"/>
      <c r="AE11" s="746"/>
      <c r="AF11" s="749"/>
      <c r="AG11" s="756"/>
      <c r="AH11" s="757"/>
      <c r="AI11" s="746" t="s">
        <v>477</v>
      </c>
      <c r="AJ11" s="749"/>
      <c r="AK11" s="756" t="s">
        <v>563</v>
      </c>
      <c r="AL11" s="757" t="s">
        <v>559</v>
      </c>
      <c r="AM11" s="746"/>
      <c r="AN11" s="749"/>
      <c r="AO11" s="756"/>
      <c r="AP11" s="757"/>
      <c r="AQ11" s="746" t="s">
        <v>478</v>
      </c>
      <c r="AR11" s="749"/>
      <c r="AS11" s="756" t="s">
        <v>502</v>
      </c>
      <c r="AT11" s="757" t="s">
        <v>568</v>
      </c>
      <c r="AU11" s="746"/>
      <c r="AV11" s="749"/>
      <c r="AW11" s="756"/>
      <c r="AX11" s="757"/>
      <c r="AY11" s="746"/>
      <c r="AZ11" s="749"/>
      <c r="BA11" s="756"/>
      <c r="BB11" s="757"/>
      <c r="BC11" s="746"/>
      <c r="BD11" s="749"/>
      <c r="BE11" s="756"/>
      <c r="BF11" s="757"/>
      <c r="BG11" s="746" t="s">
        <v>477</v>
      </c>
      <c r="BH11" s="749"/>
      <c r="BI11" s="756" t="s">
        <v>519</v>
      </c>
      <c r="BJ11" s="757" t="s">
        <v>507</v>
      </c>
      <c r="BK11" s="746"/>
      <c r="BL11" s="749"/>
      <c r="BM11" s="749"/>
      <c r="BN11" s="758"/>
      <c r="BO11" s="746"/>
      <c r="BP11" s="749"/>
      <c r="BQ11" s="756"/>
      <c r="BR11" s="757"/>
      <c r="BS11" s="746" t="s">
        <v>477</v>
      </c>
      <c r="BT11" s="749"/>
      <c r="BU11" s="756" t="s">
        <v>546</v>
      </c>
      <c r="BV11" s="757" t="s">
        <v>896</v>
      </c>
      <c r="BW11" s="746" t="s">
        <v>477</v>
      </c>
      <c r="BX11" s="749"/>
      <c r="BY11" s="756" t="s">
        <v>536</v>
      </c>
      <c r="BZ11" s="757" t="s">
        <v>537</v>
      </c>
      <c r="CA11" s="746"/>
      <c r="CB11" s="749"/>
      <c r="CC11" s="756"/>
      <c r="CD11" s="757"/>
      <c r="CE11" s="746"/>
      <c r="CF11" s="749"/>
      <c r="CG11" s="756"/>
      <c r="CH11" s="757"/>
      <c r="CI11" s="746"/>
      <c r="CJ11" s="749"/>
      <c r="CK11" s="756"/>
      <c r="CL11" s="757"/>
      <c r="CM11" s="746" t="s">
        <v>477</v>
      </c>
      <c r="CN11" s="749"/>
      <c r="CO11" s="756" t="s">
        <v>600</v>
      </c>
      <c r="CP11" s="757" t="s">
        <v>592</v>
      </c>
      <c r="CQ11" s="746"/>
      <c r="CR11" s="749"/>
      <c r="CS11" s="756"/>
      <c r="CT11" s="757"/>
      <c r="CU11" s="746"/>
      <c r="CV11" s="749"/>
      <c r="CW11" s="756"/>
      <c r="CX11" s="757"/>
      <c r="CY11" s="746" t="s">
        <v>477</v>
      </c>
      <c r="CZ11" s="749"/>
      <c r="DA11" s="756" t="s">
        <v>607</v>
      </c>
      <c r="DB11" s="757" t="s">
        <v>1113</v>
      </c>
      <c r="DC11" s="746"/>
      <c r="DD11" s="749"/>
      <c r="DE11" s="756"/>
      <c r="DF11" s="757"/>
      <c r="DG11" s="746" t="s">
        <v>478</v>
      </c>
      <c r="DH11" s="749"/>
      <c r="DI11" s="756" t="s">
        <v>515</v>
      </c>
      <c r="DJ11" s="757" t="s">
        <v>609</v>
      </c>
      <c r="DK11" s="746" t="s">
        <v>477</v>
      </c>
      <c r="DL11" s="749"/>
      <c r="DM11" s="756" t="s">
        <v>512</v>
      </c>
      <c r="DN11" s="757" t="s">
        <v>615</v>
      </c>
      <c r="DO11" s="746" t="s">
        <v>477</v>
      </c>
      <c r="DP11" s="749"/>
      <c r="DQ11" s="756" t="s">
        <v>538</v>
      </c>
      <c r="DR11" s="757" t="s">
        <v>531</v>
      </c>
      <c r="DS11" s="746"/>
      <c r="DT11" s="749"/>
      <c r="DU11" s="756"/>
      <c r="DV11" s="757"/>
      <c r="DW11" s="746"/>
      <c r="DX11" s="749"/>
      <c r="DY11" s="756"/>
      <c r="DZ11" s="757"/>
      <c r="EA11" s="619"/>
      <c r="EB11" s="619"/>
      <c r="EC11" s="619"/>
      <c r="ED11" s="619"/>
      <c r="EE11" s="108"/>
      <c r="EF11" s="617"/>
      <c r="EG11" s="617"/>
      <c r="EH11" s="618"/>
    </row>
    <row r="12" spans="1:138" s="620" customFormat="1" ht="25.5" x14ac:dyDescent="0.25">
      <c r="A12" s="746">
        <v>151591</v>
      </c>
      <c r="B12" s="747" t="s">
        <v>905</v>
      </c>
      <c r="C12" s="748" t="s">
        <v>891</v>
      </c>
      <c r="D12" s="746" t="s">
        <v>178</v>
      </c>
      <c r="E12" s="749" t="s">
        <v>366</v>
      </c>
      <c r="F12" s="749" t="s">
        <v>1127</v>
      </c>
      <c r="G12" s="749" t="s">
        <v>366</v>
      </c>
      <c r="H12" s="749" t="s">
        <v>366</v>
      </c>
      <c r="I12" s="748" t="s">
        <v>366</v>
      </c>
      <c r="J12" s="749" t="s">
        <v>366</v>
      </c>
      <c r="K12" s="617" t="str">
        <f>IFERROR(VLOOKUP(A12,[4]CalledName!$A:$N,14,FALSE),"")</f>
        <v>No</v>
      </c>
      <c r="L12" s="597" t="str">
        <f>IFERROR(VLOOKUP(A12,[5]YEAR11!$A:$AT,24,FALSE),"")</f>
        <v>4-5</v>
      </c>
      <c r="M12" s="599" t="str">
        <f t="shared" si="0"/>
        <v>M</v>
      </c>
      <c r="N12" s="605">
        <f t="shared" si="1"/>
        <v>18</v>
      </c>
      <c r="O12" s="606">
        <f t="shared" si="2"/>
        <v>1</v>
      </c>
      <c r="P12" s="657">
        <f t="shared" si="3"/>
        <v>0</v>
      </c>
      <c r="Q12" s="723">
        <v>100</v>
      </c>
      <c r="R12" s="724">
        <v>4</v>
      </c>
      <c r="S12" s="721">
        <f t="shared" si="4"/>
        <v>1</v>
      </c>
      <c r="T12" s="600">
        <f t="shared" si="5"/>
        <v>8</v>
      </c>
      <c r="U12" s="722">
        <f t="shared" si="6"/>
        <v>0</v>
      </c>
      <c r="V12" s="722">
        <f t="shared" si="7"/>
        <v>0</v>
      </c>
      <c r="W12" s="722">
        <f t="shared" si="8"/>
        <v>0</v>
      </c>
      <c r="X12" s="722">
        <f t="shared" si="9"/>
        <v>0</v>
      </c>
      <c r="Y12" s="722">
        <f t="shared" si="10"/>
        <v>0</v>
      </c>
      <c r="Z12" s="722">
        <f t="shared" si="11"/>
        <v>0</v>
      </c>
      <c r="AA12" s="722">
        <f t="shared" si="12"/>
        <v>0</v>
      </c>
      <c r="AB12" s="722">
        <f t="shared" si="15"/>
        <v>0</v>
      </c>
      <c r="AC12" s="763">
        <f t="shared" si="16"/>
        <v>0</v>
      </c>
      <c r="AD12" s="600"/>
      <c r="AE12" s="746"/>
      <c r="AF12" s="749"/>
      <c r="AG12" s="756"/>
      <c r="AH12" s="757"/>
      <c r="AI12" s="746" t="s">
        <v>477</v>
      </c>
      <c r="AJ12" s="749"/>
      <c r="AK12" s="756" t="s">
        <v>542</v>
      </c>
      <c r="AL12" s="757" t="s">
        <v>561</v>
      </c>
      <c r="AM12" s="746"/>
      <c r="AN12" s="749"/>
      <c r="AO12" s="756"/>
      <c r="AP12" s="757"/>
      <c r="AQ12" s="746" t="s">
        <v>477</v>
      </c>
      <c r="AR12" s="749"/>
      <c r="AS12" s="756" t="s">
        <v>532</v>
      </c>
      <c r="AT12" s="757" t="s">
        <v>570</v>
      </c>
      <c r="AU12" s="746"/>
      <c r="AV12" s="749"/>
      <c r="AW12" s="756"/>
      <c r="AX12" s="757"/>
      <c r="AY12" s="746"/>
      <c r="AZ12" s="749"/>
      <c r="BA12" s="756"/>
      <c r="BB12" s="757"/>
      <c r="BC12" s="746"/>
      <c r="BD12" s="749"/>
      <c r="BE12" s="756"/>
      <c r="BF12" s="757"/>
      <c r="BG12" s="746" t="s">
        <v>477</v>
      </c>
      <c r="BH12" s="749"/>
      <c r="BI12" s="756" t="s">
        <v>1157</v>
      </c>
      <c r="BJ12" s="757" t="s">
        <v>547</v>
      </c>
      <c r="BK12" s="746"/>
      <c r="BL12" s="749"/>
      <c r="BM12" s="749"/>
      <c r="BN12" s="758"/>
      <c r="BO12" s="746"/>
      <c r="BP12" s="749"/>
      <c r="BQ12" s="756"/>
      <c r="BR12" s="757"/>
      <c r="BS12" s="746" t="s">
        <v>477</v>
      </c>
      <c r="BT12" s="749"/>
      <c r="BU12" s="756" t="s">
        <v>586</v>
      </c>
      <c r="BV12" s="757" t="s">
        <v>891</v>
      </c>
      <c r="BW12" s="746"/>
      <c r="BX12" s="749"/>
      <c r="BY12" s="756"/>
      <c r="BZ12" s="757"/>
      <c r="CA12" s="746" t="s">
        <v>477</v>
      </c>
      <c r="CB12" s="749"/>
      <c r="CC12" s="756" t="s">
        <v>1153</v>
      </c>
      <c r="CD12" s="757" t="s">
        <v>582</v>
      </c>
      <c r="CE12" s="746"/>
      <c r="CF12" s="749"/>
      <c r="CG12" s="756"/>
      <c r="CH12" s="757"/>
      <c r="CI12" s="746"/>
      <c r="CJ12" s="749"/>
      <c r="CK12" s="756"/>
      <c r="CL12" s="757"/>
      <c r="CM12" s="746" t="s">
        <v>477</v>
      </c>
      <c r="CN12" s="749"/>
      <c r="CO12" s="756" t="s">
        <v>587</v>
      </c>
      <c r="CP12" s="757" t="s">
        <v>593</v>
      </c>
      <c r="CQ12" s="746"/>
      <c r="CR12" s="749"/>
      <c r="CS12" s="756"/>
      <c r="CT12" s="757"/>
      <c r="CU12" s="746"/>
      <c r="CV12" s="749"/>
      <c r="CW12" s="756"/>
      <c r="CX12" s="757"/>
      <c r="CY12" s="746" t="s">
        <v>477</v>
      </c>
      <c r="CZ12" s="749"/>
      <c r="DA12" s="756" t="s">
        <v>887</v>
      </c>
      <c r="DB12" s="757" t="s">
        <v>1118</v>
      </c>
      <c r="DC12" s="746"/>
      <c r="DD12" s="749"/>
      <c r="DE12" s="756"/>
      <c r="DF12" s="757"/>
      <c r="DG12" s="746" t="s">
        <v>477</v>
      </c>
      <c r="DH12" s="749"/>
      <c r="DI12" s="756" t="s">
        <v>515</v>
      </c>
      <c r="DJ12" s="757" t="s">
        <v>611</v>
      </c>
      <c r="DK12" s="746"/>
      <c r="DL12" s="749"/>
      <c r="DM12" s="756"/>
      <c r="DN12" s="757"/>
      <c r="DO12" s="746" t="s">
        <v>476</v>
      </c>
      <c r="DP12" s="749"/>
      <c r="DQ12" s="756" t="s">
        <v>617</v>
      </c>
      <c r="DR12" s="757" t="s">
        <v>545</v>
      </c>
      <c r="DS12" s="746"/>
      <c r="DT12" s="749"/>
      <c r="DU12" s="756"/>
      <c r="DV12" s="757"/>
      <c r="DW12" s="746" t="s">
        <v>477</v>
      </c>
      <c r="DX12" s="749"/>
      <c r="DY12" s="756" t="s">
        <v>1149</v>
      </c>
      <c r="DZ12" s="757" t="s">
        <v>533</v>
      </c>
      <c r="EA12" s="619"/>
      <c r="EB12" s="619"/>
      <c r="EC12" s="619"/>
      <c r="ED12" s="619"/>
      <c r="EE12" s="108"/>
      <c r="EF12" s="617"/>
      <c r="EG12" s="617"/>
      <c r="EH12" s="618"/>
    </row>
    <row r="13" spans="1:138" s="620" customFormat="1" ht="25.5" x14ac:dyDescent="0.25">
      <c r="A13" s="746">
        <v>151630</v>
      </c>
      <c r="B13" s="747" t="s">
        <v>906</v>
      </c>
      <c r="C13" s="748" t="s">
        <v>907</v>
      </c>
      <c r="D13" s="746" t="s">
        <v>178</v>
      </c>
      <c r="E13" s="749" t="s">
        <v>366</v>
      </c>
      <c r="F13" s="749" t="s">
        <v>1131</v>
      </c>
      <c r="G13" s="749" t="s">
        <v>1128</v>
      </c>
      <c r="H13" s="749" t="s">
        <v>366</v>
      </c>
      <c r="I13" s="748" t="s">
        <v>366</v>
      </c>
      <c r="J13" s="749" t="s">
        <v>366</v>
      </c>
      <c r="K13" s="617" t="str">
        <f>IFERROR(VLOOKUP(A13,[4]CalledName!$A:$N,14,FALSE),"")</f>
        <v>No</v>
      </c>
      <c r="L13" s="597" t="str">
        <f>IFERROR(VLOOKUP(A13,[5]YEAR11!$A:$AT,24,FALSE),"")</f>
        <v>5-6</v>
      </c>
      <c r="M13" s="599" t="str">
        <f t="shared" si="0"/>
        <v>M</v>
      </c>
      <c r="N13" s="605">
        <f t="shared" si="1"/>
        <v>1</v>
      </c>
      <c r="O13" s="606">
        <f t="shared" si="2"/>
        <v>0</v>
      </c>
      <c r="P13" s="657">
        <f t="shared" si="3"/>
        <v>1</v>
      </c>
      <c r="Q13" s="723">
        <v>23.91</v>
      </c>
      <c r="R13" s="724">
        <v>0</v>
      </c>
      <c r="S13" s="721">
        <f t="shared" si="4"/>
        <v>0</v>
      </c>
      <c r="T13" s="600">
        <f t="shared" si="5"/>
        <v>3</v>
      </c>
      <c r="U13" s="722">
        <f t="shared" si="6"/>
        <v>0</v>
      </c>
      <c r="V13" s="722">
        <f t="shared" si="7"/>
        <v>0</v>
      </c>
      <c r="W13" s="722">
        <f t="shared" si="8"/>
        <v>0</v>
      </c>
      <c r="X13" s="722">
        <f t="shared" si="9"/>
        <v>0</v>
      </c>
      <c r="Y13" s="722">
        <f t="shared" si="10"/>
        <v>0</v>
      </c>
      <c r="Z13" s="722">
        <f t="shared" si="11"/>
        <v>0</v>
      </c>
      <c r="AA13" s="722">
        <f t="shared" si="12"/>
        <v>0</v>
      </c>
      <c r="AB13" s="722">
        <f t="shared" si="15"/>
        <v>0</v>
      </c>
      <c r="AC13" s="763">
        <f t="shared" si="16"/>
        <v>0</v>
      </c>
      <c r="AD13" s="600"/>
      <c r="AE13" s="746"/>
      <c r="AF13" s="749"/>
      <c r="AG13" s="756"/>
      <c r="AH13" s="757"/>
      <c r="AI13" s="746" t="s">
        <v>1158</v>
      </c>
      <c r="AJ13" s="749"/>
      <c r="AK13" s="756" t="s">
        <v>1159</v>
      </c>
      <c r="AL13" s="757" t="s">
        <v>562</v>
      </c>
      <c r="AM13" s="746"/>
      <c r="AN13" s="749"/>
      <c r="AO13" s="756"/>
      <c r="AP13" s="757"/>
      <c r="AQ13" s="746"/>
      <c r="AR13" s="749"/>
      <c r="AS13" s="756" t="s">
        <v>502</v>
      </c>
      <c r="AT13" s="757" t="s">
        <v>571</v>
      </c>
      <c r="AU13" s="746"/>
      <c r="AV13" s="749"/>
      <c r="AW13" s="756"/>
      <c r="AX13" s="757"/>
      <c r="AY13" s="746" t="s">
        <v>477</v>
      </c>
      <c r="AZ13" s="749"/>
      <c r="BA13" s="756" t="s">
        <v>573</v>
      </c>
      <c r="BB13" s="757" t="s">
        <v>504</v>
      </c>
      <c r="BC13" s="746"/>
      <c r="BD13" s="749"/>
      <c r="BE13" s="756"/>
      <c r="BF13" s="757"/>
      <c r="BG13" s="746"/>
      <c r="BH13" s="749"/>
      <c r="BI13" s="756" t="s">
        <v>555</v>
      </c>
      <c r="BJ13" s="757" t="s">
        <v>543</v>
      </c>
      <c r="BK13" s="746"/>
      <c r="BL13" s="749"/>
      <c r="BM13" s="749"/>
      <c r="BN13" s="758"/>
      <c r="BO13" s="746"/>
      <c r="BP13" s="749"/>
      <c r="BQ13" s="756"/>
      <c r="BR13" s="757"/>
      <c r="BS13" s="746" t="s">
        <v>477</v>
      </c>
      <c r="BT13" s="749"/>
      <c r="BU13" s="756" t="s">
        <v>500</v>
      </c>
      <c r="BV13" s="757" t="s">
        <v>907</v>
      </c>
      <c r="BW13" s="746" t="s">
        <v>1158</v>
      </c>
      <c r="BX13" s="749"/>
      <c r="BY13" s="756" t="s">
        <v>580</v>
      </c>
      <c r="BZ13" s="757" t="s">
        <v>521</v>
      </c>
      <c r="CA13" s="746"/>
      <c r="CB13" s="749"/>
      <c r="CC13" s="756"/>
      <c r="CD13" s="757"/>
      <c r="CE13" s="746"/>
      <c r="CF13" s="749"/>
      <c r="CG13" s="756"/>
      <c r="CH13" s="757"/>
      <c r="CI13" s="746"/>
      <c r="CJ13" s="749"/>
      <c r="CK13" s="756"/>
      <c r="CL13" s="757"/>
      <c r="CM13" s="746" t="s">
        <v>477</v>
      </c>
      <c r="CN13" s="749"/>
      <c r="CO13" s="756" t="s">
        <v>588</v>
      </c>
      <c r="CP13" s="757" t="s">
        <v>595</v>
      </c>
      <c r="CQ13" s="746"/>
      <c r="CR13" s="749"/>
      <c r="CS13" s="756"/>
      <c r="CT13" s="757"/>
      <c r="CU13" s="746"/>
      <c r="CV13" s="749"/>
      <c r="CW13" s="756"/>
      <c r="CX13" s="757"/>
      <c r="CY13" s="746"/>
      <c r="CZ13" s="749"/>
      <c r="DA13" s="756" t="s">
        <v>887</v>
      </c>
      <c r="DB13" s="757" t="s">
        <v>1119</v>
      </c>
      <c r="DC13" s="746"/>
      <c r="DD13" s="749"/>
      <c r="DE13" s="756"/>
      <c r="DF13" s="757"/>
      <c r="DG13" s="746" t="s">
        <v>1158</v>
      </c>
      <c r="DH13" s="749"/>
      <c r="DI13" s="756" t="s">
        <v>613</v>
      </c>
      <c r="DJ13" s="757" t="s">
        <v>612</v>
      </c>
      <c r="DK13" s="746"/>
      <c r="DL13" s="749"/>
      <c r="DM13" s="756"/>
      <c r="DN13" s="757"/>
      <c r="DO13" s="746" t="s">
        <v>1158</v>
      </c>
      <c r="DP13" s="749"/>
      <c r="DQ13" s="756" t="s">
        <v>619</v>
      </c>
      <c r="DR13" s="757" t="s">
        <v>551</v>
      </c>
      <c r="DS13" s="746"/>
      <c r="DT13" s="749"/>
      <c r="DU13" s="756"/>
      <c r="DV13" s="757"/>
      <c r="DW13" s="746"/>
      <c r="DX13" s="749"/>
      <c r="DY13" s="756"/>
      <c r="DZ13" s="757"/>
      <c r="EA13" s="619"/>
      <c r="EB13" s="619"/>
      <c r="EC13" s="619"/>
      <c r="ED13" s="619"/>
      <c r="EE13" s="108"/>
      <c r="EF13" s="617"/>
      <c r="EG13" s="617"/>
      <c r="EH13" s="618"/>
    </row>
    <row r="14" spans="1:138" s="620" customFormat="1" ht="25.5" x14ac:dyDescent="0.25">
      <c r="A14" s="746">
        <v>151629</v>
      </c>
      <c r="B14" s="747" t="s">
        <v>908</v>
      </c>
      <c r="C14" s="748" t="s">
        <v>909</v>
      </c>
      <c r="D14" s="746" t="s">
        <v>178</v>
      </c>
      <c r="E14" s="749" t="s">
        <v>366</v>
      </c>
      <c r="F14" s="749" t="s">
        <v>1133</v>
      </c>
      <c r="G14" s="749" t="s">
        <v>366</v>
      </c>
      <c r="H14" s="749" t="s">
        <v>366</v>
      </c>
      <c r="I14" s="748" t="s">
        <v>366</v>
      </c>
      <c r="J14" s="749" t="s">
        <v>366</v>
      </c>
      <c r="K14" s="617" t="str">
        <f>IFERROR(VLOOKUP(A14,[4]CalledName!$A:$N,14,FALSE),"")</f>
        <v>No</v>
      </c>
      <c r="L14" s="597" t="str">
        <f>IFERROR(VLOOKUP(A14,[5]YEAR11!$A:$AT,24,FALSE),"")</f>
        <v>6-7</v>
      </c>
      <c r="M14" s="599" t="str">
        <f t="shared" si="0"/>
        <v>H</v>
      </c>
      <c r="N14" s="605">
        <f t="shared" si="1"/>
        <v>13</v>
      </c>
      <c r="O14" s="606">
        <f t="shared" si="2"/>
        <v>1</v>
      </c>
      <c r="P14" s="657">
        <f t="shared" si="3"/>
        <v>3</v>
      </c>
      <c r="Q14" s="723">
        <v>97.83</v>
      </c>
      <c r="R14" s="724">
        <v>4</v>
      </c>
      <c r="S14" s="721">
        <f t="shared" si="4"/>
        <v>0</v>
      </c>
      <c r="T14" s="600">
        <f t="shared" si="5"/>
        <v>8</v>
      </c>
      <c r="U14" s="722">
        <f t="shared" si="6"/>
        <v>0</v>
      </c>
      <c r="V14" s="722">
        <f t="shared" si="7"/>
        <v>0</v>
      </c>
      <c r="W14" s="722">
        <f t="shared" si="8"/>
        <v>1</v>
      </c>
      <c r="X14" s="722">
        <f t="shared" si="9"/>
        <v>1</v>
      </c>
      <c r="Y14" s="722">
        <f t="shared" si="10"/>
        <v>0</v>
      </c>
      <c r="Z14" s="722">
        <f t="shared" si="11"/>
        <v>0</v>
      </c>
      <c r="AA14" s="722">
        <f t="shared" si="12"/>
        <v>0</v>
      </c>
      <c r="AB14" s="722">
        <f t="shared" si="15"/>
        <v>0</v>
      </c>
      <c r="AC14" s="763">
        <f t="shared" si="16"/>
        <v>1</v>
      </c>
      <c r="AD14" s="600"/>
      <c r="AE14" s="746"/>
      <c r="AF14" s="749"/>
      <c r="AG14" s="756"/>
      <c r="AH14" s="757"/>
      <c r="AI14" s="746" t="s">
        <v>477</v>
      </c>
      <c r="AJ14" s="749"/>
      <c r="AK14" s="756" t="s">
        <v>563</v>
      </c>
      <c r="AL14" s="757" t="s">
        <v>559</v>
      </c>
      <c r="AM14" s="746"/>
      <c r="AN14" s="749"/>
      <c r="AO14" s="756"/>
      <c r="AP14" s="757"/>
      <c r="AQ14" s="746" t="s">
        <v>477</v>
      </c>
      <c r="AR14" s="749"/>
      <c r="AS14" s="756" t="s">
        <v>502</v>
      </c>
      <c r="AT14" s="757" t="s">
        <v>568</v>
      </c>
      <c r="AU14" s="746"/>
      <c r="AV14" s="749"/>
      <c r="AW14" s="756"/>
      <c r="AX14" s="757"/>
      <c r="AY14" s="746"/>
      <c r="AZ14" s="749"/>
      <c r="BA14" s="756"/>
      <c r="BB14" s="757"/>
      <c r="BC14" s="746"/>
      <c r="BD14" s="749"/>
      <c r="BE14" s="756"/>
      <c r="BF14" s="757"/>
      <c r="BG14" s="746" t="s">
        <v>477</v>
      </c>
      <c r="BH14" s="749"/>
      <c r="BI14" s="756" t="s">
        <v>528</v>
      </c>
      <c r="BJ14" s="757" t="s">
        <v>529</v>
      </c>
      <c r="BK14" s="746"/>
      <c r="BL14" s="749"/>
      <c r="BM14" s="749"/>
      <c r="BN14" s="758"/>
      <c r="BO14" s="746"/>
      <c r="BP14" s="749"/>
      <c r="BQ14" s="756"/>
      <c r="BR14" s="757"/>
      <c r="BS14" s="746" t="s">
        <v>477</v>
      </c>
      <c r="BT14" s="749"/>
      <c r="BU14" s="756" t="s">
        <v>516</v>
      </c>
      <c r="BV14" s="757" t="s">
        <v>909</v>
      </c>
      <c r="BW14" s="746"/>
      <c r="BX14" s="749"/>
      <c r="BY14" s="756"/>
      <c r="BZ14" s="757"/>
      <c r="CA14" s="746"/>
      <c r="CB14" s="749"/>
      <c r="CC14" s="756"/>
      <c r="CD14" s="757"/>
      <c r="CE14" s="746"/>
      <c r="CF14" s="749"/>
      <c r="CG14" s="756"/>
      <c r="CH14" s="757"/>
      <c r="CI14" s="746" t="s">
        <v>477</v>
      </c>
      <c r="CJ14" s="749"/>
      <c r="CK14" s="756" t="s">
        <v>522</v>
      </c>
      <c r="CL14" s="757" t="s">
        <v>584</v>
      </c>
      <c r="CM14" s="746" t="s">
        <v>477</v>
      </c>
      <c r="CN14" s="749"/>
      <c r="CO14" s="756" t="s">
        <v>589</v>
      </c>
      <c r="CP14" s="757" t="s">
        <v>1154</v>
      </c>
      <c r="CQ14" s="746"/>
      <c r="CR14" s="749"/>
      <c r="CS14" s="756"/>
      <c r="CT14" s="757"/>
      <c r="CU14" s="746"/>
      <c r="CV14" s="749"/>
      <c r="CW14" s="756"/>
      <c r="CX14" s="757"/>
      <c r="CY14" s="746" t="s">
        <v>477</v>
      </c>
      <c r="CZ14" s="749"/>
      <c r="DA14" s="756" t="s">
        <v>887</v>
      </c>
      <c r="DB14" s="757" t="s">
        <v>1118</v>
      </c>
      <c r="DC14" s="746"/>
      <c r="DD14" s="749"/>
      <c r="DE14" s="756"/>
      <c r="DF14" s="757"/>
      <c r="DG14" s="746" t="s">
        <v>477</v>
      </c>
      <c r="DH14" s="749"/>
      <c r="DI14" s="756" t="s">
        <v>515</v>
      </c>
      <c r="DJ14" s="757" t="s">
        <v>609</v>
      </c>
      <c r="DK14" s="746"/>
      <c r="DL14" s="749"/>
      <c r="DM14" s="756"/>
      <c r="DN14" s="757"/>
      <c r="DO14" s="746" t="s">
        <v>480</v>
      </c>
      <c r="DP14" s="749"/>
      <c r="DQ14" s="756" t="s">
        <v>616</v>
      </c>
      <c r="DR14" s="757" t="s">
        <v>525</v>
      </c>
      <c r="DS14" s="746"/>
      <c r="DT14" s="749"/>
      <c r="DU14" s="756"/>
      <c r="DV14" s="757"/>
      <c r="DW14" s="746" t="s">
        <v>478</v>
      </c>
      <c r="DX14" s="749"/>
      <c r="DY14" s="756" t="s">
        <v>1149</v>
      </c>
      <c r="DZ14" s="757" t="s">
        <v>533</v>
      </c>
      <c r="EA14" s="619"/>
      <c r="EB14" s="619"/>
      <c r="EC14" s="619"/>
      <c r="ED14" s="619"/>
      <c r="EE14" s="108"/>
      <c r="EF14" s="617"/>
      <c r="EG14" s="617"/>
      <c r="EH14" s="618"/>
    </row>
    <row r="15" spans="1:138" s="620" customFormat="1" ht="25.5" x14ac:dyDescent="0.25">
      <c r="A15" s="746">
        <v>151527</v>
      </c>
      <c r="B15" s="747" t="s">
        <v>910</v>
      </c>
      <c r="C15" s="748" t="s">
        <v>893</v>
      </c>
      <c r="D15" s="746" t="s">
        <v>62</v>
      </c>
      <c r="E15" s="749" t="s">
        <v>366</v>
      </c>
      <c r="F15" s="749" t="s">
        <v>1131</v>
      </c>
      <c r="G15" s="749" t="s">
        <v>366</v>
      </c>
      <c r="H15" s="749" t="s">
        <v>366</v>
      </c>
      <c r="I15" s="748" t="s">
        <v>366</v>
      </c>
      <c r="J15" s="749" t="s">
        <v>366</v>
      </c>
      <c r="K15" s="617" t="str">
        <f>IFERROR(VLOOKUP(A15,[4]CalledName!$A:$N,14,FALSE),"")</f>
        <v>No</v>
      </c>
      <c r="L15" s="597" t="str">
        <f>IFERROR(VLOOKUP(A15,[5]YEAR11!$A:$AT,24,FALSE),"")</f>
        <v>4-5</v>
      </c>
      <c r="M15" s="599" t="str">
        <f t="shared" si="0"/>
        <v>M</v>
      </c>
      <c r="N15" s="605">
        <f t="shared" si="1"/>
        <v>11</v>
      </c>
      <c r="O15" s="606">
        <f t="shared" si="2"/>
        <v>8</v>
      </c>
      <c r="P15" s="657">
        <f t="shared" si="3"/>
        <v>3</v>
      </c>
      <c r="Q15" s="723">
        <v>82.61</v>
      </c>
      <c r="R15" s="724">
        <v>8</v>
      </c>
      <c r="S15" s="721">
        <f t="shared" si="4"/>
        <v>0</v>
      </c>
      <c r="T15" s="600">
        <f t="shared" si="5"/>
        <v>4</v>
      </c>
      <c r="U15" s="722">
        <f t="shared" si="6"/>
        <v>2</v>
      </c>
      <c r="V15" s="722">
        <f t="shared" si="7"/>
        <v>1</v>
      </c>
      <c r="W15" s="722">
        <f t="shared" si="8"/>
        <v>2</v>
      </c>
      <c r="X15" s="722">
        <f t="shared" si="9"/>
        <v>5</v>
      </c>
      <c r="Y15" s="722">
        <f t="shared" si="10"/>
        <v>0</v>
      </c>
      <c r="Z15" s="722">
        <f t="shared" si="11"/>
        <v>0</v>
      </c>
      <c r="AA15" s="722">
        <f t="shared" si="12"/>
        <v>0</v>
      </c>
      <c r="AB15" s="722">
        <f t="shared" si="15"/>
        <v>0</v>
      </c>
      <c r="AC15" s="763">
        <f t="shared" si="16"/>
        <v>5</v>
      </c>
      <c r="AD15" s="600"/>
      <c r="AE15" s="746"/>
      <c r="AF15" s="749"/>
      <c r="AG15" s="756"/>
      <c r="AH15" s="757"/>
      <c r="AI15" s="746" t="s">
        <v>478</v>
      </c>
      <c r="AJ15" s="749"/>
      <c r="AK15" s="756" t="s">
        <v>542</v>
      </c>
      <c r="AL15" s="757" t="s">
        <v>561</v>
      </c>
      <c r="AM15" s="746"/>
      <c r="AN15" s="749"/>
      <c r="AO15" s="756"/>
      <c r="AP15" s="757"/>
      <c r="AQ15" s="746" t="s">
        <v>479</v>
      </c>
      <c r="AR15" s="749"/>
      <c r="AS15" s="756" t="s">
        <v>532</v>
      </c>
      <c r="AT15" s="757" t="s">
        <v>570</v>
      </c>
      <c r="AU15" s="746"/>
      <c r="AV15" s="749"/>
      <c r="AW15" s="756"/>
      <c r="AX15" s="757"/>
      <c r="AY15" s="746"/>
      <c r="AZ15" s="749"/>
      <c r="BA15" s="756"/>
      <c r="BB15" s="757"/>
      <c r="BC15" s="746"/>
      <c r="BD15" s="749"/>
      <c r="BE15" s="756"/>
      <c r="BF15" s="757"/>
      <c r="BG15" s="746" t="s">
        <v>477</v>
      </c>
      <c r="BH15" s="749"/>
      <c r="BI15" s="756" t="s">
        <v>555</v>
      </c>
      <c r="BJ15" s="757" t="s">
        <v>543</v>
      </c>
      <c r="BK15" s="746"/>
      <c r="BL15" s="749"/>
      <c r="BM15" s="749"/>
      <c r="BN15" s="758"/>
      <c r="BO15" s="746" t="s">
        <v>477</v>
      </c>
      <c r="BP15" s="749"/>
      <c r="BQ15" s="756" t="s">
        <v>508</v>
      </c>
      <c r="BR15" s="757" t="s">
        <v>579</v>
      </c>
      <c r="BS15" s="746" t="s">
        <v>477</v>
      </c>
      <c r="BT15" s="749"/>
      <c r="BU15" s="756" t="s">
        <v>580</v>
      </c>
      <c r="BV15" s="757" t="s">
        <v>893</v>
      </c>
      <c r="BW15" s="746"/>
      <c r="BX15" s="749"/>
      <c r="BY15" s="756"/>
      <c r="BZ15" s="757"/>
      <c r="CA15" s="746"/>
      <c r="CB15" s="749"/>
      <c r="CC15" s="756"/>
      <c r="CD15" s="757"/>
      <c r="CE15" s="746"/>
      <c r="CF15" s="749"/>
      <c r="CG15" s="756"/>
      <c r="CH15" s="757"/>
      <c r="CI15" s="746"/>
      <c r="CJ15" s="749"/>
      <c r="CK15" s="756"/>
      <c r="CL15" s="757"/>
      <c r="CM15" s="746" t="s">
        <v>477</v>
      </c>
      <c r="CN15" s="749"/>
      <c r="CO15" s="756" t="s">
        <v>587</v>
      </c>
      <c r="CP15" s="757" t="s">
        <v>1150</v>
      </c>
      <c r="CQ15" s="746"/>
      <c r="CR15" s="749"/>
      <c r="CS15" s="756"/>
      <c r="CT15" s="757"/>
      <c r="CU15" s="746"/>
      <c r="CV15" s="749"/>
      <c r="CW15" s="756"/>
      <c r="CX15" s="757"/>
      <c r="CY15" s="746" t="s">
        <v>480</v>
      </c>
      <c r="CZ15" s="749"/>
      <c r="DA15" s="756" t="s">
        <v>886</v>
      </c>
      <c r="DB15" s="757" t="s">
        <v>1111</v>
      </c>
      <c r="DC15" s="746"/>
      <c r="DD15" s="749"/>
      <c r="DE15" s="756"/>
      <c r="DF15" s="757"/>
      <c r="DG15" s="746" t="s">
        <v>480</v>
      </c>
      <c r="DH15" s="749"/>
      <c r="DI15" s="756" t="s">
        <v>515</v>
      </c>
      <c r="DJ15" s="757" t="s">
        <v>611</v>
      </c>
      <c r="DK15" s="746"/>
      <c r="DL15" s="749"/>
      <c r="DM15" s="756"/>
      <c r="DN15" s="757"/>
      <c r="DO15" s="746" t="s">
        <v>478</v>
      </c>
      <c r="DP15" s="749"/>
      <c r="DQ15" s="756" t="s">
        <v>617</v>
      </c>
      <c r="DR15" s="757" t="s">
        <v>545</v>
      </c>
      <c r="DS15" s="746"/>
      <c r="DT15" s="749"/>
      <c r="DU15" s="756"/>
      <c r="DV15" s="757"/>
      <c r="DW15" s="746" t="s">
        <v>477</v>
      </c>
      <c r="DX15" s="749"/>
      <c r="DY15" s="756" t="s">
        <v>1149</v>
      </c>
      <c r="DZ15" s="757" t="s">
        <v>526</v>
      </c>
      <c r="EA15" s="619"/>
      <c r="EB15" s="619"/>
      <c r="EC15" s="619"/>
      <c r="ED15" s="619"/>
      <c r="EE15" s="108"/>
      <c r="EF15" s="617"/>
      <c r="EG15" s="617"/>
      <c r="EH15" s="618"/>
    </row>
    <row r="16" spans="1:138" s="620" customFormat="1" ht="25.5" x14ac:dyDescent="0.25">
      <c r="A16" s="746">
        <v>151638</v>
      </c>
      <c r="B16" s="747" t="s">
        <v>911</v>
      </c>
      <c r="C16" s="748" t="s">
        <v>896</v>
      </c>
      <c r="D16" s="746" t="s">
        <v>62</v>
      </c>
      <c r="E16" s="749" t="s">
        <v>366</v>
      </c>
      <c r="F16" s="749" t="s">
        <v>1131</v>
      </c>
      <c r="G16" s="749" t="s">
        <v>366</v>
      </c>
      <c r="H16" s="749" t="s">
        <v>366</v>
      </c>
      <c r="I16" s="748" t="s">
        <v>366</v>
      </c>
      <c r="J16" s="749" t="s">
        <v>366</v>
      </c>
      <c r="K16" s="617" t="str">
        <f>IFERROR(VLOOKUP(A16,[4]CalledName!$A:$N,14,FALSE),"")</f>
        <v>No</v>
      </c>
      <c r="L16" s="597" t="str">
        <f>IFERROR(VLOOKUP(A16,[5]YEAR11!$A:$AT,24,FALSE),"")</f>
        <v>5-6</v>
      </c>
      <c r="M16" s="599" t="str">
        <f t="shared" si="0"/>
        <v>M</v>
      </c>
      <c r="N16" s="605">
        <f t="shared" si="1"/>
        <v>15</v>
      </c>
      <c r="O16" s="606">
        <f t="shared" si="2"/>
        <v>0</v>
      </c>
      <c r="P16" s="657">
        <f t="shared" si="3"/>
        <v>0</v>
      </c>
      <c r="Q16" s="723">
        <v>100</v>
      </c>
      <c r="R16" s="724">
        <v>1</v>
      </c>
      <c r="S16" s="721">
        <f t="shared" si="4"/>
        <v>3</v>
      </c>
      <c r="T16" s="600">
        <f t="shared" si="5"/>
        <v>6</v>
      </c>
      <c r="U16" s="722">
        <f t="shared" si="6"/>
        <v>0</v>
      </c>
      <c r="V16" s="722">
        <f t="shared" si="7"/>
        <v>0</v>
      </c>
      <c r="W16" s="722">
        <f t="shared" si="8"/>
        <v>0</v>
      </c>
      <c r="X16" s="722">
        <f t="shared" si="9"/>
        <v>0</v>
      </c>
      <c r="Y16" s="722">
        <f t="shared" si="10"/>
        <v>0</v>
      </c>
      <c r="Z16" s="722">
        <f t="shared" si="11"/>
        <v>0</v>
      </c>
      <c r="AA16" s="722">
        <f t="shared" si="12"/>
        <v>0</v>
      </c>
      <c r="AB16" s="722">
        <f t="shared" si="15"/>
        <v>0</v>
      </c>
      <c r="AC16" s="763">
        <f t="shared" si="16"/>
        <v>0</v>
      </c>
      <c r="AD16" s="600"/>
      <c r="AE16" s="746"/>
      <c r="AF16" s="749"/>
      <c r="AG16" s="756"/>
      <c r="AH16" s="757"/>
      <c r="AI16" s="746"/>
      <c r="AJ16" s="749"/>
      <c r="AK16" s="756"/>
      <c r="AL16" s="757"/>
      <c r="AM16" s="746"/>
      <c r="AN16" s="749"/>
      <c r="AO16" s="756"/>
      <c r="AP16" s="757"/>
      <c r="AQ16" s="746"/>
      <c r="AR16" s="749"/>
      <c r="AS16" s="756"/>
      <c r="AT16" s="757"/>
      <c r="AU16" s="746"/>
      <c r="AV16" s="749"/>
      <c r="AW16" s="756"/>
      <c r="AX16" s="757"/>
      <c r="AY16" s="746"/>
      <c r="AZ16" s="749"/>
      <c r="BA16" s="756"/>
      <c r="BB16" s="757"/>
      <c r="BC16" s="746"/>
      <c r="BD16" s="749"/>
      <c r="BE16" s="756"/>
      <c r="BF16" s="757"/>
      <c r="BG16" s="746" t="s">
        <v>477</v>
      </c>
      <c r="BH16" s="749"/>
      <c r="BI16" s="756" t="s">
        <v>575</v>
      </c>
      <c r="BJ16" s="757" t="s">
        <v>535</v>
      </c>
      <c r="BK16" s="746"/>
      <c r="BL16" s="749"/>
      <c r="BM16" s="749"/>
      <c r="BN16" s="758"/>
      <c r="BO16" s="746"/>
      <c r="BP16" s="749"/>
      <c r="BQ16" s="756"/>
      <c r="BR16" s="757"/>
      <c r="BS16" s="746" t="s">
        <v>477</v>
      </c>
      <c r="BT16" s="749"/>
      <c r="BU16" s="756" t="s">
        <v>546</v>
      </c>
      <c r="BV16" s="757" t="s">
        <v>896</v>
      </c>
      <c r="BW16" s="746" t="s">
        <v>477</v>
      </c>
      <c r="BX16" s="749"/>
      <c r="BY16" s="756" t="s">
        <v>1152</v>
      </c>
      <c r="BZ16" s="757" t="s">
        <v>530</v>
      </c>
      <c r="CA16" s="746"/>
      <c r="CB16" s="749"/>
      <c r="CC16" s="756"/>
      <c r="CD16" s="757"/>
      <c r="CE16" s="746" t="s">
        <v>477</v>
      </c>
      <c r="CF16" s="749"/>
      <c r="CG16" s="756" t="s">
        <v>1155</v>
      </c>
      <c r="CH16" s="757" t="s">
        <v>583</v>
      </c>
      <c r="CI16" s="746"/>
      <c r="CJ16" s="749"/>
      <c r="CK16" s="756"/>
      <c r="CL16" s="757"/>
      <c r="CM16" s="746" t="s">
        <v>477</v>
      </c>
      <c r="CN16" s="749"/>
      <c r="CO16" s="756" t="s">
        <v>587</v>
      </c>
      <c r="CP16" s="757" t="s">
        <v>593</v>
      </c>
      <c r="CQ16" s="746"/>
      <c r="CR16" s="749"/>
      <c r="CS16" s="756"/>
      <c r="CT16" s="757"/>
      <c r="CU16" s="746" t="s">
        <v>476</v>
      </c>
      <c r="CV16" s="749"/>
      <c r="CW16" s="756" t="s">
        <v>1160</v>
      </c>
      <c r="CX16" s="757" t="s">
        <v>604</v>
      </c>
      <c r="CY16" s="746" t="s">
        <v>476</v>
      </c>
      <c r="CZ16" s="749"/>
      <c r="DA16" s="756" t="s">
        <v>888</v>
      </c>
      <c r="DB16" s="757" t="s">
        <v>1116</v>
      </c>
      <c r="DC16" s="746"/>
      <c r="DD16" s="749"/>
      <c r="DE16" s="756"/>
      <c r="DF16" s="757"/>
      <c r="DG16" s="746"/>
      <c r="DH16" s="749"/>
      <c r="DI16" s="756"/>
      <c r="DJ16" s="757"/>
      <c r="DK16" s="746"/>
      <c r="DL16" s="749"/>
      <c r="DM16" s="756"/>
      <c r="DN16" s="757"/>
      <c r="DO16" s="746" t="s">
        <v>476</v>
      </c>
      <c r="DP16" s="749"/>
      <c r="DQ16" s="756" t="s">
        <v>553</v>
      </c>
      <c r="DR16" s="757" t="s">
        <v>554</v>
      </c>
      <c r="DS16" s="746" t="s">
        <v>477</v>
      </c>
      <c r="DT16" s="749"/>
      <c r="DU16" s="756" t="s">
        <v>527</v>
      </c>
      <c r="DV16" s="757" t="s">
        <v>620</v>
      </c>
      <c r="DW16" s="746"/>
      <c r="DX16" s="749"/>
      <c r="DY16" s="756"/>
      <c r="DZ16" s="757"/>
      <c r="EA16" s="619"/>
      <c r="EB16" s="619"/>
      <c r="EC16" s="619"/>
      <c r="ED16" s="619"/>
      <c r="EE16" s="108"/>
      <c r="EF16" s="617"/>
      <c r="EG16" s="617"/>
      <c r="EH16" s="618"/>
    </row>
    <row r="17" spans="1:138" s="620" customFormat="1" ht="25.5" x14ac:dyDescent="0.25">
      <c r="A17" s="746">
        <v>151669</v>
      </c>
      <c r="B17" s="747" t="s">
        <v>912</v>
      </c>
      <c r="C17" s="748" t="s">
        <v>913</v>
      </c>
      <c r="D17" s="746" t="s">
        <v>178</v>
      </c>
      <c r="E17" s="749" t="s">
        <v>1128</v>
      </c>
      <c r="F17" s="749" t="s">
        <v>1133</v>
      </c>
      <c r="G17" s="749" t="s">
        <v>366</v>
      </c>
      <c r="H17" s="749" t="s">
        <v>1128</v>
      </c>
      <c r="I17" s="748" t="s">
        <v>366</v>
      </c>
      <c r="J17" s="749" t="s">
        <v>365</v>
      </c>
      <c r="K17" s="617" t="str">
        <f>IFERROR(VLOOKUP(A17,[4]CalledName!$A:$N,14,FALSE),"")</f>
        <v>No</v>
      </c>
      <c r="L17" s="597" t="str">
        <f>IFERROR(VLOOKUP(A17,[5]YEAR11!$A:$AT,24,FALSE),"")</f>
        <v>8-9</v>
      </c>
      <c r="M17" s="599" t="str">
        <f t="shared" si="0"/>
        <v>H</v>
      </c>
      <c r="N17" s="605">
        <f t="shared" si="1"/>
        <v>5</v>
      </c>
      <c r="O17" s="606">
        <f t="shared" si="2"/>
        <v>4</v>
      </c>
      <c r="P17" s="657">
        <f t="shared" si="3"/>
        <v>4</v>
      </c>
      <c r="Q17" s="723">
        <v>89.13</v>
      </c>
      <c r="R17" s="724">
        <v>10</v>
      </c>
      <c r="S17" s="721">
        <f t="shared" si="4"/>
        <v>0</v>
      </c>
      <c r="T17" s="600">
        <f t="shared" si="5"/>
        <v>7</v>
      </c>
      <c r="U17" s="722">
        <f t="shared" si="6"/>
        <v>0</v>
      </c>
      <c r="V17" s="722">
        <f t="shared" si="7"/>
        <v>0</v>
      </c>
      <c r="W17" s="722">
        <f t="shared" si="8"/>
        <v>0</v>
      </c>
      <c r="X17" s="722">
        <f t="shared" si="9"/>
        <v>0</v>
      </c>
      <c r="Y17" s="722">
        <f t="shared" si="10"/>
        <v>0</v>
      </c>
      <c r="Z17" s="722">
        <f t="shared" si="11"/>
        <v>0</v>
      </c>
      <c r="AA17" s="722">
        <f t="shared" si="12"/>
        <v>0</v>
      </c>
      <c r="AB17" s="722">
        <f t="shared" si="15"/>
        <v>0</v>
      </c>
      <c r="AC17" s="763">
        <f t="shared" si="16"/>
        <v>0</v>
      </c>
      <c r="AD17" s="600"/>
      <c r="AE17" s="746"/>
      <c r="AF17" s="749"/>
      <c r="AG17" s="756"/>
      <c r="AH17" s="757"/>
      <c r="AI17" s="746"/>
      <c r="AJ17" s="749"/>
      <c r="AK17" s="756"/>
      <c r="AL17" s="757"/>
      <c r="AM17" s="746"/>
      <c r="AN17" s="749"/>
      <c r="AO17" s="756"/>
      <c r="AP17" s="757"/>
      <c r="AQ17" s="746"/>
      <c r="AR17" s="749"/>
      <c r="AS17" s="756"/>
      <c r="AT17" s="757"/>
      <c r="AU17" s="746"/>
      <c r="AV17" s="749"/>
      <c r="AW17" s="756"/>
      <c r="AX17" s="757"/>
      <c r="AY17" s="746"/>
      <c r="AZ17" s="749"/>
      <c r="BA17" s="756"/>
      <c r="BB17" s="757"/>
      <c r="BC17" s="746"/>
      <c r="BD17" s="749"/>
      <c r="BE17" s="756"/>
      <c r="BF17" s="757"/>
      <c r="BG17" s="746" t="s">
        <v>477</v>
      </c>
      <c r="BH17" s="749"/>
      <c r="BI17" s="756" t="s">
        <v>1157</v>
      </c>
      <c r="BJ17" s="757" t="s">
        <v>547</v>
      </c>
      <c r="BK17" s="746"/>
      <c r="BL17" s="749"/>
      <c r="BM17" s="749"/>
      <c r="BN17" s="758"/>
      <c r="BO17" s="746"/>
      <c r="BP17" s="749"/>
      <c r="BQ17" s="756"/>
      <c r="BR17" s="757"/>
      <c r="BS17" s="746" t="s">
        <v>477</v>
      </c>
      <c r="BT17" s="749"/>
      <c r="BU17" s="756" t="s">
        <v>1120</v>
      </c>
      <c r="BV17" s="757" t="s">
        <v>913</v>
      </c>
      <c r="BW17" s="746"/>
      <c r="BX17" s="749"/>
      <c r="BY17" s="756"/>
      <c r="BZ17" s="757"/>
      <c r="CA17" s="746"/>
      <c r="CB17" s="749"/>
      <c r="CC17" s="756"/>
      <c r="CD17" s="757"/>
      <c r="CE17" s="746"/>
      <c r="CF17" s="749"/>
      <c r="CG17" s="756"/>
      <c r="CH17" s="757"/>
      <c r="CI17" s="746" t="s">
        <v>1158</v>
      </c>
      <c r="CJ17" s="749"/>
      <c r="CK17" s="756" t="s">
        <v>522</v>
      </c>
      <c r="CL17" s="757" t="s">
        <v>584</v>
      </c>
      <c r="CM17" s="746" t="s">
        <v>477</v>
      </c>
      <c r="CN17" s="749"/>
      <c r="CO17" s="756" t="s">
        <v>588</v>
      </c>
      <c r="CP17" s="757" t="s">
        <v>595</v>
      </c>
      <c r="CQ17" s="746"/>
      <c r="CR17" s="749"/>
      <c r="CS17" s="756"/>
      <c r="CT17" s="757"/>
      <c r="CU17" s="746"/>
      <c r="CV17" s="749"/>
      <c r="CW17" s="756"/>
      <c r="CX17" s="757"/>
      <c r="CY17" s="746" t="s">
        <v>477</v>
      </c>
      <c r="CZ17" s="749"/>
      <c r="DA17" s="756" t="s">
        <v>887</v>
      </c>
      <c r="DB17" s="757" t="s">
        <v>1118</v>
      </c>
      <c r="DC17" s="746"/>
      <c r="DD17" s="749"/>
      <c r="DE17" s="756"/>
      <c r="DF17" s="757"/>
      <c r="DG17" s="746"/>
      <c r="DH17" s="749"/>
      <c r="DI17" s="756"/>
      <c r="DJ17" s="757"/>
      <c r="DK17" s="746" t="s">
        <v>477</v>
      </c>
      <c r="DL17" s="749"/>
      <c r="DM17" s="756" t="s">
        <v>524</v>
      </c>
      <c r="DN17" s="757" t="s">
        <v>614</v>
      </c>
      <c r="DO17" s="746" t="s">
        <v>477</v>
      </c>
      <c r="DP17" s="749"/>
      <c r="DQ17" s="756" t="s">
        <v>513</v>
      </c>
      <c r="DR17" s="757" t="s">
        <v>514</v>
      </c>
      <c r="DS17" s="746" t="s">
        <v>477</v>
      </c>
      <c r="DT17" s="749"/>
      <c r="DU17" s="756" t="s">
        <v>527</v>
      </c>
      <c r="DV17" s="757" t="s">
        <v>620</v>
      </c>
      <c r="DW17" s="746"/>
      <c r="DX17" s="749"/>
      <c r="DY17" s="756" t="s">
        <v>516</v>
      </c>
      <c r="DZ17" s="757" t="s">
        <v>541</v>
      </c>
      <c r="EA17" s="619"/>
      <c r="EB17" s="619"/>
      <c r="EC17" s="619"/>
      <c r="ED17" s="619"/>
      <c r="EE17" s="108"/>
      <c r="EF17" s="617"/>
      <c r="EG17" s="617"/>
      <c r="EH17" s="618"/>
    </row>
    <row r="18" spans="1:138" s="620" customFormat="1" ht="30" x14ac:dyDescent="0.25">
      <c r="A18" s="746">
        <v>151742</v>
      </c>
      <c r="B18" s="747" t="s">
        <v>914</v>
      </c>
      <c r="C18" s="748" t="s">
        <v>899</v>
      </c>
      <c r="D18" s="746" t="s">
        <v>62</v>
      </c>
      <c r="E18" s="749" t="s">
        <v>366</v>
      </c>
      <c r="F18" s="747" t="s">
        <v>1126</v>
      </c>
      <c r="G18" s="749" t="s">
        <v>366</v>
      </c>
      <c r="H18" s="749" t="s">
        <v>366</v>
      </c>
      <c r="I18" s="748" t="s">
        <v>366</v>
      </c>
      <c r="J18" s="749" t="s">
        <v>366</v>
      </c>
      <c r="K18" s="617" t="str">
        <f>IFERROR(VLOOKUP(A18,[4]CalledName!$A:$N,14,FALSE),"")</f>
        <v>Yes</v>
      </c>
      <c r="L18" s="597" t="str">
        <f>IFERROR(VLOOKUP(A18,[5]YEAR11!$A:$AT,24,FALSE),"")</f>
        <v>6-7</v>
      </c>
      <c r="M18" s="599" t="str">
        <f t="shared" si="0"/>
        <v>M</v>
      </c>
      <c r="N18" s="605">
        <f t="shared" si="1"/>
        <v>18</v>
      </c>
      <c r="O18" s="606">
        <f t="shared" si="2"/>
        <v>2</v>
      </c>
      <c r="P18" s="657">
        <f t="shared" si="3"/>
        <v>4</v>
      </c>
      <c r="Q18" s="723">
        <v>93.48</v>
      </c>
      <c r="R18" s="724">
        <v>9</v>
      </c>
      <c r="S18" s="721">
        <f t="shared" si="4"/>
        <v>0</v>
      </c>
      <c r="T18" s="600">
        <f t="shared" si="5"/>
        <v>8</v>
      </c>
      <c r="U18" s="722">
        <f t="shared" si="6"/>
        <v>0</v>
      </c>
      <c r="V18" s="722">
        <f t="shared" si="7"/>
        <v>1</v>
      </c>
      <c r="W18" s="722">
        <f t="shared" si="8"/>
        <v>1</v>
      </c>
      <c r="X18" s="722">
        <f t="shared" si="9"/>
        <v>2</v>
      </c>
      <c r="Y18" s="722">
        <f t="shared" si="10"/>
        <v>0</v>
      </c>
      <c r="Z18" s="722">
        <f t="shared" si="11"/>
        <v>0</v>
      </c>
      <c r="AA18" s="722">
        <f t="shared" si="12"/>
        <v>0</v>
      </c>
      <c r="AB18" s="722">
        <f t="shared" si="15"/>
        <v>0</v>
      </c>
      <c r="AC18" s="763">
        <f t="shared" si="16"/>
        <v>2</v>
      </c>
      <c r="AD18" s="600"/>
      <c r="AE18" s="746"/>
      <c r="AF18" s="749"/>
      <c r="AG18" s="756"/>
      <c r="AH18" s="757"/>
      <c r="AI18" s="746" t="s">
        <v>480</v>
      </c>
      <c r="AJ18" s="749"/>
      <c r="AK18" s="756" t="s">
        <v>542</v>
      </c>
      <c r="AL18" s="757" t="s">
        <v>561</v>
      </c>
      <c r="AM18" s="746"/>
      <c r="AN18" s="749"/>
      <c r="AO18" s="756"/>
      <c r="AP18" s="757"/>
      <c r="AQ18" s="746" t="s">
        <v>479</v>
      </c>
      <c r="AR18" s="749"/>
      <c r="AS18" s="756" t="s">
        <v>532</v>
      </c>
      <c r="AT18" s="757" t="s">
        <v>570</v>
      </c>
      <c r="AU18" s="746"/>
      <c r="AV18" s="749"/>
      <c r="AW18" s="756"/>
      <c r="AX18" s="757"/>
      <c r="AY18" s="746"/>
      <c r="AZ18" s="749"/>
      <c r="BA18" s="756"/>
      <c r="BB18" s="757"/>
      <c r="BC18" s="746"/>
      <c r="BD18" s="749"/>
      <c r="BE18" s="756"/>
      <c r="BF18" s="757"/>
      <c r="BG18" s="746" t="s">
        <v>477</v>
      </c>
      <c r="BH18" s="749"/>
      <c r="BI18" s="756" t="s">
        <v>574</v>
      </c>
      <c r="BJ18" s="757" t="s">
        <v>520</v>
      </c>
      <c r="BK18" s="746"/>
      <c r="BL18" s="749"/>
      <c r="BM18" s="749"/>
      <c r="BN18" s="758"/>
      <c r="BO18" s="746" t="s">
        <v>477</v>
      </c>
      <c r="BP18" s="749"/>
      <c r="BQ18" s="756" t="s">
        <v>508</v>
      </c>
      <c r="BR18" s="757" t="s">
        <v>579</v>
      </c>
      <c r="BS18" s="746" t="s">
        <v>477</v>
      </c>
      <c r="BT18" s="749"/>
      <c r="BU18" s="756" t="s">
        <v>505</v>
      </c>
      <c r="BV18" s="757" t="s">
        <v>899</v>
      </c>
      <c r="BW18" s="746" t="s">
        <v>477</v>
      </c>
      <c r="BX18" s="749"/>
      <c r="BY18" s="756" t="s">
        <v>536</v>
      </c>
      <c r="BZ18" s="757" t="s">
        <v>537</v>
      </c>
      <c r="CA18" s="746"/>
      <c r="CB18" s="749"/>
      <c r="CC18" s="756"/>
      <c r="CD18" s="757"/>
      <c r="CE18" s="746"/>
      <c r="CF18" s="749"/>
      <c r="CG18" s="756"/>
      <c r="CH18" s="757"/>
      <c r="CI18" s="746"/>
      <c r="CJ18" s="749"/>
      <c r="CK18" s="756"/>
      <c r="CL18" s="757"/>
      <c r="CM18" s="746" t="s">
        <v>477</v>
      </c>
      <c r="CN18" s="749"/>
      <c r="CO18" s="756" t="s">
        <v>589</v>
      </c>
      <c r="CP18" s="757" t="s">
        <v>1154</v>
      </c>
      <c r="CQ18" s="746"/>
      <c r="CR18" s="749"/>
      <c r="CS18" s="756"/>
      <c r="CT18" s="757"/>
      <c r="CU18" s="746"/>
      <c r="CV18" s="749"/>
      <c r="CW18" s="756"/>
      <c r="CX18" s="757"/>
      <c r="CY18" s="746" t="s">
        <v>477</v>
      </c>
      <c r="CZ18" s="749"/>
      <c r="DA18" s="756" t="s">
        <v>1114</v>
      </c>
      <c r="DB18" s="757" t="s">
        <v>1115</v>
      </c>
      <c r="DC18" s="746"/>
      <c r="DD18" s="749"/>
      <c r="DE18" s="756"/>
      <c r="DF18" s="757"/>
      <c r="DG18" s="746" t="s">
        <v>477</v>
      </c>
      <c r="DH18" s="749"/>
      <c r="DI18" s="756" t="s">
        <v>515</v>
      </c>
      <c r="DJ18" s="757" t="s">
        <v>611</v>
      </c>
      <c r="DK18" s="746"/>
      <c r="DL18" s="749"/>
      <c r="DM18" s="756"/>
      <c r="DN18" s="757"/>
      <c r="DO18" s="746" t="s">
        <v>477</v>
      </c>
      <c r="DP18" s="749"/>
      <c r="DQ18" s="756" t="s">
        <v>616</v>
      </c>
      <c r="DR18" s="757" t="s">
        <v>525</v>
      </c>
      <c r="DS18" s="746"/>
      <c r="DT18" s="749"/>
      <c r="DU18" s="756"/>
      <c r="DV18" s="757"/>
      <c r="DW18" s="746"/>
      <c r="DX18" s="749"/>
      <c r="DY18" s="756"/>
      <c r="DZ18" s="757"/>
      <c r="EA18" s="619"/>
      <c r="EB18" s="619"/>
      <c r="EC18" s="619"/>
      <c r="ED18" s="619"/>
      <c r="EE18" s="108"/>
      <c r="EF18" s="617"/>
      <c r="EG18" s="617"/>
      <c r="EH18" s="618"/>
    </row>
    <row r="19" spans="1:138" s="620" customFormat="1" ht="25.5" x14ac:dyDescent="0.25">
      <c r="A19" s="746">
        <v>151633</v>
      </c>
      <c r="B19" s="747" t="s">
        <v>915</v>
      </c>
      <c r="C19" s="748" t="s">
        <v>896</v>
      </c>
      <c r="D19" s="746" t="s">
        <v>62</v>
      </c>
      <c r="E19" s="749" t="s">
        <v>366</v>
      </c>
      <c r="F19" s="749" t="s">
        <v>1135</v>
      </c>
      <c r="G19" s="749" t="s">
        <v>366</v>
      </c>
      <c r="H19" s="749" t="s">
        <v>366</v>
      </c>
      <c r="I19" s="748" t="s">
        <v>366</v>
      </c>
      <c r="J19" s="749" t="s">
        <v>366</v>
      </c>
      <c r="K19" s="617" t="str">
        <f>IFERROR(VLOOKUP(A19,[4]CalledName!$A:$N,14,FALSE),"")</f>
        <v>No</v>
      </c>
      <c r="L19" s="597" t="str">
        <f>IFERROR(VLOOKUP(A19,[5]YEAR11!$A:$AT,24,FALSE),"")</f>
        <v>6-7</v>
      </c>
      <c r="M19" s="599" t="str">
        <f t="shared" si="0"/>
        <v>H</v>
      </c>
      <c r="N19" s="605">
        <f t="shared" si="1"/>
        <v>18</v>
      </c>
      <c r="O19" s="606">
        <f t="shared" si="2"/>
        <v>0</v>
      </c>
      <c r="P19" s="657">
        <f t="shared" si="3"/>
        <v>0</v>
      </c>
      <c r="Q19" s="723">
        <v>97.83</v>
      </c>
      <c r="R19" s="724">
        <v>4</v>
      </c>
      <c r="S19" s="721">
        <f t="shared" si="4"/>
        <v>2</v>
      </c>
      <c r="T19" s="600">
        <f t="shared" si="5"/>
        <v>8</v>
      </c>
      <c r="U19" s="722">
        <f t="shared" si="6"/>
        <v>0</v>
      </c>
      <c r="V19" s="722">
        <f t="shared" si="7"/>
        <v>0</v>
      </c>
      <c r="W19" s="722">
        <f t="shared" si="8"/>
        <v>0</v>
      </c>
      <c r="X19" s="722">
        <f t="shared" si="9"/>
        <v>0</v>
      </c>
      <c r="Y19" s="722">
        <f t="shared" si="10"/>
        <v>0</v>
      </c>
      <c r="Z19" s="722">
        <f t="shared" si="11"/>
        <v>0</v>
      </c>
      <c r="AA19" s="722">
        <f t="shared" si="12"/>
        <v>0</v>
      </c>
      <c r="AB19" s="722">
        <f t="shared" si="15"/>
        <v>0</v>
      </c>
      <c r="AC19" s="763">
        <f t="shared" si="16"/>
        <v>0</v>
      </c>
      <c r="AD19" s="600"/>
      <c r="AE19" s="746"/>
      <c r="AF19" s="749"/>
      <c r="AG19" s="756"/>
      <c r="AH19" s="757"/>
      <c r="AI19" s="746" t="s">
        <v>476</v>
      </c>
      <c r="AJ19" s="749"/>
      <c r="AK19" s="756" t="s">
        <v>500</v>
      </c>
      <c r="AL19" s="757" t="s">
        <v>558</v>
      </c>
      <c r="AM19" s="746"/>
      <c r="AN19" s="749"/>
      <c r="AO19" s="756"/>
      <c r="AP19" s="757"/>
      <c r="AQ19" s="746" t="s">
        <v>477</v>
      </c>
      <c r="AR19" s="749"/>
      <c r="AS19" s="756" t="s">
        <v>540</v>
      </c>
      <c r="AT19" s="757" t="s">
        <v>567</v>
      </c>
      <c r="AU19" s="746"/>
      <c r="AV19" s="749"/>
      <c r="AW19" s="756"/>
      <c r="AX19" s="757"/>
      <c r="AY19" s="746"/>
      <c r="AZ19" s="749"/>
      <c r="BA19" s="756"/>
      <c r="BB19" s="757"/>
      <c r="BC19" s="746"/>
      <c r="BD19" s="749"/>
      <c r="BE19" s="756"/>
      <c r="BF19" s="757"/>
      <c r="BG19" s="746" t="s">
        <v>477</v>
      </c>
      <c r="BH19" s="749"/>
      <c r="BI19" s="756" t="s">
        <v>519</v>
      </c>
      <c r="BJ19" s="757" t="s">
        <v>507</v>
      </c>
      <c r="BK19" s="746"/>
      <c r="BL19" s="749"/>
      <c r="BM19" s="749"/>
      <c r="BN19" s="758"/>
      <c r="BO19" s="746"/>
      <c r="BP19" s="749"/>
      <c r="BQ19" s="756"/>
      <c r="BR19" s="757"/>
      <c r="BS19" s="746" t="s">
        <v>477</v>
      </c>
      <c r="BT19" s="749"/>
      <c r="BU19" s="756" t="s">
        <v>546</v>
      </c>
      <c r="BV19" s="757" t="s">
        <v>896</v>
      </c>
      <c r="BW19" s="746" t="s">
        <v>477</v>
      </c>
      <c r="BX19" s="749"/>
      <c r="BY19" s="756" t="s">
        <v>1152</v>
      </c>
      <c r="BZ19" s="757" t="s">
        <v>530</v>
      </c>
      <c r="CA19" s="746" t="s">
        <v>477</v>
      </c>
      <c r="CB19" s="749"/>
      <c r="CC19" s="756" t="s">
        <v>1153</v>
      </c>
      <c r="CD19" s="757" t="s">
        <v>582</v>
      </c>
      <c r="CE19" s="746"/>
      <c r="CF19" s="749"/>
      <c r="CG19" s="756"/>
      <c r="CH19" s="757"/>
      <c r="CI19" s="746"/>
      <c r="CJ19" s="749"/>
      <c r="CK19" s="756"/>
      <c r="CL19" s="757"/>
      <c r="CM19" s="746" t="s">
        <v>477</v>
      </c>
      <c r="CN19" s="749"/>
      <c r="CO19" s="756" t="s">
        <v>589</v>
      </c>
      <c r="CP19" s="757" t="s">
        <v>1154</v>
      </c>
      <c r="CQ19" s="746"/>
      <c r="CR19" s="749"/>
      <c r="CS19" s="756"/>
      <c r="CT19" s="757"/>
      <c r="CU19" s="746"/>
      <c r="CV19" s="749"/>
      <c r="CW19" s="756"/>
      <c r="CX19" s="757"/>
      <c r="CY19" s="746" t="s">
        <v>477</v>
      </c>
      <c r="CZ19" s="749"/>
      <c r="DA19" s="756" t="s">
        <v>888</v>
      </c>
      <c r="DB19" s="757" t="s">
        <v>1116</v>
      </c>
      <c r="DC19" s="746"/>
      <c r="DD19" s="749"/>
      <c r="DE19" s="756"/>
      <c r="DF19" s="757"/>
      <c r="DG19" s="746" t="s">
        <v>477</v>
      </c>
      <c r="DH19" s="749"/>
      <c r="DI19" s="756" t="s">
        <v>544</v>
      </c>
      <c r="DJ19" s="757" t="s">
        <v>608</v>
      </c>
      <c r="DK19" s="746"/>
      <c r="DL19" s="749"/>
      <c r="DM19" s="756"/>
      <c r="DN19" s="757"/>
      <c r="DO19" s="746" t="s">
        <v>476</v>
      </c>
      <c r="DP19" s="749"/>
      <c r="DQ19" s="756" t="s">
        <v>616</v>
      </c>
      <c r="DR19" s="757" t="s">
        <v>525</v>
      </c>
      <c r="DS19" s="746"/>
      <c r="DT19" s="749"/>
      <c r="DU19" s="756"/>
      <c r="DV19" s="757"/>
      <c r="DW19" s="746"/>
      <c r="DX19" s="749"/>
      <c r="DY19" s="756"/>
      <c r="DZ19" s="757"/>
      <c r="EA19" s="619"/>
      <c r="EB19" s="619"/>
      <c r="EC19" s="619"/>
      <c r="ED19" s="619"/>
      <c r="EE19" s="108"/>
      <c r="EF19" s="617"/>
      <c r="EG19" s="617"/>
      <c r="EH19" s="618"/>
    </row>
    <row r="20" spans="1:138" s="620" customFormat="1" ht="30" x14ac:dyDescent="0.25">
      <c r="A20" s="746">
        <v>151607</v>
      </c>
      <c r="B20" s="747" t="s">
        <v>916</v>
      </c>
      <c r="C20" s="748" t="s">
        <v>907</v>
      </c>
      <c r="D20" s="746" t="s">
        <v>178</v>
      </c>
      <c r="E20" s="749" t="s">
        <v>366</v>
      </c>
      <c r="F20" s="747" t="s">
        <v>1136</v>
      </c>
      <c r="G20" s="749" t="s">
        <v>366</v>
      </c>
      <c r="H20" s="749" t="s">
        <v>366</v>
      </c>
      <c r="I20" s="748" t="s">
        <v>366</v>
      </c>
      <c r="J20" s="749" t="s">
        <v>366</v>
      </c>
      <c r="K20" s="617" t="str">
        <f>IFERROR(VLOOKUP(A20,[4]CalledName!$A:$N,14,FALSE),"")</f>
        <v>No</v>
      </c>
      <c r="L20" s="597" t="str">
        <f>IFERROR(VLOOKUP(A20,[5]YEAR11!$A:$AT,24,FALSE),"")</f>
        <v>4-5</v>
      </c>
      <c r="M20" s="599" t="str">
        <f t="shared" si="0"/>
        <v>M</v>
      </c>
      <c r="N20" s="605">
        <f t="shared" si="1"/>
        <v>19</v>
      </c>
      <c r="O20" s="606">
        <f t="shared" si="2"/>
        <v>0</v>
      </c>
      <c r="P20" s="657">
        <f t="shared" si="3"/>
        <v>0</v>
      </c>
      <c r="Q20" s="723">
        <v>95.65</v>
      </c>
      <c r="R20" s="724">
        <v>0</v>
      </c>
      <c r="S20" s="721">
        <f t="shared" si="4"/>
        <v>3</v>
      </c>
      <c r="T20" s="600">
        <f t="shared" si="5"/>
        <v>7</v>
      </c>
      <c r="U20" s="722">
        <f t="shared" si="6"/>
        <v>0</v>
      </c>
      <c r="V20" s="722">
        <f t="shared" si="7"/>
        <v>0</v>
      </c>
      <c r="W20" s="722">
        <f t="shared" si="8"/>
        <v>0</v>
      </c>
      <c r="X20" s="722">
        <f t="shared" si="9"/>
        <v>0</v>
      </c>
      <c r="Y20" s="722">
        <f t="shared" si="10"/>
        <v>0</v>
      </c>
      <c r="Z20" s="722">
        <f t="shared" si="11"/>
        <v>0</v>
      </c>
      <c r="AA20" s="722">
        <f t="shared" si="12"/>
        <v>0</v>
      </c>
      <c r="AB20" s="722">
        <f t="shared" si="15"/>
        <v>0</v>
      </c>
      <c r="AC20" s="763">
        <f t="shared" si="16"/>
        <v>0</v>
      </c>
      <c r="AD20" s="600"/>
      <c r="AE20" s="746"/>
      <c r="AF20" s="749"/>
      <c r="AG20" s="756"/>
      <c r="AH20" s="757"/>
      <c r="AI20" s="746" t="s">
        <v>477</v>
      </c>
      <c r="AJ20" s="749"/>
      <c r="AK20" s="756" t="s">
        <v>500</v>
      </c>
      <c r="AL20" s="757" t="s">
        <v>558</v>
      </c>
      <c r="AM20" s="746"/>
      <c r="AN20" s="749"/>
      <c r="AO20" s="756"/>
      <c r="AP20" s="757"/>
      <c r="AQ20" s="746" t="s">
        <v>477</v>
      </c>
      <c r="AR20" s="749"/>
      <c r="AS20" s="756" t="s">
        <v>540</v>
      </c>
      <c r="AT20" s="757" t="s">
        <v>567</v>
      </c>
      <c r="AU20" s="746"/>
      <c r="AV20" s="749"/>
      <c r="AW20" s="756"/>
      <c r="AX20" s="757"/>
      <c r="AY20" s="746" t="s">
        <v>477</v>
      </c>
      <c r="AZ20" s="749"/>
      <c r="BA20" s="756" t="s">
        <v>573</v>
      </c>
      <c r="BB20" s="757" t="s">
        <v>504</v>
      </c>
      <c r="BC20" s="746"/>
      <c r="BD20" s="749"/>
      <c r="BE20" s="756"/>
      <c r="BF20" s="757"/>
      <c r="BG20" s="746" t="s">
        <v>477</v>
      </c>
      <c r="BH20" s="749"/>
      <c r="BI20" s="756" t="s">
        <v>555</v>
      </c>
      <c r="BJ20" s="757" t="s">
        <v>543</v>
      </c>
      <c r="BK20" s="746"/>
      <c r="BL20" s="749"/>
      <c r="BM20" s="749"/>
      <c r="BN20" s="758"/>
      <c r="BO20" s="746"/>
      <c r="BP20" s="749"/>
      <c r="BQ20" s="756"/>
      <c r="BR20" s="757"/>
      <c r="BS20" s="746" t="s">
        <v>477</v>
      </c>
      <c r="BT20" s="749"/>
      <c r="BU20" s="756" t="s">
        <v>500</v>
      </c>
      <c r="BV20" s="757" t="s">
        <v>907</v>
      </c>
      <c r="BW20" s="746" t="s">
        <v>477</v>
      </c>
      <c r="BX20" s="749"/>
      <c r="BY20" s="756" t="s">
        <v>1152</v>
      </c>
      <c r="BZ20" s="757" t="s">
        <v>530</v>
      </c>
      <c r="CA20" s="746"/>
      <c r="CB20" s="749"/>
      <c r="CC20" s="756"/>
      <c r="CD20" s="757"/>
      <c r="CE20" s="746"/>
      <c r="CF20" s="749"/>
      <c r="CG20" s="756"/>
      <c r="CH20" s="757"/>
      <c r="CI20" s="746"/>
      <c r="CJ20" s="749"/>
      <c r="CK20" s="756"/>
      <c r="CL20" s="757"/>
      <c r="CM20" s="746" t="s">
        <v>476</v>
      </c>
      <c r="CN20" s="749"/>
      <c r="CO20" s="756" t="s">
        <v>589</v>
      </c>
      <c r="CP20" s="757" t="s">
        <v>1154</v>
      </c>
      <c r="CQ20" s="746"/>
      <c r="CR20" s="749"/>
      <c r="CS20" s="756"/>
      <c r="CT20" s="757"/>
      <c r="CU20" s="746"/>
      <c r="CV20" s="749"/>
      <c r="CW20" s="756"/>
      <c r="CX20" s="757"/>
      <c r="CY20" s="746" t="s">
        <v>476</v>
      </c>
      <c r="CZ20" s="749"/>
      <c r="DA20" s="756" t="s">
        <v>607</v>
      </c>
      <c r="DB20" s="757" t="s">
        <v>1113</v>
      </c>
      <c r="DC20" s="746"/>
      <c r="DD20" s="749"/>
      <c r="DE20" s="756"/>
      <c r="DF20" s="757"/>
      <c r="DG20" s="746" t="s">
        <v>477</v>
      </c>
      <c r="DH20" s="749"/>
      <c r="DI20" s="756" t="s">
        <v>544</v>
      </c>
      <c r="DJ20" s="757" t="s">
        <v>608</v>
      </c>
      <c r="DK20" s="746"/>
      <c r="DL20" s="749"/>
      <c r="DM20" s="756"/>
      <c r="DN20" s="757"/>
      <c r="DO20" s="746" t="s">
        <v>476</v>
      </c>
      <c r="DP20" s="749"/>
      <c r="DQ20" s="756" t="s">
        <v>617</v>
      </c>
      <c r="DR20" s="757" t="s">
        <v>545</v>
      </c>
      <c r="DS20" s="746"/>
      <c r="DT20" s="749"/>
      <c r="DU20" s="756"/>
      <c r="DV20" s="757"/>
      <c r="DW20" s="746"/>
      <c r="DX20" s="749"/>
      <c r="DY20" s="756"/>
      <c r="DZ20" s="757"/>
      <c r="EA20" s="619"/>
      <c r="EB20" s="619"/>
      <c r="EC20" s="619"/>
      <c r="ED20" s="619"/>
      <c r="EE20" s="108"/>
      <c r="EF20" s="617"/>
      <c r="EG20" s="617"/>
      <c r="EH20" s="618"/>
    </row>
    <row r="21" spans="1:138" s="620" customFormat="1" ht="25.5" x14ac:dyDescent="0.25">
      <c r="A21" s="746">
        <v>151703</v>
      </c>
      <c r="B21" s="747" t="s">
        <v>917</v>
      </c>
      <c r="C21" s="748" t="s">
        <v>891</v>
      </c>
      <c r="D21" s="746" t="s">
        <v>62</v>
      </c>
      <c r="E21" s="749" t="s">
        <v>366</v>
      </c>
      <c r="F21" s="749" t="s">
        <v>1133</v>
      </c>
      <c r="G21" s="749" t="s">
        <v>366</v>
      </c>
      <c r="H21" s="749" t="s">
        <v>366</v>
      </c>
      <c r="I21" s="748" t="s">
        <v>366</v>
      </c>
      <c r="J21" s="749" t="s">
        <v>366</v>
      </c>
      <c r="K21" s="617" t="str">
        <f>IFERROR(VLOOKUP(A21,[4]CalledName!$A:$N,14,FALSE),"")</f>
        <v>No</v>
      </c>
      <c r="L21" s="597" t="str">
        <f>IFERROR(VLOOKUP(A21,[5]YEAR11!$A:$AT,24,FALSE),"")</f>
        <v>6-7</v>
      </c>
      <c r="M21" s="599" t="str">
        <f t="shared" si="0"/>
        <v>M</v>
      </c>
      <c r="N21" s="605">
        <f t="shared" si="1"/>
        <v>21</v>
      </c>
      <c r="O21" s="606">
        <f t="shared" si="2"/>
        <v>0</v>
      </c>
      <c r="P21" s="657">
        <f t="shared" si="3"/>
        <v>0</v>
      </c>
      <c r="Q21" s="723">
        <v>100</v>
      </c>
      <c r="R21" s="724">
        <v>0</v>
      </c>
      <c r="S21" s="721">
        <f t="shared" si="4"/>
        <v>5</v>
      </c>
      <c r="T21" s="600">
        <f t="shared" si="5"/>
        <v>4</v>
      </c>
      <c r="U21" s="722">
        <f t="shared" si="6"/>
        <v>0</v>
      </c>
      <c r="V21" s="722">
        <f t="shared" si="7"/>
        <v>0</v>
      </c>
      <c r="W21" s="722">
        <f t="shared" si="8"/>
        <v>0</v>
      </c>
      <c r="X21" s="722">
        <f t="shared" si="9"/>
        <v>0</v>
      </c>
      <c r="Y21" s="722">
        <f t="shared" si="10"/>
        <v>0</v>
      </c>
      <c r="Z21" s="722">
        <f t="shared" si="11"/>
        <v>0</v>
      </c>
      <c r="AA21" s="722">
        <f t="shared" si="12"/>
        <v>0</v>
      </c>
      <c r="AB21" s="722">
        <f t="shared" si="15"/>
        <v>0</v>
      </c>
      <c r="AC21" s="763">
        <f t="shared" si="16"/>
        <v>0</v>
      </c>
      <c r="AD21" s="600"/>
      <c r="AE21" s="746"/>
      <c r="AF21" s="749"/>
      <c r="AG21" s="756"/>
      <c r="AH21" s="757"/>
      <c r="AI21" s="746" t="s">
        <v>476</v>
      </c>
      <c r="AJ21" s="749"/>
      <c r="AK21" s="756" t="s">
        <v>500</v>
      </c>
      <c r="AL21" s="757" t="s">
        <v>558</v>
      </c>
      <c r="AM21" s="746" t="s">
        <v>476</v>
      </c>
      <c r="AN21" s="749"/>
      <c r="AO21" s="756" t="s">
        <v>566</v>
      </c>
      <c r="AP21" s="757" t="s">
        <v>565</v>
      </c>
      <c r="AQ21" s="746" t="s">
        <v>477</v>
      </c>
      <c r="AR21" s="749"/>
      <c r="AS21" s="756" t="s">
        <v>540</v>
      </c>
      <c r="AT21" s="757" t="s">
        <v>567</v>
      </c>
      <c r="AU21" s="746"/>
      <c r="AV21" s="749"/>
      <c r="AW21" s="756"/>
      <c r="AX21" s="757"/>
      <c r="AY21" s="746"/>
      <c r="AZ21" s="749"/>
      <c r="BA21" s="756"/>
      <c r="BB21" s="757"/>
      <c r="BC21" s="746"/>
      <c r="BD21" s="749"/>
      <c r="BE21" s="756"/>
      <c r="BF21" s="757"/>
      <c r="BG21" s="746" t="s">
        <v>476</v>
      </c>
      <c r="BH21" s="749"/>
      <c r="BI21" s="756" t="s">
        <v>574</v>
      </c>
      <c r="BJ21" s="757" t="s">
        <v>520</v>
      </c>
      <c r="BK21" s="746"/>
      <c r="BL21" s="749"/>
      <c r="BM21" s="749"/>
      <c r="BN21" s="758"/>
      <c r="BO21" s="746"/>
      <c r="BP21" s="749"/>
      <c r="BQ21" s="756"/>
      <c r="BR21" s="757"/>
      <c r="BS21" s="746" t="s">
        <v>477</v>
      </c>
      <c r="BT21" s="749"/>
      <c r="BU21" s="756" t="s">
        <v>586</v>
      </c>
      <c r="BV21" s="757" t="s">
        <v>891</v>
      </c>
      <c r="BW21" s="746"/>
      <c r="BX21" s="749"/>
      <c r="BY21" s="756"/>
      <c r="BZ21" s="757"/>
      <c r="CA21" s="746"/>
      <c r="CB21" s="749"/>
      <c r="CC21" s="756"/>
      <c r="CD21" s="757"/>
      <c r="CE21" s="746"/>
      <c r="CF21" s="749"/>
      <c r="CG21" s="756"/>
      <c r="CH21" s="757"/>
      <c r="CI21" s="746"/>
      <c r="CJ21" s="749"/>
      <c r="CK21" s="756"/>
      <c r="CL21" s="757"/>
      <c r="CM21" s="746" t="s">
        <v>477</v>
      </c>
      <c r="CN21" s="749"/>
      <c r="CO21" s="756" t="s">
        <v>589</v>
      </c>
      <c r="CP21" s="757" t="s">
        <v>591</v>
      </c>
      <c r="CQ21" s="746"/>
      <c r="CR21" s="749"/>
      <c r="CS21" s="756"/>
      <c r="CT21" s="757"/>
      <c r="CU21" s="746"/>
      <c r="CV21" s="749"/>
      <c r="CW21" s="756"/>
      <c r="CX21" s="757"/>
      <c r="CY21" s="746" t="s">
        <v>477</v>
      </c>
      <c r="CZ21" s="749"/>
      <c r="DA21" s="756" t="s">
        <v>1121</v>
      </c>
      <c r="DB21" s="757" t="s">
        <v>1122</v>
      </c>
      <c r="DC21" s="746"/>
      <c r="DD21" s="749"/>
      <c r="DE21" s="756"/>
      <c r="DF21" s="757"/>
      <c r="DG21" s="746" t="s">
        <v>476</v>
      </c>
      <c r="DH21" s="749"/>
      <c r="DI21" s="756" t="s">
        <v>544</v>
      </c>
      <c r="DJ21" s="757" t="s">
        <v>608</v>
      </c>
      <c r="DK21" s="746"/>
      <c r="DL21" s="749"/>
      <c r="DM21" s="756"/>
      <c r="DN21" s="757"/>
      <c r="DO21" s="746" t="s">
        <v>476</v>
      </c>
      <c r="DP21" s="749"/>
      <c r="DQ21" s="756" t="s">
        <v>1156</v>
      </c>
      <c r="DR21" s="757" t="s">
        <v>548</v>
      </c>
      <c r="DS21" s="746"/>
      <c r="DT21" s="749"/>
      <c r="DU21" s="756"/>
      <c r="DV21" s="757"/>
      <c r="DW21" s="746" t="s">
        <v>476</v>
      </c>
      <c r="DX21" s="749"/>
      <c r="DY21" s="756" t="s">
        <v>516</v>
      </c>
      <c r="DZ21" s="757" t="s">
        <v>517</v>
      </c>
      <c r="EA21" s="619"/>
      <c r="EB21" s="619"/>
      <c r="EC21" s="619"/>
      <c r="ED21" s="619"/>
      <c r="EE21" s="108"/>
      <c r="EF21" s="617"/>
      <c r="EG21" s="617"/>
      <c r="EH21" s="618"/>
    </row>
    <row r="22" spans="1:138" s="620" customFormat="1" ht="25.5" x14ac:dyDescent="0.25">
      <c r="A22" s="746">
        <v>151621</v>
      </c>
      <c r="B22" s="747" t="s">
        <v>918</v>
      </c>
      <c r="C22" s="748" t="s">
        <v>902</v>
      </c>
      <c r="D22" s="746" t="s">
        <v>178</v>
      </c>
      <c r="E22" s="749" t="s">
        <v>366</v>
      </c>
      <c r="F22" s="749" t="s">
        <v>1133</v>
      </c>
      <c r="G22" s="749" t="s">
        <v>366</v>
      </c>
      <c r="H22" s="749" t="s">
        <v>366</v>
      </c>
      <c r="I22" s="748" t="s">
        <v>366</v>
      </c>
      <c r="J22" s="749" t="s">
        <v>365</v>
      </c>
      <c r="K22" s="617" t="str">
        <f>IFERROR(VLOOKUP(A22,[4]CalledName!$A:$N,14,FALSE),"")</f>
        <v>No</v>
      </c>
      <c r="L22" s="597" t="str">
        <f>IFERROR(VLOOKUP(A22,[5]YEAR11!$A:$AT,24,FALSE),"")</f>
        <v>1-2</v>
      </c>
      <c r="M22" s="599" t="str">
        <f t="shared" si="0"/>
        <v>L</v>
      </c>
      <c r="N22" s="605">
        <f t="shared" si="1"/>
        <v>14</v>
      </c>
      <c r="O22" s="606">
        <f t="shared" si="2"/>
        <v>0</v>
      </c>
      <c r="P22" s="657">
        <f t="shared" si="3"/>
        <v>2</v>
      </c>
      <c r="Q22" s="723">
        <v>100</v>
      </c>
      <c r="R22" s="724">
        <v>0</v>
      </c>
      <c r="S22" s="721">
        <f t="shared" si="4"/>
        <v>1</v>
      </c>
      <c r="T22" s="600">
        <f t="shared" si="5"/>
        <v>7</v>
      </c>
      <c r="U22" s="722">
        <f t="shared" si="6"/>
        <v>0</v>
      </c>
      <c r="V22" s="722">
        <f t="shared" si="7"/>
        <v>0</v>
      </c>
      <c r="W22" s="722">
        <f t="shared" si="8"/>
        <v>0</v>
      </c>
      <c r="X22" s="722">
        <f t="shared" si="9"/>
        <v>0</v>
      </c>
      <c r="Y22" s="722">
        <f t="shared" si="10"/>
        <v>0</v>
      </c>
      <c r="Z22" s="722">
        <f t="shared" si="11"/>
        <v>0</v>
      </c>
      <c r="AA22" s="722">
        <f t="shared" si="12"/>
        <v>0</v>
      </c>
      <c r="AB22" s="722">
        <f t="shared" si="15"/>
        <v>0</v>
      </c>
      <c r="AC22" s="763">
        <f t="shared" si="16"/>
        <v>0</v>
      </c>
      <c r="AD22" s="600"/>
      <c r="AE22" s="746"/>
      <c r="AF22" s="749"/>
      <c r="AG22" s="756"/>
      <c r="AH22" s="757"/>
      <c r="AI22" s="746"/>
      <c r="AJ22" s="749"/>
      <c r="AK22" s="756"/>
      <c r="AL22" s="757"/>
      <c r="AM22" s="746"/>
      <c r="AN22" s="749"/>
      <c r="AO22" s="756"/>
      <c r="AP22" s="757"/>
      <c r="AQ22" s="746"/>
      <c r="AR22" s="749"/>
      <c r="AS22" s="756"/>
      <c r="AT22" s="757"/>
      <c r="AU22" s="746"/>
      <c r="AV22" s="749"/>
      <c r="AW22" s="756"/>
      <c r="AX22" s="757"/>
      <c r="AY22" s="746"/>
      <c r="AZ22" s="749"/>
      <c r="BA22" s="756"/>
      <c r="BB22" s="757"/>
      <c r="BC22" s="746"/>
      <c r="BD22" s="749"/>
      <c r="BE22" s="756"/>
      <c r="BF22" s="757"/>
      <c r="BG22" s="746" t="s">
        <v>477</v>
      </c>
      <c r="BH22" s="749"/>
      <c r="BI22" s="756" t="s">
        <v>577</v>
      </c>
      <c r="BJ22" s="757" t="s">
        <v>552</v>
      </c>
      <c r="BK22" s="746"/>
      <c r="BL22" s="749"/>
      <c r="BM22" s="749"/>
      <c r="BN22" s="758"/>
      <c r="BO22" s="746"/>
      <c r="BP22" s="749"/>
      <c r="BQ22" s="756"/>
      <c r="BR22" s="757"/>
      <c r="BS22" s="746" t="s">
        <v>477</v>
      </c>
      <c r="BT22" s="749"/>
      <c r="BU22" s="756" t="s">
        <v>512</v>
      </c>
      <c r="BV22" s="757" t="s">
        <v>1123</v>
      </c>
      <c r="BW22" s="746" t="s">
        <v>477</v>
      </c>
      <c r="BX22" s="749"/>
      <c r="BY22" s="756" t="s">
        <v>580</v>
      </c>
      <c r="BZ22" s="757" t="s">
        <v>521</v>
      </c>
      <c r="CA22" s="746"/>
      <c r="CB22" s="749"/>
      <c r="CC22" s="756"/>
      <c r="CD22" s="757"/>
      <c r="CE22" s="746"/>
      <c r="CF22" s="749"/>
      <c r="CG22" s="756"/>
      <c r="CH22" s="757"/>
      <c r="CI22" s="746"/>
      <c r="CJ22" s="749"/>
      <c r="CK22" s="756"/>
      <c r="CL22" s="757"/>
      <c r="CM22" s="746" t="s">
        <v>476</v>
      </c>
      <c r="CN22" s="749"/>
      <c r="CO22" s="756" t="s">
        <v>588</v>
      </c>
      <c r="CP22" s="757" t="s">
        <v>1161</v>
      </c>
      <c r="CQ22" s="746"/>
      <c r="CR22" s="749"/>
      <c r="CS22" s="756"/>
      <c r="CT22" s="757"/>
      <c r="CU22" s="746"/>
      <c r="CV22" s="749"/>
      <c r="CW22" s="756"/>
      <c r="CX22" s="757"/>
      <c r="CY22" s="746" t="s">
        <v>477</v>
      </c>
      <c r="CZ22" s="749"/>
      <c r="DA22" s="756" t="s">
        <v>887</v>
      </c>
      <c r="DB22" s="757" t="s">
        <v>1119</v>
      </c>
      <c r="DC22" s="746"/>
      <c r="DD22" s="749"/>
      <c r="DE22" s="756"/>
      <c r="DF22" s="757"/>
      <c r="DG22" s="746"/>
      <c r="DH22" s="749"/>
      <c r="DI22" s="756"/>
      <c r="DJ22" s="757"/>
      <c r="DK22" s="746" t="s">
        <v>477</v>
      </c>
      <c r="DL22" s="749"/>
      <c r="DM22" s="756" t="s">
        <v>512</v>
      </c>
      <c r="DN22" s="757" t="s">
        <v>615</v>
      </c>
      <c r="DO22" s="746" t="s">
        <v>477</v>
      </c>
      <c r="DP22" s="749"/>
      <c r="DQ22" s="756" t="s">
        <v>513</v>
      </c>
      <c r="DR22" s="757" t="s">
        <v>514</v>
      </c>
      <c r="DS22" s="746" t="s">
        <v>477</v>
      </c>
      <c r="DT22" s="749"/>
      <c r="DU22" s="756" t="s">
        <v>1162</v>
      </c>
      <c r="DV22" s="757" t="s">
        <v>623</v>
      </c>
      <c r="DW22" s="746"/>
      <c r="DX22" s="749"/>
      <c r="DY22" s="756"/>
      <c r="DZ22" s="757"/>
      <c r="EA22" s="619"/>
      <c r="EB22" s="619"/>
      <c r="EC22" s="619"/>
      <c r="ED22" s="619"/>
      <c r="EE22" s="108"/>
      <c r="EF22" s="617"/>
      <c r="EG22" s="617"/>
      <c r="EH22" s="618"/>
    </row>
    <row r="23" spans="1:138" s="620" customFormat="1" ht="25.5" x14ac:dyDescent="0.25">
      <c r="A23" s="746">
        <v>151576</v>
      </c>
      <c r="B23" s="747" t="s">
        <v>919</v>
      </c>
      <c r="C23" s="748" t="s">
        <v>893</v>
      </c>
      <c r="D23" s="746" t="s">
        <v>62</v>
      </c>
      <c r="E23" s="749" t="s">
        <v>366</v>
      </c>
      <c r="F23" s="749" t="s">
        <v>1133</v>
      </c>
      <c r="G23" s="749" t="s">
        <v>366</v>
      </c>
      <c r="H23" s="749" t="s">
        <v>366</v>
      </c>
      <c r="I23" s="748" t="s">
        <v>366</v>
      </c>
      <c r="J23" s="749" t="s">
        <v>366</v>
      </c>
      <c r="K23" s="617" t="str">
        <f>IFERROR(VLOOKUP(A23,[4]CalledName!$A:$N,14,FALSE),"")</f>
        <v>No</v>
      </c>
      <c r="L23" s="597" t="str">
        <f>IFERROR(VLOOKUP(A23,[5]YEAR11!$A:$AT,24,FALSE),"")</f>
        <v>6-7</v>
      </c>
      <c r="M23" s="599" t="str">
        <f t="shared" si="0"/>
        <v>H</v>
      </c>
      <c r="N23" s="605">
        <f t="shared" si="1"/>
        <v>14</v>
      </c>
      <c r="O23" s="606">
        <f t="shared" si="2"/>
        <v>1</v>
      </c>
      <c r="P23" s="657">
        <f t="shared" si="3"/>
        <v>0</v>
      </c>
      <c r="Q23" s="723">
        <v>100</v>
      </c>
      <c r="R23" s="724">
        <v>0</v>
      </c>
      <c r="S23" s="721">
        <f t="shared" si="4"/>
        <v>3</v>
      </c>
      <c r="T23" s="600">
        <f t="shared" si="5"/>
        <v>6</v>
      </c>
      <c r="U23" s="722">
        <f t="shared" si="6"/>
        <v>0</v>
      </c>
      <c r="V23" s="722">
        <f t="shared" si="7"/>
        <v>0</v>
      </c>
      <c r="W23" s="722">
        <f t="shared" si="8"/>
        <v>0</v>
      </c>
      <c r="X23" s="722">
        <f t="shared" si="9"/>
        <v>0</v>
      </c>
      <c r="Y23" s="722">
        <f t="shared" si="10"/>
        <v>0</v>
      </c>
      <c r="Z23" s="722">
        <f t="shared" si="11"/>
        <v>0</v>
      </c>
      <c r="AA23" s="722">
        <f t="shared" si="12"/>
        <v>0</v>
      </c>
      <c r="AB23" s="722">
        <f t="shared" si="15"/>
        <v>0</v>
      </c>
      <c r="AC23" s="763">
        <f t="shared" si="16"/>
        <v>0</v>
      </c>
      <c r="AD23" s="600"/>
      <c r="AE23" s="746"/>
      <c r="AF23" s="749"/>
      <c r="AG23" s="756"/>
      <c r="AH23" s="757"/>
      <c r="AI23" s="746" t="s">
        <v>477</v>
      </c>
      <c r="AJ23" s="749"/>
      <c r="AK23" s="756" t="s">
        <v>500</v>
      </c>
      <c r="AL23" s="757" t="s">
        <v>558</v>
      </c>
      <c r="AM23" s="746"/>
      <c r="AN23" s="749"/>
      <c r="AO23" s="756"/>
      <c r="AP23" s="757"/>
      <c r="AQ23" s="746" t="s">
        <v>477</v>
      </c>
      <c r="AR23" s="749"/>
      <c r="AS23" s="756" t="s">
        <v>540</v>
      </c>
      <c r="AT23" s="757" t="s">
        <v>567</v>
      </c>
      <c r="AU23" s="746"/>
      <c r="AV23" s="749"/>
      <c r="AW23" s="756"/>
      <c r="AX23" s="757"/>
      <c r="AY23" s="746"/>
      <c r="AZ23" s="749"/>
      <c r="BA23" s="756"/>
      <c r="BB23" s="757"/>
      <c r="BC23" s="746"/>
      <c r="BD23" s="749"/>
      <c r="BE23" s="756"/>
      <c r="BF23" s="757"/>
      <c r="BG23" s="746" t="s">
        <v>476</v>
      </c>
      <c r="BH23" s="749"/>
      <c r="BI23" s="756" t="s">
        <v>519</v>
      </c>
      <c r="BJ23" s="757" t="s">
        <v>507</v>
      </c>
      <c r="BK23" s="746"/>
      <c r="BL23" s="749"/>
      <c r="BM23" s="749"/>
      <c r="BN23" s="758"/>
      <c r="BO23" s="746" t="s">
        <v>477</v>
      </c>
      <c r="BP23" s="749"/>
      <c r="BQ23" s="756" t="s">
        <v>508</v>
      </c>
      <c r="BR23" s="757" t="s">
        <v>579</v>
      </c>
      <c r="BS23" s="746" t="s">
        <v>477</v>
      </c>
      <c r="BT23" s="749"/>
      <c r="BU23" s="756" t="s">
        <v>580</v>
      </c>
      <c r="BV23" s="757" t="s">
        <v>893</v>
      </c>
      <c r="BW23" s="746"/>
      <c r="BX23" s="749"/>
      <c r="BY23" s="756"/>
      <c r="BZ23" s="757"/>
      <c r="CA23" s="746"/>
      <c r="CB23" s="749"/>
      <c r="CC23" s="756"/>
      <c r="CD23" s="757"/>
      <c r="CE23" s="746"/>
      <c r="CF23" s="749"/>
      <c r="CG23" s="756"/>
      <c r="CH23" s="757"/>
      <c r="CI23" s="746"/>
      <c r="CJ23" s="749"/>
      <c r="CK23" s="756"/>
      <c r="CL23" s="757"/>
      <c r="CM23" s="746" t="s">
        <v>477</v>
      </c>
      <c r="CN23" s="749"/>
      <c r="CO23" s="756" t="s">
        <v>589</v>
      </c>
      <c r="CP23" s="757" t="s">
        <v>1154</v>
      </c>
      <c r="CQ23" s="746"/>
      <c r="CR23" s="749"/>
      <c r="CS23" s="756"/>
      <c r="CT23" s="757"/>
      <c r="CU23" s="746"/>
      <c r="CV23" s="749"/>
      <c r="CW23" s="756"/>
      <c r="CX23" s="757"/>
      <c r="CY23" s="746" t="s">
        <v>477</v>
      </c>
      <c r="CZ23" s="749"/>
      <c r="DA23" s="756" t="s">
        <v>888</v>
      </c>
      <c r="DB23" s="757" t="s">
        <v>1116</v>
      </c>
      <c r="DC23" s="746"/>
      <c r="DD23" s="749"/>
      <c r="DE23" s="756"/>
      <c r="DF23" s="757"/>
      <c r="DG23" s="746" t="s">
        <v>476</v>
      </c>
      <c r="DH23" s="749"/>
      <c r="DI23" s="756" t="s">
        <v>544</v>
      </c>
      <c r="DJ23" s="757" t="s">
        <v>608</v>
      </c>
      <c r="DK23" s="746"/>
      <c r="DL23" s="749"/>
      <c r="DM23" s="756"/>
      <c r="DN23" s="757"/>
      <c r="DO23" s="746" t="s">
        <v>476</v>
      </c>
      <c r="DP23" s="749"/>
      <c r="DQ23" s="756" t="s">
        <v>1156</v>
      </c>
      <c r="DR23" s="757" t="s">
        <v>548</v>
      </c>
      <c r="DS23" s="746"/>
      <c r="DT23" s="749"/>
      <c r="DU23" s="756"/>
      <c r="DV23" s="757"/>
      <c r="DW23" s="746" t="s">
        <v>476</v>
      </c>
      <c r="DX23" s="749"/>
      <c r="DY23" s="756" t="s">
        <v>1149</v>
      </c>
      <c r="DZ23" s="757" t="s">
        <v>533</v>
      </c>
      <c r="EA23" s="619"/>
      <c r="EB23" s="619"/>
      <c r="EC23" s="619"/>
      <c r="ED23" s="619"/>
      <c r="EE23" s="108"/>
      <c r="EF23" s="617"/>
      <c r="EG23" s="617"/>
      <c r="EH23" s="618"/>
    </row>
    <row r="24" spans="1:138" s="620" customFormat="1" ht="25.5" x14ac:dyDescent="0.25">
      <c r="A24" s="746">
        <v>151673</v>
      </c>
      <c r="B24" s="747" t="s">
        <v>920</v>
      </c>
      <c r="C24" s="748" t="s">
        <v>891</v>
      </c>
      <c r="D24" s="746" t="s">
        <v>62</v>
      </c>
      <c r="E24" s="749" t="s">
        <v>366</v>
      </c>
      <c r="F24" s="749" t="s">
        <v>1137</v>
      </c>
      <c r="G24" s="749" t="s">
        <v>366</v>
      </c>
      <c r="H24" s="749" t="s">
        <v>366</v>
      </c>
      <c r="I24" s="748" t="s">
        <v>366</v>
      </c>
      <c r="J24" s="749" t="s">
        <v>366</v>
      </c>
      <c r="K24" s="617" t="str">
        <f>IFERROR(VLOOKUP(A24,[4]CalledName!$A:$N,14,FALSE),"")</f>
        <v>No</v>
      </c>
      <c r="L24" s="597" t="str">
        <f>IFERROR(VLOOKUP(A24,[5]YEAR11!$A:$AT,24,FALSE),"")</f>
        <v>6-7</v>
      </c>
      <c r="M24" s="599" t="str">
        <f t="shared" si="0"/>
        <v>M</v>
      </c>
      <c r="N24" s="605">
        <f t="shared" si="1"/>
        <v>13</v>
      </c>
      <c r="O24" s="606">
        <f t="shared" si="2"/>
        <v>2</v>
      </c>
      <c r="P24" s="657">
        <f t="shared" si="3"/>
        <v>1</v>
      </c>
      <c r="Q24" s="723">
        <v>97.83</v>
      </c>
      <c r="R24" s="724">
        <v>4</v>
      </c>
      <c r="S24" s="721">
        <f t="shared" si="4"/>
        <v>2</v>
      </c>
      <c r="T24" s="600">
        <f t="shared" si="5"/>
        <v>5</v>
      </c>
      <c r="U24" s="722">
        <f t="shared" si="6"/>
        <v>0</v>
      </c>
      <c r="V24" s="722">
        <f t="shared" si="7"/>
        <v>1</v>
      </c>
      <c r="W24" s="722">
        <f t="shared" si="8"/>
        <v>1</v>
      </c>
      <c r="X24" s="722">
        <f t="shared" si="9"/>
        <v>2</v>
      </c>
      <c r="Y24" s="722">
        <f t="shared" si="10"/>
        <v>0</v>
      </c>
      <c r="Z24" s="722">
        <f t="shared" si="11"/>
        <v>0</v>
      </c>
      <c r="AA24" s="722">
        <f t="shared" si="12"/>
        <v>0</v>
      </c>
      <c r="AB24" s="722">
        <f t="shared" si="15"/>
        <v>0</v>
      </c>
      <c r="AC24" s="763">
        <f t="shared" si="16"/>
        <v>2</v>
      </c>
      <c r="AD24" s="600"/>
      <c r="AE24" s="746"/>
      <c r="AF24" s="749"/>
      <c r="AG24" s="756"/>
      <c r="AH24" s="757"/>
      <c r="AI24" s="746" t="s">
        <v>480</v>
      </c>
      <c r="AJ24" s="749"/>
      <c r="AK24" s="756" t="s">
        <v>542</v>
      </c>
      <c r="AL24" s="757" t="s">
        <v>561</v>
      </c>
      <c r="AM24" s="746"/>
      <c r="AN24" s="749"/>
      <c r="AO24" s="756"/>
      <c r="AP24" s="757"/>
      <c r="AQ24" s="746" t="s">
        <v>479</v>
      </c>
      <c r="AR24" s="749"/>
      <c r="AS24" s="756" t="s">
        <v>532</v>
      </c>
      <c r="AT24" s="757" t="s">
        <v>570</v>
      </c>
      <c r="AU24" s="746"/>
      <c r="AV24" s="749"/>
      <c r="AW24" s="756"/>
      <c r="AX24" s="757"/>
      <c r="AY24" s="746"/>
      <c r="AZ24" s="749"/>
      <c r="BA24" s="756"/>
      <c r="BB24" s="757"/>
      <c r="BC24" s="746"/>
      <c r="BD24" s="749"/>
      <c r="BE24" s="756"/>
      <c r="BF24" s="757"/>
      <c r="BG24" s="746" t="s">
        <v>477</v>
      </c>
      <c r="BH24" s="749"/>
      <c r="BI24" s="756" t="s">
        <v>575</v>
      </c>
      <c r="BJ24" s="757" t="s">
        <v>535</v>
      </c>
      <c r="BK24" s="746"/>
      <c r="BL24" s="749"/>
      <c r="BM24" s="749"/>
      <c r="BN24" s="758"/>
      <c r="BO24" s="746"/>
      <c r="BP24" s="749"/>
      <c r="BQ24" s="756"/>
      <c r="BR24" s="757"/>
      <c r="BS24" s="746" t="s">
        <v>477</v>
      </c>
      <c r="BT24" s="749"/>
      <c r="BU24" s="756" t="s">
        <v>586</v>
      </c>
      <c r="BV24" s="757" t="s">
        <v>891</v>
      </c>
      <c r="BW24" s="746"/>
      <c r="BX24" s="749"/>
      <c r="BY24" s="756"/>
      <c r="BZ24" s="757"/>
      <c r="CA24" s="746"/>
      <c r="CB24" s="749"/>
      <c r="CC24" s="756"/>
      <c r="CD24" s="757"/>
      <c r="CE24" s="746" t="s">
        <v>477</v>
      </c>
      <c r="CF24" s="749"/>
      <c r="CG24" s="756" t="s">
        <v>1155</v>
      </c>
      <c r="CH24" s="757" t="s">
        <v>583</v>
      </c>
      <c r="CI24" s="746"/>
      <c r="CJ24" s="749"/>
      <c r="CK24" s="756"/>
      <c r="CL24" s="757"/>
      <c r="CM24" s="746" t="s">
        <v>476</v>
      </c>
      <c r="CN24" s="749"/>
      <c r="CO24" s="756" t="s">
        <v>601</v>
      </c>
      <c r="CP24" s="757" t="s">
        <v>596</v>
      </c>
      <c r="CQ24" s="746"/>
      <c r="CR24" s="749"/>
      <c r="CS24" s="756"/>
      <c r="CT24" s="757"/>
      <c r="CU24" s="746"/>
      <c r="CV24" s="749"/>
      <c r="CW24" s="756"/>
      <c r="CX24" s="757"/>
      <c r="CY24" s="746" t="s">
        <v>476</v>
      </c>
      <c r="CZ24" s="749"/>
      <c r="DA24" s="756" t="s">
        <v>886</v>
      </c>
      <c r="DB24" s="757" t="s">
        <v>1117</v>
      </c>
      <c r="DC24" s="746"/>
      <c r="DD24" s="749"/>
      <c r="DE24" s="756"/>
      <c r="DF24" s="757"/>
      <c r="DG24" s="746" t="s">
        <v>477</v>
      </c>
      <c r="DH24" s="749"/>
      <c r="DI24" s="756" t="s">
        <v>515</v>
      </c>
      <c r="DJ24" s="757" t="s">
        <v>611</v>
      </c>
      <c r="DK24" s="746"/>
      <c r="DL24" s="749"/>
      <c r="DM24" s="756"/>
      <c r="DN24" s="757"/>
      <c r="DO24" s="746" t="s">
        <v>477</v>
      </c>
      <c r="DP24" s="749"/>
      <c r="DQ24" s="756" t="s">
        <v>616</v>
      </c>
      <c r="DR24" s="757" t="s">
        <v>525</v>
      </c>
      <c r="DS24" s="746"/>
      <c r="DT24" s="749"/>
      <c r="DU24" s="756"/>
      <c r="DV24" s="757"/>
      <c r="DW24" s="746" t="s">
        <v>477</v>
      </c>
      <c r="DX24" s="749"/>
      <c r="DY24" s="756" t="s">
        <v>1149</v>
      </c>
      <c r="DZ24" s="757" t="s">
        <v>533</v>
      </c>
      <c r="EA24" s="619"/>
      <c r="EB24" s="619"/>
      <c r="EC24" s="619"/>
      <c r="ED24" s="619"/>
      <c r="EE24" s="108"/>
      <c r="EF24" s="617"/>
      <c r="EG24" s="617"/>
      <c r="EH24" s="618"/>
    </row>
    <row r="25" spans="1:138" s="620" customFormat="1" ht="25.5" x14ac:dyDescent="0.25">
      <c r="A25" s="746">
        <v>151599</v>
      </c>
      <c r="B25" s="747" t="s">
        <v>921</v>
      </c>
      <c r="C25" s="748" t="s">
        <v>891</v>
      </c>
      <c r="D25" s="746" t="s">
        <v>62</v>
      </c>
      <c r="E25" s="749" t="s">
        <v>366</v>
      </c>
      <c r="F25" s="749" t="s">
        <v>1133</v>
      </c>
      <c r="G25" s="749" t="s">
        <v>366</v>
      </c>
      <c r="H25" s="749" t="s">
        <v>366</v>
      </c>
      <c r="I25" s="748" t="s">
        <v>366</v>
      </c>
      <c r="J25" s="749" t="s">
        <v>366</v>
      </c>
      <c r="K25" s="617" t="str">
        <f>IFERROR(VLOOKUP(A25,[4]CalledName!$A:$N,14,FALSE),"")</f>
        <v>No</v>
      </c>
      <c r="L25" s="597" t="str">
        <f>IFERROR(VLOOKUP(A25,[5]YEAR11!$A:$AT,24,FALSE),"")</f>
        <v>7-8</v>
      </c>
      <c r="M25" s="599" t="str">
        <f t="shared" si="0"/>
        <v>H</v>
      </c>
      <c r="N25" s="605">
        <f t="shared" si="1"/>
        <v>11</v>
      </c>
      <c r="O25" s="606">
        <f t="shared" si="2"/>
        <v>1</v>
      </c>
      <c r="P25" s="657">
        <f t="shared" si="3"/>
        <v>0</v>
      </c>
      <c r="Q25" s="723">
        <v>100</v>
      </c>
      <c r="R25" s="724">
        <v>0</v>
      </c>
      <c r="S25" s="721">
        <f t="shared" si="4"/>
        <v>1</v>
      </c>
      <c r="T25" s="600">
        <f t="shared" si="5"/>
        <v>7</v>
      </c>
      <c r="U25" s="722">
        <f t="shared" si="6"/>
        <v>0</v>
      </c>
      <c r="V25" s="722">
        <f t="shared" si="7"/>
        <v>0</v>
      </c>
      <c r="W25" s="722">
        <f t="shared" si="8"/>
        <v>0</v>
      </c>
      <c r="X25" s="722">
        <f t="shared" si="9"/>
        <v>0</v>
      </c>
      <c r="Y25" s="722">
        <f t="shared" si="10"/>
        <v>0</v>
      </c>
      <c r="Z25" s="722">
        <f t="shared" si="11"/>
        <v>0</v>
      </c>
      <c r="AA25" s="722">
        <f t="shared" si="12"/>
        <v>0</v>
      </c>
      <c r="AB25" s="722">
        <f t="shared" si="15"/>
        <v>0</v>
      </c>
      <c r="AC25" s="763">
        <f t="shared" si="16"/>
        <v>0</v>
      </c>
      <c r="AD25" s="600"/>
      <c r="AE25" s="746"/>
      <c r="AF25" s="749"/>
      <c r="AG25" s="756"/>
      <c r="AH25" s="757"/>
      <c r="AI25" s="746"/>
      <c r="AJ25" s="749"/>
      <c r="AK25" s="756"/>
      <c r="AL25" s="757"/>
      <c r="AM25" s="746" t="s">
        <v>476</v>
      </c>
      <c r="AN25" s="749"/>
      <c r="AO25" s="756" t="s">
        <v>566</v>
      </c>
      <c r="AP25" s="757" t="s">
        <v>565</v>
      </c>
      <c r="AQ25" s="746"/>
      <c r="AR25" s="749"/>
      <c r="AS25" s="756"/>
      <c r="AT25" s="757"/>
      <c r="AU25" s="746"/>
      <c r="AV25" s="749"/>
      <c r="AW25" s="756"/>
      <c r="AX25" s="757"/>
      <c r="AY25" s="746"/>
      <c r="AZ25" s="749"/>
      <c r="BA25" s="756"/>
      <c r="BB25" s="757"/>
      <c r="BC25" s="746"/>
      <c r="BD25" s="749"/>
      <c r="BE25" s="756"/>
      <c r="BF25" s="757"/>
      <c r="BG25" s="746" t="s">
        <v>477</v>
      </c>
      <c r="BH25" s="749"/>
      <c r="BI25" s="756" t="s">
        <v>574</v>
      </c>
      <c r="BJ25" s="757" t="s">
        <v>520</v>
      </c>
      <c r="BK25" s="746"/>
      <c r="BL25" s="749"/>
      <c r="BM25" s="749"/>
      <c r="BN25" s="758"/>
      <c r="BO25" s="746"/>
      <c r="BP25" s="749"/>
      <c r="BQ25" s="756"/>
      <c r="BR25" s="757"/>
      <c r="BS25" s="746" t="s">
        <v>477</v>
      </c>
      <c r="BT25" s="749"/>
      <c r="BU25" s="756" t="s">
        <v>586</v>
      </c>
      <c r="BV25" s="757" t="s">
        <v>891</v>
      </c>
      <c r="BW25" s="746"/>
      <c r="BX25" s="749"/>
      <c r="BY25" s="756"/>
      <c r="BZ25" s="757"/>
      <c r="CA25" s="746"/>
      <c r="CB25" s="749"/>
      <c r="CC25" s="756"/>
      <c r="CD25" s="757"/>
      <c r="CE25" s="746"/>
      <c r="CF25" s="749"/>
      <c r="CG25" s="756"/>
      <c r="CH25" s="757"/>
      <c r="CI25" s="746"/>
      <c r="CJ25" s="749"/>
      <c r="CK25" s="756"/>
      <c r="CL25" s="757"/>
      <c r="CM25" s="746" t="s">
        <v>477</v>
      </c>
      <c r="CN25" s="749"/>
      <c r="CO25" s="756" t="s">
        <v>1163</v>
      </c>
      <c r="CP25" s="757" t="s">
        <v>1164</v>
      </c>
      <c r="CQ25" s="746"/>
      <c r="CR25" s="749"/>
      <c r="CS25" s="756"/>
      <c r="CT25" s="757"/>
      <c r="CU25" s="746"/>
      <c r="CV25" s="749"/>
      <c r="CW25" s="756"/>
      <c r="CX25" s="757"/>
      <c r="CY25" s="746" t="s">
        <v>477</v>
      </c>
      <c r="CZ25" s="749"/>
      <c r="DA25" s="756" t="s">
        <v>888</v>
      </c>
      <c r="DB25" s="757" t="s">
        <v>1124</v>
      </c>
      <c r="DC25" s="746"/>
      <c r="DD25" s="749"/>
      <c r="DE25" s="756"/>
      <c r="DF25" s="757"/>
      <c r="DG25" s="746"/>
      <c r="DH25" s="749"/>
      <c r="DI25" s="756"/>
      <c r="DJ25" s="757"/>
      <c r="DK25" s="746" t="s">
        <v>477</v>
      </c>
      <c r="DL25" s="749"/>
      <c r="DM25" s="756" t="s">
        <v>524</v>
      </c>
      <c r="DN25" s="757" t="s">
        <v>614</v>
      </c>
      <c r="DO25" s="746" t="s">
        <v>477</v>
      </c>
      <c r="DP25" s="749"/>
      <c r="DQ25" s="756" t="s">
        <v>1156</v>
      </c>
      <c r="DR25" s="757" t="s">
        <v>548</v>
      </c>
      <c r="DS25" s="746" t="s">
        <v>477</v>
      </c>
      <c r="DT25" s="749"/>
      <c r="DU25" s="756" t="s">
        <v>527</v>
      </c>
      <c r="DV25" s="757" t="s">
        <v>620</v>
      </c>
      <c r="DW25" s="746" t="s">
        <v>476</v>
      </c>
      <c r="DX25" s="749"/>
      <c r="DY25" s="756" t="s">
        <v>1149</v>
      </c>
      <c r="DZ25" s="757" t="s">
        <v>526</v>
      </c>
      <c r="EA25" s="619"/>
      <c r="EB25" s="619"/>
      <c r="EC25" s="619"/>
      <c r="ED25" s="619"/>
      <c r="EE25" s="108"/>
      <c r="EF25" s="617"/>
      <c r="EG25" s="617"/>
      <c r="EH25" s="618"/>
    </row>
    <row r="26" spans="1:138" s="620" customFormat="1" ht="25.5" x14ac:dyDescent="0.25">
      <c r="A26" s="746">
        <v>151736</v>
      </c>
      <c r="B26" s="747" t="s">
        <v>922</v>
      </c>
      <c r="C26" s="748" t="s">
        <v>891</v>
      </c>
      <c r="D26" s="746" t="s">
        <v>62</v>
      </c>
      <c r="E26" s="749" t="s">
        <v>1128</v>
      </c>
      <c r="F26" s="749" t="s">
        <v>1127</v>
      </c>
      <c r="G26" s="749" t="s">
        <v>1128</v>
      </c>
      <c r="H26" s="749" t="s">
        <v>1128</v>
      </c>
      <c r="I26" s="748" t="s">
        <v>366</v>
      </c>
      <c r="J26" s="749" t="s">
        <v>366</v>
      </c>
      <c r="K26" s="617" t="str">
        <f>IFERROR(VLOOKUP(A26,[4]CalledName!$A:$N,14,FALSE),"")</f>
        <v>No</v>
      </c>
      <c r="L26" s="597" t="str">
        <f>IFERROR(VLOOKUP(A26,[5]YEAR11!$A:$AT,24,FALSE),"")</f>
        <v>8-9</v>
      </c>
      <c r="M26" s="599" t="str">
        <f t="shared" si="0"/>
        <v>H</v>
      </c>
      <c r="N26" s="605">
        <f t="shared" si="1"/>
        <v>15</v>
      </c>
      <c r="O26" s="606">
        <f t="shared" si="2"/>
        <v>0</v>
      </c>
      <c r="P26" s="657">
        <f t="shared" si="3"/>
        <v>0</v>
      </c>
      <c r="Q26" s="723">
        <v>100</v>
      </c>
      <c r="R26" s="724">
        <v>0</v>
      </c>
      <c r="S26" s="721">
        <f t="shared" si="4"/>
        <v>3</v>
      </c>
      <c r="T26" s="600">
        <f t="shared" si="5"/>
        <v>6</v>
      </c>
      <c r="U26" s="722">
        <f t="shared" si="6"/>
        <v>0</v>
      </c>
      <c r="V26" s="722">
        <f t="shared" si="7"/>
        <v>0</v>
      </c>
      <c r="W26" s="722">
        <f t="shared" si="8"/>
        <v>0</v>
      </c>
      <c r="X26" s="722">
        <f t="shared" si="9"/>
        <v>0</v>
      </c>
      <c r="Y26" s="722">
        <f t="shared" si="10"/>
        <v>0</v>
      </c>
      <c r="Z26" s="722">
        <f t="shared" si="11"/>
        <v>0</v>
      </c>
      <c r="AA26" s="722">
        <f t="shared" si="12"/>
        <v>0</v>
      </c>
      <c r="AB26" s="722">
        <f t="shared" si="15"/>
        <v>0</v>
      </c>
      <c r="AC26" s="763">
        <f t="shared" si="16"/>
        <v>0</v>
      </c>
      <c r="AD26" s="600"/>
      <c r="AE26" s="746"/>
      <c r="AF26" s="749"/>
      <c r="AG26" s="756"/>
      <c r="AH26" s="757"/>
      <c r="AI26" s="746" t="s">
        <v>476</v>
      </c>
      <c r="AJ26" s="749"/>
      <c r="AK26" s="756" t="s">
        <v>500</v>
      </c>
      <c r="AL26" s="757" t="s">
        <v>558</v>
      </c>
      <c r="AM26" s="746" t="s">
        <v>477</v>
      </c>
      <c r="AN26" s="749"/>
      <c r="AO26" s="756" t="s">
        <v>566</v>
      </c>
      <c r="AP26" s="757" t="s">
        <v>565</v>
      </c>
      <c r="AQ26" s="746" t="s">
        <v>477</v>
      </c>
      <c r="AR26" s="749"/>
      <c r="AS26" s="756" t="s">
        <v>540</v>
      </c>
      <c r="AT26" s="757" t="s">
        <v>567</v>
      </c>
      <c r="AU26" s="746"/>
      <c r="AV26" s="749"/>
      <c r="AW26" s="756"/>
      <c r="AX26" s="757"/>
      <c r="AY26" s="746"/>
      <c r="AZ26" s="749"/>
      <c r="BA26" s="756"/>
      <c r="BB26" s="757"/>
      <c r="BC26" s="746"/>
      <c r="BD26" s="749"/>
      <c r="BE26" s="756"/>
      <c r="BF26" s="757"/>
      <c r="BG26" s="746" t="s">
        <v>477</v>
      </c>
      <c r="BH26" s="749"/>
      <c r="BI26" s="756" t="s">
        <v>519</v>
      </c>
      <c r="BJ26" s="757" t="s">
        <v>507</v>
      </c>
      <c r="BK26" s="746"/>
      <c r="BL26" s="749"/>
      <c r="BM26" s="749"/>
      <c r="BN26" s="758"/>
      <c r="BO26" s="746"/>
      <c r="BP26" s="749"/>
      <c r="BQ26" s="756"/>
      <c r="BR26" s="757"/>
      <c r="BS26" s="746" t="s">
        <v>477</v>
      </c>
      <c r="BT26" s="749"/>
      <c r="BU26" s="756" t="s">
        <v>586</v>
      </c>
      <c r="BV26" s="757" t="s">
        <v>891</v>
      </c>
      <c r="BW26" s="746"/>
      <c r="BX26" s="749"/>
      <c r="BY26" s="756"/>
      <c r="BZ26" s="757"/>
      <c r="CA26" s="746"/>
      <c r="CB26" s="749"/>
      <c r="CC26" s="756"/>
      <c r="CD26" s="757"/>
      <c r="CE26" s="746"/>
      <c r="CF26" s="749"/>
      <c r="CG26" s="756"/>
      <c r="CH26" s="757"/>
      <c r="CI26" s="746"/>
      <c r="CJ26" s="749"/>
      <c r="CK26" s="756"/>
      <c r="CL26" s="757"/>
      <c r="CM26" s="746" t="s">
        <v>477</v>
      </c>
      <c r="CN26" s="749"/>
      <c r="CO26" s="756" t="s">
        <v>1163</v>
      </c>
      <c r="CP26" s="757" t="s">
        <v>1164</v>
      </c>
      <c r="CQ26" s="746"/>
      <c r="CR26" s="749"/>
      <c r="CS26" s="756"/>
      <c r="CT26" s="757"/>
      <c r="CU26" s="746"/>
      <c r="CV26" s="749"/>
      <c r="CW26" s="756"/>
      <c r="CX26" s="757"/>
      <c r="CY26" s="746" t="s">
        <v>476</v>
      </c>
      <c r="CZ26" s="749"/>
      <c r="DA26" s="756" t="s">
        <v>886</v>
      </c>
      <c r="DB26" s="757" t="s">
        <v>1111</v>
      </c>
      <c r="DC26" s="746"/>
      <c r="DD26" s="749"/>
      <c r="DE26" s="756"/>
      <c r="DF26" s="757"/>
      <c r="DG26" s="746" t="s">
        <v>477</v>
      </c>
      <c r="DH26" s="749"/>
      <c r="DI26" s="756" t="s">
        <v>544</v>
      </c>
      <c r="DJ26" s="757" t="s">
        <v>608</v>
      </c>
      <c r="DK26" s="746"/>
      <c r="DL26" s="749"/>
      <c r="DM26" s="756"/>
      <c r="DN26" s="757"/>
      <c r="DO26" s="746" t="s">
        <v>476</v>
      </c>
      <c r="DP26" s="749"/>
      <c r="DQ26" s="756" t="s">
        <v>1156</v>
      </c>
      <c r="DR26" s="757" t="s">
        <v>548</v>
      </c>
      <c r="DS26" s="746"/>
      <c r="DT26" s="749"/>
      <c r="DU26" s="756"/>
      <c r="DV26" s="757"/>
      <c r="DW26" s="746" t="s">
        <v>476</v>
      </c>
      <c r="DX26" s="749"/>
      <c r="DY26" s="756" t="s">
        <v>516</v>
      </c>
      <c r="DZ26" s="757" t="s">
        <v>517</v>
      </c>
      <c r="EA26" s="619"/>
      <c r="EB26" s="619"/>
      <c r="EC26" s="619"/>
      <c r="ED26" s="619"/>
      <c r="EE26" s="108"/>
      <c r="EF26" s="617"/>
      <c r="EG26" s="617"/>
      <c r="EH26" s="618"/>
    </row>
    <row r="27" spans="1:138" s="620" customFormat="1" ht="25.5" x14ac:dyDescent="0.25">
      <c r="A27" s="746">
        <v>151545</v>
      </c>
      <c r="B27" s="747" t="s">
        <v>923</v>
      </c>
      <c r="C27" s="748" t="s">
        <v>899</v>
      </c>
      <c r="D27" s="746" t="s">
        <v>178</v>
      </c>
      <c r="E27" s="749" t="s">
        <v>1128</v>
      </c>
      <c r="F27" s="749" t="s">
        <v>1127</v>
      </c>
      <c r="G27" s="749" t="s">
        <v>366</v>
      </c>
      <c r="H27" s="749" t="s">
        <v>1128</v>
      </c>
      <c r="I27" s="748" t="s">
        <v>366</v>
      </c>
      <c r="J27" s="749" t="s">
        <v>366</v>
      </c>
      <c r="K27" s="617" t="str">
        <f>IFERROR(VLOOKUP(A27,[4]CalledName!$A:$N,14,FALSE),"")</f>
        <v>No</v>
      </c>
      <c r="L27" s="597" t="str">
        <f>IFERROR(VLOOKUP(A27,[5]YEAR11!$A:$AT,24,FALSE),"")</f>
        <v>5-6</v>
      </c>
      <c r="M27" s="599" t="str">
        <f t="shared" si="0"/>
        <v>M</v>
      </c>
      <c r="N27" s="605">
        <f t="shared" si="1"/>
        <v>8</v>
      </c>
      <c r="O27" s="606">
        <f t="shared" si="2"/>
        <v>3</v>
      </c>
      <c r="P27" s="657">
        <f t="shared" si="3"/>
        <v>1</v>
      </c>
      <c r="Q27" s="723">
        <v>93.48</v>
      </c>
      <c r="R27" s="724">
        <v>13</v>
      </c>
      <c r="S27" s="721">
        <f t="shared" si="4"/>
        <v>1</v>
      </c>
      <c r="T27" s="600">
        <f t="shared" si="5"/>
        <v>5</v>
      </c>
      <c r="U27" s="722">
        <f t="shared" si="6"/>
        <v>3</v>
      </c>
      <c r="V27" s="722">
        <f t="shared" si="7"/>
        <v>0</v>
      </c>
      <c r="W27" s="722">
        <f t="shared" si="8"/>
        <v>1</v>
      </c>
      <c r="X27" s="722">
        <f t="shared" si="9"/>
        <v>4</v>
      </c>
      <c r="Y27" s="722">
        <f t="shared" si="10"/>
        <v>0</v>
      </c>
      <c r="Z27" s="722">
        <f t="shared" si="11"/>
        <v>0</v>
      </c>
      <c r="AA27" s="722">
        <f t="shared" si="12"/>
        <v>0</v>
      </c>
      <c r="AB27" s="722">
        <f t="shared" si="15"/>
        <v>0</v>
      </c>
      <c r="AC27" s="763">
        <f t="shared" si="16"/>
        <v>4</v>
      </c>
      <c r="AD27" s="600"/>
      <c r="AE27" s="746"/>
      <c r="AF27" s="749"/>
      <c r="AG27" s="756"/>
      <c r="AH27" s="757"/>
      <c r="AI27" s="746" t="s">
        <v>478</v>
      </c>
      <c r="AJ27" s="749"/>
      <c r="AK27" s="756" t="s">
        <v>1159</v>
      </c>
      <c r="AL27" s="757" t="s">
        <v>562</v>
      </c>
      <c r="AM27" s="746" t="s">
        <v>478</v>
      </c>
      <c r="AN27" s="749"/>
      <c r="AO27" s="756" t="s">
        <v>566</v>
      </c>
      <c r="AP27" s="757" t="s">
        <v>565</v>
      </c>
      <c r="AQ27" s="746" t="s">
        <v>478</v>
      </c>
      <c r="AR27" s="749"/>
      <c r="AS27" s="756" t="s">
        <v>502</v>
      </c>
      <c r="AT27" s="757" t="s">
        <v>571</v>
      </c>
      <c r="AU27" s="746"/>
      <c r="AV27" s="749"/>
      <c r="AW27" s="756"/>
      <c r="AX27" s="757"/>
      <c r="AY27" s="746"/>
      <c r="AZ27" s="749"/>
      <c r="BA27" s="756"/>
      <c r="BB27" s="757"/>
      <c r="BC27" s="746"/>
      <c r="BD27" s="749"/>
      <c r="BE27" s="756"/>
      <c r="BF27" s="757"/>
      <c r="BG27" s="746" t="s">
        <v>480</v>
      </c>
      <c r="BH27" s="749"/>
      <c r="BI27" s="756" t="s">
        <v>546</v>
      </c>
      <c r="BJ27" s="757" t="s">
        <v>549</v>
      </c>
      <c r="BK27" s="746"/>
      <c r="BL27" s="749"/>
      <c r="BM27" s="749"/>
      <c r="BN27" s="758"/>
      <c r="BO27" s="746"/>
      <c r="BP27" s="749"/>
      <c r="BQ27" s="756"/>
      <c r="BR27" s="757"/>
      <c r="BS27" s="746" t="s">
        <v>477</v>
      </c>
      <c r="BT27" s="749"/>
      <c r="BU27" s="756" t="s">
        <v>505</v>
      </c>
      <c r="BV27" s="757" t="s">
        <v>899</v>
      </c>
      <c r="BW27" s="746" t="s">
        <v>477</v>
      </c>
      <c r="BX27" s="749"/>
      <c r="BY27" s="756" t="s">
        <v>580</v>
      </c>
      <c r="BZ27" s="757" t="s">
        <v>521</v>
      </c>
      <c r="CA27" s="746"/>
      <c r="CB27" s="749"/>
      <c r="CC27" s="756"/>
      <c r="CD27" s="757"/>
      <c r="CE27" s="746"/>
      <c r="CF27" s="749"/>
      <c r="CG27" s="756"/>
      <c r="CH27" s="757"/>
      <c r="CI27" s="746"/>
      <c r="CJ27" s="749"/>
      <c r="CK27" s="756"/>
      <c r="CL27" s="757"/>
      <c r="CM27" s="746" t="s">
        <v>477</v>
      </c>
      <c r="CN27" s="749"/>
      <c r="CO27" s="756" t="s">
        <v>588</v>
      </c>
      <c r="CP27" s="757" t="s">
        <v>595</v>
      </c>
      <c r="CQ27" s="746"/>
      <c r="CR27" s="749"/>
      <c r="CS27" s="756"/>
      <c r="CT27" s="757"/>
      <c r="CU27" s="746"/>
      <c r="CV27" s="749"/>
      <c r="CW27" s="756"/>
      <c r="CX27" s="757"/>
      <c r="CY27" s="746" t="s">
        <v>476</v>
      </c>
      <c r="CZ27" s="749"/>
      <c r="DA27" s="756" t="s">
        <v>607</v>
      </c>
      <c r="DB27" s="757" t="s">
        <v>1112</v>
      </c>
      <c r="DC27" s="746"/>
      <c r="DD27" s="749"/>
      <c r="DE27" s="756"/>
      <c r="DF27" s="757"/>
      <c r="DG27" s="746" t="s">
        <v>477</v>
      </c>
      <c r="DH27" s="749"/>
      <c r="DI27" s="756" t="s">
        <v>613</v>
      </c>
      <c r="DJ27" s="757" t="s">
        <v>612</v>
      </c>
      <c r="DK27" s="746"/>
      <c r="DL27" s="749"/>
      <c r="DM27" s="756"/>
      <c r="DN27" s="757"/>
      <c r="DO27" s="746" t="s">
        <v>477</v>
      </c>
      <c r="DP27" s="749"/>
      <c r="DQ27" s="756" t="s">
        <v>513</v>
      </c>
      <c r="DR27" s="757" t="s">
        <v>514</v>
      </c>
      <c r="DS27" s="746"/>
      <c r="DT27" s="749"/>
      <c r="DU27" s="756"/>
      <c r="DV27" s="757"/>
      <c r="DW27" s="746"/>
      <c r="DX27" s="749"/>
      <c r="DY27" s="756"/>
      <c r="DZ27" s="757"/>
      <c r="EA27" s="619"/>
      <c r="EB27" s="619"/>
      <c r="EC27" s="619"/>
      <c r="ED27" s="619"/>
      <c r="EE27" s="108"/>
      <c r="EF27" s="617"/>
      <c r="EG27" s="617"/>
      <c r="EH27" s="618"/>
    </row>
    <row r="28" spans="1:138" s="620" customFormat="1" ht="25.5" x14ac:dyDescent="0.25">
      <c r="A28" s="746">
        <v>151618</v>
      </c>
      <c r="B28" s="747" t="s">
        <v>924</v>
      </c>
      <c r="C28" s="748" t="s">
        <v>902</v>
      </c>
      <c r="D28" s="746" t="s">
        <v>62</v>
      </c>
      <c r="E28" s="749" t="s">
        <v>366</v>
      </c>
      <c r="F28" s="749" t="s">
        <v>1138</v>
      </c>
      <c r="G28" s="749" t="s">
        <v>366</v>
      </c>
      <c r="H28" s="749" t="s">
        <v>366</v>
      </c>
      <c r="I28" s="748" t="s">
        <v>366</v>
      </c>
      <c r="J28" s="749" t="s">
        <v>366</v>
      </c>
      <c r="K28" s="617" t="str">
        <f>IFERROR(VLOOKUP(A28,[4]CalledName!$A:$N,14,FALSE),"")</f>
        <v>No</v>
      </c>
      <c r="L28" s="597" t="str">
        <f>IFERROR(VLOOKUP(A28,[5]YEAR11!$A:$AT,24,FALSE),"")</f>
        <v>5-6</v>
      </c>
      <c r="M28" s="599" t="str">
        <f t="shared" si="0"/>
        <v>M</v>
      </c>
      <c r="N28" s="605">
        <f t="shared" si="1"/>
        <v>12</v>
      </c>
      <c r="O28" s="606">
        <f t="shared" si="2"/>
        <v>0</v>
      </c>
      <c r="P28" s="657">
        <f t="shared" si="3"/>
        <v>0</v>
      </c>
      <c r="Q28" s="723">
        <v>100</v>
      </c>
      <c r="R28" s="724">
        <v>0</v>
      </c>
      <c r="S28" s="721">
        <f t="shared" si="4"/>
        <v>2</v>
      </c>
      <c r="T28" s="600">
        <f t="shared" si="5"/>
        <v>7</v>
      </c>
      <c r="U28" s="722">
        <f t="shared" si="6"/>
        <v>0</v>
      </c>
      <c r="V28" s="722">
        <f t="shared" si="7"/>
        <v>0</v>
      </c>
      <c r="W28" s="722">
        <f t="shared" si="8"/>
        <v>0</v>
      </c>
      <c r="X28" s="722">
        <f t="shared" si="9"/>
        <v>0</v>
      </c>
      <c r="Y28" s="722">
        <f t="shared" si="10"/>
        <v>0</v>
      </c>
      <c r="Z28" s="722">
        <f t="shared" si="11"/>
        <v>0</v>
      </c>
      <c r="AA28" s="722">
        <f t="shared" si="12"/>
        <v>0</v>
      </c>
      <c r="AB28" s="722">
        <f t="shared" si="15"/>
        <v>0</v>
      </c>
      <c r="AC28" s="763">
        <f t="shared" si="16"/>
        <v>0</v>
      </c>
      <c r="AD28" s="600"/>
      <c r="AE28" s="746"/>
      <c r="AF28" s="749"/>
      <c r="AG28" s="756"/>
      <c r="AH28" s="757"/>
      <c r="AI28" s="746"/>
      <c r="AJ28" s="749"/>
      <c r="AK28" s="756"/>
      <c r="AL28" s="757"/>
      <c r="AM28" s="746"/>
      <c r="AN28" s="749"/>
      <c r="AO28" s="756"/>
      <c r="AP28" s="757"/>
      <c r="AQ28" s="746"/>
      <c r="AR28" s="749"/>
      <c r="AS28" s="756"/>
      <c r="AT28" s="757"/>
      <c r="AU28" s="746"/>
      <c r="AV28" s="749"/>
      <c r="AW28" s="756"/>
      <c r="AX28" s="757"/>
      <c r="AY28" s="746"/>
      <c r="AZ28" s="749"/>
      <c r="BA28" s="756"/>
      <c r="BB28" s="757"/>
      <c r="BC28" s="746"/>
      <c r="BD28" s="749"/>
      <c r="BE28" s="756"/>
      <c r="BF28" s="757"/>
      <c r="BG28" s="746" t="s">
        <v>477</v>
      </c>
      <c r="BH28" s="749"/>
      <c r="BI28" s="756" t="s">
        <v>519</v>
      </c>
      <c r="BJ28" s="757" t="s">
        <v>507</v>
      </c>
      <c r="BK28" s="746"/>
      <c r="BL28" s="749"/>
      <c r="BM28" s="749"/>
      <c r="BN28" s="758"/>
      <c r="BO28" s="746" t="s">
        <v>476</v>
      </c>
      <c r="BP28" s="749"/>
      <c r="BQ28" s="756" t="s">
        <v>508</v>
      </c>
      <c r="BR28" s="757" t="s">
        <v>578</v>
      </c>
      <c r="BS28" s="746" t="s">
        <v>477</v>
      </c>
      <c r="BT28" s="749"/>
      <c r="BU28" s="756" t="s">
        <v>523</v>
      </c>
      <c r="BV28" s="757" t="s">
        <v>902</v>
      </c>
      <c r="BW28" s="746" t="s">
        <v>477</v>
      </c>
      <c r="BX28" s="749"/>
      <c r="BY28" s="756" t="s">
        <v>536</v>
      </c>
      <c r="BZ28" s="757" t="s">
        <v>537</v>
      </c>
      <c r="CA28" s="746"/>
      <c r="CB28" s="749"/>
      <c r="CC28" s="756"/>
      <c r="CD28" s="757"/>
      <c r="CE28" s="746"/>
      <c r="CF28" s="749"/>
      <c r="CG28" s="756"/>
      <c r="CH28" s="757"/>
      <c r="CI28" s="746" t="s">
        <v>477</v>
      </c>
      <c r="CJ28" s="749"/>
      <c r="CK28" s="756" t="s">
        <v>522</v>
      </c>
      <c r="CL28" s="757" t="s">
        <v>584</v>
      </c>
      <c r="CM28" s="746" t="s">
        <v>477</v>
      </c>
      <c r="CN28" s="749"/>
      <c r="CO28" s="756" t="s">
        <v>587</v>
      </c>
      <c r="CP28" s="757" t="s">
        <v>593</v>
      </c>
      <c r="CQ28" s="746"/>
      <c r="CR28" s="749"/>
      <c r="CS28" s="756"/>
      <c r="CT28" s="757"/>
      <c r="CU28" s="746"/>
      <c r="CV28" s="749"/>
      <c r="CW28" s="756"/>
      <c r="CX28" s="757"/>
      <c r="CY28" s="746" t="s">
        <v>476</v>
      </c>
      <c r="CZ28" s="749"/>
      <c r="DA28" s="756" t="s">
        <v>888</v>
      </c>
      <c r="DB28" s="757" t="s">
        <v>1116</v>
      </c>
      <c r="DC28" s="746"/>
      <c r="DD28" s="749"/>
      <c r="DE28" s="756"/>
      <c r="DF28" s="757"/>
      <c r="DG28" s="746"/>
      <c r="DH28" s="749"/>
      <c r="DI28" s="756"/>
      <c r="DJ28" s="757"/>
      <c r="DK28" s="746"/>
      <c r="DL28" s="749"/>
      <c r="DM28" s="756"/>
      <c r="DN28" s="757"/>
      <c r="DO28" s="746" t="s">
        <v>477</v>
      </c>
      <c r="DP28" s="749"/>
      <c r="DQ28" s="756" t="s">
        <v>619</v>
      </c>
      <c r="DR28" s="757" t="s">
        <v>551</v>
      </c>
      <c r="DS28" s="746" t="s">
        <v>477</v>
      </c>
      <c r="DT28" s="749"/>
      <c r="DU28" s="756" t="s">
        <v>527</v>
      </c>
      <c r="DV28" s="757" t="s">
        <v>620</v>
      </c>
      <c r="DW28" s="746"/>
      <c r="DX28" s="749"/>
      <c r="DY28" s="756"/>
      <c r="DZ28" s="757"/>
      <c r="EA28" s="619"/>
      <c r="EB28" s="619"/>
      <c r="EC28" s="619"/>
      <c r="ED28" s="619"/>
      <c r="EE28" s="108"/>
      <c r="EF28" s="617"/>
      <c r="EG28" s="617"/>
      <c r="EH28" s="618"/>
    </row>
    <row r="29" spans="1:138" s="620" customFormat="1" x14ac:dyDescent="0.25">
      <c r="A29" s="746">
        <v>152721</v>
      </c>
      <c r="B29" s="747" t="s">
        <v>925</v>
      </c>
      <c r="C29" s="748" t="s">
        <v>899</v>
      </c>
      <c r="D29" s="746" t="s">
        <v>62</v>
      </c>
      <c r="E29" s="749" t="s">
        <v>1128</v>
      </c>
      <c r="F29" s="749" t="s">
        <v>1133</v>
      </c>
      <c r="G29" s="749" t="s">
        <v>366</v>
      </c>
      <c r="H29" s="749" t="s">
        <v>1128</v>
      </c>
      <c r="I29" s="748" t="s">
        <v>366</v>
      </c>
      <c r="J29" s="749" t="s">
        <v>66</v>
      </c>
      <c r="K29" s="617" t="str">
        <f>IFERROR(VLOOKUP(A29,[4]CalledName!$A:$N,14,FALSE),"")</f>
        <v>No</v>
      </c>
      <c r="L29" s="597" t="str">
        <f>IFERROR(VLOOKUP(A29,[5]YEAR11!$A:$AT,24,FALSE),"")</f>
        <v/>
      </c>
      <c r="M29" s="599" t="str">
        <f t="shared" si="0"/>
        <v/>
      </c>
      <c r="N29" s="605">
        <f t="shared" si="1"/>
        <v>0</v>
      </c>
      <c r="O29" s="606">
        <f t="shared" si="2"/>
        <v>0</v>
      </c>
      <c r="P29" s="657">
        <f t="shared" si="3"/>
        <v>0</v>
      </c>
      <c r="Q29" s="723">
        <v>0</v>
      </c>
      <c r="R29" s="724">
        <v>0</v>
      </c>
      <c r="S29" s="721">
        <f t="shared" si="4"/>
        <v>0</v>
      </c>
      <c r="T29" s="600">
        <f t="shared" si="5"/>
        <v>0</v>
      </c>
      <c r="U29" s="722">
        <f t="shared" si="6"/>
        <v>0</v>
      </c>
      <c r="V29" s="722">
        <f t="shared" si="7"/>
        <v>0</v>
      </c>
      <c r="W29" s="722">
        <f t="shared" si="8"/>
        <v>0</v>
      </c>
      <c r="X29" s="722">
        <f t="shared" si="9"/>
        <v>0</v>
      </c>
      <c r="Y29" s="722">
        <f t="shared" si="10"/>
        <v>0</v>
      </c>
      <c r="Z29" s="722">
        <f t="shared" si="11"/>
        <v>0</v>
      </c>
      <c r="AA29" s="722">
        <f t="shared" si="12"/>
        <v>0</v>
      </c>
      <c r="AB29" s="722">
        <f t="shared" si="15"/>
        <v>0</v>
      </c>
      <c r="AC29" s="763">
        <f t="shared" si="16"/>
        <v>0</v>
      </c>
      <c r="AD29" s="600"/>
      <c r="AE29" s="746"/>
      <c r="AF29" s="749"/>
      <c r="AG29" s="756"/>
      <c r="AH29" s="757"/>
      <c r="AI29" s="746"/>
      <c r="AJ29" s="749"/>
      <c r="AK29" s="756"/>
      <c r="AL29" s="757"/>
      <c r="AM29" s="746"/>
      <c r="AN29" s="749"/>
      <c r="AO29" s="756"/>
      <c r="AP29" s="757"/>
      <c r="AQ29" s="746"/>
      <c r="AR29" s="749"/>
      <c r="AS29" s="756"/>
      <c r="AT29" s="757"/>
      <c r="AU29" s="746"/>
      <c r="AV29" s="749"/>
      <c r="AW29" s="756"/>
      <c r="AX29" s="757"/>
      <c r="AY29" s="746"/>
      <c r="AZ29" s="749"/>
      <c r="BA29" s="756"/>
      <c r="BB29" s="757"/>
      <c r="BC29" s="746"/>
      <c r="BD29" s="749"/>
      <c r="BE29" s="756"/>
      <c r="BF29" s="757"/>
      <c r="BG29" s="746"/>
      <c r="BH29" s="749"/>
      <c r="BI29" s="756" t="s">
        <v>1165</v>
      </c>
      <c r="BJ29" s="757" t="s">
        <v>556</v>
      </c>
      <c r="BK29" s="746"/>
      <c r="BL29" s="749"/>
      <c r="BM29" s="749"/>
      <c r="BN29" s="758"/>
      <c r="BO29" s="746"/>
      <c r="BP29" s="749"/>
      <c r="BQ29" s="756"/>
      <c r="BR29" s="757"/>
      <c r="BS29" s="746"/>
      <c r="BT29" s="749"/>
      <c r="BU29" s="756" t="s">
        <v>505</v>
      </c>
      <c r="BV29" s="757" t="s">
        <v>899</v>
      </c>
      <c r="BW29" s="746"/>
      <c r="BX29" s="749"/>
      <c r="BY29" s="756"/>
      <c r="BZ29" s="757"/>
      <c r="CA29" s="746"/>
      <c r="CB29" s="749"/>
      <c r="CC29" s="756"/>
      <c r="CD29" s="757"/>
      <c r="CE29" s="746"/>
      <c r="CF29" s="749"/>
      <c r="CG29" s="756"/>
      <c r="CH29" s="757"/>
      <c r="CI29" s="746"/>
      <c r="CJ29" s="749"/>
      <c r="CK29" s="756"/>
      <c r="CL29" s="757"/>
      <c r="CM29" s="746" t="s">
        <v>1158</v>
      </c>
      <c r="CN29" s="749"/>
      <c r="CO29" s="756" t="s">
        <v>588</v>
      </c>
      <c r="CP29" s="757" t="s">
        <v>1161</v>
      </c>
      <c r="CQ29" s="746"/>
      <c r="CR29" s="749"/>
      <c r="CS29" s="756"/>
      <c r="CT29" s="757"/>
      <c r="CU29" s="746"/>
      <c r="CV29" s="749"/>
      <c r="CW29" s="756"/>
      <c r="CX29" s="757"/>
      <c r="CY29" s="746" t="s">
        <v>1158</v>
      </c>
      <c r="CZ29" s="749"/>
      <c r="DA29" s="756" t="s">
        <v>888</v>
      </c>
      <c r="DB29" s="757" t="s">
        <v>1116</v>
      </c>
      <c r="DC29" s="746"/>
      <c r="DD29" s="749"/>
      <c r="DE29" s="756"/>
      <c r="DF29" s="757"/>
      <c r="DG29" s="746"/>
      <c r="DH29" s="749"/>
      <c r="DI29" s="756"/>
      <c r="DJ29" s="757"/>
      <c r="DK29" s="746"/>
      <c r="DL29" s="749"/>
      <c r="DM29" s="756"/>
      <c r="DN29" s="757"/>
      <c r="DO29" s="746" t="s">
        <v>1158</v>
      </c>
      <c r="DP29" s="749"/>
      <c r="DQ29" s="756" t="s">
        <v>619</v>
      </c>
      <c r="DR29" s="757" t="s">
        <v>551</v>
      </c>
      <c r="DS29" s="746" t="s">
        <v>1158</v>
      </c>
      <c r="DT29" s="749"/>
      <c r="DU29" s="756" t="s">
        <v>527</v>
      </c>
      <c r="DV29" s="757" t="s">
        <v>622</v>
      </c>
      <c r="DW29" s="746"/>
      <c r="DX29" s="749"/>
      <c r="DY29" s="756"/>
      <c r="DZ29" s="757"/>
      <c r="EA29" s="619"/>
      <c r="EB29" s="619"/>
      <c r="EC29" s="619"/>
      <c r="ED29" s="619"/>
      <c r="EE29" s="108"/>
      <c r="EF29" s="617"/>
      <c r="EG29" s="617"/>
      <c r="EH29" s="618"/>
    </row>
    <row r="30" spans="1:138" s="620" customFormat="1" ht="25.5" x14ac:dyDescent="0.25">
      <c r="A30" s="746">
        <v>151681</v>
      </c>
      <c r="B30" s="747" t="s">
        <v>926</v>
      </c>
      <c r="C30" s="748" t="s">
        <v>907</v>
      </c>
      <c r="D30" s="746" t="s">
        <v>178</v>
      </c>
      <c r="E30" s="749" t="s">
        <v>366</v>
      </c>
      <c r="F30" s="749" t="s">
        <v>1133</v>
      </c>
      <c r="G30" s="749" t="s">
        <v>366</v>
      </c>
      <c r="H30" s="749" t="s">
        <v>366</v>
      </c>
      <c r="I30" s="748" t="s">
        <v>366</v>
      </c>
      <c r="J30" s="749" t="s">
        <v>366</v>
      </c>
      <c r="K30" s="617" t="str">
        <f>IFERROR(VLOOKUP(A30,[4]CalledName!$A:$N,14,FALSE),"")</f>
        <v>No</v>
      </c>
      <c r="L30" s="597" t="str">
        <f>IFERROR(VLOOKUP(A30,[5]YEAR11!$A:$AT,24,FALSE),"")</f>
        <v>4-5</v>
      </c>
      <c r="M30" s="599" t="str">
        <f t="shared" si="0"/>
        <v>M</v>
      </c>
      <c r="N30" s="605">
        <f t="shared" si="1"/>
        <v>23</v>
      </c>
      <c r="O30" s="606">
        <f t="shared" si="2"/>
        <v>0</v>
      </c>
      <c r="P30" s="657">
        <f t="shared" si="3"/>
        <v>0</v>
      </c>
      <c r="Q30" s="723">
        <v>100</v>
      </c>
      <c r="R30" s="724">
        <v>0</v>
      </c>
      <c r="S30" s="721">
        <f t="shared" si="4"/>
        <v>1</v>
      </c>
      <c r="T30" s="600">
        <f t="shared" si="5"/>
        <v>8</v>
      </c>
      <c r="U30" s="722">
        <f t="shared" si="6"/>
        <v>0</v>
      </c>
      <c r="V30" s="722">
        <f t="shared" si="7"/>
        <v>1</v>
      </c>
      <c r="W30" s="722">
        <f t="shared" si="8"/>
        <v>0</v>
      </c>
      <c r="X30" s="722">
        <f t="shared" si="9"/>
        <v>1</v>
      </c>
      <c r="Y30" s="722">
        <f t="shared" si="10"/>
        <v>0</v>
      </c>
      <c r="Z30" s="722">
        <f t="shared" si="11"/>
        <v>0</v>
      </c>
      <c r="AA30" s="722">
        <f t="shared" si="12"/>
        <v>0</v>
      </c>
      <c r="AB30" s="722">
        <f t="shared" si="15"/>
        <v>0</v>
      </c>
      <c r="AC30" s="763">
        <f t="shared" si="16"/>
        <v>1</v>
      </c>
      <c r="AD30" s="600"/>
      <c r="AE30" s="746"/>
      <c r="AF30" s="749"/>
      <c r="AG30" s="756"/>
      <c r="AH30" s="757"/>
      <c r="AI30" s="746" t="s">
        <v>477</v>
      </c>
      <c r="AJ30" s="749"/>
      <c r="AK30" s="756" t="s">
        <v>542</v>
      </c>
      <c r="AL30" s="757" t="s">
        <v>561</v>
      </c>
      <c r="AM30" s="746"/>
      <c r="AN30" s="749"/>
      <c r="AO30" s="756"/>
      <c r="AP30" s="757"/>
      <c r="AQ30" s="746" t="s">
        <v>479</v>
      </c>
      <c r="AR30" s="749"/>
      <c r="AS30" s="756" t="s">
        <v>532</v>
      </c>
      <c r="AT30" s="757" t="s">
        <v>570</v>
      </c>
      <c r="AU30" s="746"/>
      <c r="AV30" s="749"/>
      <c r="AW30" s="756"/>
      <c r="AX30" s="757"/>
      <c r="AY30" s="746"/>
      <c r="AZ30" s="749"/>
      <c r="BA30" s="756"/>
      <c r="BB30" s="757"/>
      <c r="BC30" s="746"/>
      <c r="BD30" s="749"/>
      <c r="BE30" s="756"/>
      <c r="BF30" s="757"/>
      <c r="BG30" s="746" t="s">
        <v>477</v>
      </c>
      <c r="BH30" s="749"/>
      <c r="BI30" s="756" t="s">
        <v>555</v>
      </c>
      <c r="BJ30" s="757" t="s">
        <v>543</v>
      </c>
      <c r="BK30" s="746"/>
      <c r="BL30" s="749"/>
      <c r="BM30" s="749"/>
      <c r="BN30" s="758"/>
      <c r="BO30" s="746"/>
      <c r="BP30" s="749"/>
      <c r="BQ30" s="756"/>
      <c r="BR30" s="757"/>
      <c r="BS30" s="746" t="s">
        <v>477</v>
      </c>
      <c r="BT30" s="749"/>
      <c r="BU30" s="756" t="s">
        <v>500</v>
      </c>
      <c r="BV30" s="757" t="s">
        <v>907</v>
      </c>
      <c r="BW30" s="746" t="s">
        <v>477</v>
      </c>
      <c r="BX30" s="749"/>
      <c r="BY30" s="756" t="s">
        <v>1152</v>
      </c>
      <c r="BZ30" s="757" t="s">
        <v>530</v>
      </c>
      <c r="CA30" s="746"/>
      <c r="CB30" s="749"/>
      <c r="CC30" s="756"/>
      <c r="CD30" s="757"/>
      <c r="CE30" s="746"/>
      <c r="CF30" s="749"/>
      <c r="CG30" s="756"/>
      <c r="CH30" s="757"/>
      <c r="CI30" s="746"/>
      <c r="CJ30" s="749"/>
      <c r="CK30" s="756"/>
      <c r="CL30" s="757"/>
      <c r="CM30" s="746" t="s">
        <v>476</v>
      </c>
      <c r="CN30" s="749"/>
      <c r="CO30" s="756" t="s">
        <v>600</v>
      </c>
      <c r="CP30" s="757" t="s">
        <v>592</v>
      </c>
      <c r="CQ30" s="746"/>
      <c r="CR30" s="749"/>
      <c r="CS30" s="756"/>
      <c r="CT30" s="757"/>
      <c r="CU30" s="746"/>
      <c r="CV30" s="749"/>
      <c r="CW30" s="756"/>
      <c r="CX30" s="757"/>
      <c r="CY30" s="746" t="s">
        <v>477</v>
      </c>
      <c r="CZ30" s="749"/>
      <c r="DA30" s="756" t="s">
        <v>887</v>
      </c>
      <c r="DB30" s="757" t="s">
        <v>1118</v>
      </c>
      <c r="DC30" s="746" t="s">
        <v>477</v>
      </c>
      <c r="DD30" s="749"/>
      <c r="DE30" s="756" t="s">
        <v>607</v>
      </c>
      <c r="DF30" s="757" t="s">
        <v>606</v>
      </c>
      <c r="DG30" s="746" t="s">
        <v>477</v>
      </c>
      <c r="DH30" s="749"/>
      <c r="DI30" s="756" t="s">
        <v>515</v>
      </c>
      <c r="DJ30" s="757" t="s">
        <v>611</v>
      </c>
      <c r="DK30" s="746"/>
      <c r="DL30" s="749"/>
      <c r="DM30" s="756"/>
      <c r="DN30" s="757"/>
      <c r="DO30" s="746" t="s">
        <v>477</v>
      </c>
      <c r="DP30" s="749"/>
      <c r="DQ30" s="756" t="s">
        <v>538</v>
      </c>
      <c r="DR30" s="757" t="s">
        <v>531</v>
      </c>
      <c r="DS30" s="746"/>
      <c r="DT30" s="749"/>
      <c r="DU30" s="756"/>
      <c r="DV30" s="757"/>
      <c r="DW30" s="746"/>
      <c r="DX30" s="749"/>
      <c r="DY30" s="756"/>
      <c r="DZ30" s="757"/>
      <c r="EA30" s="619"/>
      <c r="EB30" s="619"/>
      <c r="EC30" s="619"/>
      <c r="ED30" s="619"/>
      <c r="EE30" s="108"/>
      <c r="EF30" s="617"/>
      <c r="EG30" s="617"/>
      <c r="EH30" s="618"/>
    </row>
    <row r="31" spans="1:138" s="620" customFormat="1" ht="25.5" x14ac:dyDescent="0.25">
      <c r="A31" s="746">
        <v>151740</v>
      </c>
      <c r="B31" s="747" t="s">
        <v>927</v>
      </c>
      <c r="C31" s="748" t="s">
        <v>913</v>
      </c>
      <c r="D31" s="746" t="s">
        <v>62</v>
      </c>
      <c r="E31" s="749" t="s">
        <v>366</v>
      </c>
      <c r="F31" s="749" t="s">
        <v>1133</v>
      </c>
      <c r="G31" s="749" t="s">
        <v>366</v>
      </c>
      <c r="H31" s="749" t="s">
        <v>1128</v>
      </c>
      <c r="I31" s="748" t="s">
        <v>1128</v>
      </c>
      <c r="J31" s="749" t="s">
        <v>365</v>
      </c>
      <c r="K31" s="617" t="str">
        <f>IFERROR(VLOOKUP(A31,[4]CalledName!$A:$N,14,FALSE),"")</f>
        <v>Yes</v>
      </c>
      <c r="L31" s="597" t="str">
        <f>IFERROR(VLOOKUP(A31,[5]YEAR11!$A:$AT,24,FALSE),"")</f>
        <v>2-3</v>
      </c>
      <c r="M31" s="599" t="str">
        <f t="shared" si="0"/>
        <v>L</v>
      </c>
      <c r="N31" s="605">
        <f t="shared" si="1"/>
        <v>11</v>
      </c>
      <c r="O31" s="606">
        <f t="shared" si="2"/>
        <v>0</v>
      </c>
      <c r="P31" s="657">
        <f t="shared" si="3"/>
        <v>2</v>
      </c>
      <c r="Q31" s="723">
        <v>95.65</v>
      </c>
      <c r="R31" s="724">
        <v>1</v>
      </c>
      <c r="S31" s="721">
        <f t="shared" si="4"/>
        <v>3</v>
      </c>
      <c r="T31" s="600">
        <f t="shared" si="5"/>
        <v>4</v>
      </c>
      <c r="U31" s="722">
        <f t="shared" si="6"/>
        <v>0</v>
      </c>
      <c r="V31" s="722">
        <f t="shared" si="7"/>
        <v>0</v>
      </c>
      <c r="W31" s="722">
        <f t="shared" si="8"/>
        <v>0</v>
      </c>
      <c r="X31" s="722">
        <f t="shared" si="9"/>
        <v>0</v>
      </c>
      <c r="Y31" s="722">
        <f t="shared" si="10"/>
        <v>0</v>
      </c>
      <c r="Z31" s="722">
        <f t="shared" si="11"/>
        <v>0</v>
      </c>
      <c r="AA31" s="722">
        <f t="shared" si="12"/>
        <v>0</v>
      </c>
      <c r="AB31" s="722">
        <f t="shared" si="15"/>
        <v>0</v>
      </c>
      <c r="AC31" s="763">
        <f t="shared" si="16"/>
        <v>0</v>
      </c>
      <c r="AD31" s="600"/>
      <c r="AE31" s="746"/>
      <c r="AF31" s="749"/>
      <c r="AG31" s="756"/>
      <c r="AH31" s="757"/>
      <c r="AI31" s="746"/>
      <c r="AJ31" s="749"/>
      <c r="AK31" s="756"/>
      <c r="AL31" s="757"/>
      <c r="AM31" s="746"/>
      <c r="AN31" s="749"/>
      <c r="AO31" s="756"/>
      <c r="AP31" s="757"/>
      <c r="AQ31" s="746"/>
      <c r="AR31" s="749"/>
      <c r="AS31" s="756"/>
      <c r="AT31" s="757"/>
      <c r="AU31" s="746"/>
      <c r="AV31" s="749"/>
      <c r="AW31" s="756"/>
      <c r="AX31" s="757"/>
      <c r="AY31" s="746"/>
      <c r="AZ31" s="749"/>
      <c r="BA31" s="756"/>
      <c r="BB31" s="757"/>
      <c r="BC31" s="746"/>
      <c r="BD31" s="749"/>
      <c r="BE31" s="756"/>
      <c r="BF31" s="757"/>
      <c r="BG31" s="746" t="s">
        <v>477</v>
      </c>
      <c r="BH31" s="749"/>
      <c r="BI31" s="756" t="s">
        <v>546</v>
      </c>
      <c r="BJ31" s="757" t="s">
        <v>549</v>
      </c>
      <c r="BK31" s="746"/>
      <c r="BL31" s="749"/>
      <c r="BM31" s="749"/>
      <c r="BN31" s="758"/>
      <c r="BO31" s="746"/>
      <c r="BP31" s="749"/>
      <c r="BQ31" s="756"/>
      <c r="BR31" s="757"/>
      <c r="BS31" s="746" t="s">
        <v>477</v>
      </c>
      <c r="BT31" s="749"/>
      <c r="BU31" s="756" t="s">
        <v>1120</v>
      </c>
      <c r="BV31" s="757" t="s">
        <v>913</v>
      </c>
      <c r="BW31" s="746"/>
      <c r="BX31" s="749"/>
      <c r="BY31" s="756"/>
      <c r="BZ31" s="757"/>
      <c r="CA31" s="746" t="s">
        <v>477</v>
      </c>
      <c r="CB31" s="749"/>
      <c r="CC31" s="756" t="s">
        <v>1153</v>
      </c>
      <c r="CD31" s="757" t="s">
        <v>582</v>
      </c>
      <c r="CE31" s="746"/>
      <c r="CF31" s="749"/>
      <c r="CG31" s="756"/>
      <c r="CH31" s="757"/>
      <c r="CI31" s="746"/>
      <c r="CJ31" s="749"/>
      <c r="CK31" s="756"/>
      <c r="CL31" s="757"/>
      <c r="CM31" s="746" t="s">
        <v>476</v>
      </c>
      <c r="CN31" s="749"/>
      <c r="CO31" s="756" t="s">
        <v>601</v>
      </c>
      <c r="CP31" s="757" t="s">
        <v>596</v>
      </c>
      <c r="CQ31" s="746"/>
      <c r="CR31" s="749"/>
      <c r="CS31" s="756"/>
      <c r="CT31" s="757"/>
      <c r="CU31" s="746"/>
      <c r="CV31" s="749"/>
      <c r="CW31" s="756"/>
      <c r="CX31" s="757"/>
      <c r="CY31" s="746" t="s">
        <v>476</v>
      </c>
      <c r="CZ31" s="749"/>
      <c r="DA31" s="756" t="s">
        <v>886</v>
      </c>
      <c r="DB31" s="757" t="s">
        <v>1117</v>
      </c>
      <c r="DC31" s="746"/>
      <c r="DD31" s="749"/>
      <c r="DE31" s="756"/>
      <c r="DF31" s="757"/>
      <c r="DG31" s="746"/>
      <c r="DH31" s="749"/>
      <c r="DI31" s="756"/>
      <c r="DJ31" s="757"/>
      <c r="DK31" s="746"/>
      <c r="DL31" s="749"/>
      <c r="DM31" s="756"/>
      <c r="DN31" s="757"/>
      <c r="DO31" s="746" t="s">
        <v>476</v>
      </c>
      <c r="DP31" s="749"/>
      <c r="DQ31" s="756" t="s">
        <v>513</v>
      </c>
      <c r="DR31" s="757" t="s">
        <v>514</v>
      </c>
      <c r="DS31" s="746" t="s">
        <v>477</v>
      </c>
      <c r="DT31" s="749"/>
      <c r="DU31" s="756" t="s">
        <v>527</v>
      </c>
      <c r="DV31" s="757" t="s">
        <v>621</v>
      </c>
      <c r="DW31" s="746" t="s">
        <v>477</v>
      </c>
      <c r="DX31" s="749"/>
      <c r="DY31" s="756" t="s">
        <v>516</v>
      </c>
      <c r="DZ31" s="757" t="s">
        <v>541</v>
      </c>
      <c r="EA31" s="619"/>
      <c r="EB31" s="619"/>
      <c r="EC31" s="619"/>
      <c r="ED31" s="619"/>
      <c r="EE31" s="108"/>
      <c r="EF31" s="617"/>
      <c r="EG31" s="617"/>
      <c r="EH31" s="618"/>
    </row>
    <row r="32" spans="1:138" s="620" customFormat="1" ht="25.5" x14ac:dyDescent="0.25">
      <c r="A32" s="746">
        <v>151678</v>
      </c>
      <c r="B32" s="747" t="s">
        <v>928</v>
      </c>
      <c r="C32" s="748" t="s">
        <v>896</v>
      </c>
      <c r="D32" s="746" t="s">
        <v>62</v>
      </c>
      <c r="E32" s="749" t="s">
        <v>366</v>
      </c>
      <c r="F32" s="749" t="s">
        <v>1133</v>
      </c>
      <c r="G32" s="749" t="s">
        <v>366</v>
      </c>
      <c r="H32" s="749" t="s">
        <v>366</v>
      </c>
      <c r="I32" s="748" t="s">
        <v>366</v>
      </c>
      <c r="J32" s="749" t="s">
        <v>366</v>
      </c>
      <c r="K32" s="617" t="str">
        <f>IFERROR(VLOOKUP(A32,[4]CalledName!$A:$N,14,FALSE),"")</f>
        <v>No</v>
      </c>
      <c r="L32" s="597" t="str">
        <f>IFERROR(VLOOKUP(A32,[5]YEAR11!$A:$AT,24,FALSE),"")</f>
        <v>6-7</v>
      </c>
      <c r="M32" s="599" t="str">
        <f t="shared" si="0"/>
        <v>M</v>
      </c>
      <c r="N32" s="605">
        <f t="shared" si="1"/>
        <v>24</v>
      </c>
      <c r="O32" s="606">
        <f t="shared" si="2"/>
        <v>0</v>
      </c>
      <c r="P32" s="657">
        <f t="shared" si="3"/>
        <v>1</v>
      </c>
      <c r="Q32" s="723">
        <v>91.3</v>
      </c>
      <c r="R32" s="724">
        <v>5</v>
      </c>
      <c r="S32" s="721">
        <f t="shared" si="4"/>
        <v>1</v>
      </c>
      <c r="T32" s="600">
        <f t="shared" si="5"/>
        <v>9</v>
      </c>
      <c r="U32" s="722">
        <f t="shared" si="6"/>
        <v>0</v>
      </c>
      <c r="V32" s="722">
        <f t="shared" si="7"/>
        <v>0</v>
      </c>
      <c r="W32" s="722">
        <f t="shared" si="8"/>
        <v>0</v>
      </c>
      <c r="X32" s="722">
        <f t="shared" si="9"/>
        <v>0</v>
      </c>
      <c r="Y32" s="722">
        <f t="shared" si="10"/>
        <v>0</v>
      </c>
      <c r="Z32" s="722">
        <f t="shared" si="11"/>
        <v>0</v>
      </c>
      <c r="AA32" s="722">
        <f t="shared" si="12"/>
        <v>0</v>
      </c>
      <c r="AB32" s="722">
        <f t="shared" si="15"/>
        <v>0</v>
      </c>
      <c r="AC32" s="763">
        <f t="shared" si="16"/>
        <v>0</v>
      </c>
      <c r="AD32" s="600"/>
      <c r="AE32" s="746"/>
      <c r="AF32" s="749"/>
      <c r="AG32" s="756"/>
      <c r="AH32" s="757"/>
      <c r="AI32" s="746" t="s">
        <v>477</v>
      </c>
      <c r="AJ32" s="749"/>
      <c r="AK32" s="756" t="s">
        <v>500</v>
      </c>
      <c r="AL32" s="757" t="s">
        <v>560</v>
      </c>
      <c r="AM32" s="746" t="s">
        <v>477</v>
      </c>
      <c r="AN32" s="749"/>
      <c r="AO32" s="756" t="s">
        <v>566</v>
      </c>
      <c r="AP32" s="757" t="s">
        <v>565</v>
      </c>
      <c r="AQ32" s="746" t="s">
        <v>477</v>
      </c>
      <c r="AR32" s="749"/>
      <c r="AS32" s="756" t="s">
        <v>534</v>
      </c>
      <c r="AT32" s="757" t="s">
        <v>569</v>
      </c>
      <c r="AU32" s="746"/>
      <c r="AV32" s="749"/>
      <c r="AW32" s="756"/>
      <c r="AX32" s="757"/>
      <c r="AY32" s="746"/>
      <c r="AZ32" s="749"/>
      <c r="BA32" s="756"/>
      <c r="BB32" s="757"/>
      <c r="BC32" s="746"/>
      <c r="BD32" s="749"/>
      <c r="BE32" s="756"/>
      <c r="BF32" s="757"/>
      <c r="BG32" s="746" t="s">
        <v>477</v>
      </c>
      <c r="BH32" s="749"/>
      <c r="BI32" s="756" t="s">
        <v>575</v>
      </c>
      <c r="BJ32" s="757" t="s">
        <v>535</v>
      </c>
      <c r="BK32" s="746"/>
      <c r="BL32" s="749"/>
      <c r="BM32" s="749"/>
      <c r="BN32" s="758"/>
      <c r="BO32" s="746"/>
      <c r="BP32" s="749"/>
      <c r="BQ32" s="756"/>
      <c r="BR32" s="757"/>
      <c r="BS32" s="746" t="s">
        <v>477</v>
      </c>
      <c r="BT32" s="749"/>
      <c r="BU32" s="756" t="s">
        <v>546</v>
      </c>
      <c r="BV32" s="757" t="s">
        <v>896</v>
      </c>
      <c r="BW32" s="746" t="s">
        <v>477</v>
      </c>
      <c r="BX32" s="749"/>
      <c r="BY32" s="756" t="s">
        <v>1152</v>
      </c>
      <c r="BZ32" s="757" t="s">
        <v>530</v>
      </c>
      <c r="CA32" s="746"/>
      <c r="CB32" s="749"/>
      <c r="CC32" s="756"/>
      <c r="CD32" s="757"/>
      <c r="CE32" s="746"/>
      <c r="CF32" s="749"/>
      <c r="CG32" s="756"/>
      <c r="CH32" s="757"/>
      <c r="CI32" s="746"/>
      <c r="CJ32" s="749"/>
      <c r="CK32" s="756"/>
      <c r="CL32" s="757"/>
      <c r="CM32" s="746" t="s">
        <v>477</v>
      </c>
      <c r="CN32" s="749"/>
      <c r="CO32" s="756" t="s">
        <v>600</v>
      </c>
      <c r="CP32" s="757" t="s">
        <v>592</v>
      </c>
      <c r="CQ32" s="746"/>
      <c r="CR32" s="749"/>
      <c r="CS32" s="756"/>
      <c r="CT32" s="757"/>
      <c r="CU32" s="746"/>
      <c r="CV32" s="749"/>
      <c r="CW32" s="756"/>
      <c r="CX32" s="757"/>
      <c r="CY32" s="746" t="s">
        <v>477</v>
      </c>
      <c r="CZ32" s="749"/>
      <c r="DA32" s="756" t="s">
        <v>888</v>
      </c>
      <c r="DB32" s="757" t="s">
        <v>1116</v>
      </c>
      <c r="DC32" s="746"/>
      <c r="DD32" s="749"/>
      <c r="DE32" s="756"/>
      <c r="DF32" s="757"/>
      <c r="DG32" s="746" t="s">
        <v>477</v>
      </c>
      <c r="DH32" s="749"/>
      <c r="DI32" s="756" t="s">
        <v>511</v>
      </c>
      <c r="DJ32" s="757" t="s">
        <v>610</v>
      </c>
      <c r="DK32" s="746"/>
      <c r="DL32" s="749"/>
      <c r="DM32" s="756"/>
      <c r="DN32" s="757"/>
      <c r="DO32" s="746" t="s">
        <v>476</v>
      </c>
      <c r="DP32" s="749"/>
      <c r="DQ32" s="756" t="s">
        <v>617</v>
      </c>
      <c r="DR32" s="757" t="s">
        <v>545</v>
      </c>
      <c r="DS32" s="746"/>
      <c r="DT32" s="749"/>
      <c r="DU32" s="756"/>
      <c r="DV32" s="757"/>
      <c r="DW32" s="746"/>
      <c r="DX32" s="749"/>
      <c r="DY32" s="756"/>
      <c r="DZ32" s="757"/>
      <c r="EA32" s="619"/>
      <c r="EB32" s="619"/>
      <c r="EC32" s="619"/>
      <c r="ED32" s="619"/>
      <c r="EE32" s="108"/>
      <c r="EF32" s="617"/>
      <c r="EG32" s="617"/>
      <c r="EH32" s="618"/>
    </row>
    <row r="33" spans="1:138" s="620" customFormat="1" ht="25.5" x14ac:dyDescent="0.25">
      <c r="A33" s="746">
        <v>151594</v>
      </c>
      <c r="B33" s="747" t="s">
        <v>929</v>
      </c>
      <c r="C33" s="748" t="s">
        <v>902</v>
      </c>
      <c r="D33" s="746" t="s">
        <v>178</v>
      </c>
      <c r="E33" s="749" t="s">
        <v>366</v>
      </c>
      <c r="F33" s="749" t="s">
        <v>1133</v>
      </c>
      <c r="G33" s="749" t="s">
        <v>366</v>
      </c>
      <c r="H33" s="749" t="s">
        <v>366</v>
      </c>
      <c r="I33" s="748" t="s">
        <v>366</v>
      </c>
      <c r="J33" s="749" t="s">
        <v>366</v>
      </c>
      <c r="K33" s="617" t="str">
        <f>IFERROR(VLOOKUP(A33,[4]CalledName!$A:$N,14,FALSE),"")</f>
        <v>No</v>
      </c>
      <c r="L33" s="597" t="str">
        <f>IFERROR(VLOOKUP(A33,[5]YEAR11!$A:$AT,24,FALSE),"")</f>
        <v>6-7</v>
      </c>
      <c r="M33" s="599" t="str">
        <f t="shared" si="0"/>
        <v>H</v>
      </c>
      <c r="N33" s="605">
        <f t="shared" si="1"/>
        <v>20</v>
      </c>
      <c r="O33" s="606">
        <f t="shared" si="2"/>
        <v>0</v>
      </c>
      <c r="P33" s="657">
        <f t="shared" si="3"/>
        <v>0</v>
      </c>
      <c r="Q33" s="723">
        <v>93.48</v>
      </c>
      <c r="R33" s="724">
        <v>0</v>
      </c>
      <c r="S33" s="721">
        <f t="shared" si="4"/>
        <v>2</v>
      </c>
      <c r="T33" s="600">
        <f t="shared" si="5"/>
        <v>8</v>
      </c>
      <c r="U33" s="722">
        <f t="shared" si="6"/>
        <v>0</v>
      </c>
      <c r="V33" s="722">
        <f t="shared" si="7"/>
        <v>0</v>
      </c>
      <c r="W33" s="722">
        <f t="shared" si="8"/>
        <v>0</v>
      </c>
      <c r="X33" s="722">
        <f t="shared" si="9"/>
        <v>0</v>
      </c>
      <c r="Y33" s="722">
        <f t="shared" si="10"/>
        <v>0</v>
      </c>
      <c r="Z33" s="722">
        <f t="shared" si="11"/>
        <v>0</v>
      </c>
      <c r="AA33" s="722">
        <f t="shared" si="12"/>
        <v>0</v>
      </c>
      <c r="AB33" s="722">
        <f t="shared" si="15"/>
        <v>0</v>
      </c>
      <c r="AC33" s="763">
        <f t="shared" si="16"/>
        <v>0</v>
      </c>
      <c r="AD33" s="600"/>
      <c r="AE33" s="746"/>
      <c r="AF33" s="749"/>
      <c r="AG33" s="756"/>
      <c r="AH33" s="757"/>
      <c r="AI33" s="746" t="s">
        <v>477</v>
      </c>
      <c r="AJ33" s="749"/>
      <c r="AK33" s="756" t="s">
        <v>500</v>
      </c>
      <c r="AL33" s="757" t="s">
        <v>558</v>
      </c>
      <c r="AM33" s="746"/>
      <c r="AN33" s="749"/>
      <c r="AO33" s="756"/>
      <c r="AP33" s="757"/>
      <c r="AQ33" s="746" t="s">
        <v>477</v>
      </c>
      <c r="AR33" s="749"/>
      <c r="AS33" s="756" t="s">
        <v>540</v>
      </c>
      <c r="AT33" s="757" t="s">
        <v>567</v>
      </c>
      <c r="AU33" s="746"/>
      <c r="AV33" s="749"/>
      <c r="AW33" s="756"/>
      <c r="AX33" s="757"/>
      <c r="AY33" s="746"/>
      <c r="AZ33" s="749"/>
      <c r="BA33" s="756"/>
      <c r="BB33" s="757"/>
      <c r="BC33" s="746"/>
      <c r="BD33" s="749"/>
      <c r="BE33" s="756"/>
      <c r="BF33" s="757"/>
      <c r="BG33" s="746" t="s">
        <v>477</v>
      </c>
      <c r="BH33" s="749"/>
      <c r="BI33" s="756" t="s">
        <v>574</v>
      </c>
      <c r="BJ33" s="757" t="s">
        <v>520</v>
      </c>
      <c r="BK33" s="746"/>
      <c r="BL33" s="749"/>
      <c r="BM33" s="749"/>
      <c r="BN33" s="758"/>
      <c r="BO33" s="746"/>
      <c r="BP33" s="749"/>
      <c r="BQ33" s="756"/>
      <c r="BR33" s="757"/>
      <c r="BS33" s="746" t="s">
        <v>477</v>
      </c>
      <c r="BT33" s="749"/>
      <c r="BU33" s="756" t="s">
        <v>523</v>
      </c>
      <c r="BV33" s="757" t="s">
        <v>902</v>
      </c>
      <c r="BW33" s="746" t="s">
        <v>477</v>
      </c>
      <c r="BX33" s="749"/>
      <c r="BY33" s="756" t="s">
        <v>536</v>
      </c>
      <c r="BZ33" s="757" t="s">
        <v>537</v>
      </c>
      <c r="CA33" s="746"/>
      <c r="CB33" s="749"/>
      <c r="CC33" s="756"/>
      <c r="CD33" s="757"/>
      <c r="CE33" s="746"/>
      <c r="CF33" s="749"/>
      <c r="CG33" s="756"/>
      <c r="CH33" s="757"/>
      <c r="CI33" s="746" t="s">
        <v>477</v>
      </c>
      <c r="CJ33" s="749"/>
      <c r="CK33" s="756" t="s">
        <v>522</v>
      </c>
      <c r="CL33" s="757" t="s">
        <v>584</v>
      </c>
      <c r="CM33" s="746" t="s">
        <v>477</v>
      </c>
      <c r="CN33" s="749"/>
      <c r="CO33" s="756" t="s">
        <v>589</v>
      </c>
      <c r="CP33" s="757" t="s">
        <v>1154</v>
      </c>
      <c r="CQ33" s="746"/>
      <c r="CR33" s="749"/>
      <c r="CS33" s="756"/>
      <c r="CT33" s="757"/>
      <c r="CU33" s="746"/>
      <c r="CV33" s="749"/>
      <c r="CW33" s="756"/>
      <c r="CX33" s="757"/>
      <c r="CY33" s="746" t="s">
        <v>476</v>
      </c>
      <c r="CZ33" s="749"/>
      <c r="DA33" s="756" t="s">
        <v>887</v>
      </c>
      <c r="DB33" s="757" t="s">
        <v>1118</v>
      </c>
      <c r="DC33" s="746"/>
      <c r="DD33" s="749"/>
      <c r="DE33" s="756"/>
      <c r="DF33" s="757"/>
      <c r="DG33" s="746" t="s">
        <v>477</v>
      </c>
      <c r="DH33" s="749"/>
      <c r="DI33" s="756" t="s">
        <v>544</v>
      </c>
      <c r="DJ33" s="757" t="s">
        <v>608</v>
      </c>
      <c r="DK33" s="746"/>
      <c r="DL33" s="749"/>
      <c r="DM33" s="756"/>
      <c r="DN33" s="757"/>
      <c r="DO33" s="746" t="s">
        <v>476</v>
      </c>
      <c r="DP33" s="749"/>
      <c r="DQ33" s="756" t="s">
        <v>616</v>
      </c>
      <c r="DR33" s="757" t="s">
        <v>525</v>
      </c>
      <c r="DS33" s="746"/>
      <c r="DT33" s="749"/>
      <c r="DU33" s="756"/>
      <c r="DV33" s="757"/>
      <c r="DW33" s="746"/>
      <c r="DX33" s="749"/>
      <c r="DY33" s="756"/>
      <c r="DZ33" s="757"/>
      <c r="EA33" s="619"/>
      <c r="EB33" s="619"/>
      <c r="EC33" s="619"/>
      <c r="ED33" s="619"/>
      <c r="EE33" s="108"/>
      <c r="EF33" s="617"/>
      <c r="EG33" s="617"/>
      <c r="EH33" s="618"/>
    </row>
    <row r="34" spans="1:138" s="620" customFormat="1" ht="25.5" x14ac:dyDescent="0.25">
      <c r="A34" s="746">
        <v>151604</v>
      </c>
      <c r="B34" s="747" t="s">
        <v>930</v>
      </c>
      <c r="C34" s="748" t="s">
        <v>896</v>
      </c>
      <c r="D34" s="746" t="s">
        <v>62</v>
      </c>
      <c r="E34" s="749" t="s">
        <v>366</v>
      </c>
      <c r="F34" s="749" t="s">
        <v>1133</v>
      </c>
      <c r="G34" s="749" t="s">
        <v>366</v>
      </c>
      <c r="H34" s="749" t="s">
        <v>366</v>
      </c>
      <c r="I34" s="748" t="s">
        <v>366</v>
      </c>
      <c r="J34" s="749" t="s">
        <v>366</v>
      </c>
      <c r="K34" s="617" t="str">
        <f>IFERROR(VLOOKUP(A34,[4]CalledName!$A:$N,14,FALSE),"")</f>
        <v>No</v>
      </c>
      <c r="L34" s="597" t="str">
        <f>IFERROR(VLOOKUP(A34,[5]YEAR11!$A:$AT,24,FALSE),"")</f>
        <v>5-6</v>
      </c>
      <c r="M34" s="599" t="str">
        <f t="shared" si="0"/>
        <v>M</v>
      </c>
      <c r="N34" s="605">
        <f t="shared" si="1"/>
        <v>13</v>
      </c>
      <c r="O34" s="606">
        <f t="shared" si="2"/>
        <v>0</v>
      </c>
      <c r="P34" s="657">
        <f t="shared" si="3"/>
        <v>0</v>
      </c>
      <c r="Q34" s="723">
        <v>100</v>
      </c>
      <c r="R34" s="724">
        <v>0</v>
      </c>
      <c r="S34" s="721">
        <f t="shared" si="4"/>
        <v>3</v>
      </c>
      <c r="T34" s="600">
        <f t="shared" si="5"/>
        <v>6</v>
      </c>
      <c r="U34" s="722">
        <f t="shared" si="6"/>
        <v>0</v>
      </c>
      <c r="V34" s="722">
        <f t="shared" si="7"/>
        <v>0</v>
      </c>
      <c r="W34" s="722">
        <f t="shared" si="8"/>
        <v>0</v>
      </c>
      <c r="X34" s="722">
        <f t="shared" si="9"/>
        <v>0</v>
      </c>
      <c r="Y34" s="722">
        <f t="shared" si="10"/>
        <v>0</v>
      </c>
      <c r="Z34" s="722">
        <f t="shared" si="11"/>
        <v>0</v>
      </c>
      <c r="AA34" s="722">
        <f t="shared" ref="AA34:AA65" si="17">COUNTIF($AE34:$DV34,"Serious Conc - Personal Org.")</f>
        <v>0</v>
      </c>
      <c r="AB34" s="722">
        <f t="shared" si="15"/>
        <v>0</v>
      </c>
      <c r="AC34" s="763">
        <f t="shared" si="16"/>
        <v>0</v>
      </c>
      <c r="AD34" s="600"/>
      <c r="AE34" s="746" t="s">
        <v>477</v>
      </c>
      <c r="AF34" s="749"/>
      <c r="AG34" s="756" t="s">
        <v>557</v>
      </c>
      <c r="AH34" s="757" t="s">
        <v>499</v>
      </c>
      <c r="AI34" s="746"/>
      <c r="AJ34" s="749"/>
      <c r="AK34" s="756"/>
      <c r="AL34" s="757"/>
      <c r="AM34" s="746"/>
      <c r="AN34" s="749"/>
      <c r="AO34" s="756"/>
      <c r="AP34" s="757"/>
      <c r="AQ34" s="746"/>
      <c r="AR34" s="749"/>
      <c r="AS34" s="756"/>
      <c r="AT34" s="757"/>
      <c r="AU34" s="746"/>
      <c r="AV34" s="749"/>
      <c r="AW34" s="756"/>
      <c r="AX34" s="757"/>
      <c r="AY34" s="746"/>
      <c r="AZ34" s="749"/>
      <c r="BA34" s="756"/>
      <c r="BB34" s="757"/>
      <c r="BC34" s="746"/>
      <c r="BD34" s="749"/>
      <c r="BE34" s="756"/>
      <c r="BF34" s="757"/>
      <c r="BG34" s="746" t="s">
        <v>476</v>
      </c>
      <c r="BH34" s="749"/>
      <c r="BI34" s="756" t="s">
        <v>528</v>
      </c>
      <c r="BJ34" s="757" t="s">
        <v>529</v>
      </c>
      <c r="BK34" s="746"/>
      <c r="BL34" s="749"/>
      <c r="BM34" s="749"/>
      <c r="BN34" s="758"/>
      <c r="BO34" s="746"/>
      <c r="BP34" s="749"/>
      <c r="BQ34" s="756"/>
      <c r="BR34" s="757"/>
      <c r="BS34" s="746" t="s">
        <v>477</v>
      </c>
      <c r="BT34" s="749"/>
      <c r="BU34" s="756" t="s">
        <v>546</v>
      </c>
      <c r="BV34" s="757" t="s">
        <v>896</v>
      </c>
      <c r="BW34" s="746" t="s">
        <v>477</v>
      </c>
      <c r="BX34" s="749"/>
      <c r="BY34" s="756" t="s">
        <v>536</v>
      </c>
      <c r="BZ34" s="757" t="s">
        <v>537</v>
      </c>
      <c r="CA34" s="746"/>
      <c r="CB34" s="749"/>
      <c r="CC34" s="756"/>
      <c r="CD34" s="757"/>
      <c r="CE34" s="746"/>
      <c r="CF34" s="749"/>
      <c r="CG34" s="756"/>
      <c r="CH34" s="757"/>
      <c r="CI34" s="746"/>
      <c r="CJ34" s="749"/>
      <c r="CK34" s="756"/>
      <c r="CL34" s="757"/>
      <c r="CM34" s="746" t="s">
        <v>477</v>
      </c>
      <c r="CN34" s="749"/>
      <c r="CO34" s="756" t="s">
        <v>587</v>
      </c>
      <c r="CP34" s="757" t="s">
        <v>593</v>
      </c>
      <c r="CQ34" s="746"/>
      <c r="CR34" s="749"/>
      <c r="CS34" s="756"/>
      <c r="CT34" s="757"/>
      <c r="CU34" s="746"/>
      <c r="CV34" s="749"/>
      <c r="CW34" s="756"/>
      <c r="CX34" s="757"/>
      <c r="CY34" s="746" t="s">
        <v>476</v>
      </c>
      <c r="CZ34" s="749"/>
      <c r="DA34" s="756" t="s">
        <v>1114</v>
      </c>
      <c r="DB34" s="757" t="s">
        <v>1115</v>
      </c>
      <c r="DC34" s="746" t="s">
        <v>476</v>
      </c>
      <c r="DD34" s="749"/>
      <c r="DE34" s="756" t="s">
        <v>607</v>
      </c>
      <c r="DF34" s="757" t="s">
        <v>606</v>
      </c>
      <c r="DG34" s="746"/>
      <c r="DH34" s="749"/>
      <c r="DI34" s="756"/>
      <c r="DJ34" s="757"/>
      <c r="DK34" s="746"/>
      <c r="DL34" s="749"/>
      <c r="DM34" s="756"/>
      <c r="DN34" s="757"/>
      <c r="DO34" s="746" t="s">
        <v>477</v>
      </c>
      <c r="DP34" s="749"/>
      <c r="DQ34" s="756" t="s">
        <v>619</v>
      </c>
      <c r="DR34" s="757" t="s">
        <v>551</v>
      </c>
      <c r="DS34" s="746" t="s">
        <v>477</v>
      </c>
      <c r="DT34" s="749"/>
      <c r="DU34" s="756" t="s">
        <v>527</v>
      </c>
      <c r="DV34" s="757" t="s">
        <v>620</v>
      </c>
      <c r="DW34" s="746"/>
      <c r="DX34" s="749"/>
      <c r="DY34" s="756"/>
      <c r="DZ34" s="757"/>
      <c r="EA34" s="619"/>
      <c r="EB34" s="619"/>
      <c r="EC34" s="619"/>
      <c r="ED34" s="619"/>
      <c r="EE34" s="108"/>
      <c r="EF34" s="617"/>
      <c r="EG34" s="617"/>
      <c r="EH34" s="618"/>
    </row>
    <row r="35" spans="1:138" s="620" customFormat="1" ht="25.5" x14ac:dyDescent="0.25">
      <c r="A35" s="746">
        <v>151540</v>
      </c>
      <c r="B35" s="747" t="s">
        <v>931</v>
      </c>
      <c r="C35" s="748" t="s">
        <v>891</v>
      </c>
      <c r="D35" s="746" t="s">
        <v>62</v>
      </c>
      <c r="E35" s="749" t="s">
        <v>366</v>
      </c>
      <c r="F35" s="749" t="s">
        <v>1139</v>
      </c>
      <c r="G35" s="749" t="s">
        <v>1128</v>
      </c>
      <c r="H35" s="749" t="s">
        <v>366</v>
      </c>
      <c r="I35" s="748" t="s">
        <v>366</v>
      </c>
      <c r="J35" s="749" t="s">
        <v>366</v>
      </c>
      <c r="K35" s="617" t="str">
        <f>IFERROR(VLOOKUP(A35,[4]CalledName!$A:$N,14,FALSE),"")</f>
        <v>No</v>
      </c>
      <c r="L35" s="597" t="str">
        <f>IFERROR(VLOOKUP(A35,[5]YEAR11!$A:$AT,24,FALSE),"")</f>
        <v>3-4</v>
      </c>
      <c r="M35" s="599" t="str">
        <f t="shared" si="0"/>
        <v>L</v>
      </c>
      <c r="N35" s="605">
        <f t="shared" si="1"/>
        <v>16</v>
      </c>
      <c r="O35" s="606">
        <f t="shared" si="2"/>
        <v>2</v>
      </c>
      <c r="P35" s="657">
        <f t="shared" si="3"/>
        <v>5</v>
      </c>
      <c r="Q35" s="723">
        <v>91.3</v>
      </c>
      <c r="R35" s="724">
        <v>16</v>
      </c>
      <c r="S35" s="721">
        <f t="shared" si="4"/>
        <v>1</v>
      </c>
      <c r="T35" s="600">
        <f t="shared" si="5"/>
        <v>5</v>
      </c>
      <c r="U35" s="722">
        <f t="shared" si="6"/>
        <v>1</v>
      </c>
      <c r="V35" s="722">
        <f t="shared" si="7"/>
        <v>0</v>
      </c>
      <c r="W35" s="722">
        <f t="shared" si="8"/>
        <v>2</v>
      </c>
      <c r="X35" s="722">
        <f t="shared" si="9"/>
        <v>3</v>
      </c>
      <c r="Y35" s="722">
        <f t="shared" si="10"/>
        <v>0</v>
      </c>
      <c r="Z35" s="722">
        <f t="shared" si="11"/>
        <v>0</v>
      </c>
      <c r="AA35" s="722">
        <f t="shared" si="17"/>
        <v>0</v>
      </c>
      <c r="AB35" s="722">
        <f t="shared" si="15"/>
        <v>0</v>
      </c>
      <c r="AC35" s="763">
        <f t="shared" si="16"/>
        <v>3</v>
      </c>
      <c r="AD35" s="600"/>
      <c r="AE35" s="746"/>
      <c r="AF35" s="749"/>
      <c r="AG35" s="756"/>
      <c r="AH35" s="757"/>
      <c r="AI35" s="746" t="s">
        <v>480</v>
      </c>
      <c r="AJ35" s="749"/>
      <c r="AK35" s="756" t="s">
        <v>1159</v>
      </c>
      <c r="AL35" s="757" t="s">
        <v>562</v>
      </c>
      <c r="AM35" s="746" t="s">
        <v>478</v>
      </c>
      <c r="AN35" s="749"/>
      <c r="AO35" s="756" t="s">
        <v>566</v>
      </c>
      <c r="AP35" s="757" t="s">
        <v>565</v>
      </c>
      <c r="AQ35" s="746" t="s">
        <v>477</v>
      </c>
      <c r="AR35" s="749"/>
      <c r="AS35" s="756" t="s">
        <v>502</v>
      </c>
      <c r="AT35" s="757" t="s">
        <v>571</v>
      </c>
      <c r="AU35" s="746"/>
      <c r="AV35" s="749"/>
      <c r="AW35" s="756"/>
      <c r="AX35" s="757"/>
      <c r="AY35" s="746"/>
      <c r="AZ35" s="749"/>
      <c r="BA35" s="756"/>
      <c r="BB35" s="757"/>
      <c r="BC35" s="746"/>
      <c r="BD35" s="749"/>
      <c r="BE35" s="756"/>
      <c r="BF35" s="757"/>
      <c r="BG35" s="746" t="s">
        <v>480</v>
      </c>
      <c r="BH35" s="749"/>
      <c r="BI35" s="756" t="s">
        <v>577</v>
      </c>
      <c r="BJ35" s="757" t="s">
        <v>552</v>
      </c>
      <c r="BK35" s="746"/>
      <c r="BL35" s="749"/>
      <c r="BM35" s="749"/>
      <c r="BN35" s="758"/>
      <c r="BO35" s="746"/>
      <c r="BP35" s="749"/>
      <c r="BQ35" s="756"/>
      <c r="BR35" s="757"/>
      <c r="BS35" s="746" t="s">
        <v>477</v>
      </c>
      <c r="BT35" s="749"/>
      <c r="BU35" s="756" t="s">
        <v>586</v>
      </c>
      <c r="BV35" s="757" t="s">
        <v>891</v>
      </c>
      <c r="BW35" s="746"/>
      <c r="BX35" s="749"/>
      <c r="BY35" s="756"/>
      <c r="BZ35" s="757"/>
      <c r="CA35" s="746"/>
      <c r="CB35" s="749"/>
      <c r="CC35" s="756"/>
      <c r="CD35" s="757"/>
      <c r="CE35" s="746"/>
      <c r="CF35" s="749"/>
      <c r="CG35" s="756"/>
      <c r="CH35" s="757"/>
      <c r="CI35" s="746"/>
      <c r="CJ35" s="749"/>
      <c r="CK35" s="756"/>
      <c r="CL35" s="757"/>
      <c r="CM35" s="746" t="s">
        <v>476</v>
      </c>
      <c r="CN35" s="749"/>
      <c r="CO35" s="756" t="s">
        <v>601</v>
      </c>
      <c r="CP35" s="757" t="s">
        <v>596</v>
      </c>
      <c r="CQ35" s="746"/>
      <c r="CR35" s="749"/>
      <c r="CS35" s="756"/>
      <c r="CT35" s="757"/>
      <c r="CU35" s="746"/>
      <c r="CV35" s="749"/>
      <c r="CW35" s="756"/>
      <c r="CX35" s="757"/>
      <c r="CY35" s="746" t="s">
        <v>477</v>
      </c>
      <c r="CZ35" s="749"/>
      <c r="DA35" s="756" t="s">
        <v>888</v>
      </c>
      <c r="DB35" s="757" t="s">
        <v>1116</v>
      </c>
      <c r="DC35" s="746"/>
      <c r="DD35" s="749"/>
      <c r="DE35" s="756"/>
      <c r="DF35" s="757"/>
      <c r="DG35" s="746" t="s">
        <v>477</v>
      </c>
      <c r="DH35" s="749"/>
      <c r="DI35" s="756" t="s">
        <v>613</v>
      </c>
      <c r="DJ35" s="757" t="s">
        <v>612</v>
      </c>
      <c r="DK35" s="746"/>
      <c r="DL35" s="749"/>
      <c r="DM35" s="756"/>
      <c r="DN35" s="757"/>
      <c r="DO35" s="746" t="s">
        <v>477</v>
      </c>
      <c r="DP35" s="749"/>
      <c r="DQ35" s="756" t="s">
        <v>553</v>
      </c>
      <c r="DR35" s="757" t="s">
        <v>554</v>
      </c>
      <c r="DS35" s="746"/>
      <c r="DT35" s="749"/>
      <c r="DU35" s="756"/>
      <c r="DV35" s="757"/>
      <c r="DW35" s="746" t="s">
        <v>480</v>
      </c>
      <c r="DX35" s="749"/>
      <c r="DY35" s="756" t="s">
        <v>516</v>
      </c>
      <c r="DZ35" s="757" t="s">
        <v>541</v>
      </c>
      <c r="EA35" s="619"/>
      <c r="EB35" s="619"/>
      <c r="EC35" s="619"/>
      <c r="ED35" s="619"/>
      <c r="EE35" s="108"/>
      <c r="EF35" s="617"/>
      <c r="EG35" s="617"/>
      <c r="EH35" s="618"/>
    </row>
    <row r="36" spans="1:138" s="620" customFormat="1" ht="25.5" x14ac:dyDescent="0.25">
      <c r="A36" s="746">
        <v>151609</v>
      </c>
      <c r="B36" s="747" t="s">
        <v>932</v>
      </c>
      <c r="C36" s="748" t="s">
        <v>909</v>
      </c>
      <c r="D36" s="746" t="s">
        <v>178</v>
      </c>
      <c r="E36" s="749" t="s">
        <v>366</v>
      </c>
      <c r="F36" s="749" t="s">
        <v>1133</v>
      </c>
      <c r="G36" s="749" t="s">
        <v>366</v>
      </c>
      <c r="H36" s="749" t="s">
        <v>366</v>
      </c>
      <c r="I36" s="748" t="s">
        <v>366</v>
      </c>
      <c r="J36" s="749" t="s">
        <v>366</v>
      </c>
      <c r="K36" s="617" t="str">
        <f>IFERROR(VLOOKUP(A36,[4]CalledName!$A:$N,14,FALSE),"")</f>
        <v>No</v>
      </c>
      <c r="L36" s="597" t="str">
        <f>IFERROR(VLOOKUP(A36,[5]YEAR11!$A:$AT,24,FALSE),"")</f>
        <v>6-7</v>
      </c>
      <c r="M36" s="599" t="str">
        <f t="shared" si="0"/>
        <v>H</v>
      </c>
      <c r="N36" s="605">
        <f t="shared" si="1"/>
        <v>13</v>
      </c>
      <c r="O36" s="606">
        <f t="shared" si="2"/>
        <v>0</v>
      </c>
      <c r="P36" s="657">
        <f t="shared" si="3"/>
        <v>0</v>
      </c>
      <c r="Q36" s="723">
        <v>100</v>
      </c>
      <c r="R36" s="724">
        <v>0</v>
      </c>
      <c r="S36" s="721">
        <f t="shared" si="4"/>
        <v>0</v>
      </c>
      <c r="T36" s="600">
        <f t="shared" si="5"/>
        <v>9</v>
      </c>
      <c r="U36" s="722">
        <f t="shared" si="6"/>
        <v>0</v>
      </c>
      <c r="V36" s="722">
        <f t="shared" si="7"/>
        <v>0</v>
      </c>
      <c r="W36" s="722">
        <f t="shared" si="8"/>
        <v>0</v>
      </c>
      <c r="X36" s="722">
        <f t="shared" si="9"/>
        <v>0</v>
      </c>
      <c r="Y36" s="722">
        <f t="shared" si="10"/>
        <v>0</v>
      </c>
      <c r="Z36" s="722">
        <f t="shared" si="11"/>
        <v>0</v>
      </c>
      <c r="AA36" s="722">
        <f t="shared" si="17"/>
        <v>0</v>
      </c>
      <c r="AB36" s="722">
        <f t="shared" si="15"/>
        <v>0</v>
      </c>
      <c r="AC36" s="763">
        <f t="shared" si="16"/>
        <v>0</v>
      </c>
      <c r="AD36" s="600"/>
      <c r="AE36" s="746"/>
      <c r="AF36" s="749"/>
      <c r="AG36" s="756"/>
      <c r="AH36" s="757"/>
      <c r="AI36" s="746" t="s">
        <v>477</v>
      </c>
      <c r="AJ36" s="749"/>
      <c r="AK36" s="756" t="s">
        <v>500</v>
      </c>
      <c r="AL36" s="757" t="s">
        <v>558</v>
      </c>
      <c r="AM36" s="746"/>
      <c r="AN36" s="749"/>
      <c r="AO36" s="756"/>
      <c r="AP36" s="757"/>
      <c r="AQ36" s="746" t="s">
        <v>477</v>
      </c>
      <c r="AR36" s="749"/>
      <c r="AS36" s="756" t="s">
        <v>540</v>
      </c>
      <c r="AT36" s="757" t="s">
        <v>567</v>
      </c>
      <c r="AU36" s="746"/>
      <c r="AV36" s="749"/>
      <c r="AW36" s="756"/>
      <c r="AX36" s="757"/>
      <c r="AY36" s="746" t="s">
        <v>477</v>
      </c>
      <c r="AZ36" s="749"/>
      <c r="BA36" s="756" t="s">
        <v>573</v>
      </c>
      <c r="BB36" s="757" t="s">
        <v>504</v>
      </c>
      <c r="BC36" s="746"/>
      <c r="BD36" s="749"/>
      <c r="BE36" s="756"/>
      <c r="BF36" s="757"/>
      <c r="BG36" s="746" t="s">
        <v>477</v>
      </c>
      <c r="BH36" s="749"/>
      <c r="BI36" s="756" t="s">
        <v>519</v>
      </c>
      <c r="BJ36" s="757" t="s">
        <v>507</v>
      </c>
      <c r="BK36" s="746"/>
      <c r="BL36" s="749"/>
      <c r="BM36" s="749"/>
      <c r="BN36" s="758"/>
      <c r="BO36" s="746"/>
      <c r="BP36" s="749"/>
      <c r="BQ36" s="756"/>
      <c r="BR36" s="757"/>
      <c r="BS36" s="746" t="s">
        <v>477</v>
      </c>
      <c r="BT36" s="749"/>
      <c r="BU36" s="756" t="s">
        <v>516</v>
      </c>
      <c r="BV36" s="757" t="s">
        <v>909</v>
      </c>
      <c r="BW36" s="746"/>
      <c r="BX36" s="749"/>
      <c r="BY36" s="756"/>
      <c r="BZ36" s="757"/>
      <c r="CA36" s="746"/>
      <c r="CB36" s="749"/>
      <c r="CC36" s="756"/>
      <c r="CD36" s="757"/>
      <c r="CE36" s="746"/>
      <c r="CF36" s="749"/>
      <c r="CG36" s="756"/>
      <c r="CH36" s="757"/>
      <c r="CI36" s="746"/>
      <c r="CJ36" s="749"/>
      <c r="CK36" s="756"/>
      <c r="CL36" s="757"/>
      <c r="CM36" s="746" t="s">
        <v>477</v>
      </c>
      <c r="CN36" s="749"/>
      <c r="CO36" s="756" t="s">
        <v>1163</v>
      </c>
      <c r="CP36" s="757" t="s">
        <v>1164</v>
      </c>
      <c r="CQ36" s="746"/>
      <c r="CR36" s="749"/>
      <c r="CS36" s="756"/>
      <c r="CT36" s="757"/>
      <c r="CU36" s="746"/>
      <c r="CV36" s="749"/>
      <c r="CW36" s="756"/>
      <c r="CX36" s="757"/>
      <c r="CY36" s="746" t="s">
        <v>477</v>
      </c>
      <c r="CZ36" s="749"/>
      <c r="DA36" s="756" t="s">
        <v>887</v>
      </c>
      <c r="DB36" s="757" t="s">
        <v>1119</v>
      </c>
      <c r="DC36" s="746"/>
      <c r="DD36" s="749"/>
      <c r="DE36" s="756"/>
      <c r="DF36" s="757"/>
      <c r="DG36" s="746" t="s">
        <v>477</v>
      </c>
      <c r="DH36" s="749"/>
      <c r="DI36" s="756" t="s">
        <v>544</v>
      </c>
      <c r="DJ36" s="757" t="s">
        <v>608</v>
      </c>
      <c r="DK36" s="746"/>
      <c r="DL36" s="749"/>
      <c r="DM36" s="756"/>
      <c r="DN36" s="757"/>
      <c r="DO36" s="746" t="s">
        <v>477</v>
      </c>
      <c r="DP36" s="749"/>
      <c r="DQ36" s="756" t="s">
        <v>1156</v>
      </c>
      <c r="DR36" s="757" t="s">
        <v>548</v>
      </c>
      <c r="DS36" s="746"/>
      <c r="DT36" s="749"/>
      <c r="DU36" s="756"/>
      <c r="DV36" s="757"/>
      <c r="DW36" s="746" t="s">
        <v>477</v>
      </c>
      <c r="DX36" s="749"/>
      <c r="DY36" s="756" t="s">
        <v>516</v>
      </c>
      <c r="DZ36" s="757" t="s">
        <v>517</v>
      </c>
      <c r="EA36" s="619"/>
      <c r="EB36" s="619"/>
      <c r="EC36" s="619"/>
      <c r="ED36" s="619"/>
      <c r="EE36" s="108"/>
      <c r="EF36" s="617"/>
      <c r="EG36" s="617"/>
      <c r="EH36" s="618"/>
    </row>
    <row r="37" spans="1:138" s="620" customFormat="1" ht="25.5" x14ac:dyDescent="0.25">
      <c r="A37" s="746">
        <v>151530</v>
      </c>
      <c r="B37" s="747" t="s">
        <v>933</v>
      </c>
      <c r="C37" s="748" t="s">
        <v>907</v>
      </c>
      <c r="D37" s="746" t="s">
        <v>178</v>
      </c>
      <c r="E37" s="749" t="s">
        <v>366</v>
      </c>
      <c r="F37" s="749" t="s">
        <v>1133</v>
      </c>
      <c r="G37" s="749" t="s">
        <v>366</v>
      </c>
      <c r="H37" s="749" t="s">
        <v>366</v>
      </c>
      <c r="I37" s="748" t="s">
        <v>366</v>
      </c>
      <c r="J37" s="749" t="s">
        <v>366</v>
      </c>
      <c r="K37" s="617" t="str">
        <f>IFERROR(VLOOKUP(A37,[4]CalledName!$A:$N,14,FALSE),"")</f>
        <v>No</v>
      </c>
      <c r="L37" s="597" t="str">
        <f>IFERROR(VLOOKUP(A37,[5]YEAR11!$A:$AT,24,FALSE),"")</f>
        <v>5-6</v>
      </c>
      <c r="M37" s="599" t="str">
        <f t="shared" si="0"/>
        <v>M</v>
      </c>
      <c r="N37" s="605">
        <f t="shared" si="1"/>
        <v>10</v>
      </c>
      <c r="O37" s="606">
        <f t="shared" si="2"/>
        <v>5</v>
      </c>
      <c r="P37" s="657">
        <f t="shared" si="3"/>
        <v>5</v>
      </c>
      <c r="Q37" s="723">
        <v>95.65</v>
      </c>
      <c r="R37" s="724">
        <v>3</v>
      </c>
      <c r="S37" s="721">
        <f t="shared" si="4"/>
        <v>1</v>
      </c>
      <c r="T37" s="600">
        <f t="shared" si="5"/>
        <v>7</v>
      </c>
      <c r="U37" s="722">
        <f t="shared" si="6"/>
        <v>2</v>
      </c>
      <c r="V37" s="722">
        <f t="shared" si="7"/>
        <v>0</v>
      </c>
      <c r="W37" s="722">
        <f t="shared" si="8"/>
        <v>0</v>
      </c>
      <c r="X37" s="722">
        <f t="shared" si="9"/>
        <v>2</v>
      </c>
      <c r="Y37" s="722">
        <f t="shared" si="10"/>
        <v>0</v>
      </c>
      <c r="Z37" s="722">
        <f t="shared" si="11"/>
        <v>0</v>
      </c>
      <c r="AA37" s="722">
        <f t="shared" si="17"/>
        <v>0</v>
      </c>
      <c r="AB37" s="722">
        <f t="shared" si="15"/>
        <v>0</v>
      </c>
      <c r="AC37" s="763">
        <f t="shared" si="16"/>
        <v>2</v>
      </c>
      <c r="AD37" s="600"/>
      <c r="AE37" s="746"/>
      <c r="AF37" s="749"/>
      <c r="AG37" s="756"/>
      <c r="AH37" s="757"/>
      <c r="AI37" s="746" t="s">
        <v>477</v>
      </c>
      <c r="AJ37" s="749"/>
      <c r="AK37" s="756" t="s">
        <v>542</v>
      </c>
      <c r="AL37" s="757" t="s">
        <v>561</v>
      </c>
      <c r="AM37" s="746"/>
      <c r="AN37" s="749"/>
      <c r="AO37" s="756"/>
      <c r="AP37" s="757"/>
      <c r="AQ37" s="746" t="s">
        <v>477</v>
      </c>
      <c r="AR37" s="749"/>
      <c r="AS37" s="756" t="s">
        <v>532</v>
      </c>
      <c r="AT37" s="757" t="s">
        <v>570</v>
      </c>
      <c r="AU37" s="746"/>
      <c r="AV37" s="749"/>
      <c r="AW37" s="756"/>
      <c r="AX37" s="757"/>
      <c r="AY37" s="746" t="s">
        <v>477</v>
      </c>
      <c r="AZ37" s="749"/>
      <c r="BA37" s="756" t="s">
        <v>573</v>
      </c>
      <c r="BB37" s="757" t="s">
        <v>504</v>
      </c>
      <c r="BC37" s="746"/>
      <c r="BD37" s="749"/>
      <c r="BE37" s="756"/>
      <c r="BF37" s="757"/>
      <c r="BG37" s="746" t="s">
        <v>478</v>
      </c>
      <c r="BH37" s="749"/>
      <c r="BI37" s="756" t="s">
        <v>577</v>
      </c>
      <c r="BJ37" s="757" t="s">
        <v>552</v>
      </c>
      <c r="BK37" s="746"/>
      <c r="BL37" s="749"/>
      <c r="BM37" s="749"/>
      <c r="BN37" s="758"/>
      <c r="BO37" s="746"/>
      <c r="BP37" s="749"/>
      <c r="BQ37" s="756"/>
      <c r="BR37" s="757"/>
      <c r="BS37" s="746" t="s">
        <v>477</v>
      </c>
      <c r="BT37" s="749"/>
      <c r="BU37" s="756" t="s">
        <v>500</v>
      </c>
      <c r="BV37" s="757" t="s">
        <v>907</v>
      </c>
      <c r="BW37" s="746" t="s">
        <v>477</v>
      </c>
      <c r="BX37" s="749"/>
      <c r="BY37" s="756" t="s">
        <v>580</v>
      </c>
      <c r="BZ37" s="757" t="s">
        <v>521</v>
      </c>
      <c r="CA37" s="746"/>
      <c r="CB37" s="749"/>
      <c r="CC37" s="756"/>
      <c r="CD37" s="757"/>
      <c r="CE37" s="746"/>
      <c r="CF37" s="749"/>
      <c r="CG37" s="756"/>
      <c r="CH37" s="757"/>
      <c r="CI37" s="746"/>
      <c r="CJ37" s="749"/>
      <c r="CK37" s="756"/>
      <c r="CL37" s="757"/>
      <c r="CM37" s="746" t="s">
        <v>477</v>
      </c>
      <c r="CN37" s="749"/>
      <c r="CO37" s="756" t="s">
        <v>600</v>
      </c>
      <c r="CP37" s="757" t="s">
        <v>592</v>
      </c>
      <c r="CQ37" s="746"/>
      <c r="CR37" s="749"/>
      <c r="CS37" s="756"/>
      <c r="CT37" s="757"/>
      <c r="CU37" s="746"/>
      <c r="CV37" s="749"/>
      <c r="CW37" s="756"/>
      <c r="CX37" s="757"/>
      <c r="CY37" s="746" t="s">
        <v>476</v>
      </c>
      <c r="CZ37" s="749"/>
      <c r="DA37" s="756" t="s">
        <v>607</v>
      </c>
      <c r="DB37" s="757" t="s">
        <v>1112</v>
      </c>
      <c r="DC37" s="746"/>
      <c r="DD37" s="749"/>
      <c r="DE37" s="756"/>
      <c r="DF37" s="757"/>
      <c r="DG37" s="746" t="s">
        <v>477</v>
      </c>
      <c r="DH37" s="749"/>
      <c r="DI37" s="756" t="s">
        <v>515</v>
      </c>
      <c r="DJ37" s="757" t="s">
        <v>611</v>
      </c>
      <c r="DK37" s="746"/>
      <c r="DL37" s="749"/>
      <c r="DM37" s="756"/>
      <c r="DN37" s="757"/>
      <c r="DO37" s="746" t="s">
        <v>478</v>
      </c>
      <c r="DP37" s="749"/>
      <c r="DQ37" s="756" t="s">
        <v>553</v>
      </c>
      <c r="DR37" s="757" t="s">
        <v>554</v>
      </c>
      <c r="DS37" s="746"/>
      <c r="DT37" s="749"/>
      <c r="DU37" s="756"/>
      <c r="DV37" s="757"/>
      <c r="DW37" s="746"/>
      <c r="DX37" s="749"/>
      <c r="DY37" s="756"/>
      <c r="DZ37" s="757"/>
      <c r="EA37" s="619"/>
      <c r="EB37" s="619"/>
      <c r="EC37" s="619"/>
      <c r="ED37" s="619"/>
      <c r="EE37" s="108"/>
      <c r="EF37" s="617"/>
      <c r="EG37" s="617"/>
      <c r="EH37" s="618"/>
    </row>
    <row r="38" spans="1:138" s="620" customFormat="1" ht="25.5" x14ac:dyDescent="0.25">
      <c r="A38" s="746">
        <v>151600</v>
      </c>
      <c r="B38" s="747" t="s">
        <v>934</v>
      </c>
      <c r="C38" s="748" t="s">
        <v>907</v>
      </c>
      <c r="D38" s="746" t="s">
        <v>62</v>
      </c>
      <c r="E38" s="749" t="s">
        <v>366</v>
      </c>
      <c r="F38" s="749" t="s">
        <v>1133</v>
      </c>
      <c r="G38" s="749" t="s">
        <v>366</v>
      </c>
      <c r="H38" s="749" t="s">
        <v>366</v>
      </c>
      <c r="I38" s="748" t="s">
        <v>366</v>
      </c>
      <c r="J38" s="749" t="s">
        <v>366</v>
      </c>
      <c r="K38" s="617" t="str">
        <f>IFERROR(VLOOKUP(A38,[4]CalledName!$A:$N,14,FALSE),"")</f>
        <v>No</v>
      </c>
      <c r="L38" s="597" t="str">
        <f>IFERROR(VLOOKUP(A38,[5]YEAR11!$A:$AT,24,FALSE),"")</f>
        <v>4-5</v>
      </c>
      <c r="M38" s="599" t="str">
        <f t="shared" si="0"/>
        <v>M</v>
      </c>
      <c r="N38" s="605">
        <f t="shared" si="1"/>
        <v>7</v>
      </c>
      <c r="O38" s="606">
        <f t="shared" si="2"/>
        <v>1</v>
      </c>
      <c r="P38" s="657">
        <f t="shared" si="3"/>
        <v>0</v>
      </c>
      <c r="Q38" s="723">
        <v>69.569999999999993</v>
      </c>
      <c r="R38" s="724">
        <v>10</v>
      </c>
      <c r="S38" s="721">
        <f t="shared" si="4"/>
        <v>0</v>
      </c>
      <c r="T38" s="600">
        <f t="shared" si="5"/>
        <v>6</v>
      </c>
      <c r="U38" s="722">
        <f t="shared" si="6"/>
        <v>3</v>
      </c>
      <c r="V38" s="722">
        <f t="shared" si="7"/>
        <v>0</v>
      </c>
      <c r="W38" s="722">
        <f t="shared" si="8"/>
        <v>0</v>
      </c>
      <c r="X38" s="722">
        <f t="shared" si="9"/>
        <v>3</v>
      </c>
      <c r="Y38" s="722">
        <f t="shared" si="10"/>
        <v>0</v>
      </c>
      <c r="Z38" s="722">
        <f t="shared" si="11"/>
        <v>0</v>
      </c>
      <c r="AA38" s="722">
        <f t="shared" si="17"/>
        <v>0</v>
      </c>
      <c r="AB38" s="722">
        <f t="shared" si="15"/>
        <v>0</v>
      </c>
      <c r="AC38" s="763">
        <f t="shared" si="16"/>
        <v>3</v>
      </c>
      <c r="AD38" s="600"/>
      <c r="AE38" s="746"/>
      <c r="AF38" s="749"/>
      <c r="AG38" s="756"/>
      <c r="AH38" s="757"/>
      <c r="AI38" s="746"/>
      <c r="AJ38" s="749"/>
      <c r="AK38" s="756"/>
      <c r="AL38" s="757"/>
      <c r="AM38" s="746"/>
      <c r="AN38" s="749"/>
      <c r="AO38" s="756"/>
      <c r="AP38" s="757"/>
      <c r="AQ38" s="746"/>
      <c r="AR38" s="749"/>
      <c r="AS38" s="756"/>
      <c r="AT38" s="757"/>
      <c r="AU38" s="746" t="s">
        <v>478</v>
      </c>
      <c r="AV38" s="749"/>
      <c r="AW38" s="756" t="s">
        <v>1166</v>
      </c>
      <c r="AX38" s="757" t="s">
        <v>503</v>
      </c>
      <c r="AY38" s="746"/>
      <c r="AZ38" s="749"/>
      <c r="BA38" s="756"/>
      <c r="BB38" s="757"/>
      <c r="BC38" s="746"/>
      <c r="BD38" s="749"/>
      <c r="BE38" s="756"/>
      <c r="BF38" s="757"/>
      <c r="BG38" s="746" t="s">
        <v>477</v>
      </c>
      <c r="BH38" s="749"/>
      <c r="BI38" s="756" t="s">
        <v>546</v>
      </c>
      <c r="BJ38" s="757" t="s">
        <v>549</v>
      </c>
      <c r="BK38" s="746"/>
      <c r="BL38" s="749"/>
      <c r="BM38" s="749"/>
      <c r="BN38" s="758"/>
      <c r="BO38" s="746" t="s">
        <v>477</v>
      </c>
      <c r="BP38" s="749"/>
      <c r="BQ38" s="756" t="s">
        <v>508</v>
      </c>
      <c r="BR38" s="757" t="s">
        <v>578</v>
      </c>
      <c r="BS38" s="746" t="s">
        <v>477</v>
      </c>
      <c r="BT38" s="749"/>
      <c r="BU38" s="756" t="s">
        <v>500</v>
      </c>
      <c r="BV38" s="757" t="s">
        <v>907</v>
      </c>
      <c r="BW38" s="746" t="s">
        <v>478</v>
      </c>
      <c r="BX38" s="749"/>
      <c r="BY38" s="756" t="s">
        <v>580</v>
      </c>
      <c r="BZ38" s="757" t="s">
        <v>521</v>
      </c>
      <c r="CA38" s="746"/>
      <c r="CB38" s="749"/>
      <c r="CC38" s="756"/>
      <c r="CD38" s="757"/>
      <c r="CE38" s="746"/>
      <c r="CF38" s="749"/>
      <c r="CG38" s="756"/>
      <c r="CH38" s="757"/>
      <c r="CI38" s="746"/>
      <c r="CJ38" s="749"/>
      <c r="CK38" s="756"/>
      <c r="CL38" s="757"/>
      <c r="CM38" s="746" t="s">
        <v>477</v>
      </c>
      <c r="CN38" s="749"/>
      <c r="CO38" s="756" t="s">
        <v>588</v>
      </c>
      <c r="CP38" s="757" t="s">
        <v>595</v>
      </c>
      <c r="CQ38" s="746"/>
      <c r="CR38" s="749"/>
      <c r="CS38" s="756"/>
      <c r="CT38" s="757"/>
      <c r="CU38" s="746"/>
      <c r="CV38" s="749"/>
      <c r="CW38" s="756"/>
      <c r="CX38" s="757"/>
      <c r="CY38" s="746" t="s">
        <v>478</v>
      </c>
      <c r="CZ38" s="749"/>
      <c r="DA38" s="756" t="s">
        <v>888</v>
      </c>
      <c r="DB38" s="757" t="s">
        <v>1124</v>
      </c>
      <c r="DC38" s="746"/>
      <c r="DD38" s="749"/>
      <c r="DE38" s="756"/>
      <c r="DF38" s="757"/>
      <c r="DG38" s="746"/>
      <c r="DH38" s="749"/>
      <c r="DI38" s="756"/>
      <c r="DJ38" s="757"/>
      <c r="DK38" s="746"/>
      <c r="DL38" s="749"/>
      <c r="DM38" s="756"/>
      <c r="DN38" s="757"/>
      <c r="DO38" s="746" t="s">
        <v>477</v>
      </c>
      <c r="DP38" s="749"/>
      <c r="DQ38" s="756" t="s">
        <v>513</v>
      </c>
      <c r="DR38" s="757" t="s">
        <v>514</v>
      </c>
      <c r="DS38" s="746" t="s">
        <v>477</v>
      </c>
      <c r="DT38" s="749"/>
      <c r="DU38" s="756" t="s">
        <v>1162</v>
      </c>
      <c r="DV38" s="757" t="s">
        <v>623</v>
      </c>
      <c r="DW38" s="746"/>
      <c r="DX38" s="749"/>
      <c r="DY38" s="756"/>
      <c r="DZ38" s="757"/>
      <c r="EA38" s="619"/>
      <c r="EB38" s="619"/>
      <c r="EC38" s="619"/>
      <c r="ED38" s="619"/>
      <c r="EE38" s="108"/>
      <c r="EF38" s="617"/>
      <c r="EG38" s="617"/>
      <c r="EH38" s="618"/>
    </row>
    <row r="39" spans="1:138" s="620" customFormat="1" ht="25.5" x14ac:dyDescent="0.25">
      <c r="A39" s="746">
        <v>151624</v>
      </c>
      <c r="B39" s="747" t="s">
        <v>935</v>
      </c>
      <c r="C39" s="748" t="s">
        <v>902</v>
      </c>
      <c r="D39" s="746" t="s">
        <v>62</v>
      </c>
      <c r="E39" s="749" t="s">
        <v>366</v>
      </c>
      <c r="F39" s="749" t="s">
        <v>1133</v>
      </c>
      <c r="G39" s="749" t="s">
        <v>366</v>
      </c>
      <c r="H39" s="749" t="s">
        <v>366</v>
      </c>
      <c r="I39" s="748" t="s">
        <v>366</v>
      </c>
      <c r="J39" s="749" t="s">
        <v>366</v>
      </c>
      <c r="K39" s="617" t="str">
        <f>IFERROR(VLOOKUP(A39,[4]CalledName!$A:$N,14,FALSE),"")</f>
        <v>No</v>
      </c>
      <c r="L39" s="597" t="str">
        <f>IFERROR(VLOOKUP(A39,[5]YEAR11!$A:$AT,24,FALSE),"")</f>
        <v>5-6</v>
      </c>
      <c r="M39" s="599" t="str">
        <f t="shared" si="0"/>
        <v>M</v>
      </c>
      <c r="N39" s="605">
        <f t="shared" si="1"/>
        <v>9</v>
      </c>
      <c r="O39" s="606">
        <f t="shared" si="2"/>
        <v>0</v>
      </c>
      <c r="P39" s="657">
        <f t="shared" si="3"/>
        <v>0</v>
      </c>
      <c r="Q39" s="723">
        <v>93.48</v>
      </c>
      <c r="R39" s="724">
        <v>0</v>
      </c>
      <c r="S39" s="721">
        <f t="shared" si="4"/>
        <v>0</v>
      </c>
      <c r="T39" s="600">
        <f t="shared" si="5"/>
        <v>10</v>
      </c>
      <c r="U39" s="722">
        <f t="shared" si="6"/>
        <v>0</v>
      </c>
      <c r="V39" s="722">
        <f t="shared" si="7"/>
        <v>0</v>
      </c>
      <c r="W39" s="722">
        <f t="shared" si="8"/>
        <v>0</v>
      </c>
      <c r="X39" s="722">
        <f t="shared" si="9"/>
        <v>0</v>
      </c>
      <c r="Y39" s="722">
        <f t="shared" si="10"/>
        <v>0</v>
      </c>
      <c r="Z39" s="722">
        <f t="shared" si="11"/>
        <v>0</v>
      </c>
      <c r="AA39" s="722">
        <f t="shared" si="17"/>
        <v>0</v>
      </c>
      <c r="AB39" s="722">
        <f t="shared" si="15"/>
        <v>0</v>
      </c>
      <c r="AC39" s="763">
        <f t="shared" si="16"/>
        <v>0</v>
      </c>
      <c r="AD39" s="600"/>
      <c r="AE39" s="746"/>
      <c r="AF39" s="749"/>
      <c r="AG39" s="756"/>
      <c r="AH39" s="757"/>
      <c r="AI39" s="746" t="s">
        <v>477</v>
      </c>
      <c r="AJ39" s="749"/>
      <c r="AK39" s="756" t="s">
        <v>542</v>
      </c>
      <c r="AL39" s="757" t="s">
        <v>561</v>
      </c>
      <c r="AM39" s="746" t="s">
        <v>477</v>
      </c>
      <c r="AN39" s="749"/>
      <c r="AO39" s="756" t="s">
        <v>566</v>
      </c>
      <c r="AP39" s="757" t="s">
        <v>565</v>
      </c>
      <c r="AQ39" s="746" t="s">
        <v>477</v>
      </c>
      <c r="AR39" s="749"/>
      <c r="AS39" s="756" t="s">
        <v>532</v>
      </c>
      <c r="AT39" s="757" t="s">
        <v>570</v>
      </c>
      <c r="AU39" s="746"/>
      <c r="AV39" s="749"/>
      <c r="AW39" s="756"/>
      <c r="AX39" s="757"/>
      <c r="AY39" s="746"/>
      <c r="AZ39" s="749"/>
      <c r="BA39" s="756"/>
      <c r="BB39" s="757"/>
      <c r="BC39" s="746"/>
      <c r="BD39" s="749"/>
      <c r="BE39" s="756"/>
      <c r="BF39" s="757"/>
      <c r="BG39" s="746" t="s">
        <v>477</v>
      </c>
      <c r="BH39" s="749"/>
      <c r="BI39" s="756" t="s">
        <v>575</v>
      </c>
      <c r="BJ39" s="757" t="s">
        <v>535</v>
      </c>
      <c r="BK39" s="746"/>
      <c r="BL39" s="749"/>
      <c r="BM39" s="749"/>
      <c r="BN39" s="758"/>
      <c r="BO39" s="746"/>
      <c r="BP39" s="749"/>
      <c r="BQ39" s="756"/>
      <c r="BR39" s="757"/>
      <c r="BS39" s="746" t="s">
        <v>477</v>
      </c>
      <c r="BT39" s="749"/>
      <c r="BU39" s="756" t="s">
        <v>523</v>
      </c>
      <c r="BV39" s="757" t="s">
        <v>902</v>
      </c>
      <c r="BW39" s="746" t="s">
        <v>477</v>
      </c>
      <c r="BX39" s="749"/>
      <c r="BY39" s="756" t="s">
        <v>1152</v>
      </c>
      <c r="BZ39" s="757" t="s">
        <v>530</v>
      </c>
      <c r="CA39" s="746"/>
      <c r="CB39" s="749"/>
      <c r="CC39" s="756"/>
      <c r="CD39" s="757"/>
      <c r="CE39" s="746"/>
      <c r="CF39" s="749"/>
      <c r="CG39" s="756"/>
      <c r="CH39" s="757"/>
      <c r="CI39" s="746"/>
      <c r="CJ39" s="749"/>
      <c r="CK39" s="756"/>
      <c r="CL39" s="757"/>
      <c r="CM39" s="746" t="s">
        <v>477</v>
      </c>
      <c r="CN39" s="749"/>
      <c r="CO39" s="756" t="s">
        <v>587</v>
      </c>
      <c r="CP39" s="757" t="s">
        <v>1151</v>
      </c>
      <c r="CQ39" s="746"/>
      <c r="CR39" s="749"/>
      <c r="CS39" s="756"/>
      <c r="CT39" s="757"/>
      <c r="CU39" s="746"/>
      <c r="CV39" s="749"/>
      <c r="CW39" s="756"/>
      <c r="CX39" s="757"/>
      <c r="CY39" s="746" t="s">
        <v>477</v>
      </c>
      <c r="CZ39" s="749"/>
      <c r="DA39" s="756" t="s">
        <v>888</v>
      </c>
      <c r="DB39" s="757" t="s">
        <v>1116</v>
      </c>
      <c r="DC39" s="746"/>
      <c r="DD39" s="749"/>
      <c r="DE39" s="756"/>
      <c r="DF39" s="757"/>
      <c r="DG39" s="746" t="s">
        <v>477</v>
      </c>
      <c r="DH39" s="749"/>
      <c r="DI39" s="756" t="s">
        <v>515</v>
      </c>
      <c r="DJ39" s="757" t="s">
        <v>611</v>
      </c>
      <c r="DK39" s="746"/>
      <c r="DL39" s="749"/>
      <c r="DM39" s="756"/>
      <c r="DN39" s="757"/>
      <c r="DO39" s="746" t="s">
        <v>477</v>
      </c>
      <c r="DP39" s="749"/>
      <c r="DQ39" s="756" t="s">
        <v>619</v>
      </c>
      <c r="DR39" s="757" t="s">
        <v>551</v>
      </c>
      <c r="DS39" s="746"/>
      <c r="DT39" s="749"/>
      <c r="DU39" s="756"/>
      <c r="DV39" s="757"/>
      <c r="DW39" s="746"/>
      <c r="DX39" s="749"/>
      <c r="DY39" s="756"/>
      <c r="DZ39" s="757"/>
      <c r="EA39" s="619"/>
      <c r="EB39" s="619"/>
      <c r="EC39" s="619"/>
      <c r="ED39" s="619"/>
      <c r="EE39" s="108"/>
      <c r="EF39" s="617"/>
      <c r="EG39" s="617"/>
      <c r="EH39" s="618"/>
    </row>
    <row r="40" spans="1:138" s="620" customFormat="1" ht="25.5" x14ac:dyDescent="0.25">
      <c r="A40" s="746">
        <v>151580</v>
      </c>
      <c r="B40" s="747" t="s">
        <v>936</v>
      </c>
      <c r="C40" s="748" t="s">
        <v>896</v>
      </c>
      <c r="D40" s="746" t="s">
        <v>62</v>
      </c>
      <c r="E40" s="749" t="s">
        <v>366</v>
      </c>
      <c r="F40" s="749" t="s">
        <v>1133</v>
      </c>
      <c r="G40" s="749" t="s">
        <v>366</v>
      </c>
      <c r="H40" s="749" t="s">
        <v>366</v>
      </c>
      <c r="I40" s="748" t="s">
        <v>366</v>
      </c>
      <c r="J40" s="749" t="s">
        <v>366</v>
      </c>
      <c r="K40" s="617" t="str">
        <f>IFERROR(VLOOKUP(A40,[4]CalledName!$A:$N,14,FALSE),"")</f>
        <v>No</v>
      </c>
      <c r="L40" s="597" t="str">
        <f>IFERROR(VLOOKUP(A40,[5]YEAR11!$A:$AT,24,FALSE),"")</f>
        <v>6-7</v>
      </c>
      <c r="M40" s="599" t="str">
        <f t="shared" si="0"/>
        <v>H</v>
      </c>
      <c r="N40" s="605">
        <f t="shared" si="1"/>
        <v>2</v>
      </c>
      <c r="O40" s="606">
        <f t="shared" si="2"/>
        <v>0</v>
      </c>
      <c r="P40" s="657">
        <f t="shared" si="3"/>
        <v>0</v>
      </c>
      <c r="Q40" s="723"/>
      <c r="R40" s="724">
        <v>0</v>
      </c>
      <c r="S40" s="721">
        <f t="shared" si="4"/>
        <v>0</v>
      </c>
      <c r="T40" s="600">
        <f t="shared" si="5"/>
        <v>2</v>
      </c>
      <c r="U40" s="722">
        <f t="shared" si="6"/>
        <v>0</v>
      </c>
      <c r="V40" s="722">
        <f t="shared" si="7"/>
        <v>0</v>
      </c>
      <c r="W40" s="722">
        <f t="shared" si="8"/>
        <v>0</v>
      </c>
      <c r="X40" s="722">
        <f t="shared" si="9"/>
        <v>0</v>
      </c>
      <c r="Y40" s="722">
        <f t="shared" si="10"/>
        <v>0</v>
      </c>
      <c r="Z40" s="722">
        <f t="shared" si="11"/>
        <v>0</v>
      </c>
      <c r="AA40" s="722">
        <f t="shared" si="17"/>
        <v>0</v>
      </c>
      <c r="AB40" s="722">
        <f t="shared" si="15"/>
        <v>0</v>
      </c>
      <c r="AC40" s="763">
        <f t="shared" si="16"/>
        <v>0</v>
      </c>
      <c r="AD40" s="600"/>
      <c r="AE40" s="746"/>
      <c r="AF40" s="749"/>
      <c r="AG40" s="756"/>
      <c r="AH40" s="757"/>
      <c r="AI40" s="746"/>
      <c r="AJ40" s="749"/>
      <c r="AK40" s="756"/>
      <c r="AL40" s="757"/>
      <c r="AM40" s="746"/>
      <c r="AN40" s="749"/>
      <c r="AO40" s="756" t="s">
        <v>566</v>
      </c>
      <c r="AP40" s="757" t="s">
        <v>565</v>
      </c>
      <c r="AQ40" s="746"/>
      <c r="AR40" s="749"/>
      <c r="AS40" s="756"/>
      <c r="AT40" s="757"/>
      <c r="AU40" s="746"/>
      <c r="AV40" s="749"/>
      <c r="AW40" s="756"/>
      <c r="AX40" s="757"/>
      <c r="AY40" s="746"/>
      <c r="AZ40" s="749"/>
      <c r="BA40" s="756"/>
      <c r="BB40" s="757"/>
      <c r="BC40" s="746"/>
      <c r="BD40" s="749"/>
      <c r="BE40" s="756"/>
      <c r="BF40" s="757"/>
      <c r="BG40" s="746" t="s">
        <v>477</v>
      </c>
      <c r="BH40" s="749"/>
      <c r="BI40" s="756" t="s">
        <v>575</v>
      </c>
      <c r="BJ40" s="757" t="s">
        <v>535</v>
      </c>
      <c r="BK40" s="746"/>
      <c r="BL40" s="749"/>
      <c r="BM40" s="749"/>
      <c r="BN40" s="758"/>
      <c r="BO40" s="746"/>
      <c r="BP40" s="749"/>
      <c r="BQ40" s="756" t="s">
        <v>508</v>
      </c>
      <c r="BR40" s="757" t="s">
        <v>578</v>
      </c>
      <c r="BS40" s="746" t="s">
        <v>477</v>
      </c>
      <c r="BT40" s="749"/>
      <c r="BU40" s="756" t="s">
        <v>546</v>
      </c>
      <c r="BV40" s="757" t="s">
        <v>896</v>
      </c>
      <c r="BW40" s="746" t="s">
        <v>1158</v>
      </c>
      <c r="BX40" s="749"/>
      <c r="BY40" s="756" t="s">
        <v>536</v>
      </c>
      <c r="BZ40" s="757" t="s">
        <v>509</v>
      </c>
      <c r="CA40" s="746"/>
      <c r="CB40" s="749"/>
      <c r="CC40" s="756"/>
      <c r="CD40" s="757"/>
      <c r="CE40" s="746"/>
      <c r="CF40" s="749"/>
      <c r="CG40" s="756"/>
      <c r="CH40" s="757"/>
      <c r="CI40" s="746"/>
      <c r="CJ40" s="749"/>
      <c r="CK40" s="756"/>
      <c r="CL40" s="757"/>
      <c r="CM40" s="746"/>
      <c r="CN40" s="749"/>
      <c r="CO40" s="756" t="s">
        <v>1163</v>
      </c>
      <c r="CP40" s="757" t="s">
        <v>1164</v>
      </c>
      <c r="CQ40" s="746"/>
      <c r="CR40" s="749"/>
      <c r="CS40" s="756"/>
      <c r="CT40" s="757"/>
      <c r="CU40" s="746"/>
      <c r="CV40" s="749"/>
      <c r="CW40" s="756"/>
      <c r="CX40" s="757"/>
      <c r="CY40" s="746"/>
      <c r="CZ40" s="749"/>
      <c r="DA40" s="756" t="s">
        <v>1121</v>
      </c>
      <c r="DB40" s="757" t="s">
        <v>1122</v>
      </c>
      <c r="DC40" s="746"/>
      <c r="DD40" s="749"/>
      <c r="DE40" s="756"/>
      <c r="DF40" s="757"/>
      <c r="DG40" s="746"/>
      <c r="DH40" s="749"/>
      <c r="DI40" s="756"/>
      <c r="DJ40" s="757"/>
      <c r="DK40" s="746"/>
      <c r="DL40" s="749"/>
      <c r="DM40" s="756"/>
      <c r="DN40" s="757"/>
      <c r="DO40" s="746"/>
      <c r="DP40" s="749"/>
      <c r="DQ40" s="756" t="s">
        <v>553</v>
      </c>
      <c r="DR40" s="757" t="s">
        <v>554</v>
      </c>
      <c r="DS40" s="746" t="s">
        <v>1158</v>
      </c>
      <c r="DT40" s="749"/>
      <c r="DU40" s="756" t="s">
        <v>527</v>
      </c>
      <c r="DV40" s="757" t="s">
        <v>621</v>
      </c>
      <c r="DW40" s="746"/>
      <c r="DX40" s="749"/>
      <c r="DY40" s="756"/>
      <c r="DZ40" s="757"/>
      <c r="EA40" s="619"/>
      <c r="EB40" s="619"/>
      <c r="EC40" s="619"/>
      <c r="ED40" s="619"/>
      <c r="EE40" s="108"/>
      <c r="EF40" s="617"/>
      <c r="EG40" s="617"/>
      <c r="EH40" s="618"/>
    </row>
    <row r="41" spans="1:138" s="620" customFormat="1" ht="25.5" x14ac:dyDescent="0.25">
      <c r="A41" s="746">
        <v>151693</v>
      </c>
      <c r="B41" s="747" t="s">
        <v>937</v>
      </c>
      <c r="C41" s="748" t="s">
        <v>896</v>
      </c>
      <c r="D41" s="746" t="s">
        <v>178</v>
      </c>
      <c r="E41" s="749" t="s">
        <v>1128</v>
      </c>
      <c r="F41" s="749" t="s">
        <v>1134</v>
      </c>
      <c r="G41" s="749" t="s">
        <v>1128</v>
      </c>
      <c r="H41" s="749" t="s">
        <v>1128</v>
      </c>
      <c r="I41" s="748" t="s">
        <v>366</v>
      </c>
      <c r="J41" s="749" t="s">
        <v>366</v>
      </c>
      <c r="K41" s="617" t="str">
        <f>IFERROR(VLOOKUP(A41,[4]CalledName!$A:$N,14,FALSE),"")</f>
        <v>No</v>
      </c>
      <c r="L41" s="597" t="str">
        <f>IFERROR(VLOOKUP(A41,[5]YEAR11!$A:$AT,24,FALSE),"")</f>
        <v>5-6</v>
      </c>
      <c r="M41" s="599" t="str">
        <f t="shared" si="0"/>
        <v>M</v>
      </c>
      <c r="N41" s="605">
        <f t="shared" si="1"/>
        <v>17</v>
      </c>
      <c r="O41" s="606">
        <f t="shared" si="2"/>
        <v>0</v>
      </c>
      <c r="P41" s="657">
        <f t="shared" si="3"/>
        <v>0</v>
      </c>
      <c r="Q41" s="723">
        <v>100</v>
      </c>
      <c r="R41" s="724">
        <v>4</v>
      </c>
      <c r="S41" s="721">
        <f t="shared" si="4"/>
        <v>4</v>
      </c>
      <c r="T41" s="600">
        <f t="shared" si="5"/>
        <v>6</v>
      </c>
      <c r="U41" s="722">
        <f t="shared" si="6"/>
        <v>0</v>
      </c>
      <c r="V41" s="722">
        <f t="shared" si="7"/>
        <v>0</v>
      </c>
      <c r="W41" s="722">
        <f t="shared" si="8"/>
        <v>0</v>
      </c>
      <c r="X41" s="722">
        <f t="shared" si="9"/>
        <v>0</v>
      </c>
      <c r="Y41" s="722">
        <f t="shared" si="10"/>
        <v>0</v>
      </c>
      <c r="Z41" s="722">
        <f t="shared" si="11"/>
        <v>0</v>
      </c>
      <c r="AA41" s="722">
        <f t="shared" si="17"/>
        <v>0</v>
      </c>
      <c r="AB41" s="722">
        <f t="shared" si="15"/>
        <v>0</v>
      </c>
      <c r="AC41" s="763">
        <f t="shared" si="16"/>
        <v>0</v>
      </c>
      <c r="AD41" s="600"/>
      <c r="AE41" s="746"/>
      <c r="AF41" s="749"/>
      <c r="AG41" s="756"/>
      <c r="AH41" s="757"/>
      <c r="AI41" s="746" t="s">
        <v>477</v>
      </c>
      <c r="AJ41" s="749"/>
      <c r="AK41" s="756" t="s">
        <v>500</v>
      </c>
      <c r="AL41" s="757" t="s">
        <v>560</v>
      </c>
      <c r="AM41" s="746"/>
      <c r="AN41" s="749"/>
      <c r="AO41" s="756"/>
      <c r="AP41" s="757"/>
      <c r="AQ41" s="746" t="s">
        <v>477</v>
      </c>
      <c r="AR41" s="749"/>
      <c r="AS41" s="756" t="s">
        <v>534</v>
      </c>
      <c r="AT41" s="757" t="s">
        <v>569</v>
      </c>
      <c r="AU41" s="746"/>
      <c r="AV41" s="749"/>
      <c r="AW41" s="756"/>
      <c r="AX41" s="757"/>
      <c r="AY41" s="746"/>
      <c r="AZ41" s="749"/>
      <c r="BA41" s="756"/>
      <c r="BB41" s="757"/>
      <c r="BC41" s="746"/>
      <c r="BD41" s="749"/>
      <c r="BE41" s="756"/>
      <c r="BF41" s="757"/>
      <c r="BG41" s="746" t="s">
        <v>476</v>
      </c>
      <c r="BH41" s="749"/>
      <c r="BI41" s="756" t="s">
        <v>555</v>
      </c>
      <c r="BJ41" s="757" t="s">
        <v>543</v>
      </c>
      <c r="BK41" s="746"/>
      <c r="BL41" s="749"/>
      <c r="BM41" s="749"/>
      <c r="BN41" s="758"/>
      <c r="BO41" s="746"/>
      <c r="BP41" s="749"/>
      <c r="BQ41" s="756"/>
      <c r="BR41" s="757"/>
      <c r="BS41" s="746" t="s">
        <v>477</v>
      </c>
      <c r="BT41" s="749"/>
      <c r="BU41" s="756" t="s">
        <v>546</v>
      </c>
      <c r="BV41" s="757" t="s">
        <v>896</v>
      </c>
      <c r="BW41" s="746" t="s">
        <v>477</v>
      </c>
      <c r="BX41" s="749"/>
      <c r="BY41" s="756" t="s">
        <v>536</v>
      </c>
      <c r="BZ41" s="757" t="s">
        <v>537</v>
      </c>
      <c r="CA41" s="746"/>
      <c r="CB41" s="749"/>
      <c r="CC41" s="756"/>
      <c r="CD41" s="757"/>
      <c r="CE41" s="746"/>
      <c r="CF41" s="749"/>
      <c r="CG41" s="756"/>
      <c r="CH41" s="757"/>
      <c r="CI41" s="746"/>
      <c r="CJ41" s="749"/>
      <c r="CK41" s="756"/>
      <c r="CL41" s="757"/>
      <c r="CM41" s="746" t="s">
        <v>476</v>
      </c>
      <c r="CN41" s="749"/>
      <c r="CO41" s="756" t="s">
        <v>600</v>
      </c>
      <c r="CP41" s="757" t="s">
        <v>592</v>
      </c>
      <c r="CQ41" s="746"/>
      <c r="CR41" s="749"/>
      <c r="CS41" s="756"/>
      <c r="CT41" s="757"/>
      <c r="CU41" s="746"/>
      <c r="CV41" s="749"/>
      <c r="CW41" s="756"/>
      <c r="CX41" s="757"/>
      <c r="CY41" s="746" t="s">
        <v>476</v>
      </c>
      <c r="CZ41" s="749"/>
      <c r="DA41" s="756" t="s">
        <v>887</v>
      </c>
      <c r="DB41" s="757" t="s">
        <v>1118</v>
      </c>
      <c r="DC41" s="746"/>
      <c r="DD41" s="749"/>
      <c r="DE41" s="756"/>
      <c r="DF41" s="757"/>
      <c r="DG41" s="746" t="s">
        <v>477</v>
      </c>
      <c r="DH41" s="749"/>
      <c r="DI41" s="756" t="s">
        <v>511</v>
      </c>
      <c r="DJ41" s="757" t="s">
        <v>610</v>
      </c>
      <c r="DK41" s="746" t="s">
        <v>477</v>
      </c>
      <c r="DL41" s="749"/>
      <c r="DM41" s="756" t="s">
        <v>512</v>
      </c>
      <c r="DN41" s="757" t="s">
        <v>615</v>
      </c>
      <c r="DO41" s="746" t="s">
        <v>476</v>
      </c>
      <c r="DP41" s="749"/>
      <c r="DQ41" s="756" t="s">
        <v>619</v>
      </c>
      <c r="DR41" s="757" t="s">
        <v>551</v>
      </c>
      <c r="DS41" s="746"/>
      <c r="DT41" s="749"/>
      <c r="DU41" s="756"/>
      <c r="DV41" s="757"/>
      <c r="DW41" s="746"/>
      <c r="DX41" s="749"/>
      <c r="DY41" s="756"/>
      <c r="DZ41" s="757"/>
      <c r="EA41" s="619"/>
      <c r="EB41" s="619"/>
      <c r="EC41" s="619"/>
      <c r="ED41" s="619"/>
      <c r="EE41" s="108"/>
      <c r="EF41" s="617"/>
      <c r="EG41" s="617"/>
      <c r="EH41" s="618"/>
    </row>
    <row r="42" spans="1:138" s="620" customFormat="1" ht="25.5" x14ac:dyDescent="0.25">
      <c r="A42" s="746">
        <v>151722</v>
      </c>
      <c r="B42" s="747" t="s">
        <v>938</v>
      </c>
      <c r="C42" s="748" t="s">
        <v>902</v>
      </c>
      <c r="D42" s="746" t="s">
        <v>178</v>
      </c>
      <c r="E42" s="749" t="s">
        <v>366</v>
      </c>
      <c r="F42" s="749" t="s">
        <v>1133</v>
      </c>
      <c r="G42" s="749" t="s">
        <v>366</v>
      </c>
      <c r="H42" s="749" t="s">
        <v>366</v>
      </c>
      <c r="I42" s="748" t="s">
        <v>366</v>
      </c>
      <c r="J42" s="749" t="s">
        <v>366</v>
      </c>
      <c r="K42" s="617" t="str">
        <f>IFERROR(VLOOKUP(A42,[4]CalledName!$A:$N,14,FALSE),"")</f>
        <v>No</v>
      </c>
      <c r="L42" s="597" t="str">
        <f>IFERROR(VLOOKUP(A42,[5]YEAR11!$A:$AT,24,FALSE),"")</f>
        <v>8-9</v>
      </c>
      <c r="M42" s="599" t="str">
        <f t="shared" si="0"/>
        <v>H</v>
      </c>
      <c r="N42" s="605">
        <f t="shared" si="1"/>
        <v>13</v>
      </c>
      <c r="O42" s="606">
        <f t="shared" si="2"/>
        <v>0</v>
      </c>
      <c r="P42" s="657">
        <f t="shared" si="3"/>
        <v>0</v>
      </c>
      <c r="Q42" s="723">
        <v>100</v>
      </c>
      <c r="R42" s="724">
        <v>0</v>
      </c>
      <c r="S42" s="721">
        <f t="shared" si="4"/>
        <v>1</v>
      </c>
      <c r="T42" s="600">
        <f t="shared" si="5"/>
        <v>9</v>
      </c>
      <c r="U42" s="722">
        <f t="shared" si="6"/>
        <v>0</v>
      </c>
      <c r="V42" s="722">
        <f t="shared" si="7"/>
        <v>0</v>
      </c>
      <c r="W42" s="722">
        <f t="shared" si="8"/>
        <v>0</v>
      </c>
      <c r="X42" s="722">
        <f t="shared" si="9"/>
        <v>0</v>
      </c>
      <c r="Y42" s="722">
        <f t="shared" si="10"/>
        <v>0</v>
      </c>
      <c r="Z42" s="722">
        <f t="shared" si="11"/>
        <v>0</v>
      </c>
      <c r="AA42" s="722">
        <f t="shared" si="17"/>
        <v>0</v>
      </c>
      <c r="AB42" s="722">
        <f t="shared" si="15"/>
        <v>0</v>
      </c>
      <c r="AC42" s="763">
        <f t="shared" si="16"/>
        <v>0</v>
      </c>
      <c r="AD42" s="600"/>
      <c r="AE42" s="746"/>
      <c r="AF42" s="749"/>
      <c r="AG42" s="756"/>
      <c r="AH42" s="757"/>
      <c r="AI42" s="746" t="s">
        <v>477</v>
      </c>
      <c r="AJ42" s="749"/>
      <c r="AK42" s="756" t="s">
        <v>500</v>
      </c>
      <c r="AL42" s="757" t="s">
        <v>558</v>
      </c>
      <c r="AM42" s="746"/>
      <c r="AN42" s="749"/>
      <c r="AO42" s="756"/>
      <c r="AP42" s="757"/>
      <c r="AQ42" s="746" t="s">
        <v>477</v>
      </c>
      <c r="AR42" s="749"/>
      <c r="AS42" s="756" t="s">
        <v>540</v>
      </c>
      <c r="AT42" s="757" t="s">
        <v>567</v>
      </c>
      <c r="AU42" s="746"/>
      <c r="AV42" s="749"/>
      <c r="AW42" s="756"/>
      <c r="AX42" s="757"/>
      <c r="AY42" s="746"/>
      <c r="AZ42" s="749"/>
      <c r="BA42" s="756"/>
      <c r="BB42" s="757"/>
      <c r="BC42" s="746"/>
      <c r="BD42" s="749"/>
      <c r="BE42" s="756"/>
      <c r="BF42" s="757"/>
      <c r="BG42" s="746" t="s">
        <v>477</v>
      </c>
      <c r="BH42" s="749"/>
      <c r="BI42" s="756" t="s">
        <v>574</v>
      </c>
      <c r="BJ42" s="757" t="s">
        <v>520</v>
      </c>
      <c r="BK42" s="746"/>
      <c r="BL42" s="749"/>
      <c r="BM42" s="749"/>
      <c r="BN42" s="758"/>
      <c r="BO42" s="746"/>
      <c r="BP42" s="749"/>
      <c r="BQ42" s="756"/>
      <c r="BR42" s="757"/>
      <c r="BS42" s="746" t="s">
        <v>477</v>
      </c>
      <c r="BT42" s="749"/>
      <c r="BU42" s="756" t="s">
        <v>523</v>
      </c>
      <c r="BV42" s="757" t="s">
        <v>902</v>
      </c>
      <c r="BW42" s="746" t="s">
        <v>477</v>
      </c>
      <c r="BX42" s="749"/>
      <c r="BY42" s="756" t="s">
        <v>1152</v>
      </c>
      <c r="BZ42" s="757" t="s">
        <v>530</v>
      </c>
      <c r="CA42" s="746"/>
      <c r="CB42" s="749"/>
      <c r="CC42" s="756"/>
      <c r="CD42" s="757"/>
      <c r="CE42" s="746"/>
      <c r="CF42" s="749"/>
      <c r="CG42" s="756"/>
      <c r="CH42" s="757"/>
      <c r="CI42" s="746"/>
      <c r="CJ42" s="749"/>
      <c r="CK42" s="756"/>
      <c r="CL42" s="757"/>
      <c r="CM42" s="746" t="s">
        <v>477</v>
      </c>
      <c r="CN42" s="749"/>
      <c r="CO42" s="756" t="s">
        <v>589</v>
      </c>
      <c r="CP42" s="757" t="s">
        <v>1154</v>
      </c>
      <c r="CQ42" s="746"/>
      <c r="CR42" s="749"/>
      <c r="CS42" s="756"/>
      <c r="CT42" s="757"/>
      <c r="CU42" s="746"/>
      <c r="CV42" s="749"/>
      <c r="CW42" s="756"/>
      <c r="CX42" s="757"/>
      <c r="CY42" s="746" t="s">
        <v>476</v>
      </c>
      <c r="CZ42" s="749"/>
      <c r="DA42" s="756" t="s">
        <v>887</v>
      </c>
      <c r="DB42" s="757" t="s">
        <v>1118</v>
      </c>
      <c r="DC42" s="746" t="s">
        <v>477</v>
      </c>
      <c r="DD42" s="749"/>
      <c r="DE42" s="756" t="s">
        <v>607</v>
      </c>
      <c r="DF42" s="757" t="s">
        <v>606</v>
      </c>
      <c r="DG42" s="746" t="s">
        <v>477</v>
      </c>
      <c r="DH42" s="749"/>
      <c r="DI42" s="756" t="s">
        <v>544</v>
      </c>
      <c r="DJ42" s="757" t="s">
        <v>608</v>
      </c>
      <c r="DK42" s="746"/>
      <c r="DL42" s="749"/>
      <c r="DM42" s="756"/>
      <c r="DN42" s="757"/>
      <c r="DO42" s="746" t="s">
        <v>477</v>
      </c>
      <c r="DP42" s="749"/>
      <c r="DQ42" s="756" t="s">
        <v>550</v>
      </c>
      <c r="DR42" s="757" t="s">
        <v>539</v>
      </c>
      <c r="DS42" s="746"/>
      <c r="DT42" s="749"/>
      <c r="DU42" s="756"/>
      <c r="DV42" s="757"/>
      <c r="DW42" s="746"/>
      <c r="DX42" s="749"/>
      <c r="DY42" s="756"/>
      <c r="DZ42" s="757"/>
      <c r="EA42" s="619"/>
      <c r="EB42" s="619"/>
      <c r="EC42" s="619"/>
      <c r="ED42" s="619"/>
      <c r="EE42" s="108"/>
      <c r="EF42" s="617"/>
      <c r="EG42" s="617"/>
      <c r="EH42" s="618"/>
    </row>
    <row r="43" spans="1:138" s="620" customFormat="1" ht="25.5" x14ac:dyDescent="0.25">
      <c r="A43" s="746">
        <v>151725</v>
      </c>
      <c r="B43" s="747" t="s">
        <v>939</v>
      </c>
      <c r="C43" s="748" t="s">
        <v>913</v>
      </c>
      <c r="D43" s="746" t="s">
        <v>62</v>
      </c>
      <c r="E43" s="749" t="s">
        <v>366</v>
      </c>
      <c r="F43" s="749" t="s">
        <v>1133</v>
      </c>
      <c r="G43" s="749" t="s">
        <v>366</v>
      </c>
      <c r="H43" s="749" t="s">
        <v>366</v>
      </c>
      <c r="I43" s="748" t="s">
        <v>366</v>
      </c>
      <c r="J43" s="749" t="s">
        <v>366</v>
      </c>
      <c r="K43" s="617" t="str">
        <f>IFERROR(VLOOKUP(A43,[4]CalledName!$A:$N,14,FALSE),"")</f>
        <v>No</v>
      </c>
      <c r="L43" s="597" t="str">
        <f>IFERROR(VLOOKUP(A43,[5]YEAR11!$A:$AT,24,FALSE),"")</f>
        <v>7-8</v>
      </c>
      <c r="M43" s="599" t="str">
        <f t="shared" si="0"/>
        <v>H</v>
      </c>
      <c r="N43" s="605">
        <f t="shared" si="1"/>
        <v>12</v>
      </c>
      <c r="O43" s="606">
        <f t="shared" si="2"/>
        <v>0</v>
      </c>
      <c r="P43" s="657">
        <f t="shared" si="3"/>
        <v>0</v>
      </c>
      <c r="Q43" s="723">
        <v>100</v>
      </c>
      <c r="R43" s="724">
        <v>0</v>
      </c>
      <c r="S43" s="721">
        <f t="shared" si="4"/>
        <v>2</v>
      </c>
      <c r="T43" s="600">
        <f t="shared" si="5"/>
        <v>7</v>
      </c>
      <c r="U43" s="722">
        <f t="shared" si="6"/>
        <v>0</v>
      </c>
      <c r="V43" s="722">
        <f t="shared" si="7"/>
        <v>0</v>
      </c>
      <c r="W43" s="722">
        <f t="shared" si="8"/>
        <v>0</v>
      </c>
      <c r="X43" s="722">
        <f t="shared" si="9"/>
        <v>0</v>
      </c>
      <c r="Y43" s="722">
        <f t="shared" si="10"/>
        <v>0</v>
      </c>
      <c r="Z43" s="722">
        <f t="shared" si="11"/>
        <v>0</v>
      </c>
      <c r="AA43" s="722">
        <f t="shared" si="17"/>
        <v>0</v>
      </c>
      <c r="AB43" s="722">
        <f t="shared" si="15"/>
        <v>0</v>
      </c>
      <c r="AC43" s="763">
        <f t="shared" si="16"/>
        <v>0</v>
      </c>
      <c r="AD43" s="600"/>
      <c r="AE43" s="746"/>
      <c r="AF43" s="749"/>
      <c r="AG43" s="756"/>
      <c r="AH43" s="757"/>
      <c r="AI43" s="746" t="s">
        <v>477</v>
      </c>
      <c r="AJ43" s="749"/>
      <c r="AK43" s="756" t="s">
        <v>500</v>
      </c>
      <c r="AL43" s="757" t="s">
        <v>558</v>
      </c>
      <c r="AM43" s="746" t="s">
        <v>476</v>
      </c>
      <c r="AN43" s="749"/>
      <c r="AO43" s="756" t="s">
        <v>566</v>
      </c>
      <c r="AP43" s="757" t="s">
        <v>565</v>
      </c>
      <c r="AQ43" s="746" t="s">
        <v>477</v>
      </c>
      <c r="AR43" s="749"/>
      <c r="AS43" s="756" t="s">
        <v>540</v>
      </c>
      <c r="AT43" s="757" t="s">
        <v>567</v>
      </c>
      <c r="AU43" s="746"/>
      <c r="AV43" s="749"/>
      <c r="AW43" s="756"/>
      <c r="AX43" s="757"/>
      <c r="AY43" s="746"/>
      <c r="AZ43" s="749"/>
      <c r="BA43" s="756"/>
      <c r="BB43" s="757"/>
      <c r="BC43" s="746"/>
      <c r="BD43" s="749"/>
      <c r="BE43" s="756"/>
      <c r="BF43" s="757"/>
      <c r="BG43" s="746" t="s">
        <v>476</v>
      </c>
      <c r="BH43" s="749"/>
      <c r="BI43" s="756" t="s">
        <v>528</v>
      </c>
      <c r="BJ43" s="757" t="s">
        <v>529</v>
      </c>
      <c r="BK43" s="746"/>
      <c r="BL43" s="749"/>
      <c r="BM43" s="749"/>
      <c r="BN43" s="758"/>
      <c r="BO43" s="746"/>
      <c r="BP43" s="749"/>
      <c r="BQ43" s="756"/>
      <c r="BR43" s="757"/>
      <c r="BS43" s="746" t="s">
        <v>477</v>
      </c>
      <c r="BT43" s="749"/>
      <c r="BU43" s="756" t="s">
        <v>1120</v>
      </c>
      <c r="BV43" s="757" t="s">
        <v>913</v>
      </c>
      <c r="BW43" s="746"/>
      <c r="BX43" s="749"/>
      <c r="BY43" s="756"/>
      <c r="BZ43" s="757"/>
      <c r="CA43" s="746"/>
      <c r="CB43" s="749"/>
      <c r="CC43" s="756"/>
      <c r="CD43" s="757"/>
      <c r="CE43" s="746"/>
      <c r="CF43" s="749"/>
      <c r="CG43" s="756"/>
      <c r="CH43" s="757"/>
      <c r="CI43" s="746"/>
      <c r="CJ43" s="749"/>
      <c r="CK43" s="756"/>
      <c r="CL43" s="757"/>
      <c r="CM43" s="746" t="s">
        <v>477</v>
      </c>
      <c r="CN43" s="749"/>
      <c r="CO43" s="756" t="s">
        <v>589</v>
      </c>
      <c r="CP43" s="757" t="s">
        <v>591</v>
      </c>
      <c r="CQ43" s="746"/>
      <c r="CR43" s="749"/>
      <c r="CS43" s="756"/>
      <c r="CT43" s="757"/>
      <c r="CU43" s="746"/>
      <c r="CV43" s="749"/>
      <c r="CW43" s="756"/>
      <c r="CX43" s="757"/>
      <c r="CY43" s="746" t="s">
        <v>477</v>
      </c>
      <c r="CZ43" s="749"/>
      <c r="DA43" s="756" t="s">
        <v>888</v>
      </c>
      <c r="DB43" s="757" t="s">
        <v>1124</v>
      </c>
      <c r="DC43" s="746"/>
      <c r="DD43" s="749"/>
      <c r="DE43" s="756"/>
      <c r="DF43" s="757"/>
      <c r="DG43" s="746" t="s">
        <v>477</v>
      </c>
      <c r="DH43" s="749"/>
      <c r="DI43" s="756" t="s">
        <v>544</v>
      </c>
      <c r="DJ43" s="757" t="s">
        <v>608</v>
      </c>
      <c r="DK43" s="746"/>
      <c r="DL43" s="749"/>
      <c r="DM43" s="756"/>
      <c r="DN43" s="757"/>
      <c r="DO43" s="746" t="s">
        <v>477</v>
      </c>
      <c r="DP43" s="749"/>
      <c r="DQ43" s="756" t="s">
        <v>550</v>
      </c>
      <c r="DR43" s="757" t="s">
        <v>539</v>
      </c>
      <c r="DS43" s="746"/>
      <c r="DT43" s="749"/>
      <c r="DU43" s="756"/>
      <c r="DV43" s="757"/>
      <c r="DW43" s="746" t="s">
        <v>477</v>
      </c>
      <c r="DX43" s="749"/>
      <c r="DY43" s="756" t="s">
        <v>516</v>
      </c>
      <c r="DZ43" s="757" t="s">
        <v>517</v>
      </c>
      <c r="EA43" s="619"/>
      <c r="EB43" s="619"/>
      <c r="EC43" s="619"/>
      <c r="ED43" s="619"/>
      <c r="EE43" s="108"/>
      <c r="EF43" s="617"/>
      <c r="EG43" s="617"/>
      <c r="EH43" s="618"/>
    </row>
    <row r="44" spans="1:138" s="620" customFormat="1" ht="25.5" x14ac:dyDescent="0.25">
      <c r="A44" s="746">
        <v>151605</v>
      </c>
      <c r="B44" s="747" t="s">
        <v>940</v>
      </c>
      <c r="C44" s="748" t="s">
        <v>891</v>
      </c>
      <c r="D44" s="746" t="s">
        <v>62</v>
      </c>
      <c r="E44" s="749" t="s">
        <v>366</v>
      </c>
      <c r="F44" s="749" t="s">
        <v>1133</v>
      </c>
      <c r="G44" s="749" t="s">
        <v>366</v>
      </c>
      <c r="H44" s="749" t="s">
        <v>366</v>
      </c>
      <c r="I44" s="748" t="s">
        <v>366</v>
      </c>
      <c r="J44" s="749" t="s">
        <v>366</v>
      </c>
      <c r="K44" s="617" t="str">
        <f>IFERROR(VLOOKUP(A44,[4]CalledName!$A:$N,14,FALSE),"")</f>
        <v>No</v>
      </c>
      <c r="L44" s="597" t="str">
        <f>IFERROR(VLOOKUP(A44,[5]YEAR11!$A:$AT,24,FALSE),"")</f>
        <v>6-7</v>
      </c>
      <c r="M44" s="599" t="str">
        <f t="shared" si="0"/>
        <v>H</v>
      </c>
      <c r="N44" s="605">
        <f t="shared" si="1"/>
        <v>11</v>
      </c>
      <c r="O44" s="606">
        <f t="shared" si="2"/>
        <v>0</v>
      </c>
      <c r="P44" s="657">
        <f t="shared" si="3"/>
        <v>0</v>
      </c>
      <c r="Q44" s="723">
        <v>100</v>
      </c>
      <c r="R44" s="724">
        <v>0</v>
      </c>
      <c r="S44" s="721">
        <f t="shared" si="4"/>
        <v>2</v>
      </c>
      <c r="T44" s="600">
        <f t="shared" si="5"/>
        <v>7</v>
      </c>
      <c r="U44" s="722">
        <f t="shared" si="6"/>
        <v>0</v>
      </c>
      <c r="V44" s="722">
        <f t="shared" si="7"/>
        <v>0</v>
      </c>
      <c r="W44" s="722">
        <f t="shared" si="8"/>
        <v>0</v>
      </c>
      <c r="X44" s="722">
        <f t="shared" si="9"/>
        <v>0</v>
      </c>
      <c r="Y44" s="722">
        <f t="shared" si="10"/>
        <v>0</v>
      </c>
      <c r="Z44" s="722">
        <f t="shared" si="11"/>
        <v>0</v>
      </c>
      <c r="AA44" s="722">
        <f t="shared" si="17"/>
        <v>0</v>
      </c>
      <c r="AB44" s="722">
        <f t="shared" si="15"/>
        <v>0</v>
      </c>
      <c r="AC44" s="763">
        <f t="shared" si="16"/>
        <v>0</v>
      </c>
      <c r="AD44" s="600"/>
      <c r="AE44" s="746"/>
      <c r="AF44" s="749"/>
      <c r="AG44" s="756"/>
      <c r="AH44" s="757"/>
      <c r="AI44" s="746" t="s">
        <v>477</v>
      </c>
      <c r="AJ44" s="749"/>
      <c r="AK44" s="756" t="s">
        <v>500</v>
      </c>
      <c r="AL44" s="757" t="s">
        <v>558</v>
      </c>
      <c r="AM44" s="746"/>
      <c r="AN44" s="749"/>
      <c r="AO44" s="756"/>
      <c r="AP44" s="757"/>
      <c r="AQ44" s="746" t="s">
        <v>477</v>
      </c>
      <c r="AR44" s="749"/>
      <c r="AS44" s="756" t="s">
        <v>540</v>
      </c>
      <c r="AT44" s="757" t="s">
        <v>567</v>
      </c>
      <c r="AU44" s="746"/>
      <c r="AV44" s="749"/>
      <c r="AW44" s="756"/>
      <c r="AX44" s="757"/>
      <c r="AY44" s="746"/>
      <c r="AZ44" s="749"/>
      <c r="BA44" s="756"/>
      <c r="BB44" s="757"/>
      <c r="BC44" s="746"/>
      <c r="BD44" s="749"/>
      <c r="BE44" s="756"/>
      <c r="BF44" s="757"/>
      <c r="BG44" s="746" t="s">
        <v>477</v>
      </c>
      <c r="BH44" s="749"/>
      <c r="BI44" s="756" t="s">
        <v>574</v>
      </c>
      <c r="BJ44" s="757" t="s">
        <v>520</v>
      </c>
      <c r="BK44" s="746"/>
      <c r="BL44" s="749"/>
      <c r="BM44" s="749"/>
      <c r="BN44" s="758"/>
      <c r="BO44" s="746"/>
      <c r="BP44" s="749"/>
      <c r="BQ44" s="756"/>
      <c r="BR44" s="757"/>
      <c r="BS44" s="746" t="s">
        <v>477</v>
      </c>
      <c r="BT44" s="749"/>
      <c r="BU44" s="756" t="s">
        <v>586</v>
      </c>
      <c r="BV44" s="757" t="s">
        <v>891</v>
      </c>
      <c r="BW44" s="746"/>
      <c r="BX44" s="749"/>
      <c r="BY44" s="756"/>
      <c r="BZ44" s="757"/>
      <c r="CA44" s="746"/>
      <c r="CB44" s="749"/>
      <c r="CC44" s="756"/>
      <c r="CD44" s="757"/>
      <c r="CE44" s="746"/>
      <c r="CF44" s="749"/>
      <c r="CG44" s="756"/>
      <c r="CH44" s="757"/>
      <c r="CI44" s="746" t="s">
        <v>477</v>
      </c>
      <c r="CJ44" s="749"/>
      <c r="CK44" s="756" t="s">
        <v>522</v>
      </c>
      <c r="CL44" s="757" t="s">
        <v>584</v>
      </c>
      <c r="CM44" s="746" t="s">
        <v>477</v>
      </c>
      <c r="CN44" s="749"/>
      <c r="CO44" s="756" t="s">
        <v>1163</v>
      </c>
      <c r="CP44" s="757" t="s">
        <v>1164</v>
      </c>
      <c r="CQ44" s="746"/>
      <c r="CR44" s="749"/>
      <c r="CS44" s="756"/>
      <c r="CT44" s="757"/>
      <c r="CU44" s="746"/>
      <c r="CV44" s="749"/>
      <c r="CW44" s="756"/>
      <c r="CX44" s="757"/>
      <c r="CY44" s="746" t="s">
        <v>476</v>
      </c>
      <c r="CZ44" s="749"/>
      <c r="DA44" s="756" t="s">
        <v>886</v>
      </c>
      <c r="DB44" s="757" t="s">
        <v>1111</v>
      </c>
      <c r="DC44" s="746"/>
      <c r="DD44" s="749"/>
      <c r="DE44" s="756"/>
      <c r="DF44" s="757"/>
      <c r="DG44" s="746" t="s">
        <v>477</v>
      </c>
      <c r="DH44" s="749"/>
      <c r="DI44" s="756" t="s">
        <v>544</v>
      </c>
      <c r="DJ44" s="757" t="s">
        <v>608</v>
      </c>
      <c r="DK44" s="746"/>
      <c r="DL44" s="749"/>
      <c r="DM44" s="756"/>
      <c r="DN44" s="757"/>
      <c r="DO44" s="746" t="s">
        <v>476</v>
      </c>
      <c r="DP44" s="749"/>
      <c r="DQ44" s="756" t="s">
        <v>616</v>
      </c>
      <c r="DR44" s="757" t="s">
        <v>525</v>
      </c>
      <c r="DS44" s="746"/>
      <c r="DT44" s="749"/>
      <c r="DU44" s="756"/>
      <c r="DV44" s="757"/>
      <c r="DW44" s="746" t="s">
        <v>476</v>
      </c>
      <c r="DX44" s="749"/>
      <c r="DY44" s="756" t="s">
        <v>1149</v>
      </c>
      <c r="DZ44" s="757" t="s">
        <v>526</v>
      </c>
      <c r="EA44" s="619"/>
      <c r="EB44" s="619"/>
      <c r="EC44" s="619"/>
      <c r="ED44" s="619"/>
      <c r="EE44" s="108"/>
      <c r="EF44" s="617"/>
      <c r="EG44" s="617"/>
      <c r="EH44" s="618"/>
    </row>
    <row r="45" spans="1:138" s="620" customFormat="1" ht="25.5" x14ac:dyDescent="0.25">
      <c r="A45" s="746">
        <v>151573</v>
      </c>
      <c r="B45" s="747" t="s">
        <v>941</v>
      </c>
      <c r="C45" s="748" t="s">
        <v>902</v>
      </c>
      <c r="D45" s="746" t="s">
        <v>62</v>
      </c>
      <c r="E45" s="749" t="s">
        <v>366</v>
      </c>
      <c r="F45" s="749" t="s">
        <v>1133</v>
      </c>
      <c r="G45" s="749" t="s">
        <v>366</v>
      </c>
      <c r="H45" s="749" t="s">
        <v>366</v>
      </c>
      <c r="I45" s="748" t="s">
        <v>366</v>
      </c>
      <c r="J45" s="749" t="s">
        <v>366</v>
      </c>
      <c r="K45" s="617" t="str">
        <f>IFERROR(VLOOKUP(A45,[4]CalledName!$A:$N,14,FALSE),"")</f>
        <v>Yes</v>
      </c>
      <c r="L45" s="597" t="str">
        <f>IFERROR(VLOOKUP(A45,[5]YEAR11!$A:$AT,24,FALSE),"")</f>
        <v>4-5</v>
      </c>
      <c r="M45" s="599" t="str">
        <f t="shared" si="0"/>
        <v>M</v>
      </c>
      <c r="N45" s="605">
        <f t="shared" si="1"/>
        <v>14</v>
      </c>
      <c r="O45" s="606">
        <f t="shared" si="2"/>
        <v>0</v>
      </c>
      <c r="P45" s="657">
        <f t="shared" si="3"/>
        <v>0</v>
      </c>
      <c r="Q45" s="723">
        <v>91.3</v>
      </c>
      <c r="R45" s="724">
        <v>0</v>
      </c>
      <c r="S45" s="721">
        <f t="shared" si="4"/>
        <v>0</v>
      </c>
      <c r="T45" s="600">
        <f t="shared" si="5"/>
        <v>10</v>
      </c>
      <c r="U45" s="722">
        <f t="shared" si="6"/>
        <v>0</v>
      </c>
      <c r="V45" s="722">
        <f t="shared" si="7"/>
        <v>0</v>
      </c>
      <c r="W45" s="722">
        <f t="shared" si="8"/>
        <v>0</v>
      </c>
      <c r="X45" s="722">
        <f t="shared" si="9"/>
        <v>0</v>
      </c>
      <c r="Y45" s="722">
        <f t="shared" si="10"/>
        <v>0</v>
      </c>
      <c r="Z45" s="722">
        <f t="shared" si="11"/>
        <v>0</v>
      </c>
      <c r="AA45" s="722">
        <f t="shared" si="17"/>
        <v>0</v>
      </c>
      <c r="AB45" s="722">
        <f t="shared" si="15"/>
        <v>0</v>
      </c>
      <c r="AC45" s="763">
        <f t="shared" si="16"/>
        <v>0</v>
      </c>
      <c r="AD45" s="600"/>
      <c r="AE45" s="746"/>
      <c r="AF45" s="749"/>
      <c r="AG45" s="756"/>
      <c r="AH45" s="757"/>
      <c r="AI45" s="746" t="s">
        <v>477</v>
      </c>
      <c r="AJ45" s="749"/>
      <c r="AK45" s="756" t="s">
        <v>542</v>
      </c>
      <c r="AL45" s="757" t="s">
        <v>561</v>
      </c>
      <c r="AM45" s="746"/>
      <c r="AN45" s="749"/>
      <c r="AO45" s="756"/>
      <c r="AP45" s="757"/>
      <c r="AQ45" s="746" t="s">
        <v>477</v>
      </c>
      <c r="AR45" s="749"/>
      <c r="AS45" s="756" t="s">
        <v>532</v>
      </c>
      <c r="AT45" s="757" t="s">
        <v>570</v>
      </c>
      <c r="AU45" s="746"/>
      <c r="AV45" s="749"/>
      <c r="AW45" s="756"/>
      <c r="AX45" s="757"/>
      <c r="AY45" s="746"/>
      <c r="AZ45" s="749"/>
      <c r="BA45" s="756"/>
      <c r="BB45" s="757"/>
      <c r="BC45" s="746"/>
      <c r="BD45" s="749"/>
      <c r="BE45" s="756"/>
      <c r="BF45" s="757"/>
      <c r="BG45" s="746" t="s">
        <v>477</v>
      </c>
      <c r="BH45" s="749"/>
      <c r="BI45" s="756" t="s">
        <v>1157</v>
      </c>
      <c r="BJ45" s="757" t="s">
        <v>547</v>
      </c>
      <c r="BK45" s="746"/>
      <c r="BL45" s="749"/>
      <c r="BM45" s="749"/>
      <c r="BN45" s="758"/>
      <c r="BO45" s="746"/>
      <c r="BP45" s="749"/>
      <c r="BQ45" s="756"/>
      <c r="BR45" s="757"/>
      <c r="BS45" s="746" t="s">
        <v>477</v>
      </c>
      <c r="BT45" s="749"/>
      <c r="BU45" s="756" t="s">
        <v>523</v>
      </c>
      <c r="BV45" s="757" t="s">
        <v>902</v>
      </c>
      <c r="BW45" s="746" t="s">
        <v>477</v>
      </c>
      <c r="BX45" s="749"/>
      <c r="BY45" s="756" t="s">
        <v>536</v>
      </c>
      <c r="BZ45" s="757" t="s">
        <v>537</v>
      </c>
      <c r="CA45" s="746" t="s">
        <v>477</v>
      </c>
      <c r="CB45" s="749"/>
      <c r="CC45" s="756" t="s">
        <v>1153</v>
      </c>
      <c r="CD45" s="757" t="s">
        <v>582</v>
      </c>
      <c r="CE45" s="746"/>
      <c r="CF45" s="749"/>
      <c r="CG45" s="756"/>
      <c r="CH45" s="757"/>
      <c r="CI45" s="746"/>
      <c r="CJ45" s="749"/>
      <c r="CK45" s="756"/>
      <c r="CL45" s="757"/>
      <c r="CM45" s="746" t="s">
        <v>477</v>
      </c>
      <c r="CN45" s="749"/>
      <c r="CO45" s="756" t="s">
        <v>588</v>
      </c>
      <c r="CP45" s="757" t="s">
        <v>595</v>
      </c>
      <c r="CQ45" s="746"/>
      <c r="CR45" s="749"/>
      <c r="CS45" s="756"/>
      <c r="CT45" s="757"/>
      <c r="CU45" s="746"/>
      <c r="CV45" s="749"/>
      <c r="CW45" s="756"/>
      <c r="CX45" s="757"/>
      <c r="CY45" s="746" t="s">
        <v>477</v>
      </c>
      <c r="CZ45" s="749"/>
      <c r="DA45" s="756" t="s">
        <v>1114</v>
      </c>
      <c r="DB45" s="757" t="s">
        <v>1115</v>
      </c>
      <c r="DC45" s="746"/>
      <c r="DD45" s="749"/>
      <c r="DE45" s="756"/>
      <c r="DF45" s="757"/>
      <c r="DG45" s="746" t="s">
        <v>477</v>
      </c>
      <c r="DH45" s="749"/>
      <c r="DI45" s="756" t="s">
        <v>515</v>
      </c>
      <c r="DJ45" s="757" t="s">
        <v>611</v>
      </c>
      <c r="DK45" s="746"/>
      <c r="DL45" s="749"/>
      <c r="DM45" s="756"/>
      <c r="DN45" s="757"/>
      <c r="DO45" s="746" t="s">
        <v>477</v>
      </c>
      <c r="DP45" s="749"/>
      <c r="DQ45" s="756" t="s">
        <v>616</v>
      </c>
      <c r="DR45" s="757" t="s">
        <v>525</v>
      </c>
      <c r="DS45" s="746"/>
      <c r="DT45" s="749"/>
      <c r="DU45" s="756"/>
      <c r="DV45" s="757"/>
      <c r="DW45" s="746"/>
      <c r="DX45" s="749"/>
      <c r="DY45" s="756"/>
      <c r="DZ45" s="757"/>
      <c r="EA45" s="619"/>
      <c r="EB45" s="619"/>
      <c r="EC45" s="619"/>
      <c r="ED45" s="619"/>
      <c r="EE45" s="108"/>
      <c r="EF45" s="617"/>
      <c r="EG45" s="617"/>
      <c r="EH45" s="618"/>
    </row>
    <row r="46" spans="1:138" s="620" customFormat="1" ht="25.5" x14ac:dyDescent="0.25">
      <c r="A46" s="746">
        <v>151695</v>
      </c>
      <c r="B46" s="747" t="s">
        <v>942</v>
      </c>
      <c r="C46" s="748" t="s">
        <v>902</v>
      </c>
      <c r="D46" s="746" t="s">
        <v>62</v>
      </c>
      <c r="E46" s="749" t="s">
        <v>366</v>
      </c>
      <c r="F46" s="749" t="s">
        <v>1133</v>
      </c>
      <c r="G46" s="749" t="s">
        <v>366</v>
      </c>
      <c r="H46" s="749" t="s">
        <v>366</v>
      </c>
      <c r="I46" s="748" t="s">
        <v>366</v>
      </c>
      <c r="J46" s="749" t="s">
        <v>366</v>
      </c>
      <c r="K46" s="617" t="str">
        <f>IFERROR(VLOOKUP(A46,[4]CalledName!$A:$N,14,FALSE),"")</f>
        <v>No</v>
      </c>
      <c r="L46" s="597" t="str">
        <f>IFERROR(VLOOKUP(A46,[5]YEAR11!$A:$AT,24,FALSE),"")</f>
        <v>4-5</v>
      </c>
      <c r="M46" s="599" t="str">
        <f t="shared" si="0"/>
        <v>M</v>
      </c>
      <c r="N46" s="605">
        <f t="shared" si="1"/>
        <v>15</v>
      </c>
      <c r="O46" s="606">
        <f t="shared" si="2"/>
        <v>2</v>
      </c>
      <c r="P46" s="657">
        <f t="shared" si="3"/>
        <v>4</v>
      </c>
      <c r="Q46" s="723">
        <v>100</v>
      </c>
      <c r="R46" s="724">
        <v>0</v>
      </c>
      <c r="S46" s="721">
        <f t="shared" si="4"/>
        <v>1</v>
      </c>
      <c r="T46" s="600">
        <f t="shared" si="5"/>
        <v>6</v>
      </c>
      <c r="U46" s="722">
        <f t="shared" si="6"/>
        <v>1</v>
      </c>
      <c r="V46" s="722">
        <f t="shared" si="7"/>
        <v>0</v>
      </c>
      <c r="W46" s="722">
        <f t="shared" si="8"/>
        <v>1</v>
      </c>
      <c r="X46" s="722">
        <f t="shared" si="9"/>
        <v>2</v>
      </c>
      <c r="Y46" s="722">
        <f t="shared" si="10"/>
        <v>0</v>
      </c>
      <c r="Z46" s="722">
        <f t="shared" si="11"/>
        <v>0</v>
      </c>
      <c r="AA46" s="722">
        <f t="shared" si="17"/>
        <v>0</v>
      </c>
      <c r="AB46" s="722">
        <f t="shared" si="15"/>
        <v>0</v>
      </c>
      <c r="AC46" s="763">
        <f t="shared" si="16"/>
        <v>2</v>
      </c>
      <c r="AD46" s="600"/>
      <c r="AE46" s="746"/>
      <c r="AF46" s="749"/>
      <c r="AG46" s="756"/>
      <c r="AH46" s="757"/>
      <c r="AI46" s="746"/>
      <c r="AJ46" s="749"/>
      <c r="AK46" s="756"/>
      <c r="AL46" s="757"/>
      <c r="AM46" s="746"/>
      <c r="AN46" s="749"/>
      <c r="AO46" s="756"/>
      <c r="AP46" s="757"/>
      <c r="AQ46" s="746"/>
      <c r="AR46" s="749"/>
      <c r="AS46" s="756"/>
      <c r="AT46" s="757"/>
      <c r="AU46" s="746" t="s">
        <v>478</v>
      </c>
      <c r="AV46" s="749"/>
      <c r="AW46" s="756" t="s">
        <v>1166</v>
      </c>
      <c r="AX46" s="757" t="s">
        <v>503</v>
      </c>
      <c r="AY46" s="746"/>
      <c r="AZ46" s="749"/>
      <c r="BA46" s="756"/>
      <c r="BB46" s="757"/>
      <c r="BC46" s="746"/>
      <c r="BD46" s="749"/>
      <c r="BE46" s="756"/>
      <c r="BF46" s="757"/>
      <c r="BG46" s="746" t="s">
        <v>477</v>
      </c>
      <c r="BH46" s="749"/>
      <c r="BI46" s="756" t="s">
        <v>1157</v>
      </c>
      <c r="BJ46" s="757" t="s">
        <v>547</v>
      </c>
      <c r="BK46" s="746"/>
      <c r="BL46" s="749"/>
      <c r="BM46" s="749"/>
      <c r="BN46" s="758"/>
      <c r="BO46" s="746" t="s">
        <v>477</v>
      </c>
      <c r="BP46" s="749"/>
      <c r="BQ46" s="756" t="s">
        <v>508</v>
      </c>
      <c r="BR46" s="757" t="s">
        <v>578</v>
      </c>
      <c r="BS46" s="746" t="s">
        <v>477</v>
      </c>
      <c r="BT46" s="749"/>
      <c r="BU46" s="756" t="s">
        <v>523</v>
      </c>
      <c r="BV46" s="757" t="s">
        <v>902</v>
      </c>
      <c r="BW46" s="746" t="s">
        <v>477</v>
      </c>
      <c r="BX46" s="749"/>
      <c r="BY46" s="756" t="s">
        <v>536</v>
      </c>
      <c r="BZ46" s="757" t="s">
        <v>509</v>
      </c>
      <c r="CA46" s="746"/>
      <c r="CB46" s="749"/>
      <c r="CC46" s="756"/>
      <c r="CD46" s="757"/>
      <c r="CE46" s="746"/>
      <c r="CF46" s="749"/>
      <c r="CG46" s="756"/>
      <c r="CH46" s="757"/>
      <c r="CI46" s="746"/>
      <c r="CJ46" s="749"/>
      <c r="CK46" s="756"/>
      <c r="CL46" s="757"/>
      <c r="CM46" s="746" t="s">
        <v>476</v>
      </c>
      <c r="CN46" s="749"/>
      <c r="CO46" s="756" t="s">
        <v>601</v>
      </c>
      <c r="CP46" s="757" t="s">
        <v>596</v>
      </c>
      <c r="CQ46" s="746"/>
      <c r="CR46" s="749"/>
      <c r="CS46" s="756"/>
      <c r="CT46" s="757"/>
      <c r="CU46" s="746"/>
      <c r="CV46" s="749"/>
      <c r="CW46" s="756"/>
      <c r="CX46" s="757"/>
      <c r="CY46" s="746" t="s">
        <v>480</v>
      </c>
      <c r="CZ46" s="749"/>
      <c r="DA46" s="756" t="s">
        <v>886</v>
      </c>
      <c r="DB46" s="757" t="s">
        <v>1111</v>
      </c>
      <c r="DC46" s="746"/>
      <c r="DD46" s="749"/>
      <c r="DE46" s="756"/>
      <c r="DF46" s="757"/>
      <c r="DG46" s="746"/>
      <c r="DH46" s="749"/>
      <c r="DI46" s="756"/>
      <c r="DJ46" s="757"/>
      <c r="DK46" s="746"/>
      <c r="DL46" s="749"/>
      <c r="DM46" s="756"/>
      <c r="DN46" s="757"/>
      <c r="DO46" s="746" t="s">
        <v>477</v>
      </c>
      <c r="DP46" s="749"/>
      <c r="DQ46" s="756" t="s">
        <v>553</v>
      </c>
      <c r="DR46" s="757" t="s">
        <v>554</v>
      </c>
      <c r="DS46" s="746" t="s">
        <v>477</v>
      </c>
      <c r="DT46" s="749"/>
      <c r="DU46" s="756" t="s">
        <v>527</v>
      </c>
      <c r="DV46" s="757" t="s">
        <v>622</v>
      </c>
      <c r="DW46" s="746"/>
      <c r="DX46" s="749"/>
      <c r="DY46" s="756"/>
      <c r="DZ46" s="757"/>
      <c r="EA46" s="619"/>
      <c r="EB46" s="619"/>
      <c r="EC46" s="619"/>
      <c r="ED46" s="619"/>
      <c r="EE46" s="108"/>
      <c r="EF46" s="617"/>
      <c r="EG46" s="617"/>
      <c r="EH46" s="618"/>
    </row>
    <row r="47" spans="1:138" s="620" customFormat="1" ht="30" x14ac:dyDescent="0.25">
      <c r="A47" s="746">
        <v>151541</v>
      </c>
      <c r="B47" s="747" t="s">
        <v>943</v>
      </c>
      <c r="C47" s="748" t="s">
        <v>909</v>
      </c>
      <c r="D47" s="746" t="s">
        <v>178</v>
      </c>
      <c r="E47" s="749" t="s">
        <v>366</v>
      </c>
      <c r="F47" s="747" t="s">
        <v>1136</v>
      </c>
      <c r="G47" s="749" t="s">
        <v>366</v>
      </c>
      <c r="H47" s="749" t="s">
        <v>366</v>
      </c>
      <c r="I47" s="748" t="s">
        <v>366</v>
      </c>
      <c r="J47" s="749" t="s">
        <v>366</v>
      </c>
      <c r="K47" s="617" t="str">
        <f>IFERROR(VLOOKUP(A47,[4]CalledName!$A:$N,14,FALSE),"")</f>
        <v>No</v>
      </c>
      <c r="L47" s="597" t="str">
        <f>IFERROR(VLOOKUP(A47,[5]YEAR11!$A:$AT,24,FALSE),"")</f>
        <v>7-8</v>
      </c>
      <c r="M47" s="599" t="str">
        <f t="shared" si="0"/>
        <v>H</v>
      </c>
      <c r="N47" s="605">
        <f t="shared" si="1"/>
        <v>16</v>
      </c>
      <c r="O47" s="606">
        <f t="shared" si="2"/>
        <v>0</v>
      </c>
      <c r="P47" s="657">
        <f t="shared" si="3"/>
        <v>0</v>
      </c>
      <c r="Q47" s="723">
        <v>97.83</v>
      </c>
      <c r="R47" s="724">
        <v>0</v>
      </c>
      <c r="S47" s="721">
        <f t="shared" si="4"/>
        <v>2</v>
      </c>
      <c r="T47" s="600">
        <f t="shared" si="5"/>
        <v>7</v>
      </c>
      <c r="U47" s="722">
        <f t="shared" si="6"/>
        <v>0</v>
      </c>
      <c r="V47" s="722">
        <f t="shared" si="7"/>
        <v>0</v>
      </c>
      <c r="W47" s="722">
        <f t="shared" si="8"/>
        <v>0</v>
      </c>
      <c r="X47" s="722">
        <f t="shared" si="9"/>
        <v>0</v>
      </c>
      <c r="Y47" s="722">
        <f t="shared" si="10"/>
        <v>0</v>
      </c>
      <c r="Z47" s="722">
        <f t="shared" si="11"/>
        <v>0</v>
      </c>
      <c r="AA47" s="722">
        <f t="shared" si="17"/>
        <v>0</v>
      </c>
      <c r="AB47" s="722">
        <f t="shared" si="15"/>
        <v>0</v>
      </c>
      <c r="AC47" s="763">
        <f t="shared" si="16"/>
        <v>0</v>
      </c>
      <c r="AD47" s="600"/>
      <c r="AE47" s="746"/>
      <c r="AF47" s="749"/>
      <c r="AG47" s="756"/>
      <c r="AH47" s="757"/>
      <c r="AI47" s="746" t="s">
        <v>477</v>
      </c>
      <c r="AJ47" s="749"/>
      <c r="AK47" s="756" t="s">
        <v>563</v>
      </c>
      <c r="AL47" s="757" t="s">
        <v>559</v>
      </c>
      <c r="AM47" s="746"/>
      <c r="AN47" s="749"/>
      <c r="AO47" s="756"/>
      <c r="AP47" s="757"/>
      <c r="AQ47" s="746" t="s">
        <v>477</v>
      </c>
      <c r="AR47" s="749"/>
      <c r="AS47" s="756" t="s">
        <v>502</v>
      </c>
      <c r="AT47" s="757" t="s">
        <v>568</v>
      </c>
      <c r="AU47" s="746"/>
      <c r="AV47" s="749"/>
      <c r="AW47" s="756"/>
      <c r="AX47" s="757"/>
      <c r="AY47" s="746"/>
      <c r="AZ47" s="749"/>
      <c r="BA47" s="756"/>
      <c r="BB47" s="757"/>
      <c r="BC47" s="746"/>
      <c r="BD47" s="749"/>
      <c r="BE47" s="756"/>
      <c r="BF47" s="757"/>
      <c r="BG47" s="746" t="s">
        <v>477</v>
      </c>
      <c r="BH47" s="749"/>
      <c r="BI47" s="756" t="s">
        <v>519</v>
      </c>
      <c r="BJ47" s="757" t="s">
        <v>507</v>
      </c>
      <c r="BK47" s="746"/>
      <c r="BL47" s="749"/>
      <c r="BM47" s="749"/>
      <c r="BN47" s="758"/>
      <c r="BO47" s="746"/>
      <c r="BP47" s="749"/>
      <c r="BQ47" s="756"/>
      <c r="BR47" s="757"/>
      <c r="BS47" s="746" t="s">
        <v>477</v>
      </c>
      <c r="BT47" s="749"/>
      <c r="BU47" s="756" t="s">
        <v>516</v>
      </c>
      <c r="BV47" s="757" t="s">
        <v>909</v>
      </c>
      <c r="BW47" s="746"/>
      <c r="BX47" s="749"/>
      <c r="BY47" s="756"/>
      <c r="BZ47" s="757"/>
      <c r="CA47" s="746"/>
      <c r="CB47" s="749"/>
      <c r="CC47" s="756"/>
      <c r="CD47" s="757"/>
      <c r="CE47" s="746"/>
      <c r="CF47" s="749"/>
      <c r="CG47" s="756"/>
      <c r="CH47" s="757"/>
      <c r="CI47" s="746"/>
      <c r="CJ47" s="749"/>
      <c r="CK47" s="756"/>
      <c r="CL47" s="757"/>
      <c r="CM47" s="746" t="s">
        <v>477</v>
      </c>
      <c r="CN47" s="749"/>
      <c r="CO47" s="756" t="s">
        <v>589</v>
      </c>
      <c r="CP47" s="757" t="s">
        <v>591</v>
      </c>
      <c r="CQ47" s="746"/>
      <c r="CR47" s="749"/>
      <c r="CS47" s="756"/>
      <c r="CT47" s="757"/>
      <c r="CU47" s="746"/>
      <c r="CV47" s="749"/>
      <c r="CW47" s="756"/>
      <c r="CX47" s="757"/>
      <c r="CY47" s="746" t="s">
        <v>476</v>
      </c>
      <c r="CZ47" s="749"/>
      <c r="DA47" s="756" t="s">
        <v>607</v>
      </c>
      <c r="DB47" s="757" t="s">
        <v>1112</v>
      </c>
      <c r="DC47" s="746" t="s">
        <v>476</v>
      </c>
      <c r="DD47" s="749"/>
      <c r="DE47" s="756" t="s">
        <v>607</v>
      </c>
      <c r="DF47" s="757" t="s">
        <v>606</v>
      </c>
      <c r="DG47" s="746" t="s">
        <v>477</v>
      </c>
      <c r="DH47" s="749"/>
      <c r="DI47" s="756" t="s">
        <v>515</v>
      </c>
      <c r="DJ47" s="757" t="s">
        <v>609</v>
      </c>
      <c r="DK47" s="746"/>
      <c r="DL47" s="749"/>
      <c r="DM47" s="756"/>
      <c r="DN47" s="757"/>
      <c r="DO47" s="746" t="s">
        <v>477</v>
      </c>
      <c r="DP47" s="749"/>
      <c r="DQ47" s="756" t="s">
        <v>550</v>
      </c>
      <c r="DR47" s="757" t="s">
        <v>539</v>
      </c>
      <c r="DS47" s="746"/>
      <c r="DT47" s="749"/>
      <c r="DU47" s="756"/>
      <c r="DV47" s="757"/>
      <c r="DW47" s="746" t="s">
        <v>477</v>
      </c>
      <c r="DX47" s="749"/>
      <c r="DY47" s="756" t="s">
        <v>1149</v>
      </c>
      <c r="DZ47" s="757" t="s">
        <v>526</v>
      </c>
      <c r="EA47" s="619"/>
      <c r="EB47" s="619"/>
      <c r="EC47" s="619"/>
      <c r="ED47" s="619"/>
      <c r="EE47" s="108"/>
      <c r="EF47" s="617"/>
      <c r="EG47" s="617"/>
      <c r="EH47" s="618"/>
    </row>
    <row r="48" spans="1:138" s="620" customFormat="1" ht="25.5" x14ac:dyDescent="0.25">
      <c r="A48" s="746">
        <v>151554</v>
      </c>
      <c r="B48" s="747" t="s">
        <v>944</v>
      </c>
      <c r="C48" s="748" t="s">
        <v>893</v>
      </c>
      <c r="D48" s="746" t="s">
        <v>62</v>
      </c>
      <c r="E48" s="749" t="s">
        <v>366</v>
      </c>
      <c r="F48" s="749" t="s">
        <v>1133</v>
      </c>
      <c r="G48" s="749" t="s">
        <v>366</v>
      </c>
      <c r="H48" s="749" t="s">
        <v>366</v>
      </c>
      <c r="I48" s="748" t="s">
        <v>366</v>
      </c>
      <c r="J48" s="749" t="s">
        <v>366</v>
      </c>
      <c r="K48" s="617" t="str">
        <f>IFERROR(VLOOKUP(A48,[4]CalledName!$A:$N,14,FALSE),"")</f>
        <v>No</v>
      </c>
      <c r="L48" s="597" t="str">
        <f>IFERROR(VLOOKUP(A48,[5]YEAR11!$A:$AT,24,FALSE),"")</f>
        <v>6-7</v>
      </c>
      <c r="M48" s="599" t="str">
        <f t="shared" si="0"/>
        <v>H</v>
      </c>
      <c r="N48" s="605">
        <f t="shared" si="1"/>
        <v>9</v>
      </c>
      <c r="O48" s="606">
        <f t="shared" si="2"/>
        <v>0</v>
      </c>
      <c r="P48" s="657">
        <f t="shared" si="3"/>
        <v>0</v>
      </c>
      <c r="Q48" s="723">
        <v>58.7</v>
      </c>
      <c r="R48" s="724">
        <v>0</v>
      </c>
      <c r="S48" s="721">
        <f t="shared" si="4"/>
        <v>0</v>
      </c>
      <c r="T48" s="600">
        <f t="shared" si="5"/>
        <v>7</v>
      </c>
      <c r="U48" s="722">
        <f t="shared" si="6"/>
        <v>0</v>
      </c>
      <c r="V48" s="722">
        <f t="shared" si="7"/>
        <v>0</v>
      </c>
      <c r="W48" s="722">
        <f t="shared" si="8"/>
        <v>0</v>
      </c>
      <c r="X48" s="722">
        <f t="shared" si="9"/>
        <v>0</v>
      </c>
      <c r="Y48" s="722">
        <f t="shared" si="10"/>
        <v>0</v>
      </c>
      <c r="Z48" s="722">
        <f t="shared" si="11"/>
        <v>0</v>
      </c>
      <c r="AA48" s="722">
        <f t="shared" si="17"/>
        <v>0</v>
      </c>
      <c r="AB48" s="722">
        <f t="shared" si="15"/>
        <v>0</v>
      </c>
      <c r="AC48" s="763">
        <f t="shared" si="16"/>
        <v>0</v>
      </c>
      <c r="AD48" s="600"/>
      <c r="AE48" s="746"/>
      <c r="AF48" s="749"/>
      <c r="AG48" s="756"/>
      <c r="AH48" s="757"/>
      <c r="AI48" s="746" t="s">
        <v>477</v>
      </c>
      <c r="AJ48" s="749"/>
      <c r="AK48" s="756" t="s">
        <v>500</v>
      </c>
      <c r="AL48" s="757" t="s">
        <v>560</v>
      </c>
      <c r="AM48" s="746"/>
      <c r="AN48" s="749"/>
      <c r="AO48" s="756"/>
      <c r="AP48" s="757"/>
      <c r="AQ48" s="746" t="s">
        <v>477</v>
      </c>
      <c r="AR48" s="749"/>
      <c r="AS48" s="756" t="s">
        <v>534</v>
      </c>
      <c r="AT48" s="757" t="s">
        <v>569</v>
      </c>
      <c r="AU48" s="746"/>
      <c r="AV48" s="749"/>
      <c r="AW48" s="756"/>
      <c r="AX48" s="757"/>
      <c r="AY48" s="746"/>
      <c r="AZ48" s="749"/>
      <c r="BA48" s="756"/>
      <c r="BB48" s="757"/>
      <c r="BC48" s="746"/>
      <c r="BD48" s="749"/>
      <c r="BE48" s="756"/>
      <c r="BF48" s="757"/>
      <c r="BG48" s="746" t="s">
        <v>477</v>
      </c>
      <c r="BH48" s="749"/>
      <c r="BI48" s="756" t="s">
        <v>574</v>
      </c>
      <c r="BJ48" s="757" t="s">
        <v>520</v>
      </c>
      <c r="BK48" s="746"/>
      <c r="BL48" s="749"/>
      <c r="BM48" s="749"/>
      <c r="BN48" s="758"/>
      <c r="BO48" s="746"/>
      <c r="BP48" s="749"/>
      <c r="BQ48" s="756"/>
      <c r="BR48" s="757"/>
      <c r="BS48" s="746" t="s">
        <v>477</v>
      </c>
      <c r="BT48" s="749"/>
      <c r="BU48" s="756" t="s">
        <v>580</v>
      </c>
      <c r="BV48" s="757" t="s">
        <v>893</v>
      </c>
      <c r="BW48" s="746"/>
      <c r="BX48" s="749"/>
      <c r="BY48" s="756"/>
      <c r="BZ48" s="757"/>
      <c r="CA48" s="746"/>
      <c r="CB48" s="749"/>
      <c r="CC48" s="756"/>
      <c r="CD48" s="757"/>
      <c r="CE48" s="746"/>
      <c r="CF48" s="749"/>
      <c r="CG48" s="756"/>
      <c r="CH48" s="757"/>
      <c r="CI48" s="746"/>
      <c r="CJ48" s="749"/>
      <c r="CK48" s="756"/>
      <c r="CL48" s="757"/>
      <c r="CM48" s="746" t="s">
        <v>477</v>
      </c>
      <c r="CN48" s="749"/>
      <c r="CO48" s="756" t="s">
        <v>587</v>
      </c>
      <c r="CP48" s="757" t="s">
        <v>593</v>
      </c>
      <c r="CQ48" s="746"/>
      <c r="CR48" s="749"/>
      <c r="CS48" s="756"/>
      <c r="CT48" s="757"/>
      <c r="CU48" s="746"/>
      <c r="CV48" s="749"/>
      <c r="CW48" s="756"/>
      <c r="CX48" s="757"/>
      <c r="CY48" s="746" t="s">
        <v>1158</v>
      </c>
      <c r="CZ48" s="749"/>
      <c r="DA48" s="756" t="s">
        <v>888</v>
      </c>
      <c r="DB48" s="757" t="s">
        <v>1124</v>
      </c>
      <c r="DC48" s="746"/>
      <c r="DD48" s="749"/>
      <c r="DE48" s="756" t="s">
        <v>607</v>
      </c>
      <c r="DF48" s="757" t="s">
        <v>606</v>
      </c>
      <c r="DG48" s="746" t="s">
        <v>477</v>
      </c>
      <c r="DH48" s="749"/>
      <c r="DI48" s="756" t="s">
        <v>511</v>
      </c>
      <c r="DJ48" s="757" t="s">
        <v>610</v>
      </c>
      <c r="DK48" s="746"/>
      <c r="DL48" s="749"/>
      <c r="DM48" s="756"/>
      <c r="DN48" s="757"/>
      <c r="DO48" s="746" t="s">
        <v>477</v>
      </c>
      <c r="DP48" s="749"/>
      <c r="DQ48" s="756" t="s">
        <v>616</v>
      </c>
      <c r="DR48" s="757" t="s">
        <v>525</v>
      </c>
      <c r="DS48" s="746"/>
      <c r="DT48" s="749"/>
      <c r="DU48" s="756"/>
      <c r="DV48" s="757"/>
      <c r="DW48" s="746" t="s">
        <v>477</v>
      </c>
      <c r="DX48" s="749"/>
      <c r="DY48" s="756" t="s">
        <v>516</v>
      </c>
      <c r="DZ48" s="757" t="s">
        <v>517</v>
      </c>
      <c r="EA48" s="619"/>
      <c r="EB48" s="619"/>
      <c r="EC48" s="619"/>
      <c r="ED48" s="619"/>
      <c r="EE48" s="108"/>
      <c r="EF48" s="617"/>
      <c r="EG48" s="617"/>
      <c r="EH48" s="618"/>
    </row>
    <row r="49" spans="1:138" s="620" customFormat="1" ht="25.5" x14ac:dyDescent="0.25">
      <c r="A49" s="746">
        <v>151534</v>
      </c>
      <c r="B49" s="747" t="s">
        <v>945</v>
      </c>
      <c r="C49" s="748" t="s">
        <v>902</v>
      </c>
      <c r="D49" s="746" t="s">
        <v>62</v>
      </c>
      <c r="E49" s="749" t="s">
        <v>366</v>
      </c>
      <c r="F49" s="749" t="s">
        <v>1137</v>
      </c>
      <c r="G49" s="749" t="s">
        <v>366</v>
      </c>
      <c r="H49" s="749" t="s">
        <v>366</v>
      </c>
      <c r="I49" s="748" t="s">
        <v>366</v>
      </c>
      <c r="J49" s="749" t="s">
        <v>366</v>
      </c>
      <c r="K49" s="617" t="str">
        <f>IFERROR(VLOOKUP(A49,[4]CalledName!$A:$N,14,FALSE),"")</f>
        <v>No</v>
      </c>
      <c r="L49" s="597" t="str">
        <f>IFERROR(VLOOKUP(A49,[5]YEAR11!$A:$AT,24,FALSE),"")</f>
        <v>5-6</v>
      </c>
      <c r="M49" s="599" t="str">
        <f t="shared" si="0"/>
        <v>M</v>
      </c>
      <c r="N49" s="605">
        <f t="shared" si="1"/>
        <v>20</v>
      </c>
      <c r="O49" s="606">
        <f t="shared" si="2"/>
        <v>0</v>
      </c>
      <c r="P49" s="657">
        <f t="shared" si="3"/>
        <v>1</v>
      </c>
      <c r="Q49" s="723">
        <v>95.65</v>
      </c>
      <c r="R49" s="724">
        <v>0</v>
      </c>
      <c r="S49" s="721">
        <f t="shared" si="4"/>
        <v>3</v>
      </c>
      <c r="T49" s="600">
        <f t="shared" si="5"/>
        <v>6</v>
      </c>
      <c r="U49" s="722">
        <f t="shared" si="6"/>
        <v>0</v>
      </c>
      <c r="V49" s="722">
        <f t="shared" si="7"/>
        <v>0</v>
      </c>
      <c r="W49" s="722">
        <f t="shared" si="8"/>
        <v>0</v>
      </c>
      <c r="X49" s="722">
        <f t="shared" si="9"/>
        <v>0</v>
      </c>
      <c r="Y49" s="722">
        <f t="shared" si="10"/>
        <v>0</v>
      </c>
      <c r="Z49" s="722">
        <f t="shared" si="11"/>
        <v>0</v>
      </c>
      <c r="AA49" s="722">
        <f t="shared" si="17"/>
        <v>0</v>
      </c>
      <c r="AB49" s="722">
        <f t="shared" si="15"/>
        <v>0</v>
      </c>
      <c r="AC49" s="763">
        <f t="shared" si="16"/>
        <v>0</v>
      </c>
      <c r="AD49" s="600"/>
      <c r="AE49" s="746"/>
      <c r="AF49" s="749"/>
      <c r="AG49" s="756"/>
      <c r="AH49" s="757"/>
      <c r="AI49" s="746"/>
      <c r="AJ49" s="749"/>
      <c r="AK49" s="756"/>
      <c r="AL49" s="757"/>
      <c r="AM49" s="746"/>
      <c r="AN49" s="749"/>
      <c r="AO49" s="756"/>
      <c r="AP49" s="757"/>
      <c r="AQ49" s="746"/>
      <c r="AR49" s="749"/>
      <c r="AS49" s="756"/>
      <c r="AT49" s="757"/>
      <c r="AU49" s="746"/>
      <c r="AV49" s="749"/>
      <c r="AW49" s="756"/>
      <c r="AX49" s="757"/>
      <c r="AY49" s="746"/>
      <c r="AZ49" s="749"/>
      <c r="BA49" s="756"/>
      <c r="BB49" s="757"/>
      <c r="BC49" s="746"/>
      <c r="BD49" s="749"/>
      <c r="BE49" s="756"/>
      <c r="BF49" s="757"/>
      <c r="BG49" s="746" t="s">
        <v>477</v>
      </c>
      <c r="BH49" s="749"/>
      <c r="BI49" s="756" t="s">
        <v>555</v>
      </c>
      <c r="BJ49" s="757" t="s">
        <v>543</v>
      </c>
      <c r="BK49" s="746"/>
      <c r="BL49" s="749"/>
      <c r="BM49" s="749"/>
      <c r="BN49" s="758"/>
      <c r="BO49" s="746"/>
      <c r="BP49" s="749"/>
      <c r="BQ49" s="756"/>
      <c r="BR49" s="757"/>
      <c r="BS49" s="746" t="s">
        <v>477</v>
      </c>
      <c r="BT49" s="749"/>
      <c r="BU49" s="756" t="s">
        <v>523</v>
      </c>
      <c r="BV49" s="757" t="s">
        <v>902</v>
      </c>
      <c r="BW49" s="746" t="s">
        <v>477</v>
      </c>
      <c r="BX49" s="749"/>
      <c r="BY49" s="756" t="s">
        <v>536</v>
      </c>
      <c r="BZ49" s="757" t="s">
        <v>537</v>
      </c>
      <c r="CA49" s="746"/>
      <c r="CB49" s="749"/>
      <c r="CC49" s="756"/>
      <c r="CD49" s="757"/>
      <c r="CE49" s="746"/>
      <c r="CF49" s="749"/>
      <c r="CG49" s="756"/>
      <c r="CH49" s="757"/>
      <c r="CI49" s="746" t="s">
        <v>477</v>
      </c>
      <c r="CJ49" s="749"/>
      <c r="CK49" s="756" t="s">
        <v>522</v>
      </c>
      <c r="CL49" s="757" t="s">
        <v>584</v>
      </c>
      <c r="CM49" s="746" t="s">
        <v>477</v>
      </c>
      <c r="CN49" s="749"/>
      <c r="CO49" s="756" t="s">
        <v>587</v>
      </c>
      <c r="CP49" s="757" t="s">
        <v>1151</v>
      </c>
      <c r="CQ49" s="746"/>
      <c r="CR49" s="749"/>
      <c r="CS49" s="756"/>
      <c r="CT49" s="757"/>
      <c r="CU49" s="746" t="s">
        <v>476</v>
      </c>
      <c r="CV49" s="749"/>
      <c r="CW49" s="756" t="s">
        <v>1160</v>
      </c>
      <c r="CX49" s="757" t="s">
        <v>604</v>
      </c>
      <c r="CY49" s="746" t="s">
        <v>476</v>
      </c>
      <c r="CZ49" s="749"/>
      <c r="DA49" s="756" t="s">
        <v>886</v>
      </c>
      <c r="DB49" s="757" t="s">
        <v>1117</v>
      </c>
      <c r="DC49" s="746"/>
      <c r="DD49" s="749"/>
      <c r="DE49" s="756"/>
      <c r="DF49" s="757"/>
      <c r="DG49" s="746"/>
      <c r="DH49" s="749"/>
      <c r="DI49" s="756"/>
      <c r="DJ49" s="757"/>
      <c r="DK49" s="746"/>
      <c r="DL49" s="749"/>
      <c r="DM49" s="756"/>
      <c r="DN49" s="757"/>
      <c r="DO49" s="746" t="s">
        <v>476</v>
      </c>
      <c r="DP49" s="749"/>
      <c r="DQ49" s="756" t="s">
        <v>617</v>
      </c>
      <c r="DR49" s="757" t="s">
        <v>545</v>
      </c>
      <c r="DS49" s="746" t="s">
        <v>477</v>
      </c>
      <c r="DT49" s="749"/>
      <c r="DU49" s="756" t="s">
        <v>527</v>
      </c>
      <c r="DV49" s="757" t="s">
        <v>621</v>
      </c>
      <c r="DW49" s="746"/>
      <c r="DX49" s="749"/>
      <c r="DY49" s="756"/>
      <c r="DZ49" s="757"/>
      <c r="EA49" s="619"/>
      <c r="EB49" s="619"/>
      <c r="EC49" s="619"/>
      <c r="ED49" s="619"/>
      <c r="EE49" s="108"/>
      <c r="EF49" s="617"/>
      <c r="EG49" s="617"/>
      <c r="EH49" s="618"/>
    </row>
    <row r="50" spans="1:138" s="620" customFormat="1" ht="25.5" x14ac:dyDescent="0.25">
      <c r="A50" s="746">
        <v>160029</v>
      </c>
      <c r="B50" s="747" t="s">
        <v>946</v>
      </c>
      <c r="C50" s="748" t="s">
        <v>893</v>
      </c>
      <c r="D50" s="746" t="s">
        <v>178</v>
      </c>
      <c r="E50" s="749" t="s">
        <v>1128</v>
      </c>
      <c r="F50" s="749" t="s">
        <v>1140</v>
      </c>
      <c r="G50" s="749" t="s">
        <v>366</v>
      </c>
      <c r="H50" s="749" t="s">
        <v>1128</v>
      </c>
      <c r="I50" s="748" t="s">
        <v>366</v>
      </c>
      <c r="J50" s="749" t="s">
        <v>366</v>
      </c>
      <c r="K50" s="617" t="str">
        <f>IFERROR(VLOOKUP(A50,[4]CalledName!$A:$N,14,FALSE),"")</f>
        <v>No</v>
      </c>
      <c r="L50" s="597" t="str">
        <f>IFERROR(VLOOKUP(A50,[5]YEAR11!$A:$AT,24,FALSE),"")</f>
        <v/>
      </c>
      <c r="M50" s="599" t="str">
        <f t="shared" si="0"/>
        <v/>
      </c>
      <c r="N50" s="605">
        <f t="shared" si="1"/>
        <v>14</v>
      </c>
      <c r="O50" s="606">
        <f t="shared" si="2"/>
        <v>2</v>
      </c>
      <c r="P50" s="657">
        <f t="shared" si="3"/>
        <v>3</v>
      </c>
      <c r="Q50" s="723">
        <v>89.13</v>
      </c>
      <c r="R50" s="724">
        <v>17</v>
      </c>
      <c r="S50" s="721">
        <f t="shared" si="4"/>
        <v>0</v>
      </c>
      <c r="T50" s="600">
        <f t="shared" si="5"/>
        <v>8</v>
      </c>
      <c r="U50" s="722">
        <f t="shared" si="6"/>
        <v>1</v>
      </c>
      <c r="V50" s="722">
        <f t="shared" si="7"/>
        <v>0</v>
      </c>
      <c r="W50" s="722">
        <f t="shared" si="8"/>
        <v>0</v>
      </c>
      <c r="X50" s="722">
        <f t="shared" si="9"/>
        <v>1</v>
      </c>
      <c r="Y50" s="722">
        <f t="shared" si="10"/>
        <v>0</v>
      </c>
      <c r="Z50" s="722">
        <f t="shared" si="11"/>
        <v>0</v>
      </c>
      <c r="AA50" s="722">
        <f t="shared" si="17"/>
        <v>0</v>
      </c>
      <c r="AB50" s="722">
        <f t="shared" si="15"/>
        <v>0</v>
      </c>
      <c r="AC50" s="763">
        <f t="shared" si="16"/>
        <v>1</v>
      </c>
      <c r="AD50" s="600"/>
      <c r="AE50" s="746"/>
      <c r="AF50" s="749"/>
      <c r="AG50" s="756"/>
      <c r="AH50" s="757"/>
      <c r="AI50" s="746" t="s">
        <v>477</v>
      </c>
      <c r="AJ50" s="749"/>
      <c r="AK50" s="756" t="s">
        <v>563</v>
      </c>
      <c r="AL50" s="757" t="s">
        <v>559</v>
      </c>
      <c r="AM50" s="746"/>
      <c r="AN50" s="749"/>
      <c r="AO50" s="756"/>
      <c r="AP50" s="757"/>
      <c r="AQ50" s="746" t="s">
        <v>477</v>
      </c>
      <c r="AR50" s="749"/>
      <c r="AS50" s="756" t="s">
        <v>502</v>
      </c>
      <c r="AT50" s="757" t="s">
        <v>568</v>
      </c>
      <c r="AU50" s="746"/>
      <c r="AV50" s="749"/>
      <c r="AW50" s="756"/>
      <c r="AX50" s="757"/>
      <c r="AY50" s="746"/>
      <c r="AZ50" s="749"/>
      <c r="BA50" s="756"/>
      <c r="BB50" s="757"/>
      <c r="BC50" s="746"/>
      <c r="BD50" s="749"/>
      <c r="BE50" s="756"/>
      <c r="BF50" s="757"/>
      <c r="BG50" s="746" t="s">
        <v>477</v>
      </c>
      <c r="BH50" s="749"/>
      <c r="BI50" s="756" t="s">
        <v>574</v>
      </c>
      <c r="BJ50" s="757" t="s">
        <v>520</v>
      </c>
      <c r="BK50" s="746"/>
      <c r="BL50" s="749"/>
      <c r="BM50" s="749"/>
      <c r="BN50" s="758"/>
      <c r="BO50" s="746"/>
      <c r="BP50" s="749"/>
      <c r="BQ50" s="756"/>
      <c r="BR50" s="757"/>
      <c r="BS50" s="746" t="s">
        <v>478</v>
      </c>
      <c r="BT50" s="749"/>
      <c r="BU50" s="756" t="s">
        <v>580</v>
      </c>
      <c r="BV50" s="757" t="s">
        <v>893</v>
      </c>
      <c r="BW50" s="746"/>
      <c r="BX50" s="749"/>
      <c r="BY50" s="756"/>
      <c r="BZ50" s="757"/>
      <c r="CA50" s="746"/>
      <c r="CB50" s="749"/>
      <c r="CC50" s="756"/>
      <c r="CD50" s="757"/>
      <c r="CE50" s="746"/>
      <c r="CF50" s="749"/>
      <c r="CG50" s="756"/>
      <c r="CH50" s="757"/>
      <c r="CI50" s="746"/>
      <c r="CJ50" s="749"/>
      <c r="CK50" s="756"/>
      <c r="CL50" s="757"/>
      <c r="CM50" s="746" t="s">
        <v>477</v>
      </c>
      <c r="CN50" s="749"/>
      <c r="CO50" s="756" t="s">
        <v>589</v>
      </c>
      <c r="CP50" s="757" t="s">
        <v>1154</v>
      </c>
      <c r="CQ50" s="746"/>
      <c r="CR50" s="749"/>
      <c r="CS50" s="756"/>
      <c r="CT50" s="757"/>
      <c r="CU50" s="746"/>
      <c r="CV50" s="749"/>
      <c r="CW50" s="756"/>
      <c r="CX50" s="757"/>
      <c r="CY50" s="746" t="s">
        <v>477</v>
      </c>
      <c r="CZ50" s="749"/>
      <c r="DA50" s="756" t="s">
        <v>887</v>
      </c>
      <c r="DB50" s="757" t="s">
        <v>1118</v>
      </c>
      <c r="DC50" s="746"/>
      <c r="DD50" s="749"/>
      <c r="DE50" s="756"/>
      <c r="DF50" s="757"/>
      <c r="DG50" s="746" t="s">
        <v>477</v>
      </c>
      <c r="DH50" s="749"/>
      <c r="DI50" s="756" t="s">
        <v>515</v>
      </c>
      <c r="DJ50" s="757" t="s">
        <v>609</v>
      </c>
      <c r="DK50" s="746" t="s">
        <v>477</v>
      </c>
      <c r="DL50" s="749"/>
      <c r="DM50" s="756" t="s">
        <v>512</v>
      </c>
      <c r="DN50" s="757" t="s">
        <v>615</v>
      </c>
      <c r="DO50" s="746" t="s">
        <v>477</v>
      </c>
      <c r="DP50" s="749"/>
      <c r="DQ50" s="756" t="s">
        <v>538</v>
      </c>
      <c r="DR50" s="757" t="s">
        <v>531</v>
      </c>
      <c r="DS50" s="746"/>
      <c r="DT50" s="749"/>
      <c r="DU50" s="756"/>
      <c r="DV50" s="757"/>
      <c r="DW50" s="746" t="s">
        <v>480</v>
      </c>
      <c r="DX50" s="749"/>
      <c r="DY50" s="756" t="s">
        <v>1149</v>
      </c>
      <c r="DZ50" s="757" t="s">
        <v>533</v>
      </c>
      <c r="EA50" s="619"/>
      <c r="EB50" s="619"/>
      <c r="EC50" s="619"/>
      <c r="ED50" s="619"/>
      <c r="EE50" s="108"/>
      <c r="EF50" s="617"/>
      <c r="EG50" s="617"/>
      <c r="EH50" s="618"/>
    </row>
    <row r="51" spans="1:138" s="620" customFormat="1" ht="30" x14ac:dyDescent="0.25">
      <c r="A51" s="746">
        <v>151728</v>
      </c>
      <c r="B51" s="747" t="s">
        <v>947</v>
      </c>
      <c r="C51" s="748" t="s">
        <v>891</v>
      </c>
      <c r="D51" s="746" t="s">
        <v>62</v>
      </c>
      <c r="E51" s="749" t="s">
        <v>366</v>
      </c>
      <c r="F51" s="747" t="s">
        <v>1126</v>
      </c>
      <c r="G51" s="749" t="s">
        <v>366</v>
      </c>
      <c r="H51" s="749" t="s">
        <v>366</v>
      </c>
      <c r="I51" s="748" t="s">
        <v>366</v>
      </c>
      <c r="J51" s="749" t="s">
        <v>366</v>
      </c>
      <c r="K51" s="617" t="str">
        <f>IFERROR(VLOOKUP(A51,[4]CalledName!$A:$N,14,FALSE),"")</f>
        <v>No</v>
      </c>
      <c r="L51" s="597" t="str">
        <f>IFERROR(VLOOKUP(A51,[5]YEAR11!$A:$AT,24,FALSE),"")</f>
        <v>4-5</v>
      </c>
      <c r="M51" s="599" t="str">
        <f t="shared" si="0"/>
        <v>M</v>
      </c>
      <c r="N51" s="605">
        <f t="shared" si="1"/>
        <v>8</v>
      </c>
      <c r="O51" s="606">
        <f t="shared" si="2"/>
        <v>3</v>
      </c>
      <c r="P51" s="657">
        <f t="shared" si="3"/>
        <v>1</v>
      </c>
      <c r="Q51" s="723">
        <v>93.48</v>
      </c>
      <c r="R51" s="724">
        <v>3</v>
      </c>
      <c r="S51" s="721">
        <f t="shared" si="4"/>
        <v>2</v>
      </c>
      <c r="T51" s="600">
        <f t="shared" si="5"/>
        <v>7</v>
      </c>
      <c r="U51" s="722">
        <f t="shared" si="6"/>
        <v>0</v>
      </c>
      <c r="V51" s="722">
        <f t="shared" si="7"/>
        <v>0</v>
      </c>
      <c r="W51" s="722">
        <f t="shared" si="8"/>
        <v>0</v>
      </c>
      <c r="X51" s="722">
        <f t="shared" si="9"/>
        <v>0</v>
      </c>
      <c r="Y51" s="722">
        <f t="shared" si="10"/>
        <v>0</v>
      </c>
      <c r="Z51" s="722">
        <f t="shared" si="11"/>
        <v>0</v>
      </c>
      <c r="AA51" s="722">
        <f t="shared" si="17"/>
        <v>0</v>
      </c>
      <c r="AB51" s="722">
        <f t="shared" si="15"/>
        <v>0</v>
      </c>
      <c r="AC51" s="763">
        <f t="shared" si="16"/>
        <v>0</v>
      </c>
      <c r="AD51" s="600"/>
      <c r="AE51" s="746"/>
      <c r="AF51" s="749"/>
      <c r="AG51" s="756"/>
      <c r="AH51" s="757"/>
      <c r="AI51" s="746" t="s">
        <v>477</v>
      </c>
      <c r="AJ51" s="749"/>
      <c r="AK51" s="756" t="s">
        <v>500</v>
      </c>
      <c r="AL51" s="757" t="s">
        <v>560</v>
      </c>
      <c r="AM51" s="746"/>
      <c r="AN51" s="749"/>
      <c r="AO51" s="756"/>
      <c r="AP51" s="757"/>
      <c r="AQ51" s="746" t="s">
        <v>477</v>
      </c>
      <c r="AR51" s="749"/>
      <c r="AS51" s="756" t="s">
        <v>534</v>
      </c>
      <c r="AT51" s="757" t="s">
        <v>569</v>
      </c>
      <c r="AU51" s="746"/>
      <c r="AV51" s="749"/>
      <c r="AW51" s="756"/>
      <c r="AX51" s="757"/>
      <c r="AY51" s="746"/>
      <c r="AZ51" s="749"/>
      <c r="BA51" s="756"/>
      <c r="BB51" s="757"/>
      <c r="BC51" s="746"/>
      <c r="BD51" s="749"/>
      <c r="BE51" s="756"/>
      <c r="BF51" s="757"/>
      <c r="BG51" s="746" t="s">
        <v>477</v>
      </c>
      <c r="BH51" s="749"/>
      <c r="BI51" s="756" t="s">
        <v>575</v>
      </c>
      <c r="BJ51" s="757" t="s">
        <v>535</v>
      </c>
      <c r="BK51" s="746"/>
      <c r="BL51" s="749"/>
      <c r="BM51" s="749"/>
      <c r="BN51" s="758"/>
      <c r="BO51" s="746" t="s">
        <v>476</v>
      </c>
      <c r="BP51" s="749"/>
      <c r="BQ51" s="756" t="s">
        <v>508</v>
      </c>
      <c r="BR51" s="757" t="s">
        <v>579</v>
      </c>
      <c r="BS51" s="746" t="s">
        <v>477</v>
      </c>
      <c r="BT51" s="749"/>
      <c r="BU51" s="756" t="s">
        <v>586</v>
      </c>
      <c r="BV51" s="757" t="s">
        <v>891</v>
      </c>
      <c r="BW51" s="746"/>
      <c r="BX51" s="749"/>
      <c r="BY51" s="756"/>
      <c r="BZ51" s="757"/>
      <c r="CA51" s="746"/>
      <c r="CB51" s="749"/>
      <c r="CC51" s="756"/>
      <c r="CD51" s="757"/>
      <c r="CE51" s="746"/>
      <c r="CF51" s="749"/>
      <c r="CG51" s="756"/>
      <c r="CH51" s="757"/>
      <c r="CI51" s="746"/>
      <c r="CJ51" s="749"/>
      <c r="CK51" s="756"/>
      <c r="CL51" s="757"/>
      <c r="CM51" s="746" t="s">
        <v>477</v>
      </c>
      <c r="CN51" s="749"/>
      <c r="CO51" s="756" t="s">
        <v>587</v>
      </c>
      <c r="CP51" s="757" t="s">
        <v>1151</v>
      </c>
      <c r="CQ51" s="746"/>
      <c r="CR51" s="749"/>
      <c r="CS51" s="756"/>
      <c r="CT51" s="757"/>
      <c r="CU51" s="746"/>
      <c r="CV51" s="749"/>
      <c r="CW51" s="756"/>
      <c r="CX51" s="757"/>
      <c r="CY51" s="746" t="s">
        <v>476</v>
      </c>
      <c r="CZ51" s="749"/>
      <c r="DA51" s="756" t="s">
        <v>886</v>
      </c>
      <c r="DB51" s="757" t="s">
        <v>1117</v>
      </c>
      <c r="DC51" s="746"/>
      <c r="DD51" s="749"/>
      <c r="DE51" s="756"/>
      <c r="DF51" s="757"/>
      <c r="DG51" s="746" t="s">
        <v>477</v>
      </c>
      <c r="DH51" s="749"/>
      <c r="DI51" s="756" t="s">
        <v>511</v>
      </c>
      <c r="DJ51" s="757" t="s">
        <v>610</v>
      </c>
      <c r="DK51" s="746"/>
      <c r="DL51" s="749"/>
      <c r="DM51" s="756"/>
      <c r="DN51" s="757"/>
      <c r="DO51" s="746" t="s">
        <v>477</v>
      </c>
      <c r="DP51" s="749"/>
      <c r="DQ51" s="756" t="s">
        <v>538</v>
      </c>
      <c r="DR51" s="757" t="s">
        <v>531</v>
      </c>
      <c r="DS51" s="746"/>
      <c r="DT51" s="749"/>
      <c r="DU51" s="756"/>
      <c r="DV51" s="757"/>
      <c r="DW51" s="746" t="s">
        <v>477</v>
      </c>
      <c r="DX51" s="749"/>
      <c r="DY51" s="756" t="s">
        <v>1149</v>
      </c>
      <c r="DZ51" s="757" t="s">
        <v>533</v>
      </c>
      <c r="EA51" s="619"/>
      <c r="EB51" s="619"/>
      <c r="EC51" s="619"/>
      <c r="ED51" s="619"/>
      <c r="EE51" s="108"/>
      <c r="EF51" s="617"/>
      <c r="EG51" s="617"/>
      <c r="EH51" s="618"/>
    </row>
    <row r="52" spans="1:138" s="620" customFormat="1" ht="25.5" x14ac:dyDescent="0.25">
      <c r="A52" s="746">
        <v>151698</v>
      </c>
      <c r="B52" s="747" t="s">
        <v>948</v>
      </c>
      <c r="C52" s="748" t="s">
        <v>907</v>
      </c>
      <c r="D52" s="746" t="s">
        <v>62</v>
      </c>
      <c r="E52" s="749" t="s">
        <v>366</v>
      </c>
      <c r="F52" s="749" t="s">
        <v>1134</v>
      </c>
      <c r="G52" s="749" t="s">
        <v>366</v>
      </c>
      <c r="H52" s="749" t="s">
        <v>366</v>
      </c>
      <c r="I52" s="748" t="s">
        <v>366</v>
      </c>
      <c r="J52" s="749" t="s">
        <v>366</v>
      </c>
      <c r="K52" s="617" t="str">
        <f>IFERROR(VLOOKUP(A52,[4]CalledName!$A:$N,14,FALSE),"")</f>
        <v>No</v>
      </c>
      <c r="L52" s="597" t="str">
        <f>IFERROR(VLOOKUP(A52,[5]YEAR11!$A:$AT,24,FALSE),"")</f>
        <v>6-7</v>
      </c>
      <c r="M52" s="599" t="str">
        <f t="shared" si="0"/>
        <v>H</v>
      </c>
      <c r="N52" s="605">
        <f t="shared" si="1"/>
        <v>17</v>
      </c>
      <c r="O52" s="606">
        <f t="shared" si="2"/>
        <v>1</v>
      </c>
      <c r="P52" s="657">
        <f t="shared" si="3"/>
        <v>1</v>
      </c>
      <c r="Q52" s="723">
        <v>100</v>
      </c>
      <c r="R52" s="724">
        <v>6</v>
      </c>
      <c r="S52" s="721">
        <f t="shared" si="4"/>
        <v>1</v>
      </c>
      <c r="T52" s="600">
        <f t="shared" si="5"/>
        <v>9</v>
      </c>
      <c r="U52" s="722">
        <f t="shared" si="6"/>
        <v>0</v>
      </c>
      <c r="V52" s="722">
        <f t="shared" si="7"/>
        <v>0</v>
      </c>
      <c r="W52" s="722">
        <f t="shared" si="8"/>
        <v>0</v>
      </c>
      <c r="X52" s="722">
        <f t="shared" si="9"/>
        <v>0</v>
      </c>
      <c r="Y52" s="722">
        <f t="shared" si="10"/>
        <v>0</v>
      </c>
      <c r="Z52" s="722">
        <f t="shared" si="11"/>
        <v>0</v>
      </c>
      <c r="AA52" s="722">
        <f t="shared" si="17"/>
        <v>0</v>
      </c>
      <c r="AB52" s="722">
        <f t="shared" si="15"/>
        <v>0</v>
      </c>
      <c r="AC52" s="763">
        <f t="shared" si="16"/>
        <v>0</v>
      </c>
      <c r="AD52" s="600"/>
      <c r="AE52" s="746"/>
      <c r="AF52" s="749"/>
      <c r="AG52" s="756"/>
      <c r="AH52" s="757"/>
      <c r="AI52" s="746" t="s">
        <v>477</v>
      </c>
      <c r="AJ52" s="749"/>
      <c r="AK52" s="756" t="s">
        <v>500</v>
      </c>
      <c r="AL52" s="757" t="s">
        <v>560</v>
      </c>
      <c r="AM52" s="746"/>
      <c r="AN52" s="749"/>
      <c r="AO52" s="756"/>
      <c r="AP52" s="757"/>
      <c r="AQ52" s="746" t="s">
        <v>477</v>
      </c>
      <c r="AR52" s="749"/>
      <c r="AS52" s="756" t="s">
        <v>534</v>
      </c>
      <c r="AT52" s="757" t="s">
        <v>569</v>
      </c>
      <c r="AU52" s="746"/>
      <c r="AV52" s="749"/>
      <c r="AW52" s="756"/>
      <c r="AX52" s="757"/>
      <c r="AY52" s="746"/>
      <c r="AZ52" s="749"/>
      <c r="BA52" s="756"/>
      <c r="BB52" s="757"/>
      <c r="BC52" s="746"/>
      <c r="BD52" s="749"/>
      <c r="BE52" s="756"/>
      <c r="BF52" s="757"/>
      <c r="BG52" s="746" t="s">
        <v>477</v>
      </c>
      <c r="BH52" s="749"/>
      <c r="BI52" s="756" t="s">
        <v>519</v>
      </c>
      <c r="BJ52" s="757" t="s">
        <v>507</v>
      </c>
      <c r="BK52" s="746"/>
      <c r="BL52" s="749"/>
      <c r="BM52" s="749"/>
      <c r="BN52" s="758"/>
      <c r="BO52" s="746"/>
      <c r="BP52" s="749"/>
      <c r="BQ52" s="756"/>
      <c r="BR52" s="757"/>
      <c r="BS52" s="746" t="s">
        <v>477</v>
      </c>
      <c r="BT52" s="749"/>
      <c r="BU52" s="756" t="s">
        <v>500</v>
      </c>
      <c r="BV52" s="757" t="s">
        <v>907</v>
      </c>
      <c r="BW52" s="746" t="s">
        <v>477</v>
      </c>
      <c r="BX52" s="749"/>
      <c r="BY52" s="756" t="s">
        <v>1152</v>
      </c>
      <c r="BZ52" s="757" t="s">
        <v>530</v>
      </c>
      <c r="CA52" s="746" t="s">
        <v>477</v>
      </c>
      <c r="CB52" s="749"/>
      <c r="CC52" s="756" t="s">
        <v>1153</v>
      </c>
      <c r="CD52" s="757" t="s">
        <v>582</v>
      </c>
      <c r="CE52" s="746"/>
      <c r="CF52" s="749"/>
      <c r="CG52" s="756"/>
      <c r="CH52" s="757"/>
      <c r="CI52" s="746"/>
      <c r="CJ52" s="749"/>
      <c r="CK52" s="756"/>
      <c r="CL52" s="757"/>
      <c r="CM52" s="746" t="s">
        <v>477</v>
      </c>
      <c r="CN52" s="749"/>
      <c r="CO52" s="756" t="s">
        <v>589</v>
      </c>
      <c r="CP52" s="757" t="s">
        <v>1154</v>
      </c>
      <c r="CQ52" s="746"/>
      <c r="CR52" s="749"/>
      <c r="CS52" s="756"/>
      <c r="CT52" s="757"/>
      <c r="CU52" s="746"/>
      <c r="CV52" s="749"/>
      <c r="CW52" s="756"/>
      <c r="CX52" s="757"/>
      <c r="CY52" s="746" t="s">
        <v>477</v>
      </c>
      <c r="CZ52" s="749"/>
      <c r="DA52" s="756" t="s">
        <v>888</v>
      </c>
      <c r="DB52" s="757" t="s">
        <v>1116</v>
      </c>
      <c r="DC52" s="746"/>
      <c r="DD52" s="749"/>
      <c r="DE52" s="756"/>
      <c r="DF52" s="757"/>
      <c r="DG52" s="746" t="s">
        <v>477</v>
      </c>
      <c r="DH52" s="749"/>
      <c r="DI52" s="756" t="s">
        <v>511</v>
      </c>
      <c r="DJ52" s="757" t="s">
        <v>610</v>
      </c>
      <c r="DK52" s="746"/>
      <c r="DL52" s="749"/>
      <c r="DM52" s="756"/>
      <c r="DN52" s="757"/>
      <c r="DO52" s="746" t="s">
        <v>476</v>
      </c>
      <c r="DP52" s="749"/>
      <c r="DQ52" s="756" t="s">
        <v>616</v>
      </c>
      <c r="DR52" s="757" t="s">
        <v>525</v>
      </c>
      <c r="DS52" s="746"/>
      <c r="DT52" s="749"/>
      <c r="DU52" s="756"/>
      <c r="DV52" s="757"/>
      <c r="DW52" s="746"/>
      <c r="DX52" s="749"/>
      <c r="DY52" s="756"/>
      <c r="DZ52" s="757"/>
      <c r="EA52" s="619"/>
      <c r="EB52" s="619"/>
      <c r="EC52" s="619"/>
      <c r="ED52" s="619"/>
      <c r="EE52" s="108"/>
      <c r="EF52" s="617"/>
      <c r="EG52" s="617"/>
      <c r="EH52" s="618"/>
    </row>
    <row r="53" spans="1:138" s="620" customFormat="1" ht="25.5" x14ac:dyDescent="0.25">
      <c r="A53" s="746">
        <v>151526</v>
      </c>
      <c r="B53" s="747" t="s">
        <v>949</v>
      </c>
      <c r="C53" s="748" t="s">
        <v>909</v>
      </c>
      <c r="D53" s="746" t="s">
        <v>178</v>
      </c>
      <c r="E53" s="749" t="s">
        <v>366</v>
      </c>
      <c r="F53" s="749" t="s">
        <v>1141</v>
      </c>
      <c r="G53" s="749" t="s">
        <v>366</v>
      </c>
      <c r="H53" s="749" t="s">
        <v>366</v>
      </c>
      <c r="I53" s="748" t="s">
        <v>366</v>
      </c>
      <c r="J53" s="749" t="s">
        <v>366</v>
      </c>
      <c r="K53" s="617" t="str">
        <f>IFERROR(VLOOKUP(A53,[4]CalledName!$A:$N,14,FALSE),"")</f>
        <v>No</v>
      </c>
      <c r="L53" s="597" t="str">
        <f>IFERROR(VLOOKUP(A53,[5]YEAR11!$A:$AT,24,FALSE),"")</f>
        <v>5-6</v>
      </c>
      <c r="M53" s="599" t="str">
        <f t="shared" si="0"/>
        <v>M</v>
      </c>
      <c r="N53" s="605">
        <f t="shared" si="1"/>
        <v>16</v>
      </c>
      <c r="O53" s="606">
        <f t="shared" si="2"/>
        <v>0</v>
      </c>
      <c r="P53" s="657">
        <f t="shared" si="3"/>
        <v>0</v>
      </c>
      <c r="Q53" s="723">
        <v>100</v>
      </c>
      <c r="R53" s="724">
        <v>2</v>
      </c>
      <c r="S53" s="721">
        <f t="shared" si="4"/>
        <v>4</v>
      </c>
      <c r="T53" s="600">
        <f t="shared" si="5"/>
        <v>4</v>
      </c>
      <c r="U53" s="722">
        <f t="shared" si="6"/>
        <v>0</v>
      </c>
      <c r="V53" s="722">
        <f t="shared" si="7"/>
        <v>0</v>
      </c>
      <c r="W53" s="722">
        <f t="shared" si="8"/>
        <v>0</v>
      </c>
      <c r="X53" s="722">
        <f t="shared" si="9"/>
        <v>0</v>
      </c>
      <c r="Y53" s="722">
        <f t="shared" si="10"/>
        <v>0</v>
      </c>
      <c r="Z53" s="722">
        <f t="shared" si="11"/>
        <v>0</v>
      </c>
      <c r="AA53" s="722">
        <f t="shared" si="17"/>
        <v>0</v>
      </c>
      <c r="AB53" s="722">
        <f t="shared" si="15"/>
        <v>0</v>
      </c>
      <c r="AC53" s="763">
        <f t="shared" si="16"/>
        <v>0</v>
      </c>
      <c r="AD53" s="600"/>
      <c r="AE53" s="746" t="s">
        <v>476</v>
      </c>
      <c r="AF53" s="749"/>
      <c r="AG53" s="756" t="s">
        <v>557</v>
      </c>
      <c r="AH53" s="757" t="s">
        <v>499</v>
      </c>
      <c r="AI53" s="746"/>
      <c r="AJ53" s="749"/>
      <c r="AK53" s="756"/>
      <c r="AL53" s="757"/>
      <c r="AM53" s="746"/>
      <c r="AN53" s="749"/>
      <c r="AO53" s="756"/>
      <c r="AP53" s="757"/>
      <c r="AQ53" s="746"/>
      <c r="AR53" s="749"/>
      <c r="AS53" s="756"/>
      <c r="AT53" s="757"/>
      <c r="AU53" s="746"/>
      <c r="AV53" s="749"/>
      <c r="AW53" s="756"/>
      <c r="AX53" s="757"/>
      <c r="AY53" s="746"/>
      <c r="AZ53" s="749"/>
      <c r="BA53" s="756"/>
      <c r="BB53" s="757"/>
      <c r="BC53" s="746"/>
      <c r="BD53" s="749"/>
      <c r="BE53" s="756"/>
      <c r="BF53" s="757"/>
      <c r="BG53" s="746" t="s">
        <v>476</v>
      </c>
      <c r="BH53" s="749"/>
      <c r="BI53" s="756" t="s">
        <v>528</v>
      </c>
      <c r="BJ53" s="757" t="s">
        <v>529</v>
      </c>
      <c r="BK53" s="746"/>
      <c r="BL53" s="749"/>
      <c r="BM53" s="749"/>
      <c r="BN53" s="758"/>
      <c r="BO53" s="746"/>
      <c r="BP53" s="749"/>
      <c r="BQ53" s="756"/>
      <c r="BR53" s="757"/>
      <c r="BS53" s="746" t="s">
        <v>477</v>
      </c>
      <c r="BT53" s="749"/>
      <c r="BU53" s="756" t="s">
        <v>516</v>
      </c>
      <c r="BV53" s="757" t="s">
        <v>909</v>
      </c>
      <c r="BW53" s="746"/>
      <c r="BX53" s="749"/>
      <c r="BY53" s="756"/>
      <c r="BZ53" s="757"/>
      <c r="CA53" s="746"/>
      <c r="CB53" s="749"/>
      <c r="CC53" s="756"/>
      <c r="CD53" s="757"/>
      <c r="CE53" s="746"/>
      <c r="CF53" s="749"/>
      <c r="CG53" s="756"/>
      <c r="CH53" s="757"/>
      <c r="CI53" s="746"/>
      <c r="CJ53" s="749"/>
      <c r="CK53" s="756"/>
      <c r="CL53" s="757"/>
      <c r="CM53" s="746" t="s">
        <v>477</v>
      </c>
      <c r="CN53" s="749"/>
      <c r="CO53" s="756" t="s">
        <v>589</v>
      </c>
      <c r="CP53" s="757" t="s">
        <v>591</v>
      </c>
      <c r="CQ53" s="746" t="s">
        <v>476</v>
      </c>
      <c r="CR53" s="749"/>
      <c r="CS53" s="756" t="s">
        <v>510</v>
      </c>
      <c r="CT53" s="757" t="s">
        <v>603</v>
      </c>
      <c r="CU53" s="746"/>
      <c r="CV53" s="749"/>
      <c r="CW53" s="756"/>
      <c r="CX53" s="757"/>
      <c r="CY53" s="746" t="s">
        <v>476</v>
      </c>
      <c r="CZ53" s="749"/>
      <c r="DA53" s="756" t="s">
        <v>887</v>
      </c>
      <c r="DB53" s="757" t="s">
        <v>1119</v>
      </c>
      <c r="DC53" s="746"/>
      <c r="DD53" s="749"/>
      <c r="DE53" s="756"/>
      <c r="DF53" s="757"/>
      <c r="DG53" s="746"/>
      <c r="DH53" s="749"/>
      <c r="DI53" s="756"/>
      <c r="DJ53" s="757"/>
      <c r="DK53" s="746"/>
      <c r="DL53" s="749"/>
      <c r="DM53" s="756"/>
      <c r="DN53" s="757"/>
      <c r="DO53" s="746" t="s">
        <v>477</v>
      </c>
      <c r="DP53" s="749"/>
      <c r="DQ53" s="756" t="s">
        <v>1156</v>
      </c>
      <c r="DR53" s="757" t="s">
        <v>548</v>
      </c>
      <c r="DS53" s="746" t="s">
        <v>477</v>
      </c>
      <c r="DT53" s="749"/>
      <c r="DU53" s="756" t="s">
        <v>527</v>
      </c>
      <c r="DV53" s="757" t="s">
        <v>620</v>
      </c>
      <c r="DW53" s="746" t="s">
        <v>477</v>
      </c>
      <c r="DX53" s="749"/>
      <c r="DY53" s="756" t="s">
        <v>1149</v>
      </c>
      <c r="DZ53" s="757" t="s">
        <v>526</v>
      </c>
      <c r="EA53" s="619"/>
      <c r="EB53" s="619"/>
      <c r="EC53" s="619"/>
      <c r="ED53" s="619"/>
      <c r="EE53" s="108"/>
      <c r="EF53" s="617"/>
      <c r="EG53" s="617"/>
      <c r="EH53" s="618"/>
    </row>
    <row r="54" spans="1:138" s="620" customFormat="1" ht="25.5" x14ac:dyDescent="0.25">
      <c r="A54" s="746">
        <v>151561</v>
      </c>
      <c r="B54" s="747" t="s">
        <v>950</v>
      </c>
      <c r="C54" s="748" t="s">
        <v>909</v>
      </c>
      <c r="D54" s="746" t="s">
        <v>62</v>
      </c>
      <c r="E54" s="749" t="s">
        <v>366</v>
      </c>
      <c r="F54" s="749" t="s">
        <v>1139</v>
      </c>
      <c r="G54" s="749" t="s">
        <v>366</v>
      </c>
      <c r="H54" s="749" t="s">
        <v>366</v>
      </c>
      <c r="I54" s="748" t="s">
        <v>366</v>
      </c>
      <c r="J54" s="749" t="s">
        <v>366</v>
      </c>
      <c r="K54" s="617" t="str">
        <f>IFERROR(VLOOKUP(A54,[4]CalledName!$A:$N,14,FALSE),"")</f>
        <v>No</v>
      </c>
      <c r="L54" s="597" t="str">
        <f>IFERROR(VLOOKUP(A54,[5]YEAR11!$A:$AT,24,FALSE),"")</f>
        <v>4-5</v>
      </c>
      <c r="M54" s="599" t="str">
        <f t="shared" si="0"/>
        <v>M</v>
      </c>
      <c r="N54" s="605">
        <f t="shared" si="1"/>
        <v>18</v>
      </c>
      <c r="O54" s="606">
        <f t="shared" si="2"/>
        <v>0</v>
      </c>
      <c r="P54" s="657">
        <f t="shared" si="3"/>
        <v>1</v>
      </c>
      <c r="Q54" s="723">
        <v>100</v>
      </c>
      <c r="R54" s="724">
        <v>0</v>
      </c>
      <c r="S54" s="721">
        <f t="shared" si="4"/>
        <v>2</v>
      </c>
      <c r="T54" s="600">
        <f t="shared" si="5"/>
        <v>6</v>
      </c>
      <c r="U54" s="722">
        <f t="shared" si="6"/>
        <v>0</v>
      </c>
      <c r="V54" s="722">
        <f t="shared" si="7"/>
        <v>0</v>
      </c>
      <c r="W54" s="722">
        <f t="shared" si="8"/>
        <v>0</v>
      </c>
      <c r="X54" s="722">
        <f t="shared" si="9"/>
        <v>0</v>
      </c>
      <c r="Y54" s="722">
        <f t="shared" si="10"/>
        <v>0</v>
      </c>
      <c r="Z54" s="722">
        <f t="shared" si="11"/>
        <v>0</v>
      </c>
      <c r="AA54" s="722">
        <f t="shared" si="17"/>
        <v>0</v>
      </c>
      <c r="AB54" s="722">
        <f t="shared" si="15"/>
        <v>0</v>
      </c>
      <c r="AC54" s="763">
        <f t="shared" si="16"/>
        <v>0</v>
      </c>
      <c r="AD54" s="600"/>
      <c r="AE54" s="746" t="s">
        <v>477</v>
      </c>
      <c r="AF54" s="749"/>
      <c r="AG54" s="756" t="s">
        <v>557</v>
      </c>
      <c r="AH54" s="757" t="s">
        <v>499</v>
      </c>
      <c r="AI54" s="746"/>
      <c r="AJ54" s="749"/>
      <c r="AK54" s="756"/>
      <c r="AL54" s="757"/>
      <c r="AM54" s="746"/>
      <c r="AN54" s="749"/>
      <c r="AO54" s="756"/>
      <c r="AP54" s="757"/>
      <c r="AQ54" s="746"/>
      <c r="AR54" s="749"/>
      <c r="AS54" s="756"/>
      <c r="AT54" s="757"/>
      <c r="AU54" s="746" t="s">
        <v>477</v>
      </c>
      <c r="AV54" s="749"/>
      <c r="AW54" s="756" t="s">
        <v>1166</v>
      </c>
      <c r="AX54" s="757" t="s">
        <v>503</v>
      </c>
      <c r="AY54" s="746"/>
      <c r="AZ54" s="749"/>
      <c r="BA54" s="756"/>
      <c r="BB54" s="757"/>
      <c r="BC54" s="746"/>
      <c r="BD54" s="749"/>
      <c r="BE54" s="756"/>
      <c r="BF54" s="757"/>
      <c r="BG54" s="746" t="s">
        <v>477</v>
      </c>
      <c r="BH54" s="749"/>
      <c r="BI54" s="756" t="s">
        <v>555</v>
      </c>
      <c r="BJ54" s="757" t="s">
        <v>543</v>
      </c>
      <c r="BK54" s="746"/>
      <c r="BL54" s="749"/>
      <c r="BM54" s="749"/>
      <c r="BN54" s="758"/>
      <c r="BO54" s="746"/>
      <c r="BP54" s="749"/>
      <c r="BQ54" s="756"/>
      <c r="BR54" s="757"/>
      <c r="BS54" s="746" t="s">
        <v>477</v>
      </c>
      <c r="BT54" s="749"/>
      <c r="BU54" s="756" t="s">
        <v>516</v>
      </c>
      <c r="BV54" s="757" t="s">
        <v>909</v>
      </c>
      <c r="BW54" s="746"/>
      <c r="BX54" s="749"/>
      <c r="BY54" s="756"/>
      <c r="BZ54" s="757"/>
      <c r="CA54" s="746"/>
      <c r="CB54" s="749"/>
      <c r="CC54" s="756"/>
      <c r="CD54" s="757"/>
      <c r="CE54" s="746"/>
      <c r="CF54" s="749"/>
      <c r="CG54" s="756"/>
      <c r="CH54" s="757"/>
      <c r="CI54" s="746"/>
      <c r="CJ54" s="749"/>
      <c r="CK54" s="756"/>
      <c r="CL54" s="757"/>
      <c r="CM54" s="746" t="s">
        <v>476</v>
      </c>
      <c r="CN54" s="749"/>
      <c r="CO54" s="756" t="s">
        <v>601</v>
      </c>
      <c r="CP54" s="757" t="s">
        <v>596</v>
      </c>
      <c r="CQ54" s="746"/>
      <c r="CR54" s="749"/>
      <c r="CS54" s="756"/>
      <c r="CT54" s="757"/>
      <c r="CU54" s="746"/>
      <c r="CV54" s="749"/>
      <c r="CW54" s="756"/>
      <c r="CX54" s="757"/>
      <c r="CY54" s="746" t="s">
        <v>476</v>
      </c>
      <c r="CZ54" s="749"/>
      <c r="DA54" s="756" t="s">
        <v>886</v>
      </c>
      <c r="DB54" s="757" t="s">
        <v>1117</v>
      </c>
      <c r="DC54" s="746"/>
      <c r="DD54" s="749"/>
      <c r="DE54" s="756"/>
      <c r="DF54" s="757"/>
      <c r="DG54" s="746"/>
      <c r="DH54" s="749"/>
      <c r="DI54" s="756"/>
      <c r="DJ54" s="757"/>
      <c r="DK54" s="746"/>
      <c r="DL54" s="749"/>
      <c r="DM54" s="756"/>
      <c r="DN54" s="757"/>
      <c r="DO54" s="746" t="s">
        <v>477</v>
      </c>
      <c r="DP54" s="749"/>
      <c r="DQ54" s="756" t="s">
        <v>538</v>
      </c>
      <c r="DR54" s="757" t="s">
        <v>531</v>
      </c>
      <c r="DS54" s="746" t="s">
        <v>477</v>
      </c>
      <c r="DT54" s="749"/>
      <c r="DU54" s="756" t="s">
        <v>527</v>
      </c>
      <c r="DV54" s="757" t="s">
        <v>622</v>
      </c>
      <c r="DW54" s="746" t="s">
        <v>477</v>
      </c>
      <c r="DX54" s="749"/>
      <c r="DY54" s="756" t="s">
        <v>1149</v>
      </c>
      <c r="DZ54" s="757" t="s">
        <v>533</v>
      </c>
      <c r="EA54" s="619"/>
      <c r="EB54" s="619"/>
      <c r="EC54" s="619"/>
      <c r="ED54" s="619"/>
      <c r="EE54" s="108"/>
      <c r="EF54" s="617"/>
      <c r="EG54" s="617"/>
      <c r="EH54" s="618"/>
    </row>
    <row r="55" spans="1:138" s="620" customFormat="1" ht="25.5" x14ac:dyDescent="0.25">
      <c r="A55" s="746">
        <v>151631</v>
      </c>
      <c r="B55" s="747" t="s">
        <v>951</v>
      </c>
      <c r="C55" s="748" t="s">
        <v>909</v>
      </c>
      <c r="D55" s="746" t="s">
        <v>62</v>
      </c>
      <c r="E55" s="749" t="s">
        <v>366</v>
      </c>
      <c r="F55" s="749" t="s">
        <v>1133</v>
      </c>
      <c r="G55" s="749" t="s">
        <v>366</v>
      </c>
      <c r="H55" s="749" t="s">
        <v>366</v>
      </c>
      <c r="I55" s="748" t="s">
        <v>366</v>
      </c>
      <c r="J55" s="749" t="s">
        <v>366</v>
      </c>
      <c r="K55" s="617" t="str">
        <f>IFERROR(VLOOKUP(A55,[4]CalledName!$A:$N,14,FALSE),"")</f>
        <v>No</v>
      </c>
      <c r="L55" s="597" t="str">
        <f>IFERROR(VLOOKUP(A55,[5]YEAR11!$A:$AT,24,FALSE),"")</f>
        <v>4-5</v>
      </c>
      <c r="M55" s="599" t="str">
        <f t="shared" si="0"/>
        <v>M</v>
      </c>
      <c r="N55" s="605">
        <f t="shared" si="1"/>
        <v>9</v>
      </c>
      <c r="O55" s="606">
        <f t="shared" si="2"/>
        <v>2</v>
      </c>
      <c r="P55" s="657">
        <f t="shared" si="3"/>
        <v>0</v>
      </c>
      <c r="Q55" s="723">
        <v>100</v>
      </c>
      <c r="R55" s="724">
        <v>1</v>
      </c>
      <c r="S55" s="721">
        <f t="shared" si="4"/>
        <v>3</v>
      </c>
      <c r="T55" s="600">
        <f t="shared" si="5"/>
        <v>6</v>
      </c>
      <c r="U55" s="722">
        <f t="shared" si="6"/>
        <v>0</v>
      </c>
      <c r="V55" s="722">
        <f t="shared" si="7"/>
        <v>0</v>
      </c>
      <c r="W55" s="722">
        <f t="shared" si="8"/>
        <v>0</v>
      </c>
      <c r="X55" s="722">
        <f t="shared" si="9"/>
        <v>0</v>
      </c>
      <c r="Y55" s="722">
        <f t="shared" si="10"/>
        <v>0</v>
      </c>
      <c r="Z55" s="722">
        <f t="shared" si="11"/>
        <v>0</v>
      </c>
      <c r="AA55" s="722">
        <f t="shared" si="17"/>
        <v>0</v>
      </c>
      <c r="AB55" s="722">
        <f t="shared" si="15"/>
        <v>0</v>
      </c>
      <c r="AC55" s="763">
        <f t="shared" si="16"/>
        <v>0</v>
      </c>
      <c r="AD55" s="600"/>
      <c r="AE55" s="746"/>
      <c r="AF55" s="749"/>
      <c r="AG55" s="756"/>
      <c r="AH55" s="757"/>
      <c r="AI55" s="746" t="s">
        <v>476</v>
      </c>
      <c r="AJ55" s="749"/>
      <c r="AK55" s="756" t="s">
        <v>1159</v>
      </c>
      <c r="AL55" s="757" t="s">
        <v>562</v>
      </c>
      <c r="AM55" s="746"/>
      <c r="AN55" s="749"/>
      <c r="AO55" s="756"/>
      <c r="AP55" s="757"/>
      <c r="AQ55" s="746" t="s">
        <v>476</v>
      </c>
      <c r="AR55" s="749"/>
      <c r="AS55" s="756" t="s">
        <v>502</v>
      </c>
      <c r="AT55" s="757" t="s">
        <v>571</v>
      </c>
      <c r="AU55" s="746"/>
      <c r="AV55" s="749"/>
      <c r="AW55" s="756"/>
      <c r="AX55" s="757"/>
      <c r="AY55" s="746"/>
      <c r="AZ55" s="749"/>
      <c r="BA55" s="756"/>
      <c r="BB55" s="757"/>
      <c r="BC55" s="746"/>
      <c r="BD55" s="749"/>
      <c r="BE55" s="756"/>
      <c r="BF55" s="757"/>
      <c r="BG55" s="746" t="s">
        <v>477</v>
      </c>
      <c r="BH55" s="749"/>
      <c r="BI55" s="756" t="s">
        <v>1157</v>
      </c>
      <c r="BJ55" s="757" t="s">
        <v>547</v>
      </c>
      <c r="BK55" s="746"/>
      <c r="BL55" s="749"/>
      <c r="BM55" s="749"/>
      <c r="BN55" s="758"/>
      <c r="BO55" s="746"/>
      <c r="BP55" s="749"/>
      <c r="BQ55" s="756"/>
      <c r="BR55" s="757"/>
      <c r="BS55" s="746" t="s">
        <v>477</v>
      </c>
      <c r="BT55" s="749"/>
      <c r="BU55" s="756" t="s">
        <v>516</v>
      </c>
      <c r="BV55" s="757" t="s">
        <v>909</v>
      </c>
      <c r="BW55" s="746"/>
      <c r="BX55" s="749"/>
      <c r="BY55" s="756"/>
      <c r="BZ55" s="757"/>
      <c r="CA55" s="746"/>
      <c r="CB55" s="749"/>
      <c r="CC55" s="756"/>
      <c r="CD55" s="757"/>
      <c r="CE55" s="746" t="s">
        <v>477</v>
      </c>
      <c r="CF55" s="749"/>
      <c r="CG55" s="756" t="s">
        <v>1155</v>
      </c>
      <c r="CH55" s="757" t="s">
        <v>583</v>
      </c>
      <c r="CI55" s="746"/>
      <c r="CJ55" s="749"/>
      <c r="CK55" s="756"/>
      <c r="CL55" s="757"/>
      <c r="CM55" s="746" t="s">
        <v>477</v>
      </c>
      <c r="CN55" s="749"/>
      <c r="CO55" s="756" t="s">
        <v>587</v>
      </c>
      <c r="CP55" s="757" t="s">
        <v>1150</v>
      </c>
      <c r="CQ55" s="746"/>
      <c r="CR55" s="749"/>
      <c r="CS55" s="756"/>
      <c r="CT55" s="757"/>
      <c r="CU55" s="746"/>
      <c r="CV55" s="749"/>
      <c r="CW55" s="756"/>
      <c r="CX55" s="757"/>
      <c r="CY55" s="746" t="s">
        <v>477</v>
      </c>
      <c r="CZ55" s="749"/>
      <c r="DA55" s="756" t="s">
        <v>888</v>
      </c>
      <c r="DB55" s="757" t="s">
        <v>1124</v>
      </c>
      <c r="DC55" s="746"/>
      <c r="DD55" s="749"/>
      <c r="DE55" s="756"/>
      <c r="DF55" s="757"/>
      <c r="DG55" s="746" t="s">
        <v>476</v>
      </c>
      <c r="DH55" s="749"/>
      <c r="DI55" s="756" t="s">
        <v>613</v>
      </c>
      <c r="DJ55" s="757" t="s">
        <v>612</v>
      </c>
      <c r="DK55" s="746"/>
      <c r="DL55" s="749"/>
      <c r="DM55" s="756"/>
      <c r="DN55" s="757"/>
      <c r="DO55" s="746" t="s">
        <v>477</v>
      </c>
      <c r="DP55" s="749"/>
      <c r="DQ55" s="756" t="s">
        <v>619</v>
      </c>
      <c r="DR55" s="757" t="s">
        <v>551</v>
      </c>
      <c r="DS55" s="746"/>
      <c r="DT55" s="749"/>
      <c r="DU55" s="756"/>
      <c r="DV55" s="757"/>
      <c r="DW55" s="746" t="s">
        <v>477</v>
      </c>
      <c r="DX55" s="749"/>
      <c r="DY55" s="756" t="s">
        <v>1149</v>
      </c>
      <c r="DZ55" s="757" t="s">
        <v>526</v>
      </c>
      <c r="EA55" s="619"/>
      <c r="EB55" s="619"/>
      <c r="EC55" s="619"/>
      <c r="ED55" s="619"/>
      <c r="EE55" s="108"/>
      <c r="EF55" s="617"/>
      <c r="EG55" s="617"/>
      <c r="EH55" s="618"/>
    </row>
    <row r="56" spans="1:138" s="620" customFormat="1" ht="30" x14ac:dyDescent="0.25">
      <c r="A56" s="746">
        <v>151613</v>
      </c>
      <c r="B56" s="747" t="s">
        <v>952</v>
      </c>
      <c r="C56" s="748" t="s">
        <v>902</v>
      </c>
      <c r="D56" s="746" t="s">
        <v>178</v>
      </c>
      <c r="E56" s="749" t="s">
        <v>366</v>
      </c>
      <c r="F56" s="747" t="s">
        <v>1136</v>
      </c>
      <c r="G56" s="749" t="s">
        <v>366</v>
      </c>
      <c r="H56" s="749" t="s">
        <v>366</v>
      </c>
      <c r="I56" s="748" t="s">
        <v>366</v>
      </c>
      <c r="J56" s="749" t="s">
        <v>366</v>
      </c>
      <c r="K56" s="617" t="str">
        <f>IFERROR(VLOOKUP(A56,[4]CalledName!$A:$N,14,FALSE),"")</f>
        <v>Yes</v>
      </c>
      <c r="L56" s="597" t="str">
        <f>IFERROR(VLOOKUP(A56,[5]YEAR11!$A:$AT,24,FALSE),"")</f>
        <v>6-7</v>
      </c>
      <c r="M56" s="599" t="str">
        <f t="shared" si="0"/>
        <v>H</v>
      </c>
      <c r="N56" s="605">
        <f t="shared" si="1"/>
        <v>12</v>
      </c>
      <c r="O56" s="606">
        <f t="shared" si="2"/>
        <v>0</v>
      </c>
      <c r="P56" s="657">
        <f t="shared" si="3"/>
        <v>1</v>
      </c>
      <c r="Q56" s="723">
        <v>100</v>
      </c>
      <c r="R56" s="724">
        <v>1</v>
      </c>
      <c r="S56" s="721">
        <f t="shared" si="4"/>
        <v>2</v>
      </c>
      <c r="T56" s="600">
        <f t="shared" si="5"/>
        <v>7</v>
      </c>
      <c r="U56" s="722">
        <f t="shared" si="6"/>
        <v>1</v>
      </c>
      <c r="V56" s="722">
        <f t="shared" si="7"/>
        <v>0</v>
      </c>
      <c r="W56" s="722">
        <f t="shared" si="8"/>
        <v>0</v>
      </c>
      <c r="X56" s="722">
        <f t="shared" si="9"/>
        <v>1</v>
      </c>
      <c r="Y56" s="722">
        <f t="shared" si="10"/>
        <v>0</v>
      </c>
      <c r="Z56" s="722">
        <f t="shared" si="11"/>
        <v>0</v>
      </c>
      <c r="AA56" s="722">
        <f t="shared" si="17"/>
        <v>0</v>
      </c>
      <c r="AB56" s="722">
        <f t="shared" si="15"/>
        <v>0</v>
      </c>
      <c r="AC56" s="763">
        <f t="shared" si="16"/>
        <v>1</v>
      </c>
      <c r="AD56" s="600"/>
      <c r="AE56" s="746"/>
      <c r="AF56" s="749"/>
      <c r="AG56" s="756"/>
      <c r="AH56" s="757"/>
      <c r="AI56" s="746" t="s">
        <v>477</v>
      </c>
      <c r="AJ56" s="749"/>
      <c r="AK56" s="756" t="s">
        <v>500</v>
      </c>
      <c r="AL56" s="757" t="s">
        <v>558</v>
      </c>
      <c r="AM56" s="746"/>
      <c r="AN56" s="749"/>
      <c r="AO56" s="756"/>
      <c r="AP56" s="757"/>
      <c r="AQ56" s="746" t="s">
        <v>477</v>
      </c>
      <c r="AR56" s="749"/>
      <c r="AS56" s="756" t="s">
        <v>540</v>
      </c>
      <c r="AT56" s="757" t="s">
        <v>567</v>
      </c>
      <c r="AU56" s="746"/>
      <c r="AV56" s="749"/>
      <c r="AW56" s="756"/>
      <c r="AX56" s="757"/>
      <c r="AY56" s="746" t="s">
        <v>476</v>
      </c>
      <c r="AZ56" s="749"/>
      <c r="BA56" s="756" t="s">
        <v>573</v>
      </c>
      <c r="BB56" s="757" t="s">
        <v>504</v>
      </c>
      <c r="BC56" s="746"/>
      <c r="BD56" s="749"/>
      <c r="BE56" s="756"/>
      <c r="BF56" s="757"/>
      <c r="BG56" s="746" t="s">
        <v>477</v>
      </c>
      <c r="BH56" s="749"/>
      <c r="BI56" s="756" t="s">
        <v>575</v>
      </c>
      <c r="BJ56" s="757" t="s">
        <v>535</v>
      </c>
      <c r="BK56" s="746"/>
      <c r="BL56" s="749"/>
      <c r="BM56" s="749"/>
      <c r="BN56" s="758"/>
      <c r="BO56" s="746"/>
      <c r="BP56" s="749"/>
      <c r="BQ56" s="756"/>
      <c r="BR56" s="757"/>
      <c r="BS56" s="746" t="s">
        <v>477</v>
      </c>
      <c r="BT56" s="749"/>
      <c r="BU56" s="756" t="s">
        <v>523</v>
      </c>
      <c r="BV56" s="757" t="s">
        <v>902</v>
      </c>
      <c r="BW56" s="746" t="s">
        <v>477</v>
      </c>
      <c r="BX56" s="749"/>
      <c r="BY56" s="756" t="s">
        <v>536</v>
      </c>
      <c r="BZ56" s="757" t="s">
        <v>537</v>
      </c>
      <c r="CA56" s="746"/>
      <c r="CB56" s="749"/>
      <c r="CC56" s="756"/>
      <c r="CD56" s="757"/>
      <c r="CE56" s="746"/>
      <c r="CF56" s="749"/>
      <c r="CG56" s="756"/>
      <c r="CH56" s="757"/>
      <c r="CI56" s="746"/>
      <c r="CJ56" s="749"/>
      <c r="CK56" s="756"/>
      <c r="CL56" s="757"/>
      <c r="CM56" s="746" t="s">
        <v>477</v>
      </c>
      <c r="CN56" s="749"/>
      <c r="CO56" s="756" t="s">
        <v>589</v>
      </c>
      <c r="CP56" s="757" t="s">
        <v>1154</v>
      </c>
      <c r="CQ56" s="746"/>
      <c r="CR56" s="749"/>
      <c r="CS56" s="756"/>
      <c r="CT56" s="757"/>
      <c r="CU56" s="746"/>
      <c r="CV56" s="749"/>
      <c r="CW56" s="756"/>
      <c r="CX56" s="757"/>
      <c r="CY56" s="746" t="s">
        <v>476</v>
      </c>
      <c r="CZ56" s="749"/>
      <c r="DA56" s="756" t="s">
        <v>607</v>
      </c>
      <c r="DB56" s="757" t="s">
        <v>1113</v>
      </c>
      <c r="DC56" s="746"/>
      <c r="DD56" s="749"/>
      <c r="DE56" s="756"/>
      <c r="DF56" s="757"/>
      <c r="DG56" s="746" t="s">
        <v>477</v>
      </c>
      <c r="DH56" s="749"/>
      <c r="DI56" s="756" t="s">
        <v>544</v>
      </c>
      <c r="DJ56" s="757" t="s">
        <v>608</v>
      </c>
      <c r="DK56" s="746"/>
      <c r="DL56" s="749"/>
      <c r="DM56" s="756"/>
      <c r="DN56" s="757"/>
      <c r="DO56" s="746" t="s">
        <v>478</v>
      </c>
      <c r="DP56" s="749"/>
      <c r="DQ56" s="756" t="s">
        <v>1156</v>
      </c>
      <c r="DR56" s="757" t="s">
        <v>548</v>
      </c>
      <c r="DS56" s="746"/>
      <c r="DT56" s="749"/>
      <c r="DU56" s="756"/>
      <c r="DV56" s="757"/>
      <c r="DW56" s="746"/>
      <c r="DX56" s="749"/>
      <c r="DY56" s="756"/>
      <c r="DZ56" s="757"/>
      <c r="EA56" s="619"/>
      <c r="EB56" s="619"/>
      <c r="EC56" s="619"/>
      <c r="ED56" s="619"/>
      <c r="EE56" s="108"/>
      <c r="EF56" s="617"/>
      <c r="EG56" s="617"/>
      <c r="EH56" s="618"/>
    </row>
    <row r="57" spans="1:138" s="620" customFormat="1" ht="25.5" x14ac:dyDescent="0.25">
      <c r="A57" s="746">
        <v>151692</v>
      </c>
      <c r="B57" s="747" t="s">
        <v>953</v>
      </c>
      <c r="C57" s="748" t="s">
        <v>891</v>
      </c>
      <c r="D57" s="746" t="s">
        <v>178</v>
      </c>
      <c r="E57" s="749" t="s">
        <v>366</v>
      </c>
      <c r="F57" s="749" t="s">
        <v>1133</v>
      </c>
      <c r="G57" s="749" t="s">
        <v>366</v>
      </c>
      <c r="H57" s="749" t="s">
        <v>366</v>
      </c>
      <c r="I57" s="748" t="s">
        <v>366</v>
      </c>
      <c r="J57" s="749" t="s">
        <v>366</v>
      </c>
      <c r="K57" s="617" t="str">
        <f>IFERROR(VLOOKUP(A57,[4]CalledName!$A:$N,14,FALSE),"")</f>
        <v>No</v>
      </c>
      <c r="L57" s="597" t="str">
        <f>IFERROR(VLOOKUP(A57,[5]YEAR11!$A:$AT,24,FALSE),"")</f>
        <v>8-9</v>
      </c>
      <c r="M57" s="599" t="str">
        <f t="shared" si="0"/>
        <v>H</v>
      </c>
      <c r="N57" s="605">
        <f t="shared" si="1"/>
        <v>8</v>
      </c>
      <c r="O57" s="606">
        <f t="shared" si="2"/>
        <v>0</v>
      </c>
      <c r="P57" s="657">
        <f t="shared" si="3"/>
        <v>5</v>
      </c>
      <c r="Q57" s="723">
        <v>100</v>
      </c>
      <c r="R57" s="724">
        <v>2</v>
      </c>
      <c r="S57" s="721">
        <f t="shared" si="4"/>
        <v>1</v>
      </c>
      <c r="T57" s="600">
        <f t="shared" si="5"/>
        <v>8</v>
      </c>
      <c r="U57" s="722">
        <f t="shared" si="6"/>
        <v>0</v>
      </c>
      <c r="V57" s="722">
        <f t="shared" si="7"/>
        <v>0</v>
      </c>
      <c r="W57" s="722">
        <f t="shared" si="8"/>
        <v>0</v>
      </c>
      <c r="X57" s="722">
        <f t="shared" si="9"/>
        <v>0</v>
      </c>
      <c r="Y57" s="722">
        <f t="shared" si="10"/>
        <v>0</v>
      </c>
      <c r="Z57" s="722">
        <f t="shared" si="11"/>
        <v>0</v>
      </c>
      <c r="AA57" s="722">
        <f t="shared" si="17"/>
        <v>0</v>
      </c>
      <c r="AB57" s="722">
        <f t="shared" si="15"/>
        <v>0</v>
      </c>
      <c r="AC57" s="763">
        <f t="shared" si="16"/>
        <v>0</v>
      </c>
      <c r="AD57" s="600"/>
      <c r="AE57" s="746"/>
      <c r="AF57" s="749"/>
      <c r="AG57" s="756"/>
      <c r="AH57" s="757"/>
      <c r="AI57" s="746" t="s">
        <v>477</v>
      </c>
      <c r="AJ57" s="749"/>
      <c r="AK57" s="756" t="s">
        <v>563</v>
      </c>
      <c r="AL57" s="757" t="s">
        <v>559</v>
      </c>
      <c r="AM57" s="746"/>
      <c r="AN57" s="749"/>
      <c r="AO57" s="756"/>
      <c r="AP57" s="757"/>
      <c r="AQ57" s="746" t="s">
        <v>477</v>
      </c>
      <c r="AR57" s="749"/>
      <c r="AS57" s="756" t="s">
        <v>502</v>
      </c>
      <c r="AT57" s="757" t="s">
        <v>568</v>
      </c>
      <c r="AU57" s="746"/>
      <c r="AV57" s="749"/>
      <c r="AW57" s="756"/>
      <c r="AX57" s="757"/>
      <c r="AY57" s="746" t="s">
        <v>477</v>
      </c>
      <c r="AZ57" s="749"/>
      <c r="BA57" s="756" t="s">
        <v>573</v>
      </c>
      <c r="BB57" s="757" t="s">
        <v>504</v>
      </c>
      <c r="BC57" s="746"/>
      <c r="BD57" s="749"/>
      <c r="BE57" s="756"/>
      <c r="BF57" s="757"/>
      <c r="BG57" s="746" t="s">
        <v>477</v>
      </c>
      <c r="BH57" s="749"/>
      <c r="BI57" s="756" t="s">
        <v>519</v>
      </c>
      <c r="BJ57" s="757" t="s">
        <v>507</v>
      </c>
      <c r="BK57" s="746"/>
      <c r="BL57" s="749"/>
      <c r="BM57" s="749"/>
      <c r="BN57" s="758"/>
      <c r="BO57" s="746"/>
      <c r="BP57" s="749"/>
      <c r="BQ57" s="756"/>
      <c r="BR57" s="757"/>
      <c r="BS57" s="746" t="s">
        <v>477</v>
      </c>
      <c r="BT57" s="749"/>
      <c r="BU57" s="756" t="s">
        <v>586</v>
      </c>
      <c r="BV57" s="757" t="s">
        <v>891</v>
      </c>
      <c r="BW57" s="746"/>
      <c r="BX57" s="749"/>
      <c r="BY57" s="756"/>
      <c r="BZ57" s="757"/>
      <c r="CA57" s="746"/>
      <c r="CB57" s="749"/>
      <c r="CC57" s="756"/>
      <c r="CD57" s="757"/>
      <c r="CE57" s="746"/>
      <c r="CF57" s="749"/>
      <c r="CG57" s="756"/>
      <c r="CH57" s="757"/>
      <c r="CI57" s="746"/>
      <c r="CJ57" s="749"/>
      <c r="CK57" s="756"/>
      <c r="CL57" s="757"/>
      <c r="CM57" s="746" t="s">
        <v>477</v>
      </c>
      <c r="CN57" s="749"/>
      <c r="CO57" s="756" t="s">
        <v>589</v>
      </c>
      <c r="CP57" s="757" t="s">
        <v>1154</v>
      </c>
      <c r="CQ57" s="746"/>
      <c r="CR57" s="749"/>
      <c r="CS57" s="756"/>
      <c r="CT57" s="757"/>
      <c r="CU57" s="746"/>
      <c r="CV57" s="749"/>
      <c r="CW57" s="756"/>
      <c r="CX57" s="757"/>
      <c r="CY57" s="746" t="s">
        <v>476</v>
      </c>
      <c r="CZ57" s="749"/>
      <c r="DA57" s="756" t="s">
        <v>607</v>
      </c>
      <c r="DB57" s="757" t="s">
        <v>1113</v>
      </c>
      <c r="DC57" s="746"/>
      <c r="DD57" s="749"/>
      <c r="DE57" s="756"/>
      <c r="DF57" s="757"/>
      <c r="DG57" s="746" t="s">
        <v>477</v>
      </c>
      <c r="DH57" s="749"/>
      <c r="DI57" s="756" t="s">
        <v>515</v>
      </c>
      <c r="DJ57" s="757" t="s">
        <v>609</v>
      </c>
      <c r="DK57" s="746"/>
      <c r="DL57" s="749"/>
      <c r="DM57" s="756"/>
      <c r="DN57" s="757"/>
      <c r="DO57" s="746" t="s">
        <v>477</v>
      </c>
      <c r="DP57" s="749"/>
      <c r="DQ57" s="756" t="s">
        <v>550</v>
      </c>
      <c r="DR57" s="757" t="s">
        <v>539</v>
      </c>
      <c r="DS57" s="746"/>
      <c r="DT57" s="749"/>
      <c r="DU57" s="756"/>
      <c r="DV57" s="757"/>
      <c r="DW57" s="746" t="s">
        <v>480</v>
      </c>
      <c r="DX57" s="749"/>
      <c r="DY57" s="756" t="s">
        <v>1149</v>
      </c>
      <c r="DZ57" s="757" t="s">
        <v>533</v>
      </c>
      <c r="EA57" s="619"/>
      <c r="EB57" s="619"/>
      <c r="EC57" s="619"/>
      <c r="ED57" s="619"/>
      <c r="EE57" s="108"/>
      <c r="EF57" s="617"/>
      <c r="EG57" s="617"/>
      <c r="EH57" s="618"/>
    </row>
    <row r="58" spans="1:138" s="620" customFormat="1" ht="25.5" x14ac:dyDescent="0.25">
      <c r="A58" s="746">
        <v>151622</v>
      </c>
      <c r="B58" s="747" t="s">
        <v>954</v>
      </c>
      <c r="C58" s="748" t="s">
        <v>907</v>
      </c>
      <c r="D58" s="746" t="s">
        <v>62</v>
      </c>
      <c r="E58" s="749" t="s">
        <v>1128</v>
      </c>
      <c r="F58" s="749" t="s">
        <v>1137</v>
      </c>
      <c r="G58" s="749" t="s">
        <v>1128</v>
      </c>
      <c r="H58" s="749" t="s">
        <v>1128</v>
      </c>
      <c r="I58" s="748" t="s">
        <v>366</v>
      </c>
      <c r="J58" s="749" t="s">
        <v>366</v>
      </c>
      <c r="K58" s="617" t="str">
        <f>IFERROR(VLOOKUP(A58,[4]CalledName!$A:$N,14,FALSE),"")</f>
        <v>No</v>
      </c>
      <c r="L58" s="597" t="str">
        <f>IFERROR(VLOOKUP(A58,[5]YEAR11!$A:$AT,24,FALSE),"")</f>
        <v>6-7</v>
      </c>
      <c r="M58" s="599" t="str">
        <f t="shared" si="0"/>
        <v>M</v>
      </c>
      <c r="N58" s="605">
        <f t="shared" si="1"/>
        <v>20</v>
      </c>
      <c r="O58" s="606">
        <f t="shared" si="2"/>
        <v>0</v>
      </c>
      <c r="P58" s="657">
        <f t="shared" si="3"/>
        <v>0</v>
      </c>
      <c r="Q58" s="723">
        <v>91.3</v>
      </c>
      <c r="R58" s="724">
        <v>0</v>
      </c>
      <c r="S58" s="721">
        <f t="shared" si="4"/>
        <v>3</v>
      </c>
      <c r="T58" s="600">
        <f t="shared" si="5"/>
        <v>7</v>
      </c>
      <c r="U58" s="722">
        <f t="shared" si="6"/>
        <v>0</v>
      </c>
      <c r="V58" s="722">
        <f t="shared" si="7"/>
        <v>0</v>
      </c>
      <c r="W58" s="722">
        <f t="shared" si="8"/>
        <v>0</v>
      </c>
      <c r="X58" s="722">
        <f t="shared" si="9"/>
        <v>0</v>
      </c>
      <c r="Y58" s="722">
        <f t="shared" si="10"/>
        <v>0</v>
      </c>
      <c r="Z58" s="722">
        <f t="shared" si="11"/>
        <v>0</v>
      </c>
      <c r="AA58" s="722">
        <f t="shared" si="17"/>
        <v>0</v>
      </c>
      <c r="AB58" s="722">
        <f t="shared" si="15"/>
        <v>0</v>
      </c>
      <c r="AC58" s="763">
        <f t="shared" si="16"/>
        <v>0</v>
      </c>
      <c r="AD58" s="600"/>
      <c r="AE58" s="746"/>
      <c r="AF58" s="749"/>
      <c r="AG58" s="756"/>
      <c r="AH58" s="757"/>
      <c r="AI58" s="746" t="s">
        <v>476</v>
      </c>
      <c r="AJ58" s="749"/>
      <c r="AK58" s="756" t="s">
        <v>563</v>
      </c>
      <c r="AL58" s="757" t="s">
        <v>559</v>
      </c>
      <c r="AM58" s="746"/>
      <c r="AN58" s="749"/>
      <c r="AO58" s="756"/>
      <c r="AP58" s="757"/>
      <c r="AQ58" s="746" t="s">
        <v>477</v>
      </c>
      <c r="AR58" s="749"/>
      <c r="AS58" s="756" t="s">
        <v>502</v>
      </c>
      <c r="AT58" s="757" t="s">
        <v>568</v>
      </c>
      <c r="AU58" s="746" t="s">
        <v>476</v>
      </c>
      <c r="AV58" s="749"/>
      <c r="AW58" s="756" t="s">
        <v>1166</v>
      </c>
      <c r="AX58" s="757" t="s">
        <v>503</v>
      </c>
      <c r="AY58" s="746"/>
      <c r="AZ58" s="749"/>
      <c r="BA58" s="756"/>
      <c r="BB58" s="757"/>
      <c r="BC58" s="746"/>
      <c r="BD58" s="749"/>
      <c r="BE58" s="756"/>
      <c r="BF58" s="757"/>
      <c r="BG58" s="746" t="s">
        <v>477</v>
      </c>
      <c r="BH58" s="749"/>
      <c r="BI58" s="756" t="s">
        <v>574</v>
      </c>
      <c r="BJ58" s="757" t="s">
        <v>520</v>
      </c>
      <c r="BK58" s="746"/>
      <c r="BL58" s="749"/>
      <c r="BM58" s="749"/>
      <c r="BN58" s="758"/>
      <c r="BO58" s="746"/>
      <c r="BP58" s="749"/>
      <c r="BQ58" s="756"/>
      <c r="BR58" s="757"/>
      <c r="BS58" s="746" t="s">
        <v>477</v>
      </c>
      <c r="BT58" s="749"/>
      <c r="BU58" s="756" t="s">
        <v>500</v>
      </c>
      <c r="BV58" s="757" t="s">
        <v>907</v>
      </c>
      <c r="BW58" s="746" t="s">
        <v>477</v>
      </c>
      <c r="BX58" s="749"/>
      <c r="BY58" s="756" t="s">
        <v>1152</v>
      </c>
      <c r="BZ58" s="757" t="s">
        <v>530</v>
      </c>
      <c r="CA58" s="746"/>
      <c r="CB58" s="749"/>
      <c r="CC58" s="756"/>
      <c r="CD58" s="757"/>
      <c r="CE58" s="746"/>
      <c r="CF58" s="749"/>
      <c r="CG58" s="756"/>
      <c r="CH58" s="757"/>
      <c r="CI58" s="746"/>
      <c r="CJ58" s="749"/>
      <c r="CK58" s="756"/>
      <c r="CL58" s="757"/>
      <c r="CM58" s="746" t="s">
        <v>477</v>
      </c>
      <c r="CN58" s="749"/>
      <c r="CO58" s="756" t="s">
        <v>589</v>
      </c>
      <c r="CP58" s="757" t="s">
        <v>1154</v>
      </c>
      <c r="CQ58" s="746"/>
      <c r="CR58" s="749"/>
      <c r="CS58" s="756"/>
      <c r="CT58" s="757"/>
      <c r="CU58" s="746"/>
      <c r="CV58" s="749"/>
      <c r="CW58" s="756"/>
      <c r="CX58" s="757"/>
      <c r="CY58" s="746" t="s">
        <v>477</v>
      </c>
      <c r="CZ58" s="749"/>
      <c r="DA58" s="756" t="s">
        <v>888</v>
      </c>
      <c r="DB58" s="757" t="s">
        <v>1116</v>
      </c>
      <c r="DC58" s="746"/>
      <c r="DD58" s="749"/>
      <c r="DE58" s="756"/>
      <c r="DF58" s="757"/>
      <c r="DG58" s="746" t="s">
        <v>477</v>
      </c>
      <c r="DH58" s="749"/>
      <c r="DI58" s="756" t="s">
        <v>515</v>
      </c>
      <c r="DJ58" s="757" t="s">
        <v>609</v>
      </c>
      <c r="DK58" s="746"/>
      <c r="DL58" s="749"/>
      <c r="DM58" s="756"/>
      <c r="DN58" s="757"/>
      <c r="DO58" s="746" t="s">
        <v>476</v>
      </c>
      <c r="DP58" s="749"/>
      <c r="DQ58" s="756" t="s">
        <v>616</v>
      </c>
      <c r="DR58" s="757" t="s">
        <v>525</v>
      </c>
      <c r="DS58" s="746"/>
      <c r="DT58" s="749"/>
      <c r="DU58" s="756"/>
      <c r="DV58" s="757"/>
      <c r="DW58" s="746"/>
      <c r="DX58" s="749"/>
      <c r="DY58" s="756"/>
      <c r="DZ58" s="757"/>
      <c r="EA58" s="619"/>
      <c r="EB58" s="619"/>
      <c r="EC58" s="619"/>
      <c r="ED58" s="619"/>
      <c r="EE58" s="108"/>
      <c r="EF58" s="617"/>
      <c r="EG58" s="617"/>
      <c r="EH58" s="618"/>
    </row>
    <row r="59" spans="1:138" s="620" customFormat="1" ht="25.5" x14ac:dyDescent="0.25">
      <c r="A59" s="746">
        <v>151623</v>
      </c>
      <c r="B59" s="747" t="s">
        <v>955</v>
      </c>
      <c r="C59" s="748" t="s">
        <v>896</v>
      </c>
      <c r="D59" s="746" t="s">
        <v>178</v>
      </c>
      <c r="E59" s="749" t="s">
        <v>366</v>
      </c>
      <c r="F59" s="749" t="s">
        <v>1127</v>
      </c>
      <c r="G59" s="749" t="s">
        <v>366</v>
      </c>
      <c r="H59" s="749" t="s">
        <v>1128</v>
      </c>
      <c r="I59" s="748" t="s">
        <v>366</v>
      </c>
      <c r="J59" s="749" t="s">
        <v>366</v>
      </c>
      <c r="K59" s="617" t="str">
        <f>IFERROR(VLOOKUP(A59,[4]CalledName!$A:$N,14,FALSE),"")</f>
        <v>No</v>
      </c>
      <c r="L59" s="597" t="str">
        <f>IFERROR(VLOOKUP(A59,[5]YEAR11!$A:$AT,24,FALSE),"")</f>
        <v>6-7</v>
      </c>
      <c r="M59" s="599" t="str">
        <f t="shared" si="0"/>
        <v>M</v>
      </c>
      <c r="N59" s="605">
        <f t="shared" si="1"/>
        <v>10</v>
      </c>
      <c r="O59" s="606">
        <f t="shared" si="2"/>
        <v>5</v>
      </c>
      <c r="P59" s="657">
        <f t="shared" si="3"/>
        <v>2</v>
      </c>
      <c r="Q59" s="723">
        <v>100</v>
      </c>
      <c r="R59" s="724">
        <v>5</v>
      </c>
      <c r="S59" s="721">
        <f t="shared" si="4"/>
        <v>2</v>
      </c>
      <c r="T59" s="600">
        <f t="shared" si="5"/>
        <v>5</v>
      </c>
      <c r="U59" s="722">
        <f t="shared" si="6"/>
        <v>1</v>
      </c>
      <c r="V59" s="722">
        <f t="shared" si="7"/>
        <v>1</v>
      </c>
      <c r="W59" s="722">
        <f t="shared" si="8"/>
        <v>1</v>
      </c>
      <c r="X59" s="722">
        <f t="shared" si="9"/>
        <v>3</v>
      </c>
      <c r="Y59" s="722">
        <f t="shared" si="10"/>
        <v>0</v>
      </c>
      <c r="Z59" s="722">
        <f t="shared" si="11"/>
        <v>0</v>
      </c>
      <c r="AA59" s="722">
        <f t="shared" si="17"/>
        <v>0</v>
      </c>
      <c r="AB59" s="722">
        <f t="shared" si="15"/>
        <v>0</v>
      </c>
      <c r="AC59" s="763">
        <f t="shared" si="16"/>
        <v>3</v>
      </c>
      <c r="AD59" s="600"/>
      <c r="AE59" s="746"/>
      <c r="AF59" s="749"/>
      <c r="AG59" s="756"/>
      <c r="AH59" s="757"/>
      <c r="AI59" s="746" t="s">
        <v>478</v>
      </c>
      <c r="AJ59" s="749"/>
      <c r="AK59" s="756" t="s">
        <v>500</v>
      </c>
      <c r="AL59" s="757" t="s">
        <v>560</v>
      </c>
      <c r="AM59" s="746"/>
      <c r="AN59" s="749"/>
      <c r="AO59" s="756"/>
      <c r="AP59" s="757"/>
      <c r="AQ59" s="746" t="s">
        <v>477</v>
      </c>
      <c r="AR59" s="749"/>
      <c r="AS59" s="756" t="s">
        <v>534</v>
      </c>
      <c r="AT59" s="757" t="s">
        <v>569</v>
      </c>
      <c r="AU59" s="746"/>
      <c r="AV59" s="749"/>
      <c r="AW59" s="756"/>
      <c r="AX59" s="757"/>
      <c r="AY59" s="746" t="s">
        <v>477</v>
      </c>
      <c r="AZ59" s="749"/>
      <c r="BA59" s="756" t="s">
        <v>573</v>
      </c>
      <c r="BB59" s="757" t="s">
        <v>504</v>
      </c>
      <c r="BC59" s="746"/>
      <c r="BD59" s="749"/>
      <c r="BE59" s="756"/>
      <c r="BF59" s="757"/>
      <c r="BG59" s="746" t="s">
        <v>477</v>
      </c>
      <c r="BH59" s="749"/>
      <c r="BI59" s="756" t="s">
        <v>575</v>
      </c>
      <c r="BJ59" s="757" t="s">
        <v>535</v>
      </c>
      <c r="BK59" s="746"/>
      <c r="BL59" s="749"/>
      <c r="BM59" s="749"/>
      <c r="BN59" s="758"/>
      <c r="BO59" s="746"/>
      <c r="BP59" s="749"/>
      <c r="BQ59" s="756"/>
      <c r="BR59" s="757"/>
      <c r="BS59" s="746" t="s">
        <v>480</v>
      </c>
      <c r="BT59" s="749"/>
      <c r="BU59" s="756" t="s">
        <v>546</v>
      </c>
      <c r="BV59" s="757" t="s">
        <v>896</v>
      </c>
      <c r="BW59" s="746" t="s">
        <v>477</v>
      </c>
      <c r="BX59" s="749"/>
      <c r="BY59" s="756" t="s">
        <v>536</v>
      </c>
      <c r="BZ59" s="757" t="s">
        <v>509</v>
      </c>
      <c r="CA59" s="746"/>
      <c r="CB59" s="749"/>
      <c r="CC59" s="756"/>
      <c r="CD59" s="757"/>
      <c r="CE59" s="746"/>
      <c r="CF59" s="749"/>
      <c r="CG59" s="756"/>
      <c r="CH59" s="757"/>
      <c r="CI59" s="746"/>
      <c r="CJ59" s="749"/>
      <c r="CK59" s="756"/>
      <c r="CL59" s="757"/>
      <c r="CM59" s="746" t="s">
        <v>476</v>
      </c>
      <c r="CN59" s="749"/>
      <c r="CO59" s="756" t="s">
        <v>600</v>
      </c>
      <c r="CP59" s="757" t="s">
        <v>592</v>
      </c>
      <c r="CQ59" s="746"/>
      <c r="CR59" s="749"/>
      <c r="CS59" s="756"/>
      <c r="CT59" s="757"/>
      <c r="CU59" s="746"/>
      <c r="CV59" s="749"/>
      <c r="CW59" s="756"/>
      <c r="CX59" s="757"/>
      <c r="CY59" s="746" t="s">
        <v>476</v>
      </c>
      <c r="CZ59" s="749"/>
      <c r="DA59" s="756" t="s">
        <v>607</v>
      </c>
      <c r="DB59" s="757" t="s">
        <v>1112</v>
      </c>
      <c r="DC59" s="746"/>
      <c r="DD59" s="749"/>
      <c r="DE59" s="756"/>
      <c r="DF59" s="757"/>
      <c r="DG59" s="746" t="s">
        <v>479</v>
      </c>
      <c r="DH59" s="749"/>
      <c r="DI59" s="756" t="s">
        <v>511</v>
      </c>
      <c r="DJ59" s="757" t="s">
        <v>610</v>
      </c>
      <c r="DK59" s="746"/>
      <c r="DL59" s="749"/>
      <c r="DM59" s="756"/>
      <c r="DN59" s="757"/>
      <c r="DO59" s="746" t="s">
        <v>477</v>
      </c>
      <c r="DP59" s="749"/>
      <c r="DQ59" s="756" t="s">
        <v>616</v>
      </c>
      <c r="DR59" s="757" t="s">
        <v>525</v>
      </c>
      <c r="DS59" s="746"/>
      <c r="DT59" s="749"/>
      <c r="DU59" s="756"/>
      <c r="DV59" s="757"/>
      <c r="DW59" s="746"/>
      <c r="DX59" s="749"/>
      <c r="DY59" s="756"/>
      <c r="DZ59" s="757"/>
      <c r="EA59" s="619"/>
      <c r="EB59" s="619"/>
      <c r="EC59" s="619"/>
      <c r="ED59" s="619"/>
      <c r="EE59" s="108"/>
      <c r="EF59" s="617"/>
      <c r="EG59" s="617"/>
      <c r="EH59" s="618"/>
    </row>
    <row r="60" spans="1:138" s="620" customFormat="1" ht="25.5" x14ac:dyDescent="0.25">
      <c r="A60" s="746">
        <v>151616</v>
      </c>
      <c r="B60" s="747" t="s">
        <v>956</v>
      </c>
      <c r="C60" s="748" t="s">
        <v>896</v>
      </c>
      <c r="D60" s="746" t="s">
        <v>178</v>
      </c>
      <c r="E60" s="749" t="s">
        <v>366</v>
      </c>
      <c r="F60" s="749" t="s">
        <v>1127</v>
      </c>
      <c r="G60" s="749" t="s">
        <v>1128</v>
      </c>
      <c r="H60" s="749" t="s">
        <v>366</v>
      </c>
      <c r="I60" s="748" t="s">
        <v>366</v>
      </c>
      <c r="J60" s="749" t="s">
        <v>366</v>
      </c>
      <c r="K60" s="617" t="str">
        <f>IFERROR(VLOOKUP(A60,[4]CalledName!$A:$N,14,FALSE),"")</f>
        <v>No</v>
      </c>
      <c r="L60" s="597" t="str">
        <f>IFERROR(VLOOKUP(A60,[5]YEAR11!$A:$AT,24,FALSE),"")</f>
        <v>4-5</v>
      </c>
      <c r="M60" s="599" t="str">
        <f t="shared" si="0"/>
        <v>M</v>
      </c>
      <c r="N60" s="605">
        <f t="shared" si="1"/>
        <v>13</v>
      </c>
      <c r="O60" s="606">
        <f t="shared" si="2"/>
        <v>2</v>
      </c>
      <c r="P60" s="657">
        <f t="shared" si="3"/>
        <v>3</v>
      </c>
      <c r="Q60" s="723">
        <v>100</v>
      </c>
      <c r="R60" s="724">
        <v>2</v>
      </c>
      <c r="S60" s="721">
        <f t="shared" si="4"/>
        <v>2</v>
      </c>
      <c r="T60" s="600">
        <f t="shared" si="5"/>
        <v>8</v>
      </c>
      <c r="U60" s="722">
        <f t="shared" si="6"/>
        <v>0</v>
      </c>
      <c r="V60" s="722">
        <f t="shared" si="7"/>
        <v>0</v>
      </c>
      <c r="W60" s="722">
        <f t="shared" si="8"/>
        <v>0</v>
      </c>
      <c r="X60" s="722">
        <f t="shared" si="9"/>
        <v>0</v>
      </c>
      <c r="Y60" s="722">
        <f t="shared" si="10"/>
        <v>0</v>
      </c>
      <c r="Z60" s="722">
        <f t="shared" si="11"/>
        <v>0</v>
      </c>
      <c r="AA60" s="722">
        <f t="shared" si="17"/>
        <v>0</v>
      </c>
      <c r="AB60" s="722">
        <f t="shared" si="15"/>
        <v>0</v>
      </c>
      <c r="AC60" s="763">
        <f t="shared" si="16"/>
        <v>0</v>
      </c>
      <c r="AD60" s="600"/>
      <c r="AE60" s="746"/>
      <c r="AF60" s="749"/>
      <c r="AG60" s="756"/>
      <c r="AH60" s="757"/>
      <c r="AI60" s="746" t="s">
        <v>477</v>
      </c>
      <c r="AJ60" s="749"/>
      <c r="AK60" s="756" t="s">
        <v>1159</v>
      </c>
      <c r="AL60" s="757" t="s">
        <v>562</v>
      </c>
      <c r="AM60" s="746"/>
      <c r="AN60" s="749"/>
      <c r="AO60" s="756"/>
      <c r="AP60" s="757"/>
      <c r="AQ60" s="746" t="s">
        <v>477</v>
      </c>
      <c r="AR60" s="749"/>
      <c r="AS60" s="756" t="s">
        <v>502</v>
      </c>
      <c r="AT60" s="757" t="s">
        <v>571</v>
      </c>
      <c r="AU60" s="746"/>
      <c r="AV60" s="749"/>
      <c r="AW60" s="756"/>
      <c r="AX60" s="757"/>
      <c r="AY60" s="746" t="s">
        <v>477</v>
      </c>
      <c r="AZ60" s="749"/>
      <c r="BA60" s="756" t="s">
        <v>573</v>
      </c>
      <c r="BB60" s="757" t="s">
        <v>504</v>
      </c>
      <c r="BC60" s="746"/>
      <c r="BD60" s="749"/>
      <c r="BE60" s="756"/>
      <c r="BF60" s="757"/>
      <c r="BG60" s="746" t="s">
        <v>477</v>
      </c>
      <c r="BH60" s="749"/>
      <c r="BI60" s="756" t="s">
        <v>1157</v>
      </c>
      <c r="BJ60" s="757" t="s">
        <v>547</v>
      </c>
      <c r="BK60" s="746"/>
      <c r="BL60" s="749"/>
      <c r="BM60" s="749"/>
      <c r="BN60" s="758"/>
      <c r="BO60" s="746"/>
      <c r="BP60" s="749"/>
      <c r="BQ60" s="756"/>
      <c r="BR60" s="757"/>
      <c r="BS60" s="746" t="s">
        <v>477</v>
      </c>
      <c r="BT60" s="749"/>
      <c r="BU60" s="756" t="s">
        <v>546</v>
      </c>
      <c r="BV60" s="757" t="s">
        <v>896</v>
      </c>
      <c r="BW60" s="746" t="s">
        <v>477</v>
      </c>
      <c r="BX60" s="749"/>
      <c r="BY60" s="756" t="s">
        <v>580</v>
      </c>
      <c r="BZ60" s="757" t="s">
        <v>521</v>
      </c>
      <c r="CA60" s="746"/>
      <c r="CB60" s="749"/>
      <c r="CC60" s="756"/>
      <c r="CD60" s="757"/>
      <c r="CE60" s="746"/>
      <c r="CF60" s="749"/>
      <c r="CG60" s="756"/>
      <c r="CH60" s="757"/>
      <c r="CI60" s="746"/>
      <c r="CJ60" s="749"/>
      <c r="CK60" s="756"/>
      <c r="CL60" s="757"/>
      <c r="CM60" s="746" t="s">
        <v>477</v>
      </c>
      <c r="CN60" s="749"/>
      <c r="CO60" s="756" t="s">
        <v>587</v>
      </c>
      <c r="CP60" s="757" t="s">
        <v>1150</v>
      </c>
      <c r="CQ60" s="746"/>
      <c r="CR60" s="749"/>
      <c r="CS60" s="756"/>
      <c r="CT60" s="757"/>
      <c r="CU60" s="746"/>
      <c r="CV60" s="749"/>
      <c r="CW60" s="756"/>
      <c r="CX60" s="757"/>
      <c r="CY60" s="746" t="s">
        <v>476</v>
      </c>
      <c r="CZ60" s="749"/>
      <c r="DA60" s="756" t="s">
        <v>887</v>
      </c>
      <c r="DB60" s="757" t="s">
        <v>1119</v>
      </c>
      <c r="DC60" s="746"/>
      <c r="DD60" s="749"/>
      <c r="DE60" s="756"/>
      <c r="DF60" s="757"/>
      <c r="DG60" s="746" t="s">
        <v>476</v>
      </c>
      <c r="DH60" s="749"/>
      <c r="DI60" s="756" t="s">
        <v>613</v>
      </c>
      <c r="DJ60" s="757" t="s">
        <v>612</v>
      </c>
      <c r="DK60" s="746"/>
      <c r="DL60" s="749"/>
      <c r="DM60" s="756"/>
      <c r="DN60" s="757"/>
      <c r="DO60" s="746" t="s">
        <v>477</v>
      </c>
      <c r="DP60" s="749"/>
      <c r="DQ60" s="756" t="s">
        <v>553</v>
      </c>
      <c r="DR60" s="757" t="s">
        <v>554</v>
      </c>
      <c r="DS60" s="746"/>
      <c r="DT60" s="749"/>
      <c r="DU60" s="756"/>
      <c r="DV60" s="757"/>
      <c r="DW60" s="746"/>
      <c r="DX60" s="749"/>
      <c r="DY60" s="756"/>
      <c r="DZ60" s="757"/>
      <c r="EA60" s="619"/>
      <c r="EB60" s="619"/>
      <c r="EC60" s="619"/>
      <c r="ED60" s="619"/>
      <c r="EE60" s="108"/>
      <c r="EF60" s="617"/>
      <c r="EG60" s="617"/>
      <c r="EH60" s="618"/>
    </row>
    <row r="61" spans="1:138" s="620" customFormat="1" ht="25.5" x14ac:dyDescent="0.25">
      <c r="A61" s="746">
        <v>151560</v>
      </c>
      <c r="B61" s="747" t="s">
        <v>957</v>
      </c>
      <c r="C61" s="748" t="s">
        <v>896</v>
      </c>
      <c r="D61" s="746" t="s">
        <v>62</v>
      </c>
      <c r="E61" s="749" t="s">
        <v>366</v>
      </c>
      <c r="F61" s="749" t="s">
        <v>1137</v>
      </c>
      <c r="G61" s="749" t="s">
        <v>366</v>
      </c>
      <c r="H61" s="749" t="s">
        <v>366</v>
      </c>
      <c r="I61" s="748" t="s">
        <v>366</v>
      </c>
      <c r="J61" s="749" t="s">
        <v>366</v>
      </c>
      <c r="K61" s="617" t="str">
        <f>IFERROR(VLOOKUP(A61,[4]CalledName!$A:$N,14,FALSE),"")</f>
        <v>No</v>
      </c>
      <c r="L61" s="597" t="str">
        <f>IFERROR(VLOOKUP(A61,[5]YEAR11!$A:$AT,24,FALSE),"")</f>
        <v>6-7</v>
      </c>
      <c r="M61" s="599" t="str">
        <f t="shared" si="0"/>
        <v>H</v>
      </c>
      <c r="N61" s="605">
        <f t="shared" si="1"/>
        <v>12</v>
      </c>
      <c r="O61" s="606">
        <f t="shared" si="2"/>
        <v>0</v>
      </c>
      <c r="P61" s="657">
        <f t="shared" si="3"/>
        <v>3</v>
      </c>
      <c r="Q61" s="723">
        <v>91.3</v>
      </c>
      <c r="R61" s="724">
        <v>0</v>
      </c>
      <c r="S61" s="721">
        <f t="shared" si="4"/>
        <v>1</v>
      </c>
      <c r="T61" s="600">
        <f t="shared" si="5"/>
        <v>5</v>
      </c>
      <c r="U61" s="722">
        <f t="shared" si="6"/>
        <v>1</v>
      </c>
      <c r="V61" s="722">
        <f t="shared" si="7"/>
        <v>0</v>
      </c>
      <c r="W61" s="722">
        <f t="shared" si="8"/>
        <v>2</v>
      </c>
      <c r="X61" s="722">
        <f t="shared" si="9"/>
        <v>3</v>
      </c>
      <c r="Y61" s="722">
        <f t="shared" si="10"/>
        <v>0</v>
      </c>
      <c r="Z61" s="722">
        <f t="shared" si="11"/>
        <v>0</v>
      </c>
      <c r="AA61" s="722">
        <f t="shared" si="17"/>
        <v>0</v>
      </c>
      <c r="AB61" s="722">
        <f t="shared" si="15"/>
        <v>0</v>
      </c>
      <c r="AC61" s="763">
        <f t="shared" si="16"/>
        <v>3</v>
      </c>
      <c r="AD61" s="600"/>
      <c r="AE61" s="746"/>
      <c r="AF61" s="749"/>
      <c r="AG61" s="756"/>
      <c r="AH61" s="757"/>
      <c r="AI61" s="746"/>
      <c r="AJ61" s="749"/>
      <c r="AK61" s="756"/>
      <c r="AL61" s="757"/>
      <c r="AM61" s="746" t="s">
        <v>478</v>
      </c>
      <c r="AN61" s="749"/>
      <c r="AO61" s="756" t="s">
        <v>566</v>
      </c>
      <c r="AP61" s="757" t="s">
        <v>565</v>
      </c>
      <c r="AQ61" s="746"/>
      <c r="AR61" s="749"/>
      <c r="AS61" s="756"/>
      <c r="AT61" s="757"/>
      <c r="AU61" s="746"/>
      <c r="AV61" s="749"/>
      <c r="AW61" s="756"/>
      <c r="AX61" s="757"/>
      <c r="AY61" s="746"/>
      <c r="AZ61" s="749"/>
      <c r="BA61" s="756"/>
      <c r="BB61" s="757"/>
      <c r="BC61" s="746" t="s">
        <v>480</v>
      </c>
      <c r="BD61" s="749"/>
      <c r="BE61" s="756" t="s">
        <v>505</v>
      </c>
      <c r="BF61" s="757" t="s">
        <v>506</v>
      </c>
      <c r="BG61" s="746" t="s">
        <v>477</v>
      </c>
      <c r="BH61" s="749"/>
      <c r="BI61" s="756" t="s">
        <v>519</v>
      </c>
      <c r="BJ61" s="757" t="s">
        <v>507</v>
      </c>
      <c r="BK61" s="746"/>
      <c r="BL61" s="749"/>
      <c r="BM61" s="749"/>
      <c r="BN61" s="758"/>
      <c r="BO61" s="746"/>
      <c r="BP61" s="749"/>
      <c r="BQ61" s="756"/>
      <c r="BR61" s="757"/>
      <c r="BS61" s="746" t="s">
        <v>477</v>
      </c>
      <c r="BT61" s="749"/>
      <c r="BU61" s="756" t="s">
        <v>546</v>
      </c>
      <c r="BV61" s="757" t="s">
        <v>896</v>
      </c>
      <c r="BW61" s="746" t="s">
        <v>477</v>
      </c>
      <c r="BX61" s="749"/>
      <c r="BY61" s="756" t="s">
        <v>1152</v>
      </c>
      <c r="BZ61" s="757" t="s">
        <v>530</v>
      </c>
      <c r="CA61" s="746"/>
      <c r="CB61" s="749"/>
      <c r="CC61" s="756"/>
      <c r="CD61" s="757"/>
      <c r="CE61" s="746"/>
      <c r="CF61" s="749"/>
      <c r="CG61" s="756"/>
      <c r="CH61" s="757"/>
      <c r="CI61" s="746"/>
      <c r="CJ61" s="749"/>
      <c r="CK61" s="756"/>
      <c r="CL61" s="757"/>
      <c r="CM61" s="746" t="s">
        <v>477</v>
      </c>
      <c r="CN61" s="749"/>
      <c r="CO61" s="756" t="s">
        <v>589</v>
      </c>
      <c r="CP61" s="757" t="s">
        <v>1154</v>
      </c>
      <c r="CQ61" s="746"/>
      <c r="CR61" s="749"/>
      <c r="CS61" s="756"/>
      <c r="CT61" s="757"/>
      <c r="CU61" s="746"/>
      <c r="CV61" s="749"/>
      <c r="CW61" s="756"/>
      <c r="CX61" s="757"/>
      <c r="CY61" s="746" t="s">
        <v>477</v>
      </c>
      <c r="CZ61" s="749"/>
      <c r="DA61" s="756" t="s">
        <v>1114</v>
      </c>
      <c r="DB61" s="757" t="s">
        <v>1115</v>
      </c>
      <c r="DC61" s="746"/>
      <c r="DD61" s="749"/>
      <c r="DE61" s="756"/>
      <c r="DF61" s="757"/>
      <c r="DG61" s="746"/>
      <c r="DH61" s="749"/>
      <c r="DI61" s="756"/>
      <c r="DJ61" s="757"/>
      <c r="DK61" s="746"/>
      <c r="DL61" s="749"/>
      <c r="DM61" s="756"/>
      <c r="DN61" s="757"/>
      <c r="DO61" s="746" t="s">
        <v>476</v>
      </c>
      <c r="DP61" s="749"/>
      <c r="DQ61" s="756" t="s">
        <v>1156</v>
      </c>
      <c r="DR61" s="757" t="s">
        <v>548</v>
      </c>
      <c r="DS61" s="746" t="s">
        <v>480</v>
      </c>
      <c r="DT61" s="749"/>
      <c r="DU61" s="756" t="s">
        <v>527</v>
      </c>
      <c r="DV61" s="757" t="s">
        <v>620</v>
      </c>
      <c r="DW61" s="746"/>
      <c r="DX61" s="749"/>
      <c r="DY61" s="756"/>
      <c r="DZ61" s="757"/>
      <c r="EA61" s="619"/>
      <c r="EB61" s="619"/>
      <c r="EC61" s="619"/>
      <c r="ED61" s="619"/>
      <c r="EE61" s="108"/>
      <c r="EF61" s="617"/>
      <c r="EG61" s="617"/>
      <c r="EH61" s="618"/>
    </row>
    <row r="62" spans="1:138" s="620" customFormat="1" ht="25.5" x14ac:dyDescent="0.25">
      <c r="A62" s="746">
        <v>151551</v>
      </c>
      <c r="B62" s="747" t="s">
        <v>958</v>
      </c>
      <c r="C62" s="748" t="s">
        <v>909</v>
      </c>
      <c r="D62" s="746" t="s">
        <v>178</v>
      </c>
      <c r="E62" s="749" t="s">
        <v>1128</v>
      </c>
      <c r="F62" s="749" t="s">
        <v>1133</v>
      </c>
      <c r="G62" s="749" t="s">
        <v>366</v>
      </c>
      <c r="H62" s="749" t="s">
        <v>1128</v>
      </c>
      <c r="I62" s="748" t="s">
        <v>366</v>
      </c>
      <c r="J62" s="749" t="s">
        <v>366</v>
      </c>
      <c r="K62" s="617" t="str">
        <f>IFERROR(VLOOKUP(A62,[4]CalledName!$A:$N,14,FALSE),"")</f>
        <v>No</v>
      </c>
      <c r="L62" s="597" t="str">
        <f>IFERROR(VLOOKUP(A62,[5]YEAR11!$A:$AT,24,FALSE),"")</f>
        <v>6-7</v>
      </c>
      <c r="M62" s="599" t="str">
        <f t="shared" si="0"/>
        <v>M</v>
      </c>
      <c r="N62" s="605">
        <f t="shared" si="1"/>
        <v>5</v>
      </c>
      <c r="O62" s="606">
        <f t="shared" si="2"/>
        <v>6</v>
      </c>
      <c r="P62" s="657">
        <f t="shared" si="3"/>
        <v>4</v>
      </c>
      <c r="Q62" s="723">
        <v>73.91</v>
      </c>
      <c r="R62" s="724">
        <v>2</v>
      </c>
      <c r="S62" s="721">
        <f t="shared" si="4"/>
        <v>0</v>
      </c>
      <c r="T62" s="600">
        <f t="shared" si="5"/>
        <v>6</v>
      </c>
      <c r="U62" s="722">
        <f t="shared" si="6"/>
        <v>1</v>
      </c>
      <c r="V62" s="722">
        <f t="shared" si="7"/>
        <v>2</v>
      </c>
      <c r="W62" s="722">
        <f t="shared" si="8"/>
        <v>0</v>
      </c>
      <c r="X62" s="722">
        <f t="shared" si="9"/>
        <v>3</v>
      </c>
      <c r="Y62" s="722">
        <f t="shared" si="10"/>
        <v>0</v>
      </c>
      <c r="Z62" s="722">
        <f t="shared" si="11"/>
        <v>0</v>
      </c>
      <c r="AA62" s="722">
        <f t="shared" si="17"/>
        <v>0</v>
      </c>
      <c r="AB62" s="722">
        <f t="shared" si="15"/>
        <v>0</v>
      </c>
      <c r="AC62" s="763">
        <f t="shared" si="16"/>
        <v>3</v>
      </c>
      <c r="AD62" s="600"/>
      <c r="AE62" s="746"/>
      <c r="AF62" s="749"/>
      <c r="AG62" s="756"/>
      <c r="AH62" s="757"/>
      <c r="AI62" s="746" t="s">
        <v>477</v>
      </c>
      <c r="AJ62" s="749"/>
      <c r="AK62" s="756" t="s">
        <v>500</v>
      </c>
      <c r="AL62" s="757" t="s">
        <v>560</v>
      </c>
      <c r="AM62" s="746" t="s">
        <v>478</v>
      </c>
      <c r="AN62" s="749"/>
      <c r="AO62" s="756" t="s">
        <v>566</v>
      </c>
      <c r="AP62" s="757" t="s">
        <v>565</v>
      </c>
      <c r="AQ62" s="746" t="s">
        <v>477</v>
      </c>
      <c r="AR62" s="749"/>
      <c r="AS62" s="756" t="s">
        <v>534</v>
      </c>
      <c r="AT62" s="757" t="s">
        <v>569</v>
      </c>
      <c r="AU62" s="746"/>
      <c r="AV62" s="749"/>
      <c r="AW62" s="756"/>
      <c r="AX62" s="757"/>
      <c r="AY62" s="746"/>
      <c r="AZ62" s="749"/>
      <c r="BA62" s="756"/>
      <c r="BB62" s="757"/>
      <c r="BC62" s="746"/>
      <c r="BD62" s="749"/>
      <c r="BE62" s="756"/>
      <c r="BF62" s="757"/>
      <c r="BG62" s="746" t="s">
        <v>477</v>
      </c>
      <c r="BH62" s="749"/>
      <c r="BI62" s="756" t="s">
        <v>575</v>
      </c>
      <c r="BJ62" s="757" t="s">
        <v>535</v>
      </c>
      <c r="BK62" s="746"/>
      <c r="BL62" s="749"/>
      <c r="BM62" s="749"/>
      <c r="BN62" s="758"/>
      <c r="BO62" s="746"/>
      <c r="BP62" s="749"/>
      <c r="BQ62" s="756"/>
      <c r="BR62" s="757"/>
      <c r="BS62" s="746" t="s">
        <v>477</v>
      </c>
      <c r="BT62" s="749"/>
      <c r="BU62" s="756" t="s">
        <v>516</v>
      </c>
      <c r="BV62" s="757" t="s">
        <v>909</v>
      </c>
      <c r="BW62" s="746"/>
      <c r="BX62" s="749"/>
      <c r="BY62" s="756"/>
      <c r="BZ62" s="757"/>
      <c r="CA62" s="746"/>
      <c r="CB62" s="749"/>
      <c r="CC62" s="756"/>
      <c r="CD62" s="757"/>
      <c r="CE62" s="746"/>
      <c r="CF62" s="749"/>
      <c r="CG62" s="756"/>
      <c r="CH62" s="757"/>
      <c r="CI62" s="746"/>
      <c r="CJ62" s="749"/>
      <c r="CK62" s="756"/>
      <c r="CL62" s="757"/>
      <c r="CM62" s="746" t="s">
        <v>477</v>
      </c>
      <c r="CN62" s="749"/>
      <c r="CO62" s="756" t="s">
        <v>587</v>
      </c>
      <c r="CP62" s="757" t="s">
        <v>1151</v>
      </c>
      <c r="CQ62" s="746"/>
      <c r="CR62" s="749"/>
      <c r="CS62" s="756"/>
      <c r="CT62" s="757"/>
      <c r="CU62" s="746"/>
      <c r="CV62" s="749"/>
      <c r="CW62" s="756"/>
      <c r="CX62" s="757"/>
      <c r="CY62" s="746" t="s">
        <v>477</v>
      </c>
      <c r="CZ62" s="749"/>
      <c r="DA62" s="756" t="s">
        <v>887</v>
      </c>
      <c r="DB62" s="757" t="s">
        <v>1118</v>
      </c>
      <c r="DC62" s="746"/>
      <c r="DD62" s="749"/>
      <c r="DE62" s="756"/>
      <c r="DF62" s="757"/>
      <c r="DG62" s="746" t="s">
        <v>479</v>
      </c>
      <c r="DH62" s="749"/>
      <c r="DI62" s="756" t="s">
        <v>511</v>
      </c>
      <c r="DJ62" s="757" t="s">
        <v>610</v>
      </c>
      <c r="DK62" s="746"/>
      <c r="DL62" s="749"/>
      <c r="DM62" s="756"/>
      <c r="DN62" s="757"/>
      <c r="DO62" s="746" t="s">
        <v>479</v>
      </c>
      <c r="DP62" s="749"/>
      <c r="DQ62" s="756" t="s">
        <v>553</v>
      </c>
      <c r="DR62" s="757" t="s">
        <v>554</v>
      </c>
      <c r="DS62" s="746"/>
      <c r="DT62" s="749"/>
      <c r="DU62" s="756"/>
      <c r="DV62" s="757"/>
      <c r="DW62" s="746" t="s">
        <v>480</v>
      </c>
      <c r="DX62" s="749"/>
      <c r="DY62" s="756" t="s">
        <v>1149</v>
      </c>
      <c r="DZ62" s="757" t="s">
        <v>533</v>
      </c>
      <c r="EA62" s="619"/>
      <c r="EB62" s="619"/>
      <c r="EC62" s="619"/>
      <c r="ED62" s="619"/>
      <c r="EE62" s="108"/>
      <c r="EF62" s="617"/>
      <c r="EG62" s="617"/>
      <c r="EH62" s="618"/>
    </row>
    <row r="63" spans="1:138" s="620" customFormat="1" ht="25.5" x14ac:dyDescent="0.25">
      <c r="A63" s="746">
        <v>151667</v>
      </c>
      <c r="B63" s="747" t="s">
        <v>959</v>
      </c>
      <c r="C63" s="748" t="s">
        <v>909</v>
      </c>
      <c r="D63" s="746" t="s">
        <v>178</v>
      </c>
      <c r="E63" s="749" t="s">
        <v>366</v>
      </c>
      <c r="F63" s="749" t="s">
        <v>1133</v>
      </c>
      <c r="G63" s="749" t="s">
        <v>366</v>
      </c>
      <c r="H63" s="749" t="s">
        <v>366</v>
      </c>
      <c r="I63" s="748" t="s">
        <v>366</v>
      </c>
      <c r="J63" s="749" t="s">
        <v>366</v>
      </c>
      <c r="K63" s="617" t="str">
        <f>IFERROR(VLOOKUP(A63,[4]CalledName!$A:$N,14,FALSE),"")</f>
        <v>No</v>
      </c>
      <c r="L63" s="597" t="str">
        <f>IFERROR(VLOOKUP(A63,[5]YEAR11!$A:$AT,24,FALSE),"")</f>
        <v>6-7</v>
      </c>
      <c r="M63" s="599" t="str">
        <f t="shared" si="0"/>
        <v>H</v>
      </c>
      <c r="N63" s="605">
        <f t="shared" si="1"/>
        <v>15</v>
      </c>
      <c r="O63" s="606">
        <f t="shared" si="2"/>
        <v>2</v>
      </c>
      <c r="P63" s="657">
        <f t="shared" si="3"/>
        <v>1</v>
      </c>
      <c r="Q63" s="723">
        <v>100</v>
      </c>
      <c r="R63" s="724">
        <v>0</v>
      </c>
      <c r="S63" s="721">
        <f t="shared" si="4"/>
        <v>0</v>
      </c>
      <c r="T63" s="600">
        <f t="shared" si="5"/>
        <v>9</v>
      </c>
      <c r="U63" s="722">
        <f t="shared" si="6"/>
        <v>0</v>
      </c>
      <c r="V63" s="722">
        <f t="shared" si="7"/>
        <v>0</v>
      </c>
      <c r="W63" s="722">
        <f t="shared" si="8"/>
        <v>0</v>
      </c>
      <c r="X63" s="722">
        <f t="shared" si="9"/>
        <v>0</v>
      </c>
      <c r="Y63" s="722">
        <f t="shared" si="10"/>
        <v>0</v>
      </c>
      <c r="Z63" s="722">
        <f t="shared" si="11"/>
        <v>0</v>
      </c>
      <c r="AA63" s="722">
        <f t="shared" si="17"/>
        <v>0</v>
      </c>
      <c r="AB63" s="722">
        <f t="shared" si="15"/>
        <v>0</v>
      </c>
      <c r="AC63" s="763">
        <f t="shared" si="16"/>
        <v>0</v>
      </c>
      <c r="AD63" s="600"/>
      <c r="AE63" s="746"/>
      <c r="AF63" s="749"/>
      <c r="AG63" s="756"/>
      <c r="AH63" s="757"/>
      <c r="AI63" s="746" t="s">
        <v>477</v>
      </c>
      <c r="AJ63" s="749"/>
      <c r="AK63" s="756" t="s">
        <v>500</v>
      </c>
      <c r="AL63" s="757" t="s">
        <v>560</v>
      </c>
      <c r="AM63" s="746"/>
      <c r="AN63" s="749"/>
      <c r="AO63" s="756"/>
      <c r="AP63" s="757"/>
      <c r="AQ63" s="746" t="s">
        <v>477</v>
      </c>
      <c r="AR63" s="749"/>
      <c r="AS63" s="756" t="s">
        <v>534</v>
      </c>
      <c r="AT63" s="757" t="s">
        <v>569</v>
      </c>
      <c r="AU63" s="746"/>
      <c r="AV63" s="749"/>
      <c r="AW63" s="756"/>
      <c r="AX63" s="757"/>
      <c r="AY63" s="746"/>
      <c r="AZ63" s="749"/>
      <c r="BA63" s="756"/>
      <c r="BB63" s="757"/>
      <c r="BC63" s="746"/>
      <c r="BD63" s="749"/>
      <c r="BE63" s="756"/>
      <c r="BF63" s="757"/>
      <c r="BG63" s="746" t="s">
        <v>477</v>
      </c>
      <c r="BH63" s="749"/>
      <c r="BI63" s="756" t="s">
        <v>528</v>
      </c>
      <c r="BJ63" s="757" t="s">
        <v>529</v>
      </c>
      <c r="BK63" s="746"/>
      <c r="BL63" s="749"/>
      <c r="BM63" s="749"/>
      <c r="BN63" s="758"/>
      <c r="BO63" s="746"/>
      <c r="BP63" s="749"/>
      <c r="BQ63" s="756"/>
      <c r="BR63" s="757"/>
      <c r="BS63" s="746" t="s">
        <v>477</v>
      </c>
      <c r="BT63" s="749"/>
      <c r="BU63" s="756" t="s">
        <v>516</v>
      </c>
      <c r="BV63" s="757" t="s">
        <v>909</v>
      </c>
      <c r="BW63" s="746"/>
      <c r="BX63" s="749"/>
      <c r="BY63" s="756"/>
      <c r="BZ63" s="757"/>
      <c r="CA63" s="746"/>
      <c r="CB63" s="749"/>
      <c r="CC63" s="756"/>
      <c r="CD63" s="757"/>
      <c r="CE63" s="746"/>
      <c r="CF63" s="749"/>
      <c r="CG63" s="756"/>
      <c r="CH63" s="757"/>
      <c r="CI63" s="746"/>
      <c r="CJ63" s="749"/>
      <c r="CK63" s="756"/>
      <c r="CL63" s="757"/>
      <c r="CM63" s="746" t="s">
        <v>477</v>
      </c>
      <c r="CN63" s="749"/>
      <c r="CO63" s="756" t="s">
        <v>589</v>
      </c>
      <c r="CP63" s="757" t="s">
        <v>1154</v>
      </c>
      <c r="CQ63" s="746"/>
      <c r="CR63" s="749"/>
      <c r="CS63" s="756"/>
      <c r="CT63" s="757"/>
      <c r="CU63" s="746"/>
      <c r="CV63" s="749"/>
      <c r="CW63" s="756"/>
      <c r="CX63" s="757"/>
      <c r="CY63" s="746" t="s">
        <v>477</v>
      </c>
      <c r="CZ63" s="749"/>
      <c r="DA63" s="756" t="s">
        <v>887</v>
      </c>
      <c r="DB63" s="757" t="s">
        <v>1118</v>
      </c>
      <c r="DC63" s="746" t="s">
        <v>477</v>
      </c>
      <c r="DD63" s="749"/>
      <c r="DE63" s="756" t="s">
        <v>607</v>
      </c>
      <c r="DF63" s="757" t="s">
        <v>606</v>
      </c>
      <c r="DG63" s="746" t="s">
        <v>477</v>
      </c>
      <c r="DH63" s="749"/>
      <c r="DI63" s="756" t="s">
        <v>511</v>
      </c>
      <c r="DJ63" s="757" t="s">
        <v>610</v>
      </c>
      <c r="DK63" s="746"/>
      <c r="DL63" s="749"/>
      <c r="DM63" s="756"/>
      <c r="DN63" s="757"/>
      <c r="DO63" s="746" t="s">
        <v>477</v>
      </c>
      <c r="DP63" s="749"/>
      <c r="DQ63" s="756" t="s">
        <v>616</v>
      </c>
      <c r="DR63" s="757" t="s">
        <v>525</v>
      </c>
      <c r="DS63" s="746"/>
      <c r="DT63" s="749"/>
      <c r="DU63" s="756"/>
      <c r="DV63" s="757"/>
      <c r="DW63" s="746" t="s">
        <v>477</v>
      </c>
      <c r="DX63" s="749"/>
      <c r="DY63" s="756" t="s">
        <v>1149</v>
      </c>
      <c r="DZ63" s="757" t="s">
        <v>533</v>
      </c>
      <c r="EA63" s="619"/>
      <c r="EB63" s="619"/>
      <c r="EC63" s="619"/>
      <c r="ED63" s="619"/>
      <c r="EE63" s="108"/>
      <c r="EF63" s="617"/>
      <c r="EG63" s="617"/>
      <c r="EH63" s="618"/>
    </row>
    <row r="64" spans="1:138" s="620" customFormat="1" ht="25.5" x14ac:dyDescent="0.25">
      <c r="A64" s="746">
        <v>151654</v>
      </c>
      <c r="B64" s="747" t="s">
        <v>960</v>
      </c>
      <c r="C64" s="748" t="s">
        <v>896</v>
      </c>
      <c r="D64" s="746" t="s">
        <v>178</v>
      </c>
      <c r="E64" s="749" t="s">
        <v>366</v>
      </c>
      <c r="F64" s="749" t="s">
        <v>1142</v>
      </c>
      <c r="G64" s="749" t="s">
        <v>366</v>
      </c>
      <c r="H64" s="749" t="s">
        <v>366</v>
      </c>
      <c r="I64" s="748" t="s">
        <v>366</v>
      </c>
      <c r="J64" s="749" t="s">
        <v>366</v>
      </c>
      <c r="K64" s="617" t="str">
        <f>IFERROR(VLOOKUP(A64,[4]CalledName!$A:$N,14,FALSE),"")</f>
        <v>Yes</v>
      </c>
      <c r="L64" s="597" t="str">
        <f>IFERROR(VLOOKUP(A64,[5]YEAR11!$A:$AT,24,FALSE),"")</f>
        <v>2-3</v>
      </c>
      <c r="M64" s="599" t="str">
        <f t="shared" si="0"/>
        <v>L</v>
      </c>
      <c r="N64" s="605">
        <f t="shared" si="1"/>
        <v>14</v>
      </c>
      <c r="O64" s="606">
        <f t="shared" si="2"/>
        <v>1</v>
      </c>
      <c r="P64" s="657">
        <f t="shared" si="3"/>
        <v>1</v>
      </c>
      <c r="Q64" s="723">
        <v>93.48</v>
      </c>
      <c r="R64" s="724">
        <v>9</v>
      </c>
      <c r="S64" s="721">
        <f t="shared" si="4"/>
        <v>2</v>
      </c>
      <c r="T64" s="600">
        <f t="shared" si="5"/>
        <v>5</v>
      </c>
      <c r="U64" s="722">
        <f t="shared" si="6"/>
        <v>1</v>
      </c>
      <c r="V64" s="722">
        <f t="shared" si="7"/>
        <v>0</v>
      </c>
      <c r="W64" s="722">
        <f t="shared" si="8"/>
        <v>1</v>
      </c>
      <c r="X64" s="722">
        <f t="shared" si="9"/>
        <v>2</v>
      </c>
      <c r="Y64" s="722">
        <f t="shared" si="10"/>
        <v>1</v>
      </c>
      <c r="Z64" s="722">
        <f t="shared" si="11"/>
        <v>0</v>
      </c>
      <c r="AA64" s="722">
        <f t="shared" si="17"/>
        <v>0</v>
      </c>
      <c r="AB64" s="722">
        <f t="shared" si="15"/>
        <v>1</v>
      </c>
      <c r="AC64" s="763">
        <f t="shared" si="16"/>
        <v>3</v>
      </c>
      <c r="AD64" s="600"/>
      <c r="AE64" s="746"/>
      <c r="AF64" s="749"/>
      <c r="AG64" s="756"/>
      <c r="AH64" s="757"/>
      <c r="AI64" s="746" t="s">
        <v>481</v>
      </c>
      <c r="AJ64" s="749"/>
      <c r="AK64" s="756" t="s">
        <v>1159</v>
      </c>
      <c r="AL64" s="757" t="s">
        <v>562</v>
      </c>
      <c r="AM64" s="746"/>
      <c r="AN64" s="749"/>
      <c r="AO64" s="756"/>
      <c r="AP64" s="757"/>
      <c r="AQ64" s="746" t="s">
        <v>478</v>
      </c>
      <c r="AR64" s="749"/>
      <c r="AS64" s="756" t="s">
        <v>502</v>
      </c>
      <c r="AT64" s="757" t="s">
        <v>571</v>
      </c>
      <c r="AU64" s="746"/>
      <c r="AV64" s="749"/>
      <c r="AW64" s="756"/>
      <c r="AX64" s="757"/>
      <c r="AY64" s="746"/>
      <c r="AZ64" s="749"/>
      <c r="BA64" s="756"/>
      <c r="BB64" s="757"/>
      <c r="BC64" s="746"/>
      <c r="BD64" s="749"/>
      <c r="BE64" s="756"/>
      <c r="BF64" s="757"/>
      <c r="BG64" s="746" t="s">
        <v>480</v>
      </c>
      <c r="BH64" s="749"/>
      <c r="BI64" s="756" t="s">
        <v>1165</v>
      </c>
      <c r="BJ64" s="757" t="s">
        <v>556</v>
      </c>
      <c r="BK64" s="746"/>
      <c r="BL64" s="749"/>
      <c r="BM64" s="749"/>
      <c r="BN64" s="758"/>
      <c r="BO64" s="746"/>
      <c r="BP64" s="749"/>
      <c r="BQ64" s="756"/>
      <c r="BR64" s="757"/>
      <c r="BS64" s="746" t="s">
        <v>477</v>
      </c>
      <c r="BT64" s="749"/>
      <c r="BU64" s="756" t="s">
        <v>546</v>
      </c>
      <c r="BV64" s="757" t="s">
        <v>896</v>
      </c>
      <c r="BW64" s="746" t="s">
        <v>477</v>
      </c>
      <c r="BX64" s="749"/>
      <c r="BY64" s="756" t="s">
        <v>580</v>
      </c>
      <c r="BZ64" s="757" t="s">
        <v>521</v>
      </c>
      <c r="CA64" s="746" t="s">
        <v>477</v>
      </c>
      <c r="CB64" s="749"/>
      <c r="CC64" s="756" t="s">
        <v>1153</v>
      </c>
      <c r="CD64" s="757" t="s">
        <v>582</v>
      </c>
      <c r="CE64" s="746"/>
      <c r="CF64" s="749"/>
      <c r="CG64" s="756"/>
      <c r="CH64" s="757"/>
      <c r="CI64" s="746"/>
      <c r="CJ64" s="749"/>
      <c r="CK64" s="756"/>
      <c r="CL64" s="757"/>
      <c r="CM64" s="746" t="s">
        <v>476</v>
      </c>
      <c r="CN64" s="749"/>
      <c r="CO64" s="756" t="s">
        <v>601</v>
      </c>
      <c r="CP64" s="757" t="s">
        <v>596</v>
      </c>
      <c r="CQ64" s="746"/>
      <c r="CR64" s="749"/>
      <c r="CS64" s="756"/>
      <c r="CT64" s="757"/>
      <c r="CU64" s="746"/>
      <c r="CV64" s="749"/>
      <c r="CW64" s="756"/>
      <c r="CX64" s="757"/>
      <c r="CY64" s="746" t="s">
        <v>476</v>
      </c>
      <c r="CZ64" s="749"/>
      <c r="DA64" s="756" t="s">
        <v>887</v>
      </c>
      <c r="DB64" s="757" t="s">
        <v>1119</v>
      </c>
      <c r="DC64" s="746"/>
      <c r="DD64" s="749"/>
      <c r="DE64" s="756"/>
      <c r="DF64" s="757"/>
      <c r="DG64" s="746" t="s">
        <v>477</v>
      </c>
      <c r="DH64" s="749"/>
      <c r="DI64" s="756" t="s">
        <v>613</v>
      </c>
      <c r="DJ64" s="757" t="s">
        <v>612</v>
      </c>
      <c r="DK64" s="746"/>
      <c r="DL64" s="749"/>
      <c r="DM64" s="756"/>
      <c r="DN64" s="757"/>
      <c r="DO64" s="746" t="s">
        <v>477</v>
      </c>
      <c r="DP64" s="749"/>
      <c r="DQ64" s="756" t="s">
        <v>513</v>
      </c>
      <c r="DR64" s="757" t="s">
        <v>514</v>
      </c>
      <c r="DS64" s="746"/>
      <c r="DT64" s="749"/>
      <c r="DU64" s="756"/>
      <c r="DV64" s="757"/>
      <c r="DW64" s="746"/>
      <c r="DX64" s="749"/>
      <c r="DY64" s="756"/>
      <c r="DZ64" s="757"/>
      <c r="EA64" s="619"/>
      <c r="EB64" s="619"/>
      <c r="EC64" s="619"/>
      <c r="ED64" s="619"/>
      <c r="EE64" s="108"/>
      <c r="EF64" s="617"/>
      <c r="EG64" s="617"/>
      <c r="EH64" s="618"/>
    </row>
    <row r="65" spans="1:138" s="620" customFormat="1" ht="25.5" x14ac:dyDescent="0.25">
      <c r="A65" s="746">
        <v>151566</v>
      </c>
      <c r="B65" s="747" t="s">
        <v>961</v>
      </c>
      <c r="C65" s="748" t="s">
        <v>909</v>
      </c>
      <c r="D65" s="746" t="s">
        <v>178</v>
      </c>
      <c r="E65" s="749" t="s">
        <v>1128</v>
      </c>
      <c r="F65" s="749" t="s">
        <v>1133</v>
      </c>
      <c r="G65" s="749" t="s">
        <v>366</v>
      </c>
      <c r="H65" s="749" t="s">
        <v>1128</v>
      </c>
      <c r="I65" s="748" t="s">
        <v>366</v>
      </c>
      <c r="J65" s="749" t="s">
        <v>366</v>
      </c>
      <c r="K65" s="617" t="str">
        <f>IFERROR(VLOOKUP(A65,[4]CalledName!$A:$N,14,FALSE),"")</f>
        <v>No</v>
      </c>
      <c r="L65" s="597" t="str">
        <f>IFERROR(VLOOKUP(A65,[5]YEAR11!$A:$AT,24,FALSE),"")</f>
        <v>8-9</v>
      </c>
      <c r="M65" s="599" t="str">
        <f t="shared" si="0"/>
        <v>H</v>
      </c>
      <c r="N65" s="605">
        <f t="shared" si="1"/>
        <v>6</v>
      </c>
      <c r="O65" s="606">
        <f t="shared" si="2"/>
        <v>0</v>
      </c>
      <c r="P65" s="657">
        <f t="shared" si="3"/>
        <v>0</v>
      </c>
      <c r="Q65" s="723">
        <v>100</v>
      </c>
      <c r="R65" s="724">
        <v>0</v>
      </c>
      <c r="S65" s="721">
        <f t="shared" si="4"/>
        <v>0</v>
      </c>
      <c r="T65" s="600">
        <f t="shared" si="5"/>
        <v>8</v>
      </c>
      <c r="U65" s="722">
        <f t="shared" si="6"/>
        <v>0</v>
      </c>
      <c r="V65" s="722">
        <f t="shared" si="7"/>
        <v>0</v>
      </c>
      <c r="W65" s="722">
        <f t="shared" si="8"/>
        <v>0</v>
      </c>
      <c r="X65" s="722">
        <f t="shared" si="9"/>
        <v>0</v>
      </c>
      <c r="Y65" s="722">
        <f t="shared" si="10"/>
        <v>0</v>
      </c>
      <c r="Z65" s="722">
        <f t="shared" si="11"/>
        <v>0</v>
      </c>
      <c r="AA65" s="722">
        <f t="shared" si="17"/>
        <v>0</v>
      </c>
      <c r="AB65" s="722">
        <f t="shared" si="15"/>
        <v>0</v>
      </c>
      <c r="AC65" s="763">
        <f t="shared" si="16"/>
        <v>0</v>
      </c>
      <c r="AD65" s="600"/>
      <c r="AE65" s="746"/>
      <c r="AF65" s="749"/>
      <c r="AG65" s="756"/>
      <c r="AH65" s="757"/>
      <c r="AI65" s="746"/>
      <c r="AJ65" s="749"/>
      <c r="AK65" s="756"/>
      <c r="AL65" s="757"/>
      <c r="AM65" s="746"/>
      <c r="AN65" s="749"/>
      <c r="AO65" s="756"/>
      <c r="AP65" s="757"/>
      <c r="AQ65" s="746"/>
      <c r="AR65" s="749"/>
      <c r="AS65" s="756"/>
      <c r="AT65" s="757"/>
      <c r="AU65" s="746"/>
      <c r="AV65" s="749"/>
      <c r="AW65" s="756"/>
      <c r="AX65" s="757"/>
      <c r="AY65" s="746"/>
      <c r="AZ65" s="749"/>
      <c r="BA65" s="756"/>
      <c r="BB65" s="757"/>
      <c r="BC65" s="746" t="s">
        <v>477</v>
      </c>
      <c r="BD65" s="749"/>
      <c r="BE65" s="756" t="s">
        <v>505</v>
      </c>
      <c r="BF65" s="757" t="s">
        <v>506</v>
      </c>
      <c r="BG65" s="746" t="s">
        <v>477</v>
      </c>
      <c r="BH65" s="749"/>
      <c r="BI65" s="756" t="s">
        <v>574</v>
      </c>
      <c r="BJ65" s="757" t="s">
        <v>520</v>
      </c>
      <c r="BK65" s="746"/>
      <c r="BL65" s="749"/>
      <c r="BM65" s="749"/>
      <c r="BN65" s="758"/>
      <c r="BO65" s="746"/>
      <c r="BP65" s="749"/>
      <c r="BQ65" s="756"/>
      <c r="BR65" s="757"/>
      <c r="BS65" s="746" t="s">
        <v>477</v>
      </c>
      <c r="BT65" s="749"/>
      <c r="BU65" s="756" t="s">
        <v>516</v>
      </c>
      <c r="BV65" s="757" t="s">
        <v>909</v>
      </c>
      <c r="BW65" s="746"/>
      <c r="BX65" s="749"/>
      <c r="BY65" s="756"/>
      <c r="BZ65" s="757"/>
      <c r="CA65" s="746" t="s">
        <v>477</v>
      </c>
      <c r="CB65" s="749"/>
      <c r="CC65" s="756" t="s">
        <v>1153</v>
      </c>
      <c r="CD65" s="757" t="s">
        <v>582</v>
      </c>
      <c r="CE65" s="746"/>
      <c r="CF65" s="749"/>
      <c r="CG65" s="756"/>
      <c r="CH65" s="757"/>
      <c r="CI65" s="746"/>
      <c r="CJ65" s="749"/>
      <c r="CK65" s="756"/>
      <c r="CL65" s="757"/>
      <c r="CM65" s="746" t="s">
        <v>477</v>
      </c>
      <c r="CN65" s="749"/>
      <c r="CO65" s="756" t="s">
        <v>588</v>
      </c>
      <c r="CP65" s="757" t="s">
        <v>595</v>
      </c>
      <c r="CQ65" s="746"/>
      <c r="CR65" s="749"/>
      <c r="CS65" s="756"/>
      <c r="CT65" s="757"/>
      <c r="CU65" s="746"/>
      <c r="CV65" s="749"/>
      <c r="CW65" s="756"/>
      <c r="CX65" s="757"/>
      <c r="CY65" s="746" t="s">
        <v>477</v>
      </c>
      <c r="CZ65" s="749"/>
      <c r="DA65" s="756" t="s">
        <v>887</v>
      </c>
      <c r="DB65" s="757" t="s">
        <v>1119</v>
      </c>
      <c r="DC65" s="746"/>
      <c r="DD65" s="749"/>
      <c r="DE65" s="756"/>
      <c r="DF65" s="757"/>
      <c r="DG65" s="746"/>
      <c r="DH65" s="749"/>
      <c r="DI65" s="756"/>
      <c r="DJ65" s="757"/>
      <c r="DK65" s="746"/>
      <c r="DL65" s="749"/>
      <c r="DM65" s="756"/>
      <c r="DN65" s="757"/>
      <c r="DO65" s="746" t="s">
        <v>477</v>
      </c>
      <c r="DP65" s="749"/>
      <c r="DQ65" s="756" t="s">
        <v>550</v>
      </c>
      <c r="DR65" s="757" t="s">
        <v>539</v>
      </c>
      <c r="DS65" s="746" t="s">
        <v>477</v>
      </c>
      <c r="DT65" s="749"/>
      <c r="DU65" s="756" t="s">
        <v>527</v>
      </c>
      <c r="DV65" s="757" t="s">
        <v>621</v>
      </c>
      <c r="DW65" s="746" t="s">
        <v>477</v>
      </c>
      <c r="DX65" s="749"/>
      <c r="DY65" s="756" t="s">
        <v>516</v>
      </c>
      <c r="DZ65" s="757" t="s">
        <v>517</v>
      </c>
      <c r="EA65" s="619"/>
      <c r="EB65" s="619"/>
      <c r="EC65" s="619"/>
      <c r="ED65" s="619"/>
      <c r="EE65" s="108"/>
      <c r="EF65" s="617"/>
      <c r="EG65" s="617"/>
      <c r="EH65" s="618"/>
    </row>
    <row r="66" spans="1:138" s="620" customFormat="1" ht="25.5" x14ac:dyDescent="0.25">
      <c r="A66" s="746">
        <v>151611</v>
      </c>
      <c r="B66" s="747" t="s">
        <v>962</v>
      </c>
      <c r="C66" s="748" t="s">
        <v>899</v>
      </c>
      <c r="D66" s="746" t="s">
        <v>178</v>
      </c>
      <c r="E66" s="749" t="s">
        <v>366</v>
      </c>
      <c r="F66" s="749" t="s">
        <v>1133</v>
      </c>
      <c r="G66" s="749" t="s">
        <v>366</v>
      </c>
      <c r="H66" s="749" t="s">
        <v>366</v>
      </c>
      <c r="I66" s="748" t="s">
        <v>366</v>
      </c>
      <c r="J66" s="749" t="s">
        <v>366</v>
      </c>
      <c r="K66" s="617" t="str">
        <f>IFERROR(VLOOKUP(A66,[4]CalledName!$A:$N,14,FALSE),"")</f>
        <v>Yes</v>
      </c>
      <c r="L66" s="597" t="str">
        <f>IFERROR(VLOOKUP(A66,[5]YEAR11!$A:$AT,24,FALSE),"")</f>
        <v>5-6</v>
      </c>
      <c r="M66" s="599" t="str">
        <f t="shared" ref="M66:M129" si="18">IFERROR(VLOOKUP(A66,prioratt,4,FALSE),"")</f>
        <v>M</v>
      </c>
      <c r="N66" s="605">
        <f t="shared" ref="N66:N129" si="19">IFERROR(VLOOKUP(A66,bhvtotals,6,FALSE),"")</f>
        <v>8</v>
      </c>
      <c r="O66" s="606">
        <f t="shared" ref="O66:O129" si="20">IFERROR(VLOOKUP(A66,bhvtotals,4,FALSE),"")</f>
        <v>0</v>
      </c>
      <c r="P66" s="657">
        <f t="shared" ref="P66:P129" si="21">IFERROR(VLOOKUP(A66,bhvtotals,5,FALSE),"")</f>
        <v>2</v>
      </c>
      <c r="Q66" s="723">
        <v>86.96</v>
      </c>
      <c r="R66" s="724">
        <v>1</v>
      </c>
      <c r="S66" s="721">
        <f t="shared" ref="S66:S129" si="22">COUNTIF($AE66:$DV66,"Outstanding")</f>
        <v>2</v>
      </c>
      <c r="T66" s="600">
        <f t="shared" ref="T66:T129" si="23">COUNTIF($AE66:$DV66,"Good")</f>
        <v>7</v>
      </c>
      <c r="U66" s="722">
        <f t="shared" ref="U66:U129" si="24">COUNTIF($AE66:$DV66,"N2Improve - Engagement")</f>
        <v>0</v>
      </c>
      <c r="V66" s="722">
        <f t="shared" ref="V66:V129" si="25">COUNTIF($AE66:$DV66,"N2Improve - Community Conduct")</f>
        <v>0</v>
      </c>
      <c r="W66" s="722">
        <f t="shared" ref="W66:W129" si="26">COUNTIF($AE66:$DV66,"N2Improve - Personal Org.")</f>
        <v>0</v>
      </c>
      <c r="X66" s="722">
        <f t="shared" ref="X66:X129" si="27">SUM(U66:W66)</f>
        <v>0</v>
      </c>
      <c r="Y66" s="722">
        <f t="shared" ref="Y66:Y129" si="28">COUNTIF($AE66:$DV66,"Serious Conc - Engagement")</f>
        <v>0</v>
      </c>
      <c r="Z66" s="722">
        <f t="shared" ref="Z66:Z129" si="29">COUNTIF($AE66:$DV66,"Serious Conc - Comm. Concern")</f>
        <v>0</v>
      </c>
      <c r="AA66" s="722">
        <f t="shared" ref="AA66:AA97" si="30">COUNTIF($AE66:$DV66,"Serious Conc - Personal Org.")</f>
        <v>0</v>
      </c>
      <c r="AB66" s="722">
        <f t="shared" si="15"/>
        <v>0</v>
      </c>
      <c r="AC66" s="763">
        <f t="shared" si="16"/>
        <v>0</v>
      </c>
      <c r="AD66" s="600"/>
      <c r="AE66" s="746" t="s">
        <v>477</v>
      </c>
      <c r="AF66" s="749"/>
      <c r="AG66" s="756" t="s">
        <v>557</v>
      </c>
      <c r="AH66" s="757" t="s">
        <v>499</v>
      </c>
      <c r="AI66" s="746"/>
      <c r="AJ66" s="749"/>
      <c r="AK66" s="756"/>
      <c r="AL66" s="757"/>
      <c r="AM66" s="746"/>
      <c r="AN66" s="749"/>
      <c r="AO66" s="756"/>
      <c r="AP66" s="757"/>
      <c r="AQ66" s="746"/>
      <c r="AR66" s="749"/>
      <c r="AS66" s="756"/>
      <c r="AT66" s="757"/>
      <c r="AU66" s="746"/>
      <c r="AV66" s="749"/>
      <c r="AW66" s="756"/>
      <c r="AX66" s="757"/>
      <c r="AY66" s="746"/>
      <c r="AZ66" s="749"/>
      <c r="BA66" s="756"/>
      <c r="BB66" s="757"/>
      <c r="BC66" s="746"/>
      <c r="BD66" s="749"/>
      <c r="BE66" s="756"/>
      <c r="BF66" s="757"/>
      <c r="BG66" s="746" t="s">
        <v>476</v>
      </c>
      <c r="BH66" s="749"/>
      <c r="BI66" s="756" t="s">
        <v>528</v>
      </c>
      <c r="BJ66" s="757" t="s">
        <v>529</v>
      </c>
      <c r="BK66" s="746"/>
      <c r="BL66" s="749"/>
      <c r="BM66" s="749"/>
      <c r="BN66" s="758"/>
      <c r="BO66" s="746"/>
      <c r="BP66" s="749"/>
      <c r="BQ66" s="756"/>
      <c r="BR66" s="757"/>
      <c r="BS66" s="746" t="s">
        <v>477</v>
      </c>
      <c r="BT66" s="749"/>
      <c r="BU66" s="756" t="s">
        <v>505</v>
      </c>
      <c r="BV66" s="757" t="s">
        <v>899</v>
      </c>
      <c r="BW66" s="746" t="s">
        <v>477</v>
      </c>
      <c r="BX66" s="749"/>
      <c r="BY66" s="756" t="s">
        <v>536</v>
      </c>
      <c r="BZ66" s="757" t="s">
        <v>537</v>
      </c>
      <c r="CA66" s="746"/>
      <c r="CB66" s="749"/>
      <c r="CC66" s="756"/>
      <c r="CD66" s="757"/>
      <c r="CE66" s="746"/>
      <c r="CF66" s="749"/>
      <c r="CG66" s="756"/>
      <c r="CH66" s="757"/>
      <c r="CI66" s="746"/>
      <c r="CJ66" s="749"/>
      <c r="CK66" s="756"/>
      <c r="CL66" s="757"/>
      <c r="CM66" s="746" t="s">
        <v>477</v>
      </c>
      <c r="CN66" s="749"/>
      <c r="CO66" s="756" t="s">
        <v>587</v>
      </c>
      <c r="CP66" s="757" t="s">
        <v>1151</v>
      </c>
      <c r="CQ66" s="746" t="s">
        <v>476</v>
      </c>
      <c r="CR66" s="749"/>
      <c r="CS66" s="756" t="s">
        <v>510</v>
      </c>
      <c r="CT66" s="757" t="s">
        <v>603</v>
      </c>
      <c r="CU66" s="746"/>
      <c r="CV66" s="749"/>
      <c r="CW66" s="756"/>
      <c r="CX66" s="757"/>
      <c r="CY66" s="746" t="s">
        <v>477</v>
      </c>
      <c r="CZ66" s="749"/>
      <c r="DA66" s="756" t="s">
        <v>607</v>
      </c>
      <c r="DB66" s="757" t="s">
        <v>1113</v>
      </c>
      <c r="DC66" s="746"/>
      <c r="DD66" s="749"/>
      <c r="DE66" s="756"/>
      <c r="DF66" s="757"/>
      <c r="DG66" s="746"/>
      <c r="DH66" s="749"/>
      <c r="DI66" s="756"/>
      <c r="DJ66" s="757"/>
      <c r="DK66" s="746"/>
      <c r="DL66" s="749"/>
      <c r="DM66" s="756"/>
      <c r="DN66" s="757"/>
      <c r="DO66" s="746" t="s">
        <v>477</v>
      </c>
      <c r="DP66" s="749"/>
      <c r="DQ66" s="756" t="s">
        <v>619</v>
      </c>
      <c r="DR66" s="757" t="s">
        <v>551</v>
      </c>
      <c r="DS66" s="746" t="s">
        <v>477</v>
      </c>
      <c r="DT66" s="749"/>
      <c r="DU66" s="756" t="s">
        <v>527</v>
      </c>
      <c r="DV66" s="757" t="s">
        <v>621</v>
      </c>
      <c r="DW66" s="746"/>
      <c r="DX66" s="749"/>
      <c r="DY66" s="756"/>
      <c r="DZ66" s="757"/>
      <c r="EA66" s="619"/>
      <c r="EB66" s="619"/>
      <c r="EC66" s="619"/>
      <c r="ED66" s="619"/>
      <c r="EE66" s="108"/>
      <c r="EF66" s="617"/>
      <c r="EG66" s="617"/>
      <c r="EH66" s="618"/>
    </row>
    <row r="67" spans="1:138" s="620" customFormat="1" ht="25.5" x14ac:dyDescent="0.25">
      <c r="A67" s="746">
        <v>151699</v>
      </c>
      <c r="B67" s="747" t="s">
        <v>963</v>
      </c>
      <c r="C67" s="748" t="s">
        <v>896</v>
      </c>
      <c r="D67" s="746" t="s">
        <v>62</v>
      </c>
      <c r="E67" s="749" t="s">
        <v>366</v>
      </c>
      <c r="F67" s="749" t="s">
        <v>1133</v>
      </c>
      <c r="G67" s="749" t="s">
        <v>366</v>
      </c>
      <c r="H67" s="749" t="s">
        <v>366</v>
      </c>
      <c r="I67" s="748" t="s">
        <v>366</v>
      </c>
      <c r="J67" s="749" t="s">
        <v>366</v>
      </c>
      <c r="K67" s="617" t="str">
        <f>IFERROR(VLOOKUP(A67,[4]CalledName!$A:$N,14,FALSE),"")</f>
        <v>No</v>
      </c>
      <c r="L67" s="597" t="str">
        <f>IFERROR(VLOOKUP(A67,[5]YEAR11!$A:$AT,24,FALSE),"")</f>
        <v>8-9</v>
      </c>
      <c r="M67" s="599" t="str">
        <f t="shared" si="18"/>
        <v>H</v>
      </c>
      <c r="N67" s="605">
        <f t="shared" si="19"/>
        <v>12</v>
      </c>
      <c r="O67" s="606">
        <f t="shared" si="20"/>
        <v>0</v>
      </c>
      <c r="P67" s="657">
        <f t="shared" si="21"/>
        <v>0</v>
      </c>
      <c r="Q67" s="723">
        <v>95.65</v>
      </c>
      <c r="R67" s="724">
        <v>0</v>
      </c>
      <c r="S67" s="721">
        <f t="shared" si="22"/>
        <v>2</v>
      </c>
      <c r="T67" s="600">
        <f t="shared" si="23"/>
        <v>7</v>
      </c>
      <c r="U67" s="722">
        <f t="shared" si="24"/>
        <v>0</v>
      </c>
      <c r="V67" s="722">
        <f t="shared" si="25"/>
        <v>0</v>
      </c>
      <c r="W67" s="722">
        <f t="shared" si="26"/>
        <v>0</v>
      </c>
      <c r="X67" s="722">
        <f t="shared" si="27"/>
        <v>0</v>
      </c>
      <c r="Y67" s="722">
        <f t="shared" si="28"/>
        <v>0</v>
      </c>
      <c r="Z67" s="722">
        <f t="shared" si="29"/>
        <v>0</v>
      </c>
      <c r="AA67" s="722">
        <f t="shared" si="30"/>
        <v>0</v>
      </c>
      <c r="AB67" s="722">
        <f t="shared" ref="AB67:AB130" si="31">SUM(Y67:AA67)</f>
        <v>0</v>
      </c>
      <c r="AC67" s="763">
        <f t="shared" ref="AC67:AC130" si="32">SUM(X67,AB67)</f>
        <v>0</v>
      </c>
      <c r="AD67" s="600"/>
      <c r="AE67" s="746" t="s">
        <v>477</v>
      </c>
      <c r="AF67" s="749"/>
      <c r="AG67" s="756" t="s">
        <v>557</v>
      </c>
      <c r="AH67" s="757" t="s">
        <v>499</v>
      </c>
      <c r="AI67" s="746"/>
      <c r="AJ67" s="749"/>
      <c r="AK67" s="756"/>
      <c r="AL67" s="757"/>
      <c r="AM67" s="746"/>
      <c r="AN67" s="749"/>
      <c r="AO67" s="756"/>
      <c r="AP67" s="757"/>
      <c r="AQ67" s="746"/>
      <c r="AR67" s="749"/>
      <c r="AS67" s="756"/>
      <c r="AT67" s="757"/>
      <c r="AU67" s="746" t="s">
        <v>476</v>
      </c>
      <c r="AV67" s="749"/>
      <c r="AW67" s="756" t="s">
        <v>1166</v>
      </c>
      <c r="AX67" s="757" t="s">
        <v>503</v>
      </c>
      <c r="AY67" s="746"/>
      <c r="AZ67" s="749"/>
      <c r="BA67" s="756"/>
      <c r="BB67" s="757"/>
      <c r="BC67" s="746"/>
      <c r="BD67" s="749"/>
      <c r="BE67" s="756"/>
      <c r="BF67" s="757"/>
      <c r="BG67" s="746" t="s">
        <v>477</v>
      </c>
      <c r="BH67" s="749"/>
      <c r="BI67" s="756" t="s">
        <v>574</v>
      </c>
      <c r="BJ67" s="757" t="s">
        <v>520</v>
      </c>
      <c r="BK67" s="746"/>
      <c r="BL67" s="749"/>
      <c r="BM67" s="749"/>
      <c r="BN67" s="758"/>
      <c r="BO67" s="746"/>
      <c r="BP67" s="749"/>
      <c r="BQ67" s="756"/>
      <c r="BR67" s="757"/>
      <c r="BS67" s="746" t="s">
        <v>477</v>
      </c>
      <c r="BT67" s="749"/>
      <c r="BU67" s="756" t="s">
        <v>546</v>
      </c>
      <c r="BV67" s="757" t="s">
        <v>896</v>
      </c>
      <c r="BW67" s="746" t="s">
        <v>477</v>
      </c>
      <c r="BX67" s="749"/>
      <c r="BY67" s="756" t="s">
        <v>1152</v>
      </c>
      <c r="BZ67" s="757" t="s">
        <v>530</v>
      </c>
      <c r="CA67" s="746"/>
      <c r="CB67" s="749"/>
      <c r="CC67" s="756"/>
      <c r="CD67" s="757"/>
      <c r="CE67" s="746"/>
      <c r="CF67" s="749"/>
      <c r="CG67" s="756"/>
      <c r="CH67" s="757"/>
      <c r="CI67" s="746"/>
      <c r="CJ67" s="749"/>
      <c r="CK67" s="756"/>
      <c r="CL67" s="757"/>
      <c r="CM67" s="746" t="s">
        <v>477</v>
      </c>
      <c r="CN67" s="749"/>
      <c r="CO67" s="756" t="s">
        <v>589</v>
      </c>
      <c r="CP67" s="757" t="s">
        <v>1154</v>
      </c>
      <c r="CQ67" s="746"/>
      <c r="CR67" s="749"/>
      <c r="CS67" s="756"/>
      <c r="CT67" s="757"/>
      <c r="CU67" s="746"/>
      <c r="CV67" s="749"/>
      <c r="CW67" s="756"/>
      <c r="CX67" s="757"/>
      <c r="CY67" s="746" t="s">
        <v>476</v>
      </c>
      <c r="CZ67" s="749"/>
      <c r="DA67" s="756" t="s">
        <v>886</v>
      </c>
      <c r="DB67" s="757" t="s">
        <v>1117</v>
      </c>
      <c r="DC67" s="746"/>
      <c r="DD67" s="749"/>
      <c r="DE67" s="756"/>
      <c r="DF67" s="757"/>
      <c r="DG67" s="746"/>
      <c r="DH67" s="749"/>
      <c r="DI67" s="756"/>
      <c r="DJ67" s="757"/>
      <c r="DK67" s="746"/>
      <c r="DL67" s="749"/>
      <c r="DM67" s="756"/>
      <c r="DN67" s="757"/>
      <c r="DO67" s="746" t="s">
        <v>477</v>
      </c>
      <c r="DP67" s="749"/>
      <c r="DQ67" s="756" t="s">
        <v>550</v>
      </c>
      <c r="DR67" s="757" t="s">
        <v>539</v>
      </c>
      <c r="DS67" s="746" t="s">
        <v>477</v>
      </c>
      <c r="DT67" s="749"/>
      <c r="DU67" s="756" t="s">
        <v>527</v>
      </c>
      <c r="DV67" s="757" t="s">
        <v>620</v>
      </c>
      <c r="DW67" s="746"/>
      <c r="DX67" s="749"/>
      <c r="DY67" s="756"/>
      <c r="DZ67" s="757"/>
      <c r="EA67" s="619"/>
      <c r="EB67" s="619"/>
      <c r="EC67" s="619"/>
      <c r="ED67" s="619"/>
      <c r="EE67" s="108"/>
      <c r="EF67" s="617"/>
      <c r="EG67" s="617"/>
      <c r="EH67" s="618"/>
    </row>
    <row r="68" spans="1:138" s="620" customFormat="1" ht="25.5" x14ac:dyDescent="0.25">
      <c r="A68" s="746">
        <v>151687</v>
      </c>
      <c r="B68" s="747" t="s">
        <v>964</v>
      </c>
      <c r="C68" s="748" t="s">
        <v>909</v>
      </c>
      <c r="D68" s="746" t="s">
        <v>62</v>
      </c>
      <c r="E68" s="749" t="s">
        <v>366</v>
      </c>
      <c r="F68" s="749" t="s">
        <v>1133</v>
      </c>
      <c r="G68" s="749" t="s">
        <v>366</v>
      </c>
      <c r="H68" s="749" t="s">
        <v>366</v>
      </c>
      <c r="I68" s="748" t="s">
        <v>366</v>
      </c>
      <c r="J68" s="749" t="s">
        <v>366</v>
      </c>
      <c r="K68" s="617" t="str">
        <f>IFERROR(VLOOKUP(A68,[4]CalledName!$A:$N,14,FALSE),"")</f>
        <v>No</v>
      </c>
      <c r="L68" s="597" t="str">
        <f>IFERROR(VLOOKUP(A68,[5]YEAR11!$A:$AT,24,FALSE),"")</f>
        <v>5-6</v>
      </c>
      <c r="M68" s="599" t="str">
        <f t="shared" si="18"/>
        <v>M</v>
      </c>
      <c r="N68" s="605">
        <f t="shared" si="19"/>
        <v>9</v>
      </c>
      <c r="O68" s="606">
        <f t="shared" si="20"/>
        <v>0</v>
      </c>
      <c r="P68" s="657">
        <f t="shared" si="21"/>
        <v>0</v>
      </c>
      <c r="Q68" s="723">
        <v>73.91</v>
      </c>
      <c r="R68" s="724">
        <v>8</v>
      </c>
      <c r="S68" s="721">
        <f t="shared" si="22"/>
        <v>1</v>
      </c>
      <c r="T68" s="600">
        <f t="shared" si="23"/>
        <v>7</v>
      </c>
      <c r="U68" s="722">
        <f t="shared" si="24"/>
        <v>1</v>
      </c>
      <c r="V68" s="722">
        <f t="shared" si="25"/>
        <v>0</v>
      </c>
      <c r="W68" s="722">
        <f t="shared" si="26"/>
        <v>0</v>
      </c>
      <c r="X68" s="722">
        <f t="shared" si="27"/>
        <v>1</v>
      </c>
      <c r="Y68" s="722">
        <f t="shared" si="28"/>
        <v>0</v>
      </c>
      <c r="Z68" s="722">
        <f t="shared" si="29"/>
        <v>0</v>
      </c>
      <c r="AA68" s="722">
        <f t="shared" si="30"/>
        <v>0</v>
      </c>
      <c r="AB68" s="722">
        <f t="shared" si="31"/>
        <v>0</v>
      </c>
      <c r="AC68" s="763">
        <f t="shared" si="32"/>
        <v>1</v>
      </c>
      <c r="AD68" s="600"/>
      <c r="AE68" s="746"/>
      <c r="AF68" s="749"/>
      <c r="AG68" s="756"/>
      <c r="AH68" s="757"/>
      <c r="AI68" s="746" t="s">
        <v>477</v>
      </c>
      <c r="AJ68" s="749"/>
      <c r="AK68" s="756" t="s">
        <v>542</v>
      </c>
      <c r="AL68" s="757" t="s">
        <v>561</v>
      </c>
      <c r="AM68" s="746"/>
      <c r="AN68" s="749"/>
      <c r="AO68" s="756"/>
      <c r="AP68" s="757"/>
      <c r="AQ68" s="746" t="s">
        <v>477</v>
      </c>
      <c r="AR68" s="749"/>
      <c r="AS68" s="756" t="s">
        <v>532</v>
      </c>
      <c r="AT68" s="757" t="s">
        <v>570</v>
      </c>
      <c r="AU68" s="746" t="s">
        <v>478</v>
      </c>
      <c r="AV68" s="749"/>
      <c r="AW68" s="756" t="s">
        <v>1166</v>
      </c>
      <c r="AX68" s="757" t="s">
        <v>503</v>
      </c>
      <c r="AY68" s="746"/>
      <c r="AZ68" s="749"/>
      <c r="BA68" s="756"/>
      <c r="BB68" s="757"/>
      <c r="BC68" s="746"/>
      <c r="BD68" s="749"/>
      <c r="BE68" s="756"/>
      <c r="BF68" s="757"/>
      <c r="BG68" s="746" t="s">
        <v>477</v>
      </c>
      <c r="BH68" s="749"/>
      <c r="BI68" s="756" t="s">
        <v>575</v>
      </c>
      <c r="BJ68" s="757" t="s">
        <v>535</v>
      </c>
      <c r="BK68" s="746"/>
      <c r="BL68" s="749"/>
      <c r="BM68" s="749"/>
      <c r="BN68" s="758"/>
      <c r="BO68" s="746"/>
      <c r="BP68" s="749"/>
      <c r="BQ68" s="756"/>
      <c r="BR68" s="757"/>
      <c r="BS68" s="746" t="s">
        <v>477</v>
      </c>
      <c r="BT68" s="749"/>
      <c r="BU68" s="756" t="s">
        <v>516</v>
      </c>
      <c r="BV68" s="757" t="s">
        <v>909</v>
      </c>
      <c r="BW68" s="746"/>
      <c r="BX68" s="749"/>
      <c r="BY68" s="756"/>
      <c r="BZ68" s="757"/>
      <c r="CA68" s="746"/>
      <c r="CB68" s="749"/>
      <c r="CC68" s="756"/>
      <c r="CD68" s="757"/>
      <c r="CE68" s="746"/>
      <c r="CF68" s="749"/>
      <c r="CG68" s="756"/>
      <c r="CH68" s="757"/>
      <c r="CI68" s="746"/>
      <c r="CJ68" s="749"/>
      <c r="CK68" s="756"/>
      <c r="CL68" s="757"/>
      <c r="CM68" s="746" t="s">
        <v>476</v>
      </c>
      <c r="CN68" s="749"/>
      <c r="CO68" s="756" t="s">
        <v>601</v>
      </c>
      <c r="CP68" s="757" t="s">
        <v>596</v>
      </c>
      <c r="CQ68" s="746"/>
      <c r="CR68" s="749"/>
      <c r="CS68" s="756"/>
      <c r="CT68" s="757"/>
      <c r="CU68" s="746"/>
      <c r="CV68" s="749"/>
      <c r="CW68" s="756"/>
      <c r="CX68" s="757"/>
      <c r="CY68" s="746" t="s">
        <v>477</v>
      </c>
      <c r="CZ68" s="749"/>
      <c r="DA68" s="756" t="s">
        <v>886</v>
      </c>
      <c r="DB68" s="757" t="s">
        <v>1117</v>
      </c>
      <c r="DC68" s="746"/>
      <c r="DD68" s="749"/>
      <c r="DE68" s="756"/>
      <c r="DF68" s="757"/>
      <c r="DG68" s="746" t="s">
        <v>477</v>
      </c>
      <c r="DH68" s="749"/>
      <c r="DI68" s="756" t="s">
        <v>515</v>
      </c>
      <c r="DJ68" s="757" t="s">
        <v>611</v>
      </c>
      <c r="DK68" s="746"/>
      <c r="DL68" s="749"/>
      <c r="DM68" s="756"/>
      <c r="DN68" s="757"/>
      <c r="DO68" s="746" t="s">
        <v>477</v>
      </c>
      <c r="DP68" s="749"/>
      <c r="DQ68" s="756" t="s">
        <v>513</v>
      </c>
      <c r="DR68" s="757" t="s">
        <v>514</v>
      </c>
      <c r="DS68" s="746"/>
      <c r="DT68" s="749"/>
      <c r="DU68" s="756"/>
      <c r="DV68" s="757"/>
      <c r="DW68" s="746" t="s">
        <v>477</v>
      </c>
      <c r="DX68" s="749"/>
      <c r="DY68" s="756" t="s">
        <v>1149</v>
      </c>
      <c r="DZ68" s="757" t="s">
        <v>533</v>
      </c>
      <c r="EA68" s="619"/>
      <c r="EB68" s="619"/>
      <c r="EC68" s="619"/>
      <c r="ED68" s="619"/>
      <c r="EE68" s="108"/>
      <c r="EF68" s="617"/>
      <c r="EG68" s="617"/>
      <c r="EH68" s="618"/>
    </row>
    <row r="69" spans="1:138" s="620" customFormat="1" ht="25.5" x14ac:dyDescent="0.25">
      <c r="A69" s="746">
        <v>151562</v>
      </c>
      <c r="B69" s="747" t="s">
        <v>965</v>
      </c>
      <c r="C69" s="748" t="s">
        <v>896</v>
      </c>
      <c r="D69" s="746" t="s">
        <v>62</v>
      </c>
      <c r="E69" s="749" t="s">
        <v>366</v>
      </c>
      <c r="F69" s="749" t="s">
        <v>1133</v>
      </c>
      <c r="G69" s="749" t="s">
        <v>366</v>
      </c>
      <c r="H69" s="749" t="s">
        <v>366</v>
      </c>
      <c r="I69" s="748" t="s">
        <v>366</v>
      </c>
      <c r="J69" s="749" t="s">
        <v>366</v>
      </c>
      <c r="K69" s="617" t="str">
        <f>IFERROR(VLOOKUP(A69,[4]CalledName!$A:$N,14,FALSE),"")</f>
        <v>No</v>
      </c>
      <c r="L69" s="597" t="str">
        <f>IFERROR(VLOOKUP(A69,[5]YEAR11!$A:$AT,24,FALSE),"")</f>
        <v>5-6</v>
      </c>
      <c r="M69" s="599" t="str">
        <f t="shared" si="18"/>
        <v>M</v>
      </c>
      <c r="N69" s="605">
        <f t="shared" si="19"/>
        <v>10</v>
      </c>
      <c r="O69" s="606">
        <f t="shared" si="20"/>
        <v>0</v>
      </c>
      <c r="P69" s="657">
        <f t="shared" si="21"/>
        <v>0</v>
      </c>
      <c r="Q69" s="723">
        <v>100</v>
      </c>
      <c r="R69" s="724">
        <v>0</v>
      </c>
      <c r="S69" s="721">
        <f t="shared" si="22"/>
        <v>2</v>
      </c>
      <c r="T69" s="600">
        <f t="shared" si="23"/>
        <v>7</v>
      </c>
      <c r="U69" s="722">
        <f t="shared" si="24"/>
        <v>0</v>
      </c>
      <c r="V69" s="722">
        <f t="shared" si="25"/>
        <v>0</v>
      </c>
      <c r="W69" s="722">
        <f t="shared" si="26"/>
        <v>0</v>
      </c>
      <c r="X69" s="722">
        <f t="shared" si="27"/>
        <v>0</v>
      </c>
      <c r="Y69" s="722">
        <f t="shared" si="28"/>
        <v>0</v>
      </c>
      <c r="Z69" s="722">
        <f t="shared" si="29"/>
        <v>0</v>
      </c>
      <c r="AA69" s="722">
        <f t="shared" si="30"/>
        <v>0</v>
      </c>
      <c r="AB69" s="722">
        <f t="shared" si="31"/>
        <v>0</v>
      </c>
      <c r="AC69" s="763">
        <f t="shared" si="32"/>
        <v>0</v>
      </c>
      <c r="AD69" s="600"/>
      <c r="AE69" s="746"/>
      <c r="AF69" s="749"/>
      <c r="AG69" s="756"/>
      <c r="AH69" s="757"/>
      <c r="AI69" s="746"/>
      <c r="AJ69" s="749"/>
      <c r="AK69" s="756"/>
      <c r="AL69" s="757"/>
      <c r="AM69" s="746" t="s">
        <v>477</v>
      </c>
      <c r="AN69" s="749"/>
      <c r="AO69" s="756" t="s">
        <v>566</v>
      </c>
      <c r="AP69" s="757" t="s">
        <v>565</v>
      </c>
      <c r="AQ69" s="746"/>
      <c r="AR69" s="749"/>
      <c r="AS69" s="756"/>
      <c r="AT69" s="757"/>
      <c r="AU69" s="746"/>
      <c r="AV69" s="749"/>
      <c r="AW69" s="756"/>
      <c r="AX69" s="757"/>
      <c r="AY69" s="746"/>
      <c r="AZ69" s="749"/>
      <c r="BA69" s="756"/>
      <c r="BB69" s="757"/>
      <c r="BC69" s="746"/>
      <c r="BD69" s="749"/>
      <c r="BE69" s="756"/>
      <c r="BF69" s="757"/>
      <c r="BG69" s="746" t="s">
        <v>476</v>
      </c>
      <c r="BH69" s="749"/>
      <c r="BI69" s="756" t="s">
        <v>528</v>
      </c>
      <c r="BJ69" s="757" t="s">
        <v>529</v>
      </c>
      <c r="BK69" s="746"/>
      <c r="BL69" s="749"/>
      <c r="BM69" s="749"/>
      <c r="BN69" s="758"/>
      <c r="BO69" s="746"/>
      <c r="BP69" s="749"/>
      <c r="BQ69" s="756"/>
      <c r="BR69" s="757"/>
      <c r="BS69" s="746" t="s">
        <v>477</v>
      </c>
      <c r="BT69" s="749"/>
      <c r="BU69" s="756" t="s">
        <v>546</v>
      </c>
      <c r="BV69" s="757" t="s">
        <v>896</v>
      </c>
      <c r="BW69" s="746" t="s">
        <v>477</v>
      </c>
      <c r="BX69" s="749"/>
      <c r="BY69" s="756" t="s">
        <v>536</v>
      </c>
      <c r="BZ69" s="757" t="s">
        <v>537</v>
      </c>
      <c r="CA69" s="746"/>
      <c r="CB69" s="749"/>
      <c r="CC69" s="756"/>
      <c r="CD69" s="757"/>
      <c r="CE69" s="746"/>
      <c r="CF69" s="749"/>
      <c r="CG69" s="756"/>
      <c r="CH69" s="757"/>
      <c r="CI69" s="746"/>
      <c r="CJ69" s="749"/>
      <c r="CK69" s="756"/>
      <c r="CL69" s="757"/>
      <c r="CM69" s="746" t="s">
        <v>477</v>
      </c>
      <c r="CN69" s="749"/>
      <c r="CO69" s="756" t="s">
        <v>587</v>
      </c>
      <c r="CP69" s="757" t="s">
        <v>1151</v>
      </c>
      <c r="CQ69" s="746"/>
      <c r="CR69" s="749"/>
      <c r="CS69" s="756"/>
      <c r="CT69" s="757"/>
      <c r="CU69" s="746"/>
      <c r="CV69" s="749"/>
      <c r="CW69" s="756"/>
      <c r="CX69" s="757"/>
      <c r="CY69" s="746" t="s">
        <v>477</v>
      </c>
      <c r="CZ69" s="749"/>
      <c r="DA69" s="756" t="s">
        <v>1114</v>
      </c>
      <c r="DB69" s="757" t="s">
        <v>1115</v>
      </c>
      <c r="DC69" s="746"/>
      <c r="DD69" s="749"/>
      <c r="DE69" s="756"/>
      <c r="DF69" s="757"/>
      <c r="DG69" s="746"/>
      <c r="DH69" s="749"/>
      <c r="DI69" s="756"/>
      <c r="DJ69" s="757"/>
      <c r="DK69" s="746" t="s">
        <v>477</v>
      </c>
      <c r="DL69" s="749"/>
      <c r="DM69" s="756" t="s">
        <v>524</v>
      </c>
      <c r="DN69" s="757" t="s">
        <v>614</v>
      </c>
      <c r="DO69" s="746" t="s">
        <v>477</v>
      </c>
      <c r="DP69" s="749"/>
      <c r="DQ69" s="756" t="s">
        <v>619</v>
      </c>
      <c r="DR69" s="757" t="s">
        <v>551</v>
      </c>
      <c r="DS69" s="746" t="s">
        <v>476</v>
      </c>
      <c r="DT69" s="749"/>
      <c r="DU69" s="756" t="s">
        <v>527</v>
      </c>
      <c r="DV69" s="757" t="s">
        <v>620</v>
      </c>
      <c r="DW69" s="746"/>
      <c r="DX69" s="749"/>
      <c r="DY69" s="756"/>
      <c r="DZ69" s="757"/>
      <c r="EA69" s="619"/>
      <c r="EB69" s="619"/>
      <c r="EC69" s="619"/>
      <c r="ED69" s="619"/>
      <c r="EE69" s="108"/>
      <c r="EF69" s="617"/>
      <c r="EG69" s="617"/>
      <c r="EH69" s="618"/>
    </row>
    <row r="70" spans="1:138" s="620" customFormat="1" ht="25.5" x14ac:dyDescent="0.25">
      <c r="A70" s="746">
        <v>151721</v>
      </c>
      <c r="B70" s="747" t="s">
        <v>966</v>
      </c>
      <c r="C70" s="748" t="s">
        <v>899</v>
      </c>
      <c r="D70" s="746" t="s">
        <v>62</v>
      </c>
      <c r="E70" s="749" t="s">
        <v>366</v>
      </c>
      <c r="F70" s="749" t="s">
        <v>1133</v>
      </c>
      <c r="G70" s="749" t="s">
        <v>366</v>
      </c>
      <c r="H70" s="749" t="s">
        <v>366</v>
      </c>
      <c r="I70" s="748" t="s">
        <v>366</v>
      </c>
      <c r="J70" s="749" t="s">
        <v>366</v>
      </c>
      <c r="K70" s="617" t="str">
        <f>IFERROR(VLOOKUP(A70,[4]CalledName!$A:$N,14,FALSE),"")</f>
        <v>No</v>
      </c>
      <c r="L70" s="597" t="str">
        <f>IFERROR(VLOOKUP(A70,[5]YEAR11!$A:$AT,24,FALSE),"")</f>
        <v>5-6</v>
      </c>
      <c r="M70" s="599" t="str">
        <f t="shared" si="18"/>
        <v>M</v>
      </c>
      <c r="N70" s="605">
        <f t="shared" si="19"/>
        <v>15</v>
      </c>
      <c r="O70" s="606">
        <f t="shared" si="20"/>
        <v>0</v>
      </c>
      <c r="P70" s="657">
        <f t="shared" si="21"/>
        <v>1</v>
      </c>
      <c r="Q70" s="723">
        <v>100</v>
      </c>
      <c r="R70" s="724">
        <v>1</v>
      </c>
      <c r="S70" s="721">
        <f t="shared" si="22"/>
        <v>3</v>
      </c>
      <c r="T70" s="600">
        <f t="shared" si="23"/>
        <v>6</v>
      </c>
      <c r="U70" s="722">
        <f t="shared" si="24"/>
        <v>0</v>
      </c>
      <c r="V70" s="722">
        <f t="shared" si="25"/>
        <v>0</v>
      </c>
      <c r="W70" s="722">
        <f t="shared" si="26"/>
        <v>0</v>
      </c>
      <c r="X70" s="722">
        <f t="shared" si="27"/>
        <v>0</v>
      </c>
      <c r="Y70" s="722">
        <f t="shared" si="28"/>
        <v>0</v>
      </c>
      <c r="Z70" s="722">
        <f t="shared" si="29"/>
        <v>0</v>
      </c>
      <c r="AA70" s="722">
        <f t="shared" si="30"/>
        <v>0</v>
      </c>
      <c r="AB70" s="722">
        <f t="shared" si="31"/>
        <v>0</v>
      </c>
      <c r="AC70" s="763">
        <f t="shared" si="32"/>
        <v>0</v>
      </c>
      <c r="AD70" s="600"/>
      <c r="AE70" s="746"/>
      <c r="AF70" s="749"/>
      <c r="AG70" s="756"/>
      <c r="AH70" s="757"/>
      <c r="AI70" s="746"/>
      <c r="AJ70" s="749"/>
      <c r="AK70" s="756"/>
      <c r="AL70" s="757"/>
      <c r="AM70" s="746"/>
      <c r="AN70" s="749"/>
      <c r="AO70" s="756"/>
      <c r="AP70" s="757"/>
      <c r="AQ70" s="746"/>
      <c r="AR70" s="749"/>
      <c r="AS70" s="756"/>
      <c r="AT70" s="757"/>
      <c r="AU70" s="746"/>
      <c r="AV70" s="749"/>
      <c r="AW70" s="756"/>
      <c r="AX70" s="757"/>
      <c r="AY70" s="746"/>
      <c r="AZ70" s="749"/>
      <c r="BA70" s="756"/>
      <c r="BB70" s="757"/>
      <c r="BC70" s="746" t="s">
        <v>476</v>
      </c>
      <c r="BD70" s="749"/>
      <c r="BE70" s="756" t="s">
        <v>505</v>
      </c>
      <c r="BF70" s="757" t="s">
        <v>506</v>
      </c>
      <c r="BG70" s="746" t="s">
        <v>477</v>
      </c>
      <c r="BH70" s="749"/>
      <c r="BI70" s="756" t="s">
        <v>574</v>
      </c>
      <c r="BJ70" s="757" t="s">
        <v>520</v>
      </c>
      <c r="BK70" s="746"/>
      <c r="BL70" s="749"/>
      <c r="BM70" s="749"/>
      <c r="BN70" s="758"/>
      <c r="BO70" s="746" t="s">
        <v>477</v>
      </c>
      <c r="BP70" s="749"/>
      <c r="BQ70" s="756" t="s">
        <v>508</v>
      </c>
      <c r="BR70" s="757" t="s">
        <v>579</v>
      </c>
      <c r="BS70" s="746" t="s">
        <v>477</v>
      </c>
      <c r="BT70" s="749"/>
      <c r="BU70" s="756" t="s">
        <v>505</v>
      </c>
      <c r="BV70" s="757" t="s">
        <v>899</v>
      </c>
      <c r="BW70" s="746" t="s">
        <v>477</v>
      </c>
      <c r="BX70" s="749"/>
      <c r="BY70" s="756" t="s">
        <v>536</v>
      </c>
      <c r="BZ70" s="757" t="s">
        <v>537</v>
      </c>
      <c r="CA70" s="746"/>
      <c r="CB70" s="749"/>
      <c r="CC70" s="756"/>
      <c r="CD70" s="757"/>
      <c r="CE70" s="746"/>
      <c r="CF70" s="749"/>
      <c r="CG70" s="756"/>
      <c r="CH70" s="757"/>
      <c r="CI70" s="746"/>
      <c r="CJ70" s="749"/>
      <c r="CK70" s="756"/>
      <c r="CL70" s="757"/>
      <c r="CM70" s="746" t="s">
        <v>477</v>
      </c>
      <c r="CN70" s="749"/>
      <c r="CO70" s="756" t="s">
        <v>587</v>
      </c>
      <c r="CP70" s="757" t="s">
        <v>1151</v>
      </c>
      <c r="CQ70" s="746"/>
      <c r="CR70" s="749"/>
      <c r="CS70" s="756"/>
      <c r="CT70" s="757"/>
      <c r="CU70" s="746"/>
      <c r="CV70" s="749"/>
      <c r="CW70" s="756"/>
      <c r="CX70" s="757"/>
      <c r="CY70" s="746" t="s">
        <v>477</v>
      </c>
      <c r="CZ70" s="749"/>
      <c r="DA70" s="756" t="s">
        <v>1114</v>
      </c>
      <c r="DB70" s="757" t="s">
        <v>1115</v>
      </c>
      <c r="DC70" s="746"/>
      <c r="DD70" s="749"/>
      <c r="DE70" s="756"/>
      <c r="DF70" s="757"/>
      <c r="DG70" s="746"/>
      <c r="DH70" s="749"/>
      <c r="DI70" s="756"/>
      <c r="DJ70" s="757"/>
      <c r="DK70" s="746"/>
      <c r="DL70" s="749"/>
      <c r="DM70" s="756"/>
      <c r="DN70" s="757"/>
      <c r="DO70" s="746" t="s">
        <v>476</v>
      </c>
      <c r="DP70" s="749"/>
      <c r="DQ70" s="756" t="s">
        <v>619</v>
      </c>
      <c r="DR70" s="757" t="s">
        <v>551</v>
      </c>
      <c r="DS70" s="746" t="s">
        <v>476</v>
      </c>
      <c r="DT70" s="749"/>
      <c r="DU70" s="756" t="s">
        <v>527</v>
      </c>
      <c r="DV70" s="757" t="s">
        <v>620</v>
      </c>
      <c r="DW70" s="746"/>
      <c r="DX70" s="749"/>
      <c r="DY70" s="756"/>
      <c r="DZ70" s="757"/>
      <c r="EA70" s="619"/>
      <c r="EB70" s="619"/>
      <c r="EC70" s="619"/>
      <c r="ED70" s="619"/>
      <c r="EE70" s="108"/>
      <c r="EF70" s="617"/>
      <c r="EG70" s="617"/>
      <c r="EH70" s="618"/>
    </row>
    <row r="71" spans="1:138" s="620" customFormat="1" ht="25.5" x14ac:dyDescent="0.25">
      <c r="A71" s="746">
        <v>151598</v>
      </c>
      <c r="B71" s="747" t="s">
        <v>967</v>
      </c>
      <c r="C71" s="748" t="s">
        <v>891</v>
      </c>
      <c r="D71" s="746" t="s">
        <v>178</v>
      </c>
      <c r="E71" s="749" t="s">
        <v>366</v>
      </c>
      <c r="F71" s="749" t="s">
        <v>1133</v>
      </c>
      <c r="G71" s="749" t="s">
        <v>366</v>
      </c>
      <c r="H71" s="749" t="s">
        <v>366</v>
      </c>
      <c r="I71" s="748" t="s">
        <v>366</v>
      </c>
      <c r="J71" s="749" t="s">
        <v>366</v>
      </c>
      <c r="K71" s="617" t="str">
        <f>IFERROR(VLOOKUP(A71,[4]CalledName!$A:$N,14,FALSE),"")</f>
        <v>Yes</v>
      </c>
      <c r="L71" s="597" t="str">
        <f>IFERROR(VLOOKUP(A71,[5]YEAR11!$A:$AT,24,FALSE),"")</f>
        <v>5-6</v>
      </c>
      <c r="M71" s="599" t="str">
        <f t="shared" si="18"/>
        <v>M</v>
      </c>
      <c r="N71" s="605">
        <f t="shared" si="19"/>
        <v>8</v>
      </c>
      <c r="O71" s="606">
        <f t="shared" si="20"/>
        <v>0</v>
      </c>
      <c r="P71" s="657">
        <f t="shared" si="21"/>
        <v>1</v>
      </c>
      <c r="Q71" s="723">
        <v>97.83</v>
      </c>
      <c r="R71" s="724">
        <v>1</v>
      </c>
      <c r="S71" s="721">
        <f t="shared" si="22"/>
        <v>0</v>
      </c>
      <c r="T71" s="600">
        <f t="shared" si="23"/>
        <v>9</v>
      </c>
      <c r="U71" s="722">
        <f t="shared" si="24"/>
        <v>0</v>
      </c>
      <c r="V71" s="722">
        <f t="shared" si="25"/>
        <v>0</v>
      </c>
      <c r="W71" s="722">
        <f t="shared" si="26"/>
        <v>0</v>
      </c>
      <c r="X71" s="722">
        <f t="shared" si="27"/>
        <v>0</v>
      </c>
      <c r="Y71" s="722">
        <f t="shared" si="28"/>
        <v>0</v>
      </c>
      <c r="Z71" s="722">
        <f t="shared" si="29"/>
        <v>0</v>
      </c>
      <c r="AA71" s="722">
        <f t="shared" si="30"/>
        <v>0</v>
      </c>
      <c r="AB71" s="722">
        <f t="shared" si="31"/>
        <v>0</v>
      </c>
      <c r="AC71" s="763">
        <f t="shared" si="32"/>
        <v>0</v>
      </c>
      <c r="AD71" s="600"/>
      <c r="AE71" s="746"/>
      <c r="AF71" s="749"/>
      <c r="AG71" s="756"/>
      <c r="AH71" s="757"/>
      <c r="AI71" s="746" t="s">
        <v>477</v>
      </c>
      <c r="AJ71" s="749"/>
      <c r="AK71" s="756" t="s">
        <v>542</v>
      </c>
      <c r="AL71" s="757" t="s">
        <v>561</v>
      </c>
      <c r="AM71" s="746"/>
      <c r="AN71" s="749"/>
      <c r="AO71" s="756"/>
      <c r="AP71" s="757"/>
      <c r="AQ71" s="746" t="s">
        <v>477</v>
      </c>
      <c r="AR71" s="749"/>
      <c r="AS71" s="756" t="s">
        <v>532</v>
      </c>
      <c r="AT71" s="757" t="s">
        <v>570</v>
      </c>
      <c r="AU71" s="746"/>
      <c r="AV71" s="749"/>
      <c r="AW71" s="756"/>
      <c r="AX71" s="757"/>
      <c r="AY71" s="746" t="s">
        <v>477</v>
      </c>
      <c r="AZ71" s="749"/>
      <c r="BA71" s="756" t="s">
        <v>573</v>
      </c>
      <c r="BB71" s="757" t="s">
        <v>504</v>
      </c>
      <c r="BC71" s="746"/>
      <c r="BD71" s="749"/>
      <c r="BE71" s="756"/>
      <c r="BF71" s="757"/>
      <c r="BG71" s="746" t="s">
        <v>477</v>
      </c>
      <c r="BH71" s="749"/>
      <c r="BI71" s="756" t="s">
        <v>1165</v>
      </c>
      <c r="BJ71" s="757" t="s">
        <v>556</v>
      </c>
      <c r="BK71" s="746"/>
      <c r="BL71" s="749"/>
      <c r="BM71" s="749"/>
      <c r="BN71" s="758"/>
      <c r="BO71" s="746"/>
      <c r="BP71" s="749"/>
      <c r="BQ71" s="756"/>
      <c r="BR71" s="757"/>
      <c r="BS71" s="746" t="s">
        <v>477</v>
      </c>
      <c r="BT71" s="749"/>
      <c r="BU71" s="756" t="s">
        <v>586</v>
      </c>
      <c r="BV71" s="757" t="s">
        <v>891</v>
      </c>
      <c r="BW71" s="746"/>
      <c r="BX71" s="749"/>
      <c r="BY71" s="756"/>
      <c r="BZ71" s="757"/>
      <c r="CA71" s="746"/>
      <c r="CB71" s="749"/>
      <c r="CC71" s="756"/>
      <c r="CD71" s="757"/>
      <c r="CE71" s="746"/>
      <c r="CF71" s="749"/>
      <c r="CG71" s="756"/>
      <c r="CH71" s="757"/>
      <c r="CI71" s="746"/>
      <c r="CJ71" s="749"/>
      <c r="CK71" s="756"/>
      <c r="CL71" s="757"/>
      <c r="CM71" s="746" t="s">
        <v>477</v>
      </c>
      <c r="CN71" s="749"/>
      <c r="CO71" s="756" t="s">
        <v>587</v>
      </c>
      <c r="CP71" s="757" t="s">
        <v>593</v>
      </c>
      <c r="CQ71" s="746"/>
      <c r="CR71" s="749"/>
      <c r="CS71" s="756"/>
      <c r="CT71" s="757"/>
      <c r="CU71" s="746"/>
      <c r="CV71" s="749"/>
      <c r="CW71" s="756"/>
      <c r="CX71" s="757"/>
      <c r="CY71" s="746" t="s">
        <v>477</v>
      </c>
      <c r="CZ71" s="749"/>
      <c r="DA71" s="756" t="s">
        <v>607</v>
      </c>
      <c r="DB71" s="757" t="s">
        <v>1113</v>
      </c>
      <c r="DC71" s="746"/>
      <c r="DD71" s="749"/>
      <c r="DE71" s="756"/>
      <c r="DF71" s="757"/>
      <c r="DG71" s="746" t="s">
        <v>477</v>
      </c>
      <c r="DH71" s="749"/>
      <c r="DI71" s="756" t="s">
        <v>515</v>
      </c>
      <c r="DJ71" s="757" t="s">
        <v>611</v>
      </c>
      <c r="DK71" s="746"/>
      <c r="DL71" s="749"/>
      <c r="DM71" s="756"/>
      <c r="DN71" s="757"/>
      <c r="DO71" s="746" t="s">
        <v>477</v>
      </c>
      <c r="DP71" s="749"/>
      <c r="DQ71" s="756" t="s">
        <v>619</v>
      </c>
      <c r="DR71" s="757" t="s">
        <v>551</v>
      </c>
      <c r="DS71" s="746"/>
      <c r="DT71" s="749"/>
      <c r="DU71" s="756"/>
      <c r="DV71" s="757"/>
      <c r="DW71" s="746" t="s">
        <v>480</v>
      </c>
      <c r="DX71" s="749"/>
      <c r="DY71" s="756" t="s">
        <v>516</v>
      </c>
      <c r="DZ71" s="757" t="s">
        <v>541</v>
      </c>
      <c r="EA71" s="619"/>
      <c r="EB71" s="619"/>
      <c r="EC71" s="619"/>
      <c r="ED71" s="619"/>
      <c r="EE71" s="108"/>
      <c r="EF71" s="617"/>
      <c r="EG71" s="617"/>
      <c r="EH71" s="618"/>
    </row>
    <row r="72" spans="1:138" s="620" customFormat="1" ht="25.5" x14ac:dyDescent="0.25">
      <c r="A72" s="746">
        <v>151648</v>
      </c>
      <c r="B72" s="747" t="s">
        <v>968</v>
      </c>
      <c r="C72" s="748" t="s">
        <v>907</v>
      </c>
      <c r="D72" s="746" t="s">
        <v>62</v>
      </c>
      <c r="E72" s="749" t="s">
        <v>366</v>
      </c>
      <c r="F72" s="749" t="s">
        <v>1133</v>
      </c>
      <c r="G72" s="749" t="s">
        <v>366</v>
      </c>
      <c r="H72" s="749" t="s">
        <v>366</v>
      </c>
      <c r="I72" s="748" t="s">
        <v>366</v>
      </c>
      <c r="J72" s="749" t="s">
        <v>366</v>
      </c>
      <c r="K72" s="617" t="str">
        <f>IFERROR(VLOOKUP(A72,[4]CalledName!$A:$N,14,FALSE),"")</f>
        <v>No</v>
      </c>
      <c r="L72" s="597" t="str">
        <f>IFERROR(VLOOKUP(A72,[5]YEAR11!$A:$AT,24,FALSE),"")</f>
        <v>4-5</v>
      </c>
      <c r="M72" s="599" t="str">
        <f t="shared" si="18"/>
        <v>M</v>
      </c>
      <c r="N72" s="605">
        <f t="shared" si="19"/>
        <v>7</v>
      </c>
      <c r="O72" s="606">
        <f t="shared" si="20"/>
        <v>9</v>
      </c>
      <c r="P72" s="657">
        <f t="shared" si="21"/>
        <v>2</v>
      </c>
      <c r="Q72" s="723">
        <v>93.48</v>
      </c>
      <c r="R72" s="724">
        <v>11</v>
      </c>
      <c r="S72" s="721">
        <f t="shared" si="22"/>
        <v>0</v>
      </c>
      <c r="T72" s="600">
        <f t="shared" si="23"/>
        <v>8</v>
      </c>
      <c r="U72" s="722">
        <f t="shared" si="24"/>
        <v>0</v>
      </c>
      <c r="V72" s="722">
        <f t="shared" si="25"/>
        <v>0</v>
      </c>
      <c r="W72" s="722">
        <f t="shared" si="26"/>
        <v>0</v>
      </c>
      <c r="X72" s="722">
        <f t="shared" si="27"/>
        <v>0</v>
      </c>
      <c r="Y72" s="722">
        <f t="shared" si="28"/>
        <v>0</v>
      </c>
      <c r="Z72" s="722">
        <f t="shared" si="29"/>
        <v>0</v>
      </c>
      <c r="AA72" s="722">
        <f t="shared" si="30"/>
        <v>1</v>
      </c>
      <c r="AB72" s="722">
        <f t="shared" si="31"/>
        <v>1</v>
      </c>
      <c r="AC72" s="763">
        <f t="shared" si="32"/>
        <v>1</v>
      </c>
      <c r="AD72" s="600"/>
      <c r="AE72" s="746" t="s">
        <v>477</v>
      </c>
      <c r="AF72" s="749"/>
      <c r="AG72" s="756" t="s">
        <v>557</v>
      </c>
      <c r="AH72" s="757" t="s">
        <v>499</v>
      </c>
      <c r="AI72" s="746"/>
      <c r="AJ72" s="749"/>
      <c r="AK72" s="756"/>
      <c r="AL72" s="757"/>
      <c r="AM72" s="746"/>
      <c r="AN72" s="749"/>
      <c r="AO72" s="756"/>
      <c r="AP72" s="757"/>
      <c r="AQ72" s="746"/>
      <c r="AR72" s="749"/>
      <c r="AS72" s="756"/>
      <c r="AT72" s="757"/>
      <c r="AU72" s="746"/>
      <c r="AV72" s="749"/>
      <c r="AW72" s="756"/>
      <c r="AX72" s="757"/>
      <c r="AY72" s="746"/>
      <c r="AZ72" s="749"/>
      <c r="BA72" s="756"/>
      <c r="BB72" s="757"/>
      <c r="BC72" s="746"/>
      <c r="BD72" s="749"/>
      <c r="BE72" s="756"/>
      <c r="BF72" s="757"/>
      <c r="BG72" s="746" t="s">
        <v>477</v>
      </c>
      <c r="BH72" s="749"/>
      <c r="BI72" s="756" t="s">
        <v>1157</v>
      </c>
      <c r="BJ72" s="757" t="s">
        <v>547</v>
      </c>
      <c r="BK72" s="746"/>
      <c r="BL72" s="749"/>
      <c r="BM72" s="749"/>
      <c r="BN72" s="758"/>
      <c r="BO72" s="746"/>
      <c r="BP72" s="749"/>
      <c r="BQ72" s="756"/>
      <c r="BR72" s="757"/>
      <c r="BS72" s="746" t="s">
        <v>477</v>
      </c>
      <c r="BT72" s="749"/>
      <c r="BU72" s="756" t="s">
        <v>500</v>
      </c>
      <c r="BV72" s="757" t="s">
        <v>907</v>
      </c>
      <c r="BW72" s="746" t="s">
        <v>477</v>
      </c>
      <c r="BX72" s="749"/>
      <c r="BY72" s="756" t="s">
        <v>536</v>
      </c>
      <c r="BZ72" s="757" t="s">
        <v>537</v>
      </c>
      <c r="CA72" s="746"/>
      <c r="CB72" s="749"/>
      <c r="CC72" s="756"/>
      <c r="CD72" s="757"/>
      <c r="CE72" s="746"/>
      <c r="CF72" s="749"/>
      <c r="CG72" s="756"/>
      <c r="CH72" s="757"/>
      <c r="CI72" s="746" t="s">
        <v>477</v>
      </c>
      <c r="CJ72" s="749"/>
      <c r="CK72" s="756" t="s">
        <v>522</v>
      </c>
      <c r="CL72" s="757" t="s">
        <v>584</v>
      </c>
      <c r="CM72" s="746" t="s">
        <v>477</v>
      </c>
      <c r="CN72" s="749"/>
      <c r="CO72" s="756" t="s">
        <v>588</v>
      </c>
      <c r="CP72" s="757" t="s">
        <v>595</v>
      </c>
      <c r="CQ72" s="746"/>
      <c r="CR72" s="749"/>
      <c r="CS72" s="756"/>
      <c r="CT72" s="757"/>
      <c r="CU72" s="746"/>
      <c r="CV72" s="749"/>
      <c r="CW72" s="756"/>
      <c r="CX72" s="757"/>
      <c r="CY72" s="746" t="s">
        <v>483</v>
      </c>
      <c r="CZ72" s="749"/>
      <c r="DA72" s="756" t="s">
        <v>886</v>
      </c>
      <c r="DB72" s="757" t="s">
        <v>1117</v>
      </c>
      <c r="DC72" s="746"/>
      <c r="DD72" s="749"/>
      <c r="DE72" s="756"/>
      <c r="DF72" s="757"/>
      <c r="DG72" s="746"/>
      <c r="DH72" s="749"/>
      <c r="DI72" s="756"/>
      <c r="DJ72" s="757"/>
      <c r="DK72" s="746"/>
      <c r="DL72" s="749"/>
      <c r="DM72" s="756"/>
      <c r="DN72" s="757"/>
      <c r="DO72" s="746" t="s">
        <v>477</v>
      </c>
      <c r="DP72" s="749"/>
      <c r="DQ72" s="756" t="s">
        <v>513</v>
      </c>
      <c r="DR72" s="757" t="s">
        <v>514</v>
      </c>
      <c r="DS72" s="746" t="s">
        <v>477</v>
      </c>
      <c r="DT72" s="749"/>
      <c r="DU72" s="756" t="s">
        <v>527</v>
      </c>
      <c r="DV72" s="757" t="s">
        <v>621</v>
      </c>
      <c r="DW72" s="746"/>
      <c r="DX72" s="749"/>
      <c r="DY72" s="756"/>
      <c r="DZ72" s="757"/>
      <c r="EA72" s="619"/>
      <c r="EB72" s="619"/>
      <c r="EC72" s="619"/>
      <c r="ED72" s="619"/>
      <c r="EE72" s="108"/>
      <c r="EF72" s="617"/>
      <c r="EG72" s="617"/>
      <c r="EH72" s="618"/>
    </row>
    <row r="73" spans="1:138" s="620" customFormat="1" ht="25.5" x14ac:dyDescent="0.25">
      <c r="A73" s="746">
        <v>151550</v>
      </c>
      <c r="B73" s="747" t="s">
        <v>969</v>
      </c>
      <c r="C73" s="748" t="s">
        <v>893</v>
      </c>
      <c r="D73" s="746" t="s">
        <v>178</v>
      </c>
      <c r="E73" s="749" t="s">
        <v>366</v>
      </c>
      <c r="F73" s="749" t="s">
        <v>1133</v>
      </c>
      <c r="G73" s="749" t="s">
        <v>366</v>
      </c>
      <c r="H73" s="749" t="s">
        <v>366</v>
      </c>
      <c r="I73" s="748" t="s">
        <v>366</v>
      </c>
      <c r="J73" s="749" t="s">
        <v>366</v>
      </c>
      <c r="K73" s="617" t="str">
        <f>IFERROR(VLOOKUP(A73,[4]CalledName!$A:$N,14,FALSE),"")</f>
        <v>No</v>
      </c>
      <c r="L73" s="597" t="str">
        <f>IFERROR(VLOOKUP(A73,[5]YEAR11!$A:$AT,24,FALSE),"")</f>
        <v>8-9</v>
      </c>
      <c r="M73" s="599" t="str">
        <f t="shared" si="18"/>
        <v>H</v>
      </c>
      <c r="N73" s="605">
        <f t="shared" si="19"/>
        <v>9</v>
      </c>
      <c r="O73" s="606">
        <f t="shared" si="20"/>
        <v>0</v>
      </c>
      <c r="P73" s="657">
        <f t="shared" si="21"/>
        <v>0</v>
      </c>
      <c r="Q73" s="723">
        <v>100</v>
      </c>
      <c r="R73" s="724">
        <v>0</v>
      </c>
      <c r="S73" s="721">
        <f t="shared" si="22"/>
        <v>3</v>
      </c>
      <c r="T73" s="600">
        <f t="shared" si="23"/>
        <v>6</v>
      </c>
      <c r="U73" s="722">
        <f t="shared" si="24"/>
        <v>0</v>
      </c>
      <c r="V73" s="722">
        <f t="shared" si="25"/>
        <v>0</v>
      </c>
      <c r="W73" s="722">
        <f t="shared" si="26"/>
        <v>0</v>
      </c>
      <c r="X73" s="722">
        <f t="shared" si="27"/>
        <v>0</v>
      </c>
      <c r="Y73" s="722">
        <f t="shared" si="28"/>
        <v>0</v>
      </c>
      <c r="Z73" s="722">
        <f t="shared" si="29"/>
        <v>0</v>
      </c>
      <c r="AA73" s="722">
        <f t="shared" si="30"/>
        <v>0</v>
      </c>
      <c r="AB73" s="722">
        <f t="shared" si="31"/>
        <v>0</v>
      </c>
      <c r="AC73" s="763">
        <f t="shared" si="32"/>
        <v>0</v>
      </c>
      <c r="AD73" s="600"/>
      <c r="AE73" s="746"/>
      <c r="AF73" s="749"/>
      <c r="AG73" s="756"/>
      <c r="AH73" s="757"/>
      <c r="AI73" s="746" t="s">
        <v>477</v>
      </c>
      <c r="AJ73" s="749"/>
      <c r="AK73" s="756" t="s">
        <v>500</v>
      </c>
      <c r="AL73" s="757" t="s">
        <v>558</v>
      </c>
      <c r="AM73" s="746"/>
      <c r="AN73" s="749"/>
      <c r="AO73" s="756"/>
      <c r="AP73" s="757"/>
      <c r="AQ73" s="746" t="s">
        <v>477</v>
      </c>
      <c r="AR73" s="749"/>
      <c r="AS73" s="756" t="s">
        <v>540</v>
      </c>
      <c r="AT73" s="757" t="s">
        <v>567</v>
      </c>
      <c r="AU73" s="746"/>
      <c r="AV73" s="749"/>
      <c r="AW73" s="756"/>
      <c r="AX73" s="757"/>
      <c r="AY73" s="746" t="s">
        <v>476</v>
      </c>
      <c r="AZ73" s="749"/>
      <c r="BA73" s="756" t="s">
        <v>573</v>
      </c>
      <c r="BB73" s="757" t="s">
        <v>504</v>
      </c>
      <c r="BC73" s="746"/>
      <c r="BD73" s="749"/>
      <c r="BE73" s="756"/>
      <c r="BF73" s="757"/>
      <c r="BG73" s="746" t="s">
        <v>477</v>
      </c>
      <c r="BH73" s="749"/>
      <c r="BI73" s="756" t="s">
        <v>519</v>
      </c>
      <c r="BJ73" s="757" t="s">
        <v>507</v>
      </c>
      <c r="BK73" s="746"/>
      <c r="BL73" s="749"/>
      <c r="BM73" s="749"/>
      <c r="BN73" s="758"/>
      <c r="BO73" s="746"/>
      <c r="BP73" s="749"/>
      <c r="BQ73" s="756"/>
      <c r="BR73" s="757"/>
      <c r="BS73" s="746" t="s">
        <v>477</v>
      </c>
      <c r="BT73" s="749"/>
      <c r="BU73" s="756" t="s">
        <v>580</v>
      </c>
      <c r="BV73" s="757" t="s">
        <v>893</v>
      </c>
      <c r="BW73" s="746"/>
      <c r="BX73" s="749"/>
      <c r="BY73" s="756"/>
      <c r="BZ73" s="757"/>
      <c r="CA73" s="746"/>
      <c r="CB73" s="749"/>
      <c r="CC73" s="756"/>
      <c r="CD73" s="757"/>
      <c r="CE73" s="746"/>
      <c r="CF73" s="749"/>
      <c r="CG73" s="756"/>
      <c r="CH73" s="757"/>
      <c r="CI73" s="746"/>
      <c r="CJ73" s="749"/>
      <c r="CK73" s="756"/>
      <c r="CL73" s="757"/>
      <c r="CM73" s="746" t="s">
        <v>476</v>
      </c>
      <c r="CN73" s="749"/>
      <c r="CO73" s="756" t="s">
        <v>1163</v>
      </c>
      <c r="CP73" s="757" t="s">
        <v>1164</v>
      </c>
      <c r="CQ73" s="746"/>
      <c r="CR73" s="749"/>
      <c r="CS73" s="756"/>
      <c r="CT73" s="757"/>
      <c r="CU73" s="746"/>
      <c r="CV73" s="749"/>
      <c r="CW73" s="756"/>
      <c r="CX73" s="757"/>
      <c r="CY73" s="746" t="s">
        <v>476</v>
      </c>
      <c r="CZ73" s="749"/>
      <c r="DA73" s="756" t="s">
        <v>607</v>
      </c>
      <c r="DB73" s="757" t="s">
        <v>1112</v>
      </c>
      <c r="DC73" s="746"/>
      <c r="DD73" s="749"/>
      <c r="DE73" s="756"/>
      <c r="DF73" s="757"/>
      <c r="DG73" s="746" t="s">
        <v>477</v>
      </c>
      <c r="DH73" s="749"/>
      <c r="DI73" s="756" t="s">
        <v>544</v>
      </c>
      <c r="DJ73" s="757" t="s">
        <v>608</v>
      </c>
      <c r="DK73" s="746"/>
      <c r="DL73" s="749"/>
      <c r="DM73" s="756"/>
      <c r="DN73" s="757"/>
      <c r="DO73" s="746" t="s">
        <v>477</v>
      </c>
      <c r="DP73" s="749"/>
      <c r="DQ73" s="756" t="s">
        <v>550</v>
      </c>
      <c r="DR73" s="757" t="s">
        <v>539</v>
      </c>
      <c r="DS73" s="746"/>
      <c r="DT73" s="749"/>
      <c r="DU73" s="756"/>
      <c r="DV73" s="757"/>
      <c r="DW73" s="746" t="s">
        <v>477</v>
      </c>
      <c r="DX73" s="749"/>
      <c r="DY73" s="756" t="s">
        <v>516</v>
      </c>
      <c r="DZ73" s="757" t="s">
        <v>517</v>
      </c>
      <c r="EA73" s="619"/>
      <c r="EB73" s="619"/>
      <c r="EC73" s="619"/>
      <c r="ED73" s="619"/>
      <c r="EE73" s="108"/>
      <c r="EF73" s="617"/>
      <c r="EG73" s="617"/>
      <c r="EH73" s="618"/>
    </row>
    <row r="74" spans="1:138" s="620" customFormat="1" ht="25.5" x14ac:dyDescent="0.25">
      <c r="A74" s="746">
        <v>151523</v>
      </c>
      <c r="B74" s="747" t="s">
        <v>970</v>
      </c>
      <c r="C74" s="748" t="s">
        <v>902</v>
      </c>
      <c r="D74" s="746" t="s">
        <v>62</v>
      </c>
      <c r="E74" s="749" t="s">
        <v>1128</v>
      </c>
      <c r="F74" s="749" t="s">
        <v>1133</v>
      </c>
      <c r="G74" s="749" t="s">
        <v>366</v>
      </c>
      <c r="H74" s="749" t="s">
        <v>1128</v>
      </c>
      <c r="I74" s="748" t="s">
        <v>366</v>
      </c>
      <c r="J74" s="749" t="s">
        <v>366</v>
      </c>
      <c r="K74" s="617" t="str">
        <f>IFERROR(VLOOKUP(A74,[4]CalledName!$A:$N,14,FALSE),"")</f>
        <v>No</v>
      </c>
      <c r="L74" s="597" t="str">
        <f>IFERROR(VLOOKUP(A74,[5]YEAR11!$A:$AT,24,FALSE),"")</f>
        <v>6-7</v>
      </c>
      <c r="M74" s="599" t="str">
        <f t="shared" si="18"/>
        <v>M</v>
      </c>
      <c r="N74" s="605">
        <f t="shared" si="19"/>
        <v>17</v>
      </c>
      <c r="O74" s="606">
        <f t="shared" si="20"/>
        <v>0</v>
      </c>
      <c r="P74" s="657">
        <f t="shared" si="21"/>
        <v>1</v>
      </c>
      <c r="Q74" s="723">
        <v>84.78</v>
      </c>
      <c r="R74" s="724">
        <v>0</v>
      </c>
      <c r="S74" s="721">
        <f t="shared" si="22"/>
        <v>1</v>
      </c>
      <c r="T74" s="600">
        <f t="shared" si="23"/>
        <v>7</v>
      </c>
      <c r="U74" s="722">
        <f t="shared" si="24"/>
        <v>0</v>
      </c>
      <c r="V74" s="722">
        <f t="shared" si="25"/>
        <v>0</v>
      </c>
      <c r="W74" s="722">
        <f t="shared" si="26"/>
        <v>1</v>
      </c>
      <c r="X74" s="722">
        <f t="shared" si="27"/>
        <v>1</v>
      </c>
      <c r="Y74" s="722">
        <f t="shared" si="28"/>
        <v>0</v>
      </c>
      <c r="Z74" s="722">
        <f t="shared" si="29"/>
        <v>0</v>
      </c>
      <c r="AA74" s="722">
        <f t="shared" si="30"/>
        <v>0</v>
      </c>
      <c r="AB74" s="722">
        <f t="shared" si="31"/>
        <v>0</v>
      </c>
      <c r="AC74" s="763">
        <f t="shared" si="32"/>
        <v>1</v>
      </c>
      <c r="AD74" s="600"/>
      <c r="AE74" s="746" t="s">
        <v>477</v>
      </c>
      <c r="AF74" s="749"/>
      <c r="AG74" s="756" t="s">
        <v>557</v>
      </c>
      <c r="AH74" s="757" t="s">
        <v>499</v>
      </c>
      <c r="AI74" s="746"/>
      <c r="AJ74" s="749"/>
      <c r="AK74" s="756"/>
      <c r="AL74" s="757"/>
      <c r="AM74" s="746"/>
      <c r="AN74" s="749"/>
      <c r="AO74" s="756"/>
      <c r="AP74" s="757"/>
      <c r="AQ74" s="746"/>
      <c r="AR74" s="749"/>
      <c r="AS74" s="756"/>
      <c r="AT74" s="757"/>
      <c r="AU74" s="746" t="s">
        <v>480</v>
      </c>
      <c r="AV74" s="749"/>
      <c r="AW74" s="756" t="s">
        <v>1166</v>
      </c>
      <c r="AX74" s="757" t="s">
        <v>503</v>
      </c>
      <c r="AY74" s="746"/>
      <c r="AZ74" s="749"/>
      <c r="BA74" s="756"/>
      <c r="BB74" s="757"/>
      <c r="BC74" s="746"/>
      <c r="BD74" s="749"/>
      <c r="BE74" s="756"/>
      <c r="BF74" s="757"/>
      <c r="BG74" s="746" t="s">
        <v>477</v>
      </c>
      <c r="BH74" s="749"/>
      <c r="BI74" s="756" t="s">
        <v>555</v>
      </c>
      <c r="BJ74" s="757" t="s">
        <v>543</v>
      </c>
      <c r="BK74" s="746"/>
      <c r="BL74" s="749"/>
      <c r="BM74" s="749"/>
      <c r="BN74" s="758"/>
      <c r="BO74" s="746"/>
      <c r="BP74" s="749"/>
      <c r="BQ74" s="756"/>
      <c r="BR74" s="757"/>
      <c r="BS74" s="746" t="s">
        <v>477</v>
      </c>
      <c r="BT74" s="749"/>
      <c r="BU74" s="756" t="s">
        <v>523</v>
      </c>
      <c r="BV74" s="757" t="s">
        <v>902</v>
      </c>
      <c r="BW74" s="746" t="s">
        <v>477</v>
      </c>
      <c r="BX74" s="749"/>
      <c r="BY74" s="756" t="s">
        <v>536</v>
      </c>
      <c r="BZ74" s="757" t="s">
        <v>537</v>
      </c>
      <c r="CA74" s="746"/>
      <c r="CB74" s="749"/>
      <c r="CC74" s="756"/>
      <c r="CD74" s="757"/>
      <c r="CE74" s="746"/>
      <c r="CF74" s="749"/>
      <c r="CG74" s="756"/>
      <c r="CH74" s="757"/>
      <c r="CI74" s="746"/>
      <c r="CJ74" s="749"/>
      <c r="CK74" s="756"/>
      <c r="CL74" s="757"/>
      <c r="CM74" s="746" t="s">
        <v>476</v>
      </c>
      <c r="CN74" s="749"/>
      <c r="CO74" s="756" t="s">
        <v>601</v>
      </c>
      <c r="CP74" s="757" t="s">
        <v>596</v>
      </c>
      <c r="CQ74" s="746"/>
      <c r="CR74" s="749"/>
      <c r="CS74" s="756"/>
      <c r="CT74" s="757"/>
      <c r="CU74" s="746"/>
      <c r="CV74" s="749"/>
      <c r="CW74" s="756"/>
      <c r="CX74" s="757"/>
      <c r="CY74" s="746" t="s">
        <v>477</v>
      </c>
      <c r="CZ74" s="749"/>
      <c r="DA74" s="756" t="s">
        <v>888</v>
      </c>
      <c r="DB74" s="757" t="s">
        <v>1116</v>
      </c>
      <c r="DC74" s="746"/>
      <c r="DD74" s="749"/>
      <c r="DE74" s="756"/>
      <c r="DF74" s="757"/>
      <c r="DG74" s="746"/>
      <c r="DH74" s="749"/>
      <c r="DI74" s="756"/>
      <c r="DJ74" s="757"/>
      <c r="DK74" s="746"/>
      <c r="DL74" s="749"/>
      <c r="DM74" s="756"/>
      <c r="DN74" s="757"/>
      <c r="DO74" s="746" t="s">
        <v>477</v>
      </c>
      <c r="DP74" s="749"/>
      <c r="DQ74" s="756" t="s">
        <v>619</v>
      </c>
      <c r="DR74" s="757" t="s">
        <v>551</v>
      </c>
      <c r="DS74" s="746" t="s">
        <v>477</v>
      </c>
      <c r="DT74" s="749"/>
      <c r="DU74" s="756" t="s">
        <v>527</v>
      </c>
      <c r="DV74" s="757" t="s">
        <v>622</v>
      </c>
      <c r="DW74" s="746"/>
      <c r="DX74" s="749"/>
      <c r="DY74" s="756"/>
      <c r="DZ74" s="757"/>
      <c r="EA74" s="619"/>
      <c r="EB74" s="619"/>
      <c r="EC74" s="619"/>
      <c r="ED74" s="619"/>
      <c r="EE74" s="108"/>
      <c r="EF74" s="617"/>
      <c r="EG74" s="617"/>
      <c r="EH74" s="618"/>
    </row>
    <row r="75" spans="1:138" s="620" customFormat="1" ht="25.5" x14ac:dyDescent="0.25">
      <c r="A75" s="746">
        <v>151608</v>
      </c>
      <c r="B75" s="747" t="s">
        <v>971</v>
      </c>
      <c r="C75" s="748" t="s">
        <v>913</v>
      </c>
      <c r="D75" s="746" t="s">
        <v>62</v>
      </c>
      <c r="E75" s="749" t="s">
        <v>366</v>
      </c>
      <c r="F75" s="749" t="s">
        <v>1133</v>
      </c>
      <c r="G75" s="749" t="s">
        <v>366</v>
      </c>
      <c r="H75" s="749" t="s">
        <v>366</v>
      </c>
      <c r="I75" s="748" t="s">
        <v>366</v>
      </c>
      <c r="J75" s="749" t="s">
        <v>366</v>
      </c>
      <c r="K75" s="617" t="str">
        <f>IFERROR(VLOOKUP(A75,[4]CalledName!$A:$N,14,FALSE),"")</f>
        <v>Yes</v>
      </c>
      <c r="L75" s="597" t="str">
        <f>IFERROR(VLOOKUP(A75,[5]YEAR11!$A:$AT,24,FALSE),"")</f>
        <v>2-3</v>
      </c>
      <c r="M75" s="599" t="str">
        <f t="shared" si="18"/>
        <v>L</v>
      </c>
      <c r="N75" s="605">
        <f t="shared" si="19"/>
        <v>11</v>
      </c>
      <c r="O75" s="606">
        <f t="shared" si="20"/>
        <v>0</v>
      </c>
      <c r="P75" s="657">
        <f t="shared" si="21"/>
        <v>1</v>
      </c>
      <c r="Q75" s="723">
        <v>97.83</v>
      </c>
      <c r="R75" s="724">
        <v>1</v>
      </c>
      <c r="S75" s="721">
        <f t="shared" si="22"/>
        <v>1</v>
      </c>
      <c r="T75" s="600">
        <f t="shared" si="23"/>
        <v>7</v>
      </c>
      <c r="U75" s="722">
        <f t="shared" si="24"/>
        <v>0</v>
      </c>
      <c r="V75" s="722">
        <f t="shared" si="25"/>
        <v>0</v>
      </c>
      <c r="W75" s="722">
        <f t="shared" si="26"/>
        <v>0</v>
      </c>
      <c r="X75" s="722">
        <f t="shared" si="27"/>
        <v>0</v>
      </c>
      <c r="Y75" s="722">
        <f t="shared" si="28"/>
        <v>0</v>
      </c>
      <c r="Z75" s="722">
        <f t="shared" si="29"/>
        <v>0</v>
      </c>
      <c r="AA75" s="722">
        <f t="shared" si="30"/>
        <v>0</v>
      </c>
      <c r="AB75" s="722">
        <f t="shared" si="31"/>
        <v>0</v>
      </c>
      <c r="AC75" s="763">
        <f t="shared" si="32"/>
        <v>0</v>
      </c>
      <c r="AD75" s="600"/>
      <c r="AE75" s="746"/>
      <c r="AF75" s="749"/>
      <c r="AG75" s="756"/>
      <c r="AH75" s="757"/>
      <c r="AI75" s="746"/>
      <c r="AJ75" s="749"/>
      <c r="AK75" s="756"/>
      <c r="AL75" s="757"/>
      <c r="AM75" s="746"/>
      <c r="AN75" s="749"/>
      <c r="AO75" s="756"/>
      <c r="AP75" s="757"/>
      <c r="AQ75" s="746"/>
      <c r="AR75" s="749"/>
      <c r="AS75" s="756"/>
      <c r="AT75" s="757"/>
      <c r="AU75" s="746" t="s">
        <v>477</v>
      </c>
      <c r="AV75" s="749"/>
      <c r="AW75" s="756" t="s">
        <v>1166</v>
      </c>
      <c r="AX75" s="757" t="s">
        <v>503</v>
      </c>
      <c r="AY75" s="746"/>
      <c r="AZ75" s="749"/>
      <c r="BA75" s="756"/>
      <c r="BB75" s="757"/>
      <c r="BC75" s="746" t="s">
        <v>477</v>
      </c>
      <c r="BD75" s="749"/>
      <c r="BE75" s="756" t="s">
        <v>505</v>
      </c>
      <c r="BF75" s="757" t="s">
        <v>506</v>
      </c>
      <c r="BG75" s="746" t="s">
        <v>477</v>
      </c>
      <c r="BH75" s="749"/>
      <c r="BI75" s="756" t="s">
        <v>1165</v>
      </c>
      <c r="BJ75" s="757" t="s">
        <v>556</v>
      </c>
      <c r="BK75" s="746"/>
      <c r="BL75" s="749"/>
      <c r="BM75" s="749"/>
      <c r="BN75" s="758"/>
      <c r="BO75" s="746"/>
      <c r="BP75" s="749"/>
      <c r="BQ75" s="756"/>
      <c r="BR75" s="757"/>
      <c r="BS75" s="746" t="s">
        <v>477</v>
      </c>
      <c r="BT75" s="749"/>
      <c r="BU75" s="756" t="s">
        <v>1120</v>
      </c>
      <c r="BV75" s="757" t="s">
        <v>913</v>
      </c>
      <c r="BW75" s="746"/>
      <c r="BX75" s="749"/>
      <c r="BY75" s="756"/>
      <c r="BZ75" s="757"/>
      <c r="CA75" s="746"/>
      <c r="CB75" s="749"/>
      <c r="CC75" s="756"/>
      <c r="CD75" s="757"/>
      <c r="CE75" s="746"/>
      <c r="CF75" s="749"/>
      <c r="CG75" s="756"/>
      <c r="CH75" s="757"/>
      <c r="CI75" s="746"/>
      <c r="CJ75" s="749"/>
      <c r="CK75" s="756"/>
      <c r="CL75" s="757"/>
      <c r="CM75" s="746" t="s">
        <v>477</v>
      </c>
      <c r="CN75" s="749"/>
      <c r="CO75" s="756" t="s">
        <v>588</v>
      </c>
      <c r="CP75" s="757" t="s">
        <v>1167</v>
      </c>
      <c r="CQ75" s="746"/>
      <c r="CR75" s="749"/>
      <c r="CS75" s="756"/>
      <c r="CT75" s="757"/>
      <c r="CU75" s="746"/>
      <c r="CV75" s="749"/>
      <c r="CW75" s="756"/>
      <c r="CX75" s="757"/>
      <c r="CY75" s="746" t="s">
        <v>476</v>
      </c>
      <c r="CZ75" s="749"/>
      <c r="DA75" s="756" t="s">
        <v>886</v>
      </c>
      <c r="DB75" s="757" t="s">
        <v>1117</v>
      </c>
      <c r="DC75" s="746"/>
      <c r="DD75" s="749"/>
      <c r="DE75" s="756"/>
      <c r="DF75" s="757"/>
      <c r="DG75" s="746"/>
      <c r="DH75" s="749"/>
      <c r="DI75" s="756"/>
      <c r="DJ75" s="757"/>
      <c r="DK75" s="746"/>
      <c r="DL75" s="749"/>
      <c r="DM75" s="756"/>
      <c r="DN75" s="757"/>
      <c r="DO75" s="746" t="s">
        <v>477</v>
      </c>
      <c r="DP75" s="749"/>
      <c r="DQ75" s="756" t="s">
        <v>513</v>
      </c>
      <c r="DR75" s="757" t="s">
        <v>514</v>
      </c>
      <c r="DS75" s="746" t="s">
        <v>477</v>
      </c>
      <c r="DT75" s="749"/>
      <c r="DU75" s="756" t="s">
        <v>1162</v>
      </c>
      <c r="DV75" s="757" t="s">
        <v>623</v>
      </c>
      <c r="DW75" s="746" t="s">
        <v>477</v>
      </c>
      <c r="DX75" s="749"/>
      <c r="DY75" s="756" t="s">
        <v>516</v>
      </c>
      <c r="DZ75" s="757" t="s">
        <v>541</v>
      </c>
      <c r="EA75" s="619"/>
      <c r="EB75" s="619"/>
      <c r="EC75" s="619"/>
      <c r="ED75" s="619"/>
      <c r="EE75" s="108"/>
      <c r="EF75" s="617"/>
      <c r="EG75" s="617"/>
      <c r="EH75" s="618"/>
    </row>
    <row r="76" spans="1:138" s="620" customFormat="1" ht="25.5" x14ac:dyDescent="0.25">
      <c r="A76" s="746">
        <v>151709</v>
      </c>
      <c r="B76" s="747" t="s">
        <v>972</v>
      </c>
      <c r="C76" s="748" t="s">
        <v>909</v>
      </c>
      <c r="D76" s="746" t="s">
        <v>62</v>
      </c>
      <c r="E76" s="749" t="s">
        <v>366</v>
      </c>
      <c r="F76" s="749" t="s">
        <v>1133</v>
      </c>
      <c r="G76" s="749" t="s">
        <v>366</v>
      </c>
      <c r="H76" s="749" t="s">
        <v>366</v>
      </c>
      <c r="I76" s="748" t="s">
        <v>366</v>
      </c>
      <c r="J76" s="749" t="s">
        <v>366</v>
      </c>
      <c r="K76" s="617" t="str">
        <f>IFERROR(VLOOKUP(A76,[4]CalledName!$A:$N,14,FALSE),"")</f>
        <v>No</v>
      </c>
      <c r="L76" s="597" t="str">
        <f>IFERROR(VLOOKUP(A76,[5]YEAR11!$A:$AT,24,FALSE),"")</f>
        <v>6-7</v>
      </c>
      <c r="M76" s="599" t="str">
        <f t="shared" si="18"/>
        <v>M</v>
      </c>
      <c r="N76" s="605">
        <f t="shared" si="19"/>
        <v>10</v>
      </c>
      <c r="O76" s="606">
        <f t="shared" si="20"/>
        <v>1</v>
      </c>
      <c r="P76" s="657">
        <f t="shared" si="21"/>
        <v>1</v>
      </c>
      <c r="Q76" s="723">
        <v>89.13</v>
      </c>
      <c r="R76" s="724">
        <v>1</v>
      </c>
      <c r="S76" s="721">
        <f t="shared" si="22"/>
        <v>0</v>
      </c>
      <c r="T76" s="600">
        <f t="shared" si="23"/>
        <v>8</v>
      </c>
      <c r="U76" s="722">
        <f t="shared" si="24"/>
        <v>0</v>
      </c>
      <c r="V76" s="722">
        <f t="shared" si="25"/>
        <v>0</v>
      </c>
      <c r="W76" s="722">
        <f t="shared" si="26"/>
        <v>0</v>
      </c>
      <c r="X76" s="722">
        <f t="shared" si="27"/>
        <v>0</v>
      </c>
      <c r="Y76" s="722">
        <f t="shared" si="28"/>
        <v>0</v>
      </c>
      <c r="Z76" s="722">
        <f t="shared" si="29"/>
        <v>0</v>
      </c>
      <c r="AA76" s="722">
        <f t="shared" si="30"/>
        <v>0</v>
      </c>
      <c r="AB76" s="722">
        <f t="shared" si="31"/>
        <v>0</v>
      </c>
      <c r="AC76" s="763">
        <f t="shared" si="32"/>
        <v>0</v>
      </c>
      <c r="AD76" s="600"/>
      <c r="AE76" s="746"/>
      <c r="AF76" s="749"/>
      <c r="AG76" s="756"/>
      <c r="AH76" s="757"/>
      <c r="AI76" s="746"/>
      <c r="AJ76" s="749"/>
      <c r="AK76" s="756"/>
      <c r="AL76" s="757"/>
      <c r="AM76" s="746"/>
      <c r="AN76" s="749"/>
      <c r="AO76" s="756"/>
      <c r="AP76" s="757"/>
      <c r="AQ76" s="746"/>
      <c r="AR76" s="749"/>
      <c r="AS76" s="756"/>
      <c r="AT76" s="757"/>
      <c r="AU76" s="746"/>
      <c r="AV76" s="749"/>
      <c r="AW76" s="756"/>
      <c r="AX76" s="757"/>
      <c r="AY76" s="746" t="s">
        <v>477</v>
      </c>
      <c r="AZ76" s="749"/>
      <c r="BA76" s="756" t="s">
        <v>573</v>
      </c>
      <c r="BB76" s="757" t="s">
        <v>504</v>
      </c>
      <c r="BC76" s="746"/>
      <c r="BD76" s="749"/>
      <c r="BE76" s="756"/>
      <c r="BF76" s="757"/>
      <c r="BG76" s="746" t="s">
        <v>477</v>
      </c>
      <c r="BH76" s="749"/>
      <c r="BI76" s="756" t="s">
        <v>574</v>
      </c>
      <c r="BJ76" s="757" t="s">
        <v>520</v>
      </c>
      <c r="BK76" s="746"/>
      <c r="BL76" s="749"/>
      <c r="BM76" s="749"/>
      <c r="BN76" s="758"/>
      <c r="BO76" s="746"/>
      <c r="BP76" s="749"/>
      <c r="BQ76" s="756"/>
      <c r="BR76" s="757"/>
      <c r="BS76" s="746" t="s">
        <v>477</v>
      </c>
      <c r="BT76" s="749"/>
      <c r="BU76" s="756" t="s">
        <v>516</v>
      </c>
      <c r="BV76" s="757" t="s">
        <v>909</v>
      </c>
      <c r="BW76" s="746"/>
      <c r="BX76" s="749"/>
      <c r="BY76" s="756"/>
      <c r="BZ76" s="757"/>
      <c r="CA76" s="746"/>
      <c r="CB76" s="749"/>
      <c r="CC76" s="756"/>
      <c r="CD76" s="757"/>
      <c r="CE76" s="746"/>
      <c r="CF76" s="749"/>
      <c r="CG76" s="756"/>
      <c r="CH76" s="757"/>
      <c r="CI76" s="746"/>
      <c r="CJ76" s="749"/>
      <c r="CK76" s="756"/>
      <c r="CL76" s="757"/>
      <c r="CM76" s="746" t="s">
        <v>477</v>
      </c>
      <c r="CN76" s="749"/>
      <c r="CO76" s="756" t="s">
        <v>600</v>
      </c>
      <c r="CP76" s="757" t="s">
        <v>592</v>
      </c>
      <c r="CQ76" s="746"/>
      <c r="CR76" s="749"/>
      <c r="CS76" s="756"/>
      <c r="CT76" s="757"/>
      <c r="CU76" s="746" t="s">
        <v>477</v>
      </c>
      <c r="CV76" s="749"/>
      <c r="CW76" s="756" t="s">
        <v>1160</v>
      </c>
      <c r="CX76" s="757" t="s">
        <v>604</v>
      </c>
      <c r="CY76" s="746" t="s">
        <v>477</v>
      </c>
      <c r="CZ76" s="749"/>
      <c r="DA76" s="756" t="s">
        <v>1121</v>
      </c>
      <c r="DB76" s="757" t="s">
        <v>1122</v>
      </c>
      <c r="DC76" s="746"/>
      <c r="DD76" s="749"/>
      <c r="DE76" s="756"/>
      <c r="DF76" s="757"/>
      <c r="DG76" s="746"/>
      <c r="DH76" s="749"/>
      <c r="DI76" s="756"/>
      <c r="DJ76" s="757"/>
      <c r="DK76" s="746"/>
      <c r="DL76" s="749"/>
      <c r="DM76" s="756"/>
      <c r="DN76" s="757"/>
      <c r="DO76" s="746" t="s">
        <v>477</v>
      </c>
      <c r="DP76" s="749"/>
      <c r="DQ76" s="756" t="s">
        <v>616</v>
      </c>
      <c r="DR76" s="757" t="s">
        <v>525</v>
      </c>
      <c r="DS76" s="746" t="s">
        <v>477</v>
      </c>
      <c r="DT76" s="749"/>
      <c r="DU76" s="756" t="s">
        <v>527</v>
      </c>
      <c r="DV76" s="757" t="s">
        <v>620</v>
      </c>
      <c r="DW76" s="746" t="s">
        <v>477</v>
      </c>
      <c r="DX76" s="749"/>
      <c r="DY76" s="756" t="s">
        <v>516</v>
      </c>
      <c r="DZ76" s="757" t="s">
        <v>517</v>
      </c>
      <c r="EA76" s="619"/>
      <c r="EB76" s="619"/>
      <c r="EC76" s="619"/>
      <c r="ED76" s="619"/>
      <c r="EE76" s="108"/>
      <c r="EF76" s="617"/>
      <c r="EG76" s="617"/>
      <c r="EH76" s="618"/>
    </row>
    <row r="77" spans="1:138" s="620" customFormat="1" ht="25.5" x14ac:dyDescent="0.25">
      <c r="A77" s="746">
        <v>151639</v>
      </c>
      <c r="B77" s="747" t="s">
        <v>973</v>
      </c>
      <c r="C77" s="748" t="s">
        <v>893</v>
      </c>
      <c r="D77" s="746" t="s">
        <v>62</v>
      </c>
      <c r="E77" s="749" t="s">
        <v>366</v>
      </c>
      <c r="F77" s="749" t="s">
        <v>1127</v>
      </c>
      <c r="G77" s="749" t="s">
        <v>366</v>
      </c>
      <c r="H77" s="749" t="s">
        <v>366</v>
      </c>
      <c r="I77" s="748" t="s">
        <v>366</v>
      </c>
      <c r="J77" s="749" t="s">
        <v>366</v>
      </c>
      <c r="K77" s="617" t="str">
        <f>IFERROR(VLOOKUP(A77,[4]CalledName!$A:$N,14,FALSE),"")</f>
        <v>No</v>
      </c>
      <c r="L77" s="597" t="str">
        <f>IFERROR(VLOOKUP(A77,[5]YEAR11!$A:$AT,24,FALSE),"")</f>
        <v>5-6</v>
      </c>
      <c r="M77" s="599" t="str">
        <f t="shared" si="18"/>
        <v>M</v>
      </c>
      <c r="N77" s="605">
        <f t="shared" si="19"/>
        <v>23</v>
      </c>
      <c r="O77" s="606">
        <f t="shared" si="20"/>
        <v>0</v>
      </c>
      <c r="P77" s="657">
        <f t="shared" si="21"/>
        <v>2</v>
      </c>
      <c r="Q77" s="723">
        <v>93.48</v>
      </c>
      <c r="R77" s="724">
        <v>3</v>
      </c>
      <c r="S77" s="721">
        <f t="shared" si="22"/>
        <v>2</v>
      </c>
      <c r="T77" s="600">
        <f t="shared" si="23"/>
        <v>7</v>
      </c>
      <c r="U77" s="722">
        <f t="shared" si="24"/>
        <v>0</v>
      </c>
      <c r="V77" s="722">
        <f t="shared" si="25"/>
        <v>0</v>
      </c>
      <c r="W77" s="722">
        <f t="shared" si="26"/>
        <v>0</v>
      </c>
      <c r="X77" s="722">
        <f t="shared" si="27"/>
        <v>0</v>
      </c>
      <c r="Y77" s="722">
        <f t="shared" si="28"/>
        <v>0</v>
      </c>
      <c r="Z77" s="722">
        <f t="shared" si="29"/>
        <v>0</v>
      </c>
      <c r="AA77" s="722">
        <f t="shared" si="30"/>
        <v>0</v>
      </c>
      <c r="AB77" s="722">
        <f t="shared" si="31"/>
        <v>0</v>
      </c>
      <c r="AC77" s="763">
        <f t="shared" si="32"/>
        <v>0</v>
      </c>
      <c r="AD77" s="600"/>
      <c r="AE77" s="746"/>
      <c r="AF77" s="749"/>
      <c r="AG77" s="756"/>
      <c r="AH77" s="757"/>
      <c r="AI77" s="746" t="s">
        <v>477</v>
      </c>
      <c r="AJ77" s="749"/>
      <c r="AK77" s="756" t="s">
        <v>563</v>
      </c>
      <c r="AL77" s="757" t="s">
        <v>559</v>
      </c>
      <c r="AM77" s="746"/>
      <c r="AN77" s="749"/>
      <c r="AO77" s="756"/>
      <c r="AP77" s="757"/>
      <c r="AQ77" s="746" t="s">
        <v>477</v>
      </c>
      <c r="AR77" s="749"/>
      <c r="AS77" s="756" t="s">
        <v>502</v>
      </c>
      <c r="AT77" s="757" t="s">
        <v>568</v>
      </c>
      <c r="AU77" s="746"/>
      <c r="AV77" s="749"/>
      <c r="AW77" s="756"/>
      <c r="AX77" s="757"/>
      <c r="AY77" s="746"/>
      <c r="AZ77" s="749"/>
      <c r="BA77" s="756"/>
      <c r="BB77" s="757"/>
      <c r="BC77" s="746"/>
      <c r="BD77" s="749"/>
      <c r="BE77" s="756"/>
      <c r="BF77" s="757"/>
      <c r="BG77" s="746" t="s">
        <v>477</v>
      </c>
      <c r="BH77" s="749"/>
      <c r="BI77" s="756" t="s">
        <v>575</v>
      </c>
      <c r="BJ77" s="757" t="s">
        <v>535</v>
      </c>
      <c r="BK77" s="746"/>
      <c r="BL77" s="749"/>
      <c r="BM77" s="749"/>
      <c r="BN77" s="758"/>
      <c r="BO77" s="746"/>
      <c r="BP77" s="749"/>
      <c r="BQ77" s="756"/>
      <c r="BR77" s="757"/>
      <c r="BS77" s="746" t="s">
        <v>477</v>
      </c>
      <c r="BT77" s="749"/>
      <c r="BU77" s="756" t="s">
        <v>580</v>
      </c>
      <c r="BV77" s="757" t="s">
        <v>893</v>
      </c>
      <c r="BW77" s="746"/>
      <c r="BX77" s="749"/>
      <c r="BY77" s="756"/>
      <c r="BZ77" s="757"/>
      <c r="CA77" s="746"/>
      <c r="CB77" s="749"/>
      <c r="CC77" s="756"/>
      <c r="CD77" s="757"/>
      <c r="CE77" s="746" t="s">
        <v>477</v>
      </c>
      <c r="CF77" s="749"/>
      <c r="CG77" s="756" t="s">
        <v>1155</v>
      </c>
      <c r="CH77" s="757" t="s">
        <v>583</v>
      </c>
      <c r="CI77" s="746"/>
      <c r="CJ77" s="749"/>
      <c r="CK77" s="756"/>
      <c r="CL77" s="757"/>
      <c r="CM77" s="746" t="s">
        <v>477</v>
      </c>
      <c r="CN77" s="749"/>
      <c r="CO77" s="756" t="s">
        <v>600</v>
      </c>
      <c r="CP77" s="757" t="s">
        <v>592</v>
      </c>
      <c r="CQ77" s="746"/>
      <c r="CR77" s="749"/>
      <c r="CS77" s="756"/>
      <c r="CT77" s="757"/>
      <c r="CU77" s="746"/>
      <c r="CV77" s="749"/>
      <c r="CW77" s="756"/>
      <c r="CX77" s="757"/>
      <c r="CY77" s="746" t="s">
        <v>476</v>
      </c>
      <c r="CZ77" s="749"/>
      <c r="DA77" s="756" t="s">
        <v>886</v>
      </c>
      <c r="DB77" s="757" t="s">
        <v>1111</v>
      </c>
      <c r="DC77" s="746"/>
      <c r="DD77" s="749"/>
      <c r="DE77" s="756"/>
      <c r="DF77" s="757"/>
      <c r="DG77" s="746" t="s">
        <v>477</v>
      </c>
      <c r="DH77" s="749"/>
      <c r="DI77" s="756" t="s">
        <v>515</v>
      </c>
      <c r="DJ77" s="757" t="s">
        <v>609</v>
      </c>
      <c r="DK77" s="746"/>
      <c r="DL77" s="749"/>
      <c r="DM77" s="756"/>
      <c r="DN77" s="757"/>
      <c r="DO77" s="746" t="s">
        <v>476</v>
      </c>
      <c r="DP77" s="749"/>
      <c r="DQ77" s="756" t="s">
        <v>617</v>
      </c>
      <c r="DR77" s="757" t="s">
        <v>545</v>
      </c>
      <c r="DS77" s="746"/>
      <c r="DT77" s="749"/>
      <c r="DU77" s="756"/>
      <c r="DV77" s="757"/>
      <c r="DW77" s="746" t="s">
        <v>477</v>
      </c>
      <c r="DX77" s="749"/>
      <c r="DY77" s="756" t="s">
        <v>516</v>
      </c>
      <c r="DZ77" s="757" t="s">
        <v>517</v>
      </c>
      <c r="EA77" s="619"/>
      <c r="EB77" s="619"/>
      <c r="EC77" s="619"/>
      <c r="ED77" s="619"/>
      <c r="EE77" s="108"/>
      <c r="EF77" s="617"/>
      <c r="EG77" s="617"/>
      <c r="EH77" s="618"/>
    </row>
    <row r="78" spans="1:138" s="620" customFormat="1" ht="25.5" x14ac:dyDescent="0.25">
      <c r="A78" s="746">
        <v>151538</v>
      </c>
      <c r="B78" s="747" t="s">
        <v>974</v>
      </c>
      <c r="C78" s="748" t="s">
        <v>899</v>
      </c>
      <c r="D78" s="746" t="s">
        <v>178</v>
      </c>
      <c r="E78" s="749" t="s">
        <v>1128</v>
      </c>
      <c r="F78" s="749" t="s">
        <v>1133</v>
      </c>
      <c r="G78" s="749" t="s">
        <v>1128</v>
      </c>
      <c r="H78" s="749" t="s">
        <v>1128</v>
      </c>
      <c r="I78" s="748" t="s">
        <v>366</v>
      </c>
      <c r="J78" s="749" t="s">
        <v>366</v>
      </c>
      <c r="K78" s="617" t="str">
        <f>IFERROR(VLOOKUP(A78,[4]CalledName!$A:$N,14,FALSE),"")</f>
        <v>No</v>
      </c>
      <c r="L78" s="597" t="str">
        <f>IFERROR(VLOOKUP(A78,[5]YEAR11!$A:$AT,24,FALSE),"")</f>
        <v>6-7</v>
      </c>
      <c r="M78" s="599" t="str">
        <f t="shared" si="18"/>
        <v>M</v>
      </c>
      <c r="N78" s="605">
        <f t="shared" si="19"/>
        <v>10</v>
      </c>
      <c r="O78" s="606">
        <f t="shared" si="20"/>
        <v>3</v>
      </c>
      <c r="P78" s="657">
        <f t="shared" si="21"/>
        <v>5</v>
      </c>
      <c r="Q78" s="723">
        <v>84.78</v>
      </c>
      <c r="R78" s="724">
        <v>10</v>
      </c>
      <c r="S78" s="721">
        <f t="shared" si="22"/>
        <v>0</v>
      </c>
      <c r="T78" s="600">
        <f t="shared" si="23"/>
        <v>5</v>
      </c>
      <c r="U78" s="722">
        <f t="shared" si="24"/>
        <v>4</v>
      </c>
      <c r="V78" s="722">
        <f t="shared" si="25"/>
        <v>0</v>
      </c>
      <c r="W78" s="722">
        <f t="shared" si="26"/>
        <v>0</v>
      </c>
      <c r="X78" s="722">
        <f t="shared" si="27"/>
        <v>4</v>
      </c>
      <c r="Y78" s="722">
        <f t="shared" si="28"/>
        <v>0</v>
      </c>
      <c r="Z78" s="722">
        <f t="shared" si="29"/>
        <v>0</v>
      </c>
      <c r="AA78" s="722">
        <f t="shared" si="30"/>
        <v>0</v>
      </c>
      <c r="AB78" s="722">
        <f t="shared" si="31"/>
        <v>0</v>
      </c>
      <c r="AC78" s="763">
        <f t="shared" si="32"/>
        <v>4</v>
      </c>
      <c r="AD78" s="600"/>
      <c r="AE78" s="746"/>
      <c r="AF78" s="749"/>
      <c r="AG78" s="756"/>
      <c r="AH78" s="757"/>
      <c r="AI78" s="746"/>
      <c r="AJ78" s="749"/>
      <c r="AK78" s="756"/>
      <c r="AL78" s="757"/>
      <c r="AM78" s="746"/>
      <c r="AN78" s="749"/>
      <c r="AO78" s="756"/>
      <c r="AP78" s="757"/>
      <c r="AQ78" s="746"/>
      <c r="AR78" s="749"/>
      <c r="AS78" s="756"/>
      <c r="AT78" s="757"/>
      <c r="AU78" s="746"/>
      <c r="AV78" s="749"/>
      <c r="AW78" s="756"/>
      <c r="AX78" s="757"/>
      <c r="AY78" s="746"/>
      <c r="AZ78" s="749"/>
      <c r="BA78" s="756"/>
      <c r="BB78" s="757"/>
      <c r="BC78" s="746"/>
      <c r="BD78" s="749"/>
      <c r="BE78" s="756"/>
      <c r="BF78" s="757"/>
      <c r="BG78" s="746" t="s">
        <v>477</v>
      </c>
      <c r="BH78" s="749"/>
      <c r="BI78" s="756" t="s">
        <v>575</v>
      </c>
      <c r="BJ78" s="757" t="s">
        <v>535</v>
      </c>
      <c r="BK78" s="746"/>
      <c r="BL78" s="749"/>
      <c r="BM78" s="749"/>
      <c r="BN78" s="758"/>
      <c r="BO78" s="746" t="s">
        <v>478</v>
      </c>
      <c r="BP78" s="749"/>
      <c r="BQ78" s="756" t="s">
        <v>508</v>
      </c>
      <c r="BR78" s="757" t="s">
        <v>579</v>
      </c>
      <c r="BS78" s="746" t="s">
        <v>477</v>
      </c>
      <c r="BT78" s="749"/>
      <c r="BU78" s="756" t="s">
        <v>505</v>
      </c>
      <c r="BV78" s="757" t="s">
        <v>899</v>
      </c>
      <c r="BW78" s="746" t="s">
        <v>477</v>
      </c>
      <c r="BX78" s="749"/>
      <c r="BY78" s="756" t="s">
        <v>536</v>
      </c>
      <c r="BZ78" s="757" t="s">
        <v>509</v>
      </c>
      <c r="CA78" s="746"/>
      <c r="CB78" s="749"/>
      <c r="CC78" s="756"/>
      <c r="CD78" s="757"/>
      <c r="CE78" s="746"/>
      <c r="CF78" s="749"/>
      <c r="CG78" s="756"/>
      <c r="CH78" s="757"/>
      <c r="CI78" s="746"/>
      <c r="CJ78" s="749"/>
      <c r="CK78" s="756"/>
      <c r="CL78" s="757"/>
      <c r="CM78" s="746" t="s">
        <v>478</v>
      </c>
      <c r="CN78" s="749"/>
      <c r="CO78" s="756" t="s">
        <v>588</v>
      </c>
      <c r="CP78" s="757" t="s">
        <v>595</v>
      </c>
      <c r="CQ78" s="746"/>
      <c r="CR78" s="749"/>
      <c r="CS78" s="756"/>
      <c r="CT78" s="757"/>
      <c r="CU78" s="746" t="s">
        <v>477</v>
      </c>
      <c r="CV78" s="749"/>
      <c r="CW78" s="756" t="s">
        <v>1160</v>
      </c>
      <c r="CX78" s="757" t="s">
        <v>604</v>
      </c>
      <c r="CY78" s="746" t="s">
        <v>477</v>
      </c>
      <c r="CZ78" s="749"/>
      <c r="DA78" s="756" t="s">
        <v>607</v>
      </c>
      <c r="DB78" s="757" t="s">
        <v>1112</v>
      </c>
      <c r="DC78" s="746"/>
      <c r="DD78" s="749"/>
      <c r="DE78" s="756"/>
      <c r="DF78" s="757"/>
      <c r="DG78" s="746"/>
      <c r="DH78" s="749"/>
      <c r="DI78" s="756"/>
      <c r="DJ78" s="757"/>
      <c r="DK78" s="746"/>
      <c r="DL78" s="749"/>
      <c r="DM78" s="756"/>
      <c r="DN78" s="757"/>
      <c r="DO78" s="746" t="s">
        <v>478</v>
      </c>
      <c r="DP78" s="749"/>
      <c r="DQ78" s="756" t="s">
        <v>1156</v>
      </c>
      <c r="DR78" s="757" t="s">
        <v>548</v>
      </c>
      <c r="DS78" s="746" t="s">
        <v>478</v>
      </c>
      <c r="DT78" s="749"/>
      <c r="DU78" s="756" t="s">
        <v>527</v>
      </c>
      <c r="DV78" s="757" t="s">
        <v>621</v>
      </c>
      <c r="DW78" s="746"/>
      <c r="DX78" s="749"/>
      <c r="DY78" s="756"/>
      <c r="DZ78" s="757"/>
      <c r="EA78" s="619"/>
      <c r="EB78" s="619"/>
      <c r="EC78" s="619"/>
      <c r="ED78" s="619"/>
      <c r="EE78" s="108"/>
      <c r="EF78" s="617"/>
      <c r="EG78" s="617"/>
      <c r="EH78" s="618"/>
    </row>
    <row r="79" spans="1:138" s="620" customFormat="1" ht="25.5" x14ac:dyDescent="0.25">
      <c r="A79" s="746">
        <v>151634</v>
      </c>
      <c r="B79" s="747" t="s">
        <v>975</v>
      </c>
      <c r="C79" s="748" t="s">
        <v>899</v>
      </c>
      <c r="D79" s="746" t="s">
        <v>62</v>
      </c>
      <c r="E79" s="749" t="s">
        <v>366</v>
      </c>
      <c r="F79" s="749" t="s">
        <v>1133</v>
      </c>
      <c r="G79" s="749" t="s">
        <v>366</v>
      </c>
      <c r="H79" s="749" t="s">
        <v>366</v>
      </c>
      <c r="I79" s="748" t="s">
        <v>366</v>
      </c>
      <c r="J79" s="749" t="s">
        <v>366</v>
      </c>
      <c r="K79" s="617" t="str">
        <f>IFERROR(VLOOKUP(A79,[4]CalledName!$A:$N,14,FALSE),"")</f>
        <v>No</v>
      </c>
      <c r="L79" s="597" t="str">
        <f>IFERROR(VLOOKUP(A79,[5]YEAR11!$A:$AT,24,FALSE),"")</f>
        <v>5-6</v>
      </c>
      <c r="M79" s="599" t="str">
        <f t="shared" si="18"/>
        <v>M</v>
      </c>
      <c r="N79" s="605">
        <f t="shared" si="19"/>
        <v>19</v>
      </c>
      <c r="O79" s="606">
        <f t="shared" si="20"/>
        <v>0</v>
      </c>
      <c r="P79" s="657">
        <f t="shared" si="21"/>
        <v>3</v>
      </c>
      <c r="Q79" s="723">
        <v>95.65</v>
      </c>
      <c r="R79" s="724">
        <v>1</v>
      </c>
      <c r="S79" s="721">
        <f t="shared" si="22"/>
        <v>0</v>
      </c>
      <c r="T79" s="600">
        <f t="shared" si="23"/>
        <v>9</v>
      </c>
      <c r="U79" s="722">
        <f t="shared" si="24"/>
        <v>0</v>
      </c>
      <c r="V79" s="722">
        <f t="shared" si="25"/>
        <v>0</v>
      </c>
      <c r="W79" s="722">
        <f t="shared" si="26"/>
        <v>0</v>
      </c>
      <c r="X79" s="722">
        <f t="shared" si="27"/>
        <v>0</v>
      </c>
      <c r="Y79" s="722">
        <f t="shared" si="28"/>
        <v>0</v>
      </c>
      <c r="Z79" s="722">
        <f t="shared" si="29"/>
        <v>0</v>
      </c>
      <c r="AA79" s="722">
        <f t="shared" si="30"/>
        <v>0</v>
      </c>
      <c r="AB79" s="722">
        <f t="shared" si="31"/>
        <v>0</v>
      </c>
      <c r="AC79" s="763">
        <f t="shared" si="32"/>
        <v>0</v>
      </c>
      <c r="AD79" s="600"/>
      <c r="AE79" s="746"/>
      <c r="AF79" s="749"/>
      <c r="AG79" s="756"/>
      <c r="AH79" s="757"/>
      <c r="AI79" s="746"/>
      <c r="AJ79" s="749"/>
      <c r="AK79" s="756"/>
      <c r="AL79" s="757"/>
      <c r="AM79" s="746"/>
      <c r="AN79" s="749"/>
      <c r="AO79" s="756"/>
      <c r="AP79" s="757"/>
      <c r="AQ79" s="746"/>
      <c r="AR79" s="749"/>
      <c r="AS79" s="756"/>
      <c r="AT79" s="757"/>
      <c r="AU79" s="746"/>
      <c r="AV79" s="749"/>
      <c r="AW79" s="756"/>
      <c r="AX79" s="757"/>
      <c r="AY79" s="746"/>
      <c r="AZ79" s="749"/>
      <c r="BA79" s="756"/>
      <c r="BB79" s="757"/>
      <c r="BC79" s="746"/>
      <c r="BD79" s="749"/>
      <c r="BE79" s="756"/>
      <c r="BF79" s="757"/>
      <c r="BG79" s="746" t="s">
        <v>477</v>
      </c>
      <c r="BH79" s="749"/>
      <c r="BI79" s="756" t="s">
        <v>555</v>
      </c>
      <c r="BJ79" s="757" t="s">
        <v>543</v>
      </c>
      <c r="BK79" s="746"/>
      <c r="BL79" s="749"/>
      <c r="BM79" s="749"/>
      <c r="BN79" s="758"/>
      <c r="BO79" s="746" t="s">
        <v>477</v>
      </c>
      <c r="BP79" s="749"/>
      <c r="BQ79" s="756" t="s">
        <v>508</v>
      </c>
      <c r="BR79" s="757" t="s">
        <v>578</v>
      </c>
      <c r="BS79" s="746" t="s">
        <v>477</v>
      </c>
      <c r="BT79" s="749"/>
      <c r="BU79" s="756" t="s">
        <v>505</v>
      </c>
      <c r="BV79" s="757" t="s">
        <v>899</v>
      </c>
      <c r="BW79" s="746" t="s">
        <v>477</v>
      </c>
      <c r="BX79" s="749"/>
      <c r="BY79" s="756" t="s">
        <v>536</v>
      </c>
      <c r="BZ79" s="757" t="s">
        <v>509</v>
      </c>
      <c r="CA79" s="746"/>
      <c r="CB79" s="749"/>
      <c r="CC79" s="756"/>
      <c r="CD79" s="757"/>
      <c r="CE79" s="746"/>
      <c r="CF79" s="749"/>
      <c r="CG79" s="756"/>
      <c r="CH79" s="757"/>
      <c r="CI79" s="746" t="s">
        <v>477</v>
      </c>
      <c r="CJ79" s="749"/>
      <c r="CK79" s="756" t="s">
        <v>522</v>
      </c>
      <c r="CL79" s="757" t="s">
        <v>584</v>
      </c>
      <c r="CM79" s="746" t="s">
        <v>477</v>
      </c>
      <c r="CN79" s="749"/>
      <c r="CO79" s="756" t="s">
        <v>588</v>
      </c>
      <c r="CP79" s="757" t="s">
        <v>595</v>
      </c>
      <c r="CQ79" s="746"/>
      <c r="CR79" s="749"/>
      <c r="CS79" s="756"/>
      <c r="CT79" s="757"/>
      <c r="CU79" s="746"/>
      <c r="CV79" s="749"/>
      <c r="CW79" s="756"/>
      <c r="CX79" s="757"/>
      <c r="CY79" s="746" t="s">
        <v>477</v>
      </c>
      <c r="CZ79" s="749"/>
      <c r="DA79" s="756" t="s">
        <v>1121</v>
      </c>
      <c r="DB79" s="757" t="s">
        <v>1122</v>
      </c>
      <c r="DC79" s="746"/>
      <c r="DD79" s="749"/>
      <c r="DE79" s="756"/>
      <c r="DF79" s="757"/>
      <c r="DG79" s="746"/>
      <c r="DH79" s="749"/>
      <c r="DI79" s="756"/>
      <c r="DJ79" s="757"/>
      <c r="DK79" s="746"/>
      <c r="DL79" s="749"/>
      <c r="DM79" s="756"/>
      <c r="DN79" s="757"/>
      <c r="DO79" s="746" t="s">
        <v>477</v>
      </c>
      <c r="DP79" s="749"/>
      <c r="DQ79" s="756" t="s">
        <v>538</v>
      </c>
      <c r="DR79" s="757" t="s">
        <v>531</v>
      </c>
      <c r="DS79" s="746" t="s">
        <v>477</v>
      </c>
      <c r="DT79" s="749"/>
      <c r="DU79" s="756" t="s">
        <v>527</v>
      </c>
      <c r="DV79" s="757" t="s">
        <v>621</v>
      </c>
      <c r="DW79" s="746"/>
      <c r="DX79" s="749"/>
      <c r="DY79" s="756"/>
      <c r="DZ79" s="757"/>
      <c r="EA79" s="619"/>
      <c r="EB79" s="619"/>
      <c r="EC79" s="619"/>
      <c r="ED79" s="619"/>
      <c r="EE79" s="108"/>
      <c r="EF79" s="617"/>
      <c r="EG79" s="617"/>
      <c r="EH79" s="618"/>
    </row>
    <row r="80" spans="1:138" s="620" customFormat="1" ht="25.5" x14ac:dyDescent="0.25">
      <c r="A80" s="746">
        <v>151525</v>
      </c>
      <c r="B80" s="747" t="s">
        <v>976</v>
      </c>
      <c r="C80" s="748" t="s">
        <v>891</v>
      </c>
      <c r="D80" s="746" t="s">
        <v>178</v>
      </c>
      <c r="E80" s="749" t="s">
        <v>366</v>
      </c>
      <c r="F80" s="749" t="s">
        <v>1133</v>
      </c>
      <c r="G80" s="749" t="s">
        <v>366</v>
      </c>
      <c r="H80" s="749" t="s">
        <v>366</v>
      </c>
      <c r="I80" s="748" t="s">
        <v>366</v>
      </c>
      <c r="J80" s="749" t="s">
        <v>366</v>
      </c>
      <c r="K80" s="617" t="str">
        <f>IFERROR(VLOOKUP(A80,[4]CalledName!$A:$N,14,FALSE),"")</f>
        <v>Yes</v>
      </c>
      <c r="L80" s="597" t="str">
        <f>IFERROR(VLOOKUP(A80,[5]YEAR11!$A:$AT,24,FALSE),"")</f>
        <v>2-3</v>
      </c>
      <c r="M80" s="599" t="str">
        <f t="shared" si="18"/>
        <v>L</v>
      </c>
      <c r="N80" s="605">
        <f t="shared" si="19"/>
        <v>19</v>
      </c>
      <c r="O80" s="606">
        <f t="shared" si="20"/>
        <v>1</v>
      </c>
      <c r="P80" s="657">
        <f t="shared" si="21"/>
        <v>1</v>
      </c>
      <c r="Q80" s="723">
        <v>89.13</v>
      </c>
      <c r="R80" s="724">
        <v>6</v>
      </c>
      <c r="S80" s="721">
        <f t="shared" si="22"/>
        <v>1</v>
      </c>
      <c r="T80" s="600">
        <f t="shared" si="23"/>
        <v>8</v>
      </c>
      <c r="U80" s="722">
        <f t="shared" si="24"/>
        <v>0</v>
      </c>
      <c r="V80" s="722">
        <f t="shared" si="25"/>
        <v>0</v>
      </c>
      <c r="W80" s="722">
        <f t="shared" si="26"/>
        <v>0</v>
      </c>
      <c r="X80" s="722">
        <f t="shared" si="27"/>
        <v>0</v>
      </c>
      <c r="Y80" s="722">
        <f t="shared" si="28"/>
        <v>0</v>
      </c>
      <c r="Z80" s="722">
        <f t="shared" si="29"/>
        <v>0</v>
      </c>
      <c r="AA80" s="722">
        <f t="shared" si="30"/>
        <v>0</v>
      </c>
      <c r="AB80" s="722">
        <f t="shared" si="31"/>
        <v>0</v>
      </c>
      <c r="AC80" s="763">
        <f t="shared" si="32"/>
        <v>0</v>
      </c>
      <c r="AD80" s="600"/>
      <c r="AE80" s="746"/>
      <c r="AF80" s="749"/>
      <c r="AG80" s="756"/>
      <c r="AH80" s="757"/>
      <c r="AI80" s="746" t="s">
        <v>477</v>
      </c>
      <c r="AJ80" s="749"/>
      <c r="AK80" s="756" t="s">
        <v>1159</v>
      </c>
      <c r="AL80" s="757" t="s">
        <v>562</v>
      </c>
      <c r="AM80" s="746"/>
      <c r="AN80" s="749"/>
      <c r="AO80" s="756"/>
      <c r="AP80" s="757"/>
      <c r="AQ80" s="746" t="s">
        <v>477</v>
      </c>
      <c r="AR80" s="749"/>
      <c r="AS80" s="756" t="s">
        <v>502</v>
      </c>
      <c r="AT80" s="757" t="s">
        <v>571</v>
      </c>
      <c r="AU80" s="746"/>
      <c r="AV80" s="749"/>
      <c r="AW80" s="756"/>
      <c r="AX80" s="757"/>
      <c r="AY80" s="746"/>
      <c r="AZ80" s="749"/>
      <c r="BA80" s="756"/>
      <c r="BB80" s="757"/>
      <c r="BC80" s="746"/>
      <c r="BD80" s="749"/>
      <c r="BE80" s="756"/>
      <c r="BF80" s="757"/>
      <c r="BG80" s="746" t="s">
        <v>477</v>
      </c>
      <c r="BH80" s="749"/>
      <c r="BI80" s="756" t="s">
        <v>546</v>
      </c>
      <c r="BJ80" s="757" t="s">
        <v>549</v>
      </c>
      <c r="BK80" s="746"/>
      <c r="BL80" s="749"/>
      <c r="BM80" s="749"/>
      <c r="BN80" s="758"/>
      <c r="BO80" s="746" t="s">
        <v>477</v>
      </c>
      <c r="BP80" s="749"/>
      <c r="BQ80" s="756" t="s">
        <v>508</v>
      </c>
      <c r="BR80" s="757" t="s">
        <v>579</v>
      </c>
      <c r="BS80" s="746" t="s">
        <v>477</v>
      </c>
      <c r="BT80" s="749"/>
      <c r="BU80" s="756" t="s">
        <v>586</v>
      </c>
      <c r="BV80" s="757" t="s">
        <v>891</v>
      </c>
      <c r="BW80" s="746"/>
      <c r="BX80" s="749"/>
      <c r="BY80" s="756"/>
      <c r="BZ80" s="757"/>
      <c r="CA80" s="746"/>
      <c r="CB80" s="749"/>
      <c r="CC80" s="756"/>
      <c r="CD80" s="757"/>
      <c r="CE80" s="746"/>
      <c r="CF80" s="749"/>
      <c r="CG80" s="756"/>
      <c r="CH80" s="757"/>
      <c r="CI80" s="746"/>
      <c r="CJ80" s="749"/>
      <c r="CK80" s="756"/>
      <c r="CL80" s="757"/>
      <c r="CM80" s="746" t="s">
        <v>477</v>
      </c>
      <c r="CN80" s="749"/>
      <c r="CO80" s="756" t="s">
        <v>588</v>
      </c>
      <c r="CP80" s="757" t="s">
        <v>1167</v>
      </c>
      <c r="CQ80" s="746"/>
      <c r="CR80" s="749"/>
      <c r="CS80" s="756"/>
      <c r="CT80" s="757"/>
      <c r="CU80" s="746"/>
      <c r="CV80" s="749"/>
      <c r="CW80" s="756"/>
      <c r="CX80" s="757"/>
      <c r="CY80" s="746" t="s">
        <v>476</v>
      </c>
      <c r="CZ80" s="749"/>
      <c r="DA80" s="756" t="s">
        <v>607</v>
      </c>
      <c r="DB80" s="757" t="s">
        <v>1113</v>
      </c>
      <c r="DC80" s="746"/>
      <c r="DD80" s="749"/>
      <c r="DE80" s="756"/>
      <c r="DF80" s="757"/>
      <c r="DG80" s="746" t="s">
        <v>477</v>
      </c>
      <c r="DH80" s="749"/>
      <c r="DI80" s="756" t="s">
        <v>613</v>
      </c>
      <c r="DJ80" s="757" t="s">
        <v>612</v>
      </c>
      <c r="DK80" s="746"/>
      <c r="DL80" s="749"/>
      <c r="DM80" s="756"/>
      <c r="DN80" s="757"/>
      <c r="DO80" s="746" t="s">
        <v>477</v>
      </c>
      <c r="DP80" s="749"/>
      <c r="DQ80" s="756" t="s">
        <v>617</v>
      </c>
      <c r="DR80" s="757" t="s">
        <v>545</v>
      </c>
      <c r="DS80" s="746"/>
      <c r="DT80" s="749"/>
      <c r="DU80" s="756"/>
      <c r="DV80" s="757"/>
      <c r="DW80" s="746" t="s">
        <v>480</v>
      </c>
      <c r="DX80" s="749"/>
      <c r="DY80" s="756" t="s">
        <v>516</v>
      </c>
      <c r="DZ80" s="757" t="s">
        <v>541</v>
      </c>
      <c r="EA80" s="619"/>
      <c r="EB80" s="619"/>
      <c r="EC80" s="619"/>
      <c r="ED80" s="619"/>
      <c r="EE80" s="108"/>
      <c r="EF80" s="617"/>
      <c r="EG80" s="617"/>
      <c r="EH80" s="618"/>
    </row>
    <row r="81" spans="1:138" s="620" customFormat="1" ht="25.5" x14ac:dyDescent="0.25">
      <c r="A81" s="746">
        <v>151674</v>
      </c>
      <c r="B81" s="747" t="s">
        <v>977</v>
      </c>
      <c r="C81" s="748" t="s">
        <v>896</v>
      </c>
      <c r="D81" s="746" t="s">
        <v>178</v>
      </c>
      <c r="E81" s="749" t="s">
        <v>366</v>
      </c>
      <c r="F81" s="749" t="s">
        <v>1131</v>
      </c>
      <c r="G81" s="749" t="s">
        <v>366</v>
      </c>
      <c r="H81" s="749" t="s">
        <v>366</v>
      </c>
      <c r="I81" s="748" t="s">
        <v>366</v>
      </c>
      <c r="J81" s="749" t="s">
        <v>366</v>
      </c>
      <c r="K81" s="617" t="str">
        <f>IFERROR(VLOOKUP(A81,[4]CalledName!$A:$N,14,FALSE),"")</f>
        <v>No</v>
      </c>
      <c r="L81" s="597" t="str">
        <f>IFERROR(VLOOKUP(A81,[5]YEAR11!$A:$AT,24,FALSE),"")</f>
        <v>5-6</v>
      </c>
      <c r="M81" s="599" t="str">
        <f t="shared" si="18"/>
        <v>M</v>
      </c>
      <c r="N81" s="605">
        <f t="shared" si="19"/>
        <v>18</v>
      </c>
      <c r="O81" s="606">
        <f t="shared" si="20"/>
        <v>6</v>
      </c>
      <c r="P81" s="657">
        <f t="shared" si="21"/>
        <v>2</v>
      </c>
      <c r="Q81" s="723">
        <v>91.3</v>
      </c>
      <c r="R81" s="724">
        <v>8</v>
      </c>
      <c r="S81" s="721">
        <f t="shared" si="22"/>
        <v>0</v>
      </c>
      <c r="T81" s="600">
        <f t="shared" si="23"/>
        <v>10</v>
      </c>
      <c r="U81" s="722">
        <f t="shared" si="24"/>
        <v>0</v>
      </c>
      <c r="V81" s="722">
        <f t="shared" si="25"/>
        <v>0</v>
      </c>
      <c r="W81" s="722">
        <f t="shared" si="26"/>
        <v>0</v>
      </c>
      <c r="X81" s="722">
        <f t="shared" si="27"/>
        <v>0</v>
      </c>
      <c r="Y81" s="722">
        <f t="shared" si="28"/>
        <v>0</v>
      </c>
      <c r="Z81" s="722">
        <f t="shared" si="29"/>
        <v>0</v>
      </c>
      <c r="AA81" s="722">
        <f t="shared" si="30"/>
        <v>0</v>
      </c>
      <c r="AB81" s="722">
        <f t="shared" si="31"/>
        <v>0</v>
      </c>
      <c r="AC81" s="763">
        <f t="shared" si="32"/>
        <v>0</v>
      </c>
      <c r="AD81" s="600"/>
      <c r="AE81" s="746"/>
      <c r="AF81" s="749"/>
      <c r="AG81" s="756"/>
      <c r="AH81" s="757"/>
      <c r="AI81" s="746" t="s">
        <v>477</v>
      </c>
      <c r="AJ81" s="749"/>
      <c r="AK81" s="756" t="s">
        <v>500</v>
      </c>
      <c r="AL81" s="757" t="s">
        <v>560</v>
      </c>
      <c r="AM81" s="746"/>
      <c r="AN81" s="749"/>
      <c r="AO81" s="756"/>
      <c r="AP81" s="757"/>
      <c r="AQ81" s="746" t="s">
        <v>477</v>
      </c>
      <c r="AR81" s="749"/>
      <c r="AS81" s="756" t="s">
        <v>534</v>
      </c>
      <c r="AT81" s="757" t="s">
        <v>569</v>
      </c>
      <c r="AU81" s="746"/>
      <c r="AV81" s="749"/>
      <c r="AW81" s="756"/>
      <c r="AX81" s="757"/>
      <c r="AY81" s="746"/>
      <c r="AZ81" s="749"/>
      <c r="BA81" s="756"/>
      <c r="BB81" s="757"/>
      <c r="BC81" s="746"/>
      <c r="BD81" s="749"/>
      <c r="BE81" s="756"/>
      <c r="BF81" s="757"/>
      <c r="BG81" s="746" t="s">
        <v>477</v>
      </c>
      <c r="BH81" s="749"/>
      <c r="BI81" s="756" t="s">
        <v>575</v>
      </c>
      <c r="BJ81" s="757" t="s">
        <v>535</v>
      </c>
      <c r="BK81" s="746"/>
      <c r="BL81" s="749"/>
      <c r="BM81" s="749"/>
      <c r="BN81" s="758"/>
      <c r="BO81" s="746"/>
      <c r="BP81" s="749"/>
      <c r="BQ81" s="756"/>
      <c r="BR81" s="757"/>
      <c r="BS81" s="746" t="s">
        <v>477</v>
      </c>
      <c r="BT81" s="749"/>
      <c r="BU81" s="756" t="s">
        <v>546</v>
      </c>
      <c r="BV81" s="757" t="s">
        <v>896</v>
      </c>
      <c r="BW81" s="746" t="s">
        <v>477</v>
      </c>
      <c r="BX81" s="749"/>
      <c r="BY81" s="756" t="s">
        <v>580</v>
      </c>
      <c r="BZ81" s="757" t="s">
        <v>521</v>
      </c>
      <c r="CA81" s="746"/>
      <c r="CB81" s="749"/>
      <c r="CC81" s="756"/>
      <c r="CD81" s="757"/>
      <c r="CE81" s="746"/>
      <c r="CF81" s="749"/>
      <c r="CG81" s="756"/>
      <c r="CH81" s="757"/>
      <c r="CI81" s="746"/>
      <c r="CJ81" s="749"/>
      <c r="CK81" s="756"/>
      <c r="CL81" s="757"/>
      <c r="CM81" s="746" t="s">
        <v>477</v>
      </c>
      <c r="CN81" s="749"/>
      <c r="CO81" s="756" t="s">
        <v>600</v>
      </c>
      <c r="CP81" s="757" t="s">
        <v>592</v>
      </c>
      <c r="CQ81" s="746"/>
      <c r="CR81" s="749"/>
      <c r="CS81" s="756"/>
      <c r="CT81" s="757"/>
      <c r="CU81" s="746"/>
      <c r="CV81" s="749"/>
      <c r="CW81" s="756"/>
      <c r="CX81" s="757"/>
      <c r="CY81" s="746" t="s">
        <v>477</v>
      </c>
      <c r="CZ81" s="749"/>
      <c r="DA81" s="756" t="s">
        <v>607</v>
      </c>
      <c r="DB81" s="757" t="s">
        <v>1112</v>
      </c>
      <c r="DC81" s="746"/>
      <c r="DD81" s="749"/>
      <c r="DE81" s="756"/>
      <c r="DF81" s="757"/>
      <c r="DG81" s="746" t="s">
        <v>477</v>
      </c>
      <c r="DH81" s="749"/>
      <c r="DI81" s="756" t="s">
        <v>511</v>
      </c>
      <c r="DJ81" s="757" t="s">
        <v>610</v>
      </c>
      <c r="DK81" s="746" t="s">
        <v>477</v>
      </c>
      <c r="DL81" s="749"/>
      <c r="DM81" s="756" t="s">
        <v>512</v>
      </c>
      <c r="DN81" s="757" t="s">
        <v>615</v>
      </c>
      <c r="DO81" s="746" t="s">
        <v>477</v>
      </c>
      <c r="DP81" s="749"/>
      <c r="DQ81" s="756" t="s">
        <v>538</v>
      </c>
      <c r="DR81" s="757" t="s">
        <v>531</v>
      </c>
      <c r="DS81" s="746"/>
      <c r="DT81" s="749"/>
      <c r="DU81" s="756"/>
      <c r="DV81" s="757"/>
      <c r="DW81" s="746"/>
      <c r="DX81" s="749"/>
      <c r="DY81" s="756"/>
      <c r="DZ81" s="757"/>
      <c r="EA81" s="619"/>
      <c r="EB81" s="619"/>
      <c r="EC81" s="619"/>
      <c r="ED81" s="619"/>
      <c r="EE81" s="108"/>
      <c r="EF81" s="617"/>
      <c r="EG81" s="617"/>
      <c r="EH81" s="618"/>
    </row>
    <row r="82" spans="1:138" s="620" customFormat="1" ht="25.5" x14ac:dyDescent="0.25">
      <c r="A82" s="746">
        <v>151592</v>
      </c>
      <c r="B82" s="747" t="s">
        <v>978</v>
      </c>
      <c r="C82" s="748" t="s">
        <v>893</v>
      </c>
      <c r="D82" s="746" t="s">
        <v>62</v>
      </c>
      <c r="E82" s="749" t="s">
        <v>366</v>
      </c>
      <c r="F82" s="749" t="s">
        <v>1139</v>
      </c>
      <c r="G82" s="749" t="s">
        <v>366</v>
      </c>
      <c r="H82" s="749" t="s">
        <v>366</v>
      </c>
      <c r="I82" s="748" t="s">
        <v>366</v>
      </c>
      <c r="J82" s="749" t="s">
        <v>366</v>
      </c>
      <c r="K82" s="617" t="str">
        <f>IFERROR(VLOOKUP(A82,[4]CalledName!$A:$N,14,FALSE),"")</f>
        <v>No</v>
      </c>
      <c r="L82" s="597" t="str">
        <f>IFERROR(VLOOKUP(A82,[5]YEAR11!$A:$AT,24,FALSE),"")</f>
        <v>8-9</v>
      </c>
      <c r="M82" s="599" t="str">
        <f t="shared" si="18"/>
        <v>H</v>
      </c>
      <c r="N82" s="605">
        <f t="shared" si="19"/>
        <v>10</v>
      </c>
      <c r="O82" s="606">
        <f t="shared" si="20"/>
        <v>0</v>
      </c>
      <c r="P82" s="657">
        <f t="shared" si="21"/>
        <v>0</v>
      </c>
      <c r="Q82" s="723">
        <v>100</v>
      </c>
      <c r="R82" s="724">
        <v>0</v>
      </c>
      <c r="S82" s="721">
        <f t="shared" si="22"/>
        <v>2</v>
      </c>
      <c r="T82" s="600">
        <f t="shared" si="23"/>
        <v>7</v>
      </c>
      <c r="U82" s="722">
        <f t="shared" si="24"/>
        <v>0</v>
      </c>
      <c r="V82" s="722">
        <f t="shared" si="25"/>
        <v>0</v>
      </c>
      <c r="W82" s="722">
        <f t="shared" si="26"/>
        <v>0</v>
      </c>
      <c r="X82" s="722">
        <f t="shared" si="27"/>
        <v>0</v>
      </c>
      <c r="Y82" s="722">
        <f t="shared" si="28"/>
        <v>0</v>
      </c>
      <c r="Z82" s="722">
        <f t="shared" si="29"/>
        <v>0</v>
      </c>
      <c r="AA82" s="722">
        <f t="shared" si="30"/>
        <v>0</v>
      </c>
      <c r="AB82" s="722">
        <f t="shared" si="31"/>
        <v>0</v>
      </c>
      <c r="AC82" s="763">
        <f t="shared" si="32"/>
        <v>0</v>
      </c>
      <c r="AD82" s="600"/>
      <c r="AE82" s="746"/>
      <c r="AF82" s="749"/>
      <c r="AG82" s="756"/>
      <c r="AH82" s="757"/>
      <c r="AI82" s="746" t="s">
        <v>477</v>
      </c>
      <c r="AJ82" s="749"/>
      <c r="AK82" s="756" t="s">
        <v>500</v>
      </c>
      <c r="AL82" s="757" t="s">
        <v>558</v>
      </c>
      <c r="AM82" s="746"/>
      <c r="AN82" s="749"/>
      <c r="AO82" s="756"/>
      <c r="AP82" s="757"/>
      <c r="AQ82" s="746" t="s">
        <v>477</v>
      </c>
      <c r="AR82" s="749"/>
      <c r="AS82" s="756" t="s">
        <v>540</v>
      </c>
      <c r="AT82" s="757" t="s">
        <v>567</v>
      </c>
      <c r="AU82" s="746"/>
      <c r="AV82" s="749"/>
      <c r="AW82" s="756"/>
      <c r="AX82" s="757"/>
      <c r="AY82" s="746" t="s">
        <v>477</v>
      </c>
      <c r="AZ82" s="749"/>
      <c r="BA82" s="756" t="s">
        <v>573</v>
      </c>
      <c r="BB82" s="757" t="s">
        <v>504</v>
      </c>
      <c r="BC82" s="746"/>
      <c r="BD82" s="749"/>
      <c r="BE82" s="756"/>
      <c r="BF82" s="757"/>
      <c r="BG82" s="746" t="s">
        <v>477</v>
      </c>
      <c r="BH82" s="749"/>
      <c r="BI82" s="756" t="s">
        <v>519</v>
      </c>
      <c r="BJ82" s="757" t="s">
        <v>507</v>
      </c>
      <c r="BK82" s="746"/>
      <c r="BL82" s="749"/>
      <c r="BM82" s="749"/>
      <c r="BN82" s="758"/>
      <c r="BO82" s="746"/>
      <c r="BP82" s="749"/>
      <c r="BQ82" s="756"/>
      <c r="BR82" s="757"/>
      <c r="BS82" s="746" t="s">
        <v>477</v>
      </c>
      <c r="BT82" s="749"/>
      <c r="BU82" s="756" t="s">
        <v>580</v>
      </c>
      <c r="BV82" s="757" t="s">
        <v>893</v>
      </c>
      <c r="BW82" s="746"/>
      <c r="BX82" s="749"/>
      <c r="BY82" s="756"/>
      <c r="BZ82" s="757"/>
      <c r="CA82" s="746"/>
      <c r="CB82" s="749"/>
      <c r="CC82" s="756"/>
      <c r="CD82" s="757"/>
      <c r="CE82" s="746"/>
      <c r="CF82" s="749"/>
      <c r="CG82" s="756"/>
      <c r="CH82" s="757"/>
      <c r="CI82" s="746"/>
      <c r="CJ82" s="749"/>
      <c r="CK82" s="756"/>
      <c r="CL82" s="757"/>
      <c r="CM82" s="746" t="s">
        <v>476</v>
      </c>
      <c r="CN82" s="749"/>
      <c r="CO82" s="756" t="s">
        <v>1163</v>
      </c>
      <c r="CP82" s="757" t="s">
        <v>1164</v>
      </c>
      <c r="CQ82" s="746"/>
      <c r="CR82" s="749"/>
      <c r="CS82" s="756"/>
      <c r="CT82" s="757"/>
      <c r="CU82" s="746"/>
      <c r="CV82" s="749"/>
      <c r="CW82" s="756"/>
      <c r="CX82" s="757"/>
      <c r="CY82" s="746" t="s">
        <v>477</v>
      </c>
      <c r="CZ82" s="749"/>
      <c r="DA82" s="756" t="s">
        <v>1121</v>
      </c>
      <c r="DB82" s="757" t="s">
        <v>1122</v>
      </c>
      <c r="DC82" s="746"/>
      <c r="DD82" s="749"/>
      <c r="DE82" s="756"/>
      <c r="DF82" s="757"/>
      <c r="DG82" s="746" t="s">
        <v>476</v>
      </c>
      <c r="DH82" s="749"/>
      <c r="DI82" s="756" t="s">
        <v>544</v>
      </c>
      <c r="DJ82" s="757" t="s">
        <v>608</v>
      </c>
      <c r="DK82" s="746"/>
      <c r="DL82" s="749"/>
      <c r="DM82" s="756"/>
      <c r="DN82" s="757"/>
      <c r="DO82" s="746" t="s">
        <v>477</v>
      </c>
      <c r="DP82" s="749"/>
      <c r="DQ82" s="756" t="s">
        <v>550</v>
      </c>
      <c r="DR82" s="757" t="s">
        <v>539</v>
      </c>
      <c r="DS82" s="746"/>
      <c r="DT82" s="749"/>
      <c r="DU82" s="756"/>
      <c r="DV82" s="757"/>
      <c r="DW82" s="746" t="s">
        <v>477</v>
      </c>
      <c r="DX82" s="749"/>
      <c r="DY82" s="756" t="s">
        <v>516</v>
      </c>
      <c r="DZ82" s="757" t="s">
        <v>517</v>
      </c>
      <c r="EA82" s="619"/>
      <c r="EB82" s="619"/>
      <c r="EC82" s="619"/>
      <c r="ED82" s="619"/>
      <c r="EE82" s="108"/>
      <c r="EF82" s="617"/>
      <c r="EG82" s="617"/>
      <c r="EH82" s="618"/>
    </row>
    <row r="83" spans="1:138" s="620" customFormat="1" ht="25.5" x14ac:dyDescent="0.25">
      <c r="A83" s="746">
        <v>151655</v>
      </c>
      <c r="B83" s="747" t="s">
        <v>979</v>
      </c>
      <c r="C83" s="748" t="s">
        <v>909</v>
      </c>
      <c r="D83" s="746" t="s">
        <v>62</v>
      </c>
      <c r="E83" s="749" t="s">
        <v>366</v>
      </c>
      <c r="F83" s="749" t="s">
        <v>1133</v>
      </c>
      <c r="G83" s="749" t="s">
        <v>366</v>
      </c>
      <c r="H83" s="749" t="s">
        <v>366</v>
      </c>
      <c r="I83" s="748" t="s">
        <v>366</v>
      </c>
      <c r="J83" s="749" t="s">
        <v>366</v>
      </c>
      <c r="K83" s="617" t="str">
        <f>IFERROR(VLOOKUP(A83,[4]CalledName!$A:$N,14,FALSE),"")</f>
        <v>Yes</v>
      </c>
      <c r="L83" s="597" t="str">
        <f>IFERROR(VLOOKUP(A83,[5]YEAR11!$A:$AT,24,FALSE),"")</f>
        <v>7-8</v>
      </c>
      <c r="M83" s="599" t="str">
        <f t="shared" si="18"/>
        <v>H</v>
      </c>
      <c r="N83" s="605">
        <f t="shared" si="19"/>
        <v>13</v>
      </c>
      <c r="O83" s="606">
        <f t="shared" si="20"/>
        <v>0</v>
      </c>
      <c r="P83" s="657">
        <f t="shared" si="21"/>
        <v>0</v>
      </c>
      <c r="Q83" s="723">
        <v>100</v>
      </c>
      <c r="R83" s="724">
        <v>2</v>
      </c>
      <c r="S83" s="721">
        <f t="shared" si="22"/>
        <v>6</v>
      </c>
      <c r="T83" s="600">
        <f t="shared" si="23"/>
        <v>2</v>
      </c>
      <c r="U83" s="722">
        <f t="shared" si="24"/>
        <v>0</v>
      </c>
      <c r="V83" s="722">
        <f t="shared" si="25"/>
        <v>0</v>
      </c>
      <c r="W83" s="722">
        <f t="shared" si="26"/>
        <v>0</v>
      </c>
      <c r="X83" s="722">
        <f t="shared" si="27"/>
        <v>0</v>
      </c>
      <c r="Y83" s="722">
        <f t="shared" si="28"/>
        <v>0</v>
      </c>
      <c r="Z83" s="722">
        <f t="shared" si="29"/>
        <v>0</v>
      </c>
      <c r="AA83" s="722">
        <f t="shared" si="30"/>
        <v>0</v>
      </c>
      <c r="AB83" s="722">
        <f t="shared" si="31"/>
        <v>0</v>
      </c>
      <c r="AC83" s="763">
        <f t="shared" si="32"/>
        <v>0</v>
      </c>
      <c r="AD83" s="600"/>
      <c r="AE83" s="746"/>
      <c r="AF83" s="749"/>
      <c r="AG83" s="756"/>
      <c r="AH83" s="757"/>
      <c r="AI83" s="746"/>
      <c r="AJ83" s="749"/>
      <c r="AK83" s="756"/>
      <c r="AL83" s="757"/>
      <c r="AM83" s="746"/>
      <c r="AN83" s="749"/>
      <c r="AO83" s="756"/>
      <c r="AP83" s="757"/>
      <c r="AQ83" s="746"/>
      <c r="AR83" s="749"/>
      <c r="AS83" s="756"/>
      <c r="AT83" s="757"/>
      <c r="AU83" s="746"/>
      <c r="AV83" s="749"/>
      <c r="AW83" s="756"/>
      <c r="AX83" s="757"/>
      <c r="AY83" s="746"/>
      <c r="AZ83" s="749"/>
      <c r="BA83" s="756"/>
      <c r="BB83" s="757"/>
      <c r="BC83" s="746" t="s">
        <v>476</v>
      </c>
      <c r="BD83" s="749"/>
      <c r="BE83" s="756" t="s">
        <v>505</v>
      </c>
      <c r="BF83" s="757" t="s">
        <v>506</v>
      </c>
      <c r="BG83" s="746" t="s">
        <v>476</v>
      </c>
      <c r="BH83" s="749"/>
      <c r="BI83" s="756" t="s">
        <v>574</v>
      </c>
      <c r="BJ83" s="757" t="s">
        <v>520</v>
      </c>
      <c r="BK83" s="746"/>
      <c r="BL83" s="749"/>
      <c r="BM83" s="749"/>
      <c r="BN83" s="758"/>
      <c r="BO83" s="746"/>
      <c r="BP83" s="749"/>
      <c r="BQ83" s="756"/>
      <c r="BR83" s="757"/>
      <c r="BS83" s="746" t="s">
        <v>476</v>
      </c>
      <c r="BT83" s="749"/>
      <c r="BU83" s="756" t="s">
        <v>516</v>
      </c>
      <c r="BV83" s="757" t="s">
        <v>909</v>
      </c>
      <c r="BW83" s="746"/>
      <c r="BX83" s="749"/>
      <c r="BY83" s="756"/>
      <c r="BZ83" s="757"/>
      <c r="CA83" s="746"/>
      <c r="CB83" s="749"/>
      <c r="CC83" s="756"/>
      <c r="CD83" s="757"/>
      <c r="CE83" s="746"/>
      <c r="CF83" s="749"/>
      <c r="CG83" s="756"/>
      <c r="CH83" s="757"/>
      <c r="CI83" s="746" t="s">
        <v>477</v>
      </c>
      <c r="CJ83" s="749"/>
      <c r="CK83" s="756" t="s">
        <v>522</v>
      </c>
      <c r="CL83" s="757" t="s">
        <v>584</v>
      </c>
      <c r="CM83" s="746" t="s">
        <v>476</v>
      </c>
      <c r="CN83" s="749"/>
      <c r="CO83" s="756" t="s">
        <v>600</v>
      </c>
      <c r="CP83" s="757" t="s">
        <v>592</v>
      </c>
      <c r="CQ83" s="746"/>
      <c r="CR83" s="749"/>
      <c r="CS83" s="756"/>
      <c r="CT83" s="757"/>
      <c r="CU83" s="746"/>
      <c r="CV83" s="749"/>
      <c r="CW83" s="756"/>
      <c r="CX83" s="757"/>
      <c r="CY83" s="746" t="s">
        <v>476</v>
      </c>
      <c r="CZ83" s="749"/>
      <c r="DA83" s="756" t="s">
        <v>1121</v>
      </c>
      <c r="DB83" s="757" t="s">
        <v>1122</v>
      </c>
      <c r="DC83" s="746"/>
      <c r="DD83" s="749"/>
      <c r="DE83" s="756"/>
      <c r="DF83" s="757"/>
      <c r="DG83" s="746"/>
      <c r="DH83" s="749"/>
      <c r="DI83" s="756"/>
      <c r="DJ83" s="757"/>
      <c r="DK83" s="746"/>
      <c r="DL83" s="749"/>
      <c r="DM83" s="756"/>
      <c r="DN83" s="757"/>
      <c r="DO83" s="746" t="s">
        <v>477</v>
      </c>
      <c r="DP83" s="749"/>
      <c r="DQ83" s="756" t="s">
        <v>550</v>
      </c>
      <c r="DR83" s="757" t="s">
        <v>539</v>
      </c>
      <c r="DS83" s="746" t="s">
        <v>476</v>
      </c>
      <c r="DT83" s="749"/>
      <c r="DU83" s="756" t="s">
        <v>527</v>
      </c>
      <c r="DV83" s="757" t="s">
        <v>620</v>
      </c>
      <c r="DW83" s="746" t="s">
        <v>477</v>
      </c>
      <c r="DX83" s="749"/>
      <c r="DY83" s="756" t="s">
        <v>1149</v>
      </c>
      <c r="DZ83" s="757" t="s">
        <v>526</v>
      </c>
      <c r="EA83" s="619"/>
      <c r="EB83" s="619"/>
      <c r="EC83" s="619"/>
      <c r="ED83" s="619"/>
      <c r="EE83" s="108"/>
      <c r="EF83" s="617"/>
      <c r="EG83" s="617"/>
      <c r="EH83" s="618"/>
    </row>
    <row r="84" spans="1:138" s="620" customFormat="1" ht="25.5" x14ac:dyDescent="0.25">
      <c r="A84" s="746">
        <v>151555</v>
      </c>
      <c r="B84" s="747" t="s">
        <v>980</v>
      </c>
      <c r="C84" s="748" t="s">
        <v>896</v>
      </c>
      <c r="D84" s="746" t="s">
        <v>178</v>
      </c>
      <c r="E84" s="749" t="s">
        <v>366</v>
      </c>
      <c r="F84" s="749" t="s">
        <v>1143</v>
      </c>
      <c r="G84" s="749" t="s">
        <v>366</v>
      </c>
      <c r="H84" s="749" t="s">
        <v>366</v>
      </c>
      <c r="I84" s="748" t="s">
        <v>366</v>
      </c>
      <c r="J84" s="749" t="s">
        <v>366</v>
      </c>
      <c r="K84" s="617" t="str">
        <f>IFERROR(VLOOKUP(A84,[4]CalledName!$A:$N,14,FALSE),"")</f>
        <v>No</v>
      </c>
      <c r="L84" s="597" t="str">
        <f>IFERROR(VLOOKUP(A84,[5]YEAR11!$A:$AT,24,FALSE),"")</f>
        <v>4-5</v>
      </c>
      <c r="M84" s="599" t="str">
        <f t="shared" si="18"/>
        <v>M</v>
      </c>
      <c r="N84" s="605">
        <f t="shared" si="19"/>
        <v>5</v>
      </c>
      <c r="O84" s="606">
        <f t="shared" si="20"/>
        <v>0</v>
      </c>
      <c r="P84" s="657">
        <f t="shared" si="21"/>
        <v>2</v>
      </c>
      <c r="Q84" s="723">
        <v>100</v>
      </c>
      <c r="R84" s="724">
        <v>7</v>
      </c>
      <c r="S84" s="721">
        <f t="shared" si="22"/>
        <v>1</v>
      </c>
      <c r="T84" s="600">
        <f t="shared" si="23"/>
        <v>7</v>
      </c>
      <c r="U84" s="722">
        <f t="shared" si="24"/>
        <v>0</v>
      </c>
      <c r="V84" s="722">
        <f t="shared" si="25"/>
        <v>0</v>
      </c>
      <c r="W84" s="722">
        <f t="shared" si="26"/>
        <v>2</v>
      </c>
      <c r="X84" s="722">
        <f t="shared" si="27"/>
        <v>2</v>
      </c>
      <c r="Y84" s="722">
        <f t="shared" si="28"/>
        <v>0</v>
      </c>
      <c r="Z84" s="722">
        <f t="shared" si="29"/>
        <v>0</v>
      </c>
      <c r="AA84" s="722">
        <f t="shared" si="30"/>
        <v>0</v>
      </c>
      <c r="AB84" s="722">
        <f t="shared" si="31"/>
        <v>0</v>
      </c>
      <c r="AC84" s="763">
        <f t="shared" si="32"/>
        <v>2</v>
      </c>
      <c r="AD84" s="600"/>
      <c r="AE84" s="746"/>
      <c r="AF84" s="749"/>
      <c r="AG84" s="756"/>
      <c r="AH84" s="757"/>
      <c r="AI84" s="746" t="s">
        <v>480</v>
      </c>
      <c r="AJ84" s="749"/>
      <c r="AK84" s="756" t="s">
        <v>542</v>
      </c>
      <c r="AL84" s="757" t="s">
        <v>561</v>
      </c>
      <c r="AM84" s="746"/>
      <c r="AN84" s="749"/>
      <c r="AO84" s="756"/>
      <c r="AP84" s="757"/>
      <c r="AQ84" s="746" t="s">
        <v>477</v>
      </c>
      <c r="AR84" s="749"/>
      <c r="AS84" s="756" t="s">
        <v>532</v>
      </c>
      <c r="AT84" s="757" t="s">
        <v>570</v>
      </c>
      <c r="AU84" s="746"/>
      <c r="AV84" s="749"/>
      <c r="AW84" s="756"/>
      <c r="AX84" s="757"/>
      <c r="AY84" s="746" t="s">
        <v>477</v>
      </c>
      <c r="AZ84" s="749"/>
      <c r="BA84" s="756" t="s">
        <v>573</v>
      </c>
      <c r="BB84" s="757" t="s">
        <v>504</v>
      </c>
      <c r="BC84" s="746"/>
      <c r="BD84" s="749"/>
      <c r="BE84" s="756"/>
      <c r="BF84" s="757"/>
      <c r="BG84" s="746" t="s">
        <v>477</v>
      </c>
      <c r="BH84" s="749"/>
      <c r="BI84" s="756" t="s">
        <v>574</v>
      </c>
      <c r="BJ84" s="757" t="s">
        <v>520</v>
      </c>
      <c r="BK84" s="746"/>
      <c r="BL84" s="749"/>
      <c r="BM84" s="749"/>
      <c r="BN84" s="758"/>
      <c r="BO84" s="746"/>
      <c r="BP84" s="749"/>
      <c r="BQ84" s="756"/>
      <c r="BR84" s="757"/>
      <c r="BS84" s="746" t="s">
        <v>480</v>
      </c>
      <c r="BT84" s="749"/>
      <c r="BU84" s="756" t="s">
        <v>546</v>
      </c>
      <c r="BV84" s="757" t="s">
        <v>896</v>
      </c>
      <c r="BW84" s="746" t="s">
        <v>477</v>
      </c>
      <c r="BX84" s="749"/>
      <c r="BY84" s="756" t="s">
        <v>580</v>
      </c>
      <c r="BZ84" s="757" t="s">
        <v>521</v>
      </c>
      <c r="CA84" s="746"/>
      <c r="CB84" s="749"/>
      <c r="CC84" s="756"/>
      <c r="CD84" s="757"/>
      <c r="CE84" s="746"/>
      <c r="CF84" s="749"/>
      <c r="CG84" s="756"/>
      <c r="CH84" s="757"/>
      <c r="CI84" s="746"/>
      <c r="CJ84" s="749"/>
      <c r="CK84" s="756"/>
      <c r="CL84" s="757"/>
      <c r="CM84" s="746" t="s">
        <v>477</v>
      </c>
      <c r="CN84" s="749"/>
      <c r="CO84" s="756" t="s">
        <v>587</v>
      </c>
      <c r="CP84" s="757" t="s">
        <v>1150</v>
      </c>
      <c r="CQ84" s="746"/>
      <c r="CR84" s="749"/>
      <c r="CS84" s="756"/>
      <c r="CT84" s="757"/>
      <c r="CU84" s="746"/>
      <c r="CV84" s="749"/>
      <c r="CW84" s="756"/>
      <c r="CX84" s="757"/>
      <c r="CY84" s="746" t="s">
        <v>477</v>
      </c>
      <c r="CZ84" s="749"/>
      <c r="DA84" s="756" t="s">
        <v>607</v>
      </c>
      <c r="DB84" s="757" t="s">
        <v>1112</v>
      </c>
      <c r="DC84" s="746"/>
      <c r="DD84" s="749"/>
      <c r="DE84" s="756"/>
      <c r="DF84" s="757"/>
      <c r="DG84" s="746" t="s">
        <v>477</v>
      </c>
      <c r="DH84" s="749"/>
      <c r="DI84" s="756" t="s">
        <v>515</v>
      </c>
      <c r="DJ84" s="757" t="s">
        <v>611</v>
      </c>
      <c r="DK84" s="746"/>
      <c r="DL84" s="749"/>
      <c r="DM84" s="756"/>
      <c r="DN84" s="757"/>
      <c r="DO84" s="746" t="s">
        <v>476</v>
      </c>
      <c r="DP84" s="749"/>
      <c r="DQ84" s="756" t="s">
        <v>513</v>
      </c>
      <c r="DR84" s="757" t="s">
        <v>514</v>
      </c>
      <c r="DS84" s="746"/>
      <c r="DT84" s="749"/>
      <c r="DU84" s="756"/>
      <c r="DV84" s="757"/>
      <c r="DW84" s="746"/>
      <c r="DX84" s="749"/>
      <c r="DY84" s="756"/>
      <c r="DZ84" s="757"/>
      <c r="EA84" s="619"/>
      <c r="EB84" s="619"/>
      <c r="EC84" s="619"/>
      <c r="ED84" s="619"/>
      <c r="EE84" s="108"/>
      <c r="EF84" s="617"/>
      <c r="EG84" s="617"/>
      <c r="EH84" s="618"/>
    </row>
    <row r="85" spans="1:138" s="620" customFormat="1" ht="25.5" x14ac:dyDescent="0.25">
      <c r="A85" s="746">
        <v>151590</v>
      </c>
      <c r="B85" s="747" t="s">
        <v>981</v>
      </c>
      <c r="C85" s="748" t="s">
        <v>893</v>
      </c>
      <c r="D85" s="746" t="s">
        <v>178</v>
      </c>
      <c r="E85" s="749" t="s">
        <v>366</v>
      </c>
      <c r="F85" s="749" t="s">
        <v>1133</v>
      </c>
      <c r="G85" s="749" t="s">
        <v>366</v>
      </c>
      <c r="H85" s="749" t="s">
        <v>1128</v>
      </c>
      <c r="I85" s="748" t="s">
        <v>366</v>
      </c>
      <c r="J85" s="749" t="s">
        <v>366</v>
      </c>
      <c r="K85" s="617" t="str">
        <f>IFERROR(VLOOKUP(A85,[4]CalledName!$A:$N,14,FALSE),"")</f>
        <v>No</v>
      </c>
      <c r="L85" s="597" t="str">
        <f>IFERROR(VLOOKUP(A85,[5]YEAR11!$A:$AT,24,FALSE),"")</f>
        <v>6-7</v>
      </c>
      <c r="M85" s="599" t="str">
        <f t="shared" si="18"/>
        <v>M</v>
      </c>
      <c r="N85" s="605">
        <f t="shared" si="19"/>
        <v>13</v>
      </c>
      <c r="O85" s="606">
        <f t="shared" si="20"/>
        <v>0</v>
      </c>
      <c r="P85" s="657">
        <f t="shared" si="21"/>
        <v>6</v>
      </c>
      <c r="Q85" s="723">
        <v>84.78</v>
      </c>
      <c r="R85" s="724">
        <v>0</v>
      </c>
      <c r="S85" s="721">
        <f t="shared" si="22"/>
        <v>1</v>
      </c>
      <c r="T85" s="600">
        <f t="shared" si="23"/>
        <v>6</v>
      </c>
      <c r="U85" s="722">
        <f t="shared" si="24"/>
        <v>0</v>
      </c>
      <c r="V85" s="722">
        <f t="shared" si="25"/>
        <v>0</v>
      </c>
      <c r="W85" s="722">
        <f t="shared" si="26"/>
        <v>1</v>
      </c>
      <c r="X85" s="722">
        <f t="shared" si="27"/>
        <v>1</v>
      </c>
      <c r="Y85" s="722">
        <f t="shared" si="28"/>
        <v>0</v>
      </c>
      <c r="Z85" s="722">
        <f t="shared" si="29"/>
        <v>0</v>
      </c>
      <c r="AA85" s="722">
        <f t="shared" si="30"/>
        <v>0</v>
      </c>
      <c r="AB85" s="722">
        <f t="shared" si="31"/>
        <v>0</v>
      </c>
      <c r="AC85" s="763">
        <f t="shared" si="32"/>
        <v>1</v>
      </c>
      <c r="AD85" s="600"/>
      <c r="AE85" s="746" t="s">
        <v>477</v>
      </c>
      <c r="AF85" s="749"/>
      <c r="AG85" s="756" t="s">
        <v>557</v>
      </c>
      <c r="AH85" s="757" t="s">
        <v>499</v>
      </c>
      <c r="AI85" s="746"/>
      <c r="AJ85" s="749"/>
      <c r="AK85" s="756"/>
      <c r="AL85" s="757"/>
      <c r="AM85" s="746"/>
      <c r="AN85" s="749"/>
      <c r="AO85" s="756"/>
      <c r="AP85" s="757"/>
      <c r="AQ85" s="746"/>
      <c r="AR85" s="749"/>
      <c r="AS85" s="756"/>
      <c r="AT85" s="757"/>
      <c r="AU85" s="746" t="s">
        <v>477</v>
      </c>
      <c r="AV85" s="749"/>
      <c r="AW85" s="756" t="s">
        <v>1166</v>
      </c>
      <c r="AX85" s="757" t="s">
        <v>503</v>
      </c>
      <c r="AY85" s="746"/>
      <c r="AZ85" s="749"/>
      <c r="BA85" s="756"/>
      <c r="BB85" s="757"/>
      <c r="BC85" s="746"/>
      <c r="BD85" s="749"/>
      <c r="BE85" s="756"/>
      <c r="BF85" s="757"/>
      <c r="BG85" s="746" t="s">
        <v>477</v>
      </c>
      <c r="BH85" s="749"/>
      <c r="BI85" s="756" t="s">
        <v>574</v>
      </c>
      <c r="BJ85" s="757" t="s">
        <v>520</v>
      </c>
      <c r="BK85" s="746"/>
      <c r="BL85" s="749"/>
      <c r="BM85" s="749"/>
      <c r="BN85" s="758"/>
      <c r="BO85" s="746"/>
      <c r="BP85" s="749"/>
      <c r="BQ85" s="756"/>
      <c r="BR85" s="757"/>
      <c r="BS85" s="746" t="s">
        <v>477</v>
      </c>
      <c r="BT85" s="749"/>
      <c r="BU85" s="756" t="s">
        <v>580</v>
      </c>
      <c r="BV85" s="757" t="s">
        <v>893</v>
      </c>
      <c r="BW85" s="746"/>
      <c r="BX85" s="749"/>
      <c r="BY85" s="756"/>
      <c r="BZ85" s="757"/>
      <c r="CA85" s="746"/>
      <c r="CB85" s="749"/>
      <c r="CC85" s="756"/>
      <c r="CD85" s="757"/>
      <c r="CE85" s="746"/>
      <c r="CF85" s="749"/>
      <c r="CG85" s="756"/>
      <c r="CH85" s="757"/>
      <c r="CI85" s="746"/>
      <c r="CJ85" s="749"/>
      <c r="CK85" s="756"/>
      <c r="CL85" s="757"/>
      <c r="CM85" s="746" t="s">
        <v>476</v>
      </c>
      <c r="CN85" s="749"/>
      <c r="CO85" s="756" t="s">
        <v>601</v>
      </c>
      <c r="CP85" s="757" t="s">
        <v>596</v>
      </c>
      <c r="CQ85" s="746"/>
      <c r="CR85" s="749"/>
      <c r="CS85" s="756"/>
      <c r="CT85" s="757"/>
      <c r="CU85" s="746"/>
      <c r="CV85" s="749"/>
      <c r="CW85" s="756"/>
      <c r="CX85" s="757"/>
      <c r="CY85" s="746" t="s">
        <v>477</v>
      </c>
      <c r="CZ85" s="749"/>
      <c r="DA85" s="756" t="s">
        <v>607</v>
      </c>
      <c r="DB85" s="757" t="s">
        <v>1113</v>
      </c>
      <c r="DC85" s="746"/>
      <c r="DD85" s="749"/>
      <c r="DE85" s="756"/>
      <c r="DF85" s="757"/>
      <c r="DG85" s="746"/>
      <c r="DH85" s="749"/>
      <c r="DI85" s="756"/>
      <c r="DJ85" s="757"/>
      <c r="DK85" s="746"/>
      <c r="DL85" s="749"/>
      <c r="DM85" s="756"/>
      <c r="DN85" s="757"/>
      <c r="DO85" s="746" t="s">
        <v>480</v>
      </c>
      <c r="DP85" s="749"/>
      <c r="DQ85" s="756" t="s">
        <v>616</v>
      </c>
      <c r="DR85" s="757" t="s">
        <v>525</v>
      </c>
      <c r="DS85" s="746" t="s">
        <v>477</v>
      </c>
      <c r="DT85" s="749"/>
      <c r="DU85" s="756" t="s">
        <v>527</v>
      </c>
      <c r="DV85" s="757" t="s">
        <v>622</v>
      </c>
      <c r="DW85" s="746" t="s">
        <v>480</v>
      </c>
      <c r="DX85" s="749"/>
      <c r="DY85" s="756" t="s">
        <v>1149</v>
      </c>
      <c r="DZ85" s="757" t="s">
        <v>533</v>
      </c>
      <c r="EA85" s="619"/>
      <c r="EB85" s="619"/>
      <c r="EC85" s="619"/>
      <c r="ED85" s="619"/>
      <c r="EE85" s="108"/>
      <c r="EF85" s="617"/>
      <c r="EG85" s="617"/>
      <c r="EH85" s="618"/>
    </row>
    <row r="86" spans="1:138" s="620" customFormat="1" ht="25.5" x14ac:dyDescent="0.25">
      <c r="A86" s="746">
        <v>151577</v>
      </c>
      <c r="B86" s="747" t="s">
        <v>982</v>
      </c>
      <c r="C86" s="748" t="s">
        <v>909</v>
      </c>
      <c r="D86" s="746" t="s">
        <v>178</v>
      </c>
      <c r="E86" s="749" t="s">
        <v>366</v>
      </c>
      <c r="F86" s="749" t="s">
        <v>1133</v>
      </c>
      <c r="G86" s="749" t="s">
        <v>366</v>
      </c>
      <c r="H86" s="749" t="s">
        <v>366</v>
      </c>
      <c r="I86" s="748" t="s">
        <v>366</v>
      </c>
      <c r="J86" s="749" t="s">
        <v>366</v>
      </c>
      <c r="K86" s="617" t="str">
        <f>IFERROR(VLOOKUP(A86,[4]CalledName!$A:$N,14,FALSE),"")</f>
        <v>No</v>
      </c>
      <c r="L86" s="597" t="str">
        <f>IFERROR(VLOOKUP(A86,[5]YEAR11!$A:$AT,24,FALSE),"")</f>
        <v>5-6</v>
      </c>
      <c r="M86" s="599" t="str">
        <f t="shared" si="18"/>
        <v>M</v>
      </c>
      <c r="N86" s="605">
        <f t="shared" si="19"/>
        <v>8</v>
      </c>
      <c r="O86" s="606">
        <f t="shared" si="20"/>
        <v>3</v>
      </c>
      <c r="P86" s="657">
        <f t="shared" si="21"/>
        <v>2</v>
      </c>
      <c r="Q86" s="723">
        <v>95.65</v>
      </c>
      <c r="R86" s="724">
        <v>3</v>
      </c>
      <c r="S86" s="721">
        <f t="shared" si="22"/>
        <v>0</v>
      </c>
      <c r="T86" s="600">
        <f t="shared" si="23"/>
        <v>8</v>
      </c>
      <c r="U86" s="722">
        <f t="shared" si="24"/>
        <v>0</v>
      </c>
      <c r="V86" s="722">
        <f t="shared" si="25"/>
        <v>0</v>
      </c>
      <c r="W86" s="722">
        <f t="shared" si="26"/>
        <v>0</v>
      </c>
      <c r="X86" s="722">
        <f t="shared" si="27"/>
        <v>0</v>
      </c>
      <c r="Y86" s="722">
        <f t="shared" si="28"/>
        <v>0</v>
      </c>
      <c r="Z86" s="722">
        <f t="shared" si="29"/>
        <v>0</v>
      </c>
      <c r="AA86" s="722">
        <f t="shared" si="30"/>
        <v>0</v>
      </c>
      <c r="AB86" s="722">
        <f t="shared" si="31"/>
        <v>0</v>
      </c>
      <c r="AC86" s="763">
        <f t="shared" si="32"/>
        <v>0</v>
      </c>
      <c r="AD86" s="600"/>
      <c r="AE86" s="746" t="s">
        <v>477</v>
      </c>
      <c r="AF86" s="749"/>
      <c r="AG86" s="756" t="s">
        <v>557</v>
      </c>
      <c r="AH86" s="757" t="s">
        <v>499</v>
      </c>
      <c r="AI86" s="746"/>
      <c r="AJ86" s="749"/>
      <c r="AK86" s="756"/>
      <c r="AL86" s="757"/>
      <c r="AM86" s="746"/>
      <c r="AN86" s="749"/>
      <c r="AO86" s="756"/>
      <c r="AP86" s="757"/>
      <c r="AQ86" s="746"/>
      <c r="AR86" s="749"/>
      <c r="AS86" s="756"/>
      <c r="AT86" s="757"/>
      <c r="AU86" s="746"/>
      <c r="AV86" s="749"/>
      <c r="AW86" s="756"/>
      <c r="AX86" s="757"/>
      <c r="AY86" s="746"/>
      <c r="AZ86" s="749"/>
      <c r="BA86" s="756"/>
      <c r="BB86" s="757"/>
      <c r="BC86" s="746"/>
      <c r="BD86" s="749"/>
      <c r="BE86" s="756"/>
      <c r="BF86" s="757"/>
      <c r="BG86" s="746" t="s">
        <v>477</v>
      </c>
      <c r="BH86" s="749"/>
      <c r="BI86" s="756" t="s">
        <v>1157</v>
      </c>
      <c r="BJ86" s="757" t="s">
        <v>547</v>
      </c>
      <c r="BK86" s="746"/>
      <c r="BL86" s="749"/>
      <c r="BM86" s="749"/>
      <c r="BN86" s="758"/>
      <c r="BO86" s="746"/>
      <c r="BP86" s="749"/>
      <c r="BQ86" s="756"/>
      <c r="BR86" s="757"/>
      <c r="BS86" s="746" t="s">
        <v>477</v>
      </c>
      <c r="BT86" s="749"/>
      <c r="BU86" s="756" t="s">
        <v>516</v>
      </c>
      <c r="BV86" s="757" t="s">
        <v>909</v>
      </c>
      <c r="BW86" s="746"/>
      <c r="BX86" s="749"/>
      <c r="BY86" s="756"/>
      <c r="BZ86" s="757"/>
      <c r="CA86" s="746"/>
      <c r="CB86" s="749"/>
      <c r="CC86" s="756"/>
      <c r="CD86" s="757"/>
      <c r="CE86" s="746"/>
      <c r="CF86" s="749"/>
      <c r="CG86" s="756"/>
      <c r="CH86" s="757"/>
      <c r="CI86" s="746" t="s">
        <v>477</v>
      </c>
      <c r="CJ86" s="749"/>
      <c r="CK86" s="756" t="s">
        <v>522</v>
      </c>
      <c r="CL86" s="757" t="s">
        <v>584</v>
      </c>
      <c r="CM86" s="746" t="s">
        <v>477</v>
      </c>
      <c r="CN86" s="749"/>
      <c r="CO86" s="756" t="s">
        <v>587</v>
      </c>
      <c r="CP86" s="757" t="s">
        <v>593</v>
      </c>
      <c r="CQ86" s="746"/>
      <c r="CR86" s="749"/>
      <c r="CS86" s="756"/>
      <c r="CT86" s="757"/>
      <c r="CU86" s="746"/>
      <c r="CV86" s="749"/>
      <c r="CW86" s="756"/>
      <c r="CX86" s="757"/>
      <c r="CY86" s="746" t="s">
        <v>477</v>
      </c>
      <c r="CZ86" s="749"/>
      <c r="DA86" s="756" t="s">
        <v>887</v>
      </c>
      <c r="DB86" s="757" t="s">
        <v>1118</v>
      </c>
      <c r="DC86" s="746"/>
      <c r="DD86" s="749"/>
      <c r="DE86" s="756"/>
      <c r="DF86" s="757"/>
      <c r="DG86" s="746"/>
      <c r="DH86" s="749"/>
      <c r="DI86" s="756"/>
      <c r="DJ86" s="757"/>
      <c r="DK86" s="746"/>
      <c r="DL86" s="749"/>
      <c r="DM86" s="756"/>
      <c r="DN86" s="757"/>
      <c r="DO86" s="746" t="s">
        <v>477</v>
      </c>
      <c r="DP86" s="749"/>
      <c r="DQ86" s="756" t="s">
        <v>619</v>
      </c>
      <c r="DR86" s="757" t="s">
        <v>551</v>
      </c>
      <c r="DS86" s="746" t="s">
        <v>477</v>
      </c>
      <c r="DT86" s="749"/>
      <c r="DU86" s="756" t="s">
        <v>527</v>
      </c>
      <c r="DV86" s="757" t="s">
        <v>621</v>
      </c>
      <c r="DW86" s="746" t="s">
        <v>480</v>
      </c>
      <c r="DX86" s="749"/>
      <c r="DY86" s="756" t="s">
        <v>1149</v>
      </c>
      <c r="DZ86" s="757" t="s">
        <v>533</v>
      </c>
      <c r="EA86" s="619"/>
      <c r="EB86" s="619"/>
      <c r="EC86" s="619"/>
      <c r="ED86" s="619"/>
      <c r="EE86" s="108"/>
      <c r="EF86" s="617"/>
      <c r="EG86" s="617"/>
      <c r="EH86" s="618"/>
    </row>
    <row r="87" spans="1:138" s="620" customFormat="1" ht="25.5" x14ac:dyDescent="0.25">
      <c r="A87" s="746">
        <v>151650</v>
      </c>
      <c r="B87" s="747" t="s">
        <v>983</v>
      </c>
      <c r="C87" s="748" t="s">
        <v>909</v>
      </c>
      <c r="D87" s="746" t="s">
        <v>178</v>
      </c>
      <c r="E87" s="749" t="s">
        <v>366</v>
      </c>
      <c r="F87" s="749" t="s">
        <v>1127</v>
      </c>
      <c r="G87" s="749" t="s">
        <v>366</v>
      </c>
      <c r="H87" s="749" t="s">
        <v>366</v>
      </c>
      <c r="I87" s="748" t="s">
        <v>366</v>
      </c>
      <c r="J87" s="749" t="s">
        <v>366</v>
      </c>
      <c r="K87" s="617" t="str">
        <f>IFERROR(VLOOKUP(A87,[4]CalledName!$A:$N,14,FALSE),"")</f>
        <v>No</v>
      </c>
      <c r="L87" s="597" t="str">
        <f>IFERROR(VLOOKUP(A87,[5]YEAR11!$A:$AT,24,FALSE),"")</f>
        <v>5-6</v>
      </c>
      <c r="M87" s="599" t="str">
        <f t="shared" si="18"/>
        <v>M</v>
      </c>
      <c r="N87" s="605">
        <f t="shared" si="19"/>
        <v>13</v>
      </c>
      <c r="O87" s="606">
        <f t="shared" si="20"/>
        <v>0</v>
      </c>
      <c r="P87" s="657">
        <f t="shared" si="21"/>
        <v>0</v>
      </c>
      <c r="Q87" s="723">
        <v>97.83</v>
      </c>
      <c r="R87" s="724">
        <v>2</v>
      </c>
      <c r="S87" s="721">
        <f t="shared" si="22"/>
        <v>3</v>
      </c>
      <c r="T87" s="600">
        <f t="shared" si="23"/>
        <v>6</v>
      </c>
      <c r="U87" s="722">
        <f t="shared" si="24"/>
        <v>0</v>
      </c>
      <c r="V87" s="722">
        <f t="shared" si="25"/>
        <v>0</v>
      </c>
      <c r="W87" s="722">
        <f t="shared" si="26"/>
        <v>0</v>
      </c>
      <c r="X87" s="722">
        <f t="shared" si="27"/>
        <v>0</v>
      </c>
      <c r="Y87" s="722">
        <f t="shared" si="28"/>
        <v>0</v>
      </c>
      <c r="Z87" s="722">
        <f t="shared" si="29"/>
        <v>0</v>
      </c>
      <c r="AA87" s="722">
        <f t="shared" si="30"/>
        <v>0</v>
      </c>
      <c r="AB87" s="722">
        <f t="shared" si="31"/>
        <v>0</v>
      </c>
      <c r="AC87" s="763">
        <f t="shared" si="32"/>
        <v>0</v>
      </c>
      <c r="AD87" s="600"/>
      <c r="AE87" s="746"/>
      <c r="AF87" s="749"/>
      <c r="AG87" s="756"/>
      <c r="AH87" s="757"/>
      <c r="AI87" s="746" t="s">
        <v>477</v>
      </c>
      <c r="AJ87" s="749"/>
      <c r="AK87" s="756" t="s">
        <v>563</v>
      </c>
      <c r="AL87" s="757" t="s">
        <v>559</v>
      </c>
      <c r="AM87" s="746"/>
      <c r="AN87" s="749"/>
      <c r="AO87" s="756"/>
      <c r="AP87" s="757"/>
      <c r="AQ87" s="746" t="s">
        <v>477</v>
      </c>
      <c r="AR87" s="749"/>
      <c r="AS87" s="756" t="s">
        <v>502</v>
      </c>
      <c r="AT87" s="757" t="s">
        <v>568</v>
      </c>
      <c r="AU87" s="746"/>
      <c r="AV87" s="749"/>
      <c r="AW87" s="756"/>
      <c r="AX87" s="757"/>
      <c r="AY87" s="746" t="s">
        <v>477</v>
      </c>
      <c r="AZ87" s="749"/>
      <c r="BA87" s="756" t="s">
        <v>573</v>
      </c>
      <c r="BB87" s="757" t="s">
        <v>504</v>
      </c>
      <c r="BC87" s="746"/>
      <c r="BD87" s="749"/>
      <c r="BE87" s="756"/>
      <c r="BF87" s="757"/>
      <c r="BG87" s="746" t="s">
        <v>477</v>
      </c>
      <c r="BH87" s="749"/>
      <c r="BI87" s="756" t="s">
        <v>555</v>
      </c>
      <c r="BJ87" s="757" t="s">
        <v>543</v>
      </c>
      <c r="BK87" s="746"/>
      <c r="BL87" s="749"/>
      <c r="BM87" s="749"/>
      <c r="BN87" s="758"/>
      <c r="BO87" s="746"/>
      <c r="BP87" s="749"/>
      <c r="BQ87" s="756"/>
      <c r="BR87" s="757"/>
      <c r="BS87" s="746" t="s">
        <v>477</v>
      </c>
      <c r="BT87" s="749"/>
      <c r="BU87" s="756" t="s">
        <v>516</v>
      </c>
      <c r="BV87" s="757" t="s">
        <v>909</v>
      </c>
      <c r="BW87" s="746"/>
      <c r="BX87" s="749"/>
      <c r="BY87" s="756"/>
      <c r="BZ87" s="757"/>
      <c r="CA87" s="746"/>
      <c r="CB87" s="749"/>
      <c r="CC87" s="756"/>
      <c r="CD87" s="757"/>
      <c r="CE87" s="746"/>
      <c r="CF87" s="749"/>
      <c r="CG87" s="756"/>
      <c r="CH87" s="757"/>
      <c r="CI87" s="746"/>
      <c r="CJ87" s="749"/>
      <c r="CK87" s="756"/>
      <c r="CL87" s="757"/>
      <c r="CM87" s="746" t="s">
        <v>476</v>
      </c>
      <c r="CN87" s="749"/>
      <c r="CO87" s="756" t="s">
        <v>600</v>
      </c>
      <c r="CP87" s="757" t="s">
        <v>592</v>
      </c>
      <c r="CQ87" s="746"/>
      <c r="CR87" s="749"/>
      <c r="CS87" s="756"/>
      <c r="CT87" s="757"/>
      <c r="CU87" s="746"/>
      <c r="CV87" s="749"/>
      <c r="CW87" s="756"/>
      <c r="CX87" s="757"/>
      <c r="CY87" s="746" t="s">
        <v>476</v>
      </c>
      <c r="CZ87" s="749"/>
      <c r="DA87" s="756" t="s">
        <v>887</v>
      </c>
      <c r="DB87" s="757" t="s">
        <v>1119</v>
      </c>
      <c r="DC87" s="746"/>
      <c r="DD87" s="749"/>
      <c r="DE87" s="756"/>
      <c r="DF87" s="757"/>
      <c r="DG87" s="746" t="s">
        <v>477</v>
      </c>
      <c r="DH87" s="749"/>
      <c r="DI87" s="756" t="s">
        <v>515</v>
      </c>
      <c r="DJ87" s="757" t="s">
        <v>609</v>
      </c>
      <c r="DK87" s="746"/>
      <c r="DL87" s="749"/>
      <c r="DM87" s="756"/>
      <c r="DN87" s="757"/>
      <c r="DO87" s="746" t="s">
        <v>476</v>
      </c>
      <c r="DP87" s="749"/>
      <c r="DQ87" s="756" t="s">
        <v>619</v>
      </c>
      <c r="DR87" s="757" t="s">
        <v>551</v>
      </c>
      <c r="DS87" s="746"/>
      <c r="DT87" s="749"/>
      <c r="DU87" s="756"/>
      <c r="DV87" s="757"/>
      <c r="DW87" s="746" t="s">
        <v>477</v>
      </c>
      <c r="DX87" s="749"/>
      <c r="DY87" s="756" t="s">
        <v>1149</v>
      </c>
      <c r="DZ87" s="757" t="s">
        <v>526</v>
      </c>
      <c r="EA87" s="619"/>
      <c r="EB87" s="619"/>
      <c r="EC87" s="619"/>
      <c r="ED87" s="619"/>
      <c r="EE87" s="108"/>
      <c r="EF87" s="617"/>
      <c r="EG87" s="617"/>
      <c r="EH87" s="618"/>
    </row>
    <row r="88" spans="1:138" s="620" customFormat="1" ht="30" x14ac:dyDescent="0.25">
      <c r="A88" s="746">
        <v>151665</v>
      </c>
      <c r="B88" s="747" t="s">
        <v>984</v>
      </c>
      <c r="C88" s="748" t="s">
        <v>909</v>
      </c>
      <c r="D88" s="746" t="s">
        <v>178</v>
      </c>
      <c r="E88" s="749" t="s">
        <v>366</v>
      </c>
      <c r="F88" s="747" t="s">
        <v>1136</v>
      </c>
      <c r="G88" s="749" t="s">
        <v>366</v>
      </c>
      <c r="H88" s="749" t="s">
        <v>366</v>
      </c>
      <c r="I88" s="748" t="s">
        <v>366</v>
      </c>
      <c r="J88" s="749" t="s">
        <v>366</v>
      </c>
      <c r="K88" s="617" t="str">
        <f>IFERROR(VLOOKUP(A88,[4]CalledName!$A:$N,14,FALSE),"")</f>
        <v>No</v>
      </c>
      <c r="L88" s="597" t="str">
        <f>IFERROR(VLOOKUP(A88,[5]YEAR11!$A:$AT,24,FALSE),"")</f>
        <v>7-8</v>
      </c>
      <c r="M88" s="599" t="str">
        <f t="shared" si="18"/>
        <v>H</v>
      </c>
      <c r="N88" s="605">
        <f t="shared" si="19"/>
        <v>12</v>
      </c>
      <c r="O88" s="606">
        <f t="shared" si="20"/>
        <v>2</v>
      </c>
      <c r="P88" s="657">
        <f t="shared" si="21"/>
        <v>1</v>
      </c>
      <c r="Q88" s="723">
        <v>91.3</v>
      </c>
      <c r="R88" s="724">
        <v>0</v>
      </c>
      <c r="S88" s="721">
        <f t="shared" si="22"/>
        <v>1</v>
      </c>
      <c r="T88" s="600">
        <f t="shared" si="23"/>
        <v>7</v>
      </c>
      <c r="U88" s="722">
        <f t="shared" si="24"/>
        <v>0</v>
      </c>
      <c r="V88" s="722">
        <f t="shared" si="25"/>
        <v>0</v>
      </c>
      <c r="W88" s="722">
        <f t="shared" si="26"/>
        <v>0</v>
      </c>
      <c r="X88" s="722">
        <f t="shared" si="27"/>
        <v>0</v>
      </c>
      <c r="Y88" s="722">
        <f t="shared" si="28"/>
        <v>0</v>
      </c>
      <c r="Z88" s="722">
        <f t="shared" si="29"/>
        <v>0</v>
      </c>
      <c r="AA88" s="722">
        <f t="shared" si="30"/>
        <v>0</v>
      </c>
      <c r="AB88" s="722">
        <f t="shared" si="31"/>
        <v>0</v>
      </c>
      <c r="AC88" s="763">
        <f t="shared" si="32"/>
        <v>0</v>
      </c>
      <c r="AD88" s="600"/>
      <c r="AE88" s="746"/>
      <c r="AF88" s="749"/>
      <c r="AG88" s="756"/>
      <c r="AH88" s="757"/>
      <c r="AI88" s="746"/>
      <c r="AJ88" s="749"/>
      <c r="AK88" s="756"/>
      <c r="AL88" s="757"/>
      <c r="AM88" s="746" t="s">
        <v>477</v>
      </c>
      <c r="AN88" s="749"/>
      <c r="AO88" s="756" t="s">
        <v>566</v>
      </c>
      <c r="AP88" s="757" t="s">
        <v>565</v>
      </c>
      <c r="AQ88" s="746"/>
      <c r="AR88" s="749"/>
      <c r="AS88" s="756"/>
      <c r="AT88" s="757"/>
      <c r="AU88" s="746"/>
      <c r="AV88" s="749"/>
      <c r="AW88" s="756"/>
      <c r="AX88" s="757"/>
      <c r="AY88" s="746"/>
      <c r="AZ88" s="749"/>
      <c r="BA88" s="756"/>
      <c r="BB88" s="757"/>
      <c r="BC88" s="746"/>
      <c r="BD88" s="749"/>
      <c r="BE88" s="756"/>
      <c r="BF88" s="757"/>
      <c r="BG88" s="746" t="s">
        <v>477</v>
      </c>
      <c r="BH88" s="749"/>
      <c r="BI88" s="756" t="s">
        <v>528</v>
      </c>
      <c r="BJ88" s="757" t="s">
        <v>529</v>
      </c>
      <c r="BK88" s="746"/>
      <c r="BL88" s="749"/>
      <c r="BM88" s="749"/>
      <c r="BN88" s="758"/>
      <c r="BO88" s="746" t="s">
        <v>477</v>
      </c>
      <c r="BP88" s="749"/>
      <c r="BQ88" s="756" t="s">
        <v>508</v>
      </c>
      <c r="BR88" s="757" t="s">
        <v>578</v>
      </c>
      <c r="BS88" s="746" t="s">
        <v>477</v>
      </c>
      <c r="BT88" s="749"/>
      <c r="BU88" s="756" t="s">
        <v>516</v>
      </c>
      <c r="BV88" s="757" t="s">
        <v>909</v>
      </c>
      <c r="BW88" s="746"/>
      <c r="BX88" s="749"/>
      <c r="BY88" s="756"/>
      <c r="BZ88" s="757"/>
      <c r="CA88" s="746"/>
      <c r="CB88" s="749"/>
      <c r="CC88" s="756"/>
      <c r="CD88" s="757"/>
      <c r="CE88" s="746"/>
      <c r="CF88" s="749"/>
      <c r="CG88" s="756"/>
      <c r="CH88" s="757"/>
      <c r="CI88" s="746"/>
      <c r="CJ88" s="749"/>
      <c r="CK88" s="756"/>
      <c r="CL88" s="757"/>
      <c r="CM88" s="746" t="s">
        <v>477</v>
      </c>
      <c r="CN88" s="749"/>
      <c r="CO88" s="756" t="s">
        <v>589</v>
      </c>
      <c r="CP88" s="757" t="s">
        <v>591</v>
      </c>
      <c r="CQ88" s="746"/>
      <c r="CR88" s="749"/>
      <c r="CS88" s="756"/>
      <c r="CT88" s="757"/>
      <c r="CU88" s="746"/>
      <c r="CV88" s="749"/>
      <c r="CW88" s="756"/>
      <c r="CX88" s="757"/>
      <c r="CY88" s="746" t="s">
        <v>476</v>
      </c>
      <c r="CZ88" s="749"/>
      <c r="DA88" s="756" t="s">
        <v>607</v>
      </c>
      <c r="DB88" s="757" t="s">
        <v>1112</v>
      </c>
      <c r="DC88" s="746"/>
      <c r="DD88" s="749"/>
      <c r="DE88" s="756"/>
      <c r="DF88" s="757"/>
      <c r="DG88" s="746"/>
      <c r="DH88" s="749"/>
      <c r="DI88" s="756"/>
      <c r="DJ88" s="757"/>
      <c r="DK88" s="746"/>
      <c r="DL88" s="749"/>
      <c r="DM88" s="756"/>
      <c r="DN88" s="757"/>
      <c r="DO88" s="746" t="s">
        <v>477</v>
      </c>
      <c r="DP88" s="749"/>
      <c r="DQ88" s="756" t="s">
        <v>616</v>
      </c>
      <c r="DR88" s="757" t="s">
        <v>525</v>
      </c>
      <c r="DS88" s="746" t="s">
        <v>477</v>
      </c>
      <c r="DT88" s="749"/>
      <c r="DU88" s="756" t="s">
        <v>527</v>
      </c>
      <c r="DV88" s="757" t="s">
        <v>620</v>
      </c>
      <c r="DW88" s="746" t="s">
        <v>477</v>
      </c>
      <c r="DX88" s="749"/>
      <c r="DY88" s="756" t="s">
        <v>1149</v>
      </c>
      <c r="DZ88" s="757" t="s">
        <v>526</v>
      </c>
      <c r="EA88" s="619"/>
      <c r="EB88" s="619"/>
      <c r="EC88" s="619"/>
      <c r="ED88" s="619"/>
      <c r="EE88" s="108"/>
      <c r="EF88" s="617"/>
      <c r="EG88" s="617"/>
      <c r="EH88" s="618"/>
    </row>
    <row r="89" spans="1:138" s="620" customFormat="1" ht="25.5" x14ac:dyDescent="0.25">
      <c r="A89" s="746">
        <v>151546</v>
      </c>
      <c r="B89" s="747" t="s">
        <v>985</v>
      </c>
      <c r="C89" s="748" t="s">
        <v>893</v>
      </c>
      <c r="D89" s="746" t="s">
        <v>62</v>
      </c>
      <c r="E89" s="749" t="s">
        <v>366</v>
      </c>
      <c r="F89" s="749" t="s">
        <v>1133</v>
      </c>
      <c r="G89" s="749" t="s">
        <v>366</v>
      </c>
      <c r="H89" s="749" t="s">
        <v>366</v>
      </c>
      <c r="I89" s="748" t="s">
        <v>366</v>
      </c>
      <c r="J89" s="749" t="s">
        <v>366</v>
      </c>
      <c r="K89" s="617" t="str">
        <f>IFERROR(VLOOKUP(A89,[4]CalledName!$A:$N,14,FALSE),"")</f>
        <v>No</v>
      </c>
      <c r="L89" s="597" t="str">
        <f>IFERROR(VLOOKUP(A89,[5]YEAR11!$A:$AT,24,FALSE),"")</f>
        <v>6-7</v>
      </c>
      <c r="M89" s="599" t="str">
        <f t="shared" si="18"/>
        <v>H</v>
      </c>
      <c r="N89" s="605">
        <f t="shared" si="19"/>
        <v>7</v>
      </c>
      <c r="O89" s="606">
        <f t="shared" si="20"/>
        <v>1</v>
      </c>
      <c r="P89" s="657">
        <f t="shared" si="21"/>
        <v>2</v>
      </c>
      <c r="Q89" s="723">
        <v>97.83</v>
      </c>
      <c r="R89" s="724">
        <v>2</v>
      </c>
      <c r="S89" s="721">
        <f t="shared" si="22"/>
        <v>2</v>
      </c>
      <c r="T89" s="600">
        <f t="shared" si="23"/>
        <v>6</v>
      </c>
      <c r="U89" s="722">
        <f t="shared" si="24"/>
        <v>0</v>
      </c>
      <c r="V89" s="722">
        <f t="shared" si="25"/>
        <v>0</v>
      </c>
      <c r="W89" s="722">
        <f t="shared" si="26"/>
        <v>0</v>
      </c>
      <c r="X89" s="722">
        <f t="shared" si="27"/>
        <v>0</v>
      </c>
      <c r="Y89" s="722">
        <f t="shared" si="28"/>
        <v>0</v>
      </c>
      <c r="Z89" s="722">
        <f t="shared" si="29"/>
        <v>0</v>
      </c>
      <c r="AA89" s="722">
        <f t="shared" si="30"/>
        <v>0</v>
      </c>
      <c r="AB89" s="722">
        <f t="shared" si="31"/>
        <v>0</v>
      </c>
      <c r="AC89" s="763">
        <f t="shared" si="32"/>
        <v>0</v>
      </c>
      <c r="AD89" s="600"/>
      <c r="AE89" s="746"/>
      <c r="AF89" s="749"/>
      <c r="AG89" s="756"/>
      <c r="AH89" s="757"/>
      <c r="AI89" s="746"/>
      <c r="AJ89" s="749"/>
      <c r="AK89" s="756"/>
      <c r="AL89" s="757"/>
      <c r="AM89" s="746" t="s">
        <v>477</v>
      </c>
      <c r="AN89" s="749"/>
      <c r="AO89" s="756" t="s">
        <v>566</v>
      </c>
      <c r="AP89" s="757" t="s">
        <v>565</v>
      </c>
      <c r="AQ89" s="746"/>
      <c r="AR89" s="749"/>
      <c r="AS89" s="756"/>
      <c r="AT89" s="757"/>
      <c r="AU89" s="746"/>
      <c r="AV89" s="749"/>
      <c r="AW89" s="756"/>
      <c r="AX89" s="757"/>
      <c r="AY89" s="746"/>
      <c r="AZ89" s="749"/>
      <c r="BA89" s="756"/>
      <c r="BB89" s="757"/>
      <c r="BC89" s="746" t="s">
        <v>477</v>
      </c>
      <c r="BD89" s="749"/>
      <c r="BE89" s="756" t="s">
        <v>505</v>
      </c>
      <c r="BF89" s="757" t="s">
        <v>506</v>
      </c>
      <c r="BG89" s="746" t="s">
        <v>476</v>
      </c>
      <c r="BH89" s="749"/>
      <c r="BI89" s="756" t="s">
        <v>528</v>
      </c>
      <c r="BJ89" s="757" t="s">
        <v>529</v>
      </c>
      <c r="BK89" s="746"/>
      <c r="BL89" s="749"/>
      <c r="BM89" s="749"/>
      <c r="BN89" s="758"/>
      <c r="BO89" s="746"/>
      <c r="BP89" s="749"/>
      <c r="BQ89" s="756"/>
      <c r="BR89" s="757"/>
      <c r="BS89" s="746" t="s">
        <v>477</v>
      </c>
      <c r="BT89" s="749"/>
      <c r="BU89" s="756" t="s">
        <v>580</v>
      </c>
      <c r="BV89" s="757" t="s">
        <v>893</v>
      </c>
      <c r="BW89" s="746"/>
      <c r="BX89" s="749"/>
      <c r="BY89" s="756"/>
      <c r="BZ89" s="757"/>
      <c r="CA89" s="746"/>
      <c r="CB89" s="749"/>
      <c r="CC89" s="756"/>
      <c r="CD89" s="757"/>
      <c r="CE89" s="746"/>
      <c r="CF89" s="749"/>
      <c r="CG89" s="756"/>
      <c r="CH89" s="757"/>
      <c r="CI89" s="746"/>
      <c r="CJ89" s="749"/>
      <c r="CK89" s="756"/>
      <c r="CL89" s="757"/>
      <c r="CM89" s="746" t="s">
        <v>477</v>
      </c>
      <c r="CN89" s="749"/>
      <c r="CO89" s="756" t="s">
        <v>600</v>
      </c>
      <c r="CP89" s="757" t="s">
        <v>592</v>
      </c>
      <c r="CQ89" s="746"/>
      <c r="CR89" s="749"/>
      <c r="CS89" s="756"/>
      <c r="CT89" s="757"/>
      <c r="CU89" s="746"/>
      <c r="CV89" s="749"/>
      <c r="CW89" s="756"/>
      <c r="CX89" s="757"/>
      <c r="CY89" s="746" t="s">
        <v>476</v>
      </c>
      <c r="CZ89" s="749"/>
      <c r="DA89" s="756" t="s">
        <v>886</v>
      </c>
      <c r="DB89" s="757" t="s">
        <v>1111</v>
      </c>
      <c r="DC89" s="746"/>
      <c r="DD89" s="749"/>
      <c r="DE89" s="756"/>
      <c r="DF89" s="757"/>
      <c r="DG89" s="746"/>
      <c r="DH89" s="749"/>
      <c r="DI89" s="756"/>
      <c r="DJ89" s="757"/>
      <c r="DK89" s="746"/>
      <c r="DL89" s="749"/>
      <c r="DM89" s="756"/>
      <c r="DN89" s="757"/>
      <c r="DO89" s="746" t="s">
        <v>477</v>
      </c>
      <c r="DP89" s="749"/>
      <c r="DQ89" s="756" t="s">
        <v>1156</v>
      </c>
      <c r="DR89" s="757" t="s">
        <v>548</v>
      </c>
      <c r="DS89" s="746" t="s">
        <v>477</v>
      </c>
      <c r="DT89" s="749"/>
      <c r="DU89" s="756" t="s">
        <v>527</v>
      </c>
      <c r="DV89" s="757" t="s">
        <v>621</v>
      </c>
      <c r="DW89" s="746" t="s">
        <v>477</v>
      </c>
      <c r="DX89" s="749"/>
      <c r="DY89" s="756" t="s">
        <v>516</v>
      </c>
      <c r="DZ89" s="757" t="s">
        <v>517</v>
      </c>
      <c r="EA89" s="619"/>
      <c r="EB89" s="619"/>
      <c r="EC89" s="619"/>
      <c r="ED89" s="619"/>
      <c r="EE89" s="108"/>
      <c r="EF89" s="617"/>
      <c r="EG89" s="617"/>
      <c r="EH89" s="618"/>
    </row>
    <row r="90" spans="1:138" s="620" customFormat="1" ht="25.5" x14ac:dyDescent="0.25">
      <c r="A90" s="746">
        <v>151696</v>
      </c>
      <c r="B90" s="747" t="s">
        <v>986</v>
      </c>
      <c r="C90" s="748" t="s">
        <v>899</v>
      </c>
      <c r="D90" s="746" t="s">
        <v>62</v>
      </c>
      <c r="E90" s="749" t="s">
        <v>366</v>
      </c>
      <c r="F90" s="749" t="s">
        <v>1133</v>
      </c>
      <c r="G90" s="749" t="s">
        <v>366</v>
      </c>
      <c r="H90" s="749" t="s">
        <v>366</v>
      </c>
      <c r="I90" s="748" t="s">
        <v>366</v>
      </c>
      <c r="J90" s="749" t="s">
        <v>366</v>
      </c>
      <c r="K90" s="617" t="str">
        <f>IFERROR(VLOOKUP(A90,[4]CalledName!$A:$N,14,FALSE),"")</f>
        <v>No</v>
      </c>
      <c r="L90" s="597" t="str">
        <f>IFERROR(VLOOKUP(A90,[5]YEAR11!$A:$AT,24,FALSE),"")</f>
        <v>6-7</v>
      </c>
      <c r="M90" s="599" t="str">
        <f t="shared" si="18"/>
        <v>M</v>
      </c>
      <c r="N90" s="605">
        <f t="shared" si="19"/>
        <v>18</v>
      </c>
      <c r="O90" s="606">
        <f t="shared" si="20"/>
        <v>1</v>
      </c>
      <c r="P90" s="657">
        <f t="shared" si="21"/>
        <v>1</v>
      </c>
      <c r="Q90" s="723">
        <v>100</v>
      </c>
      <c r="R90" s="724">
        <v>7</v>
      </c>
      <c r="S90" s="721">
        <f t="shared" si="22"/>
        <v>1</v>
      </c>
      <c r="T90" s="600">
        <f t="shared" si="23"/>
        <v>8</v>
      </c>
      <c r="U90" s="722">
        <f t="shared" si="24"/>
        <v>0</v>
      </c>
      <c r="V90" s="722">
        <f t="shared" si="25"/>
        <v>0</v>
      </c>
      <c r="W90" s="722">
        <f t="shared" si="26"/>
        <v>0</v>
      </c>
      <c r="X90" s="722">
        <f t="shared" si="27"/>
        <v>0</v>
      </c>
      <c r="Y90" s="722">
        <f t="shared" si="28"/>
        <v>0</v>
      </c>
      <c r="Z90" s="722">
        <f t="shared" si="29"/>
        <v>0</v>
      </c>
      <c r="AA90" s="722">
        <f t="shared" si="30"/>
        <v>0</v>
      </c>
      <c r="AB90" s="722">
        <f t="shared" si="31"/>
        <v>0</v>
      </c>
      <c r="AC90" s="763">
        <f t="shared" si="32"/>
        <v>0</v>
      </c>
      <c r="AD90" s="600"/>
      <c r="AE90" s="746"/>
      <c r="AF90" s="749"/>
      <c r="AG90" s="756"/>
      <c r="AH90" s="757"/>
      <c r="AI90" s="746"/>
      <c r="AJ90" s="749"/>
      <c r="AK90" s="756"/>
      <c r="AL90" s="757"/>
      <c r="AM90" s="746"/>
      <c r="AN90" s="749"/>
      <c r="AO90" s="756"/>
      <c r="AP90" s="757"/>
      <c r="AQ90" s="746"/>
      <c r="AR90" s="749"/>
      <c r="AS90" s="756"/>
      <c r="AT90" s="757"/>
      <c r="AU90" s="746"/>
      <c r="AV90" s="749"/>
      <c r="AW90" s="756"/>
      <c r="AX90" s="757"/>
      <c r="AY90" s="746"/>
      <c r="AZ90" s="749"/>
      <c r="BA90" s="756"/>
      <c r="BB90" s="757"/>
      <c r="BC90" s="746"/>
      <c r="BD90" s="749"/>
      <c r="BE90" s="756"/>
      <c r="BF90" s="757"/>
      <c r="BG90" s="746" t="s">
        <v>477</v>
      </c>
      <c r="BH90" s="749"/>
      <c r="BI90" s="756" t="s">
        <v>519</v>
      </c>
      <c r="BJ90" s="757" t="s">
        <v>507</v>
      </c>
      <c r="BK90" s="746"/>
      <c r="BL90" s="749"/>
      <c r="BM90" s="749"/>
      <c r="BN90" s="758"/>
      <c r="BO90" s="746" t="s">
        <v>477</v>
      </c>
      <c r="BP90" s="749"/>
      <c r="BQ90" s="756" t="s">
        <v>508</v>
      </c>
      <c r="BR90" s="757" t="s">
        <v>578</v>
      </c>
      <c r="BS90" s="746" t="s">
        <v>477</v>
      </c>
      <c r="BT90" s="749"/>
      <c r="BU90" s="756" t="s">
        <v>505</v>
      </c>
      <c r="BV90" s="757" t="s">
        <v>899</v>
      </c>
      <c r="BW90" s="746" t="s">
        <v>477</v>
      </c>
      <c r="BX90" s="749"/>
      <c r="BY90" s="756" t="s">
        <v>536</v>
      </c>
      <c r="BZ90" s="757" t="s">
        <v>537</v>
      </c>
      <c r="CA90" s="746"/>
      <c r="CB90" s="749"/>
      <c r="CC90" s="756"/>
      <c r="CD90" s="757"/>
      <c r="CE90" s="746"/>
      <c r="CF90" s="749"/>
      <c r="CG90" s="756"/>
      <c r="CH90" s="757"/>
      <c r="CI90" s="746"/>
      <c r="CJ90" s="749"/>
      <c r="CK90" s="756"/>
      <c r="CL90" s="757"/>
      <c r="CM90" s="746" t="s">
        <v>477</v>
      </c>
      <c r="CN90" s="749"/>
      <c r="CO90" s="756" t="s">
        <v>587</v>
      </c>
      <c r="CP90" s="757" t="s">
        <v>593</v>
      </c>
      <c r="CQ90" s="746"/>
      <c r="CR90" s="749"/>
      <c r="CS90" s="756"/>
      <c r="CT90" s="757"/>
      <c r="CU90" s="746"/>
      <c r="CV90" s="749"/>
      <c r="CW90" s="756"/>
      <c r="CX90" s="757"/>
      <c r="CY90" s="746" t="s">
        <v>476</v>
      </c>
      <c r="CZ90" s="749"/>
      <c r="DA90" s="756" t="s">
        <v>1114</v>
      </c>
      <c r="DB90" s="757" t="s">
        <v>1115</v>
      </c>
      <c r="DC90" s="746" t="s">
        <v>477</v>
      </c>
      <c r="DD90" s="749"/>
      <c r="DE90" s="756" t="s">
        <v>607</v>
      </c>
      <c r="DF90" s="757" t="s">
        <v>606</v>
      </c>
      <c r="DG90" s="746"/>
      <c r="DH90" s="749"/>
      <c r="DI90" s="756"/>
      <c r="DJ90" s="757"/>
      <c r="DK90" s="746"/>
      <c r="DL90" s="749"/>
      <c r="DM90" s="756"/>
      <c r="DN90" s="757"/>
      <c r="DO90" s="746" t="s">
        <v>477</v>
      </c>
      <c r="DP90" s="749"/>
      <c r="DQ90" s="756" t="s">
        <v>619</v>
      </c>
      <c r="DR90" s="757" t="s">
        <v>551</v>
      </c>
      <c r="DS90" s="746" t="s">
        <v>477</v>
      </c>
      <c r="DT90" s="749"/>
      <c r="DU90" s="756" t="s">
        <v>527</v>
      </c>
      <c r="DV90" s="757" t="s">
        <v>621</v>
      </c>
      <c r="DW90" s="746"/>
      <c r="DX90" s="749"/>
      <c r="DY90" s="756"/>
      <c r="DZ90" s="757"/>
      <c r="EA90" s="619"/>
      <c r="EB90" s="619"/>
      <c r="EC90" s="619"/>
      <c r="ED90" s="619"/>
      <c r="EE90" s="108"/>
      <c r="EF90" s="617"/>
      <c r="EG90" s="617"/>
      <c r="EH90" s="618"/>
    </row>
    <row r="91" spans="1:138" s="620" customFormat="1" ht="25.5" x14ac:dyDescent="0.25">
      <c r="A91" s="746">
        <v>151723</v>
      </c>
      <c r="B91" s="747" t="s">
        <v>987</v>
      </c>
      <c r="C91" s="748" t="s">
        <v>893</v>
      </c>
      <c r="D91" s="746" t="s">
        <v>62</v>
      </c>
      <c r="E91" s="749" t="s">
        <v>366</v>
      </c>
      <c r="F91" s="749" t="s">
        <v>1144</v>
      </c>
      <c r="G91" s="749" t="s">
        <v>366</v>
      </c>
      <c r="H91" s="749" t="s">
        <v>366</v>
      </c>
      <c r="I91" s="748" t="s">
        <v>366</v>
      </c>
      <c r="J91" s="749" t="s">
        <v>366</v>
      </c>
      <c r="K91" s="617" t="str">
        <f>IFERROR(VLOOKUP(A91,[4]CalledName!$A:$N,14,FALSE),"")</f>
        <v>No</v>
      </c>
      <c r="L91" s="597" t="str">
        <f>IFERROR(VLOOKUP(A91,[5]YEAR11!$A:$AT,24,FALSE),"")</f>
        <v>4-5</v>
      </c>
      <c r="M91" s="599" t="str">
        <f t="shared" si="18"/>
        <v>M</v>
      </c>
      <c r="N91" s="605">
        <f t="shared" si="19"/>
        <v>7</v>
      </c>
      <c r="O91" s="606">
        <f t="shared" si="20"/>
        <v>1</v>
      </c>
      <c r="P91" s="657">
        <f t="shared" si="21"/>
        <v>3</v>
      </c>
      <c r="Q91" s="723">
        <v>86.96</v>
      </c>
      <c r="R91" s="724">
        <v>5</v>
      </c>
      <c r="S91" s="721">
        <f t="shared" si="22"/>
        <v>1</v>
      </c>
      <c r="T91" s="600">
        <f t="shared" si="23"/>
        <v>7</v>
      </c>
      <c r="U91" s="722">
        <f t="shared" si="24"/>
        <v>0</v>
      </c>
      <c r="V91" s="722">
        <f t="shared" si="25"/>
        <v>0</v>
      </c>
      <c r="W91" s="722">
        <f t="shared" si="26"/>
        <v>0</v>
      </c>
      <c r="X91" s="722">
        <f t="shared" si="27"/>
        <v>0</v>
      </c>
      <c r="Y91" s="722">
        <f t="shared" si="28"/>
        <v>0</v>
      </c>
      <c r="Z91" s="722">
        <f t="shared" si="29"/>
        <v>0</v>
      </c>
      <c r="AA91" s="722">
        <f t="shared" si="30"/>
        <v>0</v>
      </c>
      <c r="AB91" s="722">
        <f t="shared" si="31"/>
        <v>0</v>
      </c>
      <c r="AC91" s="763">
        <f t="shared" si="32"/>
        <v>0</v>
      </c>
      <c r="AD91" s="600"/>
      <c r="AE91" s="746"/>
      <c r="AF91" s="749"/>
      <c r="AG91" s="756"/>
      <c r="AH91" s="757"/>
      <c r="AI91" s="746"/>
      <c r="AJ91" s="749"/>
      <c r="AK91" s="756"/>
      <c r="AL91" s="757"/>
      <c r="AM91" s="746" t="s">
        <v>477</v>
      </c>
      <c r="AN91" s="749"/>
      <c r="AO91" s="756" t="s">
        <v>566</v>
      </c>
      <c r="AP91" s="757" t="s">
        <v>565</v>
      </c>
      <c r="AQ91" s="746"/>
      <c r="AR91" s="749"/>
      <c r="AS91" s="756"/>
      <c r="AT91" s="757"/>
      <c r="AU91" s="746"/>
      <c r="AV91" s="749"/>
      <c r="AW91" s="756"/>
      <c r="AX91" s="757"/>
      <c r="AY91" s="746"/>
      <c r="AZ91" s="749"/>
      <c r="BA91" s="756"/>
      <c r="BB91" s="757"/>
      <c r="BC91" s="746"/>
      <c r="BD91" s="749"/>
      <c r="BE91" s="756"/>
      <c r="BF91" s="757"/>
      <c r="BG91" s="746" t="s">
        <v>477</v>
      </c>
      <c r="BH91" s="749"/>
      <c r="BI91" s="756" t="s">
        <v>546</v>
      </c>
      <c r="BJ91" s="757" t="s">
        <v>549</v>
      </c>
      <c r="BK91" s="746"/>
      <c r="BL91" s="749"/>
      <c r="BM91" s="749"/>
      <c r="BN91" s="758"/>
      <c r="BO91" s="746"/>
      <c r="BP91" s="749"/>
      <c r="BQ91" s="756"/>
      <c r="BR91" s="757"/>
      <c r="BS91" s="746" t="s">
        <v>477</v>
      </c>
      <c r="BT91" s="749"/>
      <c r="BU91" s="756" t="s">
        <v>580</v>
      </c>
      <c r="BV91" s="757" t="s">
        <v>893</v>
      </c>
      <c r="BW91" s="746"/>
      <c r="BX91" s="749"/>
      <c r="BY91" s="756"/>
      <c r="BZ91" s="757"/>
      <c r="CA91" s="746"/>
      <c r="CB91" s="749"/>
      <c r="CC91" s="756"/>
      <c r="CD91" s="757"/>
      <c r="CE91" s="746"/>
      <c r="CF91" s="749"/>
      <c r="CG91" s="756"/>
      <c r="CH91" s="757"/>
      <c r="CI91" s="746"/>
      <c r="CJ91" s="749"/>
      <c r="CK91" s="756"/>
      <c r="CL91" s="757"/>
      <c r="CM91" s="746" t="s">
        <v>477</v>
      </c>
      <c r="CN91" s="749"/>
      <c r="CO91" s="756" t="s">
        <v>587</v>
      </c>
      <c r="CP91" s="757" t="s">
        <v>1150</v>
      </c>
      <c r="CQ91" s="746"/>
      <c r="CR91" s="749"/>
      <c r="CS91" s="756"/>
      <c r="CT91" s="757"/>
      <c r="CU91" s="746" t="s">
        <v>477</v>
      </c>
      <c r="CV91" s="749"/>
      <c r="CW91" s="756" t="s">
        <v>1160</v>
      </c>
      <c r="CX91" s="757" t="s">
        <v>604</v>
      </c>
      <c r="CY91" s="746" t="s">
        <v>476</v>
      </c>
      <c r="CZ91" s="749"/>
      <c r="DA91" s="756" t="s">
        <v>886</v>
      </c>
      <c r="DB91" s="757" t="s">
        <v>1111</v>
      </c>
      <c r="DC91" s="746"/>
      <c r="DD91" s="749"/>
      <c r="DE91" s="756"/>
      <c r="DF91" s="757"/>
      <c r="DG91" s="746"/>
      <c r="DH91" s="749"/>
      <c r="DI91" s="756"/>
      <c r="DJ91" s="757"/>
      <c r="DK91" s="746"/>
      <c r="DL91" s="749"/>
      <c r="DM91" s="756"/>
      <c r="DN91" s="757"/>
      <c r="DO91" s="746" t="s">
        <v>477</v>
      </c>
      <c r="DP91" s="749"/>
      <c r="DQ91" s="756" t="s">
        <v>553</v>
      </c>
      <c r="DR91" s="757" t="s">
        <v>554</v>
      </c>
      <c r="DS91" s="746" t="s">
        <v>477</v>
      </c>
      <c r="DT91" s="749"/>
      <c r="DU91" s="756" t="s">
        <v>527</v>
      </c>
      <c r="DV91" s="757" t="s">
        <v>622</v>
      </c>
      <c r="DW91" s="746" t="s">
        <v>477</v>
      </c>
      <c r="DX91" s="749"/>
      <c r="DY91" s="756" t="s">
        <v>1149</v>
      </c>
      <c r="DZ91" s="757" t="s">
        <v>526</v>
      </c>
      <c r="EA91" s="619"/>
      <c r="EB91" s="619"/>
      <c r="EC91" s="619"/>
      <c r="ED91" s="619"/>
      <c r="EE91" s="108"/>
      <c r="EF91" s="617"/>
      <c r="EG91" s="617"/>
      <c r="EH91" s="618"/>
    </row>
    <row r="92" spans="1:138" s="620" customFormat="1" ht="25.5" x14ac:dyDescent="0.25">
      <c r="A92" s="746">
        <v>151682</v>
      </c>
      <c r="B92" s="747" t="s">
        <v>988</v>
      </c>
      <c r="C92" s="748" t="s">
        <v>891</v>
      </c>
      <c r="D92" s="746" t="s">
        <v>62</v>
      </c>
      <c r="E92" s="749" t="s">
        <v>366</v>
      </c>
      <c r="F92" s="749" t="s">
        <v>1127</v>
      </c>
      <c r="G92" s="749" t="s">
        <v>366</v>
      </c>
      <c r="H92" s="749" t="s">
        <v>366</v>
      </c>
      <c r="I92" s="748" t="s">
        <v>366</v>
      </c>
      <c r="J92" s="749" t="s">
        <v>366</v>
      </c>
      <c r="K92" s="617" t="str">
        <f>IFERROR(VLOOKUP(A92,[4]CalledName!$A:$N,14,FALSE),"")</f>
        <v>No</v>
      </c>
      <c r="L92" s="597" t="str">
        <f>IFERROR(VLOOKUP(A92,[5]YEAR11!$A:$AT,24,FALSE),"")</f>
        <v>4-5</v>
      </c>
      <c r="M92" s="599" t="str">
        <f t="shared" si="18"/>
        <v>M</v>
      </c>
      <c r="N92" s="605">
        <f t="shared" si="19"/>
        <v>4</v>
      </c>
      <c r="O92" s="606">
        <f t="shared" si="20"/>
        <v>0</v>
      </c>
      <c r="P92" s="657">
        <f t="shared" si="21"/>
        <v>2</v>
      </c>
      <c r="Q92" s="723">
        <v>89.13</v>
      </c>
      <c r="R92" s="724">
        <v>0</v>
      </c>
      <c r="S92" s="721">
        <f t="shared" si="22"/>
        <v>1</v>
      </c>
      <c r="T92" s="600">
        <f t="shared" si="23"/>
        <v>7</v>
      </c>
      <c r="U92" s="722">
        <f t="shared" si="24"/>
        <v>0</v>
      </c>
      <c r="V92" s="722">
        <f t="shared" si="25"/>
        <v>0</v>
      </c>
      <c r="W92" s="722">
        <f t="shared" si="26"/>
        <v>0</v>
      </c>
      <c r="X92" s="722">
        <f t="shared" si="27"/>
        <v>0</v>
      </c>
      <c r="Y92" s="722">
        <f t="shared" si="28"/>
        <v>0</v>
      </c>
      <c r="Z92" s="722">
        <f t="shared" si="29"/>
        <v>0</v>
      </c>
      <c r="AA92" s="722">
        <f t="shared" si="30"/>
        <v>0</v>
      </c>
      <c r="AB92" s="722">
        <f t="shared" si="31"/>
        <v>0</v>
      </c>
      <c r="AC92" s="763">
        <f t="shared" si="32"/>
        <v>0</v>
      </c>
      <c r="AD92" s="600"/>
      <c r="AE92" s="746" t="s">
        <v>477</v>
      </c>
      <c r="AF92" s="749"/>
      <c r="AG92" s="756" t="s">
        <v>557</v>
      </c>
      <c r="AH92" s="757" t="s">
        <v>499</v>
      </c>
      <c r="AI92" s="746"/>
      <c r="AJ92" s="749"/>
      <c r="AK92" s="756"/>
      <c r="AL92" s="757"/>
      <c r="AM92" s="746" t="s">
        <v>477</v>
      </c>
      <c r="AN92" s="749"/>
      <c r="AO92" s="756" t="s">
        <v>566</v>
      </c>
      <c r="AP92" s="757" t="s">
        <v>565</v>
      </c>
      <c r="AQ92" s="746"/>
      <c r="AR92" s="749"/>
      <c r="AS92" s="756"/>
      <c r="AT92" s="757"/>
      <c r="AU92" s="746"/>
      <c r="AV92" s="749"/>
      <c r="AW92" s="756"/>
      <c r="AX92" s="757"/>
      <c r="AY92" s="746"/>
      <c r="AZ92" s="749"/>
      <c r="BA92" s="756"/>
      <c r="BB92" s="757"/>
      <c r="BC92" s="746"/>
      <c r="BD92" s="749"/>
      <c r="BE92" s="756"/>
      <c r="BF92" s="757"/>
      <c r="BG92" s="746" t="s">
        <v>477</v>
      </c>
      <c r="BH92" s="749"/>
      <c r="BI92" s="756" t="s">
        <v>528</v>
      </c>
      <c r="BJ92" s="757" t="s">
        <v>529</v>
      </c>
      <c r="BK92" s="746"/>
      <c r="BL92" s="749"/>
      <c r="BM92" s="749"/>
      <c r="BN92" s="758"/>
      <c r="BO92" s="746"/>
      <c r="BP92" s="749"/>
      <c r="BQ92" s="756"/>
      <c r="BR92" s="757"/>
      <c r="BS92" s="746" t="s">
        <v>477</v>
      </c>
      <c r="BT92" s="749"/>
      <c r="BU92" s="756" t="s">
        <v>586</v>
      </c>
      <c r="BV92" s="757" t="s">
        <v>891</v>
      </c>
      <c r="BW92" s="746"/>
      <c r="BX92" s="749"/>
      <c r="BY92" s="756"/>
      <c r="BZ92" s="757"/>
      <c r="CA92" s="746"/>
      <c r="CB92" s="749"/>
      <c r="CC92" s="756"/>
      <c r="CD92" s="757"/>
      <c r="CE92" s="746"/>
      <c r="CF92" s="749"/>
      <c r="CG92" s="756"/>
      <c r="CH92" s="757"/>
      <c r="CI92" s="746"/>
      <c r="CJ92" s="749"/>
      <c r="CK92" s="756"/>
      <c r="CL92" s="757"/>
      <c r="CM92" s="746" t="s">
        <v>477</v>
      </c>
      <c r="CN92" s="749"/>
      <c r="CO92" s="756" t="s">
        <v>587</v>
      </c>
      <c r="CP92" s="757" t="s">
        <v>1150</v>
      </c>
      <c r="CQ92" s="746"/>
      <c r="CR92" s="749"/>
      <c r="CS92" s="756"/>
      <c r="CT92" s="757"/>
      <c r="CU92" s="746"/>
      <c r="CV92" s="749"/>
      <c r="CW92" s="756"/>
      <c r="CX92" s="757"/>
      <c r="CY92" s="746" t="s">
        <v>476</v>
      </c>
      <c r="CZ92" s="749"/>
      <c r="DA92" s="756" t="s">
        <v>886</v>
      </c>
      <c r="DB92" s="757" t="s">
        <v>1111</v>
      </c>
      <c r="DC92" s="746"/>
      <c r="DD92" s="749"/>
      <c r="DE92" s="756"/>
      <c r="DF92" s="757"/>
      <c r="DG92" s="746"/>
      <c r="DH92" s="749"/>
      <c r="DI92" s="756"/>
      <c r="DJ92" s="757"/>
      <c r="DK92" s="746"/>
      <c r="DL92" s="749"/>
      <c r="DM92" s="756"/>
      <c r="DN92" s="757"/>
      <c r="DO92" s="746" t="s">
        <v>477</v>
      </c>
      <c r="DP92" s="749"/>
      <c r="DQ92" s="756" t="s">
        <v>619</v>
      </c>
      <c r="DR92" s="757" t="s">
        <v>551</v>
      </c>
      <c r="DS92" s="746" t="s">
        <v>477</v>
      </c>
      <c r="DT92" s="749"/>
      <c r="DU92" s="756" t="s">
        <v>527</v>
      </c>
      <c r="DV92" s="757" t="s">
        <v>621</v>
      </c>
      <c r="DW92" s="746" t="s">
        <v>477</v>
      </c>
      <c r="DX92" s="749"/>
      <c r="DY92" s="756" t="s">
        <v>1149</v>
      </c>
      <c r="DZ92" s="757" t="s">
        <v>526</v>
      </c>
      <c r="EA92" s="619"/>
      <c r="EB92" s="619"/>
      <c r="EC92" s="619"/>
      <c r="ED92" s="619"/>
      <c r="EE92" s="108"/>
      <c r="EF92" s="617"/>
      <c r="EG92" s="617"/>
      <c r="EH92" s="618"/>
    </row>
    <row r="93" spans="1:138" s="620" customFormat="1" ht="25.5" x14ac:dyDescent="0.25">
      <c r="A93" s="746">
        <v>151575</v>
      </c>
      <c r="B93" s="747" t="s">
        <v>989</v>
      </c>
      <c r="C93" s="748" t="s">
        <v>913</v>
      </c>
      <c r="D93" s="746" t="s">
        <v>178</v>
      </c>
      <c r="E93" s="749" t="s">
        <v>366</v>
      </c>
      <c r="F93" s="749" t="s">
        <v>1134</v>
      </c>
      <c r="G93" s="749" t="s">
        <v>366</v>
      </c>
      <c r="H93" s="749" t="s">
        <v>366</v>
      </c>
      <c r="I93" s="748" t="s">
        <v>366</v>
      </c>
      <c r="J93" s="749" t="s">
        <v>366</v>
      </c>
      <c r="K93" s="617" t="str">
        <f>IFERROR(VLOOKUP(A93,[4]CalledName!$A:$N,14,FALSE),"")</f>
        <v>No</v>
      </c>
      <c r="L93" s="597" t="str">
        <f>IFERROR(VLOOKUP(A93,[5]YEAR11!$A:$AT,24,FALSE),"")</f>
        <v>5-6</v>
      </c>
      <c r="M93" s="599" t="str">
        <f t="shared" si="18"/>
        <v>M</v>
      </c>
      <c r="N93" s="605">
        <f t="shared" si="19"/>
        <v>17</v>
      </c>
      <c r="O93" s="606">
        <f t="shared" si="20"/>
        <v>0</v>
      </c>
      <c r="P93" s="657">
        <f t="shared" si="21"/>
        <v>2</v>
      </c>
      <c r="Q93" s="723">
        <v>97.83</v>
      </c>
      <c r="R93" s="724">
        <v>0</v>
      </c>
      <c r="S93" s="721">
        <f t="shared" si="22"/>
        <v>1</v>
      </c>
      <c r="T93" s="600">
        <f t="shared" si="23"/>
        <v>7</v>
      </c>
      <c r="U93" s="722">
        <f t="shared" si="24"/>
        <v>0</v>
      </c>
      <c r="V93" s="722">
        <f t="shared" si="25"/>
        <v>0</v>
      </c>
      <c r="W93" s="722">
        <f t="shared" si="26"/>
        <v>0</v>
      </c>
      <c r="X93" s="722">
        <f t="shared" si="27"/>
        <v>0</v>
      </c>
      <c r="Y93" s="722">
        <f t="shared" si="28"/>
        <v>0</v>
      </c>
      <c r="Z93" s="722">
        <f t="shared" si="29"/>
        <v>0</v>
      </c>
      <c r="AA93" s="722">
        <f t="shared" si="30"/>
        <v>0</v>
      </c>
      <c r="AB93" s="722">
        <f t="shared" si="31"/>
        <v>0</v>
      </c>
      <c r="AC93" s="763">
        <f t="shared" si="32"/>
        <v>0</v>
      </c>
      <c r="AD93" s="600"/>
      <c r="AE93" s="746"/>
      <c r="AF93" s="749"/>
      <c r="AG93" s="756"/>
      <c r="AH93" s="757"/>
      <c r="AI93" s="746"/>
      <c r="AJ93" s="749"/>
      <c r="AK93" s="756"/>
      <c r="AL93" s="757"/>
      <c r="AM93" s="746"/>
      <c r="AN93" s="749"/>
      <c r="AO93" s="756"/>
      <c r="AP93" s="757"/>
      <c r="AQ93" s="746"/>
      <c r="AR93" s="749"/>
      <c r="AS93" s="756"/>
      <c r="AT93" s="757"/>
      <c r="AU93" s="746"/>
      <c r="AV93" s="749"/>
      <c r="AW93" s="756"/>
      <c r="AX93" s="757"/>
      <c r="AY93" s="746" t="s">
        <v>477</v>
      </c>
      <c r="AZ93" s="749"/>
      <c r="BA93" s="756" t="s">
        <v>573</v>
      </c>
      <c r="BB93" s="757" t="s">
        <v>504</v>
      </c>
      <c r="BC93" s="746"/>
      <c r="BD93" s="749"/>
      <c r="BE93" s="756"/>
      <c r="BF93" s="757"/>
      <c r="BG93" s="746" t="s">
        <v>477</v>
      </c>
      <c r="BH93" s="749"/>
      <c r="BI93" s="756" t="s">
        <v>575</v>
      </c>
      <c r="BJ93" s="757" t="s">
        <v>535</v>
      </c>
      <c r="BK93" s="746"/>
      <c r="BL93" s="749"/>
      <c r="BM93" s="749"/>
      <c r="BN93" s="758"/>
      <c r="BO93" s="746"/>
      <c r="BP93" s="749"/>
      <c r="BQ93" s="756"/>
      <c r="BR93" s="757"/>
      <c r="BS93" s="746" t="s">
        <v>477</v>
      </c>
      <c r="BT93" s="749"/>
      <c r="BU93" s="756" t="s">
        <v>1120</v>
      </c>
      <c r="BV93" s="757" t="s">
        <v>913</v>
      </c>
      <c r="BW93" s="746"/>
      <c r="BX93" s="749"/>
      <c r="BY93" s="756"/>
      <c r="BZ93" s="757"/>
      <c r="CA93" s="746"/>
      <c r="CB93" s="749"/>
      <c r="CC93" s="756"/>
      <c r="CD93" s="757"/>
      <c r="CE93" s="746"/>
      <c r="CF93" s="749"/>
      <c r="CG93" s="756"/>
      <c r="CH93" s="757"/>
      <c r="CI93" s="746"/>
      <c r="CJ93" s="749"/>
      <c r="CK93" s="756"/>
      <c r="CL93" s="757"/>
      <c r="CM93" s="746" t="s">
        <v>477</v>
      </c>
      <c r="CN93" s="749"/>
      <c r="CO93" s="756" t="s">
        <v>587</v>
      </c>
      <c r="CP93" s="757" t="s">
        <v>1151</v>
      </c>
      <c r="CQ93" s="746"/>
      <c r="CR93" s="749"/>
      <c r="CS93" s="756"/>
      <c r="CT93" s="757"/>
      <c r="CU93" s="746" t="s">
        <v>477</v>
      </c>
      <c r="CV93" s="749"/>
      <c r="CW93" s="756" t="s">
        <v>1160</v>
      </c>
      <c r="CX93" s="757" t="s">
        <v>604</v>
      </c>
      <c r="CY93" s="746" t="s">
        <v>477</v>
      </c>
      <c r="CZ93" s="749"/>
      <c r="DA93" s="756" t="s">
        <v>887</v>
      </c>
      <c r="DB93" s="757" t="s">
        <v>1118</v>
      </c>
      <c r="DC93" s="746"/>
      <c r="DD93" s="749"/>
      <c r="DE93" s="756"/>
      <c r="DF93" s="757"/>
      <c r="DG93" s="746"/>
      <c r="DH93" s="749"/>
      <c r="DI93" s="756"/>
      <c r="DJ93" s="757"/>
      <c r="DK93" s="746"/>
      <c r="DL93" s="749"/>
      <c r="DM93" s="756"/>
      <c r="DN93" s="757"/>
      <c r="DO93" s="746" t="s">
        <v>476</v>
      </c>
      <c r="DP93" s="749"/>
      <c r="DQ93" s="756" t="s">
        <v>617</v>
      </c>
      <c r="DR93" s="757" t="s">
        <v>545</v>
      </c>
      <c r="DS93" s="746" t="s">
        <v>477</v>
      </c>
      <c r="DT93" s="749"/>
      <c r="DU93" s="756" t="s">
        <v>527</v>
      </c>
      <c r="DV93" s="757" t="s">
        <v>620</v>
      </c>
      <c r="DW93" s="746" t="s">
        <v>480</v>
      </c>
      <c r="DX93" s="749"/>
      <c r="DY93" s="756" t="s">
        <v>1149</v>
      </c>
      <c r="DZ93" s="757" t="s">
        <v>533</v>
      </c>
      <c r="EA93" s="619"/>
      <c r="EB93" s="619"/>
      <c r="EC93" s="619"/>
      <c r="ED93" s="619"/>
      <c r="EE93" s="108"/>
      <c r="EF93" s="617"/>
      <c r="EG93" s="617"/>
      <c r="EH93" s="618"/>
    </row>
    <row r="94" spans="1:138" s="620" customFormat="1" ht="25.5" x14ac:dyDescent="0.25">
      <c r="A94" s="746">
        <v>151694</v>
      </c>
      <c r="B94" s="747" t="s">
        <v>990</v>
      </c>
      <c r="C94" s="748" t="s">
        <v>913</v>
      </c>
      <c r="D94" s="746" t="s">
        <v>62</v>
      </c>
      <c r="E94" s="749" t="s">
        <v>366</v>
      </c>
      <c r="F94" s="749" t="s">
        <v>1133</v>
      </c>
      <c r="G94" s="749" t="s">
        <v>366</v>
      </c>
      <c r="H94" s="749" t="s">
        <v>366</v>
      </c>
      <c r="I94" s="748" t="s">
        <v>366</v>
      </c>
      <c r="J94" s="749" t="s">
        <v>366</v>
      </c>
      <c r="K94" s="617" t="str">
        <f>IFERROR(VLOOKUP(A94,[4]CalledName!$A:$N,14,FALSE),"")</f>
        <v>No</v>
      </c>
      <c r="L94" s="597" t="str">
        <f>IFERROR(VLOOKUP(A94,[5]YEAR11!$A:$AT,24,FALSE),"")</f>
        <v>8-9</v>
      </c>
      <c r="M94" s="599" t="str">
        <f t="shared" si="18"/>
        <v>H</v>
      </c>
      <c r="N94" s="605">
        <f t="shared" si="19"/>
        <v>9</v>
      </c>
      <c r="O94" s="606">
        <f t="shared" si="20"/>
        <v>0</v>
      </c>
      <c r="P94" s="657">
        <f t="shared" si="21"/>
        <v>0</v>
      </c>
      <c r="Q94" s="723">
        <v>100</v>
      </c>
      <c r="R94" s="724">
        <v>0</v>
      </c>
      <c r="S94" s="721">
        <f t="shared" si="22"/>
        <v>4</v>
      </c>
      <c r="T94" s="600">
        <f t="shared" si="23"/>
        <v>5</v>
      </c>
      <c r="U94" s="722">
        <f t="shared" si="24"/>
        <v>0</v>
      </c>
      <c r="V94" s="722">
        <f t="shared" si="25"/>
        <v>0</v>
      </c>
      <c r="W94" s="722">
        <f t="shared" si="26"/>
        <v>0</v>
      </c>
      <c r="X94" s="722">
        <f t="shared" si="27"/>
        <v>0</v>
      </c>
      <c r="Y94" s="722">
        <f t="shared" si="28"/>
        <v>0</v>
      </c>
      <c r="Z94" s="722">
        <f t="shared" si="29"/>
        <v>0</v>
      </c>
      <c r="AA94" s="722">
        <f t="shared" si="30"/>
        <v>0</v>
      </c>
      <c r="AB94" s="722">
        <f t="shared" si="31"/>
        <v>0</v>
      </c>
      <c r="AC94" s="763">
        <f t="shared" si="32"/>
        <v>0</v>
      </c>
      <c r="AD94" s="600"/>
      <c r="AE94" s="746"/>
      <c r="AF94" s="749"/>
      <c r="AG94" s="756"/>
      <c r="AH94" s="757"/>
      <c r="AI94" s="746" t="s">
        <v>476</v>
      </c>
      <c r="AJ94" s="749"/>
      <c r="AK94" s="756" t="s">
        <v>500</v>
      </c>
      <c r="AL94" s="757" t="s">
        <v>558</v>
      </c>
      <c r="AM94" s="746"/>
      <c r="AN94" s="749"/>
      <c r="AO94" s="756"/>
      <c r="AP94" s="757"/>
      <c r="AQ94" s="746" t="s">
        <v>477</v>
      </c>
      <c r="AR94" s="749"/>
      <c r="AS94" s="756" t="s">
        <v>540</v>
      </c>
      <c r="AT94" s="757" t="s">
        <v>567</v>
      </c>
      <c r="AU94" s="746"/>
      <c r="AV94" s="749"/>
      <c r="AW94" s="756"/>
      <c r="AX94" s="757"/>
      <c r="AY94" s="746" t="s">
        <v>477</v>
      </c>
      <c r="AZ94" s="749"/>
      <c r="BA94" s="756" t="s">
        <v>573</v>
      </c>
      <c r="BB94" s="757" t="s">
        <v>504</v>
      </c>
      <c r="BC94" s="746"/>
      <c r="BD94" s="749"/>
      <c r="BE94" s="756"/>
      <c r="BF94" s="757"/>
      <c r="BG94" s="746" t="s">
        <v>476</v>
      </c>
      <c r="BH94" s="749"/>
      <c r="BI94" s="756" t="s">
        <v>519</v>
      </c>
      <c r="BJ94" s="757" t="s">
        <v>507</v>
      </c>
      <c r="BK94" s="746"/>
      <c r="BL94" s="749"/>
      <c r="BM94" s="749"/>
      <c r="BN94" s="758"/>
      <c r="BO94" s="746"/>
      <c r="BP94" s="749"/>
      <c r="BQ94" s="756"/>
      <c r="BR94" s="757"/>
      <c r="BS94" s="746" t="s">
        <v>477</v>
      </c>
      <c r="BT94" s="749"/>
      <c r="BU94" s="756" t="s">
        <v>1120</v>
      </c>
      <c r="BV94" s="757" t="s">
        <v>913</v>
      </c>
      <c r="BW94" s="746"/>
      <c r="BX94" s="749"/>
      <c r="BY94" s="756"/>
      <c r="BZ94" s="757"/>
      <c r="CA94" s="746"/>
      <c r="CB94" s="749"/>
      <c r="CC94" s="756"/>
      <c r="CD94" s="757"/>
      <c r="CE94" s="746"/>
      <c r="CF94" s="749"/>
      <c r="CG94" s="756"/>
      <c r="CH94" s="757"/>
      <c r="CI94" s="746"/>
      <c r="CJ94" s="749"/>
      <c r="CK94" s="756"/>
      <c r="CL94" s="757"/>
      <c r="CM94" s="746" t="s">
        <v>476</v>
      </c>
      <c r="CN94" s="749"/>
      <c r="CO94" s="756" t="s">
        <v>1163</v>
      </c>
      <c r="CP94" s="757" t="s">
        <v>1164</v>
      </c>
      <c r="CQ94" s="746"/>
      <c r="CR94" s="749"/>
      <c r="CS94" s="756"/>
      <c r="CT94" s="757"/>
      <c r="CU94" s="746"/>
      <c r="CV94" s="749"/>
      <c r="CW94" s="756"/>
      <c r="CX94" s="757"/>
      <c r="CY94" s="746" t="s">
        <v>477</v>
      </c>
      <c r="CZ94" s="749"/>
      <c r="DA94" s="756" t="s">
        <v>888</v>
      </c>
      <c r="DB94" s="757" t="s">
        <v>1124</v>
      </c>
      <c r="DC94" s="746"/>
      <c r="DD94" s="749"/>
      <c r="DE94" s="756"/>
      <c r="DF94" s="757"/>
      <c r="DG94" s="746" t="s">
        <v>476</v>
      </c>
      <c r="DH94" s="749"/>
      <c r="DI94" s="756" t="s">
        <v>544</v>
      </c>
      <c r="DJ94" s="757" t="s">
        <v>608</v>
      </c>
      <c r="DK94" s="746"/>
      <c r="DL94" s="749"/>
      <c r="DM94" s="756"/>
      <c r="DN94" s="757"/>
      <c r="DO94" s="746" t="s">
        <v>477</v>
      </c>
      <c r="DP94" s="749"/>
      <c r="DQ94" s="756" t="s">
        <v>550</v>
      </c>
      <c r="DR94" s="757" t="s">
        <v>539</v>
      </c>
      <c r="DS94" s="746"/>
      <c r="DT94" s="749"/>
      <c r="DU94" s="756"/>
      <c r="DV94" s="757"/>
      <c r="DW94" s="746" t="s">
        <v>476</v>
      </c>
      <c r="DX94" s="749"/>
      <c r="DY94" s="756" t="s">
        <v>516</v>
      </c>
      <c r="DZ94" s="757" t="s">
        <v>517</v>
      </c>
      <c r="EA94" s="619"/>
      <c r="EB94" s="619"/>
      <c r="EC94" s="619"/>
      <c r="ED94" s="619"/>
      <c r="EE94" s="108"/>
      <c r="EF94" s="617"/>
      <c r="EG94" s="617"/>
      <c r="EH94" s="618"/>
    </row>
    <row r="95" spans="1:138" s="620" customFormat="1" ht="25.5" x14ac:dyDescent="0.25">
      <c r="A95" s="746">
        <v>151528</v>
      </c>
      <c r="B95" s="747" t="s">
        <v>991</v>
      </c>
      <c r="C95" s="748" t="s">
        <v>899</v>
      </c>
      <c r="D95" s="746" t="s">
        <v>178</v>
      </c>
      <c r="E95" s="749" t="s">
        <v>366</v>
      </c>
      <c r="F95" s="749" t="s">
        <v>1133</v>
      </c>
      <c r="G95" s="749" t="s">
        <v>366</v>
      </c>
      <c r="H95" s="749" t="s">
        <v>366</v>
      </c>
      <c r="I95" s="748" t="s">
        <v>366</v>
      </c>
      <c r="J95" s="749" t="s">
        <v>366</v>
      </c>
      <c r="K95" s="617" t="str">
        <f>IFERROR(VLOOKUP(A95,[4]CalledName!$A:$N,14,FALSE),"")</f>
        <v>No</v>
      </c>
      <c r="L95" s="597" t="str">
        <f>IFERROR(VLOOKUP(A95,[5]YEAR11!$A:$AT,24,FALSE),"")</f>
        <v>6-7</v>
      </c>
      <c r="M95" s="599" t="str">
        <f t="shared" si="18"/>
        <v>H</v>
      </c>
      <c r="N95" s="605">
        <f t="shared" si="19"/>
        <v>17</v>
      </c>
      <c r="O95" s="606">
        <f t="shared" si="20"/>
        <v>0</v>
      </c>
      <c r="P95" s="657">
        <f t="shared" si="21"/>
        <v>0</v>
      </c>
      <c r="Q95" s="723">
        <v>100</v>
      </c>
      <c r="R95" s="724">
        <v>0</v>
      </c>
      <c r="S95" s="721">
        <f t="shared" si="22"/>
        <v>2</v>
      </c>
      <c r="T95" s="600">
        <f t="shared" si="23"/>
        <v>7</v>
      </c>
      <c r="U95" s="722">
        <f t="shared" si="24"/>
        <v>0</v>
      </c>
      <c r="V95" s="722">
        <f t="shared" si="25"/>
        <v>0</v>
      </c>
      <c r="W95" s="722">
        <f t="shared" si="26"/>
        <v>0</v>
      </c>
      <c r="X95" s="722">
        <f t="shared" si="27"/>
        <v>0</v>
      </c>
      <c r="Y95" s="722">
        <f t="shared" si="28"/>
        <v>0</v>
      </c>
      <c r="Z95" s="722">
        <f t="shared" si="29"/>
        <v>0</v>
      </c>
      <c r="AA95" s="722">
        <f t="shared" si="30"/>
        <v>0</v>
      </c>
      <c r="AB95" s="722">
        <f t="shared" si="31"/>
        <v>0</v>
      </c>
      <c r="AC95" s="763">
        <f t="shared" si="32"/>
        <v>0</v>
      </c>
      <c r="AD95" s="600"/>
      <c r="AE95" s="746" t="s">
        <v>477</v>
      </c>
      <c r="AF95" s="749"/>
      <c r="AG95" s="756" t="s">
        <v>557</v>
      </c>
      <c r="AH95" s="757" t="s">
        <v>499</v>
      </c>
      <c r="AI95" s="746"/>
      <c r="AJ95" s="749"/>
      <c r="AK95" s="756"/>
      <c r="AL95" s="757"/>
      <c r="AM95" s="746" t="s">
        <v>477</v>
      </c>
      <c r="AN95" s="749"/>
      <c r="AO95" s="756" t="s">
        <v>566</v>
      </c>
      <c r="AP95" s="757" t="s">
        <v>565</v>
      </c>
      <c r="AQ95" s="746"/>
      <c r="AR95" s="749"/>
      <c r="AS95" s="756"/>
      <c r="AT95" s="757"/>
      <c r="AU95" s="746"/>
      <c r="AV95" s="749"/>
      <c r="AW95" s="756"/>
      <c r="AX95" s="757"/>
      <c r="AY95" s="746"/>
      <c r="AZ95" s="749"/>
      <c r="BA95" s="756"/>
      <c r="BB95" s="757"/>
      <c r="BC95" s="746"/>
      <c r="BD95" s="749"/>
      <c r="BE95" s="756"/>
      <c r="BF95" s="757"/>
      <c r="BG95" s="746" t="s">
        <v>477</v>
      </c>
      <c r="BH95" s="749"/>
      <c r="BI95" s="756" t="s">
        <v>519</v>
      </c>
      <c r="BJ95" s="757" t="s">
        <v>507</v>
      </c>
      <c r="BK95" s="746"/>
      <c r="BL95" s="749"/>
      <c r="BM95" s="749"/>
      <c r="BN95" s="758"/>
      <c r="BO95" s="746"/>
      <c r="BP95" s="749"/>
      <c r="BQ95" s="756"/>
      <c r="BR95" s="757"/>
      <c r="BS95" s="746" t="s">
        <v>477</v>
      </c>
      <c r="BT95" s="749"/>
      <c r="BU95" s="756" t="s">
        <v>505</v>
      </c>
      <c r="BV95" s="757" t="s">
        <v>899</v>
      </c>
      <c r="BW95" s="746" t="s">
        <v>477</v>
      </c>
      <c r="BX95" s="749"/>
      <c r="BY95" s="756" t="s">
        <v>1152</v>
      </c>
      <c r="BZ95" s="757" t="s">
        <v>530</v>
      </c>
      <c r="CA95" s="746"/>
      <c r="CB95" s="749"/>
      <c r="CC95" s="756"/>
      <c r="CD95" s="757"/>
      <c r="CE95" s="746"/>
      <c r="CF95" s="749"/>
      <c r="CG95" s="756"/>
      <c r="CH95" s="757"/>
      <c r="CI95" s="746"/>
      <c r="CJ95" s="749"/>
      <c r="CK95" s="756"/>
      <c r="CL95" s="757"/>
      <c r="CM95" s="746" t="s">
        <v>476</v>
      </c>
      <c r="CN95" s="749"/>
      <c r="CO95" s="756" t="s">
        <v>589</v>
      </c>
      <c r="CP95" s="757" t="s">
        <v>1154</v>
      </c>
      <c r="CQ95" s="746"/>
      <c r="CR95" s="749"/>
      <c r="CS95" s="756"/>
      <c r="CT95" s="757"/>
      <c r="CU95" s="746"/>
      <c r="CV95" s="749"/>
      <c r="CW95" s="756"/>
      <c r="CX95" s="757"/>
      <c r="CY95" s="746" t="s">
        <v>476</v>
      </c>
      <c r="CZ95" s="749"/>
      <c r="DA95" s="756" t="s">
        <v>887</v>
      </c>
      <c r="DB95" s="757" t="s">
        <v>1118</v>
      </c>
      <c r="DC95" s="746"/>
      <c r="DD95" s="749"/>
      <c r="DE95" s="756"/>
      <c r="DF95" s="757"/>
      <c r="DG95" s="746"/>
      <c r="DH95" s="749"/>
      <c r="DI95" s="756"/>
      <c r="DJ95" s="757"/>
      <c r="DK95" s="746"/>
      <c r="DL95" s="749"/>
      <c r="DM95" s="756"/>
      <c r="DN95" s="757"/>
      <c r="DO95" s="746" t="s">
        <v>477</v>
      </c>
      <c r="DP95" s="749"/>
      <c r="DQ95" s="756" t="s">
        <v>1156</v>
      </c>
      <c r="DR95" s="757" t="s">
        <v>548</v>
      </c>
      <c r="DS95" s="746" t="s">
        <v>477</v>
      </c>
      <c r="DT95" s="749"/>
      <c r="DU95" s="756" t="s">
        <v>527</v>
      </c>
      <c r="DV95" s="757" t="s">
        <v>620</v>
      </c>
      <c r="DW95" s="746"/>
      <c r="DX95" s="749"/>
      <c r="DY95" s="756"/>
      <c r="DZ95" s="757"/>
      <c r="EA95" s="619"/>
      <c r="EB95" s="619"/>
      <c r="EC95" s="619"/>
      <c r="ED95" s="619"/>
      <c r="EE95" s="108"/>
      <c r="EF95" s="617"/>
      <c r="EG95" s="617"/>
      <c r="EH95" s="618"/>
    </row>
    <row r="96" spans="1:138" s="620" customFormat="1" ht="25.5" x14ac:dyDescent="0.25">
      <c r="A96" s="746">
        <v>151539</v>
      </c>
      <c r="B96" s="747" t="s">
        <v>992</v>
      </c>
      <c r="C96" s="748" t="s">
        <v>891</v>
      </c>
      <c r="D96" s="746" t="s">
        <v>62</v>
      </c>
      <c r="E96" s="749" t="s">
        <v>366</v>
      </c>
      <c r="F96" s="749" t="s">
        <v>1133</v>
      </c>
      <c r="G96" s="749" t="s">
        <v>366</v>
      </c>
      <c r="H96" s="749" t="s">
        <v>366</v>
      </c>
      <c r="I96" s="748" t="s">
        <v>366</v>
      </c>
      <c r="J96" s="749" t="s">
        <v>366</v>
      </c>
      <c r="K96" s="617" t="str">
        <f>IFERROR(VLOOKUP(A96,[4]CalledName!$A:$N,14,FALSE),"")</f>
        <v>Yes</v>
      </c>
      <c r="L96" s="597" t="str">
        <f>IFERROR(VLOOKUP(A96,[5]YEAR11!$A:$AT,24,FALSE),"")</f>
        <v>6-7</v>
      </c>
      <c r="M96" s="599" t="str">
        <f t="shared" si="18"/>
        <v>M</v>
      </c>
      <c r="N96" s="605">
        <f t="shared" si="19"/>
        <v>11</v>
      </c>
      <c r="O96" s="606">
        <f t="shared" si="20"/>
        <v>0</v>
      </c>
      <c r="P96" s="657">
        <f t="shared" si="21"/>
        <v>2</v>
      </c>
      <c r="Q96" s="723">
        <v>100</v>
      </c>
      <c r="R96" s="724">
        <v>0</v>
      </c>
      <c r="S96" s="721">
        <f t="shared" si="22"/>
        <v>1</v>
      </c>
      <c r="T96" s="600">
        <f t="shared" si="23"/>
        <v>7</v>
      </c>
      <c r="U96" s="722">
        <f t="shared" si="24"/>
        <v>0</v>
      </c>
      <c r="V96" s="722">
        <f t="shared" si="25"/>
        <v>0</v>
      </c>
      <c r="W96" s="722">
        <f t="shared" si="26"/>
        <v>0</v>
      </c>
      <c r="X96" s="722">
        <f t="shared" si="27"/>
        <v>0</v>
      </c>
      <c r="Y96" s="722">
        <f t="shared" si="28"/>
        <v>0</v>
      </c>
      <c r="Z96" s="722">
        <f t="shared" si="29"/>
        <v>0</v>
      </c>
      <c r="AA96" s="722">
        <f t="shared" si="30"/>
        <v>0</v>
      </c>
      <c r="AB96" s="722">
        <f t="shared" si="31"/>
        <v>0</v>
      </c>
      <c r="AC96" s="763">
        <f t="shared" si="32"/>
        <v>0</v>
      </c>
      <c r="AD96" s="600"/>
      <c r="AE96" s="746"/>
      <c r="AF96" s="749"/>
      <c r="AG96" s="756"/>
      <c r="AH96" s="757"/>
      <c r="AI96" s="746"/>
      <c r="AJ96" s="749"/>
      <c r="AK96" s="756"/>
      <c r="AL96" s="757"/>
      <c r="AM96" s="746" t="s">
        <v>477</v>
      </c>
      <c r="AN96" s="749"/>
      <c r="AO96" s="756" t="s">
        <v>566</v>
      </c>
      <c r="AP96" s="757" t="s">
        <v>565</v>
      </c>
      <c r="AQ96" s="746"/>
      <c r="AR96" s="749"/>
      <c r="AS96" s="756"/>
      <c r="AT96" s="757"/>
      <c r="AU96" s="746"/>
      <c r="AV96" s="749"/>
      <c r="AW96" s="756"/>
      <c r="AX96" s="757"/>
      <c r="AY96" s="746"/>
      <c r="AZ96" s="749"/>
      <c r="BA96" s="756"/>
      <c r="BB96" s="757"/>
      <c r="BC96" s="746"/>
      <c r="BD96" s="749"/>
      <c r="BE96" s="756"/>
      <c r="BF96" s="757"/>
      <c r="BG96" s="746" t="s">
        <v>477</v>
      </c>
      <c r="BH96" s="749"/>
      <c r="BI96" s="756" t="s">
        <v>555</v>
      </c>
      <c r="BJ96" s="757" t="s">
        <v>543</v>
      </c>
      <c r="BK96" s="746"/>
      <c r="BL96" s="749"/>
      <c r="BM96" s="749"/>
      <c r="BN96" s="758"/>
      <c r="BO96" s="746"/>
      <c r="BP96" s="749"/>
      <c r="BQ96" s="756"/>
      <c r="BR96" s="757"/>
      <c r="BS96" s="746" t="s">
        <v>477</v>
      </c>
      <c r="BT96" s="749"/>
      <c r="BU96" s="756" t="s">
        <v>586</v>
      </c>
      <c r="BV96" s="757" t="s">
        <v>891</v>
      </c>
      <c r="BW96" s="746"/>
      <c r="BX96" s="749"/>
      <c r="BY96" s="756"/>
      <c r="BZ96" s="757"/>
      <c r="CA96" s="746"/>
      <c r="CB96" s="749"/>
      <c r="CC96" s="756"/>
      <c r="CD96" s="757"/>
      <c r="CE96" s="746"/>
      <c r="CF96" s="749"/>
      <c r="CG96" s="756"/>
      <c r="CH96" s="757"/>
      <c r="CI96" s="746"/>
      <c r="CJ96" s="749"/>
      <c r="CK96" s="756"/>
      <c r="CL96" s="757"/>
      <c r="CM96" s="746" t="s">
        <v>477</v>
      </c>
      <c r="CN96" s="749"/>
      <c r="CO96" s="756" t="s">
        <v>587</v>
      </c>
      <c r="CP96" s="757" t="s">
        <v>1151</v>
      </c>
      <c r="CQ96" s="746"/>
      <c r="CR96" s="749"/>
      <c r="CS96" s="756"/>
      <c r="CT96" s="757"/>
      <c r="CU96" s="746" t="s">
        <v>476</v>
      </c>
      <c r="CV96" s="749"/>
      <c r="CW96" s="756" t="s">
        <v>1160</v>
      </c>
      <c r="CX96" s="757" t="s">
        <v>604</v>
      </c>
      <c r="CY96" s="746" t="s">
        <v>477</v>
      </c>
      <c r="CZ96" s="749"/>
      <c r="DA96" s="756" t="s">
        <v>1114</v>
      </c>
      <c r="DB96" s="757" t="s">
        <v>1115</v>
      </c>
      <c r="DC96" s="746"/>
      <c r="DD96" s="749"/>
      <c r="DE96" s="756"/>
      <c r="DF96" s="757"/>
      <c r="DG96" s="746"/>
      <c r="DH96" s="749"/>
      <c r="DI96" s="756"/>
      <c r="DJ96" s="757"/>
      <c r="DK96" s="746"/>
      <c r="DL96" s="749"/>
      <c r="DM96" s="756"/>
      <c r="DN96" s="757"/>
      <c r="DO96" s="746" t="s">
        <v>477</v>
      </c>
      <c r="DP96" s="749"/>
      <c r="DQ96" s="756" t="s">
        <v>1156</v>
      </c>
      <c r="DR96" s="757" t="s">
        <v>548</v>
      </c>
      <c r="DS96" s="746" t="s">
        <v>477</v>
      </c>
      <c r="DT96" s="749"/>
      <c r="DU96" s="756" t="s">
        <v>527</v>
      </c>
      <c r="DV96" s="757" t="s">
        <v>620</v>
      </c>
      <c r="DW96" s="746" t="s">
        <v>480</v>
      </c>
      <c r="DX96" s="749"/>
      <c r="DY96" s="756" t="s">
        <v>516</v>
      </c>
      <c r="DZ96" s="757" t="s">
        <v>541</v>
      </c>
      <c r="EA96" s="619"/>
      <c r="EB96" s="619"/>
      <c r="EC96" s="619"/>
      <c r="ED96" s="619"/>
      <c r="EE96" s="108"/>
      <c r="EF96" s="617"/>
      <c r="EG96" s="617"/>
      <c r="EH96" s="618"/>
    </row>
    <row r="97" spans="1:138" s="620" customFormat="1" ht="25.5" x14ac:dyDescent="0.25">
      <c r="A97" s="746">
        <v>151522</v>
      </c>
      <c r="B97" s="747" t="s">
        <v>993</v>
      </c>
      <c r="C97" s="748" t="s">
        <v>913</v>
      </c>
      <c r="D97" s="746" t="s">
        <v>178</v>
      </c>
      <c r="E97" s="749" t="s">
        <v>366</v>
      </c>
      <c r="F97" s="749" t="s">
        <v>1133</v>
      </c>
      <c r="G97" s="749" t="s">
        <v>366</v>
      </c>
      <c r="H97" s="749" t="s">
        <v>366</v>
      </c>
      <c r="I97" s="748" t="s">
        <v>366</v>
      </c>
      <c r="J97" s="749" t="s">
        <v>366</v>
      </c>
      <c r="K97" s="617" t="str">
        <f>IFERROR(VLOOKUP(A97,[4]CalledName!$A:$N,14,FALSE),"")</f>
        <v>Yes</v>
      </c>
      <c r="L97" s="597" t="str">
        <f>IFERROR(VLOOKUP(A97,[5]YEAR11!$A:$AT,24,FALSE),"")</f>
        <v>5-6</v>
      </c>
      <c r="M97" s="599" t="str">
        <f t="shared" si="18"/>
        <v>M</v>
      </c>
      <c r="N97" s="605">
        <f t="shared" si="19"/>
        <v>9</v>
      </c>
      <c r="O97" s="606">
        <f t="shared" si="20"/>
        <v>0</v>
      </c>
      <c r="P97" s="657">
        <f t="shared" si="21"/>
        <v>0</v>
      </c>
      <c r="Q97" s="723">
        <v>100</v>
      </c>
      <c r="R97" s="724">
        <v>0</v>
      </c>
      <c r="S97" s="721">
        <f t="shared" si="22"/>
        <v>1</v>
      </c>
      <c r="T97" s="600">
        <f t="shared" si="23"/>
        <v>8</v>
      </c>
      <c r="U97" s="722">
        <f t="shared" si="24"/>
        <v>0</v>
      </c>
      <c r="V97" s="722">
        <f t="shared" si="25"/>
        <v>0</v>
      </c>
      <c r="W97" s="722">
        <f t="shared" si="26"/>
        <v>0</v>
      </c>
      <c r="X97" s="722">
        <f t="shared" si="27"/>
        <v>0</v>
      </c>
      <c r="Y97" s="722">
        <f t="shared" si="28"/>
        <v>0</v>
      </c>
      <c r="Z97" s="722">
        <f t="shared" si="29"/>
        <v>0</v>
      </c>
      <c r="AA97" s="722">
        <f t="shared" si="30"/>
        <v>0</v>
      </c>
      <c r="AB97" s="722">
        <f t="shared" si="31"/>
        <v>0</v>
      </c>
      <c r="AC97" s="763">
        <f t="shared" si="32"/>
        <v>0</v>
      </c>
      <c r="AD97" s="600"/>
      <c r="AE97" s="746"/>
      <c r="AF97" s="749"/>
      <c r="AG97" s="756"/>
      <c r="AH97" s="757"/>
      <c r="AI97" s="746" t="s">
        <v>477</v>
      </c>
      <c r="AJ97" s="749"/>
      <c r="AK97" s="756" t="s">
        <v>563</v>
      </c>
      <c r="AL97" s="757" t="s">
        <v>559</v>
      </c>
      <c r="AM97" s="746"/>
      <c r="AN97" s="749"/>
      <c r="AO97" s="756"/>
      <c r="AP97" s="757"/>
      <c r="AQ97" s="746" t="s">
        <v>477</v>
      </c>
      <c r="AR97" s="749"/>
      <c r="AS97" s="756" t="s">
        <v>502</v>
      </c>
      <c r="AT97" s="757" t="s">
        <v>568</v>
      </c>
      <c r="AU97" s="746"/>
      <c r="AV97" s="749"/>
      <c r="AW97" s="756"/>
      <c r="AX97" s="757"/>
      <c r="AY97" s="746"/>
      <c r="AZ97" s="749"/>
      <c r="BA97" s="756"/>
      <c r="BB97" s="757"/>
      <c r="BC97" s="746"/>
      <c r="BD97" s="749"/>
      <c r="BE97" s="756"/>
      <c r="BF97" s="757"/>
      <c r="BG97" s="746" t="s">
        <v>477</v>
      </c>
      <c r="BH97" s="749"/>
      <c r="BI97" s="756" t="s">
        <v>1157</v>
      </c>
      <c r="BJ97" s="757" t="s">
        <v>547</v>
      </c>
      <c r="BK97" s="746"/>
      <c r="BL97" s="749"/>
      <c r="BM97" s="749"/>
      <c r="BN97" s="758"/>
      <c r="BO97" s="746"/>
      <c r="BP97" s="749"/>
      <c r="BQ97" s="756"/>
      <c r="BR97" s="757"/>
      <c r="BS97" s="746" t="s">
        <v>477</v>
      </c>
      <c r="BT97" s="749"/>
      <c r="BU97" s="756" t="s">
        <v>1120</v>
      </c>
      <c r="BV97" s="757" t="s">
        <v>913</v>
      </c>
      <c r="BW97" s="746"/>
      <c r="BX97" s="749"/>
      <c r="BY97" s="756"/>
      <c r="BZ97" s="757"/>
      <c r="CA97" s="746"/>
      <c r="CB97" s="749"/>
      <c r="CC97" s="756"/>
      <c r="CD97" s="757"/>
      <c r="CE97" s="746"/>
      <c r="CF97" s="749"/>
      <c r="CG97" s="756"/>
      <c r="CH97" s="757"/>
      <c r="CI97" s="746"/>
      <c r="CJ97" s="749"/>
      <c r="CK97" s="756"/>
      <c r="CL97" s="757"/>
      <c r="CM97" s="746" t="s">
        <v>477</v>
      </c>
      <c r="CN97" s="749"/>
      <c r="CO97" s="756" t="s">
        <v>587</v>
      </c>
      <c r="CP97" s="757" t="s">
        <v>1151</v>
      </c>
      <c r="CQ97" s="746"/>
      <c r="CR97" s="749"/>
      <c r="CS97" s="756"/>
      <c r="CT97" s="757"/>
      <c r="CU97" s="746"/>
      <c r="CV97" s="749"/>
      <c r="CW97" s="756"/>
      <c r="CX97" s="757"/>
      <c r="CY97" s="746" t="s">
        <v>476</v>
      </c>
      <c r="CZ97" s="749"/>
      <c r="DA97" s="756" t="s">
        <v>607</v>
      </c>
      <c r="DB97" s="757" t="s">
        <v>1113</v>
      </c>
      <c r="DC97" s="746"/>
      <c r="DD97" s="749"/>
      <c r="DE97" s="756"/>
      <c r="DF97" s="757"/>
      <c r="DG97" s="746" t="s">
        <v>477</v>
      </c>
      <c r="DH97" s="749"/>
      <c r="DI97" s="756" t="s">
        <v>515</v>
      </c>
      <c r="DJ97" s="757" t="s">
        <v>609</v>
      </c>
      <c r="DK97" s="746" t="s">
        <v>477</v>
      </c>
      <c r="DL97" s="749"/>
      <c r="DM97" s="756" t="s">
        <v>512</v>
      </c>
      <c r="DN97" s="757" t="s">
        <v>615</v>
      </c>
      <c r="DO97" s="746" t="s">
        <v>477</v>
      </c>
      <c r="DP97" s="749"/>
      <c r="DQ97" s="756" t="s">
        <v>553</v>
      </c>
      <c r="DR97" s="757" t="s">
        <v>554</v>
      </c>
      <c r="DS97" s="746"/>
      <c r="DT97" s="749"/>
      <c r="DU97" s="756"/>
      <c r="DV97" s="757"/>
      <c r="DW97" s="746" t="s">
        <v>480</v>
      </c>
      <c r="DX97" s="749"/>
      <c r="DY97" s="756" t="s">
        <v>516</v>
      </c>
      <c r="DZ97" s="757" t="s">
        <v>541</v>
      </c>
      <c r="EA97" s="619"/>
      <c r="EB97" s="619"/>
      <c r="EC97" s="619"/>
      <c r="ED97" s="619"/>
      <c r="EE97" s="108"/>
      <c r="EF97" s="617"/>
      <c r="EG97" s="617"/>
      <c r="EH97" s="618"/>
    </row>
    <row r="98" spans="1:138" s="620" customFormat="1" ht="25.5" x14ac:dyDescent="0.25">
      <c r="A98" s="746">
        <v>151589</v>
      </c>
      <c r="B98" s="747" t="s">
        <v>994</v>
      </c>
      <c r="C98" s="748" t="s">
        <v>899</v>
      </c>
      <c r="D98" s="746" t="s">
        <v>62</v>
      </c>
      <c r="E98" s="749" t="s">
        <v>366</v>
      </c>
      <c r="F98" s="749" t="s">
        <v>1142</v>
      </c>
      <c r="G98" s="749" t="s">
        <v>366</v>
      </c>
      <c r="H98" s="749" t="s">
        <v>366</v>
      </c>
      <c r="I98" s="748" t="s">
        <v>366</v>
      </c>
      <c r="J98" s="749" t="s">
        <v>366</v>
      </c>
      <c r="K98" s="617" t="str">
        <f>IFERROR(VLOOKUP(A98,[4]CalledName!$A:$N,14,FALSE),"")</f>
        <v>No</v>
      </c>
      <c r="L98" s="597" t="str">
        <f>IFERROR(VLOOKUP(A98,[5]YEAR11!$A:$AT,24,FALSE),"")</f>
        <v>6-7</v>
      </c>
      <c r="M98" s="599" t="str">
        <f t="shared" si="18"/>
        <v>H</v>
      </c>
      <c r="N98" s="605">
        <f t="shared" si="19"/>
        <v>19</v>
      </c>
      <c r="O98" s="606">
        <f t="shared" si="20"/>
        <v>1</v>
      </c>
      <c r="P98" s="657">
        <f t="shared" si="21"/>
        <v>0</v>
      </c>
      <c r="Q98" s="723">
        <v>95.65</v>
      </c>
      <c r="R98" s="724">
        <v>0</v>
      </c>
      <c r="S98" s="721">
        <f t="shared" si="22"/>
        <v>0</v>
      </c>
      <c r="T98" s="600">
        <f t="shared" si="23"/>
        <v>10</v>
      </c>
      <c r="U98" s="722">
        <f t="shared" si="24"/>
        <v>0</v>
      </c>
      <c r="V98" s="722">
        <f t="shared" si="25"/>
        <v>0</v>
      </c>
      <c r="W98" s="722">
        <f t="shared" si="26"/>
        <v>0</v>
      </c>
      <c r="X98" s="722">
        <f t="shared" si="27"/>
        <v>0</v>
      </c>
      <c r="Y98" s="722">
        <f t="shared" si="28"/>
        <v>0</v>
      </c>
      <c r="Z98" s="722">
        <f t="shared" si="29"/>
        <v>0</v>
      </c>
      <c r="AA98" s="722">
        <f t="shared" ref="AA98:AA129" si="33">COUNTIF($AE98:$DV98,"Serious Conc - Personal Org.")</f>
        <v>0</v>
      </c>
      <c r="AB98" s="722">
        <f t="shared" si="31"/>
        <v>0</v>
      </c>
      <c r="AC98" s="763">
        <f t="shared" si="32"/>
        <v>0</v>
      </c>
      <c r="AD98" s="600"/>
      <c r="AE98" s="746"/>
      <c r="AF98" s="749"/>
      <c r="AG98" s="756"/>
      <c r="AH98" s="757"/>
      <c r="AI98" s="746" t="s">
        <v>477</v>
      </c>
      <c r="AJ98" s="749"/>
      <c r="AK98" s="756" t="s">
        <v>500</v>
      </c>
      <c r="AL98" s="757" t="s">
        <v>560</v>
      </c>
      <c r="AM98" s="746" t="s">
        <v>477</v>
      </c>
      <c r="AN98" s="749"/>
      <c r="AO98" s="756" t="s">
        <v>566</v>
      </c>
      <c r="AP98" s="757" t="s">
        <v>565</v>
      </c>
      <c r="AQ98" s="746" t="s">
        <v>477</v>
      </c>
      <c r="AR98" s="749"/>
      <c r="AS98" s="756" t="s">
        <v>534</v>
      </c>
      <c r="AT98" s="757" t="s">
        <v>569</v>
      </c>
      <c r="AU98" s="746"/>
      <c r="AV98" s="749"/>
      <c r="AW98" s="756"/>
      <c r="AX98" s="757"/>
      <c r="AY98" s="746"/>
      <c r="AZ98" s="749"/>
      <c r="BA98" s="756"/>
      <c r="BB98" s="757"/>
      <c r="BC98" s="746"/>
      <c r="BD98" s="749"/>
      <c r="BE98" s="756"/>
      <c r="BF98" s="757"/>
      <c r="BG98" s="746" t="s">
        <v>477</v>
      </c>
      <c r="BH98" s="749"/>
      <c r="BI98" s="756" t="s">
        <v>528</v>
      </c>
      <c r="BJ98" s="757" t="s">
        <v>529</v>
      </c>
      <c r="BK98" s="746"/>
      <c r="BL98" s="749"/>
      <c r="BM98" s="749"/>
      <c r="BN98" s="758"/>
      <c r="BO98" s="746"/>
      <c r="BP98" s="749"/>
      <c r="BQ98" s="756"/>
      <c r="BR98" s="757"/>
      <c r="BS98" s="746" t="s">
        <v>477</v>
      </c>
      <c r="BT98" s="749"/>
      <c r="BU98" s="756" t="s">
        <v>505</v>
      </c>
      <c r="BV98" s="757" t="s">
        <v>899</v>
      </c>
      <c r="BW98" s="746" t="s">
        <v>477</v>
      </c>
      <c r="BX98" s="749"/>
      <c r="BY98" s="756" t="s">
        <v>536</v>
      </c>
      <c r="BZ98" s="757" t="s">
        <v>537</v>
      </c>
      <c r="CA98" s="746"/>
      <c r="CB98" s="749"/>
      <c r="CC98" s="756"/>
      <c r="CD98" s="757"/>
      <c r="CE98" s="746"/>
      <c r="CF98" s="749"/>
      <c r="CG98" s="756"/>
      <c r="CH98" s="757"/>
      <c r="CI98" s="746"/>
      <c r="CJ98" s="749"/>
      <c r="CK98" s="756"/>
      <c r="CL98" s="757"/>
      <c r="CM98" s="746" t="s">
        <v>477</v>
      </c>
      <c r="CN98" s="749"/>
      <c r="CO98" s="756" t="s">
        <v>587</v>
      </c>
      <c r="CP98" s="757" t="s">
        <v>593</v>
      </c>
      <c r="CQ98" s="746"/>
      <c r="CR98" s="749"/>
      <c r="CS98" s="756"/>
      <c r="CT98" s="757"/>
      <c r="CU98" s="746"/>
      <c r="CV98" s="749"/>
      <c r="CW98" s="756"/>
      <c r="CX98" s="757"/>
      <c r="CY98" s="746" t="s">
        <v>477</v>
      </c>
      <c r="CZ98" s="749"/>
      <c r="DA98" s="756" t="s">
        <v>888</v>
      </c>
      <c r="DB98" s="757" t="s">
        <v>1116</v>
      </c>
      <c r="DC98" s="746"/>
      <c r="DD98" s="749"/>
      <c r="DE98" s="756"/>
      <c r="DF98" s="757"/>
      <c r="DG98" s="746" t="s">
        <v>477</v>
      </c>
      <c r="DH98" s="749"/>
      <c r="DI98" s="756" t="s">
        <v>511</v>
      </c>
      <c r="DJ98" s="757" t="s">
        <v>610</v>
      </c>
      <c r="DK98" s="746"/>
      <c r="DL98" s="749"/>
      <c r="DM98" s="756"/>
      <c r="DN98" s="757"/>
      <c r="DO98" s="746" t="s">
        <v>477</v>
      </c>
      <c r="DP98" s="749"/>
      <c r="DQ98" s="756" t="s">
        <v>538</v>
      </c>
      <c r="DR98" s="757" t="s">
        <v>531</v>
      </c>
      <c r="DS98" s="746"/>
      <c r="DT98" s="749"/>
      <c r="DU98" s="756"/>
      <c r="DV98" s="757"/>
      <c r="DW98" s="746"/>
      <c r="DX98" s="749"/>
      <c r="DY98" s="756"/>
      <c r="DZ98" s="757"/>
      <c r="EA98" s="619"/>
      <c r="EB98" s="619"/>
      <c r="EC98" s="619"/>
      <c r="ED98" s="619"/>
      <c r="EE98" s="108"/>
      <c r="EF98" s="617"/>
      <c r="EG98" s="617"/>
      <c r="EH98" s="618"/>
    </row>
    <row r="99" spans="1:138" s="620" customFormat="1" ht="25.5" x14ac:dyDescent="0.25">
      <c r="A99" s="746">
        <v>151705</v>
      </c>
      <c r="B99" s="747" t="s">
        <v>995</v>
      </c>
      <c r="C99" s="748" t="s">
        <v>902</v>
      </c>
      <c r="D99" s="746" t="s">
        <v>62</v>
      </c>
      <c r="E99" s="749" t="s">
        <v>366</v>
      </c>
      <c r="F99" s="749" t="s">
        <v>1133</v>
      </c>
      <c r="G99" s="749" t="s">
        <v>366</v>
      </c>
      <c r="H99" s="749" t="s">
        <v>366</v>
      </c>
      <c r="I99" s="748" t="s">
        <v>366</v>
      </c>
      <c r="J99" s="749" t="s">
        <v>366</v>
      </c>
      <c r="K99" s="617" t="str">
        <f>IFERROR(VLOOKUP(A99,[4]CalledName!$A:$N,14,FALSE),"")</f>
        <v>No</v>
      </c>
      <c r="L99" s="597" t="str">
        <f>IFERROR(VLOOKUP(A99,[5]YEAR11!$A:$AT,24,FALSE),"")</f>
        <v>6-7</v>
      </c>
      <c r="M99" s="599" t="str">
        <f t="shared" si="18"/>
        <v>H</v>
      </c>
      <c r="N99" s="605">
        <f t="shared" si="19"/>
        <v>16</v>
      </c>
      <c r="O99" s="606">
        <f t="shared" si="20"/>
        <v>1</v>
      </c>
      <c r="P99" s="657">
        <f t="shared" si="21"/>
        <v>1</v>
      </c>
      <c r="Q99" s="723">
        <v>86.96</v>
      </c>
      <c r="R99" s="724">
        <v>8</v>
      </c>
      <c r="S99" s="721">
        <f t="shared" si="22"/>
        <v>0</v>
      </c>
      <c r="T99" s="600">
        <f t="shared" si="23"/>
        <v>9</v>
      </c>
      <c r="U99" s="722">
        <f t="shared" si="24"/>
        <v>0</v>
      </c>
      <c r="V99" s="722">
        <f t="shared" si="25"/>
        <v>0</v>
      </c>
      <c r="W99" s="722">
        <f t="shared" si="26"/>
        <v>1</v>
      </c>
      <c r="X99" s="722">
        <f t="shared" si="27"/>
        <v>1</v>
      </c>
      <c r="Y99" s="722">
        <f t="shared" si="28"/>
        <v>0</v>
      </c>
      <c r="Z99" s="722">
        <f t="shared" si="29"/>
        <v>0</v>
      </c>
      <c r="AA99" s="722">
        <f t="shared" si="33"/>
        <v>0</v>
      </c>
      <c r="AB99" s="722">
        <f t="shared" si="31"/>
        <v>0</v>
      </c>
      <c r="AC99" s="763">
        <f t="shared" si="32"/>
        <v>1</v>
      </c>
      <c r="AD99" s="600"/>
      <c r="AE99" s="746"/>
      <c r="AF99" s="749"/>
      <c r="AG99" s="756"/>
      <c r="AH99" s="757"/>
      <c r="AI99" s="746" t="s">
        <v>477</v>
      </c>
      <c r="AJ99" s="749"/>
      <c r="AK99" s="756" t="s">
        <v>500</v>
      </c>
      <c r="AL99" s="757" t="s">
        <v>560</v>
      </c>
      <c r="AM99" s="746"/>
      <c r="AN99" s="749"/>
      <c r="AO99" s="756"/>
      <c r="AP99" s="757"/>
      <c r="AQ99" s="746" t="s">
        <v>477</v>
      </c>
      <c r="AR99" s="749"/>
      <c r="AS99" s="756" t="s">
        <v>534</v>
      </c>
      <c r="AT99" s="757" t="s">
        <v>569</v>
      </c>
      <c r="AU99" s="746"/>
      <c r="AV99" s="749"/>
      <c r="AW99" s="756"/>
      <c r="AX99" s="757"/>
      <c r="AY99" s="746"/>
      <c r="AZ99" s="749"/>
      <c r="BA99" s="756"/>
      <c r="BB99" s="757"/>
      <c r="BC99" s="746"/>
      <c r="BD99" s="749"/>
      <c r="BE99" s="756"/>
      <c r="BF99" s="757"/>
      <c r="BG99" s="746" t="s">
        <v>477</v>
      </c>
      <c r="BH99" s="749"/>
      <c r="BI99" s="756" t="s">
        <v>575</v>
      </c>
      <c r="BJ99" s="757" t="s">
        <v>535</v>
      </c>
      <c r="BK99" s="746"/>
      <c r="BL99" s="749"/>
      <c r="BM99" s="749"/>
      <c r="BN99" s="758"/>
      <c r="BO99" s="746" t="s">
        <v>477</v>
      </c>
      <c r="BP99" s="749"/>
      <c r="BQ99" s="756" t="s">
        <v>508</v>
      </c>
      <c r="BR99" s="757" t="s">
        <v>579</v>
      </c>
      <c r="BS99" s="746" t="s">
        <v>477</v>
      </c>
      <c r="BT99" s="749"/>
      <c r="BU99" s="756" t="s">
        <v>523</v>
      </c>
      <c r="BV99" s="757" t="s">
        <v>902</v>
      </c>
      <c r="BW99" s="746" t="s">
        <v>477</v>
      </c>
      <c r="BX99" s="749"/>
      <c r="BY99" s="756" t="s">
        <v>536</v>
      </c>
      <c r="BZ99" s="757" t="s">
        <v>537</v>
      </c>
      <c r="CA99" s="746"/>
      <c r="CB99" s="749"/>
      <c r="CC99" s="756"/>
      <c r="CD99" s="757"/>
      <c r="CE99" s="746"/>
      <c r="CF99" s="749"/>
      <c r="CG99" s="756"/>
      <c r="CH99" s="757"/>
      <c r="CI99" s="746"/>
      <c r="CJ99" s="749"/>
      <c r="CK99" s="756"/>
      <c r="CL99" s="757"/>
      <c r="CM99" s="746" t="s">
        <v>477</v>
      </c>
      <c r="CN99" s="749"/>
      <c r="CO99" s="756" t="s">
        <v>589</v>
      </c>
      <c r="CP99" s="757" t="s">
        <v>1154</v>
      </c>
      <c r="CQ99" s="746"/>
      <c r="CR99" s="749"/>
      <c r="CS99" s="756"/>
      <c r="CT99" s="757"/>
      <c r="CU99" s="746"/>
      <c r="CV99" s="749"/>
      <c r="CW99" s="756"/>
      <c r="CX99" s="757"/>
      <c r="CY99" s="746" t="s">
        <v>477</v>
      </c>
      <c r="CZ99" s="749"/>
      <c r="DA99" s="756" t="s">
        <v>888</v>
      </c>
      <c r="DB99" s="757" t="s">
        <v>1116</v>
      </c>
      <c r="DC99" s="746"/>
      <c r="DD99" s="749"/>
      <c r="DE99" s="756"/>
      <c r="DF99" s="757"/>
      <c r="DG99" s="746" t="s">
        <v>477</v>
      </c>
      <c r="DH99" s="749"/>
      <c r="DI99" s="756" t="s">
        <v>511</v>
      </c>
      <c r="DJ99" s="757" t="s">
        <v>610</v>
      </c>
      <c r="DK99" s="746"/>
      <c r="DL99" s="749"/>
      <c r="DM99" s="756"/>
      <c r="DN99" s="757"/>
      <c r="DO99" s="746" t="s">
        <v>480</v>
      </c>
      <c r="DP99" s="749"/>
      <c r="DQ99" s="756" t="s">
        <v>616</v>
      </c>
      <c r="DR99" s="757" t="s">
        <v>525</v>
      </c>
      <c r="DS99" s="746"/>
      <c r="DT99" s="749"/>
      <c r="DU99" s="756"/>
      <c r="DV99" s="757"/>
      <c r="DW99" s="746"/>
      <c r="DX99" s="749"/>
      <c r="DY99" s="756"/>
      <c r="DZ99" s="757"/>
      <c r="EA99" s="619"/>
      <c r="EB99" s="619"/>
      <c r="EC99" s="619"/>
      <c r="ED99" s="619"/>
      <c r="EE99" s="108"/>
      <c r="EF99" s="617"/>
      <c r="EG99" s="617"/>
      <c r="EH99" s="618"/>
    </row>
    <row r="100" spans="1:138" s="620" customFormat="1" ht="25.5" x14ac:dyDescent="0.25">
      <c r="A100" s="746">
        <v>151524</v>
      </c>
      <c r="B100" s="747" t="s">
        <v>996</v>
      </c>
      <c r="C100" s="748" t="s">
        <v>902</v>
      </c>
      <c r="D100" s="746" t="s">
        <v>178</v>
      </c>
      <c r="E100" s="749" t="s">
        <v>366</v>
      </c>
      <c r="F100" s="749" t="s">
        <v>1133</v>
      </c>
      <c r="G100" s="749" t="s">
        <v>366</v>
      </c>
      <c r="H100" s="749" t="s">
        <v>366</v>
      </c>
      <c r="I100" s="748" t="s">
        <v>366</v>
      </c>
      <c r="J100" s="749" t="s">
        <v>366</v>
      </c>
      <c r="K100" s="617" t="str">
        <f>IFERROR(VLOOKUP(A100,[4]CalledName!$A:$N,14,FALSE),"")</f>
        <v>No</v>
      </c>
      <c r="L100" s="597" t="str">
        <f>IFERROR(VLOOKUP(A100,[5]YEAR11!$A:$AT,24,FALSE),"")</f>
        <v>4-5</v>
      </c>
      <c r="M100" s="599" t="str">
        <f t="shared" si="18"/>
        <v>M</v>
      </c>
      <c r="N100" s="605">
        <f t="shared" si="19"/>
        <v>16</v>
      </c>
      <c r="O100" s="606">
        <f t="shared" si="20"/>
        <v>0</v>
      </c>
      <c r="P100" s="657">
        <f t="shared" si="21"/>
        <v>0</v>
      </c>
      <c r="Q100" s="723">
        <v>100</v>
      </c>
      <c r="R100" s="724">
        <v>0</v>
      </c>
      <c r="S100" s="721">
        <f t="shared" si="22"/>
        <v>3</v>
      </c>
      <c r="T100" s="600">
        <f t="shared" si="23"/>
        <v>7</v>
      </c>
      <c r="U100" s="722">
        <f t="shared" si="24"/>
        <v>0</v>
      </c>
      <c r="V100" s="722">
        <f t="shared" si="25"/>
        <v>0</v>
      </c>
      <c r="W100" s="722">
        <f t="shared" si="26"/>
        <v>0</v>
      </c>
      <c r="X100" s="722">
        <f t="shared" si="27"/>
        <v>0</v>
      </c>
      <c r="Y100" s="722">
        <f t="shared" si="28"/>
        <v>0</v>
      </c>
      <c r="Z100" s="722">
        <f t="shared" si="29"/>
        <v>0</v>
      </c>
      <c r="AA100" s="722">
        <f t="shared" si="33"/>
        <v>0</v>
      </c>
      <c r="AB100" s="722">
        <f t="shared" si="31"/>
        <v>0</v>
      </c>
      <c r="AC100" s="763">
        <f t="shared" si="32"/>
        <v>0</v>
      </c>
      <c r="AD100" s="600"/>
      <c r="AE100" s="746"/>
      <c r="AF100" s="749"/>
      <c r="AG100" s="756"/>
      <c r="AH100" s="757"/>
      <c r="AI100" s="746" t="s">
        <v>477</v>
      </c>
      <c r="AJ100" s="749"/>
      <c r="AK100" s="756" t="s">
        <v>542</v>
      </c>
      <c r="AL100" s="757" t="s">
        <v>561</v>
      </c>
      <c r="AM100" s="746"/>
      <c r="AN100" s="749"/>
      <c r="AO100" s="756"/>
      <c r="AP100" s="757"/>
      <c r="AQ100" s="746" t="s">
        <v>477</v>
      </c>
      <c r="AR100" s="749"/>
      <c r="AS100" s="756" t="s">
        <v>532</v>
      </c>
      <c r="AT100" s="757" t="s">
        <v>570</v>
      </c>
      <c r="AU100" s="746"/>
      <c r="AV100" s="749"/>
      <c r="AW100" s="756"/>
      <c r="AX100" s="757"/>
      <c r="AY100" s="746"/>
      <c r="AZ100" s="749"/>
      <c r="BA100" s="756"/>
      <c r="BB100" s="757"/>
      <c r="BC100" s="746"/>
      <c r="BD100" s="749"/>
      <c r="BE100" s="756"/>
      <c r="BF100" s="757"/>
      <c r="BG100" s="746" t="s">
        <v>477</v>
      </c>
      <c r="BH100" s="749"/>
      <c r="BI100" s="756" t="s">
        <v>1157</v>
      </c>
      <c r="BJ100" s="757" t="s">
        <v>547</v>
      </c>
      <c r="BK100" s="746"/>
      <c r="BL100" s="749"/>
      <c r="BM100" s="749"/>
      <c r="BN100" s="758"/>
      <c r="BO100" s="746"/>
      <c r="BP100" s="749"/>
      <c r="BQ100" s="756"/>
      <c r="BR100" s="757"/>
      <c r="BS100" s="746" t="s">
        <v>477</v>
      </c>
      <c r="BT100" s="749"/>
      <c r="BU100" s="756" t="s">
        <v>523</v>
      </c>
      <c r="BV100" s="757" t="s">
        <v>902</v>
      </c>
      <c r="BW100" s="746" t="s">
        <v>477</v>
      </c>
      <c r="BX100" s="749"/>
      <c r="BY100" s="756" t="s">
        <v>1152</v>
      </c>
      <c r="BZ100" s="757" t="s">
        <v>530</v>
      </c>
      <c r="CA100" s="746"/>
      <c r="CB100" s="749"/>
      <c r="CC100" s="756"/>
      <c r="CD100" s="757"/>
      <c r="CE100" s="746"/>
      <c r="CF100" s="749"/>
      <c r="CG100" s="756"/>
      <c r="CH100" s="757"/>
      <c r="CI100" s="746"/>
      <c r="CJ100" s="749"/>
      <c r="CK100" s="756"/>
      <c r="CL100" s="757"/>
      <c r="CM100" s="746" t="s">
        <v>477</v>
      </c>
      <c r="CN100" s="749"/>
      <c r="CO100" s="756" t="s">
        <v>587</v>
      </c>
      <c r="CP100" s="757" t="s">
        <v>593</v>
      </c>
      <c r="CQ100" s="746"/>
      <c r="CR100" s="749"/>
      <c r="CS100" s="756"/>
      <c r="CT100" s="757"/>
      <c r="CU100" s="746"/>
      <c r="CV100" s="749"/>
      <c r="CW100" s="756"/>
      <c r="CX100" s="757"/>
      <c r="CY100" s="746" t="s">
        <v>476</v>
      </c>
      <c r="CZ100" s="749"/>
      <c r="DA100" s="756" t="s">
        <v>887</v>
      </c>
      <c r="DB100" s="757" t="s">
        <v>1118</v>
      </c>
      <c r="DC100" s="746" t="s">
        <v>476</v>
      </c>
      <c r="DD100" s="749"/>
      <c r="DE100" s="756" t="s">
        <v>607</v>
      </c>
      <c r="DF100" s="757" t="s">
        <v>606</v>
      </c>
      <c r="DG100" s="746" t="s">
        <v>477</v>
      </c>
      <c r="DH100" s="749"/>
      <c r="DI100" s="756" t="s">
        <v>515</v>
      </c>
      <c r="DJ100" s="757" t="s">
        <v>611</v>
      </c>
      <c r="DK100" s="746"/>
      <c r="DL100" s="749"/>
      <c r="DM100" s="756"/>
      <c r="DN100" s="757"/>
      <c r="DO100" s="746" t="s">
        <v>476</v>
      </c>
      <c r="DP100" s="749"/>
      <c r="DQ100" s="756" t="s">
        <v>619</v>
      </c>
      <c r="DR100" s="757" t="s">
        <v>551</v>
      </c>
      <c r="DS100" s="746"/>
      <c r="DT100" s="749"/>
      <c r="DU100" s="756"/>
      <c r="DV100" s="757"/>
      <c r="DW100" s="746"/>
      <c r="DX100" s="749"/>
      <c r="DY100" s="756"/>
      <c r="DZ100" s="757"/>
      <c r="EA100" s="619"/>
      <c r="EB100" s="619"/>
      <c r="EC100" s="619"/>
      <c r="ED100" s="619"/>
      <c r="EE100" s="108"/>
      <c r="EF100" s="617"/>
      <c r="EG100" s="617"/>
      <c r="EH100" s="618"/>
    </row>
    <row r="101" spans="1:138" s="620" customFormat="1" ht="25.5" x14ac:dyDescent="0.25">
      <c r="A101" s="746">
        <v>151543</v>
      </c>
      <c r="B101" s="747" t="s">
        <v>997</v>
      </c>
      <c r="C101" s="748" t="s">
        <v>893</v>
      </c>
      <c r="D101" s="746" t="s">
        <v>62</v>
      </c>
      <c r="E101" s="749" t="s">
        <v>366</v>
      </c>
      <c r="F101" s="749" t="s">
        <v>1133</v>
      </c>
      <c r="G101" s="749" t="s">
        <v>366</v>
      </c>
      <c r="H101" s="749" t="s">
        <v>366</v>
      </c>
      <c r="I101" s="748" t="s">
        <v>366</v>
      </c>
      <c r="J101" s="749" t="s">
        <v>366</v>
      </c>
      <c r="K101" s="617" t="str">
        <f>IFERROR(VLOOKUP(A101,[4]CalledName!$A:$N,14,FALSE),"")</f>
        <v>No</v>
      </c>
      <c r="L101" s="597" t="str">
        <f>IFERROR(VLOOKUP(A101,[5]YEAR11!$A:$AT,24,FALSE),"")</f>
        <v>6-7</v>
      </c>
      <c r="M101" s="599" t="str">
        <f t="shared" si="18"/>
        <v>M</v>
      </c>
      <c r="N101" s="605">
        <f t="shared" si="19"/>
        <v>16</v>
      </c>
      <c r="O101" s="606">
        <f t="shared" si="20"/>
        <v>0</v>
      </c>
      <c r="P101" s="657">
        <f t="shared" si="21"/>
        <v>0</v>
      </c>
      <c r="Q101" s="723">
        <v>93.48</v>
      </c>
      <c r="R101" s="724">
        <v>2</v>
      </c>
      <c r="S101" s="721">
        <f t="shared" si="22"/>
        <v>6</v>
      </c>
      <c r="T101" s="600">
        <f t="shared" si="23"/>
        <v>3</v>
      </c>
      <c r="U101" s="722">
        <f t="shared" si="24"/>
        <v>0</v>
      </c>
      <c r="V101" s="722">
        <f t="shared" si="25"/>
        <v>0</v>
      </c>
      <c r="W101" s="722">
        <f t="shared" si="26"/>
        <v>0</v>
      </c>
      <c r="X101" s="722">
        <f t="shared" si="27"/>
        <v>0</v>
      </c>
      <c r="Y101" s="722">
        <f t="shared" si="28"/>
        <v>0</v>
      </c>
      <c r="Z101" s="722">
        <f t="shared" si="29"/>
        <v>0</v>
      </c>
      <c r="AA101" s="722">
        <f t="shared" si="33"/>
        <v>0</v>
      </c>
      <c r="AB101" s="722">
        <f t="shared" si="31"/>
        <v>0</v>
      </c>
      <c r="AC101" s="763">
        <f t="shared" si="32"/>
        <v>0</v>
      </c>
      <c r="AD101" s="600"/>
      <c r="AE101" s="746"/>
      <c r="AF101" s="749"/>
      <c r="AG101" s="756"/>
      <c r="AH101" s="757"/>
      <c r="AI101" s="746" t="s">
        <v>476</v>
      </c>
      <c r="AJ101" s="749"/>
      <c r="AK101" s="756" t="s">
        <v>500</v>
      </c>
      <c r="AL101" s="757" t="s">
        <v>560</v>
      </c>
      <c r="AM101" s="746"/>
      <c r="AN101" s="749"/>
      <c r="AO101" s="756"/>
      <c r="AP101" s="757"/>
      <c r="AQ101" s="746" t="s">
        <v>477</v>
      </c>
      <c r="AR101" s="749"/>
      <c r="AS101" s="756" t="s">
        <v>534</v>
      </c>
      <c r="AT101" s="757" t="s">
        <v>569</v>
      </c>
      <c r="AU101" s="746"/>
      <c r="AV101" s="749"/>
      <c r="AW101" s="756"/>
      <c r="AX101" s="757"/>
      <c r="AY101" s="746"/>
      <c r="AZ101" s="749"/>
      <c r="BA101" s="756"/>
      <c r="BB101" s="757"/>
      <c r="BC101" s="746"/>
      <c r="BD101" s="749"/>
      <c r="BE101" s="756"/>
      <c r="BF101" s="757"/>
      <c r="BG101" s="746" t="s">
        <v>476</v>
      </c>
      <c r="BH101" s="749"/>
      <c r="BI101" s="756" t="s">
        <v>528</v>
      </c>
      <c r="BJ101" s="757" t="s">
        <v>529</v>
      </c>
      <c r="BK101" s="746"/>
      <c r="BL101" s="749"/>
      <c r="BM101" s="749"/>
      <c r="BN101" s="758"/>
      <c r="BO101" s="746"/>
      <c r="BP101" s="749"/>
      <c r="BQ101" s="756"/>
      <c r="BR101" s="757"/>
      <c r="BS101" s="746" t="s">
        <v>477</v>
      </c>
      <c r="BT101" s="749"/>
      <c r="BU101" s="756" t="s">
        <v>580</v>
      </c>
      <c r="BV101" s="757" t="s">
        <v>893</v>
      </c>
      <c r="BW101" s="746"/>
      <c r="BX101" s="749"/>
      <c r="BY101" s="756"/>
      <c r="BZ101" s="757"/>
      <c r="CA101" s="746"/>
      <c r="CB101" s="749"/>
      <c r="CC101" s="756"/>
      <c r="CD101" s="757"/>
      <c r="CE101" s="746"/>
      <c r="CF101" s="749"/>
      <c r="CG101" s="756"/>
      <c r="CH101" s="757"/>
      <c r="CI101" s="746" t="s">
        <v>477</v>
      </c>
      <c r="CJ101" s="749"/>
      <c r="CK101" s="756" t="s">
        <v>522</v>
      </c>
      <c r="CL101" s="757" t="s">
        <v>584</v>
      </c>
      <c r="CM101" s="746" t="s">
        <v>476</v>
      </c>
      <c r="CN101" s="749"/>
      <c r="CO101" s="756" t="s">
        <v>600</v>
      </c>
      <c r="CP101" s="757" t="s">
        <v>592</v>
      </c>
      <c r="CQ101" s="746"/>
      <c r="CR101" s="749"/>
      <c r="CS101" s="756"/>
      <c r="CT101" s="757"/>
      <c r="CU101" s="746"/>
      <c r="CV101" s="749"/>
      <c r="CW101" s="756"/>
      <c r="CX101" s="757"/>
      <c r="CY101" s="746" t="s">
        <v>476</v>
      </c>
      <c r="CZ101" s="749"/>
      <c r="DA101" s="756" t="s">
        <v>886</v>
      </c>
      <c r="DB101" s="757" t="s">
        <v>1117</v>
      </c>
      <c r="DC101" s="746"/>
      <c r="DD101" s="749"/>
      <c r="DE101" s="756"/>
      <c r="DF101" s="757"/>
      <c r="DG101" s="746" t="s">
        <v>476</v>
      </c>
      <c r="DH101" s="749"/>
      <c r="DI101" s="756" t="s">
        <v>511</v>
      </c>
      <c r="DJ101" s="757" t="s">
        <v>610</v>
      </c>
      <c r="DK101" s="746"/>
      <c r="DL101" s="749"/>
      <c r="DM101" s="756"/>
      <c r="DN101" s="757"/>
      <c r="DO101" s="746" t="s">
        <v>476</v>
      </c>
      <c r="DP101" s="749"/>
      <c r="DQ101" s="756" t="s">
        <v>1156</v>
      </c>
      <c r="DR101" s="757" t="s">
        <v>548</v>
      </c>
      <c r="DS101" s="746"/>
      <c r="DT101" s="749"/>
      <c r="DU101" s="756"/>
      <c r="DV101" s="757"/>
      <c r="DW101" s="746" t="s">
        <v>476</v>
      </c>
      <c r="DX101" s="749"/>
      <c r="DY101" s="756" t="s">
        <v>1149</v>
      </c>
      <c r="DZ101" s="757" t="s">
        <v>533</v>
      </c>
      <c r="EA101" s="619"/>
      <c r="EB101" s="619"/>
      <c r="EC101" s="619"/>
      <c r="ED101" s="619"/>
      <c r="EE101" s="108"/>
      <c r="EF101" s="617"/>
      <c r="EG101" s="617"/>
      <c r="EH101" s="618"/>
    </row>
    <row r="102" spans="1:138" s="620" customFormat="1" ht="25.5" x14ac:dyDescent="0.25">
      <c r="A102" s="746">
        <v>151646</v>
      </c>
      <c r="B102" s="747" t="s">
        <v>998</v>
      </c>
      <c r="C102" s="748" t="s">
        <v>891</v>
      </c>
      <c r="D102" s="746" t="s">
        <v>178</v>
      </c>
      <c r="E102" s="749" t="s">
        <v>366</v>
      </c>
      <c r="F102" s="749" t="s">
        <v>1139</v>
      </c>
      <c r="G102" s="749" t="s">
        <v>366</v>
      </c>
      <c r="H102" s="749" t="s">
        <v>366</v>
      </c>
      <c r="I102" s="748" t="s">
        <v>366</v>
      </c>
      <c r="J102" s="749" t="s">
        <v>366</v>
      </c>
      <c r="K102" s="617" t="str">
        <f>IFERROR(VLOOKUP(A102,[4]CalledName!$A:$N,14,FALSE),"")</f>
        <v>Yes</v>
      </c>
      <c r="L102" s="597" t="str">
        <f>IFERROR(VLOOKUP(A102,[5]YEAR11!$A:$AT,24,FALSE),"")</f>
        <v>2-3</v>
      </c>
      <c r="M102" s="599" t="str">
        <f t="shared" si="18"/>
        <v>L</v>
      </c>
      <c r="N102" s="605">
        <f t="shared" si="19"/>
        <v>3</v>
      </c>
      <c r="O102" s="606">
        <f t="shared" si="20"/>
        <v>10</v>
      </c>
      <c r="P102" s="657">
        <f t="shared" si="21"/>
        <v>5</v>
      </c>
      <c r="Q102" s="723">
        <v>84.78</v>
      </c>
      <c r="R102" s="724">
        <v>13</v>
      </c>
      <c r="S102" s="721">
        <f t="shared" si="22"/>
        <v>0</v>
      </c>
      <c r="T102" s="600">
        <f t="shared" si="23"/>
        <v>2</v>
      </c>
      <c r="U102" s="722">
        <f t="shared" si="24"/>
        <v>2</v>
      </c>
      <c r="V102" s="722">
        <f t="shared" si="25"/>
        <v>1</v>
      </c>
      <c r="W102" s="722">
        <f t="shared" si="26"/>
        <v>2</v>
      </c>
      <c r="X102" s="722">
        <f t="shared" si="27"/>
        <v>5</v>
      </c>
      <c r="Y102" s="722">
        <f t="shared" si="28"/>
        <v>0</v>
      </c>
      <c r="Z102" s="722">
        <f t="shared" si="29"/>
        <v>1</v>
      </c>
      <c r="AA102" s="722">
        <f t="shared" si="33"/>
        <v>0</v>
      </c>
      <c r="AB102" s="722">
        <f t="shared" si="31"/>
        <v>1</v>
      </c>
      <c r="AC102" s="763">
        <f t="shared" si="32"/>
        <v>6</v>
      </c>
      <c r="AD102" s="600"/>
      <c r="AE102" s="746"/>
      <c r="AF102" s="749"/>
      <c r="AG102" s="756"/>
      <c r="AH102" s="757"/>
      <c r="AI102" s="746"/>
      <c r="AJ102" s="749"/>
      <c r="AK102" s="756"/>
      <c r="AL102" s="757"/>
      <c r="AM102" s="746" t="s">
        <v>478</v>
      </c>
      <c r="AN102" s="749"/>
      <c r="AO102" s="756" t="s">
        <v>566</v>
      </c>
      <c r="AP102" s="757" t="s">
        <v>565</v>
      </c>
      <c r="AQ102" s="746"/>
      <c r="AR102" s="749"/>
      <c r="AS102" s="756"/>
      <c r="AT102" s="757"/>
      <c r="AU102" s="746"/>
      <c r="AV102" s="749"/>
      <c r="AW102" s="756"/>
      <c r="AX102" s="757"/>
      <c r="AY102" s="746"/>
      <c r="AZ102" s="749"/>
      <c r="BA102" s="756"/>
      <c r="BB102" s="757"/>
      <c r="BC102" s="746"/>
      <c r="BD102" s="749"/>
      <c r="BE102" s="756"/>
      <c r="BF102" s="757"/>
      <c r="BG102" s="746" t="s">
        <v>480</v>
      </c>
      <c r="BH102" s="749"/>
      <c r="BI102" s="756" t="s">
        <v>546</v>
      </c>
      <c r="BJ102" s="757" t="s">
        <v>549</v>
      </c>
      <c r="BK102" s="746"/>
      <c r="BL102" s="749"/>
      <c r="BM102" s="749"/>
      <c r="BN102" s="758"/>
      <c r="BO102" s="746" t="s">
        <v>479</v>
      </c>
      <c r="BP102" s="749"/>
      <c r="BQ102" s="756" t="s">
        <v>508</v>
      </c>
      <c r="BR102" s="757" t="s">
        <v>578</v>
      </c>
      <c r="BS102" s="746" t="s">
        <v>480</v>
      </c>
      <c r="BT102" s="749"/>
      <c r="BU102" s="756" t="s">
        <v>586</v>
      </c>
      <c r="BV102" s="757" t="s">
        <v>891</v>
      </c>
      <c r="BW102" s="746"/>
      <c r="BX102" s="749"/>
      <c r="BY102" s="756"/>
      <c r="BZ102" s="757"/>
      <c r="CA102" s="746"/>
      <c r="CB102" s="749"/>
      <c r="CC102" s="756"/>
      <c r="CD102" s="757"/>
      <c r="CE102" s="746"/>
      <c r="CF102" s="749"/>
      <c r="CG102" s="756"/>
      <c r="CH102" s="757"/>
      <c r="CI102" s="746"/>
      <c r="CJ102" s="749"/>
      <c r="CK102" s="756"/>
      <c r="CL102" s="757"/>
      <c r="CM102" s="746" t="s">
        <v>477</v>
      </c>
      <c r="CN102" s="749"/>
      <c r="CO102" s="756" t="s">
        <v>588</v>
      </c>
      <c r="CP102" s="757" t="s">
        <v>595</v>
      </c>
      <c r="CQ102" s="746"/>
      <c r="CR102" s="749"/>
      <c r="CS102" s="756"/>
      <c r="CT102" s="757"/>
      <c r="CU102" s="746"/>
      <c r="CV102" s="749"/>
      <c r="CW102" s="756"/>
      <c r="CX102" s="757"/>
      <c r="CY102" s="746" t="s">
        <v>477</v>
      </c>
      <c r="CZ102" s="749"/>
      <c r="DA102" s="756" t="s">
        <v>607</v>
      </c>
      <c r="DB102" s="757" t="s">
        <v>1112</v>
      </c>
      <c r="DC102" s="746"/>
      <c r="DD102" s="749"/>
      <c r="DE102" s="756"/>
      <c r="DF102" s="757"/>
      <c r="DG102" s="746"/>
      <c r="DH102" s="749"/>
      <c r="DI102" s="756"/>
      <c r="DJ102" s="757"/>
      <c r="DK102" s="746"/>
      <c r="DL102" s="749"/>
      <c r="DM102" s="756"/>
      <c r="DN102" s="757"/>
      <c r="DO102" s="746" t="s">
        <v>478</v>
      </c>
      <c r="DP102" s="749"/>
      <c r="DQ102" s="756" t="s">
        <v>617</v>
      </c>
      <c r="DR102" s="757" t="s">
        <v>545</v>
      </c>
      <c r="DS102" s="746" t="s">
        <v>482</v>
      </c>
      <c r="DT102" s="749"/>
      <c r="DU102" s="756" t="s">
        <v>1162</v>
      </c>
      <c r="DV102" s="757" t="s">
        <v>623</v>
      </c>
      <c r="DW102" s="746" t="s">
        <v>481</v>
      </c>
      <c r="DX102" s="749"/>
      <c r="DY102" s="756" t="s">
        <v>1149</v>
      </c>
      <c r="DZ102" s="757" t="s">
        <v>526</v>
      </c>
      <c r="EA102" s="619"/>
      <c r="EB102" s="619"/>
      <c r="EC102" s="619"/>
      <c r="ED102" s="619"/>
      <c r="EE102" s="108"/>
      <c r="EF102" s="617"/>
      <c r="EG102" s="617"/>
      <c r="EH102" s="618"/>
    </row>
    <row r="103" spans="1:138" s="620" customFormat="1" ht="25.5" x14ac:dyDescent="0.25">
      <c r="A103" s="746">
        <v>151553</v>
      </c>
      <c r="B103" s="747" t="s">
        <v>999</v>
      </c>
      <c r="C103" s="748" t="s">
        <v>893</v>
      </c>
      <c r="D103" s="746" t="s">
        <v>178</v>
      </c>
      <c r="E103" s="749" t="s">
        <v>366</v>
      </c>
      <c r="F103" s="749" t="s">
        <v>1133</v>
      </c>
      <c r="G103" s="749" t="s">
        <v>366</v>
      </c>
      <c r="H103" s="749" t="s">
        <v>366</v>
      </c>
      <c r="I103" s="748" t="s">
        <v>366</v>
      </c>
      <c r="J103" s="749" t="s">
        <v>366</v>
      </c>
      <c r="K103" s="617" t="str">
        <f>IFERROR(VLOOKUP(A103,[4]CalledName!$A:$N,14,FALSE),"")</f>
        <v>No</v>
      </c>
      <c r="L103" s="597" t="str">
        <f>IFERROR(VLOOKUP(A103,[5]YEAR11!$A:$AT,24,FALSE),"")</f>
        <v>6-7</v>
      </c>
      <c r="M103" s="599" t="str">
        <f t="shared" si="18"/>
        <v>H</v>
      </c>
      <c r="N103" s="605">
        <f t="shared" si="19"/>
        <v>10</v>
      </c>
      <c r="O103" s="606">
        <f t="shared" si="20"/>
        <v>0</v>
      </c>
      <c r="P103" s="657">
        <f t="shared" si="21"/>
        <v>1</v>
      </c>
      <c r="Q103" s="723">
        <v>100</v>
      </c>
      <c r="R103" s="724">
        <v>2</v>
      </c>
      <c r="S103" s="721">
        <f t="shared" si="22"/>
        <v>1</v>
      </c>
      <c r="T103" s="600">
        <f t="shared" si="23"/>
        <v>8</v>
      </c>
      <c r="U103" s="722">
        <f t="shared" si="24"/>
        <v>0</v>
      </c>
      <c r="V103" s="722">
        <f t="shared" si="25"/>
        <v>0</v>
      </c>
      <c r="W103" s="722">
        <f t="shared" si="26"/>
        <v>0</v>
      </c>
      <c r="X103" s="722">
        <f t="shared" si="27"/>
        <v>0</v>
      </c>
      <c r="Y103" s="722">
        <f t="shared" si="28"/>
        <v>0</v>
      </c>
      <c r="Z103" s="722">
        <f t="shared" si="29"/>
        <v>0</v>
      </c>
      <c r="AA103" s="722">
        <f t="shared" si="33"/>
        <v>0</v>
      </c>
      <c r="AB103" s="722">
        <f t="shared" si="31"/>
        <v>0</v>
      </c>
      <c r="AC103" s="763">
        <f t="shared" si="32"/>
        <v>0</v>
      </c>
      <c r="AD103" s="600"/>
      <c r="AE103" s="746"/>
      <c r="AF103" s="749"/>
      <c r="AG103" s="756"/>
      <c r="AH103" s="757"/>
      <c r="AI103" s="746" t="s">
        <v>477</v>
      </c>
      <c r="AJ103" s="749"/>
      <c r="AK103" s="756" t="s">
        <v>500</v>
      </c>
      <c r="AL103" s="757" t="s">
        <v>558</v>
      </c>
      <c r="AM103" s="746"/>
      <c r="AN103" s="749"/>
      <c r="AO103" s="756"/>
      <c r="AP103" s="757"/>
      <c r="AQ103" s="746" t="s">
        <v>477</v>
      </c>
      <c r="AR103" s="749"/>
      <c r="AS103" s="756" t="s">
        <v>540</v>
      </c>
      <c r="AT103" s="757" t="s">
        <v>567</v>
      </c>
      <c r="AU103" s="746"/>
      <c r="AV103" s="749"/>
      <c r="AW103" s="756"/>
      <c r="AX103" s="757"/>
      <c r="AY103" s="746" t="s">
        <v>477</v>
      </c>
      <c r="AZ103" s="749"/>
      <c r="BA103" s="756" t="s">
        <v>573</v>
      </c>
      <c r="BB103" s="757" t="s">
        <v>504</v>
      </c>
      <c r="BC103" s="746"/>
      <c r="BD103" s="749"/>
      <c r="BE103" s="756"/>
      <c r="BF103" s="757"/>
      <c r="BG103" s="746" t="s">
        <v>477</v>
      </c>
      <c r="BH103" s="749"/>
      <c r="BI103" s="756" t="s">
        <v>528</v>
      </c>
      <c r="BJ103" s="757" t="s">
        <v>529</v>
      </c>
      <c r="BK103" s="746"/>
      <c r="BL103" s="749"/>
      <c r="BM103" s="749"/>
      <c r="BN103" s="758"/>
      <c r="BO103" s="746"/>
      <c r="BP103" s="749"/>
      <c r="BQ103" s="756"/>
      <c r="BR103" s="757"/>
      <c r="BS103" s="746" t="s">
        <v>477</v>
      </c>
      <c r="BT103" s="749"/>
      <c r="BU103" s="756" t="s">
        <v>580</v>
      </c>
      <c r="BV103" s="757" t="s">
        <v>893</v>
      </c>
      <c r="BW103" s="746"/>
      <c r="BX103" s="749"/>
      <c r="BY103" s="756"/>
      <c r="BZ103" s="757"/>
      <c r="CA103" s="746"/>
      <c r="CB103" s="749"/>
      <c r="CC103" s="756"/>
      <c r="CD103" s="757"/>
      <c r="CE103" s="746"/>
      <c r="CF103" s="749"/>
      <c r="CG103" s="756"/>
      <c r="CH103" s="757"/>
      <c r="CI103" s="746"/>
      <c r="CJ103" s="749"/>
      <c r="CK103" s="756"/>
      <c r="CL103" s="757"/>
      <c r="CM103" s="746" t="s">
        <v>477</v>
      </c>
      <c r="CN103" s="749"/>
      <c r="CO103" s="756" t="s">
        <v>1163</v>
      </c>
      <c r="CP103" s="757" t="s">
        <v>1164</v>
      </c>
      <c r="CQ103" s="746"/>
      <c r="CR103" s="749"/>
      <c r="CS103" s="756"/>
      <c r="CT103" s="757"/>
      <c r="CU103" s="746"/>
      <c r="CV103" s="749"/>
      <c r="CW103" s="756"/>
      <c r="CX103" s="757"/>
      <c r="CY103" s="746" t="s">
        <v>476</v>
      </c>
      <c r="CZ103" s="749"/>
      <c r="DA103" s="756" t="s">
        <v>607</v>
      </c>
      <c r="DB103" s="757" t="s">
        <v>1112</v>
      </c>
      <c r="DC103" s="746"/>
      <c r="DD103" s="749"/>
      <c r="DE103" s="756"/>
      <c r="DF103" s="757"/>
      <c r="DG103" s="746" t="s">
        <v>477</v>
      </c>
      <c r="DH103" s="749"/>
      <c r="DI103" s="756" t="s">
        <v>544</v>
      </c>
      <c r="DJ103" s="757" t="s">
        <v>608</v>
      </c>
      <c r="DK103" s="746"/>
      <c r="DL103" s="749"/>
      <c r="DM103" s="756"/>
      <c r="DN103" s="757"/>
      <c r="DO103" s="746" t="s">
        <v>477</v>
      </c>
      <c r="DP103" s="749"/>
      <c r="DQ103" s="756" t="s">
        <v>616</v>
      </c>
      <c r="DR103" s="757" t="s">
        <v>525</v>
      </c>
      <c r="DS103" s="746"/>
      <c r="DT103" s="749"/>
      <c r="DU103" s="756"/>
      <c r="DV103" s="757"/>
      <c r="DW103" s="746" t="s">
        <v>477</v>
      </c>
      <c r="DX103" s="749"/>
      <c r="DY103" s="756" t="s">
        <v>516</v>
      </c>
      <c r="DZ103" s="757" t="s">
        <v>517</v>
      </c>
      <c r="EA103" s="619"/>
      <c r="EB103" s="619"/>
      <c r="EC103" s="619"/>
      <c r="ED103" s="619"/>
      <c r="EE103" s="108"/>
      <c r="EF103" s="617"/>
      <c r="EG103" s="617"/>
      <c r="EH103" s="618"/>
    </row>
    <row r="104" spans="1:138" s="620" customFormat="1" ht="25.5" x14ac:dyDescent="0.25">
      <c r="A104" s="746">
        <v>151544</v>
      </c>
      <c r="B104" s="747" t="s">
        <v>1000</v>
      </c>
      <c r="C104" s="748" t="s">
        <v>899</v>
      </c>
      <c r="D104" s="746" t="s">
        <v>62</v>
      </c>
      <c r="E104" s="749" t="s">
        <v>366</v>
      </c>
      <c r="F104" s="749" t="s">
        <v>1127</v>
      </c>
      <c r="G104" s="749" t="s">
        <v>1128</v>
      </c>
      <c r="H104" s="749" t="s">
        <v>366</v>
      </c>
      <c r="I104" s="748" t="s">
        <v>366</v>
      </c>
      <c r="J104" s="749" t="s">
        <v>366</v>
      </c>
      <c r="K104" s="617" t="str">
        <f>IFERROR(VLOOKUP(A104,[4]CalledName!$A:$N,14,FALSE),"")</f>
        <v>No</v>
      </c>
      <c r="L104" s="597" t="str">
        <f>IFERROR(VLOOKUP(A104,[5]YEAR11!$A:$AT,24,FALSE),"")</f>
        <v>6-7</v>
      </c>
      <c r="M104" s="599" t="str">
        <f t="shared" si="18"/>
        <v>M</v>
      </c>
      <c r="N104" s="605">
        <f t="shared" si="19"/>
        <v>13</v>
      </c>
      <c r="O104" s="606">
        <f t="shared" si="20"/>
        <v>2</v>
      </c>
      <c r="P104" s="657">
        <f t="shared" si="21"/>
        <v>1</v>
      </c>
      <c r="Q104" s="723">
        <v>86.96</v>
      </c>
      <c r="R104" s="724">
        <v>9</v>
      </c>
      <c r="S104" s="721">
        <f t="shared" si="22"/>
        <v>0</v>
      </c>
      <c r="T104" s="600">
        <f t="shared" si="23"/>
        <v>8</v>
      </c>
      <c r="U104" s="722">
        <f t="shared" si="24"/>
        <v>0</v>
      </c>
      <c r="V104" s="722">
        <f t="shared" si="25"/>
        <v>2</v>
      </c>
      <c r="W104" s="722">
        <f t="shared" si="26"/>
        <v>0</v>
      </c>
      <c r="X104" s="722">
        <f t="shared" si="27"/>
        <v>2</v>
      </c>
      <c r="Y104" s="722">
        <f t="shared" si="28"/>
        <v>0</v>
      </c>
      <c r="Z104" s="722">
        <f t="shared" si="29"/>
        <v>0</v>
      </c>
      <c r="AA104" s="722">
        <f t="shared" si="33"/>
        <v>0</v>
      </c>
      <c r="AB104" s="722">
        <f t="shared" si="31"/>
        <v>0</v>
      </c>
      <c r="AC104" s="763">
        <f t="shared" si="32"/>
        <v>2</v>
      </c>
      <c r="AD104" s="600"/>
      <c r="AE104" s="746"/>
      <c r="AF104" s="749"/>
      <c r="AG104" s="756"/>
      <c r="AH104" s="757"/>
      <c r="AI104" s="746" t="s">
        <v>477</v>
      </c>
      <c r="AJ104" s="749"/>
      <c r="AK104" s="756" t="s">
        <v>542</v>
      </c>
      <c r="AL104" s="757" t="s">
        <v>561</v>
      </c>
      <c r="AM104" s="746"/>
      <c r="AN104" s="749"/>
      <c r="AO104" s="756"/>
      <c r="AP104" s="757"/>
      <c r="AQ104" s="746" t="s">
        <v>479</v>
      </c>
      <c r="AR104" s="749"/>
      <c r="AS104" s="756" t="s">
        <v>532</v>
      </c>
      <c r="AT104" s="757" t="s">
        <v>570</v>
      </c>
      <c r="AU104" s="746"/>
      <c r="AV104" s="749"/>
      <c r="AW104" s="756"/>
      <c r="AX104" s="757"/>
      <c r="AY104" s="746"/>
      <c r="AZ104" s="749"/>
      <c r="BA104" s="756"/>
      <c r="BB104" s="757"/>
      <c r="BC104" s="746"/>
      <c r="BD104" s="749"/>
      <c r="BE104" s="756"/>
      <c r="BF104" s="757"/>
      <c r="BG104" s="746" t="s">
        <v>477</v>
      </c>
      <c r="BH104" s="749"/>
      <c r="BI104" s="756" t="s">
        <v>575</v>
      </c>
      <c r="BJ104" s="757" t="s">
        <v>535</v>
      </c>
      <c r="BK104" s="746"/>
      <c r="BL104" s="749"/>
      <c r="BM104" s="749"/>
      <c r="BN104" s="758"/>
      <c r="BO104" s="746" t="s">
        <v>477</v>
      </c>
      <c r="BP104" s="749"/>
      <c r="BQ104" s="756" t="s">
        <v>508</v>
      </c>
      <c r="BR104" s="757" t="s">
        <v>579</v>
      </c>
      <c r="BS104" s="746" t="s">
        <v>477</v>
      </c>
      <c r="BT104" s="749"/>
      <c r="BU104" s="756" t="s">
        <v>505</v>
      </c>
      <c r="BV104" s="757" t="s">
        <v>899</v>
      </c>
      <c r="BW104" s="746" t="s">
        <v>477</v>
      </c>
      <c r="BX104" s="749"/>
      <c r="BY104" s="756" t="s">
        <v>580</v>
      </c>
      <c r="BZ104" s="757" t="s">
        <v>521</v>
      </c>
      <c r="CA104" s="746"/>
      <c r="CB104" s="749"/>
      <c r="CC104" s="756"/>
      <c r="CD104" s="757"/>
      <c r="CE104" s="746"/>
      <c r="CF104" s="749"/>
      <c r="CG104" s="756"/>
      <c r="CH104" s="757"/>
      <c r="CI104" s="746"/>
      <c r="CJ104" s="749"/>
      <c r="CK104" s="756"/>
      <c r="CL104" s="757"/>
      <c r="CM104" s="746" t="s">
        <v>477</v>
      </c>
      <c r="CN104" s="749"/>
      <c r="CO104" s="756" t="s">
        <v>600</v>
      </c>
      <c r="CP104" s="757" t="s">
        <v>592</v>
      </c>
      <c r="CQ104" s="746"/>
      <c r="CR104" s="749"/>
      <c r="CS104" s="756"/>
      <c r="CT104" s="757"/>
      <c r="CU104" s="746"/>
      <c r="CV104" s="749"/>
      <c r="CW104" s="756"/>
      <c r="CX104" s="757"/>
      <c r="CY104" s="746" t="s">
        <v>477</v>
      </c>
      <c r="CZ104" s="749"/>
      <c r="DA104" s="756" t="s">
        <v>888</v>
      </c>
      <c r="DB104" s="757" t="s">
        <v>1124</v>
      </c>
      <c r="DC104" s="746"/>
      <c r="DD104" s="749"/>
      <c r="DE104" s="756"/>
      <c r="DF104" s="757"/>
      <c r="DG104" s="746" t="s">
        <v>479</v>
      </c>
      <c r="DH104" s="749"/>
      <c r="DI104" s="756" t="s">
        <v>515</v>
      </c>
      <c r="DJ104" s="757" t="s">
        <v>611</v>
      </c>
      <c r="DK104" s="746"/>
      <c r="DL104" s="749"/>
      <c r="DM104" s="756"/>
      <c r="DN104" s="757"/>
      <c r="DO104" s="746" t="s">
        <v>477</v>
      </c>
      <c r="DP104" s="749"/>
      <c r="DQ104" s="756" t="s">
        <v>538</v>
      </c>
      <c r="DR104" s="757" t="s">
        <v>531</v>
      </c>
      <c r="DS104" s="746"/>
      <c r="DT104" s="749"/>
      <c r="DU104" s="756"/>
      <c r="DV104" s="757"/>
      <c r="DW104" s="746"/>
      <c r="DX104" s="749"/>
      <c r="DY104" s="756"/>
      <c r="DZ104" s="757"/>
      <c r="EA104" s="619"/>
      <c r="EB104" s="619"/>
      <c r="EC104" s="619"/>
      <c r="ED104" s="619"/>
      <c r="EE104" s="108"/>
      <c r="EF104" s="617"/>
      <c r="EG104" s="617"/>
      <c r="EH104" s="618"/>
    </row>
    <row r="105" spans="1:138" s="620" customFormat="1" ht="25.5" x14ac:dyDescent="0.25">
      <c r="A105" s="746">
        <v>151571</v>
      </c>
      <c r="B105" s="747" t="s">
        <v>1001</v>
      </c>
      <c r="C105" s="748" t="s">
        <v>913</v>
      </c>
      <c r="D105" s="746" t="s">
        <v>178</v>
      </c>
      <c r="E105" s="749" t="s">
        <v>366</v>
      </c>
      <c r="F105" s="749" t="s">
        <v>1127</v>
      </c>
      <c r="G105" s="749" t="s">
        <v>366</v>
      </c>
      <c r="H105" s="749" t="s">
        <v>366</v>
      </c>
      <c r="I105" s="748" t="s">
        <v>366</v>
      </c>
      <c r="J105" s="749" t="s">
        <v>366</v>
      </c>
      <c r="K105" s="617" t="str">
        <f>IFERROR(VLOOKUP(A105,[4]CalledName!$A:$N,14,FALSE),"")</f>
        <v>No</v>
      </c>
      <c r="L105" s="597" t="str">
        <f>IFERROR(VLOOKUP(A105,[5]YEAR11!$A:$AT,24,FALSE),"")</f>
        <v>6-7</v>
      </c>
      <c r="M105" s="599" t="str">
        <f t="shared" si="18"/>
        <v>M</v>
      </c>
      <c r="N105" s="605">
        <f t="shared" si="19"/>
        <v>13</v>
      </c>
      <c r="O105" s="606">
        <f t="shared" si="20"/>
        <v>0</v>
      </c>
      <c r="P105" s="657">
        <f t="shared" si="21"/>
        <v>1</v>
      </c>
      <c r="Q105" s="723">
        <v>100</v>
      </c>
      <c r="R105" s="724">
        <v>1</v>
      </c>
      <c r="S105" s="721">
        <f t="shared" si="22"/>
        <v>1</v>
      </c>
      <c r="T105" s="600">
        <f t="shared" si="23"/>
        <v>8</v>
      </c>
      <c r="U105" s="722">
        <f t="shared" si="24"/>
        <v>0</v>
      </c>
      <c r="V105" s="722">
        <f t="shared" si="25"/>
        <v>0</v>
      </c>
      <c r="W105" s="722">
        <f t="shared" si="26"/>
        <v>0</v>
      </c>
      <c r="X105" s="722">
        <f t="shared" si="27"/>
        <v>0</v>
      </c>
      <c r="Y105" s="722">
        <f t="shared" si="28"/>
        <v>0</v>
      </c>
      <c r="Z105" s="722">
        <f t="shared" si="29"/>
        <v>0</v>
      </c>
      <c r="AA105" s="722">
        <f t="shared" si="33"/>
        <v>0</v>
      </c>
      <c r="AB105" s="722">
        <f t="shared" si="31"/>
        <v>0</v>
      </c>
      <c r="AC105" s="763">
        <f t="shared" si="32"/>
        <v>0</v>
      </c>
      <c r="AD105" s="600"/>
      <c r="AE105" s="746"/>
      <c r="AF105" s="749"/>
      <c r="AG105" s="756"/>
      <c r="AH105" s="757"/>
      <c r="AI105" s="746" t="s">
        <v>477</v>
      </c>
      <c r="AJ105" s="749"/>
      <c r="AK105" s="756" t="s">
        <v>563</v>
      </c>
      <c r="AL105" s="757" t="s">
        <v>559</v>
      </c>
      <c r="AM105" s="746"/>
      <c r="AN105" s="749"/>
      <c r="AO105" s="756"/>
      <c r="AP105" s="757"/>
      <c r="AQ105" s="746" t="s">
        <v>477</v>
      </c>
      <c r="AR105" s="749"/>
      <c r="AS105" s="756" t="s">
        <v>502</v>
      </c>
      <c r="AT105" s="757" t="s">
        <v>568</v>
      </c>
      <c r="AU105" s="746"/>
      <c r="AV105" s="749"/>
      <c r="AW105" s="756"/>
      <c r="AX105" s="757"/>
      <c r="AY105" s="746" t="s">
        <v>477</v>
      </c>
      <c r="AZ105" s="749"/>
      <c r="BA105" s="756" t="s">
        <v>573</v>
      </c>
      <c r="BB105" s="757" t="s">
        <v>504</v>
      </c>
      <c r="BC105" s="746"/>
      <c r="BD105" s="749"/>
      <c r="BE105" s="756"/>
      <c r="BF105" s="757"/>
      <c r="BG105" s="746" t="s">
        <v>477</v>
      </c>
      <c r="BH105" s="749"/>
      <c r="BI105" s="756" t="s">
        <v>574</v>
      </c>
      <c r="BJ105" s="757" t="s">
        <v>520</v>
      </c>
      <c r="BK105" s="746"/>
      <c r="BL105" s="749"/>
      <c r="BM105" s="749"/>
      <c r="BN105" s="758"/>
      <c r="BO105" s="746"/>
      <c r="BP105" s="749"/>
      <c r="BQ105" s="756"/>
      <c r="BR105" s="757"/>
      <c r="BS105" s="746" t="s">
        <v>477</v>
      </c>
      <c r="BT105" s="749"/>
      <c r="BU105" s="756" t="s">
        <v>1120</v>
      </c>
      <c r="BV105" s="757" t="s">
        <v>913</v>
      </c>
      <c r="BW105" s="746"/>
      <c r="BX105" s="749"/>
      <c r="BY105" s="756"/>
      <c r="BZ105" s="757"/>
      <c r="CA105" s="746"/>
      <c r="CB105" s="749"/>
      <c r="CC105" s="756"/>
      <c r="CD105" s="757"/>
      <c r="CE105" s="746"/>
      <c r="CF105" s="749"/>
      <c r="CG105" s="756"/>
      <c r="CH105" s="757"/>
      <c r="CI105" s="746"/>
      <c r="CJ105" s="749"/>
      <c r="CK105" s="756"/>
      <c r="CL105" s="757"/>
      <c r="CM105" s="746" t="s">
        <v>477</v>
      </c>
      <c r="CN105" s="749"/>
      <c r="CO105" s="756" t="s">
        <v>589</v>
      </c>
      <c r="CP105" s="757" t="s">
        <v>591</v>
      </c>
      <c r="CQ105" s="746"/>
      <c r="CR105" s="749"/>
      <c r="CS105" s="756"/>
      <c r="CT105" s="757"/>
      <c r="CU105" s="746"/>
      <c r="CV105" s="749"/>
      <c r="CW105" s="756"/>
      <c r="CX105" s="757"/>
      <c r="CY105" s="746" t="s">
        <v>476</v>
      </c>
      <c r="CZ105" s="749"/>
      <c r="DA105" s="756" t="s">
        <v>607</v>
      </c>
      <c r="DB105" s="757" t="s">
        <v>1112</v>
      </c>
      <c r="DC105" s="746"/>
      <c r="DD105" s="749"/>
      <c r="DE105" s="756"/>
      <c r="DF105" s="757"/>
      <c r="DG105" s="746" t="s">
        <v>477</v>
      </c>
      <c r="DH105" s="749"/>
      <c r="DI105" s="756" t="s">
        <v>515</v>
      </c>
      <c r="DJ105" s="757" t="s">
        <v>609</v>
      </c>
      <c r="DK105" s="746"/>
      <c r="DL105" s="749"/>
      <c r="DM105" s="756"/>
      <c r="DN105" s="757"/>
      <c r="DO105" s="746" t="s">
        <v>477</v>
      </c>
      <c r="DP105" s="749"/>
      <c r="DQ105" s="756" t="s">
        <v>1156</v>
      </c>
      <c r="DR105" s="757" t="s">
        <v>548</v>
      </c>
      <c r="DS105" s="746"/>
      <c r="DT105" s="749"/>
      <c r="DU105" s="756"/>
      <c r="DV105" s="757"/>
      <c r="DW105" s="746" t="s">
        <v>477</v>
      </c>
      <c r="DX105" s="749"/>
      <c r="DY105" s="756" t="s">
        <v>1149</v>
      </c>
      <c r="DZ105" s="757" t="s">
        <v>526</v>
      </c>
      <c r="EA105" s="619"/>
      <c r="EB105" s="619"/>
      <c r="EC105" s="619"/>
      <c r="ED105" s="619"/>
      <c r="EE105" s="108"/>
      <c r="EF105" s="617"/>
      <c r="EG105" s="617"/>
      <c r="EH105" s="618"/>
    </row>
    <row r="106" spans="1:138" s="620" customFormat="1" ht="25.5" x14ac:dyDescent="0.25">
      <c r="A106" s="746">
        <v>151586</v>
      </c>
      <c r="B106" s="747" t="s">
        <v>1002</v>
      </c>
      <c r="C106" s="748" t="s">
        <v>899</v>
      </c>
      <c r="D106" s="746" t="s">
        <v>178</v>
      </c>
      <c r="E106" s="749" t="s">
        <v>366</v>
      </c>
      <c r="F106" s="749" t="s">
        <v>1127</v>
      </c>
      <c r="G106" s="749" t="s">
        <v>366</v>
      </c>
      <c r="H106" s="749" t="s">
        <v>366</v>
      </c>
      <c r="I106" s="748" t="s">
        <v>366</v>
      </c>
      <c r="J106" s="749" t="s">
        <v>366</v>
      </c>
      <c r="K106" s="617" t="str">
        <f>IFERROR(VLOOKUP(A106,[4]CalledName!$A:$N,14,FALSE),"")</f>
        <v>Yes</v>
      </c>
      <c r="L106" s="597" t="str">
        <f>IFERROR(VLOOKUP(A106,[5]YEAR11!$A:$AT,24,FALSE),"")</f>
        <v>4-5</v>
      </c>
      <c r="M106" s="599" t="str">
        <f t="shared" si="18"/>
        <v>M</v>
      </c>
      <c r="N106" s="605">
        <f t="shared" si="19"/>
        <v>16</v>
      </c>
      <c r="O106" s="606">
        <f t="shared" si="20"/>
        <v>4</v>
      </c>
      <c r="P106" s="657">
        <f t="shared" si="21"/>
        <v>4</v>
      </c>
      <c r="Q106" s="723">
        <v>97.83</v>
      </c>
      <c r="R106" s="724">
        <v>3</v>
      </c>
      <c r="S106" s="721">
        <f t="shared" si="22"/>
        <v>1</v>
      </c>
      <c r="T106" s="600">
        <f t="shared" si="23"/>
        <v>6</v>
      </c>
      <c r="U106" s="722">
        <f t="shared" si="24"/>
        <v>1</v>
      </c>
      <c r="V106" s="722">
        <f t="shared" si="25"/>
        <v>0</v>
      </c>
      <c r="W106" s="722">
        <f t="shared" si="26"/>
        <v>1</v>
      </c>
      <c r="X106" s="722">
        <f t="shared" si="27"/>
        <v>2</v>
      </c>
      <c r="Y106" s="722">
        <f t="shared" si="28"/>
        <v>0</v>
      </c>
      <c r="Z106" s="722">
        <f t="shared" si="29"/>
        <v>0</v>
      </c>
      <c r="AA106" s="722">
        <f t="shared" si="33"/>
        <v>0</v>
      </c>
      <c r="AB106" s="722">
        <f t="shared" si="31"/>
        <v>0</v>
      </c>
      <c r="AC106" s="763">
        <f t="shared" si="32"/>
        <v>2</v>
      </c>
      <c r="AD106" s="600"/>
      <c r="AE106" s="746"/>
      <c r="AF106" s="749"/>
      <c r="AG106" s="756"/>
      <c r="AH106" s="757"/>
      <c r="AI106" s="746"/>
      <c r="AJ106" s="749"/>
      <c r="AK106" s="756"/>
      <c r="AL106" s="757"/>
      <c r="AM106" s="746"/>
      <c r="AN106" s="749"/>
      <c r="AO106" s="756"/>
      <c r="AP106" s="757"/>
      <c r="AQ106" s="746"/>
      <c r="AR106" s="749"/>
      <c r="AS106" s="756"/>
      <c r="AT106" s="757"/>
      <c r="AU106" s="746"/>
      <c r="AV106" s="749"/>
      <c r="AW106" s="756"/>
      <c r="AX106" s="757"/>
      <c r="AY106" s="746"/>
      <c r="AZ106" s="749"/>
      <c r="BA106" s="756"/>
      <c r="BB106" s="757"/>
      <c r="BC106" s="746"/>
      <c r="BD106" s="749"/>
      <c r="BE106" s="756"/>
      <c r="BF106" s="757"/>
      <c r="BG106" s="746" t="s">
        <v>480</v>
      </c>
      <c r="BH106" s="749"/>
      <c r="BI106" s="756" t="s">
        <v>546</v>
      </c>
      <c r="BJ106" s="757" t="s">
        <v>549</v>
      </c>
      <c r="BK106" s="746"/>
      <c r="BL106" s="749"/>
      <c r="BM106" s="749"/>
      <c r="BN106" s="758"/>
      <c r="BO106" s="746" t="s">
        <v>477</v>
      </c>
      <c r="BP106" s="749"/>
      <c r="BQ106" s="756" t="s">
        <v>508</v>
      </c>
      <c r="BR106" s="757" t="s">
        <v>579</v>
      </c>
      <c r="BS106" s="746" t="s">
        <v>477</v>
      </c>
      <c r="BT106" s="749"/>
      <c r="BU106" s="756" t="s">
        <v>505</v>
      </c>
      <c r="BV106" s="757" t="s">
        <v>899</v>
      </c>
      <c r="BW106" s="746" t="s">
        <v>477</v>
      </c>
      <c r="BX106" s="749"/>
      <c r="BY106" s="756" t="s">
        <v>580</v>
      </c>
      <c r="BZ106" s="757" t="s">
        <v>521</v>
      </c>
      <c r="CA106" s="746"/>
      <c r="CB106" s="749"/>
      <c r="CC106" s="756"/>
      <c r="CD106" s="757"/>
      <c r="CE106" s="746"/>
      <c r="CF106" s="749"/>
      <c r="CG106" s="756"/>
      <c r="CH106" s="757"/>
      <c r="CI106" s="746"/>
      <c r="CJ106" s="749"/>
      <c r="CK106" s="756"/>
      <c r="CL106" s="757"/>
      <c r="CM106" s="746" t="s">
        <v>477</v>
      </c>
      <c r="CN106" s="749"/>
      <c r="CO106" s="756" t="s">
        <v>588</v>
      </c>
      <c r="CP106" s="757" t="s">
        <v>1161</v>
      </c>
      <c r="CQ106" s="746"/>
      <c r="CR106" s="749"/>
      <c r="CS106" s="756"/>
      <c r="CT106" s="757"/>
      <c r="CU106" s="746" t="s">
        <v>477</v>
      </c>
      <c r="CV106" s="749"/>
      <c r="CW106" s="756" t="s">
        <v>1160</v>
      </c>
      <c r="CX106" s="757" t="s">
        <v>604</v>
      </c>
      <c r="CY106" s="746" t="s">
        <v>476</v>
      </c>
      <c r="CZ106" s="749"/>
      <c r="DA106" s="756" t="s">
        <v>887</v>
      </c>
      <c r="DB106" s="757" t="s">
        <v>1119</v>
      </c>
      <c r="DC106" s="746"/>
      <c r="DD106" s="749"/>
      <c r="DE106" s="756"/>
      <c r="DF106" s="757"/>
      <c r="DG106" s="746"/>
      <c r="DH106" s="749"/>
      <c r="DI106" s="756"/>
      <c r="DJ106" s="757"/>
      <c r="DK106" s="746"/>
      <c r="DL106" s="749"/>
      <c r="DM106" s="756"/>
      <c r="DN106" s="757"/>
      <c r="DO106" s="746" t="s">
        <v>477</v>
      </c>
      <c r="DP106" s="749"/>
      <c r="DQ106" s="756" t="s">
        <v>513</v>
      </c>
      <c r="DR106" s="757" t="s">
        <v>514</v>
      </c>
      <c r="DS106" s="746" t="s">
        <v>478</v>
      </c>
      <c r="DT106" s="749"/>
      <c r="DU106" s="756" t="s">
        <v>527</v>
      </c>
      <c r="DV106" s="757" t="s">
        <v>622</v>
      </c>
      <c r="DW106" s="746"/>
      <c r="DX106" s="749"/>
      <c r="DY106" s="756"/>
      <c r="DZ106" s="757"/>
      <c r="EA106" s="619"/>
      <c r="EB106" s="619"/>
      <c r="EC106" s="619"/>
      <c r="ED106" s="619"/>
      <c r="EE106" s="108"/>
      <c r="EF106" s="617"/>
      <c r="EG106" s="617"/>
      <c r="EH106" s="618"/>
    </row>
    <row r="107" spans="1:138" s="620" customFormat="1" ht="25.5" x14ac:dyDescent="0.25">
      <c r="A107" s="746">
        <v>151628</v>
      </c>
      <c r="B107" s="747" t="s">
        <v>1003</v>
      </c>
      <c r="C107" s="748" t="s">
        <v>913</v>
      </c>
      <c r="D107" s="746" t="s">
        <v>178</v>
      </c>
      <c r="E107" s="749" t="s">
        <v>366</v>
      </c>
      <c r="F107" s="749" t="s">
        <v>1127</v>
      </c>
      <c r="G107" s="749" t="s">
        <v>366</v>
      </c>
      <c r="H107" s="749" t="s">
        <v>366</v>
      </c>
      <c r="I107" s="748" t="s">
        <v>366</v>
      </c>
      <c r="J107" s="749" t="s">
        <v>366</v>
      </c>
      <c r="K107" s="617" t="str">
        <f>IFERROR(VLOOKUP(A107,[4]CalledName!$A:$N,14,FALSE),"")</f>
        <v>Yes</v>
      </c>
      <c r="L107" s="597" t="str">
        <f>IFERROR(VLOOKUP(A107,[5]YEAR11!$A:$AT,24,FALSE),"")</f>
        <v>4-5</v>
      </c>
      <c r="M107" s="599" t="str">
        <f t="shared" si="18"/>
        <v>M</v>
      </c>
      <c r="N107" s="605">
        <f t="shared" si="19"/>
        <v>4</v>
      </c>
      <c r="O107" s="606">
        <f t="shared" si="20"/>
        <v>0</v>
      </c>
      <c r="P107" s="657">
        <f t="shared" si="21"/>
        <v>4</v>
      </c>
      <c r="Q107" s="723">
        <v>100</v>
      </c>
      <c r="R107" s="724">
        <v>2</v>
      </c>
      <c r="S107" s="721">
        <f t="shared" si="22"/>
        <v>1</v>
      </c>
      <c r="T107" s="600">
        <f t="shared" si="23"/>
        <v>7</v>
      </c>
      <c r="U107" s="722">
        <f t="shared" si="24"/>
        <v>0</v>
      </c>
      <c r="V107" s="722">
        <f t="shared" si="25"/>
        <v>0</v>
      </c>
      <c r="W107" s="722">
        <f t="shared" si="26"/>
        <v>1</v>
      </c>
      <c r="X107" s="722">
        <f t="shared" si="27"/>
        <v>1</v>
      </c>
      <c r="Y107" s="722">
        <f t="shared" si="28"/>
        <v>0</v>
      </c>
      <c r="Z107" s="722">
        <f t="shared" si="29"/>
        <v>0</v>
      </c>
      <c r="AA107" s="722">
        <f t="shared" si="33"/>
        <v>0</v>
      </c>
      <c r="AB107" s="722">
        <f t="shared" si="31"/>
        <v>0</v>
      </c>
      <c r="AC107" s="763">
        <f t="shared" si="32"/>
        <v>1</v>
      </c>
      <c r="AD107" s="600"/>
      <c r="AE107" s="746"/>
      <c r="AF107" s="749"/>
      <c r="AG107" s="756"/>
      <c r="AH107" s="757"/>
      <c r="AI107" s="746" t="s">
        <v>480</v>
      </c>
      <c r="AJ107" s="749"/>
      <c r="AK107" s="756" t="s">
        <v>542</v>
      </c>
      <c r="AL107" s="757" t="s">
        <v>561</v>
      </c>
      <c r="AM107" s="746"/>
      <c r="AN107" s="749"/>
      <c r="AO107" s="756"/>
      <c r="AP107" s="757"/>
      <c r="AQ107" s="746" t="s">
        <v>477</v>
      </c>
      <c r="AR107" s="749"/>
      <c r="AS107" s="756" t="s">
        <v>532</v>
      </c>
      <c r="AT107" s="757" t="s">
        <v>570</v>
      </c>
      <c r="AU107" s="746"/>
      <c r="AV107" s="749"/>
      <c r="AW107" s="756"/>
      <c r="AX107" s="757"/>
      <c r="AY107" s="746" t="s">
        <v>477</v>
      </c>
      <c r="AZ107" s="749"/>
      <c r="BA107" s="756" t="s">
        <v>573</v>
      </c>
      <c r="BB107" s="757" t="s">
        <v>504</v>
      </c>
      <c r="BC107" s="746"/>
      <c r="BD107" s="749"/>
      <c r="BE107" s="756"/>
      <c r="BF107" s="757"/>
      <c r="BG107" s="746" t="s">
        <v>477</v>
      </c>
      <c r="BH107" s="749"/>
      <c r="BI107" s="756" t="s">
        <v>528</v>
      </c>
      <c r="BJ107" s="757" t="s">
        <v>529</v>
      </c>
      <c r="BK107" s="746"/>
      <c r="BL107" s="749"/>
      <c r="BM107" s="749"/>
      <c r="BN107" s="758"/>
      <c r="BO107" s="746"/>
      <c r="BP107" s="749"/>
      <c r="BQ107" s="756"/>
      <c r="BR107" s="757"/>
      <c r="BS107" s="746" t="s">
        <v>477</v>
      </c>
      <c r="BT107" s="749"/>
      <c r="BU107" s="756" t="s">
        <v>1120</v>
      </c>
      <c r="BV107" s="757" t="s">
        <v>913</v>
      </c>
      <c r="BW107" s="746"/>
      <c r="BX107" s="749"/>
      <c r="BY107" s="756"/>
      <c r="BZ107" s="757"/>
      <c r="CA107" s="746"/>
      <c r="CB107" s="749"/>
      <c r="CC107" s="756"/>
      <c r="CD107" s="757"/>
      <c r="CE107" s="746"/>
      <c r="CF107" s="749"/>
      <c r="CG107" s="756"/>
      <c r="CH107" s="757"/>
      <c r="CI107" s="746"/>
      <c r="CJ107" s="749"/>
      <c r="CK107" s="756"/>
      <c r="CL107" s="757"/>
      <c r="CM107" s="746" t="s">
        <v>477</v>
      </c>
      <c r="CN107" s="749"/>
      <c r="CO107" s="756" t="s">
        <v>589</v>
      </c>
      <c r="CP107" s="757" t="s">
        <v>1154</v>
      </c>
      <c r="CQ107" s="746"/>
      <c r="CR107" s="749"/>
      <c r="CS107" s="756"/>
      <c r="CT107" s="757"/>
      <c r="CU107" s="746"/>
      <c r="CV107" s="749"/>
      <c r="CW107" s="756"/>
      <c r="CX107" s="757"/>
      <c r="CY107" s="746" t="s">
        <v>476</v>
      </c>
      <c r="CZ107" s="749"/>
      <c r="DA107" s="756" t="s">
        <v>607</v>
      </c>
      <c r="DB107" s="757" t="s">
        <v>1113</v>
      </c>
      <c r="DC107" s="746"/>
      <c r="DD107" s="749"/>
      <c r="DE107" s="756"/>
      <c r="DF107" s="757"/>
      <c r="DG107" s="746" t="s">
        <v>477</v>
      </c>
      <c r="DH107" s="749"/>
      <c r="DI107" s="756" t="s">
        <v>515</v>
      </c>
      <c r="DJ107" s="757" t="s">
        <v>611</v>
      </c>
      <c r="DK107" s="746"/>
      <c r="DL107" s="749"/>
      <c r="DM107" s="756"/>
      <c r="DN107" s="757"/>
      <c r="DO107" s="746" t="s">
        <v>477</v>
      </c>
      <c r="DP107" s="749"/>
      <c r="DQ107" s="756" t="s">
        <v>513</v>
      </c>
      <c r="DR107" s="757" t="s">
        <v>514</v>
      </c>
      <c r="DS107" s="746"/>
      <c r="DT107" s="749"/>
      <c r="DU107" s="756"/>
      <c r="DV107" s="757"/>
      <c r="DW107" s="746" t="s">
        <v>477</v>
      </c>
      <c r="DX107" s="749"/>
      <c r="DY107" s="756" t="s">
        <v>1149</v>
      </c>
      <c r="DZ107" s="757" t="s">
        <v>533</v>
      </c>
      <c r="EA107" s="619"/>
      <c r="EB107" s="619"/>
      <c r="EC107" s="619"/>
      <c r="ED107" s="619"/>
      <c r="EE107" s="108"/>
      <c r="EF107" s="617"/>
      <c r="EG107" s="617"/>
      <c r="EH107" s="618"/>
    </row>
    <row r="108" spans="1:138" s="620" customFormat="1" ht="25.5" x14ac:dyDescent="0.25">
      <c r="A108" s="746">
        <v>160026</v>
      </c>
      <c r="B108" s="747" t="s">
        <v>1004</v>
      </c>
      <c r="C108" s="748" t="s">
        <v>909</v>
      </c>
      <c r="D108" s="746" t="s">
        <v>62</v>
      </c>
      <c r="E108" s="749" t="s">
        <v>1128</v>
      </c>
      <c r="F108" s="749" t="s">
        <v>1131</v>
      </c>
      <c r="G108" s="749" t="s">
        <v>1128</v>
      </c>
      <c r="H108" s="749" t="s">
        <v>1128</v>
      </c>
      <c r="I108" s="748" t="s">
        <v>366</v>
      </c>
      <c r="J108" s="749" t="s">
        <v>366</v>
      </c>
      <c r="K108" s="617" t="str">
        <f>IFERROR(VLOOKUP(A108,[4]CalledName!$A:$N,14,FALSE),"")</f>
        <v>No</v>
      </c>
      <c r="L108" s="597" t="str">
        <f>IFERROR(VLOOKUP(A108,[5]YEAR11!$A:$AT,24,FALSE),"")</f>
        <v/>
      </c>
      <c r="M108" s="599" t="str">
        <f t="shared" si="18"/>
        <v/>
      </c>
      <c r="N108" s="605">
        <f t="shared" si="19"/>
        <v>15</v>
      </c>
      <c r="O108" s="606">
        <f t="shared" si="20"/>
        <v>1</v>
      </c>
      <c r="P108" s="657">
        <f t="shared" si="21"/>
        <v>0</v>
      </c>
      <c r="Q108" s="723">
        <v>91.3</v>
      </c>
      <c r="R108" s="724">
        <v>0</v>
      </c>
      <c r="S108" s="721">
        <f t="shared" si="22"/>
        <v>2</v>
      </c>
      <c r="T108" s="600">
        <f t="shared" si="23"/>
        <v>7</v>
      </c>
      <c r="U108" s="722">
        <f t="shared" si="24"/>
        <v>0</v>
      </c>
      <c r="V108" s="722">
        <f t="shared" si="25"/>
        <v>0</v>
      </c>
      <c r="W108" s="722">
        <f t="shared" si="26"/>
        <v>0</v>
      </c>
      <c r="X108" s="722">
        <f t="shared" si="27"/>
        <v>0</v>
      </c>
      <c r="Y108" s="722">
        <f t="shared" si="28"/>
        <v>0</v>
      </c>
      <c r="Z108" s="722">
        <f t="shared" si="29"/>
        <v>0</v>
      </c>
      <c r="AA108" s="722">
        <f t="shared" si="33"/>
        <v>0</v>
      </c>
      <c r="AB108" s="722">
        <f t="shared" si="31"/>
        <v>0</v>
      </c>
      <c r="AC108" s="763">
        <f t="shared" si="32"/>
        <v>0</v>
      </c>
      <c r="AD108" s="600"/>
      <c r="AE108" s="746"/>
      <c r="AF108" s="749"/>
      <c r="AG108" s="756"/>
      <c r="AH108" s="757"/>
      <c r="AI108" s="746" t="s">
        <v>477</v>
      </c>
      <c r="AJ108" s="749"/>
      <c r="AK108" s="756" t="s">
        <v>563</v>
      </c>
      <c r="AL108" s="757" t="s">
        <v>559</v>
      </c>
      <c r="AM108" s="746"/>
      <c r="AN108" s="749"/>
      <c r="AO108" s="756"/>
      <c r="AP108" s="757"/>
      <c r="AQ108" s="746" t="s">
        <v>477</v>
      </c>
      <c r="AR108" s="749"/>
      <c r="AS108" s="756" t="s">
        <v>502</v>
      </c>
      <c r="AT108" s="757" t="s">
        <v>568</v>
      </c>
      <c r="AU108" s="746"/>
      <c r="AV108" s="749"/>
      <c r="AW108" s="756"/>
      <c r="AX108" s="757"/>
      <c r="AY108" s="746"/>
      <c r="AZ108" s="749"/>
      <c r="BA108" s="756"/>
      <c r="BB108" s="757"/>
      <c r="BC108" s="746"/>
      <c r="BD108" s="749"/>
      <c r="BE108" s="756"/>
      <c r="BF108" s="757"/>
      <c r="BG108" s="746" t="s">
        <v>477</v>
      </c>
      <c r="BH108" s="749"/>
      <c r="BI108" s="756" t="s">
        <v>574</v>
      </c>
      <c r="BJ108" s="757" t="s">
        <v>520</v>
      </c>
      <c r="BK108" s="746"/>
      <c r="BL108" s="749"/>
      <c r="BM108" s="749"/>
      <c r="BN108" s="758"/>
      <c r="BO108" s="746"/>
      <c r="BP108" s="749"/>
      <c r="BQ108" s="756"/>
      <c r="BR108" s="757"/>
      <c r="BS108" s="746" t="s">
        <v>477</v>
      </c>
      <c r="BT108" s="749"/>
      <c r="BU108" s="756" t="s">
        <v>516</v>
      </c>
      <c r="BV108" s="757" t="s">
        <v>909</v>
      </c>
      <c r="BW108" s="746"/>
      <c r="BX108" s="749"/>
      <c r="BY108" s="756"/>
      <c r="BZ108" s="757"/>
      <c r="CA108" s="746"/>
      <c r="CB108" s="749"/>
      <c r="CC108" s="756"/>
      <c r="CD108" s="757"/>
      <c r="CE108" s="746"/>
      <c r="CF108" s="749"/>
      <c r="CG108" s="756"/>
      <c r="CH108" s="757"/>
      <c r="CI108" s="746" t="s">
        <v>477</v>
      </c>
      <c r="CJ108" s="749"/>
      <c r="CK108" s="756" t="s">
        <v>522</v>
      </c>
      <c r="CL108" s="757" t="s">
        <v>584</v>
      </c>
      <c r="CM108" s="746" t="s">
        <v>477</v>
      </c>
      <c r="CN108" s="749"/>
      <c r="CO108" s="756" t="s">
        <v>589</v>
      </c>
      <c r="CP108" s="757" t="s">
        <v>591</v>
      </c>
      <c r="CQ108" s="746"/>
      <c r="CR108" s="749"/>
      <c r="CS108" s="756"/>
      <c r="CT108" s="757"/>
      <c r="CU108" s="746"/>
      <c r="CV108" s="749"/>
      <c r="CW108" s="756"/>
      <c r="CX108" s="757"/>
      <c r="CY108" s="746" t="s">
        <v>476</v>
      </c>
      <c r="CZ108" s="749"/>
      <c r="DA108" s="756" t="s">
        <v>886</v>
      </c>
      <c r="DB108" s="757" t="s">
        <v>1111</v>
      </c>
      <c r="DC108" s="746"/>
      <c r="DD108" s="749"/>
      <c r="DE108" s="756"/>
      <c r="DF108" s="757"/>
      <c r="DG108" s="746" t="s">
        <v>477</v>
      </c>
      <c r="DH108" s="749"/>
      <c r="DI108" s="756" t="s">
        <v>515</v>
      </c>
      <c r="DJ108" s="757" t="s">
        <v>609</v>
      </c>
      <c r="DK108" s="746"/>
      <c r="DL108" s="749"/>
      <c r="DM108" s="756"/>
      <c r="DN108" s="757"/>
      <c r="DO108" s="746" t="s">
        <v>476</v>
      </c>
      <c r="DP108" s="749"/>
      <c r="DQ108" s="756" t="s">
        <v>616</v>
      </c>
      <c r="DR108" s="757" t="s">
        <v>525</v>
      </c>
      <c r="DS108" s="746"/>
      <c r="DT108" s="749"/>
      <c r="DU108" s="756"/>
      <c r="DV108" s="757"/>
      <c r="DW108" s="746" t="s">
        <v>477</v>
      </c>
      <c r="DX108" s="749"/>
      <c r="DY108" s="756" t="s">
        <v>516</v>
      </c>
      <c r="DZ108" s="757" t="s">
        <v>517</v>
      </c>
      <c r="EA108" s="619"/>
      <c r="EB108" s="619"/>
      <c r="EC108" s="619"/>
      <c r="ED108" s="619"/>
      <c r="EE108" s="108"/>
      <c r="EF108" s="617"/>
      <c r="EG108" s="617"/>
      <c r="EH108" s="618"/>
    </row>
    <row r="109" spans="1:138" s="620" customFormat="1" ht="25.5" x14ac:dyDescent="0.25">
      <c r="A109" s="746">
        <v>151610</v>
      </c>
      <c r="B109" s="747" t="s">
        <v>1005</v>
      </c>
      <c r="C109" s="748" t="s">
        <v>913</v>
      </c>
      <c r="D109" s="746" t="s">
        <v>178</v>
      </c>
      <c r="E109" s="749" t="s">
        <v>366</v>
      </c>
      <c r="F109" s="749" t="s">
        <v>1133</v>
      </c>
      <c r="G109" s="749" t="s">
        <v>366</v>
      </c>
      <c r="H109" s="749" t="s">
        <v>366</v>
      </c>
      <c r="I109" s="748" t="s">
        <v>366</v>
      </c>
      <c r="J109" s="749" t="s">
        <v>366</v>
      </c>
      <c r="K109" s="617" t="str">
        <f>IFERROR(VLOOKUP(A109,[4]CalledName!$A:$N,14,FALSE),"")</f>
        <v>No</v>
      </c>
      <c r="L109" s="597" t="str">
        <f>IFERROR(VLOOKUP(A109,[5]YEAR11!$A:$AT,24,FALSE),"")</f>
        <v>8-9</v>
      </c>
      <c r="M109" s="599" t="str">
        <f t="shared" si="18"/>
        <v>H</v>
      </c>
      <c r="N109" s="605">
        <f t="shared" si="19"/>
        <v>10</v>
      </c>
      <c r="O109" s="606">
        <f t="shared" si="20"/>
        <v>0</v>
      </c>
      <c r="P109" s="657">
        <f t="shared" si="21"/>
        <v>0</v>
      </c>
      <c r="Q109" s="723">
        <v>100</v>
      </c>
      <c r="R109" s="724">
        <v>0</v>
      </c>
      <c r="S109" s="721">
        <f t="shared" si="22"/>
        <v>4</v>
      </c>
      <c r="T109" s="600">
        <f t="shared" si="23"/>
        <v>4</v>
      </c>
      <c r="U109" s="722">
        <f t="shared" si="24"/>
        <v>0</v>
      </c>
      <c r="V109" s="722">
        <f t="shared" si="25"/>
        <v>0</v>
      </c>
      <c r="W109" s="722">
        <f t="shared" si="26"/>
        <v>0</v>
      </c>
      <c r="X109" s="722">
        <f t="shared" si="27"/>
        <v>0</v>
      </c>
      <c r="Y109" s="722">
        <f t="shared" si="28"/>
        <v>0</v>
      </c>
      <c r="Z109" s="722">
        <f t="shared" si="29"/>
        <v>0</v>
      </c>
      <c r="AA109" s="722">
        <f t="shared" si="33"/>
        <v>0</v>
      </c>
      <c r="AB109" s="722">
        <f t="shared" si="31"/>
        <v>0</v>
      </c>
      <c r="AC109" s="763">
        <f t="shared" si="32"/>
        <v>0</v>
      </c>
      <c r="AD109" s="600"/>
      <c r="AE109" s="746"/>
      <c r="AF109" s="749"/>
      <c r="AG109" s="756"/>
      <c r="AH109" s="757"/>
      <c r="AI109" s="746"/>
      <c r="AJ109" s="749"/>
      <c r="AK109" s="756"/>
      <c r="AL109" s="757"/>
      <c r="AM109" s="746"/>
      <c r="AN109" s="749"/>
      <c r="AO109" s="756"/>
      <c r="AP109" s="757"/>
      <c r="AQ109" s="746"/>
      <c r="AR109" s="749"/>
      <c r="AS109" s="756"/>
      <c r="AT109" s="757"/>
      <c r="AU109" s="746"/>
      <c r="AV109" s="749"/>
      <c r="AW109" s="756"/>
      <c r="AX109" s="757"/>
      <c r="AY109" s="746" t="s">
        <v>477</v>
      </c>
      <c r="AZ109" s="749"/>
      <c r="BA109" s="756" t="s">
        <v>573</v>
      </c>
      <c r="BB109" s="757" t="s">
        <v>504</v>
      </c>
      <c r="BC109" s="746" t="s">
        <v>476</v>
      </c>
      <c r="BD109" s="749"/>
      <c r="BE109" s="756" t="s">
        <v>505</v>
      </c>
      <c r="BF109" s="757" t="s">
        <v>506</v>
      </c>
      <c r="BG109" s="746" t="s">
        <v>477</v>
      </c>
      <c r="BH109" s="749"/>
      <c r="BI109" s="756" t="s">
        <v>519</v>
      </c>
      <c r="BJ109" s="757" t="s">
        <v>507</v>
      </c>
      <c r="BK109" s="746"/>
      <c r="BL109" s="749"/>
      <c r="BM109" s="749"/>
      <c r="BN109" s="758"/>
      <c r="BO109" s="746"/>
      <c r="BP109" s="749"/>
      <c r="BQ109" s="756"/>
      <c r="BR109" s="757"/>
      <c r="BS109" s="746" t="s">
        <v>477</v>
      </c>
      <c r="BT109" s="749"/>
      <c r="BU109" s="756" t="s">
        <v>1120</v>
      </c>
      <c r="BV109" s="757" t="s">
        <v>913</v>
      </c>
      <c r="BW109" s="746"/>
      <c r="BX109" s="749"/>
      <c r="BY109" s="756"/>
      <c r="BZ109" s="757"/>
      <c r="CA109" s="746"/>
      <c r="CB109" s="749"/>
      <c r="CC109" s="756"/>
      <c r="CD109" s="757"/>
      <c r="CE109" s="746"/>
      <c r="CF109" s="749"/>
      <c r="CG109" s="756"/>
      <c r="CH109" s="757"/>
      <c r="CI109" s="746"/>
      <c r="CJ109" s="749"/>
      <c r="CK109" s="756"/>
      <c r="CL109" s="757"/>
      <c r="CM109" s="746" t="s">
        <v>476</v>
      </c>
      <c r="CN109" s="749"/>
      <c r="CO109" s="756" t="s">
        <v>1163</v>
      </c>
      <c r="CP109" s="757" t="s">
        <v>1164</v>
      </c>
      <c r="CQ109" s="746"/>
      <c r="CR109" s="749"/>
      <c r="CS109" s="756"/>
      <c r="CT109" s="757"/>
      <c r="CU109" s="746"/>
      <c r="CV109" s="749"/>
      <c r="CW109" s="756"/>
      <c r="CX109" s="757"/>
      <c r="CY109" s="746" t="s">
        <v>476</v>
      </c>
      <c r="CZ109" s="749"/>
      <c r="DA109" s="756" t="s">
        <v>887</v>
      </c>
      <c r="DB109" s="757" t="s">
        <v>1119</v>
      </c>
      <c r="DC109" s="746"/>
      <c r="DD109" s="749"/>
      <c r="DE109" s="756"/>
      <c r="DF109" s="757"/>
      <c r="DG109" s="746"/>
      <c r="DH109" s="749"/>
      <c r="DI109" s="756"/>
      <c r="DJ109" s="757"/>
      <c r="DK109" s="746"/>
      <c r="DL109" s="749"/>
      <c r="DM109" s="756"/>
      <c r="DN109" s="757"/>
      <c r="DO109" s="746" t="s">
        <v>477</v>
      </c>
      <c r="DP109" s="749"/>
      <c r="DQ109" s="756" t="s">
        <v>550</v>
      </c>
      <c r="DR109" s="757" t="s">
        <v>539</v>
      </c>
      <c r="DS109" s="746" t="s">
        <v>476</v>
      </c>
      <c r="DT109" s="749"/>
      <c r="DU109" s="756" t="s">
        <v>527</v>
      </c>
      <c r="DV109" s="757" t="s">
        <v>620</v>
      </c>
      <c r="DW109" s="746" t="s">
        <v>477</v>
      </c>
      <c r="DX109" s="749"/>
      <c r="DY109" s="756" t="s">
        <v>1149</v>
      </c>
      <c r="DZ109" s="757" t="s">
        <v>526</v>
      </c>
      <c r="EA109" s="619"/>
      <c r="EB109" s="619"/>
      <c r="EC109" s="619"/>
      <c r="ED109" s="619"/>
      <c r="EE109" s="108"/>
      <c r="EF109" s="617"/>
      <c r="EG109" s="617"/>
      <c r="EH109" s="618"/>
    </row>
    <row r="110" spans="1:138" s="620" customFormat="1" ht="25.5" x14ac:dyDescent="0.25">
      <c r="A110" s="746">
        <v>151584</v>
      </c>
      <c r="B110" s="747" t="s">
        <v>1006</v>
      </c>
      <c r="C110" s="748" t="s">
        <v>907</v>
      </c>
      <c r="D110" s="746" t="s">
        <v>178</v>
      </c>
      <c r="E110" s="749" t="s">
        <v>366</v>
      </c>
      <c r="F110" s="749" t="s">
        <v>1133</v>
      </c>
      <c r="G110" s="749" t="s">
        <v>366</v>
      </c>
      <c r="H110" s="749" t="s">
        <v>366</v>
      </c>
      <c r="I110" s="748" t="s">
        <v>366</v>
      </c>
      <c r="J110" s="749" t="s">
        <v>366</v>
      </c>
      <c r="K110" s="617" t="str">
        <f>IFERROR(VLOOKUP(A110,[4]CalledName!$A:$N,14,FALSE),"")</f>
        <v>No</v>
      </c>
      <c r="L110" s="597" t="str">
        <f>IFERROR(VLOOKUP(A110,[5]YEAR11!$A:$AT,24,FALSE),"")</f>
        <v>6-7</v>
      </c>
      <c r="M110" s="599" t="str">
        <f t="shared" si="18"/>
        <v>H</v>
      </c>
      <c r="N110" s="605">
        <f t="shared" si="19"/>
        <v>25</v>
      </c>
      <c r="O110" s="606">
        <f t="shared" si="20"/>
        <v>0</v>
      </c>
      <c r="P110" s="657">
        <f t="shared" si="21"/>
        <v>0</v>
      </c>
      <c r="Q110" s="723">
        <v>78.260000000000005</v>
      </c>
      <c r="R110" s="724">
        <v>2</v>
      </c>
      <c r="S110" s="721">
        <f t="shared" si="22"/>
        <v>1</v>
      </c>
      <c r="T110" s="600">
        <f t="shared" si="23"/>
        <v>9</v>
      </c>
      <c r="U110" s="722">
        <f t="shared" si="24"/>
        <v>0</v>
      </c>
      <c r="V110" s="722">
        <f t="shared" si="25"/>
        <v>0</v>
      </c>
      <c r="W110" s="722">
        <f t="shared" si="26"/>
        <v>0</v>
      </c>
      <c r="X110" s="722">
        <f t="shared" si="27"/>
        <v>0</v>
      </c>
      <c r="Y110" s="722">
        <f t="shared" si="28"/>
        <v>0</v>
      </c>
      <c r="Z110" s="722">
        <f t="shared" si="29"/>
        <v>0</v>
      </c>
      <c r="AA110" s="722">
        <f t="shared" si="33"/>
        <v>0</v>
      </c>
      <c r="AB110" s="722">
        <f t="shared" si="31"/>
        <v>0</v>
      </c>
      <c r="AC110" s="763">
        <f t="shared" si="32"/>
        <v>0</v>
      </c>
      <c r="AD110" s="600"/>
      <c r="AE110" s="746"/>
      <c r="AF110" s="749"/>
      <c r="AG110" s="756"/>
      <c r="AH110" s="757"/>
      <c r="AI110" s="746" t="s">
        <v>477</v>
      </c>
      <c r="AJ110" s="749"/>
      <c r="AK110" s="756" t="s">
        <v>563</v>
      </c>
      <c r="AL110" s="757" t="s">
        <v>559</v>
      </c>
      <c r="AM110" s="746" t="s">
        <v>477</v>
      </c>
      <c r="AN110" s="749"/>
      <c r="AO110" s="756" t="s">
        <v>566</v>
      </c>
      <c r="AP110" s="757" t="s">
        <v>565</v>
      </c>
      <c r="AQ110" s="746" t="s">
        <v>477</v>
      </c>
      <c r="AR110" s="749"/>
      <c r="AS110" s="756" t="s">
        <v>502</v>
      </c>
      <c r="AT110" s="757" t="s">
        <v>568</v>
      </c>
      <c r="AU110" s="746"/>
      <c r="AV110" s="749"/>
      <c r="AW110" s="756"/>
      <c r="AX110" s="757"/>
      <c r="AY110" s="746"/>
      <c r="AZ110" s="749"/>
      <c r="BA110" s="756"/>
      <c r="BB110" s="757"/>
      <c r="BC110" s="746"/>
      <c r="BD110" s="749"/>
      <c r="BE110" s="756"/>
      <c r="BF110" s="757"/>
      <c r="BG110" s="746" t="s">
        <v>477</v>
      </c>
      <c r="BH110" s="749"/>
      <c r="BI110" s="756" t="s">
        <v>577</v>
      </c>
      <c r="BJ110" s="757" t="s">
        <v>552</v>
      </c>
      <c r="BK110" s="746"/>
      <c r="BL110" s="749"/>
      <c r="BM110" s="749"/>
      <c r="BN110" s="758"/>
      <c r="BO110" s="746"/>
      <c r="BP110" s="749"/>
      <c r="BQ110" s="756"/>
      <c r="BR110" s="757"/>
      <c r="BS110" s="746" t="s">
        <v>477</v>
      </c>
      <c r="BT110" s="749"/>
      <c r="BU110" s="756" t="s">
        <v>500</v>
      </c>
      <c r="BV110" s="757" t="s">
        <v>907</v>
      </c>
      <c r="BW110" s="746" t="s">
        <v>477</v>
      </c>
      <c r="BX110" s="749"/>
      <c r="BY110" s="756" t="s">
        <v>536</v>
      </c>
      <c r="BZ110" s="757" t="s">
        <v>537</v>
      </c>
      <c r="CA110" s="746"/>
      <c r="CB110" s="749"/>
      <c r="CC110" s="756"/>
      <c r="CD110" s="757"/>
      <c r="CE110" s="746"/>
      <c r="CF110" s="749"/>
      <c r="CG110" s="756"/>
      <c r="CH110" s="757"/>
      <c r="CI110" s="746"/>
      <c r="CJ110" s="749"/>
      <c r="CK110" s="756"/>
      <c r="CL110" s="757"/>
      <c r="CM110" s="746" t="s">
        <v>477</v>
      </c>
      <c r="CN110" s="749"/>
      <c r="CO110" s="756" t="s">
        <v>589</v>
      </c>
      <c r="CP110" s="757" t="s">
        <v>1154</v>
      </c>
      <c r="CQ110" s="746"/>
      <c r="CR110" s="749"/>
      <c r="CS110" s="756"/>
      <c r="CT110" s="757"/>
      <c r="CU110" s="746"/>
      <c r="CV110" s="749"/>
      <c r="CW110" s="756"/>
      <c r="CX110" s="757"/>
      <c r="CY110" s="746" t="s">
        <v>476</v>
      </c>
      <c r="CZ110" s="749"/>
      <c r="DA110" s="756" t="s">
        <v>887</v>
      </c>
      <c r="DB110" s="757" t="s">
        <v>1118</v>
      </c>
      <c r="DC110" s="746"/>
      <c r="DD110" s="749"/>
      <c r="DE110" s="756"/>
      <c r="DF110" s="757"/>
      <c r="DG110" s="746" t="s">
        <v>477</v>
      </c>
      <c r="DH110" s="749"/>
      <c r="DI110" s="756" t="s">
        <v>515</v>
      </c>
      <c r="DJ110" s="757" t="s">
        <v>609</v>
      </c>
      <c r="DK110" s="746"/>
      <c r="DL110" s="749"/>
      <c r="DM110" s="756"/>
      <c r="DN110" s="757"/>
      <c r="DO110" s="746" t="s">
        <v>477</v>
      </c>
      <c r="DP110" s="749"/>
      <c r="DQ110" s="756" t="s">
        <v>617</v>
      </c>
      <c r="DR110" s="757" t="s">
        <v>545</v>
      </c>
      <c r="DS110" s="746"/>
      <c r="DT110" s="749"/>
      <c r="DU110" s="756"/>
      <c r="DV110" s="757"/>
      <c r="DW110" s="746"/>
      <c r="DX110" s="749"/>
      <c r="DY110" s="756"/>
      <c r="DZ110" s="757"/>
      <c r="EA110" s="619"/>
      <c r="EB110" s="619"/>
      <c r="EC110" s="619"/>
      <c r="ED110" s="619"/>
      <c r="EE110" s="108"/>
      <c r="EF110" s="617"/>
      <c r="EG110" s="617"/>
      <c r="EH110" s="618"/>
    </row>
    <row r="111" spans="1:138" s="620" customFormat="1" ht="25.5" x14ac:dyDescent="0.25">
      <c r="A111" s="746">
        <v>151595</v>
      </c>
      <c r="B111" s="747" t="s">
        <v>1007</v>
      </c>
      <c r="C111" s="748" t="s">
        <v>907</v>
      </c>
      <c r="D111" s="746" t="s">
        <v>178</v>
      </c>
      <c r="E111" s="749" t="s">
        <v>366</v>
      </c>
      <c r="F111" s="749" t="s">
        <v>1134</v>
      </c>
      <c r="G111" s="749" t="s">
        <v>366</v>
      </c>
      <c r="H111" s="749" t="s">
        <v>366</v>
      </c>
      <c r="I111" s="748" t="s">
        <v>366</v>
      </c>
      <c r="J111" s="749" t="s">
        <v>366</v>
      </c>
      <c r="K111" s="617" t="str">
        <f>IFERROR(VLOOKUP(A111,[4]CalledName!$A:$N,14,FALSE),"")</f>
        <v>No</v>
      </c>
      <c r="L111" s="597" t="str">
        <f>IFERROR(VLOOKUP(A111,[5]YEAR11!$A:$AT,24,FALSE),"")</f>
        <v>6-7</v>
      </c>
      <c r="M111" s="599" t="str">
        <f t="shared" si="18"/>
        <v>M</v>
      </c>
      <c r="N111" s="605">
        <f t="shared" si="19"/>
        <v>9</v>
      </c>
      <c r="O111" s="606">
        <f t="shared" si="20"/>
        <v>0</v>
      </c>
      <c r="P111" s="657">
        <f t="shared" si="21"/>
        <v>0</v>
      </c>
      <c r="Q111" s="723">
        <v>100</v>
      </c>
      <c r="R111" s="724">
        <v>1</v>
      </c>
      <c r="S111" s="721">
        <f t="shared" si="22"/>
        <v>2</v>
      </c>
      <c r="T111" s="600">
        <f t="shared" si="23"/>
        <v>8</v>
      </c>
      <c r="U111" s="722">
        <f t="shared" si="24"/>
        <v>0</v>
      </c>
      <c r="V111" s="722">
        <f t="shared" si="25"/>
        <v>0</v>
      </c>
      <c r="W111" s="722">
        <f t="shared" si="26"/>
        <v>0</v>
      </c>
      <c r="X111" s="722">
        <f t="shared" si="27"/>
        <v>0</v>
      </c>
      <c r="Y111" s="722">
        <f t="shared" si="28"/>
        <v>0</v>
      </c>
      <c r="Z111" s="722">
        <f t="shared" si="29"/>
        <v>0</v>
      </c>
      <c r="AA111" s="722">
        <f t="shared" si="33"/>
        <v>0</v>
      </c>
      <c r="AB111" s="722">
        <f t="shared" si="31"/>
        <v>0</v>
      </c>
      <c r="AC111" s="763">
        <f t="shared" si="32"/>
        <v>0</v>
      </c>
      <c r="AD111" s="600"/>
      <c r="AE111" s="746"/>
      <c r="AF111" s="749"/>
      <c r="AG111" s="756"/>
      <c r="AH111" s="757"/>
      <c r="AI111" s="746" t="s">
        <v>477</v>
      </c>
      <c r="AJ111" s="749"/>
      <c r="AK111" s="756" t="s">
        <v>563</v>
      </c>
      <c r="AL111" s="757" t="s">
        <v>559</v>
      </c>
      <c r="AM111" s="746"/>
      <c r="AN111" s="749"/>
      <c r="AO111" s="756"/>
      <c r="AP111" s="757"/>
      <c r="AQ111" s="746" t="s">
        <v>477</v>
      </c>
      <c r="AR111" s="749"/>
      <c r="AS111" s="756" t="s">
        <v>502</v>
      </c>
      <c r="AT111" s="757" t="s">
        <v>568</v>
      </c>
      <c r="AU111" s="746"/>
      <c r="AV111" s="749"/>
      <c r="AW111" s="756"/>
      <c r="AX111" s="757"/>
      <c r="AY111" s="746" t="s">
        <v>477</v>
      </c>
      <c r="AZ111" s="749"/>
      <c r="BA111" s="756" t="s">
        <v>573</v>
      </c>
      <c r="BB111" s="757" t="s">
        <v>504</v>
      </c>
      <c r="BC111" s="746"/>
      <c r="BD111" s="749"/>
      <c r="BE111" s="756"/>
      <c r="BF111" s="757"/>
      <c r="BG111" s="746" t="s">
        <v>477</v>
      </c>
      <c r="BH111" s="749"/>
      <c r="BI111" s="756" t="s">
        <v>519</v>
      </c>
      <c r="BJ111" s="757" t="s">
        <v>507</v>
      </c>
      <c r="BK111" s="746"/>
      <c r="BL111" s="749"/>
      <c r="BM111" s="749"/>
      <c r="BN111" s="758"/>
      <c r="BO111" s="746"/>
      <c r="BP111" s="749"/>
      <c r="BQ111" s="756"/>
      <c r="BR111" s="757"/>
      <c r="BS111" s="746" t="s">
        <v>477</v>
      </c>
      <c r="BT111" s="749"/>
      <c r="BU111" s="756" t="s">
        <v>500</v>
      </c>
      <c r="BV111" s="757" t="s">
        <v>907</v>
      </c>
      <c r="BW111" s="746" t="s">
        <v>477</v>
      </c>
      <c r="BX111" s="749"/>
      <c r="BY111" s="756" t="s">
        <v>1152</v>
      </c>
      <c r="BZ111" s="757" t="s">
        <v>530</v>
      </c>
      <c r="CA111" s="746"/>
      <c r="CB111" s="749"/>
      <c r="CC111" s="756"/>
      <c r="CD111" s="757"/>
      <c r="CE111" s="746"/>
      <c r="CF111" s="749"/>
      <c r="CG111" s="756"/>
      <c r="CH111" s="757"/>
      <c r="CI111" s="746"/>
      <c r="CJ111" s="749"/>
      <c r="CK111" s="756"/>
      <c r="CL111" s="757"/>
      <c r="CM111" s="746" t="s">
        <v>476</v>
      </c>
      <c r="CN111" s="749"/>
      <c r="CO111" s="756" t="s">
        <v>589</v>
      </c>
      <c r="CP111" s="757" t="s">
        <v>1154</v>
      </c>
      <c r="CQ111" s="746"/>
      <c r="CR111" s="749"/>
      <c r="CS111" s="756"/>
      <c r="CT111" s="757"/>
      <c r="CU111" s="746"/>
      <c r="CV111" s="749"/>
      <c r="CW111" s="756"/>
      <c r="CX111" s="757"/>
      <c r="CY111" s="746" t="s">
        <v>476</v>
      </c>
      <c r="CZ111" s="749"/>
      <c r="DA111" s="756" t="s">
        <v>607</v>
      </c>
      <c r="DB111" s="757" t="s">
        <v>1113</v>
      </c>
      <c r="DC111" s="746"/>
      <c r="DD111" s="749"/>
      <c r="DE111" s="756"/>
      <c r="DF111" s="757"/>
      <c r="DG111" s="746" t="s">
        <v>477</v>
      </c>
      <c r="DH111" s="749"/>
      <c r="DI111" s="756" t="s">
        <v>515</v>
      </c>
      <c r="DJ111" s="757" t="s">
        <v>609</v>
      </c>
      <c r="DK111" s="746"/>
      <c r="DL111" s="749"/>
      <c r="DM111" s="756"/>
      <c r="DN111" s="757"/>
      <c r="DO111" s="746" t="s">
        <v>477</v>
      </c>
      <c r="DP111" s="749"/>
      <c r="DQ111" s="756" t="s">
        <v>619</v>
      </c>
      <c r="DR111" s="757" t="s">
        <v>551</v>
      </c>
      <c r="DS111" s="746"/>
      <c r="DT111" s="749"/>
      <c r="DU111" s="756"/>
      <c r="DV111" s="757"/>
      <c r="DW111" s="746"/>
      <c r="DX111" s="749"/>
      <c r="DY111" s="756"/>
      <c r="DZ111" s="757"/>
      <c r="EA111" s="619"/>
      <c r="EB111" s="619"/>
      <c r="EC111" s="619"/>
      <c r="ED111" s="619"/>
      <c r="EE111" s="108"/>
      <c r="EF111" s="617"/>
      <c r="EG111" s="617"/>
      <c r="EH111" s="618"/>
    </row>
    <row r="112" spans="1:138" s="620" customFormat="1" ht="25.5" x14ac:dyDescent="0.25">
      <c r="A112" s="746">
        <v>151685</v>
      </c>
      <c r="B112" s="747" t="s">
        <v>1008</v>
      </c>
      <c r="C112" s="748" t="s">
        <v>902</v>
      </c>
      <c r="D112" s="746" t="s">
        <v>178</v>
      </c>
      <c r="E112" s="749" t="s">
        <v>366</v>
      </c>
      <c r="F112" s="749" t="s">
        <v>1133</v>
      </c>
      <c r="G112" s="749" t="s">
        <v>366</v>
      </c>
      <c r="H112" s="749" t="s">
        <v>366</v>
      </c>
      <c r="I112" s="748" t="s">
        <v>366</v>
      </c>
      <c r="J112" s="749" t="s">
        <v>366</v>
      </c>
      <c r="K112" s="617" t="str">
        <f>IFERROR(VLOOKUP(A112,[4]CalledName!$A:$N,14,FALSE),"")</f>
        <v>Yes</v>
      </c>
      <c r="L112" s="597" t="str">
        <f>IFERROR(VLOOKUP(A112,[5]YEAR11!$A:$AT,24,FALSE),"")</f>
        <v>6-7</v>
      </c>
      <c r="M112" s="599" t="str">
        <f t="shared" si="18"/>
        <v>M</v>
      </c>
      <c r="N112" s="605">
        <f t="shared" si="19"/>
        <v>12</v>
      </c>
      <c r="O112" s="606">
        <f t="shared" si="20"/>
        <v>7</v>
      </c>
      <c r="P112" s="657">
        <f t="shared" si="21"/>
        <v>2</v>
      </c>
      <c r="Q112" s="723">
        <v>100</v>
      </c>
      <c r="R112" s="724">
        <v>2</v>
      </c>
      <c r="S112" s="721">
        <f t="shared" si="22"/>
        <v>0</v>
      </c>
      <c r="T112" s="600">
        <f t="shared" si="23"/>
        <v>4</v>
      </c>
      <c r="U112" s="722">
        <f t="shared" si="24"/>
        <v>5</v>
      </c>
      <c r="V112" s="722">
        <f t="shared" si="25"/>
        <v>0</v>
      </c>
      <c r="W112" s="722">
        <f t="shared" si="26"/>
        <v>1</v>
      </c>
      <c r="X112" s="722">
        <f t="shared" si="27"/>
        <v>6</v>
      </c>
      <c r="Y112" s="722">
        <f t="shared" si="28"/>
        <v>0</v>
      </c>
      <c r="Z112" s="722">
        <f t="shared" si="29"/>
        <v>0</v>
      </c>
      <c r="AA112" s="722">
        <f t="shared" si="33"/>
        <v>0</v>
      </c>
      <c r="AB112" s="722">
        <f t="shared" si="31"/>
        <v>0</v>
      </c>
      <c r="AC112" s="763">
        <f t="shared" si="32"/>
        <v>6</v>
      </c>
      <c r="AD112" s="600"/>
      <c r="AE112" s="746"/>
      <c r="AF112" s="749"/>
      <c r="AG112" s="756"/>
      <c r="AH112" s="757"/>
      <c r="AI112" s="746" t="s">
        <v>478</v>
      </c>
      <c r="AJ112" s="749"/>
      <c r="AK112" s="756" t="s">
        <v>500</v>
      </c>
      <c r="AL112" s="757" t="s">
        <v>560</v>
      </c>
      <c r="AM112" s="746"/>
      <c r="AN112" s="749"/>
      <c r="AO112" s="756"/>
      <c r="AP112" s="757"/>
      <c r="AQ112" s="746" t="s">
        <v>478</v>
      </c>
      <c r="AR112" s="749"/>
      <c r="AS112" s="756" t="s">
        <v>534</v>
      </c>
      <c r="AT112" s="757" t="s">
        <v>569</v>
      </c>
      <c r="AU112" s="746"/>
      <c r="AV112" s="749"/>
      <c r="AW112" s="756"/>
      <c r="AX112" s="757"/>
      <c r="AY112" s="746"/>
      <c r="AZ112" s="749"/>
      <c r="BA112" s="756"/>
      <c r="BB112" s="757"/>
      <c r="BC112" s="746"/>
      <c r="BD112" s="749"/>
      <c r="BE112" s="756"/>
      <c r="BF112" s="757"/>
      <c r="BG112" s="746" t="s">
        <v>477</v>
      </c>
      <c r="BH112" s="749"/>
      <c r="BI112" s="756" t="s">
        <v>1157</v>
      </c>
      <c r="BJ112" s="757" t="s">
        <v>547</v>
      </c>
      <c r="BK112" s="746"/>
      <c r="BL112" s="749"/>
      <c r="BM112" s="749"/>
      <c r="BN112" s="758"/>
      <c r="BO112" s="746" t="s">
        <v>478</v>
      </c>
      <c r="BP112" s="749"/>
      <c r="BQ112" s="756" t="s">
        <v>508</v>
      </c>
      <c r="BR112" s="757" t="s">
        <v>579</v>
      </c>
      <c r="BS112" s="746" t="s">
        <v>477</v>
      </c>
      <c r="BT112" s="749"/>
      <c r="BU112" s="756" t="s">
        <v>523</v>
      </c>
      <c r="BV112" s="757" t="s">
        <v>902</v>
      </c>
      <c r="BW112" s="746" t="s">
        <v>477</v>
      </c>
      <c r="BX112" s="749"/>
      <c r="BY112" s="756" t="s">
        <v>536</v>
      </c>
      <c r="BZ112" s="757" t="s">
        <v>509</v>
      </c>
      <c r="CA112" s="746"/>
      <c r="CB112" s="749"/>
      <c r="CC112" s="756"/>
      <c r="CD112" s="757"/>
      <c r="CE112" s="746"/>
      <c r="CF112" s="749"/>
      <c r="CG112" s="756"/>
      <c r="CH112" s="757"/>
      <c r="CI112" s="746"/>
      <c r="CJ112" s="749"/>
      <c r="CK112" s="756"/>
      <c r="CL112" s="757"/>
      <c r="CM112" s="746" t="s">
        <v>478</v>
      </c>
      <c r="CN112" s="749"/>
      <c r="CO112" s="756" t="s">
        <v>588</v>
      </c>
      <c r="CP112" s="757" t="s">
        <v>595</v>
      </c>
      <c r="CQ112" s="746"/>
      <c r="CR112" s="749"/>
      <c r="CS112" s="756"/>
      <c r="CT112" s="757"/>
      <c r="CU112" s="746"/>
      <c r="CV112" s="749"/>
      <c r="CW112" s="756"/>
      <c r="CX112" s="757"/>
      <c r="CY112" s="746" t="s">
        <v>477</v>
      </c>
      <c r="CZ112" s="749"/>
      <c r="DA112" s="756" t="s">
        <v>887</v>
      </c>
      <c r="DB112" s="757" t="s">
        <v>1119</v>
      </c>
      <c r="DC112" s="746"/>
      <c r="DD112" s="749"/>
      <c r="DE112" s="756"/>
      <c r="DF112" s="757"/>
      <c r="DG112" s="746" t="s">
        <v>478</v>
      </c>
      <c r="DH112" s="749"/>
      <c r="DI112" s="756" t="s">
        <v>511</v>
      </c>
      <c r="DJ112" s="757" t="s">
        <v>610</v>
      </c>
      <c r="DK112" s="746"/>
      <c r="DL112" s="749"/>
      <c r="DM112" s="756"/>
      <c r="DN112" s="757"/>
      <c r="DO112" s="746" t="s">
        <v>480</v>
      </c>
      <c r="DP112" s="749"/>
      <c r="DQ112" s="756" t="s">
        <v>1156</v>
      </c>
      <c r="DR112" s="757" t="s">
        <v>548</v>
      </c>
      <c r="DS112" s="746"/>
      <c r="DT112" s="749"/>
      <c r="DU112" s="756"/>
      <c r="DV112" s="757"/>
      <c r="DW112" s="746"/>
      <c r="DX112" s="749"/>
      <c r="DY112" s="756"/>
      <c r="DZ112" s="757"/>
      <c r="EA112" s="619"/>
      <c r="EB112" s="619"/>
      <c r="EC112" s="619"/>
      <c r="ED112" s="619"/>
      <c r="EE112" s="108"/>
      <c r="EF112" s="617"/>
      <c r="EG112" s="617"/>
      <c r="EH112" s="618"/>
    </row>
    <row r="113" spans="1:138" s="620" customFormat="1" ht="25.5" x14ac:dyDescent="0.25">
      <c r="A113" s="746">
        <v>151641</v>
      </c>
      <c r="B113" s="747" t="s">
        <v>1009</v>
      </c>
      <c r="C113" s="748" t="s">
        <v>891</v>
      </c>
      <c r="D113" s="746" t="s">
        <v>62</v>
      </c>
      <c r="E113" s="749" t="s">
        <v>366</v>
      </c>
      <c r="F113" s="749" t="s">
        <v>1133</v>
      </c>
      <c r="G113" s="749" t="s">
        <v>366</v>
      </c>
      <c r="H113" s="749" t="s">
        <v>366</v>
      </c>
      <c r="I113" s="748" t="s">
        <v>366</v>
      </c>
      <c r="J113" s="749" t="s">
        <v>366</v>
      </c>
      <c r="K113" s="617" t="str">
        <f>IFERROR(VLOOKUP(A113,[4]CalledName!$A:$N,14,FALSE),"")</f>
        <v>No</v>
      </c>
      <c r="L113" s="597" t="str">
        <f>IFERROR(VLOOKUP(A113,[5]YEAR11!$A:$AT,24,FALSE),"")</f>
        <v>8-9</v>
      </c>
      <c r="M113" s="599" t="str">
        <f t="shared" si="18"/>
        <v>H</v>
      </c>
      <c r="N113" s="605">
        <f t="shared" si="19"/>
        <v>3</v>
      </c>
      <c r="O113" s="606">
        <f t="shared" si="20"/>
        <v>0</v>
      </c>
      <c r="P113" s="657">
        <f t="shared" si="21"/>
        <v>0</v>
      </c>
      <c r="Q113" s="723">
        <v>43.48</v>
      </c>
      <c r="R113" s="724">
        <v>1</v>
      </c>
      <c r="S113" s="721">
        <f t="shared" si="22"/>
        <v>0</v>
      </c>
      <c r="T113" s="600">
        <f t="shared" si="23"/>
        <v>7</v>
      </c>
      <c r="U113" s="722">
        <f t="shared" si="24"/>
        <v>0</v>
      </c>
      <c r="V113" s="722">
        <f t="shared" si="25"/>
        <v>0</v>
      </c>
      <c r="W113" s="722">
        <f t="shared" si="26"/>
        <v>1</v>
      </c>
      <c r="X113" s="722">
        <f t="shared" si="27"/>
        <v>1</v>
      </c>
      <c r="Y113" s="722">
        <f t="shared" si="28"/>
        <v>0</v>
      </c>
      <c r="Z113" s="722">
        <f t="shared" si="29"/>
        <v>0</v>
      </c>
      <c r="AA113" s="722">
        <f t="shared" si="33"/>
        <v>0</v>
      </c>
      <c r="AB113" s="722">
        <f t="shared" si="31"/>
        <v>0</v>
      </c>
      <c r="AC113" s="763">
        <f t="shared" si="32"/>
        <v>1</v>
      </c>
      <c r="AD113" s="600"/>
      <c r="AE113" s="746" t="s">
        <v>480</v>
      </c>
      <c r="AF113" s="749"/>
      <c r="AG113" s="756" t="s">
        <v>557</v>
      </c>
      <c r="AH113" s="757" t="s">
        <v>499</v>
      </c>
      <c r="AI113" s="746"/>
      <c r="AJ113" s="749"/>
      <c r="AK113" s="756"/>
      <c r="AL113" s="757"/>
      <c r="AM113" s="746"/>
      <c r="AN113" s="749"/>
      <c r="AO113" s="756"/>
      <c r="AP113" s="757"/>
      <c r="AQ113" s="746"/>
      <c r="AR113" s="749"/>
      <c r="AS113" s="756"/>
      <c r="AT113" s="757"/>
      <c r="AU113" s="746"/>
      <c r="AV113" s="749"/>
      <c r="AW113" s="756"/>
      <c r="AX113" s="757"/>
      <c r="AY113" s="746"/>
      <c r="AZ113" s="749"/>
      <c r="BA113" s="756"/>
      <c r="BB113" s="757"/>
      <c r="BC113" s="746"/>
      <c r="BD113" s="749"/>
      <c r="BE113" s="756"/>
      <c r="BF113" s="757"/>
      <c r="BG113" s="746" t="s">
        <v>477</v>
      </c>
      <c r="BH113" s="749"/>
      <c r="BI113" s="756" t="s">
        <v>574</v>
      </c>
      <c r="BJ113" s="757" t="s">
        <v>520</v>
      </c>
      <c r="BK113" s="746"/>
      <c r="BL113" s="749"/>
      <c r="BM113" s="749"/>
      <c r="BN113" s="758"/>
      <c r="BO113" s="746"/>
      <c r="BP113" s="749"/>
      <c r="BQ113" s="756"/>
      <c r="BR113" s="757"/>
      <c r="BS113" s="746" t="s">
        <v>477</v>
      </c>
      <c r="BT113" s="749"/>
      <c r="BU113" s="756" t="s">
        <v>586</v>
      </c>
      <c r="BV113" s="757" t="s">
        <v>891</v>
      </c>
      <c r="BW113" s="746"/>
      <c r="BX113" s="749"/>
      <c r="BY113" s="756"/>
      <c r="BZ113" s="757"/>
      <c r="CA113" s="746"/>
      <c r="CB113" s="749"/>
      <c r="CC113" s="756"/>
      <c r="CD113" s="757"/>
      <c r="CE113" s="746"/>
      <c r="CF113" s="749"/>
      <c r="CG113" s="756"/>
      <c r="CH113" s="757"/>
      <c r="CI113" s="746" t="s">
        <v>477</v>
      </c>
      <c r="CJ113" s="749"/>
      <c r="CK113" s="756" t="s">
        <v>522</v>
      </c>
      <c r="CL113" s="757" t="s">
        <v>584</v>
      </c>
      <c r="CM113" s="746" t="s">
        <v>477</v>
      </c>
      <c r="CN113" s="749"/>
      <c r="CO113" s="756" t="s">
        <v>1163</v>
      </c>
      <c r="CP113" s="757" t="s">
        <v>1164</v>
      </c>
      <c r="CQ113" s="746"/>
      <c r="CR113" s="749"/>
      <c r="CS113" s="756"/>
      <c r="CT113" s="757"/>
      <c r="CU113" s="746"/>
      <c r="CV113" s="749"/>
      <c r="CW113" s="756"/>
      <c r="CX113" s="757"/>
      <c r="CY113" s="746" t="s">
        <v>477</v>
      </c>
      <c r="CZ113" s="749"/>
      <c r="DA113" s="756" t="s">
        <v>888</v>
      </c>
      <c r="DB113" s="757" t="s">
        <v>1124</v>
      </c>
      <c r="DC113" s="746"/>
      <c r="DD113" s="749"/>
      <c r="DE113" s="756"/>
      <c r="DF113" s="757"/>
      <c r="DG113" s="746"/>
      <c r="DH113" s="749"/>
      <c r="DI113" s="756"/>
      <c r="DJ113" s="757"/>
      <c r="DK113" s="746"/>
      <c r="DL113" s="749"/>
      <c r="DM113" s="756"/>
      <c r="DN113" s="757"/>
      <c r="DO113" s="746" t="s">
        <v>477</v>
      </c>
      <c r="DP113" s="749"/>
      <c r="DQ113" s="756" t="s">
        <v>550</v>
      </c>
      <c r="DR113" s="757" t="s">
        <v>539</v>
      </c>
      <c r="DS113" s="746" t="s">
        <v>477</v>
      </c>
      <c r="DT113" s="749"/>
      <c r="DU113" s="756" t="s">
        <v>527</v>
      </c>
      <c r="DV113" s="757" t="s">
        <v>620</v>
      </c>
      <c r="DW113" s="746" t="s">
        <v>477</v>
      </c>
      <c r="DX113" s="749"/>
      <c r="DY113" s="756" t="s">
        <v>516</v>
      </c>
      <c r="DZ113" s="757" t="s">
        <v>517</v>
      </c>
      <c r="EA113" s="619"/>
      <c r="EB113" s="619"/>
      <c r="EC113" s="619"/>
      <c r="ED113" s="619"/>
      <c r="EE113" s="108"/>
      <c r="EF113" s="617"/>
      <c r="EG113" s="617"/>
      <c r="EH113" s="618"/>
    </row>
    <row r="114" spans="1:138" s="620" customFormat="1" ht="25.5" x14ac:dyDescent="0.25">
      <c r="A114" s="746">
        <v>151570</v>
      </c>
      <c r="B114" s="747" t="s">
        <v>1010</v>
      </c>
      <c r="C114" s="748" t="s">
        <v>899</v>
      </c>
      <c r="D114" s="746" t="s">
        <v>62</v>
      </c>
      <c r="E114" s="749" t="s">
        <v>366</v>
      </c>
      <c r="F114" s="749" t="s">
        <v>1133</v>
      </c>
      <c r="G114" s="749" t="s">
        <v>366</v>
      </c>
      <c r="H114" s="749" t="s">
        <v>366</v>
      </c>
      <c r="I114" s="748" t="s">
        <v>366</v>
      </c>
      <c r="J114" s="749" t="s">
        <v>366</v>
      </c>
      <c r="K114" s="617" t="str">
        <f>IFERROR(VLOOKUP(A114,[4]CalledName!$A:$N,14,FALSE),"")</f>
        <v>No</v>
      </c>
      <c r="L114" s="597" t="str">
        <f>IFERROR(VLOOKUP(A114,[5]YEAR11!$A:$AT,24,FALSE),"")</f>
        <v>6-7</v>
      </c>
      <c r="M114" s="599" t="str">
        <f t="shared" si="18"/>
        <v>H</v>
      </c>
      <c r="N114" s="605">
        <f t="shared" si="19"/>
        <v>14</v>
      </c>
      <c r="O114" s="606">
        <f t="shared" si="20"/>
        <v>2</v>
      </c>
      <c r="P114" s="657">
        <f t="shared" si="21"/>
        <v>4</v>
      </c>
      <c r="Q114" s="723">
        <v>100</v>
      </c>
      <c r="R114" s="724">
        <v>2</v>
      </c>
      <c r="S114" s="721">
        <f t="shared" si="22"/>
        <v>0</v>
      </c>
      <c r="T114" s="600">
        <f t="shared" si="23"/>
        <v>10</v>
      </c>
      <c r="U114" s="722">
        <f t="shared" si="24"/>
        <v>0</v>
      </c>
      <c r="V114" s="722">
        <f t="shared" si="25"/>
        <v>0</v>
      </c>
      <c r="W114" s="722">
        <f t="shared" si="26"/>
        <v>0</v>
      </c>
      <c r="X114" s="722">
        <f t="shared" si="27"/>
        <v>0</v>
      </c>
      <c r="Y114" s="722">
        <f t="shared" si="28"/>
        <v>0</v>
      </c>
      <c r="Z114" s="722">
        <f t="shared" si="29"/>
        <v>0</v>
      </c>
      <c r="AA114" s="722">
        <f t="shared" si="33"/>
        <v>0</v>
      </c>
      <c r="AB114" s="722">
        <f t="shared" si="31"/>
        <v>0</v>
      </c>
      <c r="AC114" s="763">
        <f t="shared" si="32"/>
        <v>0</v>
      </c>
      <c r="AD114" s="600"/>
      <c r="AE114" s="746"/>
      <c r="AF114" s="749"/>
      <c r="AG114" s="756"/>
      <c r="AH114" s="757"/>
      <c r="AI114" s="746" t="s">
        <v>477</v>
      </c>
      <c r="AJ114" s="749"/>
      <c r="AK114" s="756" t="s">
        <v>500</v>
      </c>
      <c r="AL114" s="757" t="s">
        <v>560</v>
      </c>
      <c r="AM114" s="746"/>
      <c r="AN114" s="749"/>
      <c r="AO114" s="756"/>
      <c r="AP114" s="757"/>
      <c r="AQ114" s="746" t="s">
        <v>477</v>
      </c>
      <c r="AR114" s="749"/>
      <c r="AS114" s="756" t="s">
        <v>534</v>
      </c>
      <c r="AT114" s="757" t="s">
        <v>569</v>
      </c>
      <c r="AU114" s="746"/>
      <c r="AV114" s="749"/>
      <c r="AW114" s="756"/>
      <c r="AX114" s="757"/>
      <c r="AY114" s="746"/>
      <c r="AZ114" s="749"/>
      <c r="BA114" s="756"/>
      <c r="BB114" s="757"/>
      <c r="BC114" s="746"/>
      <c r="BD114" s="749"/>
      <c r="BE114" s="756"/>
      <c r="BF114" s="757"/>
      <c r="BG114" s="746" t="s">
        <v>477</v>
      </c>
      <c r="BH114" s="749"/>
      <c r="BI114" s="756" t="s">
        <v>575</v>
      </c>
      <c r="BJ114" s="757" t="s">
        <v>535</v>
      </c>
      <c r="BK114" s="746"/>
      <c r="BL114" s="749"/>
      <c r="BM114" s="749"/>
      <c r="BN114" s="758"/>
      <c r="BO114" s="746"/>
      <c r="BP114" s="749"/>
      <c r="BQ114" s="756"/>
      <c r="BR114" s="757"/>
      <c r="BS114" s="746" t="s">
        <v>477</v>
      </c>
      <c r="BT114" s="749"/>
      <c r="BU114" s="756" t="s">
        <v>505</v>
      </c>
      <c r="BV114" s="757" t="s">
        <v>899</v>
      </c>
      <c r="BW114" s="746" t="s">
        <v>477</v>
      </c>
      <c r="BX114" s="749"/>
      <c r="BY114" s="756" t="s">
        <v>536</v>
      </c>
      <c r="BZ114" s="757" t="s">
        <v>509</v>
      </c>
      <c r="CA114" s="746"/>
      <c r="CB114" s="749"/>
      <c r="CC114" s="756"/>
      <c r="CD114" s="757"/>
      <c r="CE114" s="746"/>
      <c r="CF114" s="749"/>
      <c r="CG114" s="756"/>
      <c r="CH114" s="757"/>
      <c r="CI114" s="746" t="s">
        <v>477</v>
      </c>
      <c r="CJ114" s="749"/>
      <c r="CK114" s="756" t="s">
        <v>522</v>
      </c>
      <c r="CL114" s="757" t="s">
        <v>584</v>
      </c>
      <c r="CM114" s="746" t="s">
        <v>477</v>
      </c>
      <c r="CN114" s="749"/>
      <c r="CO114" s="756" t="s">
        <v>587</v>
      </c>
      <c r="CP114" s="757" t="s">
        <v>1150</v>
      </c>
      <c r="CQ114" s="746"/>
      <c r="CR114" s="749"/>
      <c r="CS114" s="756"/>
      <c r="CT114" s="757"/>
      <c r="CU114" s="746"/>
      <c r="CV114" s="749"/>
      <c r="CW114" s="756"/>
      <c r="CX114" s="757"/>
      <c r="CY114" s="746" t="s">
        <v>477</v>
      </c>
      <c r="CZ114" s="749"/>
      <c r="DA114" s="756" t="s">
        <v>888</v>
      </c>
      <c r="DB114" s="757" t="s">
        <v>1124</v>
      </c>
      <c r="DC114" s="746"/>
      <c r="DD114" s="749"/>
      <c r="DE114" s="756"/>
      <c r="DF114" s="757"/>
      <c r="DG114" s="746" t="s">
        <v>477</v>
      </c>
      <c r="DH114" s="749"/>
      <c r="DI114" s="756" t="s">
        <v>511</v>
      </c>
      <c r="DJ114" s="757" t="s">
        <v>610</v>
      </c>
      <c r="DK114" s="746"/>
      <c r="DL114" s="749"/>
      <c r="DM114" s="756"/>
      <c r="DN114" s="757"/>
      <c r="DO114" s="746" t="s">
        <v>477</v>
      </c>
      <c r="DP114" s="749"/>
      <c r="DQ114" s="756" t="s">
        <v>1156</v>
      </c>
      <c r="DR114" s="757" t="s">
        <v>548</v>
      </c>
      <c r="DS114" s="746"/>
      <c r="DT114" s="749"/>
      <c r="DU114" s="756"/>
      <c r="DV114" s="757"/>
      <c r="DW114" s="746"/>
      <c r="DX114" s="749"/>
      <c r="DY114" s="756"/>
      <c r="DZ114" s="757"/>
      <c r="EA114" s="619"/>
      <c r="EB114" s="619"/>
      <c r="EC114" s="619"/>
      <c r="ED114" s="619"/>
      <c r="EE114" s="108"/>
      <c r="EF114" s="617"/>
      <c r="EG114" s="617"/>
      <c r="EH114" s="618"/>
    </row>
    <row r="115" spans="1:138" s="620" customFormat="1" ht="25.5" x14ac:dyDescent="0.25">
      <c r="A115" s="746">
        <v>151675</v>
      </c>
      <c r="B115" s="747" t="s">
        <v>1011</v>
      </c>
      <c r="C115" s="748" t="s">
        <v>893</v>
      </c>
      <c r="D115" s="746" t="s">
        <v>178</v>
      </c>
      <c r="E115" s="749" t="s">
        <v>366</v>
      </c>
      <c r="F115" s="749" t="s">
        <v>1133</v>
      </c>
      <c r="G115" s="749" t="s">
        <v>366</v>
      </c>
      <c r="H115" s="749" t="s">
        <v>366</v>
      </c>
      <c r="I115" s="748" t="s">
        <v>366</v>
      </c>
      <c r="J115" s="749" t="s">
        <v>366</v>
      </c>
      <c r="K115" s="617" t="str">
        <f>IFERROR(VLOOKUP(A115,[4]CalledName!$A:$N,14,FALSE),"")</f>
        <v>No</v>
      </c>
      <c r="L115" s="597" t="str">
        <f>IFERROR(VLOOKUP(A115,[5]YEAR11!$A:$AT,24,FALSE),"")</f>
        <v>4-5</v>
      </c>
      <c r="M115" s="599" t="str">
        <f t="shared" si="18"/>
        <v>M</v>
      </c>
      <c r="N115" s="605">
        <f t="shared" si="19"/>
        <v>17</v>
      </c>
      <c r="O115" s="606">
        <f t="shared" si="20"/>
        <v>0</v>
      </c>
      <c r="P115" s="657">
        <f t="shared" si="21"/>
        <v>1</v>
      </c>
      <c r="Q115" s="723">
        <v>93.48</v>
      </c>
      <c r="R115" s="724">
        <v>1</v>
      </c>
      <c r="S115" s="721">
        <f t="shared" si="22"/>
        <v>3</v>
      </c>
      <c r="T115" s="600">
        <f t="shared" si="23"/>
        <v>5</v>
      </c>
      <c r="U115" s="722">
        <f t="shared" si="24"/>
        <v>0</v>
      </c>
      <c r="V115" s="722">
        <f t="shared" si="25"/>
        <v>0</v>
      </c>
      <c r="W115" s="722">
        <f t="shared" si="26"/>
        <v>0</v>
      </c>
      <c r="X115" s="722">
        <f t="shared" si="27"/>
        <v>0</v>
      </c>
      <c r="Y115" s="722">
        <f t="shared" si="28"/>
        <v>0</v>
      </c>
      <c r="Z115" s="722">
        <f t="shared" si="29"/>
        <v>0</v>
      </c>
      <c r="AA115" s="722">
        <f t="shared" si="33"/>
        <v>0</v>
      </c>
      <c r="AB115" s="722">
        <f t="shared" si="31"/>
        <v>0</v>
      </c>
      <c r="AC115" s="763">
        <f t="shared" si="32"/>
        <v>0</v>
      </c>
      <c r="AD115" s="600"/>
      <c r="AE115" s="746"/>
      <c r="AF115" s="749"/>
      <c r="AG115" s="756"/>
      <c r="AH115" s="757"/>
      <c r="AI115" s="746"/>
      <c r="AJ115" s="749"/>
      <c r="AK115" s="756"/>
      <c r="AL115" s="757"/>
      <c r="AM115" s="746"/>
      <c r="AN115" s="749"/>
      <c r="AO115" s="756"/>
      <c r="AP115" s="757"/>
      <c r="AQ115" s="746"/>
      <c r="AR115" s="749"/>
      <c r="AS115" s="756"/>
      <c r="AT115" s="757"/>
      <c r="AU115" s="746"/>
      <c r="AV115" s="749"/>
      <c r="AW115" s="756"/>
      <c r="AX115" s="757"/>
      <c r="AY115" s="746"/>
      <c r="AZ115" s="749"/>
      <c r="BA115" s="756"/>
      <c r="BB115" s="757"/>
      <c r="BC115" s="746"/>
      <c r="BD115" s="749"/>
      <c r="BE115" s="756"/>
      <c r="BF115" s="757"/>
      <c r="BG115" s="746" t="s">
        <v>477</v>
      </c>
      <c r="BH115" s="749"/>
      <c r="BI115" s="756" t="s">
        <v>546</v>
      </c>
      <c r="BJ115" s="757" t="s">
        <v>549</v>
      </c>
      <c r="BK115" s="746"/>
      <c r="BL115" s="749"/>
      <c r="BM115" s="749"/>
      <c r="BN115" s="758"/>
      <c r="BO115" s="746" t="s">
        <v>477</v>
      </c>
      <c r="BP115" s="749"/>
      <c r="BQ115" s="756" t="s">
        <v>508</v>
      </c>
      <c r="BR115" s="757" t="s">
        <v>579</v>
      </c>
      <c r="BS115" s="746" t="s">
        <v>477</v>
      </c>
      <c r="BT115" s="749"/>
      <c r="BU115" s="756" t="s">
        <v>580</v>
      </c>
      <c r="BV115" s="757" t="s">
        <v>893</v>
      </c>
      <c r="BW115" s="746"/>
      <c r="BX115" s="749"/>
      <c r="BY115" s="756"/>
      <c r="BZ115" s="757"/>
      <c r="CA115" s="746"/>
      <c r="CB115" s="749"/>
      <c r="CC115" s="756"/>
      <c r="CD115" s="757"/>
      <c r="CE115" s="746"/>
      <c r="CF115" s="749"/>
      <c r="CG115" s="756"/>
      <c r="CH115" s="757"/>
      <c r="CI115" s="746"/>
      <c r="CJ115" s="749"/>
      <c r="CK115" s="756"/>
      <c r="CL115" s="757"/>
      <c r="CM115" s="746" t="s">
        <v>477</v>
      </c>
      <c r="CN115" s="749"/>
      <c r="CO115" s="756" t="s">
        <v>587</v>
      </c>
      <c r="CP115" s="757" t="s">
        <v>593</v>
      </c>
      <c r="CQ115" s="746"/>
      <c r="CR115" s="749"/>
      <c r="CS115" s="756"/>
      <c r="CT115" s="757"/>
      <c r="CU115" s="746" t="s">
        <v>476</v>
      </c>
      <c r="CV115" s="749"/>
      <c r="CW115" s="756" t="s">
        <v>1160</v>
      </c>
      <c r="CX115" s="757" t="s">
        <v>604</v>
      </c>
      <c r="CY115" s="746" t="s">
        <v>476</v>
      </c>
      <c r="CZ115" s="749"/>
      <c r="DA115" s="756" t="s">
        <v>607</v>
      </c>
      <c r="DB115" s="757" t="s">
        <v>1113</v>
      </c>
      <c r="DC115" s="746"/>
      <c r="DD115" s="749"/>
      <c r="DE115" s="756"/>
      <c r="DF115" s="757"/>
      <c r="DG115" s="746"/>
      <c r="DH115" s="749"/>
      <c r="DI115" s="756"/>
      <c r="DJ115" s="757"/>
      <c r="DK115" s="746"/>
      <c r="DL115" s="749"/>
      <c r="DM115" s="756"/>
      <c r="DN115" s="757"/>
      <c r="DO115" s="746" t="s">
        <v>476</v>
      </c>
      <c r="DP115" s="749"/>
      <c r="DQ115" s="756" t="s">
        <v>617</v>
      </c>
      <c r="DR115" s="757" t="s">
        <v>545</v>
      </c>
      <c r="DS115" s="746" t="s">
        <v>477</v>
      </c>
      <c r="DT115" s="749"/>
      <c r="DU115" s="756" t="s">
        <v>527</v>
      </c>
      <c r="DV115" s="757" t="s">
        <v>622</v>
      </c>
      <c r="DW115" s="746" t="s">
        <v>477</v>
      </c>
      <c r="DX115" s="749"/>
      <c r="DY115" s="756" t="s">
        <v>1149</v>
      </c>
      <c r="DZ115" s="757" t="s">
        <v>533</v>
      </c>
      <c r="EA115" s="619"/>
      <c r="EB115" s="619"/>
      <c r="EC115" s="619"/>
      <c r="ED115" s="619"/>
      <c r="EE115" s="108"/>
      <c r="EF115" s="617"/>
      <c r="EG115" s="617"/>
      <c r="EH115" s="618"/>
    </row>
    <row r="116" spans="1:138" s="620" customFormat="1" ht="30" x14ac:dyDescent="0.25">
      <c r="A116" s="746">
        <v>151558</v>
      </c>
      <c r="B116" s="747" t="s">
        <v>1012</v>
      </c>
      <c r="C116" s="748" t="s">
        <v>893</v>
      </c>
      <c r="D116" s="746" t="s">
        <v>178</v>
      </c>
      <c r="E116" s="749" t="s">
        <v>366</v>
      </c>
      <c r="F116" s="749" t="s">
        <v>1145</v>
      </c>
      <c r="G116" s="749" t="s">
        <v>366</v>
      </c>
      <c r="H116" s="749" t="s">
        <v>366</v>
      </c>
      <c r="I116" s="748" t="s">
        <v>366</v>
      </c>
      <c r="J116" s="749" t="s">
        <v>366</v>
      </c>
      <c r="K116" s="617" t="str">
        <f>IFERROR(VLOOKUP(A116,[4]CalledName!$A:$N,14,FALSE),"")</f>
        <v>No</v>
      </c>
      <c r="L116" s="597" t="str">
        <f>IFERROR(VLOOKUP(A116,[5]YEAR11!$A:$AT,24,FALSE),"")</f>
        <v>8-9</v>
      </c>
      <c r="M116" s="599" t="str">
        <f t="shared" si="18"/>
        <v>H</v>
      </c>
      <c r="N116" s="605">
        <f t="shared" si="19"/>
        <v>9</v>
      </c>
      <c r="O116" s="606">
        <f t="shared" si="20"/>
        <v>0</v>
      </c>
      <c r="P116" s="657">
        <f t="shared" si="21"/>
        <v>0</v>
      </c>
      <c r="Q116" s="723">
        <v>95.65</v>
      </c>
      <c r="R116" s="724">
        <v>0</v>
      </c>
      <c r="S116" s="721">
        <f t="shared" si="22"/>
        <v>1</v>
      </c>
      <c r="T116" s="600">
        <f t="shared" si="23"/>
        <v>8</v>
      </c>
      <c r="U116" s="722">
        <f t="shared" si="24"/>
        <v>0</v>
      </c>
      <c r="V116" s="722">
        <f t="shared" si="25"/>
        <v>0</v>
      </c>
      <c r="W116" s="722">
        <f t="shared" si="26"/>
        <v>0</v>
      </c>
      <c r="X116" s="722">
        <f t="shared" si="27"/>
        <v>0</v>
      </c>
      <c r="Y116" s="722">
        <f t="shared" si="28"/>
        <v>0</v>
      </c>
      <c r="Z116" s="722">
        <f t="shared" si="29"/>
        <v>0</v>
      </c>
      <c r="AA116" s="722">
        <f t="shared" si="33"/>
        <v>0</v>
      </c>
      <c r="AB116" s="722">
        <f t="shared" si="31"/>
        <v>0</v>
      </c>
      <c r="AC116" s="763">
        <f t="shared" si="32"/>
        <v>0</v>
      </c>
      <c r="AD116" s="600"/>
      <c r="AE116" s="746"/>
      <c r="AF116" s="749"/>
      <c r="AG116" s="756"/>
      <c r="AH116" s="757"/>
      <c r="AI116" s="746" t="s">
        <v>477</v>
      </c>
      <c r="AJ116" s="749"/>
      <c r="AK116" s="756" t="s">
        <v>500</v>
      </c>
      <c r="AL116" s="757" t="s">
        <v>558</v>
      </c>
      <c r="AM116" s="746" t="s">
        <v>477</v>
      </c>
      <c r="AN116" s="749"/>
      <c r="AO116" s="756" t="s">
        <v>566</v>
      </c>
      <c r="AP116" s="757" t="s">
        <v>565</v>
      </c>
      <c r="AQ116" s="746" t="s">
        <v>477</v>
      </c>
      <c r="AR116" s="749"/>
      <c r="AS116" s="756" t="s">
        <v>540</v>
      </c>
      <c r="AT116" s="757" t="s">
        <v>567</v>
      </c>
      <c r="AU116" s="746"/>
      <c r="AV116" s="749"/>
      <c r="AW116" s="756"/>
      <c r="AX116" s="757"/>
      <c r="AY116" s="746"/>
      <c r="AZ116" s="749"/>
      <c r="BA116" s="756"/>
      <c r="BB116" s="757"/>
      <c r="BC116" s="746"/>
      <c r="BD116" s="749"/>
      <c r="BE116" s="756"/>
      <c r="BF116" s="757"/>
      <c r="BG116" s="746" t="s">
        <v>477</v>
      </c>
      <c r="BH116" s="749"/>
      <c r="BI116" s="756" t="s">
        <v>574</v>
      </c>
      <c r="BJ116" s="757" t="s">
        <v>520</v>
      </c>
      <c r="BK116" s="746"/>
      <c r="BL116" s="749"/>
      <c r="BM116" s="749"/>
      <c r="BN116" s="758"/>
      <c r="BO116" s="746"/>
      <c r="BP116" s="749"/>
      <c r="BQ116" s="756"/>
      <c r="BR116" s="757"/>
      <c r="BS116" s="746" t="s">
        <v>477</v>
      </c>
      <c r="BT116" s="749"/>
      <c r="BU116" s="756" t="s">
        <v>580</v>
      </c>
      <c r="BV116" s="757" t="s">
        <v>893</v>
      </c>
      <c r="BW116" s="746"/>
      <c r="BX116" s="749"/>
      <c r="BY116" s="756"/>
      <c r="BZ116" s="757"/>
      <c r="CA116" s="746"/>
      <c r="CB116" s="749"/>
      <c r="CC116" s="756"/>
      <c r="CD116" s="757"/>
      <c r="CE116" s="746"/>
      <c r="CF116" s="749"/>
      <c r="CG116" s="756"/>
      <c r="CH116" s="757"/>
      <c r="CI116" s="746"/>
      <c r="CJ116" s="749"/>
      <c r="CK116" s="756"/>
      <c r="CL116" s="757"/>
      <c r="CM116" s="746" t="s">
        <v>477</v>
      </c>
      <c r="CN116" s="749"/>
      <c r="CO116" s="756" t="s">
        <v>1163</v>
      </c>
      <c r="CP116" s="757" t="s">
        <v>1164</v>
      </c>
      <c r="CQ116" s="746"/>
      <c r="CR116" s="749"/>
      <c r="CS116" s="756"/>
      <c r="CT116" s="757"/>
      <c r="CU116" s="746"/>
      <c r="CV116" s="749"/>
      <c r="CW116" s="756"/>
      <c r="CX116" s="757"/>
      <c r="CY116" s="746" t="s">
        <v>476</v>
      </c>
      <c r="CZ116" s="749"/>
      <c r="DA116" s="756" t="s">
        <v>607</v>
      </c>
      <c r="DB116" s="757" t="s">
        <v>1112</v>
      </c>
      <c r="DC116" s="746"/>
      <c r="DD116" s="749"/>
      <c r="DE116" s="756"/>
      <c r="DF116" s="757"/>
      <c r="DG116" s="746" t="s">
        <v>477</v>
      </c>
      <c r="DH116" s="749"/>
      <c r="DI116" s="756" t="s">
        <v>544</v>
      </c>
      <c r="DJ116" s="757" t="s">
        <v>608</v>
      </c>
      <c r="DK116" s="746"/>
      <c r="DL116" s="749"/>
      <c r="DM116" s="756"/>
      <c r="DN116" s="757"/>
      <c r="DO116" s="746" t="s">
        <v>477</v>
      </c>
      <c r="DP116" s="749"/>
      <c r="DQ116" s="756" t="s">
        <v>550</v>
      </c>
      <c r="DR116" s="757" t="s">
        <v>539</v>
      </c>
      <c r="DS116" s="746"/>
      <c r="DT116" s="749"/>
      <c r="DU116" s="756"/>
      <c r="DV116" s="757"/>
      <c r="DW116" s="746" t="s">
        <v>477</v>
      </c>
      <c r="DX116" s="749"/>
      <c r="DY116" s="756" t="s">
        <v>516</v>
      </c>
      <c r="DZ116" s="757" t="s">
        <v>517</v>
      </c>
      <c r="EA116" s="619"/>
      <c r="EB116" s="619"/>
      <c r="EC116" s="619"/>
      <c r="ED116" s="619"/>
      <c r="EE116" s="108"/>
      <c r="EF116" s="617"/>
      <c r="EG116" s="617"/>
      <c r="EH116" s="618"/>
    </row>
    <row r="117" spans="1:138" s="620" customFormat="1" ht="25.5" x14ac:dyDescent="0.25">
      <c r="A117" s="746">
        <v>151647</v>
      </c>
      <c r="B117" s="747" t="s">
        <v>1013</v>
      </c>
      <c r="C117" s="748" t="s">
        <v>907</v>
      </c>
      <c r="D117" s="746" t="s">
        <v>62</v>
      </c>
      <c r="E117" s="749" t="s">
        <v>366</v>
      </c>
      <c r="F117" s="749" t="s">
        <v>1133</v>
      </c>
      <c r="G117" s="749" t="s">
        <v>366</v>
      </c>
      <c r="H117" s="749" t="s">
        <v>366</v>
      </c>
      <c r="I117" s="748" t="s">
        <v>366</v>
      </c>
      <c r="J117" s="749" t="s">
        <v>366</v>
      </c>
      <c r="K117" s="617" t="str">
        <f>IFERROR(VLOOKUP(A117,[4]CalledName!$A:$N,14,FALSE),"")</f>
        <v>No</v>
      </c>
      <c r="L117" s="597" t="str">
        <f>IFERROR(VLOOKUP(A117,[5]YEAR11!$A:$AT,24,FALSE),"")</f>
        <v>4-5</v>
      </c>
      <c r="M117" s="599" t="str">
        <f t="shared" si="18"/>
        <v>M</v>
      </c>
      <c r="N117" s="605">
        <f t="shared" si="19"/>
        <v>16</v>
      </c>
      <c r="O117" s="606">
        <f t="shared" si="20"/>
        <v>0</v>
      </c>
      <c r="P117" s="657">
        <f t="shared" si="21"/>
        <v>0</v>
      </c>
      <c r="Q117" s="723">
        <v>100</v>
      </c>
      <c r="R117" s="724">
        <v>0</v>
      </c>
      <c r="S117" s="721">
        <f t="shared" si="22"/>
        <v>0</v>
      </c>
      <c r="T117" s="600">
        <f t="shared" si="23"/>
        <v>10</v>
      </c>
      <c r="U117" s="722">
        <f t="shared" si="24"/>
        <v>0</v>
      </c>
      <c r="V117" s="722">
        <f t="shared" si="25"/>
        <v>0</v>
      </c>
      <c r="W117" s="722">
        <f t="shared" si="26"/>
        <v>0</v>
      </c>
      <c r="X117" s="722">
        <f t="shared" si="27"/>
        <v>0</v>
      </c>
      <c r="Y117" s="722">
        <f t="shared" si="28"/>
        <v>0</v>
      </c>
      <c r="Z117" s="722">
        <f t="shared" si="29"/>
        <v>0</v>
      </c>
      <c r="AA117" s="722">
        <f t="shared" si="33"/>
        <v>0</v>
      </c>
      <c r="AB117" s="722">
        <f t="shared" si="31"/>
        <v>0</v>
      </c>
      <c r="AC117" s="763">
        <f t="shared" si="32"/>
        <v>0</v>
      </c>
      <c r="AD117" s="600"/>
      <c r="AE117" s="746"/>
      <c r="AF117" s="749"/>
      <c r="AG117" s="756"/>
      <c r="AH117" s="757"/>
      <c r="AI117" s="746" t="s">
        <v>477</v>
      </c>
      <c r="AJ117" s="749"/>
      <c r="AK117" s="756" t="s">
        <v>500</v>
      </c>
      <c r="AL117" s="757" t="s">
        <v>560</v>
      </c>
      <c r="AM117" s="746"/>
      <c r="AN117" s="749"/>
      <c r="AO117" s="756"/>
      <c r="AP117" s="757"/>
      <c r="AQ117" s="746" t="s">
        <v>477</v>
      </c>
      <c r="AR117" s="749"/>
      <c r="AS117" s="756" t="s">
        <v>534</v>
      </c>
      <c r="AT117" s="757" t="s">
        <v>569</v>
      </c>
      <c r="AU117" s="746"/>
      <c r="AV117" s="749"/>
      <c r="AW117" s="756"/>
      <c r="AX117" s="757"/>
      <c r="AY117" s="746"/>
      <c r="AZ117" s="749"/>
      <c r="BA117" s="756"/>
      <c r="BB117" s="757"/>
      <c r="BC117" s="746"/>
      <c r="BD117" s="749"/>
      <c r="BE117" s="756"/>
      <c r="BF117" s="757"/>
      <c r="BG117" s="746" t="s">
        <v>477</v>
      </c>
      <c r="BH117" s="749"/>
      <c r="BI117" s="756" t="s">
        <v>1157</v>
      </c>
      <c r="BJ117" s="757" t="s">
        <v>547</v>
      </c>
      <c r="BK117" s="746"/>
      <c r="BL117" s="749"/>
      <c r="BM117" s="749"/>
      <c r="BN117" s="758"/>
      <c r="BO117" s="746"/>
      <c r="BP117" s="749"/>
      <c r="BQ117" s="756"/>
      <c r="BR117" s="757"/>
      <c r="BS117" s="746" t="s">
        <v>477</v>
      </c>
      <c r="BT117" s="749"/>
      <c r="BU117" s="756" t="s">
        <v>500</v>
      </c>
      <c r="BV117" s="757" t="s">
        <v>907</v>
      </c>
      <c r="BW117" s="746" t="s">
        <v>477</v>
      </c>
      <c r="BX117" s="749"/>
      <c r="BY117" s="756" t="s">
        <v>1152</v>
      </c>
      <c r="BZ117" s="757" t="s">
        <v>530</v>
      </c>
      <c r="CA117" s="746"/>
      <c r="CB117" s="749"/>
      <c r="CC117" s="756"/>
      <c r="CD117" s="757"/>
      <c r="CE117" s="746"/>
      <c r="CF117" s="749"/>
      <c r="CG117" s="756"/>
      <c r="CH117" s="757"/>
      <c r="CI117" s="746" t="s">
        <v>477</v>
      </c>
      <c r="CJ117" s="749"/>
      <c r="CK117" s="756" t="s">
        <v>522</v>
      </c>
      <c r="CL117" s="757" t="s">
        <v>584</v>
      </c>
      <c r="CM117" s="746" t="s">
        <v>477</v>
      </c>
      <c r="CN117" s="749"/>
      <c r="CO117" s="756" t="s">
        <v>588</v>
      </c>
      <c r="CP117" s="757" t="s">
        <v>595</v>
      </c>
      <c r="CQ117" s="746"/>
      <c r="CR117" s="749"/>
      <c r="CS117" s="756"/>
      <c r="CT117" s="757"/>
      <c r="CU117" s="746"/>
      <c r="CV117" s="749"/>
      <c r="CW117" s="756"/>
      <c r="CX117" s="757"/>
      <c r="CY117" s="746" t="s">
        <v>477</v>
      </c>
      <c r="CZ117" s="749"/>
      <c r="DA117" s="756" t="s">
        <v>1114</v>
      </c>
      <c r="DB117" s="757" t="s">
        <v>1115</v>
      </c>
      <c r="DC117" s="746"/>
      <c r="DD117" s="749"/>
      <c r="DE117" s="756"/>
      <c r="DF117" s="757"/>
      <c r="DG117" s="746" t="s">
        <v>477</v>
      </c>
      <c r="DH117" s="749"/>
      <c r="DI117" s="756" t="s">
        <v>511</v>
      </c>
      <c r="DJ117" s="757" t="s">
        <v>610</v>
      </c>
      <c r="DK117" s="746"/>
      <c r="DL117" s="749"/>
      <c r="DM117" s="756"/>
      <c r="DN117" s="757"/>
      <c r="DO117" s="746" t="s">
        <v>477</v>
      </c>
      <c r="DP117" s="749"/>
      <c r="DQ117" s="756" t="s">
        <v>538</v>
      </c>
      <c r="DR117" s="757" t="s">
        <v>531</v>
      </c>
      <c r="DS117" s="746"/>
      <c r="DT117" s="749"/>
      <c r="DU117" s="756"/>
      <c r="DV117" s="757"/>
      <c r="DW117" s="746"/>
      <c r="DX117" s="749"/>
      <c r="DY117" s="756"/>
      <c r="DZ117" s="757"/>
      <c r="EA117" s="619"/>
      <c r="EB117" s="619"/>
      <c r="EC117" s="619"/>
      <c r="ED117" s="619"/>
      <c r="EE117" s="108"/>
      <c r="EF117" s="617"/>
      <c r="EG117" s="617"/>
      <c r="EH117" s="618"/>
    </row>
    <row r="118" spans="1:138" s="620" customFormat="1" ht="25.5" x14ac:dyDescent="0.25">
      <c r="A118" s="746">
        <v>151688</v>
      </c>
      <c r="B118" s="747" t="s">
        <v>1014</v>
      </c>
      <c r="C118" s="748" t="s">
        <v>896</v>
      </c>
      <c r="D118" s="746" t="s">
        <v>62</v>
      </c>
      <c r="E118" s="749" t="s">
        <v>366</v>
      </c>
      <c r="F118" s="749" t="s">
        <v>1131</v>
      </c>
      <c r="G118" s="749" t="s">
        <v>366</v>
      </c>
      <c r="H118" s="749" t="s">
        <v>366</v>
      </c>
      <c r="I118" s="748" t="s">
        <v>366</v>
      </c>
      <c r="J118" s="749" t="s">
        <v>366</v>
      </c>
      <c r="K118" s="617" t="str">
        <f>IFERROR(VLOOKUP(A118,[4]CalledName!$A:$N,14,FALSE),"")</f>
        <v>No</v>
      </c>
      <c r="L118" s="597" t="str">
        <f>IFERROR(VLOOKUP(A118,[5]YEAR11!$A:$AT,24,FALSE),"")</f>
        <v>8-9</v>
      </c>
      <c r="M118" s="599" t="str">
        <f t="shared" si="18"/>
        <v>H</v>
      </c>
      <c r="N118" s="605">
        <f t="shared" si="19"/>
        <v>9</v>
      </c>
      <c r="O118" s="606">
        <f t="shared" si="20"/>
        <v>0</v>
      </c>
      <c r="P118" s="657">
        <f t="shared" si="21"/>
        <v>0</v>
      </c>
      <c r="Q118" s="723">
        <v>56.52</v>
      </c>
      <c r="R118" s="724">
        <v>0</v>
      </c>
      <c r="S118" s="721">
        <f t="shared" si="22"/>
        <v>0</v>
      </c>
      <c r="T118" s="600">
        <f t="shared" si="23"/>
        <v>10</v>
      </c>
      <c r="U118" s="722">
        <f t="shared" si="24"/>
        <v>0</v>
      </c>
      <c r="V118" s="722">
        <f t="shared" si="25"/>
        <v>0</v>
      </c>
      <c r="W118" s="722">
        <f t="shared" si="26"/>
        <v>0</v>
      </c>
      <c r="X118" s="722">
        <f t="shared" si="27"/>
        <v>0</v>
      </c>
      <c r="Y118" s="722">
        <f t="shared" si="28"/>
        <v>0</v>
      </c>
      <c r="Z118" s="722">
        <f t="shared" si="29"/>
        <v>0</v>
      </c>
      <c r="AA118" s="722">
        <f t="shared" si="33"/>
        <v>0</v>
      </c>
      <c r="AB118" s="722">
        <f t="shared" si="31"/>
        <v>0</v>
      </c>
      <c r="AC118" s="763">
        <f t="shared" si="32"/>
        <v>0</v>
      </c>
      <c r="AD118" s="600"/>
      <c r="AE118" s="746"/>
      <c r="AF118" s="749"/>
      <c r="AG118" s="756"/>
      <c r="AH118" s="757"/>
      <c r="AI118" s="746" t="s">
        <v>477</v>
      </c>
      <c r="AJ118" s="749"/>
      <c r="AK118" s="756" t="s">
        <v>500</v>
      </c>
      <c r="AL118" s="757" t="s">
        <v>558</v>
      </c>
      <c r="AM118" s="746"/>
      <c r="AN118" s="749"/>
      <c r="AO118" s="756"/>
      <c r="AP118" s="757"/>
      <c r="AQ118" s="746" t="s">
        <v>477</v>
      </c>
      <c r="AR118" s="749"/>
      <c r="AS118" s="756" t="s">
        <v>540</v>
      </c>
      <c r="AT118" s="757" t="s">
        <v>567</v>
      </c>
      <c r="AU118" s="746"/>
      <c r="AV118" s="749"/>
      <c r="AW118" s="756"/>
      <c r="AX118" s="757"/>
      <c r="AY118" s="746"/>
      <c r="AZ118" s="749"/>
      <c r="BA118" s="756"/>
      <c r="BB118" s="757"/>
      <c r="BC118" s="746"/>
      <c r="BD118" s="749"/>
      <c r="BE118" s="756"/>
      <c r="BF118" s="757"/>
      <c r="BG118" s="746" t="s">
        <v>477</v>
      </c>
      <c r="BH118" s="749"/>
      <c r="BI118" s="756" t="s">
        <v>519</v>
      </c>
      <c r="BJ118" s="757" t="s">
        <v>507</v>
      </c>
      <c r="BK118" s="746"/>
      <c r="BL118" s="749"/>
      <c r="BM118" s="749"/>
      <c r="BN118" s="758"/>
      <c r="BO118" s="746"/>
      <c r="BP118" s="749"/>
      <c r="BQ118" s="756"/>
      <c r="BR118" s="757"/>
      <c r="BS118" s="746" t="s">
        <v>477</v>
      </c>
      <c r="BT118" s="749"/>
      <c r="BU118" s="756" t="s">
        <v>546</v>
      </c>
      <c r="BV118" s="757" t="s">
        <v>896</v>
      </c>
      <c r="BW118" s="746" t="s">
        <v>477</v>
      </c>
      <c r="BX118" s="749"/>
      <c r="BY118" s="756" t="s">
        <v>1152</v>
      </c>
      <c r="BZ118" s="757" t="s">
        <v>530</v>
      </c>
      <c r="CA118" s="746"/>
      <c r="CB118" s="749"/>
      <c r="CC118" s="756"/>
      <c r="CD118" s="757"/>
      <c r="CE118" s="746" t="s">
        <v>477</v>
      </c>
      <c r="CF118" s="749"/>
      <c r="CG118" s="756" t="s">
        <v>1155</v>
      </c>
      <c r="CH118" s="757" t="s">
        <v>583</v>
      </c>
      <c r="CI118" s="746"/>
      <c r="CJ118" s="749"/>
      <c r="CK118" s="756"/>
      <c r="CL118" s="757"/>
      <c r="CM118" s="746" t="s">
        <v>477</v>
      </c>
      <c r="CN118" s="749"/>
      <c r="CO118" s="756" t="s">
        <v>589</v>
      </c>
      <c r="CP118" s="757" t="s">
        <v>1154</v>
      </c>
      <c r="CQ118" s="746"/>
      <c r="CR118" s="749"/>
      <c r="CS118" s="756"/>
      <c r="CT118" s="757"/>
      <c r="CU118" s="746"/>
      <c r="CV118" s="749"/>
      <c r="CW118" s="756"/>
      <c r="CX118" s="757"/>
      <c r="CY118" s="746" t="s">
        <v>477</v>
      </c>
      <c r="CZ118" s="749"/>
      <c r="DA118" s="756" t="s">
        <v>888</v>
      </c>
      <c r="DB118" s="757" t="s">
        <v>1116</v>
      </c>
      <c r="DC118" s="746"/>
      <c r="DD118" s="749"/>
      <c r="DE118" s="756"/>
      <c r="DF118" s="757"/>
      <c r="DG118" s="746" t="s">
        <v>477</v>
      </c>
      <c r="DH118" s="749"/>
      <c r="DI118" s="756" t="s">
        <v>544</v>
      </c>
      <c r="DJ118" s="757" t="s">
        <v>608</v>
      </c>
      <c r="DK118" s="746"/>
      <c r="DL118" s="749"/>
      <c r="DM118" s="756"/>
      <c r="DN118" s="757"/>
      <c r="DO118" s="746" t="s">
        <v>477</v>
      </c>
      <c r="DP118" s="749"/>
      <c r="DQ118" s="756" t="s">
        <v>550</v>
      </c>
      <c r="DR118" s="757" t="s">
        <v>539</v>
      </c>
      <c r="DS118" s="746"/>
      <c r="DT118" s="749"/>
      <c r="DU118" s="756"/>
      <c r="DV118" s="757"/>
      <c r="DW118" s="746"/>
      <c r="DX118" s="749"/>
      <c r="DY118" s="756"/>
      <c r="DZ118" s="757"/>
      <c r="EA118" s="619"/>
      <c r="EB118" s="619"/>
      <c r="EC118" s="619"/>
      <c r="ED118" s="619"/>
      <c r="EE118" s="108"/>
      <c r="EF118" s="617"/>
      <c r="EG118" s="617"/>
      <c r="EH118" s="618"/>
    </row>
    <row r="119" spans="1:138" s="620" customFormat="1" ht="30" x14ac:dyDescent="0.25">
      <c r="A119" s="746">
        <v>151652</v>
      </c>
      <c r="B119" s="747" t="s">
        <v>1015</v>
      </c>
      <c r="C119" s="748" t="s">
        <v>891</v>
      </c>
      <c r="D119" s="746" t="s">
        <v>178</v>
      </c>
      <c r="E119" s="749" t="s">
        <v>366</v>
      </c>
      <c r="F119" s="749" t="s">
        <v>1133</v>
      </c>
      <c r="G119" s="749" t="s">
        <v>366</v>
      </c>
      <c r="H119" s="749" t="s">
        <v>366</v>
      </c>
      <c r="I119" s="748" t="s">
        <v>366</v>
      </c>
      <c r="J119" s="749" t="s">
        <v>366</v>
      </c>
      <c r="K119" s="617" t="str">
        <f>IFERROR(VLOOKUP(A119,[4]CalledName!$A:$N,14,FALSE),"")</f>
        <v>Yes</v>
      </c>
      <c r="L119" s="597" t="str">
        <f>IFERROR(VLOOKUP(A119,[5]YEAR11!$A:$AT,24,FALSE),"")</f>
        <v>2-3</v>
      </c>
      <c r="M119" s="599" t="str">
        <f t="shared" si="18"/>
        <v>L</v>
      </c>
      <c r="N119" s="605">
        <f t="shared" si="19"/>
        <v>15</v>
      </c>
      <c r="O119" s="606">
        <f t="shared" si="20"/>
        <v>0</v>
      </c>
      <c r="P119" s="657">
        <f t="shared" si="21"/>
        <v>2</v>
      </c>
      <c r="Q119" s="723">
        <v>100</v>
      </c>
      <c r="R119" s="724">
        <v>0</v>
      </c>
      <c r="S119" s="721">
        <f t="shared" si="22"/>
        <v>1</v>
      </c>
      <c r="T119" s="600">
        <f t="shared" si="23"/>
        <v>6</v>
      </c>
      <c r="U119" s="722">
        <f t="shared" si="24"/>
        <v>0</v>
      </c>
      <c r="V119" s="722">
        <f t="shared" si="25"/>
        <v>0</v>
      </c>
      <c r="W119" s="722">
        <f t="shared" si="26"/>
        <v>0</v>
      </c>
      <c r="X119" s="722">
        <f t="shared" si="27"/>
        <v>0</v>
      </c>
      <c r="Y119" s="722">
        <f t="shared" si="28"/>
        <v>0</v>
      </c>
      <c r="Z119" s="722">
        <f t="shared" si="29"/>
        <v>0</v>
      </c>
      <c r="AA119" s="722">
        <f t="shared" si="33"/>
        <v>0</v>
      </c>
      <c r="AB119" s="722">
        <f t="shared" si="31"/>
        <v>0</v>
      </c>
      <c r="AC119" s="763">
        <f t="shared" si="32"/>
        <v>0</v>
      </c>
      <c r="AD119" s="600"/>
      <c r="AE119" s="746"/>
      <c r="AF119" s="749"/>
      <c r="AG119" s="756"/>
      <c r="AH119" s="757"/>
      <c r="AI119" s="746"/>
      <c r="AJ119" s="749"/>
      <c r="AK119" s="756"/>
      <c r="AL119" s="757"/>
      <c r="AM119" s="746"/>
      <c r="AN119" s="749"/>
      <c r="AO119" s="756"/>
      <c r="AP119" s="757"/>
      <c r="AQ119" s="746"/>
      <c r="AR119" s="749"/>
      <c r="AS119" s="756"/>
      <c r="AT119" s="757"/>
      <c r="AU119" s="746"/>
      <c r="AV119" s="749"/>
      <c r="AW119" s="756"/>
      <c r="AX119" s="757"/>
      <c r="AY119" s="746"/>
      <c r="AZ119" s="749"/>
      <c r="BA119" s="756"/>
      <c r="BB119" s="757"/>
      <c r="BC119" s="746"/>
      <c r="BD119" s="749"/>
      <c r="BE119" s="756"/>
      <c r="BF119" s="757"/>
      <c r="BG119" s="746" t="s">
        <v>477</v>
      </c>
      <c r="BH119" s="749"/>
      <c r="BI119" s="756" t="s">
        <v>577</v>
      </c>
      <c r="BJ119" s="757" t="s">
        <v>552</v>
      </c>
      <c r="BK119" s="746"/>
      <c r="BL119" s="749"/>
      <c r="BM119" s="749"/>
      <c r="BN119" s="758"/>
      <c r="BO119" s="746" t="s">
        <v>477</v>
      </c>
      <c r="BP119" s="749"/>
      <c r="BQ119" s="756" t="s">
        <v>508</v>
      </c>
      <c r="BR119" s="757" t="s">
        <v>579</v>
      </c>
      <c r="BS119" s="746" t="s">
        <v>477</v>
      </c>
      <c r="BT119" s="749"/>
      <c r="BU119" s="756" t="s">
        <v>512</v>
      </c>
      <c r="BV119" s="757" t="s">
        <v>1123</v>
      </c>
      <c r="BW119" s="746"/>
      <c r="BX119" s="749"/>
      <c r="BY119" s="756"/>
      <c r="BZ119" s="757"/>
      <c r="CA119" s="746"/>
      <c r="CB119" s="749"/>
      <c r="CC119" s="756"/>
      <c r="CD119" s="757"/>
      <c r="CE119" s="746"/>
      <c r="CF119" s="749"/>
      <c r="CG119" s="756"/>
      <c r="CH119" s="757"/>
      <c r="CI119" s="746"/>
      <c r="CJ119" s="749"/>
      <c r="CK119" s="756"/>
      <c r="CL119" s="757"/>
      <c r="CM119" s="746" t="s">
        <v>476</v>
      </c>
      <c r="CN119" s="749"/>
      <c r="CO119" s="756" t="s">
        <v>601</v>
      </c>
      <c r="CP119" s="757" t="s">
        <v>596</v>
      </c>
      <c r="CQ119" s="746"/>
      <c r="CR119" s="749"/>
      <c r="CS119" s="756"/>
      <c r="CT119" s="757"/>
      <c r="CU119" s="746"/>
      <c r="CV119" s="749"/>
      <c r="CW119" s="756"/>
      <c r="CX119" s="757"/>
      <c r="CY119" s="746" t="s">
        <v>477</v>
      </c>
      <c r="CZ119" s="749"/>
      <c r="DA119" s="756" t="s">
        <v>607</v>
      </c>
      <c r="DB119" s="757" t="s">
        <v>1113</v>
      </c>
      <c r="DC119" s="746"/>
      <c r="DD119" s="749"/>
      <c r="DE119" s="756"/>
      <c r="DF119" s="757"/>
      <c r="DG119" s="746"/>
      <c r="DH119" s="749"/>
      <c r="DI119" s="756"/>
      <c r="DJ119" s="757"/>
      <c r="DK119" s="746"/>
      <c r="DL119" s="749"/>
      <c r="DM119" s="756"/>
      <c r="DN119" s="757"/>
      <c r="DO119" s="746" t="s">
        <v>477</v>
      </c>
      <c r="DP119" s="749"/>
      <c r="DQ119" s="756" t="s">
        <v>553</v>
      </c>
      <c r="DR119" s="757" t="s">
        <v>554</v>
      </c>
      <c r="DS119" s="746" t="s">
        <v>477</v>
      </c>
      <c r="DT119" s="749"/>
      <c r="DU119" s="756" t="s">
        <v>527</v>
      </c>
      <c r="DV119" s="757" t="s">
        <v>622</v>
      </c>
      <c r="DW119" s="746" t="s">
        <v>480</v>
      </c>
      <c r="DX119" s="749"/>
      <c r="DY119" s="756" t="s">
        <v>516</v>
      </c>
      <c r="DZ119" s="757" t="s">
        <v>541</v>
      </c>
      <c r="EA119" s="619"/>
      <c r="EB119" s="619"/>
      <c r="EC119" s="619"/>
      <c r="ED119" s="619"/>
      <c r="EE119" s="108"/>
      <c r="EF119" s="617"/>
      <c r="EG119" s="617"/>
      <c r="EH119" s="618"/>
    </row>
    <row r="120" spans="1:138" s="620" customFormat="1" ht="25.5" x14ac:dyDescent="0.25">
      <c r="A120" s="746">
        <v>151627</v>
      </c>
      <c r="B120" s="747" t="s">
        <v>1016</v>
      </c>
      <c r="C120" s="748" t="s">
        <v>893</v>
      </c>
      <c r="D120" s="746" t="s">
        <v>178</v>
      </c>
      <c r="E120" s="749" t="s">
        <v>1128</v>
      </c>
      <c r="F120" s="749" t="s">
        <v>1127</v>
      </c>
      <c r="G120" s="749" t="s">
        <v>366</v>
      </c>
      <c r="H120" s="749" t="s">
        <v>1128</v>
      </c>
      <c r="I120" s="748" t="s">
        <v>366</v>
      </c>
      <c r="J120" s="749" t="s">
        <v>366</v>
      </c>
      <c r="K120" s="617" t="str">
        <f>IFERROR(VLOOKUP(A120,[4]CalledName!$A:$N,14,FALSE),"")</f>
        <v>No</v>
      </c>
      <c r="L120" s="597" t="str">
        <f>IFERROR(VLOOKUP(A120,[5]YEAR11!$A:$AT,24,FALSE),"")</f>
        <v>6-7</v>
      </c>
      <c r="M120" s="599" t="str">
        <f t="shared" si="18"/>
        <v>M</v>
      </c>
      <c r="N120" s="605">
        <f t="shared" si="19"/>
        <v>23</v>
      </c>
      <c r="O120" s="606">
        <f t="shared" si="20"/>
        <v>0</v>
      </c>
      <c r="P120" s="657">
        <f t="shared" si="21"/>
        <v>1</v>
      </c>
      <c r="Q120" s="723">
        <v>97.83</v>
      </c>
      <c r="R120" s="724">
        <v>3</v>
      </c>
      <c r="S120" s="721">
        <f t="shared" si="22"/>
        <v>3</v>
      </c>
      <c r="T120" s="600">
        <f t="shared" si="23"/>
        <v>6</v>
      </c>
      <c r="U120" s="722">
        <f t="shared" si="24"/>
        <v>0</v>
      </c>
      <c r="V120" s="722">
        <f t="shared" si="25"/>
        <v>0</v>
      </c>
      <c r="W120" s="722">
        <f t="shared" si="26"/>
        <v>0</v>
      </c>
      <c r="X120" s="722">
        <f t="shared" si="27"/>
        <v>0</v>
      </c>
      <c r="Y120" s="722">
        <f t="shared" si="28"/>
        <v>0</v>
      </c>
      <c r="Z120" s="722">
        <f t="shared" si="29"/>
        <v>0</v>
      </c>
      <c r="AA120" s="722">
        <f t="shared" si="33"/>
        <v>0</v>
      </c>
      <c r="AB120" s="722">
        <f t="shared" si="31"/>
        <v>0</v>
      </c>
      <c r="AC120" s="763">
        <f t="shared" si="32"/>
        <v>0</v>
      </c>
      <c r="AD120" s="600"/>
      <c r="AE120" s="746"/>
      <c r="AF120" s="749"/>
      <c r="AG120" s="756"/>
      <c r="AH120" s="757"/>
      <c r="AI120" s="746" t="s">
        <v>477</v>
      </c>
      <c r="AJ120" s="749"/>
      <c r="AK120" s="756" t="s">
        <v>563</v>
      </c>
      <c r="AL120" s="757" t="s">
        <v>559</v>
      </c>
      <c r="AM120" s="746"/>
      <c r="AN120" s="749"/>
      <c r="AO120" s="756"/>
      <c r="AP120" s="757"/>
      <c r="AQ120" s="746" t="s">
        <v>477</v>
      </c>
      <c r="AR120" s="749"/>
      <c r="AS120" s="756" t="s">
        <v>502</v>
      </c>
      <c r="AT120" s="757" t="s">
        <v>568</v>
      </c>
      <c r="AU120" s="746"/>
      <c r="AV120" s="749"/>
      <c r="AW120" s="756"/>
      <c r="AX120" s="757"/>
      <c r="AY120" s="746"/>
      <c r="AZ120" s="749"/>
      <c r="BA120" s="756"/>
      <c r="BB120" s="757"/>
      <c r="BC120" s="746"/>
      <c r="BD120" s="749"/>
      <c r="BE120" s="756"/>
      <c r="BF120" s="757"/>
      <c r="BG120" s="746" t="s">
        <v>477</v>
      </c>
      <c r="BH120" s="749"/>
      <c r="BI120" s="756" t="s">
        <v>519</v>
      </c>
      <c r="BJ120" s="757" t="s">
        <v>507</v>
      </c>
      <c r="BK120" s="746"/>
      <c r="BL120" s="749"/>
      <c r="BM120" s="749"/>
      <c r="BN120" s="758"/>
      <c r="BO120" s="746"/>
      <c r="BP120" s="749"/>
      <c r="BQ120" s="756"/>
      <c r="BR120" s="757"/>
      <c r="BS120" s="746" t="s">
        <v>477</v>
      </c>
      <c r="BT120" s="749"/>
      <c r="BU120" s="756" t="s">
        <v>580</v>
      </c>
      <c r="BV120" s="757" t="s">
        <v>893</v>
      </c>
      <c r="BW120" s="746"/>
      <c r="BX120" s="749"/>
      <c r="BY120" s="756"/>
      <c r="BZ120" s="757"/>
      <c r="CA120" s="746"/>
      <c r="CB120" s="749"/>
      <c r="CC120" s="756"/>
      <c r="CD120" s="757"/>
      <c r="CE120" s="746"/>
      <c r="CF120" s="749"/>
      <c r="CG120" s="756"/>
      <c r="CH120" s="757"/>
      <c r="CI120" s="746"/>
      <c r="CJ120" s="749"/>
      <c r="CK120" s="756"/>
      <c r="CL120" s="757"/>
      <c r="CM120" s="746" t="s">
        <v>477</v>
      </c>
      <c r="CN120" s="749"/>
      <c r="CO120" s="756" t="s">
        <v>589</v>
      </c>
      <c r="CP120" s="757" t="s">
        <v>1154</v>
      </c>
      <c r="CQ120" s="746"/>
      <c r="CR120" s="749"/>
      <c r="CS120" s="756"/>
      <c r="CT120" s="757"/>
      <c r="CU120" s="746"/>
      <c r="CV120" s="749"/>
      <c r="CW120" s="756"/>
      <c r="CX120" s="757"/>
      <c r="CY120" s="746" t="s">
        <v>476</v>
      </c>
      <c r="CZ120" s="749"/>
      <c r="DA120" s="756" t="s">
        <v>887</v>
      </c>
      <c r="DB120" s="757" t="s">
        <v>1118</v>
      </c>
      <c r="DC120" s="746" t="s">
        <v>476</v>
      </c>
      <c r="DD120" s="749"/>
      <c r="DE120" s="756" t="s">
        <v>607</v>
      </c>
      <c r="DF120" s="757" t="s">
        <v>606</v>
      </c>
      <c r="DG120" s="746" t="s">
        <v>477</v>
      </c>
      <c r="DH120" s="749"/>
      <c r="DI120" s="756" t="s">
        <v>515</v>
      </c>
      <c r="DJ120" s="757" t="s">
        <v>609</v>
      </c>
      <c r="DK120" s="746"/>
      <c r="DL120" s="749"/>
      <c r="DM120" s="756"/>
      <c r="DN120" s="757"/>
      <c r="DO120" s="746" t="s">
        <v>476</v>
      </c>
      <c r="DP120" s="749"/>
      <c r="DQ120" s="756" t="s">
        <v>616</v>
      </c>
      <c r="DR120" s="757" t="s">
        <v>525</v>
      </c>
      <c r="DS120" s="746"/>
      <c r="DT120" s="749"/>
      <c r="DU120" s="756"/>
      <c r="DV120" s="757"/>
      <c r="DW120" s="746" t="s">
        <v>477</v>
      </c>
      <c r="DX120" s="749"/>
      <c r="DY120" s="756" t="s">
        <v>1149</v>
      </c>
      <c r="DZ120" s="757" t="s">
        <v>533</v>
      </c>
      <c r="EA120" s="619"/>
      <c r="EB120" s="619"/>
      <c r="EC120" s="619"/>
      <c r="ED120" s="619"/>
      <c r="EE120" s="108"/>
      <c r="EF120" s="617"/>
      <c r="EG120" s="617"/>
      <c r="EH120" s="618"/>
    </row>
    <row r="121" spans="1:138" s="620" customFormat="1" ht="25.5" x14ac:dyDescent="0.25">
      <c r="A121" s="746">
        <v>151711</v>
      </c>
      <c r="B121" s="747" t="s">
        <v>1017</v>
      </c>
      <c r="C121" s="748" t="s">
        <v>902</v>
      </c>
      <c r="D121" s="746" t="s">
        <v>178</v>
      </c>
      <c r="E121" s="749" t="s">
        <v>366</v>
      </c>
      <c r="F121" s="749" t="s">
        <v>1133</v>
      </c>
      <c r="G121" s="749" t="s">
        <v>366</v>
      </c>
      <c r="H121" s="749" t="s">
        <v>366</v>
      </c>
      <c r="I121" s="748" t="s">
        <v>366</v>
      </c>
      <c r="J121" s="749" t="s">
        <v>366</v>
      </c>
      <c r="K121" s="617" t="str">
        <f>IFERROR(VLOOKUP(A121,[4]CalledName!$A:$N,14,FALSE),"")</f>
        <v>No</v>
      </c>
      <c r="L121" s="597" t="str">
        <f>IFERROR(VLOOKUP(A121,[5]YEAR11!$A:$AT,24,FALSE),"")</f>
        <v>5-6</v>
      </c>
      <c r="M121" s="599" t="str">
        <f t="shared" si="18"/>
        <v>M</v>
      </c>
      <c r="N121" s="605">
        <f t="shared" si="19"/>
        <v>21</v>
      </c>
      <c r="O121" s="606">
        <f t="shared" si="20"/>
        <v>1</v>
      </c>
      <c r="P121" s="657">
        <f t="shared" si="21"/>
        <v>1</v>
      </c>
      <c r="Q121" s="723">
        <v>95.65</v>
      </c>
      <c r="R121" s="724">
        <v>1</v>
      </c>
      <c r="S121" s="721">
        <f t="shared" si="22"/>
        <v>3</v>
      </c>
      <c r="T121" s="600">
        <f t="shared" si="23"/>
        <v>7</v>
      </c>
      <c r="U121" s="722">
        <f t="shared" si="24"/>
        <v>0</v>
      </c>
      <c r="V121" s="722">
        <f t="shared" si="25"/>
        <v>0</v>
      </c>
      <c r="W121" s="722">
        <f t="shared" si="26"/>
        <v>0</v>
      </c>
      <c r="X121" s="722">
        <f t="shared" si="27"/>
        <v>0</v>
      </c>
      <c r="Y121" s="722">
        <f t="shared" si="28"/>
        <v>0</v>
      </c>
      <c r="Z121" s="722">
        <f t="shared" si="29"/>
        <v>0</v>
      </c>
      <c r="AA121" s="722">
        <f t="shared" si="33"/>
        <v>0</v>
      </c>
      <c r="AB121" s="722">
        <f t="shared" si="31"/>
        <v>0</v>
      </c>
      <c r="AC121" s="763">
        <f t="shared" si="32"/>
        <v>0</v>
      </c>
      <c r="AD121" s="600"/>
      <c r="AE121" s="746"/>
      <c r="AF121" s="749"/>
      <c r="AG121" s="756"/>
      <c r="AH121" s="757"/>
      <c r="AI121" s="746" t="s">
        <v>477</v>
      </c>
      <c r="AJ121" s="749"/>
      <c r="AK121" s="756" t="s">
        <v>500</v>
      </c>
      <c r="AL121" s="757" t="s">
        <v>560</v>
      </c>
      <c r="AM121" s="746"/>
      <c r="AN121" s="749"/>
      <c r="AO121" s="756"/>
      <c r="AP121" s="757"/>
      <c r="AQ121" s="746" t="s">
        <v>477</v>
      </c>
      <c r="AR121" s="749"/>
      <c r="AS121" s="756" t="s">
        <v>534</v>
      </c>
      <c r="AT121" s="757" t="s">
        <v>569</v>
      </c>
      <c r="AU121" s="746"/>
      <c r="AV121" s="749"/>
      <c r="AW121" s="756"/>
      <c r="AX121" s="757"/>
      <c r="AY121" s="746"/>
      <c r="AZ121" s="749"/>
      <c r="BA121" s="756"/>
      <c r="BB121" s="757"/>
      <c r="BC121" s="746"/>
      <c r="BD121" s="749"/>
      <c r="BE121" s="756"/>
      <c r="BF121" s="757"/>
      <c r="BG121" s="746" t="s">
        <v>477</v>
      </c>
      <c r="BH121" s="749"/>
      <c r="BI121" s="756" t="s">
        <v>575</v>
      </c>
      <c r="BJ121" s="757" t="s">
        <v>535</v>
      </c>
      <c r="BK121" s="746"/>
      <c r="BL121" s="749"/>
      <c r="BM121" s="749"/>
      <c r="BN121" s="758"/>
      <c r="BO121" s="746"/>
      <c r="BP121" s="749"/>
      <c r="BQ121" s="756"/>
      <c r="BR121" s="757"/>
      <c r="BS121" s="746" t="s">
        <v>477</v>
      </c>
      <c r="BT121" s="749"/>
      <c r="BU121" s="756" t="s">
        <v>523</v>
      </c>
      <c r="BV121" s="757" t="s">
        <v>902</v>
      </c>
      <c r="BW121" s="746" t="s">
        <v>477</v>
      </c>
      <c r="BX121" s="749"/>
      <c r="BY121" s="756" t="s">
        <v>536</v>
      </c>
      <c r="BZ121" s="757" t="s">
        <v>509</v>
      </c>
      <c r="CA121" s="746"/>
      <c r="CB121" s="749"/>
      <c r="CC121" s="756"/>
      <c r="CD121" s="757"/>
      <c r="CE121" s="746"/>
      <c r="CF121" s="749"/>
      <c r="CG121" s="756"/>
      <c r="CH121" s="757"/>
      <c r="CI121" s="746"/>
      <c r="CJ121" s="749"/>
      <c r="CK121" s="756"/>
      <c r="CL121" s="757"/>
      <c r="CM121" s="746" t="s">
        <v>477</v>
      </c>
      <c r="CN121" s="749"/>
      <c r="CO121" s="756" t="s">
        <v>587</v>
      </c>
      <c r="CP121" s="757" t="s">
        <v>593</v>
      </c>
      <c r="CQ121" s="746"/>
      <c r="CR121" s="749"/>
      <c r="CS121" s="756"/>
      <c r="CT121" s="757"/>
      <c r="CU121" s="746"/>
      <c r="CV121" s="749"/>
      <c r="CW121" s="756"/>
      <c r="CX121" s="757"/>
      <c r="CY121" s="746" t="s">
        <v>476</v>
      </c>
      <c r="CZ121" s="749"/>
      <c r="DA121" s="756" t="s">
        <v>607</v>
      </c>
      <c r="DB121" s="757" t="s">
        <v>1112</v>
      </c>
      <c r="DC121" s="746" t="s">
        <v>476</v>
      </c>
      <c r="DD121" s="749"/>
      <c r="DE121" s="756" t="s">
        <v>607</v>
      </c>
      <c r="DF121" s="757" t="s">
        <v>606</v>
      </c>
      <c r="DG121" s="746" t="s">
        <v>477</v>
      </c>
      <c r="DH121" s="749"/>
      <c r="DI121" s="756" t="s">
        <v>511</v>
      </c>
      <c r="DJ121" s="757" t="s">
        <v>610</v>
      </c>
      <c r="DK121" s="746"/>
      <c r="DL121" s="749"/>
      <c r="DM121" s="756"/>
      <c r="DN121" s="757"/>
      <c r="DO121" s="746" t="s">
        <v>476</v>
      </c>
      <c r="DP121" s="749"/>
      <c r="DQ121" s="756" t="s">
        <v>617</v>
      </c>
      <c r="DR121" s="757" t="s">
        <v>545</v>
      </c>
      <c r="DS121" s="746"/>
      <c r="DT121" s="749"/>
      <c r="DU121" s="756"/>
      <c r="DV121" s="757"/>
      <c r="DW121" s="746"/>
      <c r="DX121" s="749"/>
      <c r="DY121" s="756"/>
      <c r="DZ121" s="757"/>
      <c r="EA121" s="619"/>
      <c r="EB121" s="619"/>
      <c r="EC121" s="619"/>
      <c r="ED121" s="619"/>
      <c r="EE121" s="108"/>
      <c r="EF121" s="617"/>
      <c r="EG121" s="617"/>
      <c r="EH121" s="618"/>
    </row>
    <row r="122" spans="1:138" s="620" customFormat="1" ht="25.5" x14ac:dyDescent="0.25">
      <c r="A122" s="746">
        <v>151612</v>
      </c>
      <c r="B122" s="747" t="s">
        <v>1018</v>
      </c>
      <c r="C122" s="748" t="s">
        <v>913</v>
      </c>
      <c r="D122" s="746" t="s">
        <v>62</v>
      </c>
      <c r="E122" s="749" t="s">
        <v>1128</v>
      </c>
      <c r="F122" s="749" t="s">
        <v>1127</v>
      </c>
      <c r="G122" s="749" t="s">
        <v>1128</v>
      </c>
      <c r="H122" s="749" t="s">
        <v>1128</v>
      </c>
      <c r="I122" s="748" t="s">
        <v>366</v>
      </c>
      <c r="J122" s="749" t="s">
        <v>366</v>
      </c>
      <c r="K122" s="617" t="str">
        <f>IFERROR(VLOOKUP(A122,[4]CalledName!$A:$N,14,FALSE),"")</f>
        <v>No</v>
      </c>
      <c r="L122" s="597" t="str">
        <f>IFERROR(VLOOKUP(A122,[5]YEAR11!$A:$AT,24,FALSE),"")</f>
        <v>5-6</v>
      </c>
      <c r="M122" s="599" t="str">
        <f t="shared" si="18"/>
        <v>M</v>
      </c>
      <c r="N122" s="605">
        <f t="shared" si="19"/>
        <v>10</v>
      </c>
      <c r="O122" s="606">
        <f t="shared" si="20"/>
        <v>1</v>
      </c>
      <c r="P122" s="657">
        <f t="shared" si="21"/>
        <v>0</v>
      </c>
      <c r="Q122" s="723">
        <v>100</v>
      </c>
      <c r="R122" s="724">
        <v>1</v>
      </c>
      <c r="S122" s="721">
        <f t="shared" si="22"/>
        <v>0</v>
      </c>
      <c r="T122" s="600">
        <f t="shared" si="23"/>
        <v>9</v>
      </c>
      <c r="U122" s="722">
        <f t="shared" si="24"/>
        <v>0</v>
      </c>
      <c r="V122" s="722">
        <f t="shared" si="25"/>
        <v>0</v>
      </c>
      <c r="W122" s="722">
        <f t="shared" si="26"/>
        <v>0</v>
      </c>
      <c r="X122" s="722">
        <f t="shared" si="27"/>
        <v>0</v>
      </c>
      <c r="Y122" s="722">
        <f t="shared" si="28"/>
        <v>0</v>
      </c>
      <c r="Z122" s="722">
        <f t="shared" si="29"/>
        <v>0</v>
      </c>
      <c r="AA122" s="722">
        <f t="shared" si="33"/>
        <v>0</v>
      </c>
      <c r="AB122" s="722">
        <f t="shared" si="31"/>
        <v>0</v>
      </c>
      <c r="AC122" s="763">
        <f t="shared" si="32"/>
        <v>0</v>
      </c>
      <c r="AD122" s="600"/>
      <c r="AE122" s="746"/>
      <c r="AF122" s="749"/>
      <c r="AG122" s="756"/>
      <c r="AH122" s="757"/>
      <c r="AI122" s="746" t="s">
        <v>477</v>
      </c>
      <c r="AJ122" s="749"/>
      <c r="AK122" s="756" t="s">
        <v>542</v>
      </c>
      <c r="AL122" s="757" t="s">
        <v>561</v>
      </c>
      <c r="AM122" s="746"/>
      <c r="AN122" s="749"/>
      <c r="AO122" s="756"/>
      <c r="AP122" s="757"/>
      <c r="AQ122" s="746" t="s">
        <v>477</v>
      </c>
      <c r="AR122" s="749"/>
      <c r="AS122" s="756" t="s">
        <v>532</v>
      </c>
      <c r="AT122" s="757" t="s">
        <v>570</v>
      </c>
      <c r="AU122" s="746"/>
      <c r="AV122" s="749"/>
      <c r="AW122" s="756"/>
      <c r="AX122" s="757"/>
      <c r="AY122" s="746"/>
      <c r="AZ122" s="749"/>
      <c r="BA122" s="756"/>
      <c r="BB122" s="757"/>
      <c r="BC122" s="746"/>
      <c r="BD122" s="749"/>
      <c r="BE122" s="756"/>
      <c r="BF122" s="757"/>
      <c r="BG122" s="746" t="s">
        <v>477</v>
      </c>
      <c r="BH122" s="749"/>
      <c r="BI122" s="756" t="s">
        <v>555</v>
      </c>
      <c r="BJ122" s="757" t="s">
        <v>543</v>
      </c>
      <c r="BK122" s="746"/>
      <c r="BL122" s="749"/>
      <c r="BM122" s="749"/>
      <c r="BN122" s="758"/>
      <c r="BO122" s="746"/>
      <c r="BP122" s="749"/>
      <c r="BQ122" s="756"/>
      <c r="BR122" s="757"/>
      <c r="BS122" s="746" t="s">
        <v>477</v>
      </c>
      <c r="BT122" s="749"/>
      <c r="BU122" s="756" t="s">
        <v>1120</v>
      </c>
      <c r="BV122" s="757" t="s">
        <v>913</v>
      </c>
      <c r="BW122" s="746"/>
      <c r="BX122" s="749"/>
      <c r="BY122" s="756"/>
      <c r="BZ122" s="757"/>
      <c r="CA122" s="746"/>
      <c r="CB122" s="749"/>
      <c r="CC122" s="756"/>
      <c r="CD122" s="757"/>
      <c r="CE122" s="746" t="s">
        <v>477</v>
      </c>
      <c r="CF122" s="749"/>
      <c r="CG122" s="756" t="s">
        <v>1155</v>
      </c>
      <c r="CH122" s="757" t="s">
        <v>583</v>
      </c>
      <c r="CI122" s="746"/>
      <c r="CJ122" s="749"/>
      <c r="CK122" s="756"/>
      <c r="CL122" s="757"/>
      <c r="CM122" s="746" t="s">
        <v>477</v>
      </c>
      <c r="CN122" s="749"/>
      <c r="CO122" s="756" t="s">
        <v>587</v>
      </c>
      <c r="CP122" s="757" t="s">
        <v>593</v>
      </c>
      <c r="CQ122" s="746"/>
      <c r="CR122" s="749"/>
      <c r="CS122" s="756"/>
      <c r="CT122" s="757"/>
      <c r="CU122" s="746"/>
      <c r="CV122" s="749"/>
      <c r="CW122" s="756"/>
      <c r="CX122" s="757"/>
      <c r="CY122" s="746" t="s">
        <v>477</v>
      </c>
      <c r="CZ122" s="749"/>
      <c r="DA122" s="756" t="s">
        <v>888</v>
      </c>
      <c r="DB122" s="757" t="s">
        <v>1116</v>
      </c>
      <c r="DC122" s="746"/>
      <c r="DD122" s="749"/>
      <c r="DE122" s="756"/>
      <c r="DF122" s="757"/>
      <c r="DG122" s="746" t="s">
        <v>477</v>
      </c>
      <c r="DH122" s="749"/>
      <c r="DI122" s="756" t="s">
        <v>515</v>
      </c>
      <c r="DJ122" s="757" t="s">
        <v>611</v>
      </c>
      <c r="DK122" s="746"/>
      <c r="DL122" s="749"/>
      <c r="DM122" s="756"/>
      <c r="DN122" s="757"/>
      <c r="DO122" s="746" t="s">
        <v>477</v>
      </c>
      <c r="DP122" s="749"/>
      <c r="DQ122" s="756" t="s">
        <v>619</v>
      </c>
      <c r="DR122" s="757" t="s">
        <v>551</v>
      </c>
      <c r="DS122" s="746"/>
      <c r="DT122" s="749"/>
      <c r="DU122" s="756"/>
      <c r="DV122" s="757"/>
      <c r="DW122" s="746" t="s">
        <v>477</v>
      </c>
      <c r="DX122" s="749"/>
      <c r="DY122" s="756" t="s">
        <v>1149</v>
      </c>
      <c r="DZ122" s="757" t="s">
        <v>533</v>
      </c>
      <c r="EA122" s="619"/>
      <c r="EB122" s="619"/>
      <c r="EC122" s="619"/>
      <c r="ED122" s="619"/>
      <c r="EE122" s="108"/>
      <c r="EF122" s="617"/>
      <c r="EG122" s="617"/>
      <c r="EH122" s="618"/>
    </row>
    <row r="123" spans="1:138" s="620" customFormat="1" ht="25.5" x14ac:dyDescent="0.25">
      <c r="A123" s="746">
        <v>151533</v>
      </c>
      <c r="B123" s="747" t="s">
        <v>1019</v>
      </c>
      <c r="C123" s="748" t="s">
        <v>891</v>
      </c>
      <c r="D123" s="746" t="s">
        <v>178</v>
      </c>
      <c r="E123" s="749" t="s">
        <v>366</v>
      </c>
      <c r="F123" s="749" t="s">
        <v>1133</v>
      </c>
      <c r="G123" s="749" t="s">
        <v>366</v>
      </c>
      <c r="H123" s="749" t="s">
        <v>366</v>
      </c>
      <c r="I123" s="748" t="s">
        <v>366</v>
      </c>
      <c r="J123" s="749" t="s">
        <v>366</v>
      </c>
      <c r="K123" s="617" t="str">
        <f>IFERROR(VLOOKUP(A123,[4]CalledName!$A:$N,14,FALSE),"")</f>
        <v>No</v>
      </c>
      <c r="L123" s="597" t="str">
        <f>IFERROR(VLOOKUP(A123,[5]YEAR11!$A:$AT,24,FALSE),"")</f>
        <v>6-7</v>
      </c>
      <c r="M123" s="599" t="str">
        <f t="shared" si="18"/>
        <v>H</v>
      </c>
      <c r="N123" s="605">
        <f t="shared" si="19"/>
        <v>9</v>
      </c>
      <c r="O123" s="606">
        <f t="shared" si="20"/>
        <v>0</v>
      </c>
      <c r="P123" s="657">
        <f t="shared" si="21"/>
        <v>0</v>
      </c>
      <c r="Q123" s="723">
        <v>97.83</v>
      </c>
      <c r="R123" s="724">
        <v>0</v>
      </c>
      <c r="S123" s="721">
        <f t="shared" si="22"/>
        <v>3</v>
      </c>
      <c r="T123" s="600">
        <f t="shared" si="23"/>
        <v>6</v>
      </c>
      <c r="U123" s="722">
        <f t="shared" si="24"/>
        <v>0</v>
      </c>
      <c r="V123" s="722">
        <f t="shared" si="25"/>
        <v>0</v>
      </c>
      <c r="W123" s="722">
        <f t="shared" si="26"/>
        <v>0</v>
      </c>
      <c r="X123" s="722">
        <f t="shared" si="27"/>
        <v>0</v>
      </c>
      <c r="Y123" s="722">
        <f t="shared" si="28"/>
        <v>0</v>
      </c>
      <c r="Z123" s="722">
        <f t="shared" si="29"/>
        <v>0</v>
      </c>
      <c r="AA123" s="722">
        <f t="shared" si="33"/>
        <v>0</v>
      </c>
      <c r="AB123" s="722">
        <f t="shared" si="31"/>
        <v>0</v>
      </c>
      <c r="AC123" s="763">
        <f t="shared" si="32"/>
        <v>0</v>
      </c>
      <c r="AD123" s="600"/>
      <c r="AE123" s="746"/>
      <c r="AF123" s="749"/>
      <c r="AG123" s="756"/>
      <c r="AH123" s="757"/>
      <c r="AI123" s="746" t="s">
        <v>477</v>
      </c>
      <c r="AJ123" s="749"/>
      <c r="AK123" s="756" t="s">
        <v>563</v>
      </c>
      <c r="AL123" s="757" t="s">
        <v>559</v>
      </c>
      <c r="AM123" s="746"/>
      <c r="AN123" s="749"/>
      <c r="AO123" s="756"/>
      <c r="AP123" s="757"/>
      <c r="AQ123" s="746" t="s">
        <v>477</v>
      </c>
      <c r="AR123" s="749"/>
      <c r="AS123" s="756" t="s">
        <v>502</v>
      </c>
      <c r="AT123" s="757" t="s">
        <v>568</v>
      </c>
      <c r="AU123" s="746"/>
      <c r="AV123" s="749"/>
      <c r="AW123" s="756"/>
      <c r="AX123" s="757"/>
      <c r="AY123" s="746" t="s">
        <v>477</v>
      </c>
      <c r="AZ123" s="749"/>
      <c r="BA123" s="756" t="s">
        <v>573</v>
      </c>
      <c r="BB123" s="757" t="s">
        <v>504</v>
      </c>
      <c r="BC123" s="746"/>
      <c r="BD123" s="749"/>
      <c r="BE123" s="756"/>
      <c r="BF123" s="757"/>
      <c r="BG123" s="746" t="s">
        <v>476</v>
      </c>
      <c r="BH123" s="749"/>
      <c r="BI123" s="756" t="s">
        <v>528</v>
      </c>
      <c r="BJ123" s="757" t="s">
        <v>529</v>
      </c>
      <c r="BK123" s="746"/>
      <c r="BL123" s="749"/>
      <c r="BM123" s="749"/>
      <c r="BN123" s="758"/>
      <c r="BO123" s="746"/>
      <c r="BP123" s="749"/>
      <c r="BQ123" s="756"/>
      <c r="BR123" s="757"/>
      <c r="BS123" s="746" t="s">
        <v>477</v>
      </c>
      <c r="BT123" s="749"/>
      <c r="BU123" s="756" t="s">
        <v>586</v>
      </c>
      <c r="BV123" s="757" t="s">
        <v>891</v>
      </c>
      <c r="BW123" s="746"/>
      <c r="BX123" s="749"/>
      <c r="BY123" s="756"/>
      <c r="BZ123" s="757"/>
      <c r="CA123" s="746"/>
      <c r="CB123" s="749"/>
      <c r="CC123" s="756"/>
      <c r="CD123" s="757"/>
      <c r="CE123" s="746"/>
      <c r="CF123" s="749"/>
      <c r="CG123" s="756"/>
      <c r="CH123" s="757"/>
      <c r="CI123" s="746"/>
      <c r="CJ123" s="749"/>
      <c r="CK123" s="756"/>
      <c r="CL123" s="757"/>
      <c r="CM123" s="746" t="s">
        <v>476</v>
      </c>
      <c r="CN123" s="749"/>
      <c r="CO123" s="756" t="s">
        <v>600</v>
      </c>
      <c r="CP123" s="757" t="s">
        <v>592</v>
      </c>
      <c r="CQ123" s="746"/>
      <c r="CR123" s="749"/>
      <c r="CS123" s="756"/>
      <c r="CT123" s="757"/>
      <c r="CU123" s="746"/>
      <c r="CV123" s="749"/>
      <c r="CW123" s="756"/>
      <c r="CX123" s="757"/>
      <c r="CY123" s="746" t="s">
        <v>476</v>
      </c>
      <c r="CZ123" s="749"/>
      <c r="DA123" s="756" t="s">
        <v>607</v>
      </c>
      <c r="DB123" s="757" t="s">
        <v>1112</v>
      </c>
      <c r="DC123" s="746"/>
      <c r="DD123" s="749"/>
      <c r="DE123" s="756"/>
      <c r="DF123" s="757"/>
      <c r="DG123" s="746" t="s">
        <v>477</v>
      </c>
      <c r="DH123" s="749"/>
      <c r="DI123" s="756" t="s">
        <v>515</v>
      </c>
      <c r="DJ123" s="757" t="s">
        <v>609</v>
      </c>
      <c r="DK123" s="746"/>
      <c r="DL123" s="749"/>
      <c r="DM123" s="756"/>
      <c r="DN123" s="757"/>
      <c r="DO123" s="746" t="s">
        <v>477</v>
      </c>
      <c r="DP123" s="749"/>
      <c r="DQ123" s="756" t="s">
        <v>550</v>
      </c>
      <c r="DR123" s="757" t="s">
        <v>539</v>
      </c>
      <c r="DS123" s="746"/>
      <c r="DT123" s="749"/>
      <c r="DU123" s="756"/>
      <c r="DV123" s="757"/>
      <c r="DW123" s="746" t="s">
        <v>477</v>
      </c>
      <c r="DX123" s="749"/>
      <c r="DY123" s="756" t="s">
        <v>1149</v>
      </c>
      <c r="DZ123" s="757" t="s">
        <v>526</v>
      </c>
      <c r="EA123" s="619"/>
      <c r="EB123" s="619"/>
      <c r="EC123" s="619"/>
      <c r="ED123" s="619"/>
      <c r="EE123" s="108"/>
      <c r="EF123" s="617"/>
      <c r="EG123" s="617"/>
      <c r="EH123" s="618"/>
    </row>
    <row r="124" spans="1:138" s="620" customFormat="1" ht="25.5" x14ac:dyDescent="0.25">
      <c r="A124" s="746">
        <v>151739</v>
      </c>
      <c r="B124" s="747" t="s">
        <v>1020</v>
      </c>
      <c r="C124" s="748" t="s">
        <v>891</v>
      </c>
      <c r="D124" s="746" t="s">
        <v>62</v>
      </c>
      <c r="E124" s="749" t="s">
        <v>366</v>
      </c>
      <c r="F124" s="749" t="s">
        <v>1133</v>
      </c>
      <c r="G124" s="749" t="s">
        <v>366</v>
      </c>
      <c r="H124" s="749" t="s">
        <v>366</v>
      </c>
      <c r="I124" s="748" t="s">
        <v>366</v>
      </c>
      <c r="J124" s="749" t="s">
        <v>365</v>
      </c>
      <c r="K124" s="617" t="str">
        <f>IFERROR(VLOOKUP(A124,[4]CalledName!$A:$N,14,FALSE),"")</f>
        <v>Yes</v>
      </c>
      <c r="L124" s="597" t="str">
        <f>IFERROR(VLOOKUP(A124,[5]YEAR11!$A:$AT,24,FALSE),"")</f>
        <v>3-4</v>
      </c>
      <c r="M124" s="599" t="str">
        <f t="shared" si="18"/>
        <v>L</v>
      </c>
      <c r="N124" s="605">
        <f t="shared" si="19"/>
        <v>11</v>
      </c>
      <c r="O124" s="606">
        <f t="shared" si="20"/>
        <v>9</v>
      </c>
      <c r="P124" s="657">
        <f t="shared" si="21"/>
        <v>3</v>
      </c>
      <c r="Q124" s="723">
        <v>52.17</v>
      </c>
      <c r="R124" s="724">
        <v>13</v>
      </c>
      <c r="S124" s="721">
        <f t="shared" si="22"/>
        <v>0</v>
      </c>
      <c r="T124" s="600">
        <f t="shared" si="23"/>
        <v>4</v>
      </c>
      <c r="U124" s="722">
        <f t="shared" si="24"/>
        <v>0</v>
      </c>
      <c r="V124" s="722">
        <f t="shared" si="25"/>
        <v>0</v>
      </c>
      <c r="W124" s="722">
        <f t="shared" si="26"/>
        <v>1</v>
      </c>
      <c r="X124" s="722">
        <f t="shared" si="27"/>
        <v>1</v>
      </c>
      <c r="Y124" s="722">
        <f t="shared" si="28"/>
        <v>3</v>
      </c>
      <c r="Z124" s="722">
        <f t="shared" si="29"/>
        <v>0</v>
      </c>
      <c r="AA124" s="722">
        <f t="shared" si="33"/>
        <v>0</v>
      </c>
      <c r="AB124" s="722">
        <f t="shared" si="31"/>
        <v>3</v>
      </c>
      <c r="AC124" s="763">
        <f t="shared" si="32"/>
        <v>4</v>
      </c>
      <c r="AD124" s="600"/>
      <c r="AE124" s="746"/>
      <c r="AF124" s="749"/>
      <c r="AG124" s="756"/>
      <c r="AH124" s="757"/>
      <c r="AI124" s="746"/>
      <c r="AJ124" s="749"/>
      <c r="AK124" s="756"/>
      <c r="AL124" s="757"/>
      <c r="AM124" s="746"/>
      <c r="AN124" s="749"/>
      <c r="AO124" s="756"/>
      <c r="AP124" s="757"/>
      <c r="AQ124" s="746"/>
      <c r="AR124" s="749"/>
      <c r="AS124" s="756"/>
      <c r="AT124" s="757"/>
      <c r="AU124" s="746" t="s">
        <v>481</v>
      </c>
      <c r="AV124" s="749"/>
      <c r="AW124" s="756" t="s">
        <v>1166</v>
      </c>
      <c r="AX124" s="757" t="s">
        <v>503</v>
      </c>
      <c r="AY124" s="746"/>
      <c r="AZ124" s="749"/>
      <c r="BA124" s="756"/>
      <c r="BB124" s="757"/>
      <c r="BC124" s="746"/>
      <c r="BD124" s="749"/>
      <c r="BE124" s="756"/>
      <c r="BF124" s="757"/>
      <c r="BG124" s="746" t="s">
        <v>481</v>
      </c>
      <c r="BH124" s="749"/>
      <c r="BI124" s="756" t="s">
        <v>577</v>
      </c>
      <c r="BJ124" s="757" t="s">
        <v>552</v>
      </c>
      <c r="BK124" s="746"/>
      <c r="BL124" s="749"/>
      <c r="BM124" s="749"/>
      <c r="BN124" s="758"/>
      <c r="BO124" s="746"/>
      <c r="BP124" s="749"/>
      <c r="BQ124" s="756"/>
      <c r="BR124" s="757"/>
      <c r="BS124" s="746" t="s">
        <v>480</v>
      </c>
      <c r="BT124" s="749"/>
      <c r="BU124" s="756" t="s">
        <v>586</v>
      </c>
      <c r="BV124" s="757" t="s">
        <v>891</v>
      </c>
      <c r="BW124" s="746"/>
      <c r="BX124" s="749"/>
      <c r="BY124" s="756"/>
      <c r="BZ124" s="757"/>
      <c r="CA124" s="746"/>
      <c r="CB124" s="749"/>
      <c r="CC124" s="756"/>
      <c r="CD124" s="757"/>
      <c r="CE124" s="746"/>
      <c r="CF124" s="749"/>
      <c r="CG124" s="756"/>
      <c r="CH124" s="757"/>
      <c r="CI124" s="746"/>
      <c r="CJ124" s="749"/>
      <c r="CK124" s="756"/>
      <c r="CL124" s="757"/>
      <c r="CM124" s="746" t="s">
        <v>477</v>
      </c>
      <c r="CN124" s="749"/>
      <c r="CO124" s="756" t="s">
        <v>588</v>
      </c>
      <c r="CP124" s="757" t="s">
        <v>1167</v>
      </c>
      <c r="CQ124" s="746"/>
      <c r="CR124" s="749"/>
      <c r="CS124" s="756"/>
      <c r="CT124" s="757"/>
      <c r="CU124" s="746" t="s">
        <v>477</v>
      </c>
      <c r="CV124" s="749"/>
      <c r="CW124" s="756" t="s">
        <v>1160</v>
      </c>
      <c r="CX124" s="757" t="s">
        <v>604</v>
      </c>
      <c r="CY124" s="746" t="s">
        <v>481</v>
      </c>
      <c r="CZ124" s="749"/>
      <c r="DA124" s="756" t="s">
        <v>888</v>
      </c>
      <c r="DB124" s="757" t="s">
        <v>1116</v>
      </c>
      <c r="DC124" s="746"/>
      <c r="DD124" s="749"/>
      <c r="DE124" s="756"/>
      <c r="DF124" s="757"/>
      <c r="DG124" s="746"/>
      <c r="DH124" s="749"/>
      <c r="DI124" s="756"/>
      <c r="DJ124" s="757"/>
      <c r="DK124" s="746"/>
      <c r="DL124" s="749"/>
      <c r="DM124" s="756"/>
      <c r="DN124" s="757"/>
      <c r="DO124" s="746" t="s">
        <v>477</v>
      </c>
      <c r="DP124" s="749"/>
      <c r="DQ124" s="756" t="s">
        <v>553</v>
      </c>
      <c r="DR124" s="757" t="s">
        <v>554</v>
      </c>
      <c r="DS124" s="746" t="s">
        <v>477</v>
      </c>
      <c r="DT124" s="749"/>
      <c r="DU124" s="756" t="s">
        <v>1162</v>
      </c>
      <c r="DV124" s="757" t="s">
        <v>623</v>
      </c>
      <c r="DW124" s="746" t="s">
        <v>481</v>
      </c>
      <c r="DX124" s="749"/>
      <c r="DY124" s="756" t="s">
        <v>516</v>
      </c>
      <c r="DZ124" s="757" t="s">
        <v>541</v>
      </c>
      <c r="EA124" s="619"/>
      <c r="EB124" s="619"/>
      <c r="EC124" s="619"/>
      <c r="ED124" s="619"/>
      <c r="EE124" s="108"/>
      <c r="EF124" s="617"/>
      <c r="EG124" s="617"/>
      <c r="EH124" s="618"/>
    </row>
    <row r="125" spans="1:138" s="620" customFormat="1" ht="25.5" x14ac:dyDescent="0.25">
      <c r="A125" s="746">
        <v>151565</v>
      </c>
      <c r="B125" s="747" t="s">
        <v>1021</v>
      </c>
      <c r="C125" s="748" t="s">
        <v>907</v>
      </c>
      <c r="D125" s="746" t="s">
        <v>178</v>
      </c>
      <c r="E125" s="749" t="s">
        <v>1128</v>
      </c>
      <c r="F125" s="749" t="s">
        <v>1127</v>
      </c>
      <c r="G125" s="749" t="s">
        <v>1128</v>
      </c>
      <c r="H125" s="749" t="s">
        <v>1128</v>
      </c>
      <c r="I125" s="748" t="s">
        <v>366</v>
      </c>
      <c r="J125" s="749" t="s">
        <v>366</v>
      </c>
      <c r="K125" s="617" t="str">
        <f>IFERROR(VLOOKUP(A125,[4]CalledName!$A:$N,14,FALSE),"")</f>
        <v>No</v>
      </c>
      <c r="L125" s="597" t="str">
        <f>IFERROR(VLOOKUP(A125,[5]YEAR11!$A:$AT,24,FALSE),"")</f>
        <v>5-6</v>
      </c>
      <c r="M125" s="599" t="str">
        <f t="shared" si="18"/>
        <v>M</v>
      </c>
      <c r="N125" s="605">
        <f t="shared" si="19"/>
        <v>20</v>
      </c>
      <c r="O125" s="606">
        <f t="shared" si="20"/>
        <v>1</v>
      </c>
      <c r="P125" s="657">
        <f t="shared" si="21"/>
        <v>2</v>
      </c>
      <c r="Q125" s="723">
        <v>71.739999999999995</v>
      </c>
      <c r="R125" s="724">
        <v>8</v>
      </c>
      <c r="S125" s="721">
        <f t="shared" si="22"/>
        <v>3</v>
      </c>
      <c r="T125" s="600">
        <f t="shared" si="23"/>
        <v>5</v>
      </c>
      <c r="U125" s="722">
        <f t="shared" si="24"/>
        <v>2</v>
      </c>
      <c r="V125" s="722">
        <f t="shared" si="25"/>
        <v>0</v>
      </c>
      <c r="W125" s="722">
        <f t="shared" si="26"/>
        <v>0</v>
      </c>
      <c r="X125" s="722">
        <f t="shared" si="27"/>
        <v>2</v>
      </c>
      <c r="Y125" s="722">
        <f t="shared" si="28"/>
        <v>0</v>
      </c>
      <c r="Z125" s="722">
        <f t="shared" si="29"/>
        <v>0</v>
      </c>
      <c r="AA125" s="722">
        <f t="shared" si="33"/>
        <v>0</v>
      </c>
      <c r="AB125" s="722">
        <f t="shared" si="31"/>
        <v>0</v>
      </c>
      <c r="AC125" s="763">
        <f t="shared" si="32"/>
        <v>2</v>
      </c>
      <c r="AD125" s="600"/>
      <c r="AE125" s="746"/>
      <c r="AF125" s="749"/>
      <c r="AG125" s="756"/>
      <c r="AH125" s="757"/>
      <c r="AI125" s="746" t="s">
        <v>478</v>
      </c>
      <c r="AJ125" s="749"/>
      <c r="AK125" s="756" t="s">
        <v>1159</v>
      </c>
      <c r="AL125" s="757" t="s">
        <v>562</v>
      </c>
      <c r="AM125" s="746"/>
      <c r="AN125" s="749"/>
      <c r="AO125" s="756"/>
      <c r="AP125" s="757"/>
      <c r="AQ125" s="746" t="s">
        <v>478</v>
      </c>
      <c r="AR125" s="749"/>
      <c r="AS125" s="756" t="s">
        <v>502</v>
      </c>
      <c r="AT125" s="757" t="s">
        <v>571</v>
      </c>
      <c r="AU125" s="746"/>
      <c r="AV125" s="749"/>
      <c r="AW125" s="756"/>
      <c r="AX125" s="757"/>
      <c r="AY125" s="746"/>
      <c r="AZ125" s="749"/>
      <c r="BA125" s="756"/>
      <c r="BB125" s="757"/>
      <c r="BC125" s="746"/>
      <c r="BD125" s="749"/>
      <c r="BE125" s="756"/>
      <c r="BF125" s="757"/>
      <c r="BG125" s="746" t="s">
        <v>477</v>
      </c>
      <c r="BH125" s="749"/>
      <c r="BI125" s="756" t="s">
        <v>555</v>
      </c>
      <c r="BJ125" s="757" t="s">
        <v>543</v>
      </c>
      <c r="BK125" s="746"/>
      <c r="BL125" s="749"/>
      <c r="BM125" s="749"/>
      <c r="BN125" s="758"/>
      <c r="BO125" s="746"/>
      <c r="BP125" s="749"/>
      <c r="BQ125" s="756"/>
      <c r="BR125" s="757"/>
      <c r="BS125" s="746" t="s">
        <v>477</v>
      </c>
      <c r="BT125" s="749"/>
      <c r="BU125" s="756" t="s">
        <v>500</v>
      </c>
      <c r="BV125" s="757" t="s">
        <v>907</v>
      </c>
      <c r="BW125" s="746" t="s">
        <v>477</v>
      </c>
      <c r="BX125" s="749"/>
      <c r="BY125" s="756" t="s">
        <v>536</v>
      </c>
      <c r="BZ125" s="757" t="s">
        <v>537</v>
      </c>
      <c r="CA125" s="746" t="s">
        <v>477</v>
      </c>
      <c r="CB125" s="749"/>
      <c r="CC125" s="756" t="s">
        <v>1153</v>
      </c>
      <c r="CD125" s="757" t="s">
        <v>582</v>
      </c>
      <c r="CE125" s="746"/>
      <c r="CF125" s="749"/>
      <c r="CG125" s="756"/>
      <c r="CH125" s="757"/>
      <c r="CI125" s="746"/>
      <c r="CJ125" s="749"/>
      <c r="CK125" s="756"/>
      <c r="CL125" s="757"/>
      <c r="CM125" s="746" t="s">
        <v>477</v>
      </c>
      <c r="CN125" s="749"/>
      <c r="CO125" s="756" t="s">
        <v>600</v>
      </c>
      <c r="CP125" s="757" t="s">
        <v>592</v>
      </c>
      <c r="CQ125" s="746"/>
      <c r="CR125" s="749"/>
      <c r="CS125" s="756"/>
      <c r="CT125" s="757"/>
      <c r="CU125" s="746"/>
      <c r="CV125" s="749"/>
      <c r="CW125" s="756"/>
      <c r="CX125" s="757"/>
      <c r="CY125" s="746" t="s">
        <v>476</v>
      </c>
      <c r="CZ125" s="749"/>
      <c r="DA125" s="756" t="s">
        <v>607</v>
      </c>
      <c r="DB125" s="757" t="s">
        <v>1113</v>
      </c>
      <c r="DC125" s="746"/>
      <c r="DD125" s="749"/>
      <c r="DE125" s="756"/>
      <c r="DF125" s="757"/>
      <c r="DG125" s="746" t="s">
        <v>476</v>
      </c>
      <c r="DH125" s="749"/>
      <c r="DI125" s="756" t="s">
        <v>613</v>
      </c>
      <c r="DJ125" s="757" t="s">
        <v>612</v>
      </c>
      <c r="DK125" s="746"/>
      <c r="DL125" s="749"/>
      <c r="DM125" s="756"/>
      <c r="DN125" s="757"/>
      <c r="DO125" s="746" t="s">
        <v>476</v>
      </c>
      <c r="DP125" s="749"/>
      <c r="DQ125" s="756" t="s">
        <v>617</v>
      </c>
      <c r="DR125" s="757" t="s">
        <v>545</v>
      </c>
      <c r="DS125" s="746"/>
      <c r="DT125" s="749"/>
      <c r="DU125" s="756"/>
      <c r="DV125" s="757"/>
      <c r="DW125" s="746"/>
      <c r="DX125" s="749"/>
      <c r="DY125" s="756"/>
      <c r="DZ125" s="757"/>
      <c r="EA125" s="619"/>
      <c r="EB125" s="619"/>
      <c r="EC125" s="619"/>
      <c r="ED125" s="619"/>
      <c r="EE125" s="108"/>
      <c r="EF125" s="617"/>
      <c r="EG125" s="617"/>
      <c r="EH125" s="618"/>
    </row>
    <row r="126" spans="1:138" s="620" customFormat="1" ht="25.5" x14ac:dyDescent="0.25">
      <c r="A126" s="746">
        <v>151582</v>
      </c>
      <c r="B126" s="747" t="s">
        <v>1022</v>
      </c>
      <c r="C126" s="748" t="s">
        <v>899</v>
      </c>
      <c r="D126" s="746" t="s">
        <v>178</v>
      </c>
      <c r="E126" s="749" t="s">
        <v>366</v>
      </c>
      <c r="F126" s="749" t="s">
        <v>1133</v>
      </c>
      <c r="G126" s="749" t="s">
        <v>366</v>
      </c>
      <c r="H126" s="749" t="s">
        <v>366</v>
      </c>
      <c r="I126" s="748" t="s">
        <v>366</v>
      </c>
      <c r="J126" s="749" t="s">
        <v>366</v>
      </c>
      <c r="K126" s="617" t="str">
        <f>IFERROR(VLOOKUP(A126,[4]CalledName!$A:$N,14,FALSE),"")</f>
        <v>No</v>
      </c>
      <c r="L126" s="597" t="str">
        <f>IFERROR(VLOOKUP(A126,[5]YEAR11!$A:$AT,24,FALSE),"")</f>
        <v>5-6</v>
      </c>
      <c r="M126" s="599" t="str">
        <f t="shared" si="18"/>
        <v>M</v>
      </c>
      <c r="N126" s="605">
        <f t="shared" si="19"/>
        <v>25</v>
      </c>
      <c r="O126" s="606">
        <f t="shared" si="20"/>
        <v>0</v>
      </c>
      <c r="P126" s="657">
        <f t="shared" si="21"/>
        <v>1</v>
      </c>
      <c r="Q126" s="723">
        <v>97.83</v>
      </c>
      <c r="R126" s="724">
        <v>2</v>
      </c>
      <c r="S126" s="721">
        <f t="shared" si="22"/>
        <v>0</v>
      </c>
      <c r="T126" s="600">
        <f t="shared" si="23"/>
        <v>10</v>
      </c>
      <c r="U126" s="722">
        <f t="shared" si="24"/>
        <v>0</v>
      </c>
      <c r="V126" s="722">
        <f t="shared" si="25"/>
        <v>0</v>
      </c>
      <c r="W126" s="722">
        <f t="shared" si="26"/>
        <v>0</v>
      </c>
      <c r="X126" s="722">
        <f t="shared" si="27"/>
        <v>0</v>
      </c>
      <c r="Y126" s="722">
        <f t="shared" si="28"/>
        <v>0</v>
      </c>
      <c r="Z126" s="722">
        <f t="shared" si="29"/>
        <v>0</v>
      </c>
      <c r="AA126" s="722">
        <f t="shared" si="33"/>
        <v>0</v>
      </c>
      <c r="AB126" s="722">
        <f t="shared" si="31"/>
        <v>0</v>
      </c>
      <c r="AC126" s="763">
        <f t="shared" si="32"/>
        <v>0</v>
      </c>
      <c r="AD126" s="600"/>
      <c r="AE126" s="746"/>
      <c r="AF126" s="749"/>
      <c r="AG126" s="756"/>
      <c r="AH126" s="757"/>
      <c r="AI126" s="746" t="s">
        <v>477</v>
      </c>
      <c r="AJ126" s="749"/>
      <c r="AK126" s="756" t="s">
        <v>500</v>
      </c>
      <c r="AL126" s="757" t="s">
        <v>560</v>
      </c>
      <c r="AM126" s="746"/>
      <c r="AN126" s="749"/>
      <c r="AO126" s="756"/>
      <c r="AP126" s="757"/>
      <c r="AQ126" s="746" t="s">
        <v>477</v>
      </c>
      <c r="AR126" s="749"/>
      <c r="AS126" s="756" t="s">
        <v>534</v>
      </c>
      <c r="AT126" s="757" t="s">
        <v>569</v>
      </c>
      <c r="AU126" s="746"/>
      <c r="AV126" s="749"/>
      <c r="AW126" s="756"/>
      <c r="AX126" s="757"/>
      <c r="AY126" s="746" t="s">
        <v>477</v>
      </c>
      <c r="AZ126" s="749"/>
      <c r="BA126" s="756" t="s">
        <v>573</v>
      </c>
      <c r="BB126" s="757" t="s">
        <v>504</v>
      </c>
      <c r="BC126" s="746"/>
      <c r="BD126" s="749"/>
      <c r="BE126" s="756"/>
      <c r="BF126" s="757"/>
      <c r="BG126" s="746" t="s">
        <v>477</v>
      </c>
      <c r="BH126" s="749"/>
      <c r="BI126" s="756" t="s">
        <v>528</v>
      </c>
      <c r="BJ126" s="757" t="s">
        <v>529</v>
      </c>
      <c r="BK126" s="746"/>
      <c r="BL126" s="749"/>
      <c r="BM126" s="749"/>
      <c r="BN126" s="758"/>
      <c r="BO126" s="746"/>
      <c r="BP126" s="749"/>
      <c r="BQ126" s="756"/>
      <c r="BR126" s="757"/>
      <c r="BS126" s="746" t="s">
        <v>477</v>
      </c>
      <c r="BT126" s="749"/>
      <c r="BU126" s="756" t="s">
        <v>505</v>
      </c>
      <c r="BV126" s="757" t="s">
        <v>899</v>
      </c>
      <c r="BW126" s="746" t="s">
        <v>477</v>
      </c>
      <c r="BX126" s="749"/>
      <c r="BY126" s="756" t="s">
        <v>536</v>
      </c>
      <c r="BZ126" s="757" t="s">
        <v>509</v>
      </c>
      <c r="CA126" s="746"/>
      <c r="CB126" s="749"/>
      <c r="CC126" s="756"/>
      <c r="CD126" s="757"/>
      <c r="CE126" s="746"/>
      <c r="CF126" s="749"/>
      <c r="CG126" s="756"/>
      <c r="CH126" s="757"/>
      <c r="CI126" s="746"/>
      <c r="CJ126" s="749"/>
      <c r="CK126" s="756"/>
      <c r="CL126" s="757"/>
      <c r="CM126" s="746" t="s">
        <v>477</v>
      </c>
      <c r="CN126" s="749"/>
      <c r="CO126" s="756" t="s">
        <v>589</v>
      </c>
      <c r="CP126" s="757" t="s">
        <v>591</v>
      </c>
      <c r="CQ126" s="746"/>
      <c r="CR126" s="749"/>
      <c r="CS126" s="756"/>
      <c r="CT126" s="757"/>
      <c r="CU126" s="746"/>
      <c r="CV126" s="749"/>
      <c r="CW126" s="756"/>
      <c r="CX126" s="757"/>
      <c r="CY126" s="746" t="s">
        <v>477</v>
      </c>
      <c r="CZ126" s="749"/>
      <c r="DA126" s="756" t="s">
        <v>887</v>
      </c>
      <c r="DB126" s="757" t="s">
        <v>1119</v>
      </c>
      <c r="DC126" s="746"/>
      <c r="DD126" s="749"/>
      <c r="DE126" s="756"/>
      <c r="DF126" s="757"/>
      <c r="DG126" s="746" t="s">
        <v>477</v>
      </c>
      <c r="DH126" s="749"/>
      <c r="DI126" s="756" t="s">
        <v>511</v>
      </c>
      <c r="DJ126" s="757" t="s">
        <v>610</v>
      </c>
      <c r="DK126" s="746"/>
      <c r="DL126" s="749"/>
      <c r="DM126" s="756"/>
      <c r="DN126" s="757"/>
      <c r="DO126" s="746" t="s">
        <v>477</v>
      </c>
      <c r="DP126" s="749"/>
      <c r="DQ126" s="756" t="s">
        <v>538</v>
      </c>
      <c r="DR126" s="757" t="s">
        <v>531</v>
      </c>
      <c r="DS126" s="746"/>
      <c r="DT126" s="749"/>
      <c r="DU126" s="756"/>
      <c r="DV126" s="757"/>
      <c r="DW126" s="746"/>
      <c r="DX126" s="749"/>
      <c r="DY126" s="756"/>
      <c r="DZ126" s="757"/>
      <c r="EA126" s="619"/>
      <c r="EB126" s="619"/>
      <c r="EC126" s="619"/>
      <c r="ED126" s="619"/>
      <c r="EE126" s="108"/>
      <c r="EF126" s="617"/>
      <c r="EG126" s="617"/>
      <c r="EH126" s="618"/>
    </row>
    <row r="127" spans="1:138" s="620" customFormat="1" ht="25.5" x14ac:dyDescent="0.25">
      <c r="A127" s="746">
        <v>151614</v>
      </c>
      <c r="B127" s="747" t="s">
        <v>1023</v>
      </c>
      <c r="C127" s="748" t="s">
        <v>891</v>
      </c>
      <c r="D127" s="746" t="s">
        <v>62</v>
      </c>
      <c r="E127" s="749" t="s">
        <v>366</v>
      </c>
      <c r="F127" s="749" t="s">
        <v>1133</v>
      </c>
      <c r="G127" s="749" t="s">
        <v>366</v>
      </c>
      <c r="H127" s="749" t="s">
        <v>366</v>
      </c>
      <c r="I127" s="748" t="s">
        <v>366</v>
      </c>
      <c r="J127" s="749" t="s">
        <v>366</v>
      </c>
      <c r="K127" s="617" t="str">
        <f>IFERROR(VLOOKUP(A127,[4]CalledName!$A:$N,14,FALSE),"")</f>
        <v>No</v>
      </c>
      <c r="L127" s="597" t="str">
        <f>IFERROR(VLOOKUP(A127,[5]YEAR11!$A:$AT,24,FALSE),"")</f>
        <v>6-7</v>
      </c>
      <c r="M127" s="599" t="str">
        <f t="shared" si="18"/>
        <v>H</v>
      </c>
      <c r="N127" s="605">
        <f t="shared" si="19"/>
        <v>9</v>
      </c>
      <c r="O127" s="606">
        <f t="shared" si="20"/>
        <v>0</v>
      </c>
      <c r="P127" s="657">
        <f t="shared" si="21"/>
        <v>1</v>
      </c>
      <c r="Q127" s="723">
        <v>100</v>
      </c>
      <c r="R127" s="724">
        <v>0</v>
      </c>
      <c r="S127" s="721">
        <f t="shared" si="22"/>
        <v>3</v>
      </c>
      <c r="T127" s="600">
        <f t="shared" si="23"/>
        <v>6</v>
      </c>
      <c r="U127" s="722">
        <f t="shared" si="24"/>
        <v>0</v>
      </c>
      <c r="V127" s="722">
        <f t="shared" si="25"/>
        <v>0</v>
      </c>
      <c r="W127" s="722">
        <f t="shared" si="26"/>
        <v>0</v>
      </c>
      <c r="X127" s="722">
        <f t="shared" si="27"/>
        <v>0</v>
      </c>
      <c r="Y127" s="722">
        <f t="shared" si="28"/>
        <v>0</v>
      </c>
      <c r="Z127" s="722">
        <f t="shared" si="29"/>
        <v>0</v>
      </c>
      <c r="AA127" s="722">
        <f t="shared" si="33"/>
        <v>0</v>
      </c>
      <c r="AB127" s="722">
        <f t="shared" si="31"/>
        <v>0</v>
      </c>
      <c r="AC127" s="763">
        <f t="shared" si="32"/>
        <v>0</v>
      </c>
      <c r="AD127" s="600"/>
      <c r="AE127" s="746"/>
      <c r="AF127" s="749"/>
      <c r="AG127" s="756"/>
      <c r="AH127" s="757"/>
      <c r="AI127" s="746" t="s">
        <v>477</v>
      </c>
      <c r="AJ127" s="749"/>
      <c r="AK127" s="756" t="s">
        <v>500</v>
      </c>
      <c r="AL127" s="757" t="s">
        <v>560</v>
      </c>
      <c r="AM127" s="746"/>
      <c r="AN127" s="749"/>
      <c r="AO127" s="756"/>
      <c r="AP127" s="757"/>
      <c r="AQ127" s="746" t="s">
        <v>477</v>
      </c>
      <c r="AR127" s="749"/>
      <c r="AS127" s="756" t="s">
        <v>534</v>
      </c>
      <c r="AT127" s="757" t="s">
        <v>569</v>
      </c>
      <c r="AU127" s="746"/>
      <c r="AV127" s="749"/>
      <c r="AW127" s="756"/>
      <c r="AX127" s="757"/>
      <c r="AY127" s="746"/>
      <c r="AZ127" s="749"/>
      <c r="BA127" s="756"/>
      <c r="BB127" s="757"/>
      <c r="BC127" s="746"/>
      <c r="BD127" s="749"/>
      <c r="BE127" s="756"/>
      <c r="BF127" s="757"/>
      <c r="BG127" s="746" t="s">
        <v>476</v>
      </c>
      <c r="BH127" s="749"/>
      <c r="BI127" s="756" t="s">
        <v>528</v>
      </c>
      <c r="BJ127" s="757" t="s">
        <v>529</v>
      </c>
      <c r="BK127" s="746"/>
      <c r="BL127" s="749"/>
      <c r="BM127" s="749"/>
      <c r="BN127" s="758"/>
      <c r="BO127" s="746"/>
      <c r="BP127" s="749"/>
      <c r="BQ127" s="756"/>
      <c r="BR127" s="757"/>
      <c r="BS127" s="746" t="s">
        <v>477</v>
      </c>
      <c r="BT127" s="749"/>
      <c r="BU127" s="756" t="s">
        <v>586</v>
      </c>
      <c r="BV127" s="757" t="s">
        <v>891</v>
      </c>
      <c r="BW127" s="746"/>
      <c r="BX127" s="749"/>
      <c r="BY127" s="756"/>
      <c r="BZ127" s="757"/>
      <c r="CA127" s="746"/>
      <c r="CB127" s="749"/>
      <c r="CC127" s="756"/>
      <c r="CD127" s="757"/>
      <c r="CE127" s="746"/>
      <c r="CF127" s="749"/>
      <c r="CG127" s="756"/>
      <c r="CH127" s="757"/>
      <c r="CI127" s="746"/>
      <c r="CJ127" s="749"/>
      <c r="CK127" s="756"/>
      <c r="CL127" s="757"/>
      <c r="CM127" s="746" t="s">
        <v>477</v>
      </c>
      <c r="CN127" s="749"/>
      <c r="CO127" s="756" t="s">
        <v>587</v>
      </c>
      <c r="CP127" s="757" t="s">
        <v>593</v>
      </c>
      <c r="CQ127" s="746" t="s">
        <v>476</v>
      </c>
      <c r="CR127" s="749"/>
      <c r="CS127" s="756" t="s">
        <v>510</v>
      </c>
      <c r="CT127" s="757" t="s">
        <v>603</v>
      </c>
      <c r="CU127" s="746"/>
      <c r="CV127" s="749"/>
      <c r="CW127" s="756"/>
      <c r="CX127" s="757"/>
      <c r="CY127" s="746" t="s">
        <v>476</v>
      </c>
      <c r="CZ127" s="749"/>
      <c r="DA127" s="756" t="s">
        <v>886</v>
      </c>
      <c r="DB127" s="757" t="s">
        <v>1117</v>
      </c>
      <c r="DC127" s="746"/>
      <c r="DD127" s="749"/>
      <c r="DE127" s="756"/>
      <c r="DF127" s="757"/>
      <c r="DG127" s="746" t="s">
        <v>477</v>
      </c>
      <c r="DH127" s="749"/>
      <c r="DI127" s="756" t="s">
        <v>511</v>
      </c>
      <c r="DJ127" s="757" t="s">
        <v>610</v>
      </c>
      <c r="DK127" s="746"/>
      <c r="DL127" s="749"/>
      <c r="DM127" s="756"/>
      <c r="DN127" s="757"/>
      <c r="DO127" s="746" t="s">
        <v>477</v>
      </c>
      <c r="DP127" s="749"/>
      <c r="DQ127" s="756" t="s">
        <v>619</v>
      </c>
      <c r="DR127" s="757" t="s">
        <v>551</v>
      </c>
      <c r="DS127" s="746"/>
      <c r="DT127" s="749"/>
      <c r="DU127" s="756"/>
      <c r="DV127" s="757"/>
      <c r="DW127" s="746" t="s">
        <v>477</v>
      </c>
      <c r="DX127" s="749"/>
      <c r="DY127" s="756" t="s">
        <v>1149</v>
      </c>
      <c r="DZ127" s="757" t="s">
        <v>533</v>
      </c>
      <c r="EA127" s="619"/>
      <c r="EB127" s="619"/>
      <c r="EC127" s="619"/>
      <c r="ED127" s="619"/>
      <c r="EE127" s="108"/>
      <c r="EF127" s="617"/>
      <c r="EG127" s="617"/>
      <c r="EH127" s="618"/>
    </row>
    <row r="128" spans="1:138" s="620" customFormat="1" ht="25.5" x14ac:dyDescent="0.25">
      <c r="A128" s="746">
        <v>151724</v>
      </c>
      <c r="B128" s="747" t="s">
        <v>1024</v>
      </c>
      <c r="C128" s="748" t="s">
        <v>909</v>
      </c>
      <c r="D128" s="746" t="s">
        <v>62</v>
      </c>
      <c r="E128" s="749" t="s">
        <v>366</v>
      </c>
      <c r="F128" s="749" t="s">
        <v>1133</v>
      </c>
      <c r="G128" s="749" t="s">
        <v>366</v>
      </c>
      <c r="H128" s="749" t="s">
        <v>366</v>
      </c>
      <c r="I128" s="748" t="s">
        <v>366</v>
      </c>
      <c r="J128" s="749" t="s">
        <v>366</v>
      </c>
      <c r="K128" s="617" t="str">
        <f>IFERROR(VLOOKUP(A128,[4]CalledName!$A:$N,14,FALSE),"")</f>
        <v>No</v>
      </c>
      <c r="L128" s="597" t="str">
        <f>IFERROR(VLOOKUP(A128,[5]YEAR11!$A:$AT,24,FALSE),"")</f>
        <v>4-5</v>
      </c>
      <c r="M128" s="599" t="str">
        <f t="shared" si="18"/>
        <v>M</v>
      </c>
      <c r="N128" s="605">
        <f t="shared" si="19"/>
        <v>12</v>
      </c>
      <c r="O128" s="606">
        <f t="shared" si="20"/>
        <v>1</v>
      </c>
      <c r="P128" s="657">
        <f t="shared" si="21"/>
        <v>0</v>
      </c>
      <c r="Q128" s="723">
        <v>95.65</v>
      </c>
      <c r="R128" s="724">
        <v>1</v>
      </c>
      <c r="S128" s="721">
        <f t="shared" si="22"/>
        <v>0</v>
      </c>
      <c r="T128" s="600">
        <f t="shared" si="23"/>
        <v>9</v>
      </c>
      <c r="U128" s="722">
        <f t="shared" si="24"/>
        <v>0</v>
      </c>
      <c r="V128" s="722">
        <f t="shared" si="25"/>
        <v>0</v>
      </c>
      <c r="W128" s="722">
        <f t="shared" si="26"/>
        <v>0</v>
      </c>
      <c r="X128" s="722">
        <f t="shared" si="27"/>
        <v>0</v>
      </c>
      <c r="Y128" s="722">
        <f t="shared" si="28"/>
        <v>0</v>
      </c>
      <c r="Z128" s="722">
        <f t="shared" si="29"/>
        <v>0</v>
      </c>
      <c r="AA128" s="722">
        <f t="shared" si="33"/>
        <v>0</v>
      </c>
      <c r="AB128" s="722">
        <f t="shared" si="31"/>
        <v>0</v>
      </c>
      <c r="AC128" s="763">
        <f t="shared" si="32"/>
        <v>0</v>
      </c>
      <c r="AD128" s="600"/>
      <c r="AE128" s="746"/>
      <c r="AF128" s="749"/>
      <c r="AG128" s="756"/>
      <c r="AH128" s="757"/>
      <c r="AI128" s="746" t="s">
        <v>477</v>
      </c>
      <c r="AJ128" s="749"/>
      <c r="AK128" s="756" t="s">
        <v>563</v>
      </c>
      <c r="AL128" s="757" t="s">
        <v>559</v>
      </c>
      <c r="AM128" s="746" t="s">
        <v>477</v>
      </c>
      <c r="AN128" s="749"/>
      <c r="AO128" s="756" t="s">
        <v>566</v>
      </c>
      <c r="AP128" s="757" t="s">
        <v>565</v>
      </c>
      <c r="AQ128" s="746" t="s">
        <v>477</v>
      </c>
      <c r="AR128" s="749"/>
      <c r="AS128" s="756" t="s">
        <v>502</v>
      </c>
      <c r="AT128" s="757" t="s">
        <v>568</v>
      </c>
      <c r="AU128" s="746"/>
      <c r="AV128" s="749"/>
      <c r="AW128" s="756"/>
      <c r="AX128" s="757"/>
      <c r="AY128" s="746"/>
      <c r="AZ128" s="749"/>
      <c r="BA128" s="756"/>
      <c r="BB128" s="757"/>
      <c r="BC128" s="746"/>
      <c r="BD128" s="749"/>
      <c r="BE128" s="756"/>
      <c r="BF128" s="757"/>
      <c r="BG128" s="746" t="s">
        <v>477</v>
      </c>
      <c r="BH128" s="749"/>
      <c r="BI128" s="756" t="s">
        <v>1157</v>
      </c>
      <c r="BJ128" s="757" t="s">
        <v>547</v>
      </c>
      <c r="BK128" s="746"/>
      <c r="BL128" s="749"/>
      <c r="BM128" s="749"/>
      <c r="BN128" s="758"/>
      <c r="BO128" s="746"/>
      <c r="BP128" s="749"/>
      <c r="BQ128" s="756"/>
      <c r="BR128" s="757"/>
      <c r="BS128" s="746" t="s">
        <v>477</v>
      </c>
      <c r="BT128" s="749"/>
      <c r="BU128" s="756" t="s">
        <v>516</v>
      </c>
      <c r="BV128" s="757" t="s">
        <v>909</v>
      </c>
      <c r="BW128" s="746"/>
      <c r="BX128" s="749"/>
      <c r="BY128" s="756"/>
      <c r="BZ128" s="757"/>
      <c r="CA128" s="746"/>
      <c r="CB128" s="749"/>
      <c r="CC128" s="756"/>
      <c r="CD128" s="757"/>
      <c r="CE128" s="746"/>
      <c r="CF128" s="749"/>
      <c r="CG128" s="756"/>
      <c r="CH128" s="757"/>
      <c r="CI128" s="746"/>
      <c r="CJ128" s="749"/>
      <c r="CK128" s="756"/>
      <c r="CL128" s="757"/>
      <c r="CM128" s="746" t="s">
        <v>477</v>
      </c>
      <c r="CN128" s="749"/>
      <c r="CO128" s="756" t="s">
        <v>587</v>
      </c>
      <c r="CP128" s="757" t="s">
        <v>1151</v>
      </c>
      <c r="CQ128" s="746"/>
      <c r="CR128" s="749"/>
      <c r="CS128" s="756"/>
      <c r="CT128" s="757"/>
      <c r="CU128" s="746"/>
      <c r="CV128" s="749"/>
      <c r="CW128" s="756"/>
      <c r="CX128" s="757"/>
      <c r="CY128" s="746" t="s">
        <v>477</v>
      </c>
      <c r="CZ128" s="749"/>
      <c r="DA128" s="756" t="s">
        <v>1114</v>
      </c>
      <c r="DB128" s="757" t="s">
        <v>1115</v>
      </c>
      <c r="DC128" s="746"/>
      <c r="DD128" s="749"/>
      <c r="DE128" s="756"/>
      <c r="DF128" s="757"/>
      <c r="DG128" s="746" t="s">
        <v>477</v>
      </c>
      <c r="DH128" s="749"/>
      <c r="DI128" s="756" t="s">
        <v>515</v>
      </c>
      <c r="DJ128" s="757" t="s">
        <v>609</v>
      </c>
      <c r="DK128" s="746"/>
      <c r="DL128" s="749"/>
      <c r="DM128" s="756"/>
      <c r="DN128" s="757"/>
      <c r="DO128" s="746" t="s">
        <v>477</v>
      </c>
      <c r="DP128" s="749"/>
      <c r="DQ128" s="756" t="s">
        <v>538</v>
      </c>
      <c r="DR128" s="757" t="s">
        <v>531</v>
      </c>
      <c r="DS128" s="746"/>
      <c r="DT128" s="749"/>
      <c r="DU128" s="756"/>
      <c r="DV128" s="757"/>
      <c r="DW128" s="746" t="s">
        <v>477</v>
      </c>
      <c r="DX128" s="749"/>
      <c r="DY128" s="756" t="s">
        <v>1149</v>
      </c>
      <c r="DZ128" s="757" t="s">
        <v>533</v>
      </c>
      <c r="EA128" s="619"/>
      <c r="EB128" s="619"/>
      <c r="EC128" s="619"/>
      <c r="ED128" s="619"/>
      <c r="EE128" s="108"/>
      <c r="EF128" s="617"/>
      <c r="EG128" s="617"/>
      <c r="EH128" s="618"/>
    </row>
    <row r="129" spans="1:138" s="620" customFormat="1" ht="25.5" x14ac:dyDescent="0.25">
      <c r="A129" s="746">
        <v>160035</v>
      </c>
      <c r="B129" s="747" t="s">
        <v>1025</v>
      </c>
      <c r="C129" s="748" t="s">
        <v>902</v>
      </c>
      <c r="D129" s="746" t="s">
        <v>178</v>
      </c>
      <c r="E129" s="749" t="s">
        <v>1128</v>
      </c>
      <c r="F129" s="749" t="s">
        <v>1134</v>
      </c>
      <c r="G129" s="749" t="s">
        <v>366</v>
      </c>
      <c r="H129" s="749" t="s">
        <v>1128</v>
      </c>
      <c r="I129" s="748" t="s">
        <v>366</v>
      </c>
      <c r="J129" s="749" t="s">
        <v>366</v>
      </c>
      <c r="K129" s="617" t="str">
        <f>IFERROR(VLOOKUP(A129,[4]CalledName!$A:$N,14,FALSE),"")</f>
        <v>No</v>
      </c>
      <c r="L129" s="597" t="str">
        <f>IFERROR(VLOOKUP(A129,[5]YEAR11!$A:$AT,24,FALSE),"")</f>
        <v/>
      </c>
      <c r="M129" s="599" t="str">
        <f t="shared" si="18"/>
        <v/>
      </c>
      <c r="N129" s="605">
        <f t="shared" si="19"/>
        <v>11</v>
      </c>
      <c r="O129" s="606">
        <f t="shared" si="20"/>
        <v>0</v>
      </c>
      <c r="P129" s="657">
        <f t="shared" si="21"/>
        <v>0</v>
      </c>
      <c r="Q129" s="723">
        <v>100</v>
      </c>
      <c r="R129" s="724">
        <v>0</v>
      </c>
      <c r="S129" s="721">
        <f t="shared" si="22"/>
        <v>1</v>
      </c>
      <c r="T129" s="600">
        <f t="shared" si="23"/>
        <v>8</v>
      </c>
      <c r="U129" s="722">
        <f t="shared" si="24"/>
        <v>0</v>
      </c>
      <c r="V129" s="722">
        <f t="shared" si="25"/>
        <v>0</v>
      </c>
      <c r="W129" s="722">
        <f t="shared" si="26"/>
        <v>0</v>
      </c>
      <c r="X129" s="722">
        <f t="shared" si="27"/>
        <v>0</v>
      </c>
      <c r="Y129" s="722">
        <f t="shared" si="28"/>
        <v>0</v>
      </c>
      <c r="Z129" s="722">
        <f t="shared" si="29"/>
        <v>0</v>
      </c>
      <c r="AA129" s="722">
        <f t="shared" si="33"/>
        <v>0</v>
      </c>
      <c r="AB129" s="722">
        <f t="shared" si="31"/>
        <v>0</v>
      </c>
      <c r="AC129" s="763">
        <f t="shared" si="32"/>
        <v>0</v>
      </c>
      <c r="AD129" s="600"/>
      <c r="AE129" s="746"/>
      <c r="AF129" s="749"/>
      <c r="AG129" s="756"/>
      <c r="AH129" s="757"/>
      <c r="AI129" s="746" t="s">
        <v>477</v>
      </c>
      <c r="AJ129" s="749"/>
      <c r="AK129" s="756" t="s">
        <v>563</v>
      </c>
      <c r="AL129" s="757" t="s">
        <v>559</v>
      </c>
      <c r="AM129" s="746"/>
      <c r="AN129" s="749"/>
      <c r="AO129" s="756"/>
      <c r="AP129" s="757"/>
      <c r="AQ129" s="746" t="s">
        <v>477</v>
      </c>
      <c r="AR129" s="749"/>
      <c r="AS129" s="756" t="s">
        <v>502</v>
      </c>
      <c r="AT129" s="757" t="s">
        <v>568</v>
      </c>
      <c r="AU129" s="746"/>
      <c r="AV129" s="749"/>
      <c r="AW129" s="756"/>
      <c r="AX129" s="757"/>
      <c r="AY129" s="746"/>
      <c r="AZ129" s="749"/>
      <c r="BA129" s="756"/>
      <c r="BB129" s="757"/>
      <c r="BC129" s="746"/>
      <c r="BD129" s="749"/>
      <c r="BE129" s="756"/>
      <c r="BF129" s="757"/>
      <c r="BG129" s="746" t="s">
        <v>477</v>
      </c>
      <c r="BH129" s="749"/>
      <c r="BI129" s="756" t="s">
        <v>546</v>
      </c>
      <c r="BJ129" s="757" t="s">
        <v>549</v>
      </c>
      <c r="BK129" s="746"/>
      <c r="BL129" s="749"/>
      <c r="BM129" s="749"/>
      <c r="BN129" s="758"/>
      <c r="BO129" s="746"/>
      <c r="BP129" s="749"/>
      <c r="BQ129" s="756"/>
      <c r="BR129" s="757"/>
      <c r="BS129" s="746" t="s">
        <v>477</v>
      </c>
      <c r="BT129" s="749"/>
      <c r="BU129" s="756" t="s">
        <v>523</v>
      </c>
      <c r="BV129" s="757" t="s">
        <v>902</v>
      </c>
      <c r="BW129" s="746"/>
      <c r="BX129" s="749"/>
      <c r="BY129" s="756"/>
      <c r="BZ129" s="757"/>
      <c r="CA129" s="746"/>
      <c r="CB129" s="749"/>
      <c r="CC129" s="756"/>
      <c r="CD129" s="757"/>
      <c r="CE129" s="746"/>
      <c r="CF129" s="749"/>
      <c r="CG129" s="756"/>
      <c r="CH129" s="757"/>
      <c r="CI129" s="746" t="s">
        <v>477</v>
      </c>
      <c r="CJ129" s="749"/>
      <c r="CK129" s="756" t="s">
        <v>522</v>
      </c>
      <c r="CL129" s="757" t="s">
        <v>584</v>
      </c>
      <c r="CM129" s="746" t="s">
        <v>476</v>
      </c>
      <c r="CN129" s="749"/>
      <c r="CO129" s="756" t="s">
        <v>589</v>
      </c>
      <c r="CP129" s="757" t="s">
        <v>1154</v>
      </c>
      <c r="CQ129" s="746"/>
      <c r="CR129" s="749"/>
      <c r="CS129" s="756"/>
      <c r="CT129" s="757"/>
      <c r="CU129" s="746"/>
      <c r="CV129" s="749"/>
      <c r="CW129" s="756"/>
      <c r="CX129" s="757"/>
      <c r="CY129" s="746" t="s">
        <v>477</v>
      </c>
      <c r="CZ129" s="749"/>
      <c r="DA129" s="756" t="s">
        <v>607</v>
      </c>
      <c r="DB129" s="757" t="s">
        <v>1113</v>
      </c>
      <c r="DC129" s="746"/>
      <c r="DD129" s="749"/>
      <c r="DE129" s="756"/>
      <c r="DF129" s="757"/>
      <c r="DG129" s="746" t="s">
        <v>477</v>
      </c>
      <c r="DH129" s="749"/>
      <c r="DI129" s="756" t="s">
        <v>515</v>
      </c>
      <c r="DJ129" s="757" t="s">
        <v>609</v>
      </c>
      <c r="DK129" s="746"/>
      <c r="DL129" s="749"/>
      <c r="DM129" s="756"/>
      <c r="DN129" s="757"/>
      <c r="DO129" s="746" t="s">
        <v>477</v>
      </c>
      <c r="DP129" s="749"/>
      <c r="DQ129" s="756" t="s">
        <v>553</v>
      </c>
      <c r="DR129" s="757" t="s">
        <v>554</v>
      </c>
      <c r="DS129" s="746"/>
      <c r="DT129" s="749"/>
      <c r="DU129" s="756"/>
      <c r="DV129" s="757"/>
      <c r="DW129" s="746"/>
      <c r="DX129" s="749"/>
      <c r="DY129" s="756"/>
      <c r="DZ129" s="757"/>
      <c r="EA129" s="619"/>
      <c r="EB129" s="619"/>
      <c r="EC129" s="619"/>
      <c r="ED129" s="619"/>
      <c r="EE129" s="108"/>
      <c r="EF129" s="617"/>
      <c r="EG129" s="617"/>
      <c r="EH129" s="618"/>
    </row>
    <row r="130" spans="1:138" s="620" customFormat="1" ht="25.5" x14ac:dyDescent="0.25">
      <c r="A130" s="746">
        <v>151548</v>
      </c>
      <c r="B130" s="747" t="s">
        <v>1026</v>
      </c>
      <c r="C130" s="748" t="s">
        <v>891</v>
      </c>
      <c r="D130" s="746" t="s">
        <v>62</v>
      </c>
      <c r="E130" s="749" t="s">
        <v>366</v>
      </c>
      <c r="F130" s="749" t="s">
        <v>1133</v>
      </c>
      <c r="G130" s="749" t="s">
        <v>366</v>
      </c>
      <c r="H130" s="749" t="s">
        <v>366</v>
      </c>
      <c r="I130" s="748" t="s">
        <v>366</v>
      </c>
      <c r="J130" s="749" t="s">
        <v>366</v>
      </c>
      <c r="K130" s="617" t="str">
        <f>IFERROR(VLOOKUP(A130,[4]CalledName!$A:$N,14,FALSE),"")</f>
        <v>No</v>
      </c>
      <c r="L130" s="597" t="str">
        <f>IFERROR(VLOOKUP(A130,[5]YEAR11!$A:$AT,24,FALSE),"")</f>
        <v>6-7</v>
      </c>
      <c r="M130" s="599" t="str">
        <f t="shared" ref="M130:M193" si="34">IFERROR(VLOOKUP(A130,prioratt,4,FALSE),"")</f>
        <v>M</v>
      </c>
      <c r="N130" s="605">
        <f t="shared" ref="N130:N193" si="35">IFERROR(VLOOKUP(A130,bhvtotals,6,FALSE),"")</f>
        <v>10</v>
      </c>
      <c r="O130" s="606">
        <f t="shared" ref="O130:O193" si="36">IFERROR(VLOOKUP(A130,bhvtotals,4,FALSE),"")</f>
        <v>0</v>
      </c>
      <c r="P130" s="657">
        <f t="shared" ref="P130:P193" si="37">IFERROR(VLOOKUP(A130,bhvtotals,5,FALSE),"")</f>
        <v>1</v>
      </c>
      <c r="Q130" s="723">
        <v>91.3</v>
      </c>
      <c r="R130" s="724">
        <v>0</v>
      </c>
      <c r="S130" s="721">
        <f t="shared" ref="S130:S193" si="38">COUNTIF($AE130:$DV130,"Outstanding")</f>
        <v>3</v>
      </c>
      <c r="T130" s="600">
        <f t="shared" ref="T130:T193" si="39">COUNTIF($AE130:$DV130,"Good")</f>
        <v>5</v>
      </c>
      <c r="U130" s="722">
        <f t="shared" ref="U130:U193" si="40">COUNTIF($AE130:$DV130,"N2Improve - Engagement")</f>
        <v>0</v>
      </c>
      <c r="V130" s="722">
        <f t="shared" ref="V130:V193" si="41">COUNTIF($AE130:$DV130,"N2Improve - Community Conduct")</f>
        <v>0</v>
      </c>
      <c r="W130" s="722">
        <f t="shared" ref="W130:W193" si="42">COUNTIF($AE130:$DV130,"N2Improve - Personal Org.")</f>
        <v>0</v>
      </c>
      <c r="X130" s="722">
        <f t="shared" ref="X130:X193" si="43">SUM(U130:W130)</f>
        <v>0</v>
      </c>
      <c r="Y130" s="722">
        <f t="shared" ref="Y130:Y193" si="44">COUNTIF($AE130:$DV130,"Serious Conc - Engagement")</f>
        <v>0</v>
      </c>
      <c r="Z130" s="722">
        <f t="shared" ref="Z130:Z193" si="45">COUNTIF($AE130:$DV130,"Serious Conc - Comm. Concern")</f>
        <v>0</v>
      </c>
      <c r="AA130" s="722">
        <f t="shared" ref="AA130:AA161" si="46">COUNTIF($AE130:$DV130,"Serious Conc - Personal Org.")</f>
        <v>0</v>
      </c>
      <c r="AB130" s="722">
        <f t="shared" si="31"/>
        <v>0</v>
      </c>
      <c r="AC130" s="763">
        <f t="shared" si="32"/>
        <v>0</v>
      </c>
      <c r="AD130" s="600"/>
      <c r="AE130" s="746"/>
      <c r="AF130" s="749"/>
      <c r="AG130" s="756"/>
      <c r="AH130" s="757"/>
      <c r="AI130" s="746"/>
      <c r="AJ130" s="749"/>
      <c r="AK130" s="756"/>
      <c r="AL130" s="757"/>
      <c r="AM130" s="746" t="s">
        <v>477</v>
      </c>
      <c r="AN130" s="749"/>
      <c r="AO130" s="756" t="s">
        <v>566</v>
      </c>
      <c r="AP130" s="757" t="s">
        <v>565</v>
      </c>
      <c r="AQ130" s="746"/>
      <c r="AR130" s="749"/>
      <c r="AS130" s="756"/>
      <c r="AT130" s="757"/>
      <c r="AU130" s="746"/>
      <c r="AV130" s="749"/>
      <c r="AW130" s="756"/>
      <c r="AX130" s="757"/>
      <c r="AY130" s="746"/>
      <c r="AZ130" s="749"/>
      <c r="BA130" s="756"/>
      <c r="BB130" s="757"/>
      <c r="BC130" s="746"/>
      <c r="BD130" s="749"/>
      <c r="BE130" s="756"/>
      <c r="BF130" s="757"/>
      <c r="BG130" s="746" t="s">
        <v>476</v>
      </c>
      <c r="BH130" s="749"/>
      <c r="BI130" s="756" t="s">
        <v>528</v>
      </c>
      <c r="BJ130" s="757" t="s">
        <v>529</v>
      </c>
      <c r="BK130" s="746"/>
      <c r="BL130" s="749"/>
      <c r="BM130" s="749"/>
      <c r="BN130" s="758"/>
      <c r="BO130" s="746"/>
      <c r="BP130" s="749"/>
      <c r="BQ130" s="756"/>
      <c r="BR130" s="757"/>
      <c r="BS130" s="746" t="s">
        <v>477</v>
      </c>
      <c r="BT130" s="749"/>
      <c r="BU130" s="756" t="s">
        <v>586</v>
      </c>
      <c r="BV130" s="757" t="s">
        <v>891</v>
      </c>
      <c r="BW130" s="746"/>
      <c r="BX130" s="749"/>
      <c r="BY130" s="756"/>
      <c r="BZ130" s="757"/>
      <c r="CA130" s="746"/>
      <c r="CB130" s="749"/>
      <c r="CC130" s="756"/>
      <c r="CD130" s="757"/>
      <c r="CE130" s="746"/>
      <c r="CF130" s="749"/>
      <c r="CG130" s="756"/>
      <c r="CH130" s="757"/>
      <c r="CI130" s="746"/>
      <c r="CJ130" s="749"/>
      <c r="CK130" s="756"/>
      <c r="CL130" s="757"/>
      <c r="CM130" s="746" t="s">
        <v>476</v>
      </c>
      <c r="CN130" s="749"/>
      <c r="CO130" s="756" t="s">
        <v>600</v>
      </c>
      <c r="CP130" s="757" t="s">
        <v>592</v>
      </c>
      <c r="CQ130" s="746"/>
      <c r="CR130" s="749"/>
      <c r="CS130" s="756"/>
      <c r="CT130" s="757"/>
      <c r="CU130" s="746" t="s">
        <v>476</v>
      </c>
      <c r="CV130" s="749"/>
      <c r="CW130" s="756" t="s">
        <v>1160</v>
      </c>
      <c r="CX130" s="757" t="s">
        <v>604</v>
      </c>
      <c r="CY130" s="746" t="s">
        <v>477</v>
      </c>
      <c r="CZ130" s="749"/>
      <c r="DA130" s="756" t="s">
        <v>888</v>
      </c>
      <c r="DB130" s="757" t="s">
        <v>1124</v>
      </c>
      <c r="DC130" s="746"/>
      <c r="DD130" s="749"/>
      <c r="DE130" s="756"/>
      <c r="DF130" s="757"/>
      <c r="DG130" s="746"/>
      <c r="DH130" s="749"/>
      <c r="DI130" s="756"/>
      <c r="DJ130" s="757"/>
      <c r="DK130" s="746"/>
      <c r="DL130" s="749"/>
      <c r="DM130" s="756"/>
      <c r="DN130" s="757"/>
      <c r="DO130" s="746" t="s">
        <v>477</v>
      </c>
      <c r="DP130" s="749"/>
      <c r="DQ130" s="756" t="s">
        <v>1156</v>
      </c>
      <c r="DR130" s="757" t="s">
        <v>548</v>
      </c>
      <c r="DS130" s="746" t="s">
        <v>477</v>
      </c>
      <c r="DT130" s="749"/>
      <c r="DU130" s="756" t="s">
        <v>527</v>
      </c>
      <c r="DV130" s="757" t="s">
        <v>620</v>
      </c>
      <c r="DW130" s="746" t="s">
        <v>477</v>
      </c>
      <c r="DX130" s="749"/>
      <c r="DY130" s="756" t="s">
        <v>1149</v>
      </c>
      <c r="DZ130" s="757" t="s">
        <v>526</v>
      </c>
      <c r="EA130" s="619"/>
      <c r="EB130" s="619"/>
      <c r="EC130" s="619"/>
      <c r="ED130" s="619"/>
      <c r="EE130" s="108"/>
      <c r="EF130" s="617"/>
      <c r="EG130" s="617"/>
      <c r="EH130" s="618"/>
    </row>
    <row r="131" spans="1:138" s="620" customFormat="1" ht="25.5" x14ac:dyDescent="0.25">
      <c r="A131" s="746">
        <v>151708</v>
      </c>
      <c r="B131" s="747" t="s">
        <v>1027</v>
      </c>
      <c r="C131" s="748" t="s">
        <v>899</v>
      </c>
      <c r="D131" s="746" t="s">
        <v>62</v>
      </c>
      <c r="E131" s="749" t="s">
        <v>366</v>
      </c>
      <c r="F131" s="749" t="s">
        <v>1133</v>
      </c>
      <c r="G131" s="749" t="s">
        <v>366</v>
      </c>
      <c r="H131" s="749" t="s">
        <v>366</v>
      </c>
      <c r="I131" s="748" t="s">
        <v>366</v>
      </c>
      <c r="J131" s="749" t="s">
        <v>366</v>
      </c>
      <c r="K131" s="617" t="str">
        <f>IFERROR(VLOOKUP(A131,[4]CalledName!$A:$N,14,FALSE),"")</f>
        <v>No</v>
      </c>
      <c r="L131" s="597" t="str">
        <f>IFERROR(VLOOKUP(A131,[5]YEAR11!$A:$AT,24,FALSE),"")</f>
        <v>4-5</v>
      </c>
      <c r="M131" s="599" t="str">
        <f t="shared" si="34"/>
        <v>M</v>
      </c>
      <c r="N131" s="605">
        <f t="shared" si="35"/>
        <v>13</v>
      </c>
      <c r="O131" s="606">
        <f t="shared" si="36"/>
        <v>2</v>
      </c>
      <c r="P131" s="657">
        <f t="shared" si="37"/>
        <v>1</v>
      </c>
      <c r="Q131" s="723">
        <v>97.83</v>
      </c>
      <c r="R131" s="724">
        <v>13</v>
      </c>
      <c r="S131" s="721">
        <f t="shared" si="38"/>
        <v>1</v>
      </c>
      <c r="T131" s="600">
        <f t="shared" si="39"/>
        <v>7</v>
      </c>
      <c r="U131" s="722">
        <f t="shared" si="40"/>
        <v>1</v>
      </c>
      <c r="V131" s="722">
        <f t="shared" si="41"/>
        <v>0</v>
      </c>
      <c r="W131" s="722">
        <f t="shared" si="42"/>
        <v>0</v>
      </c>
      <c r="X131" s="722">
        <f t="shared" si="43"/>
        <v>1</v>
      </c>
      <c r="Y131" s="722">
        <f t="shared" si="44"/>
        <v>0</v>
      </c>
      <c r="Z131" s="722">
        <f t="shared" si="45"/>
        <v>0</v>
      </c>
      <c r="AA131" s="722">
        <f t="shared" si="46"/>
        <v>0</v>
      </c>
      <c r="AB131" s="722">
        <f t="shared" ref="AB131:AB194" si="47">SUM(Y131:AA131)</f>
        <v>0</v>
      </c>
      <c r="AC131" s="763">
        <f t="shared" ref="AC131:AC194" si="48">SUM(X131,AB131)</f>
        <v>1</v>
      </c>
      <c r="AD131" s="600"/>
      <c r="AE131" s="746"/>
      <c r="AF131" s="749"/>
      <c r="AG131" s="756"/>
      <c r="AH131" s="757"/>
      <c r="AI131" s="746"/>
      <c r="AJ131" s="749"/>
      <c r="AK131" s="756"/>
      <c r="AL131" s="757"/>
      <c r="AM131" s="746"/>
      <c r="AN131" s="749"/>
      <c r="AO131" s="756"/>
      <c r="AP131" s="757"/>
      <c r="AQ131" s="746"/>
      <c r="AR131" s="749"/>
      <c r="AS131" s="756"/>
      <c r="AT131" s="757"/>
      <c r="AU131" s="746" t="s">
        <v>478</v>
      </c>
      <c r="AV131" s="749"/>
      <c r="AW131" s="756" t="s">
        <v>1166</v>
      </c>
      <c r="AX131" s="757" t="s">
        <v>503</v>
      </c>
      <c r="AY131" s="746"/>
      <c r="AZ131" s="749"/>
      <c r="BA131" s="756"/>
      <c r="BB131" s="757"/>
      <c r="BC131" s="746"/>
      <c r="BD131" s="749"/>
      <c r="BE131" s="756"/>
      <c r="BF131" s="757"/>
      <c r="BG131" s="746" t="s">
        <v>477</v>
      </c>
      <c r="BH131" s="749"/>
      <c r="BI131" s="756" t="s">
        <v>1157</v>
      </c>
      <c r="BJ131" s="757" t="s">
        <v>547</v>
      </c>
      <c r="BK131" s="746"/>
      <c r="BL131" s="749"/>
      <c r="BM131" s="749"/>
      <c r="BN131" s="758"/>
      <c r="BO131" s="746"/>
      <c r="BP131" s="749"/>
      <c r="BQ131" s="756"/>
      <c r="BR131" s="757"/>
      <c r="BS131" s="746" t="s">
        <v>477</v>
      </c>
      <c r="BT131" s="749"/>
      <c r="BU131" s="756" t="s">
        <v>505</v>
      </c>
      <c r="BV131" s="757" t="s">
        <v>899</v>
      </c>
      <c r="BW131" s="746" t="s">
        <v>477</v>
      </c>
      <c r="BX131" s="749"/>
      <c r="BY131" s="756" t="s">
        <v>580</v>
      </c>
      <c r="BZ131" s="757" t="s">
        <v>521</v>
      </c>
      <c r="CA131" s="746"/>
      <c r="CB131" s="749"/>
      <c r="CC131" s="756"/>
      <c r="CD131" s="757"/>
      <c r="CE131" s="746"/>
      <c r="CF131" s="749"/>
      <c r="CG131" s="756"/>
      <c r="CH131" s="757"/>
      <c r="CI131" s="746"/>
      <c r="CJ131" s="749"/>
      <c r="CK131" s="756"/>
      <c r="CL131" s="757"/>
      <c r="CM131" s="746" t="s">
        <v>476</v>
      </c>
      <c r="CN131" s="749"/>
      <c r="CO131" s="756" t="s">
        <v>601</v>
      </c>
      <c r="CP131" s="757" t="s">
        <v>596</v>
      </c>
      <c r="CQ131" s="746"/>
      <c r="CR131" s="749"/>
      <c r="CS131" s="756"/>
      <c r="CT131" s="757"/>
      <c r="CU131" s="746" t="s">
        <v>477</v>
      </c>
      <c r="CV131" s="749"/>
      <c r="CW131" s="756" t="s">
        <v>1160</v>
      </c>
      <c r="CX131" s="757" t="s">
        <v>604</v>
      </c>
      <c r="CY131" s="746" t="s">
        <v>477</v>
      </c>
      <c r="CZ131" s="749"/>
      <c r="DA131" s="756" t="s">
        <v>1121</v>
      </c>
      <c r="DB131" s="757" t="s">
        <v>1122</v>
      </c>
      <c r="DC131" s="746"/>
      <c r="DD131" s="749"/>
      <c r="DE131" s="756"/>
      <c r="DF131" s="757"/>
      <c r="DG131" s="746"/>
      <c r="DH131" s="749"/>
      <c r="DI131" s="756"/>
      <c r="DJ131" s="757"/>
      <c r="DK131" s="746"/>
      <c r="DL131" s="749"/>
      <c r="DM131" s="756"/>
      <c r="DN131" s="757"/>
      <c r="DO131" s="746" t="s">
        <v>477</v>
      </c>
      <c r="DP131" s="749"/>
      <c r="DQ131" s="756" t="s">
        <v>513</v>
      </c>
      <c r="DR131" s="757" t="s">
        <v>514</v>
      </c>
      <c r="DS131" s="746" t="s">
        <v>477</v>
      </c>
      <c r="DT131" s="749"/>
      <c r="DU131" s="756" t="s">
        <v>527</v>
      </c>
      <c r="DV131" s="757" t="s">
        <v>621</v>
      </c>
      <c r="DW131" s="746"/>
      <c r="DX131" s="749"/>
      <c r="DY131" s="756"/>
      <c r="DZ131" s="757"/>
      <c r="EA131" s="619"/>
      <c r="EB131" s="619"/>
      <c r="EC131" s="619"/>
      <c r="ED131" s="619"/>
      <c r="EE131" s="108"/>
      <c r="EF131" s="617"/>
      <c r="EG131" s="617"/>
      <c r="EH131" s="618"/>
    </row>
    <row r="132" spans="1:138" s="620" customFormat="1" ht="25.5" x14ac:dyDescent="0.25">
      <c r="A132" s="746">
        <v>151581</v>
      </c>
      <c r="B132" s="747" t="s">
        <v>1028</v>
      </c>
      <c r="C132" s="748" t="s">
        <v>899</v>
      </c>
      <c r="D132" s="746" t="s">
        <v>62</v>
      </c>
      <c r="E132" s="749" t="s">
        <v>366</v>
      </c>
      <c r="F132" s="749" t="s">
        <v>1133</v>
      </c>
      <c r="G132" s="749" t="s">
        <v>366</v>
      </c>
      <c r="H132" s="749" t="s">
        <v>366</v>
      </c>
      <c r="I132" s="748" t="s">
        <v>366</v>
      </c>
      <c r="J132" s="749" t="s">
        <v>366</v>
      </c>
      <c r="K132" s="617" t="str">
        <f>IFERROR(VLOOKUP(A132,[4]CalledName!$A:$N,14,FALSE),"")</f>
        <v>No</v>
      </c>
      <c r="L132" s="597" t="str">
        <f>IFERROR(VLOOKUP(A132,[5]YEAR11!$A:$AT,24,FALSE),"")</f>
        <v>3-4</v>
      </c>
      <c r="M132" s="599" t="str">
        <f t="shared" si="34"/>
        <v>L</v>
      </c>
      <c r="N132" s="605">
        <f t="shared" si="35"/>
        <v>19</v>
      </c>
      <c r="O132" s="606">
        <f t="shared" si="36"/>
        <v>4</v>
      </c>
      <c r="P132" s="657">
        <f t="shared" si="37"/>
        <v>1</v>
      </c>
      <c r="Q132" s="723">
        <v>86.96</v>
      </c>
      <c r="R132" s="724">
        <v>8</v>
      </c>
      <c r="S132" s="721">
        <f t="shared" si="38"/>
        <v>2</v>
      </c>
      <c r="T132" s="600">
        <f t="shared" si="39"/>
        <v>6</v>
      </c>
      <c r="U132" s="722">
        <f t="shared" si="40"/>
        <v>1</v>
      </c>
      <c r="V132" s="722">
        <f t="shared" si="41"/>
        <v>0</v>
      </c>
      <c r="W132" s="722">
        <f t="shared" si="42"/>
        <v>0</v>
      </c>
      <c r="X132" s="722">
        <f t="shared" si="43"/>
        <v>1</v>
      </c>
      <c r="Y132" s="722">
        <f t="shared" si="44"/>
        <v>0</v>
      </c>
      <c r="Z132" s="722">
        <f t="shared" si="45"/>
        <v>0</v>
      </c>
      <c r="AA132" s="722">
        <f t="shared" si="46"/>
        <v>0</v>
      </c>
      <c r="AB132" s="722">
        <f t="shared" si="47"/>
        <v>0</v>
      </c>
      <c r="AC132" s="763">
        <f t="shared" si="48"/>
        <v>1</v>
      </c>
      <c r="AD132" s="600"/>
      <c r="AE132" s="746"/>
      <c r="AF132" s="749"/>
      <c r="AG132" s="756"/>
      <c r="AH132" s="757"/>
      <c r="AI132" s="746"/>
      <c r="AJ132" s="749"/>
      <c r="AK132" s="756"/>
      <c r="AL132" s="757"/>
      <c r="AM132" s="746"/>
      <c r="AN132" s="749"/>
      <c r="AO132" s="756"/>
      <c r="AP132" s="757"/>
      <c r="AQ132" s="746"/>
      <c r="AR132" s="749"/>
      <c r="AS132" s="756"/>
      <c r="AT132" s="757"/>
      <c r="AU132" s="746"/>
      <c r="AV132" s="749"/>
      <c r="AW132" s="756"/>
      <c r="AX132" s="757"/>
      <c r="AY132" s="746"/>
      <c r="AZ132" s="749"/>
      <c r="BA132" s="756"/>
      <c r="BB132" s="757"/>
      <c r="BC132" s="746"/>
      <c r="BD132" s="749"/>
      <c r="BE132" s="756"/>
      <c r="BF132" s="757"/>
      <c r="BG132" s="746" t="s">
        <v>477</v>
      </c>
      <c r="BH132" s="749"/>
      <c r="BI132" s="756" t="s">
        <v>546</v>
      </c>
      <c r="BJ132" s="757" t="s">
        <v>549</v>
      </c>
      <c r="BK132" s="746"/>
      <c r="BL132" s="749"/>
      <c r="BM132" s="749"/>
      <c r="BN132" s="758"/>
      <c r="BO132" s="746" t="s">
        <v>477</v>
      </c>
      <c r="BP132" s="749"/>
      <c r="BQ132" s="756" t="s">
        <v>508</v>
      </c>
      <c r="BR132" s="757" t="s">
        <v>578</v>
      </c>
      <c r="BS132" s="746" t="s">
        <v>477</v>
      </c>
      <c r="BT132" s="749"/>
      <c r="BU132" s="756" t="s">
        <v>505</v>
      </c>
      <c r="BV132" s="757" t="s">
        <v>899</v>
      </c>
      <c r="BW132" s="746" t="s">
        <v>477</v>
      </c>
      <c r="BX132" s="749"/>
      <c r="BY132" s="756" t="s">
        <v>536</v>
      </c>
      <c r="BZ132" s="757" t="s">
        <v>509</v>
      </c>
      <c r="CA132" s="746"/>
      <c r="CB132" s="749"/>
      <c r="CC132" s="756"/>
      <c r="CD132" s="757"/>
      <c r="CE132" s="746" t="s">
        <v>476</v>
      </c>
      <c r="CF132" s="749"/>
      <c r="CG132" s="756" t="s">
        <v>1155</v>
      </c>
      <c r="CH132" s="757" t="s">
        <v>583</v>
      </c>
      <c r="CI132" s="746"/>
      <c r="CJ132" s="749"/>
      <c r="CK132" s="756"/>
      <c r="CL132" s="757"/>
      <c r="CM132" s="746" t="s">
        <v>477</v>
      </c>
      <c r="CN132" s="749"/>
      <c r="CO132" s="756" t="s">
        <v>588</v>
      </c>
      <c r="CP132" s="757" t="s">
        <v>595</v>
      </c>
      <c r="CQ132" s="746"/>
      <c r="CR132" s="749"/>
      <c r="CS132" s="756"/>
      <c r="CT132" s="757"/>
      <c r="CU132" s="746"/>
      <c r="CV132" s="749"/>
      <c r="CW132" s="756"/>
      <c r="CX132" s="757"/>
      <c r="CY132" s="746" t="s">
        <v>478</v>
      </c>
      <c r="CZ132" s="749"/>
      <c r="DA132" s="756" t="s">
        <v>888</v>
      </c>
      <c r="DB132" s="757" t="s">
        <v>1124</v>
      </c>
      <c r="DC132" s="746"/>
      <c r="DD132" s="749"/>
      <c r="DE132" s="756"/>
      <c r="DF132" s="757"/>
      <c r="DG132" s="746"/>
      <c r="DH132" s="749"/>
      <c r="DI132" s="756"/>
      <c r="DJ132" s="757"/>
      <c r="DK132" s="746"/>
      <c r="DL132" s="749"/>
      <c r="DM132" s="756"/>
      <c r="DN132" s="757"/>
      <c r="DO132" s="746" t="s">
        <v>476</v>
      </c>
      <c r="DP132" s="749"/>
      <c r="DQ132" s="756" t="s">
        <v>617</v>
      </c>
      <c r="DR132" s="757" t="s">
        <v>545</v>
      </c>
      <c r="DS132" s="746" t="s">
        <v>477</v>
      </c>
      <c r="DT132" s="749"/>
      <c r="DU132" s="756" t="s">
        <v>527</v>
      </c>
      <c r="DV132" s="757" t="s">
        <v>622</v>
      </c>
      <c r="DW132" s="746"/>
      <c r="DX132" s="749"/>
      <c r="DY132" s="756"/>
      <c r="DZ132" s="757"/>
      <c r="EA132" s="619"/>
      <c r="EB132" s="619"/>
      <c r="EC132" s="619"/>
      <c r="ED132" s="619"/>
      <c r="EE132" s="108"/>
      <c r="EF132" s="617"/>
      <c r="EG132" s="617"/>
      <c r="EH132" s="618"/>
    </row>
    <row r="133" spans="1:138" s="620" customFormat="1" ht="25.5" x14ac:dyDescent="0.25">
      <c r="A133" s="746">
        <v>151689</v>
      </c>
      <c r="B133" s="747" t="s">
        <v>1029</v>
      </c>
      <c r="C133" s="748" t="s">
        <v>907</v>
      </c>
      <c r="D133" s="746" t="s">
        <v>62</v>
      </c>
      <c r="E133" s="749" t="s">
        <v>366</v>
      </c>
      <c r="F133" s="749" t="s">
        <v>1127</v>
      </c>
      <c r="G133" s="749" t="s">
        <v>366</v>
      </c>
      <c r="H133" s="749" t="s">
        <v>366</v>
      </c>
      <c r="I133" s="748" t="s">
        <v>366</v>
      </c>
      <c r="J133" s="749" t="s">
        <v>366</v>
      </c>
      <c r="K133" s="617" t="str">
        <f>IFERROR(VLOOKUP(A133,[4]CalledName!$A:$N,14,FALSE),"")</f>
        <v>Yes</v>
      </c>
      <c r="L133" s="597" t="str">
        <f>IFERROR(VLOOKUP(A133,[5]YEAR11!$A:$AT,24,FALSE),"")</f>
        <v>4-5</v>
      </c>
      <c r="M133" s="599" t="str">
        <f t="shared" si="34"/>
        <v>L</v>
      </c>
      <c r="N133" s="605">
        <f t="shared" si="35"/>
        <v>16</v>
      </c>
      <c r="O133" s="606">
        <f t="shared" si="36"/>
        <v>0</v>
      </c>
      <c r="P133" s="657">
        <f t="shared" si="37"/>
        <v>1</v>
      </c>
      <c r="Q133" s="723">
        <v>97.83</v>
      </c>
      <c r="R133" s="724">
        <v>5</v>
      </c>
      <c r="S133" s="721">
        <f t="shared" si="38"/>
        <v>3</v>
      </c>
      <c r="T133" s="600">
        <f t="shared" si="39"/>
        <v>7</v>
      </c>
      <c r="U133" s="722">
        <f t="shared" si="40"/>
        <v>0</v>
      </c>
      <c r="V133" s="722">
        <f t="shared" si="41"/>
        <v>0</v>
      </c>
      <c r="W133" s="722">
        <f t="shared" si="42"/>
        <v>0</v>
      </c>
      <c r="X133" s="722">
        <f t="shared" si="43"/>
        <v>0</v>
      </c>
      <c r="Y133" s="722">
        <f t="shared" si="44"/>
        <v>0</v>
      </c>
      <c r="Z133" s="722">
        <f t="shared" si="45"/>
        <v>0</v>
      </c>
      <c r="AA133" s="722">
        <f t="shared" si="46"/>
        <v>0</v>
      </c>
      <c r="AB133" s="722">
        <f t="shared" si="47"/>
        <v>0</v>
      </c>
      <c r="AC133" s="763">
        <f t="shared" si="48"/>
        <v>0</v>
      </c>
      <c r="AD133" s="600"/>
      <c r="AE133" s="746"/>
      <c r="AF133" s="749"/>
      <c r="AG133" s="756"/>
      <c r="AH133" s="757"/>
      <c r="AI133" s="746" t="s">
        <v>477</v>
      </c>
      <c r="AJ133" s="749"/>
      <c r="AK133" s="756" t="s">
        <v>1159</v>
      </c>
      <c r="AL133" s="757" t="s">
        <v>562</v>
      </c>
      <c r="AM133" s="746"/>
      <c r="AN133" s="749"/>
      <c r="AO133" s="756"/>
      <c r="AP133" s="757"/>
      <c r="AQ133" s="746" t="s">
        <v>477</v>
      </c>
      <c r="AR133" s="749"/>
      <c r="AS133" s="756" t="s">
        <v>502</v>
      </c>
      <c r="AT133" s="757" t="s">
        <v>571</v>
      </c>
      <c r="AU133" s="746" t="s">
        <v>477</v>
      </c>
      <c r="AV133" s="749"/>
      <c r="AW133" s="756" t="s">
        <v>1166</v>
      </c>
      <c r="AX133" s="757" t="s">
        <v>503</v>
      </c>
      <c r="AY133" s="746"/>
      <c r="AZ133" s="749"/>
      <c r="BA133" s="756"/>
      <c r="BB133" s="757"/>
      <c r="BC133" s="746"/>
      <c r="BD133" s="749"/>
      <c r="BE133" s="756"/>
      <c r="BF133" s="757"/>
      <c r="BG133" s="746" t="s">
        <v>477</v>
      </c>
      <c r="BH133" s="749"/>
      <c r="BI133" s="756" t="s">
        <v>1165</v>
      </c>
      <c r="BJ133" s="757" t="s">
        <v>556</v>
      </c>
      <c r="BK133" s="746"/>
      <c r="BL133" s="749"/>
      <c r="BM133" s="749"/>
      <c r="BN133" s="758"/>
      <c r="BO133" s="746"/>
      <c r="BP133" s="749"/>
      <c r="BQ133" s="756"/>
      <c r="BR133" s="757"/>
      <c r="BS133" s="746" t="s">
        <v>477</v>
      </c>
      <c r="BT133" s="749"/>
      <c r="BU133" s="756" t="s">
        <v>500</v>
      </c>
      <c r="BV133" s="757" t="s">
        <v>907</v>
      </c>
      <c r="BW133" s="746" t="s">
        <v>477</v>
      </c>
      <c r="BX133" s="749"/>
      <c r="BY133" s="756" t="s">
        <v>536</v>
      </c>
      <c r="BZ133" s="757" t="s">
        <v>509</v>
      </c>
      <c r="CA133" s="746"/>
      <c r="CB133" s="749"/>
      <c r="CC133" s="756"/>
      <c r="CD133" s="757"/>
      <c r="CE133" s="746"/>
      <c r="CF133" s="749"/>
      <c r="CG133" s="756"/>
      <c r="CH133" s="757"/>
      <c r="CI133" s="746"/>
      <c r="CJ133" s="749"/>
      <c r="CK133" s="756"/>
      <c r="CL133" s="757"/>
      <c r="CM133" s="746" t="s">
        <v>476</v>
      </c>
      <c r="CN133" s="749"/>
      <c r="CO133" s="756" t="s">
        <v>601</v>
      </c>
      <c r="CP133" s="757" t="s">
        <v>596</v>
      </c>
      <c r="CQ133" s="746"/>
      <c r="CR133" s="749"/>
      <c r="CS133" s="756"/>
      <c r="CT133" s="757"/>
      <c r="CU133" s="746"/>
      <c r="CV133" s="749"/>
      <c r="CW133" s="756"/>
      <c r="CX133" s="757"/>
      <c r="CY133" s="746" t="s">
        <v>476</v>
      </c>
      <c r="CZ133" s="749"/>
      <c r="DA133" s="756" t="s">
        <v>886</v>
      </c>
      <c r="DB133" s="757" t="s">
        <v>1111</v>
      </c>
      <c r="DC133" s="746"/>
      <c r="DD133" s="749"/>
      <c r="DE133" s="756"/>
      <c r="DF133" s="757"/>
      <c r="DG133" s="746" t="s">
        <v>476</v>
      </c>
      <c r="DH133" s="749"/>
      <c r="DI133" s="756" t="s">
        <v>613</v>
      </c>
      <c r="DJ133" s="757" t="s">
        <v>612</v>
      </c>
      <c r="DK133" s="746"/>
      <c r="DL133" s="749"/>
      <c r="DM133" s="756"/>
      <c r="DN133" s="757"/>
      <c r="DO133" s="746" t="s">
        <v>477</v>
      </c>
      <c r="DP133" s="749"/>
      <c r="DQ133" s="756" t="s">
        <v>513</v>
      </c>
      <c r="DR133" s="757" t="s">
        <v>514</v>
      </c>
      <c r="DS133" s="746"/>
      <c r="DT133" s="749"/>
      <c r="DU133" s="756"/>
      <c r="DV133" s="757"/>
      <c r="DW133" s="746"/>
      <c r="DX133" s="749"/>
      <c r="DY133" s="756"/>
      <c r="DZ133" s="757"/>
      <c r="EA133" s="619"/>
      <c r="EB133" s="619"/>
      <c r="EC133" s="619"/>
      <c r="ED133" s="619"/>
      <c r="EE133" s="108"/>
      <c r="EF133" s="617"/>
      <c r="EG133" s="617"/>
      <c r="EH133" s="618"/>
    </row>
    <row r="134" spans="1:138" s="620" customFormat="1" ht="25.5" x14ac:dyDescent="0.25">
      <c r="A134" s="746">
        <v>151564</v>
      </c>
      <c r="B134" s="747" t="s">
        <v>1030</v>
      </c>
      <c r="C134" s="748" t="s">
        <v>899</v>
      </c>
      <c r="D134" s="746" t="s">
        <v>62</v>
      </c>
      <c r="E134" s="749" t="s">
        <v>366</v>
      </c>
      <c r="F134" s="749" t="s">
        <v>1133</v>
      </c>
      <c r="G134" s="749" t="s">
        <v>366</v>
      </c>
      <c r="H134" s="749" t="s">
        <v>366</v>
      </c>
      <c r="I134" s="748" t="s">
        <v>366</v>
      </c>
      <c r="J134" s="749" t="s">
        <v>366</v>
      </c>
      <c r="K134" s="617" t="str">
        <f>IFERROR(VLOOKUP(A134,[4]CalledName!$A:$N,14,FALSE),"")</f>
        <v>No</v>
      </c>
      <c r="L134" s="597" t="str">
        <f>IFERROR(VLOOKUP(A134,[5]YEAR11!$A:$AT,24,FALSE),"")</f>
        <v>5-6</v>
      </c>
      <c r="M134" s="599" t="str">
        <f t="shared" si="34"/>
        <v>M</v>
      </c>
      <c r="N134" s="605">
        <f t="shared" si="35"/>
        <v>20</v>
      </c>
      <c r="O134" s="606">
        <f t="shared" si="36"/>
        <v>0</v>
      </c>
      <c r="P134" s="657">
        <f t="shared" si="37"/>
        <v>1</v>
      </c>
      <c r="Q134" s="723">
        <v>91.3</v>
      </c>
      <c r="R134" s="724">
        <v>0</v>
      </c>
      <c r="S134" s="721">
        <f t="shared" si="38"/>
        <v>3</v>
      </c>
      <c r="T134" s="600">
        <f t="shared" si="39"/>
        <v>6</v>
      </c>
      <c r="U134" s="722">
        <f t="shared" si="40"/>
        <v>0</v>
      </c>
      <c r="V134" s="722">
        <f t="shared" si="41"/>
        <v>0</v>
      </c>
      <c r="W134" s="722">
        <f t="shared" si="42"/>
        <v>0</v>
      </c>
      <c r="X134" s="722">
        <f t="shared" si="43"/>
        <v>0</v>
      </c>
      <c r="Y134" s="722">
        <f t="shared" si="44"/>
        <v>0</v>
      </c>
      <c r="Z134" s="722">
        <f t="shared" si="45"/>
        <v>0</v>
      </c>
      <c r="AA134" s="722">
        <f t="shared" si="46"/>
        <v>0</v>
      </c>
      <c r="AB134" s="722">
        <f t="shared" si="47"/>
        <v>0</v>
      </c>
      <c r="AC134" s="763">
        <f t="shared" si="48"/>
        <v>0</v>
      </c>
      <c r="AD134" s="600"/>
      <c r="AE134" s="746"/>
      <c r="AF134" s="749"/>
      <c r="AG134" s="756"/>
      <c r="AH134" s="757"/>
      <c r="AI134" s="746"/>
      <c r="AJ134" s="749"/>
      <c r="AK134" s="756"/>
      <c r="AL134" s="757"/>
      <c r="AM134" s="746"/>
      <c r="AN134" s="749"/>
      <c r="AO134" s="756"/>
      <c r="AP134" s="757"/>
      <c r="AQ134" s="746"/>
      <c r="AR134" s="749"/>
      <c r="AS134" s="756"/>
      <c r="AT134" s="757"/>
      <c r="AU134" s="746" t="s">
        <v>476</v>
      </c>
      <c r="AV134" s="749"/>
      <c r="AW134" s="756" t="s">
        <v>1166</v>
      </c>
      <c r="AX134" s="757" t="s">
        <v>503</v>
      </c>
      <c r="AY134" s="746"/>
      <c r="AZ134" s="749"/>
      <c r="BA134" s="756"/>
      <c r="BB134" s="757"/>
      <c r="BC134" s="746" t="s">
        <v>477</v>
      </c>
      <c r="BD134" s="749"/>
      <c r="BE134" s="756" t="s">
        <v>505</v>
      </c>
      <c r="BF134" s="757" t="s">
        <v>506</v>
      </c>
      <c r="BG134" s="746" t="s">
        <v>476</v>
      </c>
      <c r="BH134" s="749"/>
      <c r="BI134" s="756" t="s">
        <v>555</v>
      </c>
      <c r="BJ134" s="757" t="s">
        <v>543</v>
      </c>
      <c r="BK134" s="746"/>
      <c r="BL134" s="749"/>
      <c r="BM134" s="749"/>
      <c r="BN134" s="758"/>
      <c r="BO134" s="746"/>
      <c r="BP134" s="749"/>
      <c r="BQ134" s="756"/>
      <c r="BR134" s="757"/>
      <c r="BS134" s="746" t="s">
        <v>477</v>
      </c>
      <c r="BT134" s="749"/>
      <c r="BU134" s="756" t="s">
        <v>505</v>
      </c>
      <c r="BV134" s="757" t="s">
        <v>899</v>
      </c>
      <c r="BW134" s="746" t="s">
        <v>477</v>
      </c>
      <c r="BX134" s="749"/>
      <c r="BY134" s="756" t="s">
        <v>536</v>
      </c>
      <c r="BZ134" s="757" t="s">
        <v>509</v>
      </c>
      <c r="CA134" s="746"/>
      <c r="CB134" s="749"/>
      <c r="CC134" s="756"/>
      <c r="CD134" s="757"/>
      <c r="CE134" s="746"/>
      <c r="CF134" s="749"/>
      <c r="CG134" s="756"/>
      <c r="CH134" s="757"/>
      <c r="CI134" s="746"/>
      <c r="CJ134" s="749"/>
      <c r="CK134" s="756"/>
      <c r="CL134" s="757"/>
      <c r="CM134" s="746" t="s">
        <v>477</v>
      </c>
      <c r="CN134" s="749"/>
      <c r="CO134" s="756" t="s">
        <v>588</v>
      </c>
      <c r="CP134" s="757" t="s">
        <v>595</v>
      </c>
      <c r="CQ134" s="746"/>
      <c r="CR134" s="749"/>
      <c r="CS134" s="756"/>
      <c r="CT134" s="757"/>
      <c r="CU134" s="746"/>
      <c r="CV134" s="749"/>
      <c r="CW134" s="756"/>
      <c r="CX134" s="757"/>
      <c r="CY134" s="746" t="s">
        <v>477</v>
      </c>
      <c r="CZ134" s="749"/>
      <c r="DA134" s="756" t="s">
        <v>1121</v>
      </c>
      <c r="DB134" s="757" t="s">
        <v>1122</v>
      </c>
      <c r="DC134" s="746"/>
      <c r="DD134" s="749"/>
      <c r="DE134" s="756"/>
      <c r="DF134" s="757"/>
      <c r="DG134" s="746"/>
      <c r="DH134" s="749"/>
      <c r="DI134" s="756"/>
      <c r="DJ134" s="757"/>
      <c r="DK134" s="746"/>
      <c r="DL134" s="749"/>
      <c r="DM134" s="756"/>
      <c r="DN134" s="757"/>
      <c r="DO134" s="746" t="s">
        <v>476</v>
      </c>
      <c r="DP134" s="749"/>
      <c r="DQ134" s="756" t="s">
        <v>617</v>
      </c>
      <c r="DR134" s="757" t="s">
        <v>545</v>
      </c>
      <c r="DS134" s="746" t="s">
        <v>477</v>
      </c>
      <c r="DT134" s="749"/>
      <c r="DU134" s="756" t="s">
        <v>527</v>
      </c>
      <c r="DV134" s="757" t="s">
        <v>621</v>
      </c>
      <c r="DW134" s="746"/>
      <c r="DX134" s="749"/>
      <c r="DY134" s="756"/>
      <c r="DZ134" s="757"/>
      <c r="EA134" s="619"/>
      <c r="EB134" s="619"/>
      <c r="EC134" s="619"/>
      <c r="ED134" s="619"/>
      <c r="EE134" s="108"/>
      <c r="EF134" s="617"/>
      <c r="EG134" s="617"/>
      <c r="EH134" s="618"/>
    </row>
    <row r="135" spans="1:138" s="620" customFormat="1" ht="25.5" x14ac:dyDescent="0.25">
      <c r="A135" s="746">
        <v>151559</v>
      </c>
      <c r="B135" s="747" t="s">
        <v>1031</v>
      </c>
      <c r="C135" s="748" t="s">
        <v>891</v>
      </c>
      <c r="D135" s="746" t="s">
        <v>62</v>
      </c>
      <c r="E135" s="749" t="s">
        <v>1128</v>
      </c>
      <c r="F135" s="749" t="s">
        <v>1127</v>
      </c>
      <c r="G135" s="749" t="s">
        <v>366</v>
      </c>
      <c r="H135" s="749" t="s">
        <v>1128</v>
      </c>
      <c r="I135" s="748" t="s">
        <v>366</v>
      </c>
      <c r="J135" s="749" t="s">
        <v>366</v>
      </c>
      <c r="K135" s="617" t="str">
        <f>IFERROR(VLOOKUP(A135,[4]CalledName!$A:$N,14,FALSE),"")</f>
        <v>No</v>
      </c>
      <c r="L135" s="597" t="str">
        <f>IFERROR(VLOOKUP(A135,[5]YEAR11!$A:$AT,24,FALSE),"")</f>
        <v>4-5</v>
      </c>
      <c r="M135" s="599" t="str">
        <f t="shared" si="34"/>
        <v>M</v>
      </c>
      <c r="N135" s="605">
        <f t="shared" si="35"/>
        <v>14</v>
      </c>
      <c r="O135" s="606">
        <f t="shared" si="36"/>
        <v>0</v>
      </c>
      <c r="P135" s="657">
        <f t="shared" si="37"/>
        <v>1</v>
      </c>
      <c r="Q135" s="723">
        <v>100</v>
      </c>
      <c r="R135" s="724">
        <v>0</v>
      </c>
      <c r="S135" s="721">
        <f t="shared" si="38"/>
        <v>5</v>
      </c>
      <c r="T135" s="600">
        <f t="shared" si="39"/>
        <v>4</v>
      </c>
      <c r="U135" s="722">
        <f t="shared" si="40"/>
        <v>0</v>
      </c>
      <c r="V135" s="722">
        <f t="shared" si="41"/>
        <v>0</v>
      </c>
      <c r="W135" s="722">
        <f t="shared" si="42"/>
        <v>0</v>
      </c>
      <c r="X135" s="722">
        <f t="shared" si="43"/>
        <v>0</v>
      </c>
      <c r="Y135" s="722">
        <f t="shared" si="44"/>
        <v>0</v>
      </c>
      <c r="Z135" s="722">
        <f t="shared" si="45"/>
        <v>0</v>
      </c>
      <c r="AA135" s="722">
        <f t="shared" si="46"/>
        <v>0</v>
      </c>
      <c r="AB135" s="722">
        <f t="shared" si="47"/>
        <v>0</v>
      </c>
      <c r="AC135" s="763">
        <f t="shared" si="48"/>
        <v>0</v>
      </c>
      <c r="AD135" s="600"/>
      <c r="AE135" s="746"/>
      <c r="AF135" s="749"/>
      <c r="AG135" s="756"/>
      <c r="AH135" s="757"/>
      <c r="AI135" s="746" t="s">
        <v>477</v>
      </c>
      <c r="AJ135" s="749"/>
      <c r="AK135" s="756" t="s">
        <v>1159</v>
      </c>
      <c r="AL135" s="757" t="s">
        <v>562</v>
      </c>
      <c r="AM135" s="746"/>
      <c r="AN135" s="749"/>
      <c r="AO135" s="756"/>
      <c r="AP135" s="757"/>
      <c r="AQ135" s="746" t="s">
        <v>477</v>
      </c>
      <c r="AR135" s="749"/>
      <c r="AS135" s="756" t="s">
        <v>502</v>
      </c>
      <c r="AT135" s="757" t="s">
        <v>571</v>
      </c>
      <c r="AU135" s="746"/>
      <c r="AV135" s="749"/>
      <c r="AW135" s="756"/>
      <c r="AX135" s="757"/>
      <c r="AY135" s="746"/>
      <c r="AZ135" s="749"/>
      <c r="BA135" s="756"/>
      <c r="BB135" s="757"/>
      <c r="BC135" s="746"/>
      <c r="BD135" s="749"/>
      <c r="BE135" s="756"/>
      <c r="BF135" s="757"/>
      <c r="BG135" s="746" t="s">
        <v>477</v>
      </c>
      <c r="BH135" s="749"/>
      <c r="BI135" s="756" t="s">
        <v>1157</v>
      </c>
      <c r="BJ135" s="757" t="s">
        <v>547</v>
      </c>
      <c r="BK135" s="746"/>
      <c r="BL135" s="749"/>
      <c r="BM135" s="749"/>
      <c r="BN135" s="758"/>
      <c r="BO135" s="746"/>
      <c r="BP135" s="749"/>
      <c r="BQ135" s="756"/>
      <c r="BR135" s="757"/>
      <c r="BS135" s="746" t="s">
        <v>477</v>
      </c>
      <c r="BT135" s="749"/>
      <c r="BU135" s="756" t="s">
        <v>586</v>
      </c>
      <c r="BV135" s="757" t="s">
        <v>891</v>
      </c>
      <c r="BW135" s="746"/>
      <c r="BX135" s="749"/>
      <c r="BY135" s="756"/>
      <c r="BZ135" s="757"/>
      <c r="CA135" s="746"/>
      <c r="CB135" s="749"/>
      <c r="CC135" s="756"/>
      <c r="CD135" s="757"/>
      <c r="CE135" s="746" t="s">
        <v>476</v>
      </c>
      <c r="CF135" s="749"/>
      <c r="CG135" s="756" t="s">
        <v>1155</v>
      </c>
      <c r="CH135" s="757" t="s">
        <v>583</v>
      </c>
      <c r="CI135" s="746"/>
      <c r="CJ135" s="749"/>
      <c r="CK135" s="756"/>
      <c r="CL135" s="757"/>
      <c r="CM135" s="746" t="s">
        <v>476</v>
      </c>
      <c r="CN135" s="749"/>
      <c r="CO135" s="756" t="s">
        <v>601</v>
      </c>
      <c r="CP135" s="757" t="s">
        <v>596</v>
      </c>
      <c r="CQ135" s="746"/>
      <c r="CR135" s="749"/>
      <c r="CS135" s="756"/>
      <c r="CT135" s="757"/>
      <c r="CU135" s="746"/>
      <c r="CV135" s="749"/>
      <c r="CW135" s="756"/>
      <c r="CX135" s="757"/>
      <c r="CY135" s="746" t="s">
        <v>476</v>
      </c>
      <c r="CZ135" s="749"/>
      <c r="DA135" s="756" t="s">
        <v>1121</v>
      </c>
      <c r="DB135" s="757" t="s">
        <v>1122</v>
      </c>
      <c r="DC135" s="746"/>
      <c r="DD135" s="749"/>
      <c r="DE135" s="756"/>
      <c r="DF135" s="757"/>
      <c r="DG135" s="746" t="s">
        <v>476</v>
      </c>
      <c r="DH135" s="749"/>
      <c r="DI135" s="756" t="s">
        <v>613</v>
      </c>
      <c r="DJ135" s="757" t="s">
        <v>612</v>
      </c>
      <c r="DK135" s="746"/>
      <c r="DL135" s="749"/>
      <c r="DM135" s="756"/>
      <c r="DN135" s="757"/>
      <c r="DO135" s="746" t="s">
        <v>476</v>
      </c>
      <c r="DP135" s="749"/>
      <c r="DQ135" s="756" t="s">
        <v>619</v>
      </c>
      <c r="DR135" s="757" t="s">
        <v>551</v>
      </c>
      <c r="DS135" s="746"/>
      <c r="DT135" s="749"/>
      <c r="DU135" s="756"/>
      <c r="DV135" s="757"/>
      <c r="DW135" s="746" t="s">
        <v>477</v>
      </c>
      <c r="DX135" s="749"/>
      <c r="DY135" s="756" t="s">
        <v>1149</v>
      </c>
      <c r="DZ135" s="757" t="s">
        <v>526</v>
      </c>
      <c r="EA135" s="619"/>
      <c r="EB135" s="619"/>
      <c r="EC135" s="619"/>
      <c r="ED135" s="619"/>
      <c r="EE135" s="108"/>
      <c r="EF135" s="617"/>
      <c r="EG135" s="617"/>
      <c r="EH135" s="618"/>
    </row>
    <row r="136" spans="1:138" s="620" customFormat="1" ht="25.5" x14ac:dyDescent="0.25">
      <c r="A136" s="746">
        <v>151713</v>
      </c>
      <c r="B136" s="747" t="s">
        <v>1032</v>
      </c>
      <c r="C136" s="748" t="s">
        <v>913</v>
      </c>
      <c r="D136" s="746" t="s">
        <v>178</v>
      </c>
      <c r="E136" s="749" t="s">
        <v>366</v>
      </c>
      <c r="F136" s="749" t="s">
        <v>1133</v>
      </c>
      <c r="G136" s="749" t="s">
        <v>366</v>
      </c>
      <c r="H136" s="749" t="s">
        <v>366</v>
      </c>
      <c r="I136" s="748" t="s">
        <v>366</v>
      </c>
      <c r="J136" s="749" t="s">
        <v>366</v>
      </c>
      <c r="K136" s="617" t="str">
        <f>IFERROR(VLOOKUP(A136,[4]CalledName!$A:$N,14,FALSE),"")</f>
        <v>Yes</v>
      </c>
      <c r="L136" s="597" t="str">
        <f>IFERROR(VLOOKUP(A136,[5]YEAR11!$A:$AT,24,FALSE),"")</f>
        <v>5-6</v>
      </c>
      <c r="M136" s="599" t="str">
        <f t="shared" si="34"/>
        <v>M</v>
      </c>
      <c r="N136" s="605">
        <f t="shared" si="35"/>
        <v>9</v>
      </c>
      <c r="O136" s="606">
        <f t="shared" si="36"/>
        <v>11</v>
      </c>
      <c r="P136" s="657">
        <f t="shared" si="37"/>
        <v>4</v>
      </c>
      <c r="Q136" s="723">
        <v>95.65</v>
      </c>
      <c r="R136" s="724">
        <v>2</v>
      </c>
      <c r="S136" s="721">
        <f t="shared" si="38"/>
        <v>0</v>
      </c>
      <c r="T136" s="600">
        <f t="shared" si="39"/>
        <v>6</v>
      </c>
      <c r="U136" s="722">
        <f t="shared" si="40"/>
        <v>2</v>
      </c>
      <c r="V136" s="722">
        <f t="shared" si="41"/>
        <v>1</v>
      </c>
      <c r="W136" s="722">
        <f t="shared" si="42"/>
        <v>0</v>
      </c>
      <c r="X136" s="722">
        <f t="shared" si="43"/>
        <v>3</v>
      </c>
      <c r="Y136" s="722">
        <f t="shared" si="44"/>
        <v>0</v>
      </c>
      <c r="Z136" s="722">
        <f t="shared" si="45"/>
        <v>0</v>
      </c>
      <c r="AA136" s="722">
        <f t="shared" si="46"/>
        <v>0</v>
      </c>
      <c r="AB136" s="722">
        <f t="shared" si="47"/>
        <v>0</v>
      </c>
      <c r="AC136" s="763">
        <f t="shared" si="48"/>
        <v>3</v>
      </c>
      <c r="AD136" s="600"/>
      <c r="AE136" s="746"/>
      <c r="AF136" s="749"/>
      <c r="AG136" s="756"/>
      <c r="AH136" s="757"/>
      <c r="AI136" s="746" t="s">
        <v>479</v>
      </c>
      <c r="AJ136" s="749"/>
      <c r="AK136" s="756" t="s">
        <v>542</v>
      </c>
      <c r="AL136" s="757" t="s">
        <v>561</v>
      </c>
      <c r="AM136" s="746"/>
      <c r="AN136" s="749"/>
      <c r="AO136" s="756"/>
      <c r="AP136" s="757"/>
      <c r="AQ136" s="746" t="s">
        <v>477</v>
      </c>
      <c r="AR136" s="749"/>
      <c r="AS136" s="756" t="s">
        <v>532</v>
      </c>
      <c r="AT136" s="757" t="s">
        <v>570</v>
      </c>
      <c r="AU136" s="746"/>
      <c r="AV136" s="749"/>
      <c r="AW136" s="756"/>
      <c r="AX136" s="757"/>
      <c r="AY136" s="746"/>
      <c r="AZ136" s="749"/>
      <c r="BA136" s="756"/>
      <c r="BB136" s="757"/>
      <c r="BC136" s="746"/>
      <c r="BD136" s="749"/>
      <c r="BE136" s="756"/>
      <c r="BF136" s="757"/>
      <c r="BG136" s="746" t="s">
        <v>477</v>
      </c>
      <c r="BH136" s="749"/>
      <c r="BI136" s="756" t="s">
        <v>555</v>
      </c>
      <c r="BJ136" s="757" t="s">
        <v>543</v>
      </c>
      <c r="BK136" s="746"/>
      <c r="BL136" s="749"/>
      <c r="BM136" s="749"/>
      <c r="BN136" s="758"/>
      <c r="BO136" s="746"/>
      <c r="BP136" s="749"/>
      <c r="BQ136" s="756"/>
      <c r="BR136" s="757"/>
      <c r="BS136" s="746" t="s">
        <v>477</v>
      </c>
      <c r="BT136" s="749"/>
      <c r="BU136" s="756" t="s">
        <v>1120</v>
      </c>
      <c r="BV136" s="757" t="s">
        <v>913</v>
      </c>
      <c r="BW136" s="746"/>
      <c r="BX136" s="749"/>
      <c r="BY136" s="756"/>
      <c r="BZ136" s="757"/>
      <c r="CA136" s="746"/>
      <c r="CB136" s="749"/>
      <c r="CC136" s="756"/>
      <c r="CD136" s="757"/>
      <c r="CE136" s="746"/>
      <c r="CF136" s="749"/>
      <c r="CG136" s="756"/>
      <c r="CH136" s="757"/>
      <c r="CI136" s="746"/>
      <c r="CJ136" s="749"/>
      <c r="CK136" s="756"/>
      <c r="CL136" s="757"/>
      <c r="CM136" s="746" t="s">
        <v>477</v>
      </c>
      <c r="CN136" s="749"/>
      <c r="CO136" s="756" t="s">
        <v>587</v>
      </c>
      <c r="CP136" s="757" t="s">
        <v>1151</v>
      </c>
      <c r="CQ136" s="746"/>
      <c r="CR136" s="749"/>
      <c r="CS136" s="756"/>
      <c r="CT136" s="757"/>
      <c r="CU136" s="746"/>
      <c r="CV136" s="749"/>
      <c r="CW136" s="756"/>
      <c r="CX136" s="757"/>
      <c r="CY136" s="746" t="s">
        <v>478</v>
      </c>
      <c r="CZ136" s="749"/>
      <c r="DA136" s="756" t="s">
        <v>607</v>
      </c>
      <c r="DB136" s="757" t="s">
        <v>1113</v>
      </c>
      <c r="DC136" s="746" t="s">
        <v>478</v>
      </c>
      <c r="DD136" s="749"/>
      <c r="DE136" s="756" t="s">
        <v>607</v>
      </c>
      <c r="DF136" s="757" t="s">
        <v>606</v>
      </c>
      <c r="DG136" s="746" t="s">
        <v>477</v>
      </c>
      <c r="DH136" s="749"/>
      <c r="DI136" s="756" t="s">
        <v>515</v>
      </c>
      <c r="DJ136" s="757" t="s">
        <v>611</v>
      </c>
      <c r="DK136" s="746"/>
      <c r="DL136" s="749"/>
      <c r="DM136" s="756"/>
      <c r="DN136" s="757"/>
      <c r="DO136" s="746" t="s">
        <v>477</v>
      </c>
      <c r="DP136" s="749"/>
      <c r="DQ136" s="756" t="s">
        <v>553</v>
      </c>
      <c r="DR136" s="757" t="s">
        <v>554</v>
      </c>
      <c r="DS136" s="746"/>
      <c r="DT136" s="749"/>
      <c r="DU136" s="756"/>
      <c r="DV136" s="757"/>
      <c r="DW136" s="746" t="s">
        <v>480</v>
      </c>
      <c r="DX136" s="749"/>
      <c r="DY136" s="756" t="s">
        <v>516</v>
      </c>
      <c r="DZ136" s="757" t="s">
        <v>541</v>
      </c>
      <c r="EA136" s="619"/>
      <c r="EB136" s="619"/>
      <c r="EC136" s="619"/>
      <c r="ED136" s="619"/>
      <c r="EE136" s="108"/>
      <c r="EF136" s="617"/>
      <c r="EG136" s="617"/>
      <c r="EH136" s="618"/>
    </row>
    <row r="137" spans="1:138" s="620" customFormat="1" ht="25.5" x14ac:dyDescent="0.25">
      <c r="A137" s="746">
        <v>151676</v>
      </c>
      <c r="B137" s="747" t="s">
        <v>1033</v>
      </c>
      <c r="C137" s="748" t="s">
        <v>891</v>
      </c>
      <c r="D137" s="746" t="s">
        <v>62</v>
      </c>
      <c r="E137" s="749" t="s">
        <v>366</v>
      </c>
      <c r="F137" s="749" t="s">
        <v>1133</v>
      </c>
      <c r="G137" s="749" t="s">
        <v>366</v>
      </c>
      <c r="H137" s="749" t="s">
        <v>366</v>
      </c>
      <c r="I137" s="748" t="s">
        <v>366</v>
      </c>
      <c r="J137" s="749" t="s">
        <v>366</v>
      </c>
      <c r="K137" s="617" t="str">
        <f>IFERROR(VLOOKUP(A137,[4]CalledName!$A:$N,14,FALSE),"")</f>
        <v>No</v>
      </c>
      <c r="L137" s="597" t="str">
        <f>IFERROR(VLOOKUP(A137,[5]YEAR11!$A:$AT,24,FALSE),"")</f>
        <v>6-7</v>
      </c>
      <c r="M137" s="599" t="str">
        <f t="shared" si="34"/>
        <v>M</v>
      </c>
      <c r="N137" s="605">
        <f t="shared" si="35"/>
        <v>7</v>
      </c>
      <c r="O137" s="606">
        <f t="shared" si="36"/>
        <v>0</v>
      </c>
      <c r="P137" s="657">
        <f t="shared" si="37"/>
        <v>0</v>
      </c>
      <c r="Q137" s="723">
        <v>100</v>
      </c>
      <c r="R137" s="724">
        <v>0</v>
      </c>
      <c r="S137" s="721">
        <f t="shared" si="38"/>
        <v>2</v>
      </c>
      <c r="T137" s="600">
        <f t="shared" si="39"/>
        <v>6</v>
      </c>
      <c r="U137" s="722">
        <f t="shared" si="40"/>
        <v>0</v>
      </c>
      <c r="V137" s="722">
        <f t="shared" si="41"/>
        <v>0</v>
      </c>
      <c r="W137" s="722">
        <f t="shared" si="42"/>
        <v>0</v>
      </c>
      <c r="X137" s="722">
        <f t="shared" si="43"/>
        <v>0</v>
      </c>
      <c r="Y137" s="722">
        <f t="shared" si="44"/>
        <v>0</v>
      </c>
      <c r="Z137" s="722">
        <f t="shared" si="45"/>
        <v>0</v>
      </c>
      <c r="AA137" s="722">
        <f t="shared" si="46"/>
        <v>0</v>
      </c>
      <c r="AB137" s="722">
        <f t="shared" si="47"/>
        <v>0</v>
      </c>
      <c r="AC137" s="763">
        <f t="shared" si="48"/>
        <v>0</v>
      </c>
      <c r="AD137" s="600"/>
      <c r="AE137" s="746"/>
      <c r="AF137" s="749"/>
      <c r="AG137" s="756"/>
      <c r="AH137" s="757"/>
      <c r="AI137" s="746"/>
      <c r="AJ137" s="749"/>
      <c r="AK137" s="756"/>
      <c r="AL137" s="757"/>
      <c r="AM137" s="746"/>
      <c r="AN137" s="749"/>
      <c r="AO137" s="756"/>
      <c r="AP137" s="757"/>
      <c r="AQ137" s="746"/>
      <c r="AR137" s="749"/>
      <c r="AS137" s="756"/>
      <c r="AT137" s="757"/>
      <c r="AU137" s="746"/>
      <c r="AV137" s="749"/>
      <c r="AW137" s="756"/>
      <c r="AX137" s="757"/>
      <c r="AY137" s="746"/>
      <c r="AZ137" s="749"/>
      <c r="BA137" s="756"/>
      <c r="BB137" s="757"/>
      <c r="BC137" s="746" t="s">
        <v>476</v>
      </c>
      <c r="BD137" s="749"/>
      <c r="BE137" s="756" t="s">
        <v>505</v>
      </c>
      <c r="BF137" s="757" t="s">
        <v>506</v>
      </c>
      <c r="BG137" s="746" t="s">
        <v>477</v>
      </c>
      <c r="BH137" s="749"/>
      <c r="BI137" s="756" t="s">
        <v>528</v>
      </c>
      <c r="BJ137" s="757" t="s">
        <v>529</v>
      </c>
      <c r="BK137" s="746"/>
      <c r="BL137" s="749"/>
      <c r="BM137" s="749"/>
      <c r="BN137" s="758"/>
      <c r="BO137" s="746"/>
      <c r="BP137" s="749"/>
      <c r="BQ137" s="756"/>
      <c r="BR137" s="757"/>
      <c r="BS137" s="746" t="s">
        <v>477</v>
      </c>
      <c r="BT137" s="749"/>
      <c r="BU137" s="756" t="s">
        <v>586</v>
      </c>
      <c r="BV137" s="757" t="s">
        <v>891</v>
      </c>
      <c r="BW137" s="746"/>
      <c r="BX137" s="749"/>
      <c r="BY137" s="756"/>
      <c r="BZ137" s="757"/>
      <c r="CA137" s="746" t="s">
        <v>477</v>
      </c>
      <c r="CB137" s="749"/>
      <c r="CC137" s="756" t="s">
        <v>1153</v>
      </c>
      <c r="CD137" s="757" t="s">
        <v>582</v>
      </c>
      <c r="CE137" s="746"/>
      <c r="CF137" s="749"/>
      <c r="CG137" s="756"/>
      <c r="CH137" s="757"/>
      <c r="CI137" s="746"/>
      <c r="CJ137" s="749"/>
      <c r="CK137" s="756"/>
      <c r="CL137" s="757"/>
      <c r="CM137" s="746" t="s">
        <v>476</v>
      </c>
      <c r="CN137" s="749"/>
      <c r="CO137" s="756" t="s">
        <v>600</v>
      </c>
      <c r="CP137" s="757" t="s">
        <v>592</v>
      </c>
      <c r="CQ137" s="746"/>
      <c r="CR137" s="749"/>
      <c r="CS137" s="756"/>
      <c r="CT137" s="757"/>
      <c r="CU137" s="746"/>
      <c r="CV137" s="749"/>
      <c r="CW137" s="756"/>
      <c r="CX137" s="757"/>
      <c r="CY137" s="746" t="s">
        <v>477</v>
      </c>
      <c r="CZ137" s="749"/>
      <c r="DA137" s="756" t="s">
        <v>1121</v>
      </c>
      <c r="DB137" s="757" t="s">
        <v>1122</v>
      </c>
      <c r="DC137" s="746"/>
      <c r="DD137" s="749"/>
      <c r="DE137" s="756"/>
      <c r="DF137" s="757"/>
      <c r="DG137" s="746"/>
      <c r="DH137" s="749"/>
      <c r="DI137" s="756"/>
      <c r="DJ137" s="757"/>
      <c r="DK137" s="746"/>
      <c r="DL137" s="749"/>
      <c r="DM137" s="756"/>
      <c r="DN137" s="757"/>
      <c r="DO137" s="746" t="s">
        <v>477</v>
      </c>
      <c r="DP137" s="749"/>
      <c r="DQ137" s="756" t="s">
        <v>1156</v>
      </c>
      <c r="DR137" s="757" t="s">
        <v>548</v>
      </c>
      <c r="DS137" s="746" t="s">
        <v>477</v>
      </c>
      <c r="DT137" s="749"/>
      <c r="DU137" s="756" t="s">
        <v>527</v>
      </c>
      <c r="DV137" s="757" t="s">
        <v>620</v>
      </c>
      <c r="DW137" s="746" t="s">
        <v>477</v>
      </c>
      <c r="DX137" s="749"/>
      <c r="DY137" s="756" t="s">
        <v>1149</v>
      </c>
      <c r="DZ137" s="757" t="s">
        <v>526</v>
      </c>
      <c r="EA137" s="619"/>
      <c r="EB137" s="619"/>
      <c r="EC137" s="619"/>
      <c r="ED137" s="619"/>
      <c r="EE137" s="108"/>
      <c r="EF137" s="617"/>
      <c r="EG137" s="617"/>
      <c r="EH137" s="618"/>
    </row>
    <row r="138" spans="1:138" s="620" customFormat="1" ht="30" x14ac:dyDescent="0.25">
      <c r="A138" s="746">
        <v>151717</v>
      </c>
      <c r="B138" s="747" t="s">
        <v>1034</v>
      </c>
      <c r="C138" s="748" t="s">
        <v>899</v>
      </c>
      <c r="D138" s="746" t="s">
        <v>178</v>
      </c>
      <c r="E138" s="749" t="s">
        <v>366</v>
      </c>
      <c r="F138" s="749" t="s">
        <v>1139</v>
      </c>
      <c r="G138" s="749" t="s">
        <v>1128</v>
      </c>
      <c r="H138" s="749" t="s">
        <v>366</v>
      </c>
      <c r="I138" s="748" t="s">
        <v>366</v>
      </c>
      <c r="J138" s="749" t="s">
        <v>366</v>
      </c>
      <c r="K138" s="617" t="str">
        <f>IFERROR(VLOOKUP(A138,[4]CalledName!$A:$N,14,FALSE),"")</f>
        <v>No</v>
      </c>
      <c r="L138" s="597" t="str">
        <f>IFERROR(VLOOKUP(A138,[5]YEAR11!$A:$AT,24,FALSE),"")</f>
        <v>7-8</v>
      </c>
      <c r="M138" s="599" t="str">
        <f t="shared" si="34"/>
        <v>H</v>
      </c>
      <c r="N138" s="605">
        <f t="shared" si="35"/>
        <v>13</v>
      </c>
      <c r="O138" s="606">
        <f t="shared" si="36"/>
        <v>0</v>
      </c>
      <c r="P138" s="657">
        <f t="shared" si="37"/>
        <v>2</v>
      </c>
      <c r="Q138" s="723">
        <v>100</v>
      </c>
      <c r="R138" s="724">
        <v>3</v>
      </c>
      <c r="S138" s="721">
        <f t="shared" si="38"/>
        <v>2</v>
      </c>
      <c r="T138" s="600">
        <f t="shared" si="39"/>
        <v>6</v>
      </c>
      <c r="U138" s="722">
        <f t="shared" si="40"/>
        <v>0</v>
      </c>
      <c r="V138" s="722">
        <f t="shared" si="41"/>
        <v>0</v>
      </c>
      <c r="W138" s="722">
        <f t="shared" si="42"/>
        <v>2</v>
      </c>
      <c r="X138" s="722">
        <f t="shared" si="43"/>
        <v>2</v>
      </c>
      <c r="Y138" s="722">
        <f t="shared" si="44"/>
        <v>0</v>
      </c>
      <c r="Z138" s="722">
        <f t="shared" si="45"/>
        <v>0</v>
      </c>
      <c r="AA138" s="722">
        <f t="shared" si="46"/>
        <v>0</v>
      </c>
      <c r="AB138" s="722">
        <f t="shared" si="47"/>
        <v>0</v>
      </c>
      <c r="AC138" s="763">
        <f t="shared" si="48"/>
        <v>2</v>
      </c>
      <c r="AD138" s="600"/>
      <c r="AE138" s="746"/>
      <c r="AF138" s="749"/>
      <c r="AG138" s="756"/>
      <c r="AH138" s="757"/>
      <c r="AI138" s="746" t="s">
        <v>477</v>
      </c>
      <c r="AJ138" s="749"/>
      <c r="AK138" s="756" t="s">
        <v>563</v>
      </c>
      <c r="AL138" s="757" t="s">
        <v>559</v>
      </c>
      <c r="AM138" s="746"/>
      <c r="AN138" s="749"/>
      <c r="AO138" s="756"/>
      <c r="AP138" s="757"/>
      <c r="AQ138" s="746" t="s">
        <v>477</v>
      </c>
      <c r="AR138" s="749"/>
      <c r="AS138" s="756" t="s">
        <v>502</v>
      </c>
      <c r="AT138" s="757" t="s">
        <v>568</v>
      </c>
      <c r="AU138" s="746"/>
      <c r="AV138" s="749"/>
      <c r="AW138" s="756"/>
      <c r="AX138" s="757"/>
      <c r="AY138" s="746"/>
      <c r="AZ138" s="749"/>
      <c r="BA138" s="756"/>
      <c r="BB138" s="757"/>
      <c r="BC138" s="746"/>
      <c r="BD138" s="749"/>
      <c r="BE138" s="756"/>
      <c r="BF138" s="757"/>
      <c r="BG138" s="746" t="s">
        <v>480</v>
      </c>
      <c r="BH138" s="749"/>
      <c r="BI138" s="756" t="s">
        <v>574</v>
      </c>
      <c r="BJ138" s="757" t="s">
        <v>520</v>
      </c>
      <c r="BK138" s="746"/>
      <c r="BL138" s="749"/>
      <c r="BM138" s="749"/>
      <c r="BN138" s="758"/>
      <c r="BO138" s="746"/>
      <c r="BP138" s="749"/>
      <c r="BQ138" s="756"/>
      <c r="BR138" s="757"/>
      <c r="BS138" s="746" t="s">
        <v>477</v>
      </c>
      <c r="BT138" s="749"/>
      <c r="BU138" s="756" t="s">
        <v>505</v>
      </c>
      <c r="BV138" s="757" t="s">
        <v>899</v>
      </c>
      <c r="BW138" s="746" t="s">
        <v>477</v>
      </c>
      <c r="BX138" s="749"/>
      <c r="BY138" s="756" t="s">
        <v>1152</v>
      </c>
      <c r="BZ138" s="757" t="s">
        <v>530</v>
      </c>
      <c r="CA138" s="746"/>
      <c r="CB138" s="749"/>
      <c r="CC138" s="756"/>
      <c r="CD138" s="757"/>
      <c r="CE138" s="746"/>
      <c r="CF138" s="749"/>
      <c r="CG138" s="756"/>
      <c r="CH138" s="757"/>
      <c r="CI138" s="746"/>
      <c r="CJ138" s="749"/>
      <c r="CK138" s="756"/>
      <c r="CL138" s="757"/>
      <c r="CM138" s="746" t="s">
        <v>477</v>
      </c>
      <c r="CN138" s="749"/>
      <c r="CO138" s="756" t="s">
        <v>589</v>
      </c>
      <c r="CP138" s="757" t="s">
        <v>1154</v>
      </c>
      <c r="CQ138" s="746" t="s">
        <v>476</v>
      </c>
      <c r="CR138" s="749"/>
      <c r="CS138" s="756" t="s">
        <v>510</v>
      </c>
      <c r="CT138" s="757" t="s">
        <v>603</v>
      </c>
      <c r="CU138" s="746"/>
      <c r="CV138" s="749"/>
      <c r="CW138" s="756"/>
      <c r="CX138" s="757"/>
      <c r="CY138" s="746" t="s">
        <v>476</v>
      </c>
      <c r="CZ138" s="749"/>
      <c r="DA138" s="756" t="s">
        <v>607</v>
      </c>
      <c r="DB138" s="757" t="s">
        <v>1113</v>
      </c>
      <c r="DC138" s="746"/>
      <c r="DD138" s="749"/>
      <c r="DE138" s="756"/>
      <c r="DF138" s="757"/>
      <c r="DG138" s="746" t="s">
        <v>477</v>
      </c>
      <c r="DH138" s="749"/>
      <c r="DI138" s="756" t="s">
        <v>515</v>
      </c>
      <c r="DJ138" s="757" t="s">
        <v>609</v>
      </c>
      <c r="DK138" s="746"/>
      <c r="DL138" s="749"/>
      <c r="DM138" s="756"/>
      <c r="DN138" s="757"/>
      <c r="DO138" s="746" t="s">
        <v>480</v>
      </c>
      <c r="DP138" s="749"/>
      <c r="DQ138" s="756" t="s">
        <v>616</v>
      </c>
      <c r="DR138" s="757" t="s">
        <v>525</v>
      </c>
      <c r="DS138" s="746"/>
      <c r="DT138" s="749"/>
      <c r="DU138" s="756"/>
      <c r="DV138" s="757"/>
      <c r="DW138" s="746"/>
      <c r="DX138" s="749"/>
      <c r="DY138" s="756"/>
      <c r="DZ138" s="757"/>
      <c r="EA138" s="619"/>
      <c r="EB138" s="619"/>
      <c r="EC138" s="619"/>
      <c r="ED138" s="619"/>
      <c r="EE138" s="108"/>
      <c r="EF138" s="617"/>
      <c r="EG138" s="617"/>
      <c r="EH138" s="618"/>
    </row>
    <row r="139" spans="1:138" s="620" customFormat="1" ht="25.5" x14ac:dyDescent="0.25">
      <c r="A139" s="746">
        <v>151636</v>
      </c>
      <c r="B139" s="747" t="s">
        <v>1035</v>
      </c>
      <c r="C139" s="748" t="s">
        <v>913</v>
      </c>
      <c r="D139" s="746" t="s">
        <v>62</v>
      </c>
      <c r="E139" s="749" t="s">
        <v>366</v>
      </c>
      <c r="F139" s="749" t="s">
        <v>1133</v>
      </c>
      <c r="G139" s="749" t="s">
        <v>366</v>
      </c>
      <c r="H139" s="749" t="s">
        <v>366</v>
      </c>
      <c r="I139" s="748" t="s">
        <v>366</v>
      </c>
      <c r="J139" s="749" t="s">
        <v>366</v>
      </c>
      <c r="K139" s="617" t="str">
        <f>IFERROR(VLOOKUP(A139,[4]CalledName!$A:$N,14,FALSE),"")</f>
        <v>No</v>
      </c>
      <c r="L139" s="597" t="str">
        <f>IFERROR(VLOOKUP(A139,[5]YEAR11!$A:$AT,24,FALSE),"")</f>
        <v>4-5</v>
      </c>
      <c r="M139" s="599" t="str">
        <f t="shared" si="34"/>
        <v>M</v>
      </c>
      <c r="N139" s="605">
        <f t="shared" si="35"/>
        <v>17</v>
      </c>
      <c r="O139" s="606">
        <f t="shared" si="36"/>
        <v>0</v>
      </c>
      <c r="P139" s="657">
        <f t="shared" si="37"/>
        <v>0</v>
      </c>
      <c r="Q139" s="723">
        <v>100</v>
      </c>
      <c r="R139" s="724">
        <v>0</v>
      </c>
      <c r="S139" s="721">
        <f t="shared" si="38"/>
        <v>3</v>
      </c>
      <c r="T139" s="600">
        <f t="shared" si="39"/>
        <v>6</v>
      </c>
      <c r="U139" s="722">
        <f t="shared" si="40"/>
        <v>0</v>
      </c>
      <c r="V139" s="722">
        <f t="shared" si="41"/>
        <v>0</v>
      </c>
      <c r="W139" s="722">
        <f t="shared" si="42"/>
        <v>0</v>
      </c>
      <c r="X139" s="722">
        <f t="shared" si="43"/>
        <v>0</v>
      </c>
      <c r="Y139" s="722">
        <f t="shared" si="44"/>
        <v>0</v>
      </c>
      <c r="Z139" s="722">
        <f t="shared" si="45"/>
        <v>0</v>
      </c>
      <c r="AA139" s="722">
        <f t="shared" si="46"/>
        <v>0</v>
      </c>
      <c r="AB139" s="722">
        <f t="shared" si="47"/>
        <v>0</v>
      </c>
      <c r="AC139" s="763">
        <f t="shared" si="48"/>
        <v>0</v>
      </c>
      <c r="AD139" s="600"/>
      <c r="AE139" s="746"/>
      <c r="AF139" s="749"/>
      <c r="AG139" s="756"/>
      <c r="AH139" s="757"/>
      <c r="AI139" s="746" t="s">
        <v>477</v>
      </c>
      <c r="AJ139" s="749"/>
      <c r="AK139" s="756" t="s">
        <v>500</v>
      </c>
      <c r="AL139" s="757" t="s">
        <v>560</v>
      </c>
      <c r="AM139" s="746"/>
      <c r="AN139" s="749"/>
      <c r="AO139" s="756"/>
      <c r="AP139" s="757"/>
      <c r="AQ139" s="746" t="s">
        <v>477</v>
      </c>
      <c r="AR139" s="749"/>
      <c r="AS139" s="756" t="s">
        <v>534</v>
      </c>
      <c r="AT139" s="757" t="s">
        <v>569</v>
      </c>
      <c r="AU139" s="746" t="s">
        <v>476</v>
      </c>
      <c r="AV139" s="749"/>
      <c r="AW139" s="756" t="s">
        <v>1166</v>
      </c>
      <c r="AX139" s="757" t="s">
        <v>503</v>
      </c>
      <c r="AY139" s="746"/>
      <c r="AZ139" s="749"/>
      <c r="BA139" s="756"/>
      <c r="BB139" s="757"/>
      <c r="BC139" s="746"/>
      <c r="BD139" s="749"/>
      <c r="BE139" s="756"/>
      <c r="BF139" s="757"/>
      <c r="BG139" s="746" t="s">
        <v>476</v>
      </c>
      <c r="BH139" s="749"/>
      <c r="BI139" s="756" t="s">
        <v>555</v>
      </c>
      <c r="BJ139" s="757" t="s">
        <v>543</v>
      </c>
      <c r="BK139" s="746"/>
      <c r="BL139" s="749"/>
      <c r="BM139" s="749"/>
      <c r="BN139" s="758"/>
      <c r="BO139" s="746"/>
      <c r="BP139" s="749"/>
      <c r="BQ139" s="756"/>
      <c r="BR139" s="757"/>
      <c r="BS139" s="746" t="s">
        <v>477</v>
      </c>
      <c r="BT139" s="749"/>
      <c r="BU139" s="756" t="s">
        <v>1120</v>
      </c>
      <c r="BV139" s="757" t="s">
        <v>913</v>
      </c>
      <c r="BW139" s="746"/>
      <c r="BX139" s="749"/>
      <c r="BY139" s="756"/>
      <c r="BZ139" s="757"/>
      <c r="CA139" s="746"/>
      <c r="CB139" s="749"/>
      <c r="CC139" s="756"/>
      <c r="CD139" s="757"/>
      <c r="CE139" s="746"/>
      <c r="CF139" s="749"/>
      <c r="CG139" s="756"/>
      <c r="CH139" s="757"/>
      <c r="CI139" s="746"/>
      <c r="CJ139" s="749"/>
      <c r="CK139" s="756"/>
      <c r="CL139" s="757"/>
      <c r="CM139" s="746" t="s">
        <v>477</v>
      </c>
      <c r="CN139" s="749"/>
      <c r="CO139" s="756" t="s">
        <v>587</v>
      </c>
      <c r="CP139" s="757" t="s">
        <v>593</v>
      </c>
      <c r="CQ139" s="746"/>
      <c r="CR139" s="749"/>
      <c r="CS139" s="756"/>
      <c r="CT139" s="757"/>
      <c r="CU139" s="746"/>
      <c r="CV139" s="749"/>
      <c r="CW139" s="756"/>
      <c r="CX139" s="757"/>
      <c r="CY139" s="746" t="s">
        <v>476</v>
      </c>
      <c r="CZ139" s="749"/>
      <c r="DA139" s="756" t="s">
        <v>886</v>
      </c>
      <c r="DB139" s="757" t="s">
        <v>1111</v>
      </c>
      <c r="DC139" s="746"/>
      <c r="DD139" s="749"/>
      <c r="DE139" s="756"/>
      <c r="DF139" s="757"/>
      <c r="DG139" s="746" t="s">
        <v>477</v>
      </c>
      <c r="DH139" s="749"/>
      <c r="DI139" s="756" t="s">
        <v>511</v>
      </c>
      <c r="DJ139" s="757" t="s">
        <v>610</v>
      </c>
      <c r="DK139" s="746"/>
      <c r="DL139" s="749"/>
      <c r="DM139" s="756"/>
      <c r="DN139" s="757"/>
      <c r="DO139" s="746" t="s">
        <v>477</v>
      </c>
      <c r="DP139" s="749"/>
      <c r="DQ139" s="756" t="s">
        <v>538</v>
      </c>
      <c r="DR139" s="757" t="s">
        <v>531</v>
      </c>
      <c r="DS139" s="746"/>
      <c r="DT139" s="749"/>
      <c r="DU139" s="756"/>
      <c r="DV139" s="757"/>
      <c r="DW139" s="746" t="s">
        <v>477</v>
      </c>
      <c r="DX139" s="749"/>
      <c r="DY139" s="756" t="s">
        <v>1149</v>
      </c>
      <c r="DZ139" s="757" t="s">
        <v>526</v>
      </c>
      <c r="EA139" s="619"/>
      <c r="EB139" s="619"/>
      <c r="EC139" s="619"/>
      <c r="ED139" s="619"/>
      <c r="EE139" s="108"/>
      <c r="EF139" s="617"/>
      <c r="EG139" s="617"/>
      <c r="EH139" s="618"/>
    </row>
    <row r="140" spans="1:138" s="620" customFormat="1" ht="25.5" x14ac:dyDescent="0.25">
      <c r="A140" s="746">
        <v>152718</v>
      </c>
      <c r="B140" s="747" t="s">
        <v>1036</v>
      </c>
      <c r="C140" s="748" t="s">
        <v>913</v>
      </c>
      <c r="D140" s="746" t="s">
        <v>62</v>
      </c>
      <c r="E140" s="749" t="s">
        <v>366</v>
      </c>
      <c r="F140" s="749" t="s">
        <v>1146</v>
      </c>
      <c r="G140" s="749" t="s">
        <v>1128</v>
      </c>
      <c r="H140" s="749" t="s">
        <v>366</v>
      </c>
      <c r="I140" s="748" t="s">
        <v>366</v>
      </c>
      <c r="J140" s="749" t="s">
        <v>366</v>
      </c>
      <c r="K140" s="617" t="str">
        <f>IFERROR(VLOOKUP(A140,[4]CalledName!$A:$N,14,FALSE),"")</f>
        <v>No</v>
      </c>
      <c r="L140" s="597" t="str">
        <f>IFERROR(VLOOKUP(A140,[5]YEAR11!$A:$AT,24,FALSE),"")</f>
        <v>8-9</v>
      </c>
      <c r="M140" s="599" t="str">
        <f t="shared" si="34"/>
        <v>H</v>
      </c>
      <c r="N140" s="605">
        <f t="shared" si="35"/>
        <v>8</v>
      </c>
      <c r="O140" s="606">
        <f t="shared" si="36"/>
        <v>0</v>
      </c>
      <c r="P140" s="657">
        <f t="shared" si="37"/>
        <v>0</v>
      </c>
      <c r="Q140" s="723">
        <v>100</v>
      </c>
      <c r="R140" s="724">
        <v>2</v>
      </c>
      <c r="S140" s="721">
        <f t="shared" si="38"/>
        <v>0</v>
      </c>
      <c r="T140" s="600">
        <f t="shared" si="39"/>
        <v>9</v>
      </c>
      <c r="U140" s="722">
        <f t="shared" si="40"/>
        <v>0</v>
      </c>
      <c r="V140" s="722">
        <f t="shared" si="41"/>
        <v>0</v>
      </c>
      <c r="W140" s="722">
        <f t="shared" si="42"/>
        <v>0</v>
      </c>
      <c r="X140" s="722">
        <f t="shared" si="43"/>
        <v>0</v>
      </c>
      <c r="Y140" s="722">
        <f t="shared" si="44"/>
        <v>0</v>
      </c>
      <c r="Z140" s="722">
        <f t="shared" si="45"/>
        <v>0</v>
      </c>
      <c r="AA140" s="722">
        <f t="shared" si="46"/>
        <v>0</v>
      </c>
      <c r="AB140" s="722">
        <f t="shared" si="47"/>
        <v>0</v>
      </c>
      <c r="AC140" s="763">
        <f t="shared" si="48"/>
        <v>0</v>
      </c>
      <c r="AD140" s="600"/>
      <c r="AE140" s="746"/>
      <c r="AF140" s="749"/>
      <c r="AG140" s="756"/>
      <c r="AH140" s="757"/>
      <c r="AI140" s="746" t="s">
        <v>477</v>
      </c>
      <c r="AJ140" s="749"/>
      <c r="AK140" s="756" t="s">
        <v>500</v>
      </c>
      <c r="AL140" s="757" t="s">
        <v>558</v>
      </c>
      <c r="AM140" s="746"/>
      <c r="AN140" s="749"/>
      <c r="AO140" s="756"/>
      <c r="AP140" s="757"/>
      <c r="AQ140" s="746" t="s">
        <v>477</v>
      </c>
      <c r="AR140" s="749"/>
      <c r="AS140" s="756" t="s">
        <v>540</v>
      </c>
      <c r="AT140" s="757" t="s">
        <v>567</v>
      </c>
      <c r="AU140" s="746"/>
      <c r="AV140" s="749"/>
      <c r="AW140" s="756"/>
      <c r="AX140" s="757"/>
      <c r="AY140" s="746"/>
      <c r="AZ140" s="749"/>
      <c r="BA140" s="756"/>
      <c r="BB140" s="757"/>
      <c r="BC140" s="746"/>
      <c r="BD140" s="749"/>
      <c r="BE140" s="756"/>
      <c r="BF140" s="757"/>
      <c r="BG140" s="746" t="s">
        <v>477</v>
      </c>
      <c r="BH140" s="749"/>
      <c r="BI140" s="756" t="s">
        <v>528</v>
      </c>
      <c r="BJ140" s="757" t="s">
        <v>529</v>
      </c>
      <c r="BK140" s="746"/>
      <c r="BL140" s="749"/>
      <c r="BM140" s="749"/>
      <c r="BN140" s="758"/>
      <c r="BO140" s="746"/>
      <c r="BP140" s="749"/>
      <c r="BQ140" s="756"/>
      <c r="BR140" s="757"/>
      <c r="BS140" s="746" t="s">
        <v>477</v>
      </c>
      <c r="BT140" s="749"/>
      <c r="BU140" s="756" t="s">
        <v>1120</v>
      </c>
      <c r="BV140" s="757" t="s">
        <v>913</v>
      </c>
      <c r="BW140" s="746"/>
      <c r="BX140" s="749"/>
      <c r="BY140" s="756"/>
      <c r="BZ140" s="757"/>
      <c r="CA140" s="746"/>
      <c r="CB140" s="749"/>
      <c r="CC140" s="756"/>
      <c r="CD140" s="757"/>
      <c r="CE140" s="746" t="s">
        <v>477</v>
      </c>
      <c r="CF140" s="749"/>
      <c r="CG140" s="756" t="s">
        <v>1155</v>
      </c>
      <c r="CH140" s="757" t="s">
        <v>583</v>
      </c>
      <c r="CI140" s="746"/>
      <c r="CJ140" s="749"/>
      <c r="CK140" s="756"/>
      <c r="CL140" s="757"/>
      <c r="CM140" s="746" t="s">
        <v>477</v>
      </c>
      <c r="CN140" s="749"/>
      <c r="CO140" s="756" t="s">
        <v>587</v>
      </c>
      <c r="CP140" s="757" t="s">
        <v>593</v>
      </c>
      <c r="CQ140" s="746"/>
      <c r="CR140" s="749"/>
      <c r="CS140" s="756"/>
      <c r="CT140" s="757"/>
      <c r="CU140" s="746"/>
      <c r="CV140" s="749"/>
      <c r="CW140" s="756"/>
      <c r="CX140" s="757"/>
      <c r="CY140" s="746" t="s">
        <v>477</v>
      </c>
      <c r="CZ140" s="749"/>
      <c r="DA140" s="756" t="s">
        <v>1121</v>
      </c>
      <c r="DB140" s="757" t="s">
        <v>1122</v>
      </c>
      <c r="DC140" s="746"/>
      <c r="DD140" s="749"/>
      <c r="DE140" s="756"/>
      <c r="DF140" s="757"/>
      <c r="DG140" s="746" t="s">
        <v>477</v>
      </c>
      <c r="DH140" s="749"/>
      <c r="DI140" s="756" t="s">
        <v>544</v>
      </c>
      <c r="DJ140" s="757" t="s">
        <v>608</v>
      </c>
      <c r="DK140" s="746"/>
      <c r="DL140" s="749"/>
      <c r="DM140" s="756"/>
      <c r="DN140" s="757"/>
      <c r="DO140" s="746" t="s">
        <v>477</v>
      </c>
      <c r="DP140" s="749"/>
      <c r="DQ140" s="756" t="s">
        <v>550</v>
      </c>
      <c r="DR140" s="757" t="s">
        <v>539</v>
      </c>
      <c r="DS140" s="746"/>
      <c r="DT140" s="749"/>
      <c r="DU140" s="756"/>
      <c r="DV140" s="757"/>
      <c r="DW140" s="746" t="s">
        <v>477</v>
      </c>
      <c r="DX140" s="749"/>
      <c r="DY140" s="756" t="s">
        <v>1149</v>
      </c>
      <c r="DZ140" s="757" t="s">
        <v>526</v>
      </c>
      <c r="EA140" s="619"/>
      <c r="EB140" s="619"/>
      <c r="EC140" s="619"/>
      <c r="ED140" s="619"/>
      <c r="EE140" s="108"/>
      <c r="EF140" s="617"/>
      <c r="EG140" s="617"/>
      <c r="EH140" s="618"/>
    </row>
    <row r="141" spans="1:138" s="620" customFormat="1" ht="25.5" x14ac:dyDescent="0.25">
      <c r="A141" s="746">
        <v>151686</v>
      </c>
      <c r="B141" s="747" t="s">
        <v>1037</v>
      </c>
      <c r="C141" s="748" t="s">
        <v>896</v>
      </c>
      <c r="D141" s="746" t="s">
        <v>62</v>
      </c>
      <c r="E141" s="749" t="s">
        <v>1128</v>
      </c>
      <c r="F141" s="749" t="s">
        <v>1133</v>
      </c>
      <c r="G141" s="749" t="s">
        <v>366</v>
      </c>
      <c r="H141" s="749" t="s">
        <v>1128</v>
      </c>
      <c r="I141" s="748" t="s">
        <v>366</v>
      </c>
      <c r="J141" s="749" t="s">
        <v>366</v>
      </c>
      <c r="K141" s="617" t="str">
        <f>IFERROR(VLOOKUP(A141,[4]CalledName!$A:$N,14,FALSE),"")</f>
        <v>Yes</v>
      </c>
      <c r="L141" s="597" t="str">
        <f>IFERROR(VLOOKUP(A141,[5]YEAR11!$A:$AT,24,FALSE),"")</f>
        <v>7-8</v>
      </c>
      <c r="M141" s="599" t="str">
        <f t="shared" si="34"/>
        <v>H</v>
      </c>
      <c r="N141" s="605">
        <f t="shared" si="35"/>
        <v>16</v>
      </c>
      <c r="O141" s="606">
        <f t="shared" si="36"/>
        <v>10</v>
      </c>
      <c r="P141" s="657">
        <f t="shared" si="37"/>
        <v>4</v>
      </c>
      <c r="Q141" s="723">
        <v>97.83</v>
      </c>
      <c r="R141" s="724">
        <v>6</v>
      </c>
      <c r="S141" s="721">
        <f t="shared" si="38"/>
        <v>0</v>
      </c>
      <c r="T141" s="600">
        <f t="shared" si="39"/>
        <v>7</v>
      </c>
      <c r="U141" s="722">
        <f t="shared" si="40"/>
        <v>1</v>
      </c>
      <c r="V141" s="722">
        <f t="shared" si="41"/>
        <v>1</v>
      </c>
      <c r="W141" s="722">
        <f t="shared" si="42"/>
        <v>1</v>
      </c>
      <c r="X141" s="722">
        <f t="shared" si="43"/>
        <v>3</v>
      </c>
      <c r="Y141" s="722">
        <f t="shared" si="44"/>
        <v>0</v>
      </c>
      <c r="Z141" s="722">
        <f t="shared" si="45"/>
        <v>0</v>
      </c>
      <c r="AA141" s="722">
        <f t="shared" si="46"/>
        <v>0</v>
      </c>
      <c r="AB141" s="722">
        <f t="shared" si="47"/>
        <v>0</v>
      </c>
      <c r="AC141" s="763">
        <f t="shared" si="48"/>
        <v>3</v>
      </c>
      <c r="AD141" s="600"/>
      <c r="AE141" s="746"/>
      <c r="AF141" s="749"/>
      <c r="AG141" s="756"/>
      <c r="AH141" s="757"/>
      <c r="AI141" s="746" t="s">
        <v>477</v>
      </c>
      <c r="AJ141" s="749"/>
      <c r="AK141" s="756" t="s">
        <v>563</v>
      </c>
      <c r="AL141" s="757" t="s">
        <v>559</v>
      </c>
      <c r="AM141" s="746"/>
      <c r="AN141" s="749"/>
      <c r="AO141" s="756"/>
      <c r="AP141" s="757"/>
      <c r="AQ141" s="746" t="s">
        <v>477</v>
      </c>
      <c r="AR141" s="749"/>
      <c r="AS141" s="756" t="s">
        <v>502</v>
      </c>
      <c r="AT141" s="757" t="s">
        <v>568</v>
      </c>
      <c r="AU141" s="746" t="s">
        <v>478</v>
      </c>
      <c r="AV141" s="749"/>
      <c r="AW141" s="756" t="s">
        <v>1166</v>
      </c>
      <c r="AX141" s="757" t="s">
        <v>503</v>
      </c>
      <c r="AY141" s="746"/>
      <c r="AZ141" s="749"/>
      <c r="BA141" s="756"/>
      <c r="BB141" s="757"/>
      <c r="BC141" s="746"/>
      <c r="BD141" s="749"/>
      <c r="BE141" s="756"/>
      <c r="BF141" s="757"/>
      <c r="BG141" s="746" t="s">
        <v>477</v>
      </c>
      <c r="BH141" s="749"/>
      <c r="BI141" s="756" t="s">
        <v>555</v>
      </c>
      <c r="BJ141" s="757" t="s">
        <v>543</v>
      </c>
      <c r="BK141" s="746"/>
      <c r="BL141" s="749"/>
      <c r="BM141" s="749"/>
      <c r="BN141" s="758"/>
      <c r="BO141" s="746"/>
      <c r="BP141" s="749"/>
      <c r="BQ141" s="756"/>
      <c r="BR141" s="757"/>
      <c r="BS141" s="746" t="s">
        <v>477</v>
      </c>
      <c r="BT141" s="749"/>
      <c r="BU141" s="756" t="s">
        <v>546</v>
      </c>
      <c r="BV141" s="757" t="s">
        <v>896</v>
      </c>
      <c r="BW141" s="746" t="s">
        <v>477</v>
      </c>
      <c r="BX141" s="749"/>
      <c r="BY141" s="756" t="s">
        <v>536</v>
      </c>
      <c r="BZ141" s="757" t="s">
        <v>537</v>
      </c>
      <c r="CA141" s="746"/>
      <c r="CB141" s="749"/>
      <c r="CC141" s="756"/>
      <c r="CD141" s="757"/>
      <c r="CE141" s="746"/>
      <c r="CF141" s="749"/>
      <c r="CG141" s="756"/>
      <c r="CH141" s="757"/>
      <c r="CI141" s="746"/>
      <c r="CJ141" s="749"/>
      <c r="CK141" s="756"/>
      <c r="CL141" s="757"/>
      <c r="CM141" s="746" t="s">
        <v>477</v>
      </c>
      <c r="CN141" s="749"/>
      <c r="CO141" s="756" t="s">
        <v>589</v>
      </c>
      <c r="CP141" s="757" t="s">
        <v>1154</v>
      </c>
      <c r="CQ141" s="746"/>
      <c r="CR141" s="749"/>
      <c r="CS141" s="756"/>
      <c r="CT141" s="757"/>
      <c r="CU141" s="746"/>
      <c r="CV141" s="749"/>
      <c r="CW141" s="756"/>
      <c r="CX141" s="757"/>
      <c r="CY141" s="746" t="s">
        <v>477</v>
      </c>
      <c r="CZ141" s="749"/>
      <c r="DA141" s="756" t="s">
        <v>1114</v>
      </c>
      <c r="DB141" s="757" t="s">
        <v>1115</v>
      </c>
      <c r="DC141" s="746"/>
      <c r="DD141" s="749"/>
      <c r="DE141" s="756"/>
      <c r="DF141" s="757"/>
      <c r="DG141" s="746" t="s">
        <v>479</v>
      </c>
      <c r="DH141" s="749"/>
      <c r="DI141" s="756" t="s">
        <v>515</v>
      </c>
      <c r="DJ141" s="757" t="s">
        <v>609</v>
      </c>
      <c r="DK141" s="746"/>
      <c r="DL141" s="749"/>
      <c r="DM141" s="756"/>
      <c r="DN141" s="757"/>
      <c r="DO141" s="746" t="s">
        <v>480</v>
      </c>
      <c r="DP141" s="749"/>
      <c r="DQ141" s="756" t="s">
        <v>616</v>
      </c>
      <c r="DR141" s="757" t="s">
        <v>525</v>
      </c>
      <c r="DS141" s="746"/>
      <c r="DT141" s="749"/>
      <c r="DU141" s="756"/>
      <c r="DV141" s="757"/>
      <c r="DW141" s="746"/>
      <c r="DX141" s="749"/>
      <c r="DY141" s="756"/>
      <c r="DZ141" s="757"/>
      <c r="EA141" s="619"/>
      <c r="EB141" s="619"/>
      <c r="EC141" s="619"/>
      <c r="ED141" s="619"/>
      <c r="EE141" s="108"/>
      <c r="EF141" s="617"/>
      <c r="EG141" s="617"/>
      <c r="EH141" s="618"/>
    </row>
    <row r="142" spans="1:138" s="620" customFormat="1" ht="25.5" x14ac:dyDescent="0.25">
      <c r="A142" s="746">
        <v>151670</v>
      </c>
      <c r="B142" s="747" t="s">
        <v>1038</v>
      </c>
      <c r="C142" s="748" t="s">
        <v>891</v>
      </c>
      <c r="D142" s="746" t="s">
        <v>62</v>
      </c>
      <c r="E142" s="749" t="s">
        <v>366</v>
      </c>
      <c r="F142" s="749" t="s">
        <v>1133</v>
      </c>
      <c r="G142" s="749" t="s">
        <v>366</v>
      </c>
      <c r="H142" s="749" t="s">
        <v>366</v>
      </c>
      <c r="I142" s="748" t="s">
        <v>366</v>
      </c>
      <c r="J142" s="749" t="s">
        <v>66</v>
      </c>
      <c r="K142" s="617" t="str">
        <f>IFERROR(VLOOKUP(A142,[4]CalledName!$A:$N,14,FALSE),"")</f>
        <v>Yes</v>
      </c>
      <c r="L142" s="597" t="str">
        <f>IFERROR(VLOOKUP(A142,[5]YEAR11!$A:$AT,24,FALSE),"")</f>
        <v>2-3</v>
      </c>
      <c r="M142" s="599" t="str">
        <f t="shared" si="34"/>
        <v>L</v>
      </c>
      <c r="N142" s="605">
        <f t="shared" si="35"/>
        <v>4</v>
      </c>
      <c r="O142" s="606">
        <f t="shared" si="36"/>
        <v>0</v>
      </c>
      <c r="P142" s="657">
        <f t="shared" si="37"/>
        <v>0</v>
      </c>
      <c r="Q142" s="723">
        <v>80.430000000000007</v>
      </c>
      <c r="R142" s="724">
        <v>2</v>
      </c>
      <c r="S142" s="721">
        <f t="shared" si="38"/>
        <v>0</v>
      </c>
      <c r="T142" s="600">
        <f t="shared" si="39"/>
        <v>5</v>
      </c>
      <c r="U142" s="722">
        <f t="shared" si="40"/>
        <v>0</v>
      </c>
      <c r="V142" s="722">
        <f t="shared" si="41"/>
        <v>0</v>
      </c>
      <c r="W142" s="722">
        <f t="shared" si="42"/>
        <v>1</v>
      </c>
      <c r="X142" s="722">
        <f t="shared" si="43"/>
        <v>1</v>
      </c>
      <c r="Y142" s="722">
        <f t="shared" si="44"/>
        <v>0</v>
      </c>
      <c r="Z142" s="722">
        <f t="shared" si="45"/>
        <v>0</v>
      </c>
      <c r="AA142" s="722">
        <f t="shared" si="46"/>
        <v>0</v>
      </c>
      <c r="AB142" s="722">
        <f t="shared" si="47"/>
        <v>0</v>
      </c>
      <c r="AC142" s="763">
        <f t="shared" si="48"/>
        <v>1</v>
      </c>
      <c r="AD142" s="600"/>
      <c r="AE142" s="746"/>
      <c r="AF142" s="749"/>
      <c r="AG142" s="756"/>
      <c r="AH142" s="757"/>
      <c r="AI142" s="746"/>
      <c r="AJ142" s="749"/>
      <c r="AK142" s="756"/>
      <c r="AL142" s="757"/>
      <c r="AM142" s="746"/>
      <c r="AN142" s="749"/>
      <c r="AO142" s="756"/>
      <c r="AP142" s="757"/>
      <c r="AQ142" s="746"/>
      <c r="AR142" s="749"/>
      <c r="AS142" s="756"/>
      <c r="AT142" s="757"/>
      <c r="AU142" s="746" t="s">
        <v>480</v>
      </c>
      <c r="AV142" s="749"/>
      <c r="AW142" s="756" t="s">
        <v>1166</v>
      </c>
      <c r="AX142" s="757" t="s">
        <v>503</v>
      </c>
      <c r="AY142" s="746"/>
      <c r="AZ142" s="749"/>
      <c r="BA142" s="756"/>
      <c r="BB142" s="757"/>
      <c r="BC142" s="746"/>
      <c r="BD142" s="749"/>
      <c r="BE142" s="756"/>
      <c r="BF142" s="757"/>
      <c r="BG142" s="746" t="s">
        <v>477</v>
      </c>
      <c r="BH142" s="749"/>
      <c r="BI142" s="756" t="s">
        <v>1165</v>
      </c>
      <c r="BJ142" s="757" t="s">
        <v>556</v>
      </c>
      <c r="BK142" s="746"/>
      <c r="BL142" s="749"/>
      <c r="BM142" s="749"/>
      <c r="BN142" s="758"/>
      <c r="BO142" s="746"/>
      <c r="BP142" s="749"/>
      <c r="BQ142" s="756"/>
      <c r="BR142" s="757"/>
      <c r="BS142" s="746" t="s">
        <v>477</v>
      </c>
      <c r="BT142" s="749"/>
      <c r="BU142" s="756" t="s">
        <v>512</v>
      </c>
      <c r="BV142" s="757" t="s">
        <v>1123</v>
      </c>
      <c r="BW142" s="746"/>
      <c r="BX142" s="749"/>
      <c r="BY142" s="756" t="s">
        <v>580</v>
      </c>
      <c r="BZ142" s="757" t="s">
        <v>521</v>
      </c>
      <c r="CA142" s="746"/>
      <c r="CB142" s="749"/>
      <c r="CC142" s="756"/>
      <c r="CD142" s="757"/>
      <c r="CE142" s="746"/>
      <c r="CF142" s="749"/>
      <c r="CG142" s="756"/>
      <c r="CH142" s="757"/>
      <c r="CI142" s="746"/>
      <c r="CJ142" s="749"/>
      <c r="CK142" s="756"/>
      <c r="CL142" s="757"/>
      <c r="CM142" s="746" t="s">
        <v>477</v>
      </c>
      <c r="CN142" s="749"/>
      <c r="CO142" s="756" t="s">
        <v>588</v>
      </c>
      <c r="CP142" s="757" t="s">
        <v>1161</v>
      </c>
      <c r="CQ142" s="746"/>
      <c r="CR142" s="749"/>
      <c r="CS142" s="756"/>
      <c r="CT142" s="757"/>
      <c r="CU142" s="746"/>
      <c r="CV142" s="749"/>
      <c r="CW142" s="756"/>
      <c r="CX142" s="757"/>
      <c r="CY142" s="746"/>
      <c r="CZ142" s="749"/>
      <c r="DA142" s="756" t="s">
        <v>1121</v>
      </c>
      <c r="DB142" s="757" t="s">
        <v>1122</v>
      </c>
      <c r="DC142" s="746"/>
      <c r="DD142" s="749"/>
      <c r="DE142" s="756"/>
      <c r="DF142" s="757"/>
      <c r="DG142" s="746"/>
      <c r="DH142" s="749"/>
      <c r="DI142" s="756"/>
      <c r="DJ142" s="757"/>
      <c r="DK142" s="746"/>
      <c r="DL142" s="749"/>
      <c r="DM142" s="756"/>
      <c r="DN142" s="757"/>
      <c r="DO142" s="746" t="s">
        <v>477</v>
      </c>
      <c r="DP142" s="749"/>
      <c r="DQ142" s="756" t="s">
        <v>553</v>
      </c>
      <c r="DR142" s="757" t="s">
        <v>554</v>
      </c>
      <c r="DS142" s="746" t="s">
        <v>477</v>
      </c>
      <c r="DT142" s="749"/>
      <c r="DU142" s="756" t="s">
        <v>1162</v>
      </c>
      <c r="DV142" s="757" t="s">
        <v>623</v>
      </c>
      <c r="DW142" s="746"/>
      <c r="DX142" s="749"/>
      <c r="DY142" s="756"/>
      <c r="DZ142" s="757"/>
      <c r="EA142" s="619"/>
      <c r="EB142" s="619"/>
      <c r="EC142" s="619"/>
      <c r="ED142" s="619"/>
      <c r="EE142" s="108"/>
      <c r="EF142" s="617"/>
      <c r="EG142" s="617"/>
      <c r="EH142" s="618"/>
    </row>
    <row r="143" spans="1:138" s="620" customFormat="1" ht="25.5" x14ac:dyDescent="0.25">
      <c r="A143" s="746">
        <v>151715</v>
      </c>
      <c r="B143" s="747" t="s">
        <v>1039</v>
      </c>
      <c r="C143" s="748" t="s">
        <v>896</v>
      </c>
      <c r="D143" s="746" t="s">
        <v>178</v>
      </c>
      <c r="E143" s="749" t="s">
        <v>366</v>
      </c>
      <c r="F143" s="749" t="s">
        <v>1133</v>
      </c>
      <c r="G143" s="749" t="s">
        <v>366</v>
      </c>
      <c r="H143" s="749" t="s">
        <v>366</v>
      </c>
      <c r="I143" s="748" t="s">
        <v>366</v>
      </c>
      <c r="J143" s="749" t="s">
        <v>366</v>
      </c>
      <c r="K143" s="617" t="str">
        <f>IFERROR(VLOOKUP(A143,[4]CalledName!$A:$N,14,FALSE),"")</f>
        <v>Yes</v>
      </c>
      <c r="L143" s="597" t="str">
        <f>IFERROR(VLOOKUP(A143,[5]YEAR11!$A:$AT,24,FALSE),"")</f>
        <v>6-7</v>
      </c>
      <c r="M143" s="599" t="str">
        <f t="shared" si="34"/>
        <v>H</v>
      </c>
      <c r="N143" s="605">
        <f t="shared" si="35"/>
        <v>12</v>
      </c>
      <c r="O143" s="606">
        <f t="shared" si="36"/>
        <v>3</v>
      </c>
      <c r="P143" s="657">
        <f t="shared" si="37"/>
        <v>3</v>
      </c>
      <c r="Q143" s="723">
        <v>93.48</v>
      </c>
      <c r="R143" s="724">
        <v>1</v>
      </c>
      <c r="S143" s="721">
        <f t="shared" si="38"/>
        <v>1</v>
      </c>
      <c r="T143" s="600">
        <f t="shared" si="39"/>
        <v>7</v>
      </c>
      <c r="U143" s="722">
        <f t="shared" si="40"/>
        <v>1</v>
      </c>
      <c r="V143" s="722">
        <f t="shared" si="41"/>
        <v>1</v>
      </c>
      <c r="W143" s="722">
        <f t="shared" si="42"/>
        <v>0</v>
      </c>
      <c r="X143" s="722">
        <f t="shared" si="43"/>
        <v>2</v>
      </c>
      <c r="Y143" s="722">
        <f t="shared" si="44"/>
        <v>0</v>
      </c>
      <c r="Z143" s="722">
        <f t="shared" si="45"/>
        <v>0</v>
      </c>
      <c r="AA143" s="722">
        <f t="shared" si="46"/>
        <v>0</v>
      </c>
      <c r="AB143" s="722">
        <f t="shared" si="47"/>
        <v>0</v>
      </c>
      <c r="AC143" s="763">
        <f t="shared" si="48"/>
        <v>2</v>
      </c>
      <c r="AD143" s="600"/>
      <c r="AE143" s="746"/>
      <c r="AF143" s="749"/>
      <c r="AG143" s="756"/>
      <c r="AH143" s="757"/>
      <c r="AI143" s="746" t="s">
        <v>478</v>
      </c>
      <c r="AJ143" s="749"/>
      <c r="AK143" s="756" t="s">
        <v>500</v>
      </c>
      <c r="AL143" s="757" t="s">
        <v>560</v>
      </c>
      <c r="AM143" s="746"/>
      <c r="AN143" s="749"/>
      <c r="AO143" s="756"/>
      <c r="AP143" s="757"/>
      <c r="AQ143" s="746" t="s">
        <v>477</v>
      </c>
      <c r="AR143" s="749"/>
      <c r="AS143" s="756" t="s">
        <v>534</v>
      </c>
      <c r="AT143" s="757" t="s">
        <v>569</v>
      </c>
      <c r="AU143" s="746"/>
      <c r="AV143" s="749"/>
      <c r="AW143" s="756"/>
      <c r="AX143" s="757"/>
      <c r="AY143" s="746" t="s">
        <v>477</v>
      </c>
      <c r="AZ143" s="749"/>
      <c r="BA143" s="756" t="s">
        <v>573</v>
      </c>
      <c r="BB143" s="757" t="s">
        <v>504</v>
      </c>
      <c r="BC143" s="746"/>
      <c r="BD143" s="749"/>
      <c r="BE143" s="756"/>
      <c r="BF143" s="757"/>
      <c r="BG143" s="746" t="s">
        <v>477</v>
      </c>
      <c r="BH143" s="749"/>
      <c r="BI143" s="756" t="s">
        <v>519</v>
      </c>
      <c r="BJ143" s="757" t="s">
        <v>507</v>
      </c>
      <c r="BK143" s="746"/>
      <c r="BL143" s="749"/>
      <c r="BM143" s="749"/>
      <c r="BN143" s="758"/>
      <c r="BO143" s="746"/>
      <c r="BP143" s="749"/>
      <c r="BQ143" s="756"/>
      <c r="BR143" s="757"/>
      <c r="BS143" s="746" t="s">
        <v>477</v>
      </c>
      <c r="BT143" s="749"/>
      <c r="BU143" s="756" t="s">
        <v>546</v>
      </c>
      <c r="BV143" s="757" t="s">
        <v>896</v>
      </c>
      <c r="BW143" s="746" t="s">
        <v>477</v>
      </c>
      <c r="BX143" s="749"/>
      <c r="BY143" s="756" t="s">
        <v>536</v>
      </c>
      <c r="BZ143" s="757" t="s">
        <v>509</v>
      </c>
      <c r="CA143" s="746"/>
      <c r="CB143" s="749"/>
      <c r="CC143" s="756"/>
      <c r="CD143" s="757"/>
      <c r="CE143" s="746"/>
      <c r="CF143" s="749"/>
      <c r="CG143" s="756"/>
      <c r="CH143" s="757"/>
      <c r="CI143" s="746"/>
      <c r="CJ143" s="749"/>
      <c r="CK143" s="756"/>
      <c r="CL143" s="757"/>
      <c r="CM143" s="746" t="s">
        <v>477</v>
      </c>
      <c r="CN143" s="749"/>
      <c r="CO143" s="756" t="s">
        <v>587</v>
      </c>
      <c r="CP143" s="757" t="s">
        <v>593</v>
      </c>
      <c r="CQ143" s="746"/>
      <c r="CR143" s="749"/>
      <c r="CS143" s="756"/>
      <c r="CT143" s="757"/>
      <c r="CU143" s="746"/>
      <c r="CV143" s="749"/>
      <c r="CW143" s="756"/>
      <c r="CX143" s="757"/>
      <c r="CY143" s="746" t="s">
        <v>476</v>
      </c>
      <c r="CZ143" s="749"/>
      <c r="DA143" s="756" t="s">
        <v>607</v>
      </c>
      <c r="DB143" s="757" t="s">
        <v>1112</v>
      </c>
      <c r="DC143" s="746"/>
      <c r="DD143" s="749"/>
      <c r="DE143" s="756"/>
      <c r="DF143" s="757"/>
      <c r="DG143" s="746" t="s">
        <v>479</v>
      </c>
      <c r="DH143" s="749"/>
      <c r="DI143" s="756" t="s">
        <v>511</v>
      </c>
      <c r="DJ143" s="757" t="s">
        <v>610</v>
      </c>
      <c r="DK143" s="746"/>
      <c r="DL143" s="749"/>
      <c r="DM143" s="756"/>
      <c r="DN143" s="757"/>
      <c r="DO143" s="746" t="s">
        <v>477</v>
      </c>
      <c r="DP143" s="749"/>
      <c r="DQ143" s="756" t="s">
        <v>1156</v>
      </c>
      <c r="DR143" s="757" t="s">
        <v>548</v>
      </c>
      <c r="DS143" s="746"/>
      <c r="DT143" s="749"/>
      <c r="DU143" s="756"/>
      <c r="DV143" s="757"/>
      <c r="DW143" s="746"/>
      <c r="DX143" s="749"/>
      <c r="DY143" s="756"/>
      <c r="DZ143" s="757"/>
      <c r="EA143" s="619"/>
      <c r="EB143" s="619"/>
      <c r="EC143" s="619"/>
      <c r="ED143" s="619"/>
      <c r="EE143" s="108"/>
      <c r="EF143" s="617"/>
      <c r="EG143" s="617"/>
      <c r="EH143" s="618"/>
    </row>
    <row r="144" spans="1:138" s="620" customFormat="1" ht="25.5" x14ac:dyDescent="0.25">
      <c r="A144" s="746">
        <v>151679</v>
      </c>
      <c r="B144" s="747" t="s">
        <v>1040</v>
      </c>
      <c r="C144" s="748" t="s">
        <v>909</v>
      </c>
      <c r="D144" s="746" t="s">
        <v>62</v>
      </c>
      <c r="E144" s="749" t="s">
        <v>1128</v>
      </c>
      <c r="F144" s="749" t="s">
        <v>1133</v>
      </c>
      <c r="G144" s="749" t="s">
        <v>366</v>
      </c>
      <c r="H144" s="749" t="s">
        <v>1128</v>
      </c>
      <c r="I144" s="748" t="s">
        <v>366</v>
      </c>
      <c r="J144" s="749" t="s">
        <v>366</v>
      </c>
      <c r="K144" s="617" t="str">
        <f>IFERROR(VLOOKUP(A144,[4]CalledName!$A:$N,14,FALSE),"")</f>
        <v>No</v>
      </c>
      <c r="L144" s="597" t="str">
        <f>IFERROR(VLOOKUP(A144,[5]YEAR11!$A:$AT,24,FALSE),"")</f>
        <v>6-7</v>
      </c>
      <c r="M144" s="599" t="str">
        <f t="shared" si="34"/>
        <v>M</v>
      </c>
      <c r="N144" s="605">
        <f t="shared" si="35"/>
        <v>10</v>
      </c>
      <c r="O144" s="606">
        <f t="shared" si="36"/>
        <v>0</v>
      </c>
      <c r="P144" s="657">
        <f t="shared" si="37"/>
        <v>0</v>
      </c>
      <c r="Q144" s="723">
        <v>100</v>
      </c>
      <c r="R144" s="724">
        <v>1</v>
      </c>
      <c r="S144" s="721">
        <f t="shared" si="38"/>
        <v>2</v>
      </c>
      <c r="T144" s="600">
        <f t="shared" si="39"/>
        <v>6</v>
      </c>
      <c r="U144" s="722">
        <f t="shared" si="40"/>
        <v>0</v>
      </c>
      <c r="V144" s="722">
        <f t="shared" si="41"/>
        <v>0</v>
      </c>
      <c r="W144" s="722">
        <f t="shared" si="42"/>
        <v>0</v>
      </c>
      <c r="X144" s="722">
        <f t="shared" si="43"/>
        <v>0</v>
      </c>
      <c r="Y144" s="722">
        <f t="shared" si="44"/>
        <v>0</v>
      </c>
      <c r="Z144" s="722">
        <f t="shared" si="45"/>
        <v>0</v>
      </c>
      <c r="AA144" s="722">
        <f t="shared" si="46"/>
        <v>0</v>
      </c>
      <c r="AB144" s="722">
        <f t="shared" si="47"/>
        <v>0</v>
      </c>
      <c r="AC144" s="763">
        <f t="shared" si="48"/>
        <v>0</v>
      </c>
      <c r="AD144" s="600"/>
      <c r="AE144" s="746"/>
      <c r="AF144" s="749"/>
      <c r="AG144" s="756"/>
      <c r="AH144" s="757"/>
      <c r="AI144" s="746"/>
      <c r="AJ144" s="749"/>
      <c r="AK144" s="756"/>
      <c r="AL144" s="757"/>
      <c r="AM144" s="746"/>
      <c r="AN144" s="749"/>
      <c r="AO144" s="756"/>
      <c r="AP144" s="757"/>
      <c r="AQ144" s="746"/>
      <c r="AR144" s="749"/>
      <c r="AS144" s="756"/>
      <c r="AT144" s="757"/>
      <c r="AU144" s="746"/>
      <c r="AV144" s="749"/>
      <c r="AW144" s="756"/>
      <c r="AX144" s="757"/>
      <c r="AY144" s="746"/>
      <c r="AZ144" s="749"/>
      <c r="BA144" s="756"/>
      <c r="BB144" s="757"/>
      <c r="BC144" s="746"/>
      <c r="BD144" s="749"/>
      <c r="BE144" s="756"/>
      <c r="BF144" s="757"/>
      <c r="BG144" s="746" t="s">
        <v>476</v>
      </c>
      <c r="BH144" s="749"/>
      <c r="BI144" s="756" t="s">
        <v>546</v>
      </c>
      <c r="BJ144" s="757" t="s">
        <v>549</v>
      </c>
      <c r="BK144" s="746"/>
      <c r="BL144" s="749"/>
      <c r="BM144" s="749"/>
      <c r="BN144" s="758"/>
      <c r="BO144" s="746" t="s">
        <v>477</v>
      </c>
      <c r="BP144" s="749"/>
      <c r="BQ144" s="756" t="s">
        <v>508</v>
      </c>
      <c r="BR144" s="757" t="s">
        <v>578</v>
      </c>
      <c r="BS144" s="746" t="s">
        <v>477</v>
      </c>
      <c r="BT144" s="749"/>
      <c r="BU144" s="756" t="s">
        <v>516</v>
      </c>
      <c r="BV144" s="757" t="s">
        <v>909</v>
      </c>
      <c r="BW144" s="746"/>
      <c r="BX144" s="749"/>
      <c r="BY144" s="756"/>
      <c r="BZ144" s="757"/>
      <c r="CA144" s="746" t="s">
        <v>477</v>
      </c>
      <c r="CB144" s="749"/>
      <c r="CC144" s="756" t="s">
        <v>1153</v>
      </c>
      <c r="CD144" s="757" t="s">
        <v>582</v>
      </c>
      <c r="CE144" s="746"/>
      <c r="CF144" s="749"/>
      <c r="CG144" s="756"/>
      <c r="CH144" s="757"/>
      <c r="CI144" s="746"/>
      <c r="CJ144" s="749"/>
      <c r="CK144" s="756"/>
      <c r="CL144" s="757"/>
      <c r="CM144" s="746" t="s">
        <v>477</v>
      </c>
      <c r="CN144" s="749"/>
      <c r="CO144" s="756" t="s">
        <v>587</v>
      </c>
      <c r="CP144" s="757" t="s">
        <v>1151</v>
      </c>
      <c r="CQ144" s="746"/>
      <c r="CR144" s="749"/>
      <c r="CS144" s="756"/>
      <c r="CT144" s="757"/>
      <c r="CU144" s="746"/>
      <c r="CV144" s="749"/>
      <c r="CW144" s="756"/>
      <c r="CX144" s="757"/>
      <c r="CY144" s="746" t="s">
        <v>476</v>
      </c>
      <c r="CZ144" s="749"/>
      <c r="DA144" s="756" t="s">
        <v>886</v>
      </c>
      <c r="DB144" s="757" t="s">
        <v>1117</v>
      </c>
      <c r="DC144" s="746"/>
      <c r="DD144" s="749"/>
      <c r="DE144" s="756"/>
      <c r="DF144" s="757"/>
      <c r="DG144" s="746"/>
      <c r="DH144" s="749"/>
      <c r="DI144" s="756"/>
      <c r="DJ144" s="757"/>
      <c r="DK144" s="746"/>
      <c r="DL144" s="749"/>
      <c r="DM144" s="756"/>
      <c r="DN144" s="757"/>
      <c r="DO144" s="746" t="s">
        <v>477</v>
      </c>
      <c r="DP144" s="749"/>
      <c r="DQ144" s="756" t="s">
        <v>1156</v>
      </c>
      <c r="DR144" s="757" t="s">
        <v>548</v>
      </c>
      <c r="DS144" s="746" t="s">
        <v>477</v>
      </c>
      <c r="DT144" s="749"/>
      <c r="DU144" s="756" t="s">
        <v>527</v>
      </c>
      <c r="DV144" s="757" t="s">
        <v>620</v>
      </c>
      <c r="DW144" s="746" t="s">
        <v>477</v>
      </c>
      <c r="DX144" s="749"/>
      <c r="DY144" s="756" t="s">
        <v>1149</v>
      </c>
      <c r="DZ144" s="757" t="s">
        <v>533</v>
      </c>
      <c r="EA144" s="619"/>
      <c r="EB144" s="619"/>
      <c r="EC144" s="619"/>
      <c r="ED144" s="619"/>
      <c r="EE144" s="108"/>
      <c r="EF144" s="617"/>
      <c r="EG144" s="617"/>
      <c r="EH144" s="618"/>
    </row>
    <row r="145" spans="1:138" s="620" customFormat="1" ht="25.5" x14ac:dyDescent="0.25">
      <c r="A145" s="746">
        <v>151726</v>
      </c>
      <c r="B145" s="747" t="s">
        <v>1041</v>
      </c>
      <c r="C145" s="748" t="s">
        <v>893</v>
      </c>
      <c r="D145" s="746" t="s">
        <v>62</v>
      </c>
      <c r="E145" s="749" t="s">
        <v>366</v>
      </c>
      <c r="F145" s="749" t="s">
        <v>1133</v>
      </c>
      <c r="G145" s="749" t="s">
        <v>1128</v>
      </c>
      <c r="H145" s="749" t="s">
        <v>366</v>
      </c>
      <c r="I145" s="748" t="s">
        <v>366</v>
      </c>
      <c r="J145" s="749" t="s">
        <v>366</v>
      </c>
      <c r="K145" s="617" t="str">
        <f>IFERROR(VLOOKUP(A145,[4]CalledName!$A:$N,14,FALSE),"")</f>
        <v>No</v>
      </c>
      <c r="L145" s="597" t="str">
        <f>IFERROR(VLOOKUP(A145,[5]YEAR11!$A:$AT,24,FALSE),"")</f>
        <v>8-9</v>
      </c>
      <c r="M145" s="599" t="str">
        <f t="shared" si="34"/>
        <v>H</v>
      </c>
      <c r="N145" s="605">
        <f t="shared" si="35"/>
        <v>14</v>
      </c>
      <c r="O145" s="606">
        <f t="shared" si="36"/>
        <v>0</v>
      </c>
      <c r="P145" s="657">
        <f t="shared" si="37"/>
        <v>0</v>
      </c>
      <c r="Q145" s="723">
        <v>95.65</v>
      </c>
      <c r="R145" s="724">
        <v>1</v>
      </c>
      <c r="S145" s="721">
        <f t="shared" si="38"/>
        <v>3</v>
      </c>
      <c r="T145" s="600">
        <f t="shared" si="39"/>
        <v>6</v>
      </c>
      <c r="U145" s="722">
        <f t="shared" si="40"/>
        <v>0</v>
      </c>
      <c r="V145" s="722">
        <f t="shared" si="41"/>
        <v>0</v>
      </c>
      <c r="W145" s="722">
        <f t="shared" si="42"/>
        <v>0</v>
      </c>
      <c r="X145" s="722">
        <f t="shared" si="43"/>
        <v>0</v>
      </c>
      <c r="Y145" s="722">
        <f t="shared" si="44"/>
        <v>0</v>
      </c>
      <c r="Z145" s="722">
        <f t="shared" si="45"/>
        <v>0</v>
      </c>
      <c r="AA145" s="722">
        <f t="shared" si="46"/>
        <v>0</v>
      </c>
      <c r="AB145" s="722">
        <f t="shared" si="47"/>
        <v>0</v>
      </c>
      <c r="AC145" s="763">
        <f t="shared" si="48"/>
        <v>0</v>
      </c>
      <c r="AD145" s="600"/>
      <c r="AE145" s="746"/>
      <c r="AF145" s="749"/>
      <c r="AG145" s="756"/>
      <c r="AH145" s="757"/>
      <c r="AI145" s="746" t="s">
        <v>476</v>
      </c>
      <c r="AJ145" s="749"/>
      <c r="AK145" s="756" t="s">
        <v>500</v>
      </c>
      <c r="AL145" s="757" t="s">
        <v>558</v>
      </c>
      <c r="AM145" s="746"/>
      <c r="AN145" s="749"/>
      <c r="AO145" s="756"/>
      <c r="AP145" s="757"/>
      <c r="AQ145" s="746" t="s">
        <v>477</v>
      </c>
      <c r="AR145" s="749"/>
      <c r="AS145" s="756" t="s">
        <v>540</v>
      </c>
      <c r="AT145" s="757" t="s">
        <v>567</v>
      </c>
      <c r="AU145" s="746"/>
      <c r="AV145" s="749"/>
      <c r="AW145" s="756"/>
      <c r="AX145" s="757"/>
      <c r="AY145" s="746"/>
      <c r="AZ145" s="749"/>
      <c r="BA145" s="756"/>
      <c r="BB145" s="757"/>
      <c r="BC145" s="746"/>
      <c r="BD145" s="749"/>
      <c r="BE145" s="756"/>
      <c r="BF145" s="757"/>
      <c r="BG145" s="746" t="s">
        <v>477</v>
      </c>
      <c r="BH145" s="749"/>
      <c r="BI145" s="756" t="s">
        <v>574</v>
      </c>
      <c r="BJ145" s="757" t="s">
        <v>520</v>
      </c>
      <c r="BK145" s="746"/>
      <c r="BL145" s="749"/>
      <c r="BM145" s="749"/>
      <c r="BN145" s="758"/>
      <c r="BO145" s="746"/>
      <c r="BP145" s="749"/>
      <c r="BQ145" s="756"/>
      <c r="BR145" s="757"/>
      <c r="BS145" s="746" t="s">
        <v>477</v>
      </c>
      <c r="BT145" s="749"/>
      <c r="BU145" s="756" t="s">
        <v>580</v>
      </c>
      <c r="BV145" s="757" t="s">
        <v>893</v>
      </c>
      <c r="BW145" s="746"/>
      <c r="BX145" s="749"/>
      <c r="BY145" s="756"/>
      <c r="BZ145" s="757"/>
      <c r="CA145" s="746"/>
      <c r="CB145" s="749"/>
      <c r="CC145" s="756"/>
      <c r="CD145" s="757"/>
      <c r="CE145" s="746" t="s">
        <v>476</v>
      </c>
      <c r="CF145" s="749"/>
      <c r="CG145" s="756" t="s">
        <v>1155</v>
      </c>
      <c r="CH145" s="757" t="s">
        <v>583</v>
      </c>
      <c r="CI145" s="746"/>
      <c r="CJ145" s="749"/>
      <c r="CK145" s="756"/>
      <c r="CL145" s="757"/>
      <c r="CM145" s="746" t="s">
        <v>477</v>
      </c>
      <c r="CN145" s="749"/>
      <c r="CO145" s="756" t="s">
        <v>589</v>
      </c>
      <c r="CP145" s="757" t="s">
        <v>591</v>
      </c>
      <c r="CQ145" s="746"/>
      <c r="CR145" s="749"/>
      <c r="CS145" s="756"/>
      <c r="CT145" s="757"/>
      <c r="CU145" s="746"/>
      <c r="CV145" s="749"/>
      <c r="CW145" s="756"/>
      <c r="CX145" s="757"/>
      <c r="CY145" s="746" t="s">
        <v>476</v>
      </c>
      <c r="CZ145" s="749"/>
      <c r="DA145" s="756" t="s">
        <v>886</v>
      </c>
      <c r="DB145" s="757" t="s">
        <v>1111</v>
      </c>
      <c r="DC145" s="746"/>
      <c r="DD145" s="749"/>
      <c r="DE145" s="756"/>
      <c r="DF145" s="757"/>
      <c r="DG145" s="746" t="s">
        <v>477</v>
      </c>
      <c r="DH145" s="749"/>
      <c r="DI145" s="756" t="s">
        <v>544</v>
      </c>
      <c r="DJ145" s="757" t="s">
        <v>608</v>
      </c>
      <c r="DK145" s="746"/>
      <c r="DL145" s="749"/>
      <c r="DM145" s="756"/>
      <c r="DN145" s="757"/>
      <c r="DO145" s="746" t="s">
        <v>477</v>
      </c>
      <c r="DP145" s="749"/>
      <c r="DQ145" s="756" t="s">
        <v>550</v>
      </c>
      <c r="DR145" s="757" t="s">
        <v>539</v>
      </c>
      <c r="DS145" s="746"/>
      <c r="DT145" s="749"/>
      <c r="DU145" s="756"/>
      <c r="DV145" s="757"/>
      <c r="DW145" s="746" t="s">
        <v>477</v>
      </c>
      <c r="DX145" s="749"/>
      <c r="DY145" s="756" t="s">
        <v>516</v>
      </c>
      <c r="DZ145" s="757" t="s">
        <v>517</v>
      </c>
      <c r="EA145" s="619"/>
      <c r="EB145" s="619"/>
      <c r="EC145" s="619"/>
      <c r="ED145" s="619"/>
      <c r="EE145" s="108"/>
      <c r="EF145" s="617"/>
      <c r="EG145" s="617"/>
      <c r="EH145" s="618"/>
    </row>
    <row r="146" spans="1:138" s="620" customFormat="1" ht="25.5" x14ac:dyDescent="0.25">
      <c r="A146" s="746">
        <v>151719</v>
      </c>
      <c r="B146" s="747" t="s">
        <v>1042</v>
      </c>
      <c r="C146" s="748" t="s">
        <v>902</v>
      </c>
      <c r="D146" s="746" t="s">
        <v>178</v>
      </c>
      <c r="E146" s="749" t="s">
        <v>1128</v>
      </c>
      <c r="F146" s="749" t="s">
        <v>1133</v>
      </c>
      <c r="G146" s="749" t="s">
        <v>366</v>
      </c>
      <c r="H146" s="749" t="s">
        <v>1128</v>
      </c>
      <c r="I146" s="748" t="s">
        <v>366</v>
      </c>
      <c r="J146" s="749" t="s">
        <v>365</v>
      </c>
      <c r="K146" s="617" t="str">
        <f>IFERROR(VLOOKUP(A146,[4]CalledName!$A:$N,14,FALSE),"")</f>
        <v>No</v>
      </c>
      <c r="L146" s="597" t="str">
        <f>IFERROR(VLOOKUP(A146,[5]YEAR11!$A:$AT,24,FALSE),"")</f>
        <v>4-5</v>
      </c>
      <c r="M146" s="599" t="str">
        <f t="shared" si="34"/>
        <v>L</v>
      </c>
      <c r="N146" s="605">
        <f t="shared" si="35"/>
        <v>8</v>
      </c>
      <c r="O146" s="606">
        <f t="shared" si="36"/>
        <v>8</v>
      </c>
      <c r="P146" s="657">
        <f t="shared" si="37"/>
        <v>4</v>
      </c>
      <c r="Q146" s="723">
        <v>56.52</v>
      </c>
      <c r="R146" s="724">
        <v>7</v>
      </c>
      <c r="S146" s="721">
        <f t="shared" si="38"/>
        <v>0</v>
      </c>
      <c r="T146" s="600">
        <f t="shared" si="39"/>
        <v>2</v>
      </c>
      <c r="U146" s="722">
        <f t="shared" si="40"/>
        <v>3</v>
      </c>
      <c r="V146" s="722">
        <f t="shared" si="41"/>
        <v>1</v>
      </c>
      <c r="W146" s="722">
        <f t="shared" si="42"/>
        <v>0</v>
      </c>
      <c r="X146" s="722">
        <f t="shared" si="43"/>
        <v>4</v>
      </c>
      <c r="Y146" s="722">
        <f t="shared" si="44"/>
        <v>0</v>
      </c>
      <c r="Z146" s="722">
        <f t="shared" si="45"/>
        <v>2</v>
      </c>
      <c r="AA146" s="722">
        <f t="shared" si="46"/>
        <v>0</v>
      </c>
      <c r="AB146" s="722">
        <f t="shared" si="47"/>
        <v>2</v>
      </c>
      <c r="AC146" s="763">
        <f t="shared" si="48"/>
        <v>6</v>
      </c>
      <c r="AD146" s="600"/>
      <c r="AE146" s="746"/>
      <c r="AF146" s="749"/>
      <c r="AG146" s="756"/>
      <c r="AH146" s="757"/>
      <c r="AI146" s="746"/>
      <c r="AJ146" s="749"/>
      <c r="AK146" s="756"/>
      <c r="AL146" s="757"/>
      <c r="AM146" s="746"/>
      <c r="AN146" s="749"/>
      <c r="AO146" s="756"/>
      <c r="AP146" s="757"/>
      <c r="AQ146" s="746"/>
      <c r="AR146" s="749"/>
      <c r="AS146" s="756"/>
      <c r="AT146" s="757"/>
      <c r="AU146" s="746"/>
      <c r="AV146" s="749"/>
      <c r="AW146" s="756"/>
      <c r="AX146" s="757"/>
      <c r="AY146" s="746"/>
      <c r="AZ146" s="749"/>
      <c r="BA146" s="756"/>
      <c r="BB146" s="757"/>
      <c r="BC146" s="746"/>
      <c r="BD146" s="749"/>
      <c r="BE146" s="756"/>
      <c r="BF146" s="757"/>
      <c r="BG146" s="746" t="s">
        <v>482</v>
      </c>
      <c r="BH146" s="749"/>
      <c r="BI146" s="756" t="s">
        <v>577</v>
      </c>
      <c r="BJ146" s="757" t="s">
        <v>552</v>
      </c>
      <c r="BK146" s="746"/>
      <c r="BL146" s="749"/>
      <c r="BM146" s="749"/>
      <c r="BN146" s="758"/>
      <c r="BO146" s="746" t="s">
        <v>478</v>
      </c>
      <c r="BP146" s="749"/>
      <c r="BQ146" s="756" t="s">
        <v>508</v>
      </c>
      <c r="BR146" s="757" t="s">
        <v>579</v>
      </c>
      <c r="BS146" s="746" t="s">
        <v>479</v>
      </c>
      <c r="BT146" s="749"/>
      <c r="BU146" s="756" t="s">
        <v>512</v>
      </c>
      <c r="BV146" s="757" t="s">
        <v>1123</v>
      </c>
      <c r="BW146" s="746" t="s">
        <v>478</v>
      </c>
      <c r="BX146" s="749"/>
      <c r="BY146" s="756" t="s">
        <v>580</v>
      </c>
      <c r="BZ146" s="757" t="s">
        <v>521</v>
      </c>
      <c r="CA146" s="746"/>
      <c r="CB146" s="749"/>
      <c r="CC146" s="756"/>
      <c r="CD146" s="757"/>
      <c r="CE146" s="746"/>
      <c r="CF146" s="749"/>
      <c r="CG146" s="756"/>
      <c r="CH146" s="757"/>
      <c r="CI146" s="746"/>
      <c r="CJ146" s="749"/>
      <c r="CK146" s="756"/>
      <c r="CL146" s="757"/>
      <c r="CM146" s="746" t="s">
        <v>477</v>
      </c>
      <c r="CN146" s="749"/>
      <c r="CO146" s="756" t="s">
        <v>588</v>
      </c>
      <c r="CP146" s="757" t="s">
        <v>1161</v>
      </c>
      <c r="CQ146" s="746"/>
      <c r="CR146" s="749"/>
      <c r="CS146" s="756"/>
      <c r="CT146" s="757"/>
      <c r="CU146" s="746"/>
      <c r="CV146" s="749"/>
      <c r="CW146" s="756"/>
      <c r="CX146" s="757"/>
      <c r="CY146" s="746" t="s">
        <v>477</v>
      </c>
      <c r="CZ146" s="749"/>
      <c r="DA146" s="756" t="s">
        <v>887</v>
      </c>
      <c r="DB146" s="757" t="s">
        <v>1119</v>
      </c>
      <c r="DC146" s="746"/>
      <c r="DD146" s="749"/>
      <c r="DE146" s="756"/>
      <c r="DF146" s="757"/>
      <c r="DG146" s="746"/>
      <c r="DH146" s="749"/>
      <c r="DI146" s="756"/>
      <c r="DJ146" s="757"/>
      <c r="DK146" s="746"/>
      <c r="DL146" s="749"/>
      <c r="DM146" s="756"/>
      <c r="DN146" s="757"/>
      <c r="DO146" s="746" t="s">
        <v>478</v>
      </c>
      <c r="DP146" s="749"/>
      <c r="DQ146" s="756" t="s">
        <v>513</v>
      </c>
      <c r="DR146" s="757" t="s">
        <v>514</v>
      </c>
      <c r="DS146" s="746" t="s">
        <v>482</v>
      </c>
      <c r="DT146" s="749"/>
      <c r="DU146" s="756" t="s">
        <v>1162</v>
      </c>
      <c r="DV146" s="757" t="s">
        <v>623</v>
      </c>
      <c r="DW146" s="746"/>
      <c r="DX146" s="749"/>
      <c r="DY146" s="756"/>
      <c r="DZ146" s="757"/>
      <c r="EA146" s="619"/>
      <c r="EB146" s="619"/>
      <c r="EC146" s="619"/>
      <c r="ED146" s="619"/>
      <c r="EE146" s="108"/>
      <c r="EF146" s="617"/>
      <c r="EG146" s="617"/>
      <c r="EH146" s="618"/>
    </row>
    <row r="147" spans="1:138" s="620" customFormat="1" ht="25.5" x14ac:dyDescent="0.25">
      <c r="A147" s="746">
        <v>151701</v>
      </c>
      <c r="B147" s="747" t="s">
        <v>1043</v>
      </c>
      <c r="C147" s="748" t="s">
        <v>909</v>
      </c>
      <c r="D147" s="746" t="s">
        <v>62</v>
      </c>
      <c r="E147" s="749" t="s">
        <v>366</v>
      </c>
      <c r="F147" s="749" t="s">
        <v>1133</v>
      </c>
      <c r="G147" s="749" t="s">
        <v>366</v>
      </c>
      <c r="H147" s="749" t="s">
        <v>366</v>
      </c>
      <c r="I147" s="748" t="s">
        <v>366</v>
      </c>
      <c r="J147" s="749" t="s">
        <v>366</v>
      </c>
      <c r="K147" s="617" t="str">
        <f>IFERROR(VLOOKUP(A147,[4]CalledName!$A:$N,14,FALSE),"")</f>
        <v>No</v>
      </c>
      <c r="L147" s="597" t="str">
        <f>IFERROR(VLOOKUP(A147,[5]YEAR11!$A:$AT,24,FALSE),"")</f>
        <v>8-9</v>
      </c>
      <c r="M147" s="599" t="str">
        <f t="shared" si="34"/>
        <v>H</v>
      </c>
      <c r="N147" s="605">
        <f t="shared" si="35"/>
        <v>14</v>
      </c>
      <c r="O147" s="606">
        <f t="shared" si="36"/>
        <v>0</v>
      </c>
      <c r="P147" s="657">
        <f t="shared" si="37"/>
        <v>0</v>
      </c>
      <c r="Q147" s="723">
        <v>100</v>
      </c>
      <c r="R147" s="724">
        <v>0</v>
      </c>
      <c r="S147" s="721">
        <f t="shared" si="38"/>
        <v>0</v>
      </c>
      <c r="T147" s="600">
        <f t="shared" si="39"/>
        <v>9</v>
      </c>
      <c r="U147" s="722">
        <f t="shared" si="40"/>
        <v>0</v>
      </c>
      <c r="V147" s="722">
        <f t="shared" si="41"/>
        <v>0</v>
      </c>
      <c r="W147" s="722">
        <f t="shared" si="42"/>
        <v>0</v>
      </c>
      <c r="X147" s="722">
        <f t="shared" si="43"/>
        <v>0</v>
      </c>
      <c r="Y147" s="722">
        <f t="shared" si="44"/>
        <v>0</v>
      </c>
      <c r="Z147" s="722">
        <f t="shared" si="45"/>
        <v>0</v>
      </c>
      <c r="AA147" s="722">
        <f t="shared" si="46"/>
        <v>0</v>
      </c>
      <c r="AB147" s="722">
        <f t="shared" si="47"/>
        <v>0</v>
      </c>
      <c r="AC147" s="763">
        <f t="shared" si="48"/>
        <v>0</v>
      </c>
      <c r="AD147" s="600"/>
      <c r="AE147" s="746"/>
      <c r="AF147" s="749"/>
      <c r="AG147" s="756"/>
      <c r="AH147" s="757"/>
      <c r="AI147" s="746" t="s">
        <v>477</v>
      </c>
      <c r="AJ147" s="749"/>
      <c r="AK147" s="756" t="s">
        <v>500</v>
      </c>
      <c r="AL147" s="757" t="s">
        <v>558</v>
      </c>
      <c r="AM147" s="746"/>
      <c r="AN147" s="749"/>
      <c r="AO147" s="756"/>
      <c r="AP147" s="757"/>
      <c r="AQ147" s="746" t="s">
        <v>477</v>
      </c>
      <c r="AR147" s="749"/>
      <c r="AS147" s="756" t="s">
        <v>540</v>
      </c>
      <c r="AT147" s="757" t="s">
        <v>567</v>
      </c>
      <c r="AU147" s="746"/>
      <c r="AV147" s="749"/>
      <c r="AW147" s="756"/>
      <c r="AX147" s="757"/>
      <c r="AY147" s="746"/>
      <c r="AZ147" s="749"/>
      <c r="BA147" s="756"/>
      <c r="BB147" s="757"/>
      <c r="BC147" s="746"/>
      <c r="BD147" s="749"/>
      <c r="BE147" s="756"/>
      <c r="BF147" s="757"/>
      <c r="BG147" s="746" t="s">
        <v>477</v>
      </c>
      <c r="BH147" s="749"/>
      <c r="BI147" s="756" t="s">
        <v>574</v>
      </c>
      <c r="BJ147" s="757" t="s">
        <v>520</v>
      </c>
      <c r="BK147" s="746"/>
      <c r="BL147" s="749"/>
      <c r="BM147" s="749"/>
      <c r="BN147" s="758"/>
      <c r="BO147" s="746"/>
      <c r="BP147" s="749"/>
      <c r="BQ147" s="756"/>
      <c r="BR147" s="757"/>
      <c r="BS147" s="746" t="s">
        <v>477</v>
      </c>
      <c r="BT147" s="749"/>
      <c r="BU147" s="756" t="s">
        <v>516</v>
      </c>
      <c r="BV147" s="757" t="s">
        <v>909</v>
      </c>
      <c r="BW147" s="746"/>
      <c r="BX147" s="749"/>
      <c r="BY147" s="756"/>
      <c r="BZ147" s="757"/>
      <c r="CA147" s="746"/>
      <c r="CB147" s="749"/>
      <c r="CC147" s="756"/>
      <c r="CD147" s="757"/>
      <c r="CE147" s="746"/>
      <c r="CF147" s="749"/>
      <c r="CG147" s="756"/>
      <c r="CH147" s="757"/>
      <c r="CI147" s="746"/>
      <c r="CJ147" s="749"/>
      <c r="CK147" s="756"/>
      <c r="CL147" s="757"/>
      <c r="CM147" s="746" t="s">
        <v>477</v>
      </c>
      <c r="CN147" s="749"/>
      <c r="CO147" s="756" t="s">
        <v>1163</v>
      </c>
      <c r="CP147" s="757" t="s">
        <v>1164</v>
      </c>
      <c r="CQ147" s="746"/>
      <c r="CR147" s="749"/>
      <c r="CS147" s="756"/>
      <c r="CT147" s="757"/>
      <c r="CU147" s="746"/>
      <c r="CV147" s="749"/>
      <c r="CW147" s="756"/>
      <c r="CX147" s="757"/>
      <c r="CY147" s="746" t="s">
        <v>477</v>
      </c>
      <c r="CZ147" s="749"/>
      <c r="DA147" s="756" t="s">
        <v>888</v>
      </c>
      <c r="DB147" s="757" t="s">
        <v>1124</v>
      </c>
      <c r="DC147" s="746" t="s">
        <v>477</v>
      </c>
      <c r="DD147" s="749"/>
      <c r="DE147" s="756" t="s">
        <v>607</v>
      </c>
      <c r="DF147" s="757" t="s">
        <v>606</v>
      </c>
      <c r="DG147" s="746" t="s">
        <v>477</v>
      </c>
      <c r="DH147" s="749"/>
      <c r="DI147" s="756" t="s">
        <v>544</v>
      </c>
      <c r="DJ147" s="757" t="s">
        <v>608</v>
      </c>
      <c r="DK147" s="746"/>
      <c r="DL147" s="749"/>
      <c r="DM147" s="756"/>
      <c r="DN147" s="757"/>
      <c r="DO147" s="746" t="s">
        <v>477</v>
      </c>
      <c r="DP147" s="749"/>
      <c r="DQ147" s="756" t="s">
        <v>550</v>
      </c>
      <c r="DR147" s="757" t="s">
        <v>539</v>
      </c>
      <c r="DS147" s="746"/>
      <c r="DT147" s="749"/>
      <c r="DU147" s="756"/>
      <c r="DV147" s="757"/>
      <c r="DW147" s="746" t="s">
        <v>477</v>
      </c>
      <c r="DX147" s="749"/>
      <c r="DY147" s="756" t="s">
        <v>516</v>
      </c>
      <c r="DZ147" s="757" t="s">
        <v>517</v>
      </c>
      <c r="EA147" s="619"/>
      <c r="EB147" s="619"/>
      <c r="EC147" s="619"/>
      <c r="ED147" s="619"/>
      <c r="EE147" s="108"/>
      <c r="EF147" s="617"/>
      <c r="EG147" s="617"/>
      <c r="EH147" s="618"/>
    </row>
    <row r="148" spans="1:138" s="620" customFormat="1" ht="25.5" x14ac:dyDescent="0.25">
      <c r="A148" s="746">
        <v>151549</v>
      </c>
      <c r="B148" s="747" t="s">
        <v>1044</v>
      </c>
      <c r="C148" s="748" t="s">
        <v>909</v>
      </c>
      <c r="D148" s="746" t="s">
        <v>62</v>
      </c>
      <c r="E148" s="749" t="s">
        <v>366</v>
      </c>
      <c r="F148" s="749" t="s">
        <v>1133</v>
      </c>
      <c r="G148" s="749" t="s">
        <v>366</v>
      </c>
      <c r="H148" s="749" t="s">
        <v>366</v>
      </c>
      <c r="I148" s="748" t="s">
        <v>366</v>
      </c>
      <c r="J148" s="749" t="s">
        <v>366</v>
      </c>
      <c r="K148" s="617" t="str">
        <f>IFERROR(VLOOKUP(A148,[4]CalledName!$A:$N,14,FALSE),"")</f>
        <v>No</v>
      </c>
      <c r="L148" s="597" t="str">
        <f>IFERROR(VLOOKUP(A148,[5]YEAR11!$A:$AT,24,FALSE),"")</f>
        <v>7-8</v>
      </c>
      <c r="M148" s="599" t="str">
        <f t="shared" si="34"/>
        <v>H</v>
      </c>
      <c r="N148" s="605">
        <f t="shared" si="35"/>
        <v>10</v>
      </c>
      <c r="O148" s="606">
        <f t="shared" si="36"/>
        <v>0</v>
      </c>
      <c r="P148" s="657">
        <f t="shared" si="37"/>
        <v>0</v>
      </c>
      <c r="Q148" s="723">
        <v>100</v>
      </c>
      <c r="R148" s="724">
        <v>0</v>
      </c>
      <c r="S148" s="721">
        <f t="shared" si="38"/>
        <v>0</v>
      </c>
      <c r="T148" s="600">
        <f t="shared" si="39"/>
        <v>9</v>
      </c>
      <c r="U148" s="722">
        <f t="shared" si="40"/>
        <v>0</v>
      </c>
      <c r="V148" s="722">
        <f t="shared" si="41"/>
        <v>0</v>
      </c>
      <c r="W148" s="722">
        <f t="shared" si="42"/>
        <v>0</v>
      </c>
      <c r="X148" s="722">
        <f t="shared" si="43"/>
        <v>0</v>
      </c>
      <c r="Y148" s="722">
        <f t="shared" si="44"/>
        <v>0</v>
      </c>
      <c r="Z148" s="722">
        <f t="shared" si="45"/>
        <v>0</v>
      </c>
      <c r="AA148" s="722">
        <f t="shared" si="46"/>
        <v>0</v>
      </c>
      <c r="AB148" s="722">
        <f t="shared" si="47"/>
        <v>0</v>
      </c>
      <c r="AC148" s="763">
        <f t="shared" si="48"/>
        <v>0</v>
      </c>
      <c r="AD148" s="600"/>
      <c r="AE148" s="746"/>
      <c r="AF148" s="749"/>
      <c r="AG148" s="756"/>
      <c r="AH148" s="757"/>
      <c r="AI148" s="746" t="s">
        <v>477</v>
      </c>
      <c r="AJ148" s="749"/>
      <c r="AK148" s="756" t="s">
        <v>500</v>
      </c>
      <c r="AL148" s="757" t="s">
        <v>558</v>
      </c>
      <c r="AM148" s="746"/>
      <c r="AN148" s="749"/>
      <c r="AO148" s="756"/>
      <c r="AP148" s="757"/>
      <c r="AQ148" s="746" t="s">
        <v>477</v>
      </c>
      <c r="AR148" s="749"/>
      <c r="AS148" s="756" t="s">
        <v>540</v>
      </c>
      <c r="AT148" s="757" t="s">
        <v>567</v>
      </c>
      <c r="AU148" s="746"/>
      <c r="AV148" s="749"/>
      <c r="AW148" s="756"/>
      <c r="AX148" s="757"/>
      <c r="AY148" s="746"/>
      <c r="AZ148" s="749"/>
      <c r="BA148" s="756"/>
      <c r="BB148" s="757"/>
      <c r="BC148" s="746"/>
      <c r="BD148" s="749"/>
      <c r="BE148" s="756"/>
      <c r="BF148" s="757"/>
      <c r="BG148" s="746" t="s">
        <v>477</v>
      </c>
      <c r="BH148" s="749"/>
      <c r="BI148" s="756" t="s">
        <v>519</v>
      </c>
      <c r="BJ148" s="757" t="s">
        <v>507</v>
      </c>
      <c r="BK148" s="746"/>
      <c r="BL148" s="749"/>
      <c r="BM148" s="749"/>
      <c r="BN148" s="758"/>
      <c r="BO148" s="746"/>
      <c r="BP148" s="749"/>
      <c r="BQ148" s="756"/>
      <c r="BR148" s="757"/>
      <c r="BS148" s="746" t="s">
        <v>477</v>
      </c>
      <c r="BT148" s="749"/>
      <c r="BU148" s="756" t="s">
        <v>516</v>
      </c>
      <c r="BV148" s="757" t="s">
        <v>909</v>
      </c>
      <c r="BW148" s="746"/>
      <c r="BX148" s="749"/>
      <c r="BY148" s="756"/>
      <c r="BZ148" s="757"/>
      <c r="CA148" s="746" t="s">
        <v>477</v>
      </c>
      <c r="CB148" s="749"/>
      <c r="CC148" s="756" t="s">
        <v>1153</v>
      </c>
      <c r="CD148" s="757" t="s">
        <v>582</v>
      </c>
      <c r="CE148" s="746"/>
      <c r="CF148" s="749"/>
      <c r="CG148" s="756"/>
      <c r="CH148" s="757"/>
      <c r="CI148" s="746"/>
      <c r="CJ148" s="749"/>
      <c r="CK148" s="756"/>
      <c r="CL148" s="757"/>
      <c r="CM148" s="746" t="s">
        <v>477</v>
      </c>
      <c r="CN148" s="749"/>
      <c r="CO148" s="756" t="s">
        <v>1163</v>
      </c>
      <c r="CP148" s="757" t="s">
        <v>1164</v>
      </c>
      <c r="CQ148" s="746"/>
      <c r="CR148" s="749"/>
      <c r="CS148" s="756"/>
      <c r="CT148" s="757"/>
      <c r="CU148" s="746"/>
      <c r="CV148" s="749"/>
      <c r="CW148" s="756"/>
      <c r="CX148" s="757"/>
      <c r="CY148" s="746" t="s">
        <v>477</v>
      </c>
      <c r="CZ148" s="749"/>
      <c r="DA148" s="756" t="s">
        <v>888</v>
      </c>
      <c r="DB148" s="757" t="s">
        <v>1124</v>
      </c>
      <c r="DC148" s="746"/>
      <c r="DD148" s="749"/>
      <c r="DE148" s="756"/>
      <c r="DF148" s="757"/>
      <c r="DG148" s="746" t="s">
        <v>477</v>
      </c>
      <c r="DH148" s="749"/>
      <c r="DI148" s="756" t="s">
        <v>544</v>
      </c>
      <c r="DJ148" s="757" t="s">
        <v>608</v>
      </c>
      <c r="DK148" s="746"/>
      <c r="DL148" s="749"/>
      <c r="DM148" s="756"/>
      <c r="DN148" s="757"/>
      <c r="DO148" s="746" t="s">
        <v>477</v>
      </c>
      <c r="DP148" s="749"/>
      <c r="DQ148" s="756" t="s">
        <v>550</v>
      </c>
      <c r="DR148" s="757" t="s">
        <v>539</v>
      </c>
      <c r="DS148" s="746"/>
      <c r="DT148" s="749"/>
      <c r="DU148" s="756"/>
      <c r="DV148" s="757"/>
      <c r="DW148" s="746" t="s">
        <v>476</v>
      </c>
      <c r="DX148" s="749"/>
      <c r="DY148" s="756" t="s">
        <v>516</v>
      </c>
      <c r="DZ148" s="757" t="s">
        <v>517</v>
      </c>
      <c r="EA148" s="619"/>
      <c r="EB148" s="619"/>
      <c r="EC148" s="619"/>
      <c r="ED148" s="619"/>
      <c r="EE148" s="108"/>
      <c r="EF148" s="617"/>
      <c r="EG148" s="617"/>
      <c r="EH148" s="618"/>
    </row>
    <row r="149" spans="1:138" s="620" customFormat="1" ht="25.5" x14ac:dyDescent="0.25">
      <c r="A149" s="746">
        <v>151626</v>
      </c>
      <c r="B149" s="747" t="s">
        <v>1045</v>
      </c>
      <c r="C149" s="748" t="s">
        <v>913</v>
      </c>
      <c r="D149" s="746" t="s">
        <v>62</v>
      </c>
      <c r="E149" s="749" t="s">
        <v>366</v>
      </c>
      <c r="F149" s="749" t="s">
        <v>1143</v>
      </c>
      <c r="G149" s="749" t="s">
        <v>366</v>
      </c>
      <c r="H149" s="749" t="s">
        <v>366</v>
      </c>
      <c r="I149" s="748" t="s">
        <v>366</v>
      </c>
      <c r="J149" s="749" t="s">
        <v>365</v>
      </c>
      <c r="K149" s="617" t="str">
        <f>IFERROR(VLOOKUP(A149,[4]CalledName!$A:$N,14,FALSE),"")</f>
        <v>No</v>
      </c>
      <c r="L149" s="597" t="str">
        <f>IFERROR(VLOOKUP(A149,[5]YEAR11!$A:$AT,24,FALSE),"")</f>
        <v>1-2</v>
      </c>
      <c r="M149" s="599" t="str">
        <f t="shared" si="34"/>
        <v>L</v>
      </c>
      <c r="N149" s="605">
        <f t="shared" si="35"/>
        <v>8</v>
      </c>
      <c r="O149" s="606">
        <f t="shared" si="36"/>
        <v>10</v>
      </c>
      <c r="P149" s="657">
        <f t="shared" si="37"/>
        <v>5</v>
      </c>
      <c r="Q149" s="723">
        <v>39.130000000000003</v>
      </c>
      <c r="R149" s="724">
        <v>10</v>
      </c>
      <c r="S149" s="721">
        <f t="shared" si="38"/>
        <v>1</v>
      </c>
      <c r="T149" s="600">
        <f t="shared" si="39"/>
        <v>1</v>
      </c>
      <c r="U149" s="722">
        <f t="shared" si="40"/>
        <v>2</v>
      </c>
      <c r="V149" s="722">
        <f t="shared" si="41"/>
        <v>0</v>
      </c>
      <c r="W149" s="722">
        <f t="shared" si="42"/>
        <v>2</v>
      </c>
      <c r="X149" s="722">
        <f t="shared" si="43"/>
        <v>4</v>
      </c>
      <c r="Y149" s="722">
        <f t="shared" si="44"/>
        <v>0</v>
      </c>
      <c r="Z149" s="722">
        <f t="shared" si="45"/>
        <v>1</v>
      </c>
      <c r="AA149" s="722">
        <f t="shared" si="46"/>
        <v>0</v>
      </c>
      <c r="AB149" s="722">
        <f t="shared" si="47"/>
        <v>1</v>
      </c>
      <c r="AC149" s="763">
        <f t="shared" si="48"/>
        <v>5</v>
      </c>
      <c r="AD149" s="600"/>
      <c r="AE149" s="746"/>
      <c r="AF149" s="749"/>
      <c r="AG149" s="756"/>
      <c r="AH149" s="757"/>
      <c r="AI149" s="746"/>
      <c r="AJ149" s="749"/>
      <c r="AK149" s="756"/>
      <c r="AL149" s="757"/>
      <c r="AM149" s="746"/>
      <c r="AN149" s="749"/>
      <c r="AO149" s="756"/>
      <c r="AP149" s="757"/>
      <c r="AQ149" s="746"/>
      <c r="AR149" s="749"/>
      <c r="AS149" s="756"/>
      <c r="AT149" s="757"/>
      <c r="AU149" s="746"/>
      <c r="AV149" s="749"/>
      <c r="AW149" s="756"/>
      <c r="AX149" s="757"/>
      <c r="AY149" s="746"/>
      <c r="AZ149" s="749"/>
      <c r="BA149" s="756"/>
      <c r="BB149" s="757"/>
      <c r="BC149" s="746"/>
      <c r="BD149" s="749"/>
      <c r="BE149" s="756"/>
      <c r="BF149" s="757"/>
      <c r="BG149" s="746" t="s">
        <v>482</v>
      </c>
      <c r="BH149" s="749"/>
      <c r="BI149" s="756" t="s">
        <v>577</v>
      </c>
      <c r="BJ149" s="757" t="s">
        <v>552</v>
      </c>
      <c r="BK149" s="746"/>
      <c r="BL149" s="749"/>
      <c r="BM149" s="749"/>
      <c r="BN149" s="758"/>
      <c r="BO149" s="746"/>
      <c r="BP149" s="749"/>
      <c r="BQ149" s="756"/>
      <c r="BR149" s="757"/>
      <c r="BS149" s="746" t="s">
        <v>480</v>
      </c>
      <c r="BT149" s="749"/>
      <c r="BU149" s="756" t="s">
        <v>1120</v>
      </c>
      <c r="BV149" s="757" t="s">
        <v>913</v>
      </c>
      <c r="BW149" s="746"/>
      <c r="BX149" s="749"/>
      <c r="BY149" s="756"/>
      <c r="BZ149" s="757"/>
      <c r="CA149" s="746"/>
      <c r="CB149" s="749"/>
      <c r="CC149" s="756"/>
      <c r="CD149" s="757"/>
      <c r="CE149" s="746" t="s">
        <v>476</v>
      </c>
      <c r="CF149" s="749"/>
      <c r="CG149" s="756" t="s">
        <v>1155</v>
      </c>
      <c r="CH149" s="757" t="s">
        <v>583</v>
      </c>
      <c r="CI149" s="746"/>
      <c r="CJ149" s="749"/>
      <c r="CK149" s="756"/>
      <c r="CL149" s="757"/>
      <c r="CM149" s="746" t="s">
        <v>478</v>
      </c>
      <c r="CN149" s="749"/>
      <c r="CO149" s="756" t="s">
        <v>588</v>
      </c>
      <c r="CP149" s="757" t="s">
        <v>1167</v>
      </c>
      <c r="CQ149" s="746"/>
      <c r="CR149" s="749"/>
      <c r="CS149" s="756"/>
      <c r="CT149" s="757"/>
      <c r="CU149" s="746"/>
      <c r="CV149" s="749"/>
      <c r="CW149" s="756"/>
      <c r="CX149" s="757"/>
      <c r="CY149" s="746" t="s">
        <v>480</v>
      </c>
      <c r="CZ149" s="749"/>
      <c r="DA149" s="756" t="s">
        <v>888</v>
      </c>
      <c r="DB149" s="757" t="s">
        <v>1116</v>
      </c>
      <c r="DC149" s="746"/>
      <c r="DD149" s="749"/>
      <c r="DE149" s="756"/>
      <c r="DF149" s="757"/>
      <c r="DG149" s="746"/>
      <c r="DH149" s="749"/>
      <c r="DI149" s="756"/>
      <c r="DJ149" s="757"/>
      <c r="DK149" s="746"/>
      <c r="DL149" s="749"/>
      <c r="DM149" s="756"/>
      <c r="DN149" s="757"/>
      <c r="DO149" s="746" t="s">
        <v>477</v>
      </c>
      <c r="DP149" s="749"/>
      <c r="DQ149" s="756" t="s">
        <v>553</v>
      </c>
      <c r="DR149" s="757" t="s">
        <v>554</v>
      </c>
      <c r="DS149" s="746" t="s">
        <v>478</v>
      </c>
      <c r="DT149" s="749"/>
      <c r="DU149" s="756" t="s">
        <v>1162</v>
      </c>
      <c r="DV149" s="757" t="s">
        <v>623</v>
      </c>
      <c r="DW149" s="746" t="s">
        <v>482</v>
      </c>
      <c r="DX149" s="749"/>
      <c r="DY149" s="756" t="s">
        <v>516</v>
      </c>
      <c r="DZ149" s="757" t="s">
        <v>541</v>
      </c>
      <c r="EA149" s="619"/>
      <c r="EB149" s="619"/>
      <c r="EC149" s="619"/>
      <c r="ED149" s="619"/>
      <c r="EE149" s="108"/>
      <c r="EF149" s="617"/>
      <c r="EG149" s="617"/>
      <c r="EH149" s="618"/>
    </row>
    <row r="150" spans="1:138" s="620" customFormat="1" ht="25.5" x14ac:dyDescent="0.25">
      <c r="A150" s="746">
        <v>151671</v>
      </c>
      <c r="B150" s="747" t="s">
        <v>1046</v>
      </c>
      <c r="C150" s="748" t="s">
        <v>913</v>
      </c>
      <c r="D150" s="746" t="s">
        <v>62</v>
      </c>
      <c r="E150" s="749" t="s">
        <v>366</v>
      </c>
      <c r="F150" s="749" t="s">
        <v>1133</v>
      </c>
      <c r="G150" s="749" t="s">
        <v>366</v>
      </c>
      <c r="H150" s="749" t="s">
        <v>366</v>
      </c>
      <c r="I150" s="748" t="s">
        <v>366</v>
      </c>
      <c r="J150" s="749" t="s">
        <v>366</v>
      </c>
      <c r="K150" s="617" t="str">
        <f>IFERROR(VLOOKUP(A150,[4]CalledName!$A:$N,14,FALSE),"")</f>
        <v>No</v>
      </c>
      <c r="L150" s="597" t="str">
        <f>IFERROR(VLOOKUP(A150,[5]YEAR11!$A:$AT,24,FALSE),"")</f>
        <v>5-6</v>
      </c>
      <c r="M150" s="599" t="str">
        <f t="shared" si="34"/>
        <v>M</v>
      </c>
      <c r="N150" s="605">
        <f t="shared" si="35"/>
        <v>15</v>
      </c>
      <c r="O150" s="606">
        <f t="shared" si="36"/>
        <v>0</v>
      </c>
      <c r="P150" s="657">
        <f t="shared" si="37"/>
        <v>0</v>
      </c>
      <c r="Q150" s="723">
        <v>97.83</v>
      </c>
      <c r="R150" s="724">
        <v>1</v>
      </c>
      <c r="S150" s="721">
        <f t="shared" si="38"/>
        <v>0</v>
      </c>
      <c r="T150" s="600">
        <f t="shared" si="39"/>
        <v>7</v>
      </c>
      <c r="U150" s="722">
        <f t="shared" si="40"/>
        <v>0</v>
      </c>
      <c r="V150" s="722">
        <f t="shared" si="41"/>
        <v>0</v>
      </c>
      <c r="W150" s="722">
        <f t="shared" si="42"/>
        <v>1</v>
      </c>
      <c r="X150" s="722">
        <f t="shared" si="43"/>
        <v>1</v>
      </c>
      <c r="Y150" s="722">
        <f t="shared" si="44"/>
        <v>0</v>
      </c>
      <c r="Z150" s="722">
        <f t="shared" si="45"/>
        <v>0</v>
      </c>
      <c r="AA150" s="722">
        <f t="shared" si="46"/>
        <v>0</v>
      </c>
      <c r="AB150" s="722">
        <f t="shared" si="47"/>
        <v>0</v>
      </c>
      <c r="AC150" s="763">
        <f t="shared" si="48"/>
        <v>1</v>
      </c>
      <c r="AD150" s="600"/>
      <c r="AE150" s="746" t="s">
        <v>480</v>
      </c>
      <c r="AF150" s="749"/>
      <c r="AG150" s="756" t="s">
        <v>557</v>
      </c>
      <c r="AH150" s="757" t="s">
        <v>499</v>
      </c>
      <c r="AI150" s="746"/>
      <c r="AJ150" s="749"/>
      <c r="AK150" s="756"/>
      <c r="AL150" s="757"/>
      <c r="AM150" s="746"/>
      <c r="AN150" s="749"/>
      <c r="AO150" s="756"/>
      <c r="AP150" s="757"/>
      <c r="AQ150" s="746"/>
      <c r="AR150" s="749"/>
      <c r="AS150" s="756"/>
      <c r="AT150" s="757"/>
      <c r="AU150" s="746"/>
      <c r="AV150" s="749"/>
      <c r="AW150" s="756"/>
      <c r="AX150" s="757"/>
      <c r="AY150" s="746"/>
      <c r="AZ150" s="749"/>
      <c r="BA150" s="756"/>
      <c r="BB150" s="757"/>
      <c r="BC150" s="746"/>
      <c r="BD150" s="749"/>
      <c r="BE150" s="756"/>
      <c r="BF150" s="757"/>
      <c r="BG150" s="746" t="s">
        <v>477</v>
      </c>
      <c r="BH150" s="749"/>
      <c r="BI150" s="756" t="s">
        <v>519</v>
      </c>
      <c r="BJ150" s="757" t="s">
        <v>507</v>
      </c>
      <c r="BK150" s="746"/>
      <c r="BL150" s="749"/>
      <c r="BM150" s="749"/>
      <c r="BN150" s="758"/>
      <c r="BO150" s="746"/>
      <c r="BP150" s="749"/>
      <c r="BQ150" s="756"/>
      <c r="BR150" s="757"/>
      <c r="BS150" s="746" t="s">
        <v>477</v>
      </c>
      <c r="BT150" s="749"/>
      <c r="BU150" s="756" t="s">
        <v>1120</v>
      </c>
      <c r="BV150" s="757" t="s">
        <v>913</v>
      </c>
      <c r="BW150" s="746"/>
      <c r="BX150" s="749"/>
      <c r="BY150" s="756"/>
      <c r="BZ150" s="757"/>
      <c r="CA150" s="746"/>
      <c r="CB150" s="749"/>
      <c r="CC150" s="756"/>
      <c r="CD150" s="757"/>
      <c r="CE150" s="746" t="s">
        <v>477</v>
      </c>
      <c r="CF150" s="749"/>
      <c r="CG150" s="756" t="s">
        <v>1155</v>
      </c>
      <c r="CH150" s="757" t="s">
        <v>583</v>
      </c>
      <c r="CI150" s="746"/>
      <c r="CJ150" s="749"/>
      <c r="CK150" s="756"/>
      <c r="CL150" s="757"/>
      <c r="CM150" s="746" t="s">
        <v>477</v>
      </c>
      <c r="CN150" s="749"/>
      <c r="CO150" s="756" t="s">
        <v>587</v>
      </c>
      <c r="CP150" s="757" t="s">
        <v>593</v>
      </c>
      <c r="CQ150" s="746"/>
      <c r="CR150" s="749"/>
      <c r="CS150" s="756"/>
      <c r="CT150" s="757"/>
      <c r="CU150" s="746"/>
      <c r="CV150" s="749"/>
      <c r="CW150" s="756"/>
      <c r="CX150" s="757"/>
      <c r="CY150" s="746" t="s">
        <v>477</v>
      </c>
      <c r="CZ150" s="749"/>
      <c r="DA150" s="756" t="s">
        <v>886</v>
      </c>
      <c r="DB150" s="757" t="s">
        <v>1111</v>
      </c>
      <c r="DC150" s="746"/>
      <c r="DD150" s="749"/>
      <c r="DE150" s="756"/>
      <c r="DF150" s="757"/>
      <c r="DG150" s="746"/>
      <c r="DH150" s="749"/>
      <c r="DI150" s="756"/>
      <c r="DJ150" s="757"/>
      <c r="DK150" s="746"/>
      <c r="DL150" s="749"/>
      <c r="DM150" s="756"/>
      <c r="DN150" s="757"/>
      <c r="DO150" s="746" t="s">
        <v>477</v>
      </c>
      <c r="DP150" s="749"/>
      <c r="DQ150" s="756" t="s">
        <v>538</v>
      </c>
      <c r="DR150" s="757" t="s">
        <v>531</v>
      </c>
      <c r="DS150" s="746" t="s">
        <v>477</v>
      </c>
      <c r="DT150" s="749"/>
      <c r="DU150" s="756" t="s">
        <v>527</v>
      </c>
      <c r="DV150" s="757" t="s">
        <v>620</v>
      </c>
      <c r="DW150" s="746" t="s">
        <v>477</v>
      </c>
      <c r="DX150" s="749"/>
      <c r="DY150" s="756" t="s">
        <v>1149</v>
      </c>
      <c r="DZ150" s="757" t="s">
        <v>526</v>
      </c>
      <c r="EA150" s="619"/>
      <c r="EB150" s="619"/>
      <c r="EC150" s="619"/>
      <c r="ED150" s="619"/>
      <c r="EE150" s="108"/>
      <c r="EF150" s="617"/>
      <c r="EG150" s="617"/>
      <c r="EH150" s="618"/>
    </row>
    <row r="151" spans="1:138" s="620" customFormat="1" ht="25.5" x14ac:dyDescent="0.25">
      <c r="A151" s="746">
        <v>151704</v>
      </c>
      <c r="B151" s="747" t="s">
        <v>1047</v>
      </c>
      <c r="C151" s="748" t="s">
        <v>909</v>
      </c>
      <c r="D151" s="746" t="s">
        <v>62</v>
      </c>
      <c r="E151" s="749" t="s">
        <v>366</v>
      </c>
      <c r="F151" s="749" t="s">
        <v>1133</v>
      </c>
      <c r="G151" s="749" t="s">
        <v>366</v>
      </c>
      <c r="H151" s="749" t="s">
        <v>366</v>
      </c>
      <c r="I151" s="748" t="s">
        <v>366</v>
      </c>
      <c r="J151" s="749" t="s">
        <v>366</v>
      </c>
      <c r="K151" s="617" t="str">
        <f>IFERROR(VLOOKUP(A151,[4]CalledName!$A:$N,14,FALSE),"")</f>
        <v>No</v>
      </c>
      <c r="L151" s="597" t="str">
        <f>IFERROR(VLOOKUP(A151,[5]YEAR11!$A:$AT,24,FALSE),"")</f>
        <v>3-4</v>
      </c>
      <c r="M151" s="599" t="str">
        <f t="shared" si="34"/>
        <v>L</v>
      </c>
      <c r="N151" s="605">
        <f t="shared" si="35"/>
        <v>11</v>
      </c>
      <c r="O151" s="606">
        <f t="shared" si="36"/>
        <v>23</v>
      </c>
      <c r="P151" s="657">
        <f t="shared" si="37"/>
        <v>8</v>
      </c>
      <c r="Q151" s="723">
        <v>63.04</v>
      </c>
      <c r="R151" s="724">
        <v>13</v>
      </c>
      <c r="S151" s="721">
        <f t="shared" si="38"/>
        <v>1</v>
      </c>
      <c r="T151" s="600">
        <f t="shared" si="39"/>
        <v>0</v>
      </c>
      <c r="U151" s="722">
        <f t="shared" si="40"/>
        <v>2</v>
      </c>
      <c r="V151" s="722">
        <f t="shared" si="41"/>
        <v>0</v>
      </c>
      <c r="W151" s="722">
        <f t="shared" si="42"/>
        <v>2</v>
      </c>
      <c r="X151" s="722">
        <f t="shared" si="43"/>
        <v>4</v>
      </c>
      <c r="Y151" s="722">
        <f t="shared" si="44"/>
        <v>3</v>
      </c>
      <c r="Z151" s="722">
        <f t="shared" si="45"/>
        <v>1</v>
      </c>
      <c r="AA151" s="722">
        <f t="shared" si="46"/>
        <v>0</v>
      </c>
      <c r="AB151" s="722">
        <f t="shared" si="47"/>
        <v>4</v>
      </c>
      <c r="AC151" s="763">
        <f t="shared" si="48"/>
        <v>8</v>
      </c>
      <c r="AD151" s="600"/>
      <c r="AE151" s="746"/>
      <c r="AF151" s="749"/>
      <c r="AG151" s="756"/>
      <c r="AH151" s="757"/>
      <c r="AI151" s="746" t="s">
        <v>478</v>
      </c>
      <c r="AJ151" s="749"/>
      <c r="AK151" s="756" t="s">
        <v>1159</v>
      </c>
      <c r="AL151" s="757" t="s">
        <v>562</v>
      </c>
      <c r="AM151" s="746"/>
      <c r="AN151" s="749"/>
      <c r="AO151" s="756"/>
      <c r="AP151" s="757"/>
      <c r="AQ151" s="746" t="s">
        <v>481</v>
      </c>
      <c r="AR151" s="749"/>
      <c r="AS151" s="756" t="s">
        <v>502</v>
      </c>
      <c r="AT151" s="757" t="s">
        <v>571</v>
      </c>
      <c r="AU151" s="746" t="s">
        <v>481</v>
      </c>
      <c r="AV151" s="749"/>
      <c r="AW151" s="756" t="s">
        <v>1166</v>
      </c>
      <c r="AX151" s="757" t="s">
        <v>503</v>
      </c>
      <c r="AY151" s="746"/>
      <c r="AZ151" s="749"/>
      <c r="BA151" s="756"/>
      <c r="BB151" s="757"/>
      <c r="BC151" s="746"/>
      <c r="BD151" s="749"/>
      <c r="BE151" s="756"/>
      <c r="BF151" s="757"/>
      <c r="BG151" s="746" t="s">
        <v>480</v>
      </c>
      <c r="BH151" s="749"/>
      <c r="BI151" s="756" t="s">
        <v>546</v>
      </c>
      <c r="BJ151" s="757" t="s">
        <v>549</v>
      </c>
      <c r="BK151" s="746"/>
      <c r="BL151" s="749"/>
      <c r="BM151" s="749"/>
      <c r="BN151" s="758"/>
      <c r="BO151" s="746"/>
      <c r="BP151" s="749"/>
      <c r="BQ151" s="756"/>
      <c r="BR151" s="757"/>
      <c r="BS151" s="746" t="s">
        <v>480</v>
      </c>
      <c r="BT151" s="749"/>
      <c r="BU151" s="756" t="s">
        <v>516</v>
      </c>
      <c r="BV151" s="757" t="s">
        <v>909</v>
      </c>
      <c r="BW151" s="746"/>
      <c r="BX151" s="749"/>
      <c r="BY151" s="756"/>
      <c r="BZ151" s="757"/>
      <c r="CA151" s="746"/>
      <c r="CB151" s="749"/>
      <c r="CC151" s="756"/>
      <c r="CD151" s="757"/>
      <c r="CE151" s="746"/>
      <c r="CF151" s="749"/>
      <c r="CG151" s="756"/>
      <c r="CH151" s="757"/>
      <c r="CI151" s="746"/>
      <c r="CJ151" s="749"/>
      <c r="CK151" s="756"/>
      <c r="CL151" s="757"/>
      <c r="CM151" s="746" t="s">
        <v>476</v>
      </c>
      <c r="CN151" s="749"/>
      <c r="CO151" s="756" t="s">
        <v>601</v>
      </c>
      <c r="CP151" s="757" t="s">
        <v>596</v>
      </c>
      <c r="CQ151" s="746"/>
      <c r="CR151" s="749"/>
      <c r="CS151" s="756"/>
      <c r="CT151" s="757"/>
      <c r="CU151" s="746"/>
      <c r="CV151" s="749"/>
      <c r="CW151" s="756"/>
      <c r="CX151" s="757"/>
      <c r="CY151" s="746" t="s">
        <v>482</v>
      </c>
      <c r="CZ151" s="749"/>
      <c r="DA151" s="756" t="s">
        <v>886</v>
      </c>
      <c r="DB151" s="757" t="s">
        <v>1117</v>
      </c>
      <c r="DC151" s="746"/>
      <c r="DD151" s="749"/>
      <c r="DE151" s="756"/>
      <c r="DF151" s="757"/>
      <c r="DG151" s="746" t="s">
        <v>478</v>
      </c>
      <c r="DH151" s="749"/>
      <c r="DI151" s="756" t="s">
        <v>613</v>
      </c>
      <c r="DJ151" s="757" t="s">
        <v>612</v>
      </c>
      <c r="DK151" s="746"/>
      <c r="DL151" s="749"/>
      <c r="DM151" s="756"/>
      <c r="DN151" s="757"/>
      <c r="DO151" s="746" t="s">
        <v>481</v>
      </c>
      <c r="DP151" s="749"/>
      <c r="DQ151" s="756" t="s">
        <v>553</v>
      </c>
      <c r="DR151" s="757" t="s">
        <v>554</v>
      </c>
      <c r="DS151" s="746"/>
      <c r="DT151" s="749"/>
      <c r="DU151" s="756"/>
      <c r="DV151" s="757"/>
      <c r="DW151" s="746" t="s">
        <v>481</v>
      </c>
      <c r="DX151" s="749"/>
      <c r="DY151" s="756" t="s">
        <v>516</v>
      </c>
      <c r="DZ151" s="757" t="s">
        <v>541</v>
      </c>
      <c r="EA151" s="619"/>
      <c r="EB151" s="619"/>
      <c r="EC151" s="619"/>
      <c r="ED151" s="619"/>
      <c r="EE151" s="108"/>
      <c r="EF151" s="617"/>
      <c r="EG151" s="617"/>
      <c r="EH151" s="618"/>
    </row>
    <row r="152" spans="1:138" s="620" customFormat="1" ht="25.5" x14ac:dyDescent="0.25">
      <c r="A152" s="746">
        <v>151664</v>
      </c>
      <c r="B152" s="747" t="s">
        <v>1048</v>
      </c>
      <c r="C152" s="748" t="s">
        <v>909</v>
      </c>
      <c r="D152" s="746" t="s">
        <v>62</v>
      </c>
      <c r="E152" s="749" t="s">
        <v>366</v>
      </c>
      <c r="F152" s="749" t="s">
        <v>1133</v>
      </c>
      <c r="G152" s="749" t="s">
        <v>366</v>
      </c>
      <c r="H152" s="749" t="s">
        <v>366</v>
      </c>
      <c r="I152" s="748" t="s">
        <v>366</v>
      </c>
      <c r="J152" s="749" t="s">
        <v>366</v>
      </c>
      <c r="K152" s="617" t="str">
        <f>IFERROR(VLOOKUP(A152,[4]CalledName!$A:$N,14,FALSE),"")</f>
        <v>No</v>
      </c>
      <c r="L152" s="597" t="str">
        <f>IFERROR(VLOOKUP(A152,[5]YEAR11!$A:$AT,24,FALSE),"")</f>
        <v>4-5</v>
      </c>
      <c r="M152" s="599" t="str">
        <f t="shared" si="34"/>
        <v>M</v>
      </c>
      <c r="N152" s="605">
        <f t="shared" si="35"/>
        <v>10</v>
      </c>
      <c r="O152" s="606">
        <f t="shared" si="36"/>
        <v>0</v>
      </c>
      <c r="P152" s="657">
        <f t="shared" si="37"/>
        <v>2</v>
      </c>
      <c r="Q152" s="723">
        <v>100</v>
      </c>
      <c r="R152" s="724">
        <v>0</v>
      </c>
      <c r="S152" s="721">
        <f t="shared" si="38"/>
        <v>1</v>
      </c>
      <c r="T152" s="600">
        <f t="shared" si="39"/>
        <v>6</v>
      </c>
      <c r="U152" s="722">
        <f t="shared" si="40"/>
        <v>0</v>
      </c>
      <c r="V152" s="722">
        <f t="shared" si="41"/>
        <v>0</v>
      </c>
      <c r="W152" s="722">
        <f t="shared" si="42"/>
        <v>1</v>
      </c>
      <c r="X152" s="722">
        <f t="shared" si="43"/>
        <v>1</v>
      </c>
      <c r="Y152" s="722">
        <f t="shared" si="44"/>
        <v>0</v>
      </c>
      <c r="Z152" s="722">
        <f t="shared" si="45"/>
        <v>0</v>
      </c>
      <c r="AA152" s="722">
        <f t="shared" si="46"/>
        <v>0</v>
      </c>
      <c r="AB152" s="722">
        <f t="shared" si="47"/>
        <v>0</v>
      </c>
      <c r="AC152" s="763">
        <f t="shared" si="48"/>
        <v>1</v>
      </c>
      <c r="AD152" s="600"/>
      <c r="AE152" s="746" t="s">
        <v>480</v>
      </c>
      <c r="AF152" s="749"/>
      <c r="AG152" s="756" t="s">
        <v>557</v>
      </c>
      <c r="AH152" s="757" t="s">
        <v>499</v>
      </c>
      <c r="AI152" s="746"/>
      <c r="AJ152" s="749"/>
      <c r="AK152" s="756"/>
      <c r="AL152" s="757"/>
      <c r="AM152" s="746" t="s">
        <v>477</v>
      </c>
      <c r="AN152" s="749"/>
      <c r="AO152" s="756" t="s">
        <v>566</v>
      </c>
      <c r="AP152" s="757" t="s">
        <v>565</v>
      </c>
      <c r="AQ152" s="746"/>
      <c r="AR152" s="749"/>
      <c r="AS152" s="756"/>
      <c r="AT152" s="757"/>
      <c r="AU152" s="746"/>
      <c r="AV152" s="749"/>
      <c r="AW152" s="756"/>
      <c r="AX152" s="757"/>
      <c r="AY152" s="746"/>
      <c r="AZ152" s="749"/>
      <c r="BA152" s="756"/>
      <c r="BB152" s="757"/>
      <c r="BC152" s="746"/>
      <c r="BD152" s="749"/>
      <c r="BE152" s="756"/>
      <c r="BF152" s="757"/>
      <c r="BG152" s="746" t="s">
        <v>477</v>
      </c>
      <c r="BH152" s="749"/>
      <c r="BI152" s="756" t="s">
        <v>1157</v>
      </c>
      <c r="BJ152" s="757" t="s">
        <v>547</v>
      </c>
      <c r="BK152" s="746"/>
      <c r="BL152" s="749"/>
      <c r="BM152" s="749"/>
      <c r="BN152" s="758"/>
      <c r="BO152" s="746"/>
      <c r="BP152" s="749"/>
      <c r="BQ152" s="756"/>
      <c r="BR152" s="757"/>
      <c r="BS152" s="746" t="s">
        <v>477</v>
      </c>
      <c r="BT152" s="749"/>
      <c r="BU152" s="756" t="s">
        <v>516</v>
      </c>
      <c r="BV152" s="757" t="s">
        <v>909</v>
      </c>
      <c r="BW152" s="746"/>
      <c r="BX152" s="749"/>
      <c r="BY152" s="756"/>
      <c r="BZ152" s="757"/>
      <c r="CA152" s="746"/>
      <c r="CB152" s="749"/>
      <c r="CC152" s="756"/>
      <c r="CD152" s="757"/>
      <c r="CE152" s="746"/>
      <c r="CF152" s="749"/>
      <c r="CG152" s="756"/>
      <c r="CH152" s="757"/>
      <c r="CI152" s="746"/>
      <c r="CJ152" s="749"/>
      <c r="CK152" s="756"/>
      <c r="CL152" s="757"/>
      <c r="CM152" s="746" t="s">
        <v>477</v>
      </c>
      <c r="CN152" s="749"/>
      <c r="CO152" s="756" t="s">
        <v>588</v>
      </c>
      <c r="CP152" s="757" t="s">
        <v>595</v>
      </c>
      <c r="CQ152" s="746"/>
      <c r="CR152" s="749"/>
      <c r="CS152" s="756"/>
      <c r="CT152" s="757"/>
      <c r="CU152" s="746"/>
      <c r="CV152" s="749"/>
      <c r="CW152" s="756"/>
      <c r="CX152" s="757"/>
      <c r="CY152" s="746" t="s">
        <v>476</v>
      </c>
      <c r="CZ152" s="749"/>
      <c r="DA152" s="756" t="s">
        <v>886</v>
      </c>
      <c r="DB152" s="757" t="s">
        <v>1117</v>
      </c>
      <c r="DC152" s="746"/>
      <c r="DD152" s="749"/>
      <c r="DE152" s="756"/>
      <c r="DF152" s="757"/>
      <c r="DG152" s="746"/>
      <c r="DH152" s="749"/>
      <c r="DI152" s="756"/>
      <c r="DJ152" s="757"/>
      <c r="DK152" s="746"/>
      <c r="DL152" s="749"/>
      <c r="DM152" s="756"/>
      <c r="DN152" s="757"/>
      <c r="DO152" s="746" t="s">
        <v>477</v>
      </c>
      <c r="DP152" s="749"/>
      <c r="DQ152" s="756" t="s">
        <v>538</v>
      </c>
      <c r="DR152" s="757" t="s">
        <v>531</v>
      </c>
      <c r="DS152" s="746" t="s">
        <v>477</v>
      </c>
      <c r="DT152" s="749"/>
      <c r="DU152" s="756" t="s">
        <v>527</v>
      </c>
      <c r="DV152" s="757" t="s">
        <v>622</v>
      </c>
      <c r="DW152" s="746" t="s">
        <v>477</v>
      </c>
      <c r="DX152" s="749"/>
      <c r="DY152" s="756" t="s">
        <v>1149</v>
      </c>
      <c r="DZ152" s="757" t="s">
        <v>533</v>
      </c>
      <c r="EA152" s="619"/>
      <c r="EB152" s="619"/>
      <c r="EC152" s="619"/>
      <c r="ED152" s="619"/>
      <c r="EE152" s="108"/>
      <c r="EF152" s="617"/>
      <c r="EG152" s="617"/>
      <c r="EH152" s="618"/>
    </row>
    <row r="153" spans="1:138" s="620" customFormat="1" ht="25.5" x14ac:dyDescent="0.25">
      <c r="A153" s="746">
        <v>151661</v>
      </c>
      <c r="B153" s="747" t="s">
        <v>1049</v>
      </c>
      <c r="C153" s="748" t="s">
        <v>902</v>
      </c>
      <c r="D153" s="746" t="s">
        <v>62</v>
      </c>
      <c r="E153" s="749" t="s">
        <v>366</v>
      </c>
      <c r="F153" s="749" t="s">
        <v>1131</v>
      </c>
      <c r="G153" s="749" t="s">
        <v>366</v>
      </c>
      <c r="H153" s="749" t="s">
        <v>366</v>
      </c>
      <c r="I153" s="748" t="s">
        <v>366</v>
      </c>
      <c r="J153" s="749" t="s">
        <v>366</v>
      </c>
      <c r="K153" s="617" t="str">
        <f>IFERROR(VLOOKUP(A153,[4]CalledName!$A:$N,14,FALSE),"")</f>
        <v>No</v>
      </c>
      <c r="L153" s="597" t="str">
        <f>IFERROR(VLOOKUP(A153,[5]YEAR11!$A:$AT,24,FALSE),"")</f>
        <v>5-6</v>
      </c>
      <c r="M153" s="599" t="str">
        <f t="shared" si="34"/>
        <v>M</v>
      </c>
      <c r="N153" s="605">
        <f t="shared" si="35"/>
        <v>12</v>
      </c>
      <c r="O153" s="606">
        <f t="shared" si="36"/>
        <v>1</v>
      </c>
      <c r="P153" s="657">
        <f t="shared" si="37"/>
        <v>2</v>
      </c>
      <c r="Q153" s="723">
        <v>73.91</v>
      </c>
      <c r="R153" s="724">
        <v>0</v>
      </c>
      <c r="S153" s="721">
        <f t="shared" si="38"/>
        <v>0</v>
      </c>
      <c r="T153" s="600">
        <f t="shared" si="39"/>
        <v>9</v>
      </c>
      <c r="U153" s="722">
        <f t="shared" si="40"/>
        <v>0</v>
      </c>
      <c r="V153" s="722">
        <f t="shared" si="41"/>
        <v>0</v>
      </c>
      <c r="W153" s="722">
        <f t="shared" si="42"/>
        <v>0</v>
      </c>
      <c r="X153" s="722">
        <f t="shared" si="43"/>
        <v>0</v>
      </c>
      <c r="Y153" s="722">
        <f t="shared" si="44"/>
        <v>0</v>
      </c>
      <c r="Z153" s="722">
        <f t="shared" si="45"/>
        <v>0</v>
      </c>
      <c r="AA153" s="722">
        <f t="shared" si="46"/>
        <v>0</v>
      </c>
      <c r="AB153" s="722">
        <f t="shared" si="47"/>
        <v>0</v>
      </c>
      <c r="AC153" s="763">
        <f t="shared" si="48"/>
        <v>0</v>
      </c>
      <c r="AD153" s="600"/>
      <c r="AE153" s="746"/>
      <c r="AF153" s="749"/>
      <c r="AG153" s="756"/>
      <c r="AH153" s="757"/>
      <c r="AI153" s="746"/>
      <c r="AJ153" s="749"/>
      <c r="AK153" s="756"/>
      <c r="AL153" s="757"/>
      <c r="AM153" s="746"/>
      <c r="AN153" s="749"/>
      <c r="AO153" s="756"/>
      <c r="AP153" s="757"/>
      <c r="AQ153" s="746"/>
      <c r="AR153" s="749"/>
      <c r="AS153" s="756"/>
      <c r="AT153" s="757"/>
      <c r="AU153" s="746" t="s">
        <v>477</v>
      </c>
      <c r="AV153" s="749"/>
      <c r="AW153" s="756" t="s">
        <v>1166</v>
      </c>
      <c r="AX153" s="757" t="s">
        <v>503</v>
      </c>
      <c r="AY153" s="746"/>
      <c r="AZ153" s="749"/>
      <c r="BA153" s="756"/>
      <c r="BB153" s="757"/>
      <c r="BC153" s="746"/>
      <c r="BD153" s="749"/>
      <c r="BE153" s="756"/>
      <c r="BF153" s="757"/>
      <c r="BG153" s="746" t="s">
        <v>477</v>
      </c>
      <c r="BH153" s="749"/>
      <c r="BI153" s="756" t="s">
        <v>575</v>
      </c>
      <c r="BJ153" s="757" t="s">
        <v>535</v>
      </c>
      <c r="BK153" s="746"/>
      <c r="BL153" s="749"/>
      <c r="BM153" s="749"/>
      <c r="BN153" s="758"/>
      <c r="BO153" s="746"/>
      <c r="BP153" s="749"/>
      <c r="BQ153" s="756"/>
      <c r="BR153" s="757"/>
      <c r="BS153" s="746" t="s">
        <v>477</v>
      </c>
      <c r="BT153" s="749"/>
      <c r="BU153" s="756" t="s">
        <v>523</v>
      </c>
      <c r="BV153" s="757" t="s">
        <v>902</v>
      </c>
      <c r="BW153" s="746" t="s">
        <v>477</v>
      </c>
      <c r="BX153" s="749"/>
      <c r="BY153" s="756" t="s">
        <v>536</v>
      </c>
      <c r="BZ153" s="757" t="s">
        <v>537</v>
      </c>
      <c r="CA153" s="746"/>
      <c r="CB153" s="749"/>
      <c r="CC153" s="756"/>
      <c r="CD153" s="757"/>
      <c r="CE153" s="746"/>
      <c r="CF153" s="749"/>
      <c r="CG153" s="756"/>
      <c r="CH153" s="757"/>
      <c r="CI153" s="746"/>
      <c r="CJ153" s="749"/>
      <c r="CK153" s="756"/>
      <c r="CL153" s="757"/>
      <c r="CM153" s="746" t="s">
        <v>477</v>
      </c>
      <c r="CN153" s="749"/>
      <c r="CO153" s="756" t="s">
        <v>588</v>
      </c>
      <c r="CP153" s="757" t="s">
        <v>595</v>
      </c>
      <c r="CQ153" s="746"/>
      <c r="CR153" s="749"/>
      <c r="CS153" s="756"/>
      <c r="CT153" s="757"/>
      <c r="CU153" s="746" t="s">
        <v>477</v>
      </c>
      <c r="CV153" s="749"/>
      <c r="CW153" s="756" t="s">
        <v>1160</v>
      </c>
      <c r="CX153" s="757" t="s">
        <v>604</v>
      </c>
      <c r="CY153" s="746" t="s">
        <v>477</v>
      </c>
      <c r="CZ153" s="749"/>
      <c r="DA153" s="756" t="s">
        <v>1114</v>
      </c>
      <c r="DB153" s="757" t="s">
        <v>1115</v>
      </c>
      <c r="DC153" s="746"/>
      <c r="DD153" s="749"/>
      <c r="DE153" s="756"/>
      <c r="DF153" s="757"/>
      <c r="DG153" s="746"/>
      <c r="DH153" s="749"/>
      <c r="DI153" s="756"/>
      <c r="DJ153" s="757"/>
      <c r="DK153" s="746"/>
      <c r="DL153" s="749"/>
      <c r="DM153" s="756"/>
      <c r="DN153" s="757"/>
      <c r="DO153" s="746" t="s">
        <v>477</v>
      </c>
      <c r="DP153" s="749"/>
      <c r="DQ153" s="756" t="s">
        <v>553</v>
      </c>
      <c r="DR153" s="757" t="s">
        <v>554</v>
      </c>
      <c r="DS153" s="746" t="s">
        <v>477</v>
      </c>
      <c r="DT153" s="749"/>
      <c r="DU153" s="756" t="s">
        <v>527</v>
      </c>
      <c r="DV153" s="757" t="s">
        <v>621</v>
      </c>
      <c r="DW153" s="746"/>
      <c r="DX153" s="749"/>
      <c r="DY153" s="756"/>
      <c r="DZ153" s="757"/>
      <c r="EA153" s="619"/>
      <c r="EB153" s="619"/>
      <c r="EC153" s="619"/>
      <c r="ED153" s="619"/>
      <c r="EE153" s="108"/>
      <c r="EF153" s="617"/>
      <c r="EG153" s="617"/>
      <c r="EH153" s="618"/>
    </row>
    <row r="154" spans="1:138" s="620" customFormat="1" ht="25.5" x14ac:dyDescent="0.25">
      <c r="A154" s="746">
        <v>151690</v>
      </c>
      <c r="B154" s="747" t="s">
        <v>1050</v>
      </c>
      <c r="C154" s="748" t="s">
        <v>891</v>
      </c>
      <c r="D154" s="746" t="s">
        <v>62</v>
      </c>
      <c r="E154" s="749" t="s">
        <v>366</v>
      </c>
      <c r="F154" s="749" t="s">
        <v>1133</v>
      </c>
      <c r="G154" s="749" t="s">
        <v>366</v>
      </c>
      <c r="H154" s="749" t="s">
        <v>366</v>
      </c>
      <c r="I154" s="748" t="s">
        <v>366</v>
      </c>
      <c r="J154" s="749" t="s">
        <v>366</v>
      </c>
      <c r="K154" s="617" t="str">
        <f>IFERROR(VLOOKUP(A154,[4]CalledName!$A:$N,14,FALSE),"")</f>
        <v>No</v>
      </c>
      <c r="L154" s="597" t="str">
        <f>IFERROR(VLOOKUP(A154,[5]YEAR11!$A:$AT,24,FALSE),"")</f>
        <v>4-5</v>
      </c>
      <c r="M154" s="599" t="str">
        <f t="shared" si="34"/>
        <v>M</v>
      </c>
      <c r="N154" s="605">
        <f t="shared" si="35"/>
        <v>17</v>
      </c>
      <c r="O154" s="606">
        <f t="shared" si="36"/>
        <v>0</v>
      </c>
      <c r="P154" s="657">
        <f t="shared" si="37"/>
        <v>3</v>
      </c>
      <c r="Q154" s="723">
        <v>86.96</v>
      </c>
      <c r="R154" s="724">
        <v>1</v>
      </c>
      <c r="S154" s="721">
        <f t="shared" si="38"/>
        <v>1</v>
      </c>
      <c r="T154" s="600">
        <f t="shared" si="39"/>
        <v>6</v>
      </c>
      <c r="U154" s="722">
        <f t="shared" si="40"/>
        <v>0</v>
      </c>
      <c r="V154" s="722">
        <f t="shared" si="41"/>
        <v>0</v>
      </c>
      <c r="W154" s="722">
        <f t="shared" si="42"/>
        <v>0</v>
      </c>
      <c r="X154" s="722">
        <f t="shared" si="43"/>
        <v>0</v>
      </c>
      <c r="Y154" s="722">
        <f t="shared" si="44"/>
        <v>1</v>
      </c>
      <c r="Z154" s="722">
        <f t="shared" si="45"/>
        <v>0</v>
      </c>
      <c r="AA154" s="722">
        <f t="shared" si="46"/>
        <v>0</v>
      </c>
      <c r="AB154" s="722">
        <f t="shared" si="47"/>
        <v>1</v>
      </c>
      <c r="AC154" s="763">
        <f t="shared" si="48"/>
        <v>1</v>
      </c>
      <c r="AD154" s="600"/>
      <c r="AE154" s="746"/>
      <c r="AF154" s="749"/>
      <c r="AG154" s="756"/>
      <c r="AH154" s="757"/>
      <c r="AI154" s="746"/>
      <c r="AJ154" s="749"/>
      <c r="AK154" s="756"/>
      <c r="AL154" s="757"/>
      <c r="AM154" s="746"/>
      <c r="AN154" s="749"/>
      <c r="AO154" s="756"/>
      <c r="AP154" s="757"/>
      <c r="AQ154" s="746"/>
      <c r="AR154" s="749"/>
      <c r="AS154" s="756"/>
      <c r="AT154" s="757"/>
      <c r="AU154" s="746"/>
      <c r="AV154" s="749"/>
      <c r="AW154" s="756"/>
      <c r="AX154" s="757"/>
      <c r="AY154" s="746"/>
      <c r="AZ154" s="749"/>
      <c r="BA154" s="756"/>
      <c r="BB154" s="757"/>
      <c r="BC154" s="746" t="s">
        <v>481</v>
      </c>
      <c r="BD154" s="749"/>
      <c r="BE154" s="756" t="s">
        <v>505</v>
      </c>
      <c r="BF154" s="757" t="s">
        <v>506</v>
      </c>
      <c r="BG154" s="746" t="s">
        <v>477</v>
      </c>
      <c r="BH154" s="749"/>
      <c r="BI154" s="756" t="s">
        <v>1157</v>
      </c>
      <c r="BJ154" s="757" t="s">
        <v>547</v>
      </c>
      <c r="BK154" s="746"/>
      <c r="BL154" s="749"/>
      <c r="BM154" s="749"/>
      <c r="BN154" s="758"/>
      <c r="BO154" s="746" t="s">
        <v>477</v>
      </c>
      <c r="BP154" s="749"/>
      <c r="BQ154" s="756" t="s">
        <v>508</v>
      </c>
      <c r="BR154" s="757" t="s">
        <v>579</v>
      </c>
      <c r="BS154" s="746" t="s">
        <v>477</v>
      </c>
      <c r="BT154" s="749"/>
      <c r="BU154" s="756" t="s">
        <v>586</v>
      </c>
      <c r="BV154" s="757" t="s">
        <v>891</v>
      </c>
      <c r="BW154" s="746"/>
      <c r="BX154" s="749"/>
      <c r="BY154" s="756"/>
      <c r="BZ154" s="757"/>
      <c r="CA154" s="746"/>
      <c r="CB154" s="749"/>
      <c r="CC154" s="756"/>
      <c r="CD154" s="757"/>
      <c r="CE154" s="746"/>
      <c r="CF154" s="749"/>
      <c r="CG154" s="756"/>
      <c r="CH154" s="757"/>
      <c r="CI154" s="746"/>
      <c r="CJ154" s="749"/>
      <c r="CK154" s="756"/>
      <c r="CL154" s="757"/>
      <c r="CM154" s="746" t="s">
        <v>477</v>
      </c>
      <c r="CN154" s="749"/>
      <c r="CO154" s="756" t="s">
        <v>587</v>
      </c>
      <c r="CP154" s="757" t="s">
        <v>1151</v>
      </c>
      <c r="CQ154" s="746"/>
      <c r="CR154" s="749"/>
      <c r="CS154" s="756"/>
      <c r="CT154" s="757"/>
      <c r="CU154" s="746"/>
      <c r="CV154" s="749"/>
      <c r="CW154" s="756"/>
      <c r="CX154" s="757"/>
      <c r="CY154" s="746" t="s">
        <v>477</v>
      </c>
      <c r="CZ154" s="749"/>
      <c r="DA154" s="756" t="s">
        <v>1114</v>
      </c>
      <c r="DB154" s="757" t="s">
        <v>1115</v>
      </c>
      <c r="DC154" s="746"/>
      <c r="DD154" s="749"/>
      <c r="DE154" s="756"/>
      <c r="DF154" s="757"/>
      <c r="DG154" s="746"/>
      <c r="DH154" s="749"/>
      <c r="DI154" s="756"/>
      <c r="DJ154" s="757"/>
      <c r="DK154" s="746"/>
      <c r="DL154" s="749"/>
      <c r="DM154" s="756"/>
      <c r="DN154" s="757"/>
      <c r="DO154" s="746" t="s">
        <v>476</v>
      </c>
      <c r="DP154" s="749"/>
      <c r="DQ154" s="756" t="s">
        <v>617</v>
      </c>
      <c r="DR154" s="757" t="s">
        <v>545</v>
      </c>
      <c r="DS154" s="746" t="s">
        <v>477</v>
      </c>
      <c r="DT154" s="749"/>
      <c r="DU154" s="756" t="s">
        <v>527</v>
      </c>
      <c r="DV154" s="757" t="s">
        <v>622</v>
      </c>
      <c r="DW154" s="746" t="s">
        <v>480</v>
      </c>
      <c r="DX154" s="749"/>
      <c r="DY154" s="756" t="s">
        <v>516</v>
      </c>
      <c r="DZ154" s="757" t="s">
        <v>541</v>
      </c>
      <c r="EA154" s="619"/>
      <c r="EB154" s="619"/>
      <c r="EC154" s="619"/>
      <c r="ED154" s="619"/>
      <c r="EE154" s="108"/>
      <c r="EF154" s="617"/>
      <c r="EG154" s="617"/>
      <c r="EH154" s="618"/>
    </row>
    <row r="155" spans="1:138" s="620" customFormat="1" ht="25.5" x14ac:dyDescent="0.25">
      <c r="A155" s="746">
        <v>151625</v>
      </c>
      <c r="B155" s="747" t="s">
        <v>1051</v>
      </c>
      <c r="C155" s="748" t="s">
        <v>896</v>
      </c>
      <c r="D155" s="746" t="s">
        <v>178</v>
      </c>
      <c r="E155" s="749" t="s">
        <v>366</v>
      </c>
      <c r="F155" s="749" t="s">
        <v>1142</v>
      </c>
      <c r="G155" s="749" t="s">
        <v>366</v>
      </c>
      <c r="H155" s="749" t="s">
        <v>366</v>
      </c>
      <c r="I155" s="748" t="s">
        <v>366</v>
      </c>
      <c r="J155" s="749" t="s">
        <v>366</v>
      </c>
      <c r="K155" s="617" t="str">
        <f>IFERROR(VLOOKUP(A155,[4]CalledName!$A:$N,14,FALSE),"")</f>
        <v>Yes</v>
      </c>
      <c r="L155" s="597" t="str">
        <f>IFERROR(VLOOKUP(A155,[5]YEAR11!$A:$AT,24,FALSE),"")</f>
        <v>4-5</v>
      </c>
      <c r="M155" s="599" t="str">
        <f t="shared" si="34"/>
        <v>M</v>
      </c>
      <c r="N155" s="605">
        <f t="shared" si="35"/>
        <v>13</v>
      </c>
      <c r="O155" s="606">
        <f t="shared" si="36"/>
        <v>7</v>
      </c>
      <c r="P155" s="657">
        <f t="shared" si="37"/>
        <v>6</v>
      </c>
      <c r="Q155" s="723">
        <v>93.48</v>
      </c>
      <c r="R155" s="724">
        <v>4</v>
      </c>
      <c r="S155" s="721">
        <f t="shared" si="38"/>
        <v>1</v>
      </c>
      <c r="T155" s="600">
        <f t="shared" si="39"/>
        <v>6</v>
      </c>
      <c r="U155" s="722">
        <f t="shared" si="40"/>
        <v>1</v>
      </c>
      <c r="V155" s="722">
        <f t="shared" si="41"/>
        <v>0</v>
      </c>
      <c r="W155" s="722">
        <f t="shared" si="42"/>
        <v>2</v>
      </c>
      <c r="X155" s="722">
        <f t="shared" si="43"/>
        <v>3</v>
      </c>
      <c r="Y155" s="722">
        <f t="shared" si="44"/>
        <v>0</v>
      </c>
      <c r="Z155" s="722">
        <f t="shared" si="45"/>
        <v>0</v>
      </c>
      <c r="AA155" s="722">
        <f t="shared" si="46"/>
        <v>0</v>
      </c>
      <c r="AB155" s="722">
        <f t="shared" si="47"/>
        <v>0</v>
      </c>
      <c r="AC155" s="763">
        <f t="shared" si="48"/>
        <v>3</v>
      </c>
      <c r="AD155" s="600"/>
      <c r="AE155" s="746"/>
      <c r="AF155" s="749"/>
      <c r="AG155" s="756"/>
      <c r="AH155" s="757"/>
      <c r="AI155" s="746" t="s">
        <v>477</v>
      </c>
      <c r="AJ155" s="749"/>
      <c r="AK155" s="756" t="s">
        <v>500</v>
      </c>
      <c r="AL155" s="757" t="s">
        <v>560</v>
      </c>
      <c r="AM155" s="746"/>
      <c r="AN155" s="749"/>
      <c r="AO155" s="756"/>
      <c r="AP155" s="757"/>
      <c r="AQ155" s="746" t="s">
        <v>477</v>
      </c>
      <c r="AR155" s="749"/>
      <c r="AS155" s="756" t="s">
        <v>534</v>
      </c>
      <c r="AT155" s="757" t="s">
        <v>569</v>
      </c>
      <c r="AU155" s="746"/>
      <c r="AV155" s="749"/>
      <c r="AW155" s="756"/>
      <c r="AX155" s="757"/>
      <c r="AY155" s="746"/>
      <c r="AZ155" s="749"/>
      <c r="BA155" s="756"/>
      <c r="BB155" s="757"/>
      <c r="BC155" s="746"/>
      <c r="BD155" s="749"/>
      <c r="BE155" s="756"/>
      <c r="BF155" s="757"/>
      <c r="BG155" s="746" t="s">
        <v>476</v>
      </c>
      <c r="BH155" s="749"/>
      <c r="BI155" s="756" t="s">
        <v>555</v>
      </c>
      <c r="BJ155" s="757" t="s">
        <v>543</v>
      </c>
      <c r="BK155" s="746"/>
      <c r="BL155" s="749"/>
      <c r="BM155" s="749"/>
      <c r="BN155" s="758"/>
      <c r="BO155" s="746"/>
      <c r="BP155" s="749"/>
      <c r="BQ155" s="756"/>
      <c r="BR155" s="757"/>
      <c r="BS155" s="746" t="s">
        <v>480</v>
      </c>
      <c r="BT155" s="749"/>
      <c r="BU155" s="756" t="s">
        <v>546</v>
      </c>
      <c r="BV155" s="757" t="s">
        <v>896</v>
      </c>
      <c r="BW155" s="746" t="s">
        <v>480</v>
      </c>
      <c r="BX155" s="749"/>
      <c r="BY155" s="756" t="s">
        <v>536</v>
      </c>
      <c r="BZ155" s="757" t="s">
        <v>537</v>
      </c>
      <c r="CA155" s="746"/>
      <c r="CB155" s="749"/>
      <c r="CC155" s="756"/>
      <c r="CD155" s="757"/>
      <c r="CE155" s="746"/>
      <c r="CF155" s="749"/>
      <c r="CG155" s="756"/>
      <c r="CH155" s="757"/>
      <c r="CI155" s="746"/>
      <c r="CJ155" s="749"/>
      <c r="CK155" s="756"/>
      <c r="CL155" s="757"/>
      <c r="CM155" s="746" t="s">
        <v>477</v>
      </c>
      <c r="CN155" s="749"/>
      <c r="CO155" s="756" t="s">
        <v>600</v>
      </c>
      <c r="CP155" s="757" t="s">
        <v>592</v>
      </c>
      <c r="CQ155" s="746"/>
      <c r="CR155" s="749"/>
      <c r="CS155" s="756"/>
      <c r="CT155" s="757"/>
      <c r="CU155" s="746"/>
      <c r="CV155" s="749"/>
      <c r="CW155" s="756"/>
      <c r="CX155" s="757"/>
      <c r="CY155" s="746" t="s">
        <v>477</v>
      </c>
      <c r="CZ155" s="749"/>
      <c r="DA155" s="756" t="s">
        <v>887</v>
      </c>
      <c r="DB155" s="757" t="s">
        <v>1118</v>
      </c>
      <c r="DC155" s="746" t="s">
        <v>478</v>
      </c>
      <c r="DD155" s="749"/>
      <c r="DE155" s="756" t="s">
        <v>607</v>
      </c>
      <c r="DF155" s="757" t="s">
        <v>606</v>
      </c>
      <c r="DG155" s="746" t="s">
        <v>477</v>
      </c>
      <c r="DH155" s="749"/>
      <c r="DI155" s="756" t="s">
        <v>511</v>
      </c>
      <c r="DJ155" s="757" t="s">
        <v>610</v>
      </c>
      <c r="DK155" s="746"/>
      <c r="DL155" s="749"/>
      <c r="DM155" s="756"/>
      <c r="DN155" s="757"/>
      <c r="DO155" s="746" t="s">
        <v>477</v>
      </c>
      <c r="DP155" s="749"/>
      <c r="DQ155" s="756" t="s">
        <v>513</v>
      </c>
      <c r="DR155" s="757" t="s">
        <v>514</v>
      </c>
      <c r="DS155" s="746"/>
      <c r="DT155" s="749"/>
      <c r="DU155" s="756"/>
      <c r="DV155" s="757"/>
      <c r="DW155" s="746"/>
      <c r="DX155" s="749"/>
      <c r="DY155" s="756"/>
      <c r="DZ155" s="757"/>
      <c r="EA155" s="619"/>
      <c r="EB155" s="619"/>
      <c r="EC155" s="619"/>
      <c r="ED155" s="619"/>
      <c r="EE155" s="108"/>
      <c r="EF155" s="617"/>
      <c r="EG155" s="617"/>
      <c r="EH155" s="618"/>
    </row>
    <row r="156" spans="1:138" s="620" customFormat="1" ht="25.5" x14ac:dyDescent="0.25">
      <c r="A156" s="746">
        <v>151585</v>
      </c>
      <c r="B156" s="747" t="s">
        <v>1052</v>
      </c>
      <c r="C156" s="748" t="s">
        <v>913</v>
      </c>
      <c r="D156" s="746" t="s">
        <v>178</v>
      </c>
      <c r="E156" s="749" t="s">
        <v>366</v>
      </c>
      <c r="F156" s="749" t="s">
        <v>1139</v>
      </c>
      <c r="G156" s="749" t="s">
        <v>366</v>
      </c>
      <c r="H156" s="749" t="s">
        <v>366</v>
      </c>
      <c r="I156" s="748" t="s">
        <v>366</v>
      </c>
      <c r="J156" s="749" t="s">
        <v>366</v>
      </c>
      <c r="K156" s="617" t="str">
        <f>IFERROR(VLOOKUP(A156,[4]CalledName!$A:$N,14,FALSE),"")</f>
        <v>No</v>
      </c>
      <c r="L156" s="597" t="str">
        <f>IFERROR(VLOOKUP(A156,[5]YEAR11!$A:$AT,24,FALSE),"")</f>
        <v>4-5</v>
      </c>
      <c r="M156" s="599" t="str">
        <f t="shared" si="34"/>
        <v>M</v>
      </c>
      <c r="N156" s="605">
        <f t="shared" si="35"/>
        <v>10</v>
      </c>
      <c r="O156" s="606">
        <f t="shared" si="36"/>
        <v>5</v>
      </c>
      <c r="P156" s="657">
        <f t="shared" si="37"/>
        <v>2</v>
      </c>
      <c r="Q156" s="723">
        <v>95.65</v>
      </c>
      <c r="R156" s="724">
        <v>7</v>
      </c>
      <c r="S156" s="721">
        <f t="shared" si="38"/>
        <v>0</v>
      </c>
      <c r="T156" s="600">
        <f t="shared" si="39"/>
        <v>5</v>
      </c>
      <c r="U156" s="722">
        <f t="shared" si="40"/>
        <v>1</v>
      </c>
      <c r="V156" s="722">
        <f t="shared" si="41"/>
        <v>2</v>
      </c>
      <c r="W156" s="722">
        <f t="shared" si="42"/>
        <v>0</v>
      </c>
      <c r="X156" s="722">
        <f t="shared" si="43"/>
        <v>3</v>
      </c>
      <c r="Y156" s="722">
        <f t="shared" si="44"/>
        <v>0</v>
      </c>
      <c r="Z156" s="722">
        <f t="shared" si="45"/>
        <v>1</v>
      </c>
      <c r="AA156" s="722">
        <f t="shared" si="46"/>
        <v>0</v>
      </c>
      <c r="AB156" s="722">
        <f t="shared" si="47"/>
        <v>1</v>
      </c>
      <c r="AC156" s="763">
        <f t="shared" si="48"/>
        <v>4</v>
      </c>
      <c r="AD156" s="600"/>
      <c r="AE156" s="746"/>
      <c r="AF156" s="749"/>
      <c r="AG156" s="756"/>
      <c r="AH156" s="757"/>
      <c r="AI156" s="746" t="s">
        <v>477</v>
      </c>
      <c r="AJ156" s="749"/>
      <c r="AK156" s="756" t="s">
        <v>542</v>
      </c>
      <c r="AL156" s="757" t="s">
        <v>561</v>
      </c>
      <c r="AM156" s="746"/>
      <c r="AN156" s="749"/>
      <c r="AO156" s="756"/>
      <c r="AP156" s="757"/>
      <c r="AQ156" s="746" t="s">
        <v>479</v>
      </c>
      <c r="AR156" s="749"/>
      <c r="AS156" s="756" t="s">
        <v>532</v>
      </c>
      <c r="AT156" s="757" t="s">
        <v>570</v>
      </c>
      <c r="AU156" s="746"/>
      <c r="AV156" s="749"/>
      <c r="AW156" s="756"/>
      <c r="AX156" s="757"/>
      <c r="AY156" s="746"/>
      <c r="AZ156" s="749"/>
      <c r="BA156" s="756"/>
      <c r="BB156" s="757"/>
      <c r="BC156" s="746"/>
      <c r="BD156" s="749"/>
      <c r="BE156" s="756"/>
      <c r="BF156" s="757"/>
      <c r="BG156" s="746" t="s">
        <v>477</v>
      </c>
      <c r="BH156" s="749"/>
      <c r="BI156" s="756" t="s">
        <v>555</v>
      </c>
      <c r="BJ156" s="757" t="s">
        <v>543</v>
      </c>
      <c r="BK156" s="746"/>
      <c r="BL156" s="749"/>
      <c r="BM156" s="749"/>
      <c r="BN156" s="758"/>
      <c r="BO156" s="746"/>
      <c r="BP156" s="749"/>
      <c r="BQ156" s="756"/>
      <c r="BR156" s="757"/>
      <c r="BS156" s="746" t="s">
        <v>477</v>
      </c>
      <c r="BT156" s="749"/>
      <c r="BU156" s="756" t="s">
        <v>1120</v>
      </c>
      <c r="BV156" s="757" t="s">
        <v>913</v>
      </c>
      <c r="BW156" s="746"/>
      <c r="BX156" s="749"/>
      <c r="BY156" s="756"/>
      <c r="BZ156" s="757"/>
      <c r="CA156" s="746" t="s">
        <v>482</v>
      </c>
      <c r="CB156" s="749"/>
      <c r="CC156" s="756" t="s">
        <v>1153</v>
      </c>
      <c r="CD156" s="757" t="s">
        <v>582</v>
      </c>
      <c r="CE156" s="746"/>
      <c r="CF156" s="749"/>
      <c r="CG156" s="756"/>
      <c r="CH156" s="757"/>
      <c r="CI156" s="746"/>
      <c r="CJ156" s="749"/>
      <c r="CK156" s="756"/>
      <c r="CL156" s="757"/>
      <c r="CM156" s="746" t="s">
        <v>477</v>
      </c>
      <c r="CN156" s="749"/>
      <c r="CO156" s="756" t="s">
        <v>587</v>
      </c>
      <c r="CP156" s="757" t="s">
        <v>593</v>
      </c>
      <c r="CQ156" s="746"/>
      <c r="CR156" s="749"/>
      <c r="CS156" s="756"/>
      <c r="CT156" s="757"/>
      <c r="CU156" s="746"/>
      <c r="CV156" s="749"/>
      <c r="CW156" s="756"/>
      <c r="CX156" s="757"/>
      <c r="CY156" s="746" t="s">
        <v>477</v>
      </c>
      <c r="CZ156" s="749"/>
      <c r="DA156" s="756" t="s">
        <v>887</v>
      </c>
      <c r="DB156" s="757" t="s">
        <v>1118</v>
      </c>
      <c r="DC156" s="746"/>
      <c r="DD156" s="749"/>
      <c r="DE156" s="756"/>
      <c r="DF156" s="757"/>
      <c r="DG156" s="746" t="s">
        <v>479</v>
      </c>
      <c r="DH156" s="749"/>
      <c r="DI156" s="756" t="s">
        <v>515</v>
      </c>
      <c r="DJ156" s="757" t="s">
        <v>611</v>
      </c>
      <c r="DK156" s="746"/>
      <c r="DL156" s="749"/>
      <c r="DM156" s="756"/>
      <c r="DN156" s="757"/>
      <c r="DO156" s="746" t="s">
        <v>478</v>
      </c>
      <c r="DP156" s="749"/>
      <c r="DQ156" s="756" t="s">
        <v>550</v>
      </c>
      <c r="DR156" s="757" t="s">
        <v>539</v>
      </c>
      <c r="DS156" s="746"/>
      <c r="DT156" s="749"/>
      <c r="DU156" s="756"/>
      <c r="DV156" s="757"/>
      <c r="DW156" s="746" t="s">
        <v>480</v>
      </c>
      <c r="DX156" s="749"/>
      <c r="DY156" s="756" t="s">
        <v>516</v>
      </c>
      <c r="DZ156" s="757" t="s">
        <v>541</v>
      </c>
      <c r="EA156" s="619"/>
      <c r="EB156" s="619"/>
      <c r="EC156" s="619"/>
      <c r="ED156" s="619"/>
      <c r="EE156" s="108"/>
      <c r="EF156" s="617"/>
      <c r="EG156" s="617"/>
      <c r="EH156" s="618"/>
    </row>
    <row r="157" spans="1:138" s="620" customFormat="1" ht="25.5" x14ac:dyDescent="0.25">
      <c r="A157" s="746">
        <v>151588</v>
      </c>
      <c r="B157" s="747" t="s">
        <v>1053</v>
      </c>
      <c r="C157" s="748" t="s">
        <v>913</v>
      </c>
      <c r="D157" s="746" t="s">
        <v>62</v>
      </c>
      <c r="E157" s="749" t="s">
        <v>366</v>
      </c>
      <c r="F157" s="749" t="s">
        <v>1133</v>
      </c>
      <c r="G157" s="749" t="s">
        <v>366</v>
      </c>
      <c r="H157" s="749" t="s">
        <v>366</v>
      </c>
      <c r="I157" s="748" t="s">
        <v>366</v>
      </c>
      <c r="J157" s="749" t="s">
        <v>366</v>
      </c>
      <c r="K157" s="617" t="str">
        <f>IFERROR(VLOOKUP(A157,[4]CalledName!$A:$N,14,FALSE),"")</f>
        <v>No</v>
      </c>
      <c r="L157" s="597" t="str">
        <f>IFERROR(VLOOKUP(A157,[5]YEAR11!$A:$AT,24,FALSE),"")</f>
        <v>5-6</v>
      </c>
      <c r="M157" s="599" t="str">
        <f t="shared" si="34"/>
        <v>M</v>
      </c>
      <c r="N157" s="605">
        <f t="shared" si="35"/>
        <v>12</v>
      </c>
      <c r="O157" s="606">
        <f t="shared" si="36"/>
        <v>0</v>
      </c>
      <c r="P157" s="657">
        <f t="shared" si="37"/>
        <v>1</v>
      </c>
      <c r="Q157" s="723">
        <v>100</v>
      </c>
      <c r="R157" s="724">
        <v>1</v>
      </c>
      <c r="S157" s="721">
        <f t="shared" si="38"/>
        <v>1</v>
      </c>
      <c r="T157" s="600">
        <f t="shared" si="39"/>
        <v>7</v>
      </c>
      <c r="U157" s="722">
        <f t="shared" si="40"/>
        <v>0</v>
      </c>
      <c r="V157" s="722">
        <f t="shared" si="41"/>
        <v>0</v>
      </c>
      <c r="W157" s="722">
        <f t="shared" si="42"/>
        <v>0</v>
      </c>
      <c r="X157" s="722">
        <f t="shared" si="43"/>
        <v>0</v>
      </c>
      <c r="Y157" s="722">
        <f t="shared" si="44"/>
        <v>0</v>
      </c>
      <c r="Z157" s="722">
        <f t="shared" si="45"/>
        <v>0</v>
      </c>
      <c r="AA157" s="722">
        <f t="shared" si="46"/>
        <v>0</v>
      </c>
      <c r="AB157" s="722">
        <f t="shared" si="47"/>
        <v>0</v>
      </c>
      <c r="AC157" s="763">
        <f t="shared" si="48"/>
        <v>0</v>
      </c>
      <c r="AD157" s="600"/>
      <c r="AE157" s="746"/>
      <c r="AF157" s="749"/>
      <c r="AG157" s="756"/>
      <c r="AH157" s="757"/>
      <c r="AI157" s="746"/>
      <c r="AJ157" s="749"/>
      <c r="AK157" s="756"/>
      <c r="AL157" s="757"/>
      <c r="AM157" s="746"/>
      <c r="AN157" s="749"/>
      <c r="AO157" s="756"/>
      <c r="AP157" s="757"/>
      <c r="AQ157" s="746"/>
      <c r="AR157" s="749"/>
      <c r="AS157" s="756"/>
      <c r="AT157" s="757"/>
      <c r="AU157" s="746"/>
      <c r="AV157" s="749"/>
      <c r="AW157" s="756"/>
      <c r="AX157" s="757"/>
      <c r="AY157" s="746"/>
      <c r="AZ157" s="749"/>
      <c r="BA157" s="756"/>
      <c r="BB157" s="757"/>
      <c r="BC157" s="746"/>
      <c r="BD157" s="749"/>
      <c r="BE157" s="756"/>
      <c r="BF157" s="757"/>
      <c r="BG157" s="746" t="s">
        <v>477</v>
      </c>
      <c r="BH157" s="749"/>
      <c r="BI157" s="756" t="s">
        <v>575</v>
      </c>
      <c r="BJ157" s="757" t="s">
        <v>535</v>
      </c>
      <c r="BK157" s="746"/>
      <c r="BL157" s="749"/>
      <c r="BM157" s="749"/>
      <c r="BN157" s="758"/>
      <c r="BO157" s="746" t="s">
        <v>477</v>
      </c>
      <c r="BP157" s="749"/>
      <c r="BQ157" s="756" t="s">
        <v>508</v>
      </c>
      <c r="BR157" s="757" t="s">
        <v>578</v>
      </c>
      <c r="BS157" s="746" t="s">
        <v>477</v>
      </c>
      <c r="BT157" s="749"/>
      <c r="BU157" s="756" t="s">
        <v>1120</v>
      </c>
      <c r="BV157" s="757" t="s">
        <v>913</v>
      </c>
      <c r="BW157" s="746"/>
      <c r="BX157" s="749"/>
      <c r="BY157" s="756"/>
      <c r="BZ157" s="757"/>
      <c r="CA157" s="746" t="s">
        <v>476</v>
      </c>
      <c r="CB157" s="749"/>
      <c r="CC157" s="756" t="s">
        <v>1153</v>
      </c>
      <c r="CD157" s="757" t="s">
        <v>582</v>
      </c>
      <c r="CE157" s="746"/>
      <c r="CF157" s="749"/>
      <c r="CG157" s="756"/>
      <c r="CH157" s="757"/>
      <c r="CI157" s="746"/>
      <c r="CJ157" s="749"/>
      <c r="CK157" s="756"/>
      <c r="CL157" s="757"/>
      <c r="CM157" s="746" t="s">
        <v>477</v>
      </c>
      <c r="CN157" s="749"/>
      <c r="CO157" s="756" t="s">
        <v>587</v>
      </c>
      <c r="CP157" s="757" t="s">
        <v>1150</v>
      </c>
      <c r="CQ157" s="746"/>
      <c r="CR157" s="749"/>
      <c r="CS157" s="756"/>
      <c r="CT157" s="757"/>
      <c r="CU157" s="746"/>
      <c r="CV157" s="749"/>
      <c r="CW157" s="756"/>
      <c r="CX157" s="757"/>
      <c r="CY157" s="746" t="s">
        <v>477</v>
      </c>
      <c r="CZ157" s="749"/>
      <c r="DA157" s="756" t="s">
        <v>888</v>
      </c>
      <c r="DB157" s="757" t="s">
        <v>1124</v>
      </c>
      <c r="DC157" s="746"/>
      <c r="DD157" s="749"/>
      <c r="DE157" s="756"/>
      <c r="DF157" s="757"/>
      <c r="DG157" s="746"/>
      <c r="DH157" s="749"/>
      <c r="DI157" s="756"/>
      <c r="DJ157" s="757"/>
      <c r="DK157" s="746"/>
      <c r="DL157" s="749"/>
      <c r="DM157" s="756"/>
      <c r="DN157" s="757"/>
      <c r="DO157" s="746" t="s">
        <v>477</v>
      </c>
      <c r="DP157" s="749"/>
      <c r="DQ157" s="756" t="s">
        <v>538</v>
      </c>
      <c r="DR157" s="757" t="s">
        <v>531</v>
      </c>
      <c r="DS157" s="746" t="s">
        <v>477</v>
      </c>
      <c r="DT157" s="749"/>
      <c r="DU157" s="756" t="s">
        <v>527</v>
      </c>
      <c r="DV157" s="757" t="s">
        <v>621</v>
      </c>
      <c r="DW157" s="746" t="s">
        <v>477</v>
      </c>
      <c r="DX157" s="749"/>
      <c r="DY157" s="756" t="s">
        <v>516</v>
      </c>
      <c r="DZ157" s="757" t="s">
        <v>517</v>
      </c>
      <c r="EA157" s="619"/>
      <c r="EB157" s="619"/>
      <c r="EC157" s="619"/>
      <c r="ED157" s="619"/>
      <c r="EE157" s="108"/>
      <c r="EF157" s="617"/>
      <c r="EG157" s="617"/>
      <c r="EH157" s="618"/>
    </row>
    <row r="158" spans="1:138" s="620" customFormat="1" ht="25.5" x14ac:dyDescent="0.25">
      <c r="A158" s="746">
        <v>151710</v>
      </c>
      <c r="B158" s="747" t="s">
        <v>1054</v>
      </c>
      <c r="C158" s="748" t="s">
        <v>893</v>
      </c>
      <c r="D158" s="746" t="s">
        <v>178</v>
      </c>
      <c r="E158" s="749" t="s">
        <v>1128</v>
      </c>
      <c r="F158" s="749" t="s">
        <v>1133</v>
      </c>
      <c r="G158" s="749" t="s">
        <v>366</v>
      </c>
      <c r="H158" s="749" t="s">
        <v>1128</v>
      </c>
      <c r="I158" s="748" t="s">
        <v>366</v>
      </c>
      <c r="J158" s="749" t="s">
        <v>366</v>
      </c>
      <c r="K158" s="617" t="str">
        <f>IFERROR(VLOOKUP(A158,[4]CalledName!$A:$N,14,FALSE),"")</f>
        <v>No</v>
      </c>
      <c r="L158" s="597" t="str">
        <f>IFERROR(VLOOKUP(A158,[5]YEAR11!$A:$AT,24,FALSE),"")</f>
        <v>4-5</v>
      </c>
      <c r="M158" s="599" t="str">
        <f t="shared" si="34"/>
        <v>L</v>
      </c>
      <c r="N158" s="605">
        <f t="shared" si="35"/>
        <v>8</v>
      </c>
      <c r="O158" s="606">
        <f t="shared" si="36"/>
        <v>3</v>
      </c>
      <c r="P158" s="657">
        <f t="shared" si="37"/>
        <v>3</v>
      </c>
      <c r="Q158" s="723">
        <v>95.65</v>
      </c>
      <c r="R158" s="724">
        <v>0</v>
      </c>
      <c r="S158" s="721">
        <f t="shared" si="38"/>
        <v>0</v>
      </c>
      <c r="T158" s="600">
        <f t="shared" si="39"/>
        <v>8</v>
      </c>
      <c r="U158" s="722">
        <f t="shared" si="40"/>
        <v>0</v>
      </c>
      <c r="V158" s="722">
        <f t="shared" si="41"/>
        <v>0</v>
      </c>
      <c r="W158" s="722">
        <f t="shared" si="42"/>
        <v>1</v>
      </c>
      <c r="X158" s="722">
        <f t="shared" si="43"/>
        <v>1</v>
      </c>
      <c r="Y158" s="722">
        <f t="shared" si="44"/>
        <v>0</v>
      </c>
      <c r="Z158" s="722">
        <f t="shared" si="45"/>
        <v>0</v>
      </c>
      <c r="AA158" s="722">
        <f t="shared" si="46"/>
        <v>0</v>
      </c>
      <c r="AB158" s="722">
        <f t="shared" si="47"/>
        <v>0</v>
      </c>
      <c r="AC158" s="763">
        <f t="shared" si="48"/>
        <v>1</v>
      </c>
      <c r="AD158" s="600"/>
      <c r="AE158" s="746"/>
      <c r="AF158" s="749"/>
      <c r="AG158" s="756"/>
      <c r="AH158" s="757"/>
      <c r="AI158" s="746" t="s">
        <v>480</v>
      </c>
      <c r="AJ158" s="749"/>
      <c r="AK158" s="756" t="s">
        <v>542</v>
      </c>
      <c r="AL158" s="757" t="s">
        <v>561</v>
      </c>
      <c r="AM158" s="746"/>
      <c r="AN158" s="749"/>
      <c r="AO158" s="756"/>
      <c r="AP158" s="757"/>
      <c r="AQ158" s="746" t="s">
        <v>477</v>
      </c>
      <c r="AR158" s="749"/>
      <c r="AS158" s="756" t="s">
        <v>532</v>
      </c>
      <c r="AT158" s="757" t="s">
        <v>570</v>
      </c>
      <c r="AU158" s="746"/>
      <c r="AV158" s="749"/>
      <c r="AW158" s="756"/>
      <c r="AX158" s="757"/>
      <c r="AY158" s="746"/>
      <c r="AZ158" s="749"/>
      <c r="BA158" s="756"/>
      <c r="BB158" s="757"/>
      <c r="BC158" s="746"/>
      <c r="BD158" s="749"/>
      <c r="BE158" s="756"/>
      <c r="BF158" s="757"/>
      <c r="BG158" s="746" t="s">
        <v>477</v>
      </c>
      <c r="BH158" s="749"/>
      <c r="BI158" s="756" t="s">
        <v>1157</v>
      </c>
      <c r="BJ158" s="757" t="s">
        <v>547</v>
      </c>
      <c r="BK158" s="746"/>
      <c r="BL158" s="749"/>
      <c r="BM158" s="749"/>
      <c r="BN158" s="758"/>
      <c r="BO158" s="746"/>
      <c r="BP158" s="749"/>
      <c r="BQ158" s="756"/>
      <c r="BR158" s="757"/>
      <c r="BS158" s="746" t="s">
        <v>477</v>
      </c>
      <c r="BT158" s="749"/>
      <c r="BU158" s="756" t="s">
        <v>580</v>
      </c>
      <c r="BV158" s="757" t="s">
        <v>893</v>
      </c>
      <c r="BW158" s="746"/>
      <c r="BX158" s="749"/>
      <c r="BY158" s="756"/>
      <c r="BZ158" s="757"/>
      <c r="CA158" s="746" t="s">
        <v>477</v>
      </c>
      <c r="CB158" s="749"/>
      <c r="CC158" s="756" t="s">
        <v>1153</v>
      </c>
      <c r="CD158" s="757" t="s">
        <v>582</v>
      </c>
      <c r="CE158" s="746"/>
      <c r="CF158" s="749"/>
      <c r="CG158" s="756"/>
      <c r="CH158" s="757"/>
      <c r="CI158" s="746"/>
      <c r="CJ158" s="749"/>
      <c r="CK158" s="756"/>
      <c r="CL158" s="757"/>
      <c r="CM158" s="746" t="s">
        <v>477</v>
      </c>
      <c r="CN158" s="749"/>
      <c r="CO158" s="756" t="s">
        <v>587</v>
      </c>
      <c r="CP158" s="757" t="s">
        <v>593</v>
      </c>
      <c r="CQ158" s="746"/>
      <c r="CR158" s="749"/>
      <c r="CS158" s="756"/>
      <c r="CT158" s="757"/>
      <c r="CU158" s="746"/>
      <c r="CV158" s="749"/>
      <c r="CW158" s="756"/>
      <c r="CX158" s="757"/>
      <c r="CY158" s="746" t="s">
        <v>477</v>
      </c>
      <c r="CZ158" s="749"/>
      <c r="DA158" s="756" t="s">
        <v>887</v>
      </c>
      <c r="DB158" s="757" t="s">
        <v>1119</v>
      </c>
      <c r="DC158" s="746"/>
      <c r="DD158" s="749"/>
      <c r="DE158" s="756"/>
      <c r="DF158" s="757"/>
      <c r="DG158" s="746" t="s">
        <v>477</v>
      </c>
      <c r="DH158" s="749"/>
      <c r="DI158" s="756" t="s">
        <v>515</v>
      </c>
      <c r="DJ158" s="757" t="s">
        <v>611</v>
      </c>
      <c r="DK158" s="746"/>
      <c r="DL158" s="749"/>
      <c r="DM158" s="756"/>
      <c r="DN158" s="757"/>
      <c r="DO158" s="746" t="s">
        <v>477</v>
      </c>
      <c r="DP158" s="749"/>
      <c r="DQ158" s="756" t="s">
        <v>553</v>
      </c>
      <c r="DR158" s="757" t="s">
        <v>554</v>
      </c>
      <c r="DS158" s="746"/>
      <c r="DT158" s="749"/>
      <c r="DU158" s="756"/>
      <c r="DV158" s="757"/>
      <c r="DW158" s="746" t="s">
        <v>478</v>
      </c>
      <c r="DX158" s="749"/>
      <c r="DY158" s="756" t="s">
        <v>1149</v>
      </c>
      <c r="DZ158" s="757" t="s">
        <v>526</v>
      </c>
      <c r="EA158" s="619"/>
      <c r="EB158" s="619"/>
      <c r="EC158" s="619"/>
      <c r="ED158" s="619"/>
      <c r="EE158" s="108"/>
      <c r="EF158" s="617"/>
      <c r="EG158" s="617"/>
      <c r="EH158" s="618"/>
    </row>
    <row r="159" spans="1:138" s="620" customFormat="1" ht="25.5" x14ac:dyDescent="0.25">
      <c r="A159" s="746">
        <v>151593</v>
      </c>
      <c r="B159" s="747" t="s">
        <v>1055</v>
      </c>
      <c r="C159" s="748" t="s">
        <v>896</v>
      </c>
      <c r="D159" s="746" t="s">
        <v>62</v>
      </c>
      <c r="E159" s="749" t="s">
        <v>366</v>
      </c>
      <c r="F159" s="749" t="s">
        <v>1143</v>
      </c>
      <c r="G159" s="749" t="s">
        <v>366</v>
      </c>
      <c r="H159" s="749" t="s">
        <v>366</v>
      </c>
      <c r="I159" s="748" t="s">
        <v>366</v>
      </c>
      <c r="J159" s="749" t="s">
        <v>366</v>
      </c>
      <c r="K159" s="617" t="str">
        <f>IFERROR(VLOOKUP(A159,[4]CalledName!$A:$N,14,FALSE),"")</f>
        <v>No</v>
      </c>
      <c r="L159" s="597" t="str">
        <f>IFERROR(VLOOKUP(A159,[5]YEAR11!$A:$AT,24,FALSE),"")</f>
        <v>4-5</v>
      </c>
      <c r="M159" s="599" t="str">
        <f t="shared" si="34"/>
        <v>M</v>
      </c>
      <c r="N159" s="605">
        <f t="shared" si="35"/>
        <v>7</v>
      </c>
      <c r="O159" s="606">
        <f t="shared" si="36"/>
        <v>3</v>
      </c>
      <c r="P159" s="657">
        <f t="shared" si="37"/>
        <v>8</v>
      </c>
      <c r="Q159" s="723">
        <v>56.52</v>
      </c>
      <c r="R159" s="724">
        <v>8</v>
      </c>
      <c r="S159" s="721">
        <f t="shared" si="38"/>
        <v>0</v>
      </c>
      <c r="T159" s="600">
        <f t="shared" si="39"/>
        <v>3</v>
      </c>
      <c r="U159" s="722">
        <f t="shared" si="40"/>
        <v>3</v>
      </c>
      <c r="V159" s="722">
        <f t="shared" si="41"/>
        <v>0</v>
      </c>
      <c r="W159" s="722">
        <f t="shared" si="42"/>
        <v>1</v>
      </c>
      <c r="X159" s="722">
        <f t="shared" si="43"/>
        <v>4</v>
      </c>
      <c r="Y159" s="722">
        <f t="shared" si="44"/>
        <v>2</v>
      </c>
      <c r="Z159" s="722">
        <f t="shared" si="45"/>
        <v>0</v>
      </c>
      <c r="AA159" s="722">
        <f t="shared" si="46"/>
        <v>0</v>
      </c>
      <c r="AB159" s="722">
        <f t="shared" si="47"/>
        <v>2</v>
      </c>
      <c r="AC159" s="763">
        <f t="shared" si="48"/>
        <v>6</v>
      </c>
      <c r="AD159" s="600"/>
      <c r="AE159" s="746"/>
      <c r="AF159" s="749"/>
      <c r="AG159" s="756"/>
      <c r="AH159" s="757"/>
      <c r="AI159" s="746"/>
      <c r="AJ159" s="749"/>
      <c r="AK159" s="756"/>
      <c r="AL159" s="757"/>
      <c r="AM159" s="746"/>
      <c r="AN159" s="749"/>
      <c r="AO159" s="756"/>
      <c r="AP159" s="757"/>
      <c r="AQ159" s="746"/>
      <c r="AR159" s="749"/>
      <c r="AS159" s="756"/>
      <c r="AT159" s="757"/>
      <c r="AU159" s="746" t="s">
        <v>478</v>
      </c>
      <c r="AV159" s="749"/>
      <c r="AW159" s="756" t="s">
        <v>1166</v>
      </c>
      <c r="AX159" s="757" t="s">
        <v>503</v>
      </c>
      <c r="AY159" s="746"/>
      <c r="AZ159" s="749"/>
      <c r="BA159" s="756"/>
      <c r="BB159" s="757"/>
      <c r="BC159" s="746"/>
      <c r="BD159" s="749"/>
      <c r="BE159" s="756"/>
      <c r="BF159" s="757"/>
      <c r="BG159" s="746" t="s">
        <v>481</v>
      </c>
      <c r="BH159" s="749"/>
      <c r="BI159" s="756" t="s">
        <v>546</v>
      </c>
      <c r="BJ159" s="757" t="s">
        <v>549</v>
      </c>
      <c r="BK159" s="746"/>
      <c r="BL159" s="749"/>
      <c r="BM159" s="749"/>
      <c r="BN159" s="758"/>
      <c r="BO159" s="746" t="s">
        <v>477</v>
      </c>
      <c r="BP159" s="749"/>
      <c r="BQ159" s="756" t="s">
        <v>508</v>
      </c>
      <c r="BR159" s="757" t="s">
        <v>578</v>
      </c>
      <c r="BS159" s="746" t="s">
        <v>481</v>
      </c>
      <c r="BT159" s="749"/>
      <c r="BU159" s="756" t="s">
        <v>546</v>
      </c>
      <c r="BV159" s="757" t="s">
        <v>896</v>
      </c>
      <c r="BW159" s="746" t="s">
        <v>480</v>
      </c>
      <c r="BX159" s="749"/>
      <c r="BY159" s="756" t="s">
        <v>536</v>
      </c>
      <c r="BZ159" s="757" t="s">
        <v>509</v>
      </c>
      <c r="CA159" s="746"/>
      <c r="CB159" s="749"/>
      <c r="CC159" s="756"/>
      <c r="CD159" s="757"/>
      <c r="CE159" s="746"/>
      <c r="CF159" s="749"/>
      <c r="CG159" s="756"/>
      <c r="CH159" s="757"/>
      <c r="CI159" s="746"/>
      <c r="CJ159" s="749"/>
      <c r="CK159" s="756"/>
      <c r="CL159" s="757"/>
      <c r="CM159" s="746" t="s">
        <v>478</v>
      </c>
      <c r="CN159" s="749"/>
      <c r="CO159" s="756" t="s">
        <v>588</v>
      </c>
      <c r="CP159" s="757" t="s">
        <v>595</v>
      </c>
      <c r="CQ159" s="746"/>
      <c r="CR159" s="749"/>
      <c r="CS159" s="756"/>
      <c r="CT159" s="757"/>
      <c r="CU159" s="746"/>
      <c r="CV159" s="749"/>
      <c r="CW159" s="756"/>
      <c r="CX159" s="757"/>
      <c r="CY159" s="746" t="s">
        <v>477</v>
      </c>
      <c r="CZ159" s="749"/>
      <c r="DA159" s="756" t="s">
        <v>1121</v>
      </c>
      <c r="DB159" s="757" t="s">
        <v>1122</v>
      </c>
      <c r="DC159" s="746"/>
      <c r="DD159" s="749"/>
      <c r="DE159" s="756"/>
      <c r="DF159" s="757"/>
      <c r="DG159" s="746"/>
      <c r="DH159" s="749"/>
      <c r="DI159" s="756"/>
      <c r="DJ159" s="757"/>
      <c r="DK159" s="746"/>
      <c r="DL159" s="749"/>
      <c r="DM159" s="756"/>
      <c r="DN159" s="757"/>
      <c r="DO159" s="746" t="s">
        <v>477</v>
      </c>
      <c r="DP159" s="749"/>
      <c r="DQ159" s="756" t="s">
        <v>513</v>
      </c>
      <c r="DR159" s="757" t="s">
        <v>514</v>
      </c>
      <c r="DS159" s="746" t="s">
        <v>478</v>
      </c>
      <c r="DT159" s="749"/>
      <c r="DU159" s="756" t="s">
        <v>527</v>
      </c>
      <c r="DV159" s="757" t="s">
        <v>622</v>
      </c>
      <c r="DW159" s="746"/>
      <c r="DX159" s="749"/>
      <c r="DY159" s="756"/>
      <c r="DZ159" s="757"/>
      <c r="EA159" s="619"/>
      <c r="EB159" s="619"/>
      <c r="EC159" s="619"/>
      <c r="ED159" s="619"/>
      <c r="EE159" s="108"/>
      <c r="EF159" s="617"/>
      <c r="EG159" s="617"/>
      <c r="EH159" s="618"/>
    </row>
    <row r="160" spans="1:138" s="620" customFormat="1" ht="25.5" x14ac:dyDescent="0.25">
      <c r="A160" s="746">
        <v>151666</v>
      </c>
      <c r="B160" s="747" t="s">
        <v>1056</v>
      </c>
      <c r="C160" s="748" t="s">
        <v>913</v>
      </c>
      <c r="D160" s="746" t="s">
        <v>62</v>
      </c>
      <c r="E160" s="749" t="s">
        <v>366</v>
      </c>
      <c r="F160" s="749" t="s">
        <v>1133</v>
      </c>
      <c r="G160" s="749" t="s">
        <v>366</v>
      </c>
      <c r="H160" s="749" t="s">
        <v>366</v>
      </c>
      <c r="I160" s="748" t="s">
        <v>366</v>
      </c>
      <c r="J160" s="749" t="s">
        <v>366</v>
      </c>
      <c r="K160" s="617" t="str">
        <f>IFERROR(VLOOKUP(A160,[4]CalledName!$A:$N,14,FALSE),"")</f>
        <v>No</v>
      </c>
      <c r="L160" s="597" t="str">
        <f>IFERROR(VLOOKUP(A160,[5]YEAR11!$A:$AT,24,FALSE),"")</f>
        <v>6-7</v>
      </c>
      <c r="M160" s="599" t="str">
        <f t="shared" si="34"/>
        <v>M</v>
      </c>
      <c r="N160" s="605">
        <f t="shared" si="35"/>
        <v>17</v>
      </c>
      <c r="O160" s="606">
        <f t="shared" si="36"/>
        <v>0</v>
      </c>
      <c r="P160" s="657">
        <f t="shared" si="37"/>
        <v>1</v>
      </c>
      <c r="Q160" s="723">
        <v>100</v>
      </c>
      <c r="R160" s="724">
        <v>0</v>
      </c>
      <c r="S160" s="721">
        <f t="shared" si="38"/>
        <v>3</v>
      </c>
      <c r="T160" s="600">
        <f t="shared" si="39"/>
        <v>5</v>
      </c>
      <c r="U160" s="722">
        <f t="shared" si="40"/>
        <v>0</v>
      </c>
      <c r="V160" s="722">
        <f t="shared" si="41"/>
        <v>0</v>
      </c>
      <c r="W160" s="722">
        <f t="shared" si="42"/>
        <v>0</v>
      </c>
      <c r="X160" s="722">
        <f t="shared" si="43"/>
        <v>0</v>
      </c>
      <c r="Y160" s="722">
        <f t="shared" si="44"/>
        <v>0</v>
      </c>
      <c r="Z160" s="722">
        <f t="shared" si="45"/>
        <v>0</v>
      </c>
      <c r="AA160" s="722">
        <f t="shared" si="46"/>
        <v>0</v>
      </c>
      <c r="AB160" s="722">
        <f t="shared" si="47"/>
        <v>0</v>
      </c>
      <c r="AC160" s="763">
        <f t="shared" si="48"/>
        <v>0</v>
      </c>
      <c r="AD160" s="600"/>
      <c r="AE160" s="746"/>
      <c r="AF160" s="749"/>
      <c r="AG160" s="756"/>
      <c r="AH160" s="757"/>
      <c r="AI160" s="746"/>
      <c r="AJ160" s="749"/>
      <c r="AK160" s="756"/>
      <c r="AL160" s="757"/>
      <c r="AM160" s="746"/>
      <c r="AN160" s="749"/>
      <c r="AO160" s="756"/>
      <c r="AP160" s="757"/>
      <c r="AQ160" s="746"/>
      <c r="AR160" s="749"/>
      <c r="AS160" s="756"/>
      <c r="AT160" s="757"/>
      <c r="AU160" s="746"/>
      <c r="AV160" s="749"/>
      <c r="AW160" s="756"/>
      <c r="AX160" s="757"/>
      <c r="AY160" s="746"/>
      <c r="AZ160" s="749"/>
      <c r="BA160" s="756"/>
      <c r="BB160" s="757"/>
      <c r="BC160" s="746"/>
      <c r="BD160" s="749"/>
      <c r="BE160" s="756"/>
      <c r="BF160" s="757"/>
      <c r="BG160" s="746" t="s">
        <v>476</v>
      </c>
      <c r="BH160" s="749"/>
      <c r="BI160" s="756" t="s">
        <v>519</v>
      </c>
      <c r="BJ160" s="757" t="s">
        <v>507</v>
      </c>
      <c r="BK160" s="746"/>
      <c r="BL160" s="749"/>
      <c r="BM160" s="749"/>
      <c r="BN160" s="758"/>
      <c r="BO160" s="746" t="s">
        <v>476</v>
      </c>
      <c r="BP160" s="749"/>
      <c r="BQ160" s="756" t="s">
        <v>508</v>
      </c>
      <c r="BR160" s="757" t="s">
        <v>578</v>
      </c>
      <c r="BS160" s="746" t="s">
        <v>477</v>
      </c>
      <c r="BT160" s="749"/>
      <c r="BU160" s="756" t="s">
        <v>1120</v>
      </c>
      <c r="BV160" s="757" t="s">
        <v>913</v>
      </c>
      <c r="BW160" s="746"/>
      <c r="BX160" s="749"/>
      <c r="BY160" s="756"/>
      <c r="BZ160" s="757"/>
      <c r="CA160" s="746"/>
      <c r="CB160" s="749"/>
      <c r="CC160" s="756"/>
      <c r="CD160" s="757"/>
      <c r="CE160" s="746"/>
      <c r="CF160" s="749"/>
      <c r="CG160" s="756"/>
      <c r="CH160" s="757"/>
      <c r="CI160" s="746" t="s">
        <v>477</v>
      </c>
      <c r="CJ160" s="749"/>
      <c r="CK160" s="756" t="s">
        <v>522</v>
      </c>
      <c r="CL160" s="757" t="s">
        <v>584</v>
      </c>
      <c r="CM160" s="746" t="s">
        <v>477</v>
      </c>
      <c r="CN160" s="749"/>
      <c r="CO160" s="756" t="s">
        <v>587</v>
      </c>
      <c r="CP160" s="757" t="s">
        <v>593</v>
      </c>
      <c r="CQ160" s="746"/>
      <c r="CR160" s="749"/>
      <c r="CS160" s="756"/>
      <c r="CT160" s="757"/>
      <c r="CU160" s="746"/>
      <c r="CV160" s="749"/>
      <c r="CW160" s="756"/>
      <c r="CX160" s="757"/>
      <c r="CY160" s="746" t="s">
        <v>477</v>
      </c>
      <c r="CZ160" s="749"/>
      <c r="DA160" s="756" t="s">
        <v>886</v>
      </c>
      <c r="DB160" s="757" t="s">
        <v>1111</v>
      </c>
      <c r="DC160" s="746"/>
      <c r="DD160" s="749"/>
      <c r="DE160" s="756"/>
      <c r="DF160" s="757"/>
      <c r="DG160" s="746"/>
      <c r="DH160" s="749"/>
      <c r="DI160" s="756"/>
      <c r="DJ160" s="757"/>
      <c r="DK160" s="746"/>
      <c r="DL160" s="749"/>
      <c r="DM160" s="756"/>
      <c r="DN160" s="757"/>
      <c r="DO160" s="746" t="s">
        <v>477</v>
      </c>
      <c r="DP160" s="749"/>
      <c r="DQ160" s="756" t="s">
        <v>616</v>
      </c>
      <c r="DR160" s="757" t="s">
        <v>525</v>
      </c>
      <c r="DS160" s="746" t="s">
        <v>476</v>
      </c>
      <c r="DT160" s="749"/>
      <c r="DU160" s="756" t="s">
        <v>527</v>
      </c>
      <c r="DV160" s="757" t="s">
        <v>622</v>
      </c>
      <c r="DW160" s="746" t="s">
        <v>477</v>
      </c>
      <c r="DX160" s="749"/>
      <c r="DY160" s="756" t="s">
        <v>516</v>
      </c>
      <c r="DZ160" s="757" t="s">
        <v>517</v>
      </c>
      <c r="EA160" s="619"/>
      <c r="EB160" s="619"/>
      <c r="EC160" s="619"/>
      <c r="ED160" s="619"/>
      <c r="EE160" s="108"/>
      <c r="EF160" s="617"/>
      <c r="EG160" s="617"/>
      <c r="EH160" s="618"/>
    </row>
    <row r="161" spans="1:138" s="620" customFormat="1" ht="25.5" x14ac:dyDescent="0.25">
      <c r="A161" s="746">
        <v>151733</v>
      </c>
      <c r="B161" s="747" t="s">
        <v>1057</v>
      </c>
      <c r="C161" s="748" t="s">
        <v>893</v>
      </c>
      <c r="D161" s="746" t="s">
        <v>62</v>
      </c>
      <c r="E161" s="749" t="s">
        <v>366</v>
      </c>
      <c r="F161" s="749" t="s">
        <v>1127</v>
      </c>
      <c r="G161" s="749" t="s">
        <v>1128</v>
      </c>
      <c r="H161" s="749" t="s">
        <v>366</v>
      </c>
      <c r="I161" s="748" t="s">
        <v>366</v>
      </c>
      <c r="J161" s="749" t="s">
        <v>366</v>
      </c>
      <c r="K161" s="617" t="str">
        <f>IFERROR(VLOOKUP(A161,[4]CalledName!$A:$N,14,FALSE),"")</f>
        <v>No</v>
      </c>
      <c r="L161" s="597" t="str">
        <f>IFERROR(VLOOKUP(A161,[5]YEAR11!$A:$AT,24,FALSE),"")</f>
        <v>4-5</v>
      </c>
      <c r="M161" s="599" t="str">
        <f t="shared" si="34"/>
        <v>M</v>
      </c>
      <c r="N161" s="605">
        <f t="shared" si="35"/>
        <v>10</v>
      </c>
      <c r="O161" s="606">
        <f t="shared" si="36"/>
        <v>0</v>
      </c>
      <c r="P161" s="657">
        <f t="shared" si="37"/>
        <v>3</v>
      </c>
      <c r="Q161" s="723">
        <v>89.13</v>
      </c>
      <c r="R161" s="724">
        <v>3</v>
      </c>
      <c r="S161" s="721">
        <f t="shared" si="38"/>
        <v>2</v>
      </c>
      <c r="T161" s="600">
        <f t="shared" si="39"/>
        <v>7</v>
      </c>
      <c r="U161" s="722">
        <f t="shared" si="40"/>
        <v>0</v>
      </c>
      <c r="V161" s="722">
        <f t="shared" si="41"/>
        <v>0</v>
      </c>
      <c r="W161" s="722">
        <f t="shared" si="42"/>
        <v>0</v>
      </c>
      <c r="X161" s="722">
        <f t="shared" si="43"/>
        <v>0</v>
      </c>
      <c r="Y161" s="722">
        <f t="shared" si="44"/>
        <v>0</v>
      </c>
      <c r="Z161" s="722">
        <f t="shared" si="45"/>
        <v>0</v>
      </c>
      <c r="AA161" s="722">
        <f t="shared" si="46"/>
        <v>0</v>
      </c>
      <c r="AB161" s="722">
        <f t="shared" si="47"/>
        <v>0</v>
      </c>
      <c r="AC161" s="763">
        <f t="shared" si="48"/>
        <v>0</v>
      </c>
      <c r="AD161" s="600"/>
      <c r="AE161" s="746"/>
      <c r="AF161" s="749"/>
      <c r="AG161" s="756"/>
      <c r="AH161" s="757"/>
      <c r="AI161" s="746" t="s">
        <v>477</v>
      </c>
      <c r="AJ161" s="749"/>
      <c r="AK161" s="756" t="s">
        <v>500</v>
      </c>
      <c r="AL161" s="757" t="s">
        <v>560</v>
      </c>
      <c r="AM161" s="746" t="s">
        <v>477</v>
      </c>
      <c r="AN161" s="749"/>
      <c r="AO161" s="756" t="s">
        <v>566</v>
      </c>
      <c r="AP161" s="757" t="s">
        <v>565</v>
      </c>
      <c r="AQ161" s="746" t="s">
        <v>477</v>
      </c>
      <c r="AR161" s="749"/>
      <c r="AS161" s="756" t="s">
        <v>534</v>
      </c>
      <c r="AT161" s="757" t="s">
        <v>569</v>
      </c>
      <c r="AU161" s="746"/>
      <c r="AV161" s="749"/>
      <c r="AW161" s="756"/>
      <c r="AX161" s="757"/>
      <c r="AY161" s="746"/>
      <c r="AZ161" s="749"/>
      <c r="BA161" s="756"/>
      <c r="BB161" s="757"/>
      <c r="BC161" s="746"/>
      <c r="BD161" s="749"/>
      <c r="BE161" s="756"/>
      <c r="BF161" s="757"/>
      <c r="BG161" s="746" t="s">
        <v>477</v>
      </c>
      <c r="BH161" s="749"/>
      <c r="BI161" s="756" t="s">
        <v>555</v>
      </c>
      <c r="BJ161" s="757" t="s">
        <v>543</v>
      </c>
      <c r="BK161" s="746"/>
      <c r="BL161" s="749"/>
      <c r="BM161" s="749"/>
      <c r="BN161" s="758"/>
      <c r="BO161" s="746"/>
      <c r="BP161" s="749"/>
      <c r="BQ161" s="756"/>
      <c r="BR161" s="757"/>
      <c r="BS161" s="746" t="s">
        <v>477</v>
      </c>
      <c r="BT161" s="749"/>
      <c r="BU161" s="756" t="s">
        <v>580</v>
      </c>
      <c r="BV161" s="757" t="s">
        <v>893</v>
      </c>
      <c r="BW161" s="746"/>
      <c r="BX161" s="749"/>
      <c r="BY161" s="756"/>
      <c r="BZ161" s="757"/>
      <c r="CA161" s="746"/>
      <c r="CB161" s="749"/>
      <c r="CC161" s="756"/>
      <c r="CD161" s="757"/>
      <c r="CE161" s="746"/>
      <c r="CF161" s="749"/>
      <c r="CG161" s="756"/>
      <c r="CH161" s="757"/>
      <c r="CI161" s="746"/>
      <c r="CJ161" s="749"/>
      <c r="CK161" s="756"/>
      <c r="CL161" s="757"/>
      <c r="CM161" s="746" t="s">
        <v>477</v>
      </c>
      <c r="CN161" s="749"/>
      <c r="CO161" s="756" t="s">
        <v>587</v>
      </c>
      <c r="CP161" s="757" t="s">
        <v>1150</v>
      </c>
      <c r="CQ161" s="746"/>
      <c r="CR161" s="749"/>
      <c r="CS161" s="756"/>
      <c r="CT161" s="757"/>
      <c r="CU161" s="746"/>
      <c r="CV161" s="749"/>
      <c r="CW161" s="756"/>
      <c r="CX161" s="757"/>
      <c r="CY161" s="746" t="s">
        <v>476</v>
      </c>
      <c r="CZ161" s="749"/>
      <c r="DA161" s="756" t="s">
        <v>886</v>
      </c>
      <c r="DB161" s="757" t="s">
        <v>1111</v>
      </c>
      <c r="DC161" s="746"/>
      <c r="DD161" s="749"/>
      <c r="DE161" s="756"/>
      <c r="DF161" s="757"/>
      <c r="DG161" s="746" t="s">
        <v>477</v>
      </c>
      <c r="DH161" s="749"/>
      <c r="DI161" s="756" t="s">
        <v>511</v>
      </c>
      <c r="DJ161" s="757" t="s">
        <v>610</v>
      </c>
      <c r="DK161" s="746"/>
      <c r="DL161" s="749"/>
      <c r="DM161" s="756"/>
      <c r="DN161" s="757"/>
      <c r="DO161" s="746" t="s">
        <v>476</v>
      </c>
      <c r="DP161" s="749"/>
      <c r="DQ161" s="756" t="s">
        <v>616</v>
      </c>
      <c r="DR161" s="757" t="s">
        <v>525</v>
      </c>
      <c r="DS161" s="746"/>
      <c r="DT161" s="749"/>
      <c r="DU161" s="756"/>
      <c r="DV161" s="757"/>
      <c r="DW161" s="746" t="s">
        <v>477</v>
      </c>
      <c r="DX161" s="749"/>
      <c r="DY161" s="756" t="s">
        <v>1149</v>
      </c>
      <c r="DZ161" s="757" t="s">
        <v>526</v>
      </c>
      <c r="EA161" s="619"/>
      <c r="EB161" s="619"/>
      <c r="EC161" s="619"/>
      <c r="ED161" s="619"/>
      <c r="EE161" s="108"/>
      <c r="EF161" s="617"/>
      <c r="EG161" s="617"/>
      <c r="EH161" s="618"/>
    </row>
    <row r="162" spans="1:138" s="620" customFormat="1" ht="25.5" x14ac:dyDescent="0.25">
      <c r="A162" s="746">
        <v>151653</v>
      </c>
      <c r="B162" s="747" t="s">
        <v>1058</v>
      </c>
      <c r="C162" s="748" t="s">
        <v>907</v>
      </c>
      <c r="D162" s="746" t="s">
        <v>62</v>
      </c>
      <c r="E162" s="749" t="s">
        <v>366</v>
      </c>
      <c r="F162" s="749" t="s">
        <v>1146</v>
      </c>
      <c r="G162" s="749" t="s">
        <v>1128</v>
      </c>
      <c r="H162" s="749" t="s">
        <v>366</v>
      </c>
      <c r="I162" s="748" t="s">
        <v>366</v>
      </c>
      <c r="J162" s="749" t="s">
        <v>366</v>
      </c>
      <c r="K162" s="617" t="str">
        <f>IFERROR(VLOOKUP(A162,[4]CalledName!$A:$N,14,FALSE),"")</f>
        <v>No</v>
      </c>
      <c r="L162" s="597" t="str">
        <f>IFERROR(VLOOKUP(A162,[5]YEAR11!$A:$AT,24,FALSE),"")</f>
        <v>6-7</v>
      </c>
      <c r="M162" s="599" t="str">
        <f t="shared" si="34"/>
        <v>H</v>
      </c>
      <c r="N162" s="605">
        <f t="shared" si="35"/>
        <v>17</v>
      </c>
      <c r="O162" s="606">
        <f t="shared" si="36"/>
        <v>0</v>
      </c>
      <c r="P162" s="657">
        <f t="shared" si="37"/>
        <v>0</v>
      </c>
      <c r="Q162" s="723">
        <v>100</v>
      </c>
      <c r="R162" s="724">
        <v>0</v>
      </c>
      <c r="S162" s="721">
        <f t="shared" si="38"/>
        <v>0</v>
      </c>
      <c r="T162" s="600">
        <f t="shared" si="39"/>
        <v>10</v>
      </c>
      <c r="U162" s="722">
        <f t="shared" si="40"/>
        <v>0</v>
      </c>
      <c r="V162" s="722">
        <f t="shared" si="41"/>
        <v>0</v>
      </c>
      <c r="W162" s="722">
        <f t="shared" si="42"/>
        <v>0</v>
      </c>
      <c r="X162" s="722">
        <f t="shared" si="43"/>
        <v>0</v>
      </c>
      <c r="Y162" s="722">
        <f t="shared" si="44"/>
        <v>0</v>
      </c>
      <c r="Z162" s="722">
        <f t="shared" si="45"/>
        <v>0</v>
      </c>
      <c r="AA162" s="722">
        <f t="shared" ref="AA162:AA194" si="49">COUNTIF($AE162:$DV162,"Serious Conc - Personal Org.")</f>
        <v>0</v>
      </c>
      <c r="AB162" s="722">
        <f t="shared" si="47"/>
        <v>0</v>
      </c>
      <c r="AC162" s="763">
        <f t="shared" si="48"/>
        <v>0</v>
      </c>
      <c r="AD162" s="600"/>
      <c r="AE162" s="746"/>
      <c r="AF162" s="749"/>
      <c r="AG162" s="756"/>
      <c r="AH162" s="757"/>
      <c r="AI162" s="746" t="s">
        <v>477</v>
      </c>
      <c r="AJ162" s="749"/>
      <c r="AK162" s="756" t="s">
        <v>500</v>
      </c>
      <c r="AL162" s="757" t="s">
        <v>558</v>
      </c>
      <c r="AM162" s="746"/>
      <c r="AN162" s="749"/>
      <c r="AO162" s="756"/>
      <c r="AP162" s="757"/>
      <c r="AQ162" s="746" t="s">
        <v>477</v>
      </c>
      <c r="AR162" s="749"/>
      <c r="AS162" s="756" t="s">
        <v>540</v>
      </c>
      <c r="AT162" s="757" t="s">
        <v>567</v>
      </c>
      <c r="AU162" s="746"/>
      <c r="AV162" s="749"/>
      <c r="AW162" s="756"/>
      <c r="AX162" s="757"/>
      <c r="AY162" s="746"/>
      <c r="AZ162" s="749"/>
      <c r="BA162" s="756"/>
      <c r="BB162" s="757"/>
      <c r="BC162" s="746"/>
      <c r="BD162" s="749"/>
      <c r="BE162" s="756"/>
      <c r="BF162" s="757"/>
      <c r="BG162" s="746" t="s">
        <v>477</v>
      </c>
      <c r="BH162" s="749"/>
      <c r="BI162" s="756" t="s">
        <v>575</v>
      </c>
      <c r="BJ162" s="757" t="s">
        <v>535</v>
      </c>
      <c r="BK162" s="746"/>
      <c r="BL162" s="749"/>
      <c r="BM162" s="749"/>
      <c r="BN162" s="758"/>
      <c r="BO162" s="746"/>
      <c r="BP162" s="749"/>
      <c r="BQ162" s="756"/>
      <c r="BR162" s="757"/>
      <c r="BS162" s="746" t="s">
        <v>477</v>
      </c>
      <c r="BT162" s="749"/>
      <c r="BU162" s="756" t="s">
        <v>500</v>
      </c>
      <c r="BV162" s="757" t="s">
        <v>907</v>
      </c>
      <c r="BW162" s="746" t="s">
        <v>477</v>
      </c>
      <c r="BX162" s="749"/>
      <c r="BY162" s="756" t="s">
        <v>536</v>
      </c>
      <c r="BZ162" s="757" t="s">
        <v>537</v>
      </c>
      <c r="CA162" s="746" t="s">
        <v>477</v>
      </c>
      <c r="CB162" s="749"/>
      <c r="CC162" s="756" t="s">
        <v>1153</v>
      </c>
      <c r="CD162" s="757" t="s">
        <v>582</v>
      </c>
      <c r="CE162" s="746"/>
      <c r="CF162" s="749"/>
      <c r="CG162" s="756"/>
      <c r="CH162" s="757"/>
      <c r="CI162" s="746"/>
      <c r="CJ162" s="749"/>
      <c r="CK162" s="756"/>
      <c r="CL162" s="757"/>
      <c r="CM162" s="746" t="s">
        <v>477</v>
      </c>
      <c r="CN162" s="749"/>
      <c r="CO162" s="756" t="s">
        <v>589</v>
      </c>
      <c r="CP162" s="757" t="s">
        <v>1154</v>
      </c>
      <c r="CQ162" s="746"/>
      <c r="CR162" s="749"/>
      <c r="CS162" s="756"/>
      <c r="CT162" s="757"/>
      <c r="CU162" s="746"/>
      <c r="CV162" s="749"/>
      <c r="CW162" s="756"/>
      <c r="CX162" s="757"/>
      <c r="CY162" s="746" t="s">
        <v>477</v>
      </c>
      <c r="CZ162" s="749"/>
      <c r="DA162" s="756" t="s">
        <v>888</v>
      </c>
      <c r="DB162" s="757" t="s">
        <v>1116</v>
      </c>
      <c r="DC162" s="746"/>
      <c r="DD162" s="749"/>
      <c r="DE162" s="756"/>
      <c r="DF162" s="757"/>
      <c r="DG162" s="746" t="s">
        <v>477</v>
      </c>
      <c r="DH162" s="749"/>
      <c r="DI162" s="756" t="s">
        <v>544</v>
      </c>
      <c r="DJ162" s="757" t="s">
        <v>608</v>
      </c>
      <c r="DK162" s="746"/>
      <c r="DL162" s="749"/>
      <c r="DM162" s="756"/>
      <c r="DN162" s="757"/>
      <c r="DO162" s="746" t="s">
        <v>477</v>
      </c>
      <c r="DP162" s="749"/>
      <c r="DQ162" s="756" t="s">
        <v>1156</v>
      </c>
      <c r="DR162" s="757" t="s">
        <v>548</v>
      </c>
      <c r="DS162" s="746"/>
      <c r="DT162" s="749"/>
      <c r="DU162" s="756"/>
      <c r="DV162" s="757"/>
      <c r="DW162" s="746"/>
      <c r="DX162" s="749"/>
      <c r="DY162" s="756"/>
      <c r="DZ162" s="757"/>
      <c r="EA162" s="619"/>
      <c r="EB162" s="619"/>
      <c r="EC162" s="619"/>
      <c r="ED162" s="619"/>
      <c r="EE162" s="108"/>
      <c r="EF162" s="617"/>
      <c r="EG162" s="617"/>
      <c r="EH162" s="618"/>
    </row>
    <row r="163" spans="1:138" s="620" customFormat="1" ht="25.5" x14ac:dyDescent="0.25">
      <c r="A163" s="746">
        <v>151578</v>
      </c>
      <c r="B163" s="747" t="s">
        <v>1059</v>
      </c>
      <c r="C163" s="748" t="s">
        <v>913</v>
      </c>
      <c r="D163" s="746" t="s">
        <v>62</v>
      </c>
      <c r="E163" s="749" t="s">
        <v>366</v>
      </c>
      <c r="F163" s="749" t="s">
        <v>1133</v>
      </c>
      <c r="G163" s="749" t="s">
        <v>366</v>
      </c>
      <c r="H163" s="749" t="s">
        <v>366</v>
      </c>
      <c r="I163" s="748" t="s">
        <v>366</v>
      </c>
      <c r="J163" s="749" t="s">
        <v>366</v>
      </c>
      <c r="K163" s="617" t="str">
        <f>IFERROR(VLOOKUP(A163,[4]CalledName!$A:$N,14,FALSE),"")</f>
        <v>No</v>
      </c>
      <c r="L163" s="597" t="str">
        <f>IFERROR(VLOOKUP(A163,[5]YEAR11!$A:$AT,24,FALSE),"")</f>
        <v>8-9</v>
      </c>
      <c r="M163" s="599" t="str">
        <f t="shared" si="34"/>
        <v>H</v>
      </c>
      <c r="N163" s="605">
        <f t="shared" si="35"/>
        <v>8</v>
      </c>
      <c r="O163" s="606">
        <f t="shared" si="36"/>
        <v>2</v>
      </c>
      <c r="P163" s="657">
        <f t="shared" si="37"/>
        <v>0</v>
      </c>
      <c r="Q163" s="723">
        <v>97.83</v>
      </c>
      <c r="R163" s="724">
        <v>4</v>
      </c>
      <c r="S163" s="721">
        <f t="shared" si="38"/>
        <v>0</v>
      </c>
      <c r="T163" s="600">
        <f t="shared" si="39"/>
        <v>9</v>
      </c>
      <c r="U163" s="722">
        <f t="shared" si="40"/>
        <v>0</v>
      </c>
      <c r="V163" s="722">
        <f t="shared" si="41"/>
        <v>0</v>
      </c>
      <c r="W163" s="722">
        <f t="shared" si="42"/>
        <v>0</v>
      </c>
      <c r="X163" s="722">
        <f t="shared" si="43"/>
        <v>0</v>
      </c>
      <c r="Y163" s="722">
        <f t="shared" si="44"/>
        <v>0</v>
      </c>
      <c r="Z163" s="722">
        <f t="shared" si="45"/>
        <v>0</v>
      </c>
      <c r="AA163" s="722">
        <f t="shared" si="49"/>
        <v>0</v>
      </c>
      <c r="AB163" s="722">
        <f t="shared" si="47"/>
        <v>0</v>
      </c>
      <c r="AC163" s="763">
        <f t="shared" si="48"/>
        <v>0</v>
      </c>
      <c r="AD163" s="600"/>
      <c r="AE163" s="746"/>
      <c r="AF163" s="749"/>
      <c r="AG163" s="756"/>
      <c r="AH163" s="757"/>
      <c r="AI163" s="746" t="s">
        <v>477</v>
      </c>
      <c r="AJ163" s="749"/>
      <c r="AK163" s="756" t="s">
        <v>500</v>
      </c>
      <c r="AL163" s="757" t="s">
        <v>558</v>
      </c>
      <c r="AM163" s="746"/>
      <c r="AN163" s="749"/>
      <c r="AO163" s="756"/>
      <c r="AP163" s="757"/>
      <c r="AQ163" s="746" t="s">
        <v>477</v>
      </c>
      <c r="AR163" s="749"/>
      <c r="AS163" s="756" t="s">
        <v>540</v>
      </c>
      <c r="AT163" s="757" t="s">
        <v>567</v>
      </c>
      <c r="AU163" s="746"/>
      <c r="AV163" s="749"/>
      <c r="AW163" s="756"/>
      <c r="AX163" s="757"/>
      <c r="AY163" s="746"/>
      <c r="AZ163" s="749"/>
      <c r="BA163" s="756"/>
      <c r="BB163" s="757"/>
      <c r="BC163" s="746"/>
      <c r="BD163" s="749"/>
      <c r="BE163" s="756"/>
      <c r="BF163" s="757"/>
      <c r="BG163" s="746" t="s">
        <v>477</v>
      </c>
      <c r="BH163" s="749"/>
      <c r="BI163" s="756" t="s">
        <v>574</v>
      </c>
      <c r="BJ163" s="757" t="s">
        <v>520</v>
      </c>
      <c r="BK163" s="746"/>
      <c r="BL163" s="749"/>
      <c r="BM163" s="749"/>
      <c r="BN163" s="758"/>
      <c r="BO163" s="746"/>
      <c r="BP163" s="749"/>
      <c r="BQ163" s="756"/>
      <c r="BR163" s="757"/>
      <c r="BS163" s="746" t="s">
        <v>477</v>
      </c>
      <c r="BT163" s="749"/>
      <c r="BU163" s="756" t="s">
        <v>1120</v>
      </c>
      <c r="BV163" s="757" t="s">
        <v>913</v>
      </c>
      <c r="BW163" s="746"/>
      <c r="BX163" s="749"/>
      <c r="BY163" s="756"/>
      <c r="BZ163" s="757"/>
      <c r="CA163" s="746" t="s">
        <v>477</v>
      </c>
      <c r="CB163" s="749"/>
      <c r="CC163" s="756" t="s">
        <v>1153</v>
      </c>
      <c r="CD163" s="757" t="s">
        <v>582</v>
      </c>
      <c r="CE163" s="746"/>
      <c r="CF163" s="749"/>
      <c r="CG163" s="756"/>
      <c r="CH163" s="757"/>
      <c r="CI163" s="746"/>
      <c r="CJ163" s="749"/>
      <c r="CK163" s="756"/>
      <c r="CL163" s="757"/>
      <c r="CM163" s="746" t="s">
        <v>477</v>
      </c>
      <c r="CN163" s="749"/>
      <c r="CO163" s="756" t="s">
        <v>1163</v>
      </c>
      <c r="CP163" s="757" t="s">
        <v>1164</v>
      </c>
      <c r="CQ163" s="746"/>
      <c r="CR163" s="749"/>
      <c r="CS163" s="756"/>
      <c r="CT163" s="757"/>
      <c r="CU163" s="746"/>
      <c r="CV163" s="749"/>
      <c r="CW163" s="756"/>
      <c r="CX163" s="757"/>
      <c r="CY163" s="746" t="s">
        <v>477</v>
      </c>
      <c r="CZ163" s="749"/>
      <c r="DA163" s="756" t="s">
        <v>888</v>
      </c>
      <c r="DB163" s="757" t="s">
        <v>1124</v>
      </c>
      <c r="DC163" s="746"/>
      <c r="DD163" s="749"/>
      <c r="DE163" s="756"/>
      <c r="DF163" s="757"/>
      <c r="DG163" s="746" t="s">
        <v>477</v>
      </c>
      <c r="DH163" s="749"/>
      <c r="DI163" s="756" t="s">
        <v>544</v>
      </c>
      <c r="DJ163" s="757" t="s">
        <v>608</v>
      </c>
      <c r="DK163" s="746"/>
      <c r="DL163" s="749"/>
      <c r="DM163" s="756"/>
      <c r="DN163" s="757"/>
      <c r="DO163" s="746" t="s">
        <v>477</v>
      </c>
      <c r="DP163" s="749"/>
      <c r="DQ163" s="756" t="s">
        <v>550</v>
      </c>
      <c r="DR163" s="757" t="s">
        <v>539</v>
      </c>
      <c r="DS163" s="746"/>
      <c r="DT163" s="749"/>
      <c r="DU163" s="756"/>
      <c r="DV163" s="757"/>
      <c r="DW163" s="746" t="s">
        <v>477</v>
      </c>
      <c r="DX163" s="749"/>
      <c r="DY163" s="756" t="s">
        <v>516</v>
      </c>
      <c r="DZ163" s="757" t="s">
        <v>517</v>
      </c>
      <c r="EA163" s="619"/>
      <c r="EB163" s="619"/>
      <c r="EC163" s="619"/>
      <c r="ED163" s="619"/>
      <c r="EE163" s="108"/>
      <c r="EF163" s="617"/>
      <c r="EG163" s="617"/>
      <c r="EH163" s="618"/>
    </row>
    <row r="164" spans="1:138" s="620" customFormat="1" ht="25.5" x14ac:dyDescent="0.25">
      <c r="A164" s="746">
        <v>151583</v>
      </c>
      <c r="B164" s="747" t="s">
        <v>1060</v>
      </c>
      <c r="C164" s="748" t="s">
        <v>899</v>
      </c>
      <c r="D164" s="746" t="s">
        <v>62</v>
      </c>
      <c r="E164" s="749" t="s">
        <v>366</v>
      </c>
      <c r="F164" s="749" t="s">
        <v>1133</v>
      </c>
      <c r="G164" s="749" t="s">
        <v>366</v>
      </c>
      <c r="H164" s="749" t="s">
        <v>366</v>
      </c>
      <c r="I164" s="748" t="s">
        <v>366</v>
      </c>
      <c r="J164" s="749" t="s">
        <v>366</v>
      </c>
      <c r="K164" s="617" t="str">
        <f>IFERROR(VLOOKUP(A164,[4]CalledName!$A:$N,14,FALSE),"")</f>
        <v>No</v>
      </c>
      <c r="L164" s="597" t="str">
        <f>IFERROR(VLOOKUP(A164,[5]YEAR11!$A:$AT,24,FALSE),"")</f>
        <v>6-7</v>
      </c>
      <c r="M164" s="599" t="str">
        <f t="shared" si="34"/>
        <v>H</v>
      </c>
      <c r="N164" s="605">
        <f t="shared" si="35"/>
        <v>17</v>
      </c>
      <c r="O164" s="606">
        <f t="shared" si="36"/>
        <v>7</v>
      </c>
      <c r="P164" s="657">
        <f t="shared" si="37"/>
        <v>3</v>
      </c>
      <c r="Q164" s="723">
        <v>95.65</v>
      </c>
      <c r="R164" s="724">
        <v>6</v>
      </c>
      <c r="S164" s="721">
        <f t="shared" si="38"/>
        <v>0</v>
      </c>
      <c r="T164" s="600">
        <f t="shared" si="39"/>
        <v>7</v>
      </c>
      <c r="U164" s="722">
        <f t="shared" si="40"/>
        <v>1</v>
      </c>
      <c r="V164" s="722">
        <f t="shared" si="41"/>
        <v>0</v>
      </c>
      <c r="W164" s="722">
        <f t="shared" si="42"/>
        <v>1</v>
      </c>
      <c r="X164" s="722">
        <f t="shared" si="43"/>
        <v>2</v>
      </c>
      <c r="Y164" s="722">
        <f t="shared" si="44"/>
        <v>0</v>
      </c>
      <c r="Z164" s="722">
        <f t="shared" si="45"/>
        <v>0</v>
      </c>
      <c r="AA164" s="722">
        <f t="shared" si="49"/>
        <v>0</v>
      </c>
      <c r="AB164" s="722">
        <f t="shared" si="47"/>
        <v>0</v>
      </c>
      <c r="AC164" s="763">
        <f t="shared" si="48"/>
        <v>2</v>
      </c>
      <c r="AD164" s="600"/>
      <c r="AE164" s="746" t="s">
        <v>480</v>
      </c>
      <c r="AF164" s="749"/>
      <c r="AG164" s="756" t="s">
        <v>557</v>
      </c>
      <c r="AH164" s="757" t="s">
        <v>499</v>
      </c>
      <c r="AI164" s="746"/>
      <c r="AJ164" s="749"/>
      <c r="AK164" s="756"/>
      <c r="AL164" s="757"/>
      <c r="AM164" s="746"/>
      <c r="AN164" s="749"/>
      <c r="AO164" s="756"/>
      <c r="AP164" s="757"/>
      <c r="AQ164" s="746"/>
      <c r="AR164" s="749"/>
      <c r="AS164" s="756"/>
      <c r="AT164" s="757"/>
      <c r="AU164" s="746"/>
      <c r="AV164" s="749"/>
      <c r="AW164" s="756"/>
      <c r="AX164" s="757"/>
      <c r="AY164" s="746"/>
      <c r="AZ164" s="749"/>
      <c r="BA164" s="756"/>
      <c r="BB164" s="757"/>
      <c r="BC164" s="746"/>
      <c r="BD164" s="749"/>
      <c r="BE164" s="756"/>
      <c r="BF164" s="757"/>
      <c r="BG164" s="746" t="s">
        <v>477</v>
      </c>
      <c r="BH164" s="749"/>
      <c r="BI164" s="756" t="s">
        <v>574</v>
      </c>
      <c r="BJ164" s="757" t="s">
        <v>520</v>
      </c>
      <c r="BK164" s="746"/>
      <c r="BL164" s="749"/>
      <c r="BM164" s="749"/>
      <c r="BN164" s="758"/>
      <c r="BO164" s="746"/>
      <c r="BP164" s="749"/>
      <c r="BQ164" s="756"/>
      <c r="BR164" s="757"/>
      <c r="BS164" s="746" t="s">
        <v>477</v>
      </c>
      <c r="BT164" s="749"/>
      <c r="BU164" s="756" t="s">
        <v>505</v>
      </c>
      <c r="BV164" s="757" t="s">
        <v>899</v>
      </c>
      <c r="BW164" s="746" t="s">
        <v>477</v>
      </c>
      <c r="BX164" s="749"/>
      <c r="BY164" s="756" t="s">
        <v>536</v>
      </c>
      <c r="BZ164" s="757" t="s">
        <v>537</v>
      </c>
      <c r="CA164" s="746"/>
      <c r="CB164" s="749"/>
      <c r="CC164" s="756"/>
      <c r="CD164" s="757"/>
      <c r="CE164" s="746" t="s">
        <v>477</v>
      </c>
      <c r="CF164" s="749"/>
      <c r="CG164" s="756" t="s">
        <v>1155</v>
      </c>
      <c r="CH164" s="757" t="s">
        <v>583</v>
      </c>
      <c r="CI164" s="746"/>
      <c r="CJ164" s="749"/>
      <c r="CK164" s="756"/>
      <c r="CL164" s="757"/>
      <c r="CM164" s="746" t="s">
        <v>477</v>
      </c>
      <c r="CN164" s="749"/>
      <c r="CO164" s="756" t="s">
        <v>587</v>
      </c>
      <c r="CP164" s="757" t="s">
        <v>593</v>
      </c>
      <c r="CQ164" s="746"/>
      <c r="CR164" s="749"/>
      <c r="CS164" s="756"/>
      <c r="CT164" s="757"/>
      <c r="CU164" s="746"/>
      <c r="CV164" s="749"/>
      <c r="CW164" s="756"/>
      <c r="CX164" s="757"/>
      <c r="CY164" s="746" t="s">
        <v>478</v>
      </c>
      <c r="CZ164" s="749"/>
      <c r="DA164" s="756" t="s">
        <v>888</v>
      </c>
      <c r="DB164" s="757" t="s">
        <v>1116</v>
      </c>
      <c r="DC164" s="746"/>
      <c r="DD164" s="749"/>
      <c r="DE164" s="756"/>
      <c r="DF164" s="757"/>
      <c r="DG164" s="746"/>
      <c r="DH164" s="749"/>
      <c r="DI164" s="756"/>
      <c r="DJ164" s="757"/>
      <c r="DK164" s="746"/>
      <c r="DL164" s="749"/>
      <c r="DM164" s="756"/>
      <c r="DN164" s="757"/>
      <c r="DO164" s="746" t="s">
        <v>477</v>
      </c>
      <c r="DP164" s="749"/>
      <c r="DQ164" s="756" t="s">
        <v>1156</v>
      </c>
      <c r="DR164" s="757" t="s">
        <v>548</v>
      </c>
      <c r="DS164" s="746" t="s">
        <v>477</v>
      </c>
      <c r="DT164" s="749"/>
      <c r="DU164" s="756" t="s">
        <v>527</v>
      </c>
      <c r="DV164" s="757" t="s">
        <v>621</v>
      </c>
      <c r="DW164" s="746"/>
      <c r="DX164" s="749"/>
      <c r="DY164" s="756"/>
      <c r="DZ164" s="757"/>
      <c r="EA164" s="619"/>
      <c r="EB164" s="619"/>
      <c r="EC164" s="619"/>
      <c r="ED164" s="619"/>
      <c r="EE164" s="108"/>
      <c r="EF164" s="617"/>
      <c r="EG164" s="617"/>
      <c r="EH164" s="618"/>
    </row>
    <row r="165" spans="1:138" s="620" customFormat="1" ht="25.5" x14ac:dyDescent="0.25">
      <c r="A165" s="746">
        <v>151656</v>
      </c>
      <c r="B165" s="747" t="s">
        <v>1061</v>
      </c>
      <c r="C165" s="748" t="s">
        <v>893</v>
      </c>
      <c r="D165" s="746" t="s">
        <v>62</v>
      </c>
      <c r="E165" s="749" t="s">
        <v>366</v>
      </c>
      <c r="F165" s="749" t="s">
        <v>1133</v>
      </c>
      <c r="G165" s="749" t="s">
        <v>366</v>
      </c>
      <c r="H165" s="749" t="s">
        <v>1128</v>
      </c>
      <c r="I165" s="748" t="s">
        <v>366</v>
      </c>
      <c r="J165" s="749" t="s">
        <v>366</v>
      </c>
      <c r="K165" s="617" t="str">
        <f>IFERROR(VLOOKUP(A165,[4]CalledName!$A:$N,14,FALSE),"")</f>
        <v>Yes</v>
      </c>
      <c r="L165" s="597" t="str">
        <f>IFERROR(VLOOKUP(A165,[5]YEAR11!$A:$AT,24,FALSE),"")</f>
        <v>4-5</v>
      </c>
      <c r="M165" s="599" t="str">
        <f t="shared" si="34"/>
        <v>L</v>
      </c>
      <c r="N165" s="605">
        <f t="shared" si="35"/>
        <v>11</v>
      </c>
      <c r="O165" s="606">
        <f t="shared" si="36"/>
        <v>0</v>
      </c>
      <c r="P165" s="657">
        <f t="shared" si="37"/>
        <v>0</v>
      </c>
      <c r="Q165" s="723">
        <v>97.83</v>
      </c>
      <c r="R165" s="724">
        <v>2</v>
      </c>
      <c r="S165" s="721">
        <f t="shared" si="38"/>
        <v>1</v>
      </c>
      <c r="T165" s="600">
        <f t="shared" si="39"/>
        <v>7</v>
      </c>
      <c r="U165" s="722">
        <f t="shared" si="40"/>
        <v>0</v>
      </c>
      <c r="V165" s="722">
        <f t="shared" si="41"/>
        <v>0</v>
      </c>
      <c r="W165" s="722">
        <f t="shared" si="42"/>
        <v>0</v>
      </c>
      <c r="X165" s="722">
        <f t="shared" si="43"/>
        <v>0</v>
      </c>
      <c r="Y165" s="722">
        <f t="shared" si="44"/>
        <v>0</v>
      </c>
      <c r="Z165" s="722">
        <f t="shared" si="45"/>
        <v>0</v>
      </c>
      <c r="AA165" s="722">
        <f t="shared" si="49"/>
        <v>0</v>
      </c>
      <c r="AB165" s="722">
        <f t="shared" si="47"/>
        <v>0</v>
      </c>
      <c r="AC165" s="763">
        <f t="shared" si="48"/>
        <v>0</v>
      </c>
      <c r="AD165" s="600"/>
      <c r="AE165" s="746"/>
      <c r="AF165" s="749"/>
      <c r="AG165" s="756"/>
      <c r="AH165" s="757"/>
      <c r="AI165" s="746"/>
      <c r="AJ165" s="749"/>
      <c r="AK165" s="756"/>
      <c r="AL165" s="757"/>
      <c r="AM165" s="746"/>
      <c r="AN165" s="749"/>
      <c r="AO165" s="756"/>
      <c r="AP165" s="757"/>
      <c r="AQ165" s="746"/>
      <c r="AR165" s="749"/>
      <c r="AS165" s="756"/>
      <c r="AT165" s="757"/>
      <c r="AU165" s="746" t="s">
        <v>477</v>
      </c>
      <c r="AV165" s="749"/>
      <c r="AW165" s="756" t="s">
        <v>1166</v>
      </c>
      <c r="AX165" s="757" t="s">
        <v>503</v>
      </c>
      <c r="AY165" s="746"/>
      <c r="AZ165" s="749"/>
      <c r="BA165" s="756"/>
      <c r="BB165" s="757"/>
      <c r="BC165" s="746"/>
      <c r="BD165" s="749"/>
      <c r="BE165" s="756"/>
      <c r="BF165" s="757"/>
      <c r="BG165" s="746" t="s">
        <v>477</v>
      </c>
      <c r="BH165" s="749"/>
      <c r="BI165" s="756" t="s">
        <v>1165</v>
      </c>
      <c r="BJ165" s="757" t="s">
        <v>556</v>
      </c>
      <c r="BK165" s="746"/>
      <c r="BL165" s="749"/>
      <c r="BM165" s="749"/>
      <c r="BN165" s="758"/>
      <c r="BO165" s="746" t="s">
        <v>477</v>
      </c>
      <c r="BP165" s="749"/>
      <c r="BQ165" s="756" t="s">
        <v>508</v>
      </c>
      <c r="BR165" s="757" t="s">
        <v>578</v>
      </c>
      <c r="BS165" s="746" t="s">
        <v>477</v>
      </c>
      <c r="BT165" s="749"/>
      <c r="BU165" s="756" t="s">
        <v>580</v>
      </c>
      <c r="BV165" s="757" t="s">
        <v>893</v>
      </c>
      <c r="BW165" s="746"/>
      <c r="BX165" s="749"/>
      <c r="BY165" s="756"/>
      <c r="BZ165" s="757"/>
      <c r="CA165" s="746"/>
      <c r="CB165" s="749"/>
      <c r="CC165" s="756"/>
      <c r="CD165" s="757"/>
      <c r="CE165" s="746"/>
      <c r="CF165" s="749"/>
      <c r="CG165" s="756"/>
      <c r="CH165" s="757"/>
      <c r="CI165" s="746"/>
      <c r="CJ165" s="749"/>
      <c r="CK165" s="756"/>
      <c r="CL165" s="757"/>
      <c r="CM165" s="746" t="s">
        <v>477</v>
      </c>
      <c r="CN165" s="749"/>
      <c r="CO165" s="756" t="s">
        <v>588</v>
      </c>
      <c r="CP165" s="757" t="s">
        <v>1167</v>
      </c>
      <c r="CQ165" s="746"/>
      <c r="CR165" s="749"/>
      <c r="CS165" s="756"/>
      <c r="CT165" s="757"/>
      <c r="CU165" s="746"/>
      <c r="CV165" s="749"/>
      <c r="CW165" s="756"/>
      <c r="CX165" s="757"/>
      <c r="CY165" s="746" t="s">
        <v>476</v>
      </c>
      <c r="CZ165" s="749"/>
      <c r="DA165" s="756" t="s">
        <v>886</v>
      </c>
      <c r="DB165" s="757" t="s">
        <v>1117</v>
      </c>
      <c r="DC165" s="746"/>
      <c r="DD165" s="749"/>
      <c r="DE165" s="756"/>
      <c r="DF165" s="757"/>
      <c r="DG165" s="746"/>
      <c r="DH165" s="749"/>
      <c r="DI165" s="756"/>
      <c r="DJ165" s="757"/>
      <c r="DK165" s="746"/>
      <c r="DL165" s="749"/>
      <c r="DM165" s="756"/>
      <c r="DN165" s="757"/>
      <c r="DO165" s="746" t="s">
        <v>477</v>
      </c>
      <c r="DP165" s="749"/>
      <c r="DQ165" s="756" t="s">
        <v>619</v>
      </c>
      <c r="DR165" s="757" t="s">
        <v>551</v>
      </c>
      <c r="DS165" s="746" t="s">
        <v>477</v>
      </c>
      <c r="DT165" s="749"/>
      <c r="DU165" s="756" t="s">
        <v>1162</v>
      </c>
      <c r="DV165" s="757" t="s">
        <v>623</v>
      </c>
      <c r="DW165" s="746" t="s">
        <v>480</v>
      </c>
      <c r="DX165" s="749"/>
      <c r="DY165" s="756" t="s">
        <v>516</v>
      </c>
      <c r="DZ165" s="757" t="s">
        <v>541</v>
      </c>
      <c r="EA165" s="619"/>
      <c r="EB165" s="619"/>
      <c r="EC165" s="619"/>
      <c r="ED165" s="619"/>
      <c r="EE165" s="108"/>
      <c r="EF165" s="617"/>
      <c r="EG165" s="617"/>
      <c r="EH165" s="618"/>
    </row>
    <row r="166" spans="1:138" s="620" customFormat="1" ht="25.5" x14ac:dyDescent="0.25">
      <c r="A166" s="746">
        <v>151601</v>
      </c>
      <c r="B166" s="747" t="s">
        <v>1062</v>
      </c>
      <c r="C166" s="748" t="s">
        <v>909</v>
      </c>
      <c r="D166" s="746" t="s">
        <v>178</v>
      </c>
      <c r="E166" s="749" t="s">
        <v>366</v>
      </c>
      <c r="F166" s="749" t="s">
        <v>1133</v>
      </c>
      <c r="G166" s="749" t="s">
        <v>366</v>
      </c>
      <c r="H166" s="749" t="s">
        <v>366</v>
      </c>
      <c r="I166" s="748" t="s">
        <v>366</v>
      </c>
      <c r="J166" s="749" t="s">
        <v>366</v>
      </c>
      <c r="K166" s="617" t="str">
        <f>IFERROR(VLOOKUP(A166,[4]CalledName!$A:$N,14,FALSE),"")</f>
        <v>No</v>
      </c>
      <c r="L166" s="597" t="str">
        <f>IFERROR(VLOOKUP(A166,[5]YEAR11!$A:$AT,24,FALSE),"")</f>
        <v>6-7</v>
      </c>
      <c r="M166" s="599" t="str">
        <f t="shared" si="34"/>
        <v>M</v>
      </c>
      <c r="N166" s="605">
        <f t="shared" si="35"/>
        <v>10</v>
      </c>
      <c r="O166" s="606">
        <f t="shared" si="36"/>
        <v>0</v>
      </c>
      <c r="P166" s="657">
        <f t="shared" si="37"/>
        <v>1</v>
      </c>
      <c r="Q166" s="723">
        <v>97.83</v>
      </c>
      <c r="R166" s="724">
        <v>1</v>
      </c>
      <c r="S166" s="721">
        <f t="shared" si="38"/>
        <v>1</v>
      </c>
      <c r="T166" s="600">
        <f t="shared" si="39"/>
        <v>7</v>
      </c>
      <c r="U166" s="722">
        <f t="shared" si="40"/>
        <v>0</v>
      </c>
      <c r="V166" s="722">
        <f t="shared" si="41"/>
        <v>0</v>
      </c>
      <c r="W166" s="722">
        <f t="shared" si="42"/>
        <v>0</v>
      </c>
      <c r="X166" s="722">
        <f t="shared" si="43"/>
        <v>0</v>
      </c>
      <c r="Y166" s="722">
        <f t="shared" si="44"/>
        <v>0</v>
      </c>
      <c r="Z166" s="722">
        <f t="shared" si="45"/>
        <v>0</v>
      </c>
      <c r="AA166" s="722">
        <f t="shared" si="49"/>
        <v>0</v>
      </c>
      <c r="AB166" s="722">
        <f t="shared" si="47"/>
        <v>0</v>
      </c>
      <c r="AC166" s="763">
        <f t="shared" si="48"/>
        <v>0</v>
      </c>
      <c r="AD166" s="600"/>
      <c r="AE166" s="746" t="s">
        <v>477</v>
      </c>
      <c r="AF166" s="749"/>
      <c r="AG166" s="756" t="s">
        <v>557</v>
      </c>
      <c r="AH166" s="757" t="s">
        <v>499</v>
      </c>
      <c r="AI166" s="746"/>
      <c r="AJ166" s="749"/>
      <c r="AK166" s="756"/>
      <c r="AL166" s="757"/>
      <c r="AM166" s="746" t="s">
        <v>477</v>
      </c>
      <c r="AN166" s="749"/>
      <c r="AO166" s="756" t="s">
        <v>566</v>
      </c>
      <c r="AP166" s="757" t="s">
        <v>565</v>
      </c>
      <c r="AQ166" s="746"/>
      <c r="AR166" s="749"/>
      <c r="AS166" s="756"/>
      <c r="AT166" s="757"/>
      <c r="AU166" s="746"/>
      <c r="AV166" s="749"/>
      <c r="AW166" s="756"/>
      <c r="AX166" s="757"/>
      <c r="AY166" s="746"/>
      <c r="AZ166" s="749"/>
      <c r="BA166" s="756"/>
      <c r="BB166" s="757"/>
      <c r="BC166" s="746"/>
      <c r="BD166" s="749"/>
      <c r="BE166" s="756"/>
      <c r="BF166" s="757"/>
      <c r="BG166" s="746" t="s">
        <v>476</v>
      </c>
      <c r="BH166" s="749"/>
      <c r="BI166" s="756" t="s">
        <v>528</v>
      </c>
      <c r="BJ166" s="757" t="s">
        <v>529</v>
      </c>
      <c r="BK166" s="746"/>
      <c r="BL166" s="749"/>
      <c r="BM166" s="749"/>
      <c r="BN166" s="758"/>
      <c r="BO166" s="746"/>
      <c r="BP166" s="749"/>
      <c r="BQ166" s="756"/>
      <c r="BR166" s="757"/>
      <c r="BS166" s="746" t="s">
        <v>477</v>
      </c>
      <c r="BT166" s="749"/>
      <c r="BU166" s="756" t="s">
        <v>516</v>
      </c>
      <c r="BV166" s="757" t="s">
        <v>909</v>
      </c>
      <c r="BW166" s="746"/>
      <c r="BX166" s="749"/>
      <c r="BY166" s="756"/>
      <c r="BZ166" s="757"/>
      <c r="CA166" s="746"/>
      <c r="CB166" s="749"/>
      <c r="CC166" s="756"/>
      <c r="CD166" s="757"/>
      <c r="CE166" s="746"/>
      <c r="CF166" s="749"/>
      <c r="CG166" s="756"/>
      <c r="CH166" s="757"/>
      <c r="CI166" s="746"/>
      <c r="CJ166" s="749"/>
      <c r="CK166" s="756"/>
      <c r="CL166" s="757"/>
      <c r="CM166" s="746" t="s">
        <v>477</v>
      </c>
      <c r="CN166" s="749"/>
      <c r="CO166" s="756" t="s">
        <v>587</v>
      </c>
      <c r="CP166" s="757" t="s">
        <v>1151</v>
      </c>
      <c r="CQ166" s="746"/>
      <c r="CR166" s="749"/>
      <c r="CS166" s="756"/>
      <c r="CT166" s="757"/>
      <c r="CU166" s="746"/>
      <c r="CV166" s="749"/>
      <c r="CW166" s="756"/>
      <c r="CX166" s="757"/>
      <c r="CY166" s="746" t="s">
        <v>477</v>
      </c>
      <c r="CZ166" s="749"/>
      <c r="DA166" s="756" t="s">
        <v>887</v>
      </c>
      <c r="DB166" s="757" t="s">
        <v>1118</v>
      </c>
      <c r="DC166" s="746"/>
      <c r="DD166" s="749"/>
      <c r="DE166" s="756"/>
      <c r="DF166" s="757"/>
      <c r="DG166" s="746"/>
      <c r="DH166" s="749"/>
      <c r="DI166" s="756"/>
      <c r="DJ166" s="757"/>
      <c r="DK166" s="746"/>
      <c r="DL166" s="749"/>
      <c r="DM166" s="756"/>
      <c r="DN166" s="757"/>
      <c r="DO166" s="746" t="s">
        <v>477</v>
      </c>
      <c r="DP166" s="749"/>
      <c r="DQ166" s="756" t="s">
        <v>1156</v>
      </c>
      <c r="DR166" s="757" t="s">
        <v>548</v>
      </c>
      <c r="DS166" s="746" t="s">
        <v>477</v>
      </c>
      <c r="DT166" s="749"/>
      <c r="DU166" s="756" t="s">
        <v>527</v>
      </c>
      <c r="DV166" s="757" t="s">
        <v>620</v>
      </c>
      <c r="DW166" s="746" t="s">
        <v>477</v>
      </c>
      <c r="DX166" s="749"/>
      <c r="DY166" s="756" t="s">
        <v>1149</v>
      </c>
      <c r="DZ166" s="757" t="s">
        <v>533</v>
      </c>
      <c r="EA166" s="619"/>
      <c r="EB166" s="619"/>
      <c r="EC166" s="619"/>
      <c r="ED166" s="619"/>
      <c r="EE166" s="108"/>
      <c r="EF166" s="617"/>
      <c r="EG166" s="617"/>
      <c r="EH166" s="618"/>
    </row>
    <row r="167" spans="1:138" s="620" customFormat="1" ht="25.5" x14ac:dyDescent="0.25">
      <c r="A167" s="746">
        <v>151691</v>
      </c>
      <c r="B167" s="747" t="s">
        <v>1063</v>
      </c>
      <c r="C167" s="748" t="s">
        <v>913</v>
      </c>
      <c r="D167" s="746" t="s">
        <v>62</v>
      </c>
      <c r="E167" s="749" t="s">
        <v>366</v>
      </c>
      <c r="F167" s="749" t="s">
        <v>1133</v>
      </c>
      <c r="G167" s="749" t="s">
        <v>366</v>
      </c>
      <c r="H167" s="749" t="s">
        <v>366</v>
      </c>
      <c r="I167" s="748" t="s">
        <v>366</v>
      </c>
      <c r="J167" s="749" t="s">
        <v>366</v>
      </c>
      <c r="K167" s="617" t="str">
        <f>IFERROR(VLOOKUP(A167,[4]CalledName!$A:$N,14,FALSE),"")</f>
        <v>No</v>
      </c>
      <c r="L167" s="597" t="str">
        <f>IFERROR(VLOOKUP(A167,[5]YEAR11!$A:$AT,24,FALSE),"")</f>
        <v>5-6</v>
      </c>
      <c r="M167" s="599" t="str">
        <f t="shared" si="34"/>
        <v>M</v>
      </c>
      <c r="N167" s="605">
        <f t="shared" si="35"/>
        <v>11</v>
      </c>
      <c r="O167" s="606">
        <f t="shared" si="36"/>
        <v>0</v>
      </c>
      <c r="P167" s="657">
        <f t="shared" si="37"/>
        <v>0</v>
      </c>
      <c r="Q167" s="723">
        <v>100</v>
      </c>
      <c r="R167" s="724">
        <v>0</v>
      </c>
      <c r="S167" s="721">
        <f t="shared" si="38"/>
        <v>3</v>
      </c>
      <c r="T167" s="600">
        <f t="shared" si="39"/>
        <v>5</v>
      </c>
      <c r="U167" s="722">
        <f t="shared" si="40"/>
        <v>0</v>
      </c>
      <c r="V167" s="722">
        <f t="shared" si="41"/>
        <v>0</v>
      </c>
      <c r="W167" s="722">
        <f t="shared" si="42"/>
        <v>0</v>
      </c>
      <c r="X167" s="722">
        <f t="shared" si="43"/>
        <v>0</v>
      </c>
      <c r="Y167" s="722">
        <f t="shared" si="44"/>
        <v>0</v>
      </c>
      <c r="Z167" s="722">
        <f t="shared" si="45"/>
        <v>0</v>
      </c>
      <c r="AA167" s="722">
        <f t="shared" si="49"/>
        <v>0</v>
      </c>
      <c r="AB167" s="722">
        <f t="shared" si="47"/>
        <v>0</v>
      </c>
      <c r="AC167" s="763">
        <f t="shared" si="48"/>
        <v>0</v>
      </c>
      <c r="AD167" s="600"/>
      <c r="AE167" s="746" t="s">
        <v>477</v>
      </c>
      <c r="AF167" s="749"/>
      <c r="AG167" s="756" t="s">
        <v>557</v>
      </c>
      <c r="AH167" s="757" t="s">
        <v>499</v>
      </c>
      <c r="AI167" s="746"/>
      <c r="AJ167" s="749"/>
      <c r="AK167" s="756"/>
      <c r="AL167" s="757"/>
      <c r="AM167" s="746"/>
      <c r="AN167" s="749"/>
      <c r="AO167" s="756"/>
      <c r="AP167" s="757"/>
      <c r="AQ167" s="746"/>
      <c r="AR167" s="749"/>
      <c r="AS167" s="756"/>
      <c r="AT167" s="757"/>
      <c r="AU167" s="746"/>
      <c r="AV167" s="749"/>
      <c r="AW167" s="756"/>
      <c r="AX167" s="757"/>
      <c r="AY167" s="746"/>
      <c r="AZ167" s="749"/>
      <c r="BA167" s="756"/>
      <c r="BB167" s="757"/>
      <c r="BC167" s="746"/>
      <c r="BD167" s="749"/>
      <c r="BE167" s="756"/>
      <c r="BF167" s="757"/>
      <c r="BG167" s="746" t="s">
        <v>476</v>
      </c>
      <c r="BH167" s="749"/>
      <c r="BI167" s="756" t="s">
        <v>528</v>
      </c>
      <c r="BJ167" s="757" t="s">
        <v>529</v>
      </c>
      <c r="BK167" s="746"/>
      <c r="BL167" s="749"/>
      <c r="BM167" s="749"/>
      <c r="BN167" s="758"/>
      <c r="BO167" s="746" t="s">
        <v>476</v>
      </c>
      <c r="BP167" s="749"/>
      <c r="BQ167" s="756" t="s">
        <v>508</v>
      </c>
      <c r="BR167" s="757" t="s">
        <v>579</v>
      </c>
      <c r="BS167" s="746" t="s">
        <v>477</v>
      </c>
      <c r="BT167" s="749"/>
      <c r="BU167" s="756" t="s">
        <v>1120</v>
      </c>
      <c r="BV167" s="757" t="s">
        <v>913</v>
      </c>
      <c r="BW167" s="746"/>
      <c r="BX167" s="749"/>
      <c r="BY167" s="756"/>
      <c r="BZ167" s="757"/>
      <c r="CA167" s="746"/>
      <c r="CB167" s="749"/>
      <c r="CC167" s="756"/>
      <c r="CD167" s="757"/>
      <c r="CE167" s="746"/>
      <c r="CF167" s="749"/>
      <c r="CG167" s="756"/>
      <c r="CH167" s="757"/>
      <c r="CI167" s="746"/>
      <c r="CJ167" s="749"/>
      <c r="CK167" s="756"/>
      <c r="CL167" s="757"/>
      <c r="CM167" s="746" t="s">
        <v>477</v>
      </c>
      <c r="CN167" s="749"/>
      <c r="CO167" s="756" t="s">
        <v>587</v>
      </c>
      <c r="CP167" s="757" t="s">
        <v>593</v>
      </c>
      <c r="CQ167" s="746"/>
      <c r="CR167" s="749"/>
      <c r="CS167" s="756"/>
      <c r="CT167" s="757"/>
      <c r="CU167" s="746"/>
      <c r="CV167" s="749"/>
      <c r="CW167" s="756"/>
      <c r="CX167" s="757"/>
      <c r="CY167" s="746" t="s">
        <v>476</v>
      </c>
      <c r="CZ167" s="749"/>
      <c r="DA167" s="756" t="s">
        <v>886</v>
      </c>
      <c r="DB167" s="757" t="s">
        <v>1111</v>
      </c>
      <c r="DC167" s="746"/>
      <c r="DD167" s="749"/>
      <c r="DE167" s="756"/>
      <c r="DF167" s="757"/>
      <c r="DG167" s="746"/>
      <c r="DH167" s="749"/>
      <c r="DI167" s="756"/>
      <c r="DJ167" s="757"/>
      <c r="DK167" s="746"/>
      <c r="DL167" s="749"/>
      <c r="DM167" s="756"/>
      <c r="DN167" s="757"/>
      <c r="DO167" s="746" t="s">
        <v>477</v>
      </c>
      <c r="DP167" s="749"/>
      <c r="DQ167" s="756" t="s">
        <v>538</v>
      </c>
      <c r="DR167" s="757" t="s">
        <v>531</v>
      </c>
      <c r="DS167" s="746" t="s">
        <v>477</v>
      </c>
      <c r="DT167" s="749"/>
      <c r="DU167" s="756" t="s">
        <v>527</v>
      </c>
      <c r="DV167" s="757" t="s">
        <v>620</v>
      </c>
      <c r="DW167" s="746" t="s">
        <v>476</v>
      </c>
      <c r="DX167" s="749"/>
      <c r="DY167" s="756" t="s">
        <v>1149</v>
      </c>
      <c r="DZ167" s="757" t="s">
        <v>526</v>
      </c>
      <c r="EA167" s="619"/>
      <c r="EB167" s="619"/>
      <c r="EC167" s="619"/>
      <c r="ED167" s="619"/>
      <c r="EE167" s="108"/>
      <c r="EF167" s="617"/>
      <c r="EG167" s="617"/>
      <c r="EH167" s="618"/>
    </row>
    <row r="168" spans="1:138" s="620" customFormat="1" ht="25.5" x14ac:dyDescent="0.25">
      <c r="A168" s="746">
        <v>151596</v>
      </c>
      <c r="B168" s="747" t="s">
        <v>1064</v>
      </c>
      <c r="C168" s="748" t="s">
        <v>893</v>
      </c>
      <c r="D168" s="746" t="s">
        <v>62</v>
      </c>
      <c r="E168" s="749" t="s">
        <v>366</v>
      </c>
      <c r="F168" s="749" t="s">
        <v>1135</v>
      </c>
      <c r="G168" s="749" t="s">
        <v>366</v>
      </c>
      <c r="H168" s="749" t="s">
        <v>366</v>
      </c>
      <c r="I168" s="748" t="s">
        <v>366</v>
      </c>
      <c r="J168" s="749" t="s">
        <v>366</v>
      </c>
      <c r="K168" s="617" t="str">
        <f>IFERROR(VLOOKUP(A168,[4]CalledName!$A:$N,14,FALSE),"")</f>
        <v>No</v>
      </c>
      <c r="L168" s="597" t="str">
        <f>IFERROR(VLOOKUP(A168,[5]YEAR11!$A:$AT,24,FALSE),"")</f>
        <v>6-7</v>
      </c>
      <c r="M168" s="599" t="str">
        <f t="shared" si="34"/>
        <v>H</v>
      </c>
      <c r="N168" s="605">
        <f t="shared" si="35"/>
        <v>12</v>
      </c>
      <c r="O168" s="606">
        <f t="shared" si="36"/>
        <v>7</v>
      </c>
      <c r="P168" s="657">
        <f t="shared" si="37"/>
        <v>1</v>
      </c>
      <c r="Q168" s="723">
        <v>86.96</v>
      </c>
      <c r="R168" s="724">
        <v>3</v>
      </c>
      <c r="S168" s="721">
        <f t="shared" si="38"/>
        <v>0</v>
      </c>
      <c r="T168" s="600">
        <f t="shared" si="39"/>
        <v>7</v>
      </c>
      <c r="U168" s="722">
        <f t="shared" si="40"/>
        <v>0</v>
      </c>
      <c r="V168" s="722">
        <f t="shared" si="41"/>
        <v>1</v>
      </c>
      <c r="W168" s="722">
        <f t="shared" si="42"/>
        <v>1</v>
      </c>
      <c r="X168" s="722">
        <f t="shared" si="43"/>
        <v>2</v>
      </c>
      <c r="Y168" s="722">
        <f t="shared" si="44"/>
        <v>0</v>
      </c>
      <c r="Z168" s="722">
        <f t="shared" si="45"/>
        <v>0</v>
      </c>
      <c r="AA168" s="722">
        <f t="shared" si="49"/>
        <v>0</v>
      </c>
      <c r="AB168" s="722">
        <f t="shared" si="47"/>
        <v>0</v>
      </c>
      <c r="AC168" s="763">
        <f t="shared" si="48"/>
        <v>2</v>
      </c>
      <c r="AD168" s="600"/>
      <c r="AE168" s="746"/>
      <c r="AF168" s="749"/>
      <c r="AG168" s="756"/>
      <c r="AH168" s="757"/>
      <c r="AI168" s="746" t="s">
        <v>479</v>
      </c>
      <c r="AJ168" s="749"/>
      <c r="AK168" s="756" t="s">
        <v>542</v>
      </c>
      <c r="AL168" s="757" t="s">
        <v>561</v>
      </c>
      <c r="AM168" s="746"/>
      <c r="AN168" s="749"/>
      <c r="AO168" s="756"/>
      <c r="AP168" s="757"/>
      <c r="AQ168" s="746" t="s">
        <v>477</v>
      </c>
      <c r="AR168" s="749"/>
      <c r="AS168" s="756" t="s">
        <v>540</v>
      </c>
      <c r="AT168" s="757" t="s">
        <v>567</v>
      </c>
      <c r="AU168" s="746"/>
      <c r="AV168" s="749"/>
      <c r="AW168" s="756"/>
      <c r="AX168" s="757"/>
      <c r="AY168" s="746"/>
      <c r="AZ168" s="749"/>
      <c r="BA168" s="756"/>
      <c r="BB168" s="757"/>
      <c r="BC168" s="746"/>
      <c r="BD168" s="749"/>
      <c r="BE168" s="756"/>
      <c r="BF168" s="757"/>
      <c r="BG168" s="746" t="s">
        <v>477</v>
      </c>
      <c r="BH168" s="749"/>
      <c r="BI168" s="756" t="s">
        <v>555</v>
      </c>
      <c r="BJ168" s="757" t="s">
        <v>543</v>
      </c>
      <c r="BK168" s="746"/>
      <c r="BL168" s="749"/>
      <c r="BM168" s="749"/>
      <c r="BN168" s="758"/>
      <c r="BO168" s="746" t="s">
        <v>477</v>
      </c>
      <c r="BP168" s="749"/>
      <c r="BQ168" s="756" t="s">
        <v>508</v>
      </c>
      <c r="BR168" s="757" t="s">
        <v>579</v>
      </c>
      <c r="BS168" s="746" t="s">
        <v>477</v>
      </c>
      <c r="BT168" s="749"/>
      <c r="BU168" s="756" t="s">
        <v>580</v>
      </c>
      <c r="BV168" s="757" t="s">
        <v>893</v>
      </c>
      <c r="BW168" s="746"/>
      <c r="BX168" s="749"/>
      <c r="BY168" s="756"/>
      <c r="BZ168" s="757"/>
      <c r="CA168" s="746"/>
      <c r="CB168" s="749"/>
      <c r="CC168" s="756"/>
      <c r="CD168" s="757"/>
      <c r="CE168" s="746"/>
      <c r="CF168" s="749"/>
      <c r="CG168" s="756"/>
      <c r="CH168" s="757"/>
      <c r="CI168" s="746"/>
      <c r="CJ168" s="749"/>
      <c r="CK168" s="756"/>
      <c r="CL168" s="757"/>
      <c r="CM168" s="746" t="s">
        <v>477</v>
      </c>
      <c r="CN168" s="749"/>
      <c r="CO168" s="756" t="s">
        <v>587</v>
      </c>
      <c r="CP168" s="757" t="s">
        <v>593</v>
      </c>
      <c r="CQ168" s="746"/>
      <c r="CR168" s="749"/>
      <c r="CS168" s="756"/>
      <c r="CT168" s="757"/>
      <c r="CU168" s="746"/>
      <c r="CV168" s="749"/>
      <c r="CW168" s="756"/>
      <c r="CX168" s="757"/>
      <c r="CY168" s="746" t="s">
        <v>477</v>
      </c>
      <c r="CZ168" s="749"/>
      <c r="DA168" s="756" t="s">
        <v>1114</v>
      </c>
      <c r="DB168" s="757" t="s">
        <v>1115</v>
      </c>
      <c r="DC168" s="746"/>
      <c r="DD168" s="749"/>
      <c r="DE168" s="756"/>
      <c r="DF168" s="757"/>
      <c r="DG168" s="746" t="s">
        <v>477</v>
      </c>
      <c r="DH168" s="749"/>
      <c r="DI168" s="756" t="s">
        <v>544</v>
      </c>
      <c r="DJ168" s="757" t="s">
        <v>608</v>
      </c>
      <c r="DK168" s="746"/>
      <c r="DL168" s="749"/>
      <c r="DM168" s="756"/>
      <c r="DN168" s="757"/>
      <c r="DO168" s="746" t="s">
        <v>480</v>
      </c>
      <c r="DP168" s="749"/>
      <c r="DQ168" s="756" t="s">
        <v>1156</v>
      </c>
      <c r="DR168" s="757" t="s">
        <v>548</v>
      </c>
      <c r="DS168" s="746"/>
      <c r="DT168" s="749"/>
      <c r="DU168" s="756"/>
      <c r="DV168" s="757"/>
      <c r="DW168" s="746" t="s">
        <v>477</v>
      </c>
      <c r="DX168" s="749"/>
      <c r="DY168" s="756" t="s">
        <v>1149</v>
      </c>
      <c r="DZ168" s="757" t="s">
        <v>533</v>
      </c>
      <c r="EA168" s="619"/>
      <c r="EB168" s="619"/>
      <c r="EC168" s="619"/>
      <c r="ED168" s="619"/>
      <c r="EE168" s="108"/>
      <c r="EF168" s="617"/>
      <c r="EG168" s="617"/>
      <c r="EH168" s="618"/>
    </row>
    <row r="169" spans="1:138" s="620" customFormat="1" ht="25.5" x14ac:dyDescent="0.25">
      <c r="A169" s="746">
        <v>151700</v>
      </c>
      <c r="B169" s="747" t="s">
        <v>1065</v>
      </c>
      <c r="C169" s="748" t="s">
        <v>899</v>
      </c>
      <c r="D169" s="746" t="s">
        <v>62</v>
      </c>
      <c r="E169" s="749" t="s">
        <v>366</v>
      </c>
      <c r="F169" s="749" t="s">
        <v>1127</v>
      </c>
      <c r="G169" s="749" t="s">
        <v>366</v>
      </c>
      <c r="H169" s="749" t="s">
        <v>366</v>
      </c>
      <c r="I169" s="748" t="s">
        <v>366</v>
      </c>
      <c r="J169" s="749" t="s">
        <v>366</v>
      </c>
      <c r="K169" s="617" t="str">
        <f>IFERROR(VLOOKUP(A169,[4]CalledName!$A:$N,14,FALSE),"")</f>
        <v>No</v>
      </c>
      <c r="L169" s="597" t="str">
        <f>IFERROR(VLOOKUP(A169,[5]YEAR11!$A:$AT,24,FALSE),"")</f>
        <v>3-4</v>
      </c>
      <c r="M169" s="599" t="str">
        <f t="shared" si="34"/>
        <v>L</v>
      </c>
      <c r="N169" s="605">
        <f t="shared" si="35"/>
        <v>19</v>
      </c>
      <c r="O169" s="606">
        <f t="shared" si="36"/>
        <v>0</v>
      </c>
      <c r="P169" s="657">
        <f t="shared" si="37"/>
        <v>2</v>
      </c>
      <c r="Q169" s="723">
        <v>95.65</v>
      </c>
      <c r="R169" s="724">
        <v>5</v>
      </c>
      <c r="S169" s="721">
        <f t="shared" si="38"/>
        <v>1</v>
      </c>
      <c r="T169" s="600">
        <f t="shared" si="39"/>
        <v>8</v>
      </c>
      <c r="U169" s="722">
        <f t="shared" si="40"/>
        <v>1</v>
      </c>
      <c r="V169" s="722">
        <f t="shared" si="41"/>
        <v>0</v>
      </c>
      <c r="W169" s="722">
        <f t="shared" si="42"/>
        <v>0</v>
      </c>
      <c r="X169" s="722">
        <f t="shared" si="43"/>
        <v>1</v>
      </c>
      <c r="Y169" s="722">
        <f t="shared" si="44"/>
        <v>0</v>
      </c>
      <c r="Z169" s="722">
        <f t="shared" si="45"/>
        <v>0</v>
      </c>
      <c r="AA169" s="722">
        <f t="shared" si="49"/>
        <v>0</v>
      </c>
      <c r="AB169" s="722">
        <f t="shared" si="47"/>
        <v>0</v>
      </c>
      <c r="AC169" s="763">
        <f t="shared" si="48"/>
        <v>1</v>
      </c>
      <c r="AD169" s="600"/>
      <c r="AE169" s="746"/>
      <c r="AF169" s="749"/>
      <c r="AG169" s="756"/>
      <c r="AH169" s="757"/>
      <c r="AI169" s="746" t="s">
        <v>477</v>
      </c>
      <c r="AJ169" s="749"/>
      <c r="AK169" s="756" t="s">
        <v>1159</v>
      </c>
      <c r="AL169" s="757" t="s">
        <v>562</v>
      </c>
      <c r="AM169" s="746"/>
      <c r="AN169" s="749"/>
      <c r="AO169" s="756"/>
      <c r="AP169" s="757"/>
      <c r="AQ169" s="746" t="s">
        <v>477</v>
      </c>
      <c r="AR169" s="749"/>
      <c r="AS169" s="756" t="s">
        <v>502</v>
      </c>
      <c r="AT169" s="757" t="s">
        <v>571</v>
      </c>
      <c r="AU169" s="746" t="s">
        <v>478</v>
      </c>
      <c r="AV169" s="749"/>
      <c r="AW169" s="756" t="s">
        <v>1166</v>
      </c>
      <c r="AX169" s="757" t="s">
        <v>503</v>
      </c>
      <c r="AY169" s="746"/>
      <c r="AZ169" s="749"/>
      <c r="BA169" s="756"/>
      <c r="BB169" s="757"/>
      <c r="BC169" s="746"/>
      <c r="BD169" s="749"/>
      <c r="BE169" s="756"/>
      <c r="BF169" s="757"/>
      <c r="BG169" s="746" t="s">
        <v>477</v>
      </c>
      <c r="BH169" s="749"/>
      <c r="BI169" s="756" t="s">
        <v>546</v>
      </c>
      <c r="BJ169" s="757" t="s">
        <v>549</v>
      </c>
      <c r="BK169" s="746"/>
      <c r="BL169" s="749"/>
      <c r="BM169" s="749"/>
      <c r="BN169" s="758"/>
      <c r="BO169" s="746"/>
      <c r="BP169" s="749"/>
      <c r="BQ169" s="756"/>
      <c r="BR169" s="757"/>
      <c r="BS169" s="746" t="s">
        <v>477</v>
      </c>
      <c r="BT169" s="749"/>
      <c r="BU169" s="756" t="s">
        <v>505</v>
      </c>
      <c r="BV169" s="757" t="s">
        <v>899</v>
      </c>
      <c r="BW169" s="746" t="s">
        <v>477</v>
      </c>
      <c r="BX169" s="749"/>
      <c r="BY169" s="756" t="s">
        <v>580</v>
      </c>
      <c r="BZ169" s="757" t="s">
        <v>521</v>
      </c>
      <c r="CA169" s="746"/>
      <c r="CB169" s="749"/>
      <c r="CC169" s="756"/>
      <c r="CD169" s="757"/>
      <c r="CE169" s="746"/>
      <c r="CF169" s="749"/>
      <c r="CG169" s="756"/>
      <c r="CH169" s="757"/>
      <c r="CI169" s="746"/>
      <c r="CJ169" s="749"/>
      <c r="CK169" s="756"/>
      <c r="CL169" s="757"/>
      <c r="CM169" s="746" t="s">
        <v>477</v>
      </c>
      <c r="CN169" s="749"/>
      <c r="CO169" s="756" t="s">
        <v>588</v>
      </c>
      <c r="CP169" s="757" t="s">
        <v>595</v>
      </c>
      <c r="CQ169" s="746"/>
      <c r="CR169" s="749"/>
      <c r="CS169" s="756"/>
      <c r="CT169" s="757"/>
      <c r="CU169" s="746"/>
      <c r="CV169" s="749"/>
      <c r="CW169" s="756"/>
      <c r="CX169" s="757"/>
      <c r="CY169" s="746" t="s">
        <v>476</v>
      </c>
      <c r="CZ169" s="749"/>
      <c r="DA169" s="756" t="s">
        <v>886</v>
      </c>
      <c r="DB169" s="757" t="s">
        <v>1111</v>
      </c>
      <c r="DC169" s="746"/>
      <c r="DD169" s="749"/>
      <c r="DE169" s="756"/>
      <c r="DF169" s="757"/>
      <c r="DG169" s="746" t="s">
        <v>477</v>
      </c>
      <c r="DH169" s="749"/>
      <c r="DI169" s="756" t="s">
        <v>613</v>
      </c>
      <c r="DJ169" s="757" t="s">
        <v>612</v>
      </c>
      <c r="DK169" s="746"/>
      <c r="DL169" s="749"/>
      <c r="DM169" s="756"/>
      <c r="DN169" s="757"/>
      <c r="DO169" s="746" t="s">
        <v>477</v>
      </c>
      <c r="DP169" s="749"/>
      <c r="DQ169" s="756" t="s">
        <v>617</v>
      </c>
      <c r="DR169" s="757" t="s">
        <v>545</v>
      </c>
      <c r="DS169" s="746"/>
      <c r="DT169" s="749"/>
      <c r="DU169" s="756"/>
      <c r="DV169" s="757"/>
      <c r="DW169" s="746"/>
      <c r="DX169" s="749"/>
      <c r="DY169" s="756"/>
      <c r="DZ169" s="757"/>
      <c r="EA169" s="619"/>
      <c r="EB169" s="619"/>
      <c r="EC169" s="619"/>
      <c r="ED169" s="619"/>
      <c r="EE169" s="108"/>
      <c r="EF169" s="617"/>
      <c r="EG169" s="617"/>
      <c r="EH169" s="618"/>
    </row>
    <row r="170" spans="1:138" s="620" customFormat="1" ht="25.5" x14ac:dyDescent="0.25">
      <c r="A170" s="746">
        <v>151579</v>
      </c>
      <c r="B170" s="747" t="s">
        <v>1066</v>
      </c>
      <c r="C170" s="748" t="s">
        <v>891</v>
      </c>
      <c r="D170" s="746" t="s">
        <v>178</v>
      </c>
      <c r="E170" s="749" t="s">
        <v>366</v>
      </c>
      <c r="F170" s="749" t="s">
        <v>1145</v>
      </c>
      <c r="G170" s="749" t="s">
        <v>366</v>
      </c>
      <c r="H170" s="749" t="s">
        <v>366</v>
      </c>
      <c r="I170" s="748" t="s">
        <v>366</v>
      </c>
      <c r="J170" s="749" t="s">
        <v>366</v>
      </c>
      <c r="K170" s="617" t="str">
        <f>IFERROR(VLOOKUP(A170,[4]CalledName!$A:$N,14,FALSE),"")</f>
        <v>No</v>
      </c>
      <c r="L170" s="597" t="str">
        <f>IFERROR(VLOOKUP(A170,[5]YEAR11!$A:$AT,24,FALSE),"")</f>
        <v>5-6</v>
      </c>
      <c r="M170" s="599" t="str">
        <f t="shared" si="34"/>
        <v>M</v>
      </c>
      <c r="N170" s="605">
        <f t="shared" si="35"/>
        <v>26</v>
      </c>
      <c r="O170" s="606">
        <f t="shared" si="36"/>
        <v>1</v>
      </c>
      <c r="P170" s="657">
        <f t="shared" si="37"/>
        <v>0</v>
      </c>
      <c r="Q170" s="723">
        <v>97.83</v>
      </c>
      <c r="R170" s="724">
        <v>1</v>
      </c>
      <c r="S170" s="721">
        <f t="shared" si="38"/>
        <v>2</v>
      </c>
      <c r="T170" s="600">
        <f t="shared" si="39"/>
        <v>7</v>
      </c>
      <c r="U170" s="722">
        <f t="shared" si="40"/>
        <v>0</v>
      </c>
      <c r="V170" s="722">
        <f t="shared" si="41"/>
        <v>0</v>
      </c>
      <c r="W170" s="722">
        <f t="shared" si="42"/>
        <v>0</v>
      </c>
      <c r="X170" s="722">
        <f t="shared" si="43"/>
        <v>0</v>
      </c>
      <c r="Y170" s="722">
        <f t="shared" si="44"/>
        <v>0</v>
      </c>
      <c r="Z170" s="722">
        <f t="shared" si="45"/>
        <v>0</v>
      </c>
      <c r="AA170" s="722">
        <f t="shared" si="49"/>
        <v>0</v>
      </c>
      <c r="AB170" s="722">
        <f t="shared" si="47"/>
        <v>0</v>
      </c>
      <c r="AC170" s="763">
        <f t="shared" si="48"/>
        <v>0</v>
      </c>
      <c r="AD170" s="600"/>
      <c r="AE170" s="746"/>
      <c r="AF170" s="749"/>
      <c r="AG170" s="756"/>
      <c r="AH170" s="757"/>
      <c r="AI170" s="746" t="s">
        <v>477</v>
      </c>
      <c r="AJ170" s="749"/>
      <c r="AK170" s="756" t="s">
        <v>500</v>
      </c>
      <c r="AL170" s="757" t="s">
        <v>560</v>
      </c>
      <c r="AM170" s="746"/>
      <c r="AN170" s="749"/>
      <c r="AO170" s="756"/>
      <c r="AP170" s="757"/>
      <c r="AQ170" s="746" t="s">
        <v>477</v>
      </c>
      <c r="AR170" s="749"/>
      <c r="AS170" s="756" t="s">
        <v>534</v>
      </c>
      <c r="AT170" s="757" t="s">
        <v>569</v>
      </c>
      <c r="AU170" s="746"/>
      <c r="AV170" s="749"/>
      <c r="AW170" s="756"/>
      <c r="AX170" s="757"/>
      <c r="AY170" s="746"/>
      <c r="AZ170" s="749"/>
      <c r="BA170" s="756"/>
      <c r="BB170" s="757"/>
      <c r="BC170" s="746"/>
      <c r="BD170" s="749"/>
      <c r="BE170" s="756"/>
      <c r="BF170" s="757"/>
      <c r="BG170" s="746" t="s">
        <v>476</v>
      </c>
      <c r="BH170" s="749"/>
      <c r="BI170" s="756" t="s">
        <v>555</v>
      </c>
      <c r="BJ170" s="757" t="s">
        <v>543</v>
      </c>
      <c r="BK170" s="746"/>
      <c r="BL170" s="749"/>
      <c r="BM170" s="749"/>
      <c r="BN170" s="758"/>
      <c r="BO170" s="746"/>
      <c r="BP170" s="749"/>
      <c r="BQ170" s="756"/>
      <c r="BR170" s="757"/>
      <c r="BS170" s="746" t="s">
        <v>477</v>
      </c>
      <c r="BT170" s="749"/>
      <c r="BU170" s="756" t="s">
        <v>586</v>
      </c>
      <c r="BV170" s="757" t="s">
        <v>891</v>
      </c>
      <c r="BW170" s="746"/>
      <c r="BX170" s="749"/>
      <c r="BY170" s="756"/>
      <c r="BZ170" s="757"/>
      <c r="CA170" s="746"/>
      <c r="CB170" s="749"/>
      <c r="CC170" s="756"/>
      <c r="CD170" s="757"/>
      <c r="CE170" s="746"/>
      <c r="CF170" s="749"/>
      <c r="CG170" s="756"/>
      <c r="CH170" s="757"/>
      <c r="CI170" s="746"/>
      <c r="CJ170" s="749"/>
      <c r="CK170" s="756"/>
      <c r="CL170" s="757"/>
      <c r="CM170" s="746" t="s">
        <v>477</v>
      </c>
      <c r="CN170" s="749"/>
      <c r="CO170" s="756" t="s">
        <v>587</v>
      </c>
      <c r="CP170" s="757" t="s">
        <v>593</v>
      </c>
      <c r="CQ170" s="746"/>
      <c r="CR170" s="749"/>
      <c r="CS170" s="756"/>
      <c r="CT170" s="757"/>
      <c r="CU170" s="746"/>
      <c r="CV170" s="749"/>
      <c r="CW170" s="756"/>
      <c r="CX170" s="757"/>
      <c r="CY170" s="746" t="s">
        <v>477</v>
      </c>
      <c r="CZ170" s="749"/>
      <c r="DA170" s="756" t="s">
        <v>887</v>
      </c>
      <c r="DB170" s="757" t="s">
        <v>1118</v>
      </c>
      <c r="DC170" s="746" t="s">
        <v>477</v>
      </c>
      <c r="DD170" s="749"/>
      <c r="DE170" s="756" t="s">
        <v>607</v>
      </c>
      <c r="DF170" s="757" t="s">
        <v>606</v>
      </c>
      <c r="DG170" s="746" t="s">
        <v>477</v>
      </c>
      <c r="DH170" s="749"/>
      <c r="DI170" s="756" t="s">
        <v>511</v>
      </c>
      <c r="DJ170" s="757" t="s">
        <v>610</v>
      </c>
      <c r="DK170" s="746"/>
      <c r="DL170" s="749"/>
      <c r="DM170" s="756"/>
      <c r="DN170" s="757"/>
      <c r="DO170" s="746" t="s">
        <v>476</v>
      </c>
      <c r="DP170" s="749"/>
      <c r="DQ170" s="756" t="s">
        <v>617</v>
      </c>
      <c r="DR170" s="757" t="s">
        <v>545</v>
      </c>
      <c r="DS170" s="746"/>
      <c r="DT170" s="749"/>
      <c r="DU170" s="756"/>
      <c r="DV170" s="757"/>
      <c r="DW170" s="746" t="s">
        <v>477</v>
      </c>
      <c r="DX170" s="749"/>
      <c r="DY170" s="756" t="s">
        <v>1149</v>
      </c>
      <c r="DZ170" s="757" t="s">
        <v>533</v>
      </c>
      <c r="EA170" s="619"/>
      <c r="EB170" s="619"/>
      <c r="EC170" s="619"/>
      <c r="ED170" s="619"/>
      <c r="EE170" s="108"/>
      <c r="EF170" s="617"/>
      <c r="EG170" s="617"/>
      <c r="EH170" s="618"/>
    </row>
    <row r="171" spans="1:138" s="620" customFormat="1" ht="25.5" x14ac:dyDescent="0.25">
      <c r="A171" s="746">
        <v>151619</v>
      </c>
      <c r="B171" s="747" t="s">
        <v>1067</v>
      </c>
      <c r="C171" s="748" t="s">
        <v>902</v>
      </c>
      <c r="D171" s="746" t="s">
        <v>178</v>
      </c>
      <c r="E171" s="749" t="s">
        <v>366</v>
      </c>
      <c r="F171" s="749" t="s">
        <v>1133</v>
      </c>
      <c r="G171" s="749" t="s">
        <v>366</v>
      </c>
      <c r="H171" s="749" t="s">
        <v>366</v>
      </c>
      <c r="I171" s="748" t="s">
        <v>366</v>
      </c>
      <c r="J171" s="749" t="s">
        <v>366</v>
      </c>
      <c r="K171" s="617" t="str">
        <f>IFERROR(VLOOKUP(A171,[4]CalledName!$A:$N,14,FALSE),"")</f>
        <v>Yes</v>
      </c>
      <c r="L171" s="597" t="str">
        <f>IFERROR(VLOOKUP(A171,[5]YEAR11!$A:$AT,24,FALSE),"")</f>
        <v>4-5</v>
      </c>
      <c r="M171" s="599" t="str">
        <f t="shared" si="34"/>
        <v>M</v>
      </c>
      <c r="N171" s="605">
        <f t="shared" si="35"/>
        <v>9</v>
      </c>
      <c r="O171" s="606">
        <f t="shared" si="36"/>
        <v>0</v>
      </c>
      <c r="P171" s="657">
        <f t="shared" si="37"/>
        <v>1</v>
      </c>
      <c r="Q171" s="723">
        <v>97.83</v>
      </c>
      <c r="R171" s="724">
        <v>7</v>
      </c>
      <c r="S171" s="721">
        <f t="shared" si="38"/>
        <v>0</v>
      </c>
      <c r="T171" s="600">
        <f t="shared" si="39"/>
        <v>6</v>
      </c>
      <c r="U171" s="722">
        <f t="shared" si="40"/>
        <v>1</v>
      </c>
      <c r="V171" s="722">
        <f t="shared" si="41"/>
        <v>0</v>
      </c>
      <c r="W171" s="722">
        <f t="shared" si="42"/>
        <v>0</v>
      </c>
      <c r="X171" s="722">
        <f t="shared" si="43"/>
        <v>1</v>
      </c>
      <c r="Y171" s="722">
        <f t="shared" si="44"/>
        <v>1</v>
      </c>
      <c r="Z171" s="722">
        <f t="shared" si="45"/>
        <v>0</v>
      </c>
      <c r="AA171" s="722">
        <f t="shared" si="49"/>
        <v>0</v>
      </c>
      <c r="AB171" s="722">
        <f t="shared" si="47"/>
        <v>1</v>
      </c>
      <c r="AC171" s="763">
        <f t="shared" si="48"/>
        <v>2</v>
      </c>
      <c r="AD171" s="600"/>
      <c r="AE171" s="746"/>
      <c r="AF171" s="749"/>
      <c r="AG171" s="756"/>
      <c r="AH171" s="757"/>
      <c r="AI171" s="746"/>
      <c r="AJ171" s="749"/>
      <c r="AK171" s="756"/>
      <c r="AL171" s="757"/>
      <c r="AM171" s="746"/>
      <c r="AN171" s="749"/>
      <c r="AO171" s="756"/>
      <c r="AP171" s="757"/>
      <c r="AQ171" s="746"/>
      <c r="AR171" s="749"/>
      <c r="AS171" s="756"/>
      <c r="AT171" s="757"/>
      <c r="AU171" s="746"/>
      <c r="AV171" s="749"/>
      <c r="AW171" s="756"/>
      <c r="AX171" s="757"/>
      <c r="AY171" s="746"/>
      <c r="AZ171" s="749"/>
      <c r="BA171" s="756"/>
      <c r="BB171" s="757"/>
      <c r="BC171" s="746"/>
      <c r="BD171" s="749"/>
      <c r="BE171" s="756"/>
      <c r="BF171" s="757"/>
      <c r="BG171" s="746" t="s">
        <v>478</v>
      </c>
      <c r="BH171" s="749"/>
      <c r="BI171" s="756" t="s">
        <v>1165</v>
      </c>
      <c r="BJ171" s="757" t="s">
        <v>556</v>
      </c>
      <c r="BK171" s="746"/>
      <c r="BL171" s="749"/>
      <c r="BM171" s="749"/>
      <c r="BN171" s="758"/>
      <c r="BO171" s="746" t="s">
        <v>477</v>
      </c>
      <c r="BP171" s="749"/>
      <c r="BQ171" s="756" t="s">
        <v>508</v>
      </c>
      <c r="BR171" s="757" t="s">
        <v>579</v>
      </c>
      <c r="BS171" s="746" t="s">
        <v>477</v>
      </c>
      <c r="BT171" s="749"/>
      <c r="BU171" s="756" t="s">
        <v>512</v>
      </c>
      <c r="BV171" s="757" t="s">
        <v>1123</v>
      </c>
      <c r="BW171" s="746" t="s">
        <v>477</v>
      </c>
      <c r="BX171" s="749"/>
      <c r="BY171" s="756" t="s">
        <v>580</v>
      </c>
      <c r="BZ171" s="757" t="s">
        <v>521</v>
      </c>
      <c r="CA171" s="746"/>
      <c r="CB171" s="749"/>
      <c r="CC171" s="756"/>
      <c r="CD171" s="757"/>
      <c r="CE171" s="746"/>
      <c r="CF171" s="749"/>
      <c r="CG171" s="756"/>
      <c r="CH171" s="757"/>
      <c r="CI171" s="746"/>
      <c r="CJ171" s="749"/>
      <c r="CK171" s="756"/>
      <c r="CL171" s="757"/>
      <c r="CM171" s="746" t="s">
        <v>477</v>
      </c>
      <c r="CN171" s="749"/>
      <c r="CO171" s="756" t="s">
        <v>588</v>
      </c>
      <c r="CP171" s="757" t="s">
        <v>595</v>
      </c>
      <c r="CQ171" s="746"/>
      <c r="CR171" s="749"/>
      <c r="CS171" s="756"/>
      <c r="CT171" s="757"/>
      <c r="CU171" s="746"/>
      <c r="CV171" s="749"/>
      <c r="CW171" s="756"/>
      <c r="CX171" s="757"/>
      <c r="CY171" s="746" t="s">
        <v>477</v>
      </c>
      <c r="CZ171" s="749"/>
      <c r="DA171" s="756" t="s">
        <v>887</v>
      </c>
      <c r="DB171" s="757" t="s">
        <v>1119</v>
      </c>
      <c r="DC171" s="746"/>
      <c r="DD171" s="749"/>
      <c r="DE171" s="756"/>
      <c r="DF171" s="757"/>
      <c r="DG171" s="746"/>
      <c r="DH171" s="749"/>
      <c r="DI171" s="756"/>
      <c r="DJ171" s="757"/>
      <c r="DK171" s="746"/>
      <c r="DL171" s="749"/>
      <c r="DM171" s="756"/>
      <c r="DN171" s="757"/>
      <c r="DO171" s="746" t="s">
        <v>477</v>
      </c>
      <c r="DP171" s="749"/>
      <c r="DQ171" s="756" t="s">
        <v>553</v>
      </c>
      <c r="DR171" s="757" t="s">
        <v>554</v>
      </c>
      <c r="DS171" s="746" t="s">
        <v>481</v>
      </c>
      <c r="DT171" s="749"/>
      <c r="DU171" s="756" t="s">
        <v>1162</v>
      </c>
      <c r="DV171" s="757" t="s">
        <v>623</v>
      </c>
      <c r="DW171" s="746"/>
      <c r="DX171" s="749"/>
      <c r="DY171" s="756"/>
      <c r="DZ171" s="757"/>
      <c r="EA171" s="619"/>
      <c r="EB171" s="619"/>
      <c r="EC171" s="619"/>
      <c r="ED171" s="619"/>
      <c r="EE171" s="108"/>
      <c r="EF171" s="617"/>
      <c r="EG171" s="617"/>
      <c r="EH171" s="618"/>
    </row>
    <row r="172" spans="1:138" s="620" customFormat="1" ht="25.5" x14ac:dyDescent="0.25">
      <c r="A172" s="746">
        <v>151521</v>
      </c>
      <c r="B172" s="747" t="s">
        <v>1068</v>
      </c>
      <c r="C172" s="748" t="s">
        <v>909</v>
      </c>
      <c r="D172" s="746" t="s">
        <v>62</v>
      </c>
      <c r="E172" s="749" t="s">
        <v>366</v>
      </c>
      <c r="F172" s="749" t="s">
        <v>1127</v>
      </c>
      <c r="G172" s="749" t="s">
        <v>366</v>
      </c>
      <c r="H172" s="749" t="s">
        <v>366</v>
      </c>
      <c r="I172" s="748" t="s">
        <v>366</v>
      </c>
      <c r="J172" s="749" t="s">
        <v>366</v>
      </c>
      <c r="K172" s="617" t="str">
        <f>IFERROR(VLOOKUP(A172,[4]CalledName!$A:$N,14,FALSE),"")</f>
        <v>No</v>
      </c>
      <c r="L172" s="597" t="str">
        <f>IFERROR(VLOOKUP(A172,[5]YEAR11!$A:$AT,24,FALSE),"")</f>
        <v>7-8</v>
      </c>
      <c r="M172" s="599" t="str">
        <f t="shared" si="34"/>
        <v>H</v>
      </c>
      <c r="N172" s="605">
        <f t="shared" si="35"/>
        <v>9</v>
      </c>
      <c r="O172" s="606">
        <f t="shared" si="36"/>
        <v>0</v>
      </c>
      <c r="P172" s="657">
        <f t="shared" si="37"/>
        <v>2</v>
      </c>
      <c r="Q172" s="723">
        <v>69.569999999999993</v>
      </c>
      <c r="R172" s="724">
        <v>2</v>
      </c>
      <c r="S172" s="721">
        <f t="shared" si="38"/>
        <v>1</v>
      </c>
      <c r="T172" s="600">
        <f t="shared" si="39"/>
        <v>6</v>
      </c>
      <c r="U172" s="722">
        <f t="shared" si="40"/>
        <v>1</v>
      </c>
      <c r="V172" s="722">
        <f t="shared" si="41"/>
        <v>0</v>
      </c>
      <c r="W172" s="722">
        <f t="shared" si="42"/>
        <v>0</v>
      </c>
      <c r="X172" s="722">
        <f t="shared" si="43"/>
        <v>1</v>
      </c>
      <c r="Y172" s="722">
        <f t="shared" si="44"/>
        <v>0</v>
      </c>
      <c r="Z172" s="722">
        <f t="shared" si="45"/>
        <v>0</v>
      </c>
      <c r="AA172" s="722">
        <f t="shared" si="49"/>
        <v>0</v>
      </c>
      <c r="AB172" s="722">
        <f t="shared" si="47"/>
        <v>0</v>
      </c>
      <c r="AC172" s="763">
        <f t="shared" si="48"/>
        <v>1</v>
      </c>
      <c r="AD172" s="600"/>
      <c r="AE172" s="746" t="s">
        <v>477</v>
      </c>
      <c r="AF172" s="749"/>
      <c r="AG172" s="756" t="s">
        <v>557</v>
      </c>
      <c r="AH172" s="757" t="s">
        <v>499</v>
      </c>
      <c r="AI172" s="746"/>
      <c r="AJ172" s="749"/>
      <c r="AK172" s="756"/>
      <c r="AL172" s="757"/>
      <c r="AM172" s="746"/>
      <c r="AN172" s="749"/>
      <c r="AO172" s="756"/>
      <c r="AP172" s="757"/>
      <c r="AQ172" s="746"/>
      <c r="AR172" s="749"/>
      <c r="AS172" s="756"/>
      <c r="AT172" s="757"/>
      <c r="AU172" s="746"/>
      <c r="AV172" s="749"/>
      <c r="AW172" s="756"/>
      <c r="AX172" s="757"/>
      <c r="AY172" s="746"/>
      <c r="AZ172" s="749"/>
      <c r="BA172" s="756"/>
      <c r="BB172" s="757"/>
      <c r="BC172" s="746"/>
      <c r="BD172" s="749"/>
      <c r="BE172" s="756"/>
      <c r="BF172" s="757"/>
      <c r="BG172" s="746" t="s">
        <v>477</v>
      </c>
      <c r="BH172" s="749"/>
      <c r="BI172" s="756" t="s">
        <v>519</v>
      </c>
      <c r="BJ172" s="757" t="s">
        <v>507</v>
      </c>
      <c r="BK172" s="746"/>
      <c r="BL172" s="749"/>
      <c r="BM172" s="749"/>
      <c r="BN172" s="758"/>
      <c r="BO172" s="746"/>
      <c r="BP172" s="749"/>
      <c r="BQ172" s="756"/>
      <c r="BR172" s="757"/>
      <c r="BS172" s="746" t="s">
        <v>477</v>
      </c>
      <c r="BT172" s="749"/>
      <c r="BU172" s="756" t="s">
        <v>516</v>
      </c>
      <c r="BV172" s="757" t="s">
        <v>909</v>
      </c>
      <c r="BW172" s="746"/>
      <c r="BX172" s="749"/>
      <c r="BY172" s="756"/>
      <c r="BZ172" s="757"/>
      <c r="CA172" s="746"/>
      <c r="CB172" s="749"/>
      <c r="CC172" s="756"/>
      <c r="CD172" s="757"/>
      <c r="CE172" s="746"/>
      <c r="CF172" s="749"/>
      <c r="CG172" s="756"/>
      <c r="CH172" s="757"/>
      <c r="CI172" s="746"/>
      <c r="CJ172" s="749"/>
      <c r="CK172" s="756"/>
      <c r="CL172" s="757"/>
      <c r="CM172" s="746" t="s">
        <v>477</v>
      </c>
      <c r="CN172" s="749"/>
      <c r="CO172" s="756" t="s">
        <v>587</v>
      </c>
      <c r="CP172" s="757" t="s">
        <v>593</v>
      </c>
      <c r="CQ172" s="746"/>
      <c r="CR172" s="749"/>
      <c r="CS172" s="756"/>
      <c r="CT172" s="757"/>
      <c r="CU172" s="746"/>
      <c r="CV172" s="749"/>
      <c r="CW172" s="756"/>
      <c r="CX172" s="757"/>
      <c r="CY172" s="746" t="s">
        <v>476</v>
      </c>
      <c r="CZ172" s="749"/>
      <c r="DA172" s="756" t="s">
        <v>886</v>
      </c>
      <c r="DB172" s="757" t="s">
        <v>1111</v>
      </c>
      <c r="DC172" s="746" t="s">
        <v>478</v>
      </c>
      <c r="DD172" s="749"/>
      <c r="DE172" s="756" t="s">
        <v>607</v>
      </c>
      <c r="DF172" s="757" t="s">
        <v>606</v>
      </c>
      <c r="DG172" s="746"/>
      <c r="DH172" s="749"/>
      <c r="DI172" s="756"/>
      <c r="DJ172" s="757"/>
      <c r="DK172" s="746"/>
      <c r="DL172" s="749"/>
      <c r="DM172" s="756"/>
      <c r="DN172" s="757"/>
      <c r="DO172" s="746" t="s">
        <v>477</v>
      </c>
      <c r="DP172" s="749"/>
      <c r="DQ172" s="756" t="s">
        <v>550</v>
      </c>
      <c r="DR172" s="757" t="s">
        <v>539</v>
      </c>
      <c r="DS172" s="746" t="s">
        <v>477</v>
      </c>
      <c r="DT172" s="749"/>
      <c r="DU172" s="756" t="s">
        <v>527</v>
      </c>
      <c r="DV172" s="757" t="s">
        <v>621</v>
      </c>
      <c r="DW172" s="746" t="s">
        <v>477</v>
      </c>
      <c r="DX172" s="749"/>
      <c r="DY172" s="756" t="s">
        <v>516</v>
      </c>
      <c r="DZ172" s="757" t="s">
        <v>517</v>
      </c>
      <c r="EA172" s="619"/>
      <c r="EB172" s="619"/>
      <c r="EC172" s="619"/>
      <c r="ED172" s="619"/>
      <c r="EE172" s="108"/>
      <c r="EF172" s="617"/>
      <c r="EG172" s="617"/>
      <c r="EH172" s="618"/>
    </row>
    <row r="173" spans="1:138" s="620" customFormat="1" ht="25.5" x14ac:dyDescent="0.25">
      <c r="A173" s="746">
        <v>151587</v>
      </c>
      <c r="B173" s="747" t="s">
        <v>1069</v>
      </c>
      <c r="C173" s="748" t="s">
        <v>896</v>
      </c>
      <c r="D173" s="746" t="s">
        <v>62</v>
      </c>
      <c r="E173" s="749" t="s">
        <v>366</v>
      </c>
      <c r="F173" s="749" t="s">
        <v>1147</v>
      </c>
      <c r="G173" s="749" t="s">
        <v>366</v>
      </c>
      <c r="H173" s="749" t="s">
        <v>1128</v>
      </c>
      <c r="I173" s="748" t="s">
        <v>366</v>
      </c>
      <c r="J173" s="749" t="s">
        <v>366</v>
      </c>
      <c r="K173" s="617" t="str">
        <f>IFERROR(VLOOKUP(A173,[4]CalledName!$A:$N,14,FALSE),"")</f>
        <v>No</v>
      </c>
      <c r="L173" s="597" t="str">
        <f>IFERROR(VLOOKUP(A173,[5]YEAR11!$A:$AT,24,FALSE),"")</f>
        <v>7-8</v>
      </c>
      <c r="M173" s="599" t="str">
        <f t="shared" si="34"/>
        <v>H</v>
      </c>
      <c r="N173" s="605">
        <f t="shared" si="35"/>
        <v>14</v>
      </c>
      <c r="O173" s="606">
        <f t="shared" si="36"/>
        <v>0</v>
      </c>
      <c r="P173" s="657">
        <f t="shared" si="37"/>
        <v>0</v>
      </c>
      <c r="Q173" s="723">
        <v>100</v>
      </c>
      <c r="R173" s="724">
        <v>0</v>
      </c>
      <c r="S173" s="721">
        <f t="shared" si="38"/>
        <v>1</v>
      </c>
      <c r="T173" s="600">
        <f t="shared" si="39"/>
        <v>9</v>
      </c>
      <c r="U173" s="722">
        <f t="shared" si="40"/>
        <v>0</v>
      </c>
      <c r="V173" s="722">
        <f t="shared" si="41"/>
        <v>0</v>
      </c>
      <c r="W173" s="722">
        <f t="shared" si="42"/>
        <v>0</v>
      </c>
      <c r="X173" s="722">
        <f t="shared" si="43"/>
        <v>0</v>
      </c>
      <c r="Y173" s="722">
        <f t="shared" si="44"/>
        <v>0</v>
      </c>
      <c r="Z173" s="722">
        <f t="shared" si="45"/>
        <v>0</v>
      </c>
      <c r="AA173" s="722">
        <f t="shared" si="49"/>
        <v>0</v>
      </c>
      <c r="AB173" s="722">
        <f t="shared" si="47"/>
        <v>0</v>
      </c>
      <c r="AC173" s="763">
        <f t="shared" si="48"/>
        <v>0</v>
      </c>
      <c r="AD173" s="600"/>
      <c r="AE173" s="746"/>
      <c r="AF173" s="749"/>
      <c r="AG173" s="756"/>
      <c r="AH173" s="757"/>
      <c r="AI173" s="746" t="s">
        <v>477</v>
      </c>
      <c r="AJ173" s="749"/>
      <c r="AK173" s="756" t="s">
        <v>500</v>
      </c>
      <c r="AL173" s="757" t="s">
        <v>558</v>
      </c>
      <c r="AM173" s="746"/>
      <c r="AN173" s="749"/>
      <c r="AO173" s="756"/>
      <c r="AP173" s="757"/>
      <c r="AQ173" s="746" t="s">
        <v>477</v>
      </c>
      <c r="AR173" s="749"/>
      <c r="AS173" s="756" t="s">
        <v>540</v>
      </c>
      <c r="AT173" s="757" t="s">
        <v>567</v>
      </c>
      <c r="AU173" s="746"/>
      <c r="AV173" s="749"/>
      <c r="AW173" s="756"/>
      <c r="AX173" s="757"/>
      <c r="AY173" s="746"/>
      <c r="AZ173" s="749"/>
      <c r="BA173" s="756"/>
      <c r="BB173" s="757"/>
      <c r="BC173" s="746"/>
      <c r="BD173" s="749"/>
      <c r="BE173" s="756"/>
      <c r="BF173" s="757"/>
      <c r="BG173" s="746" t="s">
        <v>477</v>
      </c>
      <c r="BH173" s="749"/>
      <c r="BI173" s="756" t="s">
        <v>574</v>
      </c>
      <c r="BJ173" s="757" t="s">
        <v>520</v>
      </c>
      <c r="BK173" s="746"/>
      <c r="BL173" s="749"/>
      <c r="BM173" s="749"/>
      <c r="BN173" s="758"/>
      <c r="BO173" s="746"/>
      <c r="BP173" s="749"/>
      <c r="BQ173" s="756"/>
      <c r="BR173" s="757"/>
      <c r="BS173" s="746" t="s">
        <v>477</v>
      </c>
      <c r="BT173" s="749"/>
      <c r="BU173" s="756" t="s">
        <v>546</v>
      </c>
      <c r="BV173" s="757" t="s">
        <v>896</v>
      </c>
      <c r="BW173" s="746" t="s">
        <v>477</v>
      </c>
      <c r="BX173" s="749"/>
      <c r="BY173" s="756" t="s">
        <v>1152</v>
      </c>
      <c r="BZ173" s="757" t="s">
        <v>530</v>
      </c>
      <c r="CA173" s="746" t="s">
        <v>477</v>
      </c>
      <c r="CB173" s="749"/>
      <c r="CC173" s="756" t="s">
        <v>1153</v>
      </c>
      <c r="CD173" s="757" t="s">
        <v>582</v>
      </c>
      <c r="CE173" s="746"/>
      <c r="CF173" s="749"/>
      <c r="CG173" s="756"/>
      <c r="CH173" s="757"/>
      <c r="CI173" s="746"/>
      <c r="CJ173" s="749"/>
      <c r="CK173" s="756"/>
      <c r="CL173" s="757"/>
      <c r="CM173" s="746" t="s">
        <v>477</v>
      </c>
      <c r="CN173" s="749"/>
      <c r="CO173" s="756" t="s">
        <v>589</v>
      </c>
      <c r="CP173" s="757" t="s">
        <v>1154</v>
      </c>
      <c r="CQ173" s="746"/>
      <c r="CR173" s="749"/>
      <c r="CS173" s="756"/>
      <c r="CT173" s="757"/>
      <c r="CU173" s="746"/>
      <c r="CV173" s="749"/>
      <c r="CW173" s="756"/>
      <c r="CX173" s="757"/>
      <c r="CY173" s="746" t="s">
        <v>477</v>
      </c>
      <c r="CZ173" s="749"/>
      <c r="DA173" s="756" t="s">
        <v>1114</v>
      </c>
      <c r="DB173" s="757" t="s">
        <v>1115</v>
      </c>
      <c r="DC173" s="746"/>
      <c r="DD173" s="749"/>
      <c r="DE173" s="756"/>
      <c r="DF173" s="757"/>
      <c r="DG173" s="746" t="s">
        <v>477</v>
      </c>
      <c r="DH173" s="749"/>
      <c r="DI173" s="756" t="s">
        <v>544</v>
      </c>
      <c r="DJ173" s="757" t="s">
        <v>608</v>
      </c>
      <c r="DK173" s="746"/>
      <c r="DL173" s="749"/>
      <c r="DM173" s="756"/>
      <c r="DN173" s="757"/>
      <c r="DO173" s="746" t="s">
        <v>476</v>
      </c>
      <c r="DP173" s="749"/>
      <c r="DQ173" s="756" t="s">
        <v>616</v>
      </c>
      <c r="DR173" s="757" t="s">
        <v>525</v>
      </c>
      <c r="DS173" s="746"/>
      <c r="DT173" s="749"/>
      <c r="DU173" s="756"/>
      <c r="DV173" s="757"/>
      <c r="DW173" s="746"/>
      <c r="DX173" s="749"/>
      <c r="DY173" s="756"/>
      <c r="DZ173" s="757"/>
      <c r="EA173" s="619"/>
      <c r="EB173" s="619"/>
      <c r="EC173" s="619"/>
      <c r="ED173" s="619"/>
      <c r="EE173" s="108"/>
      <c r="EF173" s="617"/>
      <c r="EG173" s="617"/>
      <c r="EH173" s="618"/>
    </row>
    <row r="174" spans="1:138" s="620" customFormat="1" ht="25.5" x14ac:dyDescent="0.25">
      <c r="A174" s="746">
        <v>151730</v>
      </c>
      <c r="B174" s="747" t="s">
        <v>1070</v>
      </c>
      <c r="C174" s="748" t="s">
        <v>902</v>
      </c>
      <c r="D174" s="746" t="s">
        <v>178</v>
      </c>
      <c r="E174" s="749" t="s">
        <v>366</v>
      </c>
      <c r="F174" s="749" t="s">
        <v>1133</v>
      </c>
      <c r="G174" s="749" t="s">
        <v>366</v>
      </c>
      <c r="H174" s="749" t="s">
        <v>366</v>
      </c>
      <c r="I174" s="748" t="s">
        <v>366</v>
      </c>
      <c r="J174" s="749" t="s">
        <v>366</v>
      </c>
      <c r="K174" s="617" t="str">
        <f>IFERROR(VLOOKUP(A174,[4]CalledName!$A:$N,14,FALSE),"")</f>
        <v>No</v>
      </c>
      <c r="L174" s="597" t="str">
        <f>IFERROR(VLOOKUP(A174,[5]YEAR11!$A:$AT,24,FALSE),"")</f>
        <v>6-7</v>
      </c>
      <c r="M174" s="599" t="str">
        <f t="shared" si="34"/>
        <v>M</v>
      </c>
      <c r="N174" s="605">
        <f t="shared" si="35"/>
        <v>12</v>
      </c>
      <c r="O174" s="606">
        <f t="shared" si="36"/>
        <v>6</v>
      </c>
      <c r="P174" s="657">
        <f t="shared" si="37"/>
        <v>6</v>
      </c>
      <c r="Q174" s="723">
        <v>86.96</v>
      </c>
      <c r="R174" s="724">
        <v>1</v>
      </c>
      <c r="S174" s="721">
        <f t="shared" si="38"/>
        <v>0</v>
      </c>
      <c r="T174" s="600">
        <f t="shared" si="39"/>
        <v>4</v>
      </c>
      <c r="U174" s="722">
        <f t="shared" si="40"/>
        <v>3</v>
      </c>
      <c r="V174" s="722">
        <f t="shared" si="41"/>
        <v>2</v>
      </c>
      <c r="W174" s="722">
        <f t="shared" si="42"/>
        <v>1</v>
      </c>
      <c r="X174" s="722">
        <f t="shared" si="43"/>
        <v>6</v>
      </c>
      <c r="Y174" s="722">
        <f t="shared" si="44"/>
        <v>0</v>
      </c>
      <c r="Z174" s="722">
        <f t="shared" si="45"/>
        <v>0</v>
      </c>
      <c r="AA174" s="722">
        <f t="shared" si="49"/>
        <v>0</v>
      </c>
      <c r="AB174" s="722">
        <f t="shared" si="47"/>
        <v>0</v>
      </c>
      <c r="AC174" s="763">
        <f t="shared" si="48"/>
        <v>6</v>
      </c>
      <c r="AD174" s="600"/>
      <c r="AE174" s="746"/>
      <c r="AF174" s="749"/>
      <c r="AG174" s="756"/>
      <c r="AH174" s="757"/>
      <c r="AI174" s="746" t="s">
        <v>479</v>
      </c>
      <c r="AJ174" s="749"/>
      <c r="AK174" s="756" t="s">
        <v>542</v>
      </c>
      <c r="AL174" s="757" t="s">
        <v>561</v>
      </c>
      <c r="AM174" s="746"/>
      <c r="AN174" s="749"/>
      <c r="AO174" s="756"/>
      <c r="AP174" s="757"/>
      <c r="AQ174" s="746" t="s">
        <v>479</v>
      </c>
      <c r="AR174" s="749"/>
      <c r="AS174" s="756" t="s">
        <v>532</v>
      </c>
      <c r="AT174" s="757" t="s">
        <v>570</v>
      </c>
      <c r="AU174" s="746"/>
      <c r="AV174" s="749"/>
      <c r="AW174" s="756"/>
      <c r="AX174" s="757"/>
      <c r="AY174" s="746"/>
      <c r="AZ174" s="749"/>
      <c r="BA174" s="756"/>
      <c r="BB174" s="757"/>
      <c r="BC174" s="746"/>
      <c r="BD174" s="749"/>
      <c r="BE174" s="756"/>
      <c r="BF174" s="757"/>
      <c r="BG174" s="746" t="s">
        <v>480</v>
      </c>
      <c r="BH174" s="749"/>
      <c r="BI174" s="756" t="s">
        <v>528</v>
      </c>
      <c r="BJ174" s="757" t="s">
        <v>529</v>
      </c>
      <c r="BK174" s="746"/>
      <c r="BL174" s="749"/>
      <c r="BM174" s="749"/>
      <c r="BN174" s="758"/>
      <c r="BO174" s="746"/>
      <c r="BP174" s="749"/>
      <c r="BQ174" s="756"/>
      <c r="BR174" s="757"/>
      <c r="BS174" s="746" t="s">
        <v>477</v>
      </c>
      <c r="BT174" s="749"/>
      <c r="BU174" s="756" t="s">
        <v>523</v>
      </c>
      <c r="BV174" s="757" t="s">
        <v>902</v>
      </c>
      <c r="BW174" s="746" t="s">
        <v>477</v>
      </c>
      <c r="BX174" s="749"/>
      <c r="BY174" s="756" t="s">
        <v>536</v>
      </c>
      <c r="BZ174" s="757" t="s">
        <v>509</v>
      </c>
      <c r="CA174" s="746"/>
      <c r="CB174" s="749"/>
      <c r="CC174" s="756"/>
      <c r="CD174" s="757"/>
      <c r="CE174" s="746"/>
      <c r="CF174" s="749"/>
      <c r="CG174" s="756"/>
      <c r="CH174" s="757"/>
      <c r="CI174" s="746"/>
      <c r="CJ174" s="749"/>
      <c r="CK174" s="756"/>
      <c r="CL174" s="757"/>
      <c r="CM174" s="746" t="s">
        <v>477</v>
      </c>
      <c r="CN174" s="749"/>
      <c r="CO174" s="756" t="s">
        <v>589</v>
      </c>
      <c r="CP174" s="757" t="s">
        <v>591</v>
      </c>
      <c r="CQ174" s="746"/>
      <c r="CR174" s="749"/>
      <c r="CS174" s="756"/>
      <c r="CT174" s="757"/>
      <c r="CU174" s="746"/>
      <c r="CV174" s="749"/>
      <c r="CW174" s="756"/>
      <c r="CX174" s="757"/>
      <c r="CY174" s="746" t="s">
        <v>478</v>
      </c>
      <c r="CZ174" s="749"/>
      <c r="DA174" s="756" t="s">
        <v>607</v>
      </c>
      <c r="DB174" s="757" t="s">
        <v>1112</v>
      </c>
      <c r="DC174" s="746" t="s">
        <v>478</v>
      </c>
      <c r="DD174" s="749"/>
      <c r="DE174" s="756" t="s">
        <v>607</v>
      </c>
      <c r="DF174" s="757" t="s">
        <v>606</v>
      </c>
      <c r="DG174" s="746" t="s">
        <v>478</v>
      </c>
      <c r="DH174" s="749"/>
      <c r="DI174" s="756" t="s">
        <v>515</v>
      </c>
      <c r="DJ174" s="757" t="s">
        <v>611</v>
      </c>
      <c r="DK174" s="746"/>
      <c r="DL174" s="749"/>
      <c r="DM174" s="756"/>
      <c r="DN174" s="757"/>
      <c r="DO174" s="746" t="s">
        <v>477</v>
      </c>
      <c r="DP174" s="749"/>
      <c r="DQ174" s="756" t="s">
        <v>1156</v>
      </c>
      <c r="DR174" s="757" t="s">
        <v>548</v>
      </c>
      <c r="DS174" s="746"/>
      <c r="DT174" s="749"/>
      <c r="DU174" s="756"/>
      <c r="DV174" s="757"/>
      <c r="DW174" s="746"/>
      <c r="DX174" s="749"/>
      <c r="DY174" s="756"/>
      <c r="DZ174" s="757"/>
      <c r="EA174" s="619"/>
      <c r="EB174" s="619"/>
      <c r="EC174" s="619"/>
      <c r="ED174" s="619"/>
      <c r="EE174" s="108"/>
      <c r="EF174" s="617"/>
      <c r="EG174" s="617"/>
      <c r="EH174" s="618"/>
    </row>
    <row r="175" spans="1:138" s="620" customFormat="1" ht="25.5" x14ac:dyDescent="0.25">
      <c r="A175" s="746">
        <v>151729</v>
      </c>
      <c r="B175" s="747" t="s">
        <v>1071</v>
      </c>
      <c r="C175" s="748" t="s">
        <v>902</v>
      </c>
      <c r="D175" s="746" t="s">
        <v>178</v>
      </c>
      <c r="E175" s="749" t="s">
        <v>366</v>
      </c>
      <c r="F175" s="749" t="s">
        <v>1133</v>
      </c>
      <c r="G175" s="749" t="s">
        <v>366</v>
      </c>
      <c r="H175" s="749" t="s">
        <v>366</v>
      </c>
      <c r="I175" s="748" t="s">
        <v>366</v>
      </c>
      <c r="J175" s="749" t="s">
        <v>366</v>
      </c>
      <c r="K175" s="617" t="str">
        <f>IFERROR(VLOOKUP(A175,[4]CalledName!$A:$N,14,FALSE),"")</f>
        <v>Yes</v>
      </c>
      <c r="L175" s="597" t="str">
        <f>IFERROR(VLOOKUP(A175,[5]YEAR11!$A:$AT,24,FALSE),"")</f>
        <v>5-6</v>
      </c>
      <c r="M175" s="599" t="str">
        <f t="shared" si="34"/>
        <v>M</v>
      </c>
      <c r="N175" s="605">
        <f t="shared" si="35"/>
        <v>19</v>
      </c>
      <c r="O175" s="606">
        <f t="shared" si="36"/>
        <v>0</v>
      </c>
      <c r="P175" s="657">
        <f t="shared" si="37"/>
        <v>1</v>
      </c>
      <c r="Q175" s="723">
        <v>95.65</v>
      </c>
      <c r="R175" s="724">
        <v>1</v>
      </c>
      <c r="S175" s="721">
        <f t="shared" si="38"/>
        <v>1</v>
      </c>
      <c r="T175" s="600">
        <f t="shared" si="39"/>
        <v>9</v>
      </c>
      <c r="U175" s="722">
        <f t="shared" si="40"/>
        <v>0</v>
      </c>
      <c r="V175" s="722">
        <f t="shared" si="41"/>
        <v>0</v>
      </c>
      <c r="W175" s="722">
        <f t="shared" si="42"/>
        <v>0</v>
      </c>
      <c r="X175" s="722">
        <f t="shared" si="43"/>
        <v>0</v>
      </c>
      <c r="Y175" s="722">
        <f t="shared" si="44"/>
        <v>0</v>
      </c>
      <c r="Z175" s="722">
        <f t="shared" si="45"/>
        <v>0</v>
      </c>
      <c r="AA175" s="722">
        <f t="shared" si="49"/>
        <v>0</v>
      </c>
      <c r="AB175" s="722">
        <f t="shared" si="47"/>
        <v>0</v>
      </c>
      <c r="AC175" s="763">
        <f t="shared" si="48"/>
        <v>0</v>
      </c>
      <c r="AD175" s="600"/>
      <c r="AE175" s="746"/>
      <c r="AF175" s="749"/>
      <c r="AG175" s="756"/>
      <c r="AH175" s="757"/>
      <c r="AI175" s="746" t="s">
        <v>477</v>
      </c>
      <c r="AJ175" s="749"/>
      <c r="AK175" s="756" t="s">
        <v>500</v>
      </c>
      <c r="AL175" s="757" t="s">
        <v>560</v>
      </c>
      <c r="AM175" s="746"/>
      <c r="AN175" s="749"/>
      <c r="AO175" s="756"/>
      <c r="AP175" s="757"/>
      <c r="AQ175" s="746" t="s">
        <v>477</v>
      </c>
      <c r="AR175" s="749"/>
      <c r="AS175" s="756" t="s">
        <v>534</v>
      </c>
      <c r="AT175" s="757" t="s">
        <v>569</v>
      </c>
      <c r="AU175" s="746"/>
      <c r="AV175" s="749"/>
      <c r="AW175" s="756"/>
      <c r="AX175" s="757"/>
      <c r="AY175" s="746"/>
      <c r="AZ175" s="749"/>
      <c r="BA175" s="756"/>
      <c r="BB175" s="757"/>
      <c r="BC175" s="746"/>
      <c r="BD175" s="749"/>
      <c r="BE175" s="756"/>
      <c r="BF175" s="757"/>
      <c r="BG175" s="746" t="s">
        <v>477</v>
      </c>
      <c r="BH175" s="749"/>
      <c r="BI175" s="756" t="s">
        <v>546</v>
      </c>
      <c r="BJ175" s="757" t="s">
        <v>549</v>
      </c>
      <c r="BK175" s="746"/>
      <c r="BL175" s="749"/>
      <c r="BM175" s="749"/>
      <c r="BN175" s="758"/>
      <c r="BO175" s="746" t="s">
        <v>477</v>
      </c>
      <c r="BP175" s="749"/>
      <c r="BQ175" s="756" t="s">
        <v>508</v>
      </c>
      <c r="BR175" s="757" t="s">
        <v>579</v>
      </c>
      <c r="BS175" s="746" t="s">
        <v>477</v>
      </c>
      <c r="BT175" s="749"/>
      <c r="BU175" s="756" t="s">
        <v>523</v>
      </c>
      <c r="BV175" s="757" t="s">
        <v>902</v>
      </c>
      <c r="BW175" s="746" t="s">
        <v>477</v>
      </c>
      <c r="BX175" s="749"/>
      <c r="BY175" s="756" t="s">
        <v>536</v>
      </c>
      <c r="BZ175" s="757" t="s">
        <v>509</v>
      </c>
      <c r="CA175" s="746"/>
      <c r="CB175" s="749"/>
      <c r="CC175" s="756"/>
      <c r="CD175" s="757"/>
      <c r="CE175" s="746"/>
      <c r="CF175" s="749"/>
      <c r="CG175" s="756"/>
      <c r="CH175" s="757"/>
      <c r="CI175" s="746"/>
      <c r="CJ175" s="749"/>
      <c r="CK175" s="756"/>
      <c r="CL175" s="757"/>
      <c r="CM175" s="746" t="s">
        <v>477</v>
      </c>
      <c r="CN175" s="749"/>
      <c r="CO175" s="756" t="s">
        <v>587</v>
      </c>
      <c r="CP175" s="757" t="s">
        <v>593</v>
      </c>
      <c r="CQ175" s="746"/>
      <c r="CR175" s="749"/>
      <c r="CS175" s="756"/>
      <c r="CT175" s="757"/>
      <c r="CU175" s="746"/>
      <c r="CV175" s="749"/>
      <c r="CW175" s="756"/>
      <c r="CX175" s="757"/>
      <c r="CY175" s="746" t="s">
        <v>476</v>
      </c>
      <c r="CZ175" s="749"/>
      <c r="DA175" s="756" t="s">
        <v>887</v>
      </c>
      <c r="DB175" s="757" t="s">
        <v>1119</v>
      </c>
      <c r="DC175" s="746"/>
      <c r="DD175" s="749"/>
      <c r="DE175" s="756"/>
      <c r="DF175" s="757"/>
      <c r="DG175" s="746" t="s">
        <v>477</v>
      </c>
      <c r="DH175" s="749"/>
      <c r="DI175" s="756" t="s">
        <v>511</v>
      </c>
      <c r="DJ175" s="757" t="s">
        <v>610</v>
      </c>
      <c r="DK175" s="746"/>
      <c r="DL175" s="749"/>
      <c r="DM175" s="756"/>
      <c r="DN175" s="757"/>
      <c r="DO175" s="746" t="s">
        <v>477</v>
      </c>
      <c r="DP175" s="749"/>
      <c r="DQ175" s="756" t="s">
        <v>538</v>
      </c>
      <c r="DR175" s="757" t="s">
        <v>531</v>
      </c>
      <c r="DS175" s="746"/>
      <c r="DT175" s="749"/>
      <c r="DU175" s="756"/>
      <c r="DV175" s="757"/>
      <c r="DW175" s="746"/>
      <c r="DX175" s="749"/>
      <c r="DY175" s="756"/>
      <c r="DZ175" s="757"/>
      <c r="EA175" s="619"/>
      <c r="EB175" s="619"/>
      <c r="EC175" s="619"/>
      <c r="ED175" s="619"/>
      <c r="EE175" s="108"/>
      <c r="EF175" s="617"/>
      <c r="EG175" s="617"/>
      <c r="EH175" s="618"/>
    </row>
    <row r="176" spans="1:138" s="620" customFormat="1" ht="25.5" x14ac:dyDescent="0.25">
      <c r="A176" s="746">
        <v>151602</v>
      </c>
      <c r="B176" s="747" t="s">
        <v>1072</v>
      </c>
      <c r="C176" s="748" t="s">
        <v>902</v>
      </c>
      <c r="D176" s="746" t="s">
        <v>62</v>
      </c>
      <c r="E176" s="749" t="s">
        <v>366</v>
      </c>
      <c r="F176" s="749" t="s">
        <v>1133</v>
      </c>
      <c r="G176" s="749" t="s">
        <v>366</v>
      </c>
      <c r="H176" s="749" t="s">
        <v>366</v>
      </c>
      <c r="I176" s="748" t="s">
        <v>366</v>
      </c>
      <c r="J176" s="749" t="s">
        <v>366</v>
      </c>
      <c r="K176" s="617" t="str">
        <f>IFERROR(VLOOKUP(A176,[4]CalledName!$A:$N,14,FALSE),"")</f>
        <v>No</v>
      </c>
      <c r="L176" s="597" t="str">
        <f>IFERROR(VLOOKUP(A176,[5]YEAR11!$A:$AT,24,FALSE),"")</f>
        <v>5-6</v>
      </c>
      <c r="M176" s="599" t="str">
        <f t="shared" si="34"/>
        <v>M</v>
      </c>
      <c r="N176" s="605">
        <f t="shared" si="35"/>
        <v>18</v>
      </c>
      <c r="O176" s="606">
        <f t="shared" si="36"/>
        <v>0</v>
      </c>
      <c r="P176" s="657">
        <f t="shared" si="37"/>
        <v>0</v>
      </c>
      <c r="Q176" s="723">
        <v>95.65</v>
      </c>
      <c r="R176" s="724">
        <v>1</v>
      </c>
      <c r="S176" s="721">
        <f t="shared" si="38"/>
        <v>2</v>
      </c>
      <c r="T176" s="600">
        <f t="shared" si="39"/>
        <v>8</v>
      </c>
      <c r="U176" s="722">
        <f t="shared" si="40"/>
        <v>0</v>
      </c>
      <c r="V176" s="722">
        <f t="shared" si="41"/>
        <v>0</v>
      </c>
      <c r="W176" s="722">
        <f t="shared" si="42"/>
        <v>0</v>
      </c>
      <c r="X176" s="722">
        <f t="shared" si="43"/>
        <v>0</v>
      </c>
      <c r="Y176" s="722">
        <f t="shared" si="44"/>
        <v>0</v>
      </c>
      <c r="Z176" s="722">
        <f t="shared" si="45"/>
        <v>0</v>
      </c>
      <c r="AA176" s="722">
        <f t="shared" si="49"/>
        <v>0</v>
      </c>
      <c r="AB176" s="722">
        <f t="shared" si="47"/>
        <v>0</v>
      </c>
      <c r="AC176" s="763">
        <f t="shared" si="48"/>
        <v>0</v>
      </c>
      <c r="AD176" s="600"/>
      <c r="AE176" s="746"/>
      <c r="AF176" s="749"/>
      <c r="AG176" s="756"/>
      <c r="AH176" s="757"/>
      <c r="AI176" s="746" t="s">
        <v>477</v>
      </c>
      <c r="AJ176" s="749"/>
      <c r="AK176" s="756" t="s">
        <v>500</v>
      </c>
      <c r="AL176" s="757" t="s">
        <v>560</v>
      </c>
      <c r="AM176" s="746"/>
      <c r="AN176" s="749"/>
      <c r="AO176" s="756"/>
      <c r="AP176" s="757"/>
      <c r="AQ176" s="746" t="s">
        <v>477</v>
      </c>
      <c r="AR176" s="749"/>
      <c r="AS176" s="756" t="s">
        <v>534</v>
      </c>
      <c r="AT176" s="757" t="s">
        <v>569</v>
      </c>
      <c r="AU176" s="746"/>
      <c r="AV176" s="749"/>
      <c r="AW176" s="756"/>
      <c r="AX176" s="757"/>
      <c r="AY176" s="746"/>
      <c r="AZ176" s="749"/>
      <c r="BA176" s="756"/>
      <c r="BB176" s="757"/>
      <c r="BC176" s="746"/>
      <c r="BD176" s="749"/>
      <c r="BE176" s="756"/>
      <c r="BF176" s="757"/>
      <c r="BG176" s="746" t="s">
        <v>477</v>
      </c>
      <c r="BH176" s="749"/>
      <c r="BI176" s="756" t="s">
        <v>575</v>
      </c>
      <c r="BJ176" s="757" t="s">
        <v>535</v>
      </c>
      <c r="BK176" s="746"/>
      <c r="BL176" s="749"/>
      <c r="BM176" s="749"/>
      <c r="BN176" s="758"/>
      <c r="BO176" s="746"/>
      <c r="BP176" s="749"/>
      <c r="BQ176" s="756"/>
      <c r="BR176" s="757"/>
      <c r="BS176" s="746" t="s">
        <v>477</v>
      </c>
      <c r="BT176" s="749"/>
      <c r="BU176" s="756" t="s">
        <v>523</v>
      </c>
      <c r="BV176" s="757" t="s">
        <v>902</v>
      </c>
      <c r="BW176" s="746" t="s">
        <v>477</v>
      </c>
      <c r="BX176" s="749"/>
      <c r="BY176" s="756" t="s">
        <v>1152</v>
      </c>
      <c r="BZ176" s="757" t="s">
        <v>530</v>
      </c>
      <c r="CA176" s="746"/>
      <c r="CB176" s="749"/>
      <c r="CC176" s="756"/>
      <c r="CD176" s="757"/>
      <c r="CE176" s="746"/>
      <c r="CF176" s="749"/>
      <c r="CG176" s="756"/>
      <c r="CH176" s="757"/>
      <c r="CI176" s="746"/>
      <c r="CJ176" s="749"/>
      <c r="CK176" s="756"/>
      <c r="CL176" s="757"/>
      <c r="CM176" s="746" t="s">
        <v>476</v>
      </c>
      <c r="CN176" s="749"/>
      <c r="CO176" s="756" t="s">
        <v>587</v>
      </c>
      <c r="CP176" s="757" t="s">
        <v>593</v>
      </c>
      <c r="CQ176" s="746"/>
      <c r="CR176" s="749"/>
      <c r="CS176" s="756"/>
      <c r="CT176" s="757"/>
      <c r="CU176" s="746"/>
      <c r="CV176" s="749"/>
      <c r="CW176" s="756"/>
      <c r="CX176" s="757"/>
      <c r="CY176" s="746" t="s">
        <v>477</v>
      </c>
      <c r="CZ176" s="749"/>
      <c r="DA176" s="756" t="s">
        <v>1114</v>
      </c>
      <c r="DB176" s="757" t="s">
        <v>1115</v>
      </c>
      <c r="DC176" s="746" t="s">
        <v>477</v>
      </c>
      <c r="DD176" s="749"/>
      <c r="DE176" s="756" t="s">
        <v>607</v>
      </c>
      <c r="DF176" s="757" t="s">
        <v>606</v>
      </c>
      <c r="DG176" s="746" t="s">
        <v>477</v>
      </c>
      <c r="DH176" s="749"/>
      <c r="DI176" s="756" t="s">
        <v>511</v>
      </c>
      <c r="DJ176" s="757" t="s">
        <v>610</v>
      </c>
      <c r="DK176" s="746"/>
      <c r="DL176" s="749"/>
      <c r="DM176" s="756"/>
      <c r="DN176" s="757"/>
      <c r="DO176" s="746" t="s">
        <v>476</v>
      </c>
      <c r="DP176" s="749"/>
      <c r="DQ176" s="756" t="s">
        <v>553</v>
      </c>
      <c r="DR176" s="757" t="s">
        <v>554</v>
      </c>
      <c r="DS176" s="746"/>
      <c r="DT176" s="749"/>
      <c r="DU176" s="756"/>
      <c r="DV176" s="757"/>
      <c r="DW176" s="746"/>
      <c r="DX176" s="749"/>
      <c r="DY176" s="756"/>
      <c r="DZ176" s="757"/>
      <c r="EA176" s="619"/>
      <c r="EB176" s="619"/>
      <c r="EC176" s="619"/>
      <c r="ED176" s="619"/>
      <c r="EE176" s="108"/>
      <c r="EF176" s="617"/>
      <c r="EG176" s="617"/>
      <c r="EH176" s="618"/>
    </row>
    <row r="177" spans="1:138" s="620" customFormat="1" ht="25.5" x14ac:dyDescent="0.25">
      <c r="A177" s="746">
        <v>151547</v>
      </c>
      <c r="B177" s="747" t="s">
        <v>1073</v>
      </c>
      <c r="C177" s="748" t="s">
        <v>902</v>
      </c>
      <c r="D177" s="746" t="s">
        <v>178</v>
      </c>
      <c r="E177" s="749" t="s">
        <v>366</v>
      </c>
      <c r="F177" s="749" t="s">
        <v>1145</v>
      </c>
      <c r="G177" s="749" t="s">
        <v>366</v>
      </c>
      <c r="H177" s="749" t="s">
        <v>366</v>
      </c>
      <c r="I177" s="748" t="s">
        <v>366</v>
      </c>
      <c r="J177" s="749" t="s">
        <v>366</v>
      </c>
      <c r="K177" s="617" t="str">
        <f>IFERROR(VLOOKUP(A177,[4]CalledName!$A:$N,14,FALSE),"")</f>
        <v>No</v>
      </c>
      <c r="L177" s="597" t="str">
        <f>IFERROR(VLOOKUP(A177,[5]YEAR11!$A:$AT,24,FALSE),"")</f>
        <v>5-6</v>
      </c>
      <c r="M177" s="599" t="str">
        <f t="shared" si="34"/>
        <v>M</v>
      </c>
      <c r="N177" s="605">
        <f t="shared" si="35"/>
        <v>17</v>
      </c>
      <c r="O177" s="606">
        <f t="shared" si="36"/>
        <v>2</v>
      </c>
      <c r="P177" s="657">
        <f t="shared" si="37"/>
        <v>2</v>
      </c>
      <c r="Q177" s="723">
        <v>100</v>
      </c>
      <c r="R177" s="724">
        <v>0</v>
      </c>
      <c r="S177" s="721">
        <f t="shared" si="38"/>
        <v>0</v>
      </c>
      <c r="T177" s="600">
        <f t="shared" si="39"/>
        <v>8</v>
      </c>
      <c r="U177" s="722">
        <f t="shared" si="40"/>
        <v>1</v>
      </c>
      <c r="V177" s="722">
        <f t="shared" si="41"/>
        <v>1</v>
      </c>
      <c r="W177" s="722">
        <f t="shared" si="42"/>
        <v>0</v>
      </c>
      <c r="X177" s="722">
        <f t="shared" si="43"/>
        <v>2</v>
      </c>
      <c r="Y177" s="722">
        <f t="shared" si="44"/>
        <v>0</v>
      </c>
      <c r="Z177" s="722">
        <f t="shared" si="45"/>
        <v>0</v>
      </c>
      <c r="AA177" s="722">
        <f t="shared" si="49"/>
        <v>0</v>
      </c>
      <c r="AB177" s="722">
        <f t="shared" si="47"/>
        <v>0</v>
      </c>
      <c r="AC177" s="763">
        <f t="shared" si="48"/>
        <v>2</v>
      </c>
      <c r="AD177" s="600"/>
      <c r="AE177" s="746"/>
      <c r="AF177" s="749"/>
      <c r="AG177" s="756"/>
      <c r="AH177" s="757"/>
      <c r="AI177" s="746" t="s">
        <v>477</v>
      </c>
      <c r="AJ177" s="749"/>
      <c r="AK177" s="756" t="s">
        <v>542</v>
      </c>
      <c r="AL177" s="757" t="s">
        <v>561</v>
      </c>
      <c r="AM177" s="746"/>
      <c r="AN177" s="749"/>
      <c r="AO177" s="756"/>
      <c r="AP177" s="757"/>
      <c r="AQ177" s="746" t="s">
        <v>477</v>
      </c>
      <c r="AR177" s="749"/>
      <c r="AS177" s="756" t="s">
        <v>532</v>
      </c>
      <c r="AT177" s="757" t="s">
        <v>570</v>
      </c>
      <c r="AU177" s="746"/>
      <c r="AV177" s="749"/>
      <c r="AW177" s="756"/>
      <c r="AX177" s="757"/>
      <c r="AY177" s="746"/>
      <c r="AZ177" s="749"/>
      <c r="BA177" s="756"/>
      <c r="BB177" s="757"/>
      <c r="BC177" s="746"/>
      <c r="BD177" s="749"/>
      <c r="BE177" s="756"/>
      <c r="BF177" s="757"/>
      <c r="BG177" s="746" t="s">
        <v>477</v>
      </c>
      <c r="BH177" s="749"/>
      <c r="BI177" s="756" t="s">
        <v>555</v>
      </c>
      <c r="BJ177" s="757" t="s">
        <v>543</v>
      </c>
      <c r="BK177" s="746"/>
      <c r="BL177" s="749"/>
      <c r="BM177" s="749"/>
      <c r="BN177" s="758"/>
      <c r="BO177" s="746"/>
      <c r="BP177" s="749"/>
      <c r="BQ177" s="756"/>
      <c r="BR177" s="757"/>
      <c r="BS177" s="746" t="s">
        <v>477</v>
      </c>
      <c r="BT177" s="749"/>
      <c r="BU177" s="756" t="s">
        <v>523</v>
      </c>
      <c r="BV177" s="757" t="s">
        <v>902</v>
      </c>
      <c r="BW177" s="746" t="s">
        <v>477</v>
      </c>
      <c r="BX177" s="749"/>
      <c r="BY177" s="756" t="s">
        <v>1152</v>
      </c>
      <c r="BZ177" s="757" t="s">
        <v>530</v>
      </c>
      <c r="CA177" s="746"/>
      <c r="CB177" s="749"/>
      <c r="CC177" s="756"/>
      <c r="CD177" s="757"/>
      <c r="CE177" s="746"/>
      <c r="CF177" s="749"/>
      <c r="CG177" s="756"/>
      <c r="CH177" s="757"/>
      <c r="CI177" s="746"/>
      <c r="CJ177" s="749"/>
      <c r="CK177" s="756"/>
      <c r="CL177" s="757"/>
      <c r="CM177" s="746" t="s">
        <v>477</v>
      </c>
      <c r="CN177" s="749"/>
      <c r="CO177" s="756" t="s">
        <v>587</v>
      </c>
      <c r="CP177" s="757" t="s">
        <v>1151</v>
      </c>
      <c r="CQ177" s="746"/>
      <c r="CR177" s="749"/>
      <c r="CS177" s="756"/>
      <c r="CT177" s="757"/>
      <c r="CU177" s="746"/>
      <c r="CV177" s="749"/>
      <c r="CW177" s="756"/>
      <c r="CX177" s="757"/>
      <c r="CY177" s="746" t="s">
        <v>479</v>
      </c>
      <c r="CZ177" s="749"/>
      <c r="DA177" s="756" t="s">
        <v>887</v>
      </c>
      <c r="DB177" s="757" t="s">
        <v>1118</v>
      </c>
      <c r="DC177" s="746" t="s">
        <v>478</v>
      </c>
      <c r="DD177" s="749"/>
      <c r="DE177" s="756" t="s">
        <v>607</v>
      </c>
      <c r="DF177" s="757" t="s">
        <v>606</v>
      </c>
      <c r="DG177" s="746" t="s">
        <v>477</v>
      </c>
      <c r="DH177" s="749"/>
      <c r="DI177" s="756" t="s">
        <v>515</v>
      </c>
      <c r="DJ177" s="757" t="s">
        <v>611</v>
      </c>
      <c r="DK177" s="746"/>
      <c r="DL177" s="749"/>
      <c r="DM177" s="756"/>
      <c r="DN177" s="757"/>
      <c r="DO177" s="746" t="s">
        <v>477</v>
      </c>
      <c r="DP177" s="749"/>
      <c r="DQ177" s="756" t="s">
        <v>538</v>
      </c>
      <c r="DR177" s="757" t="s">
        <v>531</v>
      </c>
      <c r="DS177" s="746"/>
      <c r="DT177" s="749"/>
      <c r="DU177" s="756"/>
      <c r="DV177" s="757"/>
      <c r="DW177" s="746"/>
      <c r="DX177" s="749"/>
      <c r="DY177" s="756"/>
      <c r="DZ177" s="757"/>
      <c r="EA177" s="619"/>
      <c r="EB177" s="619"/>
      <c r="EC177" s="619"/>
      <c r="ED177" s="619"/>
      <c r="EE177" s="108"/>
      <c r="EF177" s="617"/>
      <c r="EG177" s="617"/>
      <c r="EH177" s="618"/>
    </row>
    <row r="178" spans="1:138" s="620" customFormat="1" ht="30" x14ac:dyDescent="0.25">
      <c r="A178" s="746">
        <v>151662</v>
      </c>
      <c r="B178" s="747" t="s">
        <v>1074</v>
      </c>
      <c r="C178" s="748" t="s">
        <v>902</v>
      </c>
      <c r="D178" s="746" t="s">
        <v>62</v>
      </c>
      <c r="E178" s="749" t="s">
        <v>366</v>
      </c>
      <c r="F178" s="747" t="s">
        <v>1148</v>
      </c>
      <c r="G178" s="749" t="s">
        <v>366</v>
      </c>
      <c r="H178" s="749" t="s">
        <v>1128</v>
      </c>
      <c r="I178" s="748" t="s">
        <v>366</v>
      </c>
      <c r="J178" s="749" t="s">
        <v>66</v>
      </c>
      <c r="K178" s="617" t="str">
        <f>IFERROR(VLOOKUP(A178,[4]CalledName!$A:$N,14,FALSE),"")</f>
        <v>No</v>
      </c>
      <c r="L178" s="597" t="str">
        <f>IFERROR(VLOOKUP(A178,[5]YEAR11!$A:$AT,24,FALSE),"")</f>
        <v>1-2</v>
      </c>
      <c r="M178" s="599" t="str">
        <f t="shared" si="34"/>
        <v>L</v>
      </c>
      <c r="N178" s="605">
        <f t="shared" si="35"/>
        <v>12</v>
      </c>
      <c r="O178" s="606">
        <f t="shared" si="36"/>
        <v>0</v>
      </c>
      <c r="P178" s="657">
        <f t="shared" si="37"/>
        <v>0</v>
      </c>
      <c r="Q178" s="723">
        <v>97.83</v>
      </c>
      <c r="R178" s="724">
        <v>5</v>
      </c>
      <c r="S178" s="721">
        <f t="shared" si="38"/>
        <v>0</v>
      </c>
      <c r="T178" s="600">
        <f t="shared" si="39"/>
        <v>8</v>
      </c>
      <c r="U178" s="722">
        <f t="shared" si="40"/>
        <v>0</v>
      </c>
      <c r="V178" s="722">
        <f t="shared" si="41"/>
        <v>0</v>
      </c>
      <c r="W178" s="722">
        <f t="shared" si="42"/>
        <v>0</v>
      </c>
      <c r="X178" s="722">
        <f t="shared" si="43"/>
        <v>0</v>
      </c>
      <c r="Y178" s="722">
        <f t="shared" si="44"/>
        <v>0</v>
      </c>
      <c r="Z178" s="722">
        <f t="shared" si="45"/>
        <v>0</v>
      </c>
      <c r="AA178" s="722">
        <f t="shared" si="49"/>
        <v>0</v>
      </c>
      <c r="AB178" s="722">
        <f t="shared" si="47"/>
        <v>0</v>
      </c>
      <c r="AC178" s="763">
        <f t="shared" si="48"/>
        <v>0</v>
      </c>
      <c r="AD178" s="600"/>
      <c r="AE178" s="746"/>
      <c r="AF178" s="749"/>
      <c r="AG178" s="756"/>
      <c r="AH178" s="757"/>
      <c r="AI178" s="746"/>
      <c r="AJ178" s="749"/>
      <c r="AK178" s="756"/>
      <c r="AL178" s="757"/>
      <c r="AM178" s="746"/>
      <c r="AN178" s="749"/>
      <c r="AO178" s="756"/>
      <c r="AP178" s="757"/>
      <c r="AQ178" s="746"/>
      <c r="AR178" s="749"/>
      <c r="AS178" s="756"/>
      <c r="AT178" s="757"/>
      <c r="AU178" s="746"/>
      <c r="AV178" s="749"/>
      <c r="AW178" s="756"/>
      <c r="AX178" s="757"/>
      <c r="AY178" s="746"/>
      <c r="AZ178" s="749"/>
      <c r="BA178" s="756"/>
      <c r="BB178" s="757"/>
      <c r="BC178" s="746"/>
      <c r="BD178" s="749"/>
      <c r="BE178" s="756"/>
      <c r="BF178" s="757"/>
      <c r="BG178" s="746" t="s">
        <v>477</v>
      </c>
      <c r="BH178" s="749"/>
      <c r="BI178" s="756" t="s">
        <v>1165</v>
      </c>
      <c r="BJ178" s="757" t="s">
        <v>556</v>
      </c>
      <c r="BK178" s="746"/>
      <c r="BL178" s="749"/>
      <c r="BM178" s="749"/>
      <c r="BN178" s="758"/>
      <c r="BO178" s="746" t="s">
        <v>477</v>
      </c>
      <c r="BP178" s="749"/>
      <c r="BQ178" s="756" t="s">
        <v>508</v>
      </c>
      <c r="BR178" s="757" t="s">
        <v>579</v>
      </c>
      <c r="BS178" s="746" t="s">
        <v>477</v>
      </c>
      <c r="BT178" s="749"/>
      <c r="BU178" s="756" t="s">
        <v>512</v>
      </c>
      <c r="BV178" s="757" t="s">
        <v>1123</v>
      </c>
      <c r="BW178" s="746" t="s">
        <v>477</v>
      </c>
      <c r="BX178" s="749"/>
      <c r="BY178" s="756" t="s">
        <v>580</v>
      </c>
      <c r="BZ178" s="757" t="s">
        <v>521</v>
      </c>
      <c r="CA178" s="746"/>
      <c r="CB178" s="749"/>
      <c r="CC178" s="756"/>
      <c r="CD178" s="757"/>
      <c r="CE178" s="746"/>
      <c r="CF178" s="749"/>
      <c r="CG178" s="756"/>
      <c r="CH178" s="757"/>
      <c r="CI178" s="746"/>
      <c r="CJ178" s="749"/>
      <c r="CK178" s="756"/>
      <c r="CL178" s="757"/>
      <c r="CM178" s="746" t="s">
        <v>477</v>
      </c>
      <c r="CN178" s="749"/>
      <c r="CO178" s="756" t="s">
        <v>588</v>
      </c>
      <c r="CP178" s="757" t="s">
        <v>1161</v>
      </c>
      <c r="CQ178" s="746"/>
      <c r="CR178" s="749"/>
      <c r="CS178" s="756"/>
      <c r="CT178" s="757"/>
      <c r="CU178" s="746"/>
      <c r="CV178" s="749"/>
      <c r="CW178" s="756"/>
      <c r="CX178" s="757"/>
      <c r="CY178" s="746" t="s">
        <v>477</v>
      </c>
      <c r="CZ178" s="749"/>
      <c r="DA178" s="756" t="s">
        <v>1121</v>
      </c>
      <c r="DB178" s="757" t="s">
        <v>1122</v>
      </c>
      <c r="DC178" s="746"/>
      <c r="DD178" s="749"/>
      <c r="DE178" s="756"/>
      <c r="DF178" s="757"/>
      <c r="DG178" s="746"/>
      <c r="DH178" s="749"/>
      <c r="DI178" s="756"/>
      <c r="DJ178" s="757"/>
      <c r="DK178" s="746"/>
      <c r="DL178" s="749"/>
      <c r="DM178" s="756"/>
      <c r="DN178" s="757"/>
      <c r="DO178" s="746" t="s">
        <v>477</v>
      </c>
      <c r="DP178" s="749"/>
      <c r="DQ178" s="756" t="s">
        <v>513</v>
      </c>
      <c r="DR178" s="757" t="s">
        <v>514</v>
      </c>
      <c r="DS178" s="746" t="s">
        <v>477</v>
      </c>
      <c r="DT178" s="749"/>
      <c r="DU178" s="756" t="s">
        <v>1162</v>
      </c>
      <c r="DV178" s="757" t="s">
        <v>623</v>
      </c>
      <c r="DW178" s="746"/>
      <c r="DX178" s="749"/>
      <c r="DY178" s="756"/>
      <c r="DZ178" s="757"/>
      <c r="EA178" s="619"/>
      <c r="EB178" s="619"/>
      <c r="EC178" s="619"/>
      <c r="ED178" s="619"/>
      <c r="EE178" s="108"/>
      <c r="EF178" s="617"/>
      <c r="EG178" s="617"/>
      <c r="EH178" s="618"/>
    </row>
    <row r="179" spans="1:138" s="620" customFormat="1" ht="25.5" x14ac:dyDescent="0.25">
      <c r="A179" s="746">
        <v>151677</v>
      </c>
      <c r="B179" s="747" t="s">
        <v>1075</v>
      </c>
      <c r="C179" s="748" t="s">
        <v>891</v>
      </c>
      <c r="D179" s="746" t="s">
        <v>178</v>
      </c>
      <c r="E179" s="749" t="s">
        <v>366</v>
      </c>
      <c r="F179" s="749" t="s">
        <v>1133</v>
      </c>
      <c r="G179" s="749" t="s">
        <v>366</v>
      </c>
      <c r="H179" s="749" t="s">
        <v>366</v>
      </c>
      <c r="I179" s="748" t="s">
        <v>366</v>
      </c>
      <c r="J179" s="749" t="s">
        <v>366</v>
      </c>
      <c r="K179" s="617" t="str">
        <f>IFERROR(VLOOKUP(A179,[4]CalledName!$A:$N,14,FALSE),"")</f>
        <v>No</v>
      </c>
      <c r="L179" s="597" t="str">
        <f>IFERROR(VLOOKUP(A179,[5]YEAR11!$A:$AT,24,FALSE),"")</f>
        <v>6-7</v>
      </c>
      <c r="M179" s="599" t="str">
        <f t="shared" si="34"/>
        <v>H</v>
      </c>
      <c r="N179" s="605">
        <f t="shared" si="35"/>
        <v>14</v>
      </c>
      <c r="O179" s="606">
        <f t="shared" si="36"/>
        <v>0</v>
      </c>
      <c r="P179" s="657">
        <f t="shared" si="37"/>
        <v>0</v>
      </c>
      <c r="Q179" s="723">
        <v>91.3</v>
      </c>
      <c r="R179" s="724">
        <v>0</v>
      </c>
      <c r="S179" s="721">
        <f t="shared" si="38"/>
        <v>2</v>
      </c>
      <c r="T179" s="600">
        <f t="shared" si="39"/>
        <v>6</v>
      </c>
      <c r="U179" s="722">
        <f t="shared" si="40"/>
        <v>0</v>
      </c>
      <c r="V179" s="722">
        <f t="shared" si="41"/>
        <v>0</v>
      </c>
      <c r="W179" s="722">
        <f t="shared" si="42"/>
        <v>0</v>
      </c>
      <c r="X179" s="722">
        <f t="shared" si="43"/>
        <v>0</v>
      </c>
      <c r="Y179" s="722">
        <f t="shared" si="44"/>
        <v>0</v>
      </c>
      <c r="Z179" s="722">
        <f t="shared" si="45"/>
        <v>0</v>
      </c>
      <c r="AA179" s="722">
        <f t="shared" si="49"/>
        <v>0</v>
      </c>
      <c r="AB179" s="722">
        <f t="shared" si="47"/>
        <v>0</v>
      </c>
      <c r="AC179" s="763">
        <f t="shared" si="48"/>
        <v>0</v>
      </c>
      <c r="AD179" s="600"/>
      <c r="AE179" s="746"/>
      <c r="AF179" s="749"/>
      <c r="AG179" s="756"/>
      <c r="AH179" s="757"/>
      <c r="AI179" s="746"/>
      <c r="AJ179" s="749"/>
      <c r="AK179" s="756"/>
      <c r="AL179" s="757"/>
      <c r="AM179" s="746"/>
      <c r="AN179" s="749"/>
      <c r="AO179" s="756"/>
      <c r="AP179" s="757"/>
      <c r="AQ179" s="746"/>
      <c r="AR179" s="749"/>
      <c r="AS179" s="756"/>
      <c r="AT179" s="757"/>
      <c r="AU179" s="746"/>
      <c r="AV179" s="749"/>
      <c r="AW179" s="756"/>
      <c r="AX179" s="757"/>
      <c r="AY179" s="746"/>
      <c r="AZ179" s="749"/>
      <c r="BA179" s="756"/>
      <c r="BB179" s="757"/>
      <c r="BC179" s="746" t="s">
        <v>477</v>
      </c>
      <c r="BD179" s="749"/>
      <c r="BE179" s="756" t="s">
        <v>505</v>
      </c>
      <c r="BF179" s="757" t="s">
        <v>506</v>
      </c>
      <c r="BG179" s="746" t="s">
        <v>477</v>
      </c>
      <c r="BH179" s="749"/>
      <c r="BI179" s="756" t="s">
        <v>574</v>
      </c>
      <c r="BJ179" s="757" t="s">
        <v>520</v>
      </c>
      <c r="BK179" s="746"/>
      <c r="BL179" s="749"/>
      <c r="BM179" s="749"/>
      <c r="BN179" s="758"/>
      <c r="BO179" s="746"/>
      <c r="BP179" s="749"/>
      <c r="BQ179" s="756"/>
      <c r="BR179" s="757"/>
      <c r="BS179" s="746" t="s">
        <v>477</v>
      </c>
      <c r="BT179" s="749"/>
      <c r="BU179" s="756" t="s">
        <v>586</v>
      </c>
      <c r="BV179" s="757" t="s">
        <v>891</v>
      </c>
      <c r="BW179" s="746"/>
      <c r="BX179" s="749"/>
      <c r="BY179" s="756"/>
      <c r="BZ179" s="757"/>
      <c r="CA179" s="746"/>
      <c r="CB179" s="749"/>
      <c r="CC179" s="756"/>
      <c r="CD179" s="757"/>
      <c r="CE179" s="746"/>
      <c r="CF179" s="749"/>
      <c r="CG179" s="756"/>
      <c r="CH179" s="757"/>
      <c r="CI179" s="746"/>
      <c r="CJ179" s="749"/>
      <c r="CK179" s="756"/>
      <c r="CL179" s="757"/>
      <c r="CM179" s="746" t="s">
        <v>477</v>
      </c>
      <c r="CN179" s="749"/>
      <c r="CO179" s="756" t="s">
        <v>589</v>
      </c>
      <c r="CP179" s="757" t="s">
        <v>591</v>
      </c>
      <c r="CQ179" s="746" t="s">
        <v>476</v>
      </c>
      <c r="CR179" s="749"/>
      <c r="CS179" s="756" t="s">
        <v>510</v>
      </c>
      <c r="CT179" s="757" t="s">
        <v>603</v>
      </c>
      <c r="CU179" s="746"/>
      <c r="CV179" s="749"/>
      <c r="CW179" s="756"/>
      <c r="CX179" s="757"/>
      <c r="CY179" s="746" t="s">
        <v>477</v>
      </c>
      <c r="CZ179" s="749"/>
      <c r="DA179" s="756" t="s">
        <v>887</v>
      </c>
      <c r="DB179" s="757" t="s">
        <v>1119</v>
      </c>
      <c r="DC179" s="746"/>
      <c r="DD179" s="749"/>
      <c r="DE179" s="756"/>
      <c r="DF179" s="757"/>
      <c r="DG179" s="746"/>
      <c r="DH179" s="749"/>
      <c r="DI179" s="756"/>
      <c r="DJ179" s="757"/>
      <c r="DK179" s="746"/>
      <c r="DL179" s="749"/>
      <c r="DM179" s="756"/>
      <c r="DN179" s="757"/>
      <c r="DO179" s="746" t="s">
        <v>477</v>
      </c>
      <c r="DP179" s="749"/>
      <c r="DQ179" s="756" t="s">
        <v>550</v>
      </c>
      <c r="DR179" s="757" t="s">
        <v>539</v>
      </c>
      <c r="DS179" s="746" t="s">
        <v>476</v>
      </c>
      <c r="DT179" s="749"/>
      <c r="DU179" s="756" t="s">
        <v>527</v>
      </c>
      <c r="DV179" s="757" t="s">
        <v>620</v>
      </c>
      <c r="DW179" s="746" t="s">
        <v>476</v>
      </c>
      <c r="DX179" s="749"/>
      <c r="DY179" s="756" t="s">
        <v>1149</v>
      </c>
      <c r="DZ179" s="757" t="s">
        <v>526</v>
      </c>
      <c r="EA179" s="619"/>
      <c r="EB179" s="619"/>
      <c r="EC179" s="619"/>
      <c r="ED179" s="619"/>
      <c r="EE179" s="108"/>
      <c r="EF179" s="617"/>
      <c r="EG179" s="617"/>
      <c r="EH179" s="618"/>
    </row>
    <row r="180" spans="1:138" s="620" customFormat="1" ht="25.5" x14ac:dyDescent="0.25">
      <c r="A180" s="746">
        <v>151720</v>
      </c>
      <c r="B180" s="747" t="s">
        <v>1076</v>
      </c>
      <c r="C180" s="748" t="s">
        <v>896</v>
      </c>
      <c r="D180" s="746" t="s">
        <v>178</v>
      </c>
      <c r="E180" s="749" t="s">
        <v>366</v>
      </c>
      <c r="F180" s="749" t="s">
        <v>1133</v>
      </c>
      <c r="G180" s="749" t="s">
        <v>366</v>
      </c>
      <c r="H180" s="749" t="s">
        <v>366</v>
      </c>
      <c r="I180" s="748" t="s">
        <v>366</v>
      </c>
      <c r="J180" s="749" t="s">
        <v>366</v>
      </c>
      <c r="K180" s="617" t="str">
        <f>IFERROR(VLOOKUP(A180,[4]CalledName!$A:$N,14,FALSE),"")</f>
        <v>No</v>
      </c>
      <c r="L180" s="597" t="str">
        <f>IFERROR(VLOOKUP(A180,[5]YEAR11!$A:$AT,24,FALSE),"")</f>
        <v>6-7</v>
      </c>
      <c r="M180" s="599" t="str">
        <f t="shared" si="34"/>
        <v>H</v>
      </c>
      <c r="N180" s="605">
        <f t="shared" si="35"/>
        <v>13</v>
      </c>
      <c r="O180" s="606">
        <f t="shared" si="36"/>
        <v>0</v>
      </c>
      <c r="P180" s="657">
        <f t="shared" si="37"/>
        <v>0</v>
      </c>
      <c r="Q180" s="723">
        <v>100</v>
      </c>
      <c r="R180" s="724">
        <v>0</v>
      </c>
      <c r="S180" s="721">
        <f t="shared" si="38"/>
        <v>3</v>
      </c>
      <c r="T180" s="600">
        <f t="shared" si="39"/>
        <v>7</v>
      </c>
      <c r="U180" s="722">
        <f t="shared" si="40"/>
        <v>0</v>
      </c>
      <c r="V180" s="722">
        <f t="shared" si="41"/>
        <v>0</v>
      </c>
      <c r="W180" s="722">
        <f t="shared" si="42"/>
        <v>0</v>
      </c>
      <c r="X180" s="722">
        <f t="shared" si="43"/>
        <v>0</v>
      </c>
      <c r="Y180" s="722">
        <f t="shared" si="44"/>
        <v>0</v>
      </c>
      <c r="Z180" s="722">
        <f t="shared" si="45"/>
        <v>0</v>
      </c>
      <c r="AA180" s="722">
        <f t="shared" si="49"/>
        <v>0</v>
      </c>
      <c r="AB180" s="722">
        <f t="shared" si="47"/>
        <v>0</v>
      </c>
      <c r="AC180" s="763">
        <f t="shared" si="48"/>
        <v>0</v>
      </c>
      <c r="AD180" s="600"/>
      <c r="AE180" s="746"/>
      <c r="AF180" s="749"/>
      <c r="AG180" s="756"/>
      <c r="AH180" s="757"/>
      <c r="AI180" s="746" t="s">
        <v>476</v>
      </c>
      <c r="AJ180" s="749"/>
      <c r="AK180" s="756" t="s">
        <v>563</v>
      </c>
      <c r="AL180" s="757" t="s">
        <v>559</v>
      </c>
      <c r="AM180" s="746"/>
      <c r="AN180" s="749"/>
      <c r="AO180" s="756"/>
      <c r="AP180" s="757"/>
      <c r="AQ180" s="746" t="s">
        <v>477</v>
      </c>
      <c r="AR180" s="749"/>
      <c r="AS180" s="756" t="s">
        <v>502</v>
      </c>
      <c r="AT180" s="757" t="s">
        <v>568</v>
      </c>
      <c r="AU180" s="746"/>
      <c r="AV180" s="749"/>
      <c r="AW180" s="756"/>
      <c r="AX180" s="757"/>
      <c r="AY180" s="746"/>
      <c r="AZ180" s="749"/>
      <c r="BA180" s="756"/>
      <c r="BB180" s="757"/>
      <c r="BC180" s="746"/>
      <c r="BD180" s="749"/>
      <c r="BE180" s="756"/>
      <c r="BF180" s="757"/>
      <c r="BG180" s="746" t="s">
        <v>477</v>
      </c>
      <c r="BH180" s="749"/>
      <c r="BI180" s="756" t="s">
        <v>519</v>
      </c>
      <c r="BJ180" s="757" t="s">
        <v>507</v>
      </c>
      <c r="BK180" s="746"/>
      <c r="BL180" s="749"/>
      <c r="BM180" s="749"/>
      <c r="BN180" s="758"/>
      <c r="BO180" s="746"/>
      <c r="BP180" s="749"/>
      <c r="BQ180" s="756"/>
      <c r="BR180" s="757"/>
      <c r="BS180" s="746" t="s">
        <v>477</v>
      </c>
      <c r="BT180" s="749"/>
      <c r="BU180" s="756" t="s">
        <v>546</v>
      </c>
      <c r="BV180" s="757" t="s">
        <v>896</v>
      </c>
      <c r="BW180" s="746" t="s">
        <v>477</v>
      </c>
      <c r="BX180" s="749"/>
      <c r="BY180" s="756" t="s">
        <v>536</v>
      </c>
      <c r="BZ180" s="757" t="s">
        <v>537</v>
      </c>
      <c r="CA180" s="746"/>
      <c r="CB180" s="749"/>
      <c r="CC180" s="756"/>
      <c r="CD180" s="757"/>
      <c r="CE180" s="746"/>
      <c r="CF180" s="749"/>
      <c r="CG180" s="756"/>
      <c r="CH180" s="757"/>
      <c r="CI180" s="746" t="s">
        <v>477</v>
      </c>
      <c r="CJ180" s="749"/>
      <c r="CK180" s="756" t="s">
        <v>522</v>
      </c>
      <c r="CL180" s="757" t="s">
        <v>584</v>
      </c>
      <c r="CM180" s="746" t="s">
        <v>476</v>
      </c>
      <c r="CN180" s="749"/>
      <c r="CO180" s="756" t="s">
        <v>600</v>
      </c>
      <c r="CP180" s="757" t="s">
        <v>592</v>
      </c>
      <c r="CQ180" s="746"/>
      <c r="CR180" s="749"/>
      <c r="CS180" s="756"/>
      <c r="CT180" s="757"/>
      <c r="CU180" s="746"/>
      <c r="CV180" s="749"/>
      <c r="CW180" s="756"/>
      <c r="CX180" s="757"/>
      <c r="CY180" s="746" t="s">
        <v>476</v>
      </c>
      <c r="CZ180" s="749"/>
      <c r="DA180" s="756" t="s">
        <v>607</v>
      </c>
      <c r="DB180" s="757" t="s">
        <v>1113</v>
      </c>
      <c r="DC180" s="746"/>
      <c r="DD180" s="749"/>
      <c r="DE180" s="756"/>
      <c r="DF180" s="757"/>
      <c r="DG180" s="746" t="s">
        <v>477</v>
      </c>
      <c r="DH180" s="749"/>
      <c r="DI180" s="756" t="s">
        <v>515</v>
      </c>
      <c r="DJ180" s="757" t="s">
        <v>609</v>
      </c>
      <c r="DK180" s="746"/>
      <c r="DL180" s="749"/>
      <c r="DM180" s="756"/>
      <c r="DN180" s="757"/>
      <c r="DO180" s="746" t="s">
        <v>477</v>
      </c>
      <c r="DP180" s="749"/>
      <c r="DQ180" s="756" t="s">
        <v>619</v>
      </c>
      <c r="DR180" s="757" t="s">
        <v>551</v>
      </c>
      <c r="DS180" s="746"/>
      <c r="DT180" s="749"/>
      <c r="DU180" s="756"/>
      <c r="DV180" s="757"/>
      <c r="DW180" s="746"/>
      <c r="DX180" s="749"/>
      <c r="DY180" s="756"/>
      <c r="DZ180" s="757"/>
      <c r="EA180" s="619"/>
      <c r="EB180" s="619"/>
      <c r="EC180" s="619"/>
      <c r="ED180" s="619"/>
      <c r="EE180" s="108"/>
      <c r="EF180" s="617"/>
      <c r="EG180" s="617"/>
      <c r="EH180" s="618"/>
    </row>
    <row r="181" spans="1:138" s="620" customFormat="1" ht="25.5" x14ac:dyDescent="0.25">
      <c r="A181" s="746">
        <v>151663</v>
      </c>
      <c r="B181" s="747" t="s">
        <v>1077</v>
      </c>
      <c r="C181" s="748" t="s">
        <v>902</v>
      </c>
      <c r="D181" s="746" t="s">
        <v>178</v>
      </c>
      <c r="E181" s="749" t="s">
        <v>366</v>
      </c>
      <c r="F181" s="749" t="s">
        <v>1143</v>
      </c>
      <c r="G181" s="749" t="s">
        <v>366</v>
      </c>
      <c r="H181" s="749" t="s">
        <v>366</v>
      </c>
      <c r="I181" s="748" t="s">
        <v>366</v>
      </c>
      <c r="J181" s="749" t="s">
        <v>366</v>
      </c>
      <c r="K181" s="617" t="str">
        <f>IFERROR(VLOOKUP(A181,[4]CalledName!$A:$N,14,FALSE),"")</f>
        <v>No</v>
      </c>
      <c r="L181" s="597" t="str">
        <f>IFERROR(VLOOKUP(A181,[5]YEAR11!$A:$AT,24,FALSE),"")</f>
        <v>5-6</v>
      </c>
      <c r="M181" s="599" t="str">
        <f t="shared" si="34"/>
        <v>M</v>
      </c>
      <c r="N181" s="605">
        <f t="shared" si="35"/>
        <v>17</v>
      </c>
      <c r="O181" s="606">
        <f t="shared" si="36"/>
        <v>13</v>
      </c>
      <c r="P181" s="657">
        <f t="shared" si="37"/>
        <v>7</v>
      </c>
      <c r="Q181" s="723">
        <v>91.3</v>
      </c>
      <c r="R181" s="724">
        <v>9</v>
      </c>
      <c r="S181" s="721">
        <f t="shared" si="38"/>
        <v>1</v>
      </c>
      <c r="T181" s="600">
        <f t="shared" si="39"/>
        <v>4</v>
      </c>
      <c r="U181" s="722">
        <f t="shared" si="40"/>
        <v>3</v>
      </c>
      <c r="V181" s="722">
        <f t="shared" si="41"/>
        <v>1</v>
      </c>
      <c r="W181" s="722">
        <f t="shared" si="42"/>
        <v>0</v>
      </c>
      <c r="X181" s="722">
        <f t="shared" si="43"/>
        <v>4</v>
      </c>
      <c r="Y181" s="722">
        <f t="shared" si="44"/>
        <v>0</v>
      </c>
      <c r="Z181" s="722">
        <f t="shared" si="45"/>
        <v>0</v>
      </c>
      <c r="AA181" s="722">
        <f t="shared" si="49"/>
        <v>0</v>
      </c>
      <c r="AB181" s="722">
        <f t="shared" si="47"/>
        <v>0</v>
      </c>
      <c r="AC181" s="763">
        <f t="shared" si="48"/>
        <v>4</v>
      </c>
      <c r="AD181" s="600"/>
      <c r="AE181" s="746"/>
      <c r="AF181" s="749"/>
      <c r="AG181" s="756"/>
      <c r="AH181" s="757"/>
      <c r="AI181" s="746"/>
      <c r="AJ181" s="749"/>
      <c r="AK181" s="756"/>
      <c r="AL181" s="757"/>
      <c r="AM181" s="746"/>
      <c r="AN181" s="749"/>
      <c r="AO181" s="756"/>
      <c r="AP181" s="757"/>
      <c r="AQ181" s="746"/>
      <c r="AR181" s="749"/>
      <c r="AS181" s="756"/>
      <c r="AT181" s="757"/>
      <c r="AU181" s="746"/>
      <c r="AV181" s="749"/>
      <c r="AW181" s="756"/>
      <c r="AX181" s="757"/>
      <c r="AY181" s="746"/>
      <c r="AZ181" s="749"/>
      <c r="BA181" s="756"/>
      <c r="BB181" s="757"/>
      <c r="BC181" s="746"/>
      <c r="BD181" s="749"/>
      <c r="BE181" s="756"/>
      <c r="BF181" s="757"/>
      <c r="BG181" s="746" t="s">
        <v>477</v>
      </c>
      <c r="BH181" s="749"/>
      <c r="BI181" s="756" t="s">
        <v>575</v>
      </c>
      <c r="BJ181" s="757" t="s">
        <v>535</v>
      </c>
      <c r="BK181" s="746"/>
      <c r="BL181" s="749"/>
      <c r="BM181" s="749"/>
      <c r="BN181" s="758"/>
      <c r="BO181" s="746"/>
      <c r="BP181" s="749"/>
      <c r="BQ181" s="756"/>
      <c r="BR181" s="757"/>
      <c r="BS181" s="746" t="s">
        <v>479</v>
      </c>
      <c r="BT181" s="749"/>
      <c r="BU181" s="756" t="s">
        <v>523</v>
      </c>
      <c r="BV181" s="757" t="s">
        <v>902</v>
      </c>
      <c r="BW181" s="746" t="s">
        <v>477</v>
      </c>
      <c r="BX181" s="749"/>
      <c r="BY181" s="756" t="s">
        <v>536</v>
      </c>
      <c r="BZ181" s="757" t="s">
        <v>537</v>
      </c>
      <c r="CA181" s="746"/>
      <c r="CB181" s="749"/>
      <c r="CC181" s="756"/>
      <c r="CD181" s="757"/>
      <c r="CE181" s="746"/>
      <c r="CF181" s="749"/>
      <c r="CG181" s="756"/>
      <c r="CH181" s="757"/>
      <c r="CI181" s="746"/>
      <c r="CJ181" s="749"/>
      <c r="CK181" s="756"/>
      <c r="CL181" s="757"/>
      <c r="CM181" s="746" t="s">
        <v>476</v>
      </c>
      <c r="CN181" s="749"/>
      <c r="CO181" s="756" t="s">
        <v>600</v>
      </c>
      <c r="CP181" s="757" t="s">
        <v>592</v>
      </c>
      <c r="CQ181" s="746"/>
      <c r="CR181" s="749"/>
      <c r="CS181" s="756"/>
      <c r="CT181" s="757"/>
      <c r="CU181" s="746" t="s">
        <v>477</v>
      </c>
      <c r="CV181" s="749"/>
      <c r="CW181" s="756" t="s">
        <v>1160</v>
      </c>
      <c r="CX181" s="757" t="s">
        <v>604</v>
      </c>
      <c r="CY181" s="746" t="s">
        <v>478</v>
      </c>
      <c r="CZ181" s="749"/>
      <c r="DA181" s="756" t="s">
        <v>887</v>
      </c>
      <c r="DB181" s="757" t="s">
        <v>1118</v>
      </c>
      <c r="DC181" s="746" t="s">
        <v>478</v>
      </c>
      <c r="DD181" s="749"/>
      <c r="DE181" s="756" t="s">
        <v>607</v>
      </c>
      <c r="DF181" s="757" t="s">
        <v>606</v>
      </c>
      <c r="DG181" s="746"/>
      <c r="DH181" s="749"/>
      <c r="DI181" s="756"/>
      <c r="DJ181" s="757"/>
      <c r="DK181" s="746"/>
      <c r="DL181" s="749"/>
      <c r="DM181" s="756"/>
      <c r="DN181" s="757"/>
      <c r="DO181" s="746" t="s">
        <v>478</v>
      </c>
      <c r="DP181" s="749"/>
      <c r="DQ181" s="756" t="s">
        <v>616</v>
      </c>
      <c r="DR181" s="757" t="s">
        <v>525</v>
      </c>
      <c r="DS181" s="746" t="s">
        <v>477</v>
      </c>
      <c r="DT181" s="749"/>
      <c r="DU181" s="756" t="s">
        <v>527</v>
      </c>
      <c r="DV181" s="757" t="s">
        <v>621</v>
      </c>
      <c r="DW181" s="746"/>
      <c r="DX181" s="749"/>
      <c r="DY181" s="756"/>
      <c r="DZ181" s="757"/>
      <c r="EA181" s="619"/>
      <c r="EB181" s="619"/>
      <c r="EC181" s="619"/>
      <c r="ED181" s="619"/>
      <c r="EE181" s="108"/>
      <c r="EF181" s="617"/>
      <c r="EG181" s="617"/>
      <c r="EH181" s="618"/>
    </row>
    <row r="182" spans="1:138" s="620" customFormat="1" ht="25.5" x14ac:dyDescent="0.25">
      <c r="A182" s="746">
        <v>151659</v>
      </c>
      <c r="B182" s="747" t="s">
        <v>1078</v>
      </c>
      <c r="C182" s="748" t="s">
        <v>913</v>
      </c>
      <c r="D182" s="746" t="s">
        <v>62</v>
      </c>
      <c r="E182" s="749" t="s">
        <v>366</v>
      </c>
      <c r="F182" s="749" t="s">
        <v>1137</v>
      </c>
      <c r="G182" s="749" t="s">
        <v>366</v>
      </c>
      <c r="H182" s="749" t="s">
        <v>366</v>
      </c>
      <c r="I182" s="748" t="s">
        <v>366</v>
      </c>
      <c r="J182" s="749" t="s">
        <v>366</v>
      </c>
      <c r="K182" s="617" t="str">
        <f>IFERROR(VLOOKUP(A182,[4]CalledName!$A:$N,14,FALSE),"")</f>
        <v>No</v>
      </c>
      <c r="L182" s="597" t="str">
        <f>IFERROR(VLOOKUP(A182,[5]YEAR11!$A:$AT,24,FALSE),"")</f>
        <v>6-7</v>
      </c>
      <c r="M182" s="599" t="str">
        <f t="shared" si="34"/>
        <v>H</v>
      </c>
      <c r="N182" s="605">
        <f t="shared" si="35"/>
        <v>12</v>
      </c>
      <c r="O182" s="606">
        <f t="shared" si="36"/>
        <v>0</v>
      </c>
      <c r="P182" s="657">
        <f t="shared" si="37"/>
        <v>0</v>
      </c>
      <c r="Q182" s="723">
        <v>76.09</v>
      </c>
      <c r="R182" s="724">
        <v>0</v>
      </c>
      <c r="S182" s="721">
        <f t="shared" si="38"/>
        <v>3</v>
      </c>
      <c r="T182" s="600">
        <f t="shared" si="39"/>
        <v>6</v>
      </c>
      <c r="U182" s="722">
        <f t="shared" si="40"/>
        <v>0</v>
      </c>
      <c r="V182" s="722">
        <f t="shared" si="41"/>
        <v>0</v>
      </c>
      <c r="W182" s="722">
        <f t="shared" si="42"/>
        <v>0</v>
      </c>
      <c r="X182" s="722">
        <f t="shared" si="43"/>
        <v>0</v>
      </c>
      <c r="Y182" s="722">
        <f t="shared" si="44"/>
        <v>0</v>
      </c>
      <c r="Z182" s="722">
        <f t="shared" si="45"/>
        <v>0</v>
      </c>
      <c r="AA182" s="722">
        <f t="shared" si="49"/>
        <v>0</v>
      </c>
      <c r="AB182" s="722">
        <f t="shared" si="47"/>
        <v>0</v>
      </c>
      <c r="AC182" s="763">
        <f t="shared" si="48"/>
        <v>0</v>
      </c>
      <c r="AD182" s="600"/>
      <c r="AE182" s="746"/>
      <c r="AF182" s="749"/>
      <c r="AG182" s="756"/>
      <c r="AH182" s="757"/>
      <c r="AI182" s="746" t="s">
        <v>477</v>
      </c>
      <c r="AJ182" s="749"/>
      <c r="AK182" s="756" t="s">
        <v>500</v>
      </c>
      <c r="AL182" s="757" t="s">
        <v>558</v>
      </c>
      <c r="AM182" s="746"/>
      <c r="AN182" s="749"/>
      <c r="AO182" s="756"/>
      <c r="AP182" s="757"/>
      <c r="AQ182" s="746" t="s">
        <v>477</v>
      </c>
      <c r="AR182" s="749"/>
      <c r="AS182" s="756" t="s">
        <v>540</v>
      </c>
      <c r="AT182" s="757" t="s">
        <v>567</v>
      </c>
      <c r="AU182" s="746"/>
      <c r="AV182" s="749"/>
      <c r="AW182" s="756"/>
      <c r="AX182" s="757"/>
      <c r="AY182" s="746"/>
      <c r="AZ182" s="749"/>
      <c r="BA182" s="756"/>
      <c r="BB182" s="757"/>
      <c r="BC182" s="746"/>
      <c r="BD182" s="749"/>
      <c r="BE182" s="756"/>
      <c r="BF182" s="757"/>
      <c r="BG182" s="746" t="s">
        <v>476</v>
      </c>
      <c r="BH182" s="749"/>
      <c r="BI182" s="756" t="s">
        <v>528</v>
      </c>
      <c r="BJ182" s="757" t="s">
        <v>529</v>
      </c>
      <c r="BK182" s="746"/>
      <c r="BL182" s="749"/>
      <c r="BM182" s="749"/>
      <c r="BN182" s="758"/>
      <c r="BO182" s="746" t="s">
        <v>476</v>
      </c>
      <c r="BP182" s="749"/>
      <c r="BQ182" s="756" t="s">
        <v>508</v>
      </c>
      <c r="BR182" s="757" t="s">
        <v>579</v>
      </c>
      <c r="BS182" s="746" t="s">
        <v>477</v>
      </c>
      <c r="BT182" s="749"/>
      <c r="BU182" s="756" t="s">
        <v>1120</v>
      </c>
      <c r="BV182" s="757" t="s">
        <v>913</v>
      </c>
      <c r="BW182" s="746"/>
      <c r="BX182" s="749"/>
      <c r="BY182" s="756"/>
      <c r="BZ182" s="757"/>
      <c r="CA182" s="746"/>
      <c r="CB182" s="749"/>
      <c r="CC182" s="756"/>
      <c r="CD182" s="757"/>
      <c r="CE182" s="746"/>
      <c r="CF182" s="749"/>
      <c r="CG182" s="756"/>
      <c r="CH182" s="757"/>
      <c r="CI182" s="746"/>
      <c r="CJ182" s="749"/>
      <c r="CK182" s="756"/>
      <c r="CL182" s="757"/>
      <c r="CM182" s="746" t="s">
        <v>477</v>
      </c>
      <c r="CN182" s="749"/>
      <c r="CO182" s="756" t="s">
        <v>589</v>
      </c>
      <c r="CP182" s="757" t="s">
        <v>591</v>
      </c>
      <c r="CQ182" s="746"/>
      <c r="CR182" s="749"/>
      <c r="CS182" s="756"/>
      <c r="CT182" s="757"/>
      <c r="CU182" s="746"/>
      <c r="CV182" s="749"/>
      <c r="CW182" s="756"/>
      <c r="CX182" s="757"/>
      <c r="CY182" s="746" t="s">
        <v>476</v>
      </c>
      <c r="CZ182" s="749"/>
      <c r="DA182" s="756" t="s">
        <v>886</v>
      </c>
      <c r="DB182" s="757" t="s">
        <v>1111</v>
      </c>
      <c r="DC182" s="746"/>
      <c r="DD182" s="749"/>
      <c r="DE182" s="756"/>
      <c r="DF182" s="757"/>
      <c r="DG182" s="746" t="s">
        <v>477</v>
      </c>
      <c r="DH182" s="749"/>
      <c r="DI182" s="756" t="s">
        <v>544</v>
      </c>
      <c r="DJ182" s="757" t="s">
        <v>608</v>
      </c>
      <c r="DK182" s="746"/>
      <c r="DL182" s="749"/>
      <c r="DM182" s="756"/>
      <c r="DN182" s="757"/>
      <c r="DO182" s="746" t="s">
        <v>477</v>
      </c>
      <c r="DP182" s="749"/>
      <c r="DQ182" s="756" t="s">
        <v>1156</v>
      </c>
      <c r="DR182" s="757" t="s">
        <v>548</v>
      </c>
      <c r="DS182" s="746"/>
      <c r="DT182" s="749"/>
      <c r="DU182" s="756"/>
      <c r="DV182" s="757"/>
      <c r="DW182" s="746" t="s">
        <v>477</v>
      </c>
      <c r="DX182" s="749"/>
      <c r="DY182" s="756" t="s">
        <v>1149</v>
      </c>
      <c r="DZ182" s="757" t="s">
        <v>526</v>
      </c>
      <c r="EA182" s="619"/>
      <c r="EB182" s="619"/>
      <c r="EC182" s="619"/>
      <c r="ED182" s="619"/>
      <c r="EE182" s="108"/>
      <c r="EF182" s="617"/>
      <c r="EG182" s="617"/>
      <c r="EH182" s="618"/>
    </row>
    <row r="183" spans="1:138" s="620" customFormat="1" ht="25.5" x14ac:dyDescent="0.25">
      <c r="A183" s="746">
        <v>151615</v>
      </c>
      <c r="B183" s="747" t="s">
        <v>1079</v>
      </c>
      <c r="C183" s="748" t="s">
        <v>907</v>
      </c>
      <c r="D183" s="746" t="s">
        <v>62</v>
      </c>
      <c r="E183" s="749" t="s">
        <v>366</v>
      </c>
      <c r="F183" s="749" t="s">
        <v>1133</v>
      </c>
      <c r="G183" s="749" t="s">
        <v>366</v>
      </c>
      <c r="H183" s="749" t="s">
        <v>366</v>
      </c>
      <c r="I183" s="748" t="s">
        <v>366</v>
      </c>
      <c r="J183" s="749" t="s">
        <v>366</v>
      </c>
      <c r="K183" s="617" t="str">
        <f>IFERROR(VLOOKUP(A183,[4]CalledName!$A:$N,14,FALSE),"")</f>
        <v>No</v>
      </c>
      <c r="L183" s="597" t="str">
        <f>IFERROR(VLOOKUP(A183,[5]YEAR11!$A:$AT,24,FALSE),"")</f>
        <v>8-9</v>
      </c>
      <c r="M183" s="599" t="str">
        <f t="shared" si="34"/>
        <v>H</v>
      </c>
      <c r="N183" s="605">
        <f t="shared" si="35"/>
        <v>8</v>
      </c>
      <c r="O183" s="606">
        <f t="shared" si="36"/>
        <v>0</v>
      </c>
      <c r="P183" s="657">
        <f t="shared" si="37"/>
        <v>0</v>
      </c>
      <c r="Q183" s="723">
        <v>100</v>
      </c>
      <c r="R183" s="724">
        <v>0</v>
      </c>
      <c r="S183" s="721">
        <f t="shared" si="38"/>
        <v>1</v>
      </c>
      <c r="T183" s="600">
        <f t="shared" si="39"/>
        <v>9</v>
      </c>
      <c r="U183" s="722">
        <f t="shared" si="40"/>
        <v>0</v>
      </c>
      <c r="V183" s="722">
        <f t="shared" si="41"/>
        <v>0</v>
      </c>
      <c r="W183" s="722">
        <f t="shared" si="42"/>
        <v>0</v>
      </c>
      <c r="X183" s="722">
        <f t="shared" si="43"/>
        <v>0</v>
      </c>
      <c r="Y183" s="722">
        <f t="shared" si="44"/>
        <v>0</v>
      </c>
      <c r="Z183" s="722">
        <f t="shared" si="45"/>
        <v>0</v>
      </c>
      <c r="AA183" s="722">
        <f t="shared" si="49"/>
        <v>0</v>
      </c>
      <c r="AB183" s="722">
        <f t="shared" si="47"/>
        <v>0</v>
      </c>
      <c r="AC183" s="763">
        <f t="shared" si="48"/>
        <v>0</v>
      </c>
      <c r="AD183" s="600"/>
      <c r="AE183" s="746"/>
      <c r="AF183" s="749"/>
      <c r="AG183" s="756"/>
      <c r="AH183" s="757"/>
      <c r="AI183" s="746" t="s">
        <v>477</v>
      </c>
      <c r="AJ183" s="749"/>
      <c r="AK183" s="756" t="s">
        <v>500</v>
      </c>
      <c r="AL183" s="757" t="s">
        <v>558</v>
      </c>
      <c r="AM183" s="746"/>
      <c r="AN183" s="749"/>
      <c r="AO183" s="756"/>
      <c r="AP183" s="757"/>
      <c r="AQ183" s="746" t="s">
        <v>477</v>
      </c>
      <c r="AR183" s="749"/>
      <c r="AS183" s="756" t="s">
        <v>540</v>
      </c>
      <c r="AT183" s="757" t="s">
        <v>567</v>
      </c>
      <c r="AU183" s="746"/>
      <c r="AV183" s="749"/>
      <c r="AW183" s="756"/>
      <c r="AX183" s="757"/>
      <c r="AY183" s="746" t="s">
        <v>477</v>
      </c>
      <c r="AZ183" s="749"/>
      <c r="BA183" s="756" t="s">
        <v>573</v>
      </c>
      <c r="BB183" s="757" t="s">
        <v>504</v>
      </c>
      <c r="BC183" s="746"/>
      <c r="BD183" s="749"/>
      <c r="BE183" s="756"/>
      <c r="BF183" s="757"/>
      <c r="BG183" s="746" t="s">
        <v>477</v>
      </c>
      <c r="BH183" s="749"/>
      <c r="BI183" s="756" t="s">
        <v>519</v>
      </c>
      <c r="BJ183" s="757" t="s">
        <v>507</v>
      </c>
      <c r="BK183" s="746"/>
      <c r="BL183" s="749"/>
      <c r="BM183" s="749"/>
      <c r="BN183" s="758"/>
      <c r="BO183" s="746"/>
      <c r="BP183" s="749"/>
      <c r="BQ183" s="756"/>
      <c r="BR183" s="757"/>
      <c r="BS183" s="746" t="s">
        <v>477</v>
      </c>
      <c r="BT183" s="749"/>
      <c r="BU183" s="756" t="s">
        <v>500</v>
      </c>
      <c r="BV183" s="757" t="s">
        <v>907</v>
      </c>
      <c r="BW183" s="746" t="s">
        <v>477</v>
      </c>
      <c r="BX183" s="749"/>
      <c r="BY183" s="756" t="s">
        <v>1152</v>
      </c>
      <c r="BZ183" s="757" t="s">
        <v>530</v>
      </c>
      <c r="CA183" s="746"/>
      <c r="CB183" s="749"/>
      <c r="CC183" s="756"/>
      <c r="CD183" s="757"/>
      <c r="CE183" s="746"/>
      <c r="CF183" s="749"/>
      <c r="CG183" s="756"/>
      <c r="CH183" s="757"/>
      <c r="CI183" s="746"/>
      <c r="CJ183" s="749"/>
      <c r="CK183" s="756"/>
      <c r="CL183" s="757"/>
      <c r="CM183" s="746" t="s">
        <v>476</v>
      </c>
      <c r="CN183" s="749"/>
      <c r="CO183" s="756" t="s">
        <v>589</v>
      </c>
      <c r="CP183" s="757" t="s">
        <v>1154</v>
      </c>
      <c r="CQ183" s="746"/>
      <c r="CR183" s="749"/>
      <c r="CS183" s="756"/>
      <c r="CT183" s="757"/>
      <c r="CU183" s="746"/>
      <c r="CV183" s="749"/>
      <c r="CW183" s="756"/>
      <c r="CX183" s="757"/>
      <c r="CY183" s="746" t="s">
        <v>477</v>
      </c>
      <c r="CZ183" s="749"/>
      <c r="DA183" s="756" t="s">
        <v>1114</v>
      </c>
      <c r="DB183" s="757" t="s">
        <v>1115</v>
      </c>
      <c r="DC183" s="746"/>
      <c r="DD183" s="749"/>
      <c r="DE183" s="756"/>
      <c r="DF183" s="757"/>
      <c r="DG183" s="746" t="s">
        <v>477</v>
      </c>
      <c r="DH183" s="749"/>
      <c r="DI183" s="756" t="s">
        <v>544</v>
      </c>
      <c r="DJ183" s="757" t="s">
        <v>608</v>
      </c>
      <c r="DK183" s="746"/>
      <c r="DL183" s="749"/>
      <c r="DM183" s="756"/>
      <c r="DN183" s="757"/>
      <c r="DO183" s="746" t="s">
        <v>477</v>
      </c>
      <c r="DP183" s="749"/>
      <c r="DQ183" s="756" t="s">
        <v>550</v>
      </c>
      <c r="DR183" s="757" t="s">
        <v>539</v>
      </c>
      <c r="DS183" s="746"/>
      <c r="DT183" s="749"/>
      <c r="DU183" s="756"/>
      <c r="DV183" s="757"/>
      <c r="DW183" s="746"/>
      <c r="DX183" s="749"/>
      <c r="DY183" s="756"/>
      <c r="DZ183" s="757"/>
      <c r="EA183" s="619"/>
      <c r="EB183" s="619"/>
      <c r="EC183" s="619"/>
      <c r="ED183" s="619"/>
      <c r="EE183" s="108"/>
      <c r="EF183" s="617"/>
      <c r="EG183" s="617"/>
      <c r="EH183" s="618"/>
    </row>
    <row r="184" spans="1:138" s="620" customFormat="1" ht="25.5" x14ac:dyDescent="0.25">
      <c r="A184" s="746">
        <v>151644</v>
      </c>
      <c r="B184" s="747" t="s">
        <v>1080</v>
      </c>
      <c r="C184" s="748" t="s">
        <v>896</v>
      </c>
      <c r="D184" s="746" t="s">
        <v>178</v>
      </c>
      <c r="E184" s="749" t="s">
        <v>366</v>
      </c>
      <c r="F184" s="749" t="s">
        <v>1133</v>
      </c>
      <c r="G184" s="749" t="s">
        <v>366</v>
      </c>
      <c r="H184" s="749" t="s">
        <v>366</v>
      </c>
      <c r="I184" s="748" t="s">
        <v>366</v>
      </c>
      <c r="J184" s="749" t="s">
        <v>366</v>
      </c>
      <c r="K184" s="617" t="str">
        <f>IFERROR(VLOOKUP(A184,[4]CalledName!$A:$N,14,FALSE),"")</f>
        <v>Yes</v>
      </c>
      <c r="L184" s="597" t="str">
        <f>IFERROR(VLOOKUP(A184,[5]YEAR11!$A:$AT,24,FALSE),"")</f>
        <v>3-4</v>
      </c>
      <c r="M184" s="599" t="str">
        <f t="shared" si="34"/>
        <v>L</v>
      </c>
      <c r="N184" s="605">
        <f t="shared" si="35"/>
        <v>9</v>
      </c>
      <c r="O184" s="606">
        <f t="shared" si="36"/>
        <v>10</v>
      </c>
      <c r="P184" s="657">
        <f t="shared" si="37"/>
        <v>4</v>
      </c>
      <c r="Q184" s="723">
        <v>86.96</v>
      </c>
      <c r="R184" s="724">
        <v>4</v>
      </c>
      <c r="S184" s="721">
        <f t="shared" si="38"/>
        <v>0</v>
      </c>
      <c r="T184" s="600">
        <f t="shared" si="39"/>
        <v>2</v>
      </c>
      <c r="U184" s="722">
        <f t="shared" si="40"/>
        <v>3</v>
      </c>
      <c r="V184" s="722">
        <f t="shared" si="41"/>
        <v>0</v>
      </c>
      <c r="W184" s="722">
        <f t="shared" si="42"/>
        <v>2</v>
      </c>
      <c r="X184" s="722">
        <f t="shared" si="43"/>
        <v>5</v>
      </c>
      <c r="Y184" s="722">
        <f t="shared" si="44"/>
        <v>1</v>
      </c>
      <c r="Z184" s="722">
        <f t="shared" si="45"/>
        <v>1</v>
      </c>
      <c r="AA184" s="722">
        <f t="shared" si="49"/>
        <v>0</v>
      </c>
      <c r="AB184" s="722">
        <f t="shared" si="47"/>
        <v>2</v>
      </c>
      <c r="AC184" s="763">
        <f t="shared" si="48"/>
        <v>7</v>
      </c>
      <c r="AD184" s="600"/>
      <c r="AE184" s="746"/>
      <c r="AF184" s="749"/>
      <c r="AG184" s="756"/>
      <c r="AH184" s="757"/>
      <c r="AI184" s="746"/>
      <c r="AJ184" s="749"/>
      <c r="AK184" s="756"/>
      <c r="AL184" s="757"/>
      <c r="AM184" s="746"/>
      <c r="AN184" s="749"/>
      <c r="AO184" s="756"/>
      <c r="AP184" s="757"/>
      <c r="AQ184" s="746"/>
      <c r="AR184" s="749"/>
      <c r="AS184" s="756"/>
      <c r="AT184" s="757"/>
      <c r="AU184" s="746"/>
      <c r="AV184" s="749"/>
      <c r="AW184" s="756"/>
      <c r="AX184" s="757"/>
      <c r="AY184" s="746"/>
      <c r="AZ184" s="749"/>
      <c r="BA184" s="756"/>
      <c r="BB184" s="757"/>
      <c r="BC184" s="746"/>
      <c r="BD184" s="749"/>
      <c r="BE184" s="756"/>
      <c r="BF184" s="757"/>
      <c r="BG184" s="746" t="s">
        <v>481</v>
      </c>
      <c r="BH184" s="749"/>
      <c r="BI184" s="756" t="s">
        <v>577</v>
      </c>
      <c r="BJ184" s="757" t="s">
        <v>552</v>
      </c>
      <c r="BK184" s="746"/>
      <c r="BL184" s="749"/>
      <c r="BM184" s="749"/>
      <c r="BN184" s="758"/>
      <c r="BO184" s="746" t="s">
        <v>478</v>
      </c>
      <c r="BP184" s="749"/>
      <c r="BQ184" s="756" t="s">
        <v>508</v>
      </c>
      <c r="BR184" s="757" t="s">
        <v>578</v>
      </c>
      <c r="BS184" s="746" t="s">
        <v>480</v>
      </c>
      <c r="BT184" s="749"/>
      <c r="BU184" s="756" t="s">
        <v>546</v>
      </c>
      <c r="BV184" s="757" t="s">
        <v>896</v>
      </c>
      <c r="BW184" s="746" t="s">
        <v>480</v>
      </c>
      <c r="BX184" s="749"/>
      <c r="BY184" s="756" t="s">
        <v>536</v>
      </c>
      <c r="BZ184" s="757" t="s">
        <v>509</v>
      </c>
      <c r="CA184" s="746"/>
      <c r="CB184" s="749"/>
      <c r="CC184" s="756"/>
      <c r="CD184" s="757"/>
      <c r="CE184" s="746"/>
      <c r="CF184" s="749"/>
      <c r="CG184" s="756"/>
      <c r="CH184" s="757"/>
      <c r="CI184" s="746" t="s">
        <v>477</v>
      </c>
      <c r="CJ184" s="749"/>
      <c r="CK184" s="756" t="s">
        <v>522</v>
      </c>
      <c r="CL184" s="757" t="s">
        <v>584</v>
      </c>
      <c r="CM184" s="746" t="s">
        <v>478</v>
      </c>
      <c r="CN184" s="749"/>
      <c r="CO184" s="756" t="s">
        <v>588</v>
      </c>
      <c r="CP184" s="757" t="s">
        <v>1161</v>
      </c>
      <c r="CQ184" s="746"/>
      <c r="CR184" s="749"/>
      <c r="CS184" s="756"/>
      <c r="CT184" s="757"/>
      <c r="CU184" s="746"/>
      <c r="CV184" s="749"/>
      <c r="CW184" s="756"/>
      <c r="CX184" s="757"/>
      <c r="CY184" s="746" t="s">
        <v>477</v>
      </c>
      <c r="CZ184" s="749"/>
      <c r="DA184" s="756" t="s">
        <v>887</v>
      </c>
      <c r="DB184" s="757" t="s">
        <v>1119</v>
      </c>
      <c r="DC184" s="746"/>
      <c r="DD184" s="749"/>
      <c r="DE184" s="756"/>
      <c r="DF184" s="757"/>
      <c r="DG184" s="746"/>
      <c r="DH184" s="749"/>
      <c r="DI184" s="756"/>
      <c r="DJ184" s="757"/>
      <c r="DK184" s="746"/>
      <c r="DL184" s="749"/>
      <c r="DM184" s="756"/>
      <c r="DN184" s="757"/>
      <c r="DO184" s="746" t="s">
        <v>478</v>
      </c>
      <c r="DP184" s="749"/>
      <c r="DQ184" s="756" t="s">
        <v>513</v>
      </c>
      <c r="DR184" s="757" t="s">
        <v>514</v>
      </c>
      <c r="DS184" s="746" t="s">
        <v>482</v>
      </c>
      <c r="DT184" s="749"/>
      <c r="DU184" s="756" t="s">
        <v>1162</v>
      </c>
      <c r="DV184" s="757" t="s">
        <v>623</v>
      </c>
      <c r="DW184" s="746"/>
      <c r="DX184" s="749"/>
      <c r="DY184" s="756"/>
      <c r="DZ184" s="757"/>
      <c r="EA184" s="619"/>
      <c r="EB184" s="619"/>
      <c r="EC184" s="619"/>
      <c r="ED184" s="619"/>
      <c r="EE184" s="108"/>
      <c r="EF184" s="617"/>
      <c r="EG184" s="617"/>
      <c r="EH184" s="618"/>
    </row>
    <row r="185" spans="1:138" s="620" customFormat="1" ht="25.5" x14ac:dyDescent="0.25">
      <c r="A185" s="746">
        <v>151658</v>
      </c>
      <c r="B185" s="747" t="s">
        <v>1081</v>
      </c>
      <c r="C185" s="748" t="s">
        <v>907</v>
      </c>
      <c r="D185" s="746" t="s">
        <v>62</v>
      </c>
      <c r="E185" s="749" t="s">
        <v>1128</v>
      </c>
      <c r="F185" s="749" t="s">
        <v>1139</v>
      </c>
      <c r="G185" s="749" t="s">
        <v>366</v>
      </c>
      <c r="H185" s="749" t="s">
        <v>1128</v>
      </c>
      <c r="I185" s="748" t="s">
        <v>366</v>
      </c>
      <c r="J185" s="749" t="s">
        <v>366</v>
      </c>
      <c r="K185" s="617" t="str">
        <f>IFERROR(VLOOKUP(A185,[4]CalledName!$A:$N,14,FALSE),"")</f>
        <v>No</v>
      </c>
      <c r="L185" s="597" t="str">
        <f>IFERROR(VLOOKUP(A185,[5]YEAR11!$A:$AT,24,FALSE),"")</f>
        <v>6-7</v>
      </c>
      <c r="M185" s="599" t="str">
        <f t="shared" si="34"/>
        <v>M</v>
      </c>
      <c r="N185" s="605">
        <f t="shared" si="35"/>
        <v>18</v>
      </c>
      <c r="O185" s="606">
        <f t="shared" si="36"/>
        <v>0</v>
      </c>
      <c r="P185" s="657">
        <f t="shared" si="37"/>
        <v>1</v>
      </c>
      <c r="Q185" s="723">
        <v>95.65</v>
      </c>
      <c r="R185" s="724">
        <v>1</v>
      </c>
      <c r="S185" s="721">
        <f t="shared" si="38"/>
        <v>1</v>
      </c>
      <c r="T185" s="600">
        <f t="shared" si="39"/>
        <v>9</v>
      </c>
      <c r="U185" s="722">
        <f t="shared" si="40"/>
        <v>0</v>
      </c>
      <c r="V185" s="722">
        <f t="shared" si="41"/>
        <v>0</v>
      </c>
      <c r="W185" s="722">
        <f t="shared" si="42"/>
        <v>0</v>
      </c>
      <c r="X185" s="722">
        <f t="shared" si="43"/>
        <v>0</v>
      </c>
      <c r="Y185" s="722">
        <f t="shared" si="44"/>
        <v>0</v>
      </c>
      <c r="Z185" s="722">
        <f t="shared" si="45"/>
        <v>0</v>
      </c>
      <c r="AA185" s="722">
        <f t="shared" si="49"/>
        <v>0</v>
      </c>
      <c r="AB185" s="722">
        <f t="shared" si="47"/>
        <v>0</v>
      </c>
      <c r="AC185" s="763">
        <f t="shared" si="48"/>
        <v>0</v>
      </c>
      <c r="AD185" s="600"/>
      <c r="AE185" s="746"/>
      <c r="AF185" s="749"/>
      <c r="AG185" s="756"/>
      <c r="AH185" s="757"/>
      <c r="AI185" s="746" t="s">
        <v>477</v>
      </c>
      <c r="AJ185" s="749"/>
      <c r="AK185" s="756" t="s">
        <v>563</v>
      </c>
      <c r="AL185" s="757" t="s">
        <v>559</v>
      </c>
      <c r="AM185" s="746"/>
      <c r="AN185" s="749"/>
      <c r="AO185" s="756"/>
      <c r="AP185" s="757"/>
      <c r="AQ185" s="746" t="s">
        <v>477</v>
      </c>
      <c r="AR185" s="749"/>
      <c r="AS185" s="756" t="s">
        <v>502</v>
      </c>
      <c r="AT185" s="757" t="s">
        <v>568</v>
      </c>
      <c r="AU185" s="746"/>
      <c r="AV185" s="749"/>
      <c r="AW185" s="756"/>
      <c r="AX185" s="757"/>
      <c r="AY185" s="746"/>
      <c r="AZ185" s="749"/>
      <c r="BA185" s="756"/>
      <c r="BB185" s="757"/>
      <c r="BC185" s="746"/>
      <c r="BD185" s="749"/>
      <c r="BE185" s="756"/>
      <c r="BF185" s="757"/>
      <c r="BG185" s="746" t="s">
        <v>477</v>
      </c>
      <c r="BH185" s="749"/>
      <c r="BI185" s="756" t="s">
        <v>528</v>
      </c>
      <c r="BJ185" s="757" t="s">
        <v>529</v>
      </c>
      <c r="BK185" s="746"/>
      <c r="BL185" s="749"/>
      <c r="BM185" s="749"/>
      <c r="BN185" s="758"/>
      <c r="BO185" s="746"/>
      <c r="BP185" s="749"/>
      <c r="BQ185" s="756"/>
      <c r="BR185" s="757"/>
      <c r="BS185" s="746" t="s">
        <v>477</v>
      </c>
      <c r="BT185" s="749"/>
      <c r="BU185" s="756" t="s">
        <v>500</v>
      </c>
      <c r="BV185" s="757" t="s">
        <v>907</v>
      </c>
      <c r="BW185" s="746" t="s">
        <v>477</v>
      </c>
      <c r="BX185" s="749"/>
      <c r="BY185" s="756" t="s">
        <v>1152</v>
      </c>
      <c r="BZ185" s="757" t="s">
        <v>530</v>
      </c>
      <c r="CA185" s="746"/>
      <c r="CB185" s="749"/>
      <c r="CC185" s="756"/>
      <c r="CD185" s="757"/>
      <c r="CE185" s="746" t="s">
        <v>477</v>
      </c>
      <c r="CF185" s="749"/>
      <c r="CG185" s="756" t="s">
        <v>1155</v>
      </c>
      <c r="CH185" s="757" t="s">
        <v>583</v>
      </c>
      <c r="CI185" s="746"/>
      <c r="CJ185" s="749"/>
      <c r="CK185" s="756"/>
      <c r="CL185" s="757"/>
      <c r="CM185" s="746" t="s">
        <v>477</v>
      </c>
      <c r="CN185" s="749"/>
      <c r="CO185" s="756" t="s">
        <v>589</v>
      </c>
      <c r="CP185" s="757" t="s">
        <v>1154</v>
      </c>
      <c r="CQ185" s="746"/>
      <c r="CR185" s="749"/>
      <c r="CS185" s="756"/>
      <c r="CT185" s="757"/>
      <c r="CU185" s="746"/>
      <c r="CV185" s="749"/>
      <c r="CW185" s="756"/>
      <c r="CX185" s="757"/>
      <c r="CY185" s="746" t="s">
        <v>477</v>
      </c>
      <c r="CZ185" s="749"/>
      <c r="DA185" s="756" t="s">
        <v>1114</v>
      </c>
      <c r="DB185" s="757" t="s">
        <v>1115</v>
      </c>
      <c r="DC185" s="746"/>
      <c r="DD185" s="749"/>
      <c r="DE185" s="756"/>
      <c r="DF185" s="757"/>
      <c r="DG185" s="746" t="s">
        <v>477</v>
      </c>
      <c r="DH185" s="749"/>
      <c r="DI185" s="756" t="s">
        <v>515</v>
      </c>
      <c r="DJ185" s="757" t="s">
        <v>609</v>
      </c>
      <c r="DK185" s="746"/>
      <c r="DL185" s="749"/>
      <c r="DM185" s="756"/>
      <c r="DN185" s="757"/>
      <c r="DO185" s="746" t="s">
        <v>476</v>
      </c>
      <c r="DP185" s="749"/>
      <c r="DQ185" s="756" t="s">
        <v>616</v>
      </c>
      <c r="DR185" s="757" t="s">
        <v>525</v>
      </c>
      <c r="DS185" s="746"/>
      <c r="DT185" s="749"/>
      <c r="DU185" s="756"/>
      <c r="DV185" s="757"/>
      <c r="DW185" s="746"/>
      <c r="DX185" s="749"/>
      <c r="DY185" s="756"/>
      <c r="DZ185" s="757"/>
      <c r="EA185" s="619"/>
      <c r="EB185" s="619"/>
      <c r="EC185" s="619"/>
      <c r="ED185" s="619"/>
      <c r="EE185" s="108"/>
      <c r="EF185" s="617"/>
      <c r="EG185" s="617"/>
      <c r="EH185" s="618"/>
    </row>
    <row r="186" spans="1:138" s="620" customFormat="1" ht="25.5" x14ac:dyDescent="0.25">
      <c r="A186" s="746">
        <v>151552</v>
      </c>
      <c r="B186" s="747" t="s">
        <v>1082</v>
      </c>
      <c r="C186" s="748" t="s">
        <v>909</v>
      </c>
      <c r="D186" s="746" t="s">
        <v>62</v>
      </c>
      <c r="E186" s="749" t="s">
        <v>366</v>
      </c>
      <c r="F186" s="749" t="s">
        <v>1133</v>
      </c>
      <c r="G186" s="749" t="s">
        <v>366</v>
      </c>
      <c r="H186" s="749" t="s">
        <v>366</v>
      </c>
      <c r="I186" s="748" t="s">
        <v>366</v>
      </c>
      <c r="J186" s="749" t="s">
        <v>366</v>
      </c>
      <c r="K186" s="617" t="str">
        <f>IFERROR(VLOOKUP(A186,[4]CalledName!$A:$N,14,FALSE),"")</f>
        <v>No</v>
      </c>
      <c r="L186" s="597" t="str">
        <f>IFERROR(VLOOKUP(A186,[5]YEAR11!$A:$AT,24,FALSE),"")</f>
        <v>8-9</v>
      </c>
      <c r="M186" s="599" t="str">
        <f t="shared" si="34"/>
        <v>H</v>
      </c>
      <c r="N186" s="605">
        <f t="shared" si="35"/>
        <v>9</v>
      </c>
      <c r="O186" s="606">
        <f t="shared" si="36"/>
        <v>3</v>
      </c>
      <c r="P186" s="657">
        <f t="shared" si="37"/>
        <v>0</v>
      </c>
      <c r="Q186" s="723">
        <v>100</v>
      </c>
      <c r="R186" s="724">
        <v>0</v>
      </c>
      <c r="S186" s="721">
        <f t="shared" si="38"/>
        <v>0</v>
      </c>
      <c r="T186" s="600">
        <f t="shared" si="39"/>
        <v>8</v>
      </c>
      <c r="U186" s="722">
        <f t="shared" si="40"/>
        <v>0</v>
      </c>
      <c r="V186" s="722">
        <f t="shared" si="41"/>
        <v>0</v>
      </c>
      <c r="W186" s="722">
        <f t="shared" si="42"/>
        <v>0</v>
      </c>
      <c r="X186" s="722">
        <f t="shared" si="43"/>
        <v>0</v>
      </c>
      <c r="Y186" s="722">
        <f t="shared" si="44"/>
        <v>0</v>
      </c>
      <c r="Z186" s="722">
        <f t="shared" si="45"/>
        <v>0</v>
      </c>
      <c r="AA186" s="722">
        <f t="shared" si="49"/>
        <v>0</v>
      </c>
      <c r="AB186" s="722">
        <f t="shared" si="47"/>
        <v>0</v>
      </c>
      <c r="AC186" s="763">
        <f t="shared" si="48"/>
        <v>0</v>
      </c>
      <c r="AD186" s="600"/>
      <c r="AE186" s="746"/>
      <c r="AF186" s="749"/>
      <c r="AG186" s="756"/>
      <c r="AH186" s="757"/>
      <c r="AI186" s="746"/>
      <c r="AJ186" s="749"/>
      <c r="AK186" s="756"/>
      <c r="AL186" s="757"/>
      <c r="AM186" s="746"/>
      <c r="AN186" s="749"/>
      <c r="AO186" s="756"/>
      <c r="AP186" s="757"/>
      <c r="AQ186" s="746"/>
      <c r="AR186" s="749"/>
      <c r="AS186" s="756"/>
      <c r="AT186" s="757"/>
      <c r="AU186" s="746"/>
      <c r="AV186" s="749"/>
      <c r="AW186" s="756"/>
      <c r="AX186" s="757"/>
      <c r="AY186" s="746"/>
      <c r="AZ186" s="749"/>
      <c r="BA186" s="756"/>
      <c r="BB186" s="757"/>
      <c r="BC186" s="746"/>
      <c r="BD186" s="749"/>
      <c r="BE186" s="756"/>
      <c r="BF186" s="757"/>
      <c r="BG186" s="746" t="s">
        <v>477</v>
      </c>
      <c r="BH186" s="749"/>
      <c r="BI186" s="756" t="s">
        <v>575</v>
      </c>
      <c r="BJ186" s="757" t="s">
        <v>535</v>
      </c>
      <c r="BK186" s="746"/>
      <c r="BL186" s="749"/>
      <c r="BM186" s="749"/>
      <c r="BN186" s="758"/>
      <c r="BO186" s="746"/>
      <c r="BP186" s="749"/>
      <c r="BQ186" s="756"/>
      <c r="BR186" s="757"/>
      <c r="BS186" s="746" t="s">
        <v>477</v>
      </c>
      <c r="BT186" s="749"/>
      <c r="BU186" s="756" t="s">
        <v>516</v>
      </c>
      <c r="BV186" s="757" t="s">
        <v>909</v>
      </c>
      <c r="BW186" s="746"/>
      <c r="BX186" s="749"/>
      <c r="BY186" s="756"/>
      <c r="BZ186" s="757"/>
      <c r="CA186" s="746" t="s">
        <v>477</v>
      </c>
      <c r="CB186" s="749"/>
      <c r="CC186" s="756" t="s">
        <v>1153</v>
      </c>
      <c r="CD186" s="757" t="s">
        <v>582</v>
      </c>
      <c r="CE186" s="746"/>
      <c r="CF186" s="749"/>
      <c r="CG186" s="756"/>
      <c r="CH186" s="757"/>
      <c r="CI186" s="746"/>
      <c r="CJ186" s="749"/>
      <c r="CK186" s="756"/>
      <c r="CL186" s="757"/>
      <c r="CM186" s="746" t="s">
        <v>477</v>
      </c>
      <c r="CN186" s="749"/>
      <c r="CO186" s="756" t="s">
        <v>1163</v>
      </c>
      <c r="CP186" s="757" t="s">
        <v>1164</v>
      </c>
      <c r="CQ186" s="746"/>
      <c r="CR186" s="749"/>
      <c r="CS186" s="756"/>
      <c r="CT186" s="757"/>
      <c r="CU186" s="746"/>
      <c r="CV186" s="749"/>
      <c r="CW186" s="756"/>
      <c r="CX186" s="757"/>
      <c r="CY186" s="746" t="s">
        <v>477</v>
      </c>
      <c r="CZ186" s="749"/>
      <c r="DA186" s="756" t="s">
        <v>888</v>
      </c>
      <c r="DB186" s="757" t="s">
        <v>1124</v>
      </c>
      <c r="DC186" s="746"/>
      <c r="DD186" s="749"/>
      <c r="DE186" s="756"/>
      <c r="DF186" s="757"/>
      <c r="DG186" s="746"/>
      <c r="DH186" s="749"/>
      <c r="DI186" s="756"/>
      <c r="DJ186" s="757"/>
      <c r="DK186" s="746" t="s">
        <v>477</v>
      </c>
      <c r="DL186" s="749"/>
      <c r="DM186" s="756" t="s">
        <v>524</v>
      </c>
      <c r="DN186" s="757" t="s">
        <v>614</v>
      </c>
      <c r="DO186" s="746" t="s">
        <v>477</v>
      </c>
      <c r="DP186" s="749"/>
      <c r="DQ186" s="756" t="s">
        <v>550</v>
      </c>
      <c r="DR186" s="757" t="s">
        <v>539</v>
      </c>
      <c r="DS186" s="746" t="s">
        <v>477</v>
      </c>
      <c r="DT186" s="749"/>
      <c r="DU186" s="756" t="s">
        <v>527</v>
      </c>
      <c r="DV186" s="757" t="s">
        <v>620</v>
      </c>
      <c r="DW186" s="746" t="s">
        <v>477</v>
      </c>
      <c r="DX186" s="749"/>
      <c r="DY186" s="756" t="s">
        <v>516</v>
      </c>
      <c r="DZ186" s="757" t="s">
        <v>517</v>
      </c>
      <c r="EA186" s="619"/>
      <c r="EB186" s="619"/>
      <c r="EC186" s="619"/>
      <c r="ED186" s="619"/>
      <c r="EE186" s="108"/>
      <c r="EF186" s="617"/>
      <c r="EG186" s="617"/>
      <c r="EH186" s="618"/>
    </row>
    <row r="187" spans="1:138" s="620" customFormat="1" ht="25.5" x14ac:dyDescent="0.25">
      <c r="A187" s="746">
        <v>151536</v>
      </c>
      <c r="B187" s="747" t="s">
        <v>1083</v>
      </c>
      <c r="C187" s="748" t="s">
        <v>902</v>
      </c>
      <c r="D187" s="746" t="s">
        <v>62</v>
      </c>
      <c r="E187" s="749" t="s">
        <v>366</v>
      </c>
      <c r="F187" s="749" t="s">
        <v>1133</v>
      </c>
      <c r="G187" s="749" t="s">
        <v>366</v>
      </c>
      <c r="H187" s="749" t="s">
        <v>366</v>
      </c>
      <c r="I187" s="748" t="s">
        <v>366</v>
      </c>
      <c r="J187" s="749" t="s">
        <v>366</v>
      </c>
      <c r="K187" s="617" t="str">
        <f>IFERROR(VLOOKUP(A187,[4]CalledName!$A:$N,14,FALSE),"")</f>
        <v>No</v>
      </c>
      <c r="L187" s="597" t="str">
        <f>IFERROR(VLOOKUP(A187,[5]YEAR11!$A:$AT,24,FALSE),"")</f>
        <v>2-3</v>
      </c>
      <c r="M187" s="599" t="str">
        <f t="shared" si="34"/>
        <v>L</v>
      </c>
      <c r="N187" s="605">
        <f t="shared" si="35"/>
        <v>18</v>
      </c>
      <c r="O187" s="606">
        <f t="shared" si="36"/>
        <v>0</v>
      </c>
      <c r="P187" s="657">
        <f t="shared" si="37"/>
        <v>1</v>
      </c>
      <c r="Q187" s="723">
        <v>97.83</v>
      </c>
      <c r="R187" s="724">
        <v>6</v>
      </c>
      <c r="S187" s="721">
        <f t="shared" si="38"/>
        <v>2</v>
      </c>
      <c r="T187" s="600">
        <f t="shared" si="39"/>
        <v>6</v>
      </c>
      <c r="U187" s="722">
        <f t="shared" si="40"/>
        <v>1</v>
      </c>
      <c r="V187" s="722">
        <f t="shared" si="41"/>
        <v>0</v>
      </c>
      <c r="W187" s="722">
        <f t="shared" si="42"/>
        <v>0</v>
      </c>
      <c r="X187" s="722">
        <f t="shared" si="43"/>
        <v>1</v>
      </c>
      <c r="Y187" s="722">
        <f t="shared" si="44"/>
        <v>0</v>
      </c>
      <c r="Z187" s="722">
        <f t="shared" si="45"/>
        <v>0</v>
      </c>
      <c r="AA187" s="722">
        <f t="shared" si="49"/>
        <v>0</v>
      </c>
      <c r="AB187" s="722">
        <f t="shared" si="47"/>
        <v>0</v>
      </c>
      <c r="AC187" s="763">
        <f t="shared" si="48"/>
        <v>1</v>
      </c>
      <c r="AD187" s="600"/>
      <c r="AE187" s="746"/>
      <c r="AF187" s="749"/>
      <c r="AG187" s="756"/>
      <c r="AH187" s="757"/>
      <c r="AI187" s="746"/>
      <c r="AJ187" s="749"/>
      <c r="AK187" s="756"/>
      <c r="AL187" s="757"/>
      <c r="AM187" s="746"/>
      <c r="AN187" s="749"/>
      <c r="AO187" s="756"/>
      <c r="AP187" s="757"/>
      <c r="AQ187" s="746"/>
      <c r="AR187" s="749"/>
      <c r="AS187" s="756"/>
      <c r="AT187" s="757"/>
      <c r="AU187" s="746" t="s">
        <v>478</v>
      </c>
      <c r="AV187" s="749"/>
      <c r="AW187" s="756" t="s">
        <v>1166</v>
      </c>
      <c r="AX187" s="757" t="s">
        <v>503</v>
      </c>
      <c r="AY187" s="746"/>
      <c r="AZ187" s="749"/>
      <c r="BA187" s="756"/>
      <c r="BB187" s="757"/>
      <c r="BC187" s="746"/>
      <c r="BD187" s="749"/>
      <c r="BE187" s="756"/>
      <c r="BF187" s="757"/>
      <c r="BG187" s="746" t="s">
        <v>476</v>
      </c>
      <c r="BH187" s="749"/>
      <c r="BI187" s="756" t="s">
        <v>546</v>
      </c>
      <c r="BJ187" s="757" t="s">
        <v>549</v>
      </c>
      <c r="BK187" s="746"/>
      <c r="BL187" s="749"/>
      <c r="BM187" s="749"/>
      <c r="BN187" s="758"/>
      <c r="BO187" s="746" t="s">
        <v>477</v>
      </c>
      <c r="BP187" s="749"/>
      <c r="BQ187" s="756" t="s">
        <v>508</v>
      </c>
      <c r="BR187" s="757" t="s">
        <v>578</v>
      </c>
      <c r="BS187" s="746" t="s">
        <v>477</v>
      </c>
      <c r="BT187" s="749"/>
      <c r="BU187" s="756" t="s">
        <v>523</v>
      </c>
      <c r="BV187" s="757" t="s">
        <v>902</v>
      </c>
      <c r="BW187" s="746" t="s">
        <v>477</v>
      </c>
      <c r="BX187" s="749"/>
      <c r="BY187" s="756" t="s">
        <v>536</v>
      </c>
      <c r="BZ187" s="757" t="s">
        <v>509</v>
      </c>
      <c r="CA187" s="746"/>
      <c r="CB187" s="749"/>
      <c r="CC187" s="756"/>
      <c r="CD187" s="757"/>
      <c r="CE187" s="746"/>
      <c r="CF187" s="749"/>
      <c r="CG187" s="756"/>
      <c r="CH187" s="757"/>
      <c r="CI187" s="746"/>
      <c r="CJ187" s="749"/>
      <c r="CK187" s="756"/>
      <c r="CL187" s="757"/>
      <c r="CM187" s="746" t="s">
        <v>476</v>
      </c>
      <c r="CN187" s="749"/>
      <c r="CO187" s="756" t="s">
        <v>588</v>
      </c>
      <c r="CP187" s="757" t="s">
        <v>1161</v>
      </c>
      <c r="CQ187" s="746"/>
      <c r="CR187" s="749"/>
      <c r="CS187" s="756"/>
      <c r="CT187" s="757"/>
      <c r="CU187" s="746"/>
      <c r="CV187" s="749"/>
      <c r="CW187" s="756"/>
      <c r="CX187" s="757"/>
      <c r="CY187" s="746" t="s">
        <v>477</v>
      </c>
      <c r="CZ187" s="749"/>
      <c r="DA187" s="756" t="s">
        <v>1121</v>
      </c>
      <c r="DB187" s="757" t="s">
        <v>1122</v>
      </c>
      <c r="DC187" s="746"/>
      <c r="DD187" s="749"/>
      <c r="DE187" s="756"/>
      <c r="DF187" s="757"/>
      <c r="DG187" s="746"/>
      <c r="DH187" s="749"/>
      <c r="DI187" s="756"/>
      <c r="DJ187" s="757"/>
      <c r="DK187" s="746"/>
      <c r="DL187" s="749"/>
      <c r="DM187" s="756"/>
      <c r="DN187" s="757"/>
      <c r="DO187" s="746" t="s">
        <v>477</v>
      </c>
      <c r="DP187" s="749"/>
      <c r="DQ187" s="756" t="s">
        <v>513</v>
      </c>
      <c r="DR187" s="757" t="s">
        <v>514</v>
      </c>
      <c r="DS187" s="746" t="s">
        <v>477</v>
      </c>
      <c r="DT187" s="749"/>
      <c r="DU187" s="756" t="s">
        <v>527</v>
      </c>
      <c r="DV187" s="757" t="s">
        <v>622</v>
      </c>
      <c r="DW187" s="746"/>
      <c r="DX187" s="749"/>
      <c r="DY187" s="756"/>
      <c r="DZ187" s="757"/>
      <c r="EA187" s="619"/>
      <c r="EB187" s="619"/>
      <c r="EC187" s="619"/>
      <c r="ED187" s="619"/>
      <c r="EE187" s="108"/>
      <c r="EF187" s="617"/>
      <c r="EG187" s="617"/>
      <c r="EH187" s="618"/>
    </row>
    <row r="188" spans="1:138" s="620" customFormat="1" ht="25.5" x14ac:dyDescent="0.25">
      <c r="A188" s="746">
        <v>151632</v>
      </c>
      <c r="B188" s="747" t="s">
        <v>1084</v>
      </c>
      <c r="C188" s="748" t="s">
        <v>913</v>
      </c>
      <c r="D188" s="746" t="s">
        <v>178</v>
      </c>
      <c r="E188" s="749" t="s">
        <v>1128</v>
      </c>
      <c r="F188" s="749" t="s">
        <v>1133</v>
      </c>
      <c r="G188" s="749" t="s">
        <v>366</v>
      </c>
      <c r="H188" s="749" t="s">
        <v>1128</v>
      </c>
      <c r="I188" s="748" t="s">
        <v>366</v>
      </c>
      <c r="J188" s="749" t="s">
        <v>365</v>
      </c>
      <c r="K188" s="617" t="str">
        <f>IFERROR(VLOOKUP(A188,[4]CalledName!$A:$N,14,FALSE),"")</f>
        <v>Yes</v>
      </c>
      <c r="L188" s="597" t="str">
        <f>IFERROR(VLOOKUP(A188,[5]YEAR11!$A:$AT,24,FALSE),"")</f>
        <v>4-5</v>
      </c>
      <c r="M188" s="599" t="str">
        <f t="shared" si="34"/>
        <v>L</v>
      </c>
      <c r="N188" s="605">
        <f t="shared" si="35"/>
        <v>15</v>
      </c>
      <c r="O188" s="606">
        <f t="shared" si="36"/>
        <v>10</v>
      </c>
      <c r="P188" s="657">
        <f t="shared" si="37"/>
        <v>7</v>
      </c>
      <c r="Q188" s="723">
        <v>80.430000000000007</v>
      </c>
      <c r="R188" s="724">
        <v>14</v>
      </c>
      <c r="S188" s="721">
        <f t="shared" si="38"/>
        <v>0</v>
      </c>
      <c r="T188" s="600">
        <f t="shared" si="39"/>
        <v>3</v>
      </c>
      <c r="U188" s="722">
        <f t="shared" si="40"/>
        <v>1</v>
      </c>
      <c r="V188" s="722">
        <f t="shared" si="41"/>
        <v>2</v>
      </c>
      <c r="W188" s="722">
        <f t="shared" si="42"/>
        <v>1</v>
      </c>
      <c r="X188" s="722">
        <f t="shared" si="43"/>
        <v>4</v>
      </c>
      <c r="Y188" s="722">
        <f t="shared" si="44"/>
        <v>0</v>
      </c>
      <c r="Z188" s="722">
        <f t="shared" si="45"/>
        <v>1</v>
      </c>
      <c r="AA188" s="722">
        <f t="shared" si="49"/>
        <v>0</v>
      </c>
      <c r="AB188" s="722">
        <f t="shared" si="47"/>
        <v>1</v>
      </c>
      <c r="AC188" s="763">
        <f t="shared" si="48"/>
        <v>5</v>
      </c>
      <c r="AD188" s="600"/>
      <c r="AE188" s="746"/>
      <c r="AF188" s="749"/>
      <c r="AG188" s="756"/>
      <c r="AH188" s="757"/>
      <c r="AI188" s="746"/>
      <c r="AJ188" s="749"/>
      <c r="AK188" s="756"/>
      <c r="AL188" s="757"/>
      <c r="AM188" s="746"/>
      <c r="AN188" s="749"/>
      <c r="AO188" s="756"/>
      <c r="AP188" s="757"/>
      <c r="AQ188" s="746"/>
      <c r="AR188" s="749"/>
      <c r="AS188" s="756"/>
      <c r="AT188" s="757"/>
      <c r="AU188" s="746"/>
      <c r="AV188" s="749"/>
      <c r="AW188" s="756"/>
      <c r="AX188" s="757"/>
      <c r="AY188" s="746"/>
      <c r="AZ188" s="749"/>
      <c r="BA188" s="756"/>
      <c r="BB188" s="757"/>
      <c r="BC188" s="746"/>
      <c r="BD188" s="749"/>
      <c r="BE188" s="756"/>
      <c r="BF188" s="757"/>
      <c r="BG188" s="746" t="s">
        <v>480</v>
      </c>
      <c r="BH188" s="749"/>
      <c r="BI188" s="756" t="s">
        <v>577</v>
      </c>
      <c r="BJ188" s="757" t="s">
        <v>552</v>
      </c>
      <c r="BK188" s="746"/>
      <c r="BL188" s="749"/>
      <c r="BM188" s="749"/>
      <c r="BN188" s="758"/>
      <c r="BO188" s="746" t="s">
        <v>479</v>
      </c>
      <c r="BP188" s="749"/>
      <c r="BQ188" s="756" t="s">
        <v>508</v>
      </c>
      <c r="BR188" s="757" t="s">
        <v>578</v>
      </c>
      <c r="BS188" s="746" t="s">
        <v>477</v>
      </c>
      <c r="BT188" s="749"/>
      <c r="BU188" s="756" t="s">
        <v>1120</v>
      </c>
      <c r="BV188" s="757" t="s">
        <v>913</v>
      </c>
      <c r="BW188" s="746"/>
      <c r="BX188" s="749"/>
      <c r="BY188" s="756"/>
      <c r="BZ188" s="757"/>
      <c r="CA188" s="746" t="s">
        <v>478</v>
      </c>
      <c r="CB188" s="749"/>
      <c r="CC188" s="756" t="s">
        <v>1153</v>
      </c>
      <c r="CD188" s="757" t="s">
        <v>582</v>
      </c>
      <c r="CE188" s="746"/>
      <c r="CF188" s="749"/>
      <c r="CG188" s="756"/>
      <c r="CH188" s="757"/>
      <c r="CI188" s="746"/>
      <c r="CJ188" s="749"/>
      <c r="CK188" s="756"/>
      <c r="CL188" s="757"/>
      <c r="CM188" s="746" t="s">
        <v>477</v>
      </c>
      <c r="CN188" s="749"/>
      <c r="CO188" s="756" t="s">
        <v>588</v>
      </c>
      <c r="CP188" s="757" t="s">
        <v>1167</v>
      </c>
      <c r="CQ188" s="746"/>
      <c r="CR188" s="749"/>
      <c r="CS188" s="756"/>
      <c r="CT188" s="757"/>
      <c r="CU188" s="746"/>
      <c r="CV188" s="749"/>
      <c r="CW188" s="756"/>
      <c r="CX188" s="757"/>
      <c r="CY188" s="746" t="s">
        <v>477</v>
      </c>
      <c r="CZ188" s="749"/>
      <c r="DA188" s="756" t="s">
        <v>607</v>
      </c>
      <c r="DB188" s="757" t="s">
        <v>1113</v>
      </c>
      <c r="DC188" s="746"/>
      <c r="DD188" s="749"/>
      <c r="DE188" s="756"/>
      <c r="DF188" s="757"/>
      <c r="DG188" s="746"/>
      <c r="DH188" s="749"/>
      <c r="DI188" s="756"/>
      <c r="DJ188" s="757"/>
      <c r="DK188" s="746"/>
      <c r="DL188" s="749"/>
      <c r="DM188" s="756"/>
      <c r="DN188" s="757"/>
      <c r="DO188" s="746" t="s">
        <v>479</v>
      </c>
      <c r="DP188" s="749"/>
      <c r="DQ188" s="756" t="s">
        <v>617</v>
      </c>
      <c r="DR188" s="757" t="s">
        <v>545</v>
      </c>
      <c r="DS188" s="746" t="s">
        <v>482</v>
      </c>
      <c r="DT188" s="749"/>
      <c r="DU188" s="756" t="s">
        <v>527</v>
      </c>
      <c r="DV188" s="757" t="s">
        <v>622</v>
      </c>
      <c r="DW188" s="746" t="s">
        <v>480</v>
      </c>
      <c r="DX188" s="749"/>
      <c r="DY188" s="756" t="s">
        <v>516</v>
      </c>
      <c r="DZ188" s="757" t="s">
        <v>541</v>
      </c>
      <c r="EA188" s="619"/>
      <c r="EB188" s="619"/>
      <c r="EC188" s="619"/>
      <c r="ED188" s="619"/>
      <c r="EE188" s="108"/>
      <c r="EF188" s="617"/>
      <c r="EG188" s="617"/>
      <c r="EH188" s="618"/>
    </row>
    <row r="189" spans="1:138" s="620" customFormat="1" ht="25.5" x14ac:dyDescent="0.25">
      <c r="A189" s="746">
        <v>151731</v>
      </c>
      <c r="B189" s="747" t="s">
        <v>1085</v>
      </c>
      <c r="C189" s="748" t="s">
        <v>896</v>
      </c>
      <c r="D189" s="746" t="s">
        <v>62</v>
      </c>
      <c r="E189" s="749" t="s">
        <v>1128</v>
      </c>
      <c r="F189" s="749" t="s">
        <v>1138</v>
      </c>
      <c r="G189" s="749" t="s">
        <v>1128</v>
      </c>
      <c r="H189" s="749" t="s">
        <v>1128</v>
      </c>
      <c r="I189" s="748" t="s">
        <v>366</v>
      </c>
      <c r="J189" s="749" t="s">
        <v>366</v>
      </c>
      <c r="K189" s="617" t="str">
        <f>IFERROR(VLOOKUP(A189,[4]CalledName!$A:$N,14,FALSE),"")</f>
        <v>No</v>
      </c>
      <c r="L189" s="597" t="str">
        <f>IFERROR(VLOOKUP(A189,[5]YEAR11!$A:$AT,24,FALSE),"")</f>
        <v>6-7</v>
      </c>
      <c r="M189" s="599" t="str">
        <f t="shared" si="34"/>
        <v>M</v>
      </c>
      <c r="N189" s="605">
        <f t="shared" si="35"/>
        <v>14</v>
      </c>
      <c r="O189" s="606">
        <f t="shared" si="36"/>
        <v>3</v>
      </c>
      <c r="P189" s="657">
        <f t="shared" si="37"/>
        <v>5</v>
      </c>
      <c r="Q189" s="723">
        <v>95.65</v>
      </c>
      <c r="R189" s="724">
        <v>9</v>
      </c>
      <c r="S189" s="721">
        <f t="shared" si="38"/>
        <v>1</v>
      </c>
      <c r="T189" s="600">
        <f t="shared" si="39"/>
        <v>7</v>
      </c>
      <c r="U189" s="722">
        <f t="shared" si="40"/>
        <v>2</v>
      </c>
      <c r="V189" s="722">
        <f t="shared" si="41"/>
        <v>0</v>
      </c>
      <c r="W189" s="722">
        <f t="shared" si="42"/>
        <v>0</v>
      </c>
      <c r="X189" s="722">
        <f t="shared" si="43"/>
        <v>2</v>
      </c>
      <c r="Y189" s="722">
        <f t="shared" si="44"/>
        <v>0</v>
      </c>
      <c r="Z189" s="722">
        <f t="shared" si="45"/>
        <v>0</v>
      </c>
      <c r="AA189" s="722">
        <f t="shared" si="49"/>
        <v>0</v>
      </c>
      <c r="AB189" s="722">
        <f t="shared" si="47"/>
        <v>0</v>
      </c>
      <c r="AC189" s="763">
        <f t="shared" si="48"/>
        <v>2</v>
      </c>
      <c r="AD189" s="600"/>
      <c r="AE189" s="746"/>
      <c r="AF189" s="749"/>
      <c r="AG189" s="756"/>
      <c r="AH189" s="757"/>
      <c r="AI189" s="746" t="s">
        <v>478</v>
      </c>
      <c r="AJ189" s="749"/>
      <c r="AK189" s="756" t="s">
        <v>542</v>
      </c>
      <c r="AL189" s="757" t="s">
        <v>561</v>
      </c>
      <c r="AM189" s="746"/>
      <c r="AN189" s="749"/>
      <c r="AO189" s="756"/>
      <c r="AP189" s="757"/>
      <c r="AQ189" s="746" t="s">
        <v>477</v>
      </c>
      <c r="AR189" s="749"/>
      <c r="AS189" s="756" t="s">
        <v>532</v>
      </c>
      <c r="AT189" s="757" t="s">
        <v>570</v>
      </c>
      <c r="AU189" s="746"/>
      <c r="AV189" s="749"/>
      <c r="AW189" s="756"/>
      <c r="AX189" s="757"/>
      <c r="AY189" s="746"/>
      <c r="AZ189" s="749"/>
      <c r="BA189" s="756"/>
      <c r="BB189" s="757"/>
      <c r="BC189" s="746"/>
      <c r="BD189" s="749"/>
      <c r="BE189" s="756"/>
      <c r="BF189" s="757"/>
      <c r="BG189" s="746" t="s">
        <v>477</v>
      </c>
      <c r="BH189" s="749"/>
      <c r="BI189" s="756" t="s">
        <v>555</v>
      </c>
      <c r="BJ189" s="757" t="s">
        <v>543</v>
      </c>
      <c r="BK189" s="746"/>
      <c r="BL189" s="749"/>
      <c r="BM189" s="749"/>
      <c r="BN189" s="758"/>
      <c r="BO189" s="746"/>
      <c r="BP189" s="749"/>
      <c r="BQ189" s="756"/>
      <c r="BR189" s="757"/>
      <c r="BS189" s="746" t="s">
        <v>477</v>
      </c>
      <c r="BT189" s="749"/>
      <c r="BU189" s="756" t="s">
        <v>546</v>
      </c>
      <c r="BV189" s="757" t="s">
        <v>896</v>
      </c>
      <c r="BW189" s="746" t="s">
        <v>477</v>
      </c>
      <c r="BX189" s="749"/>
      <c r="BY189" s="756" t="s">
        <v>536</v>
      </c>
      <c r="BZ189" s="757" t="s">
        <v>509</v>
      </c>
      <c r="CA189" s="746"/>
      <c r="CB189" s="749"/>
      <c r="CC189" s="756"/>
      <c r="CD189" s="757"/>
      <c r="CE189" s="746"/>
      <c r="CF189" s="749"/>
      <c r="CG189" s="756"/>
      <c r="CH189" s="757"/>
      <c r="CI189" s="746" t="s">
        <v>477</v>
      </c>
      <c r="CJ189" s="749"/>
      <c r="CK189" s="756" t="s">
        <v>522</v>
      </c>
      <c r="CL189" s="757" t="s">
        <v>584</v>
      </c>
      <c r="CM189" s="746" t="s">
        <v>477</v>
      </c>
      <c r="CN189" s="749"/>
      <c r="CO189" s="756" t="s">
        <v>600</v>
      </c>
      <c r="CP189" s="757" t="s">
        <v>592</v>
      </c>
      <c r="CQ189" s="746"/>
      <c r="CR189" s="749"/>
      <c r="CS189" s="756"/>
      <c r="CT189" s="757"/>
      <c r="CU189" s="746"/>
      <c r="CV189" s="749"/>
      <c r="CW189" s="756"/>
      <c r="CX189" s="757"/>
      <c r="CY189" s="746" t="s">
        <v>476</v>
      </c>
      <c r="CZ189" s="749"/>
      <c r="DA189" s="756" t="s">
        <v>886</v>
      </c>
      <c r="DB189" s="757" t="s">
        <v>1111</v>
      </c>
      <c r="DC189" s="746"/>
      <c r="DD189" s="749"/>
      <c r="DE189" s="756"/>
      <c r="DF189" s="757"/>
      <c r="DG189" s="746" t="s">
        <v>477</v>
      </c>
      <c r="DH189" s="749"/>
      <c r="DI189" s="756" t="s">
        <v>515</v>
      </c>
      <c r="DJ189" s="757" t="s">
        <v>611</v>
      </c>
      <c r="DK189" s="746"/>
      <c r="DL189" s="749"/>
      <c r="DM189" s="756"/>
      <c r="DN189" s="757"/>
      <c r="DO189" s="746" t="s">
        <v>478</v>
      </c>
      <c r="DP189" s="749"/>
      <c r="DQ189" s="756" t="s">
        <v>1156</v>
      </c>
      <c r="DR189" s="757" t="s">
        <v>548</v>
      </c>
      <c r="DS189" s="746"/>
      <c r="DT189" s="749"/>
      <c r="DU189" s="756"/>
      <c r="DV189" s="757"/>
      <c r="DW189" s="746"/>
      <c r="DX189" s="749"/>
      <c r="DY189" s="756"/>
      <c r="DZ189" s="757"/>
      <c r="EA189" s="619"/>
      <c r="EB189" s="619"/>
      <c r="EC189" s="619"/>
      <c r="ED189" s="619"/>
      <c r="EE189" s="108"/>
      <c r="EF189" s="617"/>
      <c r="EG189" s="617"/>
      <c r="EH189" s="618"/>
    </row>
    <row r="190" spans="1:138" s="620" customFormat="1" ht="25.5" x14ac:dyDescent="0.25">
      <c r="A190" s="746">
        <v>151727</v>
      </c>
      <c r="B190" s="747" t="s">
        <v>1086</v>
      </c>
      <c r="C190" s="748" t="s">
        <v>902</v>
      </c>
      <c r="D190" s="746" t="s">
        <v>178</v>
      </c>
      <c r="E190" s="749" t="s">
        <v>366</v>
      </c>
      <c r="F190" s="749" t="s">
        <v>1146</v>
      </c>
      <c r="G190" s="749" t="s">
        <v>366</v>
      </c>
      <c r="H190" s="749" t="s">
        <v>366</v>
      </c>
      <c r="I190" s="748" t="s">
        <v>366</v>
      </c>
      <c r="J190" s="749" t="s">
        <v>366</v>
      </c>
      <c r="K190" s="617" t="str">
        <f>IFERROR(VLOOKUP(A190,[4]CalledName!$A:$N,14,FALSE),"")</f>
        <v>No</v>
      </c>
      <c r="L190" s="597" t="str">
        <f>IFERROR(VLOOKUP(A190,[5]YEAR11!$A:$AT,24,FALSE),"")</f>
        <v>6-7</v>
      </c>
      <c r="M190" s="599" t="str">
        <f t="shared" si="34"/>
        <v>H</v>
      </c>
      <c r="N190" s="605">
        <f t="shared" si="35"/>
        <v>14</v>
      </c>
      <c r="O190" s="606">
        <f t="shared" si="36"/>
        <v>0</v>
      </c>
      <c r="P190" s="657">
        <f t="shared" si="37"/>
        <v>0</v>
      </c>
      <c r="Q190" s="723">
        <v>100</v>
      </c>
      <c r="R190" s="724">
        <v>2</v>
      </c>
      <c r="S190" s="721">
        <f t="shared" si="38"/>
        <v>2</v>
      </c>
      <c r="T190" s="600">
        <f t="shared" si="39"/>
        <v>8</v>
      </c>
      <c r="U190" s="722">
        <f t="shared" si="40"/>
        <v>0</v>
      </c>
      <c r="V190" s="722">
        <f t="shared" si="41"/>
        <v>0</v>
      </c>
      <c r="W190" s="722">
        <f t="shared" si="42"/>
        <v>0</v>
      </c>
      <c r="X190" s="722">
        <f t="shared" si="43"/>
        <v>0</v>
      </c>
      <c r="Y190" s="722">
        <f t="shared" si="44"/>
        <v>0</v>
      </c>
      <c r="Z190" s="722">
        <f t="shared" si="45"/>
        <v>0</v>
      </c>
      <c r="AA190" s="722">
        <f t="shared" si="49"/>
        <v>0</v>
      </c>
      <c r="AB190" s="722">
        <f t="shared" si="47"/>
        <v>0</v>
      </c>
      <c r="AC190" s="763">
        <f t="shared" si="48"/>
        <v>0</v>
      </c>
      <c r="AD190" s="600"/>
      <c r="AE190" s="746"/>
      <c r="AF190" s="749"/>
      <c r="AG190" s="756"/>
      <c r="AH190" s="757"/>
      <c r="AI190" s="746" t="s">
        <v>477</v>
      </c>
      <c r="AJ190" s="749"/>
      <c r="AK190" s="756" t="s">
        <v>500</v>
      </c>
      <c r="AL190" s="757" t="s">
        <v>558</v>
      </c>
      <c r="AM190" s="746"/>
      <c r="AN190" s="749"/>
      <c r="AO190" s="756"/>
      <c r="AP190" s="757"/>
      <c r="AQ190" s="746" t="s">
        <v>477</v>
      </c>
      <c r="AR190" s="749"/>
      <c r="AS190" s="756" t="s">
        <v>540</v>
      </c>
      <c r="AT190" s="757" t="s">
        <v>567</v>
      </c>
      <c r="AU190" s="746"/>
      <c r="AV190" s="749"/>
      <c r="AW190" s="756"/>
      <c r="AX190" s="757"/>
      <c r="AY190" s="746" t="s">
        <v>477</v>
      </c>
      <c r="AZ190" s="749"/>
      <c r="BA190" s="756" t="s">
        <v>573</v>
      </c>
      <c r="BB190" s="757" t="s">
        <v>504</v>
      </c>
      <c r="BC190" s="746"/>
      <c r="BD190" s="749"/>
      <c r="BE190" s="756"/>
      <c r="BF190" s="757"/>
      <c r="BG190" s="746" t="s">
        <v>477</v>
      </c>
      <c r="BH190" s="749"/>
      <c r="BI190" s="756" t="s">
        <v>575</v>
      </c>
      <c r="BJ190" s="757" t="s">
        <v>535</v>
      </c>
      <c r="BK190" s="746"/>
      <c r="BL190" s="749"/>
      <c r="BM190" s="749"/>
      <c r="BN190" s="758"/>
      <c r="BO190" s="746"/>
      <c r="BP190" s="749"/>
      <c r="BQ190" s="756"/>
      <c r="BR190" s="757"/>
      <c r="BS190" s="746" t="s">
        <v>477</v>
      </c>
      <c r="BT190" s="749"/>
      <c r="BU190" s="756" t="s">
        <v>523</v>
      </c>
      <c r="BV190" s="757" t="s">
        <v>902</v>
      </c>
      <c r="BW190" s="746" t="s">
        <v>477</v>
      </c>
      <c r="BX190" s="749"/>
      <c r="BY190" s="756" t="s">
        <v>1152</v>
      </c>
      <c r="BZ190" s="757" t="s">
        <v>530</v>
      </c>
      <c r="CA190" s="746"/>
      <c r="CB190" s="749"/>
      <c r="CC190" s="756"/>
      <c r="CD190" s="757"/>
      <c r="CE190" s="746"/>
      <c r="CF190" s="749"/>
      <c r="CG190" s="756"/>
      <c r="CH190" s="757"/>
      <c r="CI190" s="746"/>
      <c r="CJ190" s="749"/>
      <c r="CK190" s="756"/>
      <c r="CL190" s="757"/>
      <c r="CM190" s="746" t="s">
        <v>477</v>
      </c>
      <c r="CN190" s="749"/>
      <c r="CO190" s="756" t="s">
        <v>589</v>
      </c>
      <c r="CP190" s="757" t="s">
        <v>1154</v>
      </c>
      <c r="CQ190" s="746"/>
      <c r="CR190" s="749"/>
      <c r="CS190" s="756"/>
      <c r="CT190" s="757"/>
      <c r="CU190" s="746"/>
      <c r="CV190" s="749"/>
      <c r="CW190" s="756"/>
      <c r="CX190" s="757"/>
      <c r="CY190" s="746" t="s">
        <v>476</v>
      </c>
      <c r="CZ190" s="749"/>
      <c r="DA190" s="756" t="s">
        <v>607</v>
      </c>
      <c r="DB190" s="757" t="s">
        <v>1113</v>
      </c>
      <c r="DC190" s="746"/>
      <c r="DD190" s="749"/>
      <c r="DE190" s="756"/>
      <c r="DF190" s="757"/>
      <c r="DG190" s="746" t="s">
        <v>477</v>
      </c>
      <c r="DH190" s="749"/>
      <c r="DI190" s="756" t="s">
        <v>544</v>
      </c>
      <c r="DJ190" s="757" t="s">
        <v>608</v>
      </c>
      <c r="DK190" s="746"/>
      <c r="DL190" s="749"/>
      <c r="DM190" s="756"/>
      <c r="DN190" s="757"/>
      <c r="DO190" s="746" t="s">
        <v>476</v>
      </c>
      <c r="DP190" s="749"/>
      <c r="DQ190" s="756" t="s">
        <v>617</v>
      </c>
      <c r="DR190" s="757" t="s">
        <v>545</v>
      </c>
      <c r="DS190" s="746"/>
      <c r="DT190" s="749"/>
      <c r="DU190" s="756"/>
      <c r="DV190" s="757"/>
      <c r="DW190" s="746"/>
      <c r="DX190" s="749"/>
      <c r="DY190" s="756"/>
      <c r="DZ190" s="757"/>
      <c r="EA190" s="619"/>
      <c r="EB190" s="619"/>
      <c r="EC190" s="619"/>
      <c r="ED190" s="619"/>
      <c r="EE190" s="108"/>
      <c r="EF190" s="617"/>
      <c r="EG190" s="617"/>
      <c r="EH190" s="618"/>
    </row>
    <row r="191" spans="1:138" s="620" customFormat="1" ht="25.5" x14ac:dyDescent="0.25">
      <c r="A191" s="746">
        <v>160140</v>
      </c>
      <c r="B191" s="747" t="s">
        <v>1087</v>
      </c>
      <c r="C191" s="748" t="s">
        <v>907</v>
      </c>
      <c r="D191" s="746" t="s">
        <v>178</v>
      </c>
      <c r="E191" s="749" t="s">
        <v>366</v>
      </c>
      <c r="F191" s="749" t="s">
        <v>1133</v>
      </c>
      <c r="G191" s="749" t="s">
        <v>366</v>
      </c>
      <c r="H191" s="749" t="s">
        <v>366</v>
      </c>
      <c r="I191" s="748" t="s">
        <v>366</v>
      </c>
      <c r="J191" s="749" t="s">
        <v>366</v>
      </c>
      <c r="K191" s="617" t="str">
        <f>IFERROR(VLOOKUP(A191,[4]CalledName!$A:$N,14,FALSE),"")</f>
        <v>No</v>
      </c>
      <c r="L191" s="597" t="str">
        <f>IFERROR(VLOOKUP(A191,[5]YEAR11!$A:$AT,24,FALSE),"")</f>
        <v/>
      </c>
      <c r="M191" s="599" t="str">
        <f t="shared" si="34"/>
        <v/>
      </c>
      <c r="N191" s="605">
        <f t="shared" si="35"/>
        <v>7</v>
      </c>
      <c r="O191" s="606">
        <f t="shared" si="36"/>
        <v>6</v>
      </c>
      <c r="P191" s="657">
        <f t="shared" si="37"/>
        <v>6</v>
      </c>
      <c r="Q191" s="723">
        <v>91.3</v>
      </c>
      <c r="R191" s="724">
        <v>10</v>
      </c>
      <c r="S191" s="721">
        <f t="shared" si="38"/>
        <v>1</v>
      </c>
      <c r="T191" s="600">
        <f t="shared" si="39"/>
        <v>5</v>
      </c>
      <c r="U191" s="722">
        <f t="shared" si="40"/>
        <v>2</v>
      </c>
      <c r="V191" s="722">
        <f t="shared" si="41"/>
        <v>0</v>
      </c>
      <c r="W191" s="722">
        <f t="shared" si="42"/>
        <v>0</v>
      </c>
      <c r="X191" s="722">
        <f t="shared" si="43"/>
        <v>2</v>
      </c>
      <c r="Y191" s="722">
        <f t="shared" si="44"/>
        <v>0</v>
      </c>
      <c r="Z191" s="722">
        <f t="shared" si="45"/>
        <v>0</v>
      </c>
      <c r="AA191" s="722">
        <f t="shared" si="49"/>
        <v>1</v>
      </c>
      <c r="AB191" s="722">
        <f t="shared" si="47"/>
        <v>1</v>
      </c>
      <c r="AC191" s="763">
        <f t="shared" si="48"/>
        <v>3</v>
      </c>
      <c r="AD191" s="600"/>
      <c r="AE191" s="746"/>
      <c r="AF191" s="749"/>
      <c r="AG191" s="756"/>
      <c r="AH191" s="757"/>
      <c r="AI191" s="746" t="s">
        <v>478</v>
      </c>
      <c r="AJ191" s="749"/>
      <c r="AK191" s="756" t="s">
        <v>542</v>
      </c>
      <c r="AL191" s="757" t="s">
        <v>561</v>
      </c>
      <c r="AM191" s="746"/>
      <c r="AN191" s="749"/>
      <c r="AO191" s="756"/>
      <c r="AP191" s="757"/>
      <c r="AQ191" s="746" t="s">
        <v>477</v>
      </c>
      <c r="AR191" s="749"/>
      <c r="AS191" s="756" t="s">
        <v>532</v>
      </c>
      <c r="AT191" s="757" t="s">
        <v>570</v>
      </c>
      <c r="AU191" s="746"/>
      <c r="AV191" s="749"/>
      <c r="AW191" s="756"/>
      <c r="AX191" s="757"/>
      <c r="AY191" s="746"/>
      <c r="AZ191" s="749"/>
      <c r="BA191" s="756"/>
      <c r="BB191" s="757"/>
      <c r="BC191" s="746"/>
      <c r="BD191" s="749"/>
      <c r="BE191" s="756"/>
      <c r="BF191" s="757"/>
      <c r="BG191" s="746" t="s">
        <v>483</v>
      </c>
      <c r="BH191" s="749"/>
      <c r="BI191" s="756" t="s">
        <v>528</v>
      </c>
      <c r="BJ191" s="757" t="s">
        <v>529</v>
      </c>
      <c r="BK191" s="746"/>
      <c r="BL191" s="749"/>
      <c r="BM191" s="749"/>
      <c r="BN191" s="758"/>
      <c r="BO191" s="746"/>
      <c r="BP191" s="749"/>
      <c r="BQ191" s="756"/>
      <c r="BR191" s="757"/>
      <c r="BS191" s="746" t="s">
        <v>477</v>
      </c>
      <c r="BT191" s="749"/>
      <c r="BU191" s="756" t="s">
        <v>500</v>
      </c>
      <c r="BV191" s="757" t="s">
        <v>907</v>
      </c>
      <c r="BW191" s="746"/>
      <c r="BX191" s="749"/>
      <c r="BY191" s="756"/>
      <c r="BZ191" s="757"/>
      <c r="CA191" s="746"/>
      <c r="CB191" s="749"/>
      <c r="CC191" s="756"/>
      <c r="CD191" s="757"/>
      <c r="CE191" s="746"/>
      <c r="CF191" s="749"/>
      <c r="CG191" s="756"/>
      <c r="CH191" s="757"/>
      <c r="CI191" s="746"/>
      <c r="CJ191" s="749"/>
      <c r="CK191" s="756"/>
      <c r="CL191" s="757"/>
      <c r="CM191" s="746" t="s">
        <v>477</v>
      </c>
      <c r="CN191" s="749"/>
      <c r="CO191" s="756" t="s">
        <v>587</v>
      </c>
      <c r="CP191" s="757" t="s">
        <v>593</v>
      </c>
      <c r="CQ191" s="746" t="s">
        <v>476</v>
      </c>
      <c r="CR191" s="749"/>
      <c r="CS191" s="756" t="s">
        <v>510</v>
      </c>
      <c r="CT191" s="757" t="s">
        <v>603</v>
      </c>
      <c r="CU191" s="746"/>
      <c r="CV191" s="749"/>
      <c r="CW191" s="756"/>
      <c r="CX191" s="757"/>
      <c r="CY191" s="746" t="s">
        <v>477</v>
      </c>
      <c r="CZ191" s="749"/>
      <c r="DA191" s="756" t="s">
        <v>607</v>
      </c>
      <c r="DB191" s="757" t="s">
        <v>1113</v>
      </c>
      <c r="DC191" s="746"/>
      <c r="DD191" s="749"/>
      <c r="DE191" s="756"/>
      <c r="DF191" s="757"/>
      <c r="DG191" s="746" t="s">
        <v>478</v>
      </c>
      <c r="DH191" s="749"/>
      <c r="DI191" s="756" t="s">
        <v>515</v>
      </c>
      <c r="DJ191" s="757" t="s">
        <v>611</v>
      </c>
      <c r="DK191" s="746"/>
      <c r="DL191" s="749"/>
      <c r="DM191" s="756"/>
      <c r="DN191" s="757"/>
      <c r="DO191" s="746" t="s">
        <v>477</v>
      </c>
      <c r="DP191" s="749"/>
      <c r="DQ191" s="756" t="s">
        <v>538</v>
      </c>
      <c r="DR191" s="757" t="s">
        <v>531</v>
      </c>
      <c r="DS191" s="746"/>
      <c r="DT191" s="749"/>
      <c r="DU191" s="756"/>
      <c r="DV191" s="757"/>
      <c r="DW191" s="746"/>
      <c r="DX191" s="749"/>
      <c r="DY191" s="756"/>
      <c r="DZ191" s="757"/>
      <c r="EA191" s="619"/>
      <c r="EB191" s="619"/>
      <c r="EC191" s="619"/>
      <c r="ED191" s="619"/>
      <c r="EE191" s="108"/>
      <c r="EF191" s="617"/>
      <c r="EG191" s="617"/>
      <c r="EH191" s="618"/>
    </row>
    <row r="192" spans="1:138" s="620" customFormat="1" ht="25.5" x14ac:dyDescent="0.25">
      <c r="A192" s="746">
        <v>151732</v>
      </c>
      <c r="B192" s="747" t="s">
        <v>1088</v>
      </c>
      <c r="C192" s="748" t="s">
        <v>893</v>
      </c>
      <c r="D192" s="746" t="s">
        <v>178</v>
      </c>
      <c r="E192" s="749" t="s">
        <v>366</v>
      </c>
      <c r="F192" s="749" t="s">
        <v>1146</v>
      </c>
      <c r="G192" s="749" t="s">
        <v>1128</v>
      </c>
      <c r="H192" s="749" t="s">
        <v>366</v>
      </c>
      <c r="I192" s="748" t="s">
        <v>366</v>
      </c>
      <c r="J192" s="749" t="s">
        <v>366</v>
      </c>
      <c r="K192" s="617" t="str">
        <f>IFERROR(VLOOKUP(A192,[4]CalledName!$A:$N,14,FALSE),"")</f>
        <v>No</v>
      </c>
      <c r="L192" s="597" t="str">
        <f>IFERROR(VLOOKUP(A192,[5]YEAR11!$A:$AT,24,FALSE),"")</f>
        <v>4-5</v>
      </c>
      <c r="M192" s="599" t="str">
        <f t="shared" si="34"/>
        <v>M</v>
      </c>
      <c r="N192" s="605">
        <f t="shared" si="35"/>
        <v>2</v>
      </c>
      <c r="O192" s="606">
        <f t="shared" si="36"/>
        <v>0</v>
      </c>
      <c r="P192" s="657">
        <f t="shared" si="37"/>
        <v>2</v>
      </c>
      <c r="Q192" s="723">
        <v>100</v>
      </c>
      <c r="R192" s="724">
        <v>2</v>
      </c>
      <c r="S192" s="721">
        <f t="shared" si="38"/>
        <v>1</v>
      </c>
      <c r="T192" s="600">
        <f t="shared" si="39"/>
        <v>6</v>
      </c>
      <c r="U192" s="722">
        <f t="shared" si="40"/>
        <v>1</v>
      </c>
      <c r="V192" s="722">
        <f t="shared" si="41"/>
        <v>0</v>
      </c>
      <c r="W192" s="722">
        <f t="shared" si="42"/>
        <v>0</v>
      </c>
      <c r="X192" s="722">
        <f t="shared" si="43"/>
        <v>1</v>
      </c>
      <c r="Y192" s="722">
        <f t="shared" si="44"/>
        <v>0</v>
      </c>
      <c r="Z192" s="722">
        <f t="shared" si="45"/>
        <v>0</v>
      </c>
      <c r="AA192" s="722">
        <f t="shared" si="49"/>
        <v>0</v>
      </c>
      <c r="AB192" s="722">
        <f t="shared" si="47"/>
        <v>0</v>
      </c>
      <c r="AC192" s="763">
        <f t="shared" si="48"/>
        <v>1</v>
      </c>
      <c r="AD192" s="600"/>
      <c r="AE192" s="746"/>
      <c r="AF192" s="749"/>
      <c r="AG192" s="756"/>
      <c r="AH192" s="757"/>
      <c r="AI192" s="746"/>
      <c r="AJ192" s="749"/>
      <c r="AK192" s="756"/>
      <c r="AL192" s="757"/>
      <c r="AM192" s="746" t="s">
        <v>478</v>
      </c>
      <c r="AN192" s="749"/>
      <c r="AO192" s="756" t="s">
        <v>566</v>
      </c>
      <c r="AP192" s="757" t="s">
        <v>565</v>
      </c>
      <c r="AQ192" s="746"/>
      <c r="AR192" s="749"/>
      <c r="AS192" s="756"/>
      <c r="AT192" s="757"/>
      <c r="AU192" s="746"/>
      <c r="AV192" s="749"/>
      <c r="AW192" s="756"/>
      <c r="AX192" s="757"/>
      <c r="AY192" s="746"/>
      <c r="AZ192" s="749"/>
      <c r="BA192" s="756"/>
      <c r="BB192" s="757"/>
      <c r="BC192" s="746"/>
      <c r="BD192" s="749"/>
      <c r="BE192" s="756"/>
      <c r="BF192" s="757"/>
      <c r="BG192" s="746" t="s">
        <v>477</v>
      </c>
      <c r="BH192" s="749"/>
      <c r="BI192" s="756" t="s">
        <v>1157</v>
      </c>
      <c r="BJ192" s="757" t="s">
        <v>547</v>
      </c>
      <c r="BK192" s="746"/>
      <c r="BL192" s="749"/>
      <c r="BM192" s="749"/>
      <c r="BN192" s="758"/>
      <c r="BO192" s="746" t="s">
        <v>477</v>
      </c>
      <c r="BP192" s="749"/>
      <c r="BQ192" s="756" t="s">
        <v>508</v>
      </c>
      <c r="BR192" s="757" t="s">
        <v>578</v>
      </c>
      <c r="BS192" s="746" t="s">
        <v>477</v>
      </c>
      <c r="BT192" s="749"/>
      <c r="BU192" s="756" t="s">
        <v>580</v>
      </c>
      <c r="BV192" s="757" t="s">
        <v>893</v>
      </c>
      <c r="BW192" s="746"/>
      <c r="BX192" s="749"/>
      <c r="BY192" s="756"/>
      <c r="BZ192" s="757"/>
      <c r="CA192" s="746"/>
      <c r="CB192" s="749"/>
      <c r="CC192" s="756"/>
      <c r="CD192" s="757"/>
      <c r="CE192" s="746"/>
      <c r="CF192" s="749"/>
      <c r="CG192" s="756"/>
      <c r="CH192" s="757"/>
      <c r="CI192" s="746"/>
      <c r="CJ192" s="749"/>
      <c r="CK192" s="756"/>
      <c r="CL192" s="757"/>
      <c r="CM192" s="746" t="s">
        <v>477</v>
      </c>
      <c r="CN192" s="749"/>
      <c r="CO192" s="756" t="s">
        <v>587</v>
      </c>
      <c r="CP192" s="757" t="s">
        <v>1150</v>
      </c>
      <c r="CQ192" s="746"/>
      <c r="CR192" s="749"/>
      <c r="CS192" s="756"/>
      <c r="CT192" s="757"/>
      <c r="CU192" s="746"/>
      <c r="CV192" s="749"/>
      <c r="CW192" s="756"/>
      <c r="CX192" s="757"/>
      <c r="CY192" s="746" t="s">
        <v>476</v>
      </c>
      <c r="CZ192" s="749"/>
      <c r="DA192" s="756" t="s">
        <v>887</v>
      </c>
      <c r="DB192" s="757" t="s">
        <v>1119</v>
      </c>
      <c r="DC192" s="746"/>
      <c r="DD192" s="749"/>
      <c r="DE192" s="756"/>
      <c r="DF192" s="757"/>
      <c r="DG192" s="746"/>
      <c r="DH192" s="749"/>
      <c r="DI192" s="756"/>
      <c r="DJ192" s="757"/>
      <c r="DK192" s="746"/>
      <c r="DL192" s="749"/>
      <c r="DM192" s="756"/>
      <c r="DN192" s="757"/>
      <c r="DO192" s="746" t="s">
        <v>477</v>
      </c>
      <c r="DP192" s="749"/>
      <c r="DQ192" s="756" t="s">
        <v>619</v>
      </c>
      <c r="DR192" s="757" t="s">
        <v>551</v>
      </c>
      <c r="DS192" s="746" t="s">
        <v>477</v>
      </c>
      <c r="DT192" s="749"/>
      <c r="DU192" s="756" t="s">
        <v>527</v>
      </c>
      <c r="DV192" s="757" t="s">
        <v>621</v>
      </c>
      <c r="DW192" s="746" t="s">
        <v>477</v>
      </c>
      <c r="DX192" s="749"/>
      <c r="DY192" s="756" t="s">
        <v>1149</v>
      </c>
      <c r="DZ192" s="757" t="s">
        <v>526</v>
      </c>
      <c r="EA192" s="619"/>
      <c r="EB192" s="619"/>
      <c r="EC192" s="619"/>
      <c r="ED192" s="619"/>
      <c r="EE192" s="108"/>
      <c r="EF192" s="617"/>
      <c r="EG192" s="617"/>
      <c r="EH192" s="618"/>
    </row>
    <row r="193" spans="1:138" s="620" customFormat="1" ht="25.5" x14ac:dyDescent="0.25">
      <c r="A193" s="746">
        <v>151520</v>
      </c>
      <c r="B193" s="747" t="s">
        <v>1089</v>
      </c>
      <c r="C193" s="748" t="s">
        <v>907</v>
      </c>
      <c r="D193" s="746" t="s">
        <v>178</v>
      </c>
      <c r="E193" s="749" t="s">
        <v>366</v>
      </c>
      <c r="F193" s="749" t="s">
        <v>1127</v>
      </c>
      <c r="G193" s="749" t="s">
        <v>366</v>
      </c>
      <c r="H193" s="749" t="s">
        <v>366</v>
      </c>
      <c r="I193" s="748" t="s">
        <v>366</v>
      </c>
      <c r="J193" s="749" t="s">
        <v>366</v>
      </c>
      <c r="K193" s="617" t="str">
        <f>IFERROR(VLOOKUP(A193,[4]CalledName!$A:$N,14,FALSE),"")</f>
        <v>Yes</v>
      </c>
      <c r="L193" s="597" t="str">
        <f>IFERROR(VLOOKUP(A193,[5]YEAR11!$A:$AT,24,FALSE),"")</f>
        <v>2-3</v>
      </c>
      <c r="M193" s="599" t="str">
        <f t="shared" si="34"/>
        <v>L</v>
      </c>
      <c r="N193" s="605">
        <f t="shared" si="35"/>
        <v>19</v>
      </c>
      <c r="O193" s="606">
        <f t="shared" si="36"/>
        <v>0</v>
      </c>
      <c r="P193" s="657">
        <f t="shared" si="37"/>
        <v>6</v>
      </c>
      <c r="Q193" s="723">
        <v>78.260000000000005</v>
      </c>
      <c r="R193" s="724">
        <v>1</v>
      </c>
      <c r="S193" s="721">
        <f t="shared" si="38"/>
        <v>3</v>
      </c>
      <c r="T193" s="600">
        <f t="shared" si="39"/>
        <v>3</v>
      </c>
      <c r="U193" s="722">
        <f t="shared" si="40"/>
        <v>1</v>
      </c>
      <c r="V193" s="722">
        <f t="shared" si="41"/>
        <v>0</v>
      </c>
      <c r="W193" s="722">
        <f t="shared" si="42"/>
        <v>1</v>
      </c>
      <c r="X193" s="722">
        <f t="shared" si="43"/>
        <v>2</v>
      </c>
      <c r="Y193" s="722">
        <f t="shared" si="44"/>
        <v>0</v>
      </c>
      <c r="Z193" s="722">
        <f t="shared" si="45"/>
        <v>0</v>
      </c>
      <c r="AA193" s="722">
        <f t="shared" si="49"/>
        <v>1</v>
      </c>
      <c r="AB193" s="722">
        <f t="shared" si="47"/>
        <v>1</v>
      </c>
      <c r="AC193" s="763">
        <f t="shared" si="48"/>
        <v>3</v>
      </c>
      <c r="AD193" s="600"/>
      <c r="AE193" s="746"/>
      <c r="AF193" s="749"/>
      <c r="AG193" s="756"/>
      <c r="AH193" s="757"/>
      <c r="AI193" s="746"/>
      <c r="AJ193" s="749"/>
      <c r="AK193" s="756"/>
      <c r="AL193" s="757"/>
      <c r="AM193" s="746"/>
      <c r="AN193" s="749"/>
      <c r="AO193" s="756"/>
      <c r="AP193" s="757"/>
      <c r="AQ193" s="746"/>
      <c r="AR193" s="749"/>
      <c r="AS193" s="756"/>
      <c r="AT193" s="757"/>
      <c r="AU193" s="746"/>
      <c r="AV193" s="749"/>
      <c r="AW193" s="756"/>
      <c r="AX193" s="757"/>
      <c r="AY193" s="746"/>
      <c r="AZ193" s="749"/>
      <c r="BA193" s="756"/>
      <c r="BB193" s="757"/>
      <c r="BC193" s="746"/>
      <c r="BD193" s="749"/>
      <c r="BE193" s="756"/>
      <c r="BF193" s="757"/>
      <c r="BG193" s="746" t="s">
        <v>480</v>
      </c>
      <c r="BH193" s="749"/>
      <c r="BI193" s="756" t="s">
        <v>546</v>
      </c>
      <c r="BJ193" s="757" t="s">
        <v>549</v>
      </c>
      <c r="BK193" s="746"/>
      <c r="BL193" s="749"/>
      <c r="BM193" s="749"/>
      <c r="BN193" s="758"/>
      <c r="BO193" s="746" t="s">
        <v>478</v>
      </c>
      <c r="BP193" s="749"/>
      <c r="BQ193" s="756" t="s">
        <v>508</v>
      </c>
      <c r="BR193" s="757" t="s">
        <v>579</v>
      </c>
      <c r="BS193" s="746" t="s">
        <v>477</v>
      </c>
      <c r="BT193" s="749"/>
      <c r="BU193" s="756" t="s">
        <v>500</v>
      </c>
      <c r="BV193" s="757" t="s">
        <v>907</v>
      </c>
      <c r="BW193" s="746" t="s">
        <v>477</v>
      </c>
      <c r="BX193" s="749"/>
      <c r="BY193" s="756" t="s">
        <v>580</v>
      </c>
      <c r="BZ193" s="757" t="s">
        <v>521</v>
      </c>
      <c r="CA193" s="746"/>
      <c r="CB193" s="749"/>
      <c r="CC193" s="756"/>
      <c r="CD193" s="757"/>
      <c r="CE193" s="746"/>
      <c r="CF193" s="749"/>
      <c r="CG193" s="756"/>
      <c r="CH193" s="757"/>
      <c r="CI193" s="746"/>
      <c r="CJ193" s="749"/>
      <c r="CK193" s="756"/>
      <c r="CL193" s="757"/>
      <c r="CM193" s="746" t="s">
        <v>476</v>
      </c>
      <c r="CN193" s="749"/>
      <c r="CO193" s="756" t="s">
        <v>601</v>
      </c>
      <c r="CP193" s="757" t="s">
        <v>596</v>
      </c>
      <c r="CQ193" s="746"/>
      <c r="CR193" s="749"/>
      <c r="CS193" s="756"/>
      <c r="CT193" s="757"/>
      <c r="CU193" s="746"/>
      <c r="CV193" s="749"/>
      <c r="CW193" s="756"/>
      <c r="CX193" s="757"/>
      <c r="CY193" s="746" t="s">
        <v>476</v>
      </c>
      <c r="CZ193" s="749"/>
      <c r="DA193" s="756" t="s">
        <v>887</v>
      </c>
      <c r="DB193" s="757" t="s">
        <v>1119</v>
      </c>
      <c r="DC193" s="746"/>
      <c r="DD193" s="749"/>
      <c r="DE193" s="756"/>
      <c r="DF193" s="757"/>
      <c r="DG193" s="746"/>
      <c r="DH193" s="749"/>
      <c r="DI193" s="756"/>
      <c r="DJ193" s="757"/>
      <c r="DK193" s="746" t="s">
        <v>483</v>
      </c>
      <c r="DL193" s="749"/>
      <c r="DM193" s="756" t="s">
        <v>524</v>
      </c>
      <c r="DN193" s="757" t="s">
        <v>614</v>
      </c>
      <c r="DO193" s="746" t="s">
        <v>476</v>
      </c>
      <c r="DP193" s="749"/>
      <c r="DQ193" s="756" t="s">
        <v>617</v>
      </c>
      <c r="DR193" s="757" t="s">
        <v>545</v>
      </c>
      <c r="DS193" s="746" t="s">
        <v>477</v>
      </c>
      <c r="DT193" s="749"/>
      <c r="DU193" s="756" t="s">
        <v>527</v>
      </c>
      <c r="DV193" s="757" t="s">
        <v>622</v>
      </c>
      <c r="DW193" s="746"/>
      <c r="DX193" s="749"/>
      <c r="DY193" s="756"/>
      <c r="DZ193" s="757"/>
      <c r="EA193" s="619"/>
      <c r="EB193" s="619"/>
      <c r="EC193" s="619"/>
      <c r="ED193" s="619"/>
      <c r="EE193" s="108"/>
      <c r="EF193" s="617"/>
      <c r="EG193" s="617"/>
      <c r="EH193" s="618"/>
    </row>
    <row r="194" spans="1:138" s="620" customFormat="1" ht="25.5" x14ac:dyDescent="0.25">
      <c r="A194" s="746">
        <v>151714</v>
      </c>
      <c r="B194" s="747" t="s">
        <v>1090</v>
      </c>
      <c r="C194" s="748" t="s">
        <v>899</v>
      </c>
      <c r="D194" s="746" t="s">
        <v>62</v>
      </c>
      <c r="E194" s="749" t="s">
        <v>366</v>
      </c>
      <c r="F194" s="749" t="s">
        <v>1133</v>
      </c>
      <c r="G194" s="749" t="s">
        <v>366</v>
      </c>
      <c r="H194" s="749" t="s">
        <v>366</v>
      </c>
      <c r="I194" s="748" t="s">
        <v>366</v>
      </c>
      <c r="J194" s="749" t="s">
        <v>366</v>
      </c>
      <c r="K194" s="617" t="str">
        <f>IFERROR(VLOOKUP(A194,[4]CalledName!$A:$N,14,FALSE),"")</f>
        <v>No</v>
      </c>
      <c r="L194" s="597" t="str">
        <f>IFERROR(VLOOKUP(A194,[5]YEAR11!$A:$AT,24,FALSE),"")</f>
        <v>4-5</v>
      </c>
      <c r="M194" s="599" t="str">
        <f t="shared" ref="M194:M231" si="50">IFERROR(VLOOKUP(A194,prioratt,4,FALSE),"")</f>
        <v>M</v>
      </c>
      <c r="N194" s="605">
        <f t="shared" ref="N194:N215" si="51">IFERROR(VLOOKUP(A194,bhvtotals,6,FALSE),"")</f>
        <v>20</v>
      </c>
      <c r="O194" s="606">
        <f t="shared" ref="O194:O215" si="52">IFERROR(VLOOKUP(A194,bhvtotals,4,FALSE),"")</f>
        <v>0</v>
      </c>
      <c r="P194" s="657">
        <f t="shared" ref="P194:P215" si="53">IFERROR(VLOOKUP(A194,bhvtotals,5,FALSE),"")</f>
        <v>1</v>
      </c>
      <c r="Q194" s="723">
        <v>100</v>
      </c>
      <c r="R194" s="724">
        <v>0</v>
      </c>
      <c r="S194" s="721">
        <f t="shared" ref="S194:S231" si="54">COUNTIF($AE194:$DV194,"Outstanding")</f>
        <v>1</v>
      </c>
      <c r="T194" s="600">
        <f t="shared" ref="T194:T231" si="55">COUNTIF($AE194:$DV194,"Good")</f>
        <v>8</v>
      </c>
      <c r="U194" s="722">
        <f t="shared" ref="U194:U231" si="56">COUNTIF($AE194:$DV194,"N2Improve - Engagement")</f>
        <v>0</v>
      </c>
      <c r="V194" s="722">
        <f t="shared" ref="V194:V231" si="57">COUNTIF($AE194:$DV194,"N2Improve - Community Conduct")</f>
        <v>0</v>
      </c>
      <c r="W194" s="722">
        <f t="shared" ref="W194:W231" si="58">COUNTIF($AE194:$DV194,"N2Improve - Personal Org.")</f>
        <v>0</v>
      </c>
      <c r="X194" s="722">
        <f t="shared" ref="X194:X231" si="59">SUM(U194:W194)</f>
        <v>0</v>
      </c>
      <c r="Y194" s="722">
        <f t="shared" ref="Y194:Y231" si="60">COUNTIF($AE194:$DV194,"Serious Conc - Engagement")</f>
        <v>0</v>
      </c>
      <c r="Z194" s="722">
        <f t="shared" ref="Z194:Z231" si="61">COUNTIF($AE194:$DV194,"Serious Conc - Comm. Concern")</f>
        <v>0</v>
      </c>
      <c r="AA194" s="722">
        <f t="shared" si="49"/>
        <v>0</v>
      </c>
      <c r="AB194" s="722">
        <f t="shared" si="47"/>
        <v>0</v>
      </c>
      <c r="AC194" s="763">
        <f t="shared" si="48"/>
        <v>0</v>
      </c>
      <c r="AD194" s="600"/>
      <c r="AE194" s="746" t="s">
        <v>477</v>
      </c>
      <c r="AF194" s="749"/>
      <c r="AG194" s="756" t="s">
        <v>557</v>
      </c>
      <c r="AH194" s="757" t="s">
        <v>499</v>
      </c>
      <c r="AI194" s="746"/>
      <c r="AJ194" s="749"/>
      <c r="AK194" s="756"/>
      <c r="AL194" s="757"/>
      <c r="AM194" s="746"/>
      <c r="AN194" s="749"/>
      <c r="AO194" s="756"/>
      <c r="AP194" s="757"/>
      <c r="AQ194" s="746"/>
      <c r="AR194" s="749"/>
      <c r="AS194" s="756"/>
      <c r="AT194" s="757"/>
      <c r="AU194" s="746"/>
      <c r="AV194" s="749"/>
      <c r="AW194" s="756"/>
      <c r="AX194" s="757"/>
      <c r="AY194" s="746"/>
      <c r="AZ194" s="749"/>
      <c r="BA194" s="756"/>
      <c r="BB194" s="757"/>
      <c r="BC194" s="746"/>
      <c r="BD194" s="749"/>
      <c r="BE194" s="756"/>
      <c r="BF194" s="757"/>
      <c r="BG194" s="746" t="s">
        <v>477</v>
      </c>
      <c r="BH194" s="749"/>
      <c r="BI194" s="756" t="s">
        <v>1157</v>
      </c>
      <c r="BJ194" s="757" t="s">
        <v>547</v>
      </c>
      <c r="BK194" s="746"/>
      <c r="BL194" s="749"/>
      <c r="BM194" s="749"/>
      <c r="BN194" s="758"/>
      <c r="BO194" s="746"/>
      <c r="BP194" s="749"/>
      <c r="BQ194" s="756"/>
      <c r="BR194" s="757"/>
      <c r="BS194" s="746" t="s">
        <v>477</v>
      </c>
      <c r="BT194" s="749"/>
      <c r="BU194" s="756" t="s">
        <v>505</v>
      </c>
      <c r="BV194" s="757" t="s">
        <v>899</v>
      </c>
      <c r="BW194" s="746" t="s">
        <v>477</v>
      </c>
      <c r="BX194" s="749"/>
      <c r="BY194" s="756" t="s">
        <v>536</v>
      </c>
      <c r="BZ194" s="757" t="s">
        <v>509</v>
      </c>
      <c r="CA194" s="746"/>
      <c r="CB194" s="749"/>
      <c r="CC194" s="756"/>
      <c r="CD194" s="757"/>
      <c r="CE194" s="746"/>
      <c r="CF194" s="749"/>
      <c r="CG194" s="756"/>
      <c r="CH194" s="757"/>
      <c r="CI194" s="746"/>
      <c r="CJ194" s="749"/>
      <c r="CK194" s="756"/>
      <c r="CL194" s="757"/>
      <c r="CM194" s="746" t="s">
        <v>477</v>
      </c>
      <c r="CN194" s="749"/>
      <c r="CO194" s="756" t="s">
        <v>587</v>
      </c>
      <c r="CP194" s="757" t="s">
        <v>1150</v>
      </c>
      <c r="CQ194" s="746"/>
      <c r="CR194" s="749"/>
      <c r="CS194" s="756"/>
      <c r="CT194" s="757"/>
      <c r="CU194" s="746"/>
      <c r="CV194" s="749"/>
      <c r="CW194" s="756"/>
      <c r="CX194" s="757"/>
      <c r="CY194" s="746" t="s">
        <v>477</v>
      </c>
      <c r="CZ194" s="749"/>
      <c r="DA194" s="756" t="s">
        <v>888</v>
      </c>
      <c r="DB194" s="757" t="s">
        <v>1124</v>
      </c>
      <c r="DC194" s="746" t="s">
        <v>476</v>
      </c>
      <c r="DD194" s="749"/>
      <c r="DE194" s="756" t="s">
        <v>607</v>
      </c>
      <c r="DF194" s="757" t="s">
        <v>606</v>
      </c>
      <c r="DG194" s="746"/>
      <c r="DH194" s="749"/>
      <c r="DI194" s="756"/>
      <c r="DJ194" s="757"/>
      <c r="DK194" s="746"/>
      <c r="DL194" s="749"/>
      <c r="DM194" s="756"/>
      <c r="DN194" s="757"/>
      <c r="DO194" s="746" t="s">
        <v>477</v>
      </c>
      <c r="DP194" s="749"/>
      <c r="DQ194" s="756" t="s">
        <v>617</v>
      </c>
      <c r="DR194" s="757" t="s">
        <v>545</v>
      </c>
      <c r="DS194" s="746" t="s">
        <v>477</v>
      </c>
      <c r="DT194" s="749"/>
      <c r="DU194" s="756" t="s">
        <v>527</v>
      </c>
      <c r="DV194" s="757" t="s">
        <v>621</v>
      </c>
      <c r="DW194" s="746"/>
      <c r="DX194" s="749"/>
      <c r="DY194" s="756"/>
      <c r="DZ194" s="757"/>
      <c r="EA194" s="619"/>
      <c r="EB194" s="619"/>
      <c r="EC194" s="619"/>
      <c r="ED194" s="619"/>
      <c r="EE194" s="108"/>
      <c r="EF194" s="617"/>
      <c r="EG194" s="617"/>
      <c r="EH194" s="618"/>
    </row>
    <row r="195" spans="1:138" s="620" customFormat="1" ht="30" x14ac:dyDescent="0.25">
      <c r="A195" s="746">
        <v>151716</v>
      </c>
      <c r="B195" s="747" t="s">
        <v>1091</v>
      </c>
      <c r="C195" s="748" t="s">
        <v>899</v>
      </c>
      <c r="D195" s="746" t="s">
        <v>62</v>
      </c>
      <c r="E195" s="749" t="s">
        <v>366</v>
      </c>
      <c r="F195" s="747" t="s">
        <v>1148</v>
      </c>
      <c r="G195" s="749" t="s">
        <v>1128</v>
      </c>
      <c r="H195" s="749" t="s">
        <v>366</v>
      </c>
      <c r="I195" s="748" t="s">
        <v>366</v>
      </c>
      <c r="J195" s="749" t="s">
        <v>366</v>
      </c>
      <c r="K195" s="617" t="str">
        <f>IFERROR(VLOOKUP(A195,[4]CalledName!$A:$N,14,FALSE),"")</f>
        <v>No</v>
      </c>
      <c r="L195" s="597" t="str">
        <f>IFERROR(VLOOKUP(A195,[5]YEAR11!$A:$AT,24,FALSE),"")</f>
        <v>4-5</v>
      </c>
      <c r="M195" s="599" t="str">
        <f t="shared" si="50"/>
        <v>M</v>
      </c>
      <c r="N195" s="605">
        <f t="shared" si="51"/>
        <v>22</v>
      </c>
      <c r="O195" s="606">
        <f t="shared" si="52"/>
        <v>0</v>
      </c>
      <c r="P195" s="657">
        <f t="shared" si="53"/>
        <v>1</v>
      </c>
      <c r="Q195" s="723">
        <v>100</v>
      </c>
      <c r="R195" s="724">
        <v>1</v>
      </c>
      <c r="S195" s="721">
        <f t="shared" si="54"/>
        <v>3</v>
      </c>
      <c r="T195" s="600">
        <f t="shared" si="55"/>
        <v>7</v>
      </c>
      <c r="U195" s="722">
        <f t="shared" si="56"/>
        <v>0</v>
      </c>
      <c r="V195" s="722">
        <f t="shared" si="57"/>
        <v>0</v>
      </c>
      <c r="W195" s="722">
        <f t="shared" si="58"/>
        <v>0</v>
      </c>
      <c r="X195" s="722">
        <f t="shared" si="59"/>
        <v>0</v>
      </c>
      <c r="Y195" s="722">
        <f t="shared" si="60"/>
        <v>0</v>
      </c>
      <c r="Z195" s="722">
        <f t="shared" si="61"/>
        <v>0</v>
      </c>
      <c r="AA195" s="722">
        <f t="shared" ref="AA195:AA231" si="62">COUNTIF($AE195:$DV195,"Serious Conc - Personal Org.")</f>
        <v>0</v>
      </c>
      <c r="AB195" s="722">
        <f t="shared" ref="AB195:AB231" si="63">SUM(Y195:AA195)</f>
        <v>0</v>
      </c>
      <c r="AC195" s="763">
        <f t="shared" ref="AC195:AC231" si="64">SUM(X195,AB195)</f>
        <v>0</v>
      </c>
      <c r="AD195" s="600"/>
      <c r="AE195" s="746"/>
      <c r="AF195" s="749"/>
      <c r="AG195" s="756"/>
      <c r="AH195" s="757"/>
      <c r="AI195" s="746" t="s">
        <v>477</v>
      </c>
      <c r="AJ195" s="749"/>
      <c r="AK195" s="756" t="s">
        <v>563</v>
      </c>
      <c r="AL195" s="757" t="s">
        <v>559</v>
      </c>
      <c r="AM195" s="746"/>
      <c r="AN195" s="749"/>
      <c r="AO195" s="756"/>
      <c r="AP195" s="757"/>
      <c r="AQ195" s="746" t="s">
        <v>476</v>
      </c>
      <c r="AR195" s="749"/>
      <c r="AS195" s="756" t="s">
        <v>502</v>
      </c>
      <c r="AT195" s="757" t="s">
        <v>568</v>
      </c>
      <c r="AU195" s="746"/>
      <c r="AV195" s="749"/>
      <c r="AW195" s="756"/>
      <c r="AX195" s="757"/>
      <c r="AY195" s="746"/>
      <c r="AZ195" s="749"/>
      <c r="BA195" s="756"/>
      <c r="BB195" s="757"/>
      <c r="BC195" s="746"/>
      <c r="BD195" s="749"/>
      <c r="BE195" s="756"/>
      <c r="BF195" s="757"/>
      <c r="BG195" s="746" t="s">
        <v>477</v>
      </c>
      <c r="BH195" s="749"/>
      <c r="BI195" s="756" t="s">
        <v>528</v>
      </c>
      <c r="BJ195" s="757" t="s">
        <v>529</v>
      </c>
      <c r="BK195" s="746"/>
      <c r="BL195" s="749"/>
      <c r="BM195" s="749"/>
      <c r="BN195" s="758"/>
      <c r="BO195" s="746"/>
      <c r="BP195" s="749"/>
      <c r="BQ195" s="756"/>
      <c r="BR195" s="757"/>
      <c r="BS195" s="746" t="s">
        <v>477</v>
      </c>
      <c r="BT195" s="749"/>
      <c r="BU195" s="756" t="s">
        <v>505</v>
      </c>
      <c r="BV195" s="757" t="s">
        <v>899</v>
      </c>
      <c r="BW195" s="746" t="s">
        <v>477</v>
      </c>
      <c r="BX195" s="749"/>
      <c r="BY195" s="756" t="s">
        <v>1152</v>
      </c>
      <c r="BZ195" s="757" t="s">
        <v>530</v>
      </c>
      <c r="CA195" s="746"/>
      <c r="CB195" s="749"/>
      <c r="CC195" s="756"/>
      <c r="CD195" s="757"/>
      <c r="CE195" s="746"/>
      <c r="CF195" s="749"/>
      <c r="CG195" s="756"/>
      <c r="CH195" s="757"/>
      <c r="CI195" s="746"/>
      <c r="CJ195" s="749"/>
      <c r="CK195" s="756"/>
      <c r="CL195" s="757"/>
      <c r="CM195" s="746" t="s">
        <v>476</v>
      </c>
      <c r="CN195" s="749"/>
      <c r="CO195" s="756" t="s">
        <v>600</v>
      </c>
      <c r="CP195" s="757" t="s">
        <v>592</v>
      </c>
      <c r="CQ195" s="746"/>
      <c r="CR195" s="749"/>
      <c r="CS195" s="756"/>
      <c r="CT195" s="757"/>
      <c r="CU195" s="746"/>
      <c r="CV195" s="749"/>
      <c r="CW195" s="756"/>
      <c r="CX195" s="757"/>
      <c r="CY195" s="746" t="s">
        <v>477</v>
      </c>
      <c r="CZ195" s="749"/>
      <c r="DA195" s="756" t="s">
        <v>1114</v>
      </c>
      <c r="DB195" s="757" t="s">
        <v>1115</v>
      </c>
      <c r="DC195" s="746" t="s">
        <v>476</v>
      </c>
      <c r="DD195" s="749"/>
      <c r="DE195" s="756" t="s">
        <v>607</v>
      </c>
      <c r="DF195" s="757" t="s">
        <v>606</v>
      </c>
      <c r="DG195" s="746" t="s">
        <v>477</v>
      </c>
      <c r="DH195" s="749"/>
      <c r="DI195" s="756" t="s">
        <v>515</v>
      </c>
      <c r="DJ195" s="757" t="s">
        <v>609</v>
      </c>
      <c r="DK195" s="746"/>
      <c r="DL195" s="749"/>
      <c r="DM195" s="756"/>
      <c r="DN195" s="757"/>
      <c r="DO195" s="746" t="s">
        <v>477</v>
      </c>
      <c r="DP195" s="749"/>
      <c r="DQ195" s="756" t="s">
        <v>538</v>
      </c>
      <c r="DR195" s="757" t="s">
        <v>531</v>
      </c>
      <c r="DS195" s="746"/>
      <c r="DT195" s="749"/>
      <c r="DU195" s="756"/>
      <c r="DV195" s="757"/>
      <c r="DW195" s="746"/>
      <c r="DX195" s="749"/>
      <c r="DY195" s="756"/>
      <c r="DZ195" s="757"/>
      <c r="EA195" s="619"/>
      <c r="EB195" s="619"/>
      <c r="EC195" s="619"/>
      <c r="ED195" s="619"/>
      <c r="EE195" s="108"/>
      <c r="EF195" s="617"/>
      <c r="EG195" s="617"/>
      <c r="EH195" s="618"/>
    </row>
    <row r="196" spans="1:138" s="620" customFormat="1" ht="25.5" x14ac:dyDescent="0.25">
      <c r="A196" s="746">
        <v>151718</v>
      </c>
      <c r="B196" s="747" t="s">
        <v>1092</v>
      </c>
      <c r="C196" s="748" t="s">
        <v>896</v>
      </c>
      <c r="D196" s="746" t="s">
        <v>62</v>
      </c>
      <c r="E196" s="749" t="s">
        <v>366</v>
      </c>
      <c r="F196" s="749" t="s">
        <v>1127</v>
      </c>
      <c r="G196" s="749" t="s">
        <v>366</v>
      </c>
      <c r="H196" s="749" t="s">
        <v>366</v>
      </c>
      <c r="I196" s="748" t="s">
        <v>366</v>
      </c>
      <c r="J196" s="749" t="s">
        <v>366</v>
      </c>
      <c r="K196" s="617" t="str">
        <f>IFERROR(VLOOKUP(A196,[4]CalledName!$A:$N,14,FALSE),"")</f>
        <v>No</v>
      </c>
      <c r="L196" s="597" t="str">
        <f>IFERROR(VLOOKUP(A196,[5]YEAR11!$A:$AT,24,FALSE),"")</f>
        <v>5-6</v>
      </c>
      <c r="M196" s="599" t="str">
        <f t="shared" si="50"/>
        <v>M</v>
      </c>
      <c r="N196" s="605">
        <f t="shared" si="51"/>
        <v>17</v>
      </c>
      <c r="O196" s="606">
        <f t="shared" si="52"/>
        <v>1</v>
      </c>
      <c r="P196" s="657">
        <f t="shared" si="53"/>
        <v>1</v>
      </c>
      <c r="Q196" s="723">
        <v>93.48</v>
      </c>
      <c r="R196" s="724">
        <v>9</v>
      </c>
      <c r="S196" s="721">
        <f t="shared" si="54"/>
        <v>0</v>
      </c>
      <c r="T196" s="600">
        <f t="shared" si="55"/>
        <v>9</v>
      </c>
      <c r="U196" s="722">
        <f t="shared" si="56"/>
        <v>0</v>
      </c>
      <c r="V196" s="722">
        <f t="shared" si="57"/>
        <v>0</v>
      </c>
      <c r="W196" s="722">
        <f t="shared" si="58"/>
        <v>1</v>
      </c>
      <c r="X196" s="722">
        <f t="shared" si="59"/>
        <v>1</v>
      </c>
      <c r="Y196" s="722">
        <f t="shared" si="60"/>
        <v>0</v>
      </c>
      <c r="Z196" s="722">
        <f t="shared" si="61"/>
        <v>0</v>
      </c>
      <c r="AA196" s="722">
        <f t="shared" si="62"/>
        <v>0</v>
      </c>
      <c r="AB196" s="722">
        <f t="shared" si="63"/>
        <v>0</v>
      </c>
      <c r="AC196" s="763">
        <f t="shared" si="64"/>
        <v>1</v>
      </c>
      <c r="AD196" s="600"/>
      <c r="AE196" s="746"/>
      <c r="AF196" s="749"/>
      <c r="AG196" s="756"/>
      <c r="AH196" s="757"/>
      <c r="AI196" s="746" t="s">
        <v>480</v>
      </c>
      <c r="AJ196" s="749"/>
      <c r="AK196" s="756" t="s">
        <v>1159</v>
      </c>
      <c r="AL196" s="757" t="s">
        <v>562</v>
      </c>
      <c r="AM196" s="746" t="s">
        <v>477</v>
      </c>
      <c r="AN196" s="749"/>
      <c r="AO196" s="756" t="s">
        <v>566</v>
      </c>
      <c r="AP196" s="757" t="s">
        <v>565</v>
      </c>
      <c r="AQ196" s="746" t="s">
        <v>477</v>
      </c>
      <c r="AR196" s="749"/>
      <c r="AS196" s="756" t="s">
        <v>502</v>
      </c>
      <c r="AT196" s="757" t="s">
        <v>571</v>
      </c>
      <c r="AU196" s="746"/>
      <c r="AV196" s="749"/>
      <c r="AW196" s="756"/>
      <c r="AX196" s="757"/>
      <c r="AY196" s="746"/>
      <c r="AZ196" s="749"/>
      <c r="BA196" s="756"/>
      <c r="BB196" s="757"/>
      <c r="BC196" s="746"/>
      <c r="BD196" s="749"/>
      <c r="BE196" s="756"/>
      <c r="BF196" s="757"/>
      <c r="BG196" s="746" t="s">
        <v>477</v>
      </c>
      <c r="BH196" s="749"/>
      <c r="BI196" s="756" t="s">
        <v>1157</v>
      </c>
      <c r="BJ196" s="757" t="s">
        <v>547</v>
      </c>
      <c r="BK196" s="746"/>
      <c r="BL196" s="749"/>
      <c r="BM196" s="749"/>
      <c r="BN196" s="758"/>
      <c r="BO196" s="746"/>
      <c r="BP196" s="749"/>
      <c r="BQ196" s="756"/>
      <c r="BR196" s="757"/>
      <c r="BS196" s="746" t="s">
        <v>477</v>
      </c>
      <c r="BT196" s="749"/>
      <c r="BU196" s="756" t="s">
        <v>546</v>
      </c>
      <c r="BV196" s="757" t="s">
        <v>896</v>
      </c>
      <c r="BW196" s="746" t="s">
        <v>477</v>
      </c>
      <c r="BX196" s="749"/>
      <c r="BY196" s="756" t="s">
        <v>536</v>
      </c>
      <c r="BZ196" s="757" t="s">
        <v>537</v>
      </c>
      <c r="CA196" s="746"/>
      <c r="CB196" s="749"/>
      <c r="CC196" s="756"/>
      <c r="CD196" s="757"/>
      <c r="CE196" s="746"/>
      <c r="CF196" s="749"/>
      <c r="CG196" s="756"/>
      <c r="CH196" s="757"/>
      <c r="CI196" s="746"/>
      <c r="CJ196" s="749"/>
      <c r="CK196" s="756"/>
      <c r="CL196" s="757"/>
      <c r="CM196" s="746" t="s">
        <v>477</v>
      </c>
      <c r="CN196" s="749"/>
      <c r="CO196" s="756" t="s">
        <v>588</v>
      </c>
      <c r="CP196" s="757" t="s">
        <v>595</v>
      </c>
      <c r="CQ196" s="746"/>
      <c r="CR196" s="749"/>
      <c r="CS196" s="756"/>
      <c r="CT196" s="757"/>
      <c r="CU196" s="746"/>
      <c r="CV196" s="749"/>
      <c r="CW196" s="756"/>
      <c r="CX196" s="757"/>
      <c r="CY196" s="746" t="s">
        <v>477</v>
      </c>
      <c r="CZ196" s="749"/>
      <c r="DA196" s="756" t="s">
        <v>1114</v>
      </c>
      <c r="DB196" s="757" t="s">
        <v>1115</v>
      </c>
      <c r="DC196" s="746"/>
      <c r="DD196" s="749"/>
      <c r="DE196" s="756"/>
      <c r="DF196" s="757"/>
      <c r="DG196" s="746" t="s">
        <v>477</v>
      </c>
      <c r="DH196" s="749"/>
      <c r="DI196" s="756" t="s">
        <v>613</v>
      </c>
      <c r="DJ196" s="757" t="s">
        <v>612</v>
      </c>
      <c r="DK196" s="746"/>
      <c r="DL196" s="749"/>
      <c r="DM196" s="756"/>
      <c r="DN196" s="757"/>
      <c r="DO196" s="746" t="s">
        <v>477</v>
      </c>
      <c r="DP196" s="749"/>
      <c r="DQ196" s="756" t="s">
        <v>538</v>
      </c>
      <c r="DR196" s="757" t="s">
        <v>531</v>
      </c>
      <c r="DS196" s="746"/>
      <c r="DT196" s="749"/>
      <c r="DU196" s="756"/>
      <c r="DV196" s="757"/>
      <c r="DW196" s="746"/>
      <c r="DX196" s="749"/>
      <c r="DY196" s="756"/>
      <c r="DZ196" s="757"/>
      <c r="EA196" s="619"/>
      <c r="EB196" s="619"/>
      <c r="EC196" s="619"/>
      <c r="ED196" s="619"/>
      <c r="EE196" s="108"/>
      <c r="EF196" s="617"/>
      <c r="EG196" s="617"/>
      <c r="EH196" s="618"/>
    </row>
    <row r="197" spans="1:138" s="620" customFormat="1" ht="25.5" x14ac:dyDescent="0.25">
      <c r="A197" s="746">
        <v>151640</v>
      </c>
      <c r="B197" s="747" t="s">
        <v>1093</v>
      </c>
      <c r="C197" s="748" t="s">
        <v>896</v>
      </c>
      <c r="D197" s="746" t="s">
        <v>178</v>
      </c>
      <c r="E197" s="749" t="s">
        <v>366</v>
      </c>
      <c r="F197" s="749" t="s">
        <v>1127</v>
      </c>
      <c r="G197" s="749" t="s">
        <v>366</v>
      </c>
      <c r="H197" s="749" t="s">
        <v>366</v>
      </c>
      <c r="I197" s="748" t="s">
        <v>366</v>
      </c>
      <c r="J197" s="749" t="s">
        <v>366</v>
      </c>
      <c r="K197" s="617" t="str">
        <f>IFERROR(VLOOKUP(A197,[4]CalledName!$A:$N,14,FALSE),"")</f>
        <v>No</v>
      </c>
      <c r="L197" s="597" t="str">
        <f>IFERROR(VLOOKUP(A197,[5]YEAR11!$A:$AT,24,FALSE),"")</f>
        <v>5-6</v>
      </c>
      <c r="M197" s="599" t="str">
        <f t="shared" si="50"/>
        <v>M</v>
      </c>
      <c r="N197" s="605">
        <f t="shared" si="51"/>
        <v>24</v>
      </c>
      <c r="O197" s="606">
        <f t="shared" si="52"/>
        <v>0</v>
      </c>
      <c r="P197" s="657">
        <f t="shared" si="53"/>
        <v>0</v>
      </c>
      <c r="Q197" s="723">
        <v>100</v>
      </c>
      <c r="R197" s="724">
        <v>2</v>
      </c>
      <c r="S197" s="721">
        <f t="shared" si="54"/>
        <v>6</v>
      </c>
      <c r="T197" s="600">
        <f t="shared" si="55"/>
        <v>4</v>
      </c>
      <c r="U197" s="722">
        <f t="shared" si="56"/>
        <v>0</v>
      </c>
      <c r="V197" s="722">
        <f t="shared" si="57"/>
        <v>0</v>
      </c>
      <c r="W197" s="722">
        <f t="shared" si="58"/>
        <v>0</v>
      </c>
      <c r="X197" s="722">
        <f t="shared" si="59"/>
        <v>0</v>
      </c>
      <c r="Y197" s="722">
        <f t="shared" si="60"/>
        <v>0</v>
      </c>
      <c r="Z197" s="722">
        <f t="shared" si="61"/>
        <v>0</v>
      </c>
      <c r="AA197" s="722">
        <f t="shared" si="62"/>
        <v>0</v>
      </c>
      <c r="AB197" s="722">
        <f t="shared" si="63"/>
        <v>0</v>
      </c>
      <c r="AC197" s="763">
        <f t="shared" si="64"/>
        <v>0</v>
      </c>
      <c r="AD197" s="600"/>
      <c r="AE197" s="746"/>
      <c r="AF197" s="749"/>
      <c r="AG197" s="756"/>
      <c r="AH197" s="757"/>
      <c r="AI197" s="746" t="s">
        <v>476</v>
      </c>
      <c r="AJ197" s="749"/>
      <c r="AK197" s="756" t="s">
        <v>563</v>
      </c>
      <c r="AL197" s="757" t="s">
        <v>559</v>
      </c>
      <c r="AM197" s="746"/>
      <c r="AN197" s="749"/>
      <c r="AO197" s="756"/>
      <c r="AP197" s="757"/>
      <c r="AQ197" s="746" t="s">
        <v>476</v>
      </c>
      <c r="AR197" s="749"/>
      <c r="AS197" s="756" t="s">
        <v>502</v>
      </c>
      <c r="AT197" s="757" t="s">
        <v>568</v>
      </c>
      <c r="AU197" s="746"/>
      <c r="AV197" s="749"/>
      <c r="AW197" s="756"/>
      <c r="AX197" s="757"/>
      <c r="AY197" s="746"/>
      <c r="AZ197" s="749"/>
      <c r="BA197" s="756"/>
      <c r="BB197" s="757"/>
      <c r="BC197" s="746"/>
      <c r="BD197" s="749"/>
      <c r="BE197" s="756"/>
      <c r="BF197" s="757"/>
      <c r="BG197" s="746" t="s">
        <v>477</v>
      </c>
      <c r="BH197" s="749"/>
      <c r="BI197" s="756" t="s">
        <v>574</v>
      </c>
      <c r="BJ197" s="757" t="s">
        <v>520</v>
      </c>
      <c r="BK197" s="746"/>
      <c r="BL197" s="749"/>
      <c r="BM197" s="749"/>
      <c r="BN197" s="758"/>
      <c r="BO197" s="746"/>
      <c r="BP197" s="749"/>
      <c r="BQ197" s="756"/>
      <c r="BR197" s="757"/>
      <c r="BS197" s="746" t="s">
        <v>477</v>
      </c>
      <c r="BT197" s="749"/>
      <c r="BU197" s="756" t="s">
        <v>546</v>
      </c>
      <c r="BV197" s="757" t="s">
        <v>896</v>
      </c>
      <c r="BW197" s="746" t="s">
        <v>477</v>
      </c>
      <c r="BX197" s="749"/>
      <c r="BY197" s="756" t="s">
        <v>536</v>
      </c>
      <c r="BZ197" s="757" t="s">
        <v>537</v>
      </c>
      <c r="CA197" s="746"/>
      <c r="CB197" s="749"/>
      <c r="CC197" s="756"/>
      <c r="CD197" s="757"/>
      <c r="CE197" s="746"/>
      <c r="CF197" s="749"/>
      <c r="CG197" s="756"/>
      <c r="CH197" s="757"/>
      <c r="CI197" s="746"/>
      <c r="CJ197" s="749"/>
      <c r="CK197" s="756"/>
      <c r="CL197" s="757"/>
      <c r="CM197" s="746" t="s">
        <v>476</v>
      </c>
      <c r="CN197" s="749"/>
      <c r="CO197" s="756" t="s">
        <v>600</v>
      </c>
      <c r="CP197" s="757" t="s">
        <v>592</v>
      </c>
      <c r="CQ197" s="746"/>
      <c r="CR197" s="749"/>
      <c r="CS197" s="756"/>
      <c r="CT197" s="757"/>
      <c r="CU197" s="746"/>
      <c r="CV197" s="749"/>
      <c r="CW197" s="756"/>
      <c r="CX197" s="757"/>
      <c r="CY197" s="746" t="s">
        <v>476</v>
      </c>
      <c r="CZ197" s="749"/>
      <c r="DA197" s="756" t="s">
        <v>887</v>
      </c>
      <c r="DB197" s="757" t="s">
        <v>1118</v>
      </c>
      <c r="DC197" s="746" t="s">
        <v>476</v>
      </c>
      <c r="DD197" s="749"/>
      <c r="DE197" s="756" t="s">
        <v>607</v>
      </c>
      <c r="DF197" s="757" t="s">
        <v>606</v>
      </c>
      <c r="DG197" s="746" t="s">
        <v>477</v>
      </c>
      <c r="DH197" s="749"/>
      <c r="DI197" s="756" t="s">
        <v>515</v>
      </c>
      <c r="DJ197" s="757" t="s">
        <v>609</v>
      </c>
      <c r="DK197" s="746"/>
      <c r="DL197" s="749"/>
      <c r="DM197" s="756"/>
      <c r="DN197" s="757"/>
      <c r="DO197" s="746" t="s">
        <v>476</v>
      </c>
      <c r="DP197" s="749"/>
      <c r="DQ197" s="756" t="s">
        <v>617</v>
      </c>
      <c r="DR197" s="757" t="s">
        <v>545</v>
      </c>
      <c r="DS197" s="746"/>
      <c r="DT197" s="749"/>
      <c r="DU197" s="756"/>
      <c r="DV197" s="757"/>
      <c r="DW197" s="746"/>
      <c r="DX197" s="749"/>
      <c r="DY197" s="756"/>
      <c r="DZ197" s="757"/>
      <c r="EA197" s="619"/>
      <c r="EB197" s="619"/>
      <c r="EC197" s="619"/>
      <c r="ED197" s="619"/>
      <c r="EE197" s="108"/>
      <c r="EF197" s="617"/>
      <c r="EG197" s="617"/>
      <c r="EH197" s="618"/>
    </row>
    <row r="198" spans="1:138" s="620" customFormat="1" ht="25.5" x14ac:dyDescent="0.25">
      <c r="A198" s="746">
        <v>151535</v>
      </c>
      <c r="B198" s="747" t="s">
        <v>1094</v>
      </c>
      <c r="C198" s="748" t="s">
        <v>907</v>
      </c>
      <c r="D198" s="746" t="s">
        <v>62</v>
      </c>
      <c r="E198" s="749" t="s">
        <v>1128</v>
      </c>
      <c r="F198" s="749" t="s">
        <v>1127</v>
      </c>
      <c r="G198" s="749" t="s">
        <v>366</v>
      </c>
      <c r="H198" s="749" t="s">
        <v>1128</v>
      </c>
      <c r="I198" s="748" t="s">
        <v>366</v>
      </c>
      <c r="J198" s="749" t="s">
        <v>366</v>
      </c>
      <c r="K198" s="617" t="str">
        <f>IFERROR(VLOOKUP(A198,[4]CalledName!$A:$N,14,FALSE),"")</f>
        <v>No</v>
      </c>
      <c r="L198" s="597" t="str">
        <f>IFERROR(VLOOKUP(A198,[5]YEAR11!$A:$AT,24,FALSE),"")</f>
        <v>5-6</v>
      </c>
      <c r="M198" s="599" t="str">
        <f t="shared" si="50"/>
        <v>M</v>
      </c>
      <c r="N198" s="605">
        <f t="shared" si="51"/>
        <v>18</v>
      </c>
      <c r="O198" s="606">
        <f t="shared" si="52"/>
        <v>0</v>
      </c>
      <c r="P198" s="657">
        <f t="shared" si="53"/>
        <v>4</v>
      </c>
      <c r="Q198" s="723">
        <v>100</v>
      </c>
      <c r="R198" s="724">
        <v>4</v>
      </c>
      <c r="S198" s="721">
        <f t="shared" si="54"/>
        <v>0</v>
      </c>
      <c r="T198" s="600">
        <f t="shared" si="55"/>
        <v>10</v>
      </c>
      <c r="U198" s="722">
        <f t="shared" si="56"/>
        <v>0</v>
      </c>
      <c r="V198" s="722">
        <f t="shared" si="57"/>
        <v>0</v>
      </c>
      <c r="W198" s="722">
        <f t="shared" si="58"/>
        <v>0</v>
      </c>
      <c r="X198" s="722">
        <f t="shared" si="59"/>
        <v>0</v>
      </c>
      <c r="Y198" s="722">
        <f t="shared" si="60"/>
        <v>0</v>
      </c>
      <c r="Z198" s="722">
        <f t="shared" si="61"/>
        <v>0</v>
      </c>
      <c r="AA198" s="722">
        <f t="shared" si="62"/>
        <v>0</v>
      </c>
      <c r="AB198" s="722">
        <f t="shared" si="63"/>
        <v>0</v>
      </c>
      <c r="AC198" s="763">
        <f t="shared" si="64"/>
        <v>0</v>
      </c>
      <c r="AD198" s="600"/>
      <c r="AE198" s="746"/>
      <c r="AF198" s="749"/>
      <c r="AG198" s="756"/>
      <c r="AH198" s="757"/>
      <c r="AI198" s="746" t="s">
        <v>477</v>
      </c>
      <c r="AJ198" s="749"/>
      <c r="AK198" s="756" t="s">
        <v>1159</v>
      </c>
      <c r="AL198" s="757" t="s">
        <v>562</v>
      </c>
      <c r="AM198" s="746"/>
      <c r="AN198" s="749"/>
      <c r="AO198" s="756"/>
      <c r="AP198" s="757"/>
      <c r="AQ198" s="746" t="s">
        <v>477</v>
      </c>
      <c r="AR198" s="749"/>
      <c r="AS198" s="756" t="s">
        <v>502</v>
      </c>
      <c r="AT198" s="757" t="s">
        <v>571</v>
      </c>
      <c r="AU198" s="746" t="s">
        <v>477</v>
      </c>
      <c r="AV198" s="749"/>
      <c r="AW198" s="756" t="s">
        <v>1166</v>
      </c>
      <c r="AX198" s="757" t="s">
        <v>503</v>
      </c>
      <c r="AY198" s="746"/>
      <c r="AZ198" s="749"/>
      <c r="BA198" s="756"/>
      <c r="BB198" s="757"/>
      <c r="BC198" s="746"/>
      <c r="BD198" s="749"/>
      <c r="BE198" s="756"/>
      <c r="BF198" s="757"/>
      <c r="BG198" s="746" t="s">
        <v>477</v>
      </c>
      <c r="BH198" s="749"/>
      <c r="BI198" s="756" t="s">
        <v>555</v>
      </c>
      <c r="BJ198" s="757" t="s">
        <v>543</v>
      </c>
      <c r="BK198" s="746"/>
      <c r="BL198" s="749"/>
      <c r="BM198" s="749"/>
      <c r="BN198" s="758"/>
      <c r="BO198" s="746"/>
      <c r="BP198" s="749"/>
      <c r="BQ198" s="756"/>
      <c r="BR198" s="757"/>
      <c r="BS198" s="746" t="s">
        <v>477</v>
      </c>
      <c r="BT198" s="749"/>
      <c r="BU198" s="756" t="s">
        <v>500</v>
      </c>
      <c r="BV198" s="757" t="s">
        <v>907</v>
      </c>
      <c r="BW198" s="746" t="s">
        <v>477</v>
      </c>
      <c r="BX198" s="749"/>
      <c r="BY198" s="756" t="s">
        <v>536</v>
      </c>
      <c r="BZ198" s="757" t="s">
        <v>509</v>
      </c>
      <c r="CA198" s="746"/>
      <c r="CB198" s="749"/>
      <c r="CC198" s="756"/>
      <c r="CD198" s="757"/>
      <c r="CE198" s="746"/>
      <c r="CF198" s="749"/>
      <c r="CG198" s="756"/>
      <c r="CH198" s="757"/>
      <c r="CI198" s="746"/>
      <c r="CJ198" s="749"/>
      <c r="CK198" s="756"/>
      <c r="CL198" s="757"/>
      <c r="CM198" s="746" t="s">
        <v>477</v>
      </c>
      <c r="CN198" s="749"/>
      <c r="CO198" s="756" t="s">
        <v>588</v>
      </c>
      <c r="CP198" s="757" t="s">
        <v>595</v>
      </c>
      <c r="CQ198" s="746"/>
      <c r="CR198" s="749"/>
      <c r="CS198" s="756"/>
      <c r="CT198" s="757"/>
      <c r="CU198" s="746"/>
      <c r="CV198" s="749"/>
      <c r="CW198" s="756"/>
      <c r="CX198" s="757"/>
      <c r="CY198" s="746" t="s">
        <v>477</v>
      </c>
      <c r="CZ198" s="749"/>
      <c r="DA198" s="756" t="s">
        <v>1121</v>
      </c>
      <c r="DB198" s="757" t="s">
        <v>1122</v>
      </c>
      <c r="DC198" s="746"/>
      <c r="DD198" s="749"/>
      <c r="DE198" s="756"/>
      <c r="DF198" s="757"/>
      <c r="DG198" s="746" t="s">
        <v>477</v>
      </c>
      <c r="DH198" s="749"/>
      <c r="DI198" s="756" t="s">
        <v>613</v>
      </c>
      <c r="DJ198" s="757" t="s">
        <v>612</v>
      </c>
      <c r="DK198" s="746"/>
      <c r="DL198" s="749"/>
      <c r="DM198" s="756"/>
      <c r="DN198" s="757"/>
      <c r="DO198" s="746" t="s">
        <v>477</v>
      </c>
      <c r="DP198" s="749"/>
      <c r="DQ198" s="756" t="s">
        <v>538</v>
      </c>
      <c r="DR198" s="757" t="s">
        <v>531</v>
      </c>
      <c r="DS198" s="746"/>
      <c r="DT198" s="749"/>
      <c r="DU198" s="756"/>
      <c r="DV198" s="757"/>
      <c r="DW198" s="746"/>
      <c r="DX198" s="749"/>
      <c r="DY198" s="756"/>
      <c r="DZ198" s="757"/>
      <c r="EA198" s="619"/>
      <c r="EB198" s="619"/>
      <c r="EC198" s="619"/>
      <c r="ED198" s="619"/>
      <c r="EE198" s="108"/>
      <c r="EF198" s="617"/>
      <c r="EG198" s="617"/>
      <c r="EH198" s="618"/>
    </row>
    <row r="199" spans="1:138" s="620" customFormat="1" ht="25.5" x14ac:dyDescent="0.25">
      <c r="A199" s="746">
        <v>151697</v>
      </c>
      <c r="B199" s="747" t="s">
        <v>1095</v>
      </c>
      <c r="C199" s="748" t="s">
        <v>909</v>
      </c>
      <c r="D199" s="746" t="s">
        <v>62</v>
      </c>
      <c r="E199" s="749" t="s">
        <v>366</v>
      </c>
      <c r="F199" s="749" t="s">
        <v>1139</v>
      </c>
      <c r="G199" s="749" t="s">
        <v>366</v>
      </c>
      <c r="H199" s="749" t="s">
        <v>366</v>
      </c>
      <c r="I199" s="748" t="s">
        <v>366</v>
      </c>
      <c r="J199" s="749" t="s">
        <v>366</v>
      </c>
      <c r="K199" s="617" t="str">
        <f>IFERROR(VLOOKUP(A199,[4]CalledName!$A:$N,14,FALSE),"")</f>
        <v>No</v>
      </c>
      <c r="L199" s="597" t="str">
        <f>IFERROR(VLOOKUP(A199,[5]YEAR11!$A:$AT,24,FALSE),"")</f>
        <v>7-8</v>
      </c>
      <c r="M199" s="599" t="str">
        <f t="shared" si="50"/>
        <v>H</v>
      </c>
      <c r="N199" s="605">
        <f t="shared" si="51"/>
        <v>10</v>
      </c>
      <c r="O199" s="606">
        <f t="shared" si="52"/>
        <v>0</v>
      </c>
      <c r="P199" s="657">
        <f t="shared" si="53"/>
        <v>0</v>
      </c>
      <c r="Q199" s="723">
        <v>100</v>
      </c>
      <c r="R199" s="724">
        <v>0</v>
      </c>
      <c r="S199" s="721">
        <f t="shared" si="54"/>
        <v>3</v>
      </c>
      <c r="T199" s="600">
        <f t="shared" si="55"/>
        <v>5</v>
      </c>
      <c r="U199" s="722">
        <f t="shared" si="56"/>
        <v>0</v>
      </c>
      <c r="V199" s="722">
        <f t="shared" si="57"/>
        <v>0</v>
      </c>
      <c r="W199" s="722">
        <f t="shared" si="58"/>
        <v>0</v>
      </c>
      <c r="X199" s="722">
        <f t="shared" si="59"/>
        <v>0</v>
      </c>
      <c r="Y199" s="722">
        <f t="shared" si="60"/>
        <v>0</v>
      </c>
      <c r="Z199" s="722">
        <f t="shared" si="61"/>
        <v>0</v>
      </c>
      <c r="AA199" s="722">
        <f t="shared" si="62"/>
        <v>0</v>
      </c>
      <c r="AB199" s="722">
        <f t="shared" si="63"/>
        <v>0</v>
      </c>
      <c r="AC199" s="763">
        <f t="shared" si="64"/>
        <v>0</v>
      </c>
      <c r="AD199" s="600"/>
      <c r="AE199" s="746"/>
      <c r="AF199" s="749"/>
      <c r="AG199" s="756"/>
      <c r="AH199" s="757"/>
      <c r="AI199" s="746"/>
      <c r="AJ199" s="749"/>
      <c r="AK199" s="756"/>
      <c r="AL199" s="757"/>
      <c r="AM199" s="746"/>
      <c r="AN199" s="749"/>
      <c r="AO199" s="756"/>
      <c r="AP199" s="757"/>
      <c r="AQ199" s="746"/>
      <c r="AR199" s="749"/>
      <c r="AS199" s="756"/>
      <c r="AT199" s="757"/>
      <c r="AU199" s="746"/>
      <c r="AV199" s="749"/>
      <c r="AW199" s="756"/>
      <c r="AX199" s="757"/>
      <c r="AY199" s="746"/>
      <c r="AZ199" s="749"/>
      <c r="BA199" s="756"/>
      <c r="BB199" s="757"/>
      <c r="BC199" s="746" t="s">
        <v>476</v>
      </c>
      <c r="BD199" s="749"/>
      <c r="BE199" s="756" t="s">
        <v>505</v>
      </c>
      <c r="BF199" s="757" t="s">
        <v>506</v>
      </c>
      <c r="BG199" s="746" t="s">
        <v>476</v>
      </c>
      <c r="BH199" s="749"/>
      <c r="BI199" s="756" t="s">
        <v>519</v>
      </c>
      <c r="BJ199" s="757" t="s">
        <v>507</v>
      </c>
      <c r="BK199" s="746"/>
      <c r="BL199" s="749"/>
      <c r="BM199" s="749"/>
      <c r="BN199" s="758"/>
      <c r="BO199" s="746"/>
      <c r="BP199" s="749"/>
      <c r="BQ199" s="756"/>
      <c r="BR199" s="757"/>
      <c r="BS199" s="746" t="s">
        <v>476</v>
      </c>
      <c r="BT199" s="749"/>
      <c r="BU199" s="756" t="s">
        <v>516</v>
      </c>
      <c r="BV199" s="757" t="s">
        <v>909</v>
      </c>
      <c r="BW199" s="746"/>
      <c r="BX199" s="749"/>
      <c r="BY199" s="756"/>
      <c r="BZ199" s="757"/>
      <c r="CA199" s="746"/>
      <c r="CB199" s="749"/>
      <c r="CC199" s="756"/>
      <c r="CD199" s="757"/>
      <c r="CE199" s="746"/>
      <c r="CF199" s="749"/>
      <c r="CG199" s="756"/>
      <c r="CH199" s="757"/>
      <c r="CI199" s="746" t="s">
        <v>477</v>
      </c>
      <c r="CJ199" s="749"/>
      <c r="CK199" s="756" t="s">
        <v>522</v>
      </c>
      <c r="CL199" s="757" t="s">
        <v>584</v>
      </c>
      <c r="CM199" s="746" t="s">
        <v>477</v>
      </c>
      <c r="CN199" s="749"/>
      <c r="CO199" s="756" t="s">
        <v>1163</v>
      </c>
      <c r="CP199" s="757" t="s">
        <v>1164</v>
      </c>
      <c r="CQ199" s="746"/>
      <c r="CR199" s="749"/>
      <c r="CS199" s="756"/>
      <c r="CT199" s="757"/>
      <c r="CU199" s="746"/>
      <c r="CV199" s="749"/>
      <c r="CW199" s="756"/>
      <c r="CX199" s="757"/>
      <c r="CY199" s="746" t="s">
        <v>477</v>
      </c>
      <c r="CZ199" s="749"/>
      <c r="DA199" s="756" t="s">
        <v>888</v>
      </c>
      <c r="DB199" s="757" t="s">
        <v>1124</v>
      </c>
      <c r="DC199" s="746"/>
      <c r="DD199" s="749"/>
      <c r="DE199" s="756"/>
      <c r="DF199" s="757"/>
      <c r="DG199" s="746"/>
      <c r="DH199" s="749"/>
      <c r="DI199" s="756"/>
      <c r="DJ199" s="757"/>
      <c r="DK199" s="746"/>
      <c r="DL199" s="749"/>
      <c r="DM199" s="756"/>
      <c r="DN199" s="757"/>
      <c r="DO199" s="746" t="s">
        <v>477</v>
      </c>
      <c r="DP199" s="749"/>
      <c r="DQ199" s="756" t="s">
        <v>550</v>
      </c>
      <c r="DR199" s="757" t="s">
        <v>539</v>
      </c>
      <c r="DS199" s="746" t="s">
        <v>477</v>
      </c>
      <c r="DT199" s="749"/>
      <c r="DU199" s="756" t="s">
        <v>527</v>
      </c>
      <c r="DV199" s="757" t="s">
        <v>620</v>
      </c>
      <c r="DW199" s="746" t="s">
        <v>476</v>
      </c>
      <c r="DX199" s="749"/>
      <c r="DY199" s="756" t="s">
        <v>516</v>
      </c>
      <c r="DZ199" s="757" t="s">
        <v>517</v>
      </c>
      <c r="EA199" s="619"/>
      <c r="EB199" s="619"/>
      <c r="EC199" s="619"/>
      <c r="ED199" s="619"/>
      <c r="EE199" s="108"/>
      <c r="EF199" s="617"/>
      <c r="EG199" s="617"/>
      <c r="EH199" s="618"/>
    </row>
    <row r="200" spans="1:138" s="620" customFormat="1" ht="25.5" x14ac:dyDescent="0.25">
      <c r="A200" s="746">
        <v>151569</v>
      </c>
      <c r="B200" s="747" t="s">
        <v>1096</v>
      </c>
      <c r="C200" s="748" t="s">
        <v>907</v>
      </c>
      <c r="D200" s="746" t="s">
        <v>62</v>
      </c>
      <c r="E200" s="749" t="s">
        <v>366</v>
      </c>
      <c r="F200" s="749" t="s">
        <v>1133</v>
      </c>
      <c r="G200" s="749" t="s">
        <v>366</v>
      </c>
      <c r="H200" s="749" t="s">
        <v>366</v>
      </c>
      <c r="I200" s="748" t="s">
        <v>366</v>
      </c>
      <c r="J200" s="749" t="s">
        <v>366</v>
      </c>
      <c r="K200" s="617" t="str">
        <f>IFERROR(VLOOKUP(A200,[4]CalledName!$A:$N,14,FALSE),"")</f>
        <v>No</v>
      </c>
      <c r="L200" s="597" t="str">
        <f>IFERROR(VLOOKUP(A200,[5]YEAR11!$A:$AT,24,FALSE),"")</f>
        <v>6-7</v>
      </c>
      <c r="M200" s="599" t="str">
        <f t="shared" si="50"/>
        <v>M</v>
      </c>
      <c r="N200" s="605">
        <f t="shared" si="51"/>
        <v>26</v>
      </c>
      <c r="O200" s="606">
        <f t="shared" si="52"/>
        <v>1</v>
      </c>
      <c r="P200" s="657">
        <f t="shared" si="53"/>
        <v>2</v>
      </c>
      <c r="Q200" s="723">
        <v>95.65</v>
      </c>
      <c r="R200" s="724">
        <v>4</v>
      </c>
      <c r="S200" s="721">
        <f t="shared" si="54"/>
        <v>2</v>
      </c>
      <c r="T200" s="600">
        <f t="shared" si="55"/>
        <v>6</v>
      </c>
      <c r="U200" s="722">
        <f t="shared" si="56"/>
        <v>1</v>
      </c>
      <c r="V200" s="722">
        <f t="shared" si="57"/>
        <v>0</v>
      </c>
      <c r="W200" s="722">
        <f t="shared" si="58"/>
        <v>0</v>
      </c>
      <c r="X200" s="722">
        <f t="shared" si="59"/>
        <v>1</v>
      </c>
      <c r="Y200" s="722">
        <f t="shared" si="60"/>
        <v>0</v>
      </c>
      <c r="Z200" s="722">
        <f t="shared" si="61"/>
        <v>0</v>
      </c>
      <c r="AA200" s="722">
        <f t="shared" si="62"/>
        <v>0</v>
      </c>
      <c r="AB200" s="722">
        <f t="shared" si="63"/>
        <v>0</v>
      </c>
      <c r="AC200" s="763">
        <f t="shared" si="64"/>
        <v>1</v>
      </c>
      <c r="AD200" s="600"/>
      <c r="AE200" s="746"/>
      <c r="AF200" s="749"/>
      <c r="AG200" s="756"/>
      <c r="AH200" s="757"/>
      <c r="AI200" s="746"/>
      <c r="AJ200" s="749"/>
      <c r="AK200" s="756"/>
      <c r="AL200" s="757"/>
      <c r="AM200" s="746"/>
      <c r="AN200" s="749"/>
      <c r="AO200" s="756"/>
      <c r="AP200" s="757"/>
      <c r="AQ200" s="746"/>
      <c r="AR200" s="749"/>
      <c r="AS200" s="756"/>
      <c r="AT200" s="757"/>
      <c r="AU200" s="746"/>
      <c r="AV200" s="749"/>
      <c r="AW200" s="756"/>
      <c r="AX200" s="757"/>
      <c r="AY200" s="746"/>
      <c r="AZ200" s="749"/>
      <c r="BA200" s="756"/>
      <c r="BB200" s="757"/>
      <c r="BC200" s="746"/>
      <c r="BD200" s="749"/>
      <c r="BE200" s="756"/>
      <c r="BF200" s="757"/>
      <c r="BG200" s="746" t="s">
        <v>477</v>
      </c>
      <c r="BH200" s="749"/>
      <c r="BI200" s="756" t="s">
        <v>575</v>
      </c>
      <c r="BJ200" s="757" t="s">
        <v>535</v>
      </c>
      <c r="BK200" s="746"/>
      <c r="BL200" s="749"/>
      <c r="BM200" s="749"/>
      <c r="BN200" s="758"/>
      <c r="BO200" s="746" t="s">
        <v>477</v>
      </c>
      <c r="BP200" s="749"/>
      <c r="BQ200" s="756" t="s">
        <v>508</v>
      </c>
      <c r="BR200" s="757" t="s">
        <v>578</v>
      </c>
      <c r="BS200" s="746" t="s">
        <v>477</v>
      </c>
      <c r="BT200" s="749"/>
      <c r="BU200" s="756" t="s">
        <v>500</v>
      </c>
      <c r="BV200" s="757" t="s">
        <v>907</v>
      </c>
      <c r="BW200" s="746" t="s">
        <v>477</v>
      </c>
      <c r="BX200" s="749"/>
      <c r="BY200" s="756" t="s">
        <v>536</v>
      </c>
      <c r="BZ200" s="757" t="s">
        <v>537</v>
      </c>
      <c r="CA200" s="746"/>
      <c r="CB200" s="749"/>
      <c r="CC200" s="756"/>
      <c r="CD200" s="757"/>
      <c r="CE200" s="746" t="s">
        <v>476</v>
      </c>
      <c r="CF200" s="749"/>
      <c r="CG200" s="756" t="s">
        <v>1155</v>
      </c>
      <c r="CH200" s="757" t="s">
        <v>583</v>
      </c>
      <c r="CI200" s="746"/>
      <c r="CJ200" s="749"/>
      <c r="CK200" s="756"/>
      <c r="CL200" s="757"/>
      <c r="CM200" s="746" t="s">
        <v>477</v>
      </c>
      <c r="CN200" s="749"/>
      <c r="CO200" s="756" t="s">
        <v>589</v>
      </c>
      <c r="CP200" s="757" t="s">
        <v>1154</v>
      </c>
      <c r="CQ200" s="746"/>
      <c r="CR200" s="749"/>
      <c r="CS200" s="756"/>
      <c r="CT200" s="757"/>
      <c r="CU200" s="746"/>
      <c r="CV200" s="749"/>
      <c r="CW200" s="756"/>
      <c r="CX200" s="757"/>
      <c r="CY200" s="746" t="s">
        <v>478</v>
      </c>
      <c r="CZ200" s="749"/>
      <c r="DA200" s="756" t="s">
        <v>886</v>
      </c>
      <c r="DB200" s="757" t="s">
        <v>1117</v>
      </c>
      <c r="DC200" s="746"/>
      <c r="DD200" s="749"/>
      <c r="DE200" s="756"/>
      <c r="DF200" s="757"/>
      <c r="DG200" s="746"/>
      <c r="DH200" s="749"/>
      <c r="DI200" s="756"/>
      <c r="DJ200" s="757"/>
      <c r="DK200" s="746"/>
      <c r="DL200" s="749"/>
      <c r="DM200" s="756"/>
      <c r="DN200" s="757"/>
      <c r="DO200" s="746" t="s">
        <v>476</v>
      </c>
      <c r="DP200" s="749"/>
      <c r="DQ200" s="756" t="s">
        <v>617</v>
      </c>
      <c r="DR200" s="757" t="s">
        <v>545</v>
      </c>
      <c r="DS200" s="746" t="s">
        <v>477</v>
      </c>
      <c r="DT200" s="749"/>
      <c r="DU200" s="756" t="s">
        <v>527</v>
      </c>
      <c r="DV200" s="757" t="s">
        <v>622</v>
      </c>
      <c r="DW200" s="746"/>
      <c r="DX200" s="749"/>
      <c r="DY200" s="756"/>
      <c r="DZ200" s="757"/>
      <c r="EA200" s="619"/>
      <c r="EB200" s="619"/>
      <c r="EC200" s="619"/>
      <c r="ED200" s="619"/>
      <c r="EE200" s="108"/>
      <c r="EF200" s="617"/>
      <c r="EG200" s="617"/>
      <c r="EH200" s="618"/>
    </row>
    <row r="201" spans="1:138" s="620" customFormat="1" ht="25.5" x14ac:dyDescent="0.25">
      <c r="A201" s="746">
        <v>151597</v>
      </c>
      <c r="B201" s="747" t="s">
        <v>1097</v>
      </c>
      <c r="C201" s="748" t="s">
        <v>899</v>
      </c>
      <c r="D201" s="746" t="s">
        <v>62</v>
      </c>
      <c r="E201" s="749" t="s">
        <v>366</v>
      </c>
      <c r="F201" s="749" t="s">
        <v>1133</v>
      </c>
      <c r="G201" s="749" t="s">
        <v>366</v>
      </c>
      <c r="H201" s="749" t="s">
        <v>366</v>
      </c>
      <c r="I201" s="748" t="s">
        <v>366</v>
      </c>
      <c r="J201" s="749" t="s">
        <v>366</v>
      </c>
      <c r="K201" s="617" t="str">
        <f>IFERROR(VLOOKUP(A201,[4]CalledName!$A:$N,14,FALSE),"")</f>
        <v>No</v>
      </c>
      <c r="L201" s="597" t="str">
        <f>IFERROR(VLOOKUP(A201,[5]YEAR11!$A:$AT,24,FALSE),"")</f>
        <v>3-4</v>
      </c>
      <c r="M201" s="599" t="str">
        <f t="shared" si="50"/>
        <v>L</v>
      </c>
      <c r="N201" s="605">
        <f t="shared" si="51"/>
        <v>16</v>
      </c>
      <c r="O201" s="606">
        <f t="shared" si="52"/>
        <v>5</v>
      </c>
      <c r="P201" s="657">
        <f t="shared" si="53"/>
        <v>2</v>
      </c>
      <c r="Q201" s="723">
        <v>82.61</v>
      </c>
      <c r="R201" s="724">
        <v>11</v>
      </c>
      <c r="S201" s="721">
        <f t="shared" si="54"/>
        <v>0</v>
      </c>
      <c r="T201" s="600">
        <f t="shared" si="55"/>
        <v>8</v>
      </c>
      <c r="U201" s="722">
        <f t="shared" si="56"/>
        <v>1</v>
      </c>
      <c r="V201" s="722">
        <f t="shared" si="57"/>
        <v>0</v>
      </c>
      <c r="W201" s="722">
        <f t="shared" si="58"/>
        <v>1</v>
      </c>
      <c r="X201" s="722">
        <f t="shared" si="59"/>
        <v>2</v>
      </c>
      <c r="Y201" s="722">
        <f t="shared" si="60"/>
        <v>0</v>
      </c>
      <c r="Z201" s="722">
        <f t="shared" si="61"/>
        <v>0</v>
      </c>
      <c r="AA201" s="722">
        <f t="shared" si="62"/>
        <v>0</v>
      </c>
      <c r="AB201" s="722">
        <f t="shared" si="63"/>
        <v>0</v>
      </c>
      <c r="AC201" s="763">
        <f t="shared" si="64"/>
        <v>2</v>
      </c>
      <c r="AD201" s="600"/>
      <c r="AE201" s="746"/>
      <c r="AF201" s="749"/>
      <c r="AG201" s="756"/>
      <c r="AH201" s="757"/>
      <c r="AI201" s="746" t="s">
        <v>477</v>
      </c>
      <c r="AJ201" s="749"/>
      <c r="AK201" s="756" t="s">
        <v>1159</v>
      </c>
      <c r="AL201" s="757" t="s">
        <v>562</v>
      </c>
      <c r="AM201" s="746"/>
      <c r="AN201" s="749"/>
      <c r="AO201" s="756"/>
      <c r="AP201" s="757"/>
      <c r="AQ201" s="746" t="s">
        <v>477</v>
      </c>
      <c r="AR201" s="749"/>
      <c r="AS201" s="756" t="s">
        <v>502</v>
      </c>
      <c r="AT201" s="757" t="s">
        <v>571</v>
      </c>
      <c r="AU201" s="746" t="s">
        <v>478</v>
      </c>
      <c r="AV201" s="749"/>
      <c r="AW201" s="756" t="s">
        <v>1166</v>
      </c>
      <c r="AX201" s="757" t="s">
        <v>503</v>
      </c>
      <c r="AY201" s="746"/>
      <c r="AZ201" s="749"/>
      <c r="BA201" s="756"/>
      <c r="BB201" s="757"/>
      <c r="BC201" s="746"/>
      <c r="BD201" s="749"/>
      <c r="BE201" s="756"/>
      <c r="BF201" s="757"/>
      <c r="BG201" s="746" t="s">
        <v>480</v>
      </c>
      <c r="BH201" s="749"/>
      <c r="BI201" s="756" t="s">
        <v>1165</v>
      </c>
      <c r="BJ201" s="757" t="s">
        <v>556</v>
      </c>
      <c r="BK201" s="746"/>
      <c r="BL201" s="749"/>
      <c r="BM201" s="749"/>
      <c r="BN201" s="758"/>
      <c r="BO201" s="746"/>
      <c r="BP201" s="749"/>
      <c r="BQ201" s="756"/>
      <c r="BR201" s="757"/>
      <c r="BS201" s="746" t="s">
        <v>477</v>
      </c>
      <c r="BT201" s="749"/>
      <c r="BU201" s="756" t="s">
        <v>505</v>
      </c>
      <c r="BV201" s="757" t="s">
        <v>899</v>
      </c>
      <c r="BW201" s="746" t="s">
        <v>477</v>
      </c>
      <c r="BX201" s="749"/>
      <c r="BY201" s="756" t="s">
        <v>536</v>
      </c>
      <c r="BZ201" s="757" t="s">
        <v>509</v>
      </c>
      <c r="CA201" s="746"/>
      <c r="CB201" s="749"/>
      <c r="CC201" s="756"/>
      <c r="CD201" s="757"/>
      <c r="CE201" s="746"/>
      <c r="CF201" s="749"/>
      <c r="CG201" s="756"/>
      <c r="CH201" s="757"/>
      <c r="CI201" s="746"/>
      <c r="CJ201" s="749"/>
      <c r="CK201" s="756"/>
      <c r="CL201" s="757"/>
      <c r="CM201" s="746" t="s">
        <v>477</v>
      </c>
      <c r="CN201" s="749"/>
      <c r="CO201" s="756" t="s">
        <v>588</v>
      </c>
      <c r="CP201" s="757" t="s">
        <v>1161</v>
      </c>
      <c r="CQ201" s="746"/>
      <c r="CR201" s="749"/>
      <c r="CS201" s="756"/>
      <c r="CT201" s="757"/>
      <c r="CU201" s="746"/>
      <c r="CV201" s="749"/>
      <c r="CW201" s="756"/>
      <c r="CX201" s="757"/>
      <c r="CY201" s="746" t="s">
        <v>477</v>
      </c>
      <c r="CZ201" s="749"/>
      <c r="DA201" s="756" t="s">
        <v>1121</v>
      </c>
      <c r="DB201" s="757" t="s">
        <v>1122</v>
      </c>
      <c r="DC201" s="746"/>
      <c r="DD201" s="749"/>
      <c r="DE201" s="756"/>
      <c r="DF201" s="757"/>
      <c r="DG201" s="746" t="s">
        <v>477</v>
      </c>
      <c r="DH201" s="749"/>
      <c r="DI201" s="756" t="s">
        <v>613</v>
      </c>
      <c r="DJ201" s="757" t="s">
        <v>612</v>
      </c>
      <c r="DK201" s="746"/>
      <c r="DL201" s="749"/>
      <c r="DM201" s="756"/>
      <c r="DN201" s="757"/>
      <c r="DO201" s="746" t="s">
        <v>477</v>
      </c>
      <c r="DP201" s="749"/>
      <c r="DQ201" s="756" t="s">
        <v>513</v>
      </c>
      <c r="DR201" s="757" t="s">
        <v>514</v>
      </c>
      <c r="DS201" s="746"/>
      <c r="DT201" s="749"/>
      <c r="DU201" s="756"/>
      <c r="DV201" s="757"/>
      <c r="DW201" s="746"/>
      <c r="DX201" s="749"/>
      <c r="DY201" s="756"/>
      <c r="DZ201" s="757"/>
      <c r="EA201" s="619"/>
      <c r="EB201" s="619"/>
      <c r="EC201" s="619"/>
      <c r="ED201" s="619"/>
      <c r="EE201" s="108"/>
      <c r="EF201" s="617"/>
      <c r="EG201" s="617"/>
      <c r="EH201" s="618"/>
    </row>
    <row r="202" spans="1:138" s="620" customFormat="1" ht="25.5" x14ac:dyDescent="0.25">
      <c r="A202" s="746">
        <v>151741</v>
      </c>
      <c r="B202" s="747" t="s">
        <v>1098</v>
      </c>
      <c r="C202" s="748" t="s">
        <v>913</v>
      </c>
      <c r="D202" s="746" t="s">
        <v>62</v>
      </c>
      <c r="E202" s="749" t="s">
        <v>366</v>
      </c>
      <c r="F202" s="749" t="s">
        <v>1133</v>
      </c>
      <c r="G202" s="749" t="s">
        <v>366</v>
      </c>
      <c r="H202" s="749" t="s">
        <v>366</v>
      </c>
      <c r="I202" s="748" t="s">
        <v>366</v>
      </c>
      <c r="J202" s="749" t="s">
        <v>366</v>
      </c>
      <c r="K202" s="617" t="str">
        <f>IFERROR(VLOOKUP(A202,[4]CalledName!$A:$N,14,FALSE),"")</f>
        <v>No</v>
      </c>
      <c r="L202" s="597" t="str">
        <f>IFERROR(VLOOKUP(A202,[5]YEAR11!$A:$AT,24,FALSE),"")</f>
        <v>7-8</v>
      </c>
      <c r="M202" s="599" t="str">
        <f t="shared" si="50"/>
        <v>H</v>
      </c>
      <c r="N202" s="605">
        <f t="shared" si="51"/>
        <v>0</v>
      </c>
      <c r="O202" s="606">
        <f t="shared" si="52"/>
        <v>0</v>
      </c>
      <c r="P202" s="657">
        <f t="shared" si="53"/>
        <v>0</v>
      </c>
      <c r="Q202" s="723">
        <v>2.17</v>
      </c>
      <c r="R202" s="724">
        <v>0</v>
      </c>
      <c r="S202" s="721">
        <f t="shared" si="54"/>
        <v>0</v>
      </c>
      <c r="T202" s="600">
        <f t="shared" si="55"/>
        <v>4</v>
      </c>
      <c r="U202" s="722">
        <f t="shared" si="56"/>
        <v>0</v>
      </c>
      <c r="V202" s="722">
        <f t="shared" si="57"/>
        <v>0</v>
      </c>
      <c r="W202" s="722">
        <f t="shared" si="58"/>
        <v>0</v>
      </c>
      <c r="X202" s="722">
        <f t="shared" si="59"/>
        <v>0</v>
      </c>
      <c r="Y202" s="722">
        <f t="shared" si="60"/>
        <v>0</v>
      </c>
      <c r="Z202" s="722">
        <f t="shared" si="61"/>
        <v>0</v>
      </c>
      <c r="AA202" s="722">
        <f t="shared" si="62"/>
        <v>0</v>
      </c>
      <c r="AB202" s="722">
        <f t="shared" si="63"/>
        <v>0</v>
      </c>
      <c r="AC202" s="763">
        <f t="shared" si="64"/>
        <v>0</v>
      </c>
      <c r="AD202" s="600"/>
      <c r="AE202" s="746"/>
      <c r="AF202" s="749"/>
      <c r="AG202" s="756"/>
      <c r="AH202" s="757"/>
      <c r="AI202" s="746" t="s">
        <v>477</v>
      </c>
      <c r="AJ202" s="749"/>
      <c r="AK202" s="756" t="s">
        <v>500</v>
      </c>
      <c r="AL202" s="757" t="s">
        <v>560</v>
      </c>
      <c r="AM202" s="746"/>
      <c r="AN202" s="749"/>
      <c r="AO202" s="756"/>
      <c r="AP202" s="757"/>
      <c r="AQ202" s="746" t="s">
        <v>477</v>
      </c>
      <c r="AR202" s="749"/>
      <c r="AS202" s="756" t="s">
        <v>534</v>
      </c>
      <c r="AT202" s="757" t="s">
        <v>569</v>
      </c>
      <c r="AU202" s="746"/>
      <c r="AV202" s="749"/>
      <c r="AW202" s="756"/>
      <c r="AX202" s="757"/>
      <c r="AY202" s="746"/>
      <c r="AZ202" s="749"/>
      <c r="BA202" s="756"/>
      <c r="BB202" s="757"/>
      <c r="BC202" s="746"/>
      <c r="BD202" s="749"/>
      <c r="BE202" s="756"/>
      <c r="BF202" s="757"/>
      <c r="BG202" s="746" t="s">
        <v>1158</v>
      </c>
      <c r="BH202" s="749"/>
      <c r="BI202" s="756" t="s">
        <v>574</v>
      </c>
      <c r="BJ202" s="757" t="s">
        <v>520</v>
      </c>
      <c r="BK202" s="746"/>
      <c r="BL202" s="749"/>
      <c r="BM202" s="749"/>
      <c r="BN202" s="758"/>
      <c r="BO202" s="746"/>
      <c r="BP202" s="749"/>
      <c r="BQ202" s="756"/>
      <c r="BR202" s="757"/>
      <c r="BS202" s="746" t="s">
        <v>1158</v>
      </c>
      <c r="BT202" s="749"/>
      <c r="BU202" s="756" t="s">
        <v>1120</v>
      </c>
      <c r="BV202" s="757" t="s">
        <v>913</v>
      </c>
      <c r="BW202" s="746"/>
      <c r="BX202" s="749"/>
      <c r="BY202" s="756"/>
      <c r="BZ202" s="757"/>
      <c r="CA202" s="746"/>
      <c r="CB202" s="749"/>
      <c r="CC202" s="756"/>
      <c r="CD202" s="757"/>
      <c r="CE202" s="746"/>
      <c r="CF202" s="749"/>
      <c r="CG202" s="756"/>
      <c r="CH202" s="757"/>
      <c r="CI202" s="746"/>
      <c r="CJ202" s="749"/>
      <c r="CK202" s="756"/>
      <c r="CL202" s="757"/>
      <c r="CM202" s="746" t="s">
        <v>477</v>
      </c>
      <c r="CN202" s="749"/>
      <c r="CO202" s="756" t="s">
        <v>600</v>
      </c>
      <c r="CP202" s="757" t="s">
        <v>592</v>
      </c>
      <c r="CQ202" s="746"/>
      <c r="CR202" s="749"/>
      <c r="CS202" s="756"/>
      <c r="CT202" s="757"/>
      <c r="CU202" s="746"/>
      <c r="CV202" s="749"/>
      <c r="CW202" s="756"/>
      <c r="CX202" s="757"/>
      <c r="CY202" s="746" t="s">
        <v>1158</v>
      </c>
      <c r="CZ202" s="749"/>
      <c r="DA202" s="756" t="s">
        <v>888</v>
      </c>
      <c r="DB202" s="757" t="s">
        <v>1124</v>
      </c>
      <c r="DC202" s="746"/>
      <c r="DD202" s="749"/>
      <c r="DE202" s="756" t="s">
        <v>607</v>
      </c>
      <c r="DF202" s="757" t="s">
        <v>606</v>
      </c>
      <c r="DG202" s="746" t="s">
        <v>477</v>
      </c>
      <c r="DH202" s="749"/>
      <c r="DI202" s="756" t="s">
        <v>511</v>
      </c>
      <c r="DJ202" s="757" t="s">
        <v>610</v>
      </c>
      <c r="DK202" s="746"/>
      <c r="DL202" s="749"/>
      <c r="DM202" s="756"/>
      <c r="DN202" s="757"/>
      <c r="DO202" s="746" t="s">
        <v>1158</v>
      </c>
      <c r="DP202" s="749"/>
      <c r="DQ202" s="756" t="s">
        <v>550</v>
      </c>
      <c r="DR202" s="757" t="s">
        <v>539</v>
      </c>
      <c r="DS202" s="746"/>
      <c r="DT202" s="749"/>
      <c r="DU202" s="756"/>
      <c r="DV202" s="757"/>
      <c r="DW202" s="746" t="s">
        <v>1158</v>
      </c>
      <c r="DX202" s="749"/>
      <c r="DY202" s="756" t="s">
        <v>1149</v>
      </c>
      <c r="DZ202" s="757" t="s">
        <v>526</v>
      </c>
      <c r="EA202" s="619"/>
      <c r="EB202" s="619"/>
      <c r="EC202" s="619"/>
      <c r="ED202" s="619"/>
      <c r="EE202" s="108"/>
      <c r="EF202" s="617"/>
      <c r="EG202" s="617"/>
      <c r="EH202" s="618"/>
    </row>
    <row r="203" spans="1:138" s="620" customFormat="1" ht="25.5" x14ac:dyDescent="0.25">
      <c r="A203" s="746">
        <v>151672</v>
      </c>
      <c r="B203" s="747" t="s">
        <v>1099</v>
      </c>
      <c r="C203" s="748" t="s">
        <v>899</v>
      </c>
      <c r="D203" s="746" t="s">
        <v>178</v>
      </c>
      <c r="E203" s="749" t="s">
        <v>366</v>
      </c>
      <c r="F203" s="749" t="s">
        <v>1133</v>
      </c>
      <c r="G203" s="749" t="s">
        <v>366</v>
      </c>
      <c r="H203" s="749" t="s">
        <v>366</v>
      </c>
      <c r="I203" s="748" t="s">
        <v>366</v>
      </c>
      <c r="J203" s="749" t="s">
        <v>365</v>
      </c>
      <c r="K203" s="617" t="str">
        <f>IFERROR(VLOOKUP(A203,[4]CalledName!$A:$N,14,FALSE),"")</f>
        <v>No</v>
      </c>
      <c r="L203" s="597" t="str">
        <f>IFERROR(VLOOKUP(A203,[5]YEAR11!$A:$AT,24,FALSE),"")</f>
        <v>4-5</v>
      </c>
      <c r="M203" s="599" t="str">
        <f t="shared" si="50"/>
        <v>M</v>
      </c>
      <c r="N203" s="605">
        <f t="shared" si="51"/>
        <v>19</v>
      </c>
      <c r="O203" s="606">
        <f t="shared" si="52"/>
        <v>5</v>
      </c>
      <c r="P203" s="657">
        <f t="shared" si="53"/>
        <v>4</v>
      </c>
      <c r="Q203" s="723">
        <v>84.78</v>
      </c>
      <c r="R203" s="724">
        <v>5</v>
      </c>
      <c r="S203" s="721">
        <f t="shared" si="54"/>
        <v>1</v>
      </c>
      <c r="T203" s="600">
        <f t="shared" si="55"/>
        <v>5</v>
      </c>
      <c r="U203" s="722">
        <f t="shared" si="56"/>
        <v>1</v>
      </c>
      <c r="V203" s="722">
        <f t="shared" si="57"/>
        <v>1</v>
      </c>
      <c r="W203" s="722">
        <f t="shared" si="58"/>
        <v>1</v>
      </c>
      <c r="X203" s="722">
        <f t="shared" si="59"/>
        <v>3</v>
      </c>
      <c r="Y203" s="722">
        <f t="shared" si="60"/>
        <v>0</v>
      </c>
      <c r="Z203" s="722">
        <f t="shared" si="61"/>
        <v>0</v>
      </c>
      <c r="AA203" s="722">
        <f t="shared" si="62"/>
        <v>0</v>
      </c>
      <c r="AB203" s="722">
        <f t="shared" si="63"/>
        <v>0</v>
      </c>
      <c r="AC203" s="763">
        <f t="shared" si="64"/>
        <v>3</v>
      </c>
      <c r="AD203" s="600"/>
      <c r="AE203" s="746"/>
      <c r="AF203" s="749"/>
      <c r="AG203" s="756"/>
      <c r="AH203" s="757"/>
      <c r="AI203" s="746"/>
      <c r="AJ203" s="749"/>
      <c r="AK203" s="756"/>
      <c r="AL203" s="757"/>
      <c r="AM203" s="746" t="s">
        <v>478</v>
      </c>
      <c r="AN203" s="749"/>
      <c r="AO203" s="756" t="s">
        <v>566</v>
      </c>
      <c r="AP203" s="757" t="s">
        <v>565</v>
      </c>
      <c r="AQ203" s="746"/>
      <c r="AR203" s="749"/>
      <c r="AS203" s="756"/>
      <c r="AT203" s="757"/>
      <c r="AU203" s="746"/>
      <c r="AV203" s="749"/>
      <c r="AW203" s="756"/>
      <c r="AX203" s="757"/>
      <c r="AY203" s="746"/>
      <c r="AZ203" s="749"/>
      <c r="BA203" s="756"/>
      <c r="BB203" s="757"/>
      <c r="BC203" s="746"/>
      <c r="BD203" s="749"/>
      <c r="BE203" s="756"/>
      <c r="BF203" s="757"/>
      <c r="BG203" s="746" t="s">
        <v>480</v>
      </c>
      <c r="BH203" s="749"/>
      <c r="BI203" s="756" t="s">
        <v>546</v>
      </c>
      <c r="BJ203" s="757" t="s">
        <v>549</v>
      </c>
      <c r="BK203" s="746"/>
      <c r="BL203" s="749"/>
      <c r="BM203" s="749"/>
      <c r="BN203" s="758"/>
      <c r="BO203" s="746" t="s">
        <v>479</v>
      </c>
      <c r="BP203" s="749"/>
      <c r="BQ203" s="756" t="s">
        <v>508</v>
      </c>
      <c r="BR203" s="757" t="s">
        <v>578</v>
      </c>
      <c r="BS203" s="746" t="s">
        <v>477</v>
      </c>
      <c r="BT203" s="749"/>
      <c r="BU203" s="756" t="s">
        <v>505</v>
      </c>
      <c r="BV203" s="757" t="s">
        <v>899</v>
      </c>
      <c r="BW203" s="746" t="s">
        <v>477</v>
      </c>
      <c r="BX203" s="749"/>
      <c r="BY203" s="756" t="s">
        <v>1152</v>
      </c>
      <c r="BZ203" s="757" t="s">
        <v>530</v>
      </c>
      <c r="CA203" s="746"/>
      <c r="CB203" s="749"/>
      <c r="CC203" s="756"/>
      <c r="CD203" s="757"/>
      <c r="CE203" s="746"/>
      <c r="CF203" s="749"/>
      <c r="CG203" s="756"/>
      <c r="CH203" s="757"/>
      <c r="CI203" s="746"/>
      <c r="CJ203" s="749"/>
      <c r="CK203" s="756"/>
      <c r="CL203" s="757"/>
      <c r="CM203" s="746" t="s">
        <v>476</v>
      </c>
      <c r="CN203" s="749"/>
      <c r="CO203" s="756" t="s">
        <v>601</v>
      </c>
      <c r="CP203" s="757" t="s">
        <v>596</v>
      </c>
      <c r="CQ203" s="746"/>
      <c r="CR203" s="749"/>
      <c r="CS203" s="756"/>
      <c r="CT203" s="757"/>
      <c r="CU203" s="746"/>
      <c r="CV203" s="749"/>
      <c r="CW203" s="756"/>
      <c r="CX203" s="757"/>
      <c r="CY203" s="746" t="s">
        <v>477</v>
      </c>
      <c r="CZ203" s="749"/>
      <c r="DA203" s="756" t="s">
        <v>607</v>
      </c>
      <c r="DB203" s="757" t="s">
        <v>1113</v>
      </c>
      <c r="DC203" s="746"/>
      <c r="DD203" s="749"/>
      <c r="DE203" s="756"/>
      <c r="DF203" s="757"/>
      <c r="DG203" s="746"/>
      <c r="DH203" s="749"/>
      <c r="DI203" s="756"/>
      <c r="DJ203" s="757"/>
      <c r="DK203" s="746"/>
      <c r="DL203" s="749"/>
      <c r="DM203" s="756"/>
      <c r="DN203" s="757"/>
      <c r="DO203" s="746" t="s">
        <v>477</v>
      </c>
      <c r="DP203" s="749"/>
      <c r="DQ203" s="756" t="s">
        <v>538</v>
      </c>
      <c r="DR203" s="757" t="s">
        <v>531</v>
      </c>
      <c r="DS203" s="746" t="s">
        <v>477</v>
      </c>
      <c r="DT203" s="749"/>
      <c r="DU203" s="756" t="s">
        <v>527</v>
      </c>
      <c r="DV203" s="757" t="s">
        <v>622</v>
      </c>
      <c r="DW203" s="746"/>
      <c r="DX203" s="749"/>
      <c r="DY203" s="756"/>
      <c r="DZ203" s="757"/>
      <c r="EA203" s="619"/>
      <c r="EB203" s="619"/>
      <c r="EC203" s="619"/>
      <c r="ED203" s="619"/>
      <c r="EE203" s="108"/>
      <c r="EF203" s="617"/>
      <c r="EG203" s="617"/>
      <c r="EH203" s="618"/>
    </row>
    <row r="204" spans="1:138" s="622" customFormat="1" ht="30" x14ac:dyDescent="0.25">
      <c r="A204" s="746">
        <v>151556</v>
      </c>
      <c r="B204" s="747" t="s">
        <v>1100</v>
      </c>
      <c r="C204" s="748" t="s">
        <v>893</v>
      </c>
      <c r="D204" s="746" t="s">
        <v>62</v>
      </c>
      <c r="E204" s="749" t="s">
        <v>366</v>
      </c>
      <c r="F204" s="749" t="s">
        <v>1133</v>
      </c>
      <c r="G204" s="749" t="s">
        <v>366</v>
      </c>
      <c r="H204" s="749" t="s">
        <v>366</v>
      </c>
      <c r="I204" s="748" t="s">
        <v>366</v>
      </c>
      <c r="J204" s="749" t="s">
        <v>366</v>
      </c>
      <c r="K204" s="617" t="str">
        <f>IFERROR(VLOOKUP(A204,[4]CalledName!$A:$N,14,FALSE),"")</f>
        <v>No</v>
      </c>
      <c r="L204" s="597" t="str">
        <f>IFERROR(VLOOKUP(A204,[5]YEAR11!$A:$AT,24,FALSE),"")</f>
        <v>8-9</v>
      </c>
      <c r="M204" s="599" t="str">
        <f t="shared" si="50"/>
        <v>H</v>
      </c>
      <c r="N204" s="605">
        <f t="shared" si="51"/>
        <v>12</v>
      </c>
      <c r="O204" s="606">
        <f t="shared" si="52"/>
        <v>0</v>
      </c>
      <c r="P204" s="657">
        <f t="shared" si="53"/>
        <v>0</v>
      </c>
      <c r="Q204" s="723">
        <v>100</v>
      </c>
      <c r="R204" s="724">
        <v>0</v>
      </c>
      <c r="S204" s="721">
        <f t="shared" si="54"/>
        <v>4</v>
      </c>
      <c r="T204" s="600">
        <f t="shared" si="55"/>
        <v>5</v>
      </c>
      <c r="U204" s="722">
        <f t="shared" si="56"/>
        <v>0</v>
      </c>
      <c r="V204" s="722">
        <f t="shared" si="57"/>
        <v>0</v>
      </c>
      <c r="W204" s="722">
        <f t="shared" si="58"/>
        <v>0</v>
      </c>
      <c r="X204" s="722">
        <f t="shared" si="59"/>
        <v>0</v>
      </c>
      <c r="Y204" s="722">
        <f t="shared" si="60"/>
        <v>0</v>
      </c>
      <c r="Z204" s="722">
        <f t="shared" si="61"/>
        <v>0</v>
      </c>
      <c r="AA204" s="722">
        <f t="shared" si="62"/>
        <v>0</v>
      </c>
      <c r="AB204" s="722">
        <f t="shared" si="63"/>
        <v>0</v>
      </c>
      <c r="AC204" s="763">
        <f t="shared" si="64"/>
        <v>0</v>
      </c>
      <c r="AD204" s="600"/>
      <c r="AE204" s="746"/>
      <c r="AF204" s="749"/>
      <c r="AG204" s="756"/>
      <c r="AH204" s="757"/>
      <c r="AI204" s="746" t="s">
        <v>476</v>
      </c>
      <c r="AJ204" s="749"/>
      <c r="AK204" s="756" t="s">
        <v>500</v>
      </c>
      <c r="AL204" s="757" t="s">
        <v>558</v>
      </c>
      <c r="AM204" s="746"/>
      <c r="AN204" s="749"/>
      <c r="AO204" s="756"/>
      <c r="AP204" s="757"/>
      <c r="AQ204" s="746" t="s">
        <v>477</v>
      </c>
      <c r="AR204" s="749"/>
      <c r="AS204" s="756" t="s">
        <v>540</v>
      </c>
      <c r="AT204" s="757" t="s">
        <v>567</v>
      </c>
      <c r="AU204" s="746"/>
      <c r="AV204" s="749"/>
      <c r="AW204" s="756"/>
      <c r="AX204" s="757"/>
      <c r="AY204" s="746"/>
      <c r="AZ204" s="749"/>
      <c r="BA204" s="756"/>
      <c r="BB204" s="757"/>
      <c r="BC204" s="746"/>
      <c r="BD204" s="749"/>
      <c r="BE204" s="756"/>
      <c r="BF204" s="757"/>
      <c r="BG204" s="746" t="s">
        <v>476</v>
      </c>
      <c r="BH204" s="749"/>
      <c r="BI204" s="756" t="s">
        <v>519</v>
      </c>
      <c r="BJ204" s="757" t="s">
        <v>507</v>
      </c>
      <c r="BK204" s="746"/>
      <c r="BL204" s="749"/>
      <c r="BM204" s="749"/>
      <c r="BN204" s="758"/>
      <c r="BO204" s="746"/>
      <c r="BP204" s="749"/>
      <c r="BQ204" s="756"/>
      <c r="BR204" s="757"/>
      <c r="BS204" s="746" t="s">
        <v>477</v>
      </c>
      <c r="BT204" s="749"/>
      <c r="BU204" s="756" t="s">
        <v>580</v>
      </c>
      <c r="BV204" s="757" t="s">
        <v>893</v>
      </c>
      <c r="BW204" s="746"/>
      <c r="BX204" s="749"/>
      <c r="BY204" s="756"/>
      <c r="BZ204" s="757"/>
      <c r="CA204" s="746"/>
      <c r="CB204" s="749"/>
      <c r="CC204" s="756"/>
      <c r="CD204" s="757"/>
      <c r="CE204" s="746"/>
      <c r="CF204" s="749"/>
      <c r="CG204" s="756"/>
      <c r="CH204" s="757"/>
      <c r="CI204" s="746"/>
      <c r="CJ204" s="749"/>
      <c r="CK204" s="756"/>
      <c r="CL204" s="757"/>
      <c r="CM204" s="746" t="s">
        <v>476</v>
      </c>
      <c r="CN204" s="749"/>
      <c r="CO204" s="756" t="s">
        <v>1163</v>
      </c>
      <c r="CP204" s="757" t="s">
        <v>1164</v>
      </c>
      <c r="CQ204" s="746" t="s">
        <v>476</v>
      </c>
      <c r="CR204" s="749"/>
      <c r="CS204" s="756" t="s">
        <v>510</v>
      </c>
      <c r="CT204" s="757" t="s">
        <v>603</v>
      </c>
      <c r="CU204" s="746"/>
      <c r="CV204" s="749"/>
      <c r="CW204" s="756"/>
      <c r="CX204" s="757"/>
      <c r="CY204" s="746" t="s">
        <v>477</v>
      </c>
      <c r="CZ204" s="749"/>
      <c r="DA204" s="756" t="s">
        <v>1121</v>
      </c>
      <c r="DB204" s="757" t="s">
        <v>1122</v>
      </c>
      <c r="DC204" s="746"/>
      <c r="DD204" s="749"/>
      <c r="DE204" s="756"/>
      <c r="DF204" s="757"/>
      <c r="DG204" s="746" t="s">
        <v>477</v>
      </c>
      <c r="DH204" s="749"/>
      <c r="DI204" s="756" t="s">
        <v>544</v>
      </c>
      <c r="DJ204" s="757" t="s">
        <v>608</v>
      </c>
      <c r="DK204" s="746"/>
      <c r="DL204" s="749"/>
      <c r="DM204" s="756"/>
      <c r="DN204" s="757"/>
      <c r="DO204" s="746" t="s">
        <v>477</v>
      </c>
      <c r="DP204" s="749"/>
      <c r="DQ204" s="756" t="s">
        <v>550</v>
      </c>
      <c r="DR204" s="757" t="s">
        <v>539</v>
      </c>
      <c r="DS204" s="746"/>
      <c r="DT204" s="749"/>
      <c r="DU204" s="756"/>
      <c r="DV204" s="757"/>
      <c r="DW204" s="746" t="s">
        <v>477</v>
      </c>
      <c r="DX204" s="749"/>
      <c r="DY204" s="756" t="s">
        <v>516</v>
      </c>
      <c r="DZ204" s="757" t="s">
        <v>517</v>
      </c>
      <c r="EA204" s="619"/>
      <c r="EB204" s="619"/>
      <c r="EC204" s="619"/>
      <c r="ED204" s="619"/>
      <c r="EE204" s="108"/>
      <c r="EF204" s="617"/>
      <c r="EG204" s="617"/>
      <c r="EH204" s="618"/>
    </row>
    <row r="205" spans="1:138" s="619" customFormat="1" ht="25.5" x14ac:dyDescent="0.25">
      <c r="A205" s="746">
        <v>151707</v>
      </c>
      <c r="B205" s="747" t="s">
        <v>1101</v>
      </c>
      <c r="C205" s="748" t="s">
        <v>893</v>
      </c>
      <c r="D205" s="746" t="s">
        <v>178</v>
      </c>
      <c r="E205" s="749" t="s">
        <v>366</v>
      </c>
      <c r="F205" s="749" t="s">
        <v>1133</v>
      </c>
      <c r="G205" s="749" t="s">
        <v>366</v>
      </c>
      <c r="H205" s="749" t="s">
        <v>366</v>
      </c>
      <c r="I205" s="748" t="s">
        <v>366</v>
      </c>
      <c r="J205" s="749" t="s">
        <v>366</v>
      </c>
      <c r="K205" s="617" t="str">
        <f>IFERROR(VLOOKUP(A205,[4]CalledName!$A:$N,14,FALSE),"")</f>
        <v>Yes</v>
      </c>
      <c r="L205" s="597" t="str">
        <f>IFERROR(VLOOKUP(A205,[5]YEAR11!$A:$AT,24,FALSE),"")</f>
        <v>5-6</v>
      </c>
      <c r="M205" s="599" t="str">
        <f t="shared" si="50"/>
        <v>M</v>
      </c>
      <c r="N205" s="605">
        <f t="shared" si="51"/>
        <v>8</v>
      </c>
      <c r="O205" s="606">
        <f t="shared" si="52"/>
        <v>0</v>
      </c>
      <c r="P205" s="657">
        <f t="shared" si="53"/>
        <v>4</v>
      </c>
      <c r="Q205" s="723">
        <v>84.78</v>
      </c>
      <c r="R205" s="724">
        <v>0</v>
      </c>
      <c r="S205" s="721">
        <f t="shared" si="54"/>
        <v>1</v>
      </c>
      <c r="T205" s="600">
        <f t="shared" si="55"/>
        <v>7</v>
      </c>
      <c r="U205" s="722">
        <f t="shared" si="56"/>
        <v>0</v>
      </c>
      <c r="V205" s="722">
        <f t="shared" si="57"/>
        <v>0</v>
      </c>
      <c r="W205" s="722">
        <f t="shared" si="58"/>
        <v>0</v>
      </c>
      <c r="X205" s="722">
        <f t="shared" si="59"/>
        <v>0</v>
      </c>
      <c r="Y205" s="722">
        <f t="shared" si="60"/>
        <v>0</v>
      </c>
      <c r="Z205" s="722">
        <f t="shared" si="61"/>
        <v>0</v>
      </c>
      <c r="AA205" s="722">
        <f t="shared" si="62"/>
        <v>0</v>
      </c>
      <c r="AB205" s="722">
        <f t="shared" si="63"/>
        <v>0</v>
      </c>
      <c r="AC205" s="763">
        <f t="shared" si="64"/>
        <v>0</v>
      </c>
      <c r="AD205" s="600"/>
      <c r="AE205" s="746"/>
      <c r="AF205" s="749"/>
      <c r="AG205" s="756"/>
      <c r="AH205" s="757"/>
      <c r="AI205" s="746"/>
      <c r="AJ205" s="749"/>
      <c r="AK205" s="756"/>
      <c r="AL205" s="757"/>
      <c r="AM205" s="746"/>
      <c r="AN205" s="749"/>
      <c r="AO205" s="756"/>
      <c r="AP205" s="757"/>
      <c r="AQ205" s="746"/>
      <c r="AR205" s="749"/>
      <c r="AS205" s="756"/>
      <c r="AT205" s="757"/>
      <c r="AU205" s="746"/>
      <c r="AV205" s="749"/>
      <c r="AW205" s="756"/>
      <c r="AX205" s="757"/>
      <c r="AY205" s="746"/>
      <c r="AZ205" s="749"/>
      <c r="BA205" s="756"/>
      <c r="BB205" s="757"/>
      <c r="BC205" s="746" t="s">
        <v>477</v>
      </c>
      <c r="BD205" s="749"/>
      <c r="BE205" s="756" t="s">
        <v>505</v>
      </c>
      <c r="BF205" s="757" t="s">
        <v>506</v>
      </c>
      <c r="BG205" s="746" t="s">
        <v>477</v>
      </c>
      <c r="BH205" s="749"/>
      <c r="BI205" s="756" t="s">
        <v>555</v>
      </c>
      <c r="BJ205" s="757" t="s">
        <v>543</v>
      </c>
      <c r="BK205" s="746"/>
      <c r="BL205" s="749"/>
      <c r="BM205" s="749"/>
      <c r="BN205" s="758"/>
      <c r="BO205" s="746"/>
      <c r="BP205" s="749"/>
      <c r="BQ205" s="756"/>
      <c r="BR205" s="757"/>
      <c r="BS205" s="746" t="s">
        <v>477</v>
      </c>
      <c r="BT205" s="749"/>
      <c r="BU205" s="756" t="s">
        <v>580</v>
      </c>
      <c r="BV205" s="757" t="s">
        <v>893</v>
      </c>
      <c r="BW205" s="746"/>
      <c r="BX205" s="749"/>
      <c r="BY205" s="756"/>
      <c r="BZ205" s="757"/>
      <c r="CA205" s="746"/>
      <c r="CB205" s="749"/>
      <c r="CC205" s="756"/>
      <c r="CD205" s="757"/>
      <c r="CE205" s="746"/>
      <c r="CF205" s="749"/>
      <c r="CG205" s="756"/>
      <c r="CH205" s="757"/>
      <c r="CI205" s="746" t="s">
        <v>477</v>
      </c>
      <c r="CJ205" s="749"/>
      <c r="CK205" s="756" t="s">
        <v>522</v>
      </c>
      <c r="CL205" s="757" t="s">
        <v>584</v>
      </c>
      <c r="CM205" s="746" t="s">
        <v>477</v>
      </c>
      <c r="CN205" s="749"/>
      <c r="CO205" s="756" t="s">
        <v>588</v>
      </c>
      <c r="CP205" s="757" t="s">
        <v>595</v>
      </c>
      <c r="CQ205" s="746"/>
      <c r="CR205" s="749"/>
      <c r="CS205" s="756"/>
      <c r="CT205" s="757"/>
      <c r="CU205" s="746"/>
      <c r="CV205" s="749"/>
      <c r="CW205" s="756"/>
      <c r="CX205" s="757"/>
      <c r="CY205" s="746" t="s">
        <v>476</v>
      </c>
      <c r="CZ205" s="749"/>
      <c r="DA205" s="756" t="s">
        <v>607</v>
      </c>
      <c r="DB205" s="757" t="s">
        <v>1113</v>
      </c>
      <c r="DC205" s="746"/>
      <c r="DD205" s="749"/>
      <c r="DE205" s="756"/>
      <c r="DF205" s="757"/>
      <c r="DG205" s="746"/>
      <c r="DH205" s="749"/>
      <c r="DI205" s="756"/>
      <c r="DJ205" s="757"/>
      <c r="DK205" s="746"/>
      <c r="DL205" s="749"/>
      <c r="DM205" s="756"/>
      <c r="DN205" s="757"/>
      <c r="DO205" s="746" t="s">
        <v>477</v>
      </c>
      <c r="DP205" s="749"/>
      <c r="DQ205" s="756" t="s">
        <v>553</v>
      </c>
      <c r="DR205" s="757" t="s">
        <v>554</v>
      </c>
      <c r="DS205" s="746" t="s">
        <v>477</v>
      </c>
      <c r="DT205" s="749"/>
      <c r="DU205" s="756" t="s">
        <v>527</v>
      </c>
      <c r="DV205" s="757" t="s">
        <v>621</v>
      </c>
      <c r="DW205" s="746" t="s">
        <v>480</v>
      </c>
      <c r="DX205" s="749"/>
      <c r="DY205" s="756" t="s">
        <v>1149</v>
      </c>
      <c r="DZ205" s="757" t="s">
        <v>533</v>
      </c>
      <c r="EE205" s="108"/>
      <c r="EF205" s="617"/>
      <c r="EG205" s="617"/>
      <c r="EH205" s="618"/>
    </row>
    <row r="206" spans="1:138" s="619" customFormat="1" ht="25.5" x14ac:dyDescent="0.25">
      <c r="A206" s="746">
        <v>151620</v>
      </c>
      <c r="B206" s="747" t="s">
        <v>1102</v>
      </c>
      <c r="C206" s="748" t="s">
        <v>913</v>
      </c>
      <c r="D206" s="746" t="s">
        <v>62</v>
      </c>
      <c r="E206" s="749" t="s">
        <v>366</v>
      </c>
      <c r="F206" s="749" t="s">
        <v>1133</v>
      </c>
      <c r="G206" s="749" t="s">
        <v>366</v>
      </c>
      <c r="H206" s="749" t="s">
        <v>366</v>
      </c>
      <c r="I206" s="748" t="s">
        <v>366</v>
      </c>
      <c r="J206" s="749" t="s">
        <v>366</v>
      </c>
      <c r="K206" s="617" t="str">
        <f>IFERROR(VLOOKUP(A206,[4]CalledName!$A:$N,14,FALSE),"")</f>
        <v>No</v>
      </c>
      <c r="L206" s="597" t="str">
        <f>IFERROR(VLOOKUP(A206,[5]YEAR11!$A:$AT,24,FALSE),"")</f>
        <v>6-7</v>
      </c>
      <c r="M206" s="599" t="str">
        <f t="shared" si="50"/>
        <v>H</v>
      </c>
      <c r="N206" s="605">
        <f t="shared" si="51"/>
        <v>8</v>
      </c>
      <c r="O206" s="606">
        <f t="shared" si="52"/>
        <v>0</v>
      </c>
      <c r="P206" s="657">
        <f t="shared" si="53"/>
        <v>0</v>
      </c>
      <c r="Q206" s="723">
        <v>86.96</v>
      </c>
      <c r="R206" s="724">
        <v>0</v>
      </c>
      <c r="S206" s="721">
        <f t="shared" si="54"/>
        <v>2</v>
      </c>
      <c r="T206" s="600">
        <f t="shared" si="55"/>
        <v>7</v>
      </c>
      <c r="U206" s="722">
        <f t="shared" si="56"/>
        <v>0</v>
      </c>
      <c r="V206" s="722">
        <f t="shared" si="57"/>
        <v>0</v>
      </c>
      <c r="W206" s="722">
        <f t="shared" si="58"/>
        <v>0</v>
      </c>
      <c r="X206" s="722">
        <f t="shared" si="59"/>
        <v>0</v>
      </c>
      <c r="Y206" s="722">
        <f t="shared" si="60"/>
        <v>0</v>
      </c>
      <c r="Z206" s="722">
        <f t="shared" si="61"/>
        <v>0</v>
      </c>
      <c r="AA206" s="722">
        <f t="shared" si="62"/>
        <v>0</v>
      </c>
      <c r="AB206" s="722">
        <f t="shared" si="63"/>
        <v>0</v>
      </c>
      <c r="AC206" s="763">
        <f t="shared" si="64"/>
        <v>0</v>
      </c>
      <c r="AD206" s="600"/>
      <c r="AE206" s="746"/>
      <c r="AF206" s="749"/>
      <c r="AG206" s="756"/>
      <c r="AH206" s="757"/>
      <c r="AI206" s="746" t="s">
        <v>477</v>
      </c>
      <c r="AJ206" s="749"/>
      <c r="AK206" s="756" t="s">
        <v>500</v>
      </c>
      <c r="AL206" s="757" t="s">
        <v>558</v>
      </c>
      <c r="AM206" s="746"/>
      <c r="AN206" s="749"/>
      <c r="AO206" s="756"/>
      <c r="AP206" s="757"/>
      <c r="AQ206" s="746" t="s">
        <v>477</v>
      </c>
      <c r="AR206" s="749"/>
      <c r="AS206" s="756" t="s">
        <v>540</v>
      </c>
      <c r="AT206" s="757" t="s">
        <v>567</v>
      </c>
      <c r="AU206" s="746"/>
      <c r="AV206" s="749"/>
      <c r="AW206" s="756"/>
      <c r="AX206" s="757"/>
      <c r="AY206" s="746" t="s">
        <v>477</v>
      </c>
      <c r="AZ206" s="749"/>
      <c r="BA206" s="756" t="s">
        <v>573</v>
      </c>
      <c r="BB206" s="757" t="s">
        <v>504</v>
      </c>
      <c r="BC206" s="746"/>
      <c r="BD206" s="749"/>
      <c r="BE206" s="756"/>
      <c r="BF206" s="757"/>
      <c r="BG206" s="746" t="s">
        <v>476</v>
      </c>
      <c r="BH206" s="749"/>
      <c r="BI206" s="756" t="s">
        <v>528</v>
      </c>
      <c r="BJ206" s="757" t="s">
        <v>529</v>
      </c>
      <c r="BK206" s="746"/>
      <c r="BL206" s="749"/>
      <c r="BM206" s="749"/>
      <c r="BN206" s="758"/>
      <c r="BO206" s="746"/>
      <c r="BP206" s="749"/>
      <c r="BQ206" s="756"/>
      <c r="BR206" s="757"/>
      <c r="BS206" s="746" t="s">
        <v>477</v>
      </c>
      <c r="BT206" s="749"/>
      <c r="BU206" s="756" t="s">
        <v>1120</v>
      </c>
      <c r="BV206" s="757" t="s">
        <v>913</v>
      </c>
      <c r="BW206" s="746"/>
      <c r="BX206" s="749"/>
      <c r="BY206" s="756"/>
      <c r="BZ206" s="757"/>
      <c r="CA206" s="746"/>
      <c r="CB206" s="749"/>
      <c r="CC206" s="756"/>
      <c r="CD206" s="757"/>
      <c r="CE206" s="746"/>
      <c r="CF206" s="749"/>
      <c r="CG206" s="756"/>
      <c r="CH206" s="757"/>
      <c r="CI206" s="746"/>
      <c r="CJ206" s="749"/>
      <c r="CK206" s="756"/>
      <c r="CL206" s="757"/>
      <c r="CM206" s="746" t="s">
        <v>477</v>
      </c>
      <c r="CN206" s="749"/>
      <c r="CO206" s="756" t="s">
        <v>589</v>
      </c>
      <c r="CP206" s="757" t="s">
        <v>591</v>
      </c>
      <c r="CQ206" s="746"/>
      <c r="CR206" s="749"/>
      <c r="CS206" s="756"/>
      <c r="CT206" s="757"/>
      <c r="CU206" s="746"/>
      <c r="CV206" s="749"/>
      <c r="CW206" s="756"/>
      <c r="CX206" s="757"/>
      <c r="CY206" s="746" t="s">
        <v>476</v>
      </c>
      <c r="CZ206" s="749"/>
      <c r="DA206" s="756" t="s">
        <v>886</v>
      </c>
      <c r="DB206" s="757" t="s">
        <v>1111</v>
      </c>
      <c r="DC206" s="746"/>
      <c r="DD206" s="749"/>
      <c r="DE206" s="756"/>
      <c r="DF206" s="757"/>
      <c r="DG206" s="746" t="s">
        <v>477</v>
      </c>
      <c r="DH206" s="749"/>
      <c r="DI206" s="756" t="s">
        <v>544</v>
      </c>
      <c r="DJ206" s="757" t="s">
        <v>608</v>
      </c>
      <c r="DK206" s="746"/>
      <c r="DL206" s="749"/>
      <c r="DM206" s="756"/>
      <c r="DN206" s="757"/>
      <c r="DO206" s="746" t="s">
        <v>477</v>
      </c>
      <c r="DP206" s="749"/>
      <c r="DQ206" s="756" t="s">
        <v>550</v>
      </c>
      <c r="DR206" s="757" t="s">
        <v>539</v>
      </c>
      <c r="DS206" s="746"/>
      <c r="DT206" s="749"/>
      <c r="DU206" s="756"/>
      <c r="DV206" s="757"/>
      <c r="DW206" s="746" t="s">
        <v>476</v>
      </c>
      <c r="DX206" s="749"/>
      <c r="DY206" s="756" t="s">
        <v>1149</v>
      </c>
      <c r="DZ206" s="757" t="s">
        <v>526</v>
      </c>
      <c r="EE206" s="108"/>
      <c r="EF206" s="617"/>
      <c r="EG206" s="617"/>
      <c r="EH206" s="618"/>
    </row>
    <row r="207" spans="1:138" s="619" customFormat="1" ht="25.5" x14ac:dyDescent="0.25">
      <c r="A207" s="746">
        <v>151660</v>
      </c>
      <c r="B207" s="747" t="s">
        <v>1103</v>
      </c>
      <c r="C207" s="748" t="s">
        <v>907</v>
      </c>
      <c r="D207" s="746" t="s">
        <v>178</v>
      </c>
      <c r="E207" s="749" t="s">
        <v>1128</v>
      </c>
      <c r="F207" s="749" t="s">
        <v>1143</v>
      </c>
      <c r="G207" s="749" t="s">
        <v>1128</v>
      </c>
      <c r="H207" s="749" t="s">
        <v>1128</v>
      </c>
      <c r="I207" s="748" t="s">
        <v>366</v>
      </c>
      <c r="J207" s="749" t="s">
        <v>366</v>
      </c>
      <c r="K207" s="617" t="str">
        <f>IFERROR(VLOOKUP(A207,[4]CalledName!$A:$N,14,FALSE),"")</f>
        <v>No</v>
      </c>
      <c r="L207" s="597" t="str">
        <f>IFERROR(VLOOKUP(A207,[5]YEAR11!$A:$AT,24,FALSE),"")</f>
        <v>5-6</v>
      </c>
      <c r="M207" s="599" t="str">
        <f t="shared" si="50"/>
        <v>M</v>
      </c>
      <c r="N207" s="605">
        <f t="shared" si="51"/>
        <v>20</v>
      </c>
      <c r="O207" s="606">
        <f t="shared" si="52"/>
        <v>2</v>
      </c>
      <c r="P207" s="657">
        <f t="shared" si="53"/>
        <v>1</v>
      </c>
      <c r="Q207" s="723">
        <v>89.13</v>
      </c>
      <c r="R207" s="724">
        <v>10</v>
      </c>
      <c r="S207" s="721">
        <f t="shared" si="54"/>
        <v>0</v>
      </c>
      <c r="T207" s="600">
        <f t="shared" si="55"/>
        <v>8</v>
      </c>
      <c r="U207" s="722">
        <f t="shared" si="56"/>
        <v>2</v>
      </c>
      <c r="V207" s="722">
        <f t="shared" si="57"/>
        <v>0</v>
      </c>
      <c r="W207" s="722">
        <f t="shared" si="58"/>
        <v>0</v>
      </c>
      <c r="X207" s="722">
        <f t="shared" si="59"/>
        <v>2</v>
      </c>
      <c r="Y207" s="722">
        <f t="shared" si="60"/>
        <v>0</v>
      </c>
      <c r="Z207" s="722">
        <f t="shared" si="61"/>
        <v>0</v>
      </c>
      <c r="AA207" s="722">
        <f t="shared" si="62"/>
        <v>0</v>
      </c>
      <c r="AB207" s="722">
        <f t="shared" si="63"/>
        <v>0</v>
      </c>
      <c r="AC207" s="763">
        <f t="shared" si="64"/>
        <v>2</v>
      </c>
      <c r="AD207" s="600"/>
      <c r="AE207" s="746"/>
      <c r="AF207" s="749"/>
      <c r="AG207" s="756"/>
      <c r="AH207" s="757"/>
      <c r="AI207" s="746" t="s">
        <v>477</v>
      </c>
      <c r="AJ207" s="749"/>
      <c r="AK207" s="756" t="s">
        <v>542</v>
      </c>
      <c r="AL207" s="757" t="s">
        <v>561</v>
      </c>
      <c r="AM207" s="746"/>
      <c r="AN207" s="749"/>
      <c r="AO207" s="756"/>
      <c r="AP207" s="757"/>
      <c r="AQ207" s="746" t="s">
        <v>477</v>
      </c>
      <c r="AR207" s="749"/>
      <c r="AS207" s="756" t="s">
        <v>532</v>
      </c>
      <c r="AT207" s="757" t="s">
        <v>570</v>
      </c>
      <c r="AU207" s="746"/>
      <c r="AV207" s="749"/>
      <c r="AW207" s="756"/>
      <c r="AX207" s="757"/>
      <c r="AY207" s="746"/>
      <c r="AZ207" s="749"/>
      <c r="BA207" s="756"/>
      <c r="BB207" s="757"/>
      <c r="BC207" s="746"/>
      <c r="BD207" s="749"/>
      <c r="BE207" s="756"/>
      <c r="BF207" s="757"/>
      <c r="BG207" s="746" t="s">
        <v>477</v>
      </c>
      <c r="BH207" s="749"/>
      <c r="BI207" s="756" t="s">
        <v>528</v>
      </c>
      <c r="BJ207" s="757" t="s">
        <v>529</v>
      </c>
      <c r="BK207" s="746"/>
      <c r="BL207" s="749"/>
      <c r="BM207" s="749"/>
      <c r="BN207" s="758"/>
      <c r="BO207" s="746"/>
      <c r="BP207" s="749"/>
      <c r="BQ207" s="756"/>
      <c r="BR207" s="757"/>
      <c r="BS207" s="746" t="s">
        <v>477</v>
      </c>
      <c r="BT207" s="749"/>
      <c r="BU207" s="756" t="s">
        <v>500</v>
      </c>
      <c r="BV207" s="757" t="s">
        <v>907</v>
      </c>
      <c r="BW207" s="746" t="s">
        <v>477</v>
      </c>
      <c r="BX207" s="749"/>
      <c r="BY207" s="756" t="s">
        <v>536</v>
      </c>
      <c r="BZ207" s="757" t="s">
        <v>537</v>
      </c>
      <c r="CA207" s="746"/>
      <c r="CB207" s="749"/>
      <c r="CC207" s="756"/>
      <c r="CD207" s="757"/>
      <c r="CE207" s="746"/>
      <c r="CF207" s="749"/>
      <c r="CG207" s="756"/>
      <c r="CH207" s="757"/>
      <c r="CI207" s="746"/>
      <c r="CJ207" s="749"/>
      <c r="CK207" s="756"/>
      <c r="CL207" s="757"/>
      <c r="CM207" s="746" t="s">
        <v>478</v>
      </c>
      <c r="CN207" s="749"/>
      <c r="CO207" s="756" t="s">
        <v>588</v>
      </c>
      <c r="CP207" s="757" t="s">
        <v>595</v>
      </c>
      <c r="CQ207" s="746"/>
      <c r="CR207" s="749"/>
      <c r="CS207" s="756"/>
      <c r="CT207" s="757"/>
      <c r="CU207" s="746"/>
      <c r="CV207" s="749"/>
      <c r="CW207" s="756"/>
      <c r="CX207" s="757"/>
      <c r="CY207" s="746" t="s">
        <v>477</v>
      </c>
      <c r="CZ207" s="749"/>
      <c r="DA207" s="756" t="s">
        <v>887</v>
      </c>
      <c r="DB207" s="757" t="s">
        <v>1118</v>
      </c>
      <c r="DC207" s="746" t="s">
        <v>478</v>
      </c>
      <c r="DD207" s="749"/>
      <c r="DE207" s="756" t="s">
        <v>607</v>
      </c>
      <c r="DF207" s="757" t="s">
        <v>606</v>
      </c>
      <c r="DG207" s="746" t="s">
        <v>477</v>
      </c>
      <c r="DH207" s="749"/>
      <c r="DI207" s="756" t="s">
        <v>515</v>
      </c>
      <c r="DJ207" s="757" t="s">
        <v>611</v>
      </c>
      <c r="DK207" s="746"/>
      <c r="DL207" s="749"/>
      <c r="DM207" s="756"/>
      <c r="DN207" s="757"/>
      <c r="DO207" s="746" t="s">
        <v>477</v>
      </c>
      <c r="DP207" s="749"/>
      <c r="DQ207" s="756" t="s">
        <v>617</v>
      </c>
      <c r="DR207" s="757" t="s">
        <v>545</v>
      </c>
      <c r="DS207" s="746"/>
      <c r="DT207" s="749"/>
      <c r="DU207" s="756"/>
      <c r="DV207" s="757"/>
      <c r="DW207" s="746"/>
      <c r="DX207" s="749"/>
      <c r="DY207" s="756"/>
      <c r="DZ207" s="757"/>
      <c r="EE207" s="108"/>
      <c r="EF207" s="617"/>
      <c r="EG207" s="617"/>
      <c r="EH207" s="618"/>
    </row>
    <row r="208" spans="1:138" s="623" customFormat="1" ht="25.5" x14ac:dyDescent="0.25">
      <c r="A208" s="746">
        <v>151649</v>
      </c>
      <c r="B208" s="747" t="s">
        <v>1104</v>
      </c>
      <c r="C208" s="748" t="s">
        <v>913</v>
      </c>
      <c r="D208" s="746" t="s">
        <v>62</v>
      </c>
      <c r="E208" s="749" t="s">
        <v>366</v>
      </c>
      <c r="F208" s="749" t="s">
        <v>1133</v>
      </c>
      <c r="G208" s="749" t="s">
        <v>366</v>
      </c>
      <c r="H208" s="749" t="s">
        <v>366</v>
      </c>
      <c r="I208" s="748" t="s">
        <v>366</v>
      </c>
      <c r="J208" s="749" t="s">
        <v>366</v>
      </c>
      <c r="K208" s="617" t="str">
        <f>IFERROR(VLOOKUP(A208,[4]CalledName!$A:$N,14,FALSE),"")</f>
        <v>No</v>
      </c>
      <c r="L208" s="597" t="str">
        <f>IFERROR(VLOOKUP(A208,[5]YEAR11!$A:$AT,24,FALSE),"")</f>
        <v>3-4</v>
      </c>
      <c r="M208" s="599" t="str">
        <f t="shared" si="50"/>
        <v>L</v>
      </c>
      <c r="N208" s="605">
        <f t="shared" si="51"/>
        <v>7</v>
      </c>
      <c r="O208" s="606">
        <f t="shared" si="52"/>
        <v>0</v>
      </c>
      <c r="P208" s="657">
        <f t="shared" si="53"/>
        <v>0</v>
      </c>
      <c r="Q208" s="723">
        <v>100</v>
      </c>
      <c r="R208" s="724">
        <v>0</v>
      </c>
      <c r="S208" s="721">
        <f t="shared" si="54"/>
        <v>0</v>
      </c>
      <c r="T208" s="600">
        <f t="shared" si="55"/>
        <v>8</v>
      </c>
      <c r="U208" s="722">
        <f t="shared" si="56"/>
        <v>0</v>
      </c>
      <c r="V208" s="722">
        <f t="shared" si="57"/>
        <v>0</v>
      </c>
      <c r="W208" s="722">
        <f t="shared" si="58"/>
        <v>0</v>
      </c>
      <c r="X208" s="722">
        <f t="shared" si="59"/>
        <v>0</v>
      </c>
      <c r="Y208" s="722">
        <f t="shared" si="60"/>
        <v>0</v>
      </c>
      <c r="Z208" s="722">
        <f t="shared" si="61"/>
        <v>0</v>
      </c>
      <c r="AA208" s="722">
        <f t="shared" si="62"/>
        <v>0</v>
      </c>
      <c r="AB208" s="722">
        <f t="shared" si="63"/>
        <v>0</v>
      </c>
      <c r="AC208" s="763">
        <f t="shared" si="64"/>
        <v>0</v>
      </c>
      <c r="AD208" s="600"/>
      <c r="AE208" s="746"/>
      <c r="AF208" s="749"/>
      <c r="AG208" s="756"/>
      <c r="AH208" s="757"/>
      <c r="AI208" s="746"/>
      <c r="AJ208" s="749"/>
      <c r="AK208" s="756"/>
      <c r="AL208" s="757"/>
      <c r="AM208" s="746"/>
      <c r="AN208" s="749"/>
      <c r="AO208" s="756"/>
      <c r="AP208" s="757"/>
      <c r="AQ208" s="746"/>
      <c r="AR208" s="749"/>
      <c r="AS208" s="756"/>
      <c r="AT208" s="757"/>
      <c r="AU208" s="746"/>
      <c r="AV208" s="749"/>
      <c r="AW208" s="756"/>
      <c r="AX208" s="757"/>
      <c r="AY208" s="746"/>
      <c r="AZ208" s="749"/>
      <c r="BA208" s="756"/>
      <c r="BB208" s="757"/>
      <c r="BC208" s="746"/>
      <c r="BD208" s="749"/>
      <c r="BE208" s="756"/>
      <c r="BF208" s="757"/>
      <c r="BG208" s="746" t="s">
        <v>477</v>
      </c>
      <c r="BH208" s="749"/>
      <c r="BI208" s="756" t="s">
        <v>1157</v>
      </c>
      <c r="BJ208" s="757" t="s">
        <v>547</v>
      </c>
      <c r="BK208" s="746"/>
      <c r="BL208" s="749"/>
      <c r="BM208" s="749"/>
      <c r="BN208" s="758"/>
      <c r="BO208" s="746" t="s">
        <v>477</v>
      </c>
      <c r="BP208" s="749"/>
      <c r="BQ208" s="756" t="s">
        <v>508</v>
      </c>
      <c r="BR208" s="757" t="s">
        <v>578</v>
      </c>
      <c r="BS208" s="746" t="s">
        <v>477</v>
      </c>
      <c r="BT208" s="749"/>
      <c r="BU208" s="756" t="s">
        <v>1120</v>
      </c>
      <c r="BV208" s="757" t="s">
        <v>913</v>
      </c>
      <c r="BW208" s="746"/>
      <c r="BX208" s="749"/>
      <c r="BY208" s="756"/>
      <c r="BZ208" s="757"/>
      <c r="CA208" s="746"/>
      <c r="CB208" s="749"/>
      <c r="CC208" s="756"/>
      <c r="CD208" s="757"/>
      <c r="CE208" s="746" t="s">
        <v>477</v>
      </c>
      <c r="CF208" s="749"/>
      <c r="CG208" s="756" t="s">
        <v>1155</v>
      </c>
      <c r="CH208" s="757" t="s">
        <v>583</v>
      </c>
      <c r="CI208" s="746"/>
      <c r="CJ208" s="749"/>
      <c r="CK208" s="756"/>
      <c r="CL208" s="757"/>
      <c r="CM208" s="746" t="s">
        <v>477</v>
      </c>
      <c r="CN208" s="749"/>
      <c r="CO208" s="756" t="s">
        <v>587</v>
      </c>
      <c r="CP208" s="757" t="s">
        <v>1150</v>
      </c>
      <c r="CQ208" s="746"/>
      <c r="CR208" s="749"/>
      <c r="CS208" s="756"/>
      <c r="CT208" s="757"/>
      <c r="CU208" s="746"/>
      <c r="CV208" s="749"/>
      <c r="CW208" s="756"/>
      <c r="CX208" s="757"/>
      <c r="CY208" s="746" t="s">
        <v>477</v>
      </c>
      <c r="CZ208" s="749"/>
      <c r="DA208" s="756" t="s">
        <v>1121</v>
      </c>
      <c r="DB208" s="757" t="s">
        <v>1122</v>
      </c>
      <c r="DC208" s="746"/>
      <c r="DD208" s="749"/>
      <c r="DE208" s="756"/>
      <c r="DF208" s="757"/>
      <c r="DG208" s="746"/>
      <c r="DH208" s="749"/>
      <c r="DI208" s="756"/>
      <c r="DJ208" s="757"/>
      <c r="DK208" s="746"/>
      <c r="DL208" s="749"/>
      <c r="DM208" s="756"/>
      <c r="DN208" s="757"/>
      <c r="DO208" s="746" t="s">
        <v>477</v>
      </c>
      <c r="DP208" s="749"/>
      <c r="DQ208" s="756" t="s">
        <v>619</v>
      </c>
      <c r="DR208" s="757" t="s">
        <v>551</v>
      </c>
      <c r="DS208" s="746" t="s">
        <v>477</v>
      </c>
      <c r="DT208" s="749"/>
      <c r="DU208" s="756" t="s">
        <v>527</v>
      </c>
      <c r="DV208" s="757" t="s">
        <v>621</v>
      </c>
      <c r="DW208" s="746" t="s">
        <v>477</v>
      </c>
      <c r="DX208" s="749"/>
      <c r="DY208" s="756" t="s">
        <v>516</v>
      </c>
      <c r="DZ208" s="757" t="s">
        <v>517</v>
      </c>
      <c r="EA208" s="619"/>
      <c r="EB208" s="619"/>
      <c r="EC208" s="619"/>
      <c r="ED208" s="619"/>
      <c r="EE208" s="108"/>
      <c r="EF208" s="617"/>
      <c r="EG208" s="617"/>
      <c r="EH208" s="618"/>
    </row>
    <row r="209" spans="1:138" s="620" customFormat="1" ht="25.5" x14ac:dyDescent="0.25">
      <c r="A209" s="746">
        <v>151738</v>
      </c>
      <c r="B209" s="747" t="s">
        <v>1105</v>
      </c>
      <c r="C209" s="748" t="s">
        <v>896</v>
      </c>
      <c r="D209" s="746" t="s">
        <v>62</v>
      </c>
      <c r="E209" s="749" t="s">
        <v>366</v>
      </c>
      <c r="F209" s="749" t="s">
        <v>1133</v>
      </c>
      <c r="G209" s="749" t="s">
        <v>366</v>
      </c>
      <c r="H209" s="749" t="s">
        <v>366</v>
      </c>
      <c r="I209" s="748" t="s">
        <v>366</v>
      </c>
      <c r="J209" s="749" t="s">
        <v>366</v>
      </c>
      <c r="K209" s="617" t="str">
        <f>IFERROR(VLOOKUP(A209,[4]CalledName!$A:$N,14,FALSE),"")</f>
        <v>No</v>
      </c>
      <c r="L209" s="597" t="str">
        <f>IFERROR(VLOOKUP(A209,[5]YEAR11!$A:$AT,24,FALSE),"")</f>
        <v>6-7</v>
      </c>
      <c r="M209" s="599" t="str">
        <f t="shared" si="50"/>
        <v>H</v>
      </c>
      <c r="N209" s="605">
        <f t="shared" si="51"/>
        <v>19</v>
      </c>
      <c r="O209" s="606">
        <f t="shared" si="52"/>
        <v>3</v>
      </c>
      <c r="P209" s="657">
        <f t="shared" si="53"/>
        <v>0</v>
      </c>
      <c r="Q209" s="723">
        <v>97.83</v>
      </c>
      <c r="R209" s="724">
        <v>0</v>
      </c>
      <c r="S209" s="721">
        <f t="shared" si="54"/>
        <v>3</v>
      </c>
      <c r="T209" s="600">
        <f t="shared" si="55"/>
        <v>6</v>
      </c>
      <c r="U209" s="722">
        <f t="shared" si="56"/>
        <v>1</v>
      </c>
      <c r="V209" s="722">
        <f t="shared" si="57"/>
        <v>0</v>
      </c>
      <c r="W209" s="722">
        <f t="shared" si="58"/>
        <v>0</v>
      </c>
      <c r="X209" s="722">
        <f t="shared" si="59"/>
        <v>1</v>
      </c>
      <c r="Y209" s="722">
        <f t="shared" si="60"/>
        <v>0</v>
      </c>
      <c r="Z209" s="722">
        <f t="shared" si="61"/>
        <v>0</v>
      </c>
      <c r="AA209" s="722">
        <f t="shared" si="62"/>
        <v>0</v>
      </c>
      <c r="AB209" s="722">
        <f t="shared" si="63"/>
        <v>0</v>
      </c>
      <c r="AC209" s="763">
        <f t="shared" si="64"/>
        <v>1</v>
      </c>
      <c r="AD209" s="600"/>
      <c r="AE209" s="746"/>
      <c r="AF209" s="749"/>
      <c r="AG209" s="756"/>
      <c r="AH209" s="757"/>
      <c r="AI209" s="746" t="s">
        <v>476</v>
      </c>
      <c r="AJ209" s="749"/>
      <c r="AK209" s="756" t="s">
        <v>500</v>
      </c>
      <c r="AL209" s="757" t="s">
        <v>558</v>
      </c>
      <c r="AM209" s="746"/>
      <c r="AN209" s="749"/>
      <c r="AO209" s="756"/>
      <c r="AP209" s="757"/>
      <c r="AQ209" s="746" t="s">
        <v>477</v>
      </c>
      <c r="AR209" s="749"/>
      <c r="AS209" s="756" t="s">
        <v>540</v>
      </c>
      <c r="AT209" s="757" t="s">
        <v>567</v>
      </c>
      <c r="AU209" s="746"/>
      <c r="AV209" s="749"/>
      <c r="AW209" s="756"/>
      <c r="AX209" s="757"/>
      <c r="AY209" s="746"/>
      <c r="AZ209" s="749"/>
      <c r="BA209" s="756"/>
      <c r="BB209" s="757"/>
      <c r="BC209" s="746"/>
      <c r="BD209" s="749"/>
      <c r="BE209" s="756"/>
      <c r="BF209" s="757"/>
      <c r="BG209" s="746" t="s">
        <v>477</v>
      </c>
      <c r="BH209" s="749"/>
      <c r="BI209" s="756" t="s">
        <v>519</v>
      </c>
      <c r="BJ209" s="757" t="s">
        <v>507</v>
      </c>
      <c r="BK209" s="746"/>
      <c r="BL209" s="749"/>
      <c r="BM209" s="749"/>
      <c r="BN209" s="758"/>
      <c r="BO209" s="746"/>
      <c r="BP209" s="749"/>
      <c r="BQ209" s="756"/>
      <c r="BR209" s="757"/>
      <c r="BS209" s="746" t="s">
        <v>477</v>
      </c>
      <c r="BT209" s="749"/>
      <c r="BU209" s="756" t="s">
        <v>546</v>
      </c>
      <c r="BV209" s="757" t="s">
        <v>896</v>
      </c>
      <c r="BW209" s="746" t="s">
        <v>477</v>
      </c>
      <c r="BX209" s="749"/>
      <c r="BY209" s="756" t="s">
        <v>1152</v>
      </c>
      <c r="BZ209" s="757" t="s">
        <v>530</v>
      </c>
      <c r="CA209" s="746"/>
      <c r="CB209" s="749"/>
      <c r="CC209" s="756"/>
      <c r="CD209" s="757"/>
      <c r="CE209" s="746"/>
      <c r="CF209" s="749"/>
      <c r="CG209" s="756"/>
      <c r="CH209" s="757"/>
      <c r="CI209" s="746"/>
      <c r="CJ209" s="749"/>
      <c r="CK209" s="756"/>
      <c r="CL209" s="757"/>
      <c r="CM209" s="746" t="s">
        <v>477</v>
      </c>
      <c r="CN209" s="749"/>
      <c r="CO209" s="756" t="s">
        <v>589</v>
      </c>
      <c r="CP209" s="757" t="s">
        <v>1154</v>
      </c>
      <c r="CQ209" s="746" t="s">
        <v>476</v>
      </c>
      <c r="CR209" s="749"/>
      <c r="CS209" s="756" t="s">
        <v>510</v>
      </c>
      <c r="CT209" s="757" t="s">
        <v>603</v>
      </c>
      <c r="CU209" s="746"/>
      <c r="CV209" s="749"/>
      <c r="CW209" s="756"/>
      <c r="CX209" s="757"/>
      <c r="CY209" s="746" t="s">
        <v>478</v>
      </c>
      <c r="CZ209" s="749"/>
      <c r="DA209" s="756" t="s">
        <v>888</v>
      </c>
      <c r="DB209" s="757" t="s">
        <v>1116</v>
      </c>
      <c r="DC209" s="746"/>
      <c r="DD209" s="749"/>
      <c r="DE209" s="756"/>
      <c r="DF209" s="757"/>
      <c r="DG209" s="746" t="s">
        <v>477</v>
      </c>
      <c r="DH209" s="749"/>
      <c r="DI209" s="756" t="s">
        <v>544</v>
      </c>
      <c r="DJ209" s="757" t="s">
        <v>608</v>
      </c>
      <c r="DK209" s="746"/>
      <c r="DL209" s="749"/>
      <c r="DM209" s="756"/>
      <c r="DN209" s="757"/>
      <c r="DO209" s="746" t="s">
        <v>476</v>
      </c>
      <c r="DP209" s="749"/>
      <c r="DQ209" s="756" t="s">
        <v>616</v>
      </c>
      <c r="DR209" s="757" t="s">
        <v>525</v>
      </c>
      <c r="DS209" s="746"/>
      <c r="DT209" s="749"/>
      <c r="DU209" s="756"/>
      <c r="DV209" s="757"/>
      <c r="DW209" s="746"/>
      <c r="DX209" s="749"/>
      <c r="DY209" s="756"/>
      <c r="DZ209" s="757"/>
      <c r="EA209" s="619"/>
      <c r="EB209" s="619"/>
      <c r="EC209" s="619"/>
      <c r="ED209" s="619"/>
      <c r="EE209" s="108"/>
      <c r="EF209" s="617"/>
      <c r="EG209" s="617"/>
      <c r="EH209" s="618"/>
    </row>
    <row r="210" spans="1:138" s="620" customFormat="1" ht="30" x14ac:dyDescent="0.25">
      <c r="A210" s="746">
        <v>151606</v>
      </c>
      <c r="B210" s="747" t="s">
        <v>1106</v>
      </c>
      <c r="C210" s="748" t="s">
        <v>907</v>
      </c>
      <c r="D210" s="746" t="s">
        <v>62</v>
      </c>
      <c r="E210" s="749" t="s">
        <v>1128</v>
      </c>
      <c r="F210" s="747" t="s">
        <v>1126</v>
      </c>
      <c r="G210" s="749" t="s">
        <v>366</v>
      </c>
      <c r="H210" s="749" t="s">
        <v>1128</v>
      </c>
      <c r="I210" s="748" t="s">
        <v>366</v>
      </c>
      <c r="J210" s="749" t="s">
        <v>366</v>
      </c>
      <c r="K210" s="617" t="str">
        <f>IFERROR(VLOOKUP(A210,[4]CalledName!$A:$N,14,FALSE),"")</f>
        <v>No</v>
      </c>
      <c r="L210" s="597" t="str">
        <f>IFERROR(VLOOKUP(A210,[5]YEAR11!$A:$AT,24,FALSE),"")</f>
        <v>6-7</v>
      </c>
      <c r="M210" s="599" t="str">
        <f t="shared" si="50"/>
        <v>M</v>
      </c>
      <c r="N210" s="605">
        <f t="shared" si="51"/>
        <v>3</v>
      </c>
      <c r="O210" s="606">
        <f t="shared" si="52"/>
        <v>4</v>
      </c>
      <c r="P210" s="657">
        <f t="shared" si="53"/>
        <v>5</v>
      </c>
      <c r="Q210" s="723">
        <v>36.96</v>
      </c>
      <c r="R210" s="724">
        <v>6</v>
      </c>
      <c r="S210" s="721">
        <f t="shared" si="54"/>
        <v>0</v>
      </c>
      <c r="T210" s="600">
        <f t="shared" si="55"/>
        <v>5</v>
      </c>
      <c r="U210" s="722">
        <f t="shared" si="56"/>
        <v>1</v>
      </c>
      <c r="V210" s="722">
        <f t="shared" si="57"/>
        <v>1</v>
      </c>
      <c r="W210" s="722">
        <f t="shared" si="58"/>
        <v>1</v>
      </c>
      <c r="X210" s="722">
        <f t="shared" si="59"/>
        <v>3</v>
      </c>
      <c r="Y210" s="722">
        <f t="shared" si="60"/>
        <v>1</v>
      </c>
      <c r="Z210" s="722">
        <f t="shared" si="61"/>
        <v>0</v>
      </c>
      <c r="AA210" s="722">
        <f t="shared" si="62"/>
        <v>0</v>
      </c>
      <c r="AB210" s="722">
        <f t="shared" si="63"/>
        <v>1</v>
      </c>
      <c r="AC210" s="763">
        <f t="shared" si="64"/>
        <v>4</v>
      </c>
      <c r="AD210" s="600"/>
      <c r="AE210" s="746" t="s">
        <v>480</v>
      </c>
      <c r="AF210" s="749"/>
      <c r="AG210" s="756" t="s">
        <v>557</v>
      </c>
      <c r="AH210" s="757" t="s">
        <v>499</v>
      </c>
      <c r="AI210" s="746"/>
      <c r="AJ210" s="749"/>
      <c r="AK210" s="756"/>
      <c r="AL210" s="757"/>
      <c r="AM210" s="746"/>
      <c r="AN210" s="749"/>
      <c r="AO210" s="756"/>
      <c r="AP210" s="757"/>
      <c r="AQ210" s="746"/>
      <c r="AR210" s="749"/>
      <c r="AS210" s="756"/>
      <c r="AT210" s="757"/>
      <c r="AU210" s="746"/>
      <c r="AV210" s="749"/>
      <c r="AW210" s="756"/>
      <c r="AX210" s="757"/>
      <c r="AY210" s="746"/>
      <c r="AZ210" s="749"/>
      <c r="BA210" s="756"/>
      <c r="BB210" s="757"/>
      <c r="BC210" s="746"/>
      <c r="BD210" s="749"/>
      <c r="BE210" s="756"/>
      <c r="BF210" s="757"/>
      <c r="BG210" s="746" t="s">
        <v>477</v>
      </c>
      <c r="BH210" s="749"/>
      <c r="BI210" s="756" t="s">
        <v>528</v>
      </c>
      <c r="BJ210" s="757" t="s">
        <v>529</v>
      </c>
      <c r="BK210" s="746"/>
      <c r="BL210" s="749"/>
      <c r="BM210" s="749"/>
      <c r="BN210" s="758"/>
      <c r="BO210" s="746"/>
      <c r="BP210" s="749"/>
      <c r="BQ210" s="756"/>
      <c r="BR210" s="757"/>
      <c r="BS210" s="746" t="s">
        <v>477</v>
      </c>
      <c r="BT210" s="749"/>
      <c r="BU210" s="756" t="s">
        <v>500</v>
      </c>
      <c r="BV210" s="757" t="s">
        <v>907</v>
      </c>
      <c r="BW210" s="746" t="s">
        <v>477</v>
      </c>
      <c r="BX210" s="749"/>
      <c r="BY210" s="756" t="s">
        <v>1152</v>
      </c>
      <c r="BZ210" s="757" t="s">
        <v>530</v>
      </c>
      <c r="CA210" s="746"/>
      <c r="CB210" s="749"/>
      <c r="CC210" s="756"/>
      <c r="CD210" s="757"/>
      <c r="CE210" s="746"/>
      <c r="CF210" s="749"/>
      <c r="CG210" s="756"/>
      <c r="CH210" s="757"/>
      <c r="CI210" s="746" t="s">
        <v>479</v>
      </c>
      <c r="CJ210" s="749"/>
      <c r="CK210" s="756" t="s">
        <v>522</v>
      </c>
      <c r="CL210" s="757" t="s">
        <v>584</v>
      </c>
      <c r="CM210" s="746" t="s">
        <v>478</v>
      </c>
      <c r="CN210" s="749"/>
      <c r="CO210" s="756" t="s">
        <v>587</v>
      </c>
      <c r="CP210" s="757" t="s">
        <v>1151</v>
      </c>
      <c r="CQ210" s="746"/>
      <c r="CR210" s="749"/>
      <c r="CS210" s="756"/>
      <c r="CT210" s="757"/>
      <c r="CU210" s="746"/>
      <c r="CV210" s="749"/>
      <c r="CW210" s="756"/>
      <c r="CX210" s="757"/>
      <c r="CY210" s="746" t="s">
        <v>477</v>
      </c>
      <c r="CZ210" s="749"/>
      <c r="DA210" s="756" t="s">
        <v>1114</v>
      </c>
      <c r="DB210" s="757" t="s">
        <v>1115</v>
      </c>
      <c r="DC210" s="746"/>
      <c r="DD210" s="749"/>
      <c r="DE210" s="756"/>
      <c r="DF210" s="757"/>
      <c r="DG210" s="746"/>
      <c r="DH210" s="749"/>
      <c r="DI210" s="756"/>
      <c r="DJ210" s="757"/>
      <c r="DK210" s="746"/>
      <c r="DL210" s="749"/>
      <c r="DM210" s="756"/>
      <c r="DN210" s="757"/>
      <c r="DO210" s="746" t="s">
        <v>477</v>
      </c>
      <c r="DP210" s="749"/>
      <c r="DQ210" s="756" t="s">
        <v>550</v>
      </c>
      <c r="DR210" s="757" t="s">
        <v>539</v>
      </c>
      <c r="DS210" s="746" t="s">
        <v>481</v>
      </c>
      <c r="DT210" s="749"/>
      <c r="DU210" s="756" t="s">
        <v>527</v>
      </c>
      <c r="DV210" s="757" t="s">
        <v>622</v>
      </c>
      <c r="DW210" s="746"/>
      <c r="DX210" s="749"/>
      <c r="DY210" s="756"/>
      <c r="DZ210" s="757"/>
      <c r="EA210" s="619"/>
      <c r="EB210" s="619"/>
      <c r="EC210" s="619"/>
      <c r="ED210" s="619"/>
      <c r="EE210" s="108"/>
      <c r="EF210" s="617"/>
      <c r="EG210" s="617"/>
      <c r="EH210" s="618"/>
    </row>
    <row r="211" spans="1:138" s="620" customFormat="1" ht="25.5" x14ac:dyDescent="0.25">
      <c r="A211" s="746">
        <v>151657</v>
      </c>
      <c r="B211" s="747" t="s">
        <v>1107</v>
      </c>
      <c r="C211" s="748" t="s">
        <v>899</v>
      </c>
      <c r="D211" s="746" t="s">
        <v>62</v>
      </c>
      <c r="E211" s="749" t="s">
        <v>366</v>
      </c>
      <c r="F211" s="749" t="s">
        <v>1133</v>
      </c>
      <c r="G211" s="749" t="s">
        <v>366</v>
      </c>
      <c r="H211" s="749" t="s">
        <v>366</v>
      </c>
      <c r="I211" s="748" t="s">
        <v>366</v>
      </c>
      <c r="J211" s="749" t="s">
        <v>366</v>
      </c>
      <c r="K211" s="617" t="str">
        <f>IFERROR(VLOOKUP(A211,[4]CalledName!$A:$N,14,FALSE),"")</f>
        <v>No</v>
      </c>
      <c r="L211" s="597" t="str">
        <f>IFERROR(VLOOKUP(A211,[5]YEAR11!$A:$AT,24,FALSE),"")</f>
        <v>6-7</v>
      </c>
      <c r="M211" s="599" t="str">
        <f t="shared" si="50"/>
        <v>H</v>
      </c>
      <c r="N211" s="605">
        <f t="shared" si="51"/>
        <v>14</v>
      </c>
      <c r="O211" s="606">
        <f t="shared" si="52"/>
        <v>0</v>
      </c>
      <c r="P211" s="657">
        <f t="shared" si="53"/>
        <v>1</v>
      </c>
      <c r="Q211" s="723">
        <v>100</v>
      </c>
      <c r="R211" s="724">
        <v>0</v>
      </c>
      <c r="S211" s="721">
        <f t="shared" si="54"/>
        <v>1</v>
      </c>
      <c r="T211" s="600">
        <f t="shared" si="55"/>
        <v>8</v>
      </c>
      <c r="U211" s="722">
        <f t="shared" si="56"/>
        <v>0</v>
      </c>
      <c r="V211" s="722">
        <f t="shared" si="57"/>
        <v>0</v>
      </c>
      <c r="W211" s="722">
        <f t="shared" si="58"/>
        <v>0</v>
      </c>
      <c r="X211" s="722">
        <f t="shared" si="59"/>
        <v>0</v>
      </c>
      <c r="Y211" s="722">
        <f t="shared" si="60"/>
        <v>0</v>
      </c>
      <c r="Z211" s="722">
        <f t="shared" si="61"/>
        <v>0</v>
      </c>
      <c r="AA211" s="722">
        <f t="shared" si="62"/>
        <v>0</v>
      </c>
      <c r="AB211" s="722">
        <f t="shared" si="63"/>
        <v>0</v>
      </c>
      <c r="AC211" s="763">
        <f t="shared" si="64"/>
        <v>0</v>
      </c>
      <c r="AD211" s="600"/>
      <c r="AE211" s="746"/>
      <c r="AF211" s="749"/>
      <c r="AG211" s="756"/>
      <c r="AH211" s="757"/>
      <c r="AI211" s="746"/>
      <c r="AJ211" s="749"/>
      <c r="AK211" s="756"/>
      <c r="AL211" s="757"/>
      <c r="AM211" s="746"/>
      <c r="AN211" s="749"/>
      <c r="AO211" s="756"/>
      <c r="AP211" s="757"/>
      <c r="AQ211" s="746"/>
      <c r="AR211" s="749"/>
      <c r="AS211" s="756"/>
      <c r="AT211" s="757"/>
      <c r="AU211" s="746"/>
      <c r="AV211" s="749"/>
      <c r="AW211" s="756"/>
      <c r="AX211" s="757"/>
      <c r="AY211" s="746"/>
      <c r="AZ211" s="749"/>
      <c r="BA211" s="756"/>
      <c r="BB211" s="757"/>
      <c r="BC211" s="746"/>
      <c r="BD211" s="749"/>
      <c r="BE211" s="756"/>
      <c r="BF211" s="757"/>
      <c r="BG211" s="746" t="s">
        <v>477</v>
      </c>
      <c r="BH211" s="749"/>
      <c r="BI211" s="756" t="s">
        <v>575</v>
      </c>
      <c r="BJ211" s="757" t="s">
        <v>535</v>
      </c>
      <c r="BK211" s="746"/>
      <c r="BL211" s="749"/>
      <c r="BM211" s="749"/>
      <c r="BN211" s="758"/>
      <c r="BO211" s="746"/>
      <c r="BP211" s="749"/>
      <c r="BQ211" s="756"/>
      <c r="BR211" s="757"/>
      <c r="BS211" s="746" t="s">
        <v>477</v>
      </c>
      <c r="BT211" s="749"/>
      <c r="BU211" s="756" t="s">
        <v>505</v>
      </c>
      <c r="BV211" s="757" t="s">
        <v>899</v>
      </c>
      <c r="BW211" s="746" t="s">
        <v>477</v>
      </c>
      <c r="BX211" s="749"/>
      <c r="BY211" s="756" t="s">
        <v>1152</v>
      </c>
      <c r="BZ211" s="757" t="s">
        <v>530</v>
      </c>
      <c r="CA211" s="746"/>
      <c r="CB211" s="749"/>
      <c r="CC211" s="756"/>
      <c r="CD211" s="757"/>
      <c r="CE211" s="746" t="s">
        <v>476</v>
      </c>
      <c r="CF211" s="749"/>
      <c r="CG211" s="756" t="s">
        <v>1155</v>
      </c>
      <c r="CH211" s="757" t="s">
        <v>583</v>
      </c>
      <c r="CI211" s="746"/>
      <c r="CJ211" s="749"/>
      <c r="CK211" s="756"/>
      <c r="CL211" s="757"/>
      <c r="CM211" s="746" t="s">
        <v>477</v>
      </c>
      <c r="CN211" s="749"/>
      <c r="CO211" s="756" t="s">
        <v>600</v>
      </c>
      <c r="CP211" s="757" t="s">
        <v>592</v>
      </c>
      <c r="CQ211" s="746"/>
      <c r="CR211" s="749"/>
      <c r="CS211" s="756"/>
      <c r="CT211" s="757"/>
      <c r="CU211" s="746" t="s">
        <v>477</v>
      </c>
      <c r="CV211" s="749"/>
      <c r="CW211" s="756" t="s">
        <v>1160</v>
      </c>
      <c r="CX211" s="757" t="s">
        <v>604</v>
      </c>
      <c r="CY211" s="746" t="s">
        <v>477</v>
      </c>
      <c r="CZ211" s="749"/>
      <c r="DA211" s="756" t="s">
        <v>888</v>
      </c>
      <c r="DB211" s="757" t="s">
        <v>1116</v>
      </c>
      <c r="DC211" s="746"/>
      <c r="DD211" s="749"/>
      <c r="DE211" s="756"/>
      <c r="DF211" s="757"/>
      <c r="DG211" s="746"/>
      <c r="DH211" s="749"/>
      <c r="DI211" s="756"/>
      <c r="DJ211" s="757"/>
      <c r="DK211" s="746"/>
      <c r="DL211" s="749"/>
      <c r="DM211" s="756"/>
      <c r="DN211" s="757"/>
      <c r="DO211" s="746" t="s">
        <v>477</v>
      </c>
      <c r="DP211" s="749"/>
      <c r="DQ211" s="756" t="s">
        <v>1156</v>
      </c>
      <c r="DR211" s="757" t="s">
        <v>548</v>
      </c>
      <c r="DS211" s="746" t="s">
        <v>477</v>
      </c>
      <c r="DT211" s="749"/>
      <c r="DU211" s="756" t="s">
        <v>527</v>
      </c>
      <c r="DV211" s="757" t="s">
        <v>620</v>
      </c>
      <c r="DW211" s="746"/>
      <c r="DX211" s="749"/>
      <c r="DY211" s="756"/>
      <c r="DZ211" s="757"/>
      <c r="EA211" s="619"/>
      <c r="EB211" s="619"/>
      <c r="EC211" s="619"/>
      <c r="ED211" s="619"/>
      <c r="EE211" s="108"/>
      <c r="EF211" s="617"/>
      <c r="EG211" s="617"/>
      <c r="EH211" s="618"/>
    </row>
    <row r="212" spans="1:138" s="620" customFormat="1" ht="25.5" x14ac:dyDescent="0.25">
      <c r="A212" s="746">
        <v>151683</v>
      </c>
      <c r="B212" s="747" t="s">
        <v>1108</v>
      </c>
      <c r="C212" s="748" t="s">
        <v>909</v>
      </c>
      <c r="D212" s="746" t="s">
        <v>62</v>
      </c>
      <c r="E212" s="749" t="s">
        <v>366</v>
      </c>
      <c r="F212" s="749" t="s">
        <v>1133</v>
      </c>
      <c r="G212" s="749" t="s">
        <v>366</v>
      </c>
      <c r="H212" s="749" t="s">
        <v>366</v>
      </c>
      <c r="I212" s="748" t="s">
        <v>366</v>
      </c>
      <c r="J212" s="749" t="s">
        <v>366</v>
      </c>
      <c r="K212" s="617" t="str">
        <f>IFERROR(VLOOKUP(A212,[4]CalledName!$A:$N,14,FALSE),"")</f>
        <v>Yes</v>
      </c>
      <c r="L212" s="597" t="str">
        <f>IFERROR(VLOOKUP(A212,[5]YEAR11!$A:$AT,24,FALSE),"")</f>
        <v>6-7</v>
      </c>
      <c r="M212" s="599" t="str">
        <f t="shared" si="50"/>
        <v>H</v>
      </c>
      <c r="N212" s="605">
        <f t="shared" si="51"/>
        <v>9</v>
      </c>
      <c r="O212" s="606">
        <f t="shared" si="52"/>
        <v>0</v>
      </c>
      <c r="P212" s="657">
        <f t="shared" si="53"/>
        <v>0</v>
      </c>
      <c r="Q212" s="723">
        <v>80.430000000000007</v>
      </c>
      <c r="R212" s="724">
        <v>0</v>
      </c>
      <c r="S212" s="721">
        <f t="shared" si="54"/>
        <v>1</v>
      </c>
      <c r="T212" s="600">
        <f t="shared" si="55"/>
        <v>8</v>
      </c>
      <c r="U212" s="722">
        <f t="shared" si="56"/>
        <v>0</v>
      </c>
      <c r="V212" s="722">
        <f t="shared" si="57"/>
        <v>0</v>
      </c>
      <c r="W212" s="722">
        <f t="shared" si="58"/>
        <v>0</v>
      </c>
      <c r="X212" s="722">
        <f t="shared" si="59"/>
        <v>0</v>
      </c>
      <c r="Y212" s="722">
        <f t="shared" si="60"/>
        <v>0</v>
      </c>
      <c r="Z212" s="722">
        <f t="shared" si="61"/>
        <v>0</v>
      </c>
      <c r="AA212" s="722">
        <f t="shared" si="62"/>
        <v>0</v>
      </c>
      <c r="AB212" s="722">
        <f t="shared" si="63"/>
        <v>0</v>
      </c>
      <c r="AC212" s="763">
        <f t="shared" si="64"/>
        <v>0</v>
      </c>
      <c r="AD212" s="600"/>
      <c r="AE212" s="746"/>
      <c r="AF212" s="749"/>
      <c r="AG212" s="756"/>
      <c r="AH212" s="757"/>
      <c r="AI212" s="746" t="s">
        <v>477</v>
      </c>
      <c r="AJ212" s="749"/>
      <c r="AK212" s="756" t="s">
        <v>563</v>
      </c>
      <c r="AL212" s="757" t="s">
        <v>559</v>
      </c>
      <c r="AM212" s="746"/>
      <c r="AN212" s="749"/>
      <c r="AO212" s="756"/>
      <c r="AP212" s="757"/>
      <c r="AQ212" s="746" t="s">
        <v>477</v>
      </c>
      <c r="AR212" s="749"/>
      <c r="AS212" s="756" t="s">
        <v>502</v>
      </c>
      <c r="AT212" s="757" t="s">
        <v>568</v>
      </c>
      <c r="AU212" s="746"/>
      <c r="AV212" s="749"/>
      <c r="AW212" s="756"/>
      <c r="AX212" s="757"/>
      <c r="AY212" s="746"/>
      <c r="AZ212" s="749"/>
      <c r="BA212" s="756"/>
      <c r="BB212" s="757"/>
      <c r="BC212" s="746"/>
      <c r="BD212" s="749"/>
      <c r="BE212" s="756"/>
      <c r="BF212" s="757"/>
      <c r="BG212" s="746" t="s">
        <v>477</v>
      </c>
      <c r="BH212" s="749"/>
      <c r="BI212" s="756" t="s">
        <v>575</v>
      </c>
      <c r="BJ212" s="757" t="s">
        <v>535</v>
      </c>
      <c r="BK212" s="746"/>
      <c r="BL212" s="749"/>
      <c r="BM212" s="749"/>
      <c r="BN212" s="758"/>
      <c r="BO212" s="746" t="s">
        <v>476</v>
      </c>
      <c r="BP212" s="749"/>
      <c r="BQ212" s="756" t="s">
        <v>508</v>
      </c>
      <c r="BR212" s="757" t="s">
        <v>579</v>
      </c>
      <c r="BS212" s="746" t="s">
        <v>477</v>
      </c>
      <c r="BT212" s="749"/>
      <c r="BU212" s="756" t="s">
        <v>516</v>
      </c>
      <c r="BV212" s="757" t="s">
        <v>909</v>
      </c>
      <c r="BW212" s="746"/>
      <c r="BX212" s="749"/>
      <c r="BY212" s="756"/>
      <c r="BZ212" s="757"/>
      <c r="CA212" s="746"/>
      <c r="CB212" s="749"/>
      <c r="CC212" s="756"/>
      <c r="CD212" s="757"/>
      <c r="CE212" s="746"/>
      <c r="CF212" s="749"/>
      <c r="CG212" s="756"/>
      <c r="CH212" s="757"/>
      <c r="CI212" s="746"/>
      <c r="CJ212" s="749"/>
      <c r="CK212" s="756"/>
      <c r="CL212" s="757"/>
      <c r="CM212" s="746" t="s">
        <v>477</v>
      </c>
      <c r="CN212" s="749"/>
      <c r="CO212" s="756" t="s">
        <v>1163</v>
      </c>
      <c r="CP212" s="757" t="s">
        <v>1164</v>
      </c>
      <c r="CQ212" s="746"/>
      <c r="CR212" s="749"/>
      <c r="CS212" s="756"/>
      <c r="CT212" s="757"/>
      <c r="CU212" s="746"/>
      <c r="CV212" s="749"/>
      <c r="CW212" s="756"/>
      <c r="CX212" s="757"/>
      <c r="CY212" s="746" t="s">
        <v>477</v>
      </c>
      <c r="CZ212" s="749"/>
      <c r="DA212" s="756" t="s">
        <v>1121</v>
      </c>
      <c r="DB212" s="757" t="s">
        <v>1122</v>
      </c>
      <c r="DC212" s="746"/>
      <c r="DD212" s="749"/>
      <c r="DE212" s="756"/>
      <c r="DF212" s="757"/>
      <c r="DG212" s="746" t="s">
        <v>477</v>
      </c>
      <c r="DH212" s="749"/>
      <c r="DI212" s="756" t="s">
        <v>515</v>
      </c>
      <c r="DJ212" s="757" t="s">
        <v>609</v>
      </c>
      <c r="DK212" s="746"/>
      <c r="DL212" s="749"/>
      <c r="DM212" s="756"/>
      <c r="DN212" s="757"/>
      <c r="DO212" s="746" t="s">
        <v>477</v>
      </c>
      <c r="DP212" s="749"/>
      <c r="DQ212" s="756" t="s">
        <v>1156</v>
      </c>
      <c r="DR212" s="757" t="s">
        <v>548</v>
      </c>
      <c r="DS212" s="746"/>
      <c r="DT212" s="749"/>
      <c r="DU212" s="756"/>
      <c r="DV212" s="757"/>
      <c r="DW212" s="746" t="s">
        <v>477</v>
      </c>
      <c r="DX212" s="749"/>
      <c r="DY212" s="756" t="s">
        <v>1149</v>
      </c>
      <c r="DZ212" s="757" t="s">
        <v>526</v>
      </c>
      <c r="EA212" s="619"/>
      <c r="EB212" s="619"/>
      <c r="EC212" s="619"/>
      <c r="ED212" s="619"/>
      <c r="EE212" s="108"/>
      <c r="EF212" s="617"/>
      <c r="EG212" s="617"/>
      <c r="EH212" s="618"/>
    </row>
    <row r="213" spans="1:138" s="620" customFormat="1" ht="25.5" x14ac:dyDescent="0.25">
      <c r="A213" s="746">
        <v>151702</v>
      </c>
      <c r="B213" s="747" t="s">
        <v>1109</v>
      </c>
      <c r="C213" s="748" t="s">
        <v>899</v>
      </c>
      <c r="D213" s="746" t="s">
        <v>178</v>
      </c>
      <c r="E213" s="749" t="s">
        <v>366</v>
      </c>
      <c r="F213" s="749" t="s">
        <v>1127</v>
      </c>
      <c r="G213" s="749" t="s">
        <v>366</v>
      </c>
      <c r="H213" s="749" t="s">
        <v>366</v>
      </c>
      <c r="I213" s="748" t="s">
        <v>366</v>
      </c>
      <c r="J213" s="749" t="s">
        <v>366</v>
      </c>
      <c r="K213" s="617" t="str">
        <f>IFERROR(VLOOKUP(A213,[4]CalledName!$A:$N,14,FALSE),"")</f>
        <v>No</v>
      </c>
      <c r="L213" s="597" t="str">
        <f>IFERROR(VLOOKUP(A213,[5]YEAR11!$A:$AT,24,FALSE),"")</f>
        <v>5-6</v>
      </c>
      <c r="M213" s="599" t="str">
        <f t="shared" si="50"/>
        <v>M</v>
      </c>
      <c r="N213" s="605">
        <f t="shared" si="51"/>
        <v>12</v>
      </c>
      <c r="O213" s="606">
        <f t="shared" si="52"/>
        <v>0</v>
      </c>
      <c r="P213" s="657">
        <f t="shared" si="53"/>
        <v>2</v>
      </c>
      <c r="Q213" s="723">
        <v>100</v>
      </c>
      <c r="R213" s="724">
        <v>0</v>
      </c>
      <c r="S213" s="721">
        <f t="shared" si="54"/>
        <v>2</v>
      </c>
      <c r="T213" s="600">
        <f t="shared" si="55"/>
        <v>7</v>
      </c>
      <c r="U213" s="722">
        <f t="shared" si="56"/>
        <v>0</v>
      </c>
      <c r="V213" s="722">
        <f t="shared" si="57"/>
        <v>0</v>
      </c>
      <c r="W213" s="722">
        <f t="shared" si="58"/>
        <v>0</v>
      </c>
      <c r="X213" s="722">
        <f t="shared" si="59"/>
        <v>0</v>
      </c>
      <c r="Y213" s="722">
        <f t="shared" si="60"/>
        <v>0</v>
      </c>
      <c r="Z213" s="722">
        <f t="shared" si="61"/>
        <v>0</v>
      </c>
      <c r="AA213" s="722">
        <f t="shared" si="62"/>
        <v>0</v>
      </c>
      <c r="AB213" s="722">
        <f t="shared" si="63"/>
        <v>0</v>
      </c>
      <c r="AC213" s="763">
        <f t="shared" si="64"/>
        <v>0</v>
      </c>
      <c r="AD213" s="600"/>
      <c r="AE213" s="746"/>
      <c r="AF213" s="749"/>
      <c r="AG213" s="756"/>
      <c r="AH213" s="757"/>
      <c r="AI213" s="746"/>
      <c r="AJ213" s="749"/>
      <c r="AK213" s="756"/>
      <c r="AL213" s="757"/>
      <c r="AM213" s="746"/>
      <c r="AN213" s="749"/>
      <c r="AO213" s="756"/>
      <c r="AP213" s="757"/>
      <c r="AQ213" s="746"/>
      <c r="AR213" s="749"/>
      <c r="AS213" s="756"/>
      <c r="AT213" s="757"/>
      <c r="AU213" s="746"/>
      <c r="AV213" s="749"/>
      <c r="AW213" s="756"/>
      <c r="AX213" s="757"/>
      <c r="AY213" s="746"/>
      <c r="AZ213" s="749"/>
      <c r="BA213" s="756"/>
      <c r="BB213" s="757"/>
      <c r="BC213" s="746"/>
      <c r="BD213" s="749"/>
      <c r="BE213" s="756"/>
      <c r="BF213" s="757"/>
      <c r="BG213" s="746" t="s">
        <v>477</v>
      </c>
      <c r="BH213" s="749"/>
      <c r="BI213" s="756" t="s">
        <v>575</v>
      </c>
      <c r="BJ213" s="757" t="s">
        <v>535</v>
      </c>
      <c r="BK213" s="746"/>
      <c r="BL213" s="749"/>
      <c r="BM213" s="749"/>
      <c r="BN213" s="758"/>
      <c r="BO213" s="746" t="s">
        <v>477</v>
      </c>
      <c r="BP213" s="749"/>
      <c r="BQ213" s="756" t="s">
        <v>508</v>
      </c>
      <c r="BR213" s="757" t="s">
        <v>578</v>
      </c>
      <c r="BS213" s="746" t="s">
        <v>477</v>
      </c>
      <c r="BT213" s="749"/>
      <c r="BU213" s="756" t="s">
        <v>505</v>
      </c>
      <c r="BV213" s="757" t="s">
        <v>899</v>
      </c>
      <c r="BW213" s="746" t="s">
        <v>477</v>
      </c>
      <c r="BX213" s="749"/>
      <c r="BY213" s="756" t="s">
        <v>536</v>
      </c>
      <c r="BZ213" s="757" t="s">
        <v>537</v>
      </c>
      <c r="CA213" s="746"/>
      <c r="CB213" s="749"/>
      <c r="CC213" s="756"/>
      <c r="CD213" s="757"/>
      <c r="CE213" s="746"/>
      <c r="CF213" s="749"/>
      <c r="CG213" s="756"/>
      <c r="CH213" s="757"/>
      <c r="CI213" s="746" t="s">
        <v>477</v>
      </c>
      <c r="CJ213" s="749"/>
      <c r="CK213" s="756" t="s">
        <v>522</v>
      </c>
      <c r="CL213" s="757" t="s">
        <v>584</v>
      </c>
      <c r="CM213" s="746" t="s">
        <v>477</v>
      </c>
      <c r="CN213" s="749"/>
      <c r="CO213" s="756" t="s">
        <v>587</v>
      </c>
      <c r="CP213" s="757" t="s">
        <v>1151</v>
      </c>
      <c r="CQ213" s="746"/>
      <c r="CR213" s="749"/>
      <c r="CS213" s="756"/>
      <c r="CT213" s="757"/>
      <c r="CU213" s="746"/>
      <c r="CV213" s="749"/>
      <c r="CW213" s="756"/>
      <c r="CX213" s="757"/>
      <c r="CY213" s="746" t="s">
        <v>476</v>
      </c>
      <c r="CZ213" s="749"/>
      <c r="DA213" s="756" t="s">
        <v>887</v>
      </c>
      <c r="DB213" s="757" t="s">
        <v>1118</v>
      </c>
      <c r="DC213" s="746"/>
      <c r="DD213" s="749"/>
      <c r="DE213" s="756"/>
      <c r="DF213" s="757"/>
      <c r="DG213" s="746"/>
      <c r="DH213" s="749"/>
      <c r="DI213" s="756"/>
      <c r="DJ213" s="757"/>
      <c r="DK213" s="746"/>
      <c r="DL213" s="749"/>
      <c r="DM213" s="756"/>
      <c r="DN213" s="757"/>
      <c r="DO213" s="746" t="s">
        <v>476</v>
      </c>
      <c r="DP213" s="749"/>
      <c r="DQ213" s="756" t="s">
        <v>553</v>
      </c>
      <c r="DR213" s="757" t="s">
        <v>554</v>
      </c>
      <c r="DS213" s="746" t="s">
        <v>477</v>
      </c>
      <c r="DT213" s="749"/>
      <c r="DU213" s="756" t="s">
        <v>527</v>
      </c>
      <c r="DV213" s="757" t="s">
        <v>621</v>
      </c>
      <c r="DW213" s="746"/>
      <c r="DX213" s="749"/>
      <c r="DY213" s="756"/>
      <c r="DZ213" s="757"/>
      <c r="EA213" s="619"/>
      <c r="EB213" s="619"/>
      <c r="EC213" s="619"/>
      <c r="ED213" s="619"/>
      <c r="EE213" s="108"/>
      <c r="EF213" s="617"/>
      <c r="EG213" s="617"/>
      <c r="EH213" s="618"/>
    </row>
    <row r="214" spans="1:138" s="620" customFormat="1" ht="25.5" x14ac:dyDescent="0.25">
      <c r="A214" s="746">
        <v>151574</v>
      </c>
      <c r="B214" s="747" t="s">
        <v>1110</v>
      </c>
      <c r="C214" s="748" t="s">
        <v>893</v>
      </c>
      <c r="D214" s="746" t="s">
        <v>62</v>
      </c>
      <c r="E214" s="749" t="s">
        <v>366</v>
      </c>
      <c r="F214" s="749" t="s">
        <v>1127</v>
      </c>
      <c r="G214" s="749" t="s">
        <v>1128</v>
      </c>
      <c r="H214" s="749" t="s">
        <v>366</v>
      </c>
      <c r="I214" s="748" t="s">
        <v>366</v>
      </c>
      <c r="J214" s="749" t="s">
        <v>366</v>
      </c>
      <c r="K214" s="617" t="str">
        <f>IFERROR(VLOOKUP(A214,[4]CalledName!$A:$N,14,FALSE),"")</f>
        <v>No</v>
      </c>
      <c r="L214" s="597" t="str">
        <f>IFERROR(VLOOKUP(A214,[5]YEAR11!$A:$AT,24,FALSE),"")</f>
        <v>5-6</v>
      </c>
      <c r="M214" s="599" t="str">
        <f t="shared" si="50"/>
        <v>M</v>
      </c>
      <c r="N214" s="605">
        <f t="shared" si="51"/>
        <v>16</v>
      </c>
      <c r="O214" s="606">
        <f t="shared" si="52"/>
        <v>0</v>
      </c>
      <c r="P214" s="657">
        <f t="shared" si="53"/>
        <v>2</v>
      </c>
      <c r="Q214" s="723">
        <v>100</v>
      </c>
      <c r="R214" s="724">
        <v>0</v>
      </c>
      <c r="S214" s="721">
        <f t="shared" si="54"/>
        <v>3</v>
      </c>
      <c r="T214" s="600">
        <f t="shared" si="55"/>
        <v>6</v>
      </c>
      <c r="U214" s="722">
        <f t="shared" si="56"/>
        <v>0</v>
      </c>
      <c r="V214" s="722">
        <f t="shared" si="57"/>
        <v>0</v>
      </c>
      <c r="W214" s="722">
        <f t="shared" si="58"/>
        <v>0</v>
      </c>
      <c r="X214" s="722">
        <f t="shared" si="59"/>
        <v>0</v>
      </c>
      <c r="Y214" s="722">
        <f t="shared" si="60"/>
        <v>0</v>
      </c>
      <c r="Z214" s="722">
        <f t="shared" si="61"/>
        <v>0</v>
      </c>
      <c r="AA214" s="722">
        <f t="shared" si="62"/>
        <v>0</v>
      </c>
      <c r="AB214" s="722">
        <f t="shared" si="63"/>
        <v>0</v>
      </c>
      <c r="AC214" s="763">
        <f t="shared" si="64"/>
        <v>0</v>
      </c>
      <c r="AD214" s="600"/>
      <c r="AE214" s="746"/>
      <c r="AF214" s="749"/>
      <c r="AG214" s="756"/>
      <c r="AH214" s="757"/>
      <c r="AI214" s="746" t="s">
        <v>477</v>
      </c>
      <c r="AJ214" s="749"/>
      <c r="AK214" s="756" t="s">
        <v>563</v>
      </c>
      <c r="AL214" s="757" t="s">
        <v>559</v>
      </c>
      <c r="AM214" s="746"/>
      <c r="AN214" s="749"/>
      <c r="AO214" s="756"/>
      <c r="AP214" s="757"/>
      <c r="AQ214" s="746" t="s">
        <v>477</v>
      </c>
      <c r="AR214" s="749"/>
      <c r="AS214" s="756" t="s">
        <v>502</v>
      </c>
      <c r="AT214" s="757" t="s">
        <v>568</v>
      </c>
      <c r="AU214" s="746"/>
      <c r="AV214" s="749"/>
      <c r="AW214" s="756"/>
      <c r="AX214" s="757"/>
      <c r="AY214" s="746"/>
      <c r="AZ214" s="749"/>
      <c r="BA214" s="756"/>
      <c r="BB214" s="757"/>
      <c r="BC214" s="746"/>
      <c r="BD214" s="749"/>
      <c r="BE214" s="756"/>
      <c r="BF214" s="757"/>
      <c r="BG214" s="746" t="s">
        <v>477</v>
      </c>
      <c r="BH214" s="749"/>
      <c r="BI214" s="756" t="s">
        <v>555</v>
      </c>
      <c r="BJ214" s="757" t="s">
        <v>543</v>
      </c>
      <c r="BK214" s="746"/>
      <c r="BL214" s="749"/>
      <c r="BM214" s="749"/>
      <c r="BN214" s="758"/>
      <c r="BO214" s="746" t="s">
        <v>476</v>
      </c>
      <c r="BP214" s="749"/>
      <c r="BQ214" s="756" t="s">
        <v>508</v>
      </c>
      <c r="BR214" s="757" t="s">
        <v>579</v>
      </c>
      <c r="BS214" s="746" t="s">
        <v>477</v>
      </c>
      <c r="BT214" s="749"/>
      <c r="BU214" s="756" t="s">
        <v>580</v>
      </c>
      <c r="BV214" s="757" t="s">
        <v>893</v>
      </c>
      <c r="BW214" s="746"/>
      <c r="BX214" s="749"/>
      <c r="BY214" s="756"/>
      <c r="BZ214" s="757"/>
      <c r="CA214" s="746"/>
      <c r="CB214" s="749"/>
      <c r="CC214" s="756"/>
      <c r="CD214" s="757"/>
      <c r="CE214" s="746"/>
      <c r="CF214" s="749"/>
      <c r="CG214" s="756"/>
      <c r="CH214" s="757"/>
      <c r="CI214" s="746"/>
      <c r="CJ214" s="749"/>
      <c r="CK214" s="756"/>
      <c r="CL214" s="757"/>
      <c r="CM214" s="746" t="s">
        <v>476</v>
      </c>
      <c r="CN214" s="749"/>
      <c r="CO214" s="756" t="s">
        <v>1163</v>
      </c>
      <c r="CP214" s="757" t="s">
        <v>1164</v>
      </c>
      <c r="CQ214" s="746"/>
      <c r="CR214" s="749"/>
      <c r="CS214" s="756"/>
      <c r="CT214" s="757"/>
      <c r="CU214" s="746"/>
      <c r="CV214" s="749"/>
      <c r="CW214" s="756"/>
      <c r="CX214" s="757"/>
      <c r="CY214" s="746" t="s">
        <v>476</v>
      </c>
      <c r="CZ214" s="749"/>
      <c r="DA214" s="756" t="s">
        <v>886</v>
      </c>
      <c r="DB214" s="757" t="s">
        <v>1111</v>
      </c>
      <c r="DC214" s="746"/>
      <c r="DD214" s="749"/>
      <c r="DE214" s="756"/>
      <c r="DF214" s="757"/>
      <c r="DG214" s="746" t="s">
        <v>477</v>
      </c>
      <c r="DH214" s="749"/>
      <c r="DI214" s="756" t="s">
        <v>515</v>
      </c>
      <c r="DJ214" s="757" t="s">
        <v>609</v>
      </c>
      <c r="DK214" s="746"/>
      <c r="DL214" s="749"/>
      <c r="DM214" s="756"/>
      <c r="DN214" s="757"/>
      <c r="DO214" s="746" t="s">
        <v>477</v>
      </c>
      <c r="DP214" s="749"/>
      <c r="DQ214" s="756" t="s">
        <v>538</v>
      </c>
      <c r="DR214" s="757" t="s">
        <v>531</v>
      </c>
      <c r="DS214" s="746"/>
      <c r="DT214" s="749"/>
      <c r="DU214" s="756"/>
      <c r="DV214" s="757"/>
      <c r="DW214" s="746" t="s">
        <v>477</v>
      </c>
      <c r="DX214" s="749"/>
      <c r="DY214" s="756" t="s">
        <v>516</v>
      </c>
      <c r="DZ214" s="757" t="s">
        <v>517</v>
      </c>
      <c r="EA214" s="619"/>
      <c r="EB214" s="619"/>
      <c r="EC214" s="619"/>
      <c r="ED214" s="619"/>
      <c r="EE214" s="108"/>
      <c r="EF214" s="617"/>
      <c r="EG214" s="617"/>
      <c r="EH214" s="618"/>
    </row>
    <row r="215" spans="1:138" s="620" customFormat="1" x14ac:dyDescent="0.25">
      <c r="A215" s="653"/>
      <c r="B215" s="714"/>
      <c r="C215" s="654"/>
      <c r="D215" s="653"/>
      <c r="E215" s="655"/>
      <c r="F215" s="655"/>
      <c r="G215" s="655"/>
      <c r="H215" s="655"/>
      <c r="I215" s="654"/>
      <c r="J215" s="655"/>
      <c r="K215" s="617" t="str">
        <f>IFERROR(VLOOKUP(A215,[4]CalledName!$A:$N,14,FALSE),"")</f>
        <v/>
      </c>
      <c r="L215" s="597" t="str">
        <f>IFERROR(VLOOKUP(A215,[5]YEAR11!$A:$AT,24,FALSE),"")</f>
        <v/>
      </c>
      <c r="M215" s="599" t="str">
        <f t="shared" si="50"/>
        <v/>
      </c>
      <c r="N215" s="605" t="str">
        <f t="shared" si="51"/>
        <v/>
      </c>
      <c r="O215" s="606" t="str">
        <f t="shared" si="52"/>
        <v/>
      </c>
      <c r="P215" s="657" t="str">
        <f t="shared" si="53"/>
        <v/>
      </c>
      <c r="Q215" s="55"/>
      <c r="R215" s="55"/>
      <c r="S215">
        <f t="shared" si="54"/>
        <v>0</v>
      </c>
      <c r="T215">
        <f t="shared" si="55"/>
        <v>0</v>
      </c>
      <c r="U215">
        <f t="shared" si="56"/>
        <v>0</v>
      </c>
      <c r="V215">
        <f t="shared" si="57"/>
        <v>0</v>
      </c>
      <c r="W215">
        <f t="shared" si="58"/>
        <v>0</v>
      </c>
      <c r="X215" s="722">
        <f t="shared" si="59"/>
        <v>0</v>
      </c>
      <c r="Y215">
        <f t="shared" si="60"/>
        <v>0</v>
      </c>
      <c r="Z215">
        <f t="shared" si="61"/>
        <v>0</v>
      </c>
      <c r="AA215">
        <f t="shared" si="62"/>
        <v>0</v>
      </c>
      <c r="AB215" s="722">
        <f t="shared" si="63"/>
        <v>0</v>
      </c>
      <c r="AC215" s="763">
        <f t="shared" si="64"/>
        <v>0</v>
      </c>
      <c r="AD215" s="600"/>
      <c r="AE215" s="676"/>
      <c r="AF215" s="672"/>
      <c r="AG215" s="673"/>
      <c r="AH215" s="674"/>
      <c r="AI215" s="676"/>
      <c r="AJ215" s="672"/>
      <c r="AK215" s="673"/>
      <c r="AL215" s="674"/>
      <c r="AM215" s="676"/>
      <c r="AN215" s="672"/>
      <c r="AO215" s="673"/>
      <c r="AP215" s="674"/>
      <c r="AQ215" s="676"/>
      <c r="AR215" s="672"/>
      <c r="AS215" s="673"/>
      <c r="AT215" s="674"/>
      <c r="AU215" s="676"/>
      <c r="AV215" s="672"/>
      <c r="AW215" s="673"/>
      <c r="AX215" s="674"/>
      <c r="AY215" s="676"/>
      <c r="AZ215" s="672"/>
      <c r="BA215" s="673"/>
      <c r="BB215" s="674"/>
      <c r="BC215" s="676"/>
      <c r="BD215" s="672"/>
      <c r="BE215" s="673"/>
      <c r="BF215" s="674"/>
      <c r="BG215" s="676"/>
      <c r="BH215" s="672"/>
      <c r="BI215" s="673"/>
      <c r="BJ215" s="674"/>
      <c r="BK215" s="676"/>
      <c r="BL215" s="672"/>
      <c r="BM215" s="673"/>
      <c r="BN215" s="674"/>
      <c r="BO215" s="676"/>
      <c r="BP215" s="672"/>
      <c r="BQ215" s="673"/>
      <c r="BR215" s="674"/>
      <c r="BS215" s="676"/>
      <c r="BT215" s="672"/>
      <c r="BU215" s="673"/>
      <c r="BV215" s="674"/>
      <c r="BW215" s="676"/>
      <c r="BX215" s="672"/>
      <c r="BY215" s="673"/>
      <c r="BZ215" s="674"/>
      <c r="CA215" s="676"/>
      <c r="CB215" s="672"/>
      <c r="CC215" s="673"/>
      <c r="CD215" s="674"/>
      <c r="CE215" s="676"/>
      <c r="CF215" s="672"/>
      <c r="CG215" s="673"/>
      <c r="CH215" s="674"/>
      <c r="CI215" s="676"/>
      <c r="CJ215" s="672"/>
      <c r="CK215" s="673"/>
      <c r="CL215" s="674"/>
      <c r="CM215" s="676"/>
      <c r="CN215" s="672"/>
      <c r="CO215" s="673"/>
      <c r="CP215" s="674"/>
      <c r="CQ215" s="676"/>
      <c r="CR215" s="672"/>
      <c r="CS215" s="673"/>
      <c r="CT215" s="674"/>
      <c r="CU215" s="676"/>
      <c r="CV215" s="672"/>
      <c r="CW215" s="673"/>
      <c r="CX215" s="674"/>
      <c r="CY215" s="676"/>
      <c r="CZ215" s="672"/>
      <c r="DA215" s="673"/>
      <c r="DB215" s="674"/>
      <c r="DC215" s="676"/>
      <c r="DD215" s="672"/>
      <c r="DE215" s="673"/>
      <c r="DF215" s="674"/>
      <c r="DG215" s="676"/>
      <c r="DH215" s="672"/>
      <c r="DI215" s="673"/>
      <c r="DJ215" s="674"/>
      <c r="DK215" s="676"/>
      <c r="DL215" s="672"/>
      <c r="DM215" s="673"/>
      <c r="DN215" s="674"/>
      <c r="DO215" s="676"/>
      <c r="DP215" s="672"/>
      <c r="DQ215" s="673"/>
      <c r="DR215" s="674"/>
      <c r="DS215" s="676"/>
      <c r="DT215" s="672"/>
      <c r="DU215" s="673"/>
      <c r="DV215" s="674"/>
      <c r="DW215" s="676"/>
      <c r="DX215" s="672"/>
      <c r="DY215" s="673"/>
      <c r="DZ215" s="674"/>
      <c r="EA215" s="619"/>
      <c r="EB215" s="619"/>
      <c r="EC215" s="619"/>
      <c r="ED215" s="619"/>
      <c r="EE215" s="108"/>
      <c r="EF215" s="617"/>
      <c r="EG215" s="617"/>
      <c r="EH215" s="618"/>
    </row>
    <row r="216" spans="1:138" s="620" customFormat="1" x14ac:dyDescent="0.25">
      <c r="A216" s="653"/>
      <c r="B216" s="714"/>
      <c r="C216" s="654"/>
      <c r="D216" s="653"/>
      <c r="E216" s="655"/>
      <c r="F216" s="655"/>
      <c r="G216" s="655"/>
      <c r="H216" s="655"/>
      <c r="I216" s="654"/>
      <c r="J216" s="655"/>
      <c r="K216" s="617" t="str">
        <f>IFERROR(VLOOKUP(A216,[4]CalledName!$A:$N,14,FALSE),"")</f>
        <v/>
      </c>
      <c r="L216" s="597" t="str">
        <f>IFERROR(VLOOKUP(A216,[5]YEAR11!$A:$AT,24,FALSE),"")</f>
        <v/>
      </c>
      <c r="M216" s="599" t="str">
        <f t="shared" si="50"/>
        <v/>
      </c>
      <c r="N216" s="605" t="str">
        <f t="shared" ref="N216:N231" si="65">IFERROR(VLOOKUP(A216,bhvtotals,4,FALSE),"")</f>
        <v/>
      </c>
      <c r="O216" s="606" t="str">
        <f t="shared" ref="O216:O231" si="66">IFERROR(VLOOKUP(A216,bhvtotals,5,FALSE),"")</f>
        <v/>
      </c>
      <c r="P216" s="657"/>
      <c r="Q216" s="55"/>
      <c r="R216" s="55"/>
      <c r="S216">
        <f t="shared" si="54"/>
        <v>0</v>
      </c>
      <c r="T216">
        <f t="shared" si="55"/>
        <v>0</v>
      </c>
      <c r="U216">
        <f t="shared" si="56"/>
        <v>0</v>
      </c>
      <c r="V216">
        <f t="shared" si="57"/>
        <v>0</v>
      </c>
      <c r="W216">
        <f t="shared" si="58"/>
        <v>0</v>
      </c>
      <c r="X216" s="722">
        <f t="shared" si="59"/>
        <v>0</v>
      </c>
      <c r="Y216">
        <f t="shared" si="60"/>
        <v>0</v>
      </c>
      <c r="Z216">
        <f t="shared" si="61"/>
        <v>0</v>
      </c>
      <c r="AA216">
        <f t="shared" si="62"/>
        <v>0</v>
      </c>
      <c r="AB216" s="722">
        <f t="shared" si="63"/>
        <v>0</v>
      </c>
      <c r="AC216" s="763">
        <f t="shared" si="64"/>
        <v>0</v>
      </c>
      <c r="AD216" s="600"/>
      <c r="AE216" s="675"/>
      <c r="AF216" s="672"/>
      <c r="AG216" s="673"/>
      <c r="AH216" s="674"/>
      <c r="AI216" s="675"/>
      <c r="AJ216" s="672"/>
      <c r="AK216" s="673"/>
      <c r="AL216" s="674"/>
      <c r="AM216" s="675"/>
      <c r="AN216" s="672"/>
      <c r="AO216" s="673"/>
      <c r="AP216" s="674"/>
      <c r="AQ216" s="675"/>
      <c r="AR216" s="672"/>
      <c r="AS216" s="673"/>
      <c r="AT216" s="674"/>
      <c r="AU216" s="675"/>
      <c r="AV216" s="672"/>
      <c r="AW216" s="673"/>
      <c r="AX216" s="674"/>
      <c r="AY216" s="675"/>
      <c r="AZ216" s="672"/>
      <c r="BA216" s="673"/>
      <c r="BB216" s="674"/>
      <c r="BC216" s="675"/>
      <c r="BD216" s="672"/>
      <c r="BE216" s="673"/>
      <c r="BF216" s="674"/>
      <c r="BG216" s="675"/>
      <c r="BH216" s="672"/>
      <c r="BI216" s="673"/>
      <c r="BJ216" s="674"/>
      <c r="BK216" s="675"/>
      <c r="BL216" s="672"/>
      <c r="BM216" s="673"/>
      <c r="BN216" s="674"/>
      <c r="BO216" s="675"/>
      <c r="BP216" s="672"/>
      <c r="BQ216" s="673"/>
      <c r="BR216" s="674"/>
      <c r="BS216" s="675"/>
      <c r="BT216" s="672"/>
      <c r="BU216" s="673"/>
      <c r="BV216" s="674"/>
      <c r="BW216" s="675"/>
      <c r="BX216" s="672"/>
      <c r="BY216" s="673"/>
      <c r="BZ216" s="674"/>
      <c r="CA216" s="675"/>
      <c r="CB216" s="672"/>
      <c r="CC216" s="673"/>
      <c r="CD216" s="674"/>
      <c r="CE216" s="675"/>
      <c r="CF216" s="672"/>
      <c r="CG216" s="673"/>
      <c r="CH216" s="674"/>
      <c r="CI216" s="675"/>
      <c r="CJ216" s="672"/>
      <c r="CK216" s="673"/>
      <c r="CL216" s="674"/>
      <c r="CM216" s="675"/>
      <c r="CN216" s="672"/>
      <c r="CO216" s="673"/>
      <c r="CP216" s="674"/>
      <c r="CQ216" s="675"/>
      <c r="CR216" s="672"/>
      <c r="CS216" s="673"/>
      <c r="CT216" s="674"/>
      <c r="CU216" s="675"/>
      <c r="CV216" s="672"/>
      <c r="CW216" s="673"/>
      <c r="CX216" s="674"/>
      <c r="CY216" s="675"/>
      <c r="CZ216" s="672"/>
      <c r="DA216" s="673"/>
      <c r="DB216" s="674"/>
      <c r="DC216" s="675"/>
      <c r="DD216" s="672"/>
      <c r="DE216" s="673"/>
      <c r="DF216" s="674"/>
      <c r="DG216" s="675"/>
      <c r="DH216" s="672"/>
      <c r="DI216" s="673"/>
      <c r="DJ216" s="674"/>
      <c r="DK216" s="675"/>
      <c r="DL216" s="672"/>
      <c r="DM216" s="673"/>
      <c r="DN216" s="674"/>
      <c r="DO216" s="675"/>
      <c r="DP216" s="672"/>
      <c r="DQ216" s="673"/>
      <c r="DR216" s="674"/>
      <c r="DS216" s="675"/>
      <c r="DT216" s="672"/>
      <c r="DU216" s="673"/>
      <c r="DV216" s="674"/>
      <c r="DW216" s="675"/>
      <c r="DX216" s="672"/>
      <c r="DY216" s="673"/>
      <c r="DZ216" s="674"/>
      <c r="EA216" s="619"/>
      <c r="EB216" s="619"/>
      <c r="EC216" s="619"/>
      <c r="ED216" s="619"/>
      <c r="EE216" s="108"/>
      <c r="EF216" s="617"/>
      <c r="EG216" s="617"/>
      <c r="EH216" s="618"/>
    </row>
    <row r="217" spans="1:138" s="620" customFormat="1" ht="15" customHeight="1" x14ac:dyDescent="0.25">
      <c r="A217" s="653"/>
      <c r="B217" s="714"/>
      <c r="C217" s="654"/>
      <c r="D217" s="653"/>
      <c r="E217" s="655"/>
      <c r="F217" s="655"/>
      <c r="G217" s="655"/>
      <c r="H217" s="655"/>
      <c r="I217" s="654"/>
      <c r="J217" s="655"/>
      <c r="K217" s="617" t="str">
        <f>IFERROR(VLOOKUP(A217,[4]CalledName!$A:$N,14,FALSE),"")</f>
        <v/>
      </c>
      <c r="L217" s="597" t="str">
        <f>IFERROR(VLOOKUP(A217,[5]YEAR11!$A:$AT,24,FALSE),"")</f>
        <v/>
      </c>
      <c r="M217" s="605" t="str">
        <f t="shared" si="50"/>
        <v/>
      </c>
      <c r="N217" s="605" t="str">
        <f t="shared" si="65"/>
        <v/>
      </c>
      <c r="O217" s="606" t="str">
        <f t="shared" si="66"/>
        <v/>
      </c>
      <c r="P217" s="657"/>
      <c r="Q217" s="55"/>
      <c r="R217" s="55"/>
      <c r="S217">
        <f t="shared" si="54"/>
        <v>0</v>
      </c>
      <c r="T217">
        <f t="shared" si="55"/>
        <v>0</v>
      </c>
      <c r="U217">
        <f t="shared" si="56"/>
        <v>0</v>
      </c>
      <c r="V217">
        <f t="shared" si="57"/>
        <v>0</v>
      </c>
      <c r="W217">
        <f t="shared" si="58"/>
        <v>0</v>
      </c>
      <c r="X217" s="722">
        <f t="shared" si="59"/>
        <v>0</v>
      </c>
      <c r="Y217">
        <f t="shared" si="60"/>
        <v>0</v>
      </c>
      <c r="Z217">
        <f t="shared" si="61"/>
        <v>0</v>
      </c>
      <c r="AA217">
        <f t="shared" si="62"/>
        <v>0</v>
      </c>
      <c r="AB217" s="722">
        <f t="shared" si="63"/>
        <v>0</v>
      </c>
      <c r="AC217" s="763">
        <f t="shared" si="64"/>
        <v>0</v>
      </c>
      <c r="AD217" s="600"/>
      <c r="AE217" s="671"/>
      <c r="AF217" s="672"/>
      <c r="AG217" s="673"/>
      <c r="AH217" s="674"/>
      <c r="AI217" s="671"/>
      <c r="AJ217" s="672"/>
      <c r="AK217" s="673"/>
      <c r="AL217" s="674"/>
      <c r="AM217" s="671"/>
      <c r="AN217" s="672"/>
      <c r="AO217" s="673"/>
      <c r="AP217" s="674"/>
      <c r="AQ217" s="671"/>
      <c r="AR217" s="672"/>
      <c r="AS217" s="673"/>
      <c r="AT217" s="674"/>
      <c r="AU217" s="671"/>
      <c r="AV217" s="672"/>
      <c r="AW217" s="673"/>
      <c r="AX217" s="674"/>
      <c r="AY217" s="671"/>
      <c r="AZ217" s="672"/>
      <c r="BA217" s="673"/>
      <c r="BB217" s="674"/>
      <c r="BC217" s="671"/>
      <c r="BD217" s="672"/>
      <c r="BE217" s="673"/>
      <c r="BF217" s="674"/>
      <c r="BG217" s="671"/>
      <c r="BH217" s="672"/>
      <c r="BI217" s="673"/>
      <c r="BJ217" s="674"/>
      <c r="BK217" s="671"/>
      <c r="BL217" s="672"/>
      <c r="BM217" s="673"/>
      <c r="BN217" s="674"/>
      <c r="BO217" s="671"/>
      <c r="BP217" s="672"/>
      <c r="BQ217" s="673"/>
      <c r="BR217" s="674"/>
      <c r="BS217" s="671"/>
      <c r="BT217" s="672"/>
      <c r="BU217" s="673"/>
      <c r="BV217" s="674"/>
      <c r="BW217" s="671"/>
      <c r="BX217" s="672"/>
      <c r="BY217" s="673"/>
      <c r="BZ217" s="674"/>
      <c r="CA217" s="671"/>
      <c r="CB217" s="672"/>
      <c r="CC217" s="673"/>
      <c r="CD217" s="674"/>
      <c r="CE217" s="671"/>
      <c r="CF217" s="672"/>
      <c r="CG217" s="673"/>
      <c r="CH217" s="674"/>
      <c r="CI217" s="671"/>
      <c r="CJ217" s="672"/>
      <c r="CK217" s="673"/>
      <c r="CL217" s="674"/>
      <c r="CM217" s="671"/>
      <c r="CN217" s="672"/>
      <c r="CO217" s="673"/>
      <c r="CP217" s="674"/>
      <c r="CQ217" s="671"/>
      <c r="CR217" s="672"/>
      <c r="CS217" s="673"/>
      <c r="CT217" s="674"/>
      <c r="CU217" s="671"/>
      <c r="CV217" s="672"/>
      <c r="CW217" s="673"/>
      <c r="CX217" s="674"/>
      <c r="CY217" s="671"/>
      <c r="CZ217" s="672"/>
      <c r="DA217" s="673"/>
      <c r="DB217" s="674"/>
      <c r="DC217" s="671"/>
      <c r="DD217" s="672"/>
      <c r="DE217" s="673"/>
      <c r="DF217" s="674"/>
      <c r="DG217" s="671"/>
      <c r="DH217" s="672"/>
      <c r="DI217" s="673"/>
      <c r="DJ217" s="674"/>
      <c r="DK217" s="671"/>
      <c r="DL217" s="672"/>
      <c r="DM217" s="673"/>
      <c r="DN217" s="674"/>
      <c r="DO217" s="671"/>
      <c r="DP217" s="672"/>
      <c r="DQ217" s="673"/>
      <c r="DR217" s="674"/>
      <c r="DS217" s="671"/>
      <c r="DT217" s="672"/>
      <c r="DU217" s="673"/>
      <c r="DV217" s="674"/>
      <c r="DW217" s="671"/>
      <c r="DX217" s="672"/>
      <c r="DY217" s="673"/>
      <c r="DZ217" s="674"/>
      <c r="EA217" s="624"/>
      <c r="EB217" s="624"/>
      <c r="EC217" s="624"/>
      <c r="ED217" s="624"/>
      <c r="EE217" s="625"/>
      <c r="EF217" s="626"/>
      <c r="EG217" s="626"/>
      <c r="EH217" s="627"/>
    </row>
    <row r="218" spans="1:138" ht="15" customHeight="1" x14ac:dyDescent="0.25">
      <c r="A218" s="81"/>
      <c r="B218" s="715"/>
      <c r="C218" s="85"/>
      <c r="D218" s="81"/>
      <c r="E218" s="84"/>
      <c r="F218" s="84"/>
      <c r="G218" s="84"/>
      <c r="H218" s="84"/>
      <c r="I218" s="524"/>
      <c r="J218" s="84"/>
      <c r="K218" s="617" t="str">
        <f>IFERROR(VLOOKUP(A218,[4]CalledName!$A:$N,14,FALSE),"")</f>
        <v/>
      </c>
      <c r="L218" s="597" t="str">
        <f>IFERROR(VLOOKUP(A218,[5]YEAR11!$A:$AT,24,FALSE),"")</f>
        <v/>
      </c>
      <c r="M218" s="515" t="str">
        <f t="shared" si="50"/>
        <v/>
      </c>
      <c r="N218" s="607" t="str">
        <f t="shared" si="65"/>
        <v/>
      </c>
      <c r="O218" s="608" t="str">
        <f t="shared" si="66"/>
        <v/>
      </c>
      <c r="P218" s="658"/>
      <c r="S218">
        <f t="shared" si="54"/>
        <v>0</v>
      </c>
      <c r="T218">
        <f t="shared" si="55"/>
        <v>0</v>
      </c>
      <c r="U218">
        <f t="shared" si="56"/>
        <v>0</v>
      </c>
      <c r="V218">
        <f t="shared" si="57"/>
        <v>0</v>
      </c>
      <c r="W218">
        <f t="shared" si="58"/>
        <v>0</v>
      </c>
      <c r="X218" s="722">
        <f t="shared" si="59"/>
        <v>0</v>
      </c>
      <c r="Y218">
        <f t="shared" si="60"/>
        <v>0</v>
      </c>
      <c r="Z218">
        <f t="shared" si="61"/>
        <v>0</v>
      </c>
      <c r="AA218">
        <f t="shared" si="62"/>
        <v>0</v>
      </c>
      <c r="AB218" s="722">
        <f t="shared" si="63"/>
        <v>0</v>
      </c>
      <c r="AC218" s="763">
        <f t="shared" si="64"/>
        <v>0</v>
      </c>
      <c r="AD218" s="600"/>
      <c r="AE218" s="671"/>
      <c r="AF218" s="672"/>
      <c r="AG218" s="673"/>
      <c r="AH218" s="674"/>
      <c r="AI218" s="671"/>
      <c r="AJ218" s="672"/>
      <c r="AK218" s="673"/>
      <c r="AL218" s="674"/>
      <c r="AM218" s="671"/>
      <c r="AN218" s="672"/>
      <c r="AO218" s="673"/>
      <c r="AP218" s="674"/>
      <c r="AQ218" s="671"/>
      <c r="AR218" s="672"/>
      <c r="AS218" s="673"/>
      <c r="AT218" s="674"/>
      <c r="AU218" s="671"/>
      <c r="AV218" s="672"/>
      <c r="AW218" s="673"/>
      <c r="AX218" s="674"/>
      <c r="AY218" s="671"/>
      <c r="AZ218" s="672"/>
      <c r="BA218" s="673"/>
      <c r="BB218" s="674"/>
      <c r="BC218" s="671"/>
      <c r="BD218" s="672"/>
      <c r="BE218" s="673"/>
      <c r="BF218" s="674"/>
      <c r="BG218" s="671"/>
      <c r="BH218" s="672"/>
      <c r="BI218" s="673"/>
      <c r="BJ218" s="674"/>
      <c r="BK218" s="671"/>
      <c r="BL218" s="672"/>
      <c r="BM218" s="673"/>
      <c r="BN218" s="674"/>
      <c r="BO218" s="671"/>
      <c r="BP218" s="672"/>
      <c r="BQ218" s="673"/>
      <c r="BR218" s="674"/>
      <c r="BS218" s="671"/>
      <c r="BT218" s="672"/>
      <c r="BU218" s="673"/>
      <c r="BV218" s="674"/>
      <c r="BW218" s="671"/>
      <c r="BX218" s="672"/>
      <c r="BY218" s="673"/>
      <c r="BZ218" s="674"/>
      <c r="CA218" s="671"/>
      <c r="CB218" s="672"/>
      <c r="CC218" s="673"/>
      <c r="CD218" s="674"/>
      <c r="CE218" s="671"/>
      <c r="CF218" s="672"/>
      <c r="CG218" s="673"/>
      <c r="CH218" s="674"/>
      <c r="CI218" s="671"/>
      <c r="CJ218" s="672"/>
      <c r="CK218" s="673"/>
      <c r="CL218" s="674"/>
      <c r="CM218" s="671"/>
      <c r="CN218" s="672"/>
      <c r="CO218" s="673"/>
      <c r="CP218" s="674"/>
      <c r="CQ218" s="671"/>
      <c r="CR218" s="672"/>
      <c r="CS218" s="673"/>
      <c r="CT218" s="674"/>
      <c r="CU218" s="671"/>
      <c r="CV218" s="672"/>
      <c r="CW218" s="673"/>
      <c r="CX218" s="674"/>
      <c r="CY218" s="671"/>
      <c r="CZ218" s="672"/>
      <c r="DA218" s="673"/>
      <c r="DB218" s="674"/>
      <c r="DC218" s="671"/>
      <c r="DD218" s="672"/>
      <c r="DE218" s="673"/>
      <c r="DF218" s="674"/>
      <c r="DG218" s="671"/>
      <c r="DH218" s="672"/>
      <c r="DI218" s="673"/>
      <c r="DJ218" s="674"/>
      <c r="DK218" s="671"/>
      <c r="DL218" s="672"/>
      <c r="DM218" s="673"/>
      <c r="DN218" s="674"/>
      <c r="DO218" s="671"/>
      <c r="DP218" s="672"/>
      <c r="DQ218" s="673"/>
      <c r="DR218" s="674"/>
      <c r="DS218" s="671"/>
      <c r="DT218" s="672"/>
      <c r="DU218" s="673"/>
      <c r="DV218" s="674"/>
      <c r="DW218" s="671"/>
      <c r="DX218" s="672"/>
      <c r="DY218" s="673"/>
      <c r="DZ218" s="674"/>
      <c r="EA218" s="309"/>
      <c r="EB218" s="309"/>
      <c r="EC218" s="309"/>
      <c r="ED218" s="309"/>
      <c r="EE218" s="83"/>
      <c r="EF218" s="82"/>
      <c r="EG218" s="82"/>
      <c r="EH218" s="137"/>
    </row>
    <row r="219" spans="1:138" ht="15" customHeight="1" x14ac:dyDescent="0.25">
      <c r="A219" s="81"/>
      <c r="B219" s="715"/>
      <c r="C219" s="85"/>
      <c r="D219" s="81"/>
      <c r="E219" s="84"/>
      <c r="F219" s="84"/>
      <c r="G219" s="84"/>
      <c r="H219" s="84"/>
      <c r="I219" s="524"/>
      <c r="J219" s="84"/>
      <c r="K219" s="617" t="str">
        <f>IFERROR(VLOOKUP(A219,[4]CalledName!$A:$N,14,FALSE),"")</f>
        <v/>
      </c>
      <c r="L219" s="597" t="str">
        <f>IFERROR(VLOOKUP(A219,[5]YEAR11!$A:$AT,24,FALSE),"")</f>
        <v/>
      </c>
      <c r="M219" s="515" t="str">
        <f t="shared" si="50"/>
        <v/>
      </c>
      <c r="N219" s="607" t="str">
        <f t="shared" si="65"/>
        <v/>
      </c>
      <c r="O219" s="608" t="str">
        <f t="shared" si="66"/>
        <v/>
      </c>
      <c r="P219" s="658"/>
      <c r="S219">
        <f t="shared" si="54"/>
        <v>0</v>
      </c>
      <c r="T219">
        <f t="shared" si="55"/>
        <v>0</v>
      </c>
      <c r="U219">
        <f t="shared" si="56"/>
        <v>0</v>
      </c>
      <c r="V219">
        <f t="shared" si="57"/>
        <v>0</v>
      </c>
      <c r="W219">
        <f t="shared" si="58"/>
        <v>0</v>
      </c>
      <c r="X219" s="722">
        <f t="shared" si="59"/>
        <v>0</v>
      </c>
      <c r="Y219">
        <f t="shared" si="60"/>
        <v>0</v>
      </c>
      <c r="Z219">
        <f t="shared" si="61"/>
        <v>0</v>
      </c>
      <c r="AA219">
        <f t="shared" si="62"/>
        <v>0</v>
      </c>
      <c r="AB219" s="722">
        <f t="shared" si="63"/>
        <v>0</v>
      </c>
      <c r="AC219" s="763">
        <f t="shared" si="64"/>
        <v>0</v>
      </c>
      <c r="AD219" s="600"/>
      <c r="AE219" s="671"/>
      <c r="AF219" s="672"/>
      <c r="AG219" s="673"/>
      <c r="AH219" s="674"/>
      <c r="AI219" s="671"/>
      <c r="AJ219" s="672"/>
      <c r="AK219" s="673"/>
      <c r="AL219" s="674"/>
      <c r="AM219" s="671"/>
      <c r="AN219" s="672"/>
      <c r="AO219" s="673"/>
      <c r="AP219" s="674"/>
      <c r="AQ219" s="671"/>
      <c r="AR219" s="672"/>
      <c r="AS219" s="673"/>
      <c r="AT219" s="674"/>
      <c r="AU219" s="671"/>
      <c r="AV219" s="672"/>
      <c r="AW219" s="673"/>
      <c r="AX219" s="674"/>
      <c r="AY219" s="671"/>
      <c r="AZ219" s="672"/>
      <c r="BA219" s="673"/>
      <c r="BB219" s="674"/>
      <c r="BC219" s="671"/>
      <c r="BD219" s="672"/>
      <c r="BE219" s="673"/>
      <c r="BF219" s="674"/>
      <c r="BG219" s="671"/>
      <c r="BH219" s="672"/>
      <c r="BI219" s="673"/>
      <c r="BJ219" s="674"/>
      <c r="BK219" s="671"/>
      <c r="BL219" s="672"/>
      <c r="BM219" s="673"/>
      <c r="BN219" s="674"/>
      <c r="BO219" s="671"/>
      <c r="BP219" s="672"/>
      <c r="BQ219" s="673"/>
      <c r="BR219" s="674"/>
      <c r="BS219" s="671"/>
      <c r="BT219" s="672"/>
      <c r="BU219" s="673"/>
      <c r="BV219" s="674"/>
      <c r="BW219" s="671"/>
      <c r="BX219" s="672"/>
      <c r="BY219" s="673"/>
      <c r="BZ219" s="674"/>
      <c r="CA219" s="671"/>
      <c r="CB219" s="672"/>
      <c r="CC219" s="673"/>
      <c r="CD219" s="674"/>
      <c r="CE219" s="671"/>
      <c r="CF219" s="672"/>
      <c r="CG219" s="673"/>
      <c r="CH219" s="674"/>
      <c r="CI219" s="671"/>
      <c r="CJ219" s="672"/>
      <c r="CK219" s="673"/>
      <c r="CL219" s="674"/>
      <c r="CM219" s="671"/>
      <c r="CN219" s="672"/>
      <c r="CO219" s="673"/>
      <c r="CP219" s="674"/>
      <c r="CQ219" s="671"/>
      <c r="CR219" s="672"/>
      <c r="CS219" s="673"/>
      <c r="CT219" s="674"/>
      <c r="CU219" s="671"/>
      <c r="CV219" s="672"/>
      <c r="CW219" s="673"/>
      <c r="CX219" s="674"/>
      <c r="CY219" s="671"/>
      <c r="CZ219" s="672"/>
      <c r="DA219" s="673"/>
      <c r="DB219" s="674"/>
      <c r="DC219" s="671"/>
      <c r="DD219" s="672"/>
      <c r="DE219" s="673"/>
      <c r="DF219" s="674"/>
      <c r="DG219" s="671"/>
      <c r="DH219" s="672"/>
      <c r="DI219" s="673"/>
      <c r="DJ219" s="674"/>
      <c r="DK219" s="671"/>
      <c r="DL219" s="672"/>
      <c r="DM219" s="673"/>
      <c r="DN219" s="674"/>
      <c r="DO219" s="671"/>
      <c r="DP219" s="672"/>
      <c r="DQ219" s="673"/>
      <c r="DR219" s="674"/>
      <c r="DS219" s="671"/>
      <c r="DT219" s="672"/>
      <c r="DU219" s="673"/>
      <c r="DV219" s="674"/>
      <c r="DW219" s="671"/>
      <c r="DX219" s="672"/>
      <c r="DY219" s="673"/>
      <c r="DZ219" s="674"/>
      <c r="EA219" s="309"/>
      <c r="EB219" s="309"/>
      <c r="EC219" s="309"/>
      <c r="ED219" s="309"/>
      <c r="EE219" s="83"/>
      <c r="EF219" s="82"/>
      <c r="EG219" s="82"/>
      <c r="EH219" s="137"/>
    </row>
    <row r="220" spans="1:138" ht="15" customHeight="1" x14ac:dyDescent="0.25">
      <c r="A220" s="81"/>
      <c r="B220" s="715"/>
      <c r="C220" s="85"/>
      <c r="D220" s="81"/>
      <c r="E220" s="84"/>
      <c r="F220" s="84"/>
      <c r="G220" s="84"/>
      <c r="H220" s="84"/>
      <c r="I220" s="524"/>
      <c r="J220" s="84"/>
      <c r="K220" s="617" t="str">
        <f>IFERROR(VLOOKUP(A220,[4]CalledName!$A:$N,14,FALSE),"")</f>
        <v/>
      </c>
      <c r="L220" s="597" t="str">
        <f>IFERROR(VLOOKUP(A220,[5]YEAR11!$A:$AT,24,FALSE),"")</f>
        <v/>
      </c>
      <c r="M220" s="515" t="str">
        <f t="shared" si="50"/>
        <v/>
      </c>
      <c r="N220" s="607" t="str">
        <f t="shared" si="65"/>
        <v/>
      </c>
      <c r="O220" s="608" t="str">
        <f t="shared" si="66"/>
        <v/>
      </c>
      <c r="P220" s="658"/>
      <c r="S220">
        <f t="shared" si="54"/>
        <v>0</v>
      </c>
      <c r="T220">
        <f t="shared" si="55"/>
        <v>0</v>
      </c>
      <c r="U220">
        <f t="shared" si="56"/>
        <v>0</v>
      </c>
      <c r="V220">
        <f t="shared" si="57"/>
        <v>0</v>
      </c>
      <c r="W220">
        <f t="shared" si="58"/>
        <v>0</v>
      </c>
      <c r="X220" s="722">
        <f t="shared" si="59"/>
        <v>0</v>
      </c>
      <c r="Y220">
        <f t="shared" si="60"/>
        <v>0</v>
      </c>
      <c r="Z220">
        <f t="shared" si="61"/>
        <v>0</v>
      </c>
      <c r="AA220">
        <f t="shared" si="62"/>
        <v>0</v>
      </c>
      <c r="AB220" s="722">
        <f t="shared" si="63"/>
        <v>0</v>
      </c>
      <c r="AC220" s="763">
        <f t="shared" si="64"/>
        <v>0</v>
      </c>
      <c r="AD220" s="600"/>
      <c r="AE220" s="671"/>
      <c r="AF220" s="672"/>
      <c r="AG220" s="673"/>
      <c r="AH220" s="674"/>
      <c r="AI220" s="671"/>
      <c r="AJ220" s="672"/>
      <c r="AK220" s="673"/>
      <c r="AL220" s="674"/>
      <c r="AM220" s="671"/>
      <c r="AN220" s="672"/>
      <c r="AO220" s="673"/>
      <c r="AP220" s="674"/>
      <c r="AQ220" s="671"/>
      <c r="AR220" s="672"/>
      <c r="AS220" s="673"/>
      <c r="AT220" s="674"/>
      <c r="AU220" s="671"/>
      <c r="AV220" s="672"/>
      <c r="AW220" s="673"/>
      <c r="AX220" s="674"/>
      <c r="AY220" s="671"/>
      <c r="AZ220" s="672"/>
      <c r="BA220" s="673"/>
      <c r="BB220" s="674"/>
      <c r="BC220" s="671"/>
      <c r="BD220" s="672"/>
      <c r="BE220" s="673"/>
      <c r="BF220" s="674"/>
      <c r="BG220" s="671"/>
      <c r="BH220" s="672"/>
      <c r="BI220" s="673"/>
      <c r="BJ220" s="674"/>
      <c r="BK220" s="671"/>
      <c r="BL220" s="672"/>
      <c r="BM220" s="673"/>
      <c r="BN220" s="674"/>
      <c r="BO220" s="671"/>
      <c r="BP220" s="672"/>
      <c r="BQ220" s="673"/>
      <c r="BR220" s="674"/>
      <c r="BS220" s="671"/>
      <c r="BT220" s="672"/>
      <c r="BU220" s="673"/>
      <c r="BV220" s="674"/>
      <c r="BW220" s="671"/>
      <c r="BX220" s="672"/>
      <c r="BY220" s="673"/>
      <c r="BZ220" s="674"/>
      <c r="CA220" s="671"/>
      <c r="CB220" s="672"/>
      <c r="CC220" s="673"/>
      <c r="CD220" s="674"/>
      <c r="CE220" s="671"/>
      <c r="CF220" s="672"/>
      <c r="CG220" s="673"/>
      <c r="CH220" s="674"/>
      <c r="CI220" s="671"/>
      <c r="CJ220" s="672"/>
      <c r="CK220" s="673"/>
      <c r="CL220" s="674"/>
      <c r="CM220" s="671"/>
      <c r="CN220" s="672"/>
      <c r="CO220" s="673"/>
      <c r="CP220" s="674"/>
      <c r="CQ220" s="671"/>
      <c r="CR220" s="672"/>
      <c r="CS220" s="673"/>
      <c r="CT220" s="674"/>
      <c r="CU220" s="671"/>
      <c r="CV220" s="672"/>
      <c r="CW220" s="673"/>
      <c r="CX220" s="674"/>
      <c r="CY220" s="671"/>
      <c r="CZ220" s="672"/>
      <c r="DA220" s="673"/>
      <c r="DB220" s="674"/>
      <c r="DC220" s="671"/>
      <c r="DD220" s="672"/>
      <c r="DE220" s="673"/>
      <c r="DF220" s="674"/>
      <c r="DG220" s="671"/>
      <c r="DH220" s="672"/>
      <c r="DI220" s="673"/>
      <c r="DJ220" s="674"/>
      <c r="DK220" s="671"/>
      <c r="DL220" s="672"/>
      <c r="DM220" s="673"/>
      <c r="DN220" s="674"/>
      <c r="DO220" s="671"/>
      <c r="DP220" s="672"/>
      <c r="DQ220" s="673"/>
      <c r="DR220" s="674"/>
      <c r="DS220" s="671"/>
      <c r="DT220" s="672"/>
      <c r="DU220" s="673"/>
      <c r="DV220" s="674"/>
      <c r="DW220" s="671"/>
      <c r="DX220" s="672"/>
      <c r="DY220" s="673"/>
      <c r="DZ220" s="674"/>
      <c r="EA220" s="309"/>
      <c r="EB220" s="309"/>
      <c r="EC220" s="309"/>
      <c r="ED220" s="309"/>
      <c r="EE220" s="83"/>
      <c r="EF220" s="82"/>
      <c r="EG220" s="82"/>
      <c r="EH220" s="137"/>
    </row>
    <row r="221" spans="1:138" ht="15" customHeight="1" x14ac:dyDescent="0.25">
      <c r="A221" s="81"/>
      <c r="B221" s="715"/>
      <c r="C221" s="85"/>
      <c r="D221" s="81"/>
      <c r="E221" s="84"/>
      <c r="F221" s="84"/>
      <c r="G221" s="84"/>
      <c r="H221" s="84"/>
      <c r="I221" s="524"/>
      <c r="J221" s="84"/>
      <c r="K221" s="617" t="str">
        <f>IFERROR(VLOOKUP(A221,[4]CalledName!$A:$N,14,FALSE),"")</f>
        <v/>
      </c>
      <c r="L221" s="597" t="str">
        <f>IFERROR(VLOOKUP(A221,[5]YEAR11!$A:$AT,24,FALSE),"")</f>
        <v/>
      </c>
      <c r="M221" s="515" t="str">
        <f t="shared" si="50"/>
        <v/>
      </c>
      <c r="N221" s="607" t="str">
        <f t="shared" si="65"/>
        <v/>
      </c>
      <c r="O221" s="608" t="str">
        <f t="shared" si="66"/>
        <v/>
      </c>
      <c r="P221" s="658"/>
      <c r="S221">
        <f t="shared" si="54"/>
        <v>0</v>
      </c>
      <c r="T221">
        <f t="shared" si="55"/>
        <v>0</v>
      </c>
      <c r="U221">
        <f t="shared" si="56"/>
        <v>0</v>
      </c>
      <c r="V221">
        <f t="shared" si="57"/>
        <v>0</v>
      </c>
      <c r="W221">
        <f t="shared" si="58"/>
        <v>0</v>
      </c>
      <c r="X221" s="722">
        <f t="shared" si="59"/>
        <v>0</v>
      </c>
      <c r="Y221">
        <f t="shared" si="60"/>
        <v>0</v>
      </c>
      <c r="Z221">
        <f t="shared" si="61"/>
        <v>0</v>
      </c>
      <c r="AA221">
        <f t="shared" si="62"/>
        <v>0</v>
      </c>
      <c r="AB221" s="722">
        <f t="shared" si="63"/>
        <v>0</v>
      </c>
      <c r="AC221" s="763">
        <f t="shared" si="64"/>
        <v>0</v>
      </c>
      <c r="AD221" s="600"/>
      <c r="AE221" s="671"/>
      <c r="AF221" s="672"/>
      <c r="AG221" s="673"/>
      <c r="AH221" s="674"/>
      <c r="AI221" s="671"/>
      <c r="AJ221" s="672"/>
      <c r="AK221" s="673"/>
      <c r="AL221" s="674"/>
      <c r="AM221" s="671"/>
      <c r="AN221" s="672"/>
      <c r="AO221" s="673"/>
      <c r="AP221" s="674"/>
      <c r="AQ221" s="671"/>
      <c r="AR221" s="672"/>
      <c r="AS221" s="673"/>
      <c r="AT221" s="674"/>
      <c r="AU221" s="671"/>
      <c r="AV221" s="672"/>
      <c r="AW221" s="673"/>
      <c r="AX221" s="674"/>
      <c r="AY221" s="671"/>
      <c r="AZ221" s="672"/>
      <c r="BA221" s="673"/>
      <c r="BB221" s="674"/>
      <c r="BC221" s="671"/>
      <c r="BD221" s="672"/>
      <c r="BE221" s="673"/>
      <c r="BF221" s="674"/>
      <c r="BG221" s="671"/>
      <c r="BH221" s="672"/>
      <c r="BI221" s="673"/>
      <c r="BJ221" s="674"/>
      <c r="BK221" s="671"/>
      <c r="BL221" s="672"/>
      <c r="BM221" s="673"/>
      <c r="BN221" s="674"/>
      <c r="BO221" s="671"/>
      <c r="BP221" s="672"/>
      <c r="BQ221" s="673"/>
      <c r="BR221" s="674"/>
      <c r="BS221" s="671"/>
      <c r="BT221" s="672"/>
      <c r="BU221" s="673"/>
      <c r="BV221" s="674"/>
      <c r="BW221" s="671"/>
      <c r="BX221" s="672"/>
      <c r="BY221" s="673"/>
      <c r="BZ221" s="674"/>
      <c r="CA221" s="671"/>
      <c r="CB221" s="672"/>
      <c r="CC221" s="673"/>
      <c r="CD221" s="674"/>
      <c r="CE221" s="671"/>
      <c r="CF221" s="672"/>
      <c r="CG221" s="673"/>
      <c r="CH221" s="674"/>
      <c r="CI221" s="671"/>
      <c r="CJ221" s="672"/>
      <c r="CK221" s="673"/>
      <c r="CL221" s="674"/>
      <c r="CM221" s="671"/>
      <c r="CN221" s="672"/>
      <c r="CO221" s="673"/>
      <c r="CP221" s="674"/>
      <c r="CQ221" s="671"/>
      <c r="CR221" s="672"/>
      <c r="CS221" s="673"/>
      <c r="CT221" s="674"/>
      <c r="CU221" s="671"/>
      <c r="CV221" s="672"/>
      <c r="CW221" s="673"/>
      <c r="CX221" s="674"/>
      <c r="CY221" s="671"/>
      <c r="CZ221" s="672"/>
      <c r="DA221" s="673"/>
      <c r="DB221" s="674"/>
      <c r="DC221" s="671"/>
      <c r="DD221" s="672"/>
      <c r="DE221" s="673"/>
      <c r="DF221" s="674"/>
      <c r="DG221" s="671"/>
      <c r="DH221" s="672"/>
      <c r="DI221" s="673"/>
      <c r="DJ221" s="674"/>
      <c r="DK221" s="671"/>
      <c r="DL221" s="672"/>
      <c r="DM221" s="673"/>
      <c r="DN221" s="674"/>
      <c r="DO221" s="671"/>
      <c r="DP221" s="672"/>
      <c r="DQ221" s="673"/>
      <c r="DR221" s="674"/>
      <c r="DS221" s="671"/>
      <c r="DT221" s="672"/>
      <c r="DU221" s="673"/>
      <c r="DV221" s="674"/>
      <c r="DW221" s="671"/>
      <c r="DX221" s="672"/>
      <c r="DY221" s="673"/>
      <c r="DZ221" s="674"/>
      <c r="EA221" s="309"/>
      <c r="EB221" s="309"/>
      <c r="EC221" s="309"/>
      <c r="ED221" s="309"/>
      <c r="EE221" s="83"/>
      <c r="EF221" s="82"/>
      <c r="EG221" s="82"/>
      <c r="EH221" s="137"/>
    </row>
    <row r="222" spans="1:138" ht="15" customHeight="1" x14ac:dyDescent="0.25">
      <c r="A222" s="81"/>
      <c r="B222" s="715"/>
      <c r="C222" s="85"/>
      <c r="D222" s="81"/>
      <c r="E222" s="84"/>
      <c r="F222" s="84"/>
      <c r="G222" s="84"/>
      <c r="H222" s="84"/>
      <c r="I222" s="524"/>
      <c r="J222" s="84"/>
      <c r="K222" s="617" t="str">
        <f>IFERROR(VLOOKUP(A222,[4]CalledName!$A:$N,14,FALSE),"")</f>
        <v/>
      </c>
      <c r="L222" s="597" t="str">
        <f>IFERROR(VLOOKUP(A222,[5]YEAR11!$A:$AT,24,FALSE),"")</f>
        <v/>
      </c>
      <c r="M222" s="515" t="str">
        <f t="shared" si="50"/>
        <v/>
      </c>
      <c r="N222" s="607" t="str">
        <f t="shared" si="65"/>
        <v/>
      </c>
      <c r="O222" s="608" t="str">
        <f t="shared" si="66"/>
        <v/>
      </c>
      <c r="P222" s="658"/>
      <c r="S222">
        <f t="shared" si="54"/>
        <v>0</v>
      </c>
      <c r="T222">
        <f t="shared" si="55"/>
        <v>0</v>
      </c>
      <c r="U222">
        <f t="shared" si="56"/>
        <v>0</v>
      </c>
      <c r="V222">
        <f t="shared" si="57"/>
        <v>0</v>
      </c>
      <c r="W222">
        <f t="shared" si="58"/>
        <v>0</v>
      </c>
      <c r="X222" s="722">
        <f t="shared" si="59"/>
        <v>0</v>
      </c>
      <c r="Y222">
        <f t="shared" si="60"/>
        <v>0</v>
      </c>
      <c r="Z222">
        <f t="shared" si="61"/>
        <v>0</v>
      </c>
      <c r="AA222">
        <f t="shared" si="62"/>
        <v>0</v>
      </c>
      <c r="AB222" s="722">
        <f t="shared" si="63"/>
        <v>0</v>
      </c>
      <c r="AC222" s="763">
        <f t="shared" si="64"/>
        <v>0</v>
      </c>
      <c r="AD222" s="600"/>
      <c r="AE222" s="671"/>
      <c r="AF222" s="672"/>
      <c r="AG222" s="673"/>
      <c r="AH222" s="674"/>
      <c r="AI222" s="671"/>
      <c r="AJ222" s="672"/>
      <c r="AK222" s="673"/>
      <c r="AL222" s="674"/>
      <c r="AM222" s="671"/>
      <c r="AN222" s="672"/>
      <c r="AO222" s="673"/>
      <c r="AP222" s="674"/>
      <c r="AQ222" s="671"/>
      <c r="AR222" s="672"/>
      <c r="AS222" s="673"/>
      <c r="AT222" s="674"/>
      <c r="AU222" s="671"/>
      <c r="AV222" s="672"/>
      <c r="AW222" s="673"/>
      <c r="AX222" s="674"/>
      <c r="AY222" s="671"/>
      <c r="AZ222" s="672"/>
      <c r="BA222" s="673"/>
      <c r="BB222" s="674"/>
      <c r="BC222" s="671"/>
      <c r="BD222" s="672"/>
      <c r="BE222" s="673"/>
      <c r="BF222" s="674"/>
      <c r="BG222" s="671"/>
      <c r="BH222" s="672"/>
      <c r="BI222" s="673"/>
      <c r="BJ222" s="674"/>
      <c r="BK222" s="671"/>
      <c r="BL222" s="672"/>
      <c r="BM222" s="673"/>
      <c r="BN222" s="674"/>
      <c r="BO222" s="671"/>
      <c r="BP222" s="672"/>
      <c r="BQ222" s="673"/>
      <c r="BR222" s="674"/>
      <c r="BS222" s="671"/>
      <c r="BT222" s="672"/>
      <c r="BU222" s="673"/>
      <c r="BV222" s="674"/>
      <c r="BW222" s="671"/>
      <c r="BX222" s="672"/>
      <c r="BY222" s="673"/>
      <c r="BZ222" s="674"/>
      <c r="CA222" s="671"/>
      <c r="CB222" s="672"/>
      <c r="CC222" s="673"/>
      <c r="CD222" s="674"/>
      <c r="CE222" s="671"/>
      <c r="CF222" s="672"/>
      <c r="CG222" s="673"/>
      <c r="CH222" s="674"/>
      <c r="CI222" s="671"/>
      <c r="CJ222" s="672"/>
      <c r="CK222" s="673"/>
      <c r="CL222" s="674"/>
      <c r="CM222" s="671"/>
      <c r="CN222" s="672"/>
      <c r="CO222" s="673"/>
      <c r="CP222" s="674"/>
      <c r="CQ222" s="671"/>
      <c r="CR222" s="672"/>
      <c r="CS222" s="673"/>
      <c r="CT222" s="674"/>
      <c r="CU222" s="671"/>
      <c r="CV222" s="672"/>
      <c r="CW222" s="673"/>
      <c r="CX222" s="674"/>
      <c r="CY222" s="671"/>
      <c r="CZ222" s="672"/>
      <c r="DA222" s="673"/>
      <c r="DB222" s="674"/>
      <c r="DC222" s="671"/>
      <c r="DD222" s="672"/>
      <c r="DE222" s="673"/>
      <c r="DF222" s="674"/>
      <c r="DG222" s="671"/>
      <c r="DH222" s="672"/>
      <c r="DI222" s="673"/>
      <c r="DJ222" s="674"/>
      <c r="DK222" s="671"/>
      <c r="DL222" s="672"/>
      <c r="DM222" s="673"/>
      <c r="DN222" s="674"/>
      <c r="DO222" s="671"/>
      <c r="DP222" s="672"/>
      <c r="DQ222" s="673"/>
      <c r="DR222" s="674"/>
      <c r="DS222" s="671"/>
      <c r="DT222" s="672"/>
      <c r="DU222" s="673"/>
      <c r="DV222" s="674"/>
      <c r="DW222" s="671"/>
      <c r="DX222" s="672"/>
      <c r="DY222" s="673"/>
      <c r="DZ222" s="674"/>
      <c r="EA222" s="309"/>
      <c r="EB222" s="309"/>
      <c r="EC222" s="309"/>
      <c r="ED222" s="309"/>
      <c r="EE222" s="83"/>
      <c r="EF222" s="82"/>
      <c r="EG222" s="82"/>
      <c r="EH222" s="137"/>
    </row>
    <row r="223" spans="1:138" ht="15" customHeight="1" x14ac:dyDescent="0.25">
      <c r="A223" s="9"/>
      <c r="B223" s="716"/>
      <c r="C223" s="11"/>
      <c r="D223" s="129"/>
      <c r="E223" s="130"/>
      <c r="F223" s="130"/>
      <c r="G223" s="130"/>
      <c r="H223" s="130"/>
      <c r="I223" s="131"/>
      <c r="J223" s="130"/>
      <c r="K223" s="617" t="str">
        <f>IFERROR(VLOOKUP(A223,[4]CalledName!$A:$N,14,FALSE),"")</f>
        <v/>
      </c>
      <c r="L223" s="597" t="str">
        <f>IFERROR(VLOOKUP(A223,[5]YEAR11!$A:$AT,24,FALSE),"")</f>
        <v/>
      </c>
      <c r="M223" s="515" t="str">
        <f t="shared" si="50"/>
        <v/>
      </c>
      <c r="N223" s="607" t="str">
        <f t="shared" si="65"/>
        <v/>
      </c>
      <c r="O223" s="608" t="str">
        <f t="shared" si="66"/>
        <v/>
      </c>
      <c r="P223" s="658"/>
      <c r="S223">
        <f t="shared" si="54"/>
        <v>0</v>
      </c>
      <c r="T223">
        <f t="shared" si="55"/>
        <v>0</v>
      </c>
      <c r="U223">
        <f t="shared" si="56"/>
        <v>0</v>
      </c>
      <c r="V223">
        <f t="shared" si="57"/>
        <v>0</v>
      </c>
      <c r="W223">
        <f t="shared" si="58"/>
        <v>0</v>
      </c>
      <c r="X223" s="722">
        <f t="shared" si="59"/>
        <v>0</v>
      </c>
      <c r="Y223">
        <f t="shared" si="60"/>
        <v>0</v>
      </c>
      <c r="Z223">
        <f t="shared" si="61"/>
        <v>0</v>
      </c>
      <c r="AA223">
        <f t="shared" si="62"/>
        <v>0</v>
      </c>
      <c r="AB223" s="722">
        <f t="shared" si="63"/>
        <v>0</v>
      </c>
      <c r="AC223" s="763">
        <f t="shared" si="64"/>
        <v>0</v>
      </c>
      <c r="AD223" s="600"/>
      <c r="AE223" s="671"/>
      <c r="AF223" s="672"/>
      <c r="AG223" s="673"/>
      <c r="AH223" s="674"/>
      <c r="AI223" s="671"/>
      <c r="AJ223" s="672"/>
      <c r="AK223" s="673"/>
      <c r="AL223" s="674"/>
      <c r="AM223" s="671"/>
      <c r="AN223" s="672"/>
      <c r="AO223" s="673"/>
      <c r="AP223" s="674"/>
      <c r="AQ223" s="671"/>
      <c r="AR223" s="672"/>
      <c r="AS223" s="673"/>
      <c r="AT223" s="674"/>
      <c r="AU223" s="671"/>
      <c r="AV223" s="672"/>
      <c r="AW223" s="673"/>
      <c r="AX223" s="674"/>
      <c r="AY223" s="671"/>
      <c r="AZ223" s="672"/>
      <c r="BA223" s="673"/>
      <c r="BB223" s="674"/>
      <c r="BC223" s="671"/>
      <c r="BD223" s="672"/>
      <c r="BE223" s="673"/>
      <c r="BF223" s="674"/>
      <c r="BG223" s="671"/>
      <c r="BH223" s="672"/>
      <c r="BI223" s="673"/>
      <c r="BJ223" s="674"/>
      <c r="BK223" s="671"/>
      <c r="BL223" s="672"/>
      <c r="BM223" s="673"/>
      <c r="BN223" s="674"/>
      <c r="BO223" s="671"/>
      <c r="BP223" s="672"/>
      <c r="BQ223" s="673"/>
      <c r="BR223" s="674"/>
      <c r="BS223" s="671"/>
      <c r="BT223" s="672"/>
      <c r="BU223" s="673"/>
      <c r="BV223" s="674"/>
      <c r="BW223" s="671"/>
      <c r="BX223" s="672"/>
      <c r="BY223" s="673"/>
      <c r="BZ223" s="674"/>
      <c r="CA223" s="671"/>
      <c r="CB223" s="672"/>
      <c r="CC223" s="673"/>
      <c r="CD223" s="674"/>
      <c r="CE223" s="671"/>
      <c r="CF223" s="672"/>
      <c r="CG223" s="673"/>
      <c r="CH223" s="674"/>
      <c r="CI223" s="671"/>
      <c r="CJ223" s="672"/>
      <c r="CK223" s="673"/>
      <c r="CL223" s="674"/>
      <c r="CM223" s="671"/>
      <c r="CN223" s="672"/>
      <c r="CO223" s="673"/>
      <c r="CP223" s="674"/>
      <c r="CQ223" s="671"/>
      <c r="CR223" s="672"/>
      <c r="CS223" s="673"/>
      <c r="CT223" s="674"/>
      <c r="CU223" s="671"/>
      <c r="CV223" s="672"/>
      <c r="CW223" s="673"/>
      <c r="CX223" s="674"/>
      <c r="CY223" s="671"/>
      <c r="CZ223" s="672"/>
      <c r="DA223" s="673"/>
      <c r="DB223" s="674"/>
      <c r="DC223" s="671"/>
      <c r="DD223" s="672"/>
      <c r="DE223" s="673"/>
      <c r="DF223" s="674"/>
      <c r="DG223" s="671"/>
      <c r="DH223" s="672"/>
      <c r="DI223" s="673"/>
      <c r="DJ223" s="674"/>
      <c r="DK223" s="671"/>
      <c r="DL223" s="672"/>
      <c r="DM223" s="673"/>
      <c r="DN223" s="674"/>
      <c r="DO223" s="671"/>
      <c r="DP223" s="672"/>
      <c r="DQ223" s="673"/>
      <c r="DR223" s="674"/>
      <c r="DS223" s="671"/>
      <c r="DT223" s="672"/>
      <c r="DU223" s="673"/>
      <c r="DV223" s="674"/>
      <c r="DW223" s="671"/>
      <c r="DX223" s="672"/>
      <c r="DY223" s="673"/>
      <c r="DZ223" s="674"/>
      <c r="EA223" s="3"/>
      <c r="EB223" s="3"/>
      <c r="EC223" s="3"/>
      <c r="ED223" s="3"/>
      <c r="EE223" s="9"/>
      <c r="EF223" s="10"/>
      <c r="EG223" s="10"/>
      <c r="EH223" s="1"/>
    </row>
    <row r="224" spans="1:138" ht="15" customHeight="1" x14ac:dyDescent="0.25">
      <c r="A224" s="9"/>
      <c r="B224" s="716"/>
      <c r="C224" s="11"/>
      <c r="D224" s="129"/>
      <c r="E224" s="130"/>
      <c r="F224" s="130"/>
      <c r="G224" s="130"/>
      <c r="H224" s="130"/>
      <c r="I224" s="131"/>
      <c r="J224" s="130"/>
      <c r="K224" s="617" t="str">
        <f>IFERROR(VLOOKUP(A224,[4]CalledName!$A:$N,14,FALSE),"")</f>
        <v/>
      </c>
      <c r="L224" s="597" t="str">
        <f>IFERROR(VLOOKUP(A224,[5]YEAR11!$A:$AT,24,FALSE),"")</f>
        <v/>
      </c>
      <c r="M224" s="515" t="str">
        <f t="shared" si="50"/>
        <v/>
      </c>
      <c r="N224" s="607" t="str">
        <f t="shared" si="65"/>
        <v/>
      </c>
      <c r="O224" s="608" t="str">
        <f t="shared" si="66"/>
        <v/>
      </c>
      <c r="P224" s="658"/>
      <c r="S224">
        <f t="shared" si="54"/>
        <v>0</v>
      </c>
      <c r="T224">
        <f t="shared" si="55"/>
        <v>0</v>
      </c>
      <c r="U224">
        <f t="shared" si="56"/>
        <v>0</v>
      </c>
      <c r="V224">
        <f t="shared" si="57"/>
        <v>0</v>
      </c>
      <c r="W224">
        <f t="shared" si="58"/>
        <v>0</v>
      </c>
      <c r="X224" s="722">
        <f t="shared" si="59"/>
        <v>0</v>
      </c>
      <c r="Y224">
        <f t="shared" si="60"/>
        <v>0</v>
      </c>
      <c r="Z224">
        <f t="shared" si="61"/>
        <v>0</v>
      </c>
      <c r="AA224">
        <f t="shared" si="62"/>
        <v>0</v>
      </c>
      <c r="AB224" s="722">
        <f t="shared" si="63"/>
        <v>0</v>
      </c>
      <c r="AC224" s="763">
        <f t="shared" si="64"/>
        <v>0</v>
      </c>
      <c r="AD224" s="600"/>
      <c r="AE224" s="671"/>
      <c r="AF224" s="672"/>
      <c r="AG224" s="673"/>
      <c r="AH224" s="674"/>
      <c r="AI224" s="671"/>
      <c r="AJ224" s="672"/>
      <c r="AK224" s="673"/>
      <c r="AL224" s="674"/>
      <c r="AM224" s="671"/>
      <c r="AN224" s="672"/>
      <c r="AO224" s="673"/>
      <c r="AP224" s="674"/>
      <c r="AQ224" s="671"/>
      <c r="AR224" s="672"/>
      <c r="AS224" s="673"/>
      <c r="AT224" s="674"/>
      <c r="AU224" s="671"/>
      <c r="AV224" s="672"/>
      <c r="AW224" s="673"/>
      <c r="AX224" s="674"/>
      <c r="AY224" s="671"/>
      <c r="AZ224" s="672"/>
      <c r="BA224" s="673"/>
      <c r="BB224" s="674"/>
      <c r="BC224" s="671"/>
      <c r="BD224" s="672"/>
      <c r="BE224" s="673"/>
      <c r="BF224" s="674"/>
      <c r="BG224" s="671"/>
      <c r="BH224" s="672"/>
      <c r="BI224" s="673"/>
      <c r="BJ224" s="674"/>
      <c r="BK224" s="671"/>
      <c r="BL224" s="672"/>
      <c r="BM224" s="673"/>
      <c r="BN224" s="674"/>
      <c r="BO224" s="671"/>
      <c r="BP224" s="672"/>
      <c r="BQ224" s="673"/>
      <c r="BR224" s="674"/>
      <c r="BS224" s="671"/>
      <c r="BT224" s="672"/>
      <c r="BU224" s="673"/>
      <c r="BV224" s="674"/>
      <c r="BW224" s="671"/>
      <c r="BX224" s="672"/>
      <c r="BY224" s="673"/>
      <c r="BZ224" s="674"/>
      <c r="CA224" s="671"/>
      <c r="CB224" s="672"/>
      <c r="CC224" s="673"/>
      <c r="CD224" s="674"/>
      <c r="CE224" s="671"/>
      <c r="CF224" s="672"/>
      <c r="CG224" s="673"/>
      <c r="CH224" s="674"/>
      <c r="CI224" s="671"/>
      <c r="CJ224" s="672"/>
      <c r="CK224" s="673"/>
      <c r="CL224" s="674"/>
      <c r="CM224" s="671"/>
      <c r="CN224" s="672"/>
      <c r="CO224" s="673"/>
      <c r="CP224" s="674"/>
      <c r="CQ224" s="671"/>
      <c r="CR224" s="672"/>
      <c r="CS224" s="673"/>
      <c r="CT224" s="674"/>
      <c r="CU224" s="671"/>
      <c r="CV224" s="672"/>
      <c r="CW224" s="673"/>
      <c r="CX224" s="674"/>
      <c r="CY224" s="671"/>
      <c r="CZ224" s="672"/>
      <c r="DA224" s="673"/>
      <c r="DB224" s="674"/>
      <c r="DC224" s="671"/>
      <c r="DD224" s="672"/>
      <c r="DE224" s="673"/>
      <c r="DF224" s="674"/>
      <c r="DG224" s="671"/>
      <c r="DH224" s="672"/>
      <c r="DI224" s="673"/>
      <c r="DJ224" s="674"/>
      <c r="DK224" s="671"/>
      <c r="DL224" s="672"/>
      <c r="DM224" s="673"/>
      <c r="DN224" s="674"/>
      <c r="DO224" s="671"/>
      <c r="DP224" s="672"/>
      <c r="DQ224" s="673"/>
      <c r="DR224" s="674"/>
      <c r="DS224" s="671"/>
      <c r="DT224" s="672"/>
      <c r="DU224" s="673"/>
      <c r="DV224" s="674"/>
      <c r="DW224" s="671"/>
      <c r="DX224" s="672"/>
      <c r="DY224" s="673"/>
      <c r="DZ224" s="674"/>
      <c r="EA224" s="3"/>
      <c r="EB224" s="3"/>
      <c r="EC224" s="3"/>
      <c r="ED224" s="3"/>
      <c r="EE224" s="9"/>
      <c r="EF224" s="10"/>
      <c r="EG224" s="10"/>
      <c r="EH224" s="1"/>
    </row>
    <row r="225" spans="1:138" ht="15" customHeight="1" x14ac:dyDescent="0.25">
      <c r="A225" s="9"/>
      <c r="B225" s="716"/>
      <c r="C225" s="11"/>
      <c r="D225" s="129"/>
      <c r="E225" s="130"/>
      <c r="F225" s="130"/>
      <c r="G225" s="130"/>
      <c r="H225" s="130"/>
      <c r="I225" s="131"/>
      <c r="J225" s="130"/>
      <c r="K225" s="617" t="str">
        <f>IFERROR(VLOOKUP(A225,[4]CalledName!$A:$N,14,FALSE),"")</f>
        <v/>
      </c>
      <c r="L225" s="597" t="str">
        <f>IFERROR(VLOOKUP(A225,[5]YEAR11!$A:$AT,24,FALSE),"")</f>
        <v/>
      </c>
      <c r="M225" s="515" t="str">
        <f t="shared" si="50"/>
        <v/>
      </c>
      <c r="N225" s="607" t="str">
        <f t="shared" si="65"/>
        <v/>
      </c>
      <c r="O225" s="608" t="str">
        <f t="shared" si="66"/>
        <v/>
      </c>
      <c r="P225" s="658"/>
      <c r="S225">
        <f t="shared" si="54"/>
        <v>0</v>
      </c>
      <c r="T225">
        <f t="shared" si="55"/>
        <v>0</v>
      </c>
      <c r="U225">
        <f t="shared" si="56"/>
        <v>0</v>
      </c>
      <c r="V225">
        <f t="shared" si="57"/>
        <v>0</v>
      </c>
      <c r="W225">
        <f t="shared" si="58"/>
        <v>0</v>
      </c>
      <c r="X225" s="722">
        <f t="shared" si="59"/>
        <v>0</v>
      </c>
      <c r="Y225">
        <f t="shared" si="60"/>
        <v>0</v>
      </c>
      <c r="Z225">
        <f t="shared" si="61"/>
        <v>0</v>
      </c>
      <c r="AA225">
        <f t="shared" si="62"/>
        <v>0</v>
      </c>
      <c r="AB225" s="722">
        <f t="shared" si="63"/>
        <v>0</v>
      </c>
      <c r="AC225" s="763">
        <f t="shared" si="64"/>
        <v>0</v>
      </c>
      <c r="AD225" s="600"/>
      <c r="AE225" s="671"/>
      <c r="AF225" s="672"/>
      <c r="AG225" s="673"/>
      <c r="AH225" s="674"/>
      <c r="AI225" s="671"/>
      <c r="AJ225" s="672"/>
      <c r="AK225" s="673"/>
      <c r="AL225" s="674"/>
      <c r="AM225" s="671"/>
      <c r="AN225" s="672"/>
      <c r="AO225" s="673"/>
      <c r="AP225" s="674"/>
      <c r="AQ225" s="671"/>
      <c r="AR225" s="672"/>
      <c r="AS225" s="673"/>
      <c r="AT225" s="674"/>
      <c r="AU225" s="671"/>
      <c r="AV225" s="672"/>
      <c r="AW225" s="673"/>
      <c r="AX225" s="674"/>
      <c r="AY225" s="671"/>
      <c r="AZ225" s="672"/>
      <c r="BA225" s="673"/>
      <c r="BB225" s="674"/>
      <c r="BC225" s="671"/>
      <c r="BD225" s="672"/>
      <c r="BE225" s="673"/>
      <c r="BF225" s="674"/>
      <c r="BG225" s="671"/>
      <c r="BH225" s="672"/>
      <c r="BI225" s="673"/>
      <c r="BJ225" s="674"/>
      <c r="BK225" s="671"/>
      <c r="BL225" s="672"/>
      <c r="BM225" s="673"/>
      <c r="BN225" s="674"/>
      <c r="BO225" s="671"/>
      <c r="BP225" s="672"/>
      <c r="BQ225" s="673"/>
      <c r="BR225" s="674"/>
      <c r="BS225" s="671"/>
      <c r="BT225" s="672"/>
      <c r="BU225" s="673"/>
      <c r="BV225" s="674"/>
      <c r="BW225" s="671"/>
      <c r="BX225" s="672"/>
      <c r="BY225" s="673"/>
      <c r="BZ225" s="674"/>
      <c r="CA225" s="671"/>
      <c r="CB225" s="672"/>
      <c r="CC225" s="673"/>
      <c r="CD225" s="674"/>
      <c r="CE225" s="671"/>
      <c r="CF225" s="672"/>
      <c r="CG225" s="673"/>
      <c r="CH225" s="674"/>
      <c r="CI225" s="671"/>
      <c r="CJ225" s="672"/>
      <c r="CK225" s="673"/>
      <c r="CL225" s="674"/>
      <c r="CM225" s="671"/>
      <c r="CN225" s="672"/>
      <c r="CO225" s="673"/>
      <c r="CP225" s="674"/>
      <c r="CQ225" s="671"/>
      <c r="CR225" s="672"/>
      <c r="CS225" s="673"/>
      <c r="CT225" s="674"/>
      <c r="CU225" s="671"/>
      <c r="CV225" s="672"/>
      <c r="CW225" s="673"/>
      <c r="CX225" s="674"/>
      <c r="CY225" s="671"/>
      <c r="CZ225" s="672"/>
      <c r="DA225" s="673"/>
      <c r="DB225" s="674"/>
      <c r="DC225" s="671"/>
      <c r="DD225" s="672"/>
      <c r="DE225" s="673"/>
      <c r="DF225" s="674"/>
      <c r="DG225" s="671"/>
      <c r="DH225" s="672"/>
      <c r="DI225" s="673"/>
      <c r="DJ225" s="674"/>
      <c r="DK225" s="671"/>
      <c r="DL225" s="672"/>
      <c r="DM225" s="673"/>
      <c r="DN225" s="674"/>
      <c r="DO225" s="671"/>
      <c r="DP225" s="672"/>
      <c r="DQ225" s="673"/>
      <c r="DR225" s="674"/>
      <c r="DS225" s="671"/>
      <c r="DT225" s="672"/>
      <c r="DU225" s="673"/>
      <c r="DV225" s="674"/>
      <c r="DW225" s="671"/>
      <c r="DX225" s="672"/>
      <c r="DY225" s="673"/>
      <c r="DZ225" s="674"/>
      <c r="EA225" s="3"/>
      <c r="EB225" s="3"/>
      <c r="EC225" s="3"/>
      <c r="ED225" s="3"/>
      <c r="EE225" s="9"/>
      <c r="EF225" s="10"/>
      <c r="EG225" s="10"/>
      <c r="EH225" s="1"/>
    </row>
    <row r="226" spans="1:138" ht="15" customHeight="1" x14ac:dyDescent="0.25">
      <c r="A226" s="9"/>
      <c r="B226" s="716"/>
      <c r="C226" s="11"/>
      <c r="D226" s="129"/>
      <c r="E226" s="130"/>
      <c r="F226" s="130"/>
      <c r="G226" s="130"/>
      <c r="H226" s="130"/>
      <c r="I226" s="131"/>
      <c r="J226" s="130"/>
      <c r="K226" s="617" t="str">
        <f>IFERROR(VLOOKUP(A226,[4]CalledName!$A:$N,14,FALSE),"")</f>
        <v/>
      </c>
      <c r="L226" s="597" t="str">
        <f>IFERROR(VLOOKUP(A226,[5]YEAR11!$A:$AT,24,FALSE),"")</f>
        <v/>
      </c>
      <c r="M226" s="515" t="str">
        <f t="shared" si="50"/>
        <v/>
      </c>
      <c r="N226" s="607" t="str">
        <f t="shared" si="65"/>
        <v/>
      </c>
      <c r="O226" s="608" t="str">
        <f t="shared" si="66"/>
        <v/>
      </c>
      <c r="P226" s="658"/>
      <c r="S226">
        <f t="shared" si="54"/>
        <v>0</v>
      </c>
      <c r="T226">
        <f t="shared" si="55"/>
        <v>0</v>
      </c>
      <c r="U226">
        <f t="shared" si="56"/>
        <v>0</v>
      </c>
      <c r="V226">
        <f t="shared" si="57"/>
        <v>0</v>
      </c>
      <c r="W226">
        <f t="shared" si="58"/>
        <v>0</v>
      </c>
      <c r="X226" s="722">
        <f t="shared" si="59"/>
        <v>0</v>
      </c>
      <c r="Y226">
        <f t="shared" si="60"/>
        <v>0</v>
      </c>
      <c r="Z226">
        <f t="shared" si="61"/>
        <v>0</v>
      </c>
      <c r="AA226">
        <f t="shared" si="62"/>
        <v>0</v>
      </c>
      <c r="AB226" s="722">
        <f t="shared" si="63"/>
        <v>0</v>
      </c>
      <c r="AC226" s="763">
        <f t="shared" si="64"/>
        <v>0</v>
      </c>
      <c r="AD226" s="600"/>
      <c r="AE226" s="671"/>
      <c r="AF226" s="672"/>
      <c r="AG226" s="673"/>
      <c r="AH226" s="674"/>
      <c r="AI226" s="671"/>
      <c r="AJ226" s="672"/>
      <c r="AK226" s="673"/>
      <c r="AL226" s="674"/>
      <c r="AM226" s="671"/>
      <c r="AN226" s="672"/>
      <c r="AO226" s="673"/>
      <c r="AP226" s="674"/>
      <c r="AQ226" s="671"/>
      <c r="AR226" s="672"/>
      <c r="AS226" s="673"/>
      <c r="AT226" s="674"/>
      <c r="AU226" s="671"/>
      <c r="AV226" s="672"/>
      <c r="AW226" s="673"/>
      <c r="AX226" s="674"/>
      <c r="AY226" s="671"/>
      <c r="AZ226" s="672"/>
      <c r="BA226" s="673"/>
      <c r="BB226" s="674"/>
      <c r="BC226" s="671"/>
      <c r="BD226" s="672"/>
      <c r="BE226" s="673"/>
      <c r="BF226" s="674"/>
      <c r="BG226" s="671"/>
      <c r="BH226" s="672"/>
      <c r="BI226" s="673"/>
      <c r="BJ226" s="674"/>
      <c r="BK226" s="671"/>
      <c r="BL226" s="672"/>
      <c r="BM226" s="673"/>
      <c r="BN226" s="674"/>
      <c r="BO226" s="671"/>
      <c r="BP226" s="672"/>
      <c r="BQ226" s="673"/>
      <c r="BR226" s="674"/>
      <c r="BS226" s="671"/>
      <c r="BT226" s="672"/>
      <c r="BU226" s="673"/>
      <c r="BV226" s="674"/>
      <c r="BW226" s="671"/>
      <c r="BX226" s="672"/>
      <c r="BY226" s="673"/>
      <c r="BZ226" s="674"/>
      <c r="CA226" s="671"/>
      <c r="CB226" s="672"/>
      <c r="CC226" s="673"/>
      <c r="CD226" s="674"/>
      <c r="CE226" s="671"/>
      <c r="CF226" s="672"/>
      <c r="CG226" s="673"/>
      <c r="CH226" s="674"/>
      <c r="CI226" s="671"/>
      <c r="CJ226" s="672"/>
      <c r="CK226" s="673"/>
      <c r="CL226" s="674"/>
      <c r="CM226" s="671"/>
      <c r="CN226" s="672"/>
      <c r="CO226" s="673"/>
      <c r="CP226" s="674"/>
      <c r="CQ226" s="671"/>
      <c r="CR226" s="672"/>
      <c r="CS226" s="673"/>
      <c r="CT226" s="674"/>
      <c r="CU226" s="671"/>
      <c r="CV226" s="672"/>
      <c r="CW226" s="673"/>
      <c r="CX226" s="674"/>
      <c r="CY226" s="671"/>
      <c r="CZ226" s="672"/>
      <c r="DA226" s="673"/>
      <c r="DB226" s="674"/>
      <c r="DC226" s="671"/>
      <c r="DD226" s="672"/>
      <c r="DE226" s="673"/>
      <c r="DF226" s="674"/>
      <c r="DG226" s="671"/>
      <c r="DH226" s="672"/>
      <c r="DI226" s="673"/>
      <c r="DJ226" s="674"/>
      <c r="DK226" s="671"/>
      <c r="DL226" s="672"/>
      <c r="DM226" s="673"/>
      <c r="DN226" s="674"/>
      <c r="DO226" s="671"/>
      <c r="DP226" s="672"/>
      <c r="DQ226" s="673"/>
      <c r="DR226" s="674"/>
      <c r="DS226" s="671"/>
      <c r="DT226" s="672"/>
      <c r="DU226" s="673"/>
      <c r="DV226" s="674"/>
      <c r="DW226" s="671"/>
      <c r="DX226" s="672"/>
      <c r="DY226" s="673"/>
      <c r="DZ226" s="674"/>
      <c r="EA226" s="3"/>
      <c r="EB226" s="3"/>
      <c r="EC226" s="3"/>
      <c r="ED226" s="3"/>
      <c r="EE226" s="9"/>
      <c r="EF226" s="10"/>
      <c r="EG226" s="10"/>
      <c r="EH226" s="1"/>
    </row>
    <row r="227" spans="1:138" ht="15" customHeight="1" x14ac:dyDescent="0.25">
      <c r="A227" s="9"/>
      <c r="B227" s="716"/>
      <c r="C227" s="11"/>
      <c r="D227" s="129"/>
      <c r="E227" s="130"/>
      <c r="F227" s="130"/>
      <c r="G227" s="130"/>
      <c r="H227" s="130"/>
      <c r="I227" s="131"/>
      <c r="J227" s="130"/>
      <c r="K227" s="617" t="str">
        <f>IFERROR(VLOOKUP(A227,[4]CalledName!$A:$N,14,FALSE),"")</f>
        <v/>
      </c>
      <c r="L227" s="597" t="str">
        <f>IFERROR(VLOOKUP(A227,[5]YEAR11!$A:$AT,24,FALSE),"")</f>
        <v/>
      </c>
      <c r="M227" s="515" t="str">
        <f t="shared" si="50"/>
        <v/>
      </c>
      <c r="N227" s="607" t="str">
        <f t="shared" si="65"/>
        <v/>
      </c>
      <c r="O227" s="608" t="str">
        <f t="shared" si="66"/>
        <v/>
      </c>
      <c r="P227" s="658"/>
      <c r="S227">
        <f t="shared" si="54"/>
        <v>0</v>
      </c>
      <c r="T227">
        <f t="shared" si="55"/>
        <v>0</v>
      </c>
      <c r="U227">
        <f t="shared" si="56"/>
        <v>0</v>
      </c>
      <c r="V227">
        <f t="shared" si="57"/>
        <v>0</v>
      </c>
      <c r="W227">
        <f t="shared" si="58"/>
        <v>0</v>
      </c>
      <c r="X227" s="722">
        <f t="shared" si="59"/>
        <v>0</v>
      </c>
      <c r="Y227">
        <f t="shared" si="60"/>
        <v>0</v>
      </c>
      <c r="Z227">
        <f t="shared" si="61"/>
        <v>0</v>
      </c>
      <c r="AA227">
        <f t="shared" si="62"/>
        <v>0</v>
      </c>
      <c r="AB227" s="722">
        <f t="shared" si="63"/>
        <v>0</v>
      </c>
      <c r="AC227" s="763">
        <f t="shared" si="64"/>
        <v>0</v>
      </c>
      <c r="AD227" s="600"/>
      <c r="AE227" s="671"/>
      <c r="AF227" s="672"/>
      <c r="AG227" s="673"/>
      <c r="AH227" s="674"/>
      <c r="AI227" s="671"/>
      <c r="AJ227" s="672"/>
      <c r="AK227" s="673"/>
      <c r="AL227" s="674"/>
      <c r="AM227" s="671"/>
      <c r="AN227" s="672"/>
      <c r="AO227" s="673"/>
      <c r="AP227" s="674"/>
      <c r="AQ227" s="671"/>
      <c r="AR227" s="672"/>
      <c r="AS227" s="673"/>
      <c r="AT227" s="674"/>
      <c r="AU227" s="671"/>
      <c r="AV227" s="672"/>
      <c r="AW227" s="673"/>
      <c r="AX227" s="674"/>
      <c r="AY227" s="671"/>
      <c r="AZ227" s="672"/>
      <c r="BA227" s="673"/>
      <c r="BB227" s="674"/>
      <c r="BC227" s="671"/>
      <c r="BD227" s="672"/>
      <c r="BE227" s="673"/>
      <c r="BF227" s="674"/>
      <c r="BG227" s="671"/>
      <c r="BH227" s="672"/>
      <c r="BI227" s="673"/>
      <c r="BJ227" s="674"/>
      <c r="BK227" s="671"/>
      <c r="BL227" s="672"/>
      <c r="BM227" s="673"/>
      <c r="BN227" s="674"/>
      <c r="BO227" s="671"/>
      <c r="BP227" s="672"/>
      <c r="BQ227" s="673"/>
      <c r="BR227" s="674"/>
      <c r="BS227" s="671"/>
      <c r="BT227" s="672"/>
      <c r="BU227" s="673"/>
      <c r="BV227" s="674"/>
      <c r="BW227" s="671"/>
      <c r="BX227" s="672"/>
      <c r="BY227" s="673"/>
      <c r="BZ227" s="674"/>
      <c r="CA227" s="671"/>
      <c r="CB227" s="672"/>
      <c r="CC227" s="673"/>
      <c r="CD227" s="674"/>
      <c r="CE227" s="671"/>
      <c r="CF227" s="672"/>
      <c r="CG227" s="673"/>
      <c r="CH227" s="674"/>
      <c r="CI227" s="671"/>
      <c r="CJ227" s="672"/>
      <c r="CK227" s="673"/>
      <c r="CL227" s="674"/>
      <c r="CM227" s="671"/>
      <c r="CN227" s="672"/>
      <c r="CO227" s="673"/>
      <c r="CP227" s="674"/>
      <c r="CQ227" s="671"/>
      <c r="CR227" s="672"/>
      <c r="CS227" s="673"/>
      <c r="CT227" s="674"/>
      <c r="CU227" s="671"/>
      <c r="CV227" s="672"/>
      <c r="CW227" s="673"/>
      <c r="CX227" s="674"/>
      <c r="CY227" s="671"/>
      <c r="CZ227" s="672"/>
      <c r="DA227" s="673"/>
      <c r="DB227" s="674"/>
      <c r="DC227" s="671"/>
      <c r="DD227" s="672"/>
      <c r="DE227" s="673"/>
      <c r="DF227" s="674"/>
      <c r="DG227" s="671"/>
      <c r="DH227" s="672"/>
      <c r="DI227" s="673"/>
      <c r="DJ227" s="674"/>
      <c r="DK227" s="671"/>
      <c r="DL227" s="672"/>
      <c r="DM227" s="673"/>
      <c r="DN227" s="674"/>
      <c r="DO227" s="671"/>
      <c r="DP227" s="672"/>
      <c r="DQ227" s="673"/>
      <c r="DR227" s="674"/>
      <c r="DS227" s="671"/>
      <c r="DT227" s="672"/>
      <c r="DU227" s="673"/>
      <c r="DV227" s="674"/>
      <c r="DW227" s="671"/>
      <c r="DX227" s="672"/>
      <c r="DY227" s="673"/>
      <c r="DZ227" s="674"/>
      <c r="EA227" s="3"/>
      <c r="EB227" s="3"/>
      <c r="EC227" s="3"/>
      <c r="ED227" s="3"/>
      <c r="EE227" s="9"/>
      <c r="EF227" s="10"/>
      <c r="EG227" s="10"/>
      <c r="EH227" s="1"/>
    </row>
    <row r="228" spans="1:138" ht="15" customHeight="1" x14ac:dyDescent="0.25">
      <c r="A228" s="9"/>
      <c r="B228" s="716"/>
      <c r="C228" s="11"/>
      <c r="D228" s="129"/>
      <c r="E228" s="130"/>
      <c r="F228" s="130"/>
      <c r="G228" s="130"/>
      <c r="H228" s="130"/>
      <c r="I228" s="131"/>
      <c r="J228" s="130"/>
      <c r="K228" s="617" t="str">
        <f>IFERROR(VLOOKUP(A228,[4]CalledName!$A:$N,14,FALSE),"")</f>
        <v/>
      </c>
      <c r="L228" s="597" t="str">
        <f>IFERROR(VLOOKUP(A228,[5]YEAR11!$A:$AT,24,FALSE),"")</f>
        <v/>
      </c>
      <c r="M228" s="515" t="str">
        <f t="shared" si="50"/>
        <v/>
      </c>
      <c r="N228" s="607" t="str">
        <f t="shared" si="65"/>
        <v/>
      </c>
      <c r="O228" s="608" t="str">
        <f t="shared" si="66"/>
        <v/>
      </c>
      <c r="P228" s="658"/>
      <c r="S228">
        <f t="shared" si="54"/>
        <v>0</v>
      </c>
      <c r="T228">
        <f t="shared" si="55"/>
        <v>0</v>
      </c>
      <c r="U228">
        <f t="shared" si="56"/>
        <v>0</v>
      </c>
      <c r="V228">
        <f t="shared" si="57"/>
        <v>0</v>
      </c>
      <c r="W228">
        <f t="shared" si="58"/>
        <v>0</v>
      </c>
      <c r="X228" s="722">
        <f t="shared" si="59"/>
        <v>0</v>
      </c>
      <c r="Y228">
        <f t="shared" si="60"/>
        <v>0</v>
      </c>
      <c r="Z228">
        <f t="shared" si="61"/>
        <v>0</v>
      </c>
      <c r="AA228">
        <f t="shared" si="62"/>
        <v>0</v>
      </c>
      <c r="AB228" s="722">
        <f t="shared" si="63"/>
        <v>0</v>
      </c>
      <c r="AC228" s="763">
        <f t="shared" si="64"/>
        <v>0</v>
      </c>
      <c r="AD228" s="600"/>
      <c r="AE228" s="671"/>
      <c r="AF228" s="672"/>
      <c r="AG228" s="673"/>
      <c r="AH228" s="674"/>
      <c r="AI228" s="671"/>
      <c r="AJ228" s="672"/>
      <c r="AK228" s="673"/>
      <c r="AL228" s="674"/>
      <c r="AM228" s="671"/>
      <c r="AN228" s="672"/>
      <c r="AO228" s="673"/>
      <c r="AP228" s="674"/>
      <c r="AQ228" s="671"/>
      <c r="AR228" s="672"/>
      <c r="AS228" s="673"/>
      <c r="AT228" s="674"/>
      <c r="AU228" s="671"/>
      <c r="AV228" s="672"/>
      <c r="AW228" s="673"/>
      <c r="AX228" s="674"/>
      <c r="AY228" s="671"/>
      <c r="AZ228" s="672"/>
      <c r="BA228" s="673"/>
      <c r="BB228" s="674"/>
      <c r="BC228" s="671"/>
      <c r="BD228" s="672"/>
      <c r="BE228" s="673"/>
      <c r="BF228" s="674"/>
      <c r="BG228" s="671"/>
      <c r="BH228" s="672"/>
      <c r="BI228" s="673"/>
      <c r="BJ228" s="674"/>
      <c r="BK228" s="671"/>
      <c r="BL228" s="672"/>
      <c r="BM228" s="673"/>
      <c r="BN228" s="674"/>
      <c r="BO228" s="671"/>
      <c r="BP228" s="672"/>
      <c r="BQ228" s="673"/>
      <c r="BR228" s="674"/>
      <c r="BS228" s="671"/>
      <c r="BT228" s="672"/>
      <c r="BU228" s="673"/>
      <c r="BV228" s="674"/>
      <c r="BW228" s="671"/>
      <c r="BX228" s="672"/>
      <c r="BY228" s="673"/>
      <c r="BZ228" s="674"/>
      <c r="CA228" s="671"/>
      <c r="CB228" s="672"/>
      <c r="CC228" s="673"/>
      <c r="CD228" s="674"/>
      <c r="CE228" s="671"/>
      <c r="CF228" s="672"/>
      <c r="CG228" s="673"/>
      <c r="CH228" s="674"/>
      <c r="CI228" s="671"/>
      <c r="CJ228" s="672"/>
      <c r="CK228" s="673"/>
      <c r="CL228" s="674"/>
      <c r="CM228" s="671"/>
      <c r="CN228" s="672"/>
      <c r="CO228" s="673"/>
      <c r="CP228" s="674"/>
      <c r="CQ228" s="671"/>
      <c r="CR228" s="672"/>
      <c r="CS228" s="673"/>
      <c r="CT228" s="674"/>
      <c r="CU228" s="671"/>
      <c r="CV228" s="672"/>
      <c r="CW228" s="673"/>
      <c r="CX228" s="674"/>
      <c r="CY228" s="671"/>
      <c r="CZ228" s="672"/>
      <c r="DA228" s="673"/>
      <c r="DB228" s="674"/>
      <c r="DC228" s="671"/>
      <c r="DD228" s="672"/>
      <c r="DE228" s="673"/>
      <c r="DF228" s="674"/>
      <c r="DG228" s="671"/>
      <c r="DH228" s="672"/>
      <c r="DI228" s="673"/>
      <c r="DJ228" s="674"/>
      <c r="DK228" s="671"/>
      <c r="DL228" s="672"/>
      <c r="DM228" s="673"/>
      <c r="DN228" s="674"/>
      <c r="DO228" s="671"/>
      <c r="DP228" s="672"/>
      <c r="DQ228" s="673"/>
      <c r="DR228" s="674"/>
      <c r="DS228" s="671"/>
      <c r="DT228" s="672"/>
      <c r="DU228" s="673"/>
      <c r="DV228" s="674"/>
      <c r="DW228" s="671"/>
      <c r="DX228" s="672"/>
      <c r="DY228" s="673"/>
      <c r="DZ228" s="674"/>
      <c r="EA228" s="3"/>
      <c r="EB228" s="3"/>
      <c r="EC228" s="3"/>
      <c r="ED228" s="3"/>
      <c r="EE228" s="9"/>
      <c r="EF228" s="10"/>
      <c r="EG228" s="10"/>
      <c r="EH228" s="1"/>
    </row>
    <row r="229" spans="1:138" ht="15" customHeight="1" x14ac:dyDescent="0.25">
      <c r="A229" s="9"/>
      <c r="B229" s="716"/>
      <c r="C229" s="11"/>
      <c r="D229" s="129"/>
      <c r="E229" s="130"/>
      <c r="F229" s="130"/>
      <c r="G229" s="130"/>
      <c r="H229" s="130"/>
      <c r="I229" s="131"/>
      <c r="J229" s="130"/>
      <c r="K229" s="617" t="str">
        <f>IFERROR(VLOOKUP(A229,[4]CalledName!$A:$N,14,FALSE),"")</f>
        <v/>
      </c>
      <c r="L229" s="597" t="str">
        <f>IFERROR(VLOOKUP(A229,[5]YEAR11!$A:$AT,24,FALSE),"")</f>
        <v/>
      </c>
      <c r="M229" s="515" t="str">
        <f t="shared" si="50"/>
        <v/>
      </c>
      <c r="N229" s="607" t="str">
        <f t="shared" si="65"/>
        <v/>
      </c>
      <c r="O229" s="608" t="str">
        <f t="shared" si="66"/>
        <v/>
      </c>
      <c r="P229" s="658"/>
      <c r="S229">
        <f t="shared" si="54"/>
        <v>0</v>
      </c>
      <c r="T229">
        <f t="shared" si="55"/>
        <v>0</v>
      </c>
      <c r="U229">
        <f t="shared" si="56"/>
        <v>0</v>
      </c>
      <c r="V229">
        <f t="shared" si="57"/>
        <v>0</v>
      </c>
      <c r="W229">
        <f t="shared" si="58"/>
        <v>0</v>
      </c>
      <c r="X229" s="722">
        <f t="shared" si="59"/>
        <v>0</v>
      </c>
      <c r="Y229">
        <f t="shared" si="60"/>
        <v>0</v>
      </c>
      <c r="Z229">
        <f t="shared" si="61"/>
        <v>0</v>
      </c>
      <c r="AA229">
        <f t="shared" si="62"/>
        <v>0</v>
      </c>
      <c r="AB229" s="722">
        <f t="shared" si="63"/>
        <v>0</v>
      </c>
      <c r="AC229" s="763">
        <f t="shared" si="64"/>
        <v>0</v>
      </c>
      <c r="AD229" s="600"/>
      <c r="AE229" s="671"/>
      <c r="AF229" s="672"/>
      <c r="AG229" s="673"/>
      <c r="AH229" s="674"/>
      <c r="AI229" s="671"/>
      <c r="AJ229" s="672"/>
      <c r="AK229" s="673"/>
      <c r="AL229" s="674"/>
      <c r="AM229" s="671"/>
      <c r="AN229" s="672"/>
      <c r="AO229" s="673"/>
      <c r="AP229" s="674"/>
      <c r="AQ229" s="671"/>
      <c r="AR229" s="672"/>
      <c r="AS229" s="673"/>
      <c r="AT229" s="674"/>
      <c r="AU229" s="671"/>
      <c r="AV229" s="672"/>
      <c r="AW229" s="673"/>
      <c r="AX229" s="674"/>
      <c r="AY229" s="671"/>
      <c r="AZ229" s="672"/>
      <c r="BA229" s="673"/>
      <c r="BB229" s="674"/>
      <c r="BC229" s="671"/>
      <c r="BD229" s="672"/>
      <c r="BE229" s="673"/>
      <c r="BF229" s="674"/>
      <c r="BG229" s="671"/>
      <c r="BH229" s="672"/>
      <c r="BI229" s="673"/>
      <c r="BJ229" s="674"/>
      <c r="BK229" s="671"/>
      <c r="BL229" s="672"/>
      <c r="BM229" s="673"/>
      <c r="BN229" s="674"/>
      <c r="BO229" s="671"/>
      <c r="BP229" s="672"/>
      <c r="BQ229" s="673"/>
      <c r="BR229" s="674"/>
      <c r="BS229" s="671"/>
      <c r="BT229" s="672"/>
      <c r="BU229" s="673"/>
      <c r="BV229" s="674"/>
      <c r="BW229" s="671"/>
      <c r="BX229" s="672"/>
      <c r="BY229" s="673"/>
      <c r="BZ229" s="674"/>
      <c r="CA229" s="671"/>
      <c r="CB229" s="672"/>
      <c r="CC229" s="673"/>
      <c r="CD229" s="674"/>
      <c r="CE229" s="671"/>
      <c r="CF229" s="672"/>
      <c r="CG229" s="673"/>
      <c r="CH229" s="674"/>
      <c r="CI229" s="671"/>
      <c r="CJ229" s="672"/>
      <c r="CK229" s="673"/>
      <c r="CL229" s="674"/>
      <c r="CM229" s="671"/>
      <c r="CN229" s="672"/>
      <c r="CO229" s="673"/>
      <c r="CP229" s="674"/>
      <c r="CQ229" s="671"/>
      <c r="CR229" s="672"/>
      <c r="CS229" s="673"/>
      <c r="CT229" s="674"/>
      <c r="CU229" s="671"/>
      <c r="CV229" s="672"/>
      <c r="CW229" s="673"/>
      <c r="CX229" s="674"/>
      <c r="CY229" s="671"/>
      <c r="CZ229" s="672"/>
      <c r="DA229" s="673"/>
      <c r="DB229" s="674"/>
      <c r="DC229" s="671"/>
      <c r="DD229" s="672"/>
      <c r="DE229" s="673"/>
      <c r="DF229" s="674"/>
      <c r="DG229" s="671"/>
      <c r="DH229" s="672"/>
      <c r="DI229" s="673"/>
      <c r="DJ229" s="674"/>
      <c r="DK229" s="671"/>
      <c r="DL229" s="672"/>
      <c r="DM229" s="673"/>
      <c r="DN229" s="674"/>
      <c r="DO229" s="671"/>
      <c r="DP229" s="672"/>
      <c r="DQ229" s="673"/>
      <c r="DR229" s="674"/>
      <c r="DS229" s="671"/>
      <c r="DT229" s="672"/>
      <c r="DU229" s="673"/>
      <c r="DV229" s="674"/>
      <c r="DW229" s="671"/>
      <c r="DX229" s="672"/>
      <c r="DY229" s="673"/>
      <c r="DZ229" s="674"/>
      <c r="EA229" s="3"/>
      <c r="EB229" s="3"/>
      <c r="EC229" s="3"/>
      <c r="ED229" s="3"/>
      <c r="EE229" s="9"/>
      <c r="EF229" s="10"/>
      <c r="EG229" s="10"/>
      <c r="EH229" s="1"/>
    </row>
    <row r="230" spans="1:138" ht="15" customHeight="1" x14ac:dyDescent="0.25">
      <c r="A230" s="9"/>
      <c r="B230" s="716"/>
      <c r="C230" s="11"/>
      <c r="D230" s="129"/>
      <c r="E230" s="130"/>
      <c r="F230" s="130"/>
      <c r="G230" s="130"/>
      <c r="H230" s="130"/>
      <c r="I230" s="131"/>
      <c r="J230" s="130"/>
      <c r="K230" s="617" t="str">
        <f>IFERROR(VLOOKUP(A230,[4]CalledName!$A:$N,14,FALSE),"")</f>
        <v/>
      </c>
      <c r="L230" s="597" t="str">
        <f>IFERROR(VLOOKUP(A230,[5]YEAR11!$A:$AT,24,FALSE),"")</f>
        <v/>
      </c>
      <c r="M230" s="515" t="str">
        <f t="shared" si="50"/>
        <v/>
      </c>
      <c r="N230" s="607" t="str">
        <f t="shared" si="65"/>
        <v/>
      </c>
      <c r="O230" s="608" t="str">
        <f t="shared" si="66"/>
        <v/>
      </c>
      <c r="P230" s="658"/>
      <c r="S230">
        <f t="shared" si="54"/>
        <v>0</v>
      </c>
      <c r="T230">
        <f t="shared" si="55"/>
        <v>0</v>
      </c>
      <c r="U230">
        <f t="shared" si="56"/>
        <v>0</v>
      </c>
      <c r="V230">
        <f t="shared" si="57"/>
        <v>0</v>
      </c>
      <c r="W230">
        <f t="shared" si="58"/>
        <v>0</v>
      </c>
      <c r="X230" s="722">
        <f t="shared" si="59"/>
        <v>0</v>
      </c>
      <c r="Y230">
        <f t="shared" si="60"/>
        <v>0</v>
      </c>
      <c r="Z230">
        <f t="shared" si="61"/>
        <v>0</v>
      </c>
      <c r="AA230">
        <f t="shared" si="62"/>
        <v>0</v>
      </c>
      <c r="AB230" s="722">
        <f t="shared" si="63"/>
        <v>0</v>
      </c>
      <c r="AC230" s="763">
        <f t="shared" si="64"/>
        <v>0</v>
      </c>
      <c r="AD230" s="600"/>
      <c r="AE230" s="671"/>
      <c r="AF230" s="672"/>
      <c r="AG230" s="673"/>
      <c r="AH230" s="674"/>
      <c r="AI230" s="671"/>
      <c r="AJ230" s="672"/>
      <c r="AK230" s="673"/>
      <c r="AL230" s="674"/>
      <c r="AM230" s="671"/>
      <c r="AN230" s="672"/>
      <c r="AO230" s="673"/>
      <c r="AP230" s="674"/>
      <c r="AQ230" s="671"/>
      <c r="AR230" s="672"/>
      <c r="AS230" s="673"/>
      <c r="AT230" s="674"/>
      <c r="AU230" s="671"/>
      <c r="AV230" s="672"/>
      <c r="AW230" s="673"/>
      <c r="AX230" s="674"/>
      <c r="AY230" s="671"/>
      <c r="AZ230" s="672"/>
      <c r="BA230" s="673"/>
      <c r="BB230" s="674"/>
      <c r="BC230" s="671"/>
      <c r="BD230" s="672"/>
      <c r="BE230" s="673"/>
      <c r="BF230" s="674"/>
      <c r="BG230" s="671"/>
      <c r="BH230" s="672"/>
      <c r="BI230" s="673"/>
      <c r="BJ230" s="674"/>
      <c r="BK230" s="671"/>
      <c r="BL230" s="672"/>
      <c r="BM230" s="673"/>
      <c r="BN230" s="674"/>
      <c r="BO230" s="671"/>
      <c r="BP230" s="672"/>
      <c r="BQ230" s="673"/>
      <c r="BR230" s="674"/>
      <c r="BS230" s="671"/>
      <c r="BT230" s="672"/>
      <c r="BU230" s="673"/>
      <c r="BV230" s="674"/>
      <c r="BW230" s="671"/>
      <c r="BX230" s="672"/>
      <c r="BY230" s="673"/>
      <c r="BZ230" s="674"/>
      <c r="CA230" s="671"/>
      <c r="CB230" s="672"/>
      <c r="CC230" s="673"/>
      <c r="CD230" s="674"/>
      <c r="CE230" s="671"/>
      <c r="CF230" s="672"/>
      <c r="CG230" s="673"/>
      <c r="CH230" s="674"/>
      <c r="CI230" s="671"/>
      <c r="CJ230" s="672"/>
      <c r="CK230" s="673"/>
      <c r="CL230" s="674"/>
      <c r="CM230" s="671"/>
      <c r="CN230" s="672"/>
      <c r="CO230" s="673"/>
      <c r="CP230" s="674"/>
      <c r="CQ230" s="671"/>
      <c r="CR230" s="672"/>
      <c r="CS230" s="673"/>
      <c r="CT230" s="674"/>
      <c r="CU230" s="671"/>
      <c r="CV230" s="672"/>
      <c r="CW230" s="673"/>
      <c r="CX230" s="674"/>
      <c r="CY230" s="671"/>
      <c r="CZ230" s="672"/>
      <c r="DA230" s="673"/>
      <c r="DB230" s="674"/>
      <c r="DC230" s="671"/>
      <c r="DD230" s="672"/>
      <c r="DE230" s="673"/>
      <c r="DF230" s="674"/>
      <c r="DG230" s="671"/>
      <c r="DH230" s="672"/>
      <c r="DI230" s="673"/>
      <c r="DJ230" s="674"/>
      <c r="DK230" s="671"/>
      <c r="DL230" s="672"/>
      <c r="DM230" s="673"/>
      <c r="DN230" s="674"/>
      <c r="DO230" s="671"/>
      <c r="DP230" s="672"/>
      <c r="DQ230" s="673"/>
      <c r="DR230" s="674"/>
      <c r="DS230" s="671"/>
      <c r="DT230" s="672"/>
      <c r="DU230" s="673"/>
      <c r="DV230" s="674"/>
      <c r="DW230" s="671"/>
      <c r="DX230" s="672"/>
      <c r="DY230" s="673"/>
      <c r="DZ230" s="674"/>
      <c r="EA230" s="3"/>
      <c r="EB230" s="3"/>
      <c r="EC230" s="3"/>
      <c r="ED230" s="3"/>
      <c r="EE230" s="9"/>
      <c r="EF230" s="10"/>
      <c r="EG230" s="10"/>
      <c r="EH230" s="1"/>
    </row>
    <row r="231" spans="1:138" ht="15" customHeight="1" x14ac:dyDescent="0.25">
      <c r="A231" s="9"/>
      <c r="B231" s="716"/>
      <c r="C231" s="11"/>
      <c r="D231" s="129"/>
      <c r="E231" s="130"/>
      <c r="F231" s="130"/>
      <c r="G231" s="130"/>
      <c r="H231" s="130"/>
      <c r="I231" s="131"/>
      <c r="J231" s="130"/>
      <c r="K231" s="617" t="str">
        <f>IFERROR(VLOOKUP(A231,[4]CalledName!$A:$N,14,FALSE),"")</f>
        <v/>
      </c>
      <c r="L231" s="597" t="str">
        <f>IFERROR(VLOOKUP(A231,[5]YEAR11!$A:$AT,24,FALSE),"")</f>
        <v/>
      </c>
      <c r="M231" s="708" t="str">
        <f t="shared" si="50"/>
        <v/>
      </c>
      <c r="N231" s="709" t="str">
        <f t="shared" si="65"/>
        <v/>
      </c>
      <c r="O231" s="710" t="str">
        <f t="shared" si="66"/>
        <v/>
      </c>
      <c r="P231" s="711"/>
      <c r="S231">
        <f t="shared" si="54"/>
        <v>0</v>
      </c>
      <c r="T231">
        <f t="shared" si="55"/>
        <v>0</v>
      </c>
      <c r="U231">
        <f t="shared" si="56"/>
        <v>0</v>
      </c>
      <c r="V231">
        <f t="shared" si="57"/>
        <v>0</v>
      </c>
      <c r="W231">
        <f t="shared" si="58"/>
        <v>0</v>
      </c>
      <c r="X231" s="722">
        <f t="shared" si="59"/>
        <v>0</v>
      </c>
      <c r="Y231">
        <f t="shared" si="60"/>
        <v>0</v>
      </c>
      <c r="Z231">
        <f t="shared" si="61"/>
        <v>0</v>
      </c>
      <c r="AA231">
        <f t="shared" si="62"/>
        <v>0</v>
      </c>
      <c r="AB231" s="722">
        <f t="shared" si="63"/>
        <v>0</v>
      </c>
      <c r="AC231" s="763">
        <f t="shared" si="64"/>
        <v>0</v>
      </c>
      <c r="AD231" s="712"/>
      <c r="AE231" s="671"/>
      <c r="AF231" s="672"/>
      <c r="AG231" s="673"/>
      <c r="AH231" s="674"/>
      <c r="AI231" s="671"/>
      <c r="AJ231" s="672"/>
      <c r="AK231" s="673"/>
      <c r="AL231" s="674"/>
      <c r="AM231" s="671"/>
      <c r="AN231" s="672"/>
      <c r="AO231" s="673"/>
      <c r="AP231" s="674"/>
      <c r="AQ231" s="671"/>
      <c r="AR231" s="672"/>
      <c r="AS231" s="673"/>
      <c r="AT231" s="674"/>
      <c r="AU231" s="671"/>
      <c r="AV231" s="672"/>
      <c r="AW231" s="673"/>
      <c r="AX231" s="674"/>
      <c r="AY231" s="671"/>
      <c r="AZ231" s="672"/>
      <c r="BA231" s="673"/>
      <c r="BB231" s="674"/>
      <c r="BC231" s="671"/>
      <c r="BD231" s="672"/>
      <c r="BE231" s="673"/>
      <c r="BF231" s="674"/>
      <c r="BG231" s="671"/>
      <c r="BH231" s="672"/>
      <c r="BI231" s="673"/>
      <c r="BJ231" s="674"/>
      <c r="BK231" s="671"/>
      <c r="BL231" s="672"/>
      <c r="BM231" s="673"/>
      <c r="BN231" s="674"/>
      <c r="BO231" s="671"/>
      <c r="BP231" s="672"/>
      <c r="BQ231" s="673"/>
      <c r="BR231" s="674"/>
      <c r="BS231" s="671"/>
      <c r="BT231" s="672"/>
      <c r="BU231" s="673"/>
      <c r="BV231" s="674"/>
      <c r="BW231" s="671"/>
      <c r="BX231" s="672"/>
      <c r="BY231" s="673"/>
      <c r="BZ231" s="674"/>
      <c r="CA231" s="671"/>
      <c r="CB231" s="672"/>
      <c r="CC231" s="673"/>
      <c r="CD231" s="674"/>
      <c r="CE231" s="671"/>
      <c r="CF231" s="672"/>
      <c r="CG231" s="673"/>
      <c r="CH231" s="674"/>
      <c r="CI231" s="671"/>
      <c r="CJ231" s="672"/>
      <c r="CK231" s="673"/>
      <c r="CL231" s="674"/>
      <c r="CM231" s="671"/>
      <c r="CN231" s="672"/>
      <c r="CO231" s="673"/>
      <c r="CP231" s="674"/>
      <c r="CQ231" s="671"/>
      <c r="CR231" s="672"/>
      <c r="CS231" s="673"/>
      <c r="CT231" s="674"/>
      <c r="CU231" s="671"/>
      <c r="CV231" s="672"/>
      <c r="CW231" s="673"/>
      <c r="CX231" s="674"/>
      <c r="CY231" s="671"/>
      <c r="CZ231" s="672"/>
      <c r="DA231" s="673"/>
      <c r="DB231" s="674"/>
      <c r="DC231" s="671"/>
      <c r="DD231" s="672"/>
      <c r="DE231" s="673"/>
      <c r="DF231" s="674"/>
      <c r="DG231" s="671"/>
      <c r="DH231" s="672"/>
      <c r="DI231" s="673"/>
      <c r="DJ231" s="674"/>
      <c r="DK231" s="671"/>
      <c r="DL231" s="672"/>
      <c r="DM231" s="673"/>
      <c r="DN231" s="674"/>
      <c r="DO231" s="671"/>
      <c r="DP231" s="672"/>
      <c r="DQ231" s="673"/>
      <c r="DR231" s="674"/>
      <c r="DS231" s="671"/>
      <c r="DT231" s="672"/>
      <c r="DU231" s="673"/>
      <c r="DV231" s="674"/>
      <c r="DW231" s="671"/>
      <c r="DX231" s="672"/>
      <c r="DY231" s="673"/>
      <c r="DZ231" s="674"/>
      <c r="EA231" s="3"/>
      <c r="EB231" s="3"/>
      <c r="EC231" s="3"/>
      <c r="ED231" s="3"/>
      <c r="EE231" s="9"/>
      <c r="EF231" s="10"/>
      <c r="EG231" s="10"/>
      <c r="EH231" s="1"/>
    </row>
  </sheetData>
  <sheetProtection sort="0" autoFilter="0"/>
  <autoFilter ref="A1:EH231" xr:uid="{00000000-0009-0000-0000-000002000000}"/>
  <customSheetViews>
    <customSheetView guid="{D8C81B0B-BAF0-475C-B016-87D4C3E60B63}" showAutoFilter="1">
      <pane xSplit="3" ySplit="1" topLeftCell="BF2" activePane="bottomRight" state="frozen"/>
      <selection pane="bottomRight" activeCell="D2" sqref="D2"/>
      <pageMargins left="0.7" right="0.7" top="0.75" bottom="0.75" header="0.3" footer="0.3"/>
      <pageSetup paperSize="9" orientation="portrait" r:id="rId1"/>
      <autoFilter ref="A1:DR219" xr:uid="{00000000-0000-0000-0000-000000000000}"/>
    </customSheetView>
    <customSheetView guid="{AB72AB40-A0C1-4CA4-B3F4-70E07051F213}" showAutoFilter="1">
      <pane xSplit="3" ySplit="1" topLeftCell="D2" activePane="bottomRight" state="frozen"/>
      <selection pane="bottomRight" activeCell="B7" sqref="B7"/>
      <pageMargins left="0.7" right="0.7" top="0.75" bottom="0.75" header="0.3" footer="0.3"/>
      <pageSetup paperSize="9" orientation="portrait" r:id="rId2"/>
      <autoFilter ref="A1:DR219" xr:uid="{00000000-0000-0000-0000-000000000000}"/>
    </customSheetView>
  </customSheetViews>
  <conditionalFormatting sqref="O2:O231">
    <cfRule type="top10" dxfId="1891" priority="93" stopIfTrue="1" percent="1" rank="10"/>
  </conditionalFormatting>
  <conditionalFormatting sqref="N2:N231">
    <cfRule type="top10" dxfId="1890" priority="94" stopIfTrue="1" percent="1" rank="10"/>
  </conditionalFormatting>
  <conditionalFormatting sqref="P220:P231">
    <cfRule type="top10" dxfId="1889" priority="657" stopIfTrue="1" percent="1" rank="10"/>
  </conditionalFormatting>
  <conditionalFormatting sqref="L2:L231">
    <cfRule type="cellIs" dxfId="1888" priority="32" stopIfTrue="1" operator="equal">
      <formula>"B"</formula>
    </cfRule>
    <cfRule type="cellIs" dxfId="1887" priority="33" stopIfTrue="1" operator="equal">
      <formula>"S"</formula>
    </cfRule>
    <cfRule type="cellIs" dxfId="1886" priority="34" stopIfTrue="1" operator="equal">
      <formula>"G"</formula>
    </cfRule>
    <cfRule type="cellIs" dxfId="1885" priority="35" stopIfTrue="1" operator="equal">
      <formula>"M"</formula>
    </cfRule>
  </conditionalFormatting>
  <conditionalFormatting sqref="P4:P219">
    <cfRule type="top10" dxfId="1884" priority="31" stopIfTrue="1" percent="1" rank="10"/>
  </conditionalFormatting>
  <conditionalFormatting sqref="P2:P3">
    <cfRule type="top10" dxfId="1883" priority="30" stopIfTrue="1" percent="1" rank="10"/>
  </conditionalFormatting>
  <conditionalFormatting sqref="P2:P216">
    <cfRule type="colorScale" priority="26">
      <colorScale>
        <cfvo type="min"/>
        <cfvo type="percentile" val="50"/>
        <cfvo type="max"/>
        <color rgb="FF63BE7B"/>
        <color rgb="FFFFEB84"/>
        <color rgb="FFF8696B"/>
      </colorScale>
    </cfRule>
  </conditionalFormatting>
  <conditionalFormatting sqref="O2:O216">
    <cfRule type="colorScale" priority="25">
      <colorScale>
        <cfvo type="min"/>
        <cfvo type="percentile" val="50"/>
        <cfvo type="max"/>
        <color rgb="FF63BE7B"/>
        <color rgb="FFFFEB84"/>
        <color rgb="FFF8696B"/>
      </colorScale>
    </cfRule>
  </conditionalFormatting>
  <conditionalFormatting sqref="AD2:AD231">
    <cfRule type="cellIs" dxfId="1882" priority="17" stopIfTrue="1" operator="equal">
      <formula>"B"</formula>
    </cfRule>
    <cfRule type="cellIs" dxfId="1881" priority="18" stopIfTrue="1" operator="equal">
      <formula>"S"</formula>
    </cfRule>
    <cfRule type="cellIs" dxfId="1880" priority="19" stopIfTrue="1" operator="equal">
      <formula>"G"</formula>
    </cfRule>
    <cfRule type="cellIs" dxfId="1879" priority="20" stopIfTrue="1" operator="equal">
      <formula>"M"</formula>
    </cfRule>
  </conditionalFormatting>
  <conditionalFormatting sqref="AD2:AD231">
    <cfRule type="cellIs" dxfId="1878" priority="21" stopIfTrue="1" operator="equal">
      <formula>"B"</formula>
    </cfRule>
    <cfRule type="cellIs" dxfId="1877" priority="22" stopIfTrue="1" operator="equal">
      <formula>"S"</formula>
    </cfRule>
    <cfRule type="cellIs" dxfId="1876" priority="23" stopIfTrue="1" operator="equal">
      <formula>"G"</formula>
    </cfRule>
  </conditionalFormatting>
  <conditionalFormatting sqref="AE2:AE1048576 AI2:AI1048576 AM2:AM1048576 AQ2:AQ1048576 AU2:AU1048576 AY2:AY1048576 BC2:BC1048576 BG2:BG1048576 BK2:BK1048576 BO2:BO1048576 BS2:BS1048576 BW2:BW1048576 CA2:CA1048576 CI2:CI1048576 CE2:CE1048576 CM2:CM1048576 CQ2:CQ1048576 CY2:CY1048576 DC2:DC1048576 DG2:DG1048576 CU2:CU1048576 DK2:DK1048576 DO2:DO1048576 DS2:DS1048576 DW2:DW1048576">
    <cfRule type="containsText" dxfId="1875" priority="8" operator="containsText" text="Serious">
      <formula>NOT(ISERROR(SEARCH("Serious",AE2)))</formula>
    </cfRule>
    <cfRule type="containsText" dxfId="1874" priority="9" operator="containsText" text="2">
      <formula>NOT(ISERROR(SEARCH("2",AE2)))</formula>
    </cfRule>
  </conditionalFormatting>
  <conditionalFormatting sqref="Q2:Q157">
    <cfRule type="colorScale" priority="3">
      <colorScale>
        <cfvo type="min"/>
        <cfvo type="percentile" val="50"/>
        <cfvo type="max"/>
        <color rgb="FFF8696B"/>
        <color rgb="FFFFEB84"/>
        <color rgb="FF63BE7B"/>
      </colorScale>
    </cfRule>
  </conditionalFormatting>
  <conditionalFormatting sqref="R2:R214">
    <cfRule type="colorScale" priority="4">
      <colorScale>
        <cfvo type="min"/>
        <cfvo type="percentile" val="50"/>
        <cfvo type="max"/>
        <color rgb="FF63BE7B"/>
        <color rgb="FFFFEB84"/>
        <color rgb="FFF8696B"/>
      </colorScale>
    </cfRule>
  </conditionalFormatting>
  <conditionalFormatting sqref="S2:S214">
    <cfRule type="top10" dxfId="1873" priority="5" percent="1" rank="10"/>
  </conditionalFormatting>
  <conditionalFormatting sqref="U2:U214">
    <cfRule type="top10" dxfId="1872" priority="6" rank="10"/>
  </conditionalFormatting>
  <conditionalFormatting sqref="V2:W214 Y2:AA214">
    <cfRule type="top10" dxfId="1871" priority="7" rank="10"/>
  </conditionalFormatting>
  <conditionalFormatting sqref="X2:X231">
    <cfRule type="top10" dxfId="1870" priority="2" rank="10"/>
  </conditionalFormatting>
  <conditionalFormatting sqref="AB2:AC231">
    <cfRule type="top10" dxfId="1869" priority="1" rank="10"/>
  </conditionalFormatting>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HC245"/>
  <sheetViews>
    <sheetView showGridLines="0" zoomScale="80" zoomScaleNormal="80" workbookViewId="0">
      <pane xSplit="17" ySplit="15" topLeftCell="CR16" activePane="bottomRight" state="frozen"/>
      <selection activeCell="J11" sqref="J11"/>
      <selection pane="topRight" activeCell="J11" sqref="J11"/>
      <selection pane="bottomLeft" activeCell="J11" sqref="J11"/>
      <selection pane="bottomRight" activeCell="BV16" sqref="BV16"/>
    </sheetView>
  </sheetViews>
  <sheetFormatPr defaultRowHeight="15" x14ac:dyDescent="0.25"/>
  <cols>
    <col min="1" max="1" width="8.140625" style="175" customWidth="1"/>
    <col min="2" max="2" width="29.140625" bestFit="1" customWidth="1"/>
    <col min="3" max="3" width="7.42578125" style="174" customWidth="1"/>
    <col min="4" max="4" width="3" style="174" customWidth="1"/>
    <col min="5" max="6" width="2.85546875" style="174" customWidth="1"/>
    <col min="7" max="7" width="29.28515625" style="174" customWidth="1"/>
    <col min="8" max="8" width="3.85546875" style="174" customWidth="1"/>
    <col min="9" max="9" width="2.7109375" style="174" customWidth="1"/>
    <col min="10" max="11" width="3" style="174" customWidth="1"/>
    <col min="12" max="12" width="8.28515625" style="55" customWidth="1"/>
    <col min="13" max="13" width="7.28515625" style="55" customWidth="1"/>
    <col min="14" max="14" width="7.7109375" style="55" customWidth="1"/>
    <col min="15" max="15" width="9.28515625" style="55" customWidth="1"/>
    <col min="16" max="16" width="9.28515625" style="87" customWidth="1"/>
    <col min="17" max="17" width="11.7109375" style="132" bestFit="1" customWidth="1"/>
    <col min="18" max="18" width="12.42578125" style="55" bestFit="1" customWidth="1"/>
    <col min="19" max="19" width="7.140625" style="132" bestFit="1" customWidth="1"/>
    <col min="20" max="20" width="10.140625" style="132" bestFit="1" customWidth="1"/>
    <col min="21" max="21" width="8.42578125" style="55" bestFit="1" customWidth="1"/>
    <col min="22" max="22" width="10.42578125" style="200" customWidth="1"/>
    <col min="23" max="23" width="11.5703125" style="55" customWidth="1"/>
    <col min="24" max="24" width="7.140625" style="132" bestFit="1" customWidth="1"/>
    <col min="25" max="25" width="10.140625" style="132" bestFit="1" customWidth="1"/>
    <col min="26" max="26" width="5.140625" style="55" bestFit="1" customWidth="1"/>
    <col min="27" max="27" width="12.85546875" style="200" customWidth="1"/>
    <col min="28" max="28" width="12.42578125" style="55" bestFit="1" customWidth="1"/>
    <col min="29" max="29" width="7.140625" style="132" bestFit="1" customWidth="1"/>
    <col min="30" max="30" width="10.140625" style="132" bestFit="1" customWidth="1"/>
    <col min="31" max="31" width="6" style="55" customWidth="1"/>
    <col min="32" max="32" width="16.7109375" style="200" customWidth="1"/>
    <col min="33" max="33" width="12.42578125" style="55" bestFit="1" customWidth="1"/>
    <col min="34" max="34" width="7.140625" style="132" bestFit="1" customWidth="1"/>
    <col min="35" max="35" width="10.140625" style="132" bestFit="1" customWidth="1"/>
    <col min="36" max="36" width="5.28515625" style="55" bestFit="1" customWidth="1"/>
    <col min="37" max="37" width="14.42578125" style="200" customWidth="1"/>
    <col min="38" max="38" width="12.42578125" style="55" bestFit="1" customWidth="1"/>
    <col min="39" max="39" width="7.140625" style="132" bestFit="1" customWidth="1"/>
    <col min="40" max="40" width="10.140625" style="132" bestFit="1" customWidth="1"/>
    <col min="41" max="41" width="4.140625" style="55" bestFit="1" customWidth="1"/>
    <col min="42" max="42" width="12.140625" style="200" customWidth="1"/>
    <col min="43" max="43" width="12.42578125" style="55" bestFit="1" customWidth="1"/>
    <col min="44" max="44" width="7.140625" style="132" bestFit="1" customWidth="1"/>
    <col min="45" max="45" width="10.140625" style="132" bestFit="1" customWidth="1"/>
    <col min="46" max="46" width="4.42578125" style="55" bestFit="1" customWidth="1"/>
    <col min="47" max="47" width="16.28515625" style="200" customWidth="1"/>
    <col min="48" max="48" width="12.42578125" style="55" bestFit="1" customWidth="1"/>
    <col min="49" max="49" width="7.140625" style="132" bestFit="1" customWidth="1"/>
    <col min="50" max="50" width="10.140625" style="132" bestFit="1" customWidth="1"/>
    <col min="51" max="51" width="4.85546875" style="55" bestFit="1" customWidth="1"/>
    <col min="52" max="52" width="10.7109375" style="200" customWidth="1"/>
    <col min="53" max="53" width="12.42578125" style="55" bestFit="1" customWidth="1"/>
    <col min="54" max="54" width="7.140625" style="132" bestFit="1" customWidth="1"/>
    <col min="55" max="55" width="10.140625" style="132" bestFit="1" customWidth="1"/>
    <col min="56" max="56" width="5.85546875" style="55" bestFit="1" customWidth="1"/>
    <col min="57" max="57" width="11.5703125" style="200" bestFit="1" customWidth="1"/>
    <col min="58" max="58" width="12.42578125" style="55" bestFit="1" customWidth="1"/>
    <col min="59" max="59" width="7.140625" style="132" bestFit="1" customWidth="1"/>
    <col min="60" max="60" width="10.140625" style="132" bestFit="1" customWidth="1"/>
    <col min="61" max="61" width="5.85546875" style="55" bestFit="1" customWidth="1"/>
    <col min="62" max="62" width="12.42578125" style="200" bestFit="1" customWidth="1"/>
    <col min="63" max="63" width="12.42578125" style="55" bestFit="1" customWidth="1"/>
    <col min="64" max="64" width="7.140625" style="132" bestFit="1" customWidth="1"/>
    <col min="65" max="65" width="10.140625" style="132" bestFit="1" customWidth="1"/>
    <col min="66" max="66" width="5.7109375" style="55" bestFit="1" customWidth="1"/>
    <col min="67" max="67" width="12.85546875" style="200" customWidth="1"/>
    <col min="68" max="68" width="12.42578125" style="55" bestFit="1" customWidth="1"/>
    <col min="69" max="69" width="7.140625" style="132" bestFit="1" customWidth="1"/>
    <col min="70" max="70" width="10.140625" style="132" bestFit="1" customWidth="1"/>
    <col min="71" max="71" width="5.5703125" style="55" bestFit="1" customWidth="1"/>
    <col min="72" max="72" width="9.42578125" style="200" customWidth="1"/>
    <col min="73" max="73" width="12.42578125" style="55" bestFit="1" customWidth="1"/>
    <col min="74" max="74" width="7.140625" style="132" bestFit="1" customWidth="1"/>
    <col min="75" max="75" width="10.140625" style="132" bestFit="1" customWidth="1"/>
    <col min="76" max="76" width="5.5703125" style="55" bestFit="1" customWidth="1"/>
    <col min="77" max="77" width="13.7109375" style="200" customWidth="1"/>
    <col min="78" max="78" width="12.42578125" style="55" bestFit="1" customWidth="1"/>
    <col min="79" max="79" width="7.140625" style="132" bestFit="1" customWidth="1"/>
    <col min="80" max="80" width="10.140625" style="132" bestFit="1" customWidth="1"/>
    <col min="81" max="81" width="5.28515625" style="55" bestFit="1" customWidth="1"/>
    <col min="82" max="82" width="12.5703125" style="200" customWidth="1"/>
    <col min="83" max="83" width="12.42578125" style="55" bestFit="1" customWidth="1"/>
    <col min="84" max="84" width="7.140625" style="132" bestFit="1" customWidth="1"/>
    <col min="85" max="85" width="10.140625" style="132" bestFit="1" customWidth="1"/>
    <col min="86" max="86" width="5.28515625" style="55" bestFit="1" customWidth="1"/>
    <col min="87" max="87" width="13.7109375" style="200" customWidth="1"/>
    <col min="88" max="88" width="12.42578125" style="55" bestFit="1" customWidth="1"/>
    <col min="89" max="89" width="7.140625" style="132" bestFit="1" customWidth="1"/>
    <col min="90" max="90" width="10.140625" style="132" bestFit="1" customWidth="1"/>
    <col min="91" max="91" width="5.7109375" style="55" bestFit="1" customWidth="1"/>
    <col min="92" max="92" width="14.42578125" style="200" customWidth="1"/>
    <col min="93" max="93" width="12.42578125" style="55" bestFit="1" customWidth="1"/>
    <col min="94" max="94" width="7.140625" style="132" bestFit="1" customWidth="1"/>
    <col min="95" max="95" width="10.140625" style="132" bestFit="1" customWidth="1"/>
    <col min="96" max="96" width="4.42578125" style="55" bestFit="1" customWidth="1"/>
    <col min="97" max="97" width="13" style="200" customWidth="1"/>
    <col min="98" max="98" width="12.42578125" style="55" bestFit="1" customWidth="1"/>
    <col min="99" max="99" width="7.140625" style="132" bestFit="1" customWidth="1"/>
    <col min="100" max="100" width="10.140625" style="132" bestFit="1" customWidth="1"/>
    <col min="101" max="101" width="4.5703125" style="55" bestFit="1" customWidth="1"/>
    <col min="102" max="102" width="12.85546875" style="200" bestFit="1" customWidth="1"/>
    <col min="103" max="103" width="12.42578125" style="55" bestFit="1" customWidth="1"/>
    <col min="104" max="104" width="7.140625" style="132" bestFit="1" customWidth="1"/>
    <col min="105" max="105" width="10.140625" style="132" bestFit="1" customWidth="1"/>
    <col min="106" max="106" width="4.42578125" style="55" bestFit="1" customWidth="1"/>
    <col min="107" max="107" width="17.85546875" style="200" customWidth="1"/>
    <col min="108" max="108" width="12.42578125" style="200" bestFit="1" customWidth="1"/>
    <col min="109" max="109" width="7.140625" style="200" bestFit="1" customWidth="1"/>
    <col min="110" max="110" width="10.140625" style="200" bestFit="1" customWidth="1"/>
    <col min="111" max="111" width="7.7109375" style="200" customWidth="1"/>
    <col min="112" max="112" width="14" style="200" customWidth="1"/>
    <col min="113" max="113" width="12.42578125" style="55" bestFit="1" customWidth="1"/>
    <col min="114" max="114" width="7.140625" style="132" bestFit="1" customWidth="1"/>
    <col min="115" max="115" width="10.140625" style="132" bestFit="1" customWidth="1"/>
    <col min="116" max="116" width="4.42578125" style="55" bestFit="1" customWidth="1"/>
    <col min="117" max="117" width="17.140625" style="200" customWidth="1"/>
    <col min="118" max="118" width="12.42578125" style="55" bestFit="1" customWidth="1"/>
    <col min="119" max="119" width="7.140625" style="132" bestFit="1" customWidth="1"/>
    <col min="120" max="120" width="10.140625" style="132" bestFit="1" customWidth="1"/>
    <col min="121" max="121" width="5.5703125" style="55" bestFit="1" customWidth="1"/>
    <col min="122" max="122" width="11" style="200" bestFit="1" customWidth="1"/>
    <col min="123" max="123" width="12.42578125" style="55" bestFit="1" customWidth="1"/>
    <col min="124" max="124" width="7.140625" style="132" bestFit="1" customWidth="1"/>
    <col min="125" max="125" width="10.140625" style="132" bestFit="1" customWidth="1"/>
    <col min="126" max="126" width="5.85546875" style="55" bestFit="1" customWidth="1"/>
    <col min="127" max="127" width="11.42578125" style="200" bestFit="1" customWidth="1"/>
    <col min="128" max="128" width="12.42578125" style="55" bestFit="1" customWidth="1"/>
    <col min="129" max="129" width="7.140625" style="132" bestFit="1" customWidth="1"/>
    <col min="130" max="130" width="10.140625" style="132" bestFit="1" customWidth="1"/>
    <col min="131" max="131" width="6.42578125" style="55" customWidth="1"/>
    <col min="132" max="132" width="9.42578125" style="200" customWidth="1"/>
    <col min="133" max="133" width="7.42578125" customWidth="1"/>
  </cols>
  <sheetData>
    <row r="1" spans="1:211" s="615" customFormat="1" ht="21.75" thickBot="1" x14ac:dyDescent="0.3">
      <c r="A1" s="819" t="s">
        <v>27</v>
      </c>
      <c r="B1" s="819" t="str">
        <f>DATASHEET!B1</f>
        <v>Name</v>
      </c>
      <c r="C1" s="817" t="str">
        <f>DATASHEET!C1</f>
        <v>Form</v>
      </c>
      <c r="D1" s="817" t="str">
        <f>DATASHEET!D1</f>
        <v>Gender</v>
      </c>
      <c r="E1" s="817" t="str">
        <f>DATASHEET!J1</f>
        <v>SEN</v>
      </c>
      <c r="F1" s="817" t="str">
        <f>DATASHEET!E1</f>
        <v>FSM</v>
      </c>
      <c r="G1" s="819" t="str">
        <f>DATASHEET!F1</f>
        <v>Ethnicity</v>
      </c>
      <c r="H1" s="792" t="s">
        <v>367</v>
      </c>
      <c r="I1" s="792" t="str">
        <f>DATASHEET!H1</f>
        <v>PP</v>
      </c>
      <c r="J1" s="792" t="str">
        <f>DATASHEET!I1</f>
        <v>LAC</v>
      </c>
      <c r="K1" s="821" t="str">
        <f>DATASHEET!M1</f>
        <v>Prior Attainment</v>
      </c>
      <c r="L1" s="815" t="s">
        <v>196</v>
      </c>
      <c r="M1" s="815" t="s">
        <v>197</v>
      </c>
      <c r="N1" s="609" t="s">
        <v>190</v>
      </c>
      <c r="O1" s="154">
        <f>SUBTOTAL(101,O16:O250)</f>
        <v>52.25872056310677</v>
      </c>
      <c r="P1" s="154">
        <f>SUBTOTAL(101,P16:P250)</f>
        <v>5.2258720563106724</v>
      </c>
      <c r="Q1" s="610" t="s">
        <v>166</v>
      </c>
      <c r="R1" s="611" t="e">
        <f ca="1">SUMPRODUCT(SUBTOTAL(102,OFFSET(R16,ROW(R16:R245)-ROW(R16),,1)),--(R16:R245&gt;=0))/SUBTOTAL(102,R16:R245)</f>
        <v>#DIV/0!</v>
      </c>
      <c r="S1" s="795" t="str">
        <f>COUNT(R16:R245)&amp;"/"&amp;(COUNTA($P16:$P245)-COUNTIF(U16:U245,""))</f>
        <v>0/21</v>
      </c>
      <c r="T1" s="796"/>
      <c r="U1" s="677" t="e">
        <f>_xlfn.STDEV.S(R16:R245)</f>
        <v>#DIV/0!</v>
      </c>
      <c r="V1" s="678" t="e">
        <f>COUNTIF(R16:R245,"&lt;-1")/(COUNTA(R16:R245)-COUNTBLANK(R16:R245))</f>
        <v>#DIV/0!</v>
      </c>
      <c r="W1" s="611" t="e">
        <f ca="1">SUMPRODUCT(SUBTOTAL(102,OFFSET(W16,ROW(W16:W245)-ROW(W16),,1)),--(W16:W245&gt;=0))/SUBTOTAL(102,W16:W245)</f>
        <v>#DIV/0!</v>
      </c>
      <c r="X1" s="795" t="str">
        <f>COUNT(W16:W245)&amp;"/"&amp;(COUNTA($P16:$P245)-COUNTIF(Z16:Z245,""))</f>
        <v>0/125</v>
      </c>
      <c r="Y1" s="796"/>
      <c r="Z1" s="677" t="e">
        <f>_xlfn.STDEV.S(W16:W245)</f>
        <v>#DIV/0!</v>
      </c>
      <c r="AA1" s="678" t="e">
        <f>COUNTIF(W16:W245,"&lt;-1")/(COUNTA(W16:W245)-COUNTBLANK(W16:W245))</f>
        <v>#DIV/0!</v>
      </c>
      <c r="AB1" s="611" t="e">
        <f ca="1">SUMPRODUCT(SUBTOTAL(102,OFFSET(AB16,ROW(AB16:AB245)-ROW(AB16),,1)),--(AB16:AB245&gt;=0))/SUBTOTAL(102,AB16:AB245)</f>
        <v>#DIV/0!</v>
      </c>
      <c r="AC1" s="795" t="str">
        <f>COUNT(AB16:AB245)&amp;"/"&amp;(COUNTA($P16:$P245)-COUNTIF(AE16:AE245,""))</f>
        <v>0/30</v>
      </c>
      <c r="AD1" s="796"/>
      <c r="AE1" s="677" t="e">
        <f>_xlfn.STDEV.S(AB16:AB245)</f>
        <v>#DIV/0!</v>
      </c>
      <c r="AF1" s="678" t="e">
        <f>COUNTIF(AB16:AB245,"&lt;-1")/(COUNTA(AB16:AB245)-COUNTBLANK(AB16:AB245))</f>
        <v>#DIV/0!</v>
      </c>
      <c r="AG1" s="611" t="e">
        <f ca="1">SUMPRODUCT(SUBTOTAL(102,OFFSET(AG16,ROW(AG16:AG245)-ROW(AG16),,1)),--(AG16:AG245&gt;=0))/SUBTOTAL(102,AG16:AG245)</f>
        <v>#DIV/0!</v>
      </c>
      <c r="AH1" s="795" t="str">
        <f>COUNT(AG16:AG245)&amp;"/"&amp;(COUNTA($P16:$P245)-COUNTIF(AJ16:AJ245,""))</f>
        <v>0/126</v>
      </c>
      <c r="AI1" s="796"/>
      <c r="AJ1" s="677" t="e">
        <f>_xlfn.STDEV.S(AG16:AG245)</f>
        <v>#DIV/0!</v>
      </c>
      <c r="AK1" s="678" t="e">
        <f>COUNTIF(AG16:AG245,"&lt;-1")/(COUNTA(AG16:AG245)-COUNTBLANK(AG16:AG245))</f>
        <v>#DIV/0!</v>
      </c>
      <c r="AL1" s="611" t="e">
        <f ca="1">SUMPRODUCT(SUBTOTAL(102,OFFSET(AL16,ROW(AL16:AL245)-ROW(AL16),,1)),--(AL16:AL245&gt;=0))/SUBTOTAL(102,AL16:AL245)</f>
        <v>#DIV/0!</v>
      </c>
      <c r="AM1" s="795" t="str">
        <f>COUNT(AL16:AL245)&amp;"/"&amp;(COUNTA($P16:$P245)-COUNTIF(AO16:AO245,""))</f>
        <v>0/24</v>
      </c>
      <c r="AN1" s="796"/>
      <c r="AO1" s="677" t="e">
        <f>_xlfn.STDEV.S(AL16:AL245)</f>
        <v>#DIV/0!</v>
      </c>
      <c r="AP1" s="678" t="e">
        <f>COUNTIF(AL16:AL245,"&lt;-1")/(COUNTA(AL16:AL245)-COUNTBLANK(AL16:AL245))</f>
        <v>#DIV/0!</v>
      </c>
      <c r="AQ1" s="611" t="e">
        <f ca="1">SUMPRODUCT(SUBTOTAL(102,OFFSET(AQ16,ROW(AQ16:AQ245)-ROW(AQ16),,1)),--(AQ16:AQ245&gt;=0))/SUBTOTAL(102,AQ16:AQ245)</f>
        <v>#DIV/0!</v>
      </c>
      <c r="AR1" s="795" t="str">
        <f>COUNT(AQ16:AQ245)&amp;"/"&amp;(COUNTA($P16:$P245)-COUNTIF(AT16:AT245,""))</f>
        <v>0/29</v>
      </c>
      <c r="AS1" s="796"/>
      <c r="AT1" s="677" t="e">
        <f>_xlfn.STDEV.S(AQ16:AQ245)</f>
        <v>#DIV/0!</v>
      </c>
      <c r="AU1" s="678" t="e">
        <f>COUNTIF(AQ16:AQ245,"&lt;-1")/(COUNTA(AQ16:AQ245)-COUNTBLANK(AQ16:AQ245))</f>
        <v>#DIV/0!</v>
      </c>
      <c r="AV1" s="611" t="e">
        <f ca="1">SUMPRODUCT(SUBTOTAL(102,OFFSET(AV16,ROW(AV16:AV245)-ROW(AV16),,1)),--(AV16:AV245&gt;=0))/SUBTOTAL(102,AV16:AV245)</f>
        <v>#DIV/0!</v>
      </c>
      <c r="AW1" s="795" t="str">
        <f>COUNT(AV16:AV245)&amp;"/"&amp;(COUNTA($P16:$P245)-COUNTIF(AY16:AY245,""))</f>
        <v>0/13</v>
      </c>
      <c r="AX1" s="796"/>
      <c r="AY1" s="677" t="e">
        <f>_xlfn.STDEV.S(AV16:AV245)</f>
        <v>#DIV/0!</v>
      </c>
      <c r="AZ1" s="678" t="e">
        <f>COUNTIF(AV16:AV245,"&lt;-1")/(COUNTA(AV16:AV245)-COUNTBLANK(AV16:AV245))</f>
        <v>#DIV/0!</v>
      </c>
      <c r="BA1" s="611" t="e">
        <f ca="1">SUMPRODUCT(SUBTOTAL(102,OFFSET(BA16,ROW(BA16:BA245)-ROW(BA16),,1)),--(BA16:BA245&gt;=0))/SUBTOTAL(102,BA16:BA245)</f>
        <v>#DIV/0!</v>
      </c>
      <c r="BB1" s="795" t="str">
        <f>COUNT(BA16:BA245)&amp;"/"&amp;(COUNTA($P16:$P245)-COUNTIF(BD16:BD245,""))</f>
        <v>0/212</v>
      </c>
      <c r="BC1" s="796"/>
      <c r="BD1" s="677" t="e">
        <f>_xlfn.STDEV.S(BA16:BA245)</f>
        <v>#DIV/0!</v>
      </c>
      <c r="BE1" s="678" t="e">
        <f>COUNTIF(BA16:BA245,"&lt;-1")/(COUNTA(BA16:BA245)-COUNTBLANK(BA16:BA245))</f>
        <v>#DIV/0!</v>
      </c>
      <c r="BF1" s="611" t="e">
        <f ca="1">SUMPRODUCT(SUBTOTAL(102,OFFSET(BF16,ROW(BF16:BF245)-ROW(BF16),,1)),--(BF16:BF245&gt;=0))/SUBTOTAL(102,BF16:BF245)</f>
        <v>#DIV/0!</v>
      </c>
      <c r="BG1" s="795" t="str">
        <f>COUNT(BF16:BF245)&amp;"/"&amp;(COUNTA($P16:$P245)-COUNTIF(BI16:BI245,""))</f>
        <v>0/0</v>
      </c>
      <c r="BH1" s="796"/>
      <c r="BI1" s="677" t="e">
        <f>_xlfn.STDEV.S(BF16:BF245)</f>
        <v>#DIV/0!</v>
      </c>
      <c r="BJ1" s="678" t="e">
        <f>COUNTIF(BF16:BF245,"&lt;-1")/(COUNTA(BF16:BF245)-COUNTBLANK(BF16:BF245))</f>
        <v>#DIV/0!</v>
      </c>
      <c r="BK1" s="611" t="e">
        <f ca="1">SUMPRODUCT(SUBTOTAL(102,OFFSET(BK16,ROW(BK16:BK245)-ROW(BK16),,1)),--(BK16:BK245&gt;=0))/SUBTOTAL(102,BK16:BK245)</f>
        <v>#DIV/0!</v>
      </c>
      <c r="BL1" s="795" t="str">
        <f>COUNT(BK16:BK245)&amp;"/"&amp;(COUNTA($P16:$P245)-COUNTIF(BN16:BN245,""))</f>
        <v>0/47</v>
      </c>
      <c r="BM1" s="796"/>
      <c r="BN1" s="677" t="e">
        <f>_xlfn.STDEV.S(BK16:BK245)</f>
        <v>#DIV/0!</v>
      </c>
      <c r="BO1" s="678" t="e">
        <f>COUNTIF(BK16:BK245,"&lt;-1")/(COUNTA(BK16:BK245)-COUNTBLANK(BK16:BK245))</f>
        <v>#DIV/0!</v>
      </c>
      <c r="BP1" s="611" t="e">
        <f ca="1">SUMPRODUCT(SUBTOTAL(102,OFFSET(BP16,ROW(BP16:BP245)-ROW(BP16),,1)),--(BP16:BP245&gt;=0))/SUBTOTAL(102,BP16:BP245)</f>
        <v>#DIV/0!</v>
      </c>
      <c r="BQ1" s="795" t="str">
        <f>COUNT(BP16:BP245)&amp;"/"&amp;(COUNTA($P16:$P245)-COUNTIF(BS16:BS245,""))</f>
        <v>0/103</v>
      </c>
      <c r="BR1" s="796"/>
      <c r="BS1" s="677" t="e">
        <f>_xlfn.STDEV.S(BP16:BP245)</f>
        <v>#DIV/0!</v>
      </c>
      <c r="BT1" s="678" t="e">
        <f>COUNTIF(BP16:BP245,"&lt;-1")/(COUNTA(BP16:BP245)-COUNTBLANK(BP16:BP245))</f>
        <v>#DIV/0!</v>
      </c>
      <c r="BU1" s="611" t="e">
        <f ca="1">SUMPRODUCT(SUBTOTAL(102,OFFSET(BU16,ROW(BU16:BU245)-ROW(BU16),,1)),--(BU16:BU245&gt;=0))/SUBTOTAL(102,BU16:BU245)</f>
        <v>#DIV/0!</v>
      </c>
      <c r="BV1" s="795" t="str">
        <f>COUNT(BU16:BU245)&amp;"/"&amp;(COUNTA($P16:$P245)-COUNTIF(BX16:BX245,""))</f>
        <v>0/21</v>
      </c>
      <c r="BW1" s="796"/>
      <c r="BX1" s="677" t="e">
        <f>_xlfn.STDEV.S(BU16:BU245)</f>
        <v>#DIV/0!</v>
      </c>
      <c r="BY1" s="678" t="e">
        <f>COUNTIF(BU16:BU245,"&lt;-1")/(COUNTA(BU16:BU245)-COUNTBLANK(BU16:BU245))</f>
        <v>#DIV/0!</v>
      </c>
      <c r="BZ1" s="611" t="e">
        <f ca="1">SUMPRODUCT(SUBTOTAL(102,OFFSET(BZ16,ROW(BZ16:BZ245)-ROW(BZ16),,1)),--(BZ16:BZ245&gt;=0))/SUBTOTAL(102,BZ16:BZ245)</f>
        <v>#DIV/0!</v>
      </c>
      <c r="CA1" s="795" t="str">
        <f>COUNT(BZ16:BZ245)&amp;"/"&amp;(COUNTA($P16:$P245)-COUNTIF(CC16:CC245,""))</f>
        <v>0/0</v>
      </c>
      <c r="CB1" s="796"/>
      <c r="CC1" s="677" t="e">
        <f>_xlfn.STDEV.S(BZ16:BZ245)</f>
        <v>#DIV/0!</v>
      </c>
      <c r="CD1" s="678" t="e">
        <f>COUNTIF(BZ16:BZ245,"&lt;-1")/(COUNTA(BZ16:BZ245)-COUNTBLANK(BZ16:BZ245))</f>
        <v>#DIV/0!</v>
      </c>
      <c r="CE1" s="611" t="e">
        <f ca="1">SUMPRODUCT(SUBTOTAL(102,OFFSET(CE16,ROW(CE16:CE245)-ROW(CE16),,1)),--(CE16:CE245&gt;=0))/SUBTOTAL(102,CE16:CE245)</f>
        <v>#DIV/0!</v>
      </c>
      <c r="CF1" s="795" t="str">
        <f>COUNT(CE16:CE245)&amp;"/"&amp;(COUNTA($P16:$P245)-COUNTIF(CH16:CH245,""))</f>
        <v>0/25</v>
      </c>
      <c r="CG1" s="796"/>
      <c r="CH1" s="677" t="e">
        <f>_xlfn.STDEV.S(CE16:CE245)</f>
        <v>#DIV/0!</v>
      </c>
      <c r="CI1" s="678" t="e">
        <f>COUNTIF(CE16:CE245,"&lt;-1")/(COUNTA(CE16:CE245)-COUNTBLANK(CE16:CE245))</f>
        <v>#DIV/0!</v>
      </c>
      <c r="CJ1" s="611" t="e">
        <f ca="1">SUMPRODUCT(SUBTOTAL(102,OFFSET(CJ16,ROW(CJ16:CJ245)-ROW(CJ16),,1)),--(CJ16:CJ245&gt;=0))/SUBTOTAL(102,CJ16:CJ245)</f>
        <v>#DIV/0!</v>
      </c>
      <c r="CK1" s="795" t="str">
        <f>COUNT(CJ16:CJ245)&amp;"/"&amp;(COUNTA($P16:$P245)-COUNTIF(CM16:CM245,""))</f>
        <v>0/213</v>
      </c>
      <c r="CL1" s="796"/>
      <c r="CM1" s="677" t="e">
        <f>_xlfn.STDEV.S(CJ16:CJ245)</f>
        <v>#DIV/0!</v>
      </c>
      <c r="CN1" s="678" t="e">
        <f>COUNTIF(CJ16:CJ245,"&lt;-1")/(COUNTA(CJ16:CJ245)-COUNTBLANK(CJ16:CJ245))</f>
        <v>#DIV/0!</v>
      </c>
      <c r="CO1" s="611" t="e">
        <f ca="1">SUMPRODUCT(SUBTOTAL(102,OFFSET(CO16,ROW(CO16:CO245)-ROW(CO16),,1)),--(CO16:CO245&gt;=0))/SUBTOTAL(102,CO16:CO245)</f>
        <v>#DIV/0!</v>
      </c>
      <c r="CP1" s="795" t="str">
        <f>COUNT(CO16:CO245)&amp;"/"&amp;(COUNTA($P16:$P245)-COUNTIF(CR16:CR245,""))</f>
        <v>0/9</v>
      </c>
      <c r="CQ1" s="796"/>
      <c r="CR1" s="677" t="e">
        <f>_xlfn.STDEV.S(CO16:CO245)</f>
        <v>#DIV/0!</v>
      </c>
      <c r="CS1" s="678" t="e">
        <f>COUNTIF(CO16:CO245,"&lt;-1")/(COUNTA(CO16:CO245)-COUNTBLANK(CO16:CO245))</f>
        <v>#DIV/0!</v>
      </c>
      <c r="CT1" s="611" t="e">
        <f ca="1">SUMPRODUCT(SUBTOTAL(102,OFFSET(CT16,ROW(CT16:CT245)-ROW(CT16),,1)),--(CT16:CT245&gt;=0))/SUBTOTAL(102,CT16:CT245)</f>
        <v>#DIV/0!</v>
      </c>
      <c r="CU1" s="795" t="str">
        <f>COUNT(CT16:CT245)&amp;"/"&amp;(COUNTA($P16:$P245)-COUNTIF(CW16:CW245,""))</f>
        <v>0/15</v>
      </c>
      <c r="CV1" s="796"/>
      <c r="CW1" s="677" t="e">
        <f>_xlfn.STDEV.S(CT16:CT245)</f>
        <v>#DIV/0!</v>
      </c>
      <c r="CX1" s="678" t="e">
        <f>COUNTIF(CT16:CT245,"&lt;-1")/(COUNTA(CT16:CT245)-COUNTBLANK(CT16:CT245))</f>
        <v>#DIV/0!</v>
      </c>
      <c r="CY1" s="611" t="e">
        <f ca="1">SUMPRODUCT(SUBTOTAL(102,OFFSET(CY16,ROW(CY16:CY245)-ROW(CY16),,1)),--(CY16:CY245&gt;=0))/SUBTOTAL(102,CY16:CY245)</f>
        <v>#DIV/0!</v>
      </c>
      <c r="CZ1" s="795" t="str">
        <f>COUNT(CY16:CY245)&amp;"/"&amp;(COUNTA($P16:$P245)-COUNTIF(DB16:DB245,""))</f>
        <v>0/24</v>
      </c>
      <c r="DA1" s="796"/>
      <c r="DB1" s="677" t="e">
        <f>_xlfn.STDEV.S(CY16:CY245)</f>
        <v>#DIV/0!</v>
      </c>
      <c r="DC1" s="678" t="e">
        <f>COUNTIF(CY16:CY245,"&lt;-1")/(COUNTA(CY16:CY245)-COUNTBLANK(CY16:CY245))</f>
        <v>#DIV/0!</v>
      </c>
      <c r="DD1" s="611" t="e">
        <f ca="1">SUMPRODUCT(SUBTOTAL(102,OFFSET(DD16,ROW(DD16:DD245)-ROW(DD16),,1)),--(DD16:DD245&gt;=0))/SUBTOTAL(102,DD16:DD245)</f>
        <v>#DIV/0!</v>
      </c>
      <c r="DE1" s="795" t="str">
        <f>COUNT(DD16:DD245)&amp;"/"&amp;(COUNTA($P16:$P245)-COUNTIF(DG16:DG245,""))</f>
        <v>0/125</v>
      </c>
      <c r="DF1" s="796"/>
      <c r="DG1" s="677" t="e">
        <f>_xlfn.STDEV.S(DD16:DD245)</f>
        <v>#DIV/0!</v>
      </c>
      <c r="DH1" s="678" t="e">
        <f>COUNTIF(DD16:DD245,"&lt;-1")/(COUNTA(DD16:DD245)-COUNTBLANK(DD16:DD245))</f>
        <v>#DIV/0!</v>
      </c>
      <c r="DI1" s="611" t="e">
        <f ca="1">SUMPRODUCT(SUBTOTAL(102,OFFSET(DI16,ROW(DI16:DI245)-ROW(DI16),,1)),--(DI16:DI245&gt;=0))/SUBTOTAL(102,DI16:DI245)</f>
        <v>#DIV/0!</v>
      </c>
      <c r="DJ1" s="795" t="str">
        <f>COUNT(DI16:DI245)&amp;"/"&amp;(COUNTA($P16:$P245)-COUNTIF(DL16:DL245,""))</f>
        <v>0/13</v>
      </c>
      <c r="DK1" s="796"/>
      <c r="DL1" s="677" t="e">
        <f>_xlfn.STDEV.S(DI16:DI245)</f>
        <v>#DIV/0!</v>
      </c>
      <c r="DM1" s="678" t="e">
        <f>COUNTIF(DI16:DI245,"&lt;-1")/(COUNTA(DI16:DI245)-COUNTBLANK(DI16:DI245))</f>
        <v>#DIV/0!</v>
      </c>
      <c r="DN1" s="611" t="e">
        <f ca="1">SUMPRODUCT(SUBTOTAL(102,OFFSET(DN16,ROW(DN16:DN245)-ROW(DN16),,1)),--(DN16:DN245&gt;=0))/SUBTOTAL(102,DN16:DN245)</f>
        <v>#DIV/0!</v>
      </c>
      <c r="DO1" s="795" t="str">
        <f>COUNT(DN16:DN245)&amp;"/"&amp;(COUNTA($P16:$P245)-COUNTIF(DQ16:DQ245,""))</f>
        <v>0/212</v>
      </c>
      <c r="DP1" s="796"/>
      <c r="DQ1" s="677" t="e">
        <f>_xlfn.STDEV.S(DN16:DN245)</f>
        <v>#DIV/0!</v>
      </c>
      <c r="DR1" s="678" t="e">
        <f>COUNTIF(DN16:DN245,"&lt;-1")/(COUNTA(DN16:DN245)-COUNTBLANK(DN16:DN245))</f>
        <v>#DIV/0!</v>
      </c>
      <c r="DS1" s="611" t="e">
        <f ca="1">SUMPRODUCT(SUBTOTAL(102,OFFSET(DS16,ROW(DS16:DS245)-ROW(DS16),,1)),--(DS16:DS245&gt;=0))/SUBTOTAL(102,DS16:DS245)</f>
        <v>#DIV/0!</v>
      </c>
      <c r="DT1" s="795" t="str">
        <f>COUNT(DS16:DS245)&amp;"/"&amp;(COUNTA($P16:$P245)-COUNTIF(DV16:DV245,""))</f>
        <v>0/87</v>
      </c>
      <c r="DU1" s="796"/>
      <c r="DV1" s="677" t="e">
        <f>_xlfn.STDEV.S(DS16:DS245)</f>
        <v>#DIV/0!</v>
      </c>
      <c r="DW1" s="678" t="e">
        <f>COUNTIF(DS16:DS245,"&lt;-1")/(COUNTA(DS16:DS245)-COUNTBLANK(DS16:DS245))</f>
        <v>#DIV/0!</v>
      </c>
      <c r="DX1" s="611" t="e">
        <f ca="1">SUMPRODUCT(SUBTOTAL(102,OFFSET(DX16,ROW(DX16:DX245)-ROW(DX16),,1)),--(DX16:DX245&gt;=0))/SUBTOTAL(102,DX16:DX245)</f>
        <v>#DIV/0!</v>
      </c>
      <c r="DY1" s="795" t="str">
        <f>COUNT(DX16:DX245)&amp;"/"&amp;(COUNTA($P16:$P245)-COUNTIF(EA16:EA245,""))</f>
        <v>0/106</v>
      </c>
      <c r="DZ1" s="796"/>
      <c r="EA1" s="677" t="e">
        <f>_xlfn.STDEV.S(DX16:DX245)</f>
        <v>#DIV/0!</v>
      </c>
      <c r="EB1" s="678" t="e">
        <f>COUNTIF(DX16:DX245,"&lt;-1")/(COUNTA(DX16:DX245)-COUNTBLANK(DX16:DX245))</f>
        <v>#DIV/0!</v>
      </c>
      <c r="EC1" s="612" t="s">
        <v>72</v>
      </c>
      <c r="ED1" s="613"/>
      <c r="EE1" s="614"/>
    </row>
    <row r="2" spans="1:211" ht="15.75" customHeight="1" thickBot="1" x14ac:dyDescent="0.3">
      <c r="A2" s="820"/>
      <c r="B2" s="820"/>
      <c r="C2" s="818"/>
      <c r="D2" s="818"/>
      <c r="E2" s="818"/>
      <c r="F2" s="818"/>
      <c r="G2" s="820"/>
      <c r="H2" s="793"/>
      <c r="I2" s="793"/>
      <c r="J2" s="793"/>
      <c r="K2" s="822"/>
      <c r="L2" s="816"/>
      <c r="M2" s="816"/>
      <c r="N2" s="815" t="str">
        <f>DATASHEET!L1</f>
        <v>On track for at end of KS2</v>
      </c>
      <c r="O2" s="825" t="s">
        <v>357</v>
      </c>
      <c r="P2" s="823" t="s">
        <v>186</v>
      </c>
      <c r="Q2" s="112" t="s">
        <v>167</v>
      </c>
      <c r="R2" s="155" t="e">
        <f ca="1">SUMPRODUCT(SUBTOTAL(102,OFFSET(R16,ROW(R16:R245)-ROW(R16),,1)),--(R16:R245&lt;0))/SUBTOTAL(102,R16:R245)</f>
        <v>#DIV/0!</v>
      </c>
      <c r="S2" s="797" t="str">
        <f>DATASHEET!AF1</f>
        <v>ART</v>
      </c>
      <c r="T2" s="798"/>
      <c r="U2" s="798"/>
      <c r="V2" s="799"/>
      <c r="W2" s="155" t="e">
        <f ca="1">SUMPRODUCT(SUBTOTAL(102,OFFSET(W16,ROW(W16:W245)-ROW(W16),,1)),--(W16:W245&lt;0))/SUBTOTAL(102,W16:W245)</f>
        <v>#DIV/0!</v>
      </c>
      <c r="X2" s="797" t="str">
        <f>DATASHEET!AJ1</f>
        <v>BIOLOGY</v>
      </c>
      <c r="Y2" s="798"/>
      <c r="Z2" s="798"/>
      <c r="AA2" s="799"/>
      <c r="AB2" s="155" t="e">
        <f ca="1">SUMPRODUCT(SUBTOTAL(102,OFFSET(AB16,ROW(AB16:AB245)-ROW(AB16),,1)),--(AB16:AB245&lt;0))/SUBTOTAL(102,AB16:AB245)</f>
        <v>#DIV/0!</v>
      </c>
      <c r="AC2" s="797" t="str">
        <f>DATASHEET!AN1</f>
        <v>BUSINESS</v>
      </c>
      <c r="AD2" s="798"/>
      <c r="AE2" s="798"/>
      <c r="AF2" s="799"/>
      <c r="AG2" s="155" t="e">
        <f ca="1">SUMPRODUCT(SUBTOTAL(102,OFFSET(AG16,ROW(AG16:AG245)-ROW(AG16),,1)),--(AG16:AG245&lt;0))/SUBTOTAL(102,AG16:AG245)</f>
        <v>#DIV/0!</v>
      </c>
      <c r="AH2" s="797" t="str">
        <f>DATASHEET!AR1</f>
        <v>CHEMISTRY</v>
      </c>
      <c r="AI2" s="798"/>
      <c r="AJ2" s="798"/>
      <c r="AK2" s="799"/>
      <c r="AL2" s="155" t="e">
        <f ca="1">SUMPRODUCT(SUBTOTAL(102,OFFSET(AL16,ROW(AL16:AL245)-ROW(AL16),,1)),--(AL16:AL245&lt;0))/SUBTOTAL(102,AL16:AL245)</f>
        <v>#DIV/0!</v>
      </c>
      <c r="AM2" s="797" t="str">
        <f>DATASHEET!AV1</f>
        <v>CHILDDEV</v>
      </c>
      <c r="AN2" s="798"/>
      <c r="AO2" s="798"/>
      <c r="AP2" s="799"/>
      <c r="AQ2" s="155" t="e">
        <f ca="1">SUMPRODUCT(SUBTOTAL(102,OFFSET(AQ16,ROW(AQ16:AQ245)-ROW(AQ16),,1)),--(AQ16:AQ245&lt;0))/SUBTOTAL(102,AQ16:AQ245)</f>
        <v>#DIV/0!</v>
      </c>
      <c r="AR2" s="797" t="str">
        <f>DATASHEET!AZ1</f>
        <v>COMPUTING</v>
      </c>
      <c r="AS2" s="798"/>
      <c r="AT2" s="798"/>
      <c r="AU2" s="799"/>
      <c r="AV2" s="155" t="e">
        <f ca="1">SUMPRODUCT(SUBTOTAL(102,OFFSET(AV16,ROW(AV16:AV245)-ROW(AV16),,1)),--(AV16:AV245&lt;0))/SUBTOTAL(102,AV16:AV245)</f>
        <v>#DIV/0!</v>
      </c>
      <c r="AW2" s="797" t="str">
        <f>DATASHEET!BD1</f>
        <v>DRAMA</v>
      </c>
      <c r="AX2" s="798"/>
      <c r="AY2" s="798"/>
      <c r="AZ2" s="799"/>
      <c r="BA2" s="155" t="e">
        <f ca="1">SUMPRODUCT(SUBTOTAL(102,OFFSET(BA16,ROW(BA16:BA245)-ROW(BA16),,1)),--(BA16:BA245&lt;0))/SUBTOTAL(102,BA16:BA245)</f>
        <v>#DIV/0!</v>
      </c>
      <c r="BB2" s="797" t="str">
        <f>DATASHEET!BH1</f>
        <v>ENGLISH</v>
      </c>
      <c r="BC2" s="798"/>
      <c r="BD2" s="798"/>
      <c r="BE2" s="799"/>
      <c r="BF2" s="155" t="e">
        <f ca="1">SUMPRODUCT(SUBTOTAL(102,OFFSET(BF16,ROW(BF16:BF245)-ROW(BF16),,1)),--(BF16:BF245&lt;0))/SUBTOTAL(102,BF16:BF245)</f>
        <v>#DIV/0!</v>
      </c>
      <c r="BG2" s="797" t="str">
        <f>DATASHEET!BL1</f>
        <v>ENGLISH LIT</v>
      </c>
      <c r="BH2" s="798"/>
      <c r="BI2" s="798"/>
      <c r="BJ2" s="799"/>
      <c r="BK2" s="155" t="e">
        <f ca="1">SUMPRODUCT(SUBTOTAL(102,OFFSET(BK16,ROW(BK16:BK245)-ROW(BK16),,1)),--(BK16:BK245&lt;0))/SUBTOTAL(102,BK16:BK245)</f>
        <v>#DIV/0!</v>
      </c>
      <c r="BL2" s="797" t="str">
        <f>DATASHEET!BP1</f>
        <v>FOOD</v>
      </c>
      <c r="BM2" s="798"/>
      <c r="BN2" s="798"/>
      <c r="BO2" s="799"/>
      <c r="BP2" s="155" t="e">
        <f ca="1">SUMPRODUCT(SUBTOTAL(102,OFFSET(BP16,ROW(BP16:BP245)-ROW(BP16),,1)),--(BP16:BP245&lt;0))/SUBTOTAL(102,BP16:BP245)</f>
        <v>#DIV/0!</v>
      </c>
      <c r="BQ2" s="797" t="str">
        <f>DATASHEET!BX1</f>
        <v>FRENCH</v>
      </c>
      <c r="BR2" s="798"/>
      <c r="BS2" s="798"/>
      <c r="BT2" s="799"/>
      <c r="BU2" s="155" t="e">
        <f ca="1">SUMPRODUCT(SUBTOTAL(102,OFFSET(BU16,ROW(BU16:BU245)-ROW(BU16),,1)),--(BU16:BU245&lt;0))/SUBTOTAL(102,BU16:BU245)</f>
        <v>#DIV/0!</v>
      </c>
      <c r="BV2" s="797" t="str">
        <f>DATASHEET!CB1</f>
        <v>GEOGRAPHY</v>
      </c>
      <c r="BW2" s="798"/>
      <c r="BX2" s="798"/>
      <c r="BY2" s="799"/>
      <c r="BZ2" s="155" t="e">
        <f ca="1">SUMPRODUCT(SUBTOTAL(102,OFFSET(BZ16,ROW(BZ16:BZ245)-ROW(BZ16),,1)),--(BZ16:BZ245&lt;0))/SUBTOTAL(102,BZ16:BZ245)</f>
        <v>#DIV/0!</v>
      </c>
      <c r="CA2" s="797" t="str">
        <f>DATASHEET!CF1</f>
        <v>H&amp;SC</v>
      </c>
      <c r="CB2" s="798"/>
      <c r="CC2" s="798"/>
      <c r="CD2" s="799"/>
      <c r="CE2" s="155" t="e">
        <f ca="1">SUMPRODUCT(SUBTOTAL(102,OFFSET(CE16,ROW(CE16:CE245)-ROW(CE16),,1)),--(CE16:CE245&lt;0))/SUBTOTAL(102,CE16:CE245)</f>
        <v>#DIV/0!</v>
      </c>
      <c r="CF2" s="797" t="str">
        <f>DATASHEET!CJ1</f>
        <v>HISTORY</v>
      </c>
      <c r="CG2" s="798"/>
      <c r="CH2" s="798"/>
      <c r="CI2" s="799"/>
      <c r="CJ2" s="155" t="e">
        <f ca="1">SUMPRODUCT(SUBTOTAL(102,OFFSET(CJ16,ROW(CJ16:CJ245)-ROW(CJ16),,1)),--(CJ16:CJ245&lt;0))/SUBTOTAL(102,CJ16:CJ245)</f>
        <v>#DIV/0!</v>
      </c>
      <c r="CK2" s="797" t="str">
        <f>DATASHEET!CN1</f>
        <v>MATHS</v>
      </c>
      <c r="CL2" s="798"/>
      <c r="CM2" s="798"/>
      <c r="CN2" s="799"/>
      <c r="CO2" s="155" t="e">
        <f ca="1">SUMPRODUCT(SUBTOTAL(102,OFFSET(CO16,ROW(CO16:CO245)-ROW(CO16),,1)),--(CO16:CO245&lt;0))/SUBTOTAL(102,CO16:CO245)</f>
        <v>#DIV/0!</v>
      </c>
      <c r="CP2" s="797" t="str">
        <f>DATASHEET!CR1</f>
        <v>MUSIC</v>
      </c>
      <c r="CQ2" s="798"/>
      <c r="CR2" s="798"/>
      <c r="CS2" s="799"/>
      <c r="CT2" s="155" t="e">
        <f ca="1">SUMPRODUCT(SUBTOTAL(102,OFFSET(CT16,ROW(CT16:CT245)-ROW(CT16),,1)),--(CT16:CT245&lt;0))/SUBTOTAL(102,CT16:CT245)</f>
        <v>#DIV/0!</v>
      </c>
      <c r="CU2" s="809" t="str">
        <f>DATASHEET!CV1</f>
        <v>PHOTOGRAPHY</v>
      </c>
      <c r="CV2" s="810"/>
      <c r="CW2" s="810"/>
      <c r="CX2" s="811"/>
      <c r="CY2" s="155" t="e">
        <f ca="1">SUMPRODUCT(SUBTOTAL(102,OFFSET(CY16,ROW(CY16:CY245)-ROW(CY16),,1)),--(CY16:CY245&lt;0))/SUBTOTAL(102,CY16:CY245)</f>
        <v>#DIV/0!</v>
      </c>
      <c r="CZ2" s="803" t="str">
        <f>DATASHEET!DD1</f>
        <v>PHYSEDMS</v>
      </c>
      <c r="DA2" s="804"/>
      <c r="DB2" s="804"/>
      <c r="DC2" s="805"/>
      <c r="DD2" s="155" t="e">
        <f ca="1">SUMPRODUCT(SUBTOTAL(102,OFFSET(DD16,ROW(DD16:DD245)-ROW(DD16),,1)),--(DD16:DD245&lt;0))/SUBTOTAL(102,DD16:DD245)</f>
        <v>#DIV/0!</v>
      </c>
      <c r="DE2" s="797" t="str">
        <f>DATASHEET!DH1</f>
        <v>PHYSICS</v>
      </c>
      <c r="DF2" s="798"/>
      <c r="DG2" s="798"/>
      <c r="DH2" s="799"/>
      <c r="DI2" s="155" t="e">
        <f ca="1">SUMPRODUCT(SUBTOTAL(102,OFFSET(DI16,ROW(DI16:DI245)-ROW(DI16),,1)),--(DI16:DI245&lt;0))/SUBTOTAL(102,DI16:DI245)</f>
        <v>#DIV/0!</v>
      </c>
      <c r="DJ2" s="797" t="str">
        <f>DATASHEET!DL1</f>
        <v>PRDDESIGN</v>
      </c>
      <c r="DK2" s="798"/>
      <c r="DL2" s="798"/>
      <c r="DM2" s="799"/>
      <c r="DN2" s="155" t="e">
        <f ca="1">SUMPRODUCT(SUBTOTAL(102,OFFSET(DN16,ROW(DN16:DN245)-ROW(DN16),,1)),--(DN16:DN245&lt;0))/SUBTOTAL(102,DN16:DN245)</f>
        <v>#DIV/0!</v>
      </c>
      <c r="DO2" s="803" t="str">
        <f>DATASHEET!DP1</f>
        <v>RELIGIOUSED</v>
      </c>
      <c r="DP2" s="804"/>
      <c r="DQ2" s="804"/>
      <c r="DR2" s="805"/>
      <c r="DS2" s="155" t="e">
        <f ca="1">SUMPRODUCT(SUBTOTAL(102,OFFSET(DS16,ROW(DS16:DS245)-ROW(DS16),,1)),--(DS16:DS245&lt;0))/SUBTOTAL(102,DS16:DS245)</f>
        <v>#DIV/0!</v>
      </c>
      <c r="DT2" s="797" t="str">
        <f>DATASHEET!DT1</f>
        <v>SCIENCE</v>
      </c>
      <c r="DU2" s="798"/>
      <c r="DV2" s="798"/>
      <c r="DW2" s="799"/>
      <c r="DX2" s="155" t="e">
        <f ca="1">SUMPRODUCT(SUBTOTAL(102,OFFSET(DX16,ROW(DX16:DX245)-ROW(DX16),,1)),--(DX16:DX245&lt;0))/SUBTOTAL(102,DX16:DX245)</f>
        <v>#DIV/0!</v>
      </c>
      <c r="DY2" s="797" t="str">
        <f>DATASHEET!DX1</f>
        <v>SPANISH</v>
      </c>
      <c r="DZ2" s="798"/>
      <c r="EA2" s="798"/>
      <c r="EB2" s="799"/>
      <c r="EC2" s="60" t="s">
        <v>73</v>
      </c>
      <c r="ED2" s="61"/>
      <c r="EE2" s="62"/>
      <c r="EH2" s="57"/>
    </row>
    <row r="3" spans="1:211" ht="21" customHeight="1" thickBot="1" x14ac:dyDescent="0.3">
      <c r="A3" s="820"/>
      <c r="B3" s="820"/>
      <c r="C3" s="818"/>
      <c r="D3" s="818"/>
      <c r="E3" s="818"/>
      <c r="F3" s="818"/>
      <c r="G3" s="820"/>
      <c r="H3" s="793"/>
      <c r="I3" s="793"/>
      <c r="J3" s="793"/>
      <c r="K3" s="822"/>
      <c r="L3" s="816"/>
      <c r="M3" s="816"/>
      <c r="N3" s="816"/>
      <c r="O3" s="826"/>
      <c r="P3" s="824"/>
      <c r="Q3" s="303">
        <f>SUBTOTAL(101,Q$16:Q$245)</f>
        <v>-4.7708801798941787</v>
      </c>
      <c r="R3" s="303" t="e">
        <f>SUBTOTAL(101,R$16:R$245)</f>
        <v>#DIV/0!</v>
      </c>
      <c r="S3" s="800"/>
      <c r="T3" s="801"/>
      <c r="U3" s="801"/>
      <c r="V3" s="802"/>
      <c r="W3" s="303" t="e">
        <f>SUBTOTAL(101,W$16:W$245)</f>
        <v>#DIV/0!</v>
      </c>
      <c r="X3" s="800"/>
      <c r="Y3" s="801"/>
      <c r="Z3" s="801"/>
      <c r="AA3" s="802"/>
      <c r="AB3" s="303" t="e">
        <f>SUBTOTAL(101,AB$16:AB$245)</f>
        <v>#DIV/0!</v>
      </c>
      <c r="AC3" s="800"/>
      <c r="AD3" s="801"/>
      <c r="AE3" s="801"/>
      <c r="AF3" s="802"/>
      <c r="AG3" s="303" t="e">
        <f>SUBTOTAL(101,AG$16:AG$245)</f>
        <v>#DIV/0!</v>
      </c>
      <c r="AH3" s="800"/>
      <c r="AI3" s="801"/>
      <c r="AJ3" s="801"/>
      <c r="AK3" s="802"/>
      <c r="AL3" s="303" t="e">
        <f>SUBTOTAL(101,AL$16:AL$245)</f>
        <v>#DIV/0!</v>
      </c>
      <c r="AM3" s="800"/>
      <c r="AN3" s="801"/>
      <c r="AO3" s="801"/>
      <c r="AP3" s="802"/>
      <c r="AQ3" s="303" t="e">
        <f>SUBTOTAL(101,AQ$16:AQ$245)</f>
        <v>#DIV/0!</v>
      </c>
      <c r="AR3" s="800"/>
      <c r="AS3" s="801"/>
      <c r="AT3" s="801"/>
      <c r="AU3" s="802"/>
      <c r="AV3" s="303" t="e">
        <f>SUBTOTAL(101,AV$16:AV$245)</f>
        <v>#DIV/0!</v>
      </c>
      <c r="AW3" s="800"/>
      <c r="AX3" s="801"/>
      <c r="AY3" s="801"/>
      <c r="AZ3" s="802"/>
      <c r="BA3" s="303" t="e">
        <f>SUBTOTAL(101,BA$16:BA$245)</f>
        <v>#DIV/0!</v>
      </c>
      <c r="BB3" s="800"/>
      <c r="BC3" s="801"/>
      <c r="BD3" s="801"/>
      <c r="BE3" s="802"/>
      <c r="BF3" s="303" t="e">
        <f>SUBTOTAL(101,BF$16:BF$245)</f>
        <v>#DIV/0!</v>
      </c>
      <c r="BG3" s="800"/>
      <c r="BH3" s="801"/>
      <c r="BI3" s="801"/>
      <c r="BJ3" s="802"/>
      <c r="BK3" s="303" t="e">
        <f>SUBTOTAL(101,BK$16:BK$245)</f>
        <v>#DIV/0!</v>
      </c>
      <c r="BL3" s="800"/>
      <c r="BM3" s="801"/>
      <c r="BN3" s="801"/>
      <c r="BO3" s="802"/>
      <c r="BP3" s="303" t="e">
        <f>SUBTOTAL(101,BP$16:BP$245)</f>
        <v>#DIV/0!</v>
      </c>
      <c r="BQ3" s="800"/>
      <c r="BR3" s="801"/>
      <c r="BS3" s="801"/>
      <c r="BT3" s="802"/>
      <c r="BU3" s="303" t="e">
        <f>SUBTOTAL(101,BU$16:BU$245)</f>
        <v>#DIV/0!</v>
      </c>
      <c r="BV3" s="800"/>
      <c r="BW3" s="801"/>
      <c r="BX3" s="801"/>
      <c r="BY3" s="802"/>
      <c r="BZ3" s="303" t="e">
        <f>SUBTOTAL(101,BZ$16:BZ$245)</f>
        <v>#DIV/0!</v>
      </c>
      <c r="CA3" s="800"/>
      <c r="CB3" s="801"/>
      <c r="CC3" s="801"/>
      <c r="CD3" s="802"/>
      <c r="CE3" s="303" t="e">
        <f>SUBTOTAL(101,CE$16:CE$245)</f>
        <v>#DIV/0!</v>
      </c>
      <c r="CF3" s="800"/>
      <c r="CG3" s="801"/>
      <c r="CH3" s="801"/>
      <c r="CI3" s="802"/>
      <c r="CJ3" s="303" t="e">
        <f>SUBTOTAL(101,CJ$16:CJ$245)</f>
        <v>#DIV/0!</v>
      </c>
      <c r="CK3" s="800"/>
      <c r="CL3" s="801"/>
      <c r="CM3" s="801"/>
      <c r="CN3" s="802"/>
      <c r="CO3" s="303" t="e">
        <f>SUBTOTAL(101,CO$16:CO$245)</f>
        <v>#DIV/0!</v>
      </c>
      <c r="CP3" s="800"/>
      <c r="CQ3" s="801"/>
      <c r="CR3" s="801"/>
      <c r="CS3" s="802"/>
      <c r="CT3" s="303" t="e">
        <f>SUBTOTAL(101,CT$16:CT$245)</f>
        <v>#DIV/0!</v>
      </c>
      <c r="CU3" s="812"/>
      <c r="CV3" s="813"/>
      <c r="CW3" s="813"/>
      <c r="CX3" s="814"/>
      <c r="CY3" s="303" t="e">
        <f>SUBTOTAL(101,CY$16:CY$245)</f>
        <v>#DIV/0!</v>
      </c>
      <c r="CZ3" s="806"/>
      <c r="DA3" s="807"/>
      <c r="DB3" s="807"/>
      <c r="DC3" s="808"/>
      <c r="DD3" s="303" t="e">
        <f>SUBTOTAL(101,DD$16:DD$245)</f>
        <v>#DIV/0!</v>
      </c>
      <c r="DE3" s="800"/>
      <c r="DF3" s="801"/>
      <c r="DG3" s="801"/>
      <c r="DH3" s="802"/>
      <c r="DI3" s="303" t="e">
        <f>SUBTOTAL(101,DI$16:DI$245)</f>
        <v>#DIV/0!</v>
      </c>
      <c r="DJ3" s="800"/>
      <c r="DK3" s="801"/>
      <c r="DL3" s="801"/>
      <c r="DM3" s="802"/>
      <c r="DN3" s="303" t="e">
        <f>SUBTOTAL(101,DN$16:DN$245)</f>
        <v>#DIV/0!</v>
      </c>
      <c r="DO3" s="806"/>
      <c r="DP3" s="807"/>
      <c r="DQ3" s="807"/>
      <c r="DR3" s="808"/>
      <c r="DS3" s="303" t="e">
        <f>SUBTOTAL(101,DS$16:DS$245)</f>
        <v>#DIV/0!</v>
      </c>
      <c r="DT3" s="800"/>
      <c r="DU3" s="801"/>
      <c r="DV3" s="801"/>
      <c r="DW3" s="802"/>
      <c r="DX3" s="303" t="e">
        <f>SUBTOTAL(101,DX$16:DX$245)</f>
        <v>#DIV/0!</v>
      </c>
      <c r="DY3" s="800"/>
      <c r="DZ3" s="801"/>
      <c r="EA3" s="801"/>
      <c r="EB3" s="802"/>
      <c r="EC3" s="304"/>
    </row>
    <row r="4" spans="1:211" ht="93.75" customHeight="1" thickBot="1" x14ac:dyDescent="0.3">
      <c r="A4" s="820"/>
      <c r="B4" s="820"/>
      <c r="C4" s="818"/>
      <c r="D4" s="818"/>
      <c r="E4" s="818"/>
      <c r="F4" s="818"/>
      <c r="G4" s="820"/>
      <c r="H4" s="794"/>
      <c r="I4" s="793"/>
      <c r="J4" s="793"/>
      <c r="K4" s="822"/>
      <c r="L4" s="816"/>
      <c r="M4" s="816"/>
      <c r="N4" s="816"/>
      <c r="O4" s="826"/>
      <c r="P4" s="824"/>
      <c r="Q4" s="201" t="s">
        <v>182</v>
      </c>
      <c r="R4" s="306" t="s">
        <v>191</v>
      </c>
      <c r="S4" s="307" t="s">
        <v>192</v>
      </c>
      <c r="T4" s="307" t="s">
        <v>193</v>
      </c>
      <c r="U4" s="307" t="s">
        <v>194</v>
      </c>
      <c r="V4" s="308" t="s">
        <v>195</v>
      </c>
      <c r="W4" s="306" t="s">
        <v>191</v>
      </c>
      <c r="X4" s="307" t="s">
        <v>192</v>
      </c>
      <c r="Y4" s="307" t="s">
        <v>193</v>
      </c>
      <c r="Z4" s="307" t="s">
        <v>194</v>
      </c>
      <c r="AA4" s="308" t="s">
        <v>195</v>
      </c>
      <c r="AB4" s="306" t="s">
        <v>191</v>
      </c>
      <c r="AC4" s="307" t="s">
        <v>192</v>
      </c>
      <c r="AD4" s="307" t="s">
        <v>193</v>
      </c>
      <c r="AE4" s="307" t="s">
        <v>194</v>
      </c>
      <c r="AF4" s="308" t="s">
        <v>195</v>
      </c>
      <c r="AG4" s="306" t="s">
        <v>191</v>
      </c>
      <c r="AH4" s="307" t="s">
        <v>192</v>
      </c>
      <c r="AI4" s="307" t="s">
        <v>193</v>
      </c>
      <c r="AJ4" s="307" t="s">
        <v>194</v>
      </c>
      <c r="AK4" s="308" t="s">
        <v>195</v>
      </c>
      <c r="AL4" s="306" t="s">
        <v>191</v>
      </c>
      <c r="AM4" s="307" t="s">
        <v>192</v>
      </c>
      <c r="AN4" s="307" t="s">
        <v>193</v>
      </c>
      <c r="AO4" s="307" t="s">
        <v>194</v>
      </c>
      <c r="AP4" s="308" t="s">
        <v>195</v>
      </c>
      <c r="AQ4" s="306" t="s">
        <v>191</v>
      </c>
      <c r="AR4" s="307" t="s">
        <v>192</v>
      </c>
      <c r="AS4" s="307" t="s">
        <v>193</v>
      </c>
      <c r="AT4" s="307" t="s">
        <v>194</v>
      </c>
      <c r="AU4" s="308" t="s">
        <v>195</v>
      </c>
      <c r="AV4" s="306" t="s">
        <v>191</v>
      </c>
      <c r="AW4" s="307" t="s">
        <v>192</v>
      </c>
      <c r="AX4" s="307" t="s">
        <v>193</v>
      </c>
      <c r="AY4" s="307" t="s">
        <v>194</v>
      </c>
      <c r="AZ4" s="308" t="s">
        <v>195</v>
      </c>
      <c r="BA4" s="306" t="s">
        <v>191</v>
      </c>
      <c r="BB4" s="307" t="s">
        <v>192</v>
      </c>
      <c r="BC4" s="307" t="s">
        <v>193</v>
      </c>
      <c r="BD4" s="307" t="s">
        <v>194</v>
      </c>
      <c r="BE4" s="308" t="s">
        <v>195</v>
      </c>
      <c r="BF4" s="306" t="s">
        <v>191</v>
      </c>
      <c r="BG4" s="307" t="s">
        <v>192</v>
      </c>
      <c r="BH4" s="307" t="s">
        <v>193</v>
      </c>
      <c r="BI4" s="307" t="s">
        <v>194</v>
      </c>
      <c r="BJ4" s="308" t="s">
        <v>195</v>
      </c>
      <c r="BK4" s="306" t="s">
        <v>191</v>
      </c>
      <c r="BL4" s="307" t="s">
        <v>192</v>
      </c>
      <c r="BM4" s="307" t="s">
        <v>193</v>
      </c>
      <c r="BN4" s="307" t="s">
        <v>194</v>
      </c>
      <c r="BO4" s="308" t="s">
        <v>195</v>
      </c>
      <c r="BP4" s="306" t="s">
        <v>191</v>
      </c>
      <c r="BQ4" s="307" t="s">
        <v>192</v>
      </c>
      <c r="BR4" s="307" t="s">
        <v>193</v>
      </c>
      <c r="BS4" s="307" t="s">
        <v>194</v>
      </c>
      <c r="BT4" s="308" t="s">
        <v>195</v>
      </c>
      <c r="BU4" s="306" t="s">
        <v>191</v>
      </c>
      <c r="BV4" s="307" t="s">
        <v>192</v>
      </c>
      <c r="BW4" s="307" t="s">
        <v>193</v>
      </c>
      <c r="BX4" s="307" t="s">
        <v>194</v>
      </c>
      <c r="BY4" s="308" t="s">
        <v>195</v>
      </c>
      <c r="BZ4" s="306" t="s">
        <v>191</v>
      </c>
      <c r="CA4" s="307" t="s">
        <v>192</v>
      </c>
      <c r="CB4" s="307" t="s">
        <v>193</v>
      </c>
      <c r="CC4" s="307" t="s">
        <v>194</v>
      </c>
      <c r="CD4" s="308" t="s">
        <v>195</v>
      </c>
      <c r="CE4" s="306" t="s">
        <v>191</v>
      </c>
      <c r="CF4" s="307" t="s">
        <v>192</v>
      </c>
      <c r="CG4" s="307" t="s">
        <v>193</v>
      </c>
      <c r="CH4" s="307" t="s">
        <v>194</v>
      </c>
      <c r="CI4" s="308" t="s">
        <v>195</v>
      </c>
      <c r="CJ4" s="306" t="s">
        <v>191</v>
      </c>
      <c r="CK4" s="307" t="s">
        <v>192</v>
      </c>
      <c r="CL4" s="307" t="s">
        <v>193</v>
      </c>
      <c r="CM4" s="307" t="s">
        <v>194</v>
      </c>
      <c r="CN4" s="308" t="s">
        <v>195</v>
      </c>
      <c r="CO4" s="306" t="s">
        <v>191</v>
      </c>
      <c r="CP4" s="307" t="s">
        <v>192</v>
      </c>
      <c r="CQ4" s="307" t="s">
        <v>193</v>
      </c>
      <c r="CR4" s="307" t="s">
        <v>194</v>
      </c>
      <c r="CS4" s="308" t="s">
        <v>195</v>
      </c>
      <c r="CT4" s="306" t="s">
        <v>191</v>
      </c>
      <c r="CU4" s="307" t="s">
        <v>192</v>
      </c>
      <c r="CV4" s="307" t="s">
        <v>193</v>
      </c>
      <c r="CW4" s="307" t="s">
        <v>194</v>
      </c>
      <c r="CX4" s="308" t="s">
        <v>195</v>
      </c>
      <c r="CY4" s="306" t="s">
        <v>191</v>
      </c>
      <c r="CZ4" s="307" t="s">
        <v>192</v>
      </c>
      <c r="DA4" s="307" t="s">
        <v>193</v>
      </c>
      <c r="DB4" s="307" t="s">
        <v>194</v>
      </c>
      <c r="DC4" s="308" t="s">
        <v>195</v>
      </c>
      <c r="DD4" s="306" t="s">
        <v>191</v>
      </c>
      <c r="DE4" s="307" t="s">
        <v>192</v>
      </c>
      <c r="DF4" s="307" t="s">
        <v>193</v>
      </c>
      <c r="DG4" s="307" t="s">
        <v>194</v>
      </c>
      <c r="DH4" s="308" t="s">
        <v>195</v>
      </c>
      <c r="DI4" s="306" t="s">
        <v>191</v>
      </c>
      <c r="DJ4" s="307" t="s">
        <v>192</v>
      </c>
      <c r="DK4" s="307" t="s">
        <v>193</v>
      </c>
      <c r="DL4" s="307" t="s">
        <v>194</v>
      </c>
      <c r="DM4" s="308" t="s">
        <v>195</v>
      </c>
      <c r="DN4" s="306" t="s">
        <v>191</v>
      </c>
      <c r="DO4" s="307" t="s">
        <v>192</v>
      </c>
      <c r="DP4" s="307" t="s">
        <v>193</v>
      </c>
      <c r="DQ4" s="307" t="s">
        <v>194</v>
      </c>
      <c r="DR4" s="308" t="s">
        <v>195</v>
      </c>
      <c r="DS4" s="306" t="s">
        <v>191</v>
      </c>
      <c r="DT4" s="307" t="s">
        <v>192</v>
      </c>
      <c r="DU4" s="307" t="s">
        <v>193</v>
      </c>
      <c r="DV4" s="307" t="s">
        <v>194</v>
      </c>
      <c r="DW4" s="308" t="s">
        <v>195</v>
      </c>
      <c r="DX4" s="306" t="s">
        <v>191</v>
      </c>
      <c r="DY4" s="307" t="s">
        <v>192</v>
      </c>
      <c r="DZ4" s="307" t="s">
        <v>193</v>
      </c>
      <c r="EA4" s="307" t="s">
        <v>194</v>
      </c>
      <c r="EB4" s="308" t="s">
        <v>195</v>
      </c>
    </row>
    <row r="5" spans="1:211" ht="13.5" customHeight="1" x14ac:dyDescent="0.25">
      <c r="A5" s="827" t="s">
        <v>189</v>
      </c>
      <c r="B5" s="828"/>
      <c r="C5" s="828"/>
      <c r="D5" s="828"/>
      <c r="E5" s="828"/>
      <c r="F5" s="828"/>
      <c r="G5" s="828"/>
      <c r="H5" s="828"/>
      <c r="I5" s="828"/>
      <c r="J5" s="828"/>
      <c r="K5" s="828"/>
      <c r="L5" s="828"/>
      <c r="M5" s="828"/>
      <c r="N5" s="828"/>
      <c r="O5" s="828"/>
      <c r="P5" s="828"/>
      <c r="Q5" s="829"/>
      <c r="R5" s="629" t="str">
        <f>IFERROR(AVERAGEIF(V$16:V$245,V5,R$16:R$245),"")</f>
        <v/>
      </c>
      <c r="S5" s="630"/>
      <c r="T5" s="631" t="str">
        <f t="shared" ref="T5:T14" si="0">IFERROR(AVERAGEIF(V$16:V$245,V5,T$16:T$245),"")</f>
        <v/>
      </c>
      <c r="U5" s="632" t="s">
        <v>557</v>
      </c>
      <c r="V5" s="648" t="s">
        <v>499</v>
      </c>
      <c r="W5" s="629" t="str">
        <f t="shared" ref="W5:W14" si="1">IFERROR(AVERAGEIF(AA$16:AA$245,AA5,W$16:W$245),"")</f>
        <v/>
      </c>
      <c r="X5" s="630"/>
      <c r="Y5" s="631" t="str">
        <f t="shared" ref="Y5:Y14" si="2">IFERROR(AVERAGEIF(AA$16:AA$245,AA5,Y$16:Y$245),"")</f>
        <v/>
      </c>
      <c r="Z5" s="632" t="s">
        <v>500</v>
      </c>
      <c r="AA5" s="648" t="s">
        <v>558</v>
      </c>
      <c r="AB5" s="629" t="str">
        <f>IFERROR(AVERAGEIF(AF$16:AF$245,AF5,AB$16:AB$245),"")</f>
        <v/>
      </c>
      <c r="AC5" s="630"/>
      <c r="AD5" s="631" t="str">
        <f t="shared" ref="AD5:AD14" si="3">IFERROR(AVERAGEIF(AF$16:AF$245,AF5,AD$16:AD$245),"")</f>
        <v/>
      </c>
      <c r="AE5" s="632" t="s">
        <v>566</v>
      </c>
      <c r="AF5" s="648" t="s">
        <v>565</v>
      </c>
      <c r="AG5" s="629" t="str">
        <f t="shared" ref="AG5:AG14" si="4">IFERROR(AVERAGEIF(AK$16:AK$245,AK5,AG$16:AG$245),"")</f>
        <v/>
      </c>
      <c r="AH5" s="630"/>
      <c r="AI5" s="631" t="str">
        <f t="shared" ref="AI5:AI14" si="5">IFERROR(AVERAGEIF(AK$16:AK$245,AK5,AI$16:AI$245),"")</f>
        <v/>
      </c>
      <c r="AJ5" s="632" t="s">
        <v>540</v>
      </c>
      <c r="AK5" s="648" t="s">
        <v>567</v>
      </c>
      <c r="AL5" s="629" t="str">
        <f>IFERROR(AVERAGEIF(AP$16:AP$245,AP5,AL$16:AL$245),"")</f>
        <v/>
      </c>
      <c r="AM5" s="630"/>
      <c r="AN5" s="631" t="str">
        <f t="shared" ref="AN5:AN14" si="6">IFERROR(AVERAGEIF(AP$16:AP$245,AP5,AN$16:AN$245),"")</f>
        <v/>
      </c>
      <c r="AO5" s="632" t="s">
        <v>572</v>
      </c>
      <c r="AP5" s="648" t="s">
        <v>503</v>
      </c>
      <c r="AQ5" s="629" t="str">
        <f>IFERROR(AVERAGEIF(AU$16:AU$245,AU5,AQ$16:AQ$245),"")</f>
        <v/>
      </c>
      <c r="AR5" s="630"/>
      <c r="AS5" s="631" t="str">
        <f t="shared" ref="AS5:AS14" si="7">IFERROR(AVERAGEIF(AU$16:AU$245,AU5,AS$16:AS$245),"")</f>
        <v/>
      </c>
      <c r="AT5" s="632" t="s">
        <v>573</v>
      </c>
      <c r="AU5" s="648" t="s">
        <v>504</v>
      </c>
      <c r="AV5" s="629" t="str">
        <f>IFERROR(AVERAGEIF(AZ$16:AZ$245,AZ5,AV$16:AV$245),"")</f>
        <v/>
      </c>
      <c r="AW5" s="630"/>
      <c r="AX5" s="631" t="str">
        <f t="shared" ref="AX5:AX14" si="8">IFERROR(AVERAGEIF(AZ$16:AZ$245,AZ5,AX$16:AX$245),"")</f>
        <v/>
      </c>
      <c r="AY5" s="632" t="s">
        <v>505</v>
      </c>
      <c r="AZ5" s="648" t="s">
        <v>506</v>
      </c>
      <c r="BA5" s="629" t="str">
        <f>IFERROR(AVERAGEIF(BE$16:BE$245,BE5,BA$16:BA$245),"")</f>
        <v/>
      </c>
      <c r="BB5" s="630"/>
      <c r="BC5" s="631" t="str">
        <f t="shared" ref="BC5:BC14" si="9">IFERROR(AVERAGEIF(BE$16:BE$245,BE5,BC$16:BC$245),"")</f>
        <v/>
      </c>
      <c r="BD5" s="650" t="s">
        <v>519</v>
      </c>
      <c r="BE5" s="648" t="s">
        <v>507</v>
      </c>
      <c r="BF5" s="629" t="str">
        <f>IFERROR(AVERAGEIF(BJ$16:BJ$245,BJ5,BF$16:BF$245),"")</f>
        <v/>
      </c>
      <c r="BG5" s="630"/>
      <c r="BH5" s="631" t="str">
        <f t="shared" ref="BH5:BH14" si="10">IFERROR(AVERAGEIF(BJ$16:BJ$245,BJ5,BH$16:BH$245),"")</f>
        <v/>
      </c>
      <c r="BI5" s="650"/>
      <c r="BJ5" s="648"/>
      <c r="BK5" s="629" t="str">
        <f t="shared" ref="BK5:BK14" si="11">IFERROR(AVERAGEIF(BO$16:BO$245,BO5,BK$16:BK$245),"")</f>
        <v/>
      </c>
      <c r="BL5" s="630"/>
      <c r="BM5" s="631" t="str">
        <f t="shared" ref="BM5:BM14" si="12">IFERROR(AVERAGEIF(BO$16:BO$245,BO5,BM$16:BM$245),"")</f>
        <v/>
      </c>
      <c r="BN5" s="632" t="s">
        <v>508</v>
      </c>
      <c r="BO5" s="648" t="s">
        <v>578</v>
      </c>
      <c r="BP5" s="629" t="str">
        <f>IFERROR(AVERAGEIF(BT$16:BT$245,BT5,BP$16:BP$245),"")</f>
        <v/>
      </c>
      <c r="BQ5" s="630"/>
      <c r="BR5" s="631" t="str">
        <f t="shared" ref="BR5:BR14" si="13">IFERROR(AVERAGEIF(BT$16:BT$245,BT5,BR$16:BR$245),"")</f>
        <v/>
      </c>
      <c r="BS5" s="632" t="s">
        <v>536</v>
      </c>
      <c r="BT5" s="648" t="s">
        <v>509</v>
      </c>
      <c r="BU5" s="629" t="str">
        <f>IFERROR(AVERAGEIF(BY$16:BY$245,BY5,BU$16:BU$245),"")</f>
        <v/>
      </c>
      <c r="BV5" s="630"/>
      <c r="BW5" s="631" t="str">
        <f t="shared" ref="BW5:BW14" si="14">IFERROR(AVERAGEIF(BY$16:BY$245,BY5,BW$16:BW$245),"")</f>
        <v/>
      </c>
      <c r="BX5" s="632" t="s">
        <v>501</v>
      </c>
      <c r="BY5" s="648" t="s">
        <v>582</v>
      </c>
      <c r="BZ5" s="629" t="str">
        <f>IFERROR(AVERAGEIF(CD$16:CD$245,CD5,BZ$16:BZ$245),"")</f>
        <v/>
      </c>
      <c r="CA5" s="630"/>
      <c r="CB5" s="631" t="str">
        <f t="shared" ref="CB5:CB14" si="15">IFERROR(AVERAGEIF(CD$16:CD$245,CD5,CB$16:CB$245),"")</f>
        <v/>
      </c>
      <c r="CC5" s="632" t="s">
        <v>542</v>
      </c>
      <c r="CD5" s="648" t="s">
        <v>583</v>
      </c>
      <c r="CE5" s="629" t="str">
        <f>IFERROR(AVERAGEIF(CI$16:CI$245,CI5,CE$16:CE$245),"")</f>
        <v/>
      </c>
      <c r="CF5" s="630"/>
      <c r="CG5" s="631" t="str">
        <f t="shared" ref="CG5:CG14" si="16">IFERROR(AVERAGEIF(CI$16:CI$245,CI5,CG$16:CG$245),"")</f>
        <v/>
      </c>
      <c r="CH5" s="632" t="s">
        <v>522</v>
      </c>
      <c r="CI5" s="648" t="s">
        <v>584</v>
      </c>
      <c r="CJ5" s="629" t="str">
        <f>IFERROR(AVERAGEIF(CN$16:CN$245,CN5,CJ$16:CJ$245),"")</f>
        <v/>
      </c>
      <c r="CK5" s="630"/>
      <c r="CL5" s="631" t="str">
        <f t="shared" ref="CL5:CL14" si="17">IFERROR(AVERAGEIF(CN$16:CN$245,CN5,CL$16:CL$245),"")</f>
        <v/>
      </c>
      <c r="CM5" s="650" t="s">
        <v>599</v>
      </c>
      <c r="CN5" s="648" t="s">
        <v>590</v>
      </c>
      <c r="CO5" s="629" t="str">
        <f>IFERROR(AVERAGEIF(CS$16:CS$245,CS5,CO$16:CO$245),"")</f>
        <v/>
      </c>
      <c r="CP5" s="630"/>
      <c r="CQ5" s="631" t="str">
        <f t="shared" ref="CQ5:CQ14" si="18">IFERROR(AVERAGEIF(CS$16:CS$245,CS5,CQ$16:CQ$245),"")</f>
        <v/>
      </c>
      <c r="CR5" s="632" t="s">
        <v>510</v>
      </c>
      <c r="CS5" s="648" t="s">
        <v>603</v>
      </c>
      <c r="CT5" s="629" t="str">
        <f t="shared" ref="CT5:CT14" si="19">IFERROR(AVERAGEIF(CX$16:CX$245,CX5,CT$16:CT$245),"")</f>
        <v/>
      </c>
      <c r="CU5" s="630"/>
      <c r="CV5" s="631" t="str">
        <f t="shared" ref="CV5:CV14" si="20">IFERROR(AVERAGEIF(CX$16:CX$245,CX5,CV$16:CV$245),"")</f>
        <v/>
      </c>
      <c r="CW5" s="632" t="s">
        <v>605</v>
      </c>
      <c r="CX5" s="648" t="s">
        <v>604</v>
      </c>
      <c r="CY5" s="629" t="str">
        <f>IFERROR(AVERAGEIF(DC$16:DC$245,DC5,CY$16:CY$245),"")</f>
        <v/>
      </c>
      <c r="CZ5" s="630"/>
      <c r="DA5" s="631" t="str">
        <f t="shared" ref="DA5:DA14" si="21">IFERROR(AVERAGEIF(DC$16:DC$245,DC5,DA$16:DA$245),"")</f>
        <v/>
      </c>
      <c r="DB5" s="632" t="s">
        <v>607</v>
      </c>
      <c r="DC5" s="648" t="s">
        <v>606</v>
      </c>
      <c r="DD5" s="629" t="str">
        <f t="shared" ref="DD5:DD14" si="22">IFERROR(AVERAGEIF(DH$16:DH$245,DH5,DD$16:DD$245),"")</f>
        <v/>
      </c>
      <c r="DE5" s="630"/>
      <c r="DF5" s="631" t="str">
        <f t="shared" ref="DF5:DF14" si="23">IFERROR(AVERAGEIF(DH$16:DH$245,DH5,DF$16:DF$245),"")</f>
        <v/>
      </c>
      <c r="DG5" s="632" t="s">
        <v>544</v>
      </c>
      <c r="DH5" s="648" t="s">
        <v>608</v>
      </c>
      <c r="DI5" s="629" t="str">
        <f>IFERROR(AVERAGEIF(DM$16:DM$245,DM5,DI$16:DI$245),"")</f>
        <v/>
      </c>
      <c r="DJ5" s="630"/>
      <c r="DK5" s="631" t="str">
        <f t="shared" ref="DK5:DK14" si="24">IFERROR(AVERAGEIF(DM$16:DM$245,DM5,DK$16:DK$245),"")</f>
        <v/>
      </c>
      <c r="DL5" s="632" t="s">
        <v>524</v>
      </c>
      <c r="DM5" s="648" t="s">
        <v>614</v>
      </c>
      <c r="DN5" s="629" t="str">
        <f>IFERROR(AVERAGEIF(DR$16:DR$245,DR5,DN$16:DN$245),"")</f>
        <v/>
      </c>
      <c r="DO5" s="630"/>
      <c r="DP5" s="631" t="str">
        <f t="shared" ref="DP5:DP14" si="25">IFERROR(AVERAGEIF(DR$16:DR$245,DR5,DP$16:DP$245),"")</f>
        <v/>
      </c>
      <c r="DQ5" s="632" t="s">
        <v>513</v>
      </c>
      <c r="DR5" s="648" t="s">
        <v>514</v>
      </c>
      <c r="DS5" s="629" t="str">
        <f>IFERROR(AVERAGEIF(DW$16:DW$245,DW5,DS$16:DS$245),"")</f>
        <v/>
      </c>
      <c r="DT5" s="630"/>
      <c r="DU5" s="631" t="str">
        <f t="shared" ref="DU5:DU14" si="26">IFERROR(AVERAGEIF(DW$16:DW$245,DW5,DU$16:DU$245),"")</f>
        <v/>
      </c>
      <c r="DV5" s="632" t="s">
        <v>527</v>
      </c>
      <c r="DW5" s="648" t="s">
        <v>620</v>
      </c>
      <c r="DX5" s="629" t="str">
        <f>IFERROR(AVERAGEIF(EB$16:EB$245,EB5,DX$16:DX$245),"")</f>
        <v/>
      </c>
      <c r="DY5" s="630"/>
      <c r="DZ5" s="631" t="str">
        <f t="shared" ref="DZ5:DZ14" si="27">IFERROR(AVERAGEIF(EB$16:EB$245,EB5,DZ$16:DZ$245),"")</f>
        <v/>
      </c>
      <c r="EA5" s="632" t="s">
        <v>516</v>
      </c>
      <c r="EB5" s="648" t="s">
        <v>517</v>
      </c>
    </row>
    <row r="6" spans="1:211" ht="13.5" customHeight="1" x14ac:dyDescent="0.25">
      <c r="A6" s="830"/>
      <c r="B6" s="831"/>
      <c r="C6" s="831"/>
      <c r="D6" s="831"/>
      <c r="E6" s="831"/>
      <c r="F6" s="831"/>
      <c r="G6" s="831"/>
      <c r="H6" s="831"/>
      <c r="I6" s="831"/>
      <c r="J6" s="831"/>
      <c r="K6" s="831"/>
      <c r="L6" s="831"/>
      <c r="M6" s="831"/>
      <c r="N6" s="831"/>
      <c r="O6" s="831"/>
      <c r="P6" s="831"/>
      <c r="Q6" s="832"/>
      <c r="R6" s="633" t="str">
        <f t="shared" ref="R6:R14" si="28">IFERROR(AVERAGEIF(V$16:V$245,V6,R$16:R$245),"")</f>
        <v/>
      </c>
      <c r="S6" s="634"/>
      <c r="T6" s="635" t="str">
        <f t="shared" si="0"/>
        <v/>
      </c>
      <c r="U6" s="636"/>
      <c r="V6" s="637"/>
      <c r="W6" s="633" t="str">
        <f t="shared" si="1"/>
        <v/>
      </c>
      <c r="X6" s="634"/>
      <c r="Y6" s="635" t="str">
        <f t="shared" si="2"/>
        <v/>
      </c>
      <c r="Z6" s="636" t="s">
        <v>563</v>
      </c>
      <c r="AA6" s="637" t="s">
        <v>559</v>
      </c>
      <c r="AB6" s="633" t="str">
        <f t="shared" ref="AB6:AB14" si="29">IFERROR(AVERAGEIF(AF$16:AF$245,AF6,AB$16:AB$245),"")</f>
        <v/>
      </c>
      <c r="AC6" s="634"/>
      <c r="AD6" s="635" t="str">
        <f t="shared" si="3"/>
        <v/>
      </c>
      <c r="AE6" s="636"/>
      <c r="AF6" s="637"/>
      <c r="AG6" s="633" t="str">
        <f t="shared" si="4"/>
        <v/>
      </c>
      <c r="AH6" s="634"/>
      <c r="AI6" s="635" t="str">
        <f t="shared" si="5"/>
        <v/>
      </c>
      <c r="AJ6" s="636" t="s">
        <v>502</v>
      </c>
      <c r="AK6" s="637" t="s">
        <v>568</v>
      </c>
      <c r="AL6" s="633" t="str">
        <f t="shared" ref="AL6:AL14" si="30">IFERROR(AVERAGEIF(AP$16:AP$245,AP6,AL$16:AL$245),"")</f>
        <v/>
      </c>
      <c r="AM6" s="634"/>
      <c r="AN6" s="635" t="str">
        <f t="shared" si="6"/>
        <v/>
      </c>
      <c r="AO6" s="636"/>
      <c r="AP6" s="637"/>
      <c r="AQ6" s="633" t="str">
        <f t="shared" ref="AQ6:AQ14" si="31">IFERROR(AVERAGEIF(AU$16:AU$245,AU6,AQ$16:AQ$245),"")</f>
        <v/>
      </c>
      <c r="AR6" s="634"/>
      <c r="AS6" s="635" t="str">
        <f t="shared" si="7"/>
        <v/>
      </c>
      <c r="AT6" s="636"/>
      <c r="AU6" s="637"/>
      <c r="AV6" s="633" t="str">
        <f t="shared" ref="AV6:AV14" si="32">IFERROR(AVERAGEIF(AZ$16:AZ$245,AZ6,AV$16:AV$245),"")</f>
        <v/>
      </c>
      <c r="AW6" s="634"/>
      <c r="AX6" s="635" t="str">
        <f t="shared" si="8"/>
        <v/>
      </c>
      <c r="AY6" s="636"/>
      <c r="AZ6" s="637"/>
      <c r="BA6" s="633" t="str">
        <f t="shared" ref="BA6:BA14" si="33">IFERROR(AVERAGEIF(BE$16:BE$245,BE6,BA$16:BA$245),"")</f>
        <v/>
      </c>
      <c r="BB6" s="634"/>
      <c r="BC6" s="635" t="str">
        <f t="shared" si="9"/>
        <v/>
      </c>
      <c r="BD6" s="640" t="s">
        <v>574</v>
      </c>
      <c r="BE6" s="637" t="s">
        <v>520</v>
      </c>
      <c r="BF6" s="633" t="str">
        <f t="shared" ref="BF6:BF14" si="34">IFERROR(AVERAGEIF(BJ$16:BJ$245,BJ6,BF$16:BF$245),"")</f>
        <v/>
      </c>
      <c r="BG6" s="634"/>
      <c r="BH6" s="635" t="str">
        <f t="shared" si="10"/>
        <v/>
      </c>
      <c r="BI6" s="640"/>
      <c r="BJ6" s="637"/>
      <c r="BK6" s="633" t="str">
        <f t="shared" si="11"/>
        <v/>
      </c>
      <c r="BL6" s="634"/>
      <c r="BM6" s="635" t="str">
        <f t="shared" si="12"/>
        <v/>
      </c>
      <c r="BN6" s="636" t="s">
        <v>508</v>
      </c>
      <c r="BO6" s="637" t="s">
        <v>579</v>
      </c>
      <c r="BP6" s="633" t="str">
        <f t="shared" ref="BP6:BP14" si="35">IFERROR(AVERAGEIF(BT$16:BT$245,BT6,BP$16:BP$245),"")</f>
        <v/>
      </c>
      <c r="BQ6" s="634"/>
      <c r="BR6" s="635" t="str">
        <f t="shared" si="13"/>
        <v/>
      </c>
      <c r="BS6" s="636" t="s">
        <v>580</v>
      </c>
      <c r="BT6" s="637" t="s">
        <v>521</v>
      </c>
      <c r="BU6" s="633" t="str">
        <f t="shared" ref="BU6:BU14" si="36">IFERROR(AVERAGEIF(BY$16:BY$245,BY6,BU$16:BU$245),"")</f>
        <v/>
      </c>
      <c r="BV6" s="634"/>
      <c r="BW6" s="635" t="str">
        <f t="shared" si="14"/>
        <v/>
      </c>
      <c r="BX6" s="636"/>
      <c r="BY6" s="637"/>
      <c r="BZ6" s="633" t="str">
        <f t="shared" ref="BZ6:BZ14" si="37">IFERROR(AVERAGEIF(CD$16:CD$245,CD6,BZ$16:BZ$245),"")</f>
        <v/>
      </c>
      <c r="CA6" s="634"/>
      <c r="CB6" s="635" t="str">
        <f t="shared" si="15"/>
        <v/>
      </c>
      <c r="CC6" s="636"/>
      <c r="CD6" s="637"/>
      <c r="CE6" s="633" t="str">
        <f t="shared" ref="CE6:CE14" si="38">IFERROR(AVERAGEIF(CI$16:CI$245,CI6,CE$16:CE$245),"")</f>
        <v/>
      </c>
      <c r="CF6" s="634"/>
      <c r="CG6" s="635" t="str">
        <f t="shared" si="16"/>
        <v/>
      </c>
      <c r="CH6" s="636"/>
      <c r="CI6" s="637"/>
      <c r="CJ6" s="633" t="str">
        <f t="shared" ref="CJ6:CJ14" si="39">IFERROR(AVERAGEIF(CN$16:CN$245,CN6,CJ$16:CJ$245),"")</f>
        <v/>
      </c>
      <c r="CK6" s="634"/>
      <c r="CL6" s="635" t="str">
        <f t="shared" si="17"/>
        <v/>
      </c>
      <c r="CM6" s="640" t="s">
        <v>589</v>
      </c>
      <c r="CN6" s="637" t="s">
        <v>591</v>
      </c>
      <c r="CO6" s="633" t="str">
        <f t="shared" ref="CO6:CO14" si="40">IFERROR(AVERAGEIF(CS$16:CS$245,CS6,CO$16:CO$245),"")</f>
        <v/>
      </c>
      <c r="CP6" s="634"/>
      <c r="CQ6" s="635" t="str">
        <f t="shared" si="18"/>
        <v/>
      </c>
      <c r="CR6" s="636"/>
      <c r="CS6" s="637"/>
      <c r="CT6" s="633" t="str">
        <f t="shared" si="19"/>
        <v/>
      </c>
      <c r="CU6" s="634"/>
      <c r="CV6" s="635" t="str">
        <f t="shared" si="20"/>
        <v/>
      </c>
      <c r="CW6" s="636"/>
      <c r="CX6" s="637"/>
      <c r="CY6" s="633" t="str">
        <f t="shared" ref="CY6:CY14" si="41">IFERROR(AVERAGEIF(DC$16:DC$245,DC6,CY$16:CY$245),"")</f>
        <v/>
      </c>
      <c r="CZ6" s="634"/>
      <c r="DA6" s="635" t="str">
        <f t="shared" si="21"/>
        <v/>
      </c>
      <c r="DB6" s="636"/>
      <c r="DC6" s="637"/>
      <c r="DD6" s="633" t="str">
        <f t="shared" si="22"/>
        <v/>
      </c>
      <c r="DE6" s="634"/>
      <c r="DF6" s="635" t="str">
        <f t="shared" si="23"/>
        <v/>
      </c>
      <c r="DG6" s="636" t="s">
        <v>515</v>
      </c>
      <c r="DH6" s="637" t="s">
        <v>609</v>
      </c>
      <c r="DI6" s="633" t="str">
        <f t="shared" ref="DI6:DI14" si="42">IFERROR(AVERAGEIF(DM$16:DM$245,DM6,DI$16:DI$245),"")</f>
        <v/>
      </c>
      <c r="DJ6" s="634"/>
      <c r="DK6" s="635" t="str">
        <f t="shared" si="24"/>
        <v/>
      </c>
      <c r="DL6" s="636" t="s">
        <v>512</v>
      </c>
      <c r="DM6" s="637" t="s">
        <v>615</v>
      </c>
      <c r="DN6" s="633" t="str">
        <f t="shared" ref="DN6:DN14" si="43">IFERROR(AVERAGEIF(DR$16:DR$245,DR6,DN$16:DN$245),"")</f>
        <v/>
      </c>
      <c r="DO6" s="634"/>
      <c r="DP6" s="635" t="str">
        <f t="shared" si="25"/>
        <v/>
      </c>
      <c r="DQ6" s="636" t="s">
        <v>616</v>
      </c>
      <c r="DR6" s="637" t="s">
        <v>525</v>
      </c>
      <c r="DS6" s="633" t="str">
        <f t="shared" ref="DS6:DS14" si="44">IFERROR(AVERAGEIF(DW$16:DW$245,DW6,DS$16:DS$245),"")</f>
        <v/>
      </c>
      <c r="DT6" s="634"/>
      <c r="DU6" s="635" t="str">
        <f t="shared" si="26"/>
        <v/>
      </c>
      <c r="DV6" s="636" t="s">
        <v>523</v>
      </c>
      <c r="DW6" s="637" t="s">
        <v>621</v>
      </c>
      <c r="DX6" s="633" t="str">
        <f t="shared" ref="DX6:DX14" si="45">IFERROR(AVERAGEIF(EB$16:EB$245,EB6,DX$16:DX$245),"")</f>
        <v/>
      </c>
      <c r="DY6" s="634"/>
      <c r="DZ6" s="635" t="str">
        <f t="shared" si="27"/>
        <v/>
      </c>
      <c r="EA6" s="636" t="s">
        <v>624</v>
      </c>
      <c r="EB6" s="637" t="s">
        <v>526</v>
      </c>
    </row>
    <row r="7" spans="1:211" ht="13.5" customHeight="1" x14ac:dyDescent="0.25">
      <c r="A7" s="176"/>
      <c r="B7" s="157"/>
      <c r="C7" s="165"/>
      <c r="D7" s="165"/>
      <c r="E7" s="165"/>
      <c r="F7" s="165"/>
      <c r="G7" s="165"/>
      <c r="H7" s="165"/>
      <c r="I7" s="165"/>
      <c r="J7" s="165"/>
      <c r="K7" s="165"/>
      <c r="L7" s="157"/>
      <c r="M7" s="157"/>
      <c r="N7" s="157"/>
      <c r="O7" s="157"/>
      <c r="P7" s="157"/>
      <c r="Q7" s="157"/>
      <c r="R7" s="633" t="str">
        <f t="shared" si="28"/>
        <v/>
      </c>
      <c r="S7" s="634"/>
      <c r="T7" s="635" t="str">
        <f t="shared" si="0"/>
        <v/>
      </c>
      <c r="U7" s="636"/>
      <c r="V7" s="638"/>
      <c r="W7" s="633" t="str">
        <f t="shared" si="1"/>
        <v/>
      </c>
      <c r="X7" s="634"/>
      <c r="Y7" s="635" t="str">
        <f t="shared" si="2"/>
        <v/>
      </c>
      <c r="Z7" s="636" t="s">
        <v>500</v>
      </c>
      <c r="AA7" s="638" t="s">
        <v>560</v>
      </c>
      <c r="AB7" s="633" t="str">
        <f t="shared" si="29"/>
        <v/>
      </c>
      <c r="AC7" s="634"/>
      <c r="AD7" s="635" t="str">
        <f t="shared" si="3"/>
        <v/>
      </c>
      <c r="AE7" s="636"/>
      <c r="AF7" s="638"/>
      <c r="AG7" s="633" t="str">
        <f t="shared" si="4"/>
        <v/>
      </c>
      <c r="AH7" s="634"/>
      <c r="AI7" s="635" t="str">
        <f t="shared" si="5"/>
        <v/>
      </c>
      <c r="AJ7" s="636" t="s">
        <v>534</v>
      </c>
      <c r="AK7" s="638" t="s">
        <v>569</v>
      </c>
      <c r="AL7" s="633" t="str">
        <f t="shared" si="30"/>
        <v/>
      </c>
      <c r="AM7" s="634"/>
      <c r="AN7" s="635" t="str">
        <f t="shared" si="6"/>
        <v/>
      </c>
      <c r="AO7" s="636"/>
      <c r="AP7" s="638"/>
      <c r="AQ7" s="633" t="str">
        <f t="shared" si="31"/>
        <v/>
      </c>
      <c r="AR7" s="634"/>
      <c r="AS7" s="635" t="str">
        <f t="shared" si="7"/>
        <v/>
      </c>
      <c r="AT7" s="636"/>
      <c r="AU7" s="638"/>
      <c r="AV7" s="633" t="str">
        <f t="shared" si="32"/>
        <v/>
      </c>
      <c r="AW7" s="634"/>
      <c r="AX7" s="635" t="str">
        <f t="shared" si="8"/>
        <v/>
      </c>
      <c r="AY7" s="636"/>
      <c r="AZ7" s="638"/>
      <c r="BA7" s="633" t="str">
        <f t="shared" si="33"/>
        <v/>
      </c>
      <c r="BB7" s="634"/>
      <c r="BC7" s="635" t="str">
        <f t="shared" si="9"/>
        <v/>
      </c>
      <c r="BD7" s="640" t="s">
        <v>528</v>
      </c>
      <c r="BE7" s="638" t="s">
        <v>529</v>
      </c>
      <c r="BF7" s="633" t="str">
        <f t="shared" si="34"/>
        <v/>
      </c>
      <c r="BG7" s="634"/>
      <c r="BH7" s="635" t="str">
        <f t="shared" si="10"/>
        <v/>
      </c>
      <c r="BI7" s="640"/>
      <c r="BJ7" s="638"/>
      <c r="BK7" s="633" t="str">
        <f t="shared" si="11"/>
        <v/>
      </c>
      <c r="BL7" s="634"/>
      <c r="BM7" s="635" t="str">
        <f t="shared" si="12"/>
        <v/>
      </c>
      <c r="BN7" s="636"/>
      <c r="BO7" s="638"/>
      <c r="BP7" s="633" t="str">
        <f t="shared" si="35"/>
        <v/>
      </c>
      <c r="BQ7" s="634"/>
      <c r="BR7" s="635" t="str">
        <f t="shared" si="13"/>
        <v/>
      </c>
      <c r="BS7" s="636" t="s">
        <v>581</v>
      </c>
      <c r="BT7" s="638" t="s">
        <v>530</v>
      </c>
      <c r="BU7" s="633" t="str">
        <f t="shared" si="36"/>
        <v/>
      </c>
      <c r="BV7" s="634"/>
      <c r="BW7" s="635" t="str">
        <f t="shared" si="14"/>
        <v/>
      </c>
      <c r="BX7" s="636"/>
      <c r="BY7" s="638"/>
      <c r="BZ7" s="633" t="str">
        <f t="shared" si="37"/>
        <v/>
      </c>
      <c r="CA7" s="634"/>
      <c r="CB7" s="635" t="str">
        <f t="shared" si="15"/>
        <v/>
      </c>
      <c r="CC7" s="636"/>
      <c r="CD7" s="638"/>
      <c r="CE7" s="633" t="str">
        <f t="shared" si="38"/>
        <v/>
      </c>
      <c r="CF7" s="634"/>
      <c r="CG7" s="635" t="str">
        <f t="shared" si="16"/>
        <v/>
      </c>
      <c r="CH7" s="636"/>
      <c r="CI7" s="638"/>
      <c r="CJ7" s="633" t="str">
        <f t="shared" si="39"/>
        <v/>
      </c>
      <c r="CK7" s="634"/>
      <c r="CL7" s="635" t="str">
        <f t="shared" si="17"/>
        <v/>
      </c>
      <c r="CM7" s="640" t="s">
        <v>600</v>
      </c>
      <c r="CN7" s="638" t="s">
        <v>592</v>
      </c>
      <c r="CO7" s="633" t="str">
        <f t="shared" si="40"/>
        <v/>
      </c>
      <c r="CP7" s="634"/>
      <c r="CQ7" s="635" t="str">
        <f t="shared" si="18"/>
        <v/>
      </c>
      <c r="CR7" s="636"/>
      <c r="CS7" s="638"/>
      <c r="CT7" s="633" t="str">
        <f t="shared" si="19"/>
        <v/>
      </c>
      <c r="CU7" s="634"/>
      <c r="CV7" s="635" t="str">
        <f t="shared" si="20"/>
        <v/>
      </c>
      <c r="CW7" s="636"/>
      <c r="CX7" s="638"/>
      <c r="CY7" s="633" t="str">
        <f t="shared" si="41"/>
        <v/>
      </c>
      <c r="CZ7" s="634"/>
      <c r="DA7" s="635" t="str">
        <f t="shared" si="21"/>
        <v/>
      </c>
      <c r="DB7" s="636"/>
      <c r="DC7" s="638"/>
      <c r="DD7" s="633" t="str">
        <f t="shared" si="22"/>
        <v/>
      </c>
      <c r="DE7" s="634"/>
      <c r="DF7" s="635" t="str">
        <f t="shared" si="23"/>
        <v/>
      </c>
      <c r="DG7" s="636" t="s">
        <v>511</v>
      </c>
      <c r="DH7" s="638" t="s">
        <v>610</v>
      </c>
      <c r="DI7" s="633" t="str">
        <f t="shared" si="42"/>
        <v/>
      </c>
      <c r="DJ7" s="634"/>
      <c r="DK7" s="635" t="str">
        <f t="shared" si="24"/>
        <v/>
      </c>
      <c r="DL7" s="636"/>
      <c r="DM7" s="638"/>
      <c r="DN7" s="633" t="str">
        <f t="shared" si="43"/>
        <v/>
      </c>
      <c r="DO7" s="634"/>
      <c r="DP7" s="635" t="str">
        <f t="shared" si="25"/>
        <v/>
      </c>
      <c r="DQ7" s="636" t="s">
        <v>538</v>
      </c>
      <c r="DR7" s="638" t="s">
        <v>531</v>
      </c>
      <c r="DS7" s="633" t="str">
        <f t="shared" si="44"/>
        <v/>
      </c>
      <c r="DT7" s="634"/>
      <c r="DU7" s="635" t="str">
        <f t="shared" si="26"/>
        <v/>
      </c>
      <c r="DV7" s="636" t="s">
        <v>564</v>
      </c>
      <c r="DW7" s="638" t="s">
        <v>622</v>
      </c>
      <c r="DX7" s="633" t="str">
        <f t="shared" si="45"/>
        <v/>
      </c>
      <c r="DY7" s="634"/>
      <c r="DZ7" s="635" t="str">
        <f t="shared" si="27"/>
        <v/>
      </c>
      <c r="EA7" s="636" t="s">
        <v>624</v>
      </c>
      <c r="EB7" s="638" t="s">
        <v>533</v>
      </c>
    </row>
    <row r="8" spans="1:211" ht="13.5" customHeight="1" x14ac:dyDescent="0.25">
      <c r="A8" s="176"/>
      <c r="B8" s="157"/>
      <c r="C8" s="165"/>
      <c r="D8" s="165"/>
      <c r="E8" s="165"/>
      <c r="F8" s="165"/>
      <c r="G8" s="165"/>
      <c r="H8" s="165"/>
      <c r="I8" s="165"/>
      <c r="J8" s="165"/>
      <c r="K8" s="165"/>
      <c r="L8" s="157"/>
      <c r="M8" s="157"/>
      <c r="N8" s="157"/>
      <c r="O8" s="157"/>
      <c r="P8" s="157"/>
      <c r="Q8" s="157"/>
      <c r="R8" s="633" t="str">
        <f t="shared" si="28"/>
        <v/>
      </c>
      <c r="S8" s="634"/>
      <c r="T8" s="635" t="str">
        <f t="shared" si="0"/>
        <v/>
      </c>
      <c r="U8" s="636"/>
      <c r="V8" s="638"/>
      <c r="W8" s="633" t="str">
        <f t="shared" si="1"/>
        <v/>
      </c>
      <c r="X8" s="634"/>
      <c r="Y8" s="635" t="str">
        <f t="shared" si="2"/>
        <v/>
      </c>
      <c r="Z8" s="636" t="s">
        <v>542</v>
      </c>
      <c r="AA8" s="638" t="s">
        <v>561</v>
      </c>
      <c r="AB8" s="633" t="str">
        <f t="shared" si="29"/>
        <v/>
      </c>
      <c r="AC8" s="634"/>
      <c r="AD8" s="635" t="str">
        <f t="shared" si="3"/>
        <v/>
      </c>
      <c r="AE8" s="636"/>
      <c r="AF8" s="638"/>
      <c r="AG8" s="633" t="str">
        <f t="shared" si="4"/>
        <v/>
      </c>
      <c r="AH8" s="634"/>
      <c r="AI8" s="635" t="str">
        <f t="shared" si="5"/>
        <v/>
      </c>
      <c r="AJ8" s="636" t="s">
        <v>532</v>
      </c>
      <c r="AK8" s="638" t="s">
        <v>570</v>
      </c>
      <c r="AL8" s="633" t="str">
        <f t="shared" si="30"/>
        <v/>
      </c>
      <c r="AM8" s="634"/>
      <c r="AN8" s="635" t="str">
        <f t="shared" si="6"/>
        <v/>
      </c>
      <c r="AO8" s="636"/>
      <c r="AP8" s="638"/>
      <c r="AQ8" s="633" t="str">
        <f t="shared" si="31"/>
        <v/>
      </c>
      <c r="AR8" s="634"/>
      <c r="AS8" s="635" t="str">
        <f t="shared" si="7"/>
        <v/>
      </c>
      <c r="AT8" s="636"/>
      <c r="AU8" s="638"/>
      <c r="AV8" s="633" t="str">
        <f t="shared" si="32"/>
        <v/>
      </c>
      <c r="AW8" s="634"/>
      <c r="AX8" s="635" t="str">
        <f t="shared" si="8"/>
        <v/>
      </c>
      <c r="AY8" s="636"/>
      <c r="AZ8" s="638"/>
      <c r="BA8" s="633" t="str">
        <f t="shared" si="33"/>
        <v/>
      </c>
      <c r="BB8" s="634"/>
      <c r="BC8" s="635" t="str">
        <f t="shared" si="9"/>
        <v/>
      </c>
      <c r="BD8" s="640" t="s">
        <v>575</v>
      </c>
      <c r="BE8" s="638" t="s">
        <v>535</v>
      </c>
      <c r="BF8" s="633" t="str">
        <f t="shared" si="34"/>
        <v/>
      </c>
      <c r="BG8" s="634"/>
      <c r="BH8" s="635" t="str">
        <f t="shared" si="10"/>
        <v/>
      </c>
      <c r="BI8" s="640"/>
      <c r="BJ8" s="638"/>
      <c r="BK8" s="633" t="str">
        <f t="shared" si="11"/>
        <v/>
      </c>
      <c r="BL8" s="634"/>
      <c r="BM8" s="635" t="str">
        <f t="shared" si="12"/>
        <v/>
      </c>
      <c r="BN8" s="636"/>
      <c r="BO8" s="638"/>
      <c r="BP8" s="633" t="str">
        <f t="shared" si="35"/>
        <v/>
      </c>
      <c r="BQ8" s="634"/>
      <c r="BR8" s="635" t="str">
        <f t="shared" si="13"/>
        <v/>
      </c>
      <c r="BS8" s="636" t="s">
        <v>536</v>
      </c>
      <c r="BT8" s="638" t="s">
        <v>537</v>
      </c>
      <c r="BU8" s="633" t="str">
        <f t="shared" si="36"/>
        <v/>
      </c>
      <c r="BV8" s="634"/>
      <c r="BW8" s="635" t="str">
        <f t="shared" si="14"/>
        <v/>
      </c>
      <c r="BX8" s="636"/>
      <c r="BY8" s="638"/>
      <c r="BZ8" s="633" t="str">
        <f t="shared" si="37"/>
        <v/>
      </c>
      <c r="CA8" s="634"/>
      <c r="CB8" s="635" t="str">
        <f t="shared" si="15"/>
        <v/>
      </c>
      <c r="CC8" s="636"/>
      <c r="CD8" s="638"/>
      <c r="CE8" s="633" t="str">
        <f t="shared" si="38"/>
        <v/>
      </c>
      <c r="CF8" s="634"/>
      <c r="CG8" s="635" t="str">
        <f t="shared" si="16"/>
        <v/>
      </c>
      <c r="CH8" s="636"/>
      <c r="CI8" s="638"/>
      <c r="CJ8" s="633" t="str">
        <f t="shared" si="39"/>
        <v/>
      </c>
      <c r="CK8" s="634"/>
      <c r="CL8" s="635" t="str">
        <f t="shared" si="17"/>
        <v/>
      </c>
      <c r="CM8" s="640" t="s">
        <v>587</v>
      </c>
      <c r="CN8" s="638" t="s">
        <v>593</v>
      </c>
      <c r="CO8" s="633" t="str">
        <f t="shared" si="40"/>
        <v/>
      </c>
      <c r="CP8" s="634"/>
      <c r="CQ8" s="635" t="str">
        <f t="shared" si="18"/>
        <v/>
      </c>
      <c r="CR8" s="636"/>
      <c r="CS8" s="638"/>
      <c r="CT8" s="633" t="str">
        <f t="shared" si="19"/>
        <v/>
      </c>
      <c r="CU8" s="634"/>
      <c r="CV8" s="635" t="str">
        <f t="shared" si="20"/>
        <v/>
      </c>
      <c r="CW8" s="636"/>
      <c r="CX8" s="638"/>
      <c r="CY8" s="633" t="str">
        <f t="shared" si="41"/>
        <v/>
      </c>
      <c r="CZ8" s="634"/>
      <c r="DA8" s="635" t="str">
        <f t="shared" si="21"/>
        <v/>
      </c>
      <c r="DB8" s="636"/>
      <c r="DC8" s="638"/>
      <c r="DD8" s="633" t="str">
        <f t="shared" si="22"/>
        <v/>
      </c>
      <c r="DE8" s="634"/>
      <c r="DF8" s="635" t="str">
        <f t="shared" si="23"/>
        <v/>
      </c>
      <c r="DG8" s="636" t="s">
        <v>515</v>
      </c>
      <c r="DH8" s="638" t="s">
        <v>611</v>
      </c>
      <c r="DI8" s="633" t="str">
        <f t="shared" si="42"/>
        <v/>
      </c>
      <c r="DJ8" s="634"/>
      <c r="DK8" s="635" t="str">
        <f t="shared" si="24"/>
        <v/>
      </c>
      <c r="DL8" s="636"/>
      <c r="DM8" s="638"/>
      <c r="DN8" s="633" t="str">
        <f t="shared" si="43"/>
        <v/>
      </c>
      <c r="DO8" s="634"/>
      <c r="DP8" s="635" t="str">
        <f t="shared" si="25"/>
        <v/>
      </c>
      <c r="DQ8" s="636" t="s">
        <v>550</v>
      </c>
      <c r="DR8" s="638" t="s">
        <v>539</v>
      </c>
      <c r="DS8" s="633" t="str">
        <f t="shared" si="44"/>
        <v/>
      </c>
      <c r="DT8" s="634"/>
      <c r="DU8" s="635" t="str">
        <f t="shared" si="26"/>
        <v/>
      </c>
      <c r="DV8" s="636" t="s">
        <v>532</v>
      </c>
      <c r="DW8" s="638" t="s">
        <v>623</v>
      </c>
      <c r="DX8" s="633" t="str">
        <f t="shared" si="45"/>
        <v/>
      </c>
      <c r="DY8" s="634"/>
      <c r="DZ8" s="635" t="str">
        <f t="shared" si="27"/>
        <v/>
      </c>
      <c r="EA8" s="636" t="s">
        <v>516</v>
      </c>
      <c r="EB8" s="638" t="s">
        <v>541</v>
      </c>
    </row>
    <row r="9" spans="1:211" ht="13.5" customHeight="1" x14ac:dyDescent="0.25">
      <c r="A9" s="176"/>
      <c r="B9" s="157"/>
      <c r="C9" s="165"/>
      <c r="D9" s="165"/>
      <c r="E9" s="165"/>
      <c r="F9" s="165"/>
      <c r="G9" s="165"/>
      <c r="H9" s="165"/>
      <c r="I9" s="165"/>
      <c r="J9" s="165"/>
      <c r="K9" s="165"/>
      <c r="L9" s="157"/>
      <c r="M9" s="157"/>
      <c r="N9" s="157"/>
      <c r="O9" s="157"/>
      <c r="P9" s="157"/>
      <c r="Q9" s="157"/>
      <c r="R9" s="633" t="str">
        <f t="shared" si="28"/>
        <v/>
      </c>
      <c r="S9" s="634"/>
      <c r="T9" s="635" t="str">
        <f t="shared" si="0"/>
        <v/>
      </c>
      <c r="U9" s="639"/>
      <c r="V9" s="641"/>
      <c r="W9" s="633" t="str">
        <f t="shared" si="1"/>
        <v/>
      </c>
      <c r="X9" s="634"/>
      <c r="Y9" s="635" t="str">
        <f t="shared" si="2"/>
        <v/>
      </c>
      <c r="Z9" s="639" t="s">
        <v>564</v>
      </c>
      <c r="AA9" s="641" t="s">
        <v>562</v>
      </c>
      <c r="AB9" s="633" t="str">
        <f t="shared" si="29"/>
        <v/>
      </c>
      <c r="AC9" s="634"/>
      <c r="AD9" s="635" t="str">
        <f t="shared" si="3"/>
        <v/>
      </c>
      <c r="AE9" s="639"/>
      <c r="AF9" s="641"/>
      <c r="AG9" s="633" t="str">
        <f t="shared" si="4"/>
        <v/>
      </c>
      <c r="AH9" s="634"/>
      <c r="AI9" s="635" t="str">
        <f t="shared" si="5"/>
        <v/>
      </c>
      <c r="AJ9" s="639" t="s">
        <v>502</v>
      </c>
      <c r="AK9" s="641" t="s">
        <v>571</v>
      </c>
      <c r="AL9" s="633" t="str">
        <f t="shared" si="30"/>
        <v/>
      </c>
      <c r="AM9" s="634"/>
      <c r="AN9" s="635" t="str">
        <f t="shared" si="6"/>
        <v/>
      </c>
      <c r="AO9" s="639"/>
      <c r="AP9" s="641"/>
      <c r="AQ9" s="633" t="str">
        <f t="shared" si="31"/>
        <v/>
      </c>
      <c r="AR9" s="634"/>
      <c r="AS9" s="635" t="str">
        <f t="shared" si="7"/>
        <v/>
      </c>
      <c r="AT9" s="639"/>
      <c r="AU9" s="641"/>
      <c r="AV9" s="633" t="str">
        <f t="shared" si="32"/>
        <v/>
      </c>
      <c r="AW9" s="634"/>
      <c r="AX9" s="635" t="str">
        <f t="shared" si="8"/>
        <v/>
      </c>
      <c r="AY9" s="639"/>
      <c r="AZ9" s="641"/>
      <c r="BA9" s="633" t="str">
        <f t="shared" si="33"/>
        <v/>
      </c>
      <c r="BB9" s="634"/>
      <c r="BC9" s="635" t="str">
        <f t="shared" si="9"/>
        <v/>
      </c>
      <c r="BD9" s="639" t="s">
        <v>555</v>
      </c>
      <c r="BE9" s="641" t="s">
        <v>543</v>
      </c>
      <c r="BF9" s="633" t="str">
        <f t="shared" si="34"/>
        <v/>
      </c>
      <c r="BG9" s="634"/>
      <c r="BH9" s="635" t="str">
        <f t="shared" si="10"/>
        <v/>
      </c>
      <c r="BI9" s="651"/>
      <c r="BJ9" s="641"/>
      <c r="BK9" s="633" t="str">
        <f t="shared" si="11"/>
        <v/>
      </c>
      <c r="BL9" s="634"/>
      <c r="BM9" s="635" t="str">
        <f t="shared" si="12"/>
        <v/>
      </c>
      <c r="BN9" s="639"/>
      <c r="BO9" s="641"/>
      <c r="BP9" s="633" t="str">
        <f t="shared" si="35"/>
        <v/>
      </c>
      <c r="BQ9" s="634"/>
      <c r="BR9" s="635" t="str">
        <f t="shared" si="13"/>
        <v/>
      </c>
      <c r="BS9" s="639"/>
      <c r="BT9" s="641"/>
      <c r="BU9" s="633" t="str">
        <f t="shared" si="36"/>
        <v/>
      </c>
      <c r="BV9" s="634"/>
      <c r="BW9" s="635" t="str">
        <f t="shared" si="14"/>
        <v/>
      </c>
      <c r="BX9" s="639"/>
      <c r="BY9" s="641"/>
      <c r="BZ9" s="633" t="str">
        <f t="shared" si="37"/>
        <v/>
      </c>
      <c r="CA9" s="634"/>
      <c r="CB9" s="635" t="str">
        <f t="shared" si="15"/>
        <v/>
      </c>
      <c r="CC9" s="639"/>
      <c r="CD9" s="641"/>
      <c r="CE9" s="633" t="str">
        <f t="shared" si="38"/>
        <v/>
      </c>
      <c r="CF9" s="634"/>
      <c r="CG9" s="635" t="str">
        <f t="shared" si="16"/>
        <v/>
      </c>
      <c r="CH9" s="639"/>
      <c r="CI9" s="641"/>
      <c r="CJ9" s="633" t="str">
        <f t="shared" si="39"/>
        <v/>
      </c>
      <c r="CK9" s="634"/>
      <c r="CL9" s="635" t="str">
        <f t="shared" si="17"/>
        <v/>
      </c>
      <c r="CM9" s="651" t="s">
        <v>586</v>
      </c>
      <c r="CN9" s="641" t="s">
        <v>594</v>
      </c>
      <c r="CO9" s="633" t="str">
        <f t="shared" si="40"/>
        <v/>
      </c>
      <c r="CP9" s="634"/>
      <c r="CQ9" s="635" t="str">
        <f t="shared" si="18"/>
        <v/>
      </c>
      <c r="CR9" s="639"/>
      <c r="CS9" s="641"/>
      <c r="CT9" s="633" t="str">
        <f t="shared" si="19"/>
        <v/>
      </c>
      <c r="CU9" s="634"/>
      <c r="CV9" s="635" t="str">
        <f t="shared" si="20"/>
        <v/>
      </c>
      <c r="CW9" s="639"/>
      <c r="CX9" s="641"/>
      <c r="CY9" s="633" t="str">
        <f t="shared" si="41"/>
        <v/>
      </c>
      <c r="CZ9" s="634"/>
      <c r="DA9" s="635" t="str">
        <f t="shared" si="21"/>
        <v/>
      </c>
      <c r="DB9" s="639"/>
      <c r="DC9" s="641"/>
      <c r="DD9" s="633" t="str">
        <f t="shared" si="22"/>
        <v/>
      </c>
      <c r="DE9" s="634"/>
      <c r="DF9" s="635" t="str">
        <f t="shared" si="23"/>
        <v/>
      </c>
      <c r="DG9" s="639" t="s">
        <v>613</v>
      </c>
      <c r="DH9" s="641" t="s">
        <v>612</v>
      </c>
      <c r="DI9" s="633" t="str">
        <f t="shared" si="42"/>
        <v/>
      </c>
      <c r="DJ9" s="634"/>
      <c r="DK9" s="635" t="str">
        <f t="shared" si="24"/>
        <v/>
      </c>
      <c r="DL9" s="639"/>
      <c r="DM9" s="641"/>
      <c r="DN9" s="633" t="str">
        <f t="shared" si="43"/>
        <v/>
      </c>
      <c r="DO9" s="634"/>
      <c r="DP9" s="635" t="str">
        <f t="shared" si="25"/>
        <v/>
      </c>
      <c r="DQ9" s="639" t="s">
        <v>617</v>
      </c>
      <c r="DR9" s="641" t="s">
        <v>545</v>
      </c>
      <c r="DS9" s="633" t="str">
        <f t="shared" si="44"/>
        <v/>
      </c>
      <c r="DT9" s="634"/>
      <c r="DU9" s="635" t="str">
        <f t="shared" si="26"/>
        <v/>
      </c>
      <c r="DV9" s="639"/>
      <c r="DW9" s="641"/>
      <c r="DX9" s="633" t="str">
        <f t="shared" si="45"/>
        <v/>
      </c>
      <c r="DY9" s="634"/>
      <c r="DZ9" s="635" t="str">
        <f t="shared" si="27"/>
        <v/>
      </c>
      <c r="EA9" s="639"/>
      <c r="EB9" s="641"/>
    </row>
    <row r="10" spans="1:211" ht="13.5" customHeight="1" x14ac:dyDescent="0.25">
      <c r="A10" s="176"/>
      <c r="B10" s="157"/>
      <c r="C10" s="165"/>
      <c r="D10" s="165"/>
      <c r="E10" s="165"/>
      <c r="F10" s="165"/>
      <c r="G10" s="165"/>
      <c r="H10" s="165"/>
      <c r="I10" s="165"/>
      <c r="J10" s="165"/>
      <c r="K10" s="165"/>
      <c r="L10" s="157"/>
      <c r="M10" s="157"/>
      <c r="N10" s="157"/>
      <c r="O10" s="157"/>
      <c r="P10" s="157"/>
      <c r="Q10" s="157"/>
      <c r="R10" s="633" t="str">
        <f t="shared" si="28"/>
        <v/>
      </c>
      <c r="S10" s="634"/>
      <c r="T10" s="635" t="str">
        <f t="shared" si="0"/>
        <v/>
      </c>
      <c r="U10" s="640"/>
      <c r="V10" s="637"/>
      <c r="W10" s="633" t="str">
        <f t="shared" si="1"/>
        <v/>
      </c>
      <c r="X10" s="634"/>
      <c r="Y10" s="635" t="str">
        <f t="shared" si="2"/>
        <v/>
      </c>
      <c r="Z10" s="640"/>
      <c r="AA10" s="637"/>
      <c r="AB10" s="633" t="str">
        <f t="shared" si="29"/>
        <v/>
      </c>
      <c r="AC10" s="634"/>
      <c r="AD10" s="635" t="str">
        <f t="shared" si="3"/>
        <v/>
      </c>
      <c r="AE10" s="640"/>
      <c r="AF10" s="637"/>
      <c r="AG10" s="633" t="str">
        <f t="shared" si="4"/>
        <v/>
      </c>
      <c r="AH10" s="634"/>
      <c r="AI10" s="635" t="str">
        <f t="shared" si="5"/>
        <v/>
      </c>
      <c r="AJ10" s="640"/>
      <c r="AK10" s="637"/>
      <c r="AL10" s="633" t="str">
        <f t="shared" si="30"/>
        <v/>
      </c>
      <c r="AM10" s="634"/>
      <c r="AN10" s="635" t="str">
        <f t="shared" si="6"/>
        <v/>
      </c>
      <c r="AO10" s="640"/>
      <c r="AP10" s="637"/>
      <c r="AQ10" s="633" t="str">
        <f t="shared" si="31"/>
        <v/>
      </c>
      <c r="AR10" s="634"/>
      <c r="AS10" s="635" t="str">
        <f t="shared" si="7"/>
        <v/>
      </c>
      <c r="AT10" s="640"/>
      <c r="AU10" s="637"/>
      <c r="AV10" s="633" t="str">
        <f t="shared" si="32"/>
        <v/>
      </c>
      <c r="AW10" s="634"/>
      <c r="AX10" s="635" t="str">
        <f t="shared" si="8"/>
        <v/>
      </c>
      <c r="AY10" s="640"/>
      <c r="AZ10" s="637"/>
      <c r="BA10" s="633" t="str">
        <f t="shared" si="33"/>
        <v/>
      </c>
      <c r="BB10" s="634"/>
      <c r="BC10" s="635" t="str">
        <f t="shared" si="9"/>
        <v/>
      </c>
      <c r="BD10" s="640" t="s">
        <v>576</v>
      </c>
      <c r="BE10" s="637" t="s">
        <v>547</v>
      </c>
      <c r="BF10" s="633" t="str">
        <f t="shared" si="34"/>
        <v/>
      </c>
      <c r="BG10" s="634"/>
      <c r="BH10" s="635" t="str">
        <f t="shared" si="10"/>
        <v/>
      </c>
      <c r="BI10" s="640"/>
      <c r="BJ10" s="637"/>
      <c r="BK10" s="633" t="str">
        <f t="shared" si="11"/>
        <v/>
      </c>
      <c r="BL10" s="634"/>
      <c r="BM10" s="635" t="str">
        <f t="shared" si="12"/>
        <v/>
      </c>
      <c r="BN10" s="640"/>
      <c r="BO10" s="637"/>
      <c r="BP10" s="633" t="str">
        <f t="shared" si="35"/>
        <v/>
      </c>
      <c r="BQ10" s="634"/>
      <c r="BR10" s="635" t="str">
        <f t="shared" si="13"/>
        <v/>
      </c>
      <c r="BS10" s="640"/>
      <c r="BT10" s="637"/>
      <c r="BU10" s="633" t="str">
        <f t="shared" si="36"/>
        <v/>
      </c>
      <c r="BV10" s="634"/>
      <c r="BW10" s="635" t="str">
        <f t="shared" si="14"/>
        <v/>
      </c>
      <c r="BX10" s="640"/>
      <c r="BY10" s="637"/>
      <c r="BZ10" s="633" t="str">
        <f t="shared" si="37"/>
        <v/>
      </c>
      <c r="CA10" s="634"/>
      <c r="CB10" s="635" t="str">
        <f t="shared" si="15"/>
        <v/>
      </c>
      <c r="CC10" s="640"/>
      <c r="CD10" s="637"/>
      <c r="CE10" s="633" t="str">
        <f t="shared" si="38"/>
        <v/>
      </c>
      <c r="CF10" s="634"/>
      <c r="CG10" s="635" t="str">
        <f t="shared" si="16"/>
        <v/>
      </c>
      <c r="CH10" s="640"/>
      <c r="CI10" s="637"/>
      <c r="CJ10" s="633" t="str">
        <f t="shared" si="39"/>
        <v/>
      </c>
      <c r="CK10" s="634"/>
      <c r="CL10" s="635" t="str">
        <f t="shared" si="17"/>
        <v/>
      </c>
      <c r="CM10" s="640" t="s">
        <v>588</v>
      </c>
      <c r="CN10" s="637" t="s">
        <v>595</v>
      </c>
      <c r="CO10" s="633" t="str">
        <f t="shared" si="40"/>
        <v/>
      </c>
      <c r="CP10" s="634"/>
      <c r="CQ10" s="635" t="str">
        <f t="shared" si="18"/>
        <v/>
      </c>
      <c r="CR10" s="640"/>
      <c r="CS10" s="637"/>
      <c r="CT10" s="633" t="str">
        <f t="shared" si="19"/>
        <v/>
      </c>
      <c r="CU10" s="634"/>
      <c r="CV10" s="635" t="str">
        <f t="shared" si="20"/>
        <v/>
      </c>
      <c r="CW10" s="640"/>
      <c r="CX10" s="637"/>
      <c r="CY10" s="633" t="str">
        <f t="shared" si="41"/>
        <v/>
      </c>
      <c r="CZ10" s="634"/>
      <c r="DA10" s="635" t="str">
        <f t="shared" si="21"/>
        <v/>
      </c>
      <c r="DB10" s="640"/>
      <c r="DC10" s="637"/>
      <c r="DD10" s="633" t="str">
        <f t="shared" si="22"/>
        <v/>
      </c>
      <c r="DE10" s="634"/>
      <c r="DF10" s="635" t="str">
        <f t="shared" si="23"/>
        <v/>
      </c>
      <c r="DG10" s="640"/>
      <c r="DH10" s="637"/>
      <c r="DI10" s="633" t="str">
        <f t="shared" si="42"/>
        <v/>
      </c>
      <c r="DJ10" s="634"/>
      <c r="DK10" s="635" t="str">
        <f t="shared" si="24"/>
        <v/>
      </c>
      <c r="DL10" s="640"/>
      <c r="DM10" s="637"/>
      <c r="DN10" s="633" t="str">
        <f t="shared" si="43"/>
        <v/>
      </c>
      <c r="DO10" s="634"/>
      <c r="DP10" s="635" t="str">
        <f t="shared" si="25"/>
        <v/>
      </c>
      <c r="DQ10" s="640" t="s">
        <v>618</v>
      </c>
      <c r="DR10" s="637" t="s">
        <v>548</v>
      </c>
      <c r="DS10" s="633" t="str">
        <f t="shared" si="44"/>
        <v/>
      </c>
      <c r="DT10" s="634"/>
      <c r="DU10" s="635" t="str">
        <f t="shared" si="26"/>
        <v/>
      </c>
      <c r="DV10" s="640"/>
      <c r="DW10" s="637"/>
      <c r="DX10" s="633" t="str">
        <f t="shared" si="45"/>
        <v/>
      </c>
      <c r="DY10" s="634"/>
      <c r="DZ10" s="635" t="str">
        <f t="shared" si="27"/>
        <v/>
      </c>
      <c r="EA10" s="640"/>
      <c r="EB10" s="637"/>
    </row>
    <row r="11" spans="1:211" ht="13.5" customHeight="1" x14ac:dyDescent="0.25">
      <c r="A11" s="176"/>
      <c r="B11" s="157"/>
      <c r="C11" s="165"/>
      <c r="D11" s="165"/>
      <c r="E11" s="165"/>
      <c r="F11" s="165"/>
      <c r="G11" s="165"/>
      <c r="H11" s="165"/>
      <c r="I11" s="165"/>
      <c r="J11" s="165"/>
      <c r="K11" s="165"/>
      <c r="L11" s="157"/>
      <c r="M11" s="157"/>
      <c r="N11" s="157"/>
      <c r="O11" s="157"/>
      <c r="P11" s="157"/>
      <c r="Q11" s="157"/>
      <c r="R11" s="633" t="str">
        <f t="shared" si="28"/>
        <v/>
      </c>
      <c r="S11" s="634"/>
      <c r="T11" s="635" t="str">
        <f t="shared" si="0"/>
        <v/>
      </c>
      <c r="U11" s="640"/>
      <c r="V11" s="641"/>
      <c r="W11" s="633" t="str">
        <f t="shared" si="1"/>
        <v/>
      </c>
      <c r="X11" s="634"/>
      <c r="Y11" s="635" t="str">
        <f t="shared" si="2"/>
        <v/>
      </c>
      <c r="Z11" s="640"/>
      <c r="AA11" s="641"/>
      <c r="AB11" s="633" t="str">
        <f t="shared" si="29"/>
        <v/>
      </c>
      <c r="AC11" s="634"/>
      <c r="AD11" s="635" t="str">
        <f t="shared" si="3"/>
        <v/>
      </c>
      <c r="AE11" s="640"/>
      <c r="AF11" s="641"/>
      <c r="AG11" s="633" t="str">
        <f t="shared" si="4"/>
        <v/>
      </c>
      <c r="AH11" s="634"/>
      <c r="AI11" s="635" t="str">
        <f t="shared" si="5"/>
        <v/>
      </c>
      <c r="AJ11" s="640"/>
      <c r="AK11" s="641"/>
      <c r="AL11" s="633" t="str">
        <f t="shared" si="30"/>
        <v/>
      </c>
      <c r="AM11" s="634"/>
      <c r="AN11" s="635" t="str">
        <f t="shared" si="6"/>
        <v/>
      </c>
      <c r="AO11" s="640"/>
      <c r="AP11" s="641"/>
      <c r="AQ11" s="633" t="str">
        <f t="shared" si="31"/>
        <v/>
      </c>
      <c r="AR11" s="634"/>
      <c r="AS11" s="635" t="str">
        <f t="shared" si="7"/>
        <v/>
      </c>
      <c r="AT11" s="640"/>
      <c r="AU11" s="641"/>
      <c r="AV11" s="633" t="str">
        <f t="shared" si="32"/>
        <v/>
      </c>
      <c r="AW11" s="634"/>
      <c r="AX11" s="635" t="str">
        <f t="shared" si="8"/>
        <v/>
      </c>
      <c r="AY11" s="640"/>
      <c r="AZ11" s="641"/>
      <c r="BA11" s="633" t="str">
        <f t="shared" si="33"/>
        <v/>
      </c>
      <c r="BB11" s="634"/>
      <c r="BC11" s="635" t="str">
        <f t="shared" si="9"/>
        <v/>
      </c>
      <c r="BD11" s="640" t="s">
        <v>546</v>
      </c>
      <c r="BE11" s="641" t="s">
        <v>549</v>
      </c>
      <c r="BF11" s="633" t="str">
        <f t="shared" si="34"/>
        <v/>
      </c>
      <c r="BG11" s="634"/>
      <c r="BH11" s="635" t="str">
        <f t="shared" si="10"/>
        <v/>
      </c>
      <c r="BI11" s="640"/>
      <c r="BJ11" s="641"/>
      <c r="BK11" s="633" t="str">
        <f t="shared" si="11"/>
        <v/>
      </c>
      <c r="BL11" s="634"/>
      <c r="BM11" s="635" t="str">
        <f t="shared" si="12"/>
        <v/>
      </c>
      <c r="BN11" s="640"/>
      <c r="BO11" s="641"/>
      <c r="BP11" s="633" t="str">
        <f t="shared" si="35"/>
        <v/>
      </c>
      <c r="BQ11" s="634"/>
      <c r="BR11" s="635" t="str">
        <f t="shared" si="13"/>
        <v/>
      </c>
      <c r="BS11" s="640"/>
      <c r="BT11" s="641"/>
      <c r="BU11" s="633" t="str">
        <f t="shared" si="36"/>
        <v/>
      </c>
      <c r="BV11" s="634"/>
      <c r="BW11" s="635" t="str">
        <f t="shared" si="14"/>
        <v/>
      </c>
      <c r="BX11" s="640"/>
      <c r="BY11" s="641"/>
      <c r="BZ11" s="633" t="str">
        <f t="shared" si="37"/>
        <v/>
      </c>
      <c r="CA11" s="634"/>
      <c r="CB11" s="635" t="str">
        <f t="shared" si="15"/>
        <v/>
      </c>
      <c r="CC11" s="640"/>
      <c r="CD11" s="641"/>
      <c r="CE11" s="633" t="str">
        <f t="shared" si="38"/>
        <v/>
      </c>
      <c r="CF11" s="634"/>
      <c r="CG11" s="635" t="str">
        <f t="shared" si="16"/>
        <v/>
      </c>
      <c r="CH11" s="640"/>
      <c r="CI11" s="641"/>
      <c r="CJ11" s="633" t="str">
        <f t="shared" si="39"/>
        <v/>
      </c>
      <c r="CK11" s="634"/>
      <c r="CL11" s="635" t="str">
        <f t="shared" si="17"/>
        <v/>
      </c>
      <c r="CM11" s="640" t="s">
        <v>601</v>
      </c>
      <c r="CN11" s="641" t="s">
        <v>596</v>
      </c>
      <c r="CO11" s="633" t="str">
        <f t="shared" si="40"/>
        <v/>
      </c>
      <c r="CP11" s="634"/>
      <c r="CQ11" s="635" t="str">
        <f t="shared" si="18"/>
        <v/>
      </c>
      <c r="CR11" s="640"/>
      <c r="CS11" s="641"/>
      <c r="CT11" s="633" t="str">
        <f t="shared" si="19"/>
        <v/>
      </c>
      <c r="CU11" s="634"/>
      <c r="CV11" s="635" t="str">
        <f t="shared" si="20"/>
        <v/>
      </c>
      <c r="CW11" s="640"/>
      <c r="CX11" s="641"/>
      <c r="CY11" s="633" t="str">
        <f t="shared" si="41"/>
        <v/>
      </c>
      <c r="CZ11" s="634"/>
      <c r="DA11" s="635" t="str">
        <f t="shared" si="21"/>
        <v/>
      </c>
      <c r="DB11" s="640"/>
      <c r="DC11" s="641"/>
      <c r="DD11" s="633" t="str">
        <f t="shared" si="22"/>
        <v/>
      </c>
      <c r="DE11" s="634"/>
      <c r="DF11" s="635" t="str">
        <f t="shared" si="23"/>
        <v/>
      </c>
      <c r="DG11" s="640"/>
      <c r="DH11" s="641"/>
      <c r="DI11" s="633" t="str">
        <f t="shared" si="42"/>
        <v/>
      </c>
      <c r="DJ11" s="634"/>
      <c r="DK11" s="635" t="str">
        <f t="shared" si="24"/>
        <v/>
      </c>
      <c r="DL11" s="640"/>
      <c r="DM11" s="641"/>
      <c r="DN11" s="633" t="str">
        <f t="shared" si="43"/>
        <v/>
      </c>
      <c r="DO11" s="634"/>
      <c r="DP11" s="635" t="str">
        <f t="shared" si="25"/>
        <v/>
      </c>
      <c r="DQ11" s="640" t="s">
        <v>619</v>
      </c>
      <c r="DR11" s="641" t="s">
        <v>551</v>
      </c>
      <c r="DS11" s="633" t="str">
        <f t="shared" si="44"/>
        <v/>
      </c>
      <c r="DT11" s="634"/>
      <c r="DU11" s="635" t="str">
        <f t="shared" si="26"/>
        <v/>
      </c>
      <c r="DV11" s="640"/>
      <c r="DW11" s="641"/>
      <c r="DX11" s="633" t="str">
        <f t="shared" si="45"/>
        <v/>
      </c>
      <c r="DY11" s="634"/>
      <c r="DZ11" s="635" t="str">
        <f t="shared" si="27"/>
        <v/>
      </c>
      <c r="EA11" s="640"/>
      <c r="EB11" s="641"/>
    </row>
    <row r="12" spans="1:211" ht="13.5" customHeight="1" x14ac:dyDescent="0.25">
      <c r="A12" s="176"/>
      <c r="B12" s="157"/>
      <c r="C12" s="165"/>
      <c r="D12" s="165"/>
      <c r="E12" s="165"/>
      <c r="F12" s="165"/>
      <c r="G12" s="165"/>
      <c r="H12" s="165"/>
      <c r="I12" s="165"/>
      <c r="J12" s="165"/>
      <c r="K12" s="165"/>
      <c r="L12" s="157"/>
      <c r="M12" s="157"/>
      <c r="N12" s="157"/>
      <c r="O12" s="157"/>
      <c r="P12" s="157"/>
      <c r="Q12" s="157"/>
      <c r="R12" s="633" t="str">
        <f t="shared" si="28"/>
        <v/>
      </c>
      <c r="S12" s="634"/>
      <c r="T12" s="635" t="str">
        <f t="shared" si="0"/>
        <v/>
      </c>
      <c r="U12" s="640"/>
      <c r="V12" s="642"/>
      <c r="W12" s="633" t="str">
        <f t="shared" si="1"/>
        <v/>
      </c>
      <c r="X12" s="634"/>
      <c r="Y12" s="635" t="str">
        <f t="shared" si="2"/>
        <v/>
      </c>
      <c r="Z12" s="640"/>
      <c r="AA12" s="642"/>
      <c r="AB12" s="633" t="str">
        <f t="shared" si="29"/>
        <v/>
      </c>
      <c r="AC12" s="634"/>
      <c r="AD12" s="635" t="str">
        <f t="shared" si="3"/>
        <v/>
      </c>
      <c r="AE12" s="640"/>
      <c r="AF12" s="642"/>
      <c r="AG12" s="633" t="str">
        <f t="shared" si="4"/>
        <v/>
      </c>
      <c r="AH12" s="634"/>
      <c r="AI12" s="635" t="str">
        <f t="shared" si="5"/>
        <v/>
      </c>
      <c r="AJ12" s="640"/>
      <c r="AK12" s="642"/>
      <c r="AL12" s="633" t="str">
        <f t="shared" si="30"/>
        <v/>
      </c>
      <c r="AM12" s="634"/>
      <c r="AN12" s="635" t="str">
        <f t="shared" si="6"/>
        <v/>
      </c>
      <c r="AO12" s="640"/>
      <c r="AP12" s="642"/>
      <c r="AQ12" s="633" t="str">
        <f t="shared" si="31"/>
        <v/>
      </c>
      <c r="AR12" s="634"/>
      <c r="AS12" s="635" t="str">
        <f t="shared" si="7"/>
        <v/>
      </c>
      <c r="AT12" s="640"/>
      <c r="AU12" s="642"/>
      <c r="AV12" s="633" t="str">
        <f t="shared" si="32"/>
        <v/>
      </c>
      <c r="AW12" s="634"/>
      <c r="AX12" s="635" t="str">
        <f t="shared" si="8"/>
        <v/>
      </c>
      <c r="AY12" s="640"/>
      <c r="AZ12" s="642"/>
      <c r="BA12" s="633" t="str">
        <f t="shared" si="33"/>
        <v/>
      </c>
      <c r="BB12" s="634"/>
      <c r="BC12" s="635" t="str">
        <f t="shared" si="9"/>
        <v/>
      </c>
      <c r="BD12" s="640" t="s">
        <v>577</v>
      </c>
      <c r="BE12" s="642" t="s">
        <v>552</v>
      </c>
      <c r="BF12" s="633" t="str">
        <f t="shared" si="34"/>
        <v/>
      </c>
      <c r="BG12" s="634"/>
      <c r="BH12" s="635" t="str">
        <f t="shared" si="10"/>
        <v/>
      </c>
      <c r="BI12" s="640"/>
      <c r="BJ12" s="642"/>
      <c r="BK12" s="633" t="str">
        <f t="shared" si="11"/>
        <v/>
      </c>
      <c r="BL12" s="634"/>
      <c r="BM12" s="635" t="str">
        <f t="shared" si="12"/>
        <v/>
      </c>
      <c r="BN12" s="640"/>
      <c r="BO12" s="642"/>
      <c r="BP12" s="633" t="str">
        <f t="shared" si="35"/>
        <v/>
      </c>
      <c r="BQ12" s="634"/>
      <c r="BR12" s="635" t="str">
        <f t="shared" si="13"/>
        <v/>
      </c>
      <c r="BS12" s="640"/>
      <c r="BT12" s="642"/>
      <c r="BU12" s="633" t="str">
        <f t="shared" si="36"/>
        <v/>
      </c>
      <c r="BV12" s="634"/>
      <c r="BW12" s="635" t="str">
        <f t="shared" si="14"/>
        <v/>
      </c>
      <c r="BX12" s="640"/>
      <c r="BY12" s="642"/>
      <c r="BZ12" s="633" t="str">
        <f t="shared" si="37"/>
        <v/>
      </c>
      <c r="CA12" s="634"/>
      <c r="CB12" s="635" t="str">
        <f t="shared" si="15"/>
        <v/>
      </c>
      <c r="CC12" s="640"/>
      <c r="CD12" s="642"/>
      <c r="CE12" s="633" t="str">
        <f t="shared" si="38"/>
        <v/>
      </c>
      <c r="CF12" s="634"/>
      <c r="CG12" s="635" t="str">
        <f t="shared" si="16"/>
        <v/>
      </c>
      <c r="CH12" s="640"/>
      <c r="CI12" s="642"/>
      <c r="CJ12" s="633" t="str">
        <f t="shared" si="39"/>
        <v/>
      </c>
      <c r="CK12" s="634"/>
      <c r="CL12" s="635" t="str">
        <f t="shared" si="17"/>
        <v/>
      </c>
      <c r="CM12" s="640" t="s">
        <v>602</v>
      </c>
      <c r="CN12" s="642" t="s">
        <v>597</v>
      </c>
      <c r="CO12" s="633" t="str">
        <f t="shared" si="40"/>
        <v/>
      </c>
      <c r="CP12" s="634"/>
      <c r="CQ12" s="635" t="str">
        <f t="shared" si="18"/>
        <v/>
      </c>
      <c r="CR12" s="640"/>
      <c r="CS12" s="642"/>
      <c r="CT12" s="633" t="str">
        <f t="shared" si="19"/>
        <v/>
      </c>
      <c r="CU12" s="634"/>
      <c r="CV12" s="635" t="str">
        <f t="shared" si="20"/>
        <v/>
      </c>
      <c r="CW12" s="640"/>
      <c r="CX12" s="642"/>
      <c r="CY12" s="633" t="str">
        <f t="shared" si="41"/>
        <v/>
      </c>
      <c r="CZ12" s="634"/>
      <c r="DA12" s="635" t="str">
        <f t="shared" si="21"/>
        <v/>
      </c>
      <c r="DB12" s="640"/>
      <c r="DC12" s="642"/>
      <c r="DD12" s="633" t="str">
        <f t="shared" si="22"/>
        <v/>
      </c>
      <c r="DE12" s="634"/>
      <c r="DF12" s="635" t="str">
        <f t="shared" si="23"/>
        <v/>
      </c>
      <c r="DG12" s="640"/>
      <c r="DH12" s="642"/>
      <c r="DI12" s="633" t="str">
        <f t="shared" si="42"/>
        <v/>
      </c>
      <c r="DJ12" s="634"/>
      <c r="DK12" s="635" t="str">
        <f t="shared" si="24"/>
        <v/>
      </c>
      <c r="DL12" s="640"/>
      <c r="DM12" s="642"/>
      <c r="DN12" s="633" t="str">
        <f t="shared" si="43"/>
        <v/>
      </c>
      <c r="DO12" s="634"/>
      <c r="DP12" s="635" t="str">
        <f t="shared" si="25"/>
        <v/>
      </c>
      <c r="DQ12" s="640" t="s">
        <v>553</v>
      </c>
      <c r="DR12" s="642" t="s">
        <v>554</v>
      </c>
      <c r="DS12" s="633" t="str">
        <f t="shared" si="44"/>
        <v/>
      </c>
      <c r="DT12" s="634"/>
      <c r="DU12" s="635" t="str">
        <f t="shared" si="26"/>
        <v/>
      </c>
      <c r="DV12" s="640"/>
      <c r="DW12" s="642"/>
      <c r="DX12" s="633" t="str">
        <f t="shared" si="45"/>
        <v/>
      </c>
      <c r="DY12" s="634"/>
      <c r="DZ12" s="635" t="str">
        <f t="shared" si="27"/>
        <v/>
      </c>
      <c r="EA12" s="640"/>
      <c r="EB12" s="642"/>
    </row>
    <row r="13" spans="1:211" ht="13.5" customHeight="1" x14ac:dyDescent="0.25">
      <c r="A13" s="176"/>
      <c r="B13" s="157"/>
      <c r="C13" s="165"/>
      <c r="D13" s="165"/>
      <c r="E13" s="165"/>
      <c r="F13" s="165"/>
      <c r="G13" s="165"/>
      <c r="H13" s="165"/>
      <c r="I13" s="165"/>
      <c r="J13" s="165"/>
      <c r="K13" s="165"/>
      <c r="L13" s="157"/>
      <c r="M13" s="157"/>
      <c r="N13" s="157"/>
      <c r="O13" s="157"/>
      <c r="P13" s="628"/>
      <c r="Q13" s="157"/>
      <c r="R13" s="633" t="str">
        <f t="shared" si="28"/>
        <v/>
      </c>
      <c r="S13" s="634"/>
      <c r="T13" s="635" t="str">
        <f t="shared" si="0"/>
        <v/>
      </c>
      <c r="U13" s="640"/>
      <c r="V13" s="642"/>
      <c r="W13" s="633" t="str">
        <f t="shared" si="1"/>
        <v/>
      </c>
      <c r="X13" s="634"/>
      <c r="Y13" s="635" t="str">
        <f t="shared" si="2"/>
        <v/>
      </c>
      <c r="Z13" s="640"/>
      <c r="AA13" s="642"/>
      <c r="AB13" s="633" t="str">
        <f t="shared" si="29"/>
        <v/>
      </c>
      <c r="AC13" s="634"/>
      <c r="AD13" s="635" t="str">
        <f t="shared" si="3"/>
        <v/>
      </c>
      <c r="AE13" s="640"/>
      <c r="AF13" s="642"/>
      <c r="AG13" s="633" t="str">
        <f t="shared" si="4"/>
        <v/>
      </c>
      <c r="AH13" s="634"/>
      <c r="AI13" s="635" t="str">
        <f t="shared" si="5"/>
        <v/>
      </c>
      <c r="AJ13" s="640"/>
      <c r="AK13" s="642"/>
      <c r="AL13" s="633" t="str">
        <f t="shared" si="30"/>
        <v/>
      </c>
      <c r="AM13" s="634"/>
      <c r="AN13" s="635" t="str">
        <f t="shared" si="6"/>
        <v/>
      </c>
      <c r="AO13" s="640"/>
      <c r="AP13" s="642"/>
      <c r="AQ13" s="633" t="str">
        <f t="shared" si="31"/>
        <v/>
      </c>
      <c r="AR13" s="634"/>
      <c r="AS13" s="635" t="str">
        <f t="shared" si="7"/>
        <v/>
      </c>
      <c r="AT13" s="640"/>
      <c r="AU13" s="642"/>
      <c r="AV13" s="633" t="str">
        <f t="shared" si="32"/>
        <v/>
      </c>
      <c r="AW13" s="634"/>
      <c r="AX13" s="635" t="str">
        <f t="shared" si="8"/>
        <v/>
      </c>
      <c r="AY13" s="640"/>
      <c r="AZ13" s="642"/>
      <c r="BA13" s="633" t="str">
        <f t="shared" si="33"/>
        <v/>
      </c>
      <c r="BB13" s="634"/>
      <c r="BC13" s="635" t="str">
        <f t="shared" si="9"/>
        <v/>
      </c>
      <c r="BD13" s="640" t="s">
        <v>518</v>
      </c>
      <c r="BE13" s="642" t="s">
        <v>556</v>
      </c>
      <c r="BF13" s="633" t="str">
        <f t="shared" si="34"/>
        <v/>
      </c>
      <c r="BG13" s="634"/>
      <c r="BH13" s="635" t="str">
        <f t="shared" si="10"/>
        <v/>
      </c>
      <c r="BI13" s="640"/>
      <c r="BJ13" s="642"/>
      <c r="BK13" s="633" t="str">
        <f t="shared" si="11"/>
        <v/>
      </c>
      <c r="BL13" s="634"/>
      <c r="BM13" s="635" t="str">
        <f t="shared" si="12"/>
        <v/>
      </c>
      <c r="BN13" s="640"/>
      <c r="BO13" s="642"/>
      <c r="BP13" s="633" t="str">
        <f t="shared" si="35"/>
        <v/>
      </c>
      <c r="BQ13" s="634"/>
      <c r="BR13" s="635" t="str">
        <f t="shared" si="13"/>
        <v/>
      </c>
      <c r="BS13" s="640"/>
      <c r="BT13" s="642"/>
      <c r="BU13" s="633" t="str">
        <f t="shared" si="36"/>
        <v/>
      </c>
      <c r="BV13" s="634"/>
      <c r="BW13" s="635" t="str">
        <f t="shared" si="14"/>
        <v/>
      </c>
      <c r="BX13" s="640"/>
      <c r="BY13" s="642"/>
      <c r="BZ13" s="633" t="str">
        <f t="shared" si="37"/>
        <v/>
      </c>
      <c r="CA13" s="634"/>
      <c r="CB13" s="635" t="str">
        <f t="shared" si="15"/>
        <v/>
      </c>
      <c r="CC13" s="640"/>
      <c r="CD13" s="642"/>
      <c r="CE13" s="633" t="str">
        <f t="shared" si="38"/>
        <v/>
      </c>
      <c r="CF13" s="634"/>
      <c r="CG13" s="635" t="str">
        <f t="shared" si="16"/>
        <v/>
      </c>
      <c r="CH13" s="640"/>
      <c r="CI13" s="642"/>
      <c r="CJ13" s="633" t="str">
        <f t="shared" si="39"/>
        <v/>
      </c>
      <c r="CK13" s="634"/>
      <c r="CL13" s="635" t="str">
        <f t="shared" si="17"/>
        <v/>
      </c>
      <c r="CM13" s="640" t="s">
        <v>585</v>
      </c>
      <c r="CN13" s="642" t="s">
        <v>598</v>
      </c>
      <c r="CO13" s="633" t="str">
        <f t="shared" si="40"/>
        <v/>
      </c>
      <c r="CP13" s="634"/>
      <c r="CQ13" s="635" t="str">
        <f t="shared" si="18"/>
        <v/>
      </c>
      <c r="CR13" s="640"/>
      <c r="CS13" s="642"/>
      <c r="CT13" s="633" t="str">
        <f t="shared" si="19"/>
        <v/>
      </c>
      <c r="CU13" s="634"/>
      <c r="CV13" s="635" t="str">
        <f t="shared" si="20"/>
        <v/>
      </c>
      <c r="CW13" s="640"/>
      <c r="CX13" s="642"/>
      <c r="CY13" s="633" t="str">
        <f t="shared" si="41"/>
        <v/>
      </c>
      <c r="CZ13" s="634"/>
      <c r="DA13" s="635" t="str">
        <f t="shared" si="21"/>
        <v/>
      </c>
      <c r="DB13" s="640"/>
      <c r="DC13" s="642"/>
      <c r="DD13" s="633" t="str">
        <f t="shared" si="22"/>
        <v/>
      </c>
      <c r="DE13" s="634"/>
      <c r="DF13" s="635" t="str">
        <f t="shared" si="23"/>
        <v/>
      </c>
      <c r="DG13" s="640"/>
      <c r="DH13" s="642"/>
      <c r="DI13" s="633" t="str">
        <f t="shared" si="42"/>
        <v/>
      </c>
      <c r="DJ13" s="634"/>
      <c r="DK13" s="635" t="str">
        <f t="shared" si="24"/>
        <v/>
      </c>
      <c r="DL13" s="640" t="s">
        <v>183</v>
      </c>
      <c r="DM13" s="642" t="s">
        <v>183</v>
      </c>
      <c r="DN13" s="633" t="str">
        <f t="shared" si="43"/>
        <v/>
      </c>
      <c r="DO13" s="634"/>
      <c r="DP13" s="635" t="str">
        <f t="shared" si="25"/>
        <v/>
      </c>
      <c r="DQ13" s="640"/>
      <c r="DR13" s="642"/>
      <c r="DS13" s="633" t="str">
        <f t="shared" si="44"/>
        <v/>
      </c>
      <c r="DT13" s="634"/>
      <c r="DU13" s="635" t="str">
        <f t="shared" si="26"/>
        <v/>
      </c>
      <c r="DV13" s="640"/>
      <c r="DW13" s="642"/>
      <c r="DX13" s="633" t="str">
        <f t="shared" si="45"/>
        <v/>
      </c>
      <c r="DY13" s="634"/>
      <c r="DZ13" s="635" t="str">
        <f t="shared" si="27"/>
        <v/>
      </c>
      <c r="EA13" s="640"/>
      <c r="EB13" s="642"/>
    </row>
    <row r="14" spans="1:211" ht="13.5" customHeight="1" thickBot="1" x14ac:dyDescent="0.3">
      <c r="A14" s="177"/>
      <c r="B14" s="158"/>
      <c r="C14" s="166"/>
      <c r="D14" s="166"/>
      <c r="E14" s="166"/>
      <c r="F14" s="166"/>
      <c r="G14" s="166"/>
      <c r="H14" s="166"/>
      <c r="I14" s="166"/>
      <c r="J14" s="166"/>
      <c r="K14" s="166"/>
      <c r="L14" s="158"/>
      <c r="M14" s="158"/>
      <c r="N14" s="158"/>
      <c r="O14" s="158"/>
      <c r="P14" s="158"/>
      <c r="Q14" s="158"/>
      <c r="R14" s="643" t="str">
        <f t="shared" si="28"/>
        <v/>
      </c>
      <c r="S14" s="644"/>
      <c r="T14" s="645" t="str">
        <f t="shared" si="0"/>
        <v/>
      </c>
      <c r="U14" s="646"/>
      <c r="V14" s="647"/>
      <c r="W14" s="643" t="str">
        <f t="shared" si="1"/>
        <v/>
      </c>
      <c r="X14" s="644"/>
      <c r="Y14" s="645" t="str">
        <f t="shared" si="2"/>
        <v/>
      </c>
      <c r="Z14" s="646"/>
      <c r="AA14" s="647"/>
      <c r="AB14" s="643" t="str">
        <f t="shared" si="29"/>
        <v/>
      </c>
      <c r="AC14" s="644"/>
      <c r="AD14" s="645" t="str">
        <f t="shared" si="3"/>
        <v/>
      </c>
      <c r="AE14" s="646"/>
      <c r="AF14" s="647"/>
      <c r="AG14" s="643" t="str">
        <f t="shared" si="4"/>
        <v/>
      </c>
      <c r="AH14" s="644"/>
      <c r="AI14" s="645" t="str">
        <f t="shared" si="5"/>
        <v/>
      </c>
      <c r="AJ14" s="646"/>
      <c r="AK14" s="647"/>
      <c r="AL14" s="643" t="str">
        <f t="shared" si="30"/>
        <v/>
      </c>
      <c r="AM14" s="644"/>
      <c r="AN14" s="645" t="str">
        <f t="shared" si="6"/>
        <v/>
      </c>
      <c r="AO14" s="646"/>
      <c r="AP14" s="647"/>
      <c r="AQ14" s="643" t="str">
        <f t="shared" si="31"/>
        <v/>
      </c>
      <c r="AR14" s="644"/>
      <c r="AS14" s="645" t="str">
        <f t="shared" si="7"/>
        <v/>
      </c>
      <c r="AT14" s="646"/>
      <c r="AU14" s="647"/>
      <c r="AV14" s="643" t="str">
        <f t="shared" si="32"/>
        <v/>
      </c>
      <c r="AW14" s="644"/>
      <c r="AX14" s="645" t="str">
        <f t="shared" si="8"/>
        <v/>
      </c>
      <c r="AY14" s="646"/>
      <c r="AZ14" s="647"/>
      <c r="BA14" s="643" t="str">
        <f t="shared" si="33"/>
        <v/>
      </c>
      <c r="BB14" s="644"/>
      <c r="BC14" s="645" t="str">
        <f t="shared" si="9"/>
        <v/>
      </c>
      <c r="BD14" s="646"/>
      <c r="BE14" s="647"/>
      <c r="BF14" s="643" t="str">
        <f t="shared" si="34"/>
        <v/>
      </c>
      <c r="BG14" s="644"/>
      <c r="BH14" s="645" t="str">
        <f t="shared" si="10"/>
        <v/>
      </c>
      <c r="BI14" s="646"/>
      <c r="BJ14" s="647"/>
      <c r="BK14" s="643" t="str">
        <f t="shared" si="11"/>
        <v/>
      </c>
      <c r="BL14" s="644"/>
      <c r="BM14" s="645" t="str">
        <f t="shared" si="12"/>
        <v/>
      </c>
      <c r="BN14" s="646"/>
      <c r="BO14" s="647"/>
      <c r="BP14" s="643" t="str">
        <f t="shared" si="35"/>
        <v/>
      </c>
      <c r="BQ14" s="644"/>
      <c r="BR14" s="645" t="str">
        <f t="shared" si="13"/>
        <v/>
      </c>
      <c r="BS14" s="646"/>
      <c r="BT14" s="647"/>
      <c r="BU14" s="643" t="str">
        <f t="shared" si="36"/>
        <v/>
      </c>
      <c r="BV14" s="644"/>
      <c r="BW14" s="645" t="str">
        <f t="shared" si="14"/>
        <v/>
      </c>
      <c r="BX14" s="646"/>
      <c r="BY14" s="647"/>
      <c r="BZ14" s="643" t="str">
        <f t="shared" si="37"/>
        <v/>
      </c>
      <c r="CA14" s="644"/>
      <c r="CB14" s="645" t="str">
        <f t="shared" si="15"/>
        <v/>
      </c>
      <c r="CC14" s="646"/>
      <c r="CD14" s="647"/>
      <c r="CE14" s="643" t="str">
        <f t="shared" si="38"/>
        <v/>
      </c>
      <c r="CF14" s="644"/>
      <c r="CG14" s="645" t="str">
        <f t="shared" si="16"/>
        <v/>
      </c>
      <c r="CH14" s="646" t="s">
        <v>183</v>
      </c>
      <c r="CI14" s="647" t="s">
        <v>183</v>
      </c>
      <c r="CJ14" s="643" t="str">
        <f t="shared" si="39"/>
        <v/>
      </c>
      <c r="CK14" s="644"/>
      <c r="CL14" s="645" t="str">
        <f t="shared" si="17"/>
        <v/>
      </c>
      <c r="CM14" s="646"/>
      <c r="CN14" s="647"/>
      <c r="CO14" s="643" t="str">
        <f t="shared" si="40"/>
        <v/>
      </c>
      <c r="CP14" s="644"/>
      <c r="CQ14" s="645" t="str">
        <f t="shared" si="18"/>
        <v/>
      </c>
      <c r="CR14" s="646"/>
      <c r="CS14" s="647"/>
      <c r="CT14" s="643" t="str">
        <f t="shared" si="19"/>
        <v/>
      </c>
      <c r="CU14" s="644"/>
      <c r="CV14" s="645" t="str">
        <f t="shared" si="20"/>
        <v/>
      </c>
      <c r="CW14" s="646"/>
      <c r="CX14" s="647"/>
      <c r="CY14" s="643" t="str">
        <f t="shared" si="41"/>
        <v/>
      </c>
      <c r="CZ14" s="644"/>
      <c r="DA14" s="645" t="str">
        <f t="shared" si="21"/>
        <v/>
      </c>
      <c r="DB14" s="646"/>
      <c r="DC14" s="647"/>
      <c r="DD14" s="643" t="str">
        <f t="shared" si="22"/>
        <v/>
      </c>
      <c r="DE14" s="644"/>
      <c r="DF14" s="645" t="str">
        <f t="shared" si="23"/>
        <v/>
      </c>
      <c r="DG14" s="646"/>
      <c r="DH14" s="647"/>
      <c r="DI14" s="643" t="str">
        <f t="shared" si="42"/>
        <v/>
      </c>
      <c r="DJ14" s="644"/>
      <c r="DK14" s="645" t="str">
        <f t="shared" si="24"/>
        <v/>
      </c>
      <c r="DL14" s="646"/>
      <c r="DM14" s="647"/>
      <c r="DN14" s="643" t="str">
        <f t="shared" si="43"/>
        <v/>
      </c>
      <c r="DO14" s="644"/>
      <c r="DP14" s="645" t="str">
        <f t="shared" si="25"/>
        <v/>
      </c>
      <c r="DQ14" s="646" t="s">
        <v>183</v>
      </c>
      <c r="DR14" s="647" t="s">
        <v>183</v>
      </c>
      <c r="DS14" s="643" t="str">
        <f t="shared" si="44"/>
        <v/>
      </c>
      <c r="DT14" s="644"/>
      <c r="DU14" s="645" t="str">
        <f t="shared" si="26"/>
        <v/>
      </c>
      <c r="DV14" s="646"/>
      <c r="DW14" s="647"/>
      <c r="DX14" s="643" t="str">
        <f t="shared" si="45"/>
        <v/>
      </c>
      <c r="DY14" s="644"/>
      <c r="DZ14" s="645" t="str">
        <f t="shared" si="27"/>
        <v/>
      </c>
      <c r="EA14" s="646"/>
      <c r="EB14" s="647"/>
    </row>
    <row r="15" spans="1:211" s="541" customFormat="1" ht="15" customHeight="1" thickBot="1" x14ac:dyDescent="0.4">
      <c r="A15" s="537"/>
      <c r="B15" s="538"/>
      <c r="C15" s="539"/>
      <c r="D15" s="539"/>
      <c r="E15" s="539"/>
      <c r="F15" s="539"/>
      <c r="G15" s="539"/>
      <c r="H15" s="539"/>
      <c r="I15" s="539"/>
      <c r="J15" s="539"/>
      <c r="K15" s="539"/>
      <c r="L15" s="538"/>
      <c r="M15" s="538"/>
      <c r="N15" s="538"/>
      <c r="O15" s="538"/>
      <c r="P15" s="538"/>
      <c r="Q15" s="538"/>
      <c r="R15" s="540"/>
      <c r="S15" s="540" t="str">
        <f>S2</f>
        <v>ART</v>
      </c>
      <c r="T15" s="540"/>
      <c r="U15" s="540" t="str">
        <f>S15&amp;"1"</f>
        <v>ART1</v>
      </c>
      <c r="V15" s="540" t="str">
        <f>S15&amp;"2"</f>
        <v>ART2</v>
      </c>
      <c r="W15" s="540"/>
      <c r="X15" s="540" t="str">
        <f>X2</f>
        <v>BIOLOGY</v>
      </c>
      <c r="Y15" s="540"/>
      <c r="Z15" s="540" t="str">
        <f>X15&amp;"1"</f>
        <v>BIOLOGY1</v>
      </c>
      <c r="AA15" s="540" t="str">
        <f>X15&amp;"2"</f>
        <v>BIOLOGY2</v>
      </c>
      <c r="AB15" s="540"/>
      <c r="AC15" s="540" t="str">
        <f>AC2</f>
        <v>BUSINESS</v>
      </c>
      <c r="AD15" s="540"/>
      <c r="AE15" s="540" t="str">
        <f>AC15&amp;"1"</f>
        <v>BUSINESS1</v>
      </c>
      <c r="AF15" s="540" t="str">
        <f>AC15&amp;"2"</f>
        <v>BUSINESS2</v>
      </c>
      <c r="AG15" s="540"/>
      <c r="AH15" s="540" t="str">
        <f>AH2</f>
        <v>CHEMISTRY</v>
      </c>
      <c r="AI15" s="540"/>
      <c r="AJ15" s="540" t="str">
        <f>AH15&amp;"1"</f>
        <v>CHEMISTRY1</v>
      </c>
      <c r="AK15" s="540" t="str">
        <f>AH15&amp;"2"</f>
        <v>CHEMISTRY2</v>
      </c>
      <c r="AL15" s="540"/>
      <c r="AM15" s="540" t="str">
        <f>AM2</f>
        <v>CHILDDEV</v>
      </c>
      <c r="AN15" s="540"/>
      <c r="AO15" s="540" t="str">
        <f>AM15&amp;"1"</f>
        <v>CHILDDEV1</v>
      </c>
      <c r="AP15" s="540" t="str">
        <f>AM15&amp;"2"</f>
        <v>CHILDDEV2</v>
      </c>
      <c r="AQ15" s="540"/>
      <c r="AR15" s="540" t="str">
        <f>AR2</f>
        <v>COMPUTING</v>
      </c>
      <c r="AS15" s="540"/>
      <c r="AT15" s="540" t="str">
        <f>AR15&amp;"1"</f>
        <v>COMPUTING1</v>
      </c>
      <c r="AU15" s="540" t="str">
        <f>AR15&amp;"2"</f>
        <v>COMPUTING2</v>
      </c>
      <c r="AV15" s="540"/>
      <c r="AW15" s="540" t="str">
        <f>AW2</f>
        <v>DRAMA</v>
      </c>
      <c r="AX15" s="540"/>
      <c r="AY15" s="540" t="str">
        <f>AW15&amp;"1"</f>
        <v>DRAMA1</v>
      </c>
      <c r="AZ15" s="540" t="str">
        <f>AW15&amp;"2"</f>
        <v>DRAMA2</v>
      </c>
      <c r="BA15" s="540"/>
      <c r="BB15" s="540" t="str">
        <f>BB2</f>
        <v>ENGLISH</v>
      </c>
      <c r="BC15" s="540"/>
      <c r="BD15" s="540" t="str">
        <f>BB15&amp;"1"</f>
        <v>ENGLISH1</v>
      </c>
      <c r="BE15" s="540" t="str">
        <f>BB15&amp;"2"</f>
        <v>ENGLISH2</v>
      </c>
      <c r="BF15" s="540"/>
      <c r="BG15" s="540" t="str">
        <f>BG2</f>
        <v>ENGLISH LIT</v>
      </c>
      <c r="BH15" s="540"/>
      <c r="BI15" s="540" t="str">
        <f>BG15&amp;"1"</f>
        <v>ENGLISH LIT1</v>
      </c>
      <c r="BJ15" s="540" t="str">
        <f>BG15&amp;"2"</f>
        <v>ENGLISH LIT2</v>
      </c>
      <c r="BK15" s="540"/>
      <c r="BL15" s="540" t="str">
        <f>BL2</f>
        <v>FOOD</v>
      </c>
      <c r="BM15" s="540"/>
      <c r="BN15" s="540" t="str">
        <f>BL15&amp;"1"</f>
        <v>FOOD1</v>
      </c>
      <c r="BO15" s="540" t="str">
        <f>BL15&amp;"2"</f>
        <v>FOOD2</v>
      </c>
      <c r="BP15" s="540"/>
      <c r="BQ15" s="540" t="str">
        <f>BQ2</f>
        <v>FRENCH</v>
      </c>
      <c r="BR15" s="540"/>
      <c r="BS15" s="540" t="str">
        <f>BQ15&amp;"1"</f>
        <v>FRENCH1</v>
      </c>
      <c r="BT15" s="540" t="str">
        <f>BQ15&amp;"2"</f>
        <v>FRENCH2</v>
      </c>
      <c r="BU15" s="540"/>
      <c r="BV15" s="540" t="str">
        <f>BV2</f>
        <v>GEOGRAPHY</v>
      </c>
      <c r="BW15" s="540"/>
      <c r="BX15" s="540" t="str">
        <f>BV15&amp;"1"</f>
        <v>GEOGRAPHY1</v>
      </c>
      <c r="BY15" s="540" t="str">
        <f>BV15&amp;"2"</f>
        <v>GEOGRAPHY2</v>
      </c>
      <c r="BZ15" s="540"/>
      <c r="CA15" s="540" t="str">
        <f>CA2</f>
        <v>H&amp;SC</v>
      </c>
      <c r="CB15" s="540"/>
      <c r="CC15" s="540" t="str">
        <f>CA15&amp;"1"</f>
        <v>H&amp;SC1</v>
      </c>
      <c r="CD15" s="540" t="str">
        <f>CA15&amp;"2"</f>
        <v>H&amp;SC2</v>
      </c>
      <c r="CE15" s="540"/>
      <c r="CF15" s="540" t="str">
        <f>CF2</f>
        <v>HISTORY</v>
      </c>
      <c r="CG15" s="540"/>
      <c r="CH15" s="540" t="str">
        <f>CF15&amp;"1"</f>
        <v>HISTORY1</v>
      </c>
      <c r="CI15" s="540" t="str">
        <f>CF15&amp;"2"</f>
        <v>HISTORY2</v>
      </c>
      <c r="CJ15" s="540"/>
      <c r="CK15" s="540" t="str">
        <f>CK2</f>
        <v>MATHS</v>
      </c>
      <c r="CL15" s="540"/>
      <c r="CM15" s="540" t="str">
        <f>CK15&amp;"1"</f>
        <v>MATHS1</v>
      </c>
      <c r="CN15" s="540" t="str">
        <f>CK15&amp;"2"</f>
        <v>MATHS2</v>
      </c>
      <c r="CO15" s="540"/>
      <c r="CP15" s="540" t="str">
        <f>CP2</f>
        <v>MUSIC</v>
      </c>
      <c r="CQ15" s="540"/>
      <c r="CR15" s="540" t="str">
        <f>CP15&amp;"1"</f>
        <v>MUSIC1</v>
      </c>
      <c r="CS15" s="540" t="str">
        <f>CP15&amp;"2"</f>
        <v>MUSIC2</v>
      </c>
      <c r="CT15" s="540"/>
      <c r="CU15" s="540" t="str">
        <f>CU2</f>
        <v>PHOTOGRAPHY</v>
      </c>
      <c r="CV15" s="540"/>
      <c r="CW15" s="540" t="str">
        <f>CU15&amp;"1"</f>
        <v>PHOTOGRAPHY1</v>
      </c>
      <c r="CX15" s="540" t="str">
        <f>CU15&amp;"2"</f>
        <v>PHOTOGRAPHY2</v>
      </c>
      <c r="CY15" s="540"/>
      <c r="CZ15" s="540" t="str">
        <f>CZ2</f>
        <v>PHYSEDMS</v>
      </c>
      <c r="DA15" s="540"/>
      <c r="DB15" s="540" t="str">
        <f>CZ15&amp;"1"</f>
        <v>PHYSEDMS1</v>
      </c>
      <c r="DC15" s="540" t="str">
        <f>CZ15&amp;"2"</f>
        <v>PHYSEDMS2</v>
      </c>
      <c r="DD15" s="540"/>
      <c r="DE15" s="540" t="str">
        <f>DE2</f>
        <v>PHYSICS</v>
      </c>
      <c r="DF15" s="540"/>
      <c r="DG15" s="540" t="str">
        <f>DE15&amp;"1"</f>
        <v>PHYSICS1</v>
      </c>
      <c r="DH15" s="540" t="str">
        <f>DE15&amp;"2"</f>
        <v>PHYSICS2</v>
      </c>
      <c r="DI15" s="540"/>
      <c r="DJ15" s="540" t="str">
        <f>DJ2</f>
        <v>PRDDESIGN</v>
      </c>
      <c r="DK15" s="540"/>
      <c r="DL15" s="540" t="str">
        <f>DJ15&amp;"1"</f>
        <v>PRDDESIGN1</v>
      </c>
      <c r="DM15" s="540" t="str">
        <f>DJ15&amp;"2"</f>
        <v>PRDDESIGN2</v>
      </c>
      <c r="DN15" s="540"/>
      <c r="DO15" s="540" t="str">
        <f>DO2</f>
        <v>RELIGIOUSED</v>
      </c>
      <c r="DP15" s="540"/>
      <c r="DQ15" s="540" t="str">
        <f>DO15&amp;"1"</f>
        <v>RELIGIOUSED1</v>
      </c>
      <c r="DR15" s="540" t="str">
        <f>DO15&amp;"2"</f>
        <v>RELIGIOUSED2</v>
      </c>
      <c r="DS15" s="540"/>
      <c r="DT15" s="540" t="str">
        <f>DT2</f>
        <v>SCIENCE</v>
      </c>
      <c r="DU15" s="540"/>
      <c r="DV15" s="540" t="str">
        <f>DT15&amp;"1"</f>
        <v>SCIENCE1</v>
      </c>
      <c r="DW15" s="540" t="str">
        <f>DT15&amp;"2"</f>
        <v>SCIENCE2</v>
      </c>
      <c r="DX15" s="540"/>
      <c r="DY15" s="540" t="str">
        <f>DY2</f>
        <v>SPANISH</v>
      </c>
      <c r="DZ15" s="540"/>
      <c r="EA15" s="540" t="str">
        <f>DY15&amp;"1"</f>
        <v>SPANISH1</v>
      </c>
      <c r="EB15" s="540" t="str">
        <f>DY15&amp;"2"</f>
        <v>SPANISH2</v>
      </c>
      <c r="FD15" s="556"/>
      <c r="FE15" s="542"/>
      <c r="FF15" s="542"/>
      <c r="FG15" s="542"/>
      <c r="FH15" s="542"/>
      <c r="FI15" s="542"/>
      <c r="FJ15" s="542"/>
      <c r="FK15" s="542"/>
      <c r="FL15" s="542"/>
      <c r="FM15" s="542"/>
      <c r="FN15" s="542"/>
      <c r="FO15" s="542"/>
      <c r="FP15" s="542"/>
      <c r="FQ15" s="542"/>
      <c r="FR15" s="542"/>
      <c r="FS15" s="542"/>
      <c r="FT15" s="542"/>
      <c r="FU15" s="542"/>
      <c r="FV15" s="542"/>
      <c r="FW15" s="542"/>
      <c r="FX15" s="542"/>
      <c r="FY15" s="542"/>
      <c r="FZ15" s="542"/>
      <c r="GA15" s="542"/>
      <c r="GB15" s="542"/>
      <c r="GC15" s="542"/>
      <c r="GD15" s="542"/>
      <c r="GE15" s="542"/>
      <c r="GF15" s="542"/>
      <c r="GG15" s="542"/>
      <c r="GH15" s="542"/>
      <c r="GI15" s="542"/>
      <c r="GJ15" s="542"/>
      <c r="GK15" s="542"/>
      <c r="GL15" s="542"/>
      <c r="GM15" s="542"/>
      <c r="GN15" s="542"/>
      <c r="GO15" s="542"/>
      <c r="GP15" s="542"/>
      <c r="GQ15" s="542"/>
      <c r="GR15" s="542"/>
      <c r="GS15" s="542"/>
      <c r="GT15" s="542"/>
      <c r="GZ15" s="541" t="s">
        <v>371</v>
      </c>
      <c r="HA15" s="541" t="s">
        <v>372</v>
      </c>
      <c r="HB15" s="541" t="s">
        <v>373</v>
      </c>
      <c r="HC15" s="541" t="s">
        <v>374</v>
      </c>
    </row>
    <row r="16" spans="1:211" ht="18.75" x14ac:dyDescent="0.3">
      <c r="A16" s="178">
        <f>DATASHEET!A2</f>
        <v>152713</v>
      </c>
      <c r="B16" s="145" t="str">
        <f>DATASHEET!B2</f>
        <v>ADEDAYO-SOGADE, Iteoluwa</v>
      </c>
      <c r="C16" s="167" t="str">
        <f>DATASHEET!C2</f>
        <v>11ZI</v>
      </c>
      <c r="D16" s="168" t="str">
        <f>DATASHEET!D2</f>
        <v>F</v>
      </c>
      <c r="E16" s="168" t="str">
        <f>DATASHEET!J2</f>
        <v>N</v>
      </c>
      <c r="F16" s="168" t="str">
        <f>DATASHEET!E2</f>
        <v>N</v>
      </c>
      <c r="G16" s="168" t="str">
        <f>DATASHEET!F2</f>
        <v>Black and Any Other Ethnic Group</v>
      </c>
      <c r="H16" s="168" t="str">
        <f>DATASHEET!G2</f>
        <v>N</v>
      </c>
      <c r="I16" s="168" t="str">
        <f>DATASHEET!H2</f>
        <v>N</v>
      </c>
      <c r="J16" s="168" t="str">
        <f>DATASHEET!I2</f>
        <v>N</v>
      </c>
      <c r="K16" s="167" t="str">
        <f>DATASHEET!M2</f>
        <v>M</v>
      </c>
      <c r="L16" s="146" t="str">
        <f t="shared" ref="L16:L79" si="46">IFERROR(SUM(COUNTIF($R16,"&gt;=0"),COUNTIF($AB16,"&gt;=0"),COUNTIF($W16,"&gt;=0"),COUNTIF($AL16,"&gt;=0"),COUNTIF($AG16,"&gt;=0"),COUNTIF($AQ16,"&gt;=0"),COUNTIF($AV16,"&gt;=0"),COUNTIF($BA16,"&gt;=0"),COUNTIF($BF16,"&gt;=0"),COUNTIF($BP16,"&gt;=0"),COUNTIF($BK16,"&gt;=0"),COUNTIF($BU16,"&gt;=0"),COUNTIF($CE16,"&gt;=0"),COUNTIF($CJ16,"&gt;=0"),COUNTIF($CO16,"&gt;=0"),COUNTIF($CY16,"&gt;=0"),COUNTIF($DD16,"&gt;=0"),COUNTIF($DN16,"&gt;=0"),COUNTIF($DI16,"&gt;=0"),COUNTIF($DS16,"&gt;=0"),COUNTIF($DX16,"&gt;=0"))/COUNT($R16,$AB16,$W16,$AL16,$AG16,$AQ16,$AV16,$BA16,$BF16,$BP16,$BK16,$BU16,$CE16,$CJ16,$CO16,$CY16,$DD16,$DN16,$DI16,$DS16,$DX16),"")</f>
        <v/>
      </c>
      <c r="M16" s="88" t="str">
        <f t="shared" ref="M16:M79" si="47">IFERROR(SUM(COUNTIF($R16,"&lt;0"),COUNTIF($AB16,"&lt;0"),COUNTIF($W16,"&lt;0"),COUNTIF($AL16,"&lt;0"),COUNTIF($AG16,"&lt;0"),COUNTIF($AQ16,"&lt;0"),COUNTIF($AV16,"&lt;0"),COUNTIF($BA16,"&lt;0"),COUNTIF($BF16,"&lt;0"),COUNTIF($BP16,"&lt;0"),COUNTIF($BK16,"&lt;0"),COUNTIF($CE16,"&lt;0"),COUNTIF($CJ16,"&lt;0"),COUNTIF($CO16,"&lt;0"),COUNTIF($CY16,"&lt;0"),COUNTIF($CT16,"&lt;0"),COUNTIF($DD16,"&lt;0"),COUNTIF($DN16,"&lt;0"),COUNTIF($DI16,"&lt;0"),COUNTIF($DS16,"&lt;0"),COUNTIF($DX16,"&lt;0"))/COUNT($R16,$AB16,$W16,$AL16,$AG16,$AQ16,$AV16,$BA16,$BF16,$BP16,$BK16,$CE16,$CJ16,$CO16,$CY16,$CT16,$DD16,$DN16,$DI16,$DS16,$DX16),"")</f>
        <v/>
      </c>
      <c r="N16" s="500" t="str">
        <f>IF(ISBLANK(DATASHEET!L2),"",DATASHEET!L2)</f>
        <v>6-7</v>
      </c>
      <c r="O16" s="147">
        <f>IFERROR(IF(VLOOKUP(DATASHEET!A2,[5]YEAR11!$A$2:$AF$236,18,FALSE)="","",VLOOKUP(DATASHEET!A2,[5]YEAR11!$A$2:$AF$236,18,FALSE)),"")</f>
        <v>59.353448</v>
      </c>
      <c r="P16" s="148">
        <f>IFERROR(IF(VLOOKUP(DATASHEET!A2,[5]YEAR11!$A$2:$AF$237,19,FALSE)="","",VLOOKUP(DATASHEET!A2,[5]YEAR11!$A$2:$AF$237,19,FALSE)),"")</f>
        <v>5.9353448000000002</v>
      </c>
      <c r="Q16" s="496" t="str">
        <f>'P8 BREAKDOWN'!M4</f>
        <v/>
      </c>
      <c r="R16" s="140" t="str">
        <f>IF(S16="","",IFERROR(VLOOKUP(DATASHEET!AF2,lookup,2,FALSE)-$P16,""))</f>
        <v/>
      </c>
      <c r="S16" s="156" t="str">
        <f>IFERROR(INDEX(DATASHEET!$A$1:$DG$299,MATCH(PROGRESS!$A16,DATASHEET!$A$1:$A$299,0),MATCH(PROGRESS!T$2,DATASHEET!$A$1:$DG$1,0)),"")</f>
        <v/>
      </c>
      <c r="T16" s="156" t="str">
        <f t="shared" ref="T16:T79" si="48">IFERROR(VLOOKUP(S16,lookup,2,FALSE),"")</f>
        <v/>
      </c>
      <c r="U16" s="138" t="str">
        <f>IF(ISBLANK(DATASHEET!AG2),"",DATASHEET!AG2)</f>
        <v/>
      </c>
      <c r="V16" s="198" t="str">
        <f>IF(ISBLANK(DATASHEET!AH2),"",DATASHEET!AH2)</f>
        <v/>
      </c>
      <c r="W16" s="140" t="str">
        <f>IF(X16="","",IFERROR(VLOOKUP(DATASHEET!AJ2,lookup,2,FALSE)-$P16,""))</f>
        <v/>
      </c>
      <c r="X16" s="156" t="str">
        <f>IFERROR(INDEX(DATASHEET!$A$1:$DG$299,MATCH(PROGRESS!$A16,DATASHEET!$A$1:$A$299,0),MATCH(PROGRESS!Y$2,DATASHEET!$A$1:$DG$1,0)),"")</f>
        <v/>
      </c>
      <c r="Y16" s="156" t="str">
        <f t="shared" ref="Y16:Y79" si="49">IFERROR(VLOOKUP(X16,lookup,2,FALSE),"")</f>
        <v/>
      </c>
      <c r="Z16" s="138" t="str">
        <f>IF(ISBLANK(DATASHEET!AK2),"",DATASHEET!AK2)</f>
        <v>RAB</v>
      </c>
      <c r="AA16" s="198" t="str">
        <f>IF(ISBLANK(DATASHEET!AL2),"",DATASHEET!AL2)</f>
        <v>11T-BI-2</v>
      </c>
      <c r="AB16" s="140" t="str">
        <f>IF(AC16="","",IFERROR(VLOOKUP(DATASHEET!AN2,lookup,2,FALSE)-$P16,""))</f>
        <v/>
      </c>
      <c r="AC16" s="156" t="str">
        <f>IFERROR(INDEX(DATASHEET!$A$1:$DG$299,MATCH(PROGRESS!$A16,DATASHEET!$A$1:$A$299,0),MATCH(PROGRESS!AD$2,DATASHEET!$A$1:$DG$1,0)),"")</f>
        <v/>
      </c>
      <c r="AD16" s="156" t="str">
        <f t="shared" ref="AD16:AD79" si="50">IFERROR(VLOOKUP(AC16,lookup,2,FALSE),"")</f>
        <v/>
      </c>
      <c r="AE16" s="138" t="str">
        <f>IF(ISBLANK(DATASHEET!AO2),"",DATASHEET!AO2)</f>
        <v/>
      </c>
      <c r="AF16" s="198" t="str">
        <f>IF(ISBLANK(DATASHEET!AP2),"",DATASHEET!AP2)</f>
        <v/>
      </c>
      <c r="AG16" s="140" t="str">
        <f>IF(AH16="","",IFERROR(VLOOKUP(DATASHEET!AR2,lookup,2,FALSE)-$P16,""))</f>
        <v/>
      </c>
      <c r="AH16" s="156" t="str">
        <f>IFERROR(INDEX(DATASHEET!$A$1:$DG$299,MATCH(PROGRESS!$A16,DATASHEET!$A$1:$A$299,0),MATCH(PROGRESS!AI$2,DATASHEET!$A$1:$DG$1,0)),"")</f>
        <v/>
      </c>
      <c r="AI16" s="156" t="str">
        <f t="shared" ref="AI16:AI79" si="51">IFERROR(VLOOKUP(AH16,lookup,2,FALSE),"")</f>
        <v/>
      </c>
      <c r="AJ16" s="138" t="str">
        <f>IF(ISBLANK(DATASHEET!AS2),"",DATASHEET!AS2)</f>
        <v>GN</v>
      </c>
      <c r="AK16" s="198" t="str">
        <f>IF(ISBLANK(DATASHEET!AT2),"",DATASHEET!AT2)</f>
        <v>11T-CH-2</v>
      </c>
      <c r="AL16" s="140" t="str">
        <f>IF(AM16="","",IFERROR(VLOOKUP(DATASHEET!AV2,lookup,2,FALSE)-$P16,""))</f>
        <v/>
      </c>
      <c r="AM16" s="156" t="str">
        <f>IFERROR(INDEX(DATASHEET!$A$1:$DG$299,MATCH(PROGRESS!$A16,DATASHEET!$A$1:$A$299,0),MATCH(PROGRESS!AN$2,DATASHEET!$A$1:$DG$1,0)),"")</f>
        <v/>
      </c>
      <c r="AN16" s="156" t="str">
        <f t="shared" ref="AN16:AN79" si="52">IFERROR(VLOOKUP(AM16,lookup,2,FALSE),"")</f>
        <v/>
      </c>
      <c r="AO16" s="138" t="str">
        <f>IF(ISBLANK(DATASHEET!AW2),"",DATASHEET!AW2)</f>
        <v/>
      </c>
      <c r="AP16" s="198" t="str">
        <f>IF(ISBLANK(DATASHEET!AX2),"",DATASHEET!AX2)</f>
        <v/>
      </c>
      <c r="AQ16" s="140" t="str">
        <f>IF(AR16="","",IFERROR(VLOOKUP(DATASHEET!AZ2,lookup,2,FALSE)-$P16,""))</f>
        <v/>
      </c>
      <c r="AR16" s="156" t="str">
        <f>IFERROR(INDEX(DATASHEET!$A$1:$DG$299,MATCH(PROGRESS!$A16,DATASHEET!$A$1:$A$299,0),MATCH(PROGRESS!AS$2,DATASHEET!$A$1:$DG$1,0)),"")</f>
        <v/>
      </c>
      <c r="AS16" s="156" t="str">
        <f t="shared" ref="AS16:AS79" si="53">IFERROR(VLOOKUP(AR16,lookup,2,FALSE),"")</f>
        <v/>
      </c>
      <c r="AT16" s="138" t="str">
        <f>IF(ISBLANK(DATASHEET!BA2),"",DATASHEET!BA2)</f>
        <v/>
      </c>
      <c r="AU16" s="198" t="str">
        <f>IF(ISBLANK(DATASHEET!BB2),"",DATASHEET!BB2)</f>
        <v/>
      </c>
      <c r="AV16" s="140" t="str">
        <f>IF(AW16="","",IFERROR(VLOOKUP(DATASHEET!BD2,lookup,2,FALSE)-$P16,""))</f>
        <v/>
      </c>
      <c r="AW16" s="156" t="str">
        <f>IFERROR(INDEX(DATASHEET!$A$1:$DG$299,MATCH(PROGRESS!$A16,DATASHEET!$A$1:$A$299,0),MATCH(PROGRESS!AX$2,DATASHEET!$A$1:$DG$1,0)),"")</f>
        <v/>
      </c>
      <c r="AX16" s="156" t="str">
        <f t="shared" ref="AX16:AX79" si="54">IFERROR(VLOOKUP(AW16,lookup,2,FALSE),"")</f>
        <v/>
      </c>
      <c r="AY16" s="138" t="str">
        <f>IF(ISBLANK(DATASHEET!BE2),"",DATASHEET!BE2)</f>
        <v/>
      </c>
      <c r="AZ16" s="198" t="str">
        <f>IF(ISBLANK(DATASHEET!BF2),"",DATASHEET!BF2)</f>
        <v/>
      </c>
      <c r="BA16" s="140" t="str">
        <f>IF(BB16="","",IFERROR(VLOOKUP(DATASHEET!BH2,lookup,2,FALSE)-$P16,""))</f>
        <v/>
      </c>
      <c r="BB16" s="156" t="str">
        <f>IFERROR(INDEX(DATASHEET!$A$1:$DG$299,MATCH(PROGRESS!$A16,DATASHEET!$A$1:$A$299,0),MATCH(PROGRESS!BC$2,DATASHEET!$A$1:$DG$1,0)),"")</f>
        <v/>
      </c>
      <c r="BC16" s="156" t="str">
        <f t="shared" ref="BC16:BC79" si="55">IFERROR(VLOOKUP(BB16,lookup,2,FALSE),"")</f>
        <v/>
      </c>
      <c r="BD16" s="138" t="str">
        <f>IF(ISBLANK(DATASHEET!BI2),"",DATASHEET!BI2)</f>
        <v>JK</v>
      </c>
      <c r="BE16" s="198" t="str">
        <f>IF(ISBLANK(DATASHEET!BJ2),"",DATASHEET!BJ2)</f>
        <v>11X-EN-3</v>
      </c>
      <c r="BF16" s="140" t="str">
        <f>IF(BG16="","",IFERROR(VLOOKUP(DATASHEET!BL2,lookup,2,FALSE)-$P16,""))</f>
        <v/>
      </c>
      <c r="BG16" s="156" t="str">
        <f>IFERROR(INDEX(DATASHEET!$A$1:$DG$299,MATCH(PROGRESS!$A16,DATASHEET!$A$1:$A$299,0),MATCH(PROGRESS!BH$2,DATASHEET!$A$1:$DG$1,0)),"")</f>
        <v/>
      </c>
      <c r="BH16" s="156" t="str">
        <f t="shared" ref="BH16:BH79" si="56">IFERROR(VLOOKUP(BG16,lookup,2,FALSE),"")</f>
        <v/>
      </c>
      <c r="BI16" s="138" t="str">
        <f>IF(ISBLANK(DATASHEET!BM2),"",DATASHEET!BM2)</f>
        <v/>
      </c>
      <c r="BJ16" s="198" t="str">
        <f>IF(ISBLANK(DATASHEET!BN2),"",DATASHEET!BN2)</f>
        <v/>
      </c>
      <c r="BK16" s="140" t="str">
        <f>IF(BL16="","",IFERROR(VLOOKUP(DATASHEET!BP2,lookup,2,FALSE)-$P16,""))</f>
        <v/>
      </c>
      <c r="BL16" s="156" t="str">
        <f>IFERROR(INDEX(DATASHEET!$A$1:$DG$299,MATCH(PROGRESS!$A16,DATASHEET!$A$1:$A$299,0),MATCH(PROGRESS!BM$2,DATASHEET!$A$1:$DG$1,0)),"")</f>
        <v/>
      </c>
      <c r="BM16" s="156" t="str">
        <f t="shared" ref="BM16:BM79" si="57">IFERROR(VLOOKUP(BL16,lookup,2,FALSE),"")</f>
        <v/>
      </c>
      <c r="BN16" s="138" t="str">
        <f>IF(ISBLANK(DATASHEET!BQ2),"",DATASHEET!BQ2)</f>
        <v/>
      </c>
      <c r="BO16" s="198" t="str">
        <f>IF(ISBLANK(DATASHEET!BR2),"",DATASHEET!BR2)</f>
        <v/>
      </c>
      <c r="BP16" s="140" t="str">
        <f>IF(BQ16="","",IFERROR(VLOOKUP(DATASHEET!BX2,lookup,2,FALSE)-$P16,""))</f>
        <v/>
      </c>
      <c r="BQ16" s="156" t="str">
        <f>IFERROR(INDEX(DATASHEET!$A$1:$DG$299,MATCH(PROGRESS!$A16,DATASHEET!$A$1:$A$299,0),MATCH(PROGRESS!BR$2,DATASHEET!$A$1:$DG$1,0)),"")</f>
        <v/>
      </c>
      <c r="BR16" s="156" t="str">
        <f t="shared" ref="BR16:BR79" si="58">IFERROR(VLOOKUP(BQ16,lookup,2,FALSE),"")</f>
        <v/>
      </c>
      <c r="BS16" s="138" t="str">
        <f>IF(ISBLANK(DATASHEET!BY2),"",DATASHEET!BY2)</f>
        <v/>
      </c>
      <c r="BT16" s="198" t="str">
        <f>IF(ISBLANK(DATASHEET!BZ2),"",DATASHEET!BZ2)</f>
        <v/>
      </c>
      <c r="BU16" s="140" t="str">
        <f>IF(BV16="","",IFERROR(VLOOKUP(DATASHEET!CB2,lookup,2,FALSE)-$P16,""))</f>
        <v/>
      </c>
      <c r="BV16" s="156" t="str">
        <f>IFERROR(INDEX(DATASHEET!$A$1:$DG$299,MATCH(PROGRESS!$A16,DATASHEET!$A$1:$A$299,0),MATCH(PROGRESS!BW$2,DATASHEET!$A$1:$DG$1,0)),"")</f>
        <v/>
      </c>
      <c r="BW16" s="156" t="str">
        <f t="shared" ref="BW16:BW79" si="59">IFERROR(VLOOKUP(BV16,lookup,2,FALSE),"")</f>
        <v/>
      </c>
      <c r="BX16" s="138" t="str">
        <f>IF(ISBLANK(DATASHEET!CC2),"",DATASHEET!CC2)</f>
        <v/>
      </c>
      <c r="BY16" s="198" t="str">
        <f>IF(ISBLANK(DATASHEET!CD2),"",DATASHEET!CD2)</f>
        <v/>
      </c>
      <c r="BZ16" s="140" t="str">
        <f>IF(CA16="","",IFERROR(VLOOKUP(DATASHEET!CE2,lookup,2,FALSE)-$P16,""))</f>
        <v/>
      </c>
      <c r="CA16" s="156" t="str">
        <f>IFERROR(INDEX(DATASHEET!$A$1:$DG$299,MATCH(PROGRESS!$A16,DATASHEET!$A$1:$A$299,0),MATCH(PROGRESS!CB$2,DATASHEET!$A$1:$DG$1,0)),"")</f>
        <v/>
      </c>
      <c r="CB16" s="156" t="str">
        <f t="shared" ref="CB16:CB79" si="60">IFERROR(VLOOKUP(CA16,lookup,2,FALSE),"")</f>
        <v/>
      </c>
      <c r="CC16" s="138" t="str">
        <f>IF(ISBLANK(DATASHEET!CF2),"",DATASHEET!CF2)</f>
        <v/>
      </c>
      <c r="CD16" s="198" t="str">
        <f>IF(ISBLANK(DATASHEET!CG2),"",DATASHEET!CG2)</f>
        <v/>
      </c>
      <c r="CE16" s="140" t="str">
        <f>IF(CF16="","",IFERROR(VLOOKUP(DATASHEET!CJ2,lookup,2,FALSE)-$P16,""))</f>
        <v/>
      </c>
      <c r="CF16" s="156" t="str">
        <f>IFERROR(INDEX(DATASHEET!$A$1:$DG$299,MATCH(PROGRESS!$A16,DATASHEET!$A$1:$A$299,0),MATCH(PROGRESS!CG$2,DATASHEET!$A$1:$DG$1,0)),"")</f>
        <v/>
      </c>
      <c r="CG16" s="156" t="str">
        <f t="shared" ref="CG16:CG79" si="61">IFERROR(VLOOKUP(CF16,lookup,2,FALSE),"")</f>
        <v/>
      </c>
      <c r="CH16" s="138" t="str">
        <f>IF(ISBLANK(DATASHEET!CK2),"",DATASHEET!CK2)</f>
        <v/>
      </c>
      <c r="CI16" s="198" t="str">
        <f>IF(ISBLANK(DATASHEET!CL2),"",DATASHEET!CL2)</f>
        <v/>
      </c>
      <c r="CJ16" s="140" t="str">
        <f>IF(CK16="","",IFERROR(VLOOKUP(DATASHEET!CN2,lookup,2,FALSE)-$P16,""))</f>
        <v/>
      </c>
      <c r="CK16" s="156" t="str">
        <f>IFERROR(INDEX(DATASHEET!$A$1:$DG$299,MATCH(PROGRESS!$A16,DATASHEET!$A$1:$A$299,0),MATCH(PROGRESS!CL$2,DATASHEET!$A$1:$DG$1,0)),"")</f>
        <v/>
      </c>
      <c r="CL16" s="156" t="str">
        <f t="shared" ref="CL16:CL79" si="62">IFERROR(VLOOKUP(CK16,lookup,2,FALSE),"")</f>
        <v/>
      </c>
      <c r="CM16" s="138" t="str">
        <f>IF(ISBLANK(DATASHEET!CO2),"",DATASHEET!CO2)</f>
        <v>CS</v>
      </c>
      <c r="CN16" s="198" t="str">
        <f>IF(ISBLANK(DATASHEET!CP2),"",DATASHEET!CP2)</f>
        <v>11X-MA-2</v>
      </c>
      <c r="CO16" s="140" t="str">
        <f>IF(CP16="","",IFERROR(VLOOKUP(DATASHEET!CR2,lookup,2,FALSE)-$P16,""))</f>
        <v/>
      </c>
      <c r="CP16" s="156" t="str">
        <f>IFERROR(INDEX(DATASHEET!$A$1:$DG$299,MATCH(PROGRESS!$A16,DATASHEET!$A$1:$A$299,0),MATCH(PROGRESS!CQ$2,DATASHEET!$A$1:$DG$1,0)),"")</f>
        <v/>
      </c>
      <c r="CQ16" s="156" t="str">
        <f t="shared" ref="CQ16:CQ79" si="63">IFERROR(VLOOKUP(CP16,lookup,2,FALSE),"")</f>
        <v/>
      </c>
      <c r="CR16" s="138" t="str">
        <f>IF(ISBLANK(DATASHEET!CS2),"",DATASHEET!CS2)</f>
        <v/>
      </c>
      <c r="CS16" s="198" t="str">
        <f>IF(ISBLANK(DATASHEET!CT2),"",DATASHEET!CT2)</f>
        <v/>
      </c>
      <c r="CT16" s="140" t="str">
        <f>IF(CU16="","",IFERROR(VLOOKUP(DATASHEET!CV2,lookup,2,FALSE)-$P16,""))</f>
        <v/>
      </c>
      <c r="CU16" s="156" t="str">
        <f>IFERROR(INDEX(DATASHEET!$A$1:$DG$299,MATCH(PROGRESS!$A16,DATASHEET!$A$1:$A$299,0),MATCH(PROGRESS!CV$2,DATASHEET!$A$1:$DG$1,0)),"")</f>
        <v/>
      </c>
      <c r="CV16" s="156" t="str">
        <f t="shared" ref="CV16:CV79" si="64">IFERROR(VLOOKUP(CU16,lookup,2,FALSE),"")</f>
        <v/>
      </c>
      <c r="CW16" s="138" t="str">
        <f>IF(ISBLANK(DATASHEET!CW2),"",DATASHEET!CW2)</f>
        <v/>
      </c>
      <c r="CX16" s="198" t="str">
        <f>IF(ISBLANK(DATASHEET!CX2),"",DATASHEET!CX2)</f>
        <v/>
      </c>
      <c r="CY16" s="140" t="str">
        <f>IF(CZ16="","",IFERROR(VLOOKUP(DATASHEET!DD2,lookup,2,FALSE)-$P16,""))</f>
        <v/>
      </c>
      <c r="CZ16" s="156" t="str">
        <f>IFERROR(INDEX(DATASHEET!$A$1:$DG$299,MATCH(PROGRESS!$A16,DATASHEET!$A$1:$A$299,0),MATCH(PROGRESS!DA$2,DATASHEET!$A$1:$DG$1,0)),"")</f>
        <v/>
      </c>
      <c r="DA16" s="156" t="str">
        <f t="shared" ref="DA16:DA79" si="65">IFERROR(VLOOKUP(CZ16,lookup,2,FALSE),"")</f>
        <v/>
      </c>
      <c r="DB16" s="138" t="str">
        <f>IF(ISBLANK(DATASHEET!DE2),"",DATASHEET!DE2)</f>
        <v/>
      </c>
      <c r="DC16" s="198" t="str">
        <f>IF(ISBLANK(DATASHEET!DF2),"",DATASHEET!DF2)</f>
        <v/>
      </c>
      <c r="DD16" s="140" t="str">
        <f>IF(DE16="","",IFERROR(VLOOKUP(DATASHEET!DH2,lookup,2,FALSE)-$P16,""))</f>
        <v/>
      </c>
      <c r="DE16" s="156" t="str">
        <f>IFERROR(INDEX(DATASHEET!$A$1:$DG$299,MATCH(PROGRESS!$A16,DATASHEET!$A$1:$A$299,0),MATCH(PROGRESS!DF$2,DATASHEET!$A$1:$DG$1,0)),"")</f>
        <v/>
      </c>
      <c r="DF16" s="156" t="str">
        <f t="shared" ref="DF16:DF79" si="66">IFERROR(VLOOKUP(DE16,lookup,2,FALSE),"")</f>
        <v/>
      </c>
      <c r="DG16" s="138" t="str">
        <f>IF(ISBLANK(DATASHEET!DI2),"",DATASHEET!DI2)</f>
        <v>DWA</v>
      </c>
      <c r="DH16" s="198" t="str">
        <f>IF(ISBLANK(DATASHEET!DJ2),"",DATASHEET!DJ2)</f>
        <v>11T-PH-2</v>
      </c>
      <c r="DI16" s="140" t="str">
        <f>IF(DJ16="","",IFERROR(VLOOKUP(DATASHEET!DL2,lookup,2,FALSE)-$P16,""))</f>
        <v/>
      </c>
      <c r="DJ16" s="156" t="str">
        <f>IFERROR(INDEX(DATASHEET!$A$1:$DG$299,MATCH(PROGRESS!$A16,DATASHEET!$A$1:$A$299,0),MATCH(PROGRESS!DK$2,DATASHEET!$A$1:$DG$1,0)),"")</f>
        <v/>
      </c>
      <c r="DK16" s="156" t="str">
        <f t="shared" ref="DK16:DK79" si="67">IFERROR(VLOOKUP(DJ16,lookup,2,FALSE),"")</f>
        <v/>
      </c>
      <c r="DL16" s="138" t="str">
        <f>IF(ISBLANK(DATASHEET!DM2),"",DATASHEET!DM2)</f>
        <v>RQ</v>
      </c>
      <c r="DM16" s="198" t="str">
        <f>IF(ISBLANK(DATASHEET!DN2),"",DATASHEET!DN2)</f>
        <v>11MS2-PD-MS2-4</v>
      </c>
      <c r="DN16" s="140" t="str">
        <f>IF(DO16="","",IFERROR(VLOOKUP(DATASHEET!DP2,lookup,2,FALSE)-$P16,""))</f>
        <v/>
      </c>
      <c r="DO16" s="156" t="str">
        <f>IFERROR(INDEX(DATASHEET!$A$1:$DG$299,MATCH(PROGRESS!$A16,DATASHEET!$A$1:$A$299,0),MATCH(PROGRESS!DP$2,DATASHEET!$A$1:$DG$1,0)),"")</f>
        <v/>
      </c>
      <c r="DP16" s="156" t="str">
        <f t="shared" ref="DP16:DP79" si="68">IFERROR(VLOOKUP(DO16,lookup,2,FALSE),"")</f>
        <v/>
      </c>
      <c r="DQ16" s="138" t="str">
        <f>IF(ISBLANK(DATASHEET!DQ2),"",DATASHEET!DQ2)</f>
        <v>PLO</v>
      </c>
      <c r="DR16" s="198" t="str">
        <f>IF(ISBLANK(DATASHEET!DR2),"",DATASHEET!DR2)</f>
        <v>11X-RE-2</v>
      </c>
      <c r="DS16" s="140" t="str">
        <f>IF(DT16="","",IFERROR(VLOOKUP(DATASHEET!DT2,lookup,2,FALSE)-$P16,""))</f>
        <v/>
      </c>
      <c r="DT16" s="156" t="str">
        <f>IFERROR(INDEX(DATASHEET!$A$1:$DG$299,MATCH(PROGRESS!$A16,DATASHEET!$A$1:$A$299,0),MATCH(PROGRESS!DU$2,DATASHEET!$A$1:$DG$1,0)),"")</f>
        <v/>
      </c>
      <c r="DU16" s="156" t="str">
        <f t="shared" ref="DU16:DU79" si="69">IFERROR(VLOOKUP(DT16,lookup,2,FALSE),"")</f>
        <v/>
      </c>
      <c r="DV16" s="138" t="str">
        <f>IF(ISBLANK(DATASHEET!DU2),"",DATASHEET!DU2)</f>
        <v/>
      </c>
      <c r="DW16" s="198" t="str">
        <f>IF(ISBLANK(DATASHEET!DV2),"",DATASHEET!DV2)</f>
        <v/>
      </c>
      <c r="DX16" s="140" t="str">
        <f>IF(DY16="","",IFERROR(VLOOKUP(DATASHEET!DX2,lookup,2,FALSE)-$P16,""))</f>
        <v/>
      </c>
      <c r="DY16" s="156" t="str">
        <f>IFERROR(INDEX(DATASHEET!$A$1:$DG$299,MATCH(PROGRESS!$A16,DATASHEET!$A$1:$A$299,0),MATCH(PROGRESS!DZ$2,DATASHEET!$A$1:$DG$1,0)),"")</f>
        <v/>
      </c>
      <c r="DZ16" s="156" t="str">
        <f t="shared" ref="DZ16:DZ79" si="70">IFERROR(VLOOKUP(DY16,lookup,2,FALSE),"")</f>
        <v/>
      </c>
      <c r="EA16" s="138" t="str">
        <f>IF(ISBLANK(DATASHEET!DY2),"",DATASHEET!DY2)</f>
        <v>YP</v>
      </c>
      <c r="EB16" s="198" t="str">
        <f>IF(ISBLANK(DATASHEET!DZ2),"",DATASHEET!DZ2)</f>
        <v>11N-SP-2</v>
      </c>
      <c r="FD16" s="526"/>
      <c r="FE16" s="527"/>
      <c r="FF16" s="527"/>
      <c r="FG16" s="527"/>
      <c r="FH16" s="528"/>
      <c r="FI16" s="528"/>
      <c r="FJ16" s="527"/>
      <c r="FK16" s="528"/>
      <c r="FL16" s="527"/>
      <c r="FM16" s="526"/>
      <c r="FN16" s="527"/>
      <c r="FO16" s="527"/>
      <c r="FP16" s="527"/>
      <c r="FQ16" s="528"/>
      <c r="FR16" s="528"/>
      <c r="FS16" s="528"/>
      <c r="FT16" s="527"/>
      <c r="FU16" s="528"/>
      <c r="FV16" s="527"/>
      <c r="FW16" s="527"/>
      <c r="FX16" s="527"/>
      <c r="FY16" s="528"/>
      <c r="FZ16" s="525"/>
      <c r="GA16" s="529"/>
      <c r="GB16" s="530"/>
      <c r="GC16" s="530"/>
      <c r="GD16" s="529"/>
      <c r="GE16" s="530"/>
      <c r="GF16" s="530"/>
      <c r="GG16" s="530"/>
      <c r="GH16" s="530"/>
      <c r="GI16" s="530"/>
      <c r="GJ16" s="529"/>
      <c r="GK16" s="530"/>
      <c r="GL16" s="529"/>
      <c r="GM16" s="529"/>
      <c r="GN16" s="530"/>
      <c r="GO16" s="530"/>
      <c r="GP16" s="529"/>
      <c r="GQ16" s="529"/>
      <c r="GR16" s="530"/>
      <c r="GS16" s="530"/>
      <c r="GT16" s="529"/>
      <c r="HA16" t="s">
        <v>376</v>
      </c>
    </row>
    <row r="17" spans="1:211" ht="15.75" x14ac:dyDescent="0.25">
      <c r="A17" s="179">
        <f>DATASHEET!A3</f>
        <v>151734</v>
      </c>
      <c r="B17" s="58" t="str">
        <f>DATASHEET!B3</f>
        <v>AFFOH, Andrew</v>
      </c>
      <c r="C17" s="169" t="str">
        <f>DATASHEET!C3</f>
        <v>11KKN</v>
      </c>
      <c r="D17" s="170" t="str">
        <f>DATASHEET!D3</f>
        <v>M</v>
      </c>
      <c r="E17" s="170" t="str">
        <f>DATASHEET!J3</f>
        <v>N</v>
      </c>
      <c r="F17" s="170" t="str">
        <f>DATASHEET!E3</f>
        <v>N</v>
      </c>
      <c r="G17" s="170" t="str">
        <f>DATASHEET!F3</f>
        <v>Other Black African</v>
      </c>
      <c r="H17" s="170" t="str">
        <f>DATASHEET!G3</f>
        <v>N</v>
      </c>
      <c r="I17" s="170" t="str">
        <f>DATASHEET!H3</f>
        <v>N</v>
      </c>
      <c r="J17" s="170" t="str">
        <f>DATASHEET!I3</f>
        <v>N</v>
      </c>
      <c r="K17" s="171" t="str">
        <f>DATASHEET!M3</f>
        <v>L</v>
      </c>
      <c r="L17" s="88" t="str">
        <f t="shared" si="46"/>
        <v/>
      </c>
      <c r="M17" s="88" t="str">
        <f t="shared" si="47"/>
        <v/>
      </c>
      <c r="N17" s="498" t="str">
        <f>IF(ISBLANK(DATASHEET!L3),"",DATASHEET!L3)</f>
        <v>3-4</v>
      </c>
      <c r="O17" s="109">
        <f>IFERROR(IF(VLOOKUP(DATASHEET!A3,[5]YEAR11!$A$2:$AF$236,18,FALSE)="","",VLOOKUP(DATASHEET!A3,[5]YEAR11!$A$2:$AF$236,18,FALSE)),"")</f>
        <v>32.863782</v>
      </c>
      <c r="P17" s="111">
        <f>IFERROR(IF(VLOOKUP(DATASHEET!A3,[5]YEAR11!$A$2:$AF$237,19,FALSE)="","",VLOOKUP(DATASHEET!A3,[5]YEAR11!$A$2:$AF$237,19,FALSE)),"")</f>
        <v>3.2863782000000001</v>
      </c>
      <c r="Q17" s="497">
        <f>'P8 BREAKDOWN'!M5</f>
        <v>-2.9863781999999999</v>
      </c>
      <c r="R17" s="140" t="str">
        <f>IF(S17="","",IFERROR(VLOOKUP(DATASHEET!AF3,lookup,2,FALSE)-$P17,""))</f>
        <v/>
      </c>
      <c r="S17" s="156" t="str">
        <f>IFERROR(INDEX(DATASHEET!$A$1:$DG$299,MATCH(PROGRESS!$A17,DATASHEET!$A$1:$A$299,0),MATCH(PROGRESS!T$2,DATASHEET!$A$1:$DG$1,0)),"")</f>
        <v/>
      </c>
      <c r="T17" s="156" t="str">
        <f t="shared" si="48"/>
        <v/>
      </c>
      <c r="U17" s="138" t="str">
        <f>IF(ISBLANK(DATASHEET!AG3),"",DATASHEET!AG3)</f>
        <v/>
      </c>
      <c r="V17" s="198" t="str">
        <f>IF(ISBLANK(DATASHEET!AH3),"",DATASHEET!AH3)</f>
        <v/>
      </c>
      <c r="W17" s="140" t="str">
        <f>IF(X17="","",IFERROR(VLOOKUP(DATASHEET!AJ3,lookup,2,FALSE)-$P17,""))</f>
        <v/>
      </c>
      <c r="X17" s="156" t="str">
        <f>IFERROR(INDEX(DATASHEET!$A$1:$DG$299,MATCH(PROGRESS!$A17,DATASHEET!$A$1:$A$299,0),MATCH(PROGRESS!Y$2,DATASHEET!$A$1:$DG$1,0)),"")</f>
        <v/>
      </c>
      <c r="Y17" s="156" t="str">
        <f t="shared" si="49"/>
        <v/>
      </c>
      <c r="Z17" s="138" t="str">
        <f>IF(ISBLANK(DATASHEET!AK3),"",DATASHEET!AK3)</f>
        <v>AWI</v>
      </c>
      <c r="AA17" s="198" t="str">
        <f>IF(ISBLANK(DATASHEET!AL3),"",DATASHEET!AL3)</f>
        <v>11T-BI-4</v>
      </c>
      <c r="AB17" s="140" t="str">
        <f>IF(AC17="","",IFERROR(VLOOKUP(DATASHEET!AN3,lookup,2,FALSE)-$P17,""))</f>
        <v/>
      </c>
      <c r="AC17" s="156" t="str">
        <f>IFERROR(INDEX(DATASHEET!$A$1:$DG$299,MATCH(PROGRESS!$A17,DATASHEET!$A$1:$A$299,0),MATCH(PROGRESS!AD$2,DATASHEET!$A$1:$DG$1,0)),"")</f>
        <v/>
      </c>
      <c r="AD17" s="156" t="str">
        <f t="shared" si="50"/>
        <v/>
      </c>
      <c r="AE17" s="138" t="str">
        <f>IF(ISBLANK(DATASHEET!AO3),"",DATASHEET!AO3)</f>
        <v/>
      </c>
      <c r="AF17" s="198" t="str">
        <f>IF(ISBLANK(DATASHEET!AP3),"",DATASHEET!AP3)</f>
        <v/>
      </c>
      <c r="AG17" s="140" t="str">
        <f>IF(AH17="","",IFERROR(VLOOKUP(DATASHEET!AR3,lookup,2,FALSE)-$P17,""))</f>
        <v/>
      </c>
      <c r="AH17" s="156" t="str">
        <f>IFERROR(INDEX(DATASHEET!$A$1:$DG$299,MATCH(PROGRESS!$A17,DATASHEET!$A$1:$A$299,0),MATCH(PROGRESS!AI$2,DATASHEET!$A$1:$DG$1,0)),"")</f>
        <v/>
      </c>
      <c r="AI17" s="156" t="str">
        <f t="shared" si="51"/>
        <v/>
      </c>
      <c r="AJ17" s="138" t="str">
        <f>IF(ISBLANK(DATASHEET!AS3),"",DATASHEET!AS3)</f>
        <v>TR</v>
      </c>
      <c r="AK17" s="198" t="str">
        <f>IF(ISBLANK(DATASHEET!AT3),"",DATASHEET!AT3)</f>
        <v>11T-CH-4</v>
      </c>
      <c r="AL17" s="140" t="str">
        <f>IF(AM17="","",IFERROR(VLOOKUP(DATASHEET!AV3,lookup,2,FALSE)-$P17,""))</f>
        <v/>
      </c>
      <c r="AM17" s="156" t="str">
        <f>IFERROR(INDEX(DATASHEET!$A$1:$DG$299,MATCH(PROGRESS!$A17,DATASHEET!$A$1:$A$299,0),MATCH(PROGRESS!AN$2,DATASHEET!$A$1:$DG$1,0)),"")</f>
        <v/>
      </c>
      <c r="AN17" s="156" t="str">
        <f t="shared" si="52"/>
        <v/>
      </c>
      <c r="AO17" s="138" t="str">
        <f>IF(ISBLANK(DATASHEET!AW3),"",DATASHEET!AW3)</f>
        <v/>
      </c>
      <c r="AP17" s="198" t="str">
        <f>IF(ISBLANK(DATASHEET!AX3),"",DATASHEET!AX3)</f>
        <v/>
      </c>
      <c r="AQ17" s="140" t="str">
        <f>IF(AR17="","",IFERROR(VLOOKUP(DATASHEET!AZ3,lookup,2,FALSE)-$P17,""))</f>
        <v/>
      </c>
      <c r="AR17" s="156" t="str">
        <f>IFERROR(INDEX(DATASHEET!$A$1:$DG$299,MATCH(PROGRESS!$A17,DATASHEET!$A$1:$A$299,0),MATCH(PROGRESS!AS$2,DATASHEET!$A$1:$DG$1,0)),"")</f>
        <v/>
      </c>
      <c r="AS17" s="156" t="str">
        <f t="shared" si="53"/>
        <v/>
      </c>
      <c r="AT17" s="138" t="str">
        <f>IF(ISBLANK(DATASHEET!BA3),"",DATASHEET!BA3)</f>
        <v>DCR</v>
      </c>
      <c r="AU17" s="198" t="str">
        <f>IF(ISBLANK(DATASHEET!BB3),"",DATASHEET!BB3)</f>
        <v>11MS2-CS-3</v>
      </c>
      <c r="AV17" s="140" t="str">
        <f>IF(AW17="","",IFERROR(VLOOKUP(DATASHEET!BD3,lookup,2,FALSE)-$P17,""))</f>
        <v/>
      </c>
      <c r="AW17" s="156" t="str">
        <f>IFERROR(INDEX(DATASHEET!$A$1:$DG$299,MATCH(PROGRESS!$A17,DATASHEET!$A$1:$A$299,0),MATCH(PROGRESS!AX$2,DATASHEET!$A$1:$DG$1,0)),"")</f>
        <v/>
      </c>
      <c r="AX17" s="156" t="str">
        <f t="shared" si="54"/>
        <v/>
      </c>
      <c r="AY17" s="138" t="str">
        <f>IF(ISBLANK(DATASHEET!BE3),"",DATASHEET!BE3)</f>
        <v/>
      </c>
      <c r="AZ17" s="198" t="str">
        <f>IF(ISBLANK(DATASHEET!BF3),"",DATASHEET!BF3)</f>
        <v/>
      </c>
      <c r="BA17" s="140" t="str">
        <f>IF(BB17="","",IFERROR(VLOOKUP(DATASHEET!BH3,lookup,2,FALSE)-$P17,""))</f>
        <v/>
      </c>
      <c r="BB17" s="156" t="str">
        <f>IFERROR(INDEX(DATASHEET!$A$1:$DG$299,MATCH(PROGRESS!$A17,DATASHEET!$A$1:$A$299,0),MATCH(PROGRESS!BC$2,DATASHEET!$A$1:$DG$1,0)),"")</f>
        <v/>
      </c>
      <c r="BC17" s="156" t="str">
        <f t="shared" si="55"/>
        <v/>
      </c>
      <c r="BD17" s="138" t="str">
        <f>IF(ISBLANK(DATASHEET!BI3),"",DATASHEET!BI3)</f>
        <v>IC</v>
      </c>
      <c r="BE17" s="198" t="str">
        <f>IF(ISBLANK(DATASHEET!BJ3),"",DATASHEET!BJ3)</f>
        <v>11X-EN-8</v>
      </c>
      <c r="BF17" s="140" t="str">
        <f>IF(BG17="","",IFERROR(VLOOKUP(DATASHEET!BL3,lookup,2,FALSE)-$P17,""))</f>
        <v/>
      </c>
      <c r="BG17" s="156" t="str">
        <f>IFERROR(INDEX(DATASHEET!$A$1:$DG$299,MATCH(PROGRESS!$A17,DATASHEET!$A$1:$A$299,0),MATCH(PROGRESS!BH$2,DATASHEET!$A$1:$DG$1,0)),"")</f>
        <v/>
      </c>
      <c r="BH17" s="156" t="str">
        <f t="shared" si="56"/>
        <v/>
      </c>
      <c r="BI17" s="138" t="str">
        <f>IF(ISBLANK(DATASHEET!BM3),"",DATASHEET!BM3)</f>
        <v/>
      </c>
      <c r="BJ17" s="198" t="str">
        <f>IF(ISBLANK(DATASHEET!BN3),"",DATASHEET!BN3)</f>
        <v/>
      </c>
      <c r="BK17" s="140" t="str">
        <f>IF(BL17="","",IFERROR(VLOOKUP(DATASHEET!BP3,lookup,2,FALSE)-$P17,""))</f>
        <v/>
      </c>
      <c r="BL17" s="156" t="str">
        <f>IFERROR(INDEX(DATASHEET!$A$1:$DG$299,MATCH(PROGRESS!$A17,DATASHEET!$A$1:$A$299,0),MATCH(PROGRESS!BM$2,DATASHEET!$A$1:$DG$1,0)),"")</f>
        <v/>
      </c>
      <c r="BM17" s="156" t="str">
        <f t="shared" si="57"/>
        <v/>
      </c>
      <c r="BN17" s="138" t="str">
        <f>IF(ISBLANK(DATASHEET!BQ3),"",DATASHEET!BQ3)</f>
        <v/>
      </c>
      <c r="BO17" s="198" t="str">
        <f>IF(ISBLANK(DATASHEET!BR3),"",DATASHEET!BR3)</f>
        <v/>
      </c>
      <c r="BP17" s="140" t="str">
        <f>IF(BQ17="","",IFERROR(VLOOKUP(DATASHEET!BX3,lookup,2,FALSE)-$P17,""))</f>
        <v/>
      </c>
      <c r="BQ17" s="156" t="str">
        <f>IFERROR(INDEX(DATASHEET!$A$1:$DG$299,MATCH(PROGRESS!$A17,DATASHEET!$A$1:$A$299,0),MATCH(PROGRESS!BR$2,DATASHEET!$A$1:$DG$1,0)),"")</f>
        <v/>
      </c>
      <c r="BR17" s="156" t="str">
        <f t="shared" si="58"/>
        <v/>
      </c>
      <c r="BS17" s="138" t="str">
        <f>IF(ISBLANK(DATASHEET!BY3),"",DATASHEET!BY3)</f>
        <v/>
      </c>
      <c r="BT17" s="198" t="str">
        <f>IF(ISBLANK(DATASHEET!BZ3),"",DATASHEET!BZ3)</f>
        <v/>
      </c>
      <c r="BU17" s="140" t="str">
        <f>IF(BV17="","",IFERROR(VLOOKUP(DATASHEET!CB3,lookup,2,FALSE)-$P17,""))</f>
        <v/>
      </c>
      <c r="BV17" s="156" t="str">
        <f>IFERROR(INDEX(DATASHEET!$A$1:$DG$299,MATCH(PROGRESS!$A17,DATASHEET!$A$1:$A$299,0),MATCH(PROGRESS!BW$2,DATASHEET!$A$1:$DG$1,0)),"")</f>
        <v/>
      </c>
      <c r="BW17" s="156" t="str">
        <f t="shared" si="59"/>
        <v/>
      </c>
      <c r="BX17" s="138" t="str">
        <f>IF(ISBLANK(DATASHEET!CC3),"",DATASHEET!CC3)</f>
        <v/>
      </c>
      <c r="BY17" s="198" t="str">
        <f>IF(ISBLANK(DATASHEET!CD3),"",DATASHEET!CD3)</f>
        <v/>
      </c>
      <c r="BZ17" s="140" t="str">
        <f>IF(CA17="","",IFERROR(VLOOKUP(DATASHEET!CE3,lookup,2,FALSE)-$P17,""))</f>
        <v/>
      </c>
      <c r="CA17" s="156" t="str">
        <f>IFERROR(INDEX(DATASHEET!$A$1:$DG$299,MATCH(PROGRESS!$A17,DATASHEET!$A$1:$A$299,0),MATCH(PROGRESS!CB$2,DATASHEET!$A$1:$DG$1,0)),"")</f>
        <v/>
      </c>
      <c r="CB17" s="156" t="str">
        <f t="shared" si="60"/>
        <v/>
      </c>
      <c r="CC17" s="138" t="str">
        <f>IF(ISBLANK(DATASHEET!CF3),"",DATASHEET!CF3)</f>
        <v/>
      </c>
      <c r="CD17" s="198" t="str">
        <f>IF(ISBLANK(DATASHEET!CG3),"",DATASHEET!CG3)</f>
        <v/>
      </c>
      <c r="CE17" s="140" t="str">
        <f>IF(CF17="","",IFERROR(VLOOKUP(DATASHEET!CJ3,lookup,2,FALSE)-$P17,""))</f>
        <v/>
      </c>
      <c r="CF17" s="156" t="str">
        <f>IFERROR(INDEX(DATASHEET!$A$1:$DG$299,MATCH(PROGRESS!$A17,DATASHEET!$A$1:$A$299,0),MATCH(PROGRESS!CG$2,DATASHEET!$A$1:$DG$1,0)),"")</f>
        <v/>
      </c>
      <c r="CG17" s="156" t="str">
        <f t="shared" si="61"/>
        <v/>
      </c>
      <c r="CH17" s="138" t="str">
        <f>IF(ISBLANK(DATASHEET!CK3),"",DATASHEET!CK3)</f>
        <v/>
      </c>
      <c r="CI17" s="198" t="str">
        <f>IF(ISBLANK(DATASHEET!CL3),"",DATASHEET!CL3)</f>
        <v/>
      </c>
      <c r="CJ17" s="140" t="str">
        <f>IF(CK17="","",IFERROR(VLOOKUP(DATASHEET!CN3,lookup,2,FALSE)-$P17,""))</f>
        <v/>
      </c>
      <c r="CK17" s="156" t="str">
        <f>IFERROR(INDEX(DATASHEET!$A$1:$DG$299,MATCH(PROGRESS!$A17,DATASHEET!$A$1:$A$299,0),MATCH(PROGRESS!CL$2,DATASHEET!$A$1:$DG$1,0)),"")</f>
        <v/>
      </c>
      <c r="CL17" s="156" t="str">
        <f t="shared" si="62"/>
        <v/>
      </c>
      <c r="CM17" s="138" t="str">
        <f>IF(ISBLANK(DATASHEET!CO3),"",DATASHEET!CO3)</f>
        <v>JQ</v>
      </c>
      <c r="CN17" s="198" t="str">
        <f>IF(ISBLANK(DATASHEET!CP3),"",DATASHEET!CP3)</f>
        <v>11N-MA-3</v>
      </c>
      <c r="CO17" s="140" t="str">
        <f>IF(CP17="","",IFERROR(VLOOKUP(DATASHEET!CR3,lookup,2,FALSE)-$P17,""))</f>
        <v/>
      </c>
      <c r="CP17" s="156" t="str">
        <f>IFERROR(INDEX(DATASHEET!$A$1:$DG$299,MATCH(PROGRESS!$A17,DATASHEET!$A$1:$A$299,0),MATCH(PROGRESS!CQ$2,DATASHEET!$A$1:$DG$1,0)),"")</f>
        <v/>
      </c>
      <c r="CQ17" s="156" t="str">
        <f t="shared" si="63"/>
        <v/>
      </c>
      <c r="CR17" s="138" t="str">
        <f>IF(ISBLANK(DATASHEET!CS3),"",DATASHEET!CS3)</f>
        <v/>
      </c>
      <c r="CS17" s="198" t="str">
        <f>IF(ISBLANK(DATASHEET!CT3),"",DATASHEET!CT3)</f>
        <v/>
      </c>
      <c r="CT17" s="140" t="str">
        <f>IF(CU17="","",IFERROR(VLOOKUP(DATASHEET!CV3,lookup,2,FALSE)-$P17,""))</f>
        <v/>
      </c>
      <c r="CU17" s="156" t="str">
        <f>IFERROR(INDEX(DATASHEET!$A$1:$DG$299,MATCH(PROGRESS!$A17,DATASHEET!$A$1:$A$299,0),MATCH(PROGRESS!CV$2,DATASHEET!$A$1:$DG$1,0)),"")</f>
        <v/>
      </c>
      <c r="CV17" s="156" t="str">
        <f t="shared" si="64"/>
        <v/>
      </c>
      <c r="CW17" s="138" t="str">
        <f>IF(ISBLANK(DATASHEET!CW3),"",DATASHEET!CW3)</f>
        <v/>
      </c>
      <c r="CX17" s="198" t="str">
        <f>IF(ISBLANK(DATASHEET!CX3),"",DATASHEET!CX3)</f>
        <v/>
      </c>
      <c r="CY17" s="140" t="str">
        <f>IF(CZ17="","",IFERROR(VLOOKUP(DATASHEET!DD3,lookup,2,FALSE)-$P17,""))</f>
        <v/>
      </c>
      <c r="CZ17" s="156" t="str">
        <f>IFERROR(INDEX(DATASHEET!$A$1:$DG$299,MATCH(PROGRESS!$A17,DATASHEET!$A$1:$A$299,0),MATCH(PROGRESS!DA$2,DATASHEET!$A$1:$DG$1,0)),"")</f>
        <v/>
      </c>
      <c r="DA17" s="156" t="str">
        <f t="shared" si="65"/>
        <v/>
      </c>
      <c r="DB17" s="138" t="str">
        <f>IF(ISBLANK(DATASHEET!DE3),"",DATASHEET!DE3)</f>
        <v/>
      </c>
      <c r="DC17" s="198" t="str">
        <f>IF(ISBLANK(DATASHEET!DF3),"",DATASHEET!DF3)</f>
        <v/>
      </c>
      <c r="DD17" s="140" t="str">
        <f>IF(DE17="","",IFERROR(VLOOKUP(DATASHEET!DH3,lookup,2,FALSE)-$P17,""))</f>
        <v/>
      </c>
      <c r="DE17" s="156" t="str">
        <f>IFERROR(INDEX(DATASHEET!$A$1:$DG$299,MATCH(PROGRESS!$A17,DATASHEET!$A$1:$A$299,0),MATCH(PROGRESS!DF$2,DATASHEET!$A$1:$DG$1,0)),"")</f>
        <v/>
      </c>
      <c r="DF17" s="156" t="str">
        <f t="shared" si="66"/>
        <v/>
      </c>
      <c r="DG17" s="138" t="str">
        <f>IF(ISBLANK(DATASHEET!DI3),"",DATASHEET!DI3)</f>
        <v>DWA</v>
      </c>
      <c r="DH17" s="198" t="str">
        <f>IF(ISBLANK(DATASHEET!DJ3),"",DATASHEET!DJ3)</f>
        <v>11T-PH-4</v>
      </c>
      <c r="DI17" s="140" t="str">
        <f>IF(DJ17="","",IFERROR(VLOOKUP(DATASHEET!DL3,lookup,2,FALSE)-$P17,""))</f>
        <v/>
      </c>
      <c r="DJ17" s="156" t="str">
        <f>IFERROR(INDEX(DATASHEET!$A$1:$DG$299,MATCH(PROGRESS!$A17,DATASHEET!$A$1:$A$299,0),MATCH(PROGRESS!DK$2,DATASHEET!$A$1:$DG$1,0)),"")</f>
        <v/>
      </c>
      <c r="DK17" s="156" t="str">
        <f t="shared" si="67"/>
        <v/>
      </c>
      <c r="DL17" s="138" t="str">
        <f>IF(ISBLANK(DATASHEET!DM3),"",DATASHEET!DM3)</f>
        <v/>
      </c>
      <c r="DM17" s="198" t="str">
        <f>IF(ISBLANK(DATASHEET!DN3),"",DATASHEET!DN3)</f>
        <v/>
      </c>
      <c r="DN17" s="140" t="str">
        <f>IF(DO17="","",IFERROR(VLOOKUP(DATASHEET!DP3,lookup,2,FALSE)-$P17,""))</f>
        <v/>
      </c>
      <c r="DO17" s="156" t="str">
        <f>IFERROR(INDEX(DATASHEET!$A$1:$DG$299,MATCH(PROGRESS!$A17,DATASHEET!$A$1:$A$299,0),MATCH(PROGRESS!DP$2,DATASHEET!$A$1:$DG$1,0)),"")</f>
        <v/>
      </c>
      <c r="DP17" s="156" t="str">
        <f t="shared" si="68"/>
        <v/>
      </c>
      <c r="DQ17" s="138" t="str">
        <f>IF(ISBLANK(DATASHEET!DQ3),"",DATASHEET!DQ3)</f>
        <v>NT</v>
      </c>
      <c r="DR17" s="198" t="str">
        <f>IF(ISBLANK(DATASHEET!DR3),"",DATASHEET!DR3)</f>
        <v>11X-RE-5</v>
      </c>
      <c r="DS17" s="140" t="str">
        <f>IF(DT17="","",IFERROR(VLOOKUP(DATASHEET!DT3,lookup,2,FALSE)-$P17,""))</f>
        <v/>
      </c>
      <c r="DT17" s="156" t="str">
        <f>IFERROR(INDEX(DATASHEET!$A$1:$DG$299,MATCH(PROGRESS!$A17,DATASHEET!$A$1:$A$299,0),MATCH(PROGRESS!DU$2,DATASHEET!$A$1:$DG$1,0)),"")</f>
        <v/>
      </c>
      <c r="DU17" s="156" t="str">
        <f t="shared" si="69"/>
        <v/>
      </c>
      <c r="DV17" s="138" t="str">
        <f>IF(ISBLANK(DATASHEET!DU3),"",DATASHEET!DU3)</f>
        <v/>
      </c>
      <c r="DW17" s="198" t="str">
        <f>IF(ISBLANK(DATASHEET!DV3),"",DATASHEET!DV3)</f>
        <v/>
      </c>
      <c r="DX17" s="140" t="str">
        <f>IF(DY17="","",IFERROR(VLOOKUP(DATASHEET!DX3,lookup,2,FALSE)-$P17,""))</f>
        <v/>
      </c>
      <c r="DY17" s="156" t="str">
        <f>IFERROR(INDEX(DATASHEET!$A$1:$DG$299,MATCH(PROGRESS!$A17,DATASHEET!$A$1:$A$299,0),MATCH(PROGRESS!DZ$2,DATASHEET!$A$1:$DG$1,0)),"")</f>
        <v/>
      </c>
      <c r="DZ17" s="156" t="str">
        <f t="shared" si="70"/>
        <v/>
      </c>
      <c r="EA17" s="138" t="str">
        <f>IF(ISBLANK(DATASHEET!DY3),"",DATASHEET!DY3)</f>
        <v>YP</v>
      </c>
      <c r="EB17" s="198" t="str">
        <f>IF(ISBLANK(DATASHEET!DZ3),"",DATASHEET!DZ3)</f>
        <v>11N-SP-2</v>
      </c>
      <c r="FD17" s="526"/>
      <c r="FE17" s="532"/>
      <c r="FF17" s="532"/>
      <c r="FG17" s="532"/>
      <c r="FH17" s="526"/>
      <c r="FI17" s="526"/>
      <c r="FJ17" s="532"/>
      <c r="FK17" s="526"/>
      <c r="FL17" s="532"/>
      <c r="FM17" s="526"/>
      <c r="FN17" s="532"/>
      <c r="FO17" s="532"/>
      <c r="FP17" s="532"/>
      <c r="FQ17" s="526"/>
      <c r="FR17" s="526"/>
      <c r="FS17" s="526"/>
      <c r="FT17" s="532"/>
      <c r="FU17" s="526"/>
      <c r="FV17" s="532"/>
      <c r="FW17" s="532"/>
      <c r="FX17" s="532"/>
      <c r="FY17" s="526"/>
      <c r="FZ17" s="532"/>
      <c r="GA17" s="529"/>
      <c r="GB17" s="530"/>
      <c r="GC17" s="530"/>
      <c r="GD17" s="529"/>
      <c r="GE17" s="530"/>
      <c r="GF17" s="530"/>
      <c r="GG17" s="530"/>
      <c r="GH17" s="530"/>
      <c r="GI17" s="530"/>
      <c r="GJ17" s="529"/>
      <c r="GK17" s="530"/>
      <c r="GL17" s="529"/>
      <c r="GM17" s="529"/>
      <c r="GN17" s="530"/>
      <c r="GO17" s="530"/>
      <c r="GP17" s="529"/>
      <c r="GQ17" s="529"/>
      <c r="GR17" s="530"/>
      <c r="GS17" s="530"/>
      <c r="GT17" s="529"/>
    </row>
    <row r="18" spans="1:211" ht="15.75" x14ac:dyDescent="0.25">
      <c r="A18" s="179">
        <f>DATASHEET!A4</f>
        <v>151735</v>
      </c>
      <c r="B18" s="58" t="str">
        <f>DATASHEET!B4</f>
        <v>AFFOH, Anthony</v>
      </c>
      <c r="C18" s="169" t="str">
        <f>DATASHEET!C4</f>
        <v>11KKN</v>
      </c>
      <c r="D18" s="170" t="str">
        <f>DATASHEET!D4</f>
        <v>M</v>
      </c>
      <c r="E18" s="170" t="str">
        <f>DATASHEET!J4</f>
        <v>N</v>
      </c>
      <c r="F18" s="170" t="str">
        <f>DATASHEET!E4</f>
        <v>N</v>
      </c>
      <c r="G18" s="170" t="str">
        <f>DATASHEET!F4</f>
        <v>Other Black African</v>
      </c>
      <c r="H18" s="170" t="str">
        <f>DATASHEET!G4</f>
        <v>N</v>
      </c>
      <c r="I18" s="170" t="str">
        <f>DATASHEET!H4</f>
        <v>N</v>
      </c>
      <c r="J18" s="170" t="str">
        <f>DATASHEET!I4</f>
        <v>N</v>
      </c>
      <c r="K18" s="171" t="str">
        <f>DATASHEET!M4</f>
        <v>M</v>
      </c>
      <c r="L18" s="88" t="str">
        <f t="shared" si="46"/>
        <v/>
      </c>
      <c r="M18" s="88" t="str">
        <f t="shared" si="47"/>
        <v/>
      </c>
      <c r="N18" s="498" t="str">
        <f>IF(ISBLANK(DATASHEET!L4),"",DATASHEET!L4)</f>
        <v>5-6</v>
      </c>
      <c r="O18" s="109">
        <f>IFERROR(IF(VLOOKUP(DATASHEET!A4,[5]YEAR11!$A$2:$AF$236,18,FALSE)="","",VLOOKUP(DATASHEET!A4,[5]YEAR11!$A$2:$AF$236,18,FALSE)),"")</f>
        <v>49.024999999999999</v>
      </c>
      <c r="P18" s="111">
        <f>IFERROR(IF(VLOOKUP(DATASHEET!A4,[5]YEAR11!$A$2:$AF$237,19,FALSE)="","",VLOOKUP(DATASHEET!A4,[5]YEAR11!$A$2:$AF$237,19,FALSE)),"")</f>
        <v>4.9024999999999999</v>
      </c>
      <c r="Q18" s="497">
        <f>'P8 BREAKDOWN'!M6</f>
        <v>-4.5024999999999995</v>
      </c>
      <c r="R18" s="140" t="str">
        <f>IF(S18="","",IFERROR(VLOOKUP(DATASHEET!AF4,lookup,2,FALSE)-$P18,""))</f>
        <v/>
      </c>
      <c r="S18" s="156" t="str">
        <f>IFERROR(INDEX(DATASHEET!$A$1:$DG$299,MATCH(PROGRESS!$A18,DATASHEET!$A$1:$A$299,0),MATCH(PROGRESS!T$2,DATASHEET!$A$1:$DG$1,0)),"")</f>
        <v/>
      </c>
      <c r="T18" s="156" t="str">
        <f t="shared" si="48"/>
        <v/>
      </c>
      <c r="U18" s="138" t="str">
        <f>IF(ISBLANK(DATASHEET!AG4),"",DATASHEET!AG4)</f>
        <v/>
      </c>
      <c r="V18" s="198" t="str">
        <f>IF(ISBLANK(DATASHEET!AH4),"",DATASHEET!AH4)</f>
        <v/>
      </c>
      <c r="W18" s="140" t="str">
        <f>IF(X18="","",IFERROR(VLOOKUP(DATASHEET!AJ4,lookup,2,FALSE)-$P18,""))</f>
        <v/>
      </c>
      <c r="X18" s="156" t="str">
        <f>IFERROR(INDEX(DATASHEET!$A$1:$DG$299,MATCH(PROGRESS!$A18,DATASHEET!$A$1:$A$299,0),MATCH(PROGRESS!Y$2,DATASHEET!$A$1:$DG$1,0)),"")</f>
        <v/>
      </c>
      <c r="Y18" s="156" t="str">
        <f t="shared" si="49"/>
        <v/>
      </c>
      <c r="Z18" s="138" t="str">
        <f>IF(ISBLANK(DATASHEET!AK4),"",DATASHEET!AK4)</f>
        <v>RAB</v>
      </c>
      <c r="AA18" s="198" t="str">
        <f>IF(ISBLANK(DATASHEET!AL4),"",DATASHEET!AL4)</f>
        <v>11T-BI-2</v>
      </c>
      <c r="AB18" s="140" t="str">
        <f>IF(AC18="","",IFERROR(VLOOKUP(DATASHEET!AN4,lookup,2,FALSE)-$P18,""))</f>
        <v/>
      </c>
      <c r="AC18" s="156" t="str">
        <f>IFERROR(INDEX(DATASHEET!$A$1:$DG$299,MATCH(PROGRESS!$A18,DATASHEET!$A$1:$A$299,0),MATCH(PROGRESS!AD$2,DATASHEET!$A$1:$DG$1,0)),"")</f>
        <v/>
      </c>
      <c r="AD18" s="156" t="str">
        <f t="shared" si="50"/>
        <v/>
      </c>
      <c r="AE18" s="138" t="str">
        <f>IF(ISBLANK(DATASHEET!AO4),"",DATASHEET!AO4)</f>
        <v/>
      </c>
      <c r="AF18" s="198" t="str">
        <f>IF(ISBLANK(DATASHEET!AP4),"",DATASHEET!AP4)</f>
        <v/>
      </c>
      <c r="AG18" s="140" t="str">
        <f>IF(AH18="","",IFERROR(VLOOKUP(DATASHEET!AR4,lookup,2,FALSE)-$P18,""))</f>
        <v/>
      </c>
      <c r="AH18" s="156" t="str">
        <f>IFERROR(INDEX(DATASHEET!$A$1:$DG$299,MATCH(PROGRESS!$A18,DATASHEET!$A$1:$A$299,0),MATCH(PROGRESS!AI$2,DATASHEET!$A$1:$DG$1,0)),"")</f>
        <v/>
      </c>
      <c r="AI18" s="156" t="str">
        <f t="shared" si="51"/>
        <v/>
      </c>
      <c r="AJ18" s="138" t="str">
        <f>IF(ISBLANK(DATASHEET!AS4),"",DATASHEET!AS4)</f>
        <v>GN</v>
      </c>
      <c r="AK18" s="198" t="str">
        <f>IF(ISBLANK(DATASHEET!AT4),"",DATASHEET!AT4)</f>
        <v>11T-CH-2</v>
      </c>
      <c r="AL18" s="140" t="str">
        <f>IF(AM18="","",IFERROR(VLOOKUP(DATASHEET!AV4,lookup,2,FALSE)-$P18,""))</f>
        <v/>
      </c>
      <c r="AM18" s="156" t="str">
        <f>IFERROR(INDEX(DATASHEET!$A$1:$DG$299,MATCH(PROGRESS!$A18,DATASHEET!$A$1:$A$299,0),MATCH(PROGRESS!AN$2,DATASHEET!$A$1:$DG$1,0)),"")</f>
        <v/>
      </c>
      <c r="AN18" s="156" t="str">
        <f t="shared" si="52"/>
        <v/>
      </c>
      <c r="AO18" s="138" t="str">
        <f>IF(ISBLANK(DATASHEET!AW4),"",DATASHEET!AW4)</f>
        <v/>
      </c>
      <c r="AP18" s="198" t="str">
        <f>IF(ISBLANK(DATASHEET!AX4),"",DATASHEET!AX4)</f>
        <v/>
      </c>
      <c r="AQ18" s="140" t="str">
        <f>IF(AR18="","",IFERROR(VLOOKUP(DATASHEET!AZ4,lookup,2,FALSE)-$P18,""))</f>
        <v/>
      </c>
      <c r="AR18" s="156" t="str">
        <f>IFERROR(INDEX(DATASHEET!$A$1:$DG$299,MATCH(PROGRESS!$A18,DATASHEET!$A$1:$A$299,0),MATCH(PROGRESS!AS$2,DATASHEET!$A$1:$DG$1,0)),"")</f>
        <v/>
      </c>
      <c r="AS18" s="156" t="str">
        <f t="shared" si="53"/>
        <v/>
      </c>
      <c r="AT18" s="138" t="str">
        <f>IF(ISBLANK(DATASHEET!BA4),"",DATASHEET!BA4)</f>
        <v>DCR</v>
      </c>
      <c r="AU18" s="198" t="str">
        <f>IF(ISBLANK(DATASHEET!BB4),"",DATASHEET!BB4)</f>
        <v>11MS2-CS-3</v>
      </c>
      <c r="AV18" s="140" t="str">
        <f>IF(AW18="","",IFERROR(VLOOKUP(DATASHEET!BD4,lookup,2,FALSE)-$P18,""))</f>
        <v/>
      </c>
      <c r="AW18" s="156" t="str">
        <f>IFERROR(INDEX(DATASHEET!$A$1:$DG$299,MATCH(PROGRESS!$A18,DATASHEET!$A$1:$A$299,0),MATCH(PROGRESS!AX$2,DATASHEET!$A$1:$DG$1,0)),"")</f>
        <v/>
      </c>
      <c r="AX18" s="156" t="str">
        <f t="shared" si="54"/>
        <v/>
      </c>
      <c r="AY18" s="138" t="str">
        <f>IF(ISBLANK(DATASHEET!BE4),"",DATASHEET!BE4)</f>
        <v/>
      </c>
      <c r="AZ18" s="198" t="str">
        <f>IF(ISBLANK(DATASHEET!BF4),"",DATASHEET!BF4)</f>
        <v/>
      </c>
      <c r="BA18" s="140" t="str">
        <f>IF(BB18="","",IFERROR(VLOOKUP(DATASHEET!BH4,lookup,2,FALSE)-$P18,""))</f>
        <v/>
      </c>
      <c r="BB18" s="156" t="str">
        <f>IFERROR(INDEX(DATASHEET!$A$1:$DG$299,MATCH(PROGRESS!$A18,DATASHEET!$A$1:$A$299,0),MATCH(PROGRESS!BC$2,DATASHEET!$A$1:$DG$1,0)),"")</f>
        <v/>
      </c>
      <c r="BC18" s="156" t="str">
        <f t="shared" si="55"/>
        <v/>
      </c>
      <c r="BD18" s="138" t="str">
        <f>IF(ISBLANK(DATASHEET!BI4),"",DATASHEET!BI4)</f>
        <v>AWH</v>
      </c>
      <c r="BE18" s="198" t="str">
        <f>IF(ISBLANK(DATASHEET!BJ4),"",DATASHEET!BJ4)</f>
        <v>11X-EN-5</v>
      </c>
      <c r="BF18" s="140" t="str">
        <f>IF(BG18="","",IFERROR(VLOOKUP(DATASHEET!BL4,lookup,2,FALSE)-$P18,""))</f>
        <v/>
      </c>
      <c r="BG18" s="156" t="str">
        <f>IFERROR(INDEX(DATASHEET!$A$1:$DG$299,MATCH(PROGRESS!$A18,DATASHEET!$A$1:$A$299,0),MATCH(PROGRESS!BH$2,DATASHEET!$A$1:$DG$1,0)),"")</f>
        <v/>
      </c>
      <c r="BH18" s="156" t="str">
        <f t="shared" si="56"/>
        <v/>
      </c>
      <c r="BI18" s="138" t="str">
        <f>IF(ISBLANK(DATASHEET!BM4),"",DATASHEET!BM4)</f>
        <v/>
      </c>
      <c r="BJ18" s="198" t="str">
        <f>IF(ISBLANK(DATASHEET!BN4),"",DATASHEET!BN4)</f>
        <v/>
      </c>
      <c r="BK18" s="140" t="str">
        <f>IF(BL18="","",IFERROR(VLOOKUP(DATASHEET!BP4,lookup,2,FALSE)-$P18,""))</f>
        <v/>
      </c>
      <c r="BL18" s="156" t="str">
        <f>IFERROR(INDEX(DATASHEET!$A$1:$DG$299,MATCH(PROGRESS!$A18,DATASHEET!$A$1:$A$299,0),MATCH(PROGRESS!BM$2,DATASHEET!$A$1:$DG$1,0)),"")</f>
        <v/>
      </c>
      <c r="BM18" s="156" t="str">
        <f t="shared" si="57"/>
        <v/>
      </c>
      <c r="BN18" s="138" t="str">
        <f>IF(ISBLANK(DATASHEET!BQ4),"",DATASHEET!BQ4)</f>
        <v/>
      </c>
      <c r="BO18" s="198" t="str">
        <f>IF(ISBLANK(DATASHEET!BR4),"",DATASHEET!BR4)</f>
        <v/>
      </c>
      <c r="BP18" s="140" t="str">
        <f>IF(BQ18="","",IFERROR(VLOOKUP(DATASHEET!BX4,lookup,2,FALSE)-$P18,""))</f>
        <v/>
      </c>
      <c r="BQ18" s="156" t="str">
        <f>IFERROR(INDEX(DATASHEET!$A$1:$DG$299,MATCH(PROGRESS!$A18,DATASHEET!$A$1:$A$299,0),MATCH(PROGRESS!BR$2,DATASHEET!$A$1:$DG$1,0)),"")</f>
        <v/>
      </c>
      <c r="BR18" s="156" t="str">
        <f t="shared" si="58"/>
        <v/>
      </c>
      <c r="BS18" s="138" t="str">
        <f>IF(ISBLANK(DATASHEET!BY4),"",DATASHEET!BY4)</f>
        <v/>
      </c>
      <c r="BT18" s="198" t="str">
        <f>IF(ISBLANK(DATASHEET!BZ4),"",DATASHEET!BZ4)</f>
        <v/>
      </c>
      <c r="BU18" s="140" t="str">
        <f>IF(BV18="","",IFERROR(VLOOKUP(DATASHEET!CB4,lookup,2,FALSE)-$P18,""))</f>
        <v/>
      </c>
      <c r="BV18" s="156" t="str">
        <f>IFERROR(INDEX(DATASHEET!$A$1:$DG$299,MATCH(PROGRESS!$A18,DATASHEET!$A$1:$A$299,0),MATCH(PROGRESS!BW$2,DATASHEET!$A$1:$DG$1,0)),"")</f>
        <v/>
      </c>
      <c r="BW18" s="156" t="str">
        <f t="shared" si="59"/>
        <v/>
      </c>
      <c r="BX18" s="138" t="str">
        <f>IF(ISBLANK(DATASHEET!CC4),"",DATASHEET!CC4)</f>
        <v/>
      </c>
      <c r="BY18" s="198" t="str">
        <f>IF(ISBLANK(DATASHEET!CD4),"",DATASHEET!CD4)</f>
        <v/>
      </c>
      <c r="BZ18" s="140" t="str">
        <f>IF(CA18="","",IFERROR(VLOOKUP(DATASHEET!CE4,lookup,2,FALSE)-$P18,""))</f>
        <v/>
      </c>
      <c r="CA18" s="156" t="str">
        <f>IFERROR(INDEX(DATASHEET!$A$1:$DG$299,MATCH(PROGRESS!$A18,DATASHEET!$A$1:$A$299,0),MATCH(PROGRESS!CB$2,DATASHEET!$A$1:$DG$1,0)),"")</f>
        <v/>
      </c>
      <c r="CB18" s="156" t="str">
        <f t="shared" si="60"/>
        <v/>
      </c>
      <c r="CC18" s="138" t="str">
        <f>IF(ISBLANK(DATASHEET!CF4),"",DATASHEET!CF4)</f>
        <v/>
      </c>
      <c r="CD18" s="198" t="str">
        <f>IF(ISBLANK(DATASHEET!CG4),"",DATASHEET!CG4)</f>
        <v/>
      </c>
      <c r="CE18" s="140" t="str">
        <f>IF(CF18="","",IFERROR(VLOOKUP(DATASHEET!CJ4,lookup,2,FALSE)-$P18,""))</f>
        <v/>
      </c>
      <c r="CF18" s="156" t="str">
        <f>IFERROR(INDEX(DATASHEET!$A$1:$DG$299,MATCH(PROGRESS!$A18,DATASHEET!$A$1:$A$299,0),MATCH(PROGRESS!CG$2,DATASHEET!$A$1:$DG$1,0)),"")</f>
        <v/>
      </c>
      <c r="CG18" s="156" t="str">
        <f t="shared" si="61"/>
        <v/>
      </c>
      <c r="CH18" s="138" t="str">
        <f>IF(ISBLANK(DATASHEET!CK4),"",DATASHEET!CK4)</f>
        <v/>
      </c>
      <c r="CI18" s="198" t="str">
        <f>IF(ISBLANK(DATASHEET!CL4),"",DATASHEET!CL4)</f>
        <v/>
      </c>
      <c r="CJ18" s="140" t="str">
        <f>IF(CK18="","",IFERROR(VLOOKUP(DATASHEET!CN4,lookup,2,FALSE)-$P18,""))</f>
        <v/>
      </c>
      <c r="CK18" s="156" t="str">
        <f>IFERROR(INDEX(DATASHEET!$A$1:$DG$299,MATCH(PROGRESS!$A18,DATASHEET!$A$1:$A$299,0),MATCH(PROGRESS!CL$2,DATASHEET!$A$1:$DG$1,0)),"")</f>
        <v/>
      </c>
      <c r="CL18" s="156" t="str">
        <f t="shared" si="62"/>
        <v/>
      </c>
      <c r="CM18" s="138" t="str">
        <f>IF(ISBLANK(DATASHEET!CO4),"",DATASHEET!CO4)</f>
        <v>NBU</v>
      </c>
      <c r="CN18" s="198" t="str">
        <f>IF(ISBLANK(DATASHEET!CP4),"",DATASHEET!CP4)</f>
        <v>11X-MA-3</v>
      </c>
      <c r="CO18" s="140" t="str">
        <f>IF(CP18="","",IFERROR(VLOOKUP(DATASHEET!CR4,lookup,2,FALSE)-$P18,""))</f>
        <v/>
      </c>
      <c r="CP18" s="156" t="str">
        <f>IFERROR(INDEX(DATASHEET!$A$1:$DG$299,MATCH(PROGRESS!$A18,DATASHEET!$A$1:$A$299,0),MATCH(PROGRESS!CQ$2,DATASHEET!$A$1:$DG$1,0)),"")</f>
        <v/>
      </c>
      <c r="CQ18" s="156" t="str">
        <f t="shared" si="63"/>
        <v/>
      </c>
      <c r="CR18" s="138" t="str">
        <f>IF(ISBLANK(DATASHEET!CS4),"",DATASHEET!CS4)</f>
        <v/>
      </c>
      <c r="CS18" s="198" t="str">
        <f>IF(ISBLANK(DATASHEET!CT4),"",DATASHEET!CT4)</f>
        <v/>
      </c>
      <c r="CT18" s="140" t="str">
        <f>IF(CU18="","",IFERROR(VLOOKUP(DATASHEET!CV4,lookup,2,FALSE)-$P18,""))</f>
        <v/>
      </c>
      <c r="CU18" s="156" t="str">
        <f>IFERROR(INDEX(DATASHEET!$A$1:$DG$299,MATCH(PROGRESS!$A18,DATASHEET!$A$1:$A$299,0),MATCH(PROGRESS!CV$2,DATASHEET!$A$1:$DG$1,0)),"")</f>
        <v/>
      </c>
      <c r="CV18" s="156" t="str">
        <f t="shared" si="64"/>
        <v/>
      </c>
      <c r="CW18" s="138" t="str">
        <f>IF(ISBLANK(DATASHEET!CW4),"",DATASHEET!CW4)</f>
        <v/>
      </c>
      <c r="CX18" s="198" t="str">
        <f>IF(ISBLANK(DATASHEET!CX4),"",DATASHEET!CX4)</f>
        <v/>
      </c>
      <c r="CY18" s="140" t="str">
        <f>IF(CZ18="","",IFERROR(VLOOKUP(DATASHEET!DD4,lookup,2,FALSE)-$P18,""))</f>
        <v/>
      </c>
      <c r="CZ18" s="156" t="str">
        <f>IFERROR(INDEX(DATASHEET!$A$1:$DG$299,MATCH(PROGRESS!$A18,DATASHEET!$A$1:$A$299,0),MATCH(PROGRESS!DA$2,DATASHEET!$A$1:$DG$1,0)),"")</f>
        <v/>
      </c>
      <c r="DA18" s="156" t="str">
        <f t="shared" si="65"/>
        <v/>
      </c>
      <c r="DB18" s="138" t="str">
        <f>IF(ISBLANK(DATASHEET!DE4),"",DATASHEET!DE4)</f>
        <v/>
      </c>
      <c r="DC18" s="198" t="str">
        <f>IF(ISBLANK(DATASHEET!DF4),"",DATASHEET!DF4)</f>
        <v/>
      </c>
      <c r="DD18" s="140" t="str">
        <f>IF(DE18="","",IFERROR(VLOOKUP(DATASHEET!DH4,lookup,2,FALSE)-$P18,""))</f>
        <v/>
      </c>
      <c r="DE18" s="156" t="str">
        <f>IFERROR(INDEX(DATASHEET!$A$1:$DG$299,MATCH(PROGRESS!$A18,DATASHEET!$A$1:$A$299,0),MATCH(PROGRESS!DF$2,DATASHEET!$A$1:$DG$1,0)),"")</f>
        <v/>
      </c>
      <c r="DF18" s="156" t="str">
        <f t="shared" si="66"/>
        <v/>
      </c>
      <c r="DG18" s="138" t="str">
        <f>IF(ISBLANK(DATASHEET!DI4),"",DATASHEET!DI4)</f>
        <v>DWA</v>
      </c>
      <c r="DH18" s="198" t="str">
        <f>IF(ISBLANK(DATASHEET!DJ4),"",DATASHEET!DJ4)</f>
        <v>11T-PH-2</v>
      </c>
      <c r="DI18" s="140" t="str">
        <f>IF(DJ18="","",IFERROR(VLOOKUP(DATASHEET!DL4,lookup,2,FALSE)-$P18,""))</f>
        <v/>
      </c>
      <c r="DJ18" s="156" t="str">
        <f>IFERROR(INDEX(DATASHEET!$A$1:$DG$299,MATCH(PROGRESS!$A18,DATASHEET!$A$1:$A$299,0),MATCH(PROGRESS!DK$2,DATASHEET!$A$1:$DG$1,0)),"")</f>
        <v/>
      </c>
      <c r="DK18" s="156" t="str">
        <f t="shared" si="67"/>
        <v/>
      </c>
      <c r="DL18" s="138" t="str">
        <f>IF(ISBLANK(DATASHEET!DM4),"",DATASHEET!DM4)</f>
        <v/>
      </c>
      <c r="DM18" s="198" t="str">
        <f>IF(ISBLANK(DATASHEET!DN4),"",DATASHEET!DN4)</f>
        <v/>
      </c>
      <c r="DN18" s="140" t="str">
        <f>IF(DO18="","",IFERROR(VLOOKUP(DATASHEET!DP4,lookup,2,FALSE)-$P18,""))</f>
        <v/>
      </c>
      <c r="DO18" s="156" t="str">
        <f>IFERROR(INDEX(DATASHEET!$A$1:$DG$299,MATCH(PROGRESS!$A18,DATASHEET!$A$1:$A$299,0),MATCH(PROGRESS!DP$2,DATASHEET!$A$1:$DG$1,0)),"")</f>
        <v/>
      </c>
      <c r="DP18" s="156" t="str">
        <f t="shared" si="68"/>
        <v/>
      </c>
      <c r="DQ18" s="138" t="str">
        <f>IF(ISBLANK(DATASHEET!DQ4),"",DATASHEET!DQ4)</f>
        <v>ZA</v>
      </c>
      <c r="DR18" s="198" t="str">
        <f>IF(ISBLANK(DATASHEET!DR4),"",DATASHEET!DR4)</f>
        <v>11X-RE-7</v>
      </c>
      <c r="DS18" s="140" t="str">
        <f>IF(DT18="","",IFERROR(VLOOKUP(DATASHEET!DT4,lookup,2,FALSE)-$P18,""))</f>
        <v/>
      </c>
      <c r="DT18" s="156" t="str">
        <f>IFERROR(INDEX(DATASHEET!$A$1:$DG$299,MATCH(PROGRESS!$A18,DATASHEET!$A$1:$A$299,0),MATCH(PROGRESS!DU$2,DATASHEET!$A$1:$DG$1,0)),"")</f>
        <v/>
      </c>
      <c r="DU18" s="156" t="str">
        <f t="shared" si="69"/>
        <v/>
      </c>
      <c r="DV18" s="138" t="str">
        <f>IF(ISBLANK(DATASHEET!DU4),"",DATASHEET!DU4)</f>
        <v/>
      </c>
      <c r="DW18" s="198" t="str">
        <f>IF(ISBLANK(DATASHEET!DV4),"",DATASHEET!DV4)</f>
        <v/>
      </c>
      <c r="DX18" s="140" t="str">
        <f>IF(DY18="","",IFERROR(VLOOKUP(DATASHEET!DX4,lookup,2,FALSE)-$P18,""))</f>
        <v/>
      </c>
      <c r="DY18" s="156" t="str">
        <f>IFERROR(INDEX(DATASHEET!$A$1:$DG$299,MATCH(PROGRESS!$A18,DATASHEET!$A$1:$A$299,0),MATCH(PROGRESS!DZ$2,DATASHEET!$A$1:$DG$1,0)),"")</f>
        <v/>
      </c>
      <c r="DZ18" s="156" t="str">
        <f t="shared" si="70"/>
        <v/>
      </c>
      <c r="EA18" s="138" t="str">
        <f>IF(ISBLANK(DATASHEET!DY4),"",DATASHEET!DY4)</f>
        <v>YP</v>
      </c>
      <c r="EB18" s="198" t="str">
        <f>IF(ISBLANK(DATASHEET!DZ4),"",DATASHEET!DZ4)</f>
        <v>11S-SP-3</v>
      </c>
      <c r="FD18" s="526"/>
      <c r="FE18" s="532"/>
      <c r="FF18" s="532"/>
      <c r="FG18" s="532"/>
      <c r="FH18" s="526"/>
      <c r="FI18" s="526"/>
      <c r="FJ18" s="532"/>
      <c r="FK18" s="526"/>
      <c r="FL18" s="532"/>
      <c r="FM18" s="526"/>
      <c r="FN18" s="532"/>
      <c r="FO18" s="532"/>
      <c r="FP18" s="532"/>
      <c r="FQ18" s="526"/>
      <c r="FR18" s="526"/>
      <c r="FS18" s="526"/>
      <c r="FT18" s="532"/>
      <c r="FU18" s="526"/>
      <c r="FV18" s="532"/>
      <c r="FW18" s="532"/>
      <c r="FX18" s="532"/>
      <c r="FY18" s="526"/>
      <c r="FZ18" s="532"/>
      <c r="GA18" s="529"/>
      <c r="GB18" s="530"/>
      <c r="GC18" s="530"/>
      <c r="GD18" s="529"/>
      <c r="GE18" s="530"/>
      <c r="GF18" s="530"/>
      <c r="GG18" s="530"/>
      <c r="GH18" s="530"/>
      <c r="GI18" s="530"/>
      <c r="GJ18" s="529"/>
      <c r="GK18" s="530"/>
      <c r="GL18" s="529"/>
      <c r="GM18" s="529"/>
      <c r="GN18" s="530"/>
      <c r="GO18" s="530"/>
      <c r="GP18" s="529"/>
      <c r="GQ18" s="529"/>
      <c r="GR18" s="530"/>
      <c r="GS18" s="530"/>
      <c r="GT18" s="529"/>
      <c r="HA18" t="s">
        <v>375</v>
      </c>
      <c r="HB18" t="s">
        <v>375</v>
      </c>
    </row>
    <row r="19" spans="1:211" ht="15.75" x14ac:dyDescent="0.25">
      <c r="A19" s="179">
        <f>DATASHEET!A5</f>
        <v>160122</v>
      </c>
      <c r="B19" s="58" t="str">
        <f>DATASHEET!B5</f>
        <v>AFOLABI, Jewel</v>
      </c>
      <c r="C19" s="169" t="str">
        <f>DATASHEET!C5</f>
        <v>11SK</v>
      </c>
      <c r="D19" s="170" t="str">
        <f>DATASHEET!D5</f>
        <v>F</v>
      </c>
      <c r="E19" s="170" t="str">
        <f>DATASHEET!J5</f>
        <v>N</v>
      </c>
      <c r="F19" s="170" t="str">
        <f>DATASHEET!E5</f>
        <v>Y</v>
      </c>
      <c r="G19" s="170" t="str">
        <f>DATASHEET!F5</f>
        <v>Black - African</v>
      </c>
      <c r="H19" s="170" t="str">
        <f>DATASHEET!G5</f>
        <v>N</v>
      </c>
      <c r="I19" s="170" t="str">
        <f>DATASHEET!H5</f>
        <v>Y</v>
      </c>
      <c r="J19" s="170" t="str">
        <f>DATASHEET!I5</f>
        <v>N</v>
      </c>
      <c r="K19" s="171" t="str">
        <f>DATASHEET!M5</f>
        <v/>
      </c>
      <c r="L19" s="88" t="str">
        <f t="shared" si="46"/>
        <v/>
      </c>
      <c r="M19" s="88" t="str">
        <f t="shared" si="47"/>
        <v/>
      </c>
      <c r="N19" s="498" t="str">
        <f>IF(ISBLANK(DATASHEET!L5),"",DATASHEET!L5)</f>
        <v/>
      </c>
      <c r="O19" s="109" t="str">
        <f>IFERROR(IF(VLOOKUP(DATASHEET!A5,[5]YEAR11!$A$2:$AF$236,18,FALSE)="","",VLOOKUP(DATASHEET!A5,[5]YEAR11!$A$2:$AF$236,18,FALSE)),"")</f>
        <v/>
      </c>
      <c r="P19" s="111" t="str">
        <f>IFERROR(IF(VLOOKUP(DATASHEET!A5,[5]YEAR11!$A$2:$AF$237,19,FALSE)="","",VLOOKUP(DATASHEET!A5,[5]YEAR11!$A$2:$AF$237,19,FALSE)),"")</f>
        <v/>
      </c>
      <c r="Q19" s="497" t="str">
        <f>'P8 BREAKDOWN'!M7</f>
        <v/>
      </c>
      <c r="R19" s="140" t="str">
        <f>IF(S19="","",IFERROR(VLOOKUP(DATASHEET!AF5,lookup,2,FALSE)-$P19,""))</f>
        <v/>
      </c>
      <c r="S19" s="156" t="str">
        <f>IFERROR(INDEX(DATASHEET!$A$1:$DG$299,MATCH(PROGRESS!$A19,DATASHEET!$A$1:$A$299,0),MATCH(PROGRESS!T$2,DATASHEET!$A$1:$DG$1,0)),"")</f>
        <v/>
      </c>
      <c r="T19" s="156" t="str">
        <f t="shared" si="48"/>
        <v/>
      </c>
      <c r="U19" s="138" t="str">
        <f>IF(ISBLANK(DATASHEET!AG5),"",DATASHEET!AG5)</f>
        <v/>
      </c>
      <c r="V19" s="198" t="str">
        <f>IF(ISBLANK(DATASHEET!AH5),"",DATASHEET!AH5)</f>
        <v/>
      </c>
      <c r="W19" s="140" t="str">
        <f>IF(X19="","",IFERROR(VLOOKUP(DATASHEET!AJ5,lookup,2,FALSE)-$P19,""))</f>
        <v/>
      </c>
      <c r="X19" s="156" t="str">
        <f>IFERROR(INDEX(DATASHEET!$A$1:$DG$299,MATCH(PROGRESS!$A19,DATASHEET!$A$1:$A$299,0),MATCH(PROGRESS!Y$2,DATASHEET!$A$1:$DG$1,0)),"")</f>
        <v/>
      </c>
      <c r="Y19" s="156" t="str">
        <f t="shared" si="49"/>
        <v/>
      </c>
      <c r="Z19" s="138" t="str">
        <f>IF(ISBLANK(DATASHEET!AK5),"",DATASHEET!AK5)</f>
        <v/>
      </c>
      <c r="AA19" s="198" t="str">
        <f>IF(ISBLANK(DATASHEET!AL5),"",DATASHEET!AL5)</f>
        <v/>
      </c>
      <c r="AB19" s="140" t="str">
        <f>IF(AC19="","",IFERROR(VLOOKUP(DATASHEET!AN5,lookup,2,FALSE)-$P19,""))</f>
        <v/>
      </c>
      <c r="AC19" s="156" t="str">
        <f>IFERROR(INDEX(DATASHEET!$A$1:$DG$299,MATCH(PROGRESS!$A19,DATASHEET!$A$1:$A$299,0),MATCH(PROGRESS!AD$2,DATASHEET!$A$1:$DG$1,0)),"")</f>
        <v/>
      </c>
      <c r="AD19" s="156" t="str">
        <f t="shared" si="50"/>
        <v/>
      </c>
      <c r="AE19" s="138" t="str">
        <f>IF(ISBLANK(DATASHEET!AO5),"",DATASHEET!AO5)</f>
        <v/>
      </c>
      <c r="AF19" s="198" t="str">
        <f>IF(ISBLANK(DATASHEET!AP5),"",DATASHEET!AP5)</f>
        <v/>
      </c>
      <c r="AG19" s="140" t="str">
        <f>IF(AH19="","",IFERROR(VLOOKUP(DATASHEET!AR5,lookup,2,FALSE)-$P19,""))</f>
        <v/>
      </c>
      <c r="AH19" s="156" t="str">
        <f>IFERROR(INDEX(DATASHEET!$A$1:$DG$299,MATCH(PROGRESS!$A19,DATASHEET!$A$1:$A$299,0),MATCH(PROGRESS!AI$2,DATASHEET!$A$1:$DG$1,0)),"")</f>
        <v/>
      </c>
      <c r="AI19" s="156" t="str">
        <f t="shared" si="51"/>
        <v/>
      </c>
      <c r="AJ19" s="138" t="str">
        <f>IF(ISBLANK(DATASHEET!AS5),"",DATASHEET!AS5)</f>
        <v/>
      </c>
      <c r="AK19" s="198" t="str">
        <f>IF(ISBLANK(DATASHEET!AT5),"",DATASHEET!AT5)</f>
        <v/>
      </c>
      <c r="AL19" s="140" t="str">
        <f>IF(AM19="","",IFERROR(VLOOKUP(DATASHEET!AV5,lookup,2,FALSE)-$P19,""))</f>
        <v/>
      </c>
      <c r="AM19" s="156" t="str">
        <f>IFERROR(INDEX(DATASHEET!$A$1:$DG$299,MATCH(PROGRESS!$A19,DATASHEET!$A$1:$A$299,0),MATCH(PROGRESS!AN$2,DATASHEET!$A$1:$DG$1,0)),"")</f>
        <v/>
      </c>
      <c r="AN19" s="156" t="str">
        <f t="shared" si="52"/>
        <v/>
      </c>
      <c r="AO19" s="138" t="str">
        <f>IF(ISBLANK(DATASHEET!AW5),"",DATASHEET!AW5)</f>
        <v/>
      </c>
      <c r="AP19" s="198" t="str">
        <f>IF(ISBLANK(DATASHEET!AX5),"",DATASHEET!AX5)</f>
        <v/>
      </c>
      <c r="AQ19" s="140" t="str">
        <f>IF(AR19="","",IFERROR(VLOOKUP(DATASHEET!AZ5,lookup,2,FALSE)-$P19,""))</f>
        <v/>
      </c>
      <c r="AR19" s="156" t="str">
        <f>IFERROR(INDEX(DATASHEET!$A$1:$DG$299,MATCH(PROGRESS!$A19,DATASHEET!$A$1:$A$299,0),MATCH(PROGRESS!AS$2,DATASHEET!$A$1:$DG$1,0)),"")</f>
        <v/>
      </c>
      <c r="AS19" s="156" t="str">
        <f t="shared" si="53"/>
        <v/>
      </c>
      <c r="AT19" s="138" t="str">
        <f>IF(ISBLANK(DATASHEET!BA5),"",DATASHEET!BA5)</f>
        <v/>
      </c>
      <c r="AU19" s="198" t="str">
        <f>IF(ISBLANK(DATASHEET!BB5),"",DATASHEET!BB5)</f>
        <v/>
      </c>
      <c r="AV19" s="140" t="str">
        <f>IF(AW19="","",IFERROR(VLOOKUP(DATASHEET!BD5,lookup,2,FALSE)-$P19,""))</f>
        <v/>
      </c>
      <c r="AW19" s="156" t="str">
        <f>IFERROR(INDEX(DATASHEET!$A$1:$DG$299,MATCH(PROGRESS!$A19,DATASHEET!$A$1:$A$299,0),MATCH(PROGRESS!AX$2,DATASHEET!$A$1:$DG$1,0)),"")</f>
        <v/>
      </c>
      <c r="AX19" s="156" t="str">
        <f t="shared" si="54"/>
        <v/>
      </c>
      <c r="AY19" s="138" t="str">
        <f>IF(ISBLANK(DATASHEET!BE5),"",DATASHEET!BE5)</f>
        <v/>
      </c>
      <c r="AZ19" s="198" t="str">
        <f>IF(ISBLANK(DATASHEET!BF5),"",DATASHEET!BF5)</f>
        <v/>
      </c>
      <c r="BA19" s="140" t="str">
        <f>IF(BB19="","",IFERROR(VLOOKUP(DATASHEET!BH5,lookup,2,FALSE)-$P19,""))</f>
        <v/>
      </c>
      <c r="BB19" s="156" t="str">
        <f>IFERROR(INDEX(DATASHEET!$A$1:$DG$299,MATCH(PROGRESS!$A19,DATASHEET!$A$1:$A$299,0),MATCH(PROGRESS!BC$2,DATASHEET!$A$1:$DG$1,0)),"")</f>
        <v/>
      </c>
      <c r="BC19" s="156" t="str">
        <f t="shared" si="55"/>
        <v/>
      </c>
      <c r="BD19" s="138" t="str">
        <f>IF(ISBLANK(DATASHEET!BI5),"",DATASHEET!BI5)</f>
        <v>SK</v>
      </c>
      <c r="BE19" s="198" t="str">
        <f>IF(ISBLANK(DATASHEET!BJ5),"",DATASHEET!BJ5)</f>
        <v>11X-EN-7</v>
      </c>
      <c r="BF19" s="140" t="str">
        <f>IF(BG19="","",IFERROR(VLOOKUP(DATASHEET!BL5,lookup,2,FALSE)-$P19,""))</f>
        <v/>
      </c>
      <c r="BG19" s="156" t="str">
        <f>IFERROR(INDEX(DATASHEET!$A$1:$DG$299,MATCH(PROGRESS!$A19,DATASHEET!$A$1:$A$299,0),MATCH(PROGRESS!BH$2,DATASHEET!$A$1:$DG$1,0)),"")</f>
        <v/>
      </c>
      <c r="BH19" s="156" t="str">
        <f t="shared" si="56"/>
        <v/>
      </c>
      <c r="BI19" s="138" t="str">
        <f>IF(ISBLANK(DATASHEET!BM5),"",DATASHEET!BM5)</f>
        <v/>
      </c>
      <c r="BJ19" s="198" t="str">
        <f>IF(ISBLANK(DATASHEET!BN5),"",DATASHEET!BN5)</f>
        <v/>
      </c>
      <c r="BK19" s="140" t="str">
        <f>IF(BL19="","",IFERROR(VLOOKUP(DATASHEET!BP5,lookup,2,FALSE)-$P19,""))</f>
        <v/>
      </c>
      <c r="BL19" s="156" t="str">
        <f>IFERROR(INDEX(DATASHEET!$A$1:$DG$299,MATCH(PROGRESS!$A19,DATASHEET!$A$1:$A$299,0),MATCH(PROGRESS!BM$2,DATASHEET!$A$1:$DG$1,0)),"")</f>
        <v/>
      </c>
      <c r="BM19" s="156" t="str">
        <f t="shared" si="57"/>
        <v/>
      </c>
      <c r="BN19" s="138" t="str">
        <f>IF(ISBLANK(DATASHEET!BQ5),"",DATASHEET!BQ5)</f>
        <v>AWR</v>
      </c>
      <c r="BO19" s="198" t="str">
        <f>IF(ISBLANK(DATASHEET!BR5),"",DATASHEET!BR5)</f>
        <v>11LT-FN-3</v>
      </c>
      <c r="BP19" s="140" t="str">
        <f>IF(BQ19="","",IFERROR(VLOOKUP(DATASHEET!BX5,lookup,2,FALSE)-$P19,""))</f>
        <v/>
      </c>
      <c r="BQ19" s="156" t="str">
        <f>IFERROR(INDEX(DATASHEET!$A$1:$DG$299,MATCH(PROGRESS!$A19,DATASHEET!$A$1:$A$299,0),MATCH(PROGRESS!BR$2,DATASHEET!$A$1:$DG$1,0)),"")</f>
        <v/>
      </c>
      <c r="BR19" s="156" t="str">
        <f t="shared" si="58"/>
        <v/>
      </c>
      <c r="BS19" s="138" t="str">
        <f>IF(ISBLANK(DATASHEET!BY5),"",DATASHEET!BY5)</f>
        <v>EGQ</v>
      </c>
      <c r="BT19" s="198" t="str">
        <f>IF(ISBLANK(DATASHEET!BZ5),"",DATASHEET!BZ5)</f>
        <v>11S-FR-2</v>
      </c>
      <c r="BU19" s="140" t="str">
        <f>IF(BV19="","",IFERROR(VLOOKUP(DATASHEET!CB5,lookup,2,FALSE)-$P19,""))</f>
        <v/>
      </c>
      <c r="BV19" s="156" t="str">
        <f>IFERROR(INDEX(DATASHEET!$A$1:$DG$299,MATCH(PROGRESS!$A19,DATASHEET!$A$1:$A$299,0),MATCH(PROGRESS!BW$2,DATASHEET!$A$1:$DG$1,0)),"")</f>
        <v/>
      </c>
      <c r="BW19" s="156" t="str">
        <f t="shared" si="59"/>
        <v/>
      </c>
      <c r="BX19" s="138" t="str">
        <f>IF(ISBLANK(DATASHEET!CC5),"",DATASHEET!CC5)</f>
        <v/>
      </c>
      <c r="BY19" s="198" t="str">
        <f>IF(ISBLANK(DATASHEET!CD5),"",DATASHEET!CD5)</f>
        <v/>
      </c>
      <c r="BZ19" s="140" t="str">
        <f>IF(CA19="","",IFERROR(VLOOKUP(DATASHEET!CE5,lookup,2,FALSE)-$P19,""))</f>
        <v/>
      </c>
      <c r="CA19" s="156" t="str">
        <f>IFERROR(INDEX(DATASHEET!$A$1:$DG$299,MATCH(PROGRESS!$A19,DATASHEET!$A$1:$A$299,0),MATCH(PROGRESS!CB$2,DATASHEET!$A$1:$DG$1,0)),"")</f>
        <v/>
      </c>
      <c r="CB19" s="156" t="str">
        <f t="shared" si="60"/>
        <v/>
      </c>
      <c r="CC19" s="138" t="str">
        <f>IF(ISBLANK(DATASHEET!CF5),"",DATASHEET!CF5)</f>
        <v/>
      </c>
      <c r="CD19" s="198" t="str">
        <f>IF(ISBLANK(DATASHEET!CG5),"",DATASHEET!CG5)</f>
        <v/>
      </c>
      <c r="CE19" s="140" t="str">
        <f>IF(CF19="","",IFERROR(VLOOKUP(DATASHEET!CJ5,lookup,2,FALSE)-$P19,""))</f>
        <v/>
      </c>
      <c r="CF19" s="156" t="str">
        <f>IFERROR(INDEX(DATASHEET!$A$1:$DG$299,MATCH(PROGRESS!$A19,DATASHEET!$A$1:$A$299,0),MATCH(PROGRESS!CG$2,DATASHEET!$A$1:$DG$1,0)),"")</f>
        <v/>
      </c>
      <c r="CG19" s="156" t="str">
        <f t="shared" si="61"/>
        <v/>
      </c>
      <c r="CH19" s="138" t="str">
        <f>IF(ISBLANK(DATASHEET!CK5),"",DATASHEET!CK5)</f>
        <v/>
      </c>
      <c r="CI19" s="198" t="str">
        <f>IF(ISBLANK(DATASHEET!CL5),"",DATASHEET!CL5)</f>
        <v/>
      </c>
      <c r="CJ19" s="140" t="str">
        <f>IF(CK19="","",IFERROR(VLOOKUP(DATASHEET!CN5,lookup,2,FALSE)-$P19,""))</f>
        <v/>
      </c>
      <c r="CK19" s="156" t="str">
        <f>IFERROR(INDEX(DATASHEET!$A$1:$DG$299,MATCH(PROGRESS!$A19,DATASHEET!$A$1:$A$299,0),MATCH(PROGRESS!CL$2,DATASHEET!$A$1:$DG$1,0)),"")</f>
        <v/>
      </c>
      <c r="CL19" s="156" t="str">
        <f t="shared" si="62"/>
        <v/>
      </c>
      <c r="CM19" s="138" t="str">
        <f>IF(ISBLANK(DATASHEET!CO5),"",DATASHEET!CO5)</f>
        <v>JQ</v>
      </c>
      <c r="CN19" s="198" t="str">
        <f>IF(ISBLANK(DATASHEET!CP5),"",DATASHEET!CP5)</f>
        <v>11S-MA-3</v>
      </c>
      <c r="CO19" s="140" t="str">
        <f>IF(CP19="","",IFERROR(VLOOKUP(DATASHEET!CR5,lookup,2,FALSE)-$P19,""))</f>
        <v/>
      </c>
      <c r="CP19" s="156" t="str">
        <f>IFERROR(INDEX(DATASHEET!$A$1:$DG$299,MATCH(PROGRESS!$A19,DATASHEET!$A$1:$A$299,0),MATCH(PROGRESS!CQ$2,DATASHEET!$A$1:$DG$1,0)),"")</f>
        <v/>
      </c>
      <c r="CQ19" s="156" t="str">
        <f t="shared" si="63"/>
        <v/>
      </c>
      <c r="CR19" s="138" t="str">
        <f>IF(ISBLANK(DATASHEET!CS5),"",DATASHEET!CS5)</f>
        <v>AW</v>
      </c>
      <c r="CS19" s="198" t="str">
        <f>IF(ISBLANK(DATASHEET!CT5),"",DATASHEET!CT5)</f>
        <v>11MS2-MU-9</v>
      </c>
      <c r="CT19" s="140" t="str">
        <f>IF(CU19="","",IFERROR(VLOOKUP(DATASHEET!CV5,lookup,2,FALSE)-$P19,""))</f>
        <v/>
      </c>
      <c r="CU19" s="156" t="str">
        <f>IFERROR(INDEX(DATASHEET!$A$1:$DG$299,MATCH(PROGRESS!$A19,DATASHEET!$A$1:$A$299,0),MATCH(PROGRESS!CV$2,DATASHEET!$A$1:$DG$1,0)),"")</f>
        <v/>
      </c>
      <c r="CV19" s="156" t="str">
        <f t="shared" si="64"/>
        <v/>
      </c>
      <c r="CW19" s="138" t="str">
        <f>IF(ISBLANK(DATASHEET!CW5),"",DATASHEET!CW5)</f>
        <v/>
      </c>
      <c r="CX19" s="198" t="str">
        <f>IF(ISBLANK(DATASHEET!CX5),"",DATASHEET!CX5)</f>
        <v/>
      </c>
      <c r="CY19" s="140" t="str">
        <f>IF(CZ19="","",IFERROR(VLOOKUP(DATASHEET!DD5,lookup,2,FALSE)-$P19,""))</f>
        <v/>
      </c>
      <c r="CZ19" s="156" t="str">
        <f>IFERROR(INDEX(DATASHEET!$A$1:$DG$299,MATCH(PROGRESS!$A19,DATASHEET!$A$1:$A$299,0),MATCH(PROGRESS!DA$2,DATASHEET!$A$1:$DG$1,0)),"")</f>
        <v/>
      </c>
      <c r="DA19" s="156" t="str">
        <f t="shared" si="65"/>
        <v/>
      </c>
      <c r="DB19" s="138" t="str">
        <f>IF(ISBLANK(DATASHEET!DE5),"",DATASHEET!DE5)</f>
        <v/>
      </c>
      <c r="DC19" s="198" t="str">
        <f>IF(ISBLANK(DATASHEET!DF5),"",DATASHEET!DF5)</f>
        <v/>
      </c>
      <c r="DD19" s="140" t="str">
        <f>IF(DE19="","",IFERROR(VLOOKUP(DATASHEET!DH5,lookup,2,FALSE)-$P19,""))</f>
        <v/>
      </c>
      <c r="DE19" s="156" t="str">
        <f>IFERROR(INDEX(DATASHEET!$A$1:$DG$299,MATCH(PROGRESS!$A19,DATASHEET!$A$1:$A$299,0),MATCH(PROGRESS!DF$2,DATASHEET!$A$1:$DG$1,0)),"")</f>
        <v/>
      </c>
      <c r="DF19" s="156" t="str">
        <f t="shared" si="66"/>
        <v/>
      </c>
      <c r="DG19" s="138" t="str">
        <f>IF(ISBLANK(DATASHEET!DI5),"",DATASHEET!DI5)</f>
        <v/>
      </c>
      <c r="DH19" s="198" t="str">
        <f>IF(ISBLANK(DATASHEET!DJ5),"",DATASHEET!DJ5)</f>
        <v/>
      </c>
      <c r="DI19" s="140" t="str">
        <f>IF(DJ19="","",IFERROR(VLOOKUP(DATASHEET!DL5,lookup,2,FALSE)-$P19,""))</f>
        <v/>
      </c>
      <c r="DJ19" s="156" t="str">
        <f>IFERROR(INDEX(DATASHEET!$A$1:$DG$299,MATCH(PROGRESS!$A19,DATASHEET!$A$1:$A$299,0),MATCH(PROGRESS!DK$2,DATASHEET!$A$1:$DG$1,0)),"")</f>
        <v/>
      </c>
      <c r="DK19" s="156" t="str">
        <f t="shared" si="67"/>
        <v/>
      </c>
      <c r="DL19" s="138" t="str">
        <f>IF(ISBLANK(DATASHEET!DM5),"",DATASHEET!DM5)</f>
        <v/>
      </c>
      <c r="DM19" s="198" t="str">
        <f>IF(ISBLANK(DATASHEET!DN5),"",DATASHEET!DN5)</f>
        <v/>
      </c>
      <c r="DN19" s="140" t="str">
        <f>IF(DO19="","",IFERROR(VLOOKUP(DATASHEET!DP5,lookup,2,FALSE)-$P19,""))</f>
        <v/>
      </c>
      <c r="DO19" s="156" t="str">
        <f>IFERROR(INDEX(DATASHEET!$A$1:$DG$299,MATCH(PROGRESS!$A19,DATASHEET!$A$1:$A$299,0),MATCH(PROGRESS!DP$2,DATASHEET!$A$1:$DG$1,0)),"")</f>
        <v/>
      </c>
      <c r="DP19" s="156" t="str">
        <f t="shared" si="68"/>
        <v/>
      </c>
      <c r="DQ19" s="138" t="str">
        <f>IF(ISBLANK(DATASHEET!DQ5),"",DATASHEET!DQ5)</f>
        <v>CR</v>
      </c>
      <c r="DR19" s="198" t="str">
        <f>IF(ISBLANK(DATASHEET!DR5),"",DATASHEET!DR5)</f>
        <v>11X-RE-8</v>
      </c>
      <c r="DS19" s="140" t="str">
        <f>IF(DT19="","",IFERROR(VLOOKUP(DATASHEET!DT5,lookup,2,FALSE)-$P19,""))</f>
        <v/>
      </c>
      <c r="DT19" s="156" t="str">
        <f>IFERROR(INDEX(DATASHEET!$A$1:$DG$299,MATCH(PROGRESS!$A19,DATASHEET!$A$1:$A$299,0),MATCH(PROGRESS!DU$2,DATASHEET!$A$1:$DG$1,0)),"")</f>
        <v/>
      </c>
      <c r="DU19" s="156" t="str">
        <f t="shared" si="69"/>
        <v/>
      </c>
      <c r="DV19" s="138" t="str">
        <f>IF(ISBLANK(DATASHEET!DU5),"",DATASHEET!DU5)</f>
        <v>ES</v>
      </c>
      <c r="DW19" s="198" t="str">
        <f>IF(ISBLANK(DATASHEET!DV5),"",DATASHEET!DV5)</f>
        <v>11C-SC-2</v>
      </c>
      <c r="DX19" s="140" t="str">
        <f>IF(DY19="","",IFERROR(VLOOKUP(DATASHEET!DX5,lookup,2,FALSE)-$P19,""))</f>
        <v/>
      </c>
      <c r="DY19" s="156" t="str">
        <f>IFERROR(INDEX(DATASHEET!$A$1:$DG$299,MATCH(PROGRESS!$A19,DATASHEET!$A$1:$A$299,0),MATCH(PROGRESS!DZ$2,DATASHEET!$A$1:$DG$1,0)),"")</f>
        <v/>
      </c>
      <c r="DZ19" s="156" t="str">
        <f t="shared" si="70"/>
        <v/>
      </c>
      <c r="EA19" s="138" t="str">
        <f>IF(ISBLANK(DATASHEET!DY5),"",DATASHEET!DY5)</f>
        <v/>
      </c>
      <c r="EB19" s="198" t="str">
        <f>IF(ISBLANK(DATASHEET!DZ5),"",DATASHEET!DZ5)</f>
        <v/>
      </c>
      <c r="FD19" s="526"/>
      <c r="FE19" s="532"/>
      <c r="FF19" s="532"/>
      <c r="FG19" s="532"/>
      <c r="FH19" s="526"/>
      <c r="FI19" s="526"/>
      <c r="FJ19" s="532"/>
      <c r="FK19" s="526"/>
      <c r="FL19" s="532"/>
      <c r="FM19" s="526"/>
      <c r="FN19" s="532"/>
      <c r="FO19" s="532"/>
      <c r="FP19" s="532"/>
      <c r="FQ19" s="526"/>
      <c r="FR19" s="526"/>
      <c r="FS19" s="526"/>
      <c r="FT19" s="532"/>
      <c r="FU19" s="526"/>
      <c r="FV19" s="532"/>
      <c r="FW19" s="532"/>
      <c r="FX19" s="532"/>
      <c r="FY19" s="526"/>
      <c r="FZ19" s="532"/>
      <c r="GA19" s="529"/>
      <c r="GB19" s="530"/>
      <c r="GC19" s="530"/>
      <c r="GD19" s="529"/>
      <c r="GE19" s="530"/>
      <c r="GF19" s="530"/>
      <c r="GG19" s="530"/>
      <c r="GH19" s="530"/>
      <c r="GI19" s="530"/>
      <c r="GJ19" s="529"/>
      <c r="GK19" s="530"/>
      <c r="GL19" s="529"/>
      <c r="GM19" s="529"/>
      <c r="GN19" s="530"/>
      <c r="GO19" s="530"/>
      <c r="GP19" s="529"/>
      <c r="GQ19" s="529"/>
      <c r="GR19" s="530"/>
      <c r="GS19" s="530"/>
      <c r="GT19" s="529"/>
      <c r="HA19" t="s">
        <v>375</v>
      </c>
    </row>
    <row r="20" spans="1:211" ht="15.75" x14ac:dyDescent="0.25">
      <c r="A20" s="179">
        <f>DATASHEET!A6</f>
        <v>160012</v>
      </c>
      <c r="B20" s="58" t="str">
        <f>DATASHEET!B6</f>
        <v>AKINBOYEWA, Elizabeth</v>
      </c>
      <c r="C20" s="169" t="str">
        <f>DATASHEET!C6</f>
        <v>11SK</v>
      </c>
      <c r="D20" s="170" t="str">
        <f>DATASHEET!D6</f>
        <v>F</v>
      </c>
      <c r="E20" s="170" t="str">
        <f>DATASHEET!J6</f>
        <v>N</v>
      </c>
      <c r="F20" s="170" t="str">
        <f>DATASHEET!E6</f>
        <v>N</v>
      </c>
      <c r="G20" s="170" t="str">
        <f>DATASHEET!F6</f>
        <v>Any Other Black Background</v>
      </c>
      <c r="H20" s="170" t="str">
        <f>DATASHEET!G6</f>
        <v>N</v>
      </c>
      <c r="I20" s="170" t="str">
        <f>DATASHEET!H6</f>
        <v>N</v>
      </c>
      <c r="J20" s="170" t="str">
        <f>DATASHEET!I6</f>
        <v>N</v>
      </c>
      <c r="K20" s="171" t="str">
        <f>DATASHEET!M6</f>
        <v>M</v>
      </c>
      <c r="L20" s="88" t="str">
        <f t="shared" si="46"/>
        <v/>
      </c>
      <c r="M20" s="88" t="str">
        <f t="shared" si="47"/>
        <v/>
      </c>
      <c r="N20" s="498" t="str">
        <f>IF(ISBLANK(DATASHEET!L6),"",DATASHEET!L6)</f>
        <v>5-6</v>
      </c>
      <c r="O20" s="109">
        <f>IFERROR(IF(VLOOKUP(DATASHEET!A6,[5]YEAR11!$A$2:$AF$236,18,FALSE)="","",VLOOKUP(DATASHEET!A6,[5]YEAR11!$A$2:$AF$236,18,FALSE)),"")</f>
        <v>49.024999999999999</v>
      </c>
      <c r="P20" s="111">
        <f>IFERROR(IF(VLOOKUP(DATASHEET!A6,[5]YEAR11!$A$2:$AF$237,19,FALSE)="","",VLOOKUP(DATASHEET!A6,[5]YEAR11!$A$2:$AF$237,19,FALSE)),"")</f>
        <v>4.9024999999999999</v>
      </c>
      <c r="Q20" s="497">
        <f>'P8 BREAKDOWN'!M8</f>
        <v>-4.5024999999999995</v>
      </c>
      <c r="R20" s="140" t="str">
        <f>IF(S20="","",IFERROR(VLOOKUP(DATASHEET!AF6,lookup,2,FALSE)-$P20,""))</f>
        <v/>
      </c>
      <c r="S20" s="156" t="str">
        <f>IFERROR(INDEX(DATASHEET!$A$1:$DG$299,MATCH(PROGRESS!$A20,DATASHEET!$A$1:$A$299,0),MATCH(PROGRESS!T$2,DATASHEET!$A$1:$DG$1,0)),"")</f>
        <v/>
      </c>
      <c r="T20" s="156" t="str">
        <f t="shared" si="48"/>
        <v/>
      </c>
      <c r="U20" s="138" t="str">
        <f>IF(ISBLANK(DATASHEET!AG6),"",DATASHEET!AG6)</f>
        <v/>
      </c>
      <c r="V20" s="198" t="str">
        <f>IF(ISBLANK(DATASHEET!AH6),"",DATASHEET!AH6)</f>
        <v/>
      </c>
      <c r="W20" s="140" t="str">
        <f>IF(X20="","",IFERROR(VLOOKUP(DATASHEET!AJ6,lookup,2,FALSE)-$P20,""))</f>
        <v/>
      </c>
      <c r="X20" s="156" t="str">
        <f>IFERROR(INDEX(DATASHEET!$A$1:$DG$299,MATCH(PROGRESS!$A20,DATASHEET!$A$1:$A$299,0),MATCH(PROGRESS!Y$2,DATASHEET!$A$1:$DG$1,0)),"")</f>
        <v/>
      </c>
      <c r="Y20" s="156" t="str">
        <f t="shared" si="49"/>
        <v/>
      </c>
      <c r="Z20" s="138" t="str">
        <f>IF(ISBLANK(DATASHEET!AK6),"",DATASHEET!AK6)</f>
        <v>RAB</v>
      </c>
      <c r="AA20" s="198" t="str">
        <f>IF(ISBLANK(DATASHEET!AL6),"",DATASHEET!AL6)</f>
        <v>11T-BI-2</v>
      </c>
      <c r="AB20" s="140" t="str">
        <f>IF(AC20="","",IFERROR(VLOOKUP(DATASHEET!AN6,lookup,2,FALSE)-$P20,""))</f>
        <v/>
      </c>
      <c r="AC20" s="156" t="str">
        <f>IFERROR(INDEX(DATASHEET!$A$1:$DG$299,MATCH(PROGRESS!$A20,DATASHEET!$A$1:$A$299,0),MATCH(PROGRESS!AD$2,DATASHEET!$A$1:$DG$1,0)),"")</f>
        <v/>
      </c>
      <c r="AD20" s="156" t="str">
        <f t="shared" si="50"/>
        <v/>
      </c>
      <c r="AE20" s="138" t="str">
        <f>IF(ISBLANK(DATASHEET!AO6),"",DATASHEET!AO6)</f>
        <v/>
      </c>
      <c r="AF20" s="198" t="str">
        <f>IF(ISBLANK(DATASHEET!AP6),"",DATASHEET!AP6)</f>
        <v/>
      </c>
      <c r="AG20" s="140" t="str">
        <f>IF(AH20="","",IFERROR(VLOOKUP(DATASHEET!AR6,lookup,2,FALSE)-$P20,""))</f>
        <v/>
      </c>
      <c r="AH20" s="156" t="str">
        <f>IFERROR(INDEX(DATASHEET!$A$1:$DG$299,MATCH(PROGRESS!$A20,DATASHEET!$A$1:$A$299,0),MATCH(PROGRESS!AI$2,DATASHEET!$A$1:$DG$1,0)),"")</f>
        <v/>
      </c>
      <c r="AI20" s="156" t="str">
        <f t="shared" si="51"/>
        <v/>
      </c>
      <c r="AJ20" s="138" t="str">
        <f>IF(ISBLANK(DATASHEET!AS6),"",DATASHEET!AS6)</f>
        <v>GN</v>
      </c>
      <c r="AK20" s="198" t="str">
        <f>IF(ISBLANK(DATASHEET!AT6),"",DATASHEET!AT6)</f>
        <v>11T-CH-2</v>
      </c>
      <c r="AL20" s="140" t="str">
        <f>IF(AM20="","",IFERROR(VLOOKUP(DATASHEET!AV6,lookup,2,FALSE)-$P20,""))</f>
        <v/>
      </c>
      <c r="AM20" s="156" t="str">
        <f>IFERROR(INDEX(DATASHEET!$A$1:$DG$299,MATCH(PROGRESS!$A20,DATASHEET!$A$1:$A$299,0),MATCH(PROGRESS!AN$2,DATASHEET!$A$1:$DG$1,0)),"")</f>
        <v/>
      </c>
      <c r="AN20" s="156" t="str">
        <f t="shared" si="52"/>
        <v/>
      </c>
      <c r="AO20" s="138" t="str">
        <f>IF(ISBLANK(DATASHEET!AW6),"",DATASHEET!AW6)</f>
        <v/>
      </c>
      <c r="AP20" s="198" t="str">
        <f>IF(ISBLANK(DATASHEET!AX6),"",DATASHEET!AX6)</f>
        <v/>
      </c>
      <c r="AQ20" s="140" t="str">
        <f>IF(AR20="","",IFERROR(VLOOKUP(DATASHEET!AZ6,lookup,2,FALSE)-$P20,""))</f>
        <v/>
      </c>
      <c r="AR20" s="156" t="str">
        <f>IFERROR(INDEX(DATASHEET!$A$1:$DG$299,MATCH(PROGRESS!$A20,DATASHEET!$A$1:$A$299,0),MATCH(PROGRESS!AS$2,DATASHEET!$A$1:$DG$1,0)),"")</f>
        <v/>
      </c>
      <c r="AS20" s="156" t="str">
        <f t="shared" si="53"/>
        <v/>
      </c>
      <c r="AT20" s="138" t="str">
        <f>IF(ISBLANK(DATASHEET!BA6),"",DATASHEET!BA6)</f>
        <v/>
      </c>
      <c r="AU20" s="198" t="str">
        <f>IF(ISBLANK(DATASHEET!BB6),"",DATASHEET!BB6)</f>
        <v/>
      </c>
      <c r="AV20" s="140" t="str">
        <f>IF(AW20="","",IFERROR(VLOOKUP(DATASHEET!BD6,lookup,2,FALSE)-$P20,""))</f>
        <v/>
      </c>
      <c r="AW20" s="156" t="str">
        <f>IFERROR(INDEX(DATASHEET!$A$1:$DG$299,MATCH(PROGRESS!$A20,DATASHEET!$A$1:$A$299,0),MATCH(PROGRESS!AX$2,DATASHEET!$A$1:$DG$1,0)),"")</f>
        <v/>
      </c>
      <c r="AX20" s="156" t="str">
        <f t="shared" si="54"/>
        <v/>
      </c>
      <c r="AY20" s="138" t="str">
        <f>IF(ISBLANK(DATASHEET!BE6),"",DATASHEET!BE6)</f>
        <v/>
      </c>
      <c r="AZ20" s="198" t="str">
        <f>IF(ISBLANK(DATASHEET!BF6),"",DATASHEET!BF6)</f>
        <v/>
      </c>
      <c r="BA20" s="140" t="str">
        <f>IF(BB20="","",IFERROR(VLOOKUP(DATASHEET!BH6,lookup,2,FALSE)-$P20,""))</f>
        <v/>
      </c>
      <c r="BB20" s="156" t="str">
        <f>IFERROR(INDEX(DATASHEET!$A$1:$DG$299,MATCH(PROGRESS!$A20,DATASHEET!$A$1:$A$299,0),MATCH(PROGRESS!BC$2,DATASHEET!$A$1:$DG$1,0)),"")</f>
        <v/>
      </c>
      <c r="BC20" s="156" t="str">
        <f t="shared" si="55"/>
        <v/>
      </c>
      <c r="BD20" s="138" t="str">
        <f>IF(ISBLANK(DATASHEET!BI6),"",DATASHEET!BI6)</f>
        <v>BH</v>
      </c>
      <c r="BE20" s="198" t="str">
        <f>IF(ISBLANK(DATASHEET!BJ6),"",DATASHEET!BJ6)</f>
        <v>11X-EN-2</v>
      </c>
      <c r="BF20" s="140" t="str">
        <f>IF(BG20="","",IFERROR(VLOOKUP(DATASHEET!BL6,lookup,2,FALSE)-$P20,""))</f>
        <v/>
      </c>
      <c r="BG20" s="156" t="str">
        <f>IFERROR(INDEX(DATASHEET!$A$1:$DG$299,MATCH(PROGRESS!$A20,DATASHEET!$A$1:$A$299,0),MATCH(PROGRESS!BH$2,DATASHEET!$A$1:$DG$1,0)),"")</f>
        <v/>
      </c>
      <c r="BH20" s="156" t="str">
        <f t="shared" si="56"/>
        <v/>
      </c>
      <c r="BI20" s="138" t="str">
        <f>IF(ISBLANK(DATASHEET!BM6),"",DATASHEET!BM6)</f>
        <v/>
      </c>
      <c r="BJ20" s="198" t="str">
        <f>IF(ISBLANK(DATASHEET!BN6),"",DATASHEET!BN6)</f>
        <v/>
      </c>
      <c r="BK20" s="140" t="str">
        <f>IF(BL20="","",IFERROR(VLOOKUP(DATASHEET!BP6,lookup,2,FALSE)-$P20,""))</f>
        <v/>
      </c>
      <c r="BL20" s="156" t="str">
        <f>IFERROR(INDEX(DATASHEET!$A$1:$DG$299,MATCH(PROGRESS!$A20,DATASHEET!$A$1:$A$299,0),MATCH(PROGRESS!BM$2,DATASHEET!$A$1:$DG$1,0)),"")</f>
        <v/>
      </c>
      <c r="BM20" s="156" t="str">
        <f t="shared" si="57"/>
        <v/>
      </c>
      <c r="BN20" s="138" t="str">
        <f>IF(ISBLANK(DATASHEET!BQ6),"",DATASHEET!BQ6)</f>
        <v/>
      </c>
      <c r="BO20" s="198" t="str">
        <f>IF(ISBLANK(DATASHEET!BR6),"",DATASHEET!BR6)</f>
        <v/>
      </c>
      <c r="BP20" s="140" t="str">
        <f>IF(BQ20="","",IFERROR(VLOOKUP(DATASHEET!BX6,lookup,2,FALSE)-$P20,""))</f>
        <v/>
      </c>
      <c r="BQ20" s="156" t="str">
        <f>IFERROR(INDEX(DATASHEET!$A$1:$DG$299,MATCH(PROGRESS!$A20,DATASHEET!$A$1:$A$299,0),MATCH(PROGRESS!BR$2,DATASHEET!$A$1:$DG$1,0)),"")</f>
        <v/>
      </c>
      <c r="BR20" s="156" t="str">
        <f t="shared" si="58"/>
        <v/>
      </c>
      <c r="BS20" s="138" t="str">
        <f>IF(ISBLANK(DATASHEET!BY6),"",DATASHEET!BY6)</f>
        <v>LMA</v>
      </c>
      <c r="BT20" s="198" t="str">
        <f>IF(ISBLANK(DATASHEET!BZ6),"",DATASHEET!BZ6)</f>
        <v>11S-FR-1</v>
      </c>
      <c r="BU20" s="140" t="str">
        <f>IF(BV20="","",IFERROR(VLOOKUP(DATASHEET!CB6,lookup,2,FALSE)-$P20,""))</f>
        <v/>
      </c>
      <c r="BV20" s="156" t="str">
        <f>IFERROR(INDEX(DATASHEET!$A$1:$DG$299,MATCH(PROGRESS!$A20,DATASHEET!$A$1:$A$299,0),MATCH(PROGRESS!BW$2,DATASHEET!$A$1:$DG$1,0)),"")</f>
        <v/>
      </c>
      <c r="BW20" s="156" t="str">
        <f t="shared" si="59"/>
        <v/>
      </c>
      <c r="BX20" s="138" t="str">
        <f>IF(ISBLANK(DATASHEET!CC6),"",DATASHEET!CC6)</f>
        <v>JJA</v>
      </c>
      <c r="BY20" s="198" t="str">
        <f>IF(ISBLANK(DATASHEET!CD6),"",DATASHEET!CD6)</f>
        <v>11MS2-GG2-6</v>
      </c>
      <c r="BZ20" s="140" t="str">
        <f>IF(CA20="","",IFERROR(VLOOKUP(DATASHEET!CE6,lookup,2,FALSE)-$P20,""))</f>
        <v/>
      </c>
      <c r="CA20" s="156" t="str">
        <f>IFERROR(INDEX(DATASHEET!$A$1:$DG$299,MATCH(PROGRESS!$A20,DATASHEET!$A$1:$A$299,0),MATCH(PROGRESS!CB$2,DATASHEET!$A$1:$DG$1,0)),"")</f>
        <v/>
      </c>
      <c r="CB20" s="156" t="str">
        <f t="shared" si="60"/>
        <v/>
      </c>
      <c r="CC20" s="138" t="str">
        <f>IF(ISBLANK(DATASHEET!CF6),"",DATASHEET!CF6)</f>
        <v/>
      </c>
      <c r="CD20" s="198" t="str">
        <f>IF(ISBLANK(DATASHEET!CG6),"",DATASHEET!CG6)</f>
        <v/>
      </c>
      <c r="CE20" s="140" t="str">
        <f>IF(CF20="","",IFERROR(VLOOKUP(DATASHEET!CJ6,lookup,2,FALSE)-$P20,""))</f>
        <v/>
      </c>
      <c r="CF20" s="156" t="str">
        <f>IFERROR(INDEX(DATASHEET!$A$1:$DG$299,MATCH(PROGRESS!$A20,DATASHEET!$A$1:$A$299,0),MATCH(PROGRESS!CG$2,DATASHEET!$A$1:$DG$1,0)),"")</f>
        <v/>
      </c>
      <c r="CG20" s="156" t="str">
        <f t="shared" si="61"/>
        <v/>
      </c>
      <c r="CH20" s="138" t="str">
        <f>IF(ISBLANK(DATASHEET!CK6),"",DATASHEET!CK6)</f>
        <v/>
      </c>
      <c r="CI20" s="198" t="str">
        <f>IF(ISBLANK(DATASHEET!CL6),"",DATASHEET!CL6)</f>
        <v/>
      </c>
      <c r="CJ20" s="140" t="str">
        <f>IF(CK20="","",IFERROR(VLOOKUP(DATASHEET!CN6,lookup,2,FALSE)-$P20,""))</f>
        <v/>
      </c>
      <c r="CK20" s="156" t="str">
        <f>IFERROR(INDEX(DATASHEET!$A$1:$DG$299,MATCH(PROGRESS!$A20,DATASHEET!$A$1:$A$299,0),MATCH(PROGRESS!CL$2,DATASHEET!$A$1:$DG$1,0)),"")</f>
        <v/>
      </c>
      <c r="CL20" s="156" t="str">
        <f t="shared" si="62"/>
        <v/>
      </c>
      <c r="CM20" s="138" t="str">
        <f>IF(ISBLANK(DATASHEET!CO6),"",DATASHEET!CO6)</f>
        <v>CS</v>
      </c>
      <c r="CN20" s="198" t="str">
        <f>IF(ISBLANK(DATASHEET!CP6),"",DATASHEET!CP6)</f>
        <v>11S-MA-1</v>
      </c>
      <c r="CO20" s="140" t="str">
        <f>IF(CP20="","",IFERROR(VLOOKUP(DATASHEET!CR6,lookup,2,FALSE)-$P20,""))</f>
        <v/>
      </c>
      <c r="CP20" s="156" t="str">
        <f>IFERROR(INDEX(DATASHEET!$A$1:$DG$299,MATCH(PROGRESS!$A20,DATASHEET!$A$1:$A$299,0),MATCH(PROGRESS!CQ$2,DATASHEET!$A$1:$DG$1,0)),"")</f>
        <v/>
      </c>
      <c r="CQ20" s="156" t="str">
        <f t="shared" si="63"/>
        <v/>
      </c>
      <c r="CR20" s="138" t="str">
        <f>IF(ISBLANK(DATASHEET!CS6),"",DATASHEET!CS6)</f>
        <v/>
      </c>
      <c r="CS20" s="198" t="str">
        <f>IF(ISBLANK(DATASHEET!CT6),"",DATASHEET!CT6)</f>
        <v/>
      </c>
      <c r="CT20" s="140" t="str">
        <f>IF(CU20="","",IFERROR(VLOOKUP(DATASHEET!CV6,lookup,2,FALSE)-$P20,""))</f>
        <v/>
      </c>
      <c r="CU20" s="156" t="str">
        <f>IFERROR(INDEX(DATASHEET!$A$1:$DG$299,MATCH(PROGRESS!$A20,DATASHEET!$A$1:$A$299,0),MATCH(PROGRESS!CV$2,DATASHEET!$A$1:$DG$1,0)),"")</f>
        <v/>
      </c>
      <c r="CV20" s="156" t="str">
        <f t="shared" si="64"/>
        <v/>
      </c>
      <c r="CW20" s="138" t="str">
        <f>IF(ISBLANK(DATASHEET!CW6),"",DATASHEET!CW6)</f>
        <v/>
      </c>
      <c r="CX20" s="198" t="str">
        <f>IF(ISBLANK(DATASHEET!CX6),"",DATASHEET!CX6)</f>
        <v/>
      </c>
      <c r="CY20" s="140" t="str">
        <f>IF(CZ20="","",IFERROR(VLOOKUP(DATASHEET!DD6,lookup,2,FALSE)-$P20,""))</f>
        <v/>
      </c>
      <c r="CZ20" s="156" t="str">
        <f>IFERROR(INDEX(DATASHEET!$A$1:$DG$299,MATCH(PROGRESS!$A20,DATASHEET!$A$1:$A$299,0),MATCH(PROGRESS!DA$2,DATASHEET!$A$1:$DG$1,0)),"")</f>
        <v/>
      </c>
      <c r="DA20" s="156" t="str">
        <f t="shared" si="65"/>
        <v/>
      </c>
      <c r="DB20" s="138" t="str">
        <f>IF(ISBLANK(DATASHEET!DE6),"",DATASHEET!DE6)</f>
        <v/>
      </c>
      <c r="DC20" s="198" t="str">
        <f>IF(ISBLANK(DATASHEET!DF6),"",DATASHEET!DF6)</f>
        <v/>
      </c>
      <c r="DD20" s="140" t="str">
        <f>IF(DE20="","",IFERROR(VLOOKUP(DATASHEET!DH6,lookup,2,FALSE)-$P20,""))</f>
        <v/>
      </c>
      <c r="DE20" s="156" t="str">
        <f>IFERROR(INDEX(DATASHEET!$A$1:$DG$299,MATCH(PROGRESS!$A20,DATASHEET!$A$1:$A$299,0),MATCH(PROGRESS!DF$2,DATASHEET!$A$1:$DG$1,0)),"")</f>
        <v/>
      </c>
      <c r="DF20" s="156" t="str">
        <f t="shared" si="66"/>
        <v/>
      </c>
      <c r="DG20" s="138" t="str">
        <f>IF(ISBLANK(DATASHEET!DI6),"",DATASHEET!DI6)</f>
        <v>DWA</v>
      </c>
      <c r="DH20" s="198" t="str">
        <f>IF(ISBLANK(DATASHEET!DJ6),"",DATASHEET!DJ6)</f>
        <v>11T-PH-2</v>
      </c>
      <c r="DI20" s="140" t="str">
        <f>IF(DJ20="","",IFERROR(VLOOKUP(DATASHEET!DL6,lookup,2,FALSE)-$P20,""))</f>
        <v/>
      </c>
      <c r="DJ20" s="156" t="str">
        <f>IFERROR(INDEX(DATASHEET!$A$1:$DG$299,MATCH(PROGRESS!$A20,DATASHEET!$A$1:$A$299,0),MATCH(PROGRESS!DK$2,DATASHEET!$A$1:$DG$1,0)),"")</f>
        <v/>
      </c>
      <c r="DK20" s="156" t="str">
        <f t="shared" si="67"/>
        <v/>
      </c>
      <c r="DL20" s="138" t="str">
        <f>IF(ISBLANK(DATASHEET!DM6),"",DATASHEET!DM6)</f>
        <v/>
      </c>
      <c r="DM20" s="198" t="str">
        <f>IF(ISBLANK(DATASHEET!DN6),"",DATASHEET!DN6)</f>
        <v/>
      </c>
      <c r="DN20" s="140" t="str">
        <f>IF(DO20="","",IFERROR(VLOOKUP(DATASHEET!DP6,lookup,2,FALSE)-$P20,""))</f>
        <v/>
      </c>
      <c r="DO20" s="156" t="str">
        <f>IFERROR(INDEX(DATASHEET!$A$1:$DG$299,MATCH(PROGRESS!$A20,DATASHEET!$A$1:$A$299,0),MATCH(PROGRESS!DP$2,DATASHEET!$A$1:$DG$1,0)),"")</f>
        <v/>
      </c>
      <c r="DP20" s="156" t="str">
        <f t="shared" si="68"/>
        <v/>
      </c>
      <c r="DQ20" s="138" t="str">
        <f>IF(ISBLANK(DATASHEET!DQ6),"",DATASHEET!DQ6)</f>
        <v>PLO</v>
      </c>
      <c r="DR20" s="198" t="str">
        <f>IF(ISBLANK(DATASHEET!DR6),"",DATASHEET!DR6)</f>
        <v>11X-RE-2</v>
      </c>
      <c r="DS20" s="140" t="str">
        <f>IF(DT20="","",IFERROR(VLOOKUP(DATASHEET!DT6,lookup,2,FALSE)-$P20,""))</f>
        <v/>
      </c>
      <c r="DT20" s="156" t="str">
        <f>IFERROR(INDEX(DATASHEET!$A$1:$DG$299,MATCH(PROGRESS!$A20,DATASHEET!$A$1:$A$299,0),MATCH(PROGRESS!DU$2,DATASHEET!$A$1:$DG$1,0)),"")</f>
        <v/>
      </c>
      <c r="DU20" s="156" t="str">
        <f t="shared" si="69"/>
        <v/>
      </c>
      <c r="DV20" s="138" t="str">
        <f>IF(ISBLANK(DATASHEET!DU6),"",DATASHEET!DU6)</f>
        <v/>
      </c>
      <c r="DW20" s="198" t="str">
        <f>IF(ISBLANK(DATASHEET!DV6),"",DATASHEET!DV6)</f>
        <v/>
      </c>
      <c r="DX20" s="140" t="str">
        <f>IF(DY20="","",IFERROR(VLOOKUP(DATASHEET!DX6,lookup,2,FALSE)-$P20,""))</f>
        <v/>
      </c>
      <c r="DY20" s="156" t="str">
        <f>IFERROR(INDEX(DATASHEET!$A$1:$DG$299,MATCH(PROGRESS!$A20,DATASHEET!$A$1:$A$299,0),MATCH(PROGRESS!DZ$2,DATASHEET!$A$1:$DG$1,0)),"")</f>
        <v/>
      </c>
      <c r="DZ20" s="156" t="str">
        <f t="shared" si="70"/>
        <v/>
      </c>
      <c r="EA20" s="138" t="str">
        <f>IF(ISBLANK(DATASHEET!DY6),"",DATASHEET!DY6)</f>
        <v/>
      </c>
      <c r="EB20" s="198" t="str">
        <f>IF(ISBLANK(DATASHEET!DZ6),"",DATASHEET!DZ6)</f>
        <v/>
      </c>
      <c r="FD20" s="526"/>
      <c r="FE20" s="532"/>
      <c r="FF20" s="532"/>
      <c r="FG20" s="532"/>
      <c r="FH20" s="526"/>
      <c r="FI20" s="526"/>
      <c r="FJ20" s="532"/>
      <c r="FK20" s="526"/>
      <c r="FL20" s="532"/>
      <c r="FM20" s="526"/>
      <c r="FN20" s="532"/>
      <c r="FO20" s="532"/>
      <c r="FP20" s="532"/>
      <c r="FQ20" s="526"/>
      <c r="FR20" s="526"/>
      <c r="FS20" s="526"/>
      <c r="FT20" s="532"/>
      <c r="FU20" s="526"/>
      <c r="FV20" s="532"/>
      <c r="FW20" s="532"/>
      <c r="FX20" s="532"/>
      <c r="FY20" s="526"/>
      <c r="FZ20" s="532"/>
      <c r="GA20" s="529"/>
      <c r="GB20" s="530"/>
      <c r="GC20" s="530"/>
      <c r="GD20" s="529"/>
      <c r="GE20" s="530"/>
      <c r="GF20" s="530"/>
      <c r="GG20" s="530"/>
      <c r="GH20" s="530"/>
      <c r="GI20" s="530"/>
      <c r="GJ20" s="529"/>
      <c r="GK20" s="530"/>
      <c r="GL20" s="529"/>
      <c r="GM20" s="529"/>
      <c r="GN20" s="530"/>
      <c r="GO20" s="530"/>
      <c r="GP20" s="529"/>
      <c r="GQ20" s="529"/>
      <c r="GR20" s="530"/>
      <c r="GS20" s="530"/>
      <c r="GT20" s="529"/>
      <c r="HB20" t="s">
        <v>377</v>
      </c>
    </row>
    <row r="21" spans="1:211" ht="15.75" x14ac:dyDescent="0.25">
      <c r="A21" s="179">
        <f>DATASHEET!A7</f>
        <v>151529</v>
      </c>
      <c r="B21" s="58" t="str">
        <f>DATASHEET!B7</f>
        <v>AKUNDA, Shakylla</v>
      </c>
      <c r="C21" s="169" t="str">
        <f>DATASHEET!C7</f>
        <v>11EGQ</v>
      </c>
      <c r="D21" s="170" t="str">
        <f>DATASHEET!D7</f>
        <v>F</v>
      </c>
      <c r="E21" s="170" t="str">
        <f>DATASHEET!J7</f>
        <v>N</v>
      </c>
      <c r="F21" s="170" t="str">
        <f>DATASHEET!E7</f>
        <v>Y</v>
      </c>
      <c r="G21" s="170" t="str">
        <f>DATASHEET!F7</f>
        <v>Black and Any Other Ethnic Group</v>
      </c>
      <c r="H21" s="170" t="str">
        <f>DATASHEET!G7</f>
        <v>N</v>
      </c>
      <c r="I21" s="170" t="str">
        <f>DATASHEET!H7</f>
        <v>Y</v>
      </c>
      <c r="J21" s="170" t="str">
        <f>DATASHEET!I7</f>
        <v>N</v>
      </c>
      <c r="K21" s="171" t="str">
        <f>DATASHEET!M7</f>
        <v>M</v>
      </c>
      <c r="L21" s="88" t="str">
        <f t="shared" si="46"/>
        <v/>
      </c>
      <c r="M21" s="88" t="str">
        <f t="shared" si="47"/>
        <v/>
      </c>
      <c r="N21" s="498" t="str">
        <f>IF(ISBLANK(DATASHEET!L7),"",DATASHEET!L7)</f>
        <v>6-7</v>
      </c>
      <c r="O21" s="109">
        <f>IFERROR(IF(VLOOKUP(DATASHEET!A7,[5]YEAR11!$A$2:$AF$236,18,FALSE)="","",VLOOKUP(DATASHEET!A7,[5]YEAR11!$A$2:$AF$236,18,FALSE)),"")</f>
        <v>49.024999999999999</v>
      </c>
      <c r="P21" s="111">
        <f>IFERROR(IF(VLOOKUP(DATASHEET!A7,[5]YEAR11!$A$2:$AF$237,19,FALSE)="","",VLOOKUP(DATASHEET!A7,[5]YEAR11!$A$2:$AF$237,19,FALSE)),"")</f>
        <v>4.9024999999999999</v>
      </c>
      <c r="Q21" s="497">
        <f>'P8 BREAKDOWN'!M9</f>
        <v>-4.4024999999999999</v>
      </c>
      <c r="R21" s="140" t="str">
        <f>IF(S21="","",IFERROR(VLOOKUP(DATASHEET!AF7,lookup,2,FALSE)-$P21,""))</f>
        <v/>
      </c>
      <c r="S21" s="156" t="str">
        <f>IFERROR(INDEX(DATASHEET!$A$1:$DG$299,MATCH(PROGRESS!$A21,DATASHEET!$A$1:$A$299,0),MATCH(PROGRESS!T$2,DATASHEET!$A$1:$DG$1,0)),"")</f>
        <v/>
      </c>
      <c r="T21" s="156" t="str">
        <f t="shared" si="48"/>
        <v/>
      </c>
      <c r="U21" s="138" t="str">
        <f>IF(ISBLANK(DATASHEET!AG7),"",DATASHEET!AG7)</f>
        <v/>
      </c>
      <c r="V21" s="198" t="str">
        <f>IF(ISBLANK(DATASHEET!AH7),"",DATASHEET!AH7)</f>
        <v/>
      </c>
      <c r="W21" s="140" t="str">
        <f>IF(X21="","",IFERROR(VLOOKUP(DATASHEET!AJ7,lookup,2,FALSE)-$P21,""))</f>
        <v/>
      </c>
      <c r="X21" s="156" t="str">
        <f>IFERROR(INDEX(DATASHEET!$A$1:$DG$299,MATCH(PROGRESS!$A21,DATASHEET!$A$1:$A$299,0),MATCH(PROGRESS!Y$2,DATASHEET!$A$1:$DG$1,0)),"")</f>
        <v/>
      </c>
      <c r="Y21" s="156" t="str">
        <f t="shared" si="49"/>
        <v/>
      </c>
      <c r="Z21" s="138" t="str">
        <f>IF(ISBLANK(DATASHEET!AK7),"",DATASHEET!AK7)</f>
        <v>AWI</v>
      </c>
      <c r="AA21" s="198" t="str">
        <f>IF(ISBLANK(DATASHEET!AL7),"",DATASHEET!AL7)</f>
        <v>11T-BI-4</v>
      </c>
      <c r="AB21" s="140" t="str">
        <f>IF(AC21="","",IFERROR(VLOOKUP(DATASHEET!AN7,lookup,2,FALSE)-$P21,""))</f>
        <v/>
      </c>
      <c r="AC21" s="156" t="str">
        <f>IFERROR(INDEX(DATASHEET!$A$1:$DG$299,MATCH(PROGRESS!$A21,DATASHEET!$A$1:$A$299,0),MATCH(PROGRESS!AD$2,DATASHEET!$A$1:$DG$1,0)),"")</f>
        <v/>
      </c>
      <c r="AD21" s="156" t="str">
        <f t="shared" si="50"/>
        <v/>
      </c>
      <c r="AE21" s="138" t="str">
        <f>IF(ISBLANK(DATASHEET!AO7),"",DATASHEET!AO7)</f>
        <v/>
      </c>
      <c r="AF21" s="198" t="str">
        <f>IF(ISBLANK(DATASHEET!AP7),"",DATASHEET!AP7)</f>
        <v/>
      </c>
      <c r="AG21" s="140" t="str">
        <f>IF(AH21="","",IFERROR(VLOOKUP(DATASHEET!AR7,lookup,2,FALSE)-$P21,""))</f>
        <v/>
      </c>
      <c r="AH21" s="156" t="str">
        <f>IFERROR(INDEX(DATASHEET!$A$1:$DG$299,MATCH(PROGRESS!$A21,DATASHEET!$A$1:$A$299,0),MATCH(PROGRESS!AI$2,DATASHEET!$A$1:$DG$1,0)),"")</f>
        <v/>
      </c>
      <c r="AI21" s="156" t="str">
        <f t="shared" si="51"/>
        <v/>
      </c>
      <c r="AJ21" s="138" t="str">
        <f>IF(ISBLANK(DATASHEET!AS7),"",DATASHEET!AS7)</f>
        <v>TR</v>
      </c>
      <c r="AK21" s="198" t="str">
        <f>IF(ISBLANK(DATASHEET!AT7),"",DATASHEET!AT7)</f>
        <v>11T-CH-4</v>
      </c>
      <c r="AL21" s="140" t="str">
        <f>IF(AM21="","",IFERROR(VLOOKUP(DATASHEET!AV7,lookup,2,FALSE)-$P21,""))</f>
        <v/>
      </c>
      <c r="AM21" s="156" t="str">
        <f>IFERROR(INDEX(DATASHEET!$A$1:$DG$299,MATCH(PROGRESS!$A21,DATASHEET!$A$1:$A$299,0),MATCH(PROGRESS!AN$2,DATASHEET!$A$1:$DG$1,0)),"")</f>
        <v/>
      </c>
      <c r="AN21" s="156" t="str">
        <f t="shared" si="52"/>
        <v/>
      </c>
      <c r="AO21" s="138" t="str">
        <f>IF(ISBLANK(DATASHEET!AW7),"",DATASHEET!AW7)</f>
        <v/>
      </c>
      <c r="AP21" s="198" t="str">
        <f>IF(ISBLANK(DATASHEET!AX7),"",DATASHEET!AX7)</f>
        <v/>
      </c>
      <c r="AQ21" s="140" t="str">
        <f>IF(AR21="","",IFERROR(VLOOKUP(DATASHEET!AZ7,lookup,2,FALSE)-$P21,""))</f>
        <v/>
      </c>
      <c r="AR21" s="156" t="str">
        <f>IFERROR(INDEX(DATASHEET!$A$1:$DG$299,MATCH(PROGRESS!$A21,DATASHEET!$A$1:$A$299,0),MATCH(PROGRESS!AS$2,DATASHEET!$A$1:$DG$1,0)),"")</f>
        <v/>
      </c>
      <c r="AS21" s="156" t="str">
        <f t="shared" si="53"/>
        <v/>
      </c>
      <c r="AT21" s="138" t="str">
        <f>IF(ISBLANK(DATASHEET!BA7),"",DATASHEET!BA7)</f>
        <v/>
      </c>
      <c r="AU21" s="198" t="str">
        <f>IF(ISBLANK(DATASHEET!BB7),"",DATASHEET!BB7)</f>
        <v/>
      </c>
      <c r="AV21" s="140" t="str">
        <f>IF(AW21="","",IFERROR(VLOOKUP(DATASHEET!BD7,lookup,2,FALSE)-$P21,""))</f>
        <v/>
      </c>
      <c r="AW21" s="156" t="str">
        <f>IFERROR(INDEX(DATASHEET!$A$1:$DG$299,MATCH(PROGRESS!$A21,DATASHEET!$A$1:$A$299,0),MATCH(PROGRESS!AX$2,DATASHEET!$A$1:$DG$1,0)),"")</f>
        <v/>
      </c>
      <c r="AX21" s="156" t="str">
        <f t="shared" si="54"/>
        <v/>
      </c>
      <c r="AY21" s="138" t="str">
        <f>IF(ISBLANK(DATASHEET!BE7),"",DATASHEET!BE7)</f>
        <v/>
      </c>
      <c r="AZ21" s="198" t="str">
        <f>IF(ISBLANK(DATASHEET!BF7),"",DATASHEET!BF7)</f>
        <v/>
      </c>
      <c r="BA21" s="140" t="str">
        <f>IF(BB21="","",IFERROR(VLOOKUP(DATASHEET!BH7,lookup,2,FALSE)-$P21,""))</f>
        <v/>
      </c>
      <c r="BB21" s="156" t="str">
        <f>IFERROR(INDEX(DATASHEET!$A$1:$DG$299,MATCH(PROGRESS!$A21,DATASHEET!$A$1:$A$299,0),MATCH(PROGRESS!BC$2,DATASHEET!$A$1:$DG$1,0)),"")</f>
        <v/>
      </c>
      <c r="BC21" s="156" t="str">
        <f t="shared" si="55"/>
        <v/>
      </c>
      <c r="BD21" s="138" t="str">
        <f>IF(ISBLANK(DATASHEET!BI7),"",DATASHEET!BI7)</f>
        <v>EP</v>
      </c>
      <c r="BE21" s="198" t="str">
        <f>IF(ISBLANK(DATASHEET!BJ7),"",DATASHEET!BJ7)</f>
        <v>11X-EN-1</v>
      </c>
      <c r="BF21" s="140" t="str">
        <f>IF(BG21="","",IFERROR(VLOOKUP(DATASHEET!BL7,lookup,2,FALSE)-$P21,""))</f>
        <v/>
      </c>
      <c r="BG21" s="156" t="str">
        <f>IFERROR(INDEX(DATASHEET!$A$1:$DG$299,MATCH(PROGRESS!$A21,DATASHEET!$A$1:$A$299,0),MATCH(PROGRESS!BH$2,DATASHEET!$A$1:$DG$1,0)),"")</f>
        <v/>
      </c>
      <c r="BH21" s="156" t="str">
        <f t="shared" si="56"/>
        <v/>
      </c>
      <c r="BI21" s="138" t="str">
        <f>IF(ISBLANK(DATASHEET!BM7),"",DATASHEET!BM7)</f>
        <v/>
      </c>
      <c r="BJ21" s="198" t="str">
        <f>IF(ISBLANK(DATASHEET!BN7),"",DATASHEET!BN7)</f>
        <v/>
      </c>
      <c r="BK21" s="140" t="str">
        <f>IF(BL21="","",IFERROR(VLOOKUP(DATASHEET!BP7,lookup,2,FALSE)-$P21,""))</f>
        <v/>
      </c>
      <c r="BL21" s="156" t="str">
        <f>IFERROR(INDEX(DATASHEET!$A$1:$DG$299,MATCH(PROGRESS!$A21,DATASHEET!$A$1:$A$299,0),MATCH(PROGRESS!BM$2,DATASHEET!$A$1:$DG$1,0)),"")</f>
        <v/>
      </c>
      <c r="BM21" s="156" t="str">
        <f t="shared" si="57"/>
        <v/>
      </c>
      <c r="BN21" s="138" t="str">
        <f>IF(ISBLANK(DATASHEET!BQ7),"",DATASHEET!BQ7)</f>
        <v/>
      </c>
      <c r="BO21" s="198" t="str">
        <f>IF(ISBLANK(DATASHEET!BR7),"",DATASHEET!BR7)</f>
        <v/>
      </c>
      <c r="BP21" s="140" t="str">
        <f>IF(BQ21="","",IFERROR(VLOOKUP(DATASHEET!BX7,lookup,2,FALSE)-$P21,""))</f>
        <v/>
      </c>
      <c r="BQ21" s="156" t="str">
        <f>IFERROR(INDEX(DATASHEET!$A$1:$DG$299,MATCH(PROGRESS!$A21,DATASHEET!$A$1:$A$299,0),MATCH(PROGRESS!BR$2,DATASHEET!$A$1:$DG$1,0)),"")</f>
        <v/>
      </c>
      <c r="BR21" s="156" t="str">
        <f t="shared" si="58"/>
        <v/>
      </c>
      <c r="BS21" s="138" t="str">
        <f>IF(ISBLANK(DATASHEET!BY7),"",DATASHEET!BY7)</f>
        <v>LMA</v>
      </c>
      <c r="BT21" s="198" t="str">
        <f>IF(ISBLANK(DATASHEET!BZ7),"",DATASHEET!BZ7)</f>
        <v>11S-FR-1</v>
      </c>
      <c r="BU21" s="140" t="str">
        <f>IF(BV21="","",IFERROR(VLOOKUP(DATASHEET!CB7,lookup,2,FALSE)-$P21,""))</f>
        <v/>
      </c>
      <c r="BV21" s="156" t="str">
        <f>IFERROR(INDEX(DATASHEET!$A$1:$DG$299,MATCH(PROGRESS!$A21,DATASHEET!$A$1:$A$299,0),MATCH(PROGRESS!BW$2,DATASHEET!$A$1:$DG$1,0)),"")</f>
        <v/>
      </c>
      <c r="BW21" s="156" t="str">
        <f t="shared" si="59"/>
        <v/>
      </c>
      <c r="BX21" s="138" t="str">
        <f>IF(ISBLANK(DATASHEET!CC7),"",DATASHEET!CC7)</f>
        <v/>
      </c>
      <c r="BY21" s="198" t="str">
        <f>IF(ISBLANK(DATASHEET!CD7),"",DATASHEET!CD7)</f>
        <v/>
      </c>
      <c r="BZ21" s="140" t="str">
        <f>IF(CA21="","",IFERROR(VLOOKUP(DATASHEET!CE7,lookup,2,FALSE)-$P21,""))</f>
        <v/>
      </c>
      <c r="CA21" s="156" t="str">
        <f>IFERROR(INDEX(DATASHEET!$A$1:$DG$299,MATCH(PROGRESS!$A21,DATASHEET!$A$1:$A$299,0),MATCH(PROGRESS!CB$2,DATASHEET!$A$1:$DG$1,0)),"")</f>
        <v/>
      </c>
      <c r="CB21" s="156" t="str">
        <f t="shared" si="60"/>
        <v/>
      </c>
      <c r="CC21" s="138" t="str">
        <f>IF(ISBLANK(DATASHEET!CF7),"",DATASHEET!CF7)</f>
        <v/>
      </c>
      <c r="CD21" s="198" t="str">
        <f>IF(ISBLANK(DATASHEET!CG7),"",DATASHEET!CG7)</f>
        <v>AWIL</v>
      </c>
      <c r="CE21" s="140" t="str">
        <f>IF(CF21="","",IFERROR(VLOOKUP(DATASHEET!CJ7,lookup,2,FALSE)-$P21,""))</f>
        <v/>
      </c>
      <c r="CF21" s="156" t="str">
        <f>IFERROR(INDEX(DATASHEET!$A$1:$DG$299,MATCH(PROGRESS!$A21,DATASHEET!$A$1:$A$299,0),MATCH(PROGRESS!CG$2,DATASHEET!$A$1:$DG$1,0)),"")</f>
        <v/>
      </c>
      <c r="CG21" s="156" t="str">
        <f t="shared" si="61"/>
        <v/>
      </c>
      <c r="CH21" s="138" t="str">
        <f>IF(ISBLANK(DATASHEET!CK7),"",DATASHEET!CK7)</f>
        <v/>
      </c>
      <c r="CI21" s="198" t="str">
        <f>IF(ISBLANK(DATASHEET!CL7),"",DATASHEET!CL7)</f>
        <v/>
      </c>
      <c r="CJ21" s="140" t="str">
        <f>IF(CK21="","",IFERROR(VLOOKUP(DATASHEET!CN7,lookup,2,FALSE)-$P21,""))</f>
        <v/>
      </c>
      <c r="CK21" s="156" t="str">
        <f>IFERROR(INDEX(DATASHEET!$A$1:$DG$299,MATCH(PROGRESS!$A21,DATASHEET!$A$1:$A$299,0),MATCH(PROGRESS!CL$2,DATASHEET!$A$1:$DG$1,0)),"")</f>
        <v/>
      </c>
      <c r="CL21" s="156" t="str">
        <f t="shared" si="62"/>
        <v/>
      </c>
      <c r="CM21" s="138" t="str">
        <f>IF(ISBLANK(DATASHEET!CO7),"",DATASHEET!CO7)</f>
        <v>JQ</v>
      </c>
      <c r="CN21" s="198" t="str">
        <f>IF(ISBLANK(DATASHEET!CP7),"",DATASHEET!CP7)</f>
        <v>11X-MA-4</v>
      </c>
      <c r="CO21" s="140" t="str">
        <f>IF(CP21="","",IFERROR(VLOOKUP(DATASHEET!CR7,lookup,2,FALSE)-$P21,""))</f>
        <v/>
      </c>
      <c r="CP21" s="156" t="str">
        <f>IFERROR(INDEX(DATASHEET!$A$1:$DG$299,MATCH(PROGRESS!$A21,DATASHEET!$A$1:$A$299,0),MATCH(PROGRESS!CQ$2,DATASHEET!$A$1:$DG$1,0)),"")</f>
        <v/>
      </c>
      <c r="CQ21" s="156" t="str">
        <f t="shared" si="63"/>
        <v/>
      </c>
      <c r="CR21" s="138" t="str">
        <f>IF(ISBLANK(DATASHEET!CS7),"",DATASHEET!CS7)</f>
        <v/>
      </c>
      <c r="CS21" s="198" t="str">
        <f>IF(ISBLANK(DATASHEET!CT7),"",DATASHEET!CT7)</f>
        <v/>
      </c>
      <c r="CT21" s="140" t="str">
        <f>IF(CU21="","",IFERROR(VLOOKUP(DATASHEET!CV7,lookup,2,FALSE)-$P21,""))</f>
        <v/>
      </c>
      <c r="CU21" s="156" t="str">
        <f>IFERROR(INDEX(DATASHEET!$A$1:$DG$299,MATCH(PROGRESS!$A21,DATASHEET!$A$1:$A$299,0),MATCH(PROGRESS!CV$2,DATASHEET!$A$1:$DG$1,0)),"")</f>
        <v/>
      </c>
      <c r="CV21" s="156" t="str">
        <f t="shared" si="64"/>
        <v/>
      </c>
      <c r="CW21" s="138" t="str">
        <f>IF(ISBLANK(DATASHEET!CW7),"",DATASHEET!CW7)</f>
        <v/>
      </c>
      <c r="CX21" s="198" t="str">
        <f>IF(ISBLANK(DATASHEET!CX7),"",DATASHEET!CX7)</f>
        <v/>
      </c>
      <c r="CY21" s="140" t="str">
        <f>IF(CZ21="","",IFERROR(VLOOKUP(DATASHEET!DD7,lookup,2,FALSE)-$P21,""))</f>
        <v/>
      </c>
      <c r="CZ21" s="156" t="str">
        <f>IFERROR(INDEX(DATASHEET!$A$1:$DG$299,MATCH(PROGRESS!$A21,DATASHEET!$A$1:$A$299,0),MATCH(PROGRESS!DA$2,DATASHEET!$A$1:$DG$1,0)),"")</f>
        <v/>
      </c>
      <c r="DA21" s="156" t="str">
        <f t="shared" si="65"/>
        <v/>
      </c>
      <c r="DB21" s="138" t="str">
        <f>IF(ISBLANK(DATASHEET!DE7),"",DATASHEET!DE7)</f>
        <v/>
      </c>
      <c r="DC21" s="198" t="str">
        <f>IF(ISBLANK(DATASHEET!DF7),"",DATASHEET!DF7)</f>
        <v/>
      </c>
      <c r="DD21" s="140" t="str">
        <f>IF(DE21="","",IFERROR(VLOOKUP(DATASHEET!DH7,lookup,2,FALSE)-$P21,""))</f>
        <v/>
      </c>
      <c r="DE21" s="156" t="str">
        <f>IFERROR(INDEX(DATASHEET!$A$1:$DG$299,MATCH(PROGRESS!$A21,DATASHEET!$A$1:$A$299,0),MATCH(PROGRESS!DF$2,DATASHEET!$A$1:$DG$1,0)),"")</f>
        <v/>
      </c>
      <c r="DF21" s="156" t="str">
        <f t="shared" si="66"/>
        <v/>
      </c>
      <c r="DG21" s="138" t="str">
        <f>IF(ISBLANK(DATASHEET!DI7),"",DATASHEET!DI7)</f>
        <v>DWA</v>
      </c>
      <c r="DH21" s="198" t="str">
        <f>IF(ISBLANK(DATASHEET!DJ7),"",DATASHEET!DJ7)</f>
        <v>11T-PH-4</v>
      </c>
      <c r="DI21" s="140" t="str">
        <f>IF(DJ21="","",IFERROR(VLOOKUP(DATASHEET!DL7,lookup,2,FALSE)-$P21,""))</f>
        <v/>
      </c>
      <c r="DJ21" s="156" t="str">
        <f>IFERROR(INDEX(DATASHEET!$A$1:$DG$299,MATCH(PROGRESS!$A21,DATASHEET!$A$1:$A$299,0),MATCH(PROGRESS!DK$2,DATASHEET!$A$1:$DG$1,0)),"")</f>
        <v/>
      </c>
      <c r="DK21" s="156" t="str">
        <f t="shared" si="67"/>
        <v/>
      </c>
      <c r="DL21" s="138" t="str">
        <f>IF(ISBLANK(DATASHEET!DM7),"",DATASHEET!DM7)</f>
        <v/>
      </c>
      <c r="DM21" s="198" t="str">
        <f>IF(ISBLANK(DATASHEET!DN7),"",DATASHEET!DN7)</f>
        <v/>
      </c>
      <c r="DN21" s="140" t="str">
        <f>IF(DO21="","",IFERROR(VLOOKUP(DATASHEET!DP7,lookup,2,FALSE)-$P21,""))</f>
        <v/>
      </c>
      <c r="DO21" s="156" t="str">
        <f>IFERROR(INDEX(DATASHEET!$A$1:$DG$299,MATCH(PROGRESS!$A21,DATASHEET!$A$1:$A$299,0),MATCH(PROGRESS!DP$2,DATASHEET!$A$1:$DG$1,0)),"")</f>
        <v/>
      </c>
      <c r="DP21" s="156" t="str">
        <f t="shared" si="68"/>
        <v/>
      </c>
      <c r="DQ21" s="138" t="str">
        <f>IF(ISBLANK(DATASHEET!DQ7),"",DATASHEET!DQ7)</f>
        <v>PLO</v>
      </c>
      <c r="DR21" s="198" t="str">
        <f>IF(ISBLANK(DATASHEET!DR7),"",DATASHEET!DR7)</f>
        <v>11X-RE-2</v>
      </c>
      <c r="DS21" s="140" t="str">
        <f>IF(DT21="","",IFERROR(VLOOKUP(DATASHEET!DT7,lookup,2,FALSE)-$P21,""))</f>
        <v/>
      </c>
      <c r="DT21" s="156" t="str">
        <f>IFERROR(INDEX(DATASHEET!$A$1:$DG$299,MATCH(PROGRESS!$A21,DATASHEET!$A$1:$A$299,0),MATCH(PROGRESS!DU$2,DATASHEET!$A$1:$DG$1,0)),"")</f>
        <v/>
      </c>
      <c r="DU21" s="156" t="str">
        <f t="shared" si="69"/>
        <v/>
      </c>
      <c r="DV21" s="138" t="str">
        <f>IF(ISBLANK(DATASHEET!DU7),"",DATASHEET!DU7)</f>
        <v/>
      </c>
      <c r="DW21" s="198" t="str">
        <f>IF(ISBLANK(DATASHEET!DV7),"",DATASHEET!DV7)</f>
        <v/>
      </c>
      <c r="DX21" s="140" t="str">
        <f>IF(DY21="","",IFERROR(VLOOKUP(DATASHEET!DX7,lookup,2,FALSE)-$P21,""))</f>
        <v/>
      </c>
      <c r="DY21" s="156" t="str">
        <f>IFERROR(INDEX(DATASHEET!$A$1:$DG$299,MATCH(PROGRESS!$A21,DATASHEET!$A$1:$A$299,0),MATCH(PROGRESS!DZ$2,DATASHEET!$A$1:$DG$1,0)),"")</f>
        <v/>
      </c>
      <c r="DZ21" s="156" t="str">
        <f t="shared" si="70"/>
        <v/>
      </c>
      <c r="EA21" s="138" t="str">
        <f>IF(ISBLANK(DATASHEET!DY7),"",DATASHEET!DY7)</f>
        <v/>
      </c>
      <c r="EB21" s="198" t="str">
        <f>IF(ISBLANK(DATASHEET!DZ7),"",DATASHEET!DZ7)</f>
        <v/>
      </c>
      <c r="FD21" s="526"/>
      <c r="FE21" s="532"/>
      <c r="FF21" s="532"/>
      <c r="FG21" s="532"/>
      <c r="FH21" s="526"/>
      <c r="FI21" s="526"/>
      <c r="FJ21" s="532"/>
      <c r="FK21" s="526"/>
      <c r="FL21" s="532"/>
      <c r="FM21" s="526"/>
      <c r="FN21" s="532"/>
      <c r="FO21" s="532"/>
      <c r="FP21" s="532"/>
      <c r="FQ21" s="526"/>
      <c r="FR21" s="526"/>
      <c r="FS21" s="526"/>
      <c r="FT21" s="532"/>
      <c r="FU21" s="526"/>
      <c r="FV21" s="532"/>
      <c r="FW21" s="532"/>
      <c r="FX21" s="532"/>
      <c r="FY21" s="526"/>
      <c r="FZ21" s="532"/>
      <c r="GA21" s="529"/>
      <c r="GB21" s="530"/>
      <c r="GC21" s="530"/>
      <c r="GD21" s="529"/>
      <c r="GE21" s="530"/>
      <c r="GF21" s="530"/>
      <c r="GG21" s="530"/>
      <c r="GH21" s="530"/>
      <c r="GI21" s="530"/>
      <c r="GJ21" s="529"/>
      <c r="GK21" s="530"/>
      <c r="GL21" s="529"/>
      <c r="GM21" s="529"/>
      <c r="GN21" s="530"/>
      <c r="GO21" s="530"/>
      <c r="GP21" s="529"/>
      <c r="GQ21" s="529"/>
      <c r="GR21" s="530"/>
      <c r="GS21" s="530"/>
      <c r="GT21" s="529"/>
    </row>
    <row r="22" spans="1:211" ht="15.75" x14ac:dyDescent="0.25">
      <c r="A22" s="179">
        <f>DATASHEET!A8</f>
        <v>152719</v>
      </c>
      <c r="B22" s="58" t="str">
        <f>DATASHEET!B8</f>
        <v>ALI, Amree</v>
      </c>
      <c r="C22" s="169" t="str">
        <f>DATASHEET!C8</f>
        <v>11KKN</v>
      </c>
      <c r="D22" s="170" t="str">
        <f>DATASHEET!D8</f>
        <v>F</v>
      </c>
      <c r="E22" s="170" t="str">
        <f>DATASHEET!J8</f>
        <v>N</v>
      </c>
      <c r="F22" s="170" t="str">
        <f>DATASHEET!E8</f>
        <v>Y</v>
      </c>
      <c r="G22" s="170" t="str">
        <f>DATASHEET!F8</f>
        <v>Pakistani</v>
      </c>
      <c r="H22" s="170" t="str">
        <f>DATASHEET!G8</f>
        <v>Y</v>
      </c>
      <c r="I22" s="170" t="str">
        <f>DATASHEET!H8</f>
        <v>Y</v>
      </c>
      <c r="J22" s="170" t="str">
        <f>DATASHEET!I8</f>
        <v>N</v>
      </c>
      <c r="K22" s="171" t="str">
        <f>DATASHEET!M8</f>
        <v>M</v>
      </c>
      <c r="L22" s="88" t="str">
        <f t="shared" si="46"/>
        <v/>
      </c>
      <c r="M22" s="88" t="str">
        <f t="shared" si="47"/>
        <v/>
      </c>
      <c r="N22" s="498" t="str">
        <f>IF(ISBLANK(DATASHEET!L8),"",DATASHEET!L8)</f>
        <v>6-7</v>
      </c>
      <c r="O22" s="109">
        <f>IFERROR(IF(VLOOKUP(DATASHEET!A8,[5]YEAR11!$A$2:$AF$236,18,FALSE)="","",VLOOKUP(DATASHEET!A8,[5]YEAR11!$A$2:$AF$236,18,FALSE)),"")</f>
        <v>56.563876999999998</v>
      </c>
      <c r="P22" s="111">
        <f>IFERROR(IF(VLOOKUP(DATASHEET!A8,[5]YEAR11!$A$2:$AF$237,19,FALSE)="","",VLOOKUP(DATASHEET!A8,[5]YEAR11!$A$2:$AF$237,19,FALSE)),"")</f>
        <v>5.6563876999999998</v>
      </c>
      <c r="Q22" s="497">
        <f>'P8 BREAKDOWN'!M10</f>
        <v>-5.2563876999999994</v>
      </c>
      <c r="R22" s="140" t="str">
        <f>IF(S22="","",IFERROR(VLOOKUP(DATASHEET!AF8,lookup,2,FALSE)-$P22,""))</f>
        <v/>
      </c>
      <c r="S22" s="156" t="str">
        <f>IFERROR(INDEX(DATASHEET!$A$1:$DG$299,MATCH(PROGRESS!$A22,DATASHEET!$A$1:$A$299,0),MATCH(PROGRESS!T$2,DATASHEET!$A$1:$DG$1,0)),"")</f>
        <v/>
      </c>
      <c r="T22" s="156" t="str">
        <f t="shared" si="48"/>
        <v/>
      </c>
      <c r="U22" s="138" t="str">
        <f>IF(ISBLANK(DATASHEET!AG8),"",DATASHEET!AG8)</f>
        <v>PLE</v>
      </c>
      <c r="V22" s="198" t="str">
        <f>IF(ISBLANK(DATASHEET!AH8),"",DATASHEET!AH8)</f>
        <v>11LT-AR-1</v>
      </c>
      <c r="W22" s="140" t="str">
        <f>IF(X22="","",IFERROR(VLOOKUP(DATASHEET!AJ8,lookup,2,FALSE)-$P22,""))</f>
        <v/>
      </c>
      <c r="X22" s="156" t="str">
        <f>IFERROR(INDEX(DATASHEET!$A$1:$DG$299,MATCH(PROGRESS!$A22,DATASHEET!$A$1:$A$299,0),MATCH(PROGRESS!Y$2,DATASHEET!$A$1:$DG$1,0)),"")</f>
        <v/>
      </c>
      <c r="Y22" s="156" t="str">
        <f t="shared" si="49"/>
        <v/>
      </c>
      <c r="Z22" s="138" t="str">
        <f>IF(ISBLANK(DATASHEET!AK8),"",DATASHEET!AK8)</f>
        <v/>
      </c>
      <c r="AA22" s="198" t="str">
        <f>IF(ISBLANK(DATASHEET!AL8),"",DATASHEET!AL8)</f>
        <v/>
      </c>
      <c r="AB22" s="140" t="str">
        <f>IF(AC22="","",IFERROR(VLOOKUP(DATASHEET!AN8,lookup,2,FALSE)-$P22,""))</f>
        <v/>
      </c>
      <c r="AC22" s="156" t="str">
        <f>IFERROR(INDEX(DATASHEET!$A$1:$DG$299,MATCH(PROGRESS!$A22,DATASHEET!$A$1:$A$299,0),MATCH(PROGRESS!AD$2,DATASHEET!$A$1:$DG$1,0)),"")</f>
        <v/>
      </c>
      <c r="AD22" s="156" t="str">
        <f t="shared" si="50"/>
        <v/>
      </c>
      <c r="AE22" s="138" t="str">
        <f>IF(ISBLANK(DATASHEET!AO8),"",DATASHEET!AO8)</f>
        <v/>
      </c>
      <c r="AF22" s="198" t="str">
        <f>IF(ISBLANK(DATASHEET!AP8),"",DATASHEET!AP8)</f>
        <v/>
      </c>
      <c r="AG22" s="140" t="str">
        <f>IF(AH22="","",IFERROR(VLOOKUP(DATASHEET!AR8,lookup,2,FALSE)-$P22,""))</f>
        <v/>
      </c>
      <c r="AH22" s="156" t="str">
        <f>IFERROR(INDEX(DATASHEET!$A$1:$DG$299,MATCH(PROGRESS!$A22,DATASHEET!$A$1:$A$299,0),MATCH(PROGRESS!AI$2,DATASHEET!$A$1:$DG$1,0)),"")</f>
        <v/>
      </c>
      <c r="AI22" s="156" t="str">
        <f t="shared" si="51"/>
        <v/>
      </c>
      <c r="AJ22" s="138" t="str">
        <f>IF(ISBLANK(DATASHEET!AS8),"",DATASHEET!AS8)</f>
        <v/>
      </c>
      <c r="AK22" s="198" t="str">
        <f>IF(ISBLANK(DATASHEET!AT8),"",DATASHEET!AT8)</f>
        <v/>
      </c>
      <c r="AL22" s="140" t="str">
        <f>IF(AM22="","",IFERROR(VLOOKUP(DATASHEET!AV8,lookup,2,FALSE)-$P22,""))</f>
        <v/>
      </c>
      <c r="AM22" s="156" t="str">
        <f>IFERROR(INDEX(DATASHEET!$A$1:$DG$299,MATCH(PROGRESS!$A22,DATASHEET!$A$1:$A$299,0),MATCH(PROGRESS!AN$2,DATASHEET!$A$1:$DG$1,0)),"")</f>
        <v/>
      </c>
      <c r="AN22" s="156" t="str">
        <f t="shared" si="52"/>
        <v/>
      </c>
      <c r="AO22" s="138" t="str">
        <f>IF(ISBLANK(DATASHEET!AW8),"",DATASHEET!AW8)</f>
        <v/>
      </c>
      <c r="AP22" s="198" t="str">
        <f>IF(ISBLANK(DATASHEET!AX8),"",DATASHEET!AX8)</f>
        <v/>
      </c>
      <c r="AQ22" s="140" t="str">
        <f>IF(AR22="","",IFERROR(VLOOKUP(DATASHEET!AZ8,lookup,2,FALSE)-$P22,""))</f>
        <v/>
      </c>
      <c r="AR22" s="156" t="str">
        <f>IFERROR(INDEX(DATASHEET!$A$1:$DG$299,MATCH(PROGRESS!$A22,DATASHEET!$A$1:$A$299,0),MATCH(PROGRESS!AS$2,DATASHEET!$A$1:$DG$1,0)),"")</f>
        <v/>
      </c>
      <c r="AS22" s="156" t="str">
        <f t="shared" si="53"/>
        <v/>
      </c>
      <c r="AT22" s="138" t="str">
        <f>IF(ISBLANK(DATASHEET!BA8),"",DATASHEET!BA8)</f>
        <v/>
      </c>
      <c r="AU22" s="198" t="str">
        <f>IF(ISBLANK(DATASHEET!BB8),"",DATASHEET!BB8)</f>
        <v/>
      </c>
      <c r="AV22" s="140" t="str">
        <f>IF(AW22="","",IFERROR(VLOOKUP(DATASHEET!BD8,lookup,2,FALSE)-$P22,""))</f>
        <v/>
      </c>
      <c r="AW22" s="156" t="str">
        <f>IFERROR(INDEX(DATASHEET!$A$1:$DG$299,MATCH(PROGRESS!$A22,DATASHEET!$A$1:$A$299,0),MATCH(PROGRESS!AX$2,DATASHEET!$A$1:$DG$1,0)),"")</f>
        <v/>
      </c>
      <c r="AX22" s="156" t="str">
        <f t="shared" si="54"/>
        <v/>
      </c>
      <c r="AY22" s="138" t="str">
        <f>IF(ISBLANK(DATASHEET!BE8),"",DATASHEET!BE8)</f>
        <v/>
      </c>
      <c r="AZ22" s="198" t="str">
        <f>IF(ISBLANK(DATASHEET!BF8),"",DATASHEET!BF8)</f>
        <v/>
      </c>
      <c r="BA22" s="140" t="str">
        <f>IF(BB22="","",IFERROR(VLOOKUP(DATASHEET!BH8,lookup,2,FALSE)-$P22,""))</f>
        <v/>
      </c>
      <c r="BB22" s="156" t="str">
        <f>IFERROR(INDEX(DATASHEET!$A$1:$DG$299,MATCH(PROGRESS!$A22,DATASHEET!$A$1:$A$299,0),MATCH(PROGRESS!BC$2,DATASHEET!$A$1:$DG$1,0)),"")</f>
        <v/>
      </c>
      <c r="BC22" s="156" t="str">
        <f t="shared" si="55"/>
        <v/>
      </c>
      <c r="BD22" s="138" t="str">
        <f>IF(ISBLANK(DATASHEET!BI8),"",DATASHEET!BI8)</f>
        <v>SK</v>
      </c>
      <c r="BE22" s="198" t="str">
        <f>IF(ISBLANK(DATASHEET!BJ8),"",DATASHEET!BJ8)</f>
        <v>11X-EN-7</v>
      </c>
      <c r="BF22" s="140" t="str">
        <f>IF(BG22="","",IFERROR(VLOOKUP(DATASHEET!BL8,lookup,2,FALSE)-$P22,""))</f>
        <v/>
      </c>
      <c r="BG22" s="156" t="str">
        <f>IFERROR(INDEX(DATASHEET!$A$1:$DG$299,MATCH(PROGRESS!$A22,DATASHEET!$A$1:$A$299,0),MATCH(PROGRESS!BH$2,DATASHEET!$A$1:$DG$1,0)),"")</f>
        <v/>
      </c>
      <c r="BH22" s="156" t="str">
        <f t="shared" si="56"/>
        <v/>
      </c>
      <c r="BI22" s="138" t="str">
        <f>IF(ISBLANK(DATASHEET!BM8),"",DATASHEET!BM8)</f>
        <v/>
      </c>
      <c r="BJ22" s="198" t="str">
        <f>IF(ISBLANK(DATASHEET!BN8),"",DATASHEET!BN8)</f>
        <v/>
      </c>
      <c r="BK22" s="140" t="str">
        <f>IF(BL22="","",IFERROR(VLOOKUP(DATASHEET!BP8,lookup,2,FALSE)-$P22,""))</f>
        <v/>
      </c>
      <c r="BL22" s="156" t="str">
        <f>IFERROR(INDEX(DATASHEET!$A$1:$DG$299,MATCH(PROGRESS!$A22,DATASHEET!$A$1:$A$299,0),MATCH(PROGRESS!BM$2,DATASHEET!$A$1:$DG$1,0)),"")</f>
        <v/>
      </c>
      <c r="BM22" s="156" t="str">
        <f t="shared" si="57"/>
        <v/>
      </c>
      <c r="BN22" s="138" t="str">
        <f>IF(ISBLANK(DATASHEET!BQ8),"",DATASHEET!BQ8)</f>
        <v/>
      </c>
      <c r="BO22" s="198" t="str">
        <f>IF(ISBLANK(DATASHEET!BR8),"",DATASHEET!BR8)</f>
        <v/>
      </c>
      <c r="BP22" s="140" t="str">
        <f>IF(BQ22="","",IFERROR(VLOOKUP(DATASHEET!BX8,lookup,2,FALSE)-$P22,""))</f>
        <v/>
      </c>
      <c r="BQ22" s="156" t="str">
        <f>IFERROR(INDEX(DATASHEET!$A$1:$DG$299,MATCH(PROGRESS!$A22,DATASHEET!$A$1:$A$299,0),MATCH(PROGRESS!BR$2,DATASHEET!$A$1:$DG$1,0)),"")</f>
        <v/>
      </c>
      <c r="BR22" s="156" t="str">
        <f t="shared" si="58"/>
        <v/>
      </c>
      <c r="BS22" s="138" t="str">
        <f>IF(ISBLANK(DATASHEET!BY8),"",DATASHEET!BY8)</f>
        <v/>
      </c>
      <c r="BT22" s="198" t="str">
        <f>IF(ISBLANK(DATASHEET!BZ8),"",DATASHEET!BZ8)</f>
        <v/>
      </c>
      <c r="BU22" s="140" t="str">
        <f>IF(BV22="","",IFERROR(VLOOKUP(DATASHEET!CB8,lookup,2,FALSE)-$P22,""))</f>
        <v/>
      </c>
      <c r="BV22" s="156" t="str">
        <f>IFERROR(INDEX(DATASHEET!$A$1:$DG$299,MATCH(PROGRESS!$A22,DATASHEET!$A$1:$A$299,0),MATCH(PROGRESS!BW$2,DATASHEET!$A$1:$DG$1,0)),"")</f>
        <v/>
      </c>
      <c r="BW22" s="156" t="str">
        <f t="shared" si="59"/>
        <v/>
      </c>
      <c r="BX22" s="138" t="str">
        <f>IF(ISBLANK(DATASHEET!CC8),"",DATASHEET!CC8)</f>
        <v/>
      </c>
      <c r="BY22" s="198" t="str">
        <f>IF(ISBLANK(DATASHEET!CD8),"",DATASHEET!CD8)</f>
        <v/>
      </c>
      <c r="BZ22" s="140" t="str">
        <f>IF(CA22="","",IFERROR(VLOOKUP(DATASHEET!CE8,lookup,2,FALSE)-$P22,""))</f>
        <v/>
      </c>
      <c r="CA22" s="156" t="str">
        <f>IFERROR(INDEX(DATASHEET!$A$1:$DG$299,MATCH(PROGRESS!$A22,DATASHEET!$A$1:$A$299,0),MATCH(PROGRESS!CB$2,DATASHEET!$A$1:$DG$1,0)),"")</f>
        <v/>
      </c>
      <c r="CB22" s="156" t="str">
        <f t="shared" si="60"/>
        <v/>
      </c>
      <c r="CC22" s="138" t="str">
        <f>IF(ISBLANK(DATASHEET!CF8),"",DATASHEET!CF8)</f>
        <v/>
      </c>
      <c r="CD22" s="198" t="str">
        <f>IF(ISBLANK(DATASHEET!CG8),"",DATASHEET!CG8)</f>
        <v/>
      </c>
      <c r="CE22" s="140" t="str">
        <f>IF(CF22="","",IFERROR(VLOOKUP(DATASHEET!CJ8,lookup,2,FALSE)-$P22,""))</f>
        <v/>
      </c>
      <c r="CF22" s="156" t="str">
        <f>IFERROR(INDEX(DATASHEET!$A$1:$DG$299,MATCH(PROGRESS!$A22,DATASHEET!$A$1:$A$299,0),MATCH(PROGRESS!CG$2,DATASHEET!$A$1:$DG$1,0)),"")</f>
        <v/>
      </c>
      <c r="CG22" s="156" t="str">
        <f t="shared" si="61"/>
        <v/>
      </c>
      <c r="CH22" s="138" t="str">
        <f>IF(ISBLANK(DATASHEET!CK8),"",DATASHEET!CK8)</f>
        <v>MSA</v>
      </c>
      <c r="CI22" s="198" t="str">
        <f>IF(ISBLANK(DATASHEET!CL8),"",DATASHEET!CL8)</f>
        <v>11MS2-HI2-7</v>
      </c>
      <c r="CJ22" s="140" t="str">
        <f>IF(CK22="","",IFERROR(VLOOKUP(DATASHEET!CN8,lookup,2,FALSE)-$P22,""))</f>
        <v/>
      </c>
      <c r="CK22" s="156" t="str">
        <f>IFERROR(INDEX(DATASHEET!$A$1:$DG$299,MATCH(PROGRESS!$A22,DATASHEET!$A$1:$A$299,0),MATCH(PROGRESS!CL$2,DATASHEET!$A$1:$DG$1,0)),"")</f>
        <v/>
      </c>
      <c r="CL22" s="156" t="str">
        <f t="shared" si="62"/>
        <v/>
      </c>
      <c r="CM22" s="138" t="str">
        <f>IF(ISBLANK(DATASHEET!CO8),"",DATASHEET!CO8)</f>
        <v>AMA</v>
      </c>
      <c r="CN22" s="198" t="str">
        <f>IF(ISBLANK(DATASHEET!CP8),"",DATASHEET!CP8)</f>
        <v>11X-MA-6</v>
      </c>
      <c r="CO22" s="140" t="str">
        <f>IF(CP22="","",IFERROR(VLOOKUP(DATASHEET!CR8,lookup,2,FALSE)-$P22,""))</f>
        <v/>
      </c>
      <c r="CP22" s="156" t="str">
        <f>IFERROR(INDEX(DATASHEET!$A$1:$DG$299,MATCH(PROGRESS!$A22,DATASHEET!$A$1:$A$299,0),MATCH(PROGRESS!CQ$2,DATASHEET!$A$1:$DG$1,0)),"")</f>
        <v/>
      </c>
      <c r="CQ22" s="156" t="str">
        <f t="shared" si="63"/>
        <v/>
      </c>
      <c r="CR22" s="138" t="str">
        <f>IF(ISBLANK(DATASHEET!CS8),"",DATASHEET!CS8)</f>
        <v/>
      </c>
      <c r="CS22" s="198" t="str">
        <f>IF(ISBLANK(DATASHEET!CT8),"",DATASHEET!CT8)</f>
        <v/>
      </c>
      <c r="CT22" s="140" t="str">
        <f>IF(CU22="","",IFERROR(VLOOKUP(DATASHEET!CV8,lookup,2,FALSE)-$P22,""))</f>
        <v/>
      </c>
      <c r="CU22" s="156" t="str">
        <f>IFERROR(INDEX(DATASHEET!$A$1:$DG$299,MATCH(PROGRESS!$A22,DATASHEET!$A$1:$A$299,0),MATCH(PROGRESS!CV$2,DATASHEET!$A$1:$DG$1,0)),"")</f>
        <v/>
      </c>
      <c r="CV22" s="156" t="str">
        <f t="shared" si="64"/>
        <v/>
      </c>
      <c r="CW22" s="138" t="str">
        <f>IF(ISBLANK(DATASHEET!CW8),"",DATASHEET!CW8)</f>
        <v/>
      </c>
      <c r="CX22" s="198" t="str">
        <f>IF(ISBLANK(DATASHEET!CX8),"",DATASHEET!CX8)</f>
        <v/>
      </c>
      <c r="CY22" s="140" t="str">
        <f>IF(CZ22="","",IFERROR(VLOOKUP(DATASHEET!DD8,lookup,2,FALSE)-$P22,""))</f>
        <v/>
      </c>
      <c r="CZ22" s="156" t="str">
        <f>IFERROR(INDEX(DATASHEET!$A$1:$DG$299,MATCH(PROGRESS!$A22,DATASHEET!$A$1:$A$299,0),MATCH(PROGRESS!DA$2,DATASHEET!$A$1:$DG$1,0)),"")</f>
        <v/>
      </c>
      <c r="DA22" s="156" t="str">
        <f t="shared" si="65"/>
        <v/>
      </c>
      <c r="DB22" s="138" t="str">
        <f>IF(ISBLANK(DATASHEET!DE8),"",DATASHEET!DE8)</f>
        <v/>
      </c>
      <c r="DC22" s="198" t="str">
        <f>IF(ISBLANK(DATASHEET!DF8),"",DATASHEET!DF8)</f>
        <v/>
      </c>
      <c r="DD22" s="140" t="str">
        <f>IF(DE22="","",IFERROR(VLOOKUP(DATASHEET!DH8,lookup,2,FALSE)-$P22,""))</f>
        <v/>
      </c>
      <c r="DE22" s="156" t="str">
        <f>IFERROR(INDEX(DATASHEET!$A$1:$DG$299,MATCH(PROGRESS!$A22,DATASHEET!$A$1:$A$299,0),MATCH(PROGRESS!DF$2,DATASHEET!$A$1:$DG$1,0)),"")</f>
        <v/>
      </c>
      <c r="DF22" s="156" t="str">
        <f t="shared" si="66"/>
        <v/>
      </c>
      <c r="DG22" s="138" t="str">
        <f>IF(ISBLANK(DATASHEET!DI8),"",DATASHEET!DI8)</f>
        <v/>
      </c>
      <c r="DH22" s="198" t="str">
        <f>IF(ISBLANK(DATASHEET!DJ8),"",DATASHEET!DJ8)</f>
        <v/>
      </c>
      <c r="DI22" s="140" t="str">
        <f>IF(DJ22="","",IFERROR(VLOOKUP(DATASHEET!DL8,lookup,2,FALSE)-$P22,""))</f>
        <v/>
      </c>
      <c r="DJ22" s="156" t="str">
        <f>IFERROR(INDEX(DATASHEET!$A$1:$DG$299,MATCH(PROGRESS!$A22,DATASHEET!$A$1:$A$299,0),MATCH(PROGRESS!DK$2,DATASHEET!$A$1:$DG$1,0)),"")</f>
        <v/>
      </c>
      <c r="DK22" s="156" t="str">
        <f t="shared" si="67"/>
        <v/>
      </c>
      <c r="DL22" s="138" t="str">
        <f>IF(ISBLANK(DATASHEET!DM8),"",DATASHEET!DM8)</f>
        <v/>
      </c>
      <c r="DM22" s="198" t="str">
        <f>IF(ISBLANK(DATASHEET!DN8),"",DATASHEET!DN8)</f>
        <v/>
      </c>
      <c r="DN22" s="140" t="str">
        <f>IF(DO22="","",IFERROR(VLOOKUP(DATASHEET!DP8,lookup,2,FALSE)-$P22,""))</f>
        <v/>
      </c>
      <c r="DO22" s="156" t="str">
        <f>IFERROR(INDEX(DATASHEET!$A$1:$DG$299,MATCH(PROGRESS!$A22,DATASHEET!$A$1:$A$299,0),MATCH(PROGRESS!DP$2,DATASHEET!$A$1:$DG$1,0)),"")</f>
        <v/>
      </c>
      <c r="DP22" s="156" t="str">
        <f t="shared" si="68"/>
        <v/>
      </c>
      <c r="DQ22" s="138" t="str">
        <f>IF(ISBLANK(DATASHEET!DQ8),"",DATASHEET!DQ8)</f>
        <v>GRY</v>
      </c>
      <c r="DR22" s="198" t="str">
        <f>IF(ISBLANK(DATASHEET!DR8),"",DATASHEET!DR8)</f>
        <v>11X-RE-3</v>
      </c>
      <c r="DS22" s="140" t="str">
        <f>IF(DT22="","",IFERROR(VLOOKUP(DATASHEET!DT8,lookup,2,FALSE)-$P22,""))</f>
        <v/>
      </c>
      <c r="DT22" s="156" t="str">
        <f>IFERROR(INDEX(DATASHEET!$A$1:$DG$299,MATCH(PROGRESS!$A22,DATASHEET!$A$1:$A$299,0),MATCH(PROGRESS!DU$2,DATASHEET!$A$1:$DG$1,0)),"")</f>
        <v/>
      </c>
      <c r="DU22" s="156" t="str">
        <f t="shared" si="69"/>
        <v/>
      </c>
      <c r="DV22" s="138" t="str">
        <f>IF(ISBLANK(DATASHEET!DU8),"",DATASHEET!DU8)</f>
        <v>ES</v>
      </c>
      <c r="DW22" s="198" t="str">
        <f>IF(ISBLANK(DATASHEET!DV8),"",DATASHEET!DV8)</f>
        <v>11C-SC-3</v>
      </c>
      <c r="DX22" s="140" t="str">
        <f>IF(DY22="","",IFERROR(VLOOKUP(DATASHEET!DX8,lookup,2,FALSE)-$P22,""))</f>
        <v/>
      </c>
      <c r="DY22" s="156" t="str">
        <f>IFERROR(INDEX(DATASHEET!$A$1:$DG$299,MATCH(PROGRESS!$A22,DATASHEET!$A$1:$A$299,0),MATCH(PROGRESS!DZ$2,DATASHEET!$A$1:$DG$1,0)),"")</f>
        <v/>
      </c>
      <c r="DZ22" s="156" t="str">
        <f t="shared" si="70"/>
        <v/>
      </c>
      <c r="EA22" s="138" t="str">
        <f>IF(ISBLANK(DATASHEET!DY8),"",DATASHEET!DY8)</f>
        <v>YP</v>
      </c>
      <c r="EB22" s="198" t="str">
        <f>IF(ISBLANK(DATASHEET!DZ8),"",DATASHEET!DZ8)</f>
        <v>11S-SP-3</v>
      </c>
      <c r="FD22" s="526"/>
      <c r="FE22" s="532"/>
      <c r="FF22" s="532"/>
      <c r="FG22" s="532"/>
      <c r="FH22" s="526"/>
      <c r="FI22" s="526"/>
      <c r="FJ22" s="532"/>
      <c r="FK22" s="526"/>
      <c r="FL22" s="532"/>
      <c r="FM22" s="526"/>
      <c r="FN22" s="532"/>
      <c r="FO22" s="532"/>
      <c r="FP22" s="532"/>
      <c r="FQ22" s="526"/>
      <c r="FR22" s="526"/>
      <c r="FS22" s="526"/>
      <c r="FT22" s="532"/>
      <c r="FU22" s="526"/>
      <c r="FV22" s="532"/>
      <c r="FW22" s="532"/>
      <c r="FX22" s="532"/>
      <c r="FY22" s="526"/>
      <c r="FZ22" s="532"/>
      <c r="GA22" s="529"/>
      <c r="GB22" s="530"/>
      <c r="GC22" s="530"/>
      <c r="GD22" s="529"/>
      <c r="GE22" s="530"/>
      <c r="GF22" s="530"/>
      <c r="GG22" s="530"/>
      <c r="GH22" s="530"/>
      <c r="GI22" s="530"/>
      <c r="GJ22" s="529"/>
      <c r="GK22" s="530"/>
      <c r="GL22" s="529"/>
      <c r="GM22" s="529"/>
      <c r="GN22" s="530"/>
      <c r="GO22" s="530"/>
      <c r="GP22" s="529"/>
      <c r="GQ22" s="529"/>
      <c r="GR22" s="530"/>
      <c r="GS22" s="530"/>
      <c r="GT22" s="529"/>
      <c r="HB22" t="s">
        <v>375</v>
      </c>
    </row>
    <row r="23" spans="1:211" ht="15.75" x14ac:dyDescent="0.25">
      <c r="A23" s="179">
        <f>DATASHEET!A9</f>
        <v>160364</v>
      </c>
      <c r="B23" s="58" t="str">
        <f>DATASHEET!B9</f>
        <v>ALIMAHMOODI, Aria</v>
      </c>
      <c r="C23" s="169" t="str">
        <f>DATASHEET!C9</f>
        <v>11SPI</v>
      </c>
      <c r="D23" s="170" t="str">
        <f>DATASHEET!D9</f>
        <v>M</v>
      </c>
      <c r="E23" s="170" t="str">
        <f>DATASHEET!J9</f>
        <v>N</v>
      </c>
      <c r="F23" s="170" t="str">
        <f>DATASHEET!E9</f>
        <v>N</v>
      </c>
      <c r="G23" s="170" t="str">
        <f>DATASHEET!F9</f>
        <v>Iranian</v>
      </c>
      <c r="H23" s="170" t="str">
        <f>DATASHEET!G9</f>
        <v>Y</v>
      </c>
      <c r="I23" s="170" t="str">
        <f>DATASHEET!H9</f>
        <v>N</v>
      </c>
      <c r="J23" s="170" t="str">
        <f>DATASHEET!I9</f>
        <v>N</v>
      </c>
      <c r="K23" s="171" t="str">
        <f>DATASHEET!M9</f>
        <v/>
      </c>
      <c r="L23" s="88" t="str">
        <f t="shared" si="46"/>
        <v/>
      </c>
      <c r="M23" s="88" t="str">
        <f t="shared" si="47"/>
        <v/>
      </c>
      <c r="N23" s="498" t="str">
        <f>IF(ISBLANK(DATASHEET!L9),"",DATASHEET!L9)</f>
        <v/>
      </c>
      <c r="O23" s="109" t="str">
        <f>IFERROR(IF(VLOOKUP(DATASHEET!A9,[5]YEAR11!$A$2:$AF$236,18,FALSE)="","",VLOOKUP(DATASHEET!A9,[5]YEAR11!$A$2:$AF$236,18,FALSE)),"")</f>
        <v/>
      </c>
      <c r="P23" s="111" t="str">
        <f>IFERROR(IF(VLOOKUP(DATASHEET!A9,[5]YEAR11!$A$2:$AF$237,19,FALSE)="","",VLOOKUP(DATASHEET!A9,[5]YEAR11!$A$2:$AF$237,19,FALSE)),"")</f>
        <v/>
      </c>
      <c r="Q23" s="497" t="str">
        <f>'P8 BREAKDOWN'!M11</f>
        <v/>
      </c>
      <c r="R23" s="140" t="str">
        <f>IF(S23="","",IFERROR(VLOOKUP(DATASHEET!AF9,lookup,2,FALSE)-$P23,""))</f>
        <v/>
      </c>
      <c r="S23" s="156" t="str">
        <f>IFERROR(INDEX(DATASHEET!$A$1:$DG$299,MATCH(PROGRESS!$A23,DATASHEET!$A$1:$A$299,0),MATCH(PROGRESS!T$2,DATASHEET!$A$1:$DG$1,0)),"")</f>
        <v/>
      </c>
      <c r="T23" s="156" t="str">
        <f t="shared" si="48"/>
        <v/>
      </c>
      <c r="U23" s="138" t="str">
        <f>IF(ISBLANK(DATASHEET!AG9),"",DATASHEET!AG9)</f>
        <v/>
      </c>
      <c r="V23" s="198" t="str">
        <f>IF(ISBLANK(DATASHEET!AH9),"",DATASHEET!AH9)</f>
        <v/>
      </c>
      <c r="W23" s="140" t="str">
        <f>IF(X23="","",IFERROR(VLOOKUP(DATASHEET!AJ9,lookup,2,FALSE)-$P23,""))</f>
        <v/>
      </c>
      <c r="X23" s="156" t="str">
        <f>IFERROR(INDEX(DATASHEET!$A$1:$DG$299,MATCH(PROGRESS!$A23,DATASHEET!$A$1:$A$299,0),MATCH(PROGRESS!Y$2,DATASHEET!$A$1:$DG$1,0)),"")</f>
        <v/>
      </c>
      <c r="Y23" s="156" t="str">
        <f t="shared" si="49"/>
        <v/>
      </c>
      <c r="Z23" s="138" t="str">
        <f>IF(ISBLANK(DATASHEET!AK9),"",DATASHEET!AK9)</f>
        <v/>
      </c>
      <c r="AA23" s="198" t="str">
        <f>IF(ISBLANK(DATASHEET!AL9),"",DATASHEET!AL9)</f>
        <v/>
      </c>
      <c r="AB23" s="140" t="str">
        <f>IF(AC23="","",IFERROR(VLOOKUP(DATASHEET!AN9,lookup,2,FALSE)-$P23,""))</f>
        <v/>
      </c>
      <c r="AC23" s="156" t="str">
        <f>IFERROR(INDEX(DATASHEET!$A$1:$DG$299,MATCH(PROGRESS!$A23,DATASHEET!$A$1:$A$299,0),MATCH(PROGRESS!AD$2,DATASHEET!$A$1:$DG$1,0)),"")</f>
        <v/>
      </c>
      <c r="AD23" s="156" t="str">
        <f t="shared" si="50"/>
        <v/>
      </c>
      <c r="AE23" s="138" t="str">
        <f>IF(ISBLANK(DATASHEET!AO9),"",DATASHEET!AO9)</f>
        <v/>
      </c>
      <c r="AF23" s="198" t="str">
        <f>IF(ISBLANK(DATASHEET!AP9),"",DATASHEET!AP9)</f>
        <v/>
      </c>
      <c r="AG23" s="140" t="str">
        <f>IF(AH23="","",IFERROR(VLOOKUP(DATASHEET!AR9,lookup,2,FALSE)-$P23,""))</f>
        <v/>
      </c>
      <c r="AH23" s="156" t="str">
        <f>IFERROR(INDEX(DATASHEET!$A$1:$DG$299,MATCH(PROGRESS!$A23,DATASHEET!$A$1:$A$299,0),MATCH(PROGRESS!AI$2,DATASHEET!$A$1:$DG$1,0)),"")</f>
        <v/>
      </c>
      <c r="AI23" s="156" t="str">
        <f t="shared" si="51"/>
        <v/>
      </c>
      <c r="AJ23" s="138" t="str">
        <f>IF(ISBLANK(DATASHEET!AS9),"",DATASHEET!AS9)</f>
        <v>AGI</v>
      </c>
      <c r="AK23" s="198" t="str">
        <f>IF(ISBLANK(DATASHEET!AT9),"",DATASHEET!AT9)</f>
        <v>11T-CH-3</v>
      </c>
      <c r="AL23" s="140" t="str">
        <f>IF(AM23="","",IFERROR(VLOOKUP(DATASHEET!AV9,lookup,2,FALSE)-$P23,""))</f>
        <v/>
      </c>
      <c r="AM23" s="156" t="str">
        <f>IFERROR(INDEX(DATASHEET!$A$1:$DG$299,MATCH(PROGRESS!$A23,DATASHEET!$A$1:$A$299,0),MATCH(PROGRESS!AN$2,DATASHEET!$A$1:$DG$1,0)),"")</f>
        <v/>
      </c>
      <c r="AN23" s="156" t="str">
        <f t="shared" si="52"/>
        <v/>
      </c>
      <c r="AO23" s="138" t="str">
        <f>IF(ISBLANK(DATASHEET!AW9),"",DATASHEET!AW9)</f>
        <v/>
      </c>
      <c r="AP23" s="198" t="str">
        <f>IF(ISBLANK(DATASHEET!AX9),"",DATASHEET!AX9)</f>
        <v/>
      </c>
      <c r="AQ23" s="140" t="str">
        <f>IF(AR23="","",IFERROR(VLOOKUP(DATASHEET!AZ9,lookup,2,FALSE)-$P23,""))</f>
        <v/>
      </c>
      <c r="AR23" s="156" t="str">
        <f>IFERROR(INDEX(DATASHEET!$A$1:$DG$299,MATCH(PROGRESS!$A23,DATASHEET!$A$1:$A$299,0),MATCH(PROGRESS!AS$2,DATASHEET!$A$1:$DG$1,0)),"")</f>
        <v/>
      </c>
      <c r="AS23" s="156" t="str">
        <f t="shared" si="53"/>
        <v/>
      </c>
      <c r="AT23" s="138" t="str">
        <f>IF(ISBLANK(DATASHEET!BA9),"",DATASHEET!BA9)</f>
        <v/>
      </c>
      <c r="AU23" s="198" t="str">
        <f>IF(ISBLANK(DATASHEET!BB9),"",DATASHEET!BB9)</f>
        <v/>
      </c>
      <c r="AV23" s="140" t="str">
        <f>IF(AW23="","",IFERROR(VLOOKUP(DATASHEET!BD9,lookup,2,FALSE)-$P23,""))</f>
        <v/>
      </c>
      <c r="AW23" s="156" t="str">
        <f>IFERROR(INDEX(DATASHEET!$A$1:$DG$299,MATCH(PROGRESS!$A23,DATASHEET!$A$1:$A$299,0),MATCH(PROGRESS!AX$2,DATASHEET!$A$1:$DG$1,0)),"")</f>
        <v/>
      </c>
      <c r="AX23" s="156" t="str">
        <f t="shared" si="54"/>
        <v/>
      </c>
      <c r="AY23" s="138" t="str">
        <f>IF(ISBLANK(DATASHEET!BE9),"",DATASHEET!BE9)</f>
        <v/>
      </c>
      <c r="AZ23" s="198" t="str">
        <f>IF(ISBLANK(DATASHEET!BF9),"",DATASHEET!BF9)</f>
        <v/>
      </c>
      <c r="BA23" s="140" t="str">
        <f>IF(BB23="","",IFERROR(VLOOKUP(DATASHEET!BH9,lookup,2,FALSE)-$P23,""))</f>
        <v/>
      </c>
      <c r="BB23" s="156" t="str">
        <f>IFERROR(INDEX(DATASHEET!$A$1:$DG$299,MATCH(PROGRESS!$A23,DATASHEET!$A$1:$A$299,0),MATCH(PROGRESS!BC$2,DATASHEET!$A$1:$DG$1,0)),"")</f>
        <v/>
      </c>
      <c r="BC23" s="156" t="str">
        <f t="shared" si="55"/>
        <v/>
      </c>
      <c r="BD23" s="138" t="str">
        <f>IF(ISBLANK(DATASHEET!BI9),"",DATASHEET!BI9)</f>
        <v/>
      </c>
      <c r="BE23" s="198" t="str">
        <f>IF(ISBLANK(DATASHEET!BJ9),"",DATASHEET!BJ9)</f>
        <v/>
      </c>
      <c r="BF23" s="140" t="str">
        <f>IF(BG23="","",IFERROR(VLOOKUP(DATASHEET!BL9,lookup,2,FALSE)-$P23,""))</f>
        <v/>
      </c>
      <c r="BG23" s="156" t="str">
        <f>IFERROR(INDEX(DATASHEET!$A$1:$DG$299,MATCH(PROGRESS!$A23,DATASHEET!$A$1:$A$299,0),MATCH(PROGRESS!BH$2,DATASHEET!$A$1:$DG$1,0)),"")</f>
        <v/>
      </c>
      <c r="BH23" s="156" t="str">
        <f t="shared" si="56"/>
        <v/>
      </c>
      <c r="BI23" s="138" t="str">
        <f>IF(ISBLANK(DATASHEET!BM9),"",DATASHEET!BM9)</f>
        <v/>
      </c>
      <c r="BJ23" s="198" t="str">
        <f>IF(ISBLANK(DATASHEET!BN9),"",DATASHEET!BN9)</f>
        <v/>
      </c>
      <c r="BK23" s="140" t="str">
        <f>IF(BL23="","",IFERROR(VLOOKUP(DATASHEET!BP9,lookup,2,FALSE)-$P23,""))</f>
        <v/>
      </c>
      <c r="BL23" s="156" t="str">
        <f>IFERROR(INDEX(DATASHEET!$A$1:$DG$299,MATCH(PROGRESS!$A23,DATASHEET!$A$1:$A$299,0),MATCH(PROGRESS!BM$2,DATASHEET!$A$1:$DG$1,0)),"")</f>
        <v/>
      </c>
      <c r="BM23" s="156" t="str">
        <f t="shared" si="57"/>
        <v/>
      </c>
      <c r="BN23" s="138" t="str">
        <f>IF(ISBLANK(DATASHEET!BQ9),"",DATASHEET!BQ9)</f>
        <v/>
      </c>
      <c r="BO23" s="198" t="str">
        <f>IF(ISBLANK(DATASHEET!BR9),"",DATASHEET!BR9)</f>
        <v/>
      </c>
      <c r="BP23" s="140" t="str">
        <f>IF(BQ23="","",IFERROR(VLOOKUP(DATASHEET!BX9,lookup,2,FALSE)-$P23,""))</f>
        <v/>
      </c>
      <c r="BQ23" s="156" t="str">
        <f>IFERROR(INDEX(DATASHEET!$A$1:$DG$299,MATCH(PROGRESS!$A23,DATASHEET!$A$1:$A$299,0),MATCH(PROGRESS!BR$2,DATASHEET!$A$1:$DG$1,0)),"")</f>
        <v/>
      </c>
      <c r="BR23" s="156" t="str">
        <f t="shared" si="58"/>
        <v/>
      </c>
      <c r="BS23" s="138" t="str">
        <f>IF(ISBLANK(DATASHEET!BY9),"",DATASHEET!BY9)</f>
        <v/>
      </c>
      <c r="BT23" s="198" t="str">
        <f>IF(ISBLANK(DATASHEET!BZ9),"",DATASHEET!BZ9)</f>
        <v/>
      </c>
      <c r="BU23" s="140" t="str">
        <f>IF(BV23="","",IFERROR(VLOOKUP(DATASHEET!CB9,lookup,2,FALSE)-$P23,""))</f>
        <v/>
      </c>
      <c r="BV23" s="156" t="str">
        <f>IFERROR(INDEX(DATASHEET!$A$1:$DG$299,MATCH(PROGRESS!$A23,DATASHEET!$A$1:$A$299,0),MATCH(PROGRESS!BW$2,DATASHEET!$A$1:$DG$1,0)),"")</f>
        <v/>
      </c>
      <c r="BW23" s="156" t="str">
        <f t="shared" si="59"/>
        <v/>
      </c>
      <c r="BX23" s="138" t="str">
        <f>IF(ISBLANK(DATASHEET!CC9),"",DATASHEET!CC9)</f>
        <v/>
      </c>
      <c r="BY23" s="198" t="str">
        <f>IF(ISBLANK(DATASHEET!CD9),"",DATASHEET!CD9)</f>
        <v/>
      </c>
      <c r="BZ23" s="140" t="str">
        <f>IF(CA23="","",IFERROR(VLOOKUP(DATASHEET!CE9,lookup,2,FALSE)-$P23,""))</f>
        <v/>
      </c>
      <c r="CA23" s="156" t="str">
        <f>IFERROR(INDEX(DATASHEET!$A$1:$DG$299,MATCH(PROGRESS!$A23,DATASHEET!$A$1:$A$299,0),MATCH(PROGRESS!CB$2,DATASHEET!$A$1:$DG$1,0)),"")</f>
        <v/>
      </c>
      <c r="CB23" s="156" t="str">
        <f t="shared" si="60"/>
        <v/>
      </c>
      <c r="CC23" s="138" t="str">
        <f>IF(ISBLANK(DATASHEET!CF9),"",DATASHEET!CF9)</f>
        <v/>
      </c>
      <c r="CD23" s="198" t="str">
        <f>IF(ISBLANK(DATASHEET!CG9),"",DATASHEET!CG9)</f>
        <v/>
      </c>
      <c r="CE23" s="140" t="str">
        <f>IF(CF23="","",IFERROR(VLOOKUP(DATASHEET!CJ9,lookup,2,FALSE)-$P23,""))</f>
        <v/>
      </c>
      <c r="CF23" s="156" t="str">
        <f>IFERROR(INDEX(DATASHEET!$A$1:$DG$299,MATCH(PROGRESS!$A23,DATASHEET!$A$1:$A$299,0),MATCH(PROGRESS!CG$2,DATASHEET!$A$1:$DG$1,0)),"")</f>
        <v/>
      </c>
      <c r="CG23" s="156" t="str">
        <f t="shared" si="61"/>
        <v/>
      </c>
      <c r="CH23" s="138" t="str">
        <f>IF(ISBLANK(DATASHEET!CK9),"",DATASHEET!CK9)</f>
        <v/>
      </c>
      <c r="CI23" s="198" t="str">
        <f>IF(ISBLANK(DATASHEET!CL9),"",DATASHEET!CL9)</f>
        <v/>
      </c>
      <c r="CJ23" s="140" t="str">
        <f>IF(CK23="","",IFERROR(VLOOKUP(DATASHEET!CN9,lookup,2,FALSE)-$P23,""))</f>
        <v/>
      </c>
      <c r="CK23" s="156" t="str">
        <f>IFERROR(INDEX(DATASHEET!$A$1:$DG$299,MATCH(PROGRESS!$A23,DATASHEET!$A$1:$A$299,0),MATCH(PROGRESS!CL$2,DATASHEET!$A$1:$DG$1,0)),"")</f>
        <v/>
      </c>
      <c r="CL23" s="156" t="str">
        <f t="shared" si="62"/>
        <v/>
      </c>
      <c r="CM23" s="138" t="str">
        <f>IF(ISBLANK(DATASHEET!CO9),"",DATASHEET!CO9)</f>
        <v>NBU</v>
      </c>
      <c r="CN23" s="198" t="str">
        <f>IF(ISBLANK(DATASHEET!CP9),"",DATASHEET!CP9)</f>
        <v>11X-MA-3</v>
      </c>
      <c r="CO23" s="140" t="str">
        <f>IF(CP23="","",IFERROR(VLOOKUP(DATASHEET!CR9,lookup,2,FALSE)-$P23,""))</f>
        <v/>
      </c>
      <c r="CP23" s="156" t="str">
        <f>IFERROR(INDEX(DATASHEET!$A$1:$DG$299,MATCH(PROGRESS!$A23,DATASHEET!$A$1:$A$299,0),MATCH(PROGRESS!CQ$2,DATASHEET!$A$1:$DG$1,0)),"")</f>
        <v/>
      </c>
      <c r="CQ23" s="156" t="str">
        <f t="shared" si="63"/>
        <v/>
      </c>
      <c r="CR23" s="138" t="str">
        <f>IF(ISBLANK(DATASHEET!CS9),"",DATASHEET!CS9)</f>
        <v/>
      </c>
      <c r="CS23" s="198" t="str">
        <f>IF(ISBLANK(DATASHEET!CT9),"",DATASHEET!CT9)</f>
        <v/>
      </c>
      <c r="CT23" s="140" t="str">
        <f>IF(CU23="","",IFERROR(VLOOKUP(DATASHEET!CV9,lookup,2,FALSE)-$P23,""))</f>
        <v/>
      </c>
      <c r="CU23" s="156" t="str">
        <f>IFERROR(INDEX(DATASHEET!$A$1:$DG$299,MATCH(PROGRESS!$A23,DATASHEET!$A$1:$A$299,0),MATCH(PROGRESS!CV$2,DATASHEET!$A$1:$DG$1,0)),"")</f>
        <v/>
      </c>
      <c r="CV23" s="156" t="str">
        <f t="shared" si="64"/>
        <v/>
      </c>
      <c r="CW23" s="138" t="str">
        <f>IF(ISBLANK(DATASHEET!CW9),"",DATASHEET!CW9)</f>
        <v/>
      </c>
      <c r="CX23" s="198" t="str">
        <f>IF(ISBLANK(DATASHEET!CX9),"",DATASHEET!CX9)</f>
        <v/>
      </c>
      <c r="CY23" s="140" t="str">
        <f>IF(CZ23="","",IFERROR(VLOOKUP(DATASHEET!DD9,lookup,2,FALSE)-$P23,""))</f>
        <v/>
      </c>
      <c r="CZ23" s="156" t="str">
        <f>IFERROR(INDEX(DATASHEET!$A$1:$DG$299,MATCH(PROGRESS!$A23,DATASHEET!$A$1:$A$299,0),MATCH(PROGRESS!DA$2,DATASHEET!$A$1:$DG$1,0)),"")</f>
        <v/>
      </c>
      <c r="DA23" s="156" t="str">
        <f t="shared" si="65"/>
        <v/>
      </c>
      <c r="DB23" s="138" t="str">
        <f>IF(ISBLANK(DATASHEET!DE9),"",DATASHEET!DE9)</f>
        <v/>
      </c>
      <c r="DC23" s="198" t="str">
        <f>IF(ISBLANK(DATASHEET!DF9),"",DATASHEET!DF9)</f>
        <v/>
      </c>
      <c r="DD23" s="140" t="str">
        <f>IF(DE23="","",IFERROR(VLOOKUP(DATASHEET!DH9,lookup,2,FALSE)-$P23,""))</f>
        <v/>
      </c>
      <c r="DE23" s="156" t="str">
        <f>IFERROR(INDEX(DATASHEET!$A$1:$DG$299,MATCH(PROGRESS!$A23,DATASHEET!$A$1:$A$299,0),MATCH(PROGRESS!DF$2,DATASHEET!$A$1:$DG$1,0)),"")</f>
        <v/>
      </c>
      <c r="DF23" s="156" t="str">
        <f t="shared" si="66"/>
        <v/>
      </c>
      <c r="DG23" s="138" t="str">
        <f>IF(ISBLANK(DATASHEET!DI9),"",DATASHEET!DI9)</f>
        <v/>
      </c>
      <c r="DH23" s="198" t="str">
        <f>IF(ISBLANK(DATASHEET!DJ9),"",DATASHEET!DJ9)</f>
        <v/>
      </c>
      <c r="DI23" s="140" t="str">
        <f>IF(DJ23="","",IFERROR(VLOOKUP(DATASHEET!DL9,lookup,2,FALSE)-$P23,""))</f>
        <v/>
      </c>
      <c r="DJ23" s="156" t="str">
        <f>IFERROR(INDEX(DATASHEET!$A$1:$DG$299,MATCH(PROGRESS!$A23,DATASHEET!$A$1:$A$299,0),MATCH(PROGRESS!DK$2,DATASHEET!$A$1:$DG$1,0)),"")</f>
        <v/>
      </c>
      <c r="DK23" s="156" t="str">
        <f t="shared" si="67"/>
        <v/>
      </c>
      <c r="DL23" s="138" t="str">
        <f>IF(ISBLANK(DATASHEET!DM9),"",DATASHEET!DM9)</f>
        <v/>
      </c>
      <c r="DM23" s="198" t="str">
        <f>IF(ISBLANK(DATASHEET!DN9),"",DATASHEET!DN9)</f>
        <v/>
      </c>
      <c r="DN23" s="140" t="str">
        <f>IF(DO23="","",IFERROR(VLOOKUP(DATASHEET!DP9,lookup,2,FALSE)-$P23,""))</f>
        <v/>
      </c>
      <c r="DO23" s="156" t="str">
        <f>IFERROR(INDEX(DATASHEET!$A$1:$DG$299,MATCH(PROGRESS!$A23,DATASHEET!$A$1:$A$299,0),MATCH(PROGRESS!DP$2,DATASHEET!$A$1:$DG$1,0)),"")</f>
        <v/>
      </c>
      <c r="DP23" s="156" t="str">
        <f t="shared" si="68"/>
        <v/>
      </c>
      <c r="DQ23" s="138" t="str">
        <f>IF(ISBLANK(DATASHEET!DQ9),"",DATASHEET!DQ9)</f>
        <v/>
      </c>
      <c r="DR23" s="198" t="str">
        <f>IF(ISBLANK(DATASHEET!DR9),"",DATASHEET!DR9)</f>
        <v/>
      </c>
      <c r="DS23" s="140" t="str">
        <f>IF(DT23="","",IFERROR(VLOOKUP(DATASHEET!DT9,lookup,2,FALSE)-$P23,""))</f>
        <v/>
      </c>
      <c r="DT23" s="156" t="str">
        <f>IFERROR(INDEX(DATASHEET!$A$1:$DG$299,MATCH(PROGRESS!$A23,DATASHEET!$A$1:$A$299,0),MATCH(PROGRESS!DU$2,DATASHEET!$A$1:$DG$1,0)),"")</f>
        <v/>
      </c>
      <c r="DU23" s="156" t="str">
        <f t="shared" si="69"/>
        <v/>
      </c>
      <c r="DV23" s="138" t="str">
        <f>IF(ISBLANK(DATASHEET!DU9),"",DATASHEET!DU9)</f>
        <v/>
      </c>
      <c r="DW23" s="198" t="str">
        <f>IF(ISBLANK(DATASHEET!DV9),"",DATASHEET!DV9)</f>
        <v/>
      </c>
      <c r="DX23" s="140" t="str">
        <f>IF(DY23="","",IFERROR(VLOOKUP(DATASHEET!DX9,lookup,2,FALSE)-$P23,""))</f>
        <v/>
      </c>
      <c r="DY23" s="156" t="str">
        <f>IFERROR(INDEX(DATASHEET!$A$1:$DG$299,MATCH(PROGRESS!$A23,DATASHEET!$A$1:$A$299,0),MATCH(PROGRESS!DZ$2,DATASHEET!$A$1:$DG$1,0)),"")</f>
        <v/>
      </c>
      <c r="DZ23" s="156" t="str">
        <f t="shared" si="70"/>
        <v/>
      </c>
      <c r="EA23" s="138" t="str">
        <f>IF(ISBLANK(DATASHEET!DY9),"",DATASHEET!DY9)</f>
        <v/>
      </c>
      <c r="EB23" s="198" t="str">
        <f>IF(ISBLANK(DATASHEET!DZ9),"",DATASHEET!DZ9)</f>
        <v/>
      </c>
      <c r="FD23" s="526"/>
      <c r="FE23" s="532"/>
      <c r="FF23" s="532"/>
      <c r="FG23" s="532"/>
      <c r="FH23" s="526"/>
      <c r="FI23" s="526"/>
      <c r="FJ23" s="532"/>
      <c r="FK23" s="526"/>
      <c r="FL23" s="532"/>
      <c r="FM23" s="526"/>
      <c r="FN23" s="532"/>
      <c r="FO23" s="532"/>
      <c r="FP23" s="532"/>
      <c r="FQ23" s="526"/>
      <c r="FR23" s="526"/>
      <c r="FS23" s="526"/>
      <c r="FT23" s="532"/>
      <c r="FU23" s="526"/>
      <c r="FV23" s="532"/>
      <c r="FW23" s="532"/>
      <c r="FX23" s="532"/>
      <c r="FY23" s="526"/>
      <c r="FZ23" s="532"/>
      <c r="GA23" s="529"/>
      <c r="GB23" s="530"/>
      <c r="GC23" s="530"/>
      <c r="GD23" s="529"/>
      <c r="GE23" s="530"/>
      <c r="GF23" s="530"/>
      <c r="GG23" s="530"/>
      <c r="GH23" s="530"/>
      <c r="GI23" s="530"/>
      <c r="GJ23" s="529"/>
      <c r="GK23" s="530"/>
      <c r="GL23" s="529"/>
      <c r="GM23" s="529"/>
      <c r="GN23" s="530"/>
      <c r="GO23" s="530"/>
      <c r="GP23" s="529"/>
      <c r="GQ23" s="529"/>
      <c r="GR23" s="530"/>
      <c r="GS23" s="530"/>
      <c r="GT23" s="529"/>
      <c r="HA23" t="s">
        <v>375</v>
      </c>
      <c r="HB23" t="s">
        <v>375</v>
      </c>
    </row>
    <row r="24" spans="1:211" ht="15.75" x14ac:dyDescent="0.25">
      <c r="A24" s="179">
        <f>DATASHEET!A10</f>
        <v>151642</v>
      </c>
      <c r="B24" s="58" t="str">
        <f>DATASHEET!B10</f>
        <v>ALLEN, Sofia</v>
      </c>
      <c r="C24" s="169" t="str">
        <f>DATASHEET!C10</f>
        <v>11SPI</v>
      </c>
      <c r="D24" s="170" t="str">
        <f>DATASHEET!D10</f>
        <v>F</v>
      </c>
      <c r="E24" s="170" t="str">
        <f>DATASHEET!J10</f>
        <v>N</v>
      </c>
      <c r="F24" s="170" t="str">
        <f>DATASHEET!E10</f>
        <v>N</v>
      </c>
      <c r="G24" s="170" t="str">
        <f>DATASHEET!F10</f>
        <v>White - British</v>
      </c>
      <c r="H24" s="170" t="str">
        <f>DATASHEET!G10</f>
        <v>N</v>
      </c>
      <c r="I24" s="170" t="str">
        <f>DATASHEET!H10</f>
        <v>N</v>
      </c>
      <c r="J24" s="170" t="str">
        <f>DATASHEET!I10</f>
        <v>N</v>
      </c>
      <c r="K24" s="171" t="str">
        <f>DATASHEET!M10</f>
        <v>M</v>
      </c>
      <c r="L24" s="88" t="str">
        <f t="shared" si="46"/>
        <v/>
      </c>
      <c r="M24" s="88" t="str">
        <f t="shared" si="47"/>
        <v/>
      </c>
      <c r="N24" s="498" t="str">
        <f>IF(ISBLANK(DATASHEET!L10),"",DATASHEET!L10)</f>
        <v>6-7</v>
      </c>
      <c r="O24" s="109">
        <f>IFERROR(IF(VLOOKUP(DATASHEET!A10,[5]YEAR11!$A$2:$AF$236,18,FALSE)="","",VLOOKUP(DATASHEET!A10,[5]YEAR11!$A$2:$AF$236,18,FALSE)),"")</f>
        <v>59.353448</v>
      </c>
      <c r="P24" s="111">
        <f>IFERROR(IF(VLOOKUP(DATASHEET!A10,[5]YEAR11!$A$2:$AF$237,19,FALSE)="","",VLOOKUP(DATASHEET!A10,[5]YEAR11!$A$2:$AF$237,19,FALSE)),"")</f>
        <v>5.9353448000000002</v>
      </c>
      <c r="Q24" s="497">
        <f>'P8 BREAKDOWN'!M12</f>
        <v>-5.5353447999999998</v>
      </c>
      <c r="R24" s="140" t="str">
        <f>IF(S24="","",IFERROR(VLOOKUP(DATASHEET!AF10,lookup,2,FALSE)-$P24,""))</f>
        <v/>
      </c>
      <c r="S24" s="156" t="str">
        <f>IFERROR(INDEX(DATASHEET!$A$1:$DG$299,MATCH(PROGRESS!$A24,DATASHEET!$A$1:$A$299,0),MATCH(PROGRESS!T$2,DATASHEET!$A$1:$DG$1,0)),"")</f>
        <v/>
      </c>
      <c r="T24" s="156" t="str">
        <f t="shared" si="48"/>
        <v/>
      </c>
      <c r="U24" s="138" t="str">
        <f>IF(ISBLANK(DATASHEET!AG10),"",DATASHEET!AG10)</f>
        <v/>
      </c>
      <c r="V24" s="198" t="str">
        <f>IF(ISBLANK(DATASHEET!AH10),"",DATASHEET!AH10)</f>
        <v/>
      </c>
      <c r="W24" s="140" t="str">
        <f>IF(X24="","",IFERROR(VLOOKUP(DATASHEET!AJ10,lookup,2,FALSE)-$P24,""))</f>
        <v/>
      </c>
      <c r="X24" s="156" t="str">
        <f>IFERROR(INDEX(DATASHEET!$A$1:$DG$299,MATCH(PROGRESS!$A24,DATASHEET!$A$1:$A$299,0),MATCH(PROGRESS!Y$2,DATASHEET!$A$1:$DG$1,0)),"")</f>
        <v/>
      </c>
      <c r="Y24" s="156" t="str">
        <f t="shared" si="49"/>
        <v/>
      </c>
      <c r="Z24" s="138" t="str">
        <f>IF(ISBLANK(DATASHEET!AK10),"",DATASHEET!AK10)</f>
        <v/>
      </c>
      <c r="AA24" s="198" t="str">
        <f>IF(ISBLANK(DATASHEET!AL10),"",DATASHEET!AL10)</f>
        <v/>
      </c>
      <c r="AB24" s="140" t="str">
        <f>IF(AC24="","",IFERROR(VLOOKUP(DATASHEET!AN10,lookup,2,FALSE)-$P24,""))</f>
        <v/>
      </c>
      <c r="AC24" s="156" t="str">
        <f>IFERROR(INDEX(DATASHEET!$A$1:$DG$299,MATCH(PROGRESS!$A24,DATASHEET!$A$1:$A$299,0),MATCH(PROGRESS!AD$2,DATASHEET!$A$1:$DG$1,0)),"")</f>
        <v/>
      </c>
      <c r="AD24" s="156" t="str">
        <f t="shared" si="50"/>
        <v/>
      </c>
      <c r="AE24" s="138" t="str">
        <f>IF(ISBLANK(DATASHEET!AO10),"",DATASHEET!AO10)</f>
        <v/>
      </c>
      <c r="AF24" s="198" t="str">
        <f>IF(ISBLANK(DATASHEET!AP10),"",DATASHEET!AP10)</f>
        <v/>
      </c>
      <c r="AG24" s="140" t="str">
        <f>IF(AH24="","",IFERROR(VLOOKUP(DATASHEET!AR10,lookup,2,FALSE)-$P24,""))</f>
        <v/>
      </c>
      <c r="AH24" s="156" t="str">
        <f>IFERROR(INDEX(DATASHEET!$A$1:$DG$299,MATCH(PROGRESS!$A24,DATASHEET!$A$1:$A$299,0),MATCH(PROGRESS!AI$2,DATASHEET!$A$1:$DG$1,0)),"")</f>
        <v/>
      </c>
      <c r="AI24" s="156" t="str">
        <f t="shared" si="51"/>
        <v/>
      </c>
      <c r="AJ24" s="138" t="str">
        <f>IF(ISBLANK(DATASHEET!AS10),"",DATASHEET!AS10)</f>
        <v/>
      </c>
      <c r="AK24" s="198" t="str">
        <f>IF(ISBLANK(DATASHEET!AT10),"",DATASHEET!AT10)</f>
        <v/>
      </c>
      <c r="AL24" s="140" t="str">
        <f>IF(AM24="","",IFERROR(VLOOKUP(DATASHEET!AV10,lookup,2,FALSE)-$P24,""))</f>
        <v/>
      </c>
      <c r="AM24" s="156" t="str">
        <f>IFERROR(INDEX(DATASHEET!$A$1:$DG$299,MATCH(PROGRESS!$A24,DATASHEET!$A$1:$A$299,0),MATCH(PROGRESS!AN$2,DATASHEET!$A$1:$DG$1,0)),"")</f>
        <v/>
      </c>
      <c r="AN24" s="156" t="str">
        <f t="shared" si="52"/>
        <v/>
      </c>
      <c r="AO24" s="138" t="str">
        <f>IF(ISBLANK(DATASHEET!AW10),"",DATASHEET!AW10)</f>
        <v/>
      </c>
      <c r="AP24" s="198" t="str">
        <f>IF(ISBLANK(DATASHEET!AX10),"",DATASHEET!AX10)</f>
        <v/>
      </c>
      <c r="AQ24" s="140" t="str">
        <f>IF(AR24="","",IFERROR(VLOOKUP(DATASHEET!AZ10,lookup,2,FALSE)-$P24,""))</f>
        <v/>
      </c>
      <c r="AR24" s="156" t="str">
        <f>IFERROR(INDEX(DATASHEET!$A$1:$DG$299,MATCH(PROGRESS!$A24,DATASHEET!$A$1:$A$299,0),MATCH(PROGRESS!AS$2,DATASHEET!$A$1:$DG$1,0)),"")</f>
        <v/>
      </c>
      <c r="AS24" s="156" t="str">
        <f t="shared" si="53"/>
        <v/>
      </c>
      <c r="AT24" s="138" t="str">
        <f>IF(ISBLANK(DATASHEET!BA10),"",DATASHEET!BA10)</f>
        <v/>
      </c>
      <c r="AU24" s="198" t="str">
        <f>IF(ISBLANK(DATASHEET!BB10),"",DATASHEET!BB10)</f>
        <v/>
      </c>
      <c r="AV24" s="140" t="str">
        <f>IF(AW24="","",IFERROR(VLOOKUP(DATASHEET!BD10,lookup,2,FALSE)-$P24,""))</f>
        <v/>
      </c>
      <c r="AW24" s="156" t="str">
        <f>IFERROR(INDEX(DATASHEET!$A$1:$DG$299,MATCH(PROGRESS!$A24,DATASHEET!$A$1:$A$299,0),MATCH(PROGRESS!AX$2,DATASHEET!$A$1:$DG$1,0)),"")</f>
        <v/>
      </c>
      <c r="AX24" s="156" t="str">
        <f t="shared" si="54"/>
        <v/>
      </c>
      <c r="AY24" s="138" t="str">
        <f>IF(ISBLANK(DATASHEET!BE10),"",DATASHEET!BE10)</f>
        <v/>
      </c>
      <c r="AZ24" s="198" t="str">
        <f>IF(ISBLANK(DATASHEET!BF10),"",DATASHEET!BF10)</f>
        <v/>
      </c>
      <c r="BA24" s="140" t="str">
        <f>IF(BB24="","",IFERROR(VLOOKUP(DATASHEET!BH10,lookup,2,FALSE)-$P24,""))</f>
        <v/>
      </c>
      <c r="BB24" s="156" t="str">
        <f>IFERROR(INDEX(DATASHEET!$A$1:$DG$299,MATCH(PROGRESS!$A24,DATASHEET!$A$1:$A$299,0),MATCH(PROGRESS!BC$2,DATASHEET!$A$1:$DG$1,0)),"")</f>
        <v/>
      </c>
      <c r="BC24" s="156" t="str">
        <f t="shared" si="55"/>
        <v/>
      </c>
      <c r="BD24" s="138" t="str">
        <f>IF(ISBLANK(DATASHEET!BI10),"",DATASHEET!BI10)</f>
        <v>CMC</v>
      </c>
      <c r="BE24" s="198" t="str">
        <f>IF(ISBLANK(DATASHEET!BJ10),"",DATASHEET!BJ10)</f>
        <v>11X-EN-4</v>
      </c>
      <c r="BF24" s="140" t="str">
        <f>IF(BG24="","",IFERROR(VLOOKUP(DATASHEET!BL10,lookup,2,FALSE)-$P24,""))</f>
        <v/>
      </c>
      <c r="BG24" s="156" t="str">
        <f>IFERROR(INDEX(DATASHEET!$A$1:$DG$299,MATCH(PROGRESS!$A24,DATASHEET!$A$1:$A$299,0),MATCH(PROGRESS!BH$2,DATASHEET!$A$1:$DG$1,0)),"")</f>
        <v/>
      </c>
      <c r="BH24" s="156" t="str">
        <f t="shared" si="56"/>
        <v/>
      </c>
      <c r="BI24" s="138" t="str">
        <f>IF(ISBLANK(DATASHEET!BM10),"",DATASHEET!BM10)</f>
        <v/>
      </c>
      <c r="BJ24" s="198" t="str">
        <f>IF(ISBLANK(DATASHEET!BN10),"",DATASHEET!BN10)</f>
        <v/>
      </c>
      <c r="BK24" s="140" t="str">
        <f>IF(BL24="","",IFERROR(VLOOKUP(DATASHEET!BP10,lookup,2,FALSE)-$P24,""))</f>
        <v/>
      </c>
      <c r="BL24" s="156" t="str">
        <f>IFERROR(INDEX(DATASHEET!$A$1:$DG$299,MATCH(PROGRESS!$A24,DATASHEET!$A$1:$A$299,0),MATCH(PROGRESS!BM$2,DATASHEET!$A$1:$DG$1,0)),"")</f>
        <v/>
      </c>
      <c r="BM24" s="156" t="str">
        <f t="shared" si="57"/>
        <v/>
      </c>
      <c r="BN24" s="138" t="str">
        <f>IF(ISBLANK(DATASHEET!BQ10),"",DATASHEET!BQ10)</f>
        <v/>
      </c>
      <c r="BO24" s="198" t="str">
        <f>IF(ISBLANK(DATASHEET!BR10),"",DATASHEET!BR10)</f>
        <v/>
      </c>
      <c r="BP24" s="140" t="str">
        <f>IF(BQ24="","",IFERROR(VLOOKUP(DATASHEET!BX10,lookup,2,FALSE)-$P24,""))</f>
        <v/>
      </c>
      <c r="BQ24" s="156" t="str">
        <f>IFERROR(INDEX(DATASHEET!$A$1:$DG$299,MATCH(PROGRESS!$A24,DATASHEET!$A$1:$A$299,0),MATCH(PROGRESS!BR$2,DATASHEET!$A$1:$DG$1,0)),"")</f>
        <v/>
      </c>
      <c r="BR24" s="156" t="str">
        <f t="shared" si="58"/>
        <v/>
      </c>
      <c r="BS24" s="138" t="str">
        <f>IF(ISBLANK(DATASHEET!BY10),"",DATASHEET!BY10)</f>
        <v>LMA</v>
      </c>
      <c r="BT24" s="198" t="str">
        <f>IF(ISBLANK(DATASHEET!BZ10),"",DATASHEET!BZ10)</f>
        <v>11S-FR-1</v>
      </c>
      <c r="BU24" s="140" t="str">
        <f>IF(BV24="","",IFERROR(VLOOKUP(DATASHEET!CB10,lookup,2,FALSE)-$P24,""))</f>
        <v/>
      </c>
      <c r="BV24" s="156" t="str">
        <f>IFERROR(INDEX(DATASHEET!$A$1:$DG$299,MATCH(PROGRESS!$A24,DATASHEET!$A$1:$A$299,0),MATCH(PROGRESS!BW$2,DATASHEET!$A$1:$DG$1,0)),"")</f>
        <v/>
      </c>
      <c r="BW24" s="156" t="str">
        <f t="shared" si="59"/>
        <v/>
      </c>
      <c r="BX24" s="138" t="str">
        <f>IF(ISBLANK(DATASHEET!CC10),"",DATASHEET!CC10)</f>
        <v>JJA</v>
      </c>
      <c r="BY24" s="198" t="str">
        <f>IF(ISBLANK(DATASHEET!CD10),"",DATASHEET!CD10)</f>
        <v>11MS2-GG2-6</v>
      </c>
      <c r="BZ24" s="140" t="str">
        <f>IF(CA24="","",IFERROR(VLOOKUP(DATASHEET!CE10,lookup,2,FALSE)-$P24,""))</f>
        <v/>
      </c>
      <c r="CA24" s="156" t="str">
        <f>IFERROR(INDEX(DATASHEET!$A$1:$DG$299,MATCH(PROGRESS!$A24,DATASHEET!$A$1:$A$299,0),MATCH(PROGRESS!CB$2,DATASHEET!$A$1:$DG$1,0)),"")</f>
        <v/>
      </c>
      <c r="CB24" s="156" t="str">
        <f t="shared" si="60"/>
        <v/>
      </c>
      <c r="CC24" s="138" t="str">
        <f>IF(ISBLANK(DATASHEET!CF10),"",DATASHEET!CF10)</f>
        <v/>
      </c>
      <c r="CD24" s="198" t="str">
        <f>IF(ISBLANK(DATASHEET!CG10),"",DATASHEET!CG10)</f>
        <v/>
      </c>
      <c r="CE24" s="140" t="str">
        <f>IF(CF24="","",IFERROR(VLOOKUP(DATASHEET!CJ10,lookup,2,FALSE)-$P24,""))</f>
        <v/>
      </c>
      <c r="CF24" s="156" t="str">
        <f>IFERROR(INDEX(DATASHEET!$A$1:$DG$299,MATCH(PROGRESS!$A24,DATASHEET!$A$1:$A$299,0),MATCH(PROGRESS!CG$2,DATASHEET!$A$1:$DG$1,0)),"")</f>
        <v/>
      </c>
      <c r="CG24" s="156" t="str">
        <f t="shared" si="61"/>
        <v/>
      </c>
      <c r="CH24" s="138" t="str">
        <f>IF(ISBLANK(DATASHEET!CK10),"",DATASHEET!CK10)</f>
        <v/>
      </c>
      <c r="CI24" s="198" t="str">
        <f>IF(ISBLANK(DATASHEET!CL10),"",DATASHEET!CL10)</f>
        <v/>
      </c>
      <c r="CJ24" s="140" t="str">
        <f>IF(CK24="","",IFERROR(VLOOKUP(DATASHEET!CN10,lookup,2,FALSE)-$P24,""))</f>
        <v/>
      </c>
      <c r="CK24" s="156" t="str">
        <f>IFERROR(INDEX(DATASHEET!$A$1:$DG$299,MATCH(PROGRESS!$A24,DATASHEET!$A$1:$A$299,0),MATCH(PROGRESS!CL$2,DATASHEET!$A$1:$DG$1,0)),"")</f>
        <v/>
      </c>
      <c r="CL24" s="156" t="str">
        <f t="shared" si="62"/>
        <v/>
      </c>
      <c r="CM24" s="138" t="str">
        <f>IF(ISBLANK(DATASHEET!CO10),"",DATASHEET!CO10)</f>
        <v>JQ</v>
      </c>
      <c r="CN24" s="198" t="str">
        <f>IF(ISBLANK(DATASHEET!CP10),"",DATASHEET!CP10)</f>
        <v>11X-MA-4</v>
      </c>
      <c r="CO24" s="140" t="str">
        <f>IF(CP24="","",IFERROR(VLOOKUP(DATASHEET!CR10,lookup,2,FALSE)-$P24,""))</f>
        <v/>
      </c>
      <c r="CP24" s="156" t="str">
        <f>IFERROR(INDEX(DATASHEET!$A$1:$DG$299,MATCH(PROGRESS!$A24,DATASHEET!$A$1:$A$299,0),MATCH(PROGRESS!CQ$2,DATASHEET!$A$1:$DG$1,0)),"")</f>
        <v/>
      </c>
      <c r="CQ24" s="156" t="str">
        <f t="shared" si="63"/>
        <v/>
      </c>
      <c r="CR24" s="138" t="str">
        <f>IF(ISBLANK(DATASHEET!CS10),"",DATASHEET!CS10)</f>
        <v/>
      </c>
      <c r="CS24" s="198" t="str">
        <f>IF(ISBLANK(DATASHEET!CT10),"",DATASHEET!CT10)</f>
        <v/>
      </c>
      <c r="CT24" s="140" t="str">
        <f>IF(CU24="","",IFERROR(VLOOKUP(DATASHEET!CV10,lookup,2,FALSE)-$P24,""))</f>
        <v/>
      </c>
      <c r="CU24" s="156" t="str">
        <f>IFERROR(INDEX(DATASHEET!$A$1:$DG$299,MATCH(PROGRESS!$A24,DATASHEET!$A$1:$A$299,0),MATCH(PROGRESS!CV$2,DATASHEET!$A$1:$DG$1,0)),"")</f>
        <v/>
      </c>
      <c r="CV24" s="156" t="str">
        <f t="shared" si="64"/>
        <v/>
      </c>
      <c r="CW24" s="138" t="str">
        <f>IF(ISBLANK(DATASHEET!CW10),"",DATASHEET!CW10)</f>
        <v/>
      </c>
      <c r="CX24" s="198" t="str">
        <f>IF(ISBLANK(DATASHEET!CX10),"",DATASHEET!CX10)</f>
        <v/>
      </c>
      <c r="CY24" s="140" t="str">
        <f>IF(CZ24="","",IFERROR(VLOOKUP(DATASHEET!DD10,lookup,2,FALSE)-$P24,""))</f>
        <v/>
      </c>
      <c r="CZ24" s="156" t="str">
        <f>IFERROR(INDEX(DATASHEET!$A$1:$DG$299,MATCH(PROGRESS!$A24,DATASHEET!$A$1:$A$299,0),MATCH(PROGRESS!DA$2,DATASHEET!$A$1:$DG$1,0)),"")</f>
        <v/>
      </c>
      <c r="DA24" s="156" t="str">
        <f t="shared" si="65"/>
        <v/>
      </c>
      <c r="DB24" s="138" t="str">
        <f>IF(ISBLANK(DATASHEET!DE10),"",DATASHEET!DE10)</f>
        <v/>
      </c>
      <c r="DC24" s="198" t="str">
        <f>IF(ISBLANK(DATASHEET!DF10),"",DATASHEET!DF10)</f>
        <v/>
      </c>
      <c r="DD24" s="140" t="str">
        <f>IF(DE24="","",IFERROR(VLOOKUP(DATASHEET!DH10,lookup,2,FALSE)-$P24,""))</f>
        <v/>
      </c>
      <c r="DE24" s="156" t="str">
        <f>IFERROR(INDEX(DATASHEET!$A$1:$DG$299,MATCH(PROGRESS!$A24,DATASHEET!$A$1:$A$299,0),MATCH(PROGRESS!DF$2,DATASHEET!$A$1:$DG$1,0)),"")</f>
        <v/>
      </c>
      <c r="DF24" s="156" t="str">
        <f t="shared" si="66"/>
        <v/>
      </c>
      <c r="DG24" s="138" t="str">
        <f>IF(ISBLANK(DATASHEET!DI10),"",DATASHEET!DI10)</f>
        <v/>
      </c>
      <c r="DH24" s="198" t="str">
        <f>IF(ISBLANK(DATASHEET!DJ10),"",DATASHEET!DJ10)</f>
        <v/>
      </c>
      <c r="DI24" s="140" t="str">
        <f>IF(DJ24="","",IFERROR(VLOOKUP(DATASHEET!DL10,lookup,2,FALSE)-$P24,""))</f>
        <v/>
      </c>
      <c r="DJ24" s="156" t="str">
        <f>IFERROR(INDEX(DATASHEET!$A$1:$DG$299,MATCH(PROGRESS!$A24,DATASHEET!$A$1:$A$299,0),MATCH(PROGRESS!DK$2,DATASHEET!$A$1:$DG$1,0)),"")</f>
        <v/>
      </c>
      <c r="DK24" s="156" t="str">
        <f t="shared" si="67"/>
        <v/>
      </c>
      <c r="DL24" s="138" t="str">
        <f>IF(ISBLANK(DATASHEET!DM10),"",DATASHEET!DM10)</f>
        <v>MO</v>
      </c>
      <c r="DM24" s="198" t="str">
        <f>IF(ISBLANK(DATASHEET!DN10),"",DATASHEET!DN10)</f>
        <v>11LT-PD-MS2-5</v>
      </c>
      <c r="DN24" s="140" t="str">
        <f>IF(DO24="","",IFERROR(VLOOKUP(DATASHEET!DP10,lookup,2,FALSE)-$P24,""))</f>
        <v/>
      </c>
      <c r="DO24" s="156" t="str">
        <f>IFERROR(INDEX(DATASHEET!$A$1:$DG$299,MATCH(PROGRESS!$A24,DATASHEET!$A$1:$A$299,0),MATCH(PROGRESS!DP$2,DATASHEET!$A$1:$DG$1,0)),"")</f>
        <v/>
      </c>
      <c r="DP24" s="156" t="str">
        <f t="shared" si="68"/>
        <v/>
      </c>
      <c r="DQ24" s="138" t="str">
        <f>IF(ISBLANK(DATASHEET!DQ10),"",DATASHEET!DQ10)</f>
        <v>MHA</v>
      </c>
      <c r="DR24" s="198" t="str">
        <f>IF(ISBLANK(DATASHEET!DR10),"",DATASHEET!DR10)</f>
        <v>11X-RE-6</v>
      </c>
      <c r="DS24" s="140" t="str">
        <f>IF(DT24="","",IFERROR(VLOOKUP(DATASHEET!DT10,lookup,2,FALSE)-$P24,""))</f>
        <v/>
      </c>
      <c r="DT24" s="156" t="str">
        <f>IFERROR(INDEX(DATASHEET!$A$1:$DG$299,MATCH(PROGRESS!$A24,DATASHEET!$A$1:$A$299,0),MATCH(PROGRESS!DU$2,DATASHEET!$A$1:$DG$1,0)),"")</f>
        <v/>
      </c>
      <c r="DU24" s="156" t="str">
        <f t="shared" si="69"/>
        <v/>
      </c>
      <c r="DV24" s="138" t="str">
        <f>IF(ISBLANK(DATASHEET!DU10),"",DATASHEET!DU10)</f>
        <v>ES</v>
      </c>
      <c r="DW24" s="198" t="str">
        <f>IF(ISBLANK(DATASHEET!DV10),"",DATASHEET!DV10)</f>
        <v>11C-SC-2</v>
      </c>
      <c r="DX24" s="140" t="str">
        <f>IF(DY24="","",IFERROR(VLOOKUP(DATASHEET!DX10,lookup,2,FALSE)-$P24,""))</f>
        <v/>
      </c>
      <c r="DY24" s="156" t="str">
        <f>IFERROR(INDEX(DATASHEET!$A$1:$DG$299,MATCH(PROGRESS!$A24,DATASHEET!$A$1:$A$299,0),MATCH(PROGRESS!DZ$2,DATASHEET!$A$1:$DG$1,0)),"")</f>
        <v/>
      </c>
      <c r="DZ24" s="156" t="str">
        <f t="shared" si="70"/>
        <v/>
      </c>
      <c r="EA24" s="138" t="str">
        <f>IF(ISBLANK(DATASHEET!DY10),"",DATASHEET!DY10)</f>
        <v/>
      </c>
      <c r="EB24" s="198" t="str">
        <f>IF(ISBLANK(DATASHEET!DZ10),"",DATASHEET!DZ10)</f>
        <v/>
      </c>
      <c r="FD24" s="526"/>
      <c r="FE24" s="532"/>
      <c r="FF24" s="532"/>
      <c r="FG24" s="532"/>
      <c r="FH24" s="526"/>
      <c r="FI24" s="526"/>
      <c r="FJ24" s="532"/>
      <c r="FK24" s="526"/>
      <c r="FL24" s="532"/>
      <c r="FM24" s="526"/>
      <c r="FN24" s="532"/>
      <c r="FO24" s="532"/>
      <c r="FP24" s="532"/>
      <c r="FQ24" s="526"/>
      <c r="FR24" s="526"/>
      <c r="FS24" s="526"/>
      <c r="FT24" s="532"/>
      <c r="FU24" s="526"/>
      <c r="FV24" s="532"/>
      <c r="FW24" s="532"/>
      <c r="FX24" s="532"/>
      <c r="FY24" s="526"/>
      <c r="FZ24" s="532"/>
      <c r="GA24" s="529"/>
      <c r="GB24" s="530"/>
      <c r="GC24" s="530"/>
      <c r="GD24" s="529"/>
      <c r="GE24" s="530"/>
      <c r="GF24" s="530"/>
      <c r="GG24" s="530"/>
      <c r="GH24" s="530"/>
      <c r="GI24" s="530"/>
      <c r="GJ24" s="529"/>
      <c r="GK24" s="530"/>
      <c r="GL24" s="529"/>
      <c r="GM24" s="529"/>
      <c r="GN24" s="530"/>
      <c r="GO24" s="530"/>
      <c r="GP24" s="529"/>
      <c r="GQ24" s="529"/>
      <c r="GR24" s="530"/>
      <c r="GS24" s="530"/>
      <c r="GT24" s="529"/>
    </row>
    <row r="25" spans="1:211" ht="15.75" x14ac:dyDescent="0.25">
      <c r="A25" s="179">
        <f>DATASHEET!A11</f>
        <v>151537</v>
      </c>
      <c r="B25" s="58" t="str">
        <f>DATASHEET!B11</f>
        <v>ALYAS, James</v>
      </c>
      <c r="C25" s="169" t="str">
        <f>DATASHEET!C11</f>
        <v>11SK</v>
      </c>
      <c r="D25" s="170" t="str">
        <f>DATASHEET!D11</f>
        <v>M</v>
      </c>
      <c r="E25" s="170" t="str">
        <f>DATASHEET!J11</f>
        <v>N</v>
      </c>
      <c r="F25" s="170" t="str">
        <f>DATASHEET!E11</f>
        <v>N</v>
      </c>
      <c r="G25" s="170" t="str">
        <f>DATASHEET!F11</f>
        <v>Any Other Asian Background</v>
      </c>
      <c r="H25" s="170" t="str">
        <f>DATASHEET!G11</f>
        <v>N</v>
      </c>
      <c r="I25" s="170" t="str">
        <f>DATASHEET!H11</f>
        <v>N</v>
      </c>
      <c r="J25" s="170" t="str">
        <f>DATASHEET!I11</f>
        <v>N</v>
      </c>
      <c r="K25" s="171" t="str">
        <f>DATASHEET!M11</f>
        <v>M</v>
      </c>
      <c r="L25" s="88" t="str">
        <f t="shared" si="46"/>
        <v/>
      </c>
      <c r="M25" s="88" t="str">
        <f t="shared" si="47"/>
        <v/>
      </c>
      <c r="N25" s="498" t="str">
        <f>IF(ISBLANK(DATASHEET!L11),"",DATASHEET!L11)</f>
        <v>6-7</v>
      </c>
      <c r="O25" s="109">
        <f>IFERROR(IF(VLOOKUP(DATASHEET!A11,[5]YEAR11!$A$2:$AF$236,18,FALSE)="","",VLOOKUP(DATASHEET!A11,[5]YEAR11!$A$2:$AF$236,18,FALSE)),"")</f>
        <v>56.563876999999998</v>
      </c>
      <c r="P25" s="111">
        <f>IFERROR(IF(VLOOKUP(DATASHEET!A11,[5]YEAR11!$A$2:$AF$237,19,FALSE)="","",VLOOKUP(DATASHEET!A11,[5]YEAR11!$A$2:$AF$237,19,FALSE)),"")</f>
        <v>5.6563876999999998</v>
      </c>
      <c r="Q25" s="497">
        <f>'P8 BREAKDOWN'!M13</f>
        <v>-5.1563876999999998</v>
      </c>
      <c r="R25" s="140" t="str">
        <f>IF(S25="","",IFERROR(VLOOKUP(DATASHEET!AF11,lookup,2,FALSE)-$P25,""))</f>
        <v/>
      </c>
      <c r="S25" s="156" t="str">
        <f>IFERROR(INDEX(DATASHEET!$A$1:$DG$299,MATCH(PROGRESS!$A25,DATASHEET!$A$1:$A$299,0),MATCH(PROGRESS!T$2,DATASHEET!$A$1:$DG$1,0)),"")</f>
        <v/>
      </c>
      <c r="T25" s="156" t="str">
        <f t="shared" si="48"/>
        <v/>
      </c>
      <c r="U25" s="138" t="str">
        <f>IF(ISBLANK(DATASHEET!AG11),"",DATASHEET!AG11)</f>
        <v/>
      </c>
      <c r="V25" s="198" t="str">
        <f>IF(ISBLANK(DATASHEET!AH11),"",DATASHEET!AH11)</f>
        <v/>
      </c>
      <c r="W25" s="140" t="str">
        <f>IF(X25="","",IFERROR(VLOOKUP(DATASHEET!AJ11,lookup,2,FALSE)-$P25,""))</f>
        <v/>
      </c>
      <c r="X25" s="156" t="str">
        <f>IFERROR(INDEX(DATASHEET!$A$1:$DG$299,MATCH(PROGRESS!$A25,DATASHEET!$A$1:$A$299,0),MATCH(PROGRESS!Y$2,DATASHEET!$A$1:$DG$1,0)),"")</f>
        <v/>
      </c>
      <c r="Y25" s="156" t="str">
        <f t="shared" si="49"/>
        <v/>
      </c>
      <c r="Z25" s="138" t="str">
        <f>IF(ISBLANK(DATASHEET!AK11),"",DATASHEET!AK11)</f>
        <v>RAB</v>
      </c>
      <c r="AA25" s="198" t="str">
        <f>IF(ISBLANK(DATASHEET!AL11),"",DATASHEET!AL11)</f>
        <v>11T-BI-2</v>
      </c>
      <c r="AB25" s="140" t="str">
        <f>IF(AC25="","",IFERROR(VLOOKUP(DATASHEET!AN11,lookup,2,FALSE)-$P25,""))</f>
        <v/>
      </c>
      <c r="AC25" s="156" t="str">
        <f>IFERROR(INDEX(DATASHEET!$A$1:$DG$299,MATCH(PROGRESS!$A25,DATASHEET!$A$1:$A$299,0),MATCH(PROGRESS!AD$2,DATASHEET!$A$1:$DG$1,0)),"")</f>
        <v/>
      </c>
      <c r="AD25" s="156" t="str">
        <f t="shared" si="50"/>
        <v/>
      </c>
      <c r="AE25" s="138" t="str">
        <f>IF(ISBLANK(DATASHEET!AO11),"",DATASHEET!AO11)</f>
        <v/>
      </c>
      <c r="AF25" s="198" t="str">
        <f>IF(ISBLANK(DATASHEET!AP11),"",DATASHEET!AP11)</f>
        <v/>
      </c>
      <c r="AG25" s="140" t="str">
        <f>IF(AH25="","",IFERROR(VLOOKUP(DATASHEET!AR11,lookup,2,FALSE)-$P25,""))</f>
        <v/>
      </c>
      <c r="AH25" s="156" t="str">
        <f>IFERROR(INDEX(DATASHEET!$A$1:$DG$299,MATCH(PROGRESS!$A25,DATASHEET!$A$1:$A$299,0),MATCH(PROGRESS!AI$2,DATASHEET!$A$1:$DG$1,0)),"")</f>
        <v/>
      </c>
      <c r="AI25" s="156" t="str">
        <f t="shared" si="51"/>
        <v/>
      </c>
      <c r="AJ25" s="138" t="str">
        <f>IF(ISBLANK(DATASHEET!AS11),"",DATASHEET!AS11)</f>
        <v>GN</v>
      </c>
      <c r="AK25" s="198" t="str">
        <f>IF(ISBLANK(DATASHEET!AT11),"",DATASHEET!AT11)</f>
        <v>11T-CH-2</v>
      </c>
      <c r="AL25" s="140" t="str">
        <f>IF(AM25="","",IFERROR(VLOOKUP(DATASHEET!AV11,lookup,2,FALSE)-$P25,""))</f>
        <v/>
      </c>
      <c r="AM25" s="156" t="str">
        <f>IFERROR(INDEX(DATASHEET!$A$1:$DG$299,MATCH(PROGRESS!$A25,DATASHEET!$A$1:$A$299,0),MATCH(PROGRESS!AN$2,DATASHEET!$A$1:$DG$1,0)),"")</f>
        <v/>
      </c>
      <c r="AN25" s="156" t="str">
        <f t="shared" si="52"/>
        <v/>
      </c>
      <c r="AO25" s="138" t="str">
        <f>IF(ISBLANK(DATASHEET!AW11),"",DATASHEET!AW11)</f>
        <v/>
      </c>
      <c r="AP25" s="198" t="str">
        <f>IF(ISBLANK(DATASHEET!AX11),"",DATASHEET!AX11)</f>
        <v/>
      </c>
      <c r="AQ25" s="140" t="str">
        <f>IF(AR25="","",IFERROR(VLOOKUP(DATASHEET!AZ11,lookup,2,FALSE)-$P25,""))</f>
        <v/>
      </c>
      <c r="AR25" s="156" t="str">
        <f>IFERROR(INDEX(DATASHEET!$A$1:$DG$299,MATCH(PROGRESS!$A25,DATASHEET!$A$1:$A$299,0),MATCH(PROGRESS!AS$2,DATASHEET!$A$1:$DG$1,0)),"")</f>
        <v/>
      </c>
      <c r="AS25" s="156" t="str">
        <f t="shared" si="53"/>
        <v/>
      </c>
      <c r="AT25" s="138" t="str">
        <f>IF(ISBLANK(DATASHEET!BA11),"",DATASHEET!BA11)</f>
        <v/>
      </c>
      <c r="AU25" s="198" t="str">
        <f>IF(ISBLANK(DATASHEET!BB11),"",DATASHEET!BB11)</f>
        <v/>
      </c>
      <c r="AV25" s="140" t="str">
        <f>IF(AW25="","",IFERROR(VLOOKUP(DATASHEET!BD11,lookup,2,FALSE)-$P25,""))</f>
        <v/>
      </c>
      <c r="AW25" s="156" t="str">
        <f>IFERROR(INDEX(DATASHEET!$A$1:$DG$299,MATCH(PROGRESS!$A25,DATASHEET!$A$1:$A$299,0),MATCH(PROGRESS!AX$2,DATASHEET!$A$1:$DG$1,0)),"")</f>
        <v/>
      </c>
      <c r="AX25" s="156" t="str">
        <f t="shared" si="54"/>
        <v/>
      </c>
      <c r="AY25" s="138" t="str">
        <f>IF(ISBLANK(DATASHEET!BE11),"",DATASHEET!BE11)</f>
        <v/>
      </c>
      <c r="AZ25" s="198" t="str">
        <f>IF(ISBLANK(DATASHEET!BF11),"",DATASHEET!BF11)</f>
        <v/>
      </c>
      <c r="BA25" s="140" t="str">
        <f>IF(BB25="","",IFERROR(VLOOKUP(DATASHEET!BH11,lookup,2,FALSE)-$P25,""))</f>
        <v/>
      </c>
      <c r="BB25" s="156" t="str">
        <f>IFERROR(INDEX(DATASHEET!$A$1:$DG$299,MATCH(PROGRESS!$A25,DATASHEET!$A$1:$A$299,0),MATCH(PROGRESS!BC$2,DATASHEET!$A$1:$DG$1,0)),"")</f>
        <v/>
      </c>
      <c r="BC25" s="156" t="str">
        <f t="shared" si="55"/>
        <v/>
      </c>
      <c r="BD25" s="138" t="str">
        <f>IF(ISBLANK(DATASHEET!BI11),"",DATASHEET!BI11)</f>
        <v>EP</v>
      </c>
      <c r="BE25" s="198" t="str">
        <f>IF(ISBLANK(DATASHEET!BJ11),"",DATASHEET!BJ11)</f>
        <v>11X-EN-1</v>
      </c>
      <c r="BF25" s="140" t="str">
        <f>IF(BG25="","",IFERROR(VLOOKUP(DATASHEET!BL11,lookup,2,FALSE)-$P25,""))</f>
        <v/>
      </c>
      <c r="BG25" s="156" t="str">
        <f>IFERROR(INDEX(DATASHEET!$A$1:$DG$299,MATCH(PROGRESS!$A25,DATASHEET!$A$1:$A$299,0),MATCH(PROGRESS!BH$2,DATASHEET!$A$1:$DG$1,0)),"")</f>
        <v/>
      </c>
      <c r="BH25" s="156" t="str">
        <f t="shared" si="56"/>
        <v/>
      </c>
      <c r="BI25" s="138" t="str">
        <f>IF(ISBLANK(DATASHEET!BM11),"",DATASHEET!BM11)</f>
        <v/>
      </c>
      <c r="BJ25" s="198" t="str">
        <f>IF(ISBLANK(DATASHEET!BN11),"",DATASHEET!BN11)</f>
        <v/>
      </c>
      <c r="BK25" s="140" t="str">
        <f>IF(BL25="","",IFERROR(VLOOKUP(DATASHEET!BP11,lookup,2,FALSE)-$P25,""))</f>
        <v/>
      </c>
      <c r="BL25" s="156" t="str">
        <f>IFERROR(INDEX(DATASHEET!$A$1:$DG$299,MATCH(PROGRESS!$A25,DATASHEET!$A$1:$A$299,0),MATCH(PROGRESS!BM$2,DATASHEET!$A$1:$DG$1,0)),"")</f>
        <v/>
      </c>
      <c r="BM25" s="156" t="str">
        <f t="shared" si="57"/>
        <v/>
      </c>
      <c r="BN25" s="138" t="str">
        <f>IF(ISBLANK(DATASHEET!BQ11),"",DATASHEET!BQ11)</f>
        <v/>
      </c>
      <c r="BO25" s="198" t="str">
        <f>IF(ISBLANK(DATASHEET!BR11),"",DATASHEET!BR11)</f>
        <v/>
      </c>
      <c r="BP25" s="140" t="str">
        <f>IF(BQ25="","",IFERROR(VLOOKUP(DATASHEET!BX11,lookup,2,FALSE)-$P25,""))</f>
        <v/>
      </c>
      <c r="BQ25" s="156" t="str">
        <f>IFERROR(INDEX(DATASHEET!$A$1:$DG$299,MATCH(PROGRESS!$A25,DATASHEET!$A$1:$A$299,0),MATCH(PROGRESS!BR$2,DATASHEET!$A$1:$DG$1,0)),"")</f>
        <v/>
      </c>
      <c r="BR25" s="156" t="str">
        <f t="shared" si="58"/>
        <v/>
      </c>
      <c r="BS25" s="138" t="str">
        <f>IF(ISBLANK(DATASHEET!BY11),"",DATASHEET!BY11)</f>
        <v>EGQ</v>
      </c>
      <c r="BT25" s="198" t="str">
        <f>IF(ISBLANK(DATASHEET!BZ11),"",DATASHEET!BZ11)</f>
        <v>11S-FR-2</v>
      </c>
      <c r="BU25" s="140" t="str">
        <f>IF(BV25="","",IFERROR(VLOOKUP(DATASHEET!CB11,lookup,2,FALSE)-$P25,""))</f>
        <v/>
      </c>
      <c r="BV25" s="156" t="str">
        <f>IFERROR(INDEX(DATASHEET!$A$1:$DG$299,MATCH(PROGRESS!$A25,DATASHEET!$A$1:$A$299,0),MATCH(PROGRESS!BW$2,DATASHEET!$A$1:$DG$1,0)),"")</f>
        <v/>
      </c>
      <c r="BW25" s="156" t="str">
        <f t="shared" si="59"/>
        <v/>
      </c>
      <c r="BX25" s="138" t="str">
        <f>IF(ISBLANK(DATASHEET!CC11),"",DATASHEET!CC11)</f>
        <v/>
      </c>
      <c r="BY25" s="198" t="str">
        <f>IF(ISBLANK(DATASHEET!CD11),"",DATASHEET!CD11)</f>
        <v/>
      </c>
      <c r="BZ25" s="140" t="str">
        <f>IF(CA25="","",IFERROR(VLOOKUP(DATASHEET!CE11,lookup,2,FALSE)-$P25,""))</f>
        <v/>
      </c>
      <c r="CA25" s="156" t="str">
        <f>IFERROR(INDEX(DATASHEET!$A$1:$DG$299,MATCH(PROGRESS!$A25,DATASHEET!$A$1:$A$299,0),MATCH(PROGRESS!CB$2,DATASHEET!$A$1:$DG$1,0)),"")</f>
        <v/>
      </c>
      <c r="CB25" s="156" t="str">
        <f t="shared" si="60"/>
        <v/>
      </c>
      <c r="CC25" s="138" t="str">
        <f>IF(ISBLANK(DATASHEET!CF11),"",DATASHEET!CF11)</f>
        <v/>
      </c>
      <c r="CD25" s="198" t="str">
        <f>IF(ISBLANK(DATASHEET!CG11),"",DATASHEET!CG11)</f>
        <v/>
      </c>
      <c r="CE25" s="140" t="str">
        <f>IF(CF25="","",IFERROR(VLOOKUP(DATASHEET!CJ11,lookup,2,FALSE)-$P25,""))</f>
        <v/>
      </c>
      <c r="CF25" s="156" t="str">
        <f>IFERROR(INDEX(DATASHEET!$A$1:$DG$299,MATCH(PROGRESS!$A25,DATASHEET!$A$1:$A$299,0),MATCH(PROGRESS!CG$2,DATASHEET!$A$1:$DG$1,0)),"")</f>
        <v/>
      </c>
      <c r="CG25" s="156" t="str">
        <f t="shared" si="61"/>
        <v/>
      </c>
      <c r="CH25" s="138" t="str">
        <f>IF(ISBLANK(DATASHEET!CK11),"",DATASHEET!CK11)</f>
        <v/>
      </c>
      <c r="CI25" s="198" t="str">
        <f>IF(ISBLANK(DATASHEET!CL11),"",DATASHEET!CL11)</f>
        <v/>
      </c>
      <c r="CJ25" s="140" t="str">
        <f>IF(CK25="","",IFERROR(VLOOKUP(DATASHEET!CN11,lookup,2,FALSE)-$P25,""))</f>
        <v/>
      </c>
      <c r="CK25" s="156" t="str">
        <f>IFERROR(INDEX(DATASHEET!$A$1:$DG$299,MATCH(PROGRESS!$A25,DATASHEET!$A$1:$A$299,0),MATCH(PROGRESS!CL$2,DATASHEET!$A$1:$DG$1,0)),"")</f>
        <v/>
      </c>
      <c r="CL25" s="156" t="str">
        <f t="shared" si="62"/>
        <v/>
      </c>
      <c r="CM25" s="138" t="str">
        <f>IF(ISBLANK(DATASHEET!CO11),"",DATASHEET!CO11)</f>
        <v>NBU</v>
      </c>
      <c r="CN25" s="198" t="str">
        <f>IF(ISBLANK(DATASHEET!CP11),"",DATASHEET!CP11)</f>
        <v>11X-MA-3</v>
      </c>
      <c r="CO25" s="140" t="str">
        <f>IF(CP25="","",IFERROR(VLOOKUP(DATASHEET!CR11,lookup,2,FALSE)-$P25,""))</f>
        <v/>
      </c>
      <c r="CP25" s="156" t="str">
        <f>IFERROR(INDEX(DATASHEET!$A$1:$DG$299,MATCH(PROGRESS!$A25,DATASHEET!$A$1:$A$299,0),MATCH(PROGRESS!CQ$2,DATASHEET!$A$1:$DG$1,0)),"")</f>
        <v/>
      </c>
      <c r="CQ25" s="156" t="str">
        <f t="shared" si="63"/>
        <v/>
      </c>
      <c r="CR25" s="138" t="str">
        <f>IF(ISBLANK(DATASHEET!CS11),"",DATASHEET!CS11)</f>
        <v/>
      </c>
      <c r="CS25" s="198" t="str">
        <f>IF(ISBLANK(DATASHEET!CT11),"",DATASHEET!CT11)</f>
        <v/>
      </c>
      <c r="CT25" s="140" t="str">
        <f>IF(CU25="","",IFERROR(VLOOKUP(DATASHEET!CV11,lookup,2,FALSE)-$P25,""))</f>
        <v/>
      </c>
      <c r="CU25" s="156" t="str">
        <f>IFERROR(INDEX(DATASHEET!$A$1:$DG$299,MATCH(PROGRESS!$A25,DATASHEET!$A$1:$A$299,0),MATCH(PROGRESS!CV$2,DATASHEET!$A$1:$DG$1,0)),"")</f>
        <v/>
      </c>
      <c r="CV25" s="156" t="str">
        <f t="shared" si="64"/>
        <v/>
      </c>
      <c r="CW25" s="138" t="str">
        <f>IF(ISBLANK(DATASHEET!CW11),"",DATASHEET!CW11)</f>
        <v/>
      </c>
      <c r="CX25" s="198" t="str">
        <f>IF(ISBLANK(DATASHEET!CX11),"",DATASHEET!CX11)</f>
        <v/>
      </c>
      <c r="CY25" s="140" t="str">
        <f>IF(CZ25="","",IFERROR(VLOOKUP(DATASHEET!DD11,lookup,2,FALSE)-$P25,""))</f>
        <v/>
      </c>
      <c r="CZ25" s="156" t="str">
        <f>IFERROR(INDEX(DATASHEET!$A$1:$DG$299,MATCH(PROGRESS!$A25,DATASHEET!$A$1:$A$299,0),MATCH(PROGRESS!DA$2,DATASHEET!$A$1:$DG$1,0)),"")</f>
        <v/>
      </c>
      <c r="DA25" s="156" t="str">
        <f t="shared" si="65"/>
        <v/>
      </c>
      <c r="DB25" s="138" t="str">
        <f>IF(ISBLANK(DATASHEET!DE11),"",DATASHEET!DE11)</f>
        <v/>
      </c>
      <c r="DC25" s="198" t="str">
        <f>IF(ISBLANK(DATASHEET!DF11),"",DATASHEET!DF11)</f>
        <v/>
      </c>
      <c r="DD25" s="140" t="str">
        <f>IF(DE25="","",IFERROR(VLOOKUP(DATASHEET!DH11,lookup,2,FALSE)-$P25,""))</f>
        <v/>
      </c>
      <c r="DE25" s="156" t="str">
        <f>IFERROR(INDEX(DATASHEET!$A$1:$DG$299,MATCH(PROGRESS!$A25,DATASHEET!$A$1:$A$299,0),MATCH(PROGRESS!DF$2,DATASHEET!$A$1:$DG$1,0)),"")</f>
        <v/>
      </c>
      <c r="DF25" s="156" t="str">
        <f t="shared" si="66"/>
        <v/>
      </c>
      <c r="DG25" s="138" t="str">
        <f>IF(ISBLANK(DATASHEET!DI11),"",DATASHEET!DI11)</f>
        <v>DWA</v>
      </c>
      <c r="DH25" s="198" t="str">
        <f>IF(ISBLANK(DATASHEET!DJ11),"",DATASHEET!DJ11)</f>
        <v>11T-PH-2</v>
      </c>
      <c r="DI25" s="140" t="str">
        <f>IF(DJ25="","",IFERROR(VLOOKUP(DATASHEET!DL11,lookup,2,FALSE)-$P25,""))</f>
        <v/>
      </c>
      <c r="DJ25" s="156" t="str">
        <f>IFERROR(INDEX(DATASHEET!$A$1:$DG$299,MATCH(PROGRESS!$A25,DATASHEET!$A$1:$A$299,0),MATCH(PROGRESS!DK$2,DATASHEET!$A$1:$DG$1,0)),"")</f>
        <v/>
      </c>
      <c r="DK25" s="156" t="str">
        <f t="shared" si="67"/>
        <v/>
      </c>
      <c r="DL25" s="138" t="str">
        <f>IF(ISBLANK(DATASHEET!DM11),"",DATASHEET!DM11)</f>
        <v>RQ</v>
      </c>
      <c r="DM25" s="198" t="str">
        <f>IF(ISBLANK(DATASHEET!DN11),"",DATASHEET!DN11)</f>
        <v>11MS2-PD-MS2-4</v>
      </c>
      <c r="DN25" s="140" t="str">
        <f>IF(DO25="","",IFERROR(VLOOKUP(DATASHEET!DP11,lookup,2,FALSE)-$P25,""))</f>
        <v/>
      </c>
      <c r="DO25" s="156" t="str">
        <f>IFERROR(INDEX(DATASHEET!$A$1:$DG$299,MATCH(PROGRESS!$A25,DATASHEET!$A$1:$A$299,0),MATCH(PROGRESS!DP$2,DATASHEET!$A$1:$DG$1,0)),"")</f>
        <v/>
      </c>
      <c r="DP25" s="156" t="str">
        <f t="shared" si="68"/>
        <v/>
      </c>
      <c r="DQ25" s="138" t="str">
        <f>IF(ISBLANK(DATASHEET!DQ11),"",DATASHEET!DQ11)</f>
        <v>GRY</v>
      </c>
      <c r="DR25" s="198" t="str">
        <f>IF(ISBLANK(DATASHEET!DR11),"",DATASHEET!DR11)</f>
        <v>11X-RE-3</v>
      </c>
      <c r="DS25" s="140" t="str">
        <f>IF(DT25="","",IFERROR(VLOOKUP(DATASHEET!DT11,lookup,2,FALSE)-$P25,""))</f>
        <v/>
      </c>
      <c r="DT25" s="156" t="str">
        <f>IFERROR(INDEX(DATASHEET!$A$1:$DG$299,MATCH(PROGRESS!$A25,DATASHEET!$A$1:$A$299,0),MATCH(PROGRESS!DU$2,DATASHEET!$A$1:$DG$1,0)),"")</f>
        <v/>
      </c>
      <c r="DU25" s="156" t="str">
        <f t="shared" si="69"/>
        <v/>
      </c>
      <c r="DV25" s="138" t="str">
        <f>IF(ISBLANK(DATASHEET!DU11),"",DATASHEET!DU11)</f>
        <v/>
      </c>
      <c r="DW25" s="198" t="str">
        <f>IF(ISBLANK(DATASHEET!DV11),"",DATASHEET!DV11)</f>
        <v/>
      </c>
      <c r="DX25" s="140" t="str">
        <f>IF(DY25="","",IFERROR(VLOOKUP(DATASHEET!DX11,lookup,2,FALSE)-$P25,""))</f>
        <v/>
      </c>
      <c r="DY25" s="156" t="str">
        <f>IFERROR(INDEX(DATASHEET!$A$1:$DG$299,MATCH(PROGRESS!$A25,DATASHEET!$A$1:$A$299,0),MATCH(PROGRESS!DZ$2,DATASHEET!$A$1:$DG$1,0)),"")</f>
        <v/>
      </c>
      <c r="DZ25" s="156" t="str">
        <f t="shared" si="70"/>
        <v/>
      </c>
      <c r="EA25" s="138" t="str">
        <f>IF(ISBLANK(DATASHEET!DY11),"",DATASHEET!DY11)</f>
        <v/>
      </c>
      <c r="EB25" s="198" t="str">
        <f>IF(ISBLANK(DATASHEET!DZ11),"",DATASHEET!DZ11)</f>
        <v/>
      </c>
      <c r="FD25" s="526"/>
      <c r="FE25" s="532"/>
      <c r="FF25" s="532"/>
      <c r="FG25" s="532"/>
      <c r="FH25" s="526"/>
      <c r="FI25" s="526"/>
      <c r="FJ25" s="532"/>
      <c r="FK25" s="526"/>
      <c r="FL25" s="532"/>
      <c r="FM25" s="526"/>
      <c r="FN25" s="532"/>
      <c r="FO25" s="532"/>
      <c r="FP25" s="532"/>
      <c r="FQ25" s="526"/>
      <c r="FR25" s="526"/>
      <c r="FS25" s="526"/>
      <c r="FT25" s="532"/>
      <c r="FU25" s="526"/>
      <c r="FV25" s="532"/>
      <c r="FW25" s="532"/>
      <c r="FX25" s="532"/>
      <c r="FY25" s="526"/>
      <c r="FZ25" s="532"/>
      <c r="GA25" s="529"/>
      <c r="GB25" s="530"/>
      <c r="GC25" s="530"/>
      <c r="GD25" s="529"/>
      <c r="GE25" s="530"/>
      <c r="GF25" s="530"/>
      <c r="GG25" s="530"/>
      <c r="GH25" s="530"/>
      <c r="GI25" s="530"/>
      <c r="GJ25" s="529"/>
      <c r="GK25" s="530"/>
      <c r="GL25" s="529"/>
      <c r="GM25" s="529"/>
      <c r="GN25" s="530"/>
      <c r="GO25" s="530"/>
      <c r="GP25" s="529"/>
      <c r="GQ25" s="529"/>
      <c r="GR25" s="530"/>
      <c r="GS25" s="530"/>
      <c r="GT25" s="529"/>
    </row>
    <row r="26" spans="1:211" ht="15.75" x14ac:dyDescent="0.25">
      <c r="A26" s="179">
        <f>DATASHEET!A12</f>
        <v>151591</v>
      </c>
      <c r="B26" s="58" t="str">
        <f>DATASHEET!B12</f>
        <v>AMBOE, Brandon</v>
      </c>
      <c r="C26" s="169" t="str">
        <f>DATASHEET!C12</f>
        <v>11ZI</v>
      </c>
      <c r="D26" s="170" t="str">
        <f>DATASHEET!D12</f>
        <v>M</v>
      </c>
      <c r="E26" s="170" t="str">
        <f>DATASHEET!J12</f>
        <v>N</v>
      </c>
      <c r="F26" s="170" t="str">
        <f>DATASHEET!E12</f>
        <v>N</v>
      </c>
      <c r="G26" s="170" t="str">
        <f>DATASHEET!F12</f>
        <v>Other Black African</v>
      </c>
      <c r="H26" s="170" t="str">
        <f>DATASHEET!G12</f>
        <v>N</v>
      </c>
      <c r="I26" s="170" t="str">
        <f>DATASHEET!H12</f>
        <v>N</v>
      </c>
      <c r="J26" s="170" t="str">
        <f>DATASHEET!I12</f>
        <v>N</v>
      </c>
      <c r="K26" s="171" t="str">
        <f>DATASHEET!M12</f>
        <v>M</v>
      </c>
      <c r="L26" s="88" t="str">
        <f t="shared" si="46"/>
        <v/>
      </c>
      <c r="M26" s="88" t="str">
        <f t="shared" si="47"/>
        <v/>
      </c>
      <c r="N26" s="498" t="str">
        <f>IF(ISBLANK(DATASHEET!L12),"",DATASHEET!L12)</f>
        <v>4-5</v>
      </c>
      <c r="O26" s="109">
        <f>IFERROR(IF(VLOOKUP(DATASHEET!A12,[5]YEAR11!$A$2:$AF$236,18,FALSE)="","",VLOOKUP(DATASHEET!A12,[5]YEAR11!$A$2:$AF$236,18,FALSE)),"")</f>
        <v>38.909638999999999</v>
      </c>
      <c r="P26" s="111">
        <f>IFERROR(IF(VLOOKUP(DATASHEET!A12,[5]YEAR11!$A$2:$AF$237,19,FALSE)="","",VLOOKUP(DATASHEET!A12,[5]YEAR11!$A$2:$AF$237,19,FALSE)),"")</f>
        <v>3.8909639</v>
      </c>
      <c r="Q26" s="497" t="str">
        <f>'P8 BREAKDOWN'!M14</f>
        <v/>
      </c>
      <c r="R26" s="140" t="str">
        <f>IF(S26="","",IFERROR(VLOOKUP(DATASHEET!AF12,lookup,2,FALSE)-$P26,""))</f>
        <v/>
      </c>
      <c r="S26" s="156" t="str">
        <f>IFERROR(INDEX(DATASHEET!$A$1:$DG$299,MATCH(PROGRESS!$A26,DATASHEET!$A$1:$A$299,0),MATCH(PROGRESS!T$2,DATASHEET!$A$1:$DG$1,0)),"")</f>
        <v/>
      </c>
      <c r="T26" s="156" t="str">
        <f t="shared" si="48"/>
        <v/>
      </c>
      <c r="U26" s="138" t="str">
        <f>IF(ISBLANK(DATASHEET!AG12),"",DATASHEET!AG12)</f>
        <v/>
      </c>
      <c r="V26" s="198" t="str">
        <f>IF(ISBLANK(DATASHEET!AH12),"",DATASHEET!AH12)</f>
        <v/>
      </c>
      <c r="W26" s="140" t="str">
        <f>IF(X26="","",IFERROR(VLOOKUP(DATASHEET!AJ12,lookup,2,FALSE)-$P26,""))</f>
        <v/>
      </c>
      <c r="X26" s="156" t="str">
        <f>IFERROR(INDEX(DATASHEET!$A$1:$DG$299,MATCH(PROGRESS!$A26,DATASHEET!$A$1:$A$299,0),MATCH(PROGRESS!Y$2,DATASHEET!$A$1:$DG$1,0)),"")</f>
        <v/>
      </c>
      <c r="Y26" s="156" t="str">
        <f t="shared" si="49"/>
        <v/>
      </c>
      <c r="Z26" s="138" t="str">
        <f>IF(ISBLANK(DATASHEET!AK12),"",DATASHEET!AK12)</f>
        <v>AWI</v>
      </c>
      <c r="AA26" s="198" t="str">
        <f>IF(ISBLANK(DATASHEET!AL12),"",DATASHEET!AL12)</f>
        <v>11T-BI-4</v>
      </c>
      <c r="AB26" s="140" t="str">
        <f>IF(AC26="","",IFERROR(VLOOKUP(DATASHEET!AN12,lookup,2,FALSE)-$P26,""))</f>
        <v/>
      </c>
      <c r="AC26" s="156" t="str">
        <f>IFERROR(INDEX(DATASHEET!$A$1:$DG$299,MATCH(PROGRESS!$A26,DATASHEET!$A$1:$A$299,0),MATCH(PROGRESS!AD$2,DATASHEET!$A$1:$DG$1,0)),"")</f>
        <v/>
      </c>
      <c r="AD26" s="156" t="str">
        <f t="shared" si="50"/>
        <v/>
      </c>
      <c r="AE26" s="138" t="str">
        <f>IF(ISBLANK(DATASHEET!AO12),"",DATASHEET!AO12)</f>
        <v/>
      </c>
      <c r="AF26" s="198" t="str">
        <f>IF(ISBLANK(DATASHEET!AP12),"",DATASHEET!AP12)</f>
        <v/>
      </c>
      <c r="AG26" s="140" t="str">
        <f>IF(AH26="","",IFERROR(VLOOKUP(DATASHEET!AR12,lookup,2,FALSE)-$P26,""))</f>
        <v/>
      </c>
      <c r="AH26" s="156" t="str">
        <f>IFERROR(INDEX(DATASHEET!$A$1:$DG$299,MATCH(PROGRESS!$A26,DATASHEET!$A$1:$A$299,0),MATCH(PROGRESS!AI$2,DATASHEET!$A$1:$DG$1,0)),"")</f>
        <v/>
      </c>
      <c r="AI26" s="156" t="str">
        <f t="shared" si="51"/>
        <v/>
      </c>
      <c r="AJ26" s="138" t="str">
        <f>IF(ISBLANK(DATASHEET!AS12),"",DATASHEET!AS12)</f>
        <v>TR</v>
      </c>
      <c r="AK26" s="198" t="str">
        <f>IF(ISBLANK(DATASHEET!AT12),"",DATASHEET!AT12)</f>
        <v>11T-CH-4</v>
      </c>
      <c r="AL26" s="140" t="str">
        <f>IF(AM26="","",IFERROR(VLOOKUP(DATASHEET!AV12,lookup,2,FALSE)-$P26,""))</f>
        <v/>
      </c>
      <c r="AM26" s="156" t="str">
        <f>IFERROR(INDEX(DATASHEET!$A$1:$DG$299,MATCH(PROGRESS!$A26,DATASHEET!$A$1:$A$299,0),MATCH(PROGRESS!AN$2,DATASHEET!$A$1:$DG$1,0)),"")</f>
        <v/>
      </c>
      <c r="AN26" s="156" t="str">
        <f t="shared" si="52"/>
        <v/>
      </c>
      <c r="AO26" s="138" t="str">
        <f>IF(ISBLANK(DATASHEET!AW12),"",DATASHEET!AW12)</f>
        <v/>
      </c>
      <c r="AP26" s="198" t="str">
        <f>IF(ISBLANK(DATASHEET!AX12),"",DATASHEET!AX12)</f>
        <v/>
      </c>
      <c r="AQ26" s="140" t="str">
        <f>IF(AR26="","",IFERROR(VLOOKUP(DATASHEET!AZ12,lookup,2,FALSE)-$P26,""))</f>
        <v/>
      </c>
      <c r="AR26" s="156" t="str">
        <f>IFERROR(INDEX(DATASHEET!$A$1:$DG$299,MATCH(PROGRESS!$A26,DATASHEET!$A$1:$A$299,0),MATCH(PROGRESS!AS$2,DATASHEET!$A$1:$DG$1,0)),"")</f>
        <v/>
      </c>
      <c r="AS26" s="156" t="str">
        <f t="shared" si="53"/>
        <v/>
      </c>
      <c r="AT26" s="138" t="str">
        <f>IF(ISBLANK(DATASHEET!BA12),"",DATASHEET!BA12)</f>
        <v/>
      </c>
      <c r="AU26" s="198" t="str">
        <f>IF(ISBLANK(DATASHEET!BB12),"",DATASHEET!BB12)</f>
        <v/>
      </c>
      <c r="AV26" s="140" t="str">
        <f>IF(AW26="","",IFERROR(VLOOKUP(DATASHEET!BD12,lookup,2,FALSE)-$P26,""))</f>
        <v/>
      </c>
      <c r="AW26" s="156" t="str">
        <f>IFERROR(INDEX(DATASHEET!$A$1:$DG$299,MATCH(PROGRESS!$A26,DATASHEET!$A$1:$A$299,0),MATCH(PROGRESS!AX$2,DATASHEET!$A$1:$DG$1,0)),"")</f>
        <v/>
      </c>
      <c r="AX26" s="156" t="str">
        <f t="shared" si="54"/>
        <v/>
      </c>
      <c r="AY26" s="138" t="str">
        <f>IF(ISBLANK(DATASHEET!BE12),"",DATASHEET!BE12)</f>
        <v/>
      </c>
      <c r="AZ26" s="198" t="str">
        <f>IF(ISBLANK(DATASHEET!BF12),"",DATASHEET!BF12)</f>
        <v/>
      </c>
      <c r="BA26" s="140" t="str">
        <f>IF(BB26="","",IFERROR(VLOOKUP(DATASHEET!BH12,lookup,2,FALSE)-$P26,""))</f>
        <v/>
      </c>
      <c r="BB26" s="156" t="str">
        <f>IFERROR(INDEX(DATASHEET!$A$1:$DG$299,MATCH(PROGRESS!$A26,DATASHEET!$A$1:$A$299,0),MATCH(PROGRESS!BC$2,DATASHEET!$A$1:$DG$1,0)),"")</f>
        <v/>
      </c>
      <c r="BC26" s="156" t="str">
        <f t="shared" si="55"/>
        <v/>
      </c>
      <c r="BD26" s="138" t="str">
        <f>IF(ISBLANK(DATASHEET!BI12),"",DATASHEET!BI12)</f>
        <v>FB</v>
      </c>
      <c r="BE26" s="198" t="str">
        <f>IF(ISBLANK(DATASHEET!BJ12),"",DATASHEET!BJ12)</f>
        <v>11X-EN-6</v>
      </c>
      <c r="BF26" s="140" t="str">
        <f>IF(BG26="","",IFERROR(VLOOKUP(DATASHEET!BL12,lookup,2,FALSE)-$P26,""))</f>
        <v/>
      </c>
      <c r="BG26" s="156" t="str">
        <f>IFERROR(INDEX(DATASHEET!$A$1:$DG$299,MATCH(PROGRESS!$A26,DATASHEET!$A$1:$A$299,0),MATCH(PROGRESS!BH$2,DATASHEET!$A$1:$DG$1,0)),"")</f>
        <v/>
      </c>
      <c r="BH26" s="156" t="str">
        <f t="shared" si="56"/>
        <v/>
      </c>
      <c r="BI26" s="138" t="str">
        <f>IF(ISBLANK(DATASHEET!BM12),"",DATASHEET!BM12)</f>
        <v/>
      </c>
      <c r="BJ26" s="198" t="str">
        <f>IF(ISBLANK(DATASHEET!BN12),"",DATASHEET!BN12)</f>
        <v/>
      </c>
      <c r="BK26" s="140" t="str">
        <f>IF(BL26="","",IFERROR(VLOOKUP(DATASHEET!BP12,lookup,2,FALSE)-$P26,""))</f>
        <v/>
      </c>
      <c r="BL26" s="156" t="str">
        <f>IFERROR(INDEX(DATASHEET!$A$1:$DG$299,MATCH(PROGRESS!$A26,DATASHEET!$A$1:$A$299,0),MATCH(PROGRESS!BM$2,DATASHEET!$A$1:$DG$1,0)),"")</f>
        <v/>
      </c>
      <c r="BM26" s="156" t="str">
        <f t="shared" si="57"/>
        <v/>
      </c>
      <c r="BN26" s="138" t="str">
        <f>IF(ISBLANK(DATASHEET!BQ12),"",DATASHEET!BQ12)</f>
        <v/>
      </c>
      <c r="BO26" s="198" t="str">
        <f>IF(ISBLANK(DATASHEET!BR12),"",DATASHEET!BR12)</f>
        <v/>
      </c>
      <c r="BP26" s="140" t="str">
        <f>IF(BQ26="","",IFERROR(VLOOKUP(DATASHEET!BX12,lookup,2,FALSE)-$P26,""))</f>
        <v/>
      </c>
      <c r="BQ26" s="156" t="str">
        <f>IFERROR(INDEX(DATASHEET!$A$1:$DG$299,MATCH(PROGRESS!$A26,DATASHEET!$A$1:$A$299,0),MATCH(PROGRESS!BR$2,DATASHEET!$A$1:$DG$1,0)),"")</f>
        <v/>
      </c>
      <c r="BR26" s="156" t="str">
        <f t="shared" si="58"/>
        <v/>
      </c>
      <c r="BS26" s="138" t="str">
        <f>IF(ISBLANK(DATASHEET!BY12),"",DATASHEET!BY12)</f>
        <v/>
      </c>
      <c r="BT26" s="198" t="str">
        <f>IF(ISBLANK(DATASHEET!BZ12),"",DATASHEET!BZ12)</f>
        <v/>
      </c>
      <c r="BU26" s="140" t="str">
        <f>IF(BV26="","",IFERROR(VLOOKUP(DATASHEET!CB12,lookup,2,FALSE)-$P26,""))</f>
        <v/>
      </c>
      <c r="BV26" s="156" t="str">
        <f>IFERROR(INDEX(DATASHEET!$A$1:$DG$299,MATCH(PROGRESS!$A26,DATASHEET!$A$1:$A$299,0),MATCH(PROGRESS!BW$2,DATASHEET!$A$1:$DG$1,0)),"")</f>
        <v/>
      </c>
      <c r="BW26" s="156" t="str">
        <f t="shared" si="59"/>
        <v/>
      </c>
      <c r="BX26" s="138" t="str">
        <f>IF(ISBLANK(DATASHEET!CC12),"",DATASHEET!CC12)</f>
        <v>JJA</v>
      </c>
      <c r="BY26" s="198" t="str">
        <f>IF(ISBLANK(DATASHEET!CD12),"",DATASHEET!CD12)</f>
        <v>11MS2-GG2-6</v>
      </c>
      <c r="BZ26" s="140" t="str">
        <f>IF(CA26="","",IFERROR(VLOOKUP(DATASHEET!CE12,lookup,2,FALSE)-$P26,""))</f>
        <v/>
      </c>
      <c r="CA26" s="156" t="str">
        <f>IFERROR(INDEX(DATASHEET!$A$1:$DG$299,MATCH(PROGRESS!$A26,DATASHEET!$A$1:$A$299,0),MATCH(PROGRESS!CB$2,DATASHEET!$A$1:$DG$1,0)),"")</f>
        <v/>
      </c>
      <c r="CB26" s="156" t="str">
        <f t="shared" si="60"/>
        <v/>
      </c>
      <c r="CC26" s="138" t="str">
        <f>IF(ISBLANK(DATASHEET!CF12),"",DATASHEET!CF12)</f>
        <v/>
      </c>
      <c r="CD26" s="198" t="str">
        <f>IF(ISBLANK(DATASHEET!CG12),"",DATASHEET!CG12)</f>
        <v/>
      </c>
      <c r="CE26" s="140" t="str">
        <f>IF(CF26="","",IFERROR(VLOOKUP(DATASHEET!CJ12,lookup,2,FALSE)-$P26,""))</f>
        <v/>
      </c>
      <c r="CF26" s="156" t="str">
        <f>IFERROR(INDEX(DATASHEET!$A$1:$DG$299,MATCH(PROGRESS!$A26,DATASHEET!$A$1:$A$299,0),MATCH(PROGRESS!CG$2,DATASHEET!$A$1:$DG$1,0)),"")</f>
        <v/>
      </c>
      <c r="CG26" s="156" t="str">
        <f t="shared" si="61"/>
        <v/>
      </c>
      <c r="CH26" s="138" t="str">
        <f>IF(ISBLANK(DATASHEET!CK12),"",DATASHEET!CK12)</f>
        <v/>
      </c>
      <c r="CI26" s="198" t="str">
        <f>IF(ISBLANK(DATASHEET!CL12),"",DATASHEET!CL12)</f>
        <v/>
      </c>
      <c r="CJ26" s="140" t="str">
        <f>IF(CK26="","",IFERROR(VLOOKUP(DATASHEET!CN12,lookup,2,FALSE)-$P26,""))</f>
        <v/>
      </c>
      <c r="CK26" s="156" t="str">
        <f>IFERROR(INDEX(DATASHEET!$A$1:$DG$299,MATCH(PROGRESS!$A26,DATASHEET!$A$1:$A$299,0),MATCH(PROGRESS!CL$2,DATASHEET!$A$1:$DG$1,0)),"")</f>
        <v/>
      </c>
      <c r="CL26" s="156" t="str">
        <f t="shared" si="62"/>
        <v/>
      </c>
      <c r="CM26" s="138" t="str">
        <f>IF(ISBLANK(DATASHEET!CO12),"",DATASHEET!CO12)</f>
        <v>JQ</v>
      </c>
      <c r="CN26" s="198" t="str">
        <f>IF(ISBLANK(DATASHEET!CP12),"",DATASHEET!CP12)</f>
        <v>11X-MA-4</v>
      </c>
      <c r="CO26" s="140" t="str">
        <f>IF(CP26="","",IFERROR(VLOOKUP(DATASHEET!CR12,lookup,2,FALSE)-$P26,""))</f>
        <v/>
      </c>
      <c r="CP26" s="156" t="str">
        <f>IFERROR(INDEX(DATASHEET!$A$1:$DG$299,MATCH(PROGRESS!$A26,DATASHEET!$A$1:$A$299,0),MATCH(PROGRESS!CQ$2,DATASHEET!$A$1:$DG$1,0)),"")</f>
        <v/>
      </c>
      <c r="CQ26" s="156" t="str">
        <f t="shared" si="63"/>
        <v/>
      </c>
      <c r="CR26" s="138" t="str">
        <f>IF(ISBLANK(DATASHEET!CS12),"",DATASHEET!CS12)</f>
        <v/>
      </c>
      <c r="CS26" s="198" t="str">
        <f>IF(ISBLANK(DATASHEET!CT12),"",DATASHEET!CT12)</f>
        <v/>
      </c>
      <c r="CT26" s="140" t="str">
        <f>IF(CU26="","",IFERROR(VLOOKUP(DATASHEET!CV12,lookup,2,FALSE)-$P26,""))</f>
        <v/>
      </c>
      <c r="CU26" s="156" t="str">
        <f>IFERROR(INDEX(DATASHEET!$A$1:$DG$299,MATCH(PROGRESS!$A26,DATASHEET!$A$1:$A$299,0),MATCH(PROGRESS!CV$2,DATASHEET!$A$1:$DG$1,0)),"")</f>
        <v/>
      </c>
      <c r="CV26" s="156" t="str">
        <f t="shared" si="64"/>
        <v/>
      </c>
      <c r="CW26" s="138" t="str">
        <f>IF(ISBLANK(DATASHEET!CW12),"",DATASHEET!CW12)</f>
        <v/>
      </c>
      <c r="CX26" s="198" t="str">
        <f>IF(ISBLANK(DATASHEET!CX12),"",DATASHEET!CX12)</f>
        <v/>
      </c>
      <c r="CY26" s="140" t="str">
        <f>IF(CZ26="","",IFERROR(VLOOKUP(DATASHEET!DD12,lookup,2,FALSE)-$P26,""))</f>
        <v/>
      </c>
      <c r="CZ26" s="156" t="str">
        <f>IFERROR(INDEX(DATASHEET!$A$1:$DG$299,MATCH(PROGRESS!$A26,DATASHEET!$A$1:$A$299,0),MATCH(PROGRESS!DA$2,DATASHEET!$A$1:$DG$1,0)),"")</f>
        <v/>
      </c>
      <c r="DA26" s="156" t="str">
        <f t="shared" si="65"/>
        <v/>
      </c>
      <c r="DB26" s="138" t="str">
        <f>IF(ISBLANK(DATASHEET!DE12),"",DATASHEET!DE12)</f>
        <v/>
      </c>
      <c r="DC26" s="198" t="str">
        <f>IF(ISBLANK(DATASHEET!DF12),"",DATASHEET!DF12)</f>
        <v/>
      </c>
      <c r="DD26" s="140" t="str">
        <f>IF(DE26="","",IFERROR(VLOOKUP(DATASHEET!DH12,lookup,2,FALSE)-$P26,""))</f>
        <v/>
      </c>
      <c r="DE26" s="156" t="str">
        <f>IFERROR(INDEX(DATASHEET!$A$1:$DG$299,MATCH(PROGRESS!$A26,DATASHEET!$A$1:$A$299,0),MATCH(PROGRESS!DF$2,DATASHEET!$A$1:$DG$1,0)),"")</f>
        <v/>
      </c>
      <c r="DF26" s="156" t="str">
        <f t="shared" si="66"/>
        <v/>
      </c>
      <c r="DG26" s="138" t="str">
        <f>IF(ISBLANK(DATASHEET!DI12),"",DATASHEET!DI12)</f>
        <v>DWA</v>
      </c>
      <c r="DH26" s="198" t="str">
        <f>IF(ISBLANK(DATASHEET!DJ12),"",DATASHEET!DJ12)</f>
        <v>11T-PH-4</v>
      </c>
      <c r="DI26" s="140" t="str">
        <f>IF(DJ26="","",IFERROR(VLOOKUP(DATASHEET!DL12,lookup,2,FALSE)-$P26,""))</f>
        <v/>
      </c>
      <c r="DJ26" s="156" t="str">
        <f>IFERROR(INDEX(DATASHEET!$A$1:$DG$299,MATCH(PROGRESS!$A26,DATASHEET!$A$1:$A$299,0),MATCH(PROGRESS!DK$2,DATASHEET!$A$1:$DG$1,0)),"")</f>
        <v/>
      </c>
      <c r="DK26" s="156" t="str">
        <f t="shared" si="67"/>
        <v/>
      </c>
      <c r="DL26" s="138" t="str">
        <f>IF(ISBLANK(DATASHEET!DM12),"",DATASHEET!DM12)</f>
        <v/>
      </c>
      <c r="DM26" s="198" t="str">
        <f>IF(ISBLANK(DATASHEET!DN12),"",DATASHEET!DN12)</f>
        <v/>
      </c>
      <c r="DN26" s="140" t="str">
        <f>IF(DO26="","",IFERROR(VLOOKUP(DATASHEET!DP12,lookup,2,FALSE)-$P26,""))</f>
        <v/>
      </c>
      <c r="DO26" s="156" t="str">
        <f>IFERROR(INDEX(DATASHEET!$A$1:$DG$299,MATCH(PROGRESS!$A26,DATASHEET!$A$1:$A$299,0),MATCH(PROGRESS!DP$2,DATASHEET!$A$1:$DG$1,0)),"")</f>
        <v/>
      </c>
      <c r="DP26" s="156" t="str">
        <f t="shared" si="68"/>
        <v/>
      </c>
      <c r="DQ26" s="138" t="str">
        <f>IF(ISBLANK(DATASHEET!DQ12),"",DATASHEET!DQ12)</f>
        <v>NT</v>
      </c>
      <c r="DR26" s="198" t="str">
        <f>IF(ISBLANK(DATASHEET!DR12),"",DATASHEET!DR12)</f>
        <v>11X-RE-5</v>
      </c>
      <c r="DS26" s="140" t="str">
        <f>IF(DT26="","",IFERROR(VLOOKUP(DATASHEET!DT12,lookup,2,FALSE)-$P26,""))</f>
        <v/>
      </c>
      <c r="DT26" s="156" t="str">
        <f>IFERROR(INDEX(DATASHEET!$A$1:$DG$299,MATCH(PROGRESS!$A26,DATASHEET!$A$1:$A$299,0),MATCH(PROGRESS!DU$2,DATASHEET!$A$1:$DG$1,0)),"")</f>
        <v/>
      </c>
      <c r="DU26" s="156" t="str">
        <f t="shared" si="69"/>
        <v/>
      </c>
      <c r="DV26" s="138" t="str">
        <f>IF(ISBLANK(DATASHEET!DU12),"",DATASHEET!DU12)</f>
        <v/>
      </c>
      <c r="DW26" s="198" t="str">
        <f>IF(ISBLANK(DATASHEET!DV12),"",DATASHEET!DV12)</f>
        <v/>
      </c>
      <c r="DX26" s="140" t="str">
        <f>IF(DY26="","",IFERROR(VLOOKUP(DATASHEET!DX12,lookup,2,FALSE)-$P26,""))</f>
        <v/>
      </c>
      <c r="DY26" s="156" t="str">
        <f>IFERROR(INDEX(DATASHEET!$A$1:$DG$299,MATCH(PROGRESS!$A26,DATASHEET!$A$1:$A$299,0),MATCH(PROGRESS!DZ$2,DATASHEET!$A$1:$DG$1,0)),"")</f>
        <v/>
      </c>
      <c r="DZ26" s="156" t="str">
        <f t="shared" si="70"/>
        <v/>
      </c>
      <c r="EA26" s="138" t="str">
        <f>IF(ISBLANK(DATASHEET!DY12),"",DATASHEET!DY12)</f>
        <v>YP</v>
      </c>
      <c r="EB26" s="198" t="str">
        <f>IF(ISBLANK(DATASHEET!DZ12),"",DATASHEET!DZ12)</f>
        <v>11S-SP-3</v>
      </c>
      <c r="FD26" s="526"/>
      <c r="FE26" s="532"/>
      <c r="FF26" s="532"/>
      <c r="FG26" s="532"/>
      <c r="FH26" s="526"/>
      <c r="FI26" s="526"/>
      <c r="FJ26" s="532"/>
      <c r="FK26" s="526"/>
      <c r="FL26" s="532"/>
      <c r="FM26" s="526"/>
      <c r="FN26" s="532"/>
      <c r="FO26" s="532"/>
      <c r="FP26" s="532"/>
      <c r="FQ26" s="526"/>
      <c r="FR26" s="526"/>
      <c r="FS26" s="526"/>
      <c r="FT26" s="532"/>
      <c r="FU26" s="526"/>
      <c r="FV26" s="532"/>
      <c r="FW26" s="532"/>
      <c r="FX26" s="532"/>
      <c r="FY26" s="526"/>
      <c r="FZ26" s="532"/>
      <c r="GA26" s="529"/>
      <c r="GB26" s="530"/>
      <c r="GC26" s="530"/>
      <c r="GD26" s="529"/>
      <c r="GE26" s="530"/>
      <c r="GF26" s="530"/>
      <c r="GG26" s="530"/>
      <c r="GH26" s="530"/>
      <c r="GI26" s="530"/>
      <c r="GJ26" s="529"/>
      <c r="GK26" s="530"/>
      <c r="GL26" s="529"/>
      <c r="GM26" s="529"/>
      <c r="GN26" s="530"/>
      <c r="GO26" s="530"/>
      <c r="GP26" s="529"/>
      <c r="GQ26" s="529"/>
      <c r="GR26" s="530"/>
      <c r="GS26" s="530"/>
      <c r="GT26" s="529"/>
      <c r="HA26" t="s">
        <v>375</v>
      </c>
      <c r="HC26" t="s">
        <v>375</v>
      </c>
    </row>
    <row r="27" spans="1:211" ht="15.75" x14ac:dyDescent="0.25">
      <c r="A27" s="179">
        <f>DATASHEET!A13</f>
        <v>151630</v>
      </c>
      <c r="B27" s="58" t="str">
        <f>DATASHEET!B13</f>
        <v>AMER, Elijah</v>
      </c>
      <c r="C27" s="169" t="str">
        <f>DATASHEET!C13</f>
        <v>11SDA</v>
      </c>
      <c r="D27" s="170" t="str">
        <f>DATASHEET!D13</f>
        <v>M</v>
      </c>
      <c r="E27" s="170" t="str">
        <f>DATASHEET!J13</f>
        <v>N</v>
      </c>
      <c r="F27" s="170" t="str">
        <f>DATASHEET!E13</f>
        <v>N</v>
      </c>
      <c r="G27" s="170" t="str">
        <f>DATASHEET!F13</f>
        <v>Pakistani</v>
      </c>
      <c r="H27" s="170" t="str">
        <f>DATASHEET!G13</f>
        <v>Y</v>
      </c>
      <c r="I27" s="170" t="str">
        <f>DATASHEET!H13</f>
        <v>N</v>
      </c>
      <c r="J27" s="170" t="str">
        <f>DATASHEET!I13</f>
        <v>N</v>
      </c>
      <c r="K27" s="171" t="str">
        <f>DATASHEET!M13</f>
        <v>M</v>
      </c>
      <c r="L27" s="88" t="str">
        <f t="shared" si="46"/>
        <v/>
      </c>
      <c r="M27" s="88" t="str">
        <f t="shared" si="47"/>
        <v/>
      </c>
      <c r="N27" s="498" t="str">
        <f>IF(ISBLANK(DATASHEET!L13),"",DATASHEET!L13)</f>
        <v>5-6</v>
      </c>
      <c r="O27" s="109">
        <f>IFERROR(IF(VLOOKUP(DATASHEET!A13,[5]YEAR11!$A$2:$AF$236,18,FALSE)="","",VLOOKUP(DATASHEET!A13,[5]YEAR11!$A$2:$AF$236,18,FALSE)),"")</f>
        <v>50.927548999999999</v>
      </c>
      <c r="P27" s="111">
        <f>IFERROR(IF(VLOOKUP(DATASHEET!A13,[5]YEAR11!$A$2:$AF$237,19,FALSE)="","",VLOOKUP(DATASHEET!A13,[5]YEAR11!$A$2:$AF$237,19,FALSE)),"")</f>
        <v>5.0927549000000001</v>
      </c>
      <c r="Q27" s="497">
        <f>'P8 BREAKDOWN'!M15</f>
        <v>-4.7927549000000003</v>
      </c>
      <c r="R27" s="140" t="str">
        <f>IF(S27="","",IFERROR(VLOOKUP(DATASHEET!AF13,lookup,2,FALSE)-$P27,""))</f>
        <v/>
      </c>
      <c r="S27" s="156" t="str">
        <f>IFERROR(INDEX(DATASHEET!$A$1:$DG$299,MATCH(PROGRESS!$A27,DATASHEET!$A$1:$A$299,0),MATCH(PROGRESS!T$2,DATASHEET!$A$1:$DG$1,0)),"")</f>
        <v/>
      </c>
      <c r="T27" s="156" t="str">
        <f t="shared" si="48"/>
        <v/>
      </c>
      <c r="U27" s="138" t="str">
        <f>IF(ISBLANK(DATASHEET!AG13),"",DATASHEET!AG13)</f>
        <v/>
      </c>
      <c r="V27" s="198" t="str">
        <f>IF(ISBLANK(DATASHEET!AH13),"",DATASHEET!AH13)</f>
        <v/>
      </c>
      <c r="W27" s="140" t="str">
        <f>IF(X27="","",IFERROR(VLOOKUP(DATASHEET!AJ13,lookup,2,FALSE)-$P27,""))</f>
        <v/>
      </c>
      <c r="X27" s="156" t="str">
        <f>IFERROR(INDEX(DATASHEET!$A$1:$DG$299,MATCH(PROGRESS!$A27,DATASHEET!$A$1:$A$299,0),MATCH(PROGRESS!Y$2,DATASHEET!$A$1:$DG$1,0)),"")</f>
        <v/>
      </c>
      <c r="Y27" s="156" t="str">
        <f t="shared" si="49"/>
        <v/>
      </c>
      <c r="Z27" s="138" t="str">
        <f>IF(ISBLANK(DATASHEET!AK13),"",DATASHEET!AK13)</f>
        <v>KBW</v>
      </c>
      <c r="AA27" s="198" t="str">
        <f>IF(ISBLANK(DATASHEET!AL13),"",DATASHEET!AL13)</f>
        <v>11T-BI-5</v>
      </c>
      <c r="AB27" s="140" t="str">
        <f>IF(AC27="","",IFERROR(VLOOKUP(DATASHEET!AN13,lookup,2,FALSE)-$P27,""))</f>
        <v/>
      </c>
      <c r="AC27" s="156" t="str">
        <f>IFERROR(INDEX(DATASHEET!$A$1:$DG$299,MATCH(PROGRESS!$A27,DATASHEET!$A$1:$A$299,0),MATCH(PROGRESS!AD$2,DATASHEET!$A$1:$DG$1,0)),"")</f>
        <v/>
      </c>
      <c r="AD27" s="156" t="str">
        <f t="shared" si="50"/>
        <v/>
      </c>
      <c r="AE27" s="138" t="str">
        <f>IF(ISBLANK(DATASHEET!AO13),"",DATASHEET!AO13)</f>
        <v/>
      </c>
      <c r="AF27" s="198" t="str">
        <f>IF(ISBLANK(DATASHEET!AP13),"",DATASHEET!AP13)</f>
        <v/>
      </c>
      <c r="AG27" s="140" t="str">
        <f>IF(AH27="","",IFERROR(VLOOKUP(DATASHEET!AR13,lookup,2,FALSE)-$P27,""))</f>
        <v/>
      </c>
      <c r="AH27" s="156" t="str">
        <f>IFERROR(INDEX(DATASHEET!$A$1:$DG$299,MATCH(PROGRESS!$A27,DATASHEET!$A$1:$A$299,0),MATCH(PROGRESS!AI$2,DATASHEET!$A$1:$DG$1,0)),"")</f>
        <v/>
      </c>
      <c r="AI27" s="156" t="str">
        <f t="shared" si="51"/>
        <v/>
      </c>
      <c r="AJ27" s="138" t="str">
        <f>IF(ISBLANK(DATASHEET!AS13),"",DATASHEET!AS13)</f>
        <v>GN</v>
      </c>
      <c r="AK27" s="198" t="str">
        <f>IF(ISBLANK(DATASHEET!AT13),"",DATASHEET!AT13)</f>
        <v>11T-CH-5</v>
      </c>
      <c r="AL27" s="140" t="str">
        <f>IF(AM27="","",IFERROR(VLOOKUP(DATASHEET!AV13,lookup,2,FALSE)-$P27,""))</f>
        <v/>
      </c>
      <c r="AM27" s="156" t="str">
        <f>IFERROR(INDEX(DATASHEET!$A$1:$DG$299,MATCH(PROGRESS!$A27,DATASHEET!$A$1:$A$299,0),MATCH(PROGRESS!AN$2,DATASHEET!$A$1:$DG$1,0)),"")</f>
        <v/>
      </c>
      <c r="AN27" s="156" t="str">
        <f t="shared" si="52"/>
        <v/>
      </c>
      <c r="AO27" s="138" t="str">
        <f>IF(ISBLANK(DATASHEET!AW13),"",DATASHEET!AW13)</f>
        <v/>
      </c>
      <c r="AP27" s="198" t="str">
        <f>IF(ISBLANK(DATASHEET!AX13),"",DATASHEET!AX13)</f>
        <v/>
      </c>
      <c r="AQ27" s="140" t="str">
        <f>IF(AR27="","",IFERROR(VLOOKUP(DATASHEET!AZ13,lookup,2,FALSE)-$P27,""))</f>
        <v/>
      </c>
      <c r="AR27" s="156" t="str">
        <f>IFERROR(INDEX(DATASHEET!$A$1:$DG$299,MATCH(PROGRESS!$A27,DATASHEET!$A$1:$A$299,0),MATCH(PROGRESS!AS$2,DATASHEET!$A$1:$DG$1,0)),"")</f>
        <v/>
      </c>
      <c r="AS27" s="156" t="str">
        <f t="shared" si="53"/>
        <v/>
      </c>
      <c r="AT27" s="138" t="str">
        <f>IF(ISBLANK(DATASHEET!BA13),"",DATASHEET!BA13)</f>
        <v>DCR</v>
      </c>
      <c r="AU27" s="198" t="str">
        <f>IF(ISBLANK(DATASHEET!BB13),"",DATASHEET!BB13)</f>
        <v>11MS2-CS-3</v>
      </c>
      <c r="AV27" s="140" t="str">
        <f>IF(AW27="","",IFERROR(VLOOKUP(DATASHEET!BD13,lookup,2,FALSE)-$P27,""))</f>
        <v/>
      </c>
      <c r="AW27" s="156" t="str">
        <f>IFERROR(INDEX(DATASHEET!$A$1:$DG$299,MATCH(PROGRESS!$A27,DATASHEET!$A$1:$A$299,0),MATCH(PROGRESS!AX$2,DATASHEET!$A$1:$DG$1,0)),"")</f>
        <v/>
      </c>
      <c r="AX27" s="156" t="str">
        <f t="shared" si="54"/>
        <v/>
      </c>
      <c r="AY27" s="138" t="str">
        <f>IF(ISBLANK(DATASHEET!BE13),"",DATASHEET!BE13)</f>
        <v/>
      </c>
      <c r="AZ27" s="198" t="str">
        <f>IF(ISBLANK(DATASHEET!BF13),"",DATASHEET!BF13)</f>
        <v/>
      </c>
      <c r="BA27" s="140" t="str">
        <f>IF(BB27="","",IFERROR(VLOOKUP(DATASHEET!BH13,lookup,2,FALSE)-$P27,""))</f>
        <v/>
      </c>
      <c r="BB27" s="156" t="str">
        <f>IFERROR(INDEX(DATASHEET!$A$1:$DG$299,MATCH(PROGRESS!$A27,DATASHEET!$A$1:$A$299,0),MATCH(PROGRESS!BC$2,DATASHEET!$A$1:$DG$1,0)),"")</f>
        <v/>
      </c>
      <c r="BC27" s="156" t="str">
        <f t="shared" si="55"/>
        <v/>
      </c>
      <c r="BD27" s="138" t="str">
        <f>IF(ISBLANK(DATASHEET!BI13),"",DATASHEET!BI13)</f>
        <v>AWH</v>
      </c>
      <c r="BE27" s="198" t="str">
        <f>IF(ISBLANK(DATASHEET!BJ13),"",DATASHEET!BJ13)</f>
        <v>11X-EN-5</v>
      </c>
      <c r="BF27" s="140" t="str">
        <f>IF(BG27="","",IFERROR(VLOOKUP(DATASHEET!BL13,lookup,2,FALSE)-$P27,""))</f>
        <v/>
      </c>
      <c r="BG27" s="156" t="str">
        <f>IFERROR(INDEX(DATASHEET!$A$1:$DG$299,MATCH(PROGRESS!$A27,DATASHEET!$A$1:$A$299,0),MATCH(PROGRESS!BH$2,DATASHEET!$A$1:$DG$1,0)),"")</f>
        <v/>
      </c>
      <c r="BH27" s="156" t="str">
        <f t="shared" si="56"/>
        <v/>
      </c>
      <c r="BI27" s="138" t="str">
        <f>IF(ISBLANK(DATASHEET!BM13),"",DATASHEET!BM13)</f>
        <v/>
      </c>
      <c r="BJ27" s="198" t="str">
        <f>IF(ISBLANK(DATASHEET!BN13),"",DATASHEET!BN13)</f>
        <v/>
      </c>
      <c r="BK27" s="140" t="str">
        <f>IF(BL27="","",IFERROR(VLOOKUP(DATASHEET!BP13,lookup,2,FALSE)-$P27,""))</f>
        <v/>
      </c>
      <c r="BL27" s="156" t="str">
        <f>IFERROR(INDEX(DATASHEET!$A$1:$DG$299,MATCH(PROGRESS!$A27,DATASHEET!$A$1:$A$299,0),MATCH(PROGRESS!BM$2,DATASHEET!$A$1:$DG$1,0)),"")</f>
        <v/>
      </c>
      <c r="BM27" s="156" t="str">
        <f t="shared" si="57"/>
        <v/>
      </c>
      <c r="BN27" s="138" t="str">
        <f>IF(ISBLANK(DATASHEET!BQ13),"",DATASHEET!BQ13)</f>
        <v/>
      </c>
      <c r="BO27" s="198" t="str">
        <f>IF(ISBLANK(DATASHEET!BR13),"",DATASHEET!BR13)</f>
        <v/>
      </c>
      <c r="BP27" s="140" t="str">
        <f>IF(BQ27="","",IFERROR(VLOOKUP(DATASHEET!BX13,lookup,2,FALSE)-$P27,""))</f>
        <v/>
      </c>
      <c r="BQ27" s="156" t="str">
        <f>IFERROR(INDEX(DATASHEET!$A$1:$DG$299,MATCH(PROGRESS!$A27,DATASHEET!$A$1:$A$299,0),MATCH(PROGRESS!BR$2,DATASHEET!$A$1:$DG$1,0)),"")</f>
        <v/>
      </c>
      <c r="BR27" s="156" t="str">
        <f t="shared" si="58"/>
        <v/>
      </c>
      <c r="BS27" s="138" t="str">
        <f>IF(ISBLANK(DATASHEET!BY13),"",DATASHEET!BY13)</f>
        <v>DCH</v>
      </c>
      <c r="BT27" s="198" t="str">
        <f>IF(ISBLANK(DATASHEET!BZ13),"",DATASHEET!BZ13)</f>
        <v>11N-FR-4</v>
      </c>
      <c r="BU27" s="140" t="str">
        <f>IF(BV27="","",IFERROR(VLOOKUP(DATASHEET!CB13,lookup,2,FALSE)-$P27,""))</f>
        <v/>
      </c>
      <c r="BV27" s="156" t="str">
        <f>IFERROR(INDEX(DATASHEET!$A$1:$DG$299,MATCH(PROGRESS!$A27,DATASHEET!$A$1:$A$299,0),MATCH(PROGRESS!BW$2,DATASHEET!$A$1:$DG$1,0)),"")</f>
        <v/>
      </c>
      <c r="BW27" s="156" t="str">
        <f t="shared" si="59"/>
        <v/>
      </c>
      <c r="BX27" s="138" t="str">
        <f>IF(ISBLANK(DATASHEET!CC13),"",DATASHEET!CC13)</f>
        <v/>
      </c>
      <c r="BY27" s="198" t="str">
        <f>IF(ISBLANK(DATASHEET!CD13),"",DATASHEET!CD13)</f>
        <v/>
      </c>
      <c r="BZ27" s="140" t="str">
        <f>IF(CA27="","",IFERROR(VLOOKUP(DATASHEET!CE13,lookup,2,FALSE)-$P27,""))</f>
        <v/>
      </c>
      <c r="CA27" s="156" t="str">
        <f>IFERROR(INDEX(DATASHEET!$A$1:$DG$299,MATCH(PROGRESS!$A27,DATASHEET!$A$1:$A$299,0),MATCH(PROGRESS!CB$2,DATASHEET!$A$1:$DG$1,0)),"")</f>
        <v/>
      </c>
      <c r="CB27" s="156" t="str">
        <f t="shared" si="60"/>
        <v/>
      </c>
      <c r="CC27" s="138" t="str">
        <f>IF(ISBLANK(DATASHEET!CF13),"",DATASHEET!CF13)</f>
        <v/>
      </c>
      <c r="CD27" s="198" t="str">
        <f>IF(ISBLANK(DATASHEET!CG13),"",DATASHEET!CG13)</f>
        <v/>
      </c>
      <c r="CE27" s="140" t="str">
        <f>IF(CF27="","",IFERROR(VLOOKUP(DATASHEET!CJ13,lookup,2,FALSE)-$P27,""))</f>
        <v/>
      </c>
      <c r="CF27" s="156" t="str">
        <f>IFERROR(INDEX(DATASHEET!$A$1:$DG$299,MATCH(PROGRESS!$A27,DATASHEET!$A$1:$A$299,0),MATCH(PROGRESS!CG$2,DATASHEET!$A$1:$DG$1,0)),"")</f>
        <v/>
      </c>
      <c r="CG27" s="156" t="str">
        <f t="shared" si="61"/>
        <v/>
      </c>
      <c r="CH27" s="138" t="str">
        <f>IF(ISBLANK(DATASHEET!CK13),"",DATASHEET!CK13)</f>
        <v/>
      </c>
      <c r="CI27" s="198" t="str">
        <f>IF(ISBLANK(DATASHEET!CL13),"",DATASHEET!CL13)</f>
        <v/>
      </c>
      <c r="CJ27" s="140" t="str">
        <f>IF(CK27="","",IFERROR(VLOOKUP(DATASHEET!CN13,lookup,2,FALSE)-$P27,""))</f>
        <v/>
      </c>
      <c r="CK27" s="156" t="str">
        <f>IFERROR(INDEX(DATASHEET!$A$1:$DG$299,MATCH(PROGRESS!$A27,DATASHEET!$A$1:$A$299,0),MATCH(PROGRESS!CL$2,DATASHEET!$A$1:$DG$1,0)),"")</f>
        <v/>
      </c>
      <c r="CL27" s="156" t="str">
        <f t="shared" si="62"/>
        <v/>
      </c>
      <c r="CM27" s="138" t="str">
        <f>IF(ISBLANK(DATASHEET!CO13),"",DATASHEET!CO13)</f>
        <v>AMA</v>
      </c>
      <c r="CN27" s="198" t="str">
        <f>IF(ISBLANK(DATASHEET!CP13),"",DATASHEET!CP13)</f>
        <v>11X-MA-6</v>
      </c>
      <c r="CO27" s="140" t="str">
        <f>IF(CP27="","",IFERROR(VLOOKUP(DATASHEET!CR13,lookup,2,FALSE)-$P27,""))</f>
        <v/>
      </c>
      <c r="CP27" s="156" t="str">
        <f>IFERROR(INDEX(DATASHEET!$A$1:$DG$299,MATCH(PROGRESS!$A27,DATASHEET!$A$1:$A$299,0),MATCH(PROGRESS!CQ$2,DATASHEET!$A$1:$DG$1,0)),"")</f>
        <v/>
      </c>
      <c r="CQ27" s="156" t="str">
        <f t="shared" si="63"/>
        <v/>
      </c>
      <c r="CR27" s="138" t="str">
        <f>IF(ISBLANK(DATASHEET!CS13),"",DATASHEET!CS13)</f>
        <v/>
      </c>
      <c r="CS27" s="198" t="str">
        <f>IF(ISBLANK(DATASHEET!CT13),"",DATASHEET!CT13)</f>
        <v/>
      </c>
      <c r="CT27" s="140" t="str">
        <f>IF(CU27="","",IFERROR(VLOOKUP(DATASHEET!CV13,lookup,2,FALSE)-$P27,""))</f>
        <v/>
      </c>
      <c r="CU27" s="156" t="str">
        <f>IFERROR(INDEX(DATASHEET!$A$1:$DG$299,MATCH(PROGRESS!$A27,DATASHEET!$A$1:$A$299,0),MATCH(PROGRESS!CV$2,DATASHEET!$A$1:$DG$1,0)),"")</f>
        <v/>
      </c>
      <c r="CV27" s="156" t="str">
        <f t="shared" si="64"/>
        <v/>
      </c>
      <c r="CW27" s="138" t="str">
        <f>IF(ISBLANK(DATASHEET!CW13),"",DATASHEET!CW13)</f>
        <v/>
      </c>
      <c r="CX27" s="198" t="str">
        <f>IF(ISBLANK(DATASHEET!CX13),"",DATASHEET!CX13)</f>
        <v/>
      </c>
      <c r="CY27" s="140" t="str">
        <f>IF(CZ27="","",IFERROR(VLOOKUP(DATASHEET!DD13,lookup,2,FALSE)-$P27,""))</f>
        <v/>
      </c>
      <c r="CZ27" s="156" t="str">
        <f>IFERROR(INDEX(DATASHEET!$A$1:$DG$299,MATCH(PROGRESS!$A27,DATASHEET!$A$1:$A$299,0),MATCH(PROGRESS!DA$2,DATASHEET!$A$1:$DG$1,0)),"")</f>
        <v/>
      </c>
      <c r="DA27" s="156" t="str">
        <f t="shared" si="65"/>
        <v/>
      </c>
      <c r="DB27" s="138" t="str">
        <f>IF(ISBLANK(DATASHEET!DE13),"",DATASHEET!DE13)</f>
        <v/>
      </c>
      <c r="DC27" s="198" t="str">
        <f>IF(ISBLANK(DATASHEET!DF13),"",DATASHEET!DF13)</f>
        <v/>
      </c>
      <c r="DD27" s="140" t="str">
        <f>IF(DE27="","",IFERROR(VLOOKUP(DATASHEET!DH13,lookup,2,FALSE)-$P27,""))</f>
        <v/>
      </c>
      <c r="DE27" s="156" t="str">
        <f>IFERROR(INDEX(DATASHEET!$A$1:$DG$299,MATCH(PROGRESS!$A27,DATASHEET!$A$1:$A$299,0),MATCH(PROGRESS!DF$2,DATASHEET!$A$1:$DG$1,0)),"")</f>
        <v/>
      </c>
      <c r="DF27" s="156" t="str">
        <f t="shared" si="66"/>
        <v/>
      </c>
      <c r="DG27" s="138" t="str">
        <f>IF(ISBLANK(DATASHEET!DI13),"",DATASHEET!DI13)</f>
        <v>RA</v>
      </c>
      <c r="DH27" s="198" t="str">
        <f>IF(ISBLANK(DATASHEET!DJ13),"",DATASHEET!DJ13)</f>
        <v>11T-PH-5</v>
      </c>
      <c r="DI27" s="140" t="str">
        <f>IF(DJ27="","",IFERROR(VLOOKUP(DATASHEET!DL13,lookup,2,FALSE)-$P27,""))</f>
        <v/>
      </c>
      <c r="DJ27" s="156" t="str">
        <f>IFERROR(INDEX(DATASHEET!$A$1:$DG$299,MATCH(PROGRESS!$A27,DATASHEET!$A$1:$A$299,0),MATCH(PROGRESS!DK$2,DATASHEET!$A$1:$DG$1,0)),"")</f>
        <v/>
      </c>
      <c r="DK27" s="156" t="str">
        <f t="shared" si="67"/>
        <v/>
      </c>
      <c r="DL27" s="138" t="str">
        <f>IF(ISBLANK(DATASHEET!DM13),"",DATASHEET!DM13)</f>
        <v/>
      </c>
      <c r="DM27" s="198" t="str">
        <f>IF(ISBLANK(DATASHEET!DN13),"",DATASHEET!DN13)</f>
        <v/>
      </c>
      <c r="DN27" s="140" t="str">
        <f>IF(DO27="","",IFERROR(VLOOKUP(DATASHEET!DP13,lookup,2,FALSE)-$P27,""))</f>
        <v/>
      </c>
      <c r="DO27" s="156" t="str">
        <f>IFERROR(INDEX(DATASHEET!$A$1:$DG$299,MATCH(PROGRESS!$A27,DATASHEET!$A$1:$A$299,0),MATCH(PROGRESS!DP$2,DATASHEET!$A$1:$DG$1,0)),"")</f>
        <v/>
      </c>
      <c r="DP27" s="156" t="str">
        <f t="shared" si="68"/>
        <v/>
      </c>
      <c r="DQ27" s="138" t="str">
        <f>IF(ISBLANK(DATASHEET!DQ13),"",DATASHEET!DQ13)</f>
        <v>ZA</v>
      </c>
      <c r="DR27" s="198" t="str">
        <f>IF(ISBLANK(DATASHEET!DR13),"",DATASHEET!DR13)</f>
        <v>11X-RE-7</v>
      </c>
      <c r="DS27" s="140" t="str">
        <f>IF(DT27="","",IFERROR(VLOOKUP(DATASHEET!DT13,lookup,2,FALSE)-$P27,""))</f>
        <v/>
      </c>
      <c r="DT27" s="156" t="str">
        <f>IFERROR(INDEX(DATASHEET!$A$1:$DG$299,MATCH(PROGRESS!$A27,DATASHEET!$A$1:$A$299,0),MATCH(PROGRESS!DU$2,DATASHEET!$A$1:$DG$1,0)),"")</f>
        <v/>
      </c>
      <c r="DU27" s="156" t="str">
        <f t="shared" si="69"/>
        <v/>
      </c>
      <c r="DV27" s="138" t="str">
        <f>IF(ISBLANK(DATASHEET!DU13),"",DATASHEET!DU13)</f>
        <v/>
      </c>
      <c r="DW27" s="198" t="str">
        <f>IF(ISBLANK(DATASHEET!DV13),"",DATASHEET!DV13)</f>
        <v/>
      </c>
      <c r="DX27" s="140" t="str">
        <f>IF(DY27="","",IFERROR(VLOOKUP(DATASHEET!DX13,lookup,2,FALSE)-$P27,""))</f>
        <v/>
      </c>
      <c r="DY27" s="156" t="str">
        <f>IFERROR(INDEX(DATASHEET!$A$1:$DG$299,MATCH(PROGRESS!$A27,DATASHEET!$A$1:$A$299,0),MATCH(PROGRESS!DZ$2,DATASHEET!$A$1:$DG$1,0)),"")</f>
        <v/>
      </c>
      <c r="DZ27" s="156" t="str">
        <f t="shared" si="70"/>
        <v/>
      </c>
      <c r="EA27" s="138" t="str">
        <f>IF(ISBLANK(DATASHEET!DY13),"",DATASHEET!DY13)</f>
        <v/>
      </c>
      <c r="EB27" s="198" t="str">
        <f>IF(ISBLANK(DATASHEET!DZ13),"",DATASHEET!DZ13)</f>
        <v/>
      </c>
      <c r="FD27" s="526"/>
      <c r="FE27" s="532"/>
      <c r="FF27" s="532"/>
      <c r="FG27" s="532"/>
      <c r="FH27" s="526"/>
      <c r="FI27" s="526"/>
      <c r="FJ27" s="532"/>
      <c r="FK27" s="526"/>
      <c r="FL27" s="532"/>
      <c r="FM27" s="526"/>
      <c r="FN27" s="532"/>
      <c r="FO27" s="532"/>
      <c r="FP27" s="532"/>
      <c r="FQ27" s="526"/>
      <c r="FR27" s="526"/>
      <c r="FS27" s="526"/>
      <c r="FT27" s="532"/>
      <c r="FU27" s="526"/>
      <c r="FV27" s="532"/>
      <c r="FW27" s="532"/>
      <c r="FX27" s="532"/>
      <c r="FY27" s="526"/>
      <c r="FZ27" s="532"/>
      <c r="GA27" s="529"/>
      <c r="GB27" s="530"/>
      <c r="GC27" s="530"/>
      <c r="GD27" s="529"/>
      <c r="GE27" s="530"/>
      <c r="GF27" s="530"/>
      <c r="GG27" s="530"/>
      <c r="GH27" s="530"/>
      <c r="GI27" s="530"/>
      <c r="GJ27" s="529"/>
      <c r="GK27" s="530"/>
      <c r="GL27" s="529"/>
      <c r="GM27" s="529"/>
      <c r="GN27" s="530"/>
      <c r="GO27" s="530"/>
      <c r="GP27" s="529"/>
      <c r="GQ27" s="529"/>
      <c r="GR27" s="530"/>
      <c r="GS27" s="530"/>
      <c r="GT27" s="529"/>
      <c r="GZ27" t="s">
        <v>375</v>
      </c>
      <c r="HA27" t="s">
        <v>375</v>
      </c>
    </row>
    <row r="28" spans="1:211" ht="15.75" x14ac:dyDescent="0.25">
      <c r="A28" s="179">
        <f>DATASHEET!A14</f>
        <v>151629</v>
      </c>
      <c r="B28" s="58" t="str">
        <f>DATASHEET!B14</f>
        <v>ANDERSON, Leo</v>
      </c>
      <c r="C28" s="169" t="str">
        <f>DATASHEET!C14</f>
        <v>11WE</v>
      </c>
      <c r="D28" s="170" t="str">
        <f>DATASHEET!D14</f>
        <v>M</v>
      </c>
      <c r="E28" s="170" t="str">
        <f>DATASHEET!J14</f>
        <v>N</v>
      </c>
      <c r="F28" s="170" t="str">
        <f>DATASHEET!E14</f>
        <v>N</v>
      </c>
      <c r="G28" s="170" t="str">
        <f>DATASHEET!F14</f>
        <v>White - British</v>
      </c>
      <c r="H28" s="170" t="str">
        <f>DATASHEET!G14</f>
        <v>N</v>
      </c>
      <c r="I28" s="170" t="str">
        <f>DATASHEET!H14</f>
        <v>N</v>
      </c>
      <c r="J28" s="170" t="str">
        <f>DATASHEET!I14</f>
        <v>N</v>
      </c>
      <c r="K28" s="171" t="str">
        <f>DATASHEET!M14</f>
        <v>H</v>
      </c>
      <c r="L28" s="88" t="str">
        <f t="shared" si="46"/>
        <v/>
      </c>
      <c r="M28" s="88" t="str">
        <f t="shared" si="47"/>
        <v/>
      </c>
      <c r="N28" s="498" t="str">
        <f>IF(ISBLANK(DATASHEET!L14),"",DATASHEET!L14)</f>
        <v>6-7</v>
      </c>
      <c r="O28" s="109">
        <f>IFERROR(IF(VLOOKUP(DATASHEET!A14,[5]YEAR11!$A$2:$AF$236,18,FALSE)="","",VLOOKUP(DATASHEET!A14,[5]YEAR11!$A$2:$AF$236,18,FALSE)),"")</f>
        <v>64.375</v>
      </c>
      <c r="P28" s="111">
        <f>IFERROR(IF(VLOOKUP(DATASHEET!A14,[5]YEAR11!$A$2:$AF$237,19,FALSE)="","",VLOOKUP(DATASHEET!A14,[5]YEAR11!$A$2:$AF$237,19,FALSE)),"")</f>
        <v>6.4375</v>
      </c>
      <c r="Q28" s="497">
        <f>'P8 BREAKDOWN'!M16</f>
        <v>-5.6375000000000002</v>
      </c>
      <c r="R28" s="140" t="str">
        <f>IF(S28="","",IFERROR(VLOOKUP(DATASHEET!AF14,lookup,2,FALSE)-$P28,""))</f>
        <v/>
      </c>
      <c r="S28" s="156" t="str">
        <f>IFERROR(INDEX(DATASHEET!$A$1:$DG$299,MATCH(PROGRESS!$A28,DATASHEET!$A$1:$A$299,0),MATCH(PROGRESS!T$2,DATASHEET!$A$1:$DG$1,0)),"")</f>
        <v/>
      </c>
      <c r="T28" s="156" t="str">
        <f t="shared" si="48"/>
        <v/>
      </c>
      <c r="U28" s="138" t="str">
        <f>IF(ISBLANK(DATASHEET!AG14),"",DATASHEET!AG14)</f>
        <v/>
      </c>
      <c r="V28" s="198" t="str">
        <f>IF(ISBLANK(DATASHEET!AH14),"",DATASHEET!AH14)</f>
        <v/>
      </c>
      <c r="W28" s="140" t="str">
        <f>IF(X28="","",IFERROR(VLOOKUP(DATASHEET!AJ14,lookup,2,FALSE)-$P28,""))</f>
        <v/>
      </c>
      <c r="X28" s="156" t="str">
        <f>IFERROR(INDEX(DATASHEET!$A$1:$DG$299,MATCH(PROGRESS!$A28,DATASHEET!$A$1:$A$299,0),MATCH(PROGRESS!Y$2,DATASHEET!$A$1:$DG$1,0)),"")</f>
        <v/>
      </c>
      <c r="Y28" s="156" t="str">
        <f t="shared" si="49"/>
        <v/>
      </c>
      <c r="Z28" s="138" t="str">
        <f>IF(ISBLANK(DATASHEET!AK14),"",DATASHEET!AK14)</f>
        <v>RAB</v>
      </c>
      <c r="AA28" s="198" t="str">
        <f>IF(ISBLANK(DATASHEET!AL14),"",DATASHEET!AL14)</f>
        <v>11T-BI-2</v>
      </c>
      <c r="AB28" s="140" t="str">
        <f>IF(AC28="","",IFERROR(VLOOKUP(DATASHEET!AN14,lookup,2,FALSE)-$P28,""))</f>
        <v/>
      </c>
      <c r="AC28" s="156" t="str">
        <f>IFERROR(INDEX(DATASHEET!$A$1:$DG$299,MATCH(PROGRESS!$A28,DATASHEET!$A$1:$A$299,0),MATCH(PROGRESS!AD$2,DATASHEET!$A$1:$DG$1,0)),"")</f>
        <v/>
      </c>
      <c r="AD28" s="156" t="str">
        <f t="shared" si="50"/>
        <v/>
      </c>
      <c r="AE28" s="138" t="str">
        <f>IF(ISBLANK(DATASHEET!AO14),"",DATASHEET!AO14)</f>
        <v/>
      </c>
      <c r="AF28" s="198" t="str">
        <f>IF(ISBLANK(DATASHEET!AP14),"",DATASHEET!AP14)</f>
        <v/>
      </c>
      <c r="AG28" s="140" t="str">
        <f>IF(AH28="","",IFERROR(VLOOKUP(DATASHEET!AR14,lookup,2,FALSE)-$P28,""))</f>
        <v/>
      </c>
      <c r="AH28" s="156" t="str">
        <f>IFERROR(INDEX(DATASHEET!$A$1:$DG$299,MATCH(PROGRESS!$A28,DATASHEET!$A$1:$A$299,0),MATCH(PROGRESS!AI$2,DATASHEET!$A$1:$DG$1,0)),"")</f>
        <v/>
      </c>
      <c r="AI28" s="156" t="str">
        <f t="shared" si="51"/>
        <v/>
      </c>
      <c r="AJ28" s="138" t="str">
        <f>IF(ISBLANK(DATASHEET!AS14),"",DATASHEET!AS14)</f>
        <v>GN</v>
      </c>
      <c r="AK28" s="198" t="str">
        <f>IF(ISBLANK(DATASHEET!AT14),"",DATASHEET!AT14)</f>
        <v>11T-CH-2</v>
      </c>
      <c r="AL28" s="140" t="str">
        <f>IF(AM28="","",IFERROR(VLOOKUP(DATASHEET!AV14,lookup,2,FALSE)-$P28,""))</f>
        <v/>
      </c>
      <c r="AM28" s="156" t="str">
        <f>IFERROR(INDEX(DATASHEET!$A$1:$DG$299,MATCH(PROGRESS!$A28,DATASHEET!$A$1:$A$299,0),MATCH(PROGRESS!AN$2,DATASHEET!$A$1:$DG$1,0)),"")</f>
        <v/>
      </c>
      <c r="AN28" s="156" t="str">
        <f t="shared" si="52"/>
        <v/>
      </c>
      <c r="AO28" s="138" t="str">
        <f>IF(ISBLANK(DATASHEET!AW14),"",DATASHEET!AW14)</f>
        <v/>
      </c>
      <c r="AP28" s="198" t="str">
        <f>IF(ISBLANK(DATASHEET!AX14),"",DATASHEET!AX14)</f>
        <v/>
      </c>
      <c r="AQ28" s="140" t="str">
        <f>IF(AR28="","",IFERROR(VLOOKUP(DATASHEET!AZ14,lookup,2,FALSE)-$P28,""))</f>
        <v/>
      </c>
      <c r="AR28" s="156" t="str">
        <f>IFERROR(INDEX(DATASHEET!$A$1:$DG$299,MATCH(PROGRESS!$A28,DATASHEET!$A$1:$A$299,0),MATCH(PROGRESS!AS$2,DATASHEET!$A$1:$DG$1,0)),"")</f>
        <v/>
      </c>
      <c r="AS28" s="156" t="str">
        <f t="shared" si="53"/>
        <v/>
      </c>
      <c r="AT28" s="138" t="str">
        <f>IF(ISBLANK(DATASHEET!BA14),"",DATASHEET!BA14)</f>
        <v/>
      </c>
      <c r="AU28" s="198" t="str">
        <f>IF(ISBLANK(DATASHEET!BB14),"",DATASHEET!BB14)</f>
        <v/>
      </c>
      <c r="AV28" s="140" t="str">
        <f>IF(AW28="","",IFERROR(VLOOKUP(DATASHEET!BD14,lookup,2,FALSE)-$P28,""))</f>
        <v/>
      </c>
      <c r="AW28" s="156" t="str">
        <f>IFERROR(INDEX(DATASHEET!$A$1:$DG$299,MATCH(PROGRESS!$A28,DATASHEET!$A$1:$A$299,0),MATCH(PROGRESS!AX$2,DATASHEET!$A$1:$DG$1,0)),"")</f>
        <v/>
      </c>
      <c r="AX28" s="156" t="str">
        <f t="shared" si="54"/>
        <v/>
      </c>
      <c r="AY28" s="138" t="str">
        <f>IF(ISBLANK(DATASHEET!BE14),"",DATASHEET!BE14)</f>
        <v/>
      </c>
      <c r="AZ28" s="198" t="str">
        <f>IF(ISBLANK(DATASHEET!BF14),"",DATASHEET!BF14)</f>
        <v/>
      </c>
      <c r="BA28" s="140" t="str">
        <f>IF(BB28="","",IFERROR(VLOOKUP(DATASHEET!BH14,lookup,2,FALSE)-$P28,""))</f>
        <v/>
      </c>
      <c r="BB28" s="156" t="str">
        <f>IFERROR(INDEX(DATASHEET!$A$1:$DG$299,MATCH(PROGRESS!$A28,DATASHEET!$A$1:$A$299,0),MATCH(PROGRESS!BC$2,DATASHEET!$A$1:$DG$1,0)),"")</f>
        <v/>
      </c>
      <c r="BC28" s="156" t="str">
        <f t="shared" si="55"/>
        <v/>
      </c>
      <c r="BD28" s="138" t="str">
        <f>IF(ISBLANK(DATASHEET!BI14),"",DATASHEET!BI14)</f>
        <v>JK</v>
      </c>
      <c r="BE28" s="198" t="str">
        <f>IF(ISBLANK(DATASHEET!BJ14),"",DATASHEET!BJ14)</f>
        <v>11X-EN-3</v>
      </c>
      <c r="BF28" s="140" t="str">
        <f>IF(BG28="","",IFERROR(VLOOKUP(DATASHEET!BL14,lookup,2,FALSE)-$P28,""))</f>
        <v/>
      </c>
      <c r="BG28" s="156" t="str">
        <f>IFERROR(INDEX(DATASHEET!$A$1:$DG$299,MATCH(PROGRESS!$A28,DATASHEET!$A$1:$A$299,0),MATCH(PROGRESS!BH$2,DATASHEET!$A$1:$DG$1,0)),"")</f>
        <v/>
      </c>
      <c r="BH28" s="156" t="str">
        <f t="shared" si="56"/>
        <v/>
      </c>
      <c r="BI28" s="138" t="str">
        <f>IF(ISBLANK(DATASHEET!BM14),"",DATASHEET!BM14)</f>
        <v/>
      </c>
      <c r="BJ28" s="198" t="str">
        <f>IF(ISBLANK(DATASHEET!BN14),"",DATASHEET!BN14)</f>
        <v/>
      </c>
      <c r="BK28" s="140" t="str">
        <f>IF(BL28="","",IFERROR(VLOOKUP(DATASHEET!BP14,lookup,2,FALSE)-$P28,""))</f>
        <v/>
      </c>
      <c r="BL28" s="156" t="str">
        <f>IFERROR(INDEX(DATASHEET!$A$1:$DG$299,MATCH(PROGRESS!$A28,DATASHEET!$A$1:$A$299,0),MATCH(PROGRESS!BM$2,DATASHEET!$A$1:$DG$1,0)),"")</f>
        <v/>
      </c>
      <c r="BM28" s="156" t="str">
        <f t="shared" si="57"/>
        <v/>
      </c>
      <c r="BN28" s="138" t="str">
        <f>IF(ISBLANK(DATASHEET!BQ14),"",DATASHEET!BQ14)</f>
        <v/>
      </c>
      <c r="BO28" s="198" t="str">
        <f>IF(ISBLANK(DATASHEET!BR14),"",DATASHEET!BR14)</f>
        <v/>
      </c>
      <c r="BP28" s="140" t="str">
        <f>IF(BQ28="","",IFERROR(VLOOKUP(DATASHEET!BX14,lookup,2,FALSE)-$P28,""))</f>
        <v/>
      </c>
      <c r="BQ28" s="156" t="str">
        <f>IFERROR(INDEX(DATASHEET!$A$1:$DG$299,MATCH(PROGRESS!$A28,DATASHEET!$A$1:$A$299,0),MATCH(PROGRESS!BR$2,DATASHEET!$A$1:$DG$1,0)),"")</f>
        <v/>
      </c>
      <c r="BR28" s="156" t="str">
        <f t="shared" si="58"/>
        <v/>
      </c>
      <c r="BS28" s="138" t="str">
        <f>IF(ISBLANK(DATASHEET!BY14),"",DATASHEET!BY14)</f>
        <v/>
      </c>
      <c r="BT28" s="198" t="str">
        <f>IF(ISBLANK(DATASHEET!BZ14),"",DATASHEET!BZ14)</f>
        <v/>
      </c>
      <c r="BU28" s="140" t="str">
        <f>IF(BV28="","",IFERROR(VLOOKUP(DATASHEET!CB14,lookup,2,FALSE)-$P28,""))</f>
        <v/>
      </c>
      <c r="BV28" s="156" t="str">
        <f>IFERROR(INDEX(DATASHEET!$A$1:$DG$299,MATCH(PROGRESS!$A28,DATASHEET!$A$1:$A$299,0),MATCH(PROGRESS!BW$2,DATASHEET!$A$1:$DG$1,0)),"")</f>
        <v/>
      </c>
      <c r="BW28" s="156" t="str">
        <f t="shared" si="59"/>
        <v/>
      </c>
      <c r="BX28" s="138" t="str">
        <f>IF(ISBLANK(DATASHEET!CC14),"",DATASHEET!CC14)</f>
        <v/>
      </c>
      <c r="BY28" s="198" t="str">
        <f>IF(ISBLANK(DATASHEET!CD14),"",DATASHEET!CD14)</f>
        <v/>
      </c>
      <c r="BZ28" s="140" t="str">
        <f>IF(CA28="","",IFERROR(VLOOKUP(DATASHEET!CE14,lookup,2,FALSE)-$P28,""))</f>
        <v/>
      </c>
      <c r="CA28" s="156" t="str">
        <f>IFERROR(INDEX(DATASHEET!$A$1:$DG$299,MATCH(PROGRESS!$A28,DATASHEET!$A$1:$A$299,0),MATCH(PROGRESS!CB$2,DATASHEET!$A$1:$DG$1,0)),"")</f>
        <v/>
      </c>
      <c r="CB28" s="156" t="str">
        <f t="shared" si="60"/>
        <v/>
      </c>
      <c r="CC28" s="138" t="str">
        <f>IF(ISBLANK(DATASHEET!CF14),"",DATASHEET!CF14)</f>
        <v/>
      </c>
      <c r="CD28" s="198" t="str">
        <f>IF(ISBLANK(DATASHEET!CG14),"",DATASHEET!CG14)</f>
        <v/>
      </c>
      <c r="CE28" s="140" t="str">
        <f>IF(CF28="","",IFERROR(VLOOKUP(DATASHEET!CJ14,lookup,2,FALSE)-$P28,""))</f>
        <v/>
      </c>
      <c r="CF28" s="156" t="str">
        <f>IFERROR(INDEX(DATASHEET!$A$1:$DG$299,MATCH(PROGRESS!$A28,DATASHEET!$A$1:$A$299,0),MATCH(PROGRESS!CG$2,DATASHEET!$A$1:$DG$1,0)),"")</f>
        <v/>
      </c>
      <c r="CG28" s="156" t="str">
        <f t="shared" si="61"/>
        <v/>
      </c>
      <c r="CH28" s="138" t="str">
        <f>IF(ISBLANK(DATASHEET!CK14),"",DATASHEET!CK14)</f>
        <v>MSA</v>
      </c>
      <c r="CI28" s="198" t="str">
        <f>IF(ISBLANK(DATASHEET!CL14),"",DATASHEET!CL14)</f>
        <v>11MS2-HI2-7</v>
      </c>
      <c r="CJ28" s="140" t="str">
        <f>IF(CK28="","",IFERROR(VLOOKUP(DATASHEET!CN14,lookup,2,FALSE)-$P28,""))</f>
        <v/>
      </c>
      <c r="CK28" s="156" t="str">
        <f>IFERROR(INDEX(DATASHEET!$A$1:$DG$299,MATCH(PROGRESS!$A28,DATASHEET!$A$1:$A$299,0),MATCH(PROGRESS!CL$2,DATASHEET!$A$1:$DG$1,0)),"")</f>
        <v/>
      </c>
      <c r="CL28" s="156" t="str">
        <f t="shared" si="62"/>
        <v/>
      </c>
      <c r="CM28" s="138" t="str">
        <f>IF(ISBLANK(DATASHEET!CO14),"",DATASHEET!CO14)</f>
        <v>CS</v>
      </c>
      <c r="CN28" s="198" t="str">
        <f>IF(ISBLANK(DATASHEET!CP14),"",DATASHEET!CP14)</f>
        <v>11S-MA-1</v>
      </c>
      <c r="CO28" s="140" t="str">
        <f>IF(CP28="","",IFERROR(VLOOKUP(DATASHEET!CR14,lookup,2,FALSE)-$P28,""))</f>
        <v/>
      </c>
      <c r="CP28" s="156" t="str">
        <f>IFERROR(INDEX(DATASHEET!$A$1:$DG$299,MATCH(PROGRESS!$A28,DATASHEET!$A$1:$A$299,0),MATCH(PROGRESS!CQ$2,DATASHEET!$A$1:$DG$1,0)),"")</f>
        <v/>
      </c>
      <c r="CQ28" s="156" t="str">
        <f t="shared" si="63"/>
        <v/>
      </c>
      <c r="CR28" s="138" t="str">
        <f>IF(ISBLANK(DATASHEET!CS14),"",DATASHEET!CS14)</f>
        <v/>
      </c>
      <c r="CS28" s="198" t="str">
        <f>IF(ISBLANK(DATASHEET!CT14),"",DATASHEET!CT14)</f>
        <v/>
      </c>
      <c r="CT28" s="140" t="str">
        <f>IF(CU28="","",IFERROR(VLOOKUP(DATASHEET!CV14,lookup,2,FALSE)-$P28,""))</f>
        <v/>
      </c>
      <c r="CU28" s="156" t="str">
        <f>IFERROR(INDEX(DATASHEET!$A$1:$DG$299,MATCH(PROGRESS!$A28,DATASHEET!$A$1:$A$299,0),MATCH(PROGRESS!CV$2,DATASHEET!$A$1:$DG$1,0)),"")</f>
        <v/>
      </c>
      <c r="CV28" s="156" t="str">
        <f t="shared" si="64"/>
        <v/>
      </c>
      <c r="CW28" s="138" t="str">
        <f>IF(ISBLANK(DATASHEET!CW14),"",DATASHEET!CW14)</f>
        <v/>
      </c>
      <c r="CX28" s="198" t="str">
        <f>IF(ISBLANK(DATASHEET!CX14),"",DATASHEET!CX14)</f>
        <v/>
      </c>
      <c r="CY28" s="140" t="str">
        <f>IF(CZ28="","",IFERROR(VLOOKUP(DATASHEET!DD14,lookup,2,FALSE)-$P28,""))</f>
        <v/>
      </c>
      <c r="CZ28" s="156" t="str">
        <f>IFERROR(INDEX(DATASHEET!$A$1:$DG$299,MATCH(PROGRESS!$A28,DATASHEET!$A$1:$A$299,0),MATCH(PROGRESS!DA$2,DATASHEET!$A$1:$DG$1,0)),"")</f>
        <v/>
      </c>
      <c r="DA28" s="156" t="str">
        <f t="shared" si="65"/>
        <v/>
      </c>
      <c r="DB28" s="138" t="str">
        <f>IF(ISBLANK(DATASHEET!DE14),"",DATASHEET!DE14)</f>
        <v/>
      </c>
      <c r="DC28" s="198" t="str">
        <f>IF(ISBLANK(DATASHEET!DF14),"",DATASHEET!DF14)</f>
        <v/>
      </c>
      <c r="DD28" s="140" t="str">
        <f>IF(DE28="","",IFERROR(VLOOKUP(DATASHEET!DH14,lookup,2,FALSE)-$P28,""))</f>
        <v/>
      </c>
      <c r="DE28" s="156" t="str">
        <f>IFERROR(INDEX(DATASHEET!$A$1:$DG$299,MATCH(PROGRESS!$A28,DATASHEET!$A$1:$A$299,0),MATCH(PROGRESS!DF$2,DATASHEET!$A$1:$DG$1,0)),"")</f>
        <v/>
      </c>
      <c r="DF28" s="156" t="str">
        <f t="shared" si="66"/>
        <v/>
      </c>
      <c r="DG28" s="138" t="str">
        <f>IF(ISBLANK(DATASHEET!DI14),"",DATASHEET!DI14)</f>
        <v>DWA</v>
      </c>
      <c r="DH28" s="198" t="str">
        <f>IF(ISBLANK(DATASHEET!DJ14),"",DATASHEET!DJ14)</f>
        <v>11T-PH-2</v>
      </c>
      <c r="DI28" s="140" t="str">
        <f>IF(DJ28="","",IFERROR(VLOOKUP(DATASHEET!DL14,lookup,2,FALSE)-$P28,""))</f>
        <v/>
      </c>
      <c r="DJ28" s="156" t="str">
        <f>IFERROR(INDEX(DATASHEET!$A$1:$DG$299,MATCH(PROGRESS!$A28,DATASHEET!$A$1:$A$299,0),MATCH(PROGRESS!DK$2,DATASHEET!$A$1:$DG$1,0)),"")</f>
        <v/>
      </c>
      <c r="DK28" s="156" t="str">
        <f t="shared" si="67"/>
        <v/>
      </c>
      <c r="DL28" s="138" t="str">
        <f>IF(ISBLANK(DATASHEET!DM14),"",DATASHEET!DM14)</f>
        <v/>
      </c>
      <c r="DM28" s="198" t="str">
        <f>IF(ISBLANK(DATASHEET!DN14),"",DATASHEET!DN14)</f>
        <v/>
      </c>
      <c r="DN28" s="140" t="str">
        <f>IF(DO28="","",IFERROR(VLOOKUP(DATASHEET!DP14,lookup,2,FALSE)-$P28,""))</f>
        <v/>
      </c>
      <c r="DO28" s="156" t="str">
        <f>IFERROR(INDEX(DATASHEET!$A$1:$DG$299,MATCH(PROGRESS!$A28,DATASHEET!$A$1:$A$299,0),MATCH(PROGRESS!DP$2,DATASHEET!$A$1:$DG$1,0)),"")</f>
        <v/>
      </c>
      <c r="DP28" s="156" t="str">
        <f t="shared" si="68"/>
        <v/>
      </c>
      <c r="DQ28" s="138" t="str">
        <f>IF(ISBLANK(DATASHEET!DQ14),"",DATASHEET!DQ14)</f>
        <v>PLO</v>
      </c>
      <c r="DR28" s="198" t="str">
        <f>IF(ISBLANK(DATASHEET!DR14),"",DATASHEET!DR14)</f>
        <v>11X-RE-2</v>
      </c>
      <c r="DS28" s="140" t="str">
        <f>IF(DT28="","",IFERROR(VLOOKUP(DATASHEET!DT14,lookup,2,FALSE)-$P28,""))</f>
        <v/>
      </c>
      <c r="DT28" s="156" t="str">
        <f>IFERROR(INDEX(DATASHEET!$A$1:$DG$299,MATCH(PROGRESS!$A28,DATASHEET!$A$1:$A$299,0),MATCH(PROGRESS!DU$2,DATASHEET!$A$1:$DG$1,0)),"")</f>
        <v/>
      </c>
      <c r="DU28" s="156" t="str">
        <f t="shared" si="69"/>
        <v/>
      </c>
      <c r="DV28" s="138" t="str">
        <f>IF(ISBLANK(DATASHEET!DU14),"",DATASHEET!DU14)</f>
        <v/>
      </c>
      <c r="DW28" s="198" t="str">
        <f>IF(ISBLANK(DATASHEET!DV14),"",DATASHEET!DV14)</f>
        <v/>
      </c>
      <c r="DX28" s="140" t="str">
        <f>IF(DY28="","",IFERROR(VLOOKUP(DATASHEET!DX14,lookup,2,FALSE)-$P28,""))</f>
        <v/>
      </c>
      <c r="DY28" s="156" t="str">
        <f>IFERROR(INDEX(DATASHEET!$A$1:$DG$299,MATCH(PROGRESS!$A28,DATASHEET!$A$1:$A$299,0),MATCH(PROGRESS!DZ$2,DATASHEET!$A$1:$DG$1,0)),"")</f>
        <v/>
      </c>
      <c r="DZ28" s="156" t="str">
        <f t="shared" si="70"/>
        <v/>
      </c>
      <c r="EA28" s="138" t="str">
        <f>IF(ISBLANK(DATASHEET!DY14),"",DATASHEET!DY14)</f>
        <v>YP</v>
      </c>
      <c r="EB28" s="198" t="str">
        <f>IF(ISBLANK(DATASHEET!DZ14),"",DATASHEET!DZ14)</f>
        <v>11S-SP-3</v>
      </c>
      <c r="FD28" s="526"/>
      <c r="FE28" s="532"/>
      <c r="FF28" s="532"/>
      <c r="FG28" s="532"/>
      <c r="FH28" s="526"/>
      <c r="FI28" s="526"/>
      <c r="FJ28" s="532"/>
      <c r="FK28" s="526"/>
      <c r="FL28" s="532"/>
      <c r="FM28" s="526"/>
      <c r="FN28" s="532"/>
      <c r="FO28" s="532"/>
      <c r="FP28" s="532"/>
      <c r="FQ28" s="526"/>
      <c r="FR28" s="526"/>
      <c r="FS28" s="526"/>
      <c r="FT28" s="532"/>
      <c r="FU28" s="526"/>
      <c r="FV28" s="532"/>
      <c r="FW28" s="532"/>
      <c r="FX28" s="532"/>
      <c r="FY28" s="526"/>
      <c r="FZ28" s="532"/>
      <c r="GA28" s="529"/>
      <c r="GB28" s="530"/>
      <c r="GC28" s="530"/>
      <c r="GD28" s="529"/>
      <c r="GE28" s="530"/>
      <c r="GF28" s="530"/>
      <c r="GG28" s="530"/>
      <c r="GH28" s="530"/>
      <c r="GI28" s="530"/>
      <c r="GJ28" s="529"/>
      <c r="GK28" s="530"/>
      <c r="GL28" s="529"/>
      <c r="GM28" s="529"/>
      <c r="GN28" s="530"/>
      <c r="GO28" s="530"/>
      <c r="GP28" s="529"/>
      <c r="GQ28" s="529"/>
      <c r="GR28" s="530"/>
      <c r="GS28" s="530"/>
      <c r="GT28" s="529"/>
      <c r="HA28" t="s">
        <v>375</v>
      </c>
    </row>
    <row r="29" spans="1:211" ht="15.75" x14ac:dyDescent="0.25">
      <c r="A29" s="179">
        <f>DATASHEET!A15</f>
        <v>151527</v>
      </c>
      <c r="B29" s="58" t="str">
        <f>DATASHEET!B15</f>
        <v>ANWAR, Sara</v>
      </c>
      <c r="C29" s="169" t="str">
        <f>DATASHEET!C15</f>
        <v>11KKN</v>
      </c>
      <c r="D29" s="170" t="str">
        <f>DATASHEET!D15</f>
        <v>F</v>
      </c>
      <c r="E29" s="170" t="str">
        <f>DATASHEET!J15</f>
        <v>N</v>
      </c>
      <c r="F29" s="170" t="str">
        <f>DATASHEET!E15</f>
        <v>N</v>
      </c>
      <c r="G29" s="170" t="str">
        <f>DATASHEET!F15</f>
        <v>Pakistani</v>
      </c>
      <c r="H29" s="170" t="str">
        <f>DATASHEET!G15</f>
        <v>N</v>
      </c>
      <c r="I29" s="170" t="str">
        <f>DATASHEET!H15</f>
        <v>N</v>
      </c>
      <c r="J29" s="170" t="str">
        <f>DATASHEET!I15</f>
        <v>N</v>
      </c>
      <c r="K29" s="171" t="str">
        <f>DATASHEET!M15</f>
        <v>M</v>
      </c>
      <c r="L29" s="88" t="str">
        <f t="shared" si="46"/>
        <v/>
      </c>
      <c r="M29" s="88" t="str">
        <f t="shared" si="47"/>
        <v/>
      </c>
      <c r="N29" s="498" t="str">
        <f>IF(ISBLANK(DATASHEET!L15),"",DATASHEET!L15)</f>
        <v>4-5</v>
      </c>
      <c r="O29" s="109">
        <f>IFERROR(IF(VLOOKUP(DATASHEET!A15,[5]YEAR11!$A$2:$AF$236,18,FALSE)="","",VLOOKUP(DATASHEET!A15,[5]YEAR11!$A$2:$AF$236,18,FALSE)),"")</f>
        <v>38.909638999999999</v>
      </c>
      <c r="P29" s="111">
        <f>IFERROR(IF(VLOOKUP(DATASHEET!A15,[5]YEAR11!$A$2:$AF$237,19,FALSE)="","",VLOOKUP(DATASHEET!A15,[5]YEAR11!$A$2:$AF$237,19,FALSE)),"")</f>
        <v>3.8909639</v>
      </c>
      <c r="Q29" s="497">
        <f>'P8 BREAKDOWN'!M17</f>
        <v>-3.4909638999999997</v>
      </c>
      <c r="R29" s="140" t="str">
        <f>IF(S29="","",IFERROR(VLOOKUP(DATASHEET!AF15,lookup,2,FALSE)-$P29,""))</f>
        <v/>
      </c>
      <c r="S29" s="156" t="str">
        <f>IFERROR(INDEX(DATASHEET!$A$1:$DG$299,MATCH(PROGRESS!$A29,DATASHEET!$A$1:$A$299,0),MATCH(PROGRESS!T$2,DATASHEET!$A$1:$DG$1,0)),"")</f>
        <v/>
      </c>
      <c r="T29" s="156" t="str">
        <f t="shared" si="48"/>
        <v/>
      </c>
      <c r="U29" s="138" t="str">
        <f>IF(ISBLANK(DATASHEET!AG15),"",DATASHEET!AG15)</f>
        <v/>
      </c>
      <c r="V29" s="198" t="str">
        <f>IF(ISBLANK(DATASHEET!AH15),"",DATASHEET!AH15)</f>
        <v/>
      </c>
      <c r="W29" s="140" t="str">
        <f>IF(X29="","",IFERROR(VLOOKUP(DATASHEET!AJ15,lookup,2,FALSE)-$P29,""))</f>
        <v/>
      </c>
      <c r="X29" s="156" t="str">
        <f>IFERROR(INDEX(DATASHEET!$A$1:$DG$299,MATCH(PROGRESS!$A29,DATASHEET!$A$1:$A$299,0),MATCH(PROGRESS!Y$2,DATASHEET!$A$1:$DG$1,0)),"")</f>
        <v/>
      </c>
      <c r="Y29" s="156" t="str">
        <f t="shared" si="49"/>
        <v/>
      </c>
      <c r="Z29" s="138" t="str">
        <f>IF(ISBLANK(DATASHEET!AK15),"",DATASHEET!AK15)</f>
        <v>AWI</v>
      </c>
      <c r="AA29" s="198" t="str">
        <f>IF(ISBLANK(DATASHEET!AL15),"",DATASHEET!AL15)</f>
        <v>11T-BI-4</v>
      </c>
      <c r="AB29" s="140" t="str">
        <f>IF(AC29="","",IFERROR(VLOOKUP(DATASHEET!AN15,lookup,2,FALSE)-$P29,""))</f>
        <v/>
      </c>
      <c r="AC29" s="156" t="str">
        <f>IFERROR(INDEX(DATASHEET!$A$1:$DG$299,MATCH(PROGRESS!$A29,DATASHEET!$A$1:$A$299,0),MATCH(PROGRESS!AD$2,DATASHEET!$A$1:$DG$1,0)),"")</f>
        <v/>
      </c>
      <c r="AD29" s="156" t="str">
        <f t="shared" si="50"/>
        <v/>
      </c>
      <c r="AE29" s="138" t="str">
        <f>IF(ISBLANK(DATASHEET!AO15),"",DATASHEET!AO15)</f>
        <v/>
      </c>
      <c r="AF29" s="198" t="str">
        <f>IF(ISBLANK(DATASHEET!AP15),"",DATASHEET!AP15)</f>
        <v/>
      </c>
      <c r="AG29" s="140" t="str">
        <f>IF(AH29="","",IFERROR(VLOOKUP(DATASHEET!AR15,lookup,2,FALSE)-$P29,""))</f>
        <v/>
      </c>
      <c r="AH29" s="156" t="str">
        <f>IFERROR(INDEX(DATASHEET!$A$1:$DG$299,MATCH(PROGRESS!$A29,DATASHEET!$A$1:$A$299,0),MATCH(PROGRESS!AI$2,DATASHEET!$A$1:$DG$1,0)),"")</f>
        <v/>
      </c>
      <c r="AI29" s="156" t="str">
        <f t="shared" si="51"/>
        <v/>
      </c>
      <c r="AJ29" s="138" t="str">
        <f>IF(ISBLANK(DATASHEET!AS15),"",DATASHEET!AS15)</f>
        <v>TR</v>
      </c>
      <c r="AK29" s="198" t="str">
        <f>IF(ISBLANK(DATASHEET!AT15),"",DATASHEET!AT15)</f>
        <v>11T-CH-4</v>
      </c>
      <c r="AL29" s="140" t="str">
        <f>IF(AM29="","",IFERROR(VLOOKUP(DATASHEET!AV15,lookup,2,FALSE)-$P29,""))</f>
        <v/>
      </c>
      <c r="AM29" s="156" t="str">
        <f>IFERROR(INDEX(DATASHEET!$A$1:$DG$299,MATCH(PROGRESS!$A29,DATASHEET!$A$1:$A$299,0),MATCH(PROGRESS!AN$2,DATASHEET!$A$1:$DG$1,0)),"")</f>
        <v/>
      </c>
      <c r="AN29" s="156" t="str">
        <f t="shared" si="52"/>
        <v/>
      </c>
      <c r="AO29" s="138" t="str">
        <f>IF(ISBLANK(DATASHEET!AW15),"",DATASHEET!AW15)</f>
        <v/>
      </c>
      <c r="AP29" s="198" t="str">
        <f>IF(ISBLANK(DATASHEET!AX15),"",DATASHEET!AX15)</f>
        <v/>
      </c>
      <c r="AQ29" s="140" t="str">
        <f>IF(AR29="","",IFERROR(VLOOKUP(DATASHEET!AZ15,lookup,2,FALSE)-$P29,""))</f>
        <v/>
      </c>
      <c r="AR29" s="156" t="str">
        <f>IFERROR(INDEX(DATASHEET!$A$1:$DG$299,MATCH(PROGRESS!$A29,DATASHEET!$A$1:$A$299,0),MATCH(PROGRESS!AS$2,DATASHEET!$A$1:$DG$1,0)),"")</f>
        <v/>
      </c>
      <c r="AS29" s="156" t="str">
        <f t="shared" si="53"/>
        <v/>
      </c>
      <c r="AT29" s="138" t="str">
        <f>IF(ISBLANK(DATASHEET!BA15),"",DATASHEET!BA15)</f>
        <v/>
      </c>
      <c r="AU29" s="198" t="str">
        <f>IF(ISBLANK(DATASHEET!BB15),"",DATASHEET!BB15)</f>
        <v/>
      </c>
      <c r="AV29" s="140" t="str">
        <f>IF(AW29="","",IFERROR(VLOOKUP(DATASHEET!BD15,lookup,2,FALSE)-$P29,""))</f>
        <v/>
      </c>
      <c r="AW29" s="156" t="str">
        <f>IFERROR(INDEX(DATASHEET!$A$1:$DG$299,MATCH(PROGRESS!$A29,DATASHEET!$A$1:$A$299,0),MATCH(PROGRESS!AX$2,DATASHEET!$A$1:$DG$1,0)),"")</f>
        <v/>
      </c>
      <c r="AX29" s="156" t="str">
        <f t="shared" si="54"/>
        <v/>
      </c>
      <c r="AY29" s="138" t="str">
        <f>IF(ISBLANK(DATASHEET!BE15),"",DATASHEET!BE15)</f>
        <v/>
      </c>
      <c r="AZ29" s="198" t="str">
        <f>IF(ISBLANK(DATASHEET!BF15),"",DATASHEET!BF15)</f>
        <v/>
      </c>
      <c r="BA29" s="140" t="str">
        <f>IF(BB29="","",IFERROR(VLOOKUP(DATASHEET!BH15,lookup,2,FALSE)-$P29,""))</f>
        <v/>
      </c>
      <c r="BB29" s="156" t="str">
        <f>IFERROR(INDEX(DATASHEET!$A$1:$DG$299,MATCH(PROGRESS!$A29,DATASHEET!$A$1:$A$299,0),MATCH(PROGRESS!BC$2,DATASHEET!$A$1:$DG$1,0)),"")</f>
        <v/>
      </c>
      <c r="BC29" s="156" t="str">
        <f t="shared" si="55"/>
        <v/>
      </c>
      <c r="BD29" s="138" t="str">
        <f>IF(ISBLANK(DATASHEET!BI15),"",DATASHEET!BI15)</f>
        <v>AWH</v>
      </c>
      <c r="BE29" s="198" t="str">
        <f>IF(ISBLANK(DATASHEET!BJ15),"",DATASHEET!BJ15)</f>
        <v>11X-EN-5</v>
      </c>
      <c r="BF29" s="140" t="str">
        <f>IF(BG29="","",IFERROR(VLOOKUP(DATASHEET!BL15,lookup,2,FALSE)-$P29,""))</f>
        <v/>
      </c>
      <c r="BG29" s="156" t="str">
        <f>IFERROR(INDEX(DATASHEET!$A$1:$DG$299,MATCH(PROGRESS!$A29,DATASHEET!$A$1:$A$299,0),MATCH(PROGRESS!BH$2,DATASHEET!$A$1:$DG$1,0)),"")</f>
        <v/>
      </c>
      <c r="BH29" s="156" t="str">
        <f t="shared" si="56"/>
        <v/>
      </c>
      <c r="BI29" s="138" t="str">
        <f>IF(ISBLANK(DATASHEET!BM15),"",DATASHEET!BM15)</f>
        <v/>
      </c>
      <c r="BJ29" s="198" t="str">
        <f>IF(ISBLANK(DATASHEET!BN15),"",DATASHEET!BN15)</f>
        <v/>
      </c>
      <c r="BK29" s="140" t="str">
        <f>IF(BL29="","",IFERROR(VLOOKUP(DATASHEET!BP15,lookup,2,FALSE)-$P29,""))</f>
        <v/>
      </c>
      <c r="BL29" s="156" t="str">
        <f>IFERROR(INDEX(DATASHEET!$A$1:$DG$299,MATCH(PROGRESS!$A29,DATASHEET!$A$1:$A$299,0),MATCH(PROGRESS!BM$2,DATASHEET!$A$1:$DG$1,0)),"")</f>
        <v/>
      </c>
      <c r="BM29" s="156" t="str">
        <f t="shared" si="57"/>
        <v/>
      </c>
      <c r="BN29" s="138" t="str">
        <f>IF(ISBLANK(DATASHEET!BQ15),"",DATASHEET!BQ15)</f>
        <v>AWR</v>
      </c>
      <c r="BO29" s="198" t="str">
        <f>IF(ISBLANK(DATASHEET!BR15),"",DATASHEET!BR15)</f>
        <v>11MS2-FN2-5</v>
      </c>
      <c r="BP29" s="140" t="str">
        <f>IF(BQ29="","",IFERROR(VLOOKUP(DATASHEET!BX15,lookup,2,FALSE)-$P29,""))</f>
        <v/>
      </c>
      <c r="BQ29" s="156" t="str">
        <f>IFERROR(INDEX(DATASHEET!$A$1:$DG$299,MATCH(PROGRESS!$A29,DATASHEET!$A$1:$A$299,0),MATCH(PROGRESS!BR$2,DATASHEET!$A$1:$DG$1,0)),"")</f>
        <v/>
      </c>
      <c r="BR29" s="156" t="str">
        <f t="shared" si="58"/>
        <v/>
      </c>
      <c r="BS29" s="138" t="str">
        <f>IF(ISBLANK(DATASHEET!BY15),"",DATASHEET!BY15)</f>
        <v/>
      </c>
      <c r="BT29" s="198" t="str">
        <f>IF(ISBLANK(DATASHEET!BZ15),"",DATASHEET!BZ15)</f>
        <v/>
      </c>
      <c r="BU29" s="140" t="str">
        <f>IF(BV29="","",IFERROR(VLOOKUP(DATASHEET!CB15,lookup,2,FALSE)-$P29,""))</f>
        <v/>
      </c>
      <c r="BV29" s="156" t="str">
        <f>IFERROR(INDEX(DATASHEET!$A$1:$DG$299,MATCH(PROGRESS!$A29,DATASHEET!$A$1:$A$299,0),MATCH(PROGRESS!BW$2,DATASHEET!$A$1:$DG$1,0)),"")</f>
        <v/>
      </c>
      <c r="BW29" s="156" t="str">
        <f t="shared" si="59"/>
        <v/>
      </c>
      <c r="BX29" s="138" t="str">
        <f>IF(ISBLANK(DATASHEET!CC15),"",DATASHEET!CC15)</f>
        <v/>
      </c>
      <c r="BY29" s="198" t="str">
        <f>IF(ISBLANK(DATASHEET!CD15),"",DATASHEET!CD15)</f>
        <v/>
      </c>
      <c r="BZ29" s="140" t="str">
        <f>IF(CA29="","",IFERROR(VLOOKUP(DATASHEET!CE15,lookup,2,FALSE)-$P29,""))</f>
        <v/>
      </c>
      <c r="CA29" s="156" t="str">
        <f>IFERROR(INDEX(DATASHEET!$A$1:$DG$299,MATCH(PROGRESS!$A29,DATASHEET!$A$1:$A$299,0),MATCH(PROGRESS!CB$2,DATASHEET!$A$1:$DG$1,0)),"")</f>
        <v/>
      </c>
      <c r="CB29" s="156" t="str">
        <f t="shared" si="60"/>
        <v/>
      </c>
      <c r="CC29" s="138" t="str">
        <f>IF(ISBLANK(DATASHEET!CF15),"",DATASHEET!CF15)</f>
        <v/>
      </c>
      <c r="CD29" s="198" t="str">
        <f>IF(ISBLANK(DATASHEET!CG15),"",DATASHEET!CG15)</f>
        <v/>
      </c>
      <c r="CE29" s="140" t="str">
        <f>IF(CF29="","",IFERROR(VLOOKUP(DATASHEET!CJ15,lookup,2,FALSE)-$P29,""))</f>
        <v/>
      </c>
      <c r="CF29" s="156" t="str">
        <f>IFERROR(INDEX(DATASHEET!$A$1:$DG$299,MATCH(PROGRESS!$A29,DATASHEET!$A$1:$A$299,0),MATCH(PROGRESS!CG$2,DATASHEET!$A$1:$DG$1,0)),"")</f>
        <v/>
      </c>
      <c r="CG29" s="156" t="str">
        <f t="shared" si="61"/>
        <v/>
      </c>
      <c r="CH29" s="138" t="str">
        <f>IF(ISBLANK(DATASHEET!CK15),"",DATASHEET!CK15)</f>
        <v/>
      </c>
      <c r="CI29" s="198" t="str">
        <f>IF(ISBLANK(DATASHEET!CL15),"",DATASHEET!CL15)</f>
        <v/>
      </c>
      <c r="CJ29" s="140" t="str">
        <f>IF(CK29="","",IFERROR(VLOOKUP(DATASHEET!CN15,lookup,2,FALSE)-$P29,""))</f>
        <v/>
      </c>
      <c r="CK29" s="156" t="str">
        <f>IFERROR(INDEX(DATASHEET!$A$1:$DG$299,MATCH(PROGRESS!$A29,DATASHEET!$A$1:$A$299,0),MATCH(PROGRESS!CL$2,DATASHEET!$A$1:$DG$1,0)),"")</f>
        <v/>
      </c>
      <c r="CL29" s="156" t="str">
        <f t="shared" si="62"/>
        <v/>
      </c>
      <c r="CM29" s="138" t="str">
        <f>IF(ISBLANK(DATASHEET!CO15),"",DATASHEET!CO15)</f>
        <v>JQ</v>
      </c>
      <c r="CN29" s="198" t="str">
        <f>IF(ISBLANK(DATASHEET!CP15),"",DATASHEET!CP15)</f>
        <v>11N-MA-3</v>
      </c>
      <c r="CO29" s="140" t="str">
        <f>IF(CP29="","",IFERROR(VLOOKUP(DATASHEET!CR15,lookup,2,FALSE)-$P29,""))</f>
        <v/>
      </c>
      <c r="CP29" s="156" t="str">
        <f>IFERROR(INDEX(DATASHEET!$A$1:$DG$299,MATCH(PROGRESS!$A29,DATASHEET!$A$1:$A$299,0),MATCH(PROGRESS!CQ$2,DATASHEET!$A$1:$DG$1,0)),"")</f>
        <v/>
      </c>
      <c r="CQ29" s="156" t="str">
        <f t="shared" si="63"/>
        <v/>
      </c>
      <c r="CR29" s="138" t="str">
        <f>IF(ISBLANK(DATASHEET!CS15),"",DATASHEET!CS15)</f>
        <v/>
      </c>
      <c r="CS29" s="198" t="str">
        <f>IF(ISBLANK(DATASHEET!CT15),"",DATASHEET!CT15)</f>
        <v/>
      </c>
      <c r="CT29" s="140" t="str">
        <f>IF(CU29="","",IFERROR(VLOOKUP(DATASHEET!CV15,lookup,2,FALSE)-$P29,""))</f>
        <v/>
      </c>
      <c r="CU29" s="156" t="str">
        <f>IFERROR(INDEX(DATASHEET!$A$1:$DG$299,MATCH(PROGRESS!$A29,DATASHEET!$A$1:$A$299,0),MATCH(PROGRESS!CV$2,DATASHEET!$A$1:$DG$1,0)),"")</f>
        <v/>
      </c>
      <c r="CV29" s="156" t="str">
        <f t="shared" si="64"/>
        <v/>
      </c>
      <c r="CW29" s="138" t="str">
        <f>IF(ISBLANK(DATASHEET!CW15),"",DATASHEET!CW15)</f>
        <v/>
      </c>
      <c r="CX29" s="198" t="str">
        <f>IF(ISBLANK(DATASHEET!CX15),"",DATASHEET!CX15)</f>
        <v/>
      </c>
      <c r="CY29" s="140" t="str">
        <f>IF(CZ29="","",IFERROR(VLOOKUP(DATASHEET!DD15,lookup,2,FALSE)-$P29,""))</f>
        <v/>
      </c>
      <c r="CZ29" s="156" t="str">
        <f>IFERROR(INDEX(DATASHEET!$A$1:$DG$299,MATCH(PROGRESS!$A29,DATASHEET!$A$1:$A$299,0),MATCH(PROGRESS!DA$2,DATASHEET!$A$1:$DG$1,0)),"")</f>
        <v/>
      </c>
      <c r="DA29" s="156" t="str">
        <f t="shared" si="65"/>
        <v/>
      </c>
      <c r="DB29" s="138" t="str">
        <f>IF(ISBLANK(DATASHEET!DE15),"",DATASHEET!DE15)</f>
        <v/>
      </c>
      <c r="DC29" s="198" t="str">
        <f>IF(ISBLANK(DATASHEET!DF15),"",DATASHEET!DF15)</f>
        <v/>
      </c>
      <c r="DD29" s="140" t="str">
        <f>IF(DE29="","",IFERROR(VLOOKUP(DATASHEET!DH15,lookup,2,FALSE)-$P29,""))</f>
        <v/>
      </c>
      <c r="DE29" s="156" t="str">
        <f>IFERROR(INDEX(DATASHEET!$A$1:$DG$299,MATCH(PROGRESS!$A29,DATASHEET!$A$1:$A$299,0),MATCH(PROGRESS!DF$2,DATASHEET!$A$1:$DG$1,0)),"")</f>
        <v/>
      </c>
      <c r="DF29" s="156" t="str">
        <f t="shared" si="66"/>
        <v/>
      </c>
      <c r="DG29" s="138" t="str">
        <f>IF(ISBLANK(DATASHEET!DI15),"",DATASHEET!DI15)</f>
        <v>DWA</v>
      </c>
      <c r="DH29" s="198" t="str">
        <f>IF(ISBLANK(DATASHEET!DJ15),"",DATASHEET!DJ15)</f>
        <v>11T-PH-4</v>
      </c>
      <c r="DI29" s="140" t="str">
        <f>IF(DJ29="","",IFERROR(VLOOKUP(DATASHEET!DL15,lookup,2,FALSE)-$P29,""))</f>
        <v/>
      </c>
      <c r="DJ29" s="156" t="str">
        <f>IFERROR(INDEX(DATASHEET!$A$1:$DG$299,MATCH(PROGRESS!$A29,DATASHEET!$A$1:$A$299,0),MATCH(PROGRESS!DK$2,DATASHEET!$A$1:$DG$1,0)),"")</f>
        <v/>
      </c>
      <c r="DK29" s="156" t="str">
        <f t="shared" si="67"/>
        <v/>
      </c>
      <c r="DL29" s="138" t="str">
        <f>IF(ISBLANK(DATASHEET!DM15),"",DATASHEET!DM15)</f>
        <v/>
      </c>
      <c r="DM29" s="198" t="str">
        <f>IF(ISBLANK(DATASHEET!DN15),"",DATASHEET!DN15)</f>
        <v/>
      </c>
      <c r="DN29" s="140" t="str">
        <f>IF(DO29="","",IFERROR(VLOOKUP(DATASHEET!DP15,lookup,2,FALSE)-$P29,""))</f>
        <v/>
      </c>
      <c r="DO29" s="156" t="str">
        <f>IFERROR(INDEX(DATASHEET!$A$1:$DG$299,MATCH(PROGRESS!$A29,DATASHEET!$A$1:$A$299,0),MATCH(PROGRESS!DP$2,DATASHEET!$A$1:$DG$1,0)),"")</f>
        <v/>
      </c>
      <c r="DP29" s="156" t="str">
        <f t="shared" si="68"/>
        <v/>
      </c>
      <c r="DQ29" s="138" t="str">
        <f>IF(ISBLANK(DATASHEET!DQ15),"",DATASHEET!DQ15)</f>
        <v>NT</v>
      </c>
      <c r="DR29" s="198" t="str">
        <f>IF(ISBLANK(DATASHEET!DR15),"",DATASHEET!DR15)</f>
        <v>11X-RE-5</v>
      </c>
      <c r="DS29" s="140" t="str">
        <f>IF(DT29="","",IFERROR(VLOOKUP(DATASHEET!DT15,lookup,2,FALSE)-$P29,""))</f>
        <v/>
      </c>
      <c r="DT29" s="156" t="str">
        <f>IFERROR(INDEX(DATASHEET!$A$1:$DG$299,MATCH(PROGRESS!$A29,DATASHEET!$A$1:$A$299,0),MATCH(PROGRESS!DU$2,DATASHEET!$A$1:$DG$1,0)),"")</f>
        <v/>
      </c>
      <c r="DU29" s="156" t="str">
        <f t="shared" si="69"/>
        <v/>
      </c>
      <c r="DV29" s="138" t="str">
        <f>IF(ISBLANK(DATASHEET!DU15),"",DATASHEET!DU15)</f>
        <v/>
      </c>
      <c r="DW29" s="198" t="str">
        <f>IF(ISBLANK(DATASHEET!DV15),"",DATASHEET!DV15)</f>
        <v/>
      </c>
      <c r="DX29" s="140" t="str">
        <f>IF(DY29="","",IFERROR(VLOOKUP(DATASHEET!DX15,lookup,2,FALSE)-$P29,""))</f>
        <v/>
      </c>
      <c r="DY29" s="156" t="str">
        <f>IFERROR(INDEX(DATASHEET!$A$1:$DG$299,MATCH(PROGRESS!$A29,DATASHEET!$A$1:$A$299,0),MATCH(PROGRESS!DZ$2,DATASHEET!$A$1:$DG$1,0)),"")</f>
        <v/>
      </c>
      <c r="DZ29" s="156" t="str">
        <f t="shared" si="70"/>
        <v/>
      </c>
      <c r="EA29" s="138" t="str">
        <f>IF(ISBLANK(DATASHEET!DY15),"",DATASHEET!DY15)</f>
        <v>YP</v>
      </c>
      <c r="EB29" s="198" t="str">
        <f>IF(ISBLANK(DATASHEET!DZ15),"",DATASHEET!DZ15)</f>
        <v>11N-SP-2</v>
      </c>
      <c r="FD29" s="526"/>
      <c r="FE29" s="532"/>
      <c r="FF29" s="532"/>
      <c r="FG29" s="532"/>
      <c r="FH29" s="526"/>
      <c r="FI29" s="526"/>
      <c r="FJ29" s="532"/>
      <c r="FK29" s="526"/>
      <c r="FL29" s="532"/>
      <c r="FM29" s="526"/>
      <c r="FN29" s="532"/>
      <c r="FO29" s="532"/>
      <c r="FP29" s="532"/>
      <c r="FQ29" s="526"/>
      <c r="FR29" s="526"/>
      <c r="FS29" s="526"/>
      <c r="FT29" s="532"/>
      <c r="FU29" s="526"/>
      <c r="FV29" s="532"/>
      <c r="FW29" s="532"/>
      <c r="FX29" s="532"/>
      <c r="FY29" s="526"/>
      <c r="FZ29" s="532"/>
      <c r="GA29" s="529"/>
      <c r="GB29" s="530"/>
      <c r="GC29" s="530"/>
      <c r="GD29" s="529"/>
      <c r="GE29" s="530"/>
      <c r="GF29" s="530"/>
      <c r="GG29" s="530"/>
      <c r="GH29" s="530"/>
      <c r="GI29" s="530"/>
      <c r="GJ29" s="529"/>
      <c r="GK29" s="530"/>
      <c r="GL29" s="529"/>
      <c r="GM29" s="529"/>
      <c r="GN29" s="530"/>
      <c r="GO29" s="530"/>
      <c r="GP29" s="529"/>
      <c r="GQ29" s="529"/>
      <c r="GR29" s="530"/>
      <c r="GS29" s="530"/>
      <c r="GT29" s="529"/>
    </row>
    <row r="30" spans="1:211" ht="15.75" x14ac:dyDescent="0.25">
      <c r="A30" s="179">
        <f>DATASHEET!A16</f>
        <v>151638</v>
      </c>
      <c r="B30" s="58" t="str">
        <f>DATASHEET!B16</f>
        <v>ASLAM, Sana</v>
      </c>
      <c r="C30" s="169" t="str">
        <f>DATASHEET!C16</f>
        <v>11SK</v>
      </c>
      <c r="D30" s="170" t="str">
        <f>DATASHEET!D16</f>
        <v>F</v>
      </c>
      <c r="E30" s="170" t="str">
        <f>DATASHEET!J16</f>
        <v>N</v>
      </c>
      <c r="F30" s="170" t="str">
        <f>DATASHEET!E16</f>
        <v>N</v>
      </c>
      <c r="G30" s="170" t="str">
        <f>DATASHEET!F16</f>
        <v>Pakistani</v>
      </c>
      <c r="H30" s="170" t="str">
        <f>DATASHEET!G16</f>
        <v>N</v>
      </c>
      <c r="I30" s="170" t="str">
        <f>DATASHEET!H16</f>
        <v>N</v>
      </c>
      <c r="J30" s="170" t="str">
        <f>DATASHEET!I16</f>
        <v>N</v>
      </c>
      <c r="K30" s="171" t="str">
        <f>DATASHEET!M16</f>
        <v>M</v>
      </c>
      <c r="L30" s="88" t="str">
        <f t="shared" si="46"/>
        <v/>
      </c>
      <c r="M30" s="88" t="str">
        <f t="shared" si="47"/>
        <v/>
      </c>
      <c r="N30" s="498" t="str">
        <f>IF(ISBLANK(DATASHEET!L16),"",DATASHEET!L16)</f>
        <v>5-6</v>
      </c>
      <c r="O30" s="109">
        <f>IFERROR(IF(VLOOKUP(DATASHEET!A16,[5]YEAR11!$A$2:$AF$236,18,FALSE)="","",VLOOKUP(DATASHEET!A16,[5]YEAR11!$A$2:$AF$236,18,FALSE)),"")</f>
        <v>49.024999999999999</v>
      </c>
      <c r="P30" s="111">
        <f>IFERROR(IF(VLOOKUP(DATASHEET!A16,[5]YEAR11!$A$2:$AF$237,19,FALSE)="","",VLOOKUP(DATASHEET!A16,[5]YEAR11!$A$2:$AF$237,19,FALSE)),"")</f>
        <v>4.9024999999999999</v>
      </c>
      <c r="Q30" s="497">
        <f>'P8 BREAKDOWN'!M18</f>
        <v>-4.3025000000000002</v>
      </c>
      <c r="R30" s="140" t="str">
        <f>IF(S30="","",IFERROR(VLOOKUP(DATASHEET!AF16,lookup,2,FALSE)-$P30,""))</f>
        <v/>
      </c>
      <c r="S30" s="156" t="str">
        <f>IFERROR(INDEX(DATASHEET!$A$1:$DG$299,MATCH(PROGRESS!$A30,DATASHEET!$A$1:$A$299,0),MATCH(PROGRESS!T$2,DATASHEET!$A$1:$DG$1,0)),"")</f>
        <v/>
      </c>
      <c r="T30" s="156" t="str">
        <f t="shared" si="48"/>
        <v/>
      </c>
      <c r="U30" s="138" t="str">
        <f>IF(ISBLANK(DATASHEET!AG16),"",DATASHEET!AG16)</f>
        <v/>
      </c>
      <c r="V30" s="198" t="str">
        <f>IF(ISBLANK(DATASHEET!AH16),"",DATASHEET!AH16)</f>
        <v/>
      </c>
      <c r="W30" s="140" t="str">
        <f>IF(X30="","",IFERROR(VLOOKUP(DATASHEET!AJ16,lookup,2,FALSE)-$P30,""))</f>
        <v/>
      </c>
      <c r="X30" s="156" t="str">
        <f>IFERROR(INDEX(DATASHEET!$A$1:$DG$299,MATCH(PROGRESS!$A30,DATASHEET!$A$1:$A$299,0),MATCH(PROGRESS!Y$2,DATASHEET!$A$1:$DG$1,0)),"")</f>
        <v/>
      </c>
      <c r="Y30" s="156" t="str">
        <f t="shared" si="49"/>
        <v/>
      </c>
      <c r="Z30" s="138" t="str">
        <f>IF(ISBLANK(DATASHEET!AK16),"",DATASHEET!AK16)</f>
        <v/>
      </c>
      <c r="AA30" s="198" t="str">
        <f>IF(ISBLANK(DATASHEET!AL16),"",DATASHEET!AL16)</f>
        <v/>
      </c>
      <c r="AB30" s="140" t="str">
        <f>IF(AC30="","",IFERROR(VLOOKUP(DATASHEET!AN16,lookup,2,FALSE)-$P30,""))</f>
        <v/>
      </c>
      <c r="AC30" s="156" t="str">
        <f>IFERROR(INDEX(DATASHEET!$A$1:$DG$299,MATCH(PROGRESS!$A30,DATASHEET!$A$1:$A$299,0),MATCH(PROGRESS!AD$2,DATASHEET!$A$1:$DG$1,0)),"")</f>
        <v/>
      </c>
      <c r="AD30" s="156" t="str">
        <f t="shared" si="50"/>
        <v/>
      </c>
      <c r="AE30" s="138" t="str">
        <f>IF(ISBLANK(DATASHEET!AO16),"",DATASHEET!AO16)</f>
        <v/>
      </c>
      <c r="AF30" s="198" t="str">
        <f>IF(ISBLANK(DATASHEET!AP16),"",DATASHEET!AP16)</f>
        <v/>
      </c>
      <c r="AG30" s="140" t="str">
        <f>IF(AH30="","",IFERROR(VLOOKUP(DATASHEET!AR16,lookup,2,FALSE)-$P30,""))</f>
        <v/>
      </c>
      <c r="AH30" s="156" t="str">
        <f>IFERROR(INDEX(DATASHEET!$A$1:$DG$299,MATCH(PROGRESS!$A30,DATASHEET!$A$1:$A$299,0),MATCH(PROGRESS!AI$2,DATASHEET!$A$1:$DG$1,0)),"")</f>
        <v/>
      </c>
      <c r="AI30" s="156" t="str">
        <f t="shared" si="51"/>
        <v/>
      </c>
      <c r="AJ30" s="138" t="str">
        <f>IF(ISBLANK(DATASHEET!AS16),"",DATASHEET!AS16)</f>
        <v/>
      </c>
      <c r="AK30" s="198" t="str">
        <f>IF(ISBLANK(DATASHEET!AT16),"",DATASHEET!AT16)</f>
        <v/>
      </c>
      <c r="AL30" s="140" t="str">
        <f>IF(AM30="","",IFERROR(VLOOKUP(DATASHEET!AV16,lookup,2,FALSE)-$P30,""))</f>
        <v/>
      </c>
      <c r="AM30" s="156" t="str">
        <f>IFERROR(INDEX(DATASHEET!$A$1:$DG$299,MATCH(PROGRESS!$A30,DATASHEET!$A$1:$A$299,0),MATCH(PROGRESS!AN$2,DATASHEET!$A$1:$DG$1,0)),"")</f>
        <v/>
      </c>
      <c r="AN30" s="156" t="str">
        <f t="shared" si="52"/>
        <v/>
      </c>
      <c r="AO30" s="138" t="str">
        <f>IF(ISBLANK(DATASHEET!AW16),"",DATASHEET!AW16)</f>
        <v/>
      </c>
      <c r="AP30" s="198" t="str">
        <f>IF(ISBLANK(DATASHEET!AX16),"",DATASHEET!AX16)</f>
        <v/>
      </c>
      <c r="AQ30" s="140" t="str">
        <f>IF(AR30="","",IFERROR(VLOOKUP(DATASHEET!AZ16,lookup,2,FALSE)-$P30,""))</f>
        <v/>
      </c>
      <c r="AR30" s="156" t="str">
        <f>IFERROR(INDEX(DATASHEET!$A$1:$DG$299,MATCH(PROGRESS!$A30,DATASHEET!$A$1:$A$299,0),MATCH(PROGRESS!AS$2,DATASHEET!$A$1:$DG$1,0)),"")</f>
        <v/>
      </c>
      <c r="AS30" s="156" t="str">
        <f t="shared" si="53"/>
        <v/>
      </c>
      <c r="AT30" s="138" t="str">
        <f>IF(ISBLANK(DATASHEET!BA16),"",DATASHEET!BA16)</f>
        <v/>
      </c>
      <c r="AU30" s="198" t="str">
        <f>IF(ISBLANK(DATASHEET!BB16),"",DATASHEET!BB16)</f>
        <v/>
      </c>
      <c r="AV30" s="140" t="str">
        <f>IF(AW30="","",IFERROR(VLOOKUP(DATASHEET!BD16,lookup,2,FALSE)-$P30,""))</f>
        <v/>
      </c>
      <c r="AW30" s="156" t="str">
        <f>IFERROR(INDEX(DATASHEET!$A$1:$DG$299,MATCH(PROGRESS!$A30,DATASHEET!$A$1:$A$299,0),MATCH(PROGRESS!AX$2,DATASHEET!$A$1:$DG$1,0)),"")</f>
        <v/>
      </c>
      <c r="AX30" s="156" t="str">
        <f t="shared" si="54"/>
        <v/>
      </c>
      <c r="AY30" s="138" t="str">
        <f>IF(ISBLANK(DATASHEET!BE16),"",DATASHEET!BE16)</f>
        <v/>
      </c>
      <c r="AZ30" s="198" t="str">
        <f>IF(ISBLANK(DATASHEET!BF16),"",DATASHEET!BF16)</f>
        <v/>
      </c>
      <c r="BA30" s="140" t="str">
        <f>IF(BB30="","",IFERROR(VLOOKUP(DATASHEET!BH16,lookup,2,FALSE)-$P30,""))</f>
        <v/>
      </c>
      <c r="BB30" s="156" t="str">
        <f>IFERROR(INDEX(DATASHEET!$A$1:$DG$299,MATCH(PROGRESS!$A30,DATASHEET!$A$1:$A$299,0),MATCH(PROGRESS!BC$2,DATASHEET!$A$1:$DG$1,0)),"")</f>
        <v/>
      </c>
      <c r="BC30" s="156" t="str">
        <f t="shared" si="55"/>
        <v/>
      </c>
      <c r="BD30" s="138" t="str">
        <f>IF(ISBLANK(DATASHEET!BI16),"",DATASHEET!BI16)</f>
        <v>CMC</v>
      </c>
      <c r="BE30" s="198" t="str">
        <f>IF(ISBLANK(DATASHEET!BJ16),"",DATASHEET!BJ16)</f>
        <v>11X-EN-4</v>
      </c>
      <c r="BF30" s="140" t="str">
        <f>IF(BG30="","",IFERROR(VLOOKUP(DATASHEET!BL16,lookup,2,FALSE)-$P30,""))</f>
        <v/>
      </c>
      <c r="BG30" s="156" t="str">
        <f>IFERROR(INDEX(DATASHEET!$A$1:$DG$299,MATCH(PROGRESS!$A30,DATASHEET!$A$1:$A$299,0),MATCH(PROGRESS!BH$2,DATASHEET!$A$1:$DG$1,0)),"")</f>
        <v/>
      </c>
      <c r="BH30" s="156" t="str">
        <f t="shared" si="56"/>
        <v/>
      </c>
      <c r="BI30" s="138" t="str">
        <f>IF(ISBLANK(DATASHEET!BM16),"",DATASHEET!BM16)</f>
        <v/>
      </c>
      <c r="BJ30" s="198" t="str">
        <f>IF(ISBLANK(DATASHEET!BN16),"",DATASHEET!BN16)</f>
        <v/>
      </c>
      <c r="BK30" s="140" t="str">
        <f>IF(BL30="","",IFERROR(VLOOKUP(DATASHEET!BP16,lookup,2,FALSE)-$P30,""))</f>
        <v/>
      </c>
      <c r="BL30" s="156" t="str">
        <f>IFERROR(INDEX(DATASHEET!$A$1:$DG$299,MATCH(PROGRESS!$A30,DATASHEET!$A$1:$A$299,0),MATCH(PROGRESS!BM$2,DATASHEET!$A$1:$DG$1,0)),"")</f>
        <v/>
      </c>
      <c r="BM30" s="156" t="str">
        <f t="shared" si="57"/>
        <v/>
      </c>
      <c r="BN30" s="138" t="str">
        <f>IF(ISBLANK(DATASHEET!BQ16),"",DATASHEET!BQ16)</f>
        <v/>
      </c>
      <c r="BO30" s="198" t="str">
        <f>IF(ISBLANK(DATASHEET!BR16),"",DATASHEET!BR16)</f>
        <v/>
      </c>
      <c r="BP30" s="140" t="str">
        <f>IF(BQ30="","",IFERROR(VLOOKUP(DATASHEET!BX16,lookup,2,FALSE)-$P30,""))</f>
        <v/>
      </c>
      <c r="BQ30" s="156" t="str">
        <f>IFERROR(INDEX(DATASHEET!$A$1:$DG$299,MATCH(PROGRESS!$A30,DATASHEET!$A$1:$A$299,0),MATCH(PROGRESS!BR$2,DATASHEET!$A$1:$DG$1,0)),"")</f>
        <v/>
      </c>
      <c r="BR30" s="156" t="str">
        <f t="shared" si="58"/>
        <v/>
      </c>
      <c r="BS30" s="138" t="str">
        <f>IF(ISBLANK(DATASHEET!BY16),"",DATASHEET!BY16)</f>
        <v>LMA</v>
      </c>
      <c r="BT30" s="198" t="str">
        <f>IF(ISBLANK(DATASHEET!BZ16),"",DATASHEET!BZ16)</f>
        <v>11S-FR-1</v>
      </c>
      <c r="BU30" s="140" t="str">
        <f>IF(BV30="","",IFERROR(VLOOKUP(DATASHEET!CB16,lookup,2,FALSE)-$P30,""))</f>
        <v/>
      </c>
      <c r="BV30" s="156" t="str">
        <f>IFERROR(INDEX(DATASHEET!$A$1:$DG$299,MATCH(PROGRESS!$A30,DATASHEET!$A$1:$A$299,0),MATCH(PROGRESS!BW$2,DATASHEET!$A$1:$DG$1,0)),"")</f>
        <v/>
      </c>
      <c r="BW30" s="156" t="str">
        <f t="shared" si="59"/>
        <v/>
      </c>
      <c r="BX30" s="138" t="str">
        <f>IF(ISBLANK(DATASHEET!CC16),"",DATASHEET!CC16)</f>
        <v/>
      </c>
      <c r="BY30" s="198" t="str">
        <f>IF(ISBLANK(DATASHEET!CD16),"",DATASHEET!CD16)</f>
        <v/>
      </c>
      <c r="BZ30" s="140" t="str">
        <f>IF(CA30="","",IFERROR(VLOOKUP(DATASHEET!CE16,lookup,2,FALSE)-$P30,""))</f>
        <v/>
      </c>
      <c r="CA30" s="156" t="str">
        <f>IFERROR(INDEX(DATASHEET!$A$1:$DG$299,MATCH(PROGRESS!$A30,DATASHEET!$A$1:$A$299,0),MATCH(PROGRESS!CB$2,DATASHEET!$A$1:$DG$1,0)),"")</f>
        <v/>
      </c>
      <c r="CB30" s="156" t="str">
        <f t="shared" si="60"/>
        <v/>
      </c>
      <c r="CC30" s="138" t="str">
        <f>IF(ISBLANK(DATASHEET!CF16),"",DATASHEET!CF16)</f>
        <v/>
      </c>
      <c r="CD30" s="198" t="str">
        <f>IF(ISBLANK(DATASHEET!CG16),"",DATASHEET!CG16)</f>
        <v>AWIL</v>
      </c>
      <c r="CE30" s="140" t="str">
        <f>IF(CF30="","",IFERROR(VLOOKUP(DATASHEET!CJ16,lookup,2,FALSE)-$P30,""))</f>
        <v/>
      </c>
      <c r="CF30" s="156" t="str">
        <f>IFERROR(INDEX(DATASHEET!$A$1:$DG$299,MATCH(PROGRESS!$A30,DATASHEET!$A$1:$A$299,0),MATCH(PROGRESS!CG$2,DATASHEET!$A$1:$DG$1,0)),"")</f>
        <v/>
      </c>
      <c r="CG30" s="156" t="str">
        <f t="shared" si="61"/>
        <v/>
      </c>
      <c r="CH30" s="138" t="str">
        <f>IF(ISBLANK(DATASHEET!CK16),"",DATASHEET!CK16)</f>
        <v/>
      </c>
      <c r="CI30" s="198" t="str">
        <f>IF(ISBLANK(DATASHEET!CL16),"",DATASHEET!CL16)</f>
        <v/>
      </c>
      <c r="CJ30" s="140" t="str">
        <f>IF(CK30="","",IFERROR(VLOOKUP(DATASHEET!CN16,lookup,2,FALSE)-$P30,""))</f>
        <v/>
      </c>
      <c r="CK30" s="156" t="str">
        <f>IFERROR(INDEX(DATASHEET!$A$1:$DG$299,MATCH(PROGRESS!$A30,DATASHEET!$A$1:$A$299,0),MATCH(PROGRESS!CL$2,DATASHEET!$A$1:$DG$1,0)),"")</f>
        <v/>
      </c>
      <c r="CL30" s="156" t="str">
        <f t="shared" si="62"/>
        <v/>
      </c>
      <c r="CM30" s="138" t="str">
        <f>IF(ISBLANK(DATASHEET!CO16),"",DATASHEET!CO16)</f>
        <v>JQ</v>
      </c>
      <c r="CN30" s="198" t="str">
        <f>IF(ISBLANK(DATASHEET!CP16),"",DATASHEET!CP16)</f>
        <v>11X-MA-4</v>
      </c>
      <c r="CO30" s="140" t="str">
        <f>IF(CP30="","",IFERROR(VLOOKUP(DATASHEET!CR16,lookup,2,FALSE)-$P30,""))</f>
        <v/>
      </c>
      <c r="CP30" s="156" t="str">
        <f>IFERROR(INDEX(DATASHEET!$A$1:$DG$299,MATCH(PROGRESS!$A30,DATASHEET!$A$1:$A$299,0),MATCH(PROGRESS!CQ$2,DATASHEET!$A$1:$DG$1,0)),"")</f>
        <v/>
      </c>
      <c r="CQ30" s="156" t="str">
        <f t="shared" si="63"/>
        <v/>
      </c>
      <c r="CR30" s="138" t="str">
        <f>IF(ISBLANK(DATASHEET!CS16),"",DATASHEET!CS16)</f>
        <v/>
      </c>
      <c r="CS30" s="198" t="str">
        <f>IF(ISBLANK(DATASHEET!CT16),"",DATASHEET!CT16)</f>
        <v/>
      </c>
      <c r="CT30" s="140" t="str">
        <f>IF(CU30="","",IFERROR(VLOOKUP(DATASHEET!CV16,lookup,2,FALSE)-$P30,""))</f>
        <v/>
      </c>
      <c r="CU30" s="156" t="str">
        <f>IFERROR(INDEX(DATASHEET!$A$1:$DG$299,MATCH(PROGRESS!$A30,DATASHEET!$A$1:$A$299,0),MATCH(PROGRESS!CV$2,DATASHEET!$A$1:$DG$1,0)),"")</f>
        <v/>
      </c>
      <c r="CV30" s="156" t="str">
        <f t="shared" si="64"/>
        <v/>
      </c>
      <c r="CW30" s="138" t="str">
        <f>IF(ISBLANK(DATASHEET!CW16),"",DATASHEET!CW16)</f>
        <v>SGO</v>
      </c>
      <c r="CX30" s="198" t="str">
        <f>IF(ISBLANK(DATASHEET!CX16),"",DATASHEET!CX16)</f>
        <v>11LT-PHO-6</v>
      </c>
      <c r="CY30" s="140" t="str">
        <f>IF(CZ30="","",IFERROR(VLOOKUP(DATASHEET!DD16,lookup,2,FALSE)-$P30,""))</f>
        <v/>
      </c>
      <c r="CZ30" s="156" t="str">
        <f>IFERROR(INDEX(DATASHEET!$A$1:$DG$299,MATCH(PROGRESS!$A30,DATASHEET!$A$1:$A$299,0),MATCH(PROGRESS!DA$2,DATASHEET!$A$1:$DG$1,0)),"")</f>
        <v/>
      </c>
      <c r="DA30" s="156" t="str">
        <f t="shared" si="65"/>
        <v/>
      </c>
      <c r="DB30" s="138" t="str">
        <f>IF(ISBLANK(DATASHEET!DE16),"",DATASHEET!DE16)</f>
        <v/>
      </c>
      <c r="DC30" s="198" t="str">
        <f>IF(ISBLANK(DATASHEET!DF16),"",DATASHEET!DF16)</f>
        <v/>
      </c>
      <c r="DD30" s="140" t="str">
        <f>IF(DE30="","",IFERROR(VLOOKUP(DATASHEET!DH16,lookup,2,FALSE)-$P30,""))</f>
        <v/>
      </c>
      <c r="DE30" s="156" t="str">
        <f>IFERROR(INDEX(DATASHEET!$A$1:$DG$299,MATCH(PROGRESS!$A30,DATASHEET!$A$1:$A$299,0),MATCH(PROGRESS!DF$2,DATASHEET!$A$1:$DG$1,0)),"")</f>
        <v/>
      </c>
      <c r="DF30" s="156" t="str">
        <f t="shared" si="66"/>
        <v/>
      </c>
      <c r="DG30" s="138" t="str">
        <f>IF(ISBLANK(DATASHEET!DI16),"",DATASHEET!DI16)</f>
        <v/>
      </c>
      <c r="DH30" s="198" t="str">
        <f>IF(ISBLANK(DATASHEET!DJ16),"",DATASHEET!DJ16)</f>
        <v/>
      </c>
      <c r="DI30" s="140" t="str">
        <f>IF(DJ30="","",IFERROR(VLOOKUP(DATASHEET!DL16,lookup,2,FALSE)-$P30,""))</f>
        <v/>
      </c>
      <c r="DJ30" s="156" t="str">
        <f>IFERROR(INDEX(DATASHEET!$A$1:$DG$299,MATCH(PROGRESS!$A30,DATASHEET!$A$1:$A$299,0),MATCH(PROGRESS!DK$2,DATASHEET!$A$1:$DG$1,0)),"")</f>
        <v/>
      </c>
      <c r="DK30" s="156" t="str">
        <f t="shared" si="67"/>
        <v/>
      </c>
      <c r="DL30" s="138" t="str">
        <f>IF(ISBLANK(DATASHEET!DM16),"",DATASHEET!DM16)</f>
        <v/>
      </c>
      <c r="DM30" s="198" t="str">
        <f>IF(ISBLANK(DATASHEET!DN16),"",DATASHEET!DN16)</f>
        <v/>
      </c>
      <c r="DN30" s="140" t="str">
        <f>IF(DO30="","",IFERROR(VLOOKUP(DATASHEET!DP16,lookup,2,FALSE)-$P30,""))</f>
        <v/>
      </c>
      <c r="DO30" s="156" t="str">
        <f>IFERROR(INDEX(DATASHEET!$A$1:$DG$299,MATCH(PROGRESS!$A30,DATASHEET!$A$1:$A$299,0),MATCH(PROGRESS!DP$2,DATASHEET!$A$1:$DG$1,0)),"")</f>
        <v/>
      </c>
      <c r="DP30" s="156" t="str">
        <f t="shared" si="68"/>
        <v/>
      </c>
      <c r="DQ30" s="138" t="str">
        <f>IF(ISBLANK(DATASHEET!DQ16),"",DATASHEET!DQ16)</f>
        <v>CR</v>
      </c>
      <c r="DR30" s="198" t="str">
        <f>IF(ISBLANK(DATASHEET!DR16),"",DATASHEET!DR16)</f>
        <v>11X-RE-8</v>
      </c>
      <c r="DS30" s="140" t="str">
        <f>IF(DT30="","",IFERROR(VLOOKUP(DATASHEET!DT16,lookup,2,FALSE)-$P30,""))</f>
        <v/>
      </c>
      <c r="DT30" s="156" t="str">
        <f>IFERROR(INDEX(DATASHEET!$A$1:$DG$299,MATCH(PROGRESS!$A30,DATASHEET!$A$1:$A$299,0),MATCH(PROGRESS!DU$2,DATASHEET!$A$1:$DG$1,0)),"")</f>
        <v/>
      </c>
      <c r="DU30" s="156" t="str">
        <f t="shared" si="69"/>
        <v/>
      </c>
      <c r="DV30" s="138" t="str">
        <f>IF(ISBLANK(DATASHEET!DU16),"",DATASHEET!DU16)</f>
        <v>ES</v>
      </c>
      <c r="DW30" s="198" t="str">
        <f>IF(ISBLANK(DATASHEET!DV16),"",DATASHEET!DV16)</f>
        <v>11C-SC-1</v>
      </c>
      <c r="DX30" s="140" t="str">
        <f>IF(DY30="","",IFERROR(VLOOKUP(DATASHEET!DX16,lookup,2,FALSE)-$P30,""))</f>
        <v/>
      </c>
      <c r="DY30" s="156" t="str">
        <f>IFERROR(INDEX(DATASHEET!$A$1:$DG$299,MATCH(PROGRESS!$A30,DATASHEET!$A$1:$A$299,0),MATCH(PROGRESS!DZ$2,DATASHEET!$A$1:$DG$1,0)),"")</f>
        <v/>
      </c>
      <c r="DZ30" s="156" t="str">
        <f t="shared" si="70"/>
        <v/>
      </c>
      <c r="EA30" s="138" t="str">
        <f>IF(ISBLANK(DATASHEET!DY16),"",DATASHEET!DY16)</f>
        <v/>
      </c>
      <c r="EB30" s="198" t="str">
        <f>IF(ISBLANK(DATASHEET!DZ16),"",DATASHEET!DZ16)</f>
        <v/>
      </c>
      <c r="FD30" s="526"/>
      <c r="FE30" s="532"/>
      <c r="FF30" s="532"/>
      <c r="FG30" s="532"/>
      <c r="FH30" s="526"/>
      <c r="FI30" s="526"/>
      <c r="FJ30" s="532"/>
      <c r="FK30" s="526"/>
      <c r="FL30" s="532"/>
      <c r="FM30" s="526"/>
      <c r="FN30" s="532"/>
      <c r="FO30" s="532"/>
      <c r="FP30" s="532"/>
      <c r="FQ30" s="526"/>
      <c r="FR30" s="526"/>
      <c r="FS30" s="526"/>
      <c r="FT30" s="532"/>
      <c r="FU30" s="526"/>
      <c r="FV30" s="532"/>
      <c r="FW30" s="532"/>
      <c r="FX30" s="532"/>
      <c r="FY30" s="526"/>
      <c r="FZ30" s="532"/>
      <c r="GA30" s="529"/>
      <c r="GB30" s="530"/>
      <c r="GC30" s="530"/>
      <c r="GD30" s="529"/>
      <c r="GE30" s="530"/>
      <c r="GF30" s="530"/>
      <c r="GG30" s="530"/>
      <c r="GH30" s="530"/>
      <c r="GI30" s="530"/>
      <c r="GJ30" s="529"/>
      <c r="GK30" s="530"/>
      <c r="GL30" s="529"/>
      <c r="GM30" s="529"/>
      <c r="GN30" s="530"/>
      <c r="GO30" s="530"/>
      <c r="GP30" s="529"/>
      <c r="GQ30" s="529"/>
      <c r="GR30" s="530"/>
      <c r="GS30" s="530"/>
      <c r="GT30" s="529"/>
      <c r="HA30" t="s">
        <v>375</v>
      </c>
      <c r="HB30" t="s">
        <v>375</v>
      </c>
    </row>
    <row r="31" spans="1:211" ht="15.75" x14ac:dyDescent="0.25">
      <c r="A31" s="179">
        <f>DATASHEET!A17</f>
        <v>151669</v>
      </c>
      <c r="B31" s="58" t="str">
        <f>DATASHEET!B17</f>
        <v>ATKINSON, Declan</v>
      </c>
      <c r="C31" s="169" t="str">
        <f>DATASHEET!C17</f>
        <v>11JNE</v>
      </c>
      <c r="D31" s="170" t="str">
        <f>DATASHEET!D17</f>
        <v>M</v>
      </c>
      <c r="E31" s="170" t="str">
        <f>DATASHEET!J17</f>
        <v>K</v>
      </c>
      <c r="F31" s="170" t="str">
        <f>DATASHEET!E17</f>
        <v>Y</v>
      </c>
      <c r="G31" s="170" t="str">
        <f>DATASHEET!F17</f>
        <v>White - British</v>
      </c>
      <c r="H31" s="170" t="str">
        <f>DATASHEET!G17</f>
        <v>N</v>
      </c>
      <c r="I31" s="170" t="str">
        <f>DATASHEET!H17</f>
        <v>Y</v>
      </c>
      <c r="J31" s="170" t="str">
        <f>DATASHEET!I17</f>
        <v>N</v>
      </c>
      <c r="K31" s="171" t="str">
        <f>DATASHEET!M17</f>
        <v>H</v>
      </c>
      <c r="L31" s="88" t="str">
        <f t="shared" si="46"/>
        <v/>
      </c>
      <c r="M31" s="88" t="str">
        <f t="shared" si="47"/>
        <v/>
      </c>
      <c r="N31" s="498" t="str">
        <f>IF(ISBLANK(DATASHEET!L17),"",DATASHEET!L17)</f>
        <v>8-9</v>
      </c>
      <c r="O31" s="109">
        <f>IFERROR(IF(VLOOKUP(DATASHEET!A17,[5]YEAR11!$A$2:$AF$236,18,FALSE)="","",VLOOKUP(DATASHEET!A17,[5]YEAR11!$A$2:$AF$236,18,FALSE)),"")</f>
        <v>64.375</v>
      </c>
      <c r="P31" s="111">
        <f>IFERROR(IF(VLOOKUP(DATASHEET!A17,[5]YEAR11!$A$2:$AF$237,19,FALSE)="","",VLOOKUP(DATASHEET!A17,[5]YEAR11!$A$2:$AF$237,19,FALSE)),"")</f>
        <v>6.4375</v>
      </c>
      <c r="Q31" s="497">
        <f>'P8 BREAKDOWN'!M19</f>
        <v>-5.8875000000000002</v>
      </c>
      <c r="R31" s="140" t="str">
        <f>IF(S31="","",IFERROR(VLOOKUP(DATASHEET!AF17,lookup,2,FALSE)-$P31,""))</f>
        <v/>
      </c>
      <c r="S31" s="156" t="str">
        <f>IFERROR(INDEX(DATASHEET!$A$1:$DG$299,MATCH(PROGRESS!$A31,DATASHEET!$A$1:$A$299,0),MATCH(PROGRESS!T$2,DATASHEET!$A$1:$DG$1,0)),"")</f>
        <v/>
      </c>
      <c r="T31" s="156" t="str">
        <f t="shared" si="48"/>
        <v/>
      </c>
      <c r="U31" s="139" t="str">
        <f>IF(ISBLANK(DATASHEET!AG17),"",DATASHEET!AG17)</f>
        <v/>
      </c>
      <c r="V31" s="198" t="str">
        <f>IF(ISBLANK(DATASHEET!AH17),"",DATASHEET!AH17)</f>
        <v/>
      </c>
      <c r="W31" s="140" t="str">
        <f>IF(X31="","",IFERROR(VLOOKUP(DATASHEET!AJ17,lookup,2,FALSE)-$P31,""))</f>
        <v/>
      </c>
      <c r="X31" s="156" t="str">
        <f>IFERROR(INDEX(DATASHEET!$A$1:$DG$299,MATCH(PROGRESS!$A31,DATASHEET!$A$1:$A$299,0),MATCH(PROGRESS!Y$2,DATASHEET!$A$1:$DG$1,0)),"")</f>
        <v/>
      </c>
      <c r="Y31" s="156" t="str">
        <f t="shared" si="49"/>
        <v/>
      </c>
      <c r="Z31" s="139" t="str">
        <f>IF(ISBLANK(DATASHEET!AK17),"",DATASHEET!AK17)</f>
        <v/>
      </c>
      <c r="AA31" s="198" t="str">
        <f>IF(ISBLANK(DATASHEET!AL17),"",DATASHEET!AL17)</f>
        <v/>
      </c>
      <c r="AB31" s="140" t="str">
        <f>IF(AC31="","",IFERROR(VLOOKUP(DATASHEET!AN17,lookup,2,FALSE)-$P31,""))</f>
        <v/>
      </c>
      <c r="AC31" s="156" t="str">
        <f>IFERROR(INDEX(DATASHEET!$A$1:$DG$299,MATCH(PROGRESS!$A31,DATASHEET!$A$1:$A$299,0),MATCH(PROGRESS!AD$2,DATASHEET!$A$1:$DG$1,0)),"")</f>
        <v/>
      </c>
      <c r="AD31" s="156" t="str">
        <f t="shared" si="50"/>
        <v/>
      </c>
      <c r="AE31" s="139" t="str">
        <f>IF(ISBLANK(DATASHEET!AO17),"",DATASHEET!AO17)</f>
        <v/>
      </c>
      <c r="AF31" s="198" t="str">
        <f>IF(ISBLANK(DATASHEET!AP17),"",DATASHEET!AP17)</f>
        <v/>
      </c>
      <c r="AG31" s="140" t="str">
        <f>IF(AH31="","",IFERROR(VLOOKUP(DATASHEET!AR17,lookup,2,FALSE)-$P31,""))</f>
        <v/>
      </c>
      <c r="AH31" s="156" t="str">
        <f>IFERROR(INDEX(DATASHEET!$A$1:$DG$299,MATCH(PROGRESS!$A31,DATASHEET!$A$1:$A$299,0),MATCH(PROGRESS!AI$2,DATASHEET!$A$1:$DG$1,0)),"")</f>
        <v/>
      </c>
      <c r="AI31" s="156" t="str">
        <f t="shared" si="51"/>
        <v/>
      </c>
      <c r="AJ31" s="139" t="str">
        <f>IF(ISBLANK(DATASHEET!AS17),"",DATASHEET!AS17)</f>
        <v/>
      </c>
      <c r="AK31" s="198" t="str">
        <f>IF(ISBLANK(DATASHEET!AT17),"",DATASHEET!AT17)</f>
        <v/>
      </c>
      <c r="AL31" s="140" t="str">
        <f>IF(AM31="","",IFERROR(VLOOKUP(DATASHEET!AV17,lookup,2,FALSE)-$P31,""))</f>
        <v/>
      </c>
      <c r="AM31" s="156" t="str">
        <f>IFERROR(INDEX(DATASHEET!$A$1:$DG$299,MATCH(PROGRESS!$A31,DATASHEET!$A$1:$A$299,0),MATCH(PROGRESS!AN$2,DATASHEET!$A$1:$DG$1,0)),"")</f>
        <v/>
      </c>
      <c r="AN31" s="156" t="str">
        <f t="shared" si="52"/>
        <v/>
      </c>
      <c r="AO31" s="139" t="str">
        <f>IF(ISBLANK(DATASHEET!AW17),"",DATASHEET!AW17)</f>
        <v/>
      </c>
      <c r="AP31" s="198" t="str">
        <f>IF(ISBLANK(DATASHEET!AX17),"",DATASHEET!AX17)</f>
        <v/>
      </c>
      <c r="AQ31" s="140" t="str">
        <f>IF(AR31="","",IFERROR(VLOOKUP(DATASHEET!AZ17,lookup,2,FALSE)-$P31,""))</f>
        <v/>
      </c>
      <c r="AR31" s="156" t="str">
        <f>IFERROR(INDEX(DATASHEET!$A$1:$DG$299,MATCH(PROGRESS!$A31,DATASHEET!$A$1:$A$299,0),MATCH(PROGRESS!AS$2,DATASHEET!$A$1:$DG$1,0)),"")</f>
        <v/>
      </c>
      <c r="AS31" s="156" t="str">
        <f t="shared" si="53"/>
        <v/>
      </c>
      <c r="AT31" s="139" t="str">
        <f>IF(ISBLANK(DATASHEET!BA17),"",DATASHEET!BA17)</f>
        <v/>
      </c>
      <c r="AU31" s="198" t="str">
        <f>IF(ISBLANK(DATASHEET!BB17),"",DATASHEET!BB17)</f>
        <v/>
      </c>
      <c r="AV31" s="140" t="str">
        <f>IF(AW31="","",IFERROR(VLOOKUP(DATASHEET!BD17,lookup,2,FALSE)-$P31,""))</f>
        <v/>
      </c>
      <c r="AW31" s="156" t="str">
        <f>IFERROR(INDEX(DATASHEET!$A$1:$DG$299,MATCH(PROGRESS!$A31,DATASHEET!$A$1:$A$299,0),MATCH(PROGRESS!AX$2,DATASHEET!$A$1:$DG$1,0)),"")</f>
        <v/>
      </c>
      <c r="AX31" s="156" t="str">
        <f t="shared" si="54"/>
        <v/>
      </c>
      <c r="AY31" s="139" t="str">
        <f>IF(ISBLANK(DATASHEET!BE17),"",DATASHEET!BE17)</f>
        <v/>
      </c>
      <c r="AZ31" s="198" t="str">
        <f>IF(ISBLANK(DATASHEET!BF17),"",DATASHEET!BF17)</f>
        <v/>
      </c>
      <c r="BA31" s="140" t="str">
        <f>IF(BB31="","",IFERROR(VLOOKUP(DATASHEET!BH17,lookup,2,FALSE)-$P31,""))</f>
        <v/>
      </c>
      <c r="BB31" s="156" t="str">
        <f>IFERROR(INDEX(DATASHEET!$A$1:$DG$299,MATCH(PROGRESS!$A31,DATASHEET!$A$1:$A$299,0),MATCH(PROGRESS!BC$2,DATASHEET!$A$1:$DG$1,0)),"")</f>
        <v/>
      </c>
      <c r="BC31" s="156" t="str">
        <f t="shared" si="55"/>
        <v/>
      </c>
      <c r="BD31" s="139" t="str">
        <f>IF(ISBLANK(DATASHEET!BI17),"",DATASHEET!BI17)</f>
        <v>FB</v>
      </c>
      <c r="BE31" s="198" t="str">
        <f>IF(ISBLANK(DATASHEET!BJ17),"",DATASHEET!BJ17)</f>
        <v>11X-EN-6</v>
      </c>
      <c r="BF31" s="140" t="str">
        <f>IF(BG31="","",IFERROR(VLOOKUP(DATASHEET!BL17,lookup,2,FALSE)-$P31,""))</f>
        <v/>
      </c>
      <c r="BG31" s="156" t="str">
        <f>IFERROR(INDEX(DATASHEET!$A$1:$DG$299,MATCH(PROGRESS!$A31,DATASHEET!$A$1:$A$299,0),MATCH(PROGRESS!BH$2,DATASHEET!$A$1:$DG$1,0)),"")</f>
        <v/>
      </c>
      <c r="BH31" s="156" t="str">
        <f t="shared" si="56"/>
        <v/>
      </c>
      <c r="BI31" s="139" t="str">
        <f>IF(ISBLANK(DATASHEET!BM17),"",DATASHEET!BM17)</f>
        <v/>
      </c>
      <c r="BJ31" s="198" t="str">
        <f>IF(ISBLANK(DATASHEET!BN17),"",DATASHEET!BN17)</f>
        <v/>
      </c>
      <c r="BK31" s="140" t="str">
        <f>IF(BL31="","",IFERROR(VLOOKUP(DATASHEET!BP17,lookup,2,FALSE)-$P31,""))</f>
        <v/>
      </c>
      <c r="BL31" s="156" t="str">
        <f>IFERROR(INDEX(DATASHEET!$A$1:$DG$299,MATCH(PROGRESS!$A31,DATASHEET!$A$1:$A$299,0),MATCH(PROGRESS!BM$2,DATASHEET!$A$1:$DG$1,0)),"")</f>
        <v/>
      </c>
      <c r="BM31" s="156" t="str">
        <f t="shared" si="57"/>
        <v/>
      </c>
      <c r="BN31" s="139" t="str">
        <f>IF(ISBLANK(DATASHEET!BQ17),"",DATASHEET!BQ17)</f>
        <v/>
      </c>
      <c r="BO31" s="198" t="str">
        <f>IF(ISBLANK(DATASHEET!BR17),"",DATASHEET!BR17)</f>
        <v/>
      </c>
      <c r="BP31" s="140" t="str">
        <f>IF(BQ31="","",IFERROR(VLOOKUP(DATASHEET!BX17,lookup,2,FALSE)-$P31,""))</f>
        <v/>
      </c>
      <c r="BQ31" s="156" t="str">
        <f>IFERROR(INDEX(DATASHEET!$A$1:$DG$299,MATCH(PROGRESS!$A31,DATASHEET!$A$1:$A$299,0),MATCH(PROGRESS!BR$2,DATASHEET!$A$1:$DG$1,0)),"")</f>
        <v/>
      </c>
      <c r="BR31" s="156" t="str">
        <f t="shared" si="58"/>
        <v/>
      </c>
      <c r="BS31" s="139" t="str">
        <f>IF(ISBLANK(DATASHEET!BY17),"",DATASHEET!BY17)</f>
        <v/>
      </c>
      <c r="BT31" s="198" t="str">
        <f>IF(ISBLANK(DATASHEET!BZ17),"",DATASHEET!BZ17)</f>
        <v/>
      </c>
      <c r="BU31" s="140" t="str">
        <f>IF(BV31="","",IFERROR(VLOOKUP(DATASHEET!CB17,lookup,2,FALSE)-$P31,""))</f>
        <v/>
      </c>
      <c r="BV31" s="156" t="str">
        <f>IFERROR(INDEX(DATASHEET!$A$1:$DG$299,MATCH(PROGRESS!$A31,DATASHEET!$A$1:$A$299,0),MATCH(PROGRESS!BW$2,DATASHEET!$A$1:$DG$1,0)),"")</f>
        <v/>
      </c>
      <c r="BW31" s="156" t="str">
        <f t="shared" si="59"/>
        <v/>
      </c>
      <c r="BX31" s="139" t="str">
        <f>IF(ISBLANK(DATASHEET!CC17),"",DATASHEET!CC17)</f>
        <v/>
      </c>
      <c r="BY31" s="198" t="str">
        <f>IF(ISBLANK(DATASHEET!CD17),"",DATASHEET!CD17)</f>
        <v/>
      </c>
      <c r="BZ31" s="140" t="str">
        <f>IF(CA31="","",IFERROR(VLOOKUP(DATASHEET!CE17,lookup,2,FALSE)-$P31,""))</f>
        <v/>
      </c>
      <c r="CA31" s="156" t="str">
        <f>IFERROR(INDEX(DATASHEET!$A$1:$DG$299,MATCH(PROGRESS!$A31,DATASHEET!$A$1:$A$299,0),MATCH(PROGRESS!CB$2,DATASHEET!$A$1:$DG$1,0)),"")</f>
        <v/>
      </c>
      <c r="CB31" s="156" t="str">
        <f t="shared" si="60"/>
        <v/>
      </c>
      <c r="CC31" s="139" t="str">
        <f>IF(ISBLANK(DATASHEET!CF17),"",DATASHEET!CF17)</f>
        <v/>
      </c>
      <c r="CD31" s="198" t="str">
        <f>IF(ISBLANK(DATASHEET!CG17),"",DATASHEET!CG17)</f>
        <v/>
      </c>
      <c r="CE31" s="140" t="str">
        <f>IF(CF31="","",IFERROR(VLOOKUP(DATASHEET!CJ17,lookup,2,FALSE)-$P31,""))</f>
        <v/>
      </c>
      <c r="CF31" s="156" t="str">
        <f>IFERROR(INDEX(DATASHEET!$A$1:$DG$299,MATCH(PROGRESS!$A31,DATASHEET!$A$1:$A$299,0),MATCH(PROGRESS!CG$2,DATASHEET!$A$1:$DG$1,0)),"")</f>
        <v/>
      </c>
      <c r="CG31" s="156" t="str">
        <f t="shared" si="61"/>
        <v/>
      </c>
      <c r="CH31" s="139" t="str">
        <f>IF(ISBLANK(DATASHEET!CK17),"",DATASHEET!CK17)</f>
        <v>MSA</v>
      </c>
      <c r="CI31" s="198" t="str">
        <f>IF(ISBLANK(DATASHEET!CL17),"",DATASHEET!CL17)</f>
        <v>11MS2-HI2-7</v>
      </c>
      <c r="CJ31" s="140" t="str">
        <f>IF(CK31="","",IFERROR(VLOOKUP(DATASHEET!CN17,lookup,2,FALSE)-$P31,""))</f>
        <v/>
      </c>
      <c r="CK31" s="156" t="str">
        <f>IFERROR(INDEX(DATASHEET!$A$1:$DG$299,MATCH(PROGRESS!$A31,DATASHEET!$A$1:$A$299,0),MATCH(PROGRESS!CL$2,DATASHEET!$A$1:$DG$1,0)),"")</f>
        <v/>
      </c>
      <c r="CL31" s="156" t="str">
        <f t="shared" si="62"/>
        <v/>
      </c>
      <c r="CM31" s="139" t="str">
        <f>IF(ISBLANK(DATASHEET!CO17),"",DATASHEET!CO17)</f>
        <v>AMA</v>
      </c>
      <c r="CN31" s="198" t="str">
        <f>IF(ISBLANK(DATASHEET!CP17),"",DATASHEET!CP17)</f>
        <v>11X-MA-6</v>
      </c>
      <c r="CO31" s="140" t="str">
        <f>IF(CP31="","",IFERROR(VLOOKUP(DATASHEET!CR17,lookup,2,FALSE)-$P31,""))</f>
        <v/>
      </c>
      <c r="CP31" s="156" t="str">
        <f>IFERROR(INDEX(DATASHEET!$A$1:$DG$299,MATCH(PROGRESS!$A31,DATASHEET!$A$1:$A$299,0),MATCH(PROGRESS!CQ$2,DATASHEET!$A$1:$DG$1,0)),"")</f>
        <v/>
      </c>
      <c r="CQ31" s="156" t="str">
        <f t="shared" si="63"/>
        <v/>
      </c>
      <c r="CR31" s="139" t="str">
        <f>IF(ISBLANK(DATASHEET!CS17),"",DATASHEET!CS17)</f>
        <v/>
      </c>
      <c r="CS31" s="198" t="str">
        <f>IF(ISBLANK(DATASHEET!CT17),"",DATASHEET!CT17)</f>
        <v/>
      </c>
      <c r="CT31" s="140" t="str">
        <f>IF(CU31="","",IFERROR(VLOOKUP(DATASHEET!CV17,lookup,2,FALSE)-$P31,""))</f>
        <v/>
      </c>
      <c r="CU31" s="156" t="str">
        <f>IFERROR(INDEX(DATASHEET!$A$1:$DG$299,MATCH(PROGRESS!$A31,DATASHEET!$A$1:$A$299,0),MATCH(PROGRESS!CV$2,DATASHEET!$A$1:$DG$1,0)),"")</f>
        <v/>
      </c>
      <c r="CV31" s="156" t="str">
        <f t="shared" si="64"/>
        <v/>
      </c>
      <c r="CW31" s="139" t="str">
        <f>IF(ISBLANK(DATASHEET!CW17),"",DATASHEET!CW17)</f>
        <v/>
      </c>
      <c r="CX31" s="198" t="str">
        <f>IF(ISBLANK(DATASHEET!CX17),"",DATASHEET!CX17)</f>
        <v/>
      </c>
      <c r="CY31" s="140" t="str">
        <f>IF(CZ31="","",IFERROR(VLOOKUP(DATASHEET!DD17,lookup,2,FALSE)-$P31,""))</f>
        <v/>
      </c>
      <c r="CZ31" s="156" t="str">
        <f>IFERROR(INDEX(DATASHEET!$A$1:$DG$299,MATCH(PROGRESS!$A31,DATASHEET!$A$1:$A$299,0),MATCH(PROGRESS!DA$2,DATASHEET!$A$1:$DG$1,0)),"")</f>
        <v/>
      </c>
      <c r="DA31" s="156" t="str">
        <f t="shared" si="65"/>
        <v/>
      </c>
      <c r="DB31" s="139" t="str">
        <f>IF(ISBLANK(DATASHEET!DE17),"",DATASHEET!DE17)</f>
        <v/>
      </c>
      <c r="DC31" s="198" t="str">
        <f>IF(ISBLANK(DATASHEET!DF17),"",DATASHEET!DF17)</f>
        <v/>
      </c>
      <c r="DD31" s="140" t="str">
        <f>IF(DE31="","",IFERROR(VLOOKUP(DATASHEET!DH17,lookup,2,FALSE)-$P31,""))</f>
        <v/>
      </c>
      <c r="DE31" s="156" t="str">
        <f>IFERROR(INDEX(DATASHEET!$A$1:$DG$299,MATCH(PROGRESS!$A31,DATASHEET!$A$1:$A$299,0),MATCH(PROGRESS!DF$2,DATASHEET!$A$1:$DG$1,0)),"")</f>
        <v/>
      </c>
      <c r="DF31" s="156" t="str">
        <f t="shared" si="66"/>
        <v/>
      </c>
      <c r="DG31" s="138" t="str">
        <f>IF(ISBLANK(DATASHEET!DI17),"",DATASHEET!DI17)</f>
        <v/>
      </c>
      <c r="DH31" s="198" t="str">
        <f>IF(ISBLANK(DATASHEET!DJ17),"",DATASHEET!DJ17)</f>
        <v/>
      </c>
      <c r="DI31" s="140" t="str">
        <f>IF(DJ31="","",IFERROR(VLOOKUP(DATASHEET!DL17,lookup,2,FALSE)-$P31,""))</f>
        <v/>
      </c>
      <c r="DJ31" s="156" t="str">
        <f>IFERROR(INDEX(DATASHEET!$A$1:$DG$299,MATCH(PROGRESS!$A31,DATASHEET!$A$1:$A$299,0),MATCH(PROGRESS!DK$2,DATASHEET!$A$1:$DG$1,0)),"")</f>
        <v/>
      </c>
      <c r="DK31" s="156" t="str">
        <f t="shared" si="67"/>
        <v/>
      </c>
      <c r="DL31" s="139" t="str">
        <f>IF(ISBLANK(DATASHEET!DM17),"",DATASHEET!DM17)</f>
        <v>MO</v>
      </c>
      <c r="DM31" s="198" t="str">
        <f>IF(ISBLANK(DATASHEET!DN17),"",DATASHEET!DN17)</f>
        <v>11LT-PD-MS2-5</v>
      </c>
      <c r="DN31" s="140" t="str">
        <f>IF(DO31="","",IFERROR(VLOOKUP(DATASHEET!DP17,lookup,2,FALSE)-$P31,""))</f>
        <v/>
      </c>
      <c r="DO31" s="156" t="str">
        <f>IFERROR(INDEX(DATASHEET!$A$1:$DG$299,MATCH(PROGRESS!$A31,DATASHEET!$A$1:$A$299,0),MATCH(PROGRESS!DP$2,DATASHEET!$A$1:$DG$1,0)),"")</f>
        <v/>
      </c>
      <c r="DP31" s="156" t="str">
        <f t="shared" si="68"/>
        <v/>
      </c>
      <c r="DQ31" s="139" t="str">
        <f>IF(ISBLANK(DATASHEET!DQ17),"",DATASHEET!DQ17)</f>
        <v>JNE</v>
      </c>
      <c r="DR31" s="198" t="str">
        <f>IF(ISBLANK(DATASHEET!DR17),"",DATASHEET!DR17)</f>
        <v>11X-RE-1</v>
      </c>
      <c r="DS31" s="140" t="str">
        <f>IF(DT31="","",IFERROR(VLOOKUP(DATASHEET!DT17,lookup,2,FALSE)-$P31,""))</f>
        <v/>
      </c>
      <c r="DT31" s="156" t="str">
        <f>IFERROR(INDEX(DATASHEET!$A$1:$DG$299,MATCH(PROGRESS!$A31,DATASHEET!$A$1:$A$299,0),MATCH(PROGRESS!DU$2,DATASHEET!$A$1:$DG$1,0)),"")</f>
        <v/>
      </c>
      <c r="DU31" s="156" t="str">
        <f t="shared" si="69"/>
        <v/>
      </c>
      <c r="DV31" s="139" t="str">
        <f>IF(ISBLANK(DATASHEET!DU17),"",DATASHEET!DU17)</f>
        <v>ES</v>
      </c>
      <c r="DW31" s="198" t="str">
        <f>IF(ISBLANK(DATASHEET!DV17),"",DATASHEET!DV17)</f>
        <v>11C-SC-1</v>
      </c>
      <c r="DX31" s="140" t="str">
        <f>IF(DY31="","",IFERROR(VLOOKUP(DATASHEET!DX17,lookup,2,FALSE)-$P31,""))</f>
        <v/>
      </c>
      <c r="DY31" s="156" t="str">
        <f>IFERROR(INDEX(DATASHEET!$A$1:$DG$299,MATCH(PROGRESS!$A31,DATASHEET!$A$1:$A$299,0),MATCH(PROGRESS!DZ$2,DATASHEET!$A$1:$DG$1,0)),"")</f>
        <v/>
      </c>
      <c r="DZ31" s="156" t="str">
        <f t="shared" si="70"/>
        <v/>
      </c>
      <c r="EA31" s="139" t="str">
        <f>IF(ISBLANK(DATASHEET!DY17),"",DATASHEET!DY17)</f>
        <v>WE</v>
      </c>
      <c r="EB31" s="198" t="str">
        <f>IF(ISBLANK(DATASHEET!DZ17),"",DATASHEET!DZ17)</f>
        <v>11S-SP-4</v>
      </c>
      <c r="FD31" s="526"/>
      <c r="FE31" s="532"/>
      <c r="FF31" s="532"/>
      <c r="FG31" s="532"/>
      <c r="FH31" s="526"/>
      <c r="FI31" s="526"/>
      <c r="FJ31" s="532"/>
      <c r="FK31" s="526"/>
      <c r="FL31" s="532"/>
      <c r="FM31" s="526"/>
      <c r="FN31" s="532"/>
      <c r="FO31" s="532"/>
      <c r="FP31" s="532"/>
      <c r="FQ31" s="526"/>
      <c r="FR31" s="526"/>
      <c r="FS31" s="526"/>
      <c r="FT31" s="532"/>
      <c r="FU31" s="526"/>
      <c r="FV31" s="532"/>
      <c r="FW31" s="532"/>
      <c r="FX31" s="532"/>
      <c r="FY31" s="526"/>
      <c r="FZ31" s="532"/>
      <c r="GA31" s="529"/>
      <c r="GB31" s="530"/>
      <c r="GC31" s="530"/>
      <c r="GD31" s="529"/>
      <c r="GE31" s="530"/>
      <c r="GF31" s="530"/>
      <c r="GG31" s="530"/>
      <c r="GH31" s="530"/>
      <c r="GI31" s="530"/>
      <c r="GJ31" s="529"/>
      <c r="GK31" s="530"/>
      <c r="GL31" s="529"/>
      <c r="GM31" s="529"/>
      <c r="GN31" s="530"/>
      <c r="GO31" s="530"/>
      <c r="GP31" s="529"/>
      <c r="GQ31" s="529"/>
      <c r="GR31" s="530"/>
      <c r="GS31" s="530"/>
      <c r="GT31" s="529"/>
    </row>
    <row r="32" spans="1:211" ht="15.75" x14ac:dyDescent="0.25">
      <c r="A32" s="179">
        <f>DATASHEET!A18</f>
        <v>151742</v>
      </c>
      <c r="B32" s="58" t="str">
        <f>DATASHEET!B18</f>
        <v>ATOYEBI, Anaiah</v>
      </c>
      <c r="C32" s="169" t="str">
        <f>DATASHEET!C18</f>
        <v>11EGQ</v>
      </c>
      <c r="D32" s="170" t="str">
        <f>DATASHEET!D18</f>
        <v>F</v>
      </c>
      <c r="E32" s="170" t="str">
        <f>DATASHEET!J18</f>
        <v>N</v>
      </c>
      <c r="F32" s="170" t="str">
        <f>DATASHEET!E18</f>
        <v>N</v>
      </c>
      <c r="G32" s="170" t="str">
        <f>DATASHEET!F18</f>
        <v>Black and Any Other Ethnic Group</v>
      </c>
      <c r="H32" s="170" t="str">
        <f>DATASHEET!G18</f>
        <v>N</v>
      </c>
      <c r="I32" s="170" t="str">
        <f>DATASHEET!H18</f>
        <v>N</v>
      </c>
      <c r="J32" s="170" t="str">
        <f>DATASHEET!I18</f>
        <v>N</v>
      </c>
      <c r="K32" s="171" t="str">
        <f>DATASHEET!M18</f>
        <v>M</v>
      </c>
      <c r="L32" s="88" t="str">
        <f t="shared" si="46"/>
        <v/>
      </c>
      <c r="M32" s="88" t="str">
        <f t="shared" si="47"/>
        <v/>
      </c>
      <c r="N32" s="498" t="str">
        <f>IF(ISBLANK(DATASHEET!L18),"",DATASHEET!L18)</f>
        <v>6-7</v>
      </c>
      <c r="O32" s="109">
        <f>IFERROR(IF(VLOOKUP(DATASHEET!A18,[5]YEAR11!$A$2:$AF$236,18,FALSE)="","",VLOOKUP(DATASHEET!A18,[5]YEAR11!$A$2:$AF$236,18,FALSE)),"")</f>
        <v>56.563876999999998</v>
      </c>
      <c r="P32" s="111">
        <f>IFERROR(IF(VLOOKUP(DATASHEET!A18,[5]YEAR11!$A$2:$AF$237,19,FALSE)="","",VLOOKUP(DATASHEET!A18,[5]YEAR11!$A$2:$AF$237,19,FALSE)),"")</f>
        <v>5.6563876999999998</v>
      </c>
      <c r="Q32" s="497">
        <f>'P8 BREAKDOWN'!M20</f>
        <v>-5.0563877000000002</v>
      </c>
      <c r="R32" s="140" t="str">
        <f>IF(S32="","",IFERROR(VLOOKUP(DATASHEET!AF18,lookup,2,FALSE)-$P32,""))</f>
        <v/>
      </c>
      <c r="S32" s="156" t="str">
        <f>IFERROR(INDEX(DATASHEET!$A$1:$DG$299,MATCH(PROGRESS!$A32,DATASHEET!$A$1:$A$299,0),MATCH(PROGRESS!T$2,DATASHEET!$A$1:$DG$1,0)),"")</f>
        <v/>
      </c>
      <c r="T32" s="156" t="str">
        <f t="shared" si="48"/>
        <v/>
      </c>
      <c r="U32" s="138" t="str">
        <f>IF(ISBLANK(DATASHEET!AG18),"",DATASHEET!AG18)</f>
        <v/>
      </c>
      <c r="V32" s="198" t="str">
        <f>IF(ISBLANK(DATASHEET!AH18),"",DATASHEET!AH18)</f>
        <v/>
      </c>
      <c r="W32" s="140" t="str">
        <f>IF(X32="","",IFERROR(VLOOKUP(DATASHEET!AJ18,lookup,2,FALSE)-$P32,""))</f>
        <v/>
      </c>
      <c r="X32" s="156" t="str">
        <f>IFERROR(INDEX(DATASHEET!$A$1:$DG$299,MATCH(PROGRESS!$A32,DATASHEET!$A$1:$A$299,0),MATCH(PROGRESS!Y$2,DATASHEET!$A$1:$DG$1,0)),"")</f>
        <v/>
      </c>
      <c r="Y32" s="156" t="str">
        <f t="shared" si="49"/>
        <v/>
      </c>
      <c r="Z32" s="138" t="str">
        <f>IF(ISBLANK(DATASHEET!AK18),"",DATASHEET!AK18)</f>
        <v>AWI</v>
      </c>
      <c r="AA32" s="198" t="str">
        <f>IF(ISBLANK(DATASHEET!AL18),"",DATASHEET!AL18)</f>
        <v>11T-BI-4</v>
      </c>
      <c r="AB32" s="140" t="str">
        <f>IF(AC32="","",IFERROR(VLOOKUP(DATASHEET!AN18,lookup,2,FALSE)-$P32,""))</f>
        <v/>
      </c>
      <c r="AC32" s="156" t="str">
        <f>IFERROR(INDEX(DATASHEET!$A$1:$DG$299,MATCH(PROGRESS!$A32,DATASHEET!$A$1:$A$299,0),MATCH(PROGRESS!AD$2,DATASHEET!$A$1:$DG$1,0)),"")</f>
        <v/>
      </c>
      <c r="AD32" s="156" t="str">
        <f t="shared" si="50"/>
        <v/>
      </c>
      <c r="AE32" s="138" t="str">
        <f>IF(ISBLANK(DATASHEET!AO18),"",DATASHEET!AO18)</f>
        <v/>
      </c>
      <c r="AF32" s="198" t="str">
        <f>IF(ISBLANK(DATASHEET!AP18),"",DATASHEET!AP18)</f>
        <v/>
      </c>
      <c r="AG32" s="140" t="str">
        <f>IF(AH32="","",IFERROR(VLOOKUP(DATASHEET!AR18,lookup,2,FALSE)-$P32,""))</f>
        <v/>
      </c>
      <c r="AH32" s="156" t="str">
        <f>IFERROR(INDEX(DATASHEET!$A$1:$DG$299,MATCH(PROGRESS!$A32,DATASHEET!$A$1:$A$299,0),MATCH(PROGRESS!AI$2,DATASHEET!$A$1:$DG$1,0)),"")</f>
        <v/>
      </c>
      <c r="AI32" s="156" t="str">
        <f t="shared" si="51"/>
        <v/>
      </c>
      <c r="AJ32" s="138" t="str">
        <f>IF(ISBLANK(DATASHEET!AS18),"",DATASHEET!AS18)</f>
        <v>TR</v>
      </c>
      <c r="AK32" s="198" t="str">
        <f>IF(ISBLANK(DATASHEET!AT18),"",DATASHEET!AT18)</f>
        <v>11T-CH-4</v>
      </c>
      <c r="AL32" s="140" t="str">
        <f>IF(AM32="","",IFERROR(VLOOKUP(DATASHEET!AV18,lookup,2,FALSE)-$P32,""))</f>
        <v/>
      </c>
      <c r="AM32" s="156" t="str">
        <f>IFERROR(INDEX(DATASHEET!$A$1:$DG$299,MATCH(PROGRESS!$A32,DATASHEET!$A$1:$A$299,0),MATCH(PROGRESS!AN$2,DATASHEET!$A$1:$DG$1,0)),"")</f>
        <v/>
      </c>
      <c r="AN32" s="156" t="str">
        <f t="shared" si="52"/>
        <v/>
      </c>
      <c r="AO32" s="138" t="str">
        <f>IF(ISBLANK(DATASHEET!AW18),"",DATASHEET!AW18)</f>
        <v/>
      </c>
      <c r="AP32" s="198" t="str">
        <f>IF(ISBLANK(DATASHEET!AX18),"",DATASHEET!AX18)</f>
        <v/>
      </c>
      <c r="AQ32" s="140" t="str">
        <f>IF(AR32="","",IFERROR(VLOOKUP(DATASHEET!AZ18,lookup,2,FALSE)-$P32,""))</f>
        <v/>
      </c>
      <c r="AR32" s="156" t="str">
        <f>IFERROR(INDEX(DATASHEET!$A$1:$DG$299,MATCH(PROGRESS!$A32,DATASHEET!$A$1:$A$299,0),MATCH(PROGRESS!AS$2,DATASHEET!$A$1:$DG$1,0)),"")</f>
        <v/>
      </c>
      <c r="AS32" s="156" t="str">
        <f t="shared" si="53"/>
        <v/>
      </c>
      <c r="AT32" s="138" t="str">
        <f>IF(ISBLANK(DATASHEET!BA18),"",DATASHEET!BA18)</f>
        <v/>
      </c>
      <c r="AU32" s="198" t="str">
        <f>IF(ISBLANK(DATASHEET!BB18),"",DATASHEET!BB18)</f>
        <v/>
      </c>
      <c r="AV32" s="140" t="str">
        <f>IF(AW32="","",IFERROR(VLOOKUP(DATASHEET!BD18,lookup,2,FALSE)-$P32,""))</f>
        <v/>
      </c>
      <c r="AW32" s="156" t="str">
        <f>IFERROR(INDEX(DATASHEET!$A$1:$DG$299,MATCH(PROGRESS!$A32,DATASHEET!$A$1:$A$299,0),MATCH(PROGRESS!AX$2,DATASHEET!$A$1:$DG$1,0)),"")</f>
        <v/>
      </c>
      <c r="AX32" s="156" t="str">
        <f t="shared" si="54"/>
        <v/>
      </c>
      <c r="AY32" s="138" t="str">
        <f>IF(ISBLANK(DATASHEET!BE18),"",DATASHEET!BE18)</f>
        <v/>
      </c>
      <c r="AZ32" s="198" t="str">
        <f>IF(ISBLANK(DATASHEET!BF18),"",DATASHEET!BF18)</f>
        <v/>
      </c>
      <c r="BA32" s="140" t="str">
        <f>IF(BB32="","",IFERROR(VLOOKUP(DATASHEET!BH18,lookup,2,FALSE)-$P32,""))</f>
        <v/>
      </c>
      <c r="BB32" s="156" t="str">
        <f>IFERROR(INDEX(DATASHEET!$A$1:$DG$299,MATCH(PROGRESS!$A32,DATASHEET!$A$1:$A$299,0),MATCH(PROGRESS!BC$2,DATASHEET!$A$1:$DG$1,0)),"")</f>
        <v/>
      </c>
      <c r="BC32" s="156" t="str">
        <f t="shared" si="55"/>
        <v/>
      </c>
      <c r="BD32" s="138" t="str">
        <f>IF(ISBLANK(DATASHEET!BI18),"",DATASHEET!BI18)</f>
        <v>BH</v>
      </c>
      <c r="BE32" s="198" t="str">
        <f>IF(ISBLANK(DATASHEET!BJ18),"",DATASHEET!BJ18)</f>
        <v>11X-EN-2</v>
      </c>
      <c r="BF32" s="140" t="str">
        <f>IF(BG32="","",IFERROR(VLOOKUP(DATASHEET!BL18,lookup,2,FALSE)-$P32,""))</f>
        <v/>
      </c>
      <c r="BG32" s="156" t="str">
        <f>IFERROR(INDEX(DATASHEET!$A$1:$DG$299,MATCH(PROGRESS!$A32,DATASHEET!$A$1:$A$299,0),MATCH(PROGRESS!BH$2,DATASHEET!$A$1:$DG$1,0)),"")</f>
        <v/>
      </c>
      <c r="BH32" s="156" t="str">
        <f t="shared" si="56"/>
        <v/>
      </c>
      <c r="BI32" s="138" t="str">
        <f>IF(ISBLANK(DATASHEET!BM18),"",DATASHEET!BM18)</f>
        <v/>
      </c>
      <c r="BJ32" s="198" t="str">
        <f>IF(ISBLANK(DATASHEET!BN18),"",DATASHEET!BN18)</f>
        <v/>
      </c>
      <c r="BK32" s="140" t="str">
        <f>IF(BL32="","",IFERROR(VLOOKUP(DATASHEET!BP18,lookup,2,FALSE)-$P32,""))</f>
        <v/>
      </c>
      <c r="BL32" s="156" t="str">
        <f>IFERROR(INDEX(DATASHEET!$A$1:$DG$299,MATCH(PROGRESS!$A32,DATASHEET!$A$1:$A$299,0),MATCH(PROGRESS!BM$2,DATASHEET!$A$1:$DG$1,0)),"")</f>
        <v/>
      </c>
      <c r="BM32" s="156" t="str">
        <f t="shared" si="57"/>
        <v/>
      </c>
      <c r="BN32" s="138" t="str">
        <f>IF(ISBLANK(DATASHEET!BQ18),"",DATASHEET!BQ18)</f>
        <v>AWR</v>
      </c>
      <c r="BO32" s="198" t="str">
        <f>IF(ISBLANK(DATASHEET!BR18),"",DATASHEET!BR18)</f>
        <v>11MS2-FN2-5</v>
      </c>
      <c r="BP32" s="140" t="str">
        <f>IF(BQ32="","",IFERROR(VLOOKUP(DATASHEET!BX18,lookup,2,FALSE)-$P32,""))</f>
        <v/>
      </c>
      <c r="BQ32" s="156" t="str">
        <f>IFERROR(INDEX(DATASHEET!$A$1:$DG$299,MATCH(PROGRESS!$A32,DATASHEET!$A$1:$A$299,0),MATCH(PROGRESS!BR$2,DATASHEET!$A$1:$DG$1,0)),"")</f>
        <v/>
      </c>
      <c r="BR32" s="156" t="str">
        <f t="shared" si="58"/>
        <v/>
      </c>
      <c r="BS32" s="138" t="str">
        <f>IF(ISBLANK(DATASHEET!BY18),"",DATASHEET!BY18)</f>
        <v>EGQ</v>
      </c>
      <c r="BT32" s="198" t="str">
        <f>IF(ISBLANK(DATASHEET!BZ18),"",DATASHEET!BZ18)</f>
        <v>11S-FR-2</v>
      </c>
      <c r="BU32" s="140" t="str">
        <f>IF(BV32="","",IFERROR(VLOOKUP(DATASHEET!CB18,lookup,2,FALSE)-$P32,""))</f>
        <v/>
      </c>
      <c r="BV32" s="156" t="str">
        <f>IFERROR(INDEX(DATASHEET!$A$1:$DG$299,MATCH(PROGRESS!$A32,DATASHEET!$A$1:$A$299,0),MATCH(PROGRESS!BW$2,DATASHEET!$A$1:$DG$1,0)),"")</f>
        <v/>
      </c>
      <c r="BW32" s="156" t="str">
        <f t="shared" si="59"/>
        <v/>
      </c>
      <c r="BX32" s="138" t="str">
        <f>IF(ISBLANK(DATASHEET!CC18),"",DATASHEET!CC18)</f>
        <v/>
      </c>
      <c r="BY32" s="198" t="str">
        <f>IF(ISBLANK(DATASHEET!CD18),"",DATASHEET!CD18)</f>
        <v/>
      </c>
      <c r="BZ32" s="140" t="str">
        <f>IF(CA32="","",IFERROR(VLOOKUP(DATASHEET!CE18,lookup,2,FALSE)-$P32,""))</f>
        <v/>
      </c>
      <c r="CA32" s="156" t="str">
        <f>IFERROR(INDEX(DATASHEET!$A$1:$DG$299,MATCH(PROGRESS!$A32,DATASHEET!$A$1:$A$299,0),MATCH(PROGRESS!CB$2,DATASHEET!$A$1:$DG$1,0)),"")</f>
        <v/>
      </c>
      <c r="CB32" s="156" t="str">
        <f t="shared" si="60"/>
        <v/>
      </c>
      <c r="CC32" s="138" t="str">
        <f>IF(ISBLANK(DATASHEET!CF18),"",DATASHEET!CF18)</f>
        <v/>
      </c>
      <c r="CD32" s="198" t="str">
        <f>IF(ISBLANK(DATASHEET!CG18),"",DATASHEET!CG18)</f>
        <v/>
      </c>
      <c r="CE32" s="140" t="str">
        <f>IF(CF32="","",IFERROR(VLOOKUP(DATASHEET!CJ18,lookup,2,FALSE)-$P32,""))</f>
        <v/>
      </c>
      <c r="CF32" s="156" t="str">
        <f>IFERROR(INDEX(DATASHEET!$A$1:$DG$299,MATCH(PROGRESS!$A32,DATASHEET!$A$1:$A$299,0),MATCH(PROGRESS!CG$2,DATASHEET!$A$1:$DG$1,0)),"")</f>
        <v/>
      </c>
      <c r="CG32" s="156" t="str">
        <f t="shared" si="61"/>
        <v/>
      </c>
      <c r="CH32" s="138" t="str">
        <f>IF(ISBLANK(DATASHEET!CK18),"",DATASHEET!CK18)</f>
        <v/>
      </c>
      <c r="CI32" s="198" t="str">
        <f>IF(ISBLANK(DATASHEET!CL18),"",DATASHEET!CL18)</f>
        <v/>
      </c>
      <c r="CJ32" s="140" t="str">
        <f>IF(CK32="","",IFERROR(VLOOKUP(DATASHEET!CN18,lookup,2,FALSE)-$P32,""))</f>
        <v/>
      </c>
      <c r="CK32" s="156" t="str">
        <f>IFERROR(INDEX(DATASHEET!$A$1:$DG$299,MATCH(PROGRESS!$A32,DATASHEET!$A$1:$A$299,0),MATCH(PROGRESS!CL$2,DATASHEET!$A$1:$DG$1,0)),"")</f>
        <v/>
      </c>
      <c r="CL32" s="156" t="str">
        <f t="shared" si="62"/>
        <v/>
      </c>
      <c r="CM32" s="138" t="str">
        <f>IF(ISBLANK(DATASHEET!CO18),"",DATASHEET!CO18)</f>
        <v>CS</v>
      </c>
      <c r="CN32" s="198" t="str">
        <f>IF(ISBLANK(DATASHEET!CP18),"",DATASHEET!CP18)</f>
        <v>11S-MA-1</v>
      </c>
      <c r="CO32" s="140" t="str">
        <f>IF(CP32="","",IFERROR(VLOOKUP(DATASHEET!CR18,lookup,2,FALSE)-$P32,""))</f>
        <v/>
      </c>
      <c r="CP32" s="156" t="str">
        <f>IFERROR(INDEX(DATASHEET!$A$1:$DG$299,MATCH(PROGRESS!$A32,DATASHEET!$A$1:$A$299,0),MATCH(PROGRESS!CQ$2,DATASHEET!$A$1:$DG$1,0)),"")</f>
        <v/>
      </c>
      <c r="CQ32" s="156" t="str">
        <f t="shared" si="63"/>
        <v/>
      </c>
      <c r="CR32" s="138" t="str">
        <f>IF(ISBLANK(DATASHEET!CS18),"",DATASHEET!CS18)</f>
        <v/>
      </c>
      <c r="CS32" s="198" t="str">
        <f>IF(ISBLANK(DATASHEET!CT18),"",DATASHEET!CT18)</f>
        <v/>
      </c>
      <c r="CT32" s="140" t="str">
        <f>IF(CU32="","",IFERROR(VLOOKUP(DATASHEET!CV18,lookup,2,FALSE)-$P32,""))</f>
        <v/>
      </c>
      <c r="CU32" s="156" t="str">
        <f>IFERROR(INDEX(DATASHEET!$A$1:$DG$299,MATCH(PROGRESS!$A32,DATASHEET!$A$1:$A$299,0),MATCH(PROGRESS!CV$2,DATASHEET!$A$1:$DG$1,0)),"")</f>
        <v/>
      </c>
      <c r="CV32" s="156" t="str">
        <f t="shared" si="64"/>
        <v/>
      </c>
      <c r="CW32" s="138" t="str">
        <f>IF(ISBLANK(DATASHEET!CW18),"",DATASHEET!CW18)</f>
        <v/>
      </c>
      <c r="CX32" s="198" t="str">
        <f>IF(ISBLANK(DATASHEET!CX18),"",DATASHEET!CX18)</f>
        <v/>
      </c>
      <c r="CY32" s="140" t="str">
        <f>IF(CZ32="","",IFERROR(VLOOKUP(DATASHEET!DD18,lookup,2,FALSE)-$P32,""))</f>
        <v/>
      </c>
      <c r="CZ32" s="156" t="str">
        <f>IFERROR(INDEX(DATASHEET!$A$1:$DG$299,MATCH(PROGRESS!$A32,DATASHEET!$A$1:$A$299,0),MATCH(PROGRESS!DA$2,DATASHEET!$A$1:$DG$1,0)),"")</f>
        <v/>
      </c>
      <c r="DA32" s="156" t="str">
        <f t="shared" si="65"/>
        <v/>
      </c>
      <c r="DB32" s="138" t="str">
        <f>IF(ISBLANK(DATASHEET!DE18),"",DATASHEET!DE18)</f>
        <v/>
      </c>
      <c r="DC32" s="198" t="str">
        <f>IF(ISBLANK(DATASHEET!DF18),"",DATASHEET!DF18)</f>
        <v/>
      </c>
      <c r="DD32" s="140" t="str">
        <f>IF(DE32="","",IFERROR(VLOOKUP(DATASHEET!DH18,lookup,2,FALSE)-$P32,""))</f>
        <v/>
      </c>
      <c r="DE32" s="156" t="str">
        <f>IFERROR(INDEX(DATASHEET!$A$1:$DG$299,MATCH(PROGRESS!$A32,DATASHEET!$A$1:$A$299,0),MATCH(PROGRESS!DF$2,DATASHEET!$A$1:$DG$1,0)),"")</f>
        <v/>
      </c>
      <c r="DF32" s="156" t="str">
        <f t="shared" si="66"/>
        <v/>
      </c>
      <c r="DG32" s="138" t="str">
        <f>IF(ISBLANK(DATASHEET!DI18),"",DATASHEET!DI18)</f>
        <v>DWA</v>
      </c>
      <c r="DH32" s="198" t="str">
        <f>IF(ISBLANK(DATASHEET!DJ18),"",DATASHEET!DJ18)</f>
        <v>11T-PH-4</v>
      </c>
      <c r="DI32" s="140" t="str">
        <f>IF(DJ32="","",IFERROR(VLOOKUP(DATASHEET!DL18,lookup,2,FALSE)-$P32,""))</f>
        <v/>
      </c>
      <c r="DJ32" s="156" t="str">
        <f>IFERROR(INDEX(DATASHEET!$A$1:$DG$299,MATCH(PROGRESS!$A32,DATASHEET!$A$1:$A$299,0),MATCH(PROGRESS!DK$2,DATASHEET!$A$1:$DG$1,0)),"")</f>
        <v/>
      </c>
      <c r="DK32" s="156" t="str">
        <f t="shared" si="67"/>
        <v/>
      </c>
      <c r="DL32" s="138" t="str">
        <f>IF(ISBLANK(DATASHEET!DM18),"",DATASHEET!DM18)</f>
        <v/>
      </c>
      <c r="DM32" s="198" t="str">
        <f>IF(ISBLANK(DATASHEET!DN18),"",DATASHEET!DN18)</f>
        <v/>
      </c>
      <c r="DN32" s="140" t="str">
        <f>IF(DO32="","",IFERROR(VLOOKUP(DATASHEET!DP18,lookup,2,FALSE)-$P32,""))</f>
        <v/>
      </c>
      <c r="DO32" s="156" t="str">
        <f>IFERROR(INDEX(DATASHEET!$A$1:$DG$299,MATCH(PROGRESS!$A32,DATASHEET!$A$1:$A$299,0),MATCH(PROGRESS!DP$2,DATASHEET!$A$1:$DG$1,0)),"")</f>
        <v/>
      </c>
      <c r="DP32" s="156" t="str">
        <f t="shared" si="68"/>
        <v/>
      </c>
      <c r="DQ32" s="138" t="str">
        <f>IF(ISBLANK(DATASHEET!DQ18),"",DATASHEET!DQ18)</f>
        <v>PLO</v>
      </c>
      <c r="DR32" s="198" t="str">
        <f>IF(ISBLANK(DATASHEET!DR18),"",DATASHEET!DR18)</f>
        <v>11X-RE-2</v>
      </c>
      <c r="DS32" s="140" t="str">
        <f>IF(DT32="","",IFERROR(VLOOKUP(DATASHEET!DT18,lookup,2,FALSE)-$P32,""))</f>
        <v/>
      </c>
      <c r="DT32" s="156" t="str">
        <f>IFERROR(INDEX(DATASHEET!$A$1:$DG$299,MATCH(PROGRESS!$A32,DATASHEET!$A$1:$A$299,0),MATCH(PROGRESS!DU$2,DATASHEET!$A$1:$DG$1,0)),"")</f>
        <v/>
      </c>
      <c r="DU32" s="156" t="str">
        <f t="shared" si="69"/>
        <v/>
      </c>
      <c r="DV32" s="138" t="str">
        <f>IF(ISBLANK(DATASHEET!DU18),"",DATASHEET!DU18)</f>
        <v/>
      </c>
      <c r="DW32" s="198" t="str">
        <f>IF(ISBLANK(DATASHEET!DV18),"",DATASHEET!DV18)</f>
        <v/>
      </c>
      <c r="DX32" s="140" t="str">
        <f>IF(DY32="","",IFERROR(VLOOKUP(DATASHEET!DX18,lookup,2,FALSE)-$P32,""))</f>
        <v/>
      </c>
      <c r="DY32" s="156" t="str">
        <f>IFERROR(INDEX(DATASHEET!$A$1:$DG$299,MATCH(PROGRESS!$A32,DATASHEET!$A$1:$A$299,0),MATCH(PROGRESS!DZ$2,DATASHEET!$A$1:$DG$1,0)),"")</f>
        <v/>
      </c>
      <c r="DZ32" s="156" t="str">
        <f t="shared" si="70"/>
        <v/>
      </c>
      <c r="EA32" s="138" t="str">
        <f>IF(ISBLANK(DATASHEET!DY18),"",DATASHEET!DY18)</f>
        <v/>
      </c>
      <c r="EB32" s="198" t="str">
        <f>IF(ISBLANK(DATASHEET!DZ18),"",DATASHEET!DZ18)</f>
        <v/>
      </c>
      <c r="FD32" s="526"/>
      <c r="FE32" s="532"/>
      <c r="FF32" s="532"/>
      <c r="FG32" s="532"/>
      <c r="FH32" s="526"/>
      <c r="FI32" s="526"/>
      <c r="FJ32" s="532"/>
      <c r="FK32" s="526"/>
      <c r="FL32" s="532"/>
      <c r="FM32" s="526"/>
      <c r="FN32" s="532"/>
      <c r="FO32" s="532"/>
      <c r="FP32" s="532"/>
      <c r="FQ32" s="526"/>
      <c r="FR32" s="526"/>
      <c r="FS32" s="526"/>
      <c r="FT32" s="532"/>
      <c r="FU32" s="526"/>
      <c r="FV32" s="532"/>
      <c r="FW32" s="532"/>
      <c r="FX32" s="532"/>
      <c r="FY32" s="526"/>
      <c r="FZ32" s="532"/>
      <c r="GA32" s="529"/>
      <c r="GB32" s="530"/>
      <c r="GC32" s="530"/>
      <c r="GD32" s="529"/>
      <c r="GE32" s="530"/>
      <c r="GF32" s="530"/>
      <c r="GG32" s="530"/>
      <c r="GH32" s="530"/>
      <c r="GI32" s="530"/>
      <c r="GJ32" s="529"/>
      <c r="GK32" s="530"/>
      <c r="GL32" s="529"/>
      <c r="GM32" s="529"/>
      <c r="GN32" s="530"/>
      <c r="GO32" s="530"/>
      <c r="GP32" s="529"/>
      <c r="GQ32" s="529"/>
      <c r="GR32" s="530"/>
      <c r="GS32" s="530"/>
      <c r="GT32" s="529"/>
    </row>
    <row r="33" spans="1:210" ht="15.75" x14ac:dyDescent="0.25">
      <c r="A33" s="179">
        <f>DATASHEET!A19</f>
        <v>151633</v>
      </c>
      <c r="B33" s="58" t="str">
        <f>DATASHEET!B19</f>
        <v>AZAR, Sarah</v>
      </c>
      <c r="C33" s="169" t="str">
        <f>DATASHEET!C19</f>
        <v>11SK</v>
      </c>
      <c r="D33" s="170" t="str">
        <f>DATASHEET!D19</f>
        <v>F</v>
      </c>
      <c r="E33" s="170" t="str">
        <f>DATASHEET!J19</f>
        <v>N</v>
      </c>
      <c r="F33" s="170" t="str">
        <f>DATASHEET!E19</f>
        <v>N</v>
      </c>
      <c r="G33" s="170" t="str">
        <f>DATASHEET!F19</f>
        <v>Other Ethnic Group</v>
      </c>
      <c r="H33" s="170" t="str">
        <f>DATASHEET!G19</f>
        <v>N</v>
      </c>
      <c r="I33" s="170" t="str">
        <f>DATASHEET!H19</f>
        <v>N</v>
      </c>
      <c r="J33" s="170" t="str">
        <f>DATASHEET!I19</f>
        <v>N</v>
      </c>
      <c r="K33" s="171" t="str">
        <f>DATASHEET!M19</f>
        <v>H</v>
      </c>
      <c r="L33" s="88" t="str">
        <f t="shared" si="46"/>
        <v/>
      </c>
      <c r="M33" s="88" t="str">
        <f t="shared" si="47"/>
        <v/>
      </c>
      <c r="N33" s="498" t="str">
        <f>IF(ISBLANK(DATASHEET!L19),"",DATASHEET!L19)</f>
        <v>6-7</v>
      </c>
      <c r="O33" s="109">
        <f>IFERROR(IF(VLOOKUP(DATASHEET!A19,[5]YEAR11!$A$2:$AF$236,18,FALSE)="","",VLOOKUP(DATASHEET!A19,[5]YEAR11!$A$2:$AF$236,18,FALSE)),"")</f>
        <v>65.541015999999999</v>
      </c>
      <c r="P33" s="111">
        <f>IFERROR(IF(VLOOKUP(DATASHEET!A19,[5]YEAR11!$A$2:$AF$237,19,FALSE)="","",VLOOKUP(DATASHEET!A19,[5]YEAR11!$A$2:$AF$237,19,FALSE)),"")</f>
        <v>6.5541016000000001</v>
      </c>
      <c r="Q33" s="497">
        <f>'P8 BREAKDOWN'!M21</f>
        <v>-5.7541016000000003</v>
      </c>
      <c r="R33" s="140" t="str">
        <f>IF(S33="","",IFERROR(VLOOKUP(DATASHEET!AF19,lookup,2,FALSE)-$P33,""))</f>
        <v/>
      </c>
      <c r="S33" s="156" t="str">
        <f>IFERROR(INDEX(DATASHEET!$A$1:$DG$299,MATCH(PROGRESS!$A33,DATASHEET!$A$1:$A$299,0),MATCH(PROGRESS!T$2,DATASHEET!$A$1:$DG$1,0)),"")</f>
        <v/>
      </c>
      <c r="T33" s="156" t="str">
        <f t="shared" si="48"/>
        <v/>
      </c>
      <c r="U33" s="138" t="str">
        <f>IF(ISBLANK(DATASHEET!AG19),"",DATASHEET!AG19)</f>
        <v/>
      </c>
      <c r="V33" s="198" t="str">
        <f>IF(ISBLANK(DATASHEET!AH19),"",DATASHEET!AH19)</f>
        <v/>
      </c>
      <c r="W33" s="140" t="str">
        <f>IF(X33="","",IFERROR(VLOOKUP(DATASHEET!AJ19,lookup,2,FALSE)-$P33,""))</f>
        <v/>
      </c>
      <c r="X33" s="156" t="str">
        <f>IFERROR(INDEX(DATASHEET!$A$1:$DG$299,MATCH(PROGRESS!$A33,DATASHEET!$A$1:$A$299,0),MATCH(PROGRESS!Y$2,DATASHEET!$A$1:$DG$1,0)),"")</f>
        <v/>
      </c>
      <c r="Y33" s="156" t="str">
        <f t="shared" si="49"/>
        <v/>
      </c>
      <c r="Z33" s="138" t="str">
        <f>IF(ISBLANK(DATASHEET!AK19),"",DATASHEET!AK19)</f>
        <v>MM</v>
      </c>
      <c r="AA33" s="198" t="str">
        <f>IF(ISBLANK(DATASHEET!AL19),"",DATASHEET!AL19)</f>
        <v>11T-BI-1</v>
      </c>
      <c r="AB33" s="140" t="str">
        <f>IF(AC33="","",IFERROR(VLOOKUP(DATASHEET!AN19,lookup,2,FALSE)-$P33,""))</f>
        <v/>
      </c>
      <c r="AC33" s="156" t="str">
        <f>IFERROR(INDEX(DATASHEET!$A$1:$DG$299,MATCH(PROGRESS!$A33,DATASHEET!$A$1:$A$299,0),MATCH(PROGRESS!AD$2,DATASHEET!$A$1:$DG$1,0)),"")</f>
        <v/>
      </c>
      <c r="AD33" s="156" t="str">
        <f t="shared" si="50"/>
        <v/>
      </c>
      <c r="AE33" s="138" t="str">
        <f>IF(ISBLANK(DATASHEET!AO19),"",DATASHEET!AO19)</f>
        <v/>
      </c>
      <c r="AF33" s="198" t="str">
        <f>IF(ISBLANK(DATASHEET!AP19),"",DATASHEET!AP19)</f>
        <v/>
      </c>
      <c r="AG33" s="140" t="str">
        <f>IF(AH33="","",IFERROR(VLOOKUP(DATASHEET!AR19,lookup,2,FALSE)-$P33,""))</f>
        <v/>
      </c>
      <c r="AH33" s="156" t="str">
        <f>IFERROR(INDEX(DATASHEET!$A$1:$DG$299,MATCH(PROGRESS!$A33,DATASHEET!$A$1:$A$299,0),MATCH(PROGRESS!AI$2,DATASHEET!$A$1:$DG$1,0)),"")</f>
        <v/>
      </c>
      <c r="AI33" s="156" t="str">
        <f t="shared" si="51"/>
        <v/>
      </c>
      <c r="AJ33" s="138" t="str">
        <f>IF(ISBLANK(DATASHEET!AS19),"",DATASHEET!AS19)</f>
        <v>MW</v>
      </c>
      <c r="AK33" s="198" t="str">
        <f>IF(ISBLANK(DATASHEET!AT19),"",DATASHEET!AT19)</f>
        <v>11T-CH-1</v>
      </c>
      <c r="AL33" s="140" t="str">
        <f>IF(AM33="","",IFERROR(VLOOKUP(DATASHEET!AV19,lookup,2,FALSE)-$P33,""))</f>
        <v/>
      </c>
      <c r="AM33" s="156" t="str">
        <f>IFERROR(INDEX(DATASHEET!$A$1:$DG$299,MATCH(PROGRESS!$A33,DATASHEET!$A$1:$A$299,0),MATCH(PROGRESS!AN$2,DATASHEET!$A$1:$DG$1,0)),"")</f>
        <v/>
      </c>
      <c r="AN33" s="156" t="str">
        <f t="shared" si="52"/>
        <v/>
      </c>
      <c r="AO33" s="138" t="str">
        <f>IF(ISBLANK(DATASHEET!AW19),"",DATASHEET!AW19)</f>
        <v/>
      </c>
      <c r="AP33" s="198" t="str">
        <f>IF(ISBLANK(DATASHEET!AX19),"",DATASHEET!AX19)</f>
        <v/>
      </c>
      <c r="AQ33" s="140" t="str">
        <f>IF(AR33="","",IFERROR(VLOOKUP(DATASHEET!AZ19,lookup,2,FALSE)-$P33,""))</f>
        <v/>
      </c>
      <c r="AR33" s="156" t="str">
        <f>IFERROR(INDEX(DATASHEET!$A$1:$DG$299,MATCH(PROGRESS!$A33,DATASHEET!$A$1:$A$299,0),MATCH(PROGRESS!AS$2,DATASHEET!$A$1:$DG$1,0)),"")</f>
        <v/>
      </c>
      <c r="AS33" s="156" t="str">
        <f t="shared" si="53"/>
        <v/>
      </c>
      <c r="AT33" s="138" t="str">
        <f>IF(ISBLANK(DATASHEET!BA19),"",DATASHEET!BA19)</f>
        <v/>
      </c>
      <c r="AU33" s="198" t="str">
        <f>IF(ISBLANK(DATASHEET!BB19),"",DATASHEET!BB19)</f>
        <v/>
      </c>
      <c r="AV33" s="140" t="str">
        <f>IF(AW33="","",IFERROR(VLOOKUP(DATASHEET!BD19,lookup,2,FALSE)-$P33,""))</f>
        <v/>
      </c>
      <c r="AW33" s="156" t="str">
        <f>IFERROR(INDEX(DATASHEET!$A$1:$DG$299,MATCH(PROGRESS!$A33,DATASHEET!$A$1:$A$299,0),MATCH(PROGRESS!AX$2,DATASHEET!$A$1:$DG$1,0)),"")</f>
        <v/>
      </c>
      <c r="AX33" s="156" t="str">
        <f t="shared" si="54"/>
        <v/>
      </c>
      <c r="AY33" s="138" t="str">
        <f>IF(ISBLANK(DATASHEET!BE19),"",DATASHEET!BE19)</f>
        <v/>
      </c>
      <c r="AZ33" s="198" t="str">
        <f>IF(ISBLANK(DATASHEET!BF19),"",DATASHEET!BF19)</f>
        <v/>
      </c>
      <c r="BA33" s="140" t="str">
        <f>IF(BB33="","",IFERROR(VLOOKUP(DATASHEET!BH19,lookup,2,FALSE)-$P33,""))</f>
        <v/>
      </c>
      <c r="BB33" s="156" t="str">
        <f>IFERROR(INDEX(DATASHEET!$A$1:$DG$299,MATCH(PROGRESS!$A33,DATASHEET!$A$1:$A$299,0),MATCH(PROGRESS!BC$2,DATASHEET!$A$1:$DG$1,0)),"")</f>
        <v/>
      </c>
      <c r="BC33" s="156" t="str">
        <f t="shared" si="55"/>
        <v/>
      </c>
      <c r="BD33" s="138" t="str">
        <f>IF(ISBLANK(DATASHEET!BI19),"",DATASHEET!BI19)</f>
        <v>EP</v>
      </c>
      <c r="BE33" s="198" t="str">
        <f>IF(ISBLANK(DATASHEET!BJ19),"",DATASHEET!BJ19)</f>
        <v>11X-EN-1</v>
      </c>
      <c r="BF33" s="140" t="str">
        <f>IF(BG33="","",IFERROR(VLOOKUP(DATASHEET!BL19,lookup,2,FALSE)-$P33,""))</f>
        <v/>
      </c>
      <c r="BG33" s="156" t="str">
        <f>IFERROR(INDEX(DATASHEET!$A$1:$DG$299,MATCH(PROGRESS!$A33,DATASHEET!$A$1:$A$299,0),MATCH(PROGRESS!BH$2,DATASHEET!$A$1:$DG$1,0)),"")</f>
        <v/>
      </c>
      <c r="BH33" s="156" t="str">
        <f t="shared" si="56"/>
        <v/>
      </c>
      <c r="BI33" s="138" t="str">
        <f>IF(ISBLANK(DATASHEET!BM19),"",DATASHEET!BM19)</f>
        <v/>
      </c>
      <c r="BJ33" s="198" t="str">
        <f>IF(ISBLANK(DATASHEET!BN19),"",DATASHEET!BN19)</f>
        <v/>
      </c>
      <c r="BK33" s="140" t="str">
        <f>IF(BL33="","",IFERROR(VLOOKUP(DATASHEET!BP19,lookup,2,FALSE)-$P33,""))</f>
        <v/>
      </c>
      <c r="BL33" s="156" t="str">
        <f>IFERROR(INDEX(DATASHEET!$A$1:$DG$299,MATCH(PROGRESS!$A33,DATASHEET!$A$1:$A$299,0),MATCH(PROGRESS!BM$2,DATASHEET!$A$1:$DG$1,0)),"")</f>
        <v/>
      </c>
      <c r="BM33" s="156" t="str">
        <f t="shared" si="57"/>
        <v/>
      </c>
      <c r="BN33" s="138" t="str">
        <f>IF(ISBLANK(DATASHEET!BQ19),"",DATASHEET!BQ19)</f>
        <v/>
      </c>
      <c r="BO33" s="198" t="str">
        <f>IF(ISBLANK(DATASHEET!BR19),"",DATASHEET!BR19)</f>
        <v/>
      </c>
      <c r="BP33" s="140" t="str">
        <f>IF(BQ33="","",IFERROR(VLOOKUP(DATASHEET!BX19,lookup,2,FALSE)-$P33,""))</f>
        <v/>
      </c>
      <c r="BQ33" s="156" t="str">
        <f>IFERROR(INDEX(DATASHEET!$A$1:$DG$299,MATCH(PROGRESS!$A33,DATASHEET!$A$1:$A$299,0),MATCH(PROGRESS!BR$2,DATASHEET!$A$1:$DG$1,0)),"")</f>
        <v/>
      </c>
      <c r="BR33" s="156" t="str">
        <f t="shared" si="58"/>
        <v/>
      </c>
      <c r="BS33" s="138" t="str">
        <f>IF(ISBLANK(DATASHEET!BY19),"",DATASHEET!BY19)</f>
        <v>LMA</v>
      </c>
      <c r="BT33" s="198" t="str">
        <f>IF(ISBLANK(DATASHEET!BZ19),"",DATASHEET!BZ19)</f>
        <v>11S-FR-1</v>
      </c>
      <c r="BU33" s="140" t="str">
        <f>IF(BV33="","",IFERROR(VLOOKUP(DATASHEET!CB19,lookup,2,FALSE)-$P33,""))</f>
        <v/>
      </c>
      <c r="BV33" s="156" t="str">
        <f>IFERROR(INDEX(DATASHEET!$A$1:$DG$299,MATCH(PROGRESS!$A33,DATASHEET!$A$1:$A$299,0),MATCH(PROGRESS!BW$2,DATASHEET!$A$1:$DG$1,0)),"")</f>
        <v/>
      </c>
      <c r="BW33" s="156" t="str">
        <f t="shared" si="59"/>
        <v/>
      </c>
      <c r="BX33" s="138" t="str">
        <f>IF(ISBLANK(DATASHEET!CC19),"",DATASHEET!CC19)</f>
        <v>JJA</v>
      </c>
      <c r="BY33" s="198" t="str">
        <f>IF(ISBLANK(DATASHEET!CD19),"",DATASHEET!CD19)</f>
        <v>11MS2-GG2-6</v>
      </c>
      <c r="BZ33" s="140" t="str">
        <f>IF(CA33="","",IFERROR(VLOOKUP(DATASHEET!CE19,lookup,2,FALSE)-$P33,""))</f>
        <v/>
      </c>
      <c r="CA33" s="156" t="str">
        <f>IFERROR(INDEX(DATASHEET!$A$1:$DG$299,MATCH(PROGRESS!$A33,DATASHEET!$A$1:$A$299,0),MATCH(PROGRESS!CB$2,DATASHEET!$A$1:$DG$1,0)),"")</f>
        <v/>
      </c>
      <c r="CB33" s="156" t="str">
        <f t="shared" si="60"/>
        <v/>
      </c>
      <c r="CC33" s="138" t="str">
        <f>IF(ISBLANK(DATASHEET!CF19),"",DATASHEET!CF19)</f>
        <v/>
      </c>
      <c r="CD33" s="198" t="str">
        <f>IF(ISBLANK(DATASHEET!CG19),"",DATASHEET!CG19)</f>
        <v/>
      </c>
      <c r="CE33" s="140" t="str">
        <f>IF(CF33="","",IFERROR(VLOOKUP(DATASHEET!CJ19,lookup,2,FALSE)-$P33,""))</f>
        <v/>
      </c>
      <c r="CF33" s="156" t="str">
        <f>IFERROR(INDEX(DATASHEET!$A$1:$DG$299,MATCH(PROGRESS!$A33,DATASHEET!$A$1:$A$299,0),MATCH(PROGRESS!CG$2,DATASHEET!$A$1:$DG$1,0)),"")</f>
        <v/>
      </c>
      <c r="CG33" s="156" t="str">
        <f t="shared" si="61"/>
        <v/>
      </c>
      <c r="CH33" s="138" t="str">
        <f>IF(ISBLANK(DATASHEET!CK19),"",DATASHEET!CK19)</f>
        <v/>
      </c>
      <c r="CI33" s="198" t="str">
        <f>IF(ISBLANK(DATASHEET!CL19),"",DATASHEET!CL19)</f>
        <v/>
      </c>
      <c r="CJ33" s="140" t="str">
        <f>IF(CK33="","",IFERROR(VLOOKUP(DATASHEET!CN19,lookup,2,FALSE)-$P33,""))</f>
        <v/>
      </c>
      <c r="CK33" s="156" t="str">
        <f>IFERROR(INDEX(DATASHEET!$A$1:$DG$299,MATCH(PROGRESS!$A33,DATASHEET!$A$1:$A$299,0),MATCH(PROGRESS!CL$2,DATASHEET!$A$1:$DG$1,0)),"")</f>
        <v/>
      </c>
      <c r="CL33" s="156" t="str">
        <f t="shared" si="62"/>
        <v/>
      </c>
      <c r="CM33" s="138" t="str">
        <f>IF(ISBLANK(DATASHEET!CO19),"",DATASHEET!CO19)</f>
        <v>CS</v>
      </c>
      <c r="CN33" s="198" t="str">
        <f>IF(ISBLANK(DATASHEET!CP19),"",DATASHEET!CP19)</f>
        <v>11S-MA-1</v>
      </c>
      <c r="CO33" s="140" t="str">
        <f>IF(CP33="","",IFERROR(VLOOKUP(DATASHEET!CR19,lookup,2,FALSE)-$P33,""))</f>
        <v/>
      </c>
      <c r="CP33" s="156" t="str">
        <f>IFERROR(INDEX(DATASHEET!$A$1:$DG$299,MATCH(PROGRESS!$A33,DATASHEET!$A$1:$A$299,0),MATCH(PROGRESS!CQ$2,DATASHEET!$A$1:$DG$1,0)),"")</f>
        <v/>
      </c>
      <c r="CQ33" s="156" t="str">
        <f t="shared" si="63"/>
        <v/>
      </c>
      <c r="CR33" s="138" t="str">
        <f>IF(ISBLANK(DATASHEET!CS19),"",DATASHEET!CS19)</f>
        <v/>
      </c>
      <c r="CS33" s="198" t="str">
        <f>IF(ISBLANK(DATASHEET!CT19),"",DATASHEET!CT19)</f>
        <v/>
      </c>
      <c r="CT33" s="140" t="str">
        <f>IF(CU33="","",IFERROR(VLOOKUP(DATASHEET!CV19,lookup,2,FALSE)-$P33,""))</f>
        <v/>
      </c>
      <c r="CU33" s="156" t="str">
        <f>IFERROR(INDEX(DATASHEET!$A$1:$DG$299,MATCH(PROGRESS!$A33,DATASHEET!$A$1:$A$299,0),MATCH(PROGRESS!CV$2,DATASHEET!$A$1:$DG$1,0)),"")</f>
        <v/>
      </c>
      <c r="CV33" s="156" t="str">
        <f t="shared" si="64"/>
        <v/>
      </c>
      <c r="CW33" s="138" t="str">
        <f>IF(ISBLANK(DATASHEET!CW19),"",DATASHEET!CW19)</f>
        <v/>
      </c>
      <c r="CX33" s="198" t="str">
        <f>IF(ISBLANK(DATASHEET!CX19),"",DATASHEET!CX19)</f>
        <v/>
      </c>
      <c r="CY33" s="140" t="str">
        <f>IF(CZ33="","",IFERROR(VLOOKUP(DATASHEET!DD19,lookup,2,FALSE)-$P33,""))</f>
        <v/>
      </c>
      <c r="CZ33" s="156" t="str">
        <f>IFERROR(INDEX(DATASHEET!$A$1:$DG$299,MATCH(PROGRESS!$A33,DATASHEET!$A$1:$A$299,0),MATCH(PROGRESS!DA$2,DATASHEET!$A$1:$DG$1,0)),"")</f>
        <v/>
      </c>
      <c r="DA33" s="156" t="str">
        <f t="shared" si="65"/>
        <v/>
      </c>
      <c r="DB33" s="138" t="str">
        <f>IF(ISBLANK(DATASHEET!DE19),"",DATASHEET!DE19)</f>
        <v/>
      </c>
      <c r="DC33" s="198" t="str">
        <f>IF(ISBLANK(DATASHEET!DF19),"",DATASHEET!DF19)</f>
        <v/>
      </c>
      <c r="DD33" s="140" t="str">
        <f>IF(DE33="","",IFERROR(VLOOKUP(DATASHEET!DH19,lookup,2,FALSE)-$P33,""))</f>
        <v/>
      </c>
      <c r="DE33" s="156" t="str">
        <f>IFERROR(INDEX(DATASHEET!$A$1:$DG$299,MATCH(PROGRESS!$A33,DATASHEET!$A$1:$A$299,0),MATCH(PROGRESS!DF$2,DATASHEET!$A$1:$DG$1,0)),"")</f>
        <v/>
      </c>
      <c r="DF33" s="156" t="str">
        <f t="shared" si="66"/>
        <v/>
      </c>
      <c r="DG33" s="138" t="str">
        <f>IF(ISBLANK(DATASHEET!DI19),"",DATASHEET!DI19)</f>
        <v>AR</v>
      </c>
      <c r="DH33" s="198" t="str">
        <f>IF(ISBLANK(DATASHEET!DJ19),"",DATASHEET!DJ19)</f>
        <v>11T-PH-1</v>
      </c>
      <c r="DI33" s="140" t="str">
        <f>IF(DJ33="","",IFERROR(VLOOKUP(DATASHEET!DL19,lookup,2,FALSE)-$P33,""))</f>
        <v/>
      </c>
      <c r="DJ33" s="156" t="str">
        <f>IFERROR(INDEX(DATASHEET!$A$1:$DG$299,MATCH(PROGRESS!$A33,DATASHEET!$A$1:$A$299,0),MATCH(PROGRESS!DK$2,DATASHEET!$A$1:$DG$1,0)),"")</f>
        <v/>
      </c>
      <c r="DK33" s="156" t="str">
        <f t="shared" si="67"/>
        <v/>
      </c>
      <c r="DL33" s="138" t="str">
        <f>IF(ISBLANK(DATASHEET!DM19),"",DATASHEET!DM19)</f>
        <v/>
      </c>
      <c r="DM33" s="198" t="str">
        <f>IF(ISBLANK(DATASHEET!DN19),"",DATASHEET!DN19)</f>
        <v/>
      </c>
      <c r="DN33" s="140" t="str">
        <f>IF(DO33="","",IFERROR(VLOOKUP(DATASHEET!DP19,lookup,2,FALSE)-$P33,""))</f>
        <v/>
      </c>
      <c r="DO33" s="156" t="str">
        <f>IFERROR(INDEX(DATASHEET!$A$1:$DG$299,MATCH(PROGRESS!$A33,DATASHEET!$A$1:$A$299,0),MATCH(PROGRESS!DP$2,DATASHEET!$A$1:$DG$1,0)),"")</f>
        <v/>
      </c>
      <c r="DP33" s="156" t="str">
        <f t="shared" si="68"/>
        <v/>
      </c>
      <c r="DQ33" s="138" t="str">
        <f>IF(ISBLANK(DATASHEET!DQ19),"",DATASHEET!DQ19)</f>
        <v>PLO</v>
      </c>
      <c r="DR33" s="198" t="str">
        <f>IF(ISBLANK(DATASHEET!DR19),"",DATASHEET!DR19)</f>
        <v>11X-RE-2</v>
      </c>
      <c r="DS33" s="140" t="str">
        <f>IF(DT33="","",IFERROR(VLOOKUP(DATASHEET!DT19,lookup,2,FALSE)-$P33,""))</f>
        <v/>
      </c>
      <c r="DT33" s="156" t="str">
        <f>IFERROR(INDEX(DATASHEET!$A$1:$DG$299,MATCH(PROGRESS!$A33,DATASHEET!$A$1:$A$299,0),MATCH(PROGRESS!DU$2,DATASHEET!$A$1:$DG$1,0)),"")</f>
        <v/>
      </c>
      <c r="DU33" s="156" t="str">
        <f t="shared" si="69"/>
        <v/>
      </c>
      <c r="DV33" s="138" t="str">
        <f>IF(ISBLANK(DATASHEET!DU19),"",DATASHEET!DU19)</f>
        <v/>
      </c>
      <c r="DW33" s="198" t="str">
        <f>IF(ISBLANK(DATASHEET!DV19),"",DATASHEET!DV19)</f>
        <v/>
      </c>
      <c r="DX33" s="140" t="str">
        <f>IF(DY33="","",IFERROR(VLOOKUP(DATASHEET!DX19,lookup,2,FALSE)-$P33,""))</f>
        <v/>
      </c>
      <c r="DY33" s="156" t="str">
        <f>IFERROR(INDEX(DATASHEET!$A$1:$DG$299,MATCH(PROGRESS!$A33,DATASHEET!$A$1:$A$299,0),MATCH(PROGRESS!DZ$2,DATASHEET!$A$1:$DG$1,0)),"")</f>
        <v/>
      </c>
      <c r="DZ33" s="156" t="str">
        <f t="shared" si="70"/>
        <v/>
      </c>
      <c r="EA33" s="138" t="str">
        <f>IF(ISBLANK(DATASHEET!DY19),"",DATASHEET!DY19)</f>
        <v/>
      </c>
      <c r="EB33" s="198" t="str">
        <f>IF(ISBLANK(DATASHEET!DZ19),"",DATASHEET!DZ19)</f>
        <v/>
      </c>
      <c r="FD33" s="526"/>
      <c r="FE33" s="532"/>
      <c r="FF33" s="532"/>
      <c r="FG33" s="532"/>
      <c r="FH33" s="526"/>
      <c r="FI33" s="526"/>
      <c r="FJ33" s="532"/>
      <c r="FK33" s="526"/>
      <c r="FL33" s="532"/>
      <c r="FM33" s="526"/>
      <c r="FN33" s="532"/>
      <c r="FO33" s="532"/>
      <c r="FP33" s="532"/>
      <c r="FQ33" s="526"/>
      <c r="FR33" s="526"/>
      <c r="FS33" s="526"/>
      <c r="FT33" s="532"/>
      <c r="FU33" s="526"/>
      <c r="FV33" s="532"/>
      <c r="FW33" s="532"/>
      <c r="FX33" s="532"/>
      <c r="FY33" s="526"/>
      <c r="FZ33" s="532"/>
      <c r="GA33" s="529"/>
      <c r="GB33" s="530"/>
      <c r="GC33" s="530"/>
      <c r="GD33" s="529"/>
      <c r="GE33" s="530"/>
      <c r="GF33" s="530"/>
      <c r="GG33" s="530"/>
      <c r="GH33" s="530"/>
      <c r="GI33" s="530"/>
      <c r="GJ33" s="529"/>
      <c r="GK33" s="530"/>
      <c r="GL33" s="529"/>
      <c r="GM33" s="529"/>
      <c r="GN33" s="530"/>
      <c r="GO33" s="530"/>
      <c r="GP33" s="529"/>
      <c r="GQ33" s="529"/>
      <c r="GR33" s="530"/>
      <c r="GS33" s="530"/>
      <c r="GT33" s="529"/>
      <c r="HB33" t="s">
        <v>376</v>
      </c>
    </row>
    <row r="34" spans="1:210" ht="15.75" x14ac:dyDescent="0.25">
      <c r="A34" s="179">
        <f>DATASHEET!A20</f>
        <v>151607</v>
      </c>
      <c r="B34" s="58" t="str">
        <f>DATASHEET!B20</f>
        <v>BARNES, Gabriel</v>
      </c>
      <c r="C34" s="169" t="str">
        <f>DATASHEET!C20</f>
        <v>11SDA</v>
      </c>
      <c r="D34" s="170" t="str">
        <f>DATASHEET!D20</f>
        <v>M</v>
      </c>
      <c r="E34" s="170" t="str">
        <f>DATASHEET!J20</f>
        <v>N</v>
      </c>
      <c r="F34" s="170" t="str">
        <f>DATASHEET!E20</f>
        <v>N</v>
      </c>
      <c r="G34" s="170" t="str">
        <f>DATASHEET!F20</f>
        <v>White and Any Other Asian Background</v>
      </c>
      <c r="H34" s="170" t="str">
        <f>DATASHEET!G20</f>
        <v>N</v>
      </c>
      <c r="I34" s="170" t="str">
        <f>DATASHEET!H20</f>
        <v>N</v>
      </c>
      <c r="J34" s="170" t="str">
        <f>DATASHEET!I20</f>
        <v>N</v>
      </c>
      <c r="K34" s="171" t="str">
        <f>DATASHEET!M20</f>
        <v>M</v>
      </c>
      <c r="L34" s="88" t="str">
        <f t="shared" si="46"/>
        <v/>
      </c>
      <c r="M34" s="88" t="str">
        <f t="shared" si="47"/>
        <v/>
      </c>
      <c r="N34" s="498" t="str">
        <f>IF(ISBLANK(DATASHEET!L20),"",DATASHEET!L20)</f>
        <v>4-5</v>
      </c>
      <c r="O34" s="109">
        <f>IFERROR(IF(VLOOKUP(DATASHEET!A20,[5]YEAR11!$A$2:$AF$236,18,FALSE)="","",VLOOKUP(DATASHEET!A20,[5]YEAR11!$A$2:$AF$236,18,FALSE)),"")</f>
        <v>45.503675999999999</v>
      </c>
      <c r="P34" s="111">
        <f>IFERROR(IF(VLOOKUP(DATASHEET!A20,[5]YEAR11!$A$2:$AF$237,19,FALSE)="","",VLOOKUP(DATASHEET!A20,[5]YEAR11!$A$2:$AF$237,19,FALSE)),"")</f>
        <v>4.5503675999999995</v>
      </c>
      <c r="Q34" s="497">
        <f>'P8 BREAKDOWN'!M22</f>
        <v>-3.9503675999999999</v>
      </c>
      <c r="R34" s="140" t="str">
        <f>IF(S34="","",IFERROR(VLOOKUP(DATASHEET!AF20,lookup,2,FALSE)-$P34,""))</f>
        <v/>
      </c>
      <c r="S34" s="156" t="str">
        <f>IFERROR(INDEX(DATASHEET!$A$1:$DG$299,MATCH(PROGRESS!$A34,DATASHEET!$A$1:$A$299,0),MATCH(PROGRESS!T$2,DATASHEET!$A$1:$DG$1,0)),"")</f>
        <v/>
      </c>
      <c r="T34" s="156" t="str">
        <f t="shared" si="48"/>
        <v/>
      </c>
      <c r="U34" s="138" t="str">
        <f>IF(ISBLANK(DATASHEET!AG20),"",DATASHEET!AG20)</f>
        <v/>
      </c>
      <c r="V34" s="198" t="str">
        <f>IF(ISBLANK(DATASHEET!AH20),"",DATASHEET!AH20)</f>
        <v/>
      </c>
      <c r="W34" s="140" t="str">
        <f>IF(X34="","",IFERROR(VLOOKUP(DATASHEET!AJ20,lookup,2,FALSE)-$P34,""))</f>
        <v/>
      </c>
      <c r="X34" s="156" t="str">
        <f>IFERROR(INDEX(DATASHEET!$A$1:$DG$299,MATCH(PROGRESS!$A34,DATASHEET!$A$1:$A$299,0),MATCH(PROGRESS!Y$2,DATASHEET!$A$1:$DG$1,0)),"")</f>
        <v/>
      </c>
      <c r="Y34" s="156" t="str">
        <f t="shared" si="49"/>
        <v/>
      </c>
      <c r="Z34" s="138" t="str">
        <f>IF(ISBLANK(DATASHEET!AK20),"",DATASHEET!AK20)</f>
        <v>MM</v>
      </c>
      <c r="AA34" s="198" t="str">
        <f>IF(ISBLANK(DATASHEET!AL20),"",DATASHEET!AL20)</f>
        <v>11T-BI-1</v>
      </c>
      <c r="AB34" s="140" t="str">
        <f>IF(AC34="","",IFERROR(VLOOKUP(DATASHEET!AN20,lookup,2,FALSE)-$P34,""))</f>
        <v/>
      </c>
      <c r="AC34" s="156" t="str">
        <f>IFERROR(INDEX(DATASHEET!$A$1:$DG$299,MATCH(PROGRESS!$A34,DATASHEET!$A$1:$A$299,0),MATCH(PROGRESS!AD$2,DATASHEET!$A$1:$DG$1,0)),"")</f>
        <v/>
      </c>
      <c r="AD34" s="156" t="str">
        <f t="shared" si="50"/>
        <v/>
      </c>
      <c r="AE34" s="138" t="str">
        <f>IF(ISBLANK(DATASHEET!AO20),"",DATASHEET!AO20)</f>
        <v/>
      </c>
      <c r="AF34" s="198" t="str">
        <f>IF(ISBLANK(DATASHEET!AP20),"",DATASHEET!AP20)</f>
        <v/>
      </c>
      <c r="AG34" s="140" t="str">
        <f>IF(AH34="","",IFERROR(VLOOKUP(DATASHEET!AR20,lookup,2,FALSE)-$P34,""))</f>
        <v/>
      </c>
      <c r="AH34" s="156" t="str">
        <f>IFERROR(INDEX(DATASHEET!$A$1:$DG$299,MATCH(PROGRESS!$A34,DATASHEET!$A$1:$A$299,0),MATCH(PROGRESS!AI$2,DATASHEET!$A$1:$DG$1,0)),"")</f>
        <v/>
      </c>
      <c r="AI34" s="156" t="str">
        <f t="shared" si="51"/>
        <v/>
      </c>
      <c r="AJ34" s="138" t="str">
        <f>IF(ISBLANK(DATASHEET!AS20),"",DATASHEET!AS20)</f>
        <v>MW</v>
      </c>
      <c r="AK34" s="198" t="str">
        <f>IF(ISBLANK(DATASHEET!AT20),"",DATASHEET!AT20)</f>
        <v>11T-CH-1</v>
      </c>
      <c r="AL34" s="140" t="str">
        <f>IF(AM34="","",IFERROR(VLOOKUP(DATASHEET!AV20,lookup,2,FALSE)-$P34,""))</f>
        <v/>
      </c>
      <c r="AM34" s="156" t="str">
        <f>IFERROR(INDEX(DATASHEET!$A$1:$DG$299,MATCH(PROGRESS!$A34,DATASHEET!$A$1:$A$299,0),MATCH(PROGRESS!AN$2,DATASHEET!$A$1:$DG$1,0)),"")</f>
        <v/>
      </c>
      <c r="AN34" s="156" t="str">
        <f t="shared" si="52"/>
        <v/>
      </c>
      <c r="AO34" s="138" t="str">
        <f>IF(ISBLANK(DATASHEET!AW20),"",DATASHEET!AW20)</f>
        <v/>
      </c>
      <c r="AP34" s="198" t="str">
        <f>IF(ISBLANK(DATASHEET!AX20),"",DATASHEET!AX20)</f>
        <v/>
      </c>
      <c r="AQ34" s="140" t="str">
        <f>IF(AR34="","",IFERROR(VLOOKUP(DATASHEET!AZ20,lookup,2,FALSE)-$P34,""))</f>
        <v/>
      </c>
      <c r="AR34" s="156" t="str">
        <f>IFERROR(INDEX(DATASHEET!$A$1:$DG$299,MATCH(PROGRESS!$A34,DATASHEET!$A$1:$A$299,0),MATCH(PROGRESS!AS$2,DATASHEET!$A$1:$DG$1,0)),"")</f>
        <v/>
      </c>
      <c r="AS34" s="156" t="str">
        <f t="shared" si="53"/>
        <v/>
      </c>
      <c r="AT34" s="138" t="str">
        <f>IF(ISBLANK(DATASHEET!BA20),"",DATASHEET!BA20)</f>
        <v>DCR</v>
      </c>
      <c r="AU34" s="198" t="str">
        <f>IF(ISBLANK(DATASHEET!BB20),"",DATASHEET!BB20)</f>
        <v>11MS2-CS-3</v>
      </c>
      <c r="AV34" s="140" t="str">
        <f>IF(AW34="","",IFERROR(VLOOKUP(DATASHEET!BD20,lookup,2,FALSE)-$P34,""))</f>
        <v/>
      </c>
      <c r="AW34" s="156" t="str">
        <f>IFERROR(INDEX(DATASHEET!$A$1:$DG$299,MATCH(PROGRESS!$A34,DATASHEET!$A$1:$A$299,0),MATCH(PROGRESS!AX$2,DATASHEET!$A$1:$DG$1,0)),"")</f>
        <v/>
      </c>
      <c r="AX34" s="156" t="str">
        <f t="shared" si="54"/>
        <v/>
      </c>
      <c r="AY34" s="138" t="str">
        <f>IF(ISBLANK(DATASHEET!BE20),"",DATASHEET!BE20)</f>
        <v/>
      </c>
      <c r="AZ34" s="198" t="str">
        <f>IF(ISBLANK(DATASHEET!BF20),"",DATASHEET!BF20)</f>
        <v/>
      </c>
      <c r="BA34" s="140" t="str">
        <f>IF(BB34="","",IFERROR(VLOOKUP(DATASHEET!BH20,lookup,2,FALSE)-$P34,""))</f>
        <v/>
      </c>
      <c r="BB34" s="156" t="str">
        <f>IFERROR(INDEX(DATASHEET!$A$1:$DG$299,MATCH(PROGRESS!$A34,DATASHEET!$A$1:$A$299,0),MATCH(PROGRESS!BC$2,DATASHEET!$A$1:$DG$1,0)),"")</f>
        <v/>
      </c>
      <c r="BC34" s="156" t="str">
        <f t="shared" si="55"/>
        <v/>
      </c>
      <c r="BD34" s="138" t="str">
        <f>IF(ISBLANK(DATASHEET!BI20),"",DATASHEET!BI20)</f>
        <v>AWH</v>
      </c>
      <c r="BE34" s="198" t="str">
        <f>IF(ISBLANK(DATASHEET!BJ20),"",DATASHEET!BJ20)</f>
        <v>11X-EN-5</v>
      </c>
      <c r="BF34" s="140" t="str">
        <f>IF(BG34="","",IFERROR(VLOOKUP(DATASHEET!BL20,lookup,2,FALSE)-$P34,""))</f>
        <v/>
      </c>
      <c r="BG34" s="156" t="str">
        <f>IFERROR(INDEX(DATASHEET!$A$1:$DG$299,MATCH(PROGRESS!$A34,DATASHEET!$A$1:$A$299,0),MATCH(PROGRESS!BH$2,DATASHEET!$A$1:$DG$1,0)),"")</f>
        <v/>
      </c>
      <c r="BH34" s="156" t="str">
        <f t="shared" si="56"/>
        <v/>
      </c>
      <c r="BI34" s="138" t="str">
        <f>IF(ISBLANK(DATASHEET!BM20),"",DATASHEET!BM20)</f>
        <v/>
      </c>
      <c r="BJ34" s="198" t="str">
        <f>IF(ISBLANK(DATASHEET!BN20),"",DATASHEET!BN20)</f>
        <v/>
      </c>
      <c r="BK34" s="140" t="str">
        <f>IF(BL34="","",IFERROR(VLOOKUP(DATASHEET!BP20,lookup,2,FALSE)-$P34,""))</f>
        <v/>
      </c>
      <c r="BL34" s="156" t="str">
        <f>IFERROR(INDEX(DATASHEET!$A$1:$DG$299,MATCH(PROGRESS!$A34,DATASHEET!$A$1:$A$299,0),MATCH(PROGRESS!BM$2,DATASHEET!$A$1:$DG$1,0)),"")</f>
        <v/>
      </c>
      <c r="BM34" s="156" t="str">
        <f t="shared" si="57"/>
        <v/>
      </c>
      <c r="BN34" s="138" t="str">
        <f>IF(ISBLANK(DATASHEET!BQ20),"",DATASHEET!BQ20)</f>
        <v/>
      </c>
      <c r="BO34" s="198" t="str">
        <f>IF(ISBLANK(DATASHEET!BR20),"",DATASHEET!BR20)</f>
        <v/>
      </c>
      <c r="BP34" s="140" t="str">
        <f>IF(BQ34="","",IFERROR(VLOOKUP(DATASHEET!BX20,lookup,2,FALSE)-$P34,""))</f>
        <v/>
      </c>
      <c r="BQ34" s="156" t="str">
        <f>IFERROR(INDEX(DATASHEET!$A$1:$DG$299,MATCH(PROGRESS!$A34,DATASHEET!$A$1:$A$299,0),MATCH(PROGRESS!BR$2,DATASHEET!$A$1:$DG$1,0)),"")</f>
        <v/>
      </c>
      <c r="BR34" s="156" t="str">
        <f t="shared" si="58"/>
        <v/>
      </c>
      <c r="BS34" s="138" t="str">
        <f>IF(ISBLANK(DATASHEET!BY20),"",DATASHEET!BY20)</f>
        <v>LMA</v>
      </c>
      <c r="BT34" s="198" t="str">
        <f>IF(ISBLANK(DATASHEET!BZ20),"",DATASHEET!BZ20)</f>
        <v>11S-FR-1</v>
      </c>
      <c r="BU34" s="140" t="str">
        <f>IF(BV34="","",IFERROR(VLOOKUP(DATASHEET!CB20,lookup,2,FALSE)-$P34,""))</f>
        <v/>
      </c>
      <c r="BV34" s="156" t="str">
        <f>IFERROR(INDEX(DATASHEET!$A$1:$DG$299,MATCH(PROGRESS!$A34,DATASHEET!$A$1:$A$299,0),MATCH(PROGRESS!BW$2,DATASHEET!$A$1:$DG$1,0)),"")</f>
        <v/>
      </c>
      <c r="BW34" s="156" t="str">
        <f t="shared" si="59"/>
        <v/>
      </c>
      <c r="BX34" s="138" t="str">
        <f>IF(ISBLANK(DATASHEET!CC20),"",DATASHEET!CC20)</f>
        <v/>
      </c>
      <c r="BY34" s="198" t="str">
        <f>IF(ISBLANK(DATASHEET!CD20),"",DATASHEET!CD20)</f>
        <v/>
      </c>
      <c r="BZ34" s="140" t="str">
        <f>IF(CA34="","",IFERROR(VLOOKUP(DATASHEET!CE20,lookup,2,FALSE)-$P34,""))</f>
        <v/>
      </c>
      <c r="CA34" s="156" t="str">
        <f>IFERROR(INDEX(DATASHEET!$A$1:$DG$299,MATCH(PROGRESS!$A34,DATASHEET!$A$1:$A$299,0),MATCH(PROGRESS!CB$2,DATASHEET!$A$1:$DG$1,0)),"")</f>
        <v/>
      </c>
      <c r="CB34" s="156" t="str">
        <f t="shared" si="60"/>
        <v/>
      </c>
      <c r="CC34" s="138" t="str">
        <f>IF(ISBLANK(DATASHEET!CF20),"",DATASHEET!CF20)</f>
        <v/>
      </c>
      <c r="CD34" s="198" t="str">
        <f>IF(ISBLANK(DATASHEET!CG20),"",DATASHEET!CG20)</f>
        <v/>
      </c>
      <c r="CE34" s="140" t="str">
        <f>IF(CF34="","",IFERROR(VLOOKUP(DATASHEET!CJ20,lookup,2,FALSE)-$P34,""))</f>
        <v/>
      </c>
      <c r="CF34" s="156" t="str">
        <f>IFERROR(INDEX(DATASHEET!$A$1:$DG$299,MATCH(PROGRESS!$A34,DATASHEET!$A$1:$A$299,0),MATCH(PROGRESS!CG$2,DATASHEET!$A$1:$DG$1,0)),"")</f>
        <v/>
      </c>
      <c r="CG34" s="156" t="str">
        <f t="shared" si="61"/>
        <v/>
      </c>
      <c r="CH34" s="138" t="str">
        <f>IF(ISBLANK(DATASHEET!CK20),"",DATASHEET!CK20)</f>
        <v/>
      </c>
      <c r="CI34" s="198" t="str">
        <f>IF(ISBLANK(DATASHEET!CL20),"",DATASHEET!CL20)</f>
        <v/>
      </c>
      <c r="CJ34" s="140" t="str">
        <f>IF(CK34="","",IFERROR(VLOOKUP(DATASHEET!CN20,lookup,2,FALSE)-$P34,""))</f>
        <v/>
      </c>
      <c r="CK34" s="156" t="str">
        <f>IFERROR(INDEX(DATASHEET!$A$1:$DG$299,MATCH(PROGRESS!$A34,DATASHEET!$A$1:$A$299,0),MATCH(PROGRESS!CL$2,DATASHEET!$A$1:$DG$1,0)),"")</f>
        <v/>
      </c>
      <c r="CL34" s="156" t="str">
        <f t="shared" si="62"/>
        <v/>
      </c>
      <c r="CM34" s="138" t="str">
        <f>IF(ISBLANK(DATASHEET!CO20),"",DATASHEET!CO20)</f>
        <v>CS</v>
      </c>
      <c r="CN34" s="198" t="str">
        <f>IF(ISBLANK(DATASHEET!CP20),"",DATASHEET!CP20)</f>
        <v>11S-MA-1</v>
      </c>
      <c r="CO34" s="140" t="str">
        <f>IF(CP34="","",IFERROR(VLOOKUP(DATASHEET!CR20,lookup,2,FALSE)-$P34,""))</f>
        <v/>
      </c>
      <c r="CP34" s="156" t="str">
        <f>IFERROR(INDEX(DATASHEET!$A$1:$DG$299,MATCH(PROGRESS!$A34,DATASHEET!$A$1:$A$299,0),MATCH(PROGRESS!CQ$2,DATASHEET!$A$1:$DG$1,0)),"")</f>
        <v/>
      </c>
      <c r="CQ34" s="156" t="str">
        <f t="shared" si="63"/>
        <v/>
      </c>
      <c r="CR34" s="138" t="str">
        <f>IF(ISBLANK(DATASHEET!CS20),"",DATASHEET!CS20)</f>
        <v/>
      </c>
      <c r="CS34" s="198" t="str">
        <f>IF(ISBLANK(DATASHEET!CT20),"",DATASHEET!CT20)</f>
        <v/>
      </c>
      <c r="CT34" s="140" t="str">
        <f>IF(CU34="","",IFERROR(VLOOKUP(DATASHEET!CV20,lookup,2,FALSE)-$P34,""))</f>
        <v/>
      </c>
      <c r="CU34" s="156" t="str">
        <f>IFERROR(INDEX(DATASHEET!$A$1:$DG$299,MATCH(PROGRESS!$A34,DATASHEET!$A$1:$A$299,0),MATCH(PROGRESS!CV$2,DATASHEET!$A$1:$DG$1,0)),"")</f>
        <v/>
      </c>
      <c r="CV34" s="156" t="str">
        <f t="shared" si="64"/>
        <v/>
      </c>
      <c r="CW34" s="138" t="str">
        <f>IF(ISBLANK(DATASHEET!CW20),"",DATASHEET!CW20)</f>
        <v/>
      </c>
      <c r="CX34" s="198" t="str">
        <f>IF(ISBLANK(DATASHEET!CX20),"",DATASHEET!CX20)</f>
        <v/>
      </c>
      <c r="CY34" s="140" t="str">
        <f>IF(CZ34="","",IFERROR(VLOOKUP(DATASHEET!DD20,lookup,2,FALSE)-$P34,""))</f>
        <v/>
      </c>
      <c r="CZ34" s="156" t="str">
        <f>IFERROR(INDEX(DATASHEET!$A$1:$DG$299,MATCH(PROGRESS!$A34,DATASHEET!$A$1:$A$299,0),MATCH(PROGRESS!DA$2,DATASHEET!$A$1:$DG$1,0)),"")</f>
        <v/>
      </c>
      <c r="DA34" s="156" t="str">
        <f t="shared" si="65"/>
        <v/>
      </c>
      <c r="DB34" s="138" t="str">
        <f>IF(ISBLANK(DATASHEET!DE20),"",DATASHEET!DE20)</f>
        <v/>
      </c>
      <c r="DC34" s="198" t="str">
        <f>IF(ISBLANK(DATASHEET!DF20),"",DATASHEET!DF20)</f>
        <v/>
      </c>
      <c r="DD34" s="140" t="str">
        <f>IF(DE34="","",IFERROR(VLOOKUP(DATASHEET!DH20,lookup,2,FALSE)-$P34,""))</f>
        <v/>
      </c>
      <c r="DE34" s="156" t="str">
        <f>IFERROR(INDEX(DATASHEET!$A$1:$DG$299,MATCH(PROGRESS!$A34,DATASHEET!$A$1:$A$299,0),MATCH(PROGRESS!DF$2,DATASHEET!$A$1:$DG$1,0)),"")</f>
        <v/>
      </c>
      <c r="DF34" s="156" t="str">
        <f t="shared" si="66"/>
        <v/>
      </c>
      <c r="DG34" s="138" t="str">
        <f>IF(ISBLANK(DATASHEET!DI20),"",DATASHEET!DI20)</f>
        <v>AR</v>
      </c>
      <c r="DH34" s="198" t="str">
        <f>IF(ISBLANK(DATASHEET!DJ20),"",DATASHEET!DJ20)</f>
        <v>11T-PH-1</v>
      </c>
      <c r="DI34" s="140" t="str">
        <f>IF(DJ34="","",IFERROR(VLOOKUP(DATASHEET!DL20,lookup,2,FALSE)-$P34,""))</f>
        <v/>
      </c>
      <c r="DJ34" s="156" t="str">
        <f>IFERROR(INDEX(DATASHEET!$A$1:$DG$299,MATCH(PROGRESS!$A34,DATASHEET!$A$1:$A$299,0),MATCH(PROGRESS!DK$2,DATASHEET!$A$1:$DG$1,0)),"")</f>
        <v/>
      </c>
      <c r="DK34" s="156" t="str">
        <f t="shared" si="67"/>
        <v/>
      </c>
      <c r="DL34" s="138" t="str">
        <f>IF(ISBLANK(DATASHEET!DM20),"",DATASHEET!DM20)</f>
        <v/>
      </c>
      <c r="DM34" s="198" t="str">
        <f>IF(ISBLANK(DATASHEET!DN20),"",DATASHEET!DN20)</f>
        <v/>
      </c>
      <c r="DN34" s="140" t="str">
        <f>IF(DO34="","",IFERROR(VLOOKUP(DATASHEET!DP20,lookup,2,FALSE)-$P34,""))</f>
        <v/>
      </c>
      <c r="DO34" s="156" t="str">
        <f>IFERROR(INDEX(DATASHEET!$A$1:$DG$299,MATCH(PROGRESS!$A34,DATASHEET!$A$1:$A$299,0),MATCH(PROGRESS!DP$2,DATASHEET!$A$1:$DG$1,0)),"")</f>
        <v/>
      </c>
      <c r="DP34" s="156" t="str">
        <f t="shared" si="68"/>
        <v/>
      </c>
      <c r="DQ34" s="138" t="str">
        <f>IF(ISBLANK(DATASHEET!DQ20),"",DATASHEET!DQ20)</f>
        <v>NT</v>
      </c>
      <c r="DR34" s="198" t="str">
        <f>IF(ISBLANK(DATASHEET!DR20),"",DATASHEET!DR20)</f>
        <v>11X-RE-5</v>
      </c>
      <c r="DS34" s="140" t="str">
        <f>IF(DT34="","",IFERROR(VLOOKUP(DATASHEET!DT20,lookup,2,FALSE)-$P34,""))</f>
        <v/>
      </c>
      <c r="DT34" s="156" t="str">
        <f>IFERROR(INDEX(DATASHEET!$A$1:$DG$299,MATCH(PROGRESS!$A34,DATASHEET!$A$1:$A$299,0),MATCH(PROGRESS!DU$2,DATASHEET!$A$1:$DG$1,0)),"")</f>
        <v/>
      </c>
      <c r="DU34" s="156" t="str">
        <f t="shared" si="69"/>
        <v/>
      </c>
      <c r="DV34" s="138" t="str">
        <f>IF(ISBLANK(DATASHEET!DU20),"",DATASHEET!DU20)</f>
        <v/>
      </c>
      <c r="DW34" s="198" t="str">
        <f>IF(ISBLANK(DATASHEET!DV20),"",DATASHEET!DV20)</f>
        <v/>
      </c>
      <c r="DX34" s="140" t="str">
        <f>IF(DY34="","",IFERROR(VLOOKUP(DATASHEET!DX20,lookup,2,FALSE)-$P34,""))</f>
        <v/>
      </c>
      <c r="DY34" s="156" t="str">
        <f>IFERROR(INDEX(DATASHEET!$A$1:$DG$299,MATCH(PROGRESS!$A34,DATASHEET!$A$1:$A$299,0),MATCH(PROGRESS!DZ$2,DATASHEET!$A$1:$DG$1,0)),"")</f>
        <v/>
      </c>
      <c r="DZ34" s="156" t="str">
        <f t="shared" si="70"/>
        <v/>
      </c>
      <c r="EA34" s="138" t="str">
        <f>IF(ISBLANK(DATASHEET!DY20),"",DATASHEET!DY20)</f>
        <v/>
      </c>
      <c r="EB34" s="198" t="str">
        <f>IF(ISBLANK(DATASHEET!DZ20),"",DATASHEET!DZ20)</f>
        <v/>
      </c>
      <c r="FD34" s="526"/>
      <c r="FE34" s="532"/>
      <c r="FF34" s="532"/>
      <c r="FG34" s="532"/>
      <c r="FH34" s="532"/>
      <c r="FI34" s="532"/>
      <c r="FJ34" s="532"/>
      <c r="FK34" s="532"/>
      <c r="FL34" s="532"/>
      <c r="FM34" s="532"/>
      <c r="FN34" s="532"/>
      <c r="FO34" s="533"/>
      <c r="FP34" s="532"/>
      <c r="FQ34" s="532"/>
      <c r="FR34" s="532"/>
      <c r="FS34" s="532"/>
      <c r="FT34" s="532"/>
      <c r="FU34" s="532"/>
      <c r="FV34" s="532"/>
      <c r="FW34" s="532"/>
      <c r="FX34" s="532"/>
      <c r="FY34" s="532"/>
      <c r="FZ34" s="532"/>
      <c r="GA34" s="532"/>
      <c r="GB34" s="532"/>
      <c r="GC34" s="532"/>
      <c r="GD34" s="532"/>
      <c r="GE34" s="526"/>
      <c r="GF34" s="532"/>
      <c r="GG34" s="532"/>
      <c r="GH34" s="532"/>
      <c r="GI34" s="532"/>
      <c r="GJ34" s="532"/>
      <c r="GK34" s="532"/>
      <c r="GL34" s="532"/>
      <c r="GM34" s="529"/>
      <c r="GN34" s="529"/>
      <c r="GO34" s="529"/>
      <c r="GP34" s="529"/>
      <c r="GQ34" s="529"/>
      <c r="GR34" s="529"/>
      <c r="GS34" s="529"/>
      <c r="GT34" s="529"/>
      <c r="HB34" t="s">
        <v>376</v>
      </c>
    </row>
    <row r="35" spans="1:210" ht="15.75" x14ac:dyDescent="0.25">
      <c r="A35" s="179">
        <f>DATASHEET!A21</f>
        <v>151703</v>
      </c>
      <c r="B35" s="58" t="str">
        <f>DATASHEET!B21</f>
        <v>BARRATT, Beth</v>
      </c>
      <c r="C35" s="169" t="str">
        <f>DATASHEET!C21</f>
        <v>11ZI</v>
      </c>
      <c r="D35" s="170" t="str">
        <f>DATASHEET!D21</f>
        <v>F</v>
      </c>
      <c r="E35" s="170" t="str">
        <f>DATASHEET!J21</f>
        <v>N</v>
      </c>
      <c r="F35" s="170" t="str">
        <f>DATASHEET!E21</f>
        <v>N</v>
      </c>
      <c r="G35" s="170" t="str">
        <f>DATASHEET!F21</f>
        <v>White - British</v>
      </c>
      <c r="H35" s="170" t="str">
        <f>DATASHEET!G21</f>
        <v>N</v>
      </c>
      <c r="I35" s="170" t="str">
        <f>DATASHEET!H21</f>
        <v>N</v>
      </c>
      <c r="J35" s="170" t="str">
        <f>DATASHEET!I21</f>
        <v>N</v>
      </c>
      <c r="K35" s="171" t="str">
        <f>DATASHEET!M21</f>
        <v>M</v>
      </c>
      <c r="L35" s="88" t="str">
        <f t="shared" si="46"/>
        <v/>
      </c>
      <c r="M35" s="88" t="str">
        <f t="shared" si="47"/>
        <v/>
      </c>
      <c r="N35" s="498" t="str">
        <f>IF(ISBLANK(DATASHEET!L21),"",DATASHEET!L21)</f>
        <v>6-7</v>
      </c>
      <c r="O35" s="109">
        <f>IFERROR(IF(VLOOKUP(DATASHEET!A21,[5]YEAR11!$A$2:$AF$236,18,FALSE)="","",VLOOKUP(DATASHEET!A21,[5]YEAR11!$A$2:$AF$236,18,FALSE)),"")</f>
        <v>59.353448</v>
      </c>
      <c r="P35" s="111">
        <f>IFERROR(IF(VLOOKUP(DATASHEET!A21,[5]YEAR11!$A$2:$AF$237,19,FALSE)="","",VLOOKUP(DATASHEET!A21,[5]YEAR11!$A$2:$AF$237,19,FALSE)),"")</f>
        <v>5.9353448000000002</v>
      </c>
      <c r="Q35" s="497" t="str">
        <f>'P8 BREAKDOWN'!M23</f>
        <v/>
      </c>
      <c r="R35" s="140" t="str">
        <f>IF(S35="","",IFERROR(VLOOKUP(DATASHEET!AF21,lookup,2,FALSE)-$P35,""))</f>
        <v/>
      </c>
      <c r="S35" s="156" t="str">
        <f>IFERROR(INDEX(DATASHEET!$A$1:$DG$299,MATCH(PROGRESS!$A35,DATASHEET!$A$1:$A$299,0),MATCH(PROGRESS!T$2,DATASHEET!$A$1:$DG$1,0)),"")</f>
        <v/>
      </c>
      <c r="T35" s="156" t="str">
        <f t="shared" si="48"/>
        <v/>
      </c>
      <c r="U35" s="138" t="str">
        <f>IF(ISBLANK(DATASHEET!AG21),"",DATASHEET!AG21)</f>
        <v/>
      </c>
      <c r="V35" s="198" t="str">
        <f>IF(ISBLANK(DATASHEET!AH21),"",DATASHEET!AH21)</f>
        <v/>
      </c>
      <c r="W35" s="140" t="str">
        <f>IF(X35="","",IFERROR(VLOOKUP(DATASHEET!AJ21,lookup,2,FALSE)-$P35,""))</f>
        <v/>
      </c>
      <c r="X35" s="156" t="str">
        <f>IFERROR(INDEX(DATASHEET!$A$1:$DG$299,MATCH(PROGRESS!$A35,DATASHEET!$A$1:$A$299,0),MATCH(PROGRESS!Y$2,DATASHEET!$A$1:$DG$1,0)),"")</f>
        <v/>
      </c>
      <c r="Y35" s="156" t="str">
        <f t="shared" si="49"/>
        <v/>
      </c>
      <c r="Z35" s="138" t="str">
        <f>IF(ISBLANK(DATASHEET!AK21),"",DATASHEET!AK21)</f>
        <v>MM</v>
      </c>
      <c r="AA35" s="198" t="str">
        <f>IF(ISBLANK(DATASHEET!AL21),"",DATASHEET!AL21)</f>
        <v>11T-BI-1</v>
      </c>
      <c r="AB35" s="140" t="str">
        <f>IF(AC35="","",IFERROR(VLOOKUP(DATASHEET!AN21,lookup,2,FALSE)-$P35,""))</f>
        <v/>
      </c>
      <c r="AC35" s="156" t="str">
        <f>IFERROR(INDEX(DATASHEET!$A$1:$DG$299,MATCH(PROGRESS!$A35,DATASHEET!$A$1:$A$299,0),MATCH(PROGRESS!AD$2,DATASHEET!$A$1:$DG$1,0)),"")</f>
        <v/>
      </c>
      <c r="AD35" s="156" t="str">
        <f t="shared" si="50"/>
        <v/>
      </c>
      <c r="AE35" s="138" t="str">
        <f>IF(ISBLANK(DATASHEET!AO21),"",DATASHEET!AO21)</f>
        <v>ASM</v>
      </c>
      <c r="AF35" s="198" t="str">
        <f>IF(ISBLANK(DATASHEET!AP21),"",DATASHEET!AP21)</f>
        <v>11MS2-BE-MS-1</v>
      </c>
      <c r="AG35" s="140" t="str">
        <f>IF(AH35="","",IFERROR(VLOOKUP(DATASHEET!AR21,lookup,2,FALSE)-$P35,""))</f>
        <v/>
      </c>
      <c r="AH35" s="156" t="str">
        <f>IFERROR(INDEX(DATASHEET!$A$1:$DG$299,MATCH(PROGRESS!$A35,DATASHEET!$A$1:$A$299,0),MATCH(PROGRESS!AI$2,DATASHEET!$A$1:$DG$1,0)),"")</f>
        <v/>
      </c>
      <c r="AI35" s="156" t="str">
        <f t="shared" si="51"/>
        <v/>
      </c>
      <c r="AJ35" s="138" t="str">
        <f>IF(ISBLANK(DATASHEET!AS21),"",DATASHEET!AS21)</f>
        <v>MW</v>
      </c>
      <c r="AK35" s="198" t="str">
        <f>IF(ISBLANK(DATASHEET!AT21),"",DATASHEET!AT21)</f>
        <v>11T-CH-1</v>
      </c>
      <c r="AL35" s="140" t="str">
        <f>IF(AM35="","",IFERROR(VLOOKUP(DATASHEET!AV21,lookup,2,FALSE)-$P35,""))</f>
        <v/>
      </c>
      <c r="AM35" s="156" t="str">
        <f>IFERROR(INDEX(DATASHEET!$A$1:$DG$299,MATCH(PROGRESS!$A35,DATASHEET!$A$1:$A$299,0),MATCH(PROGRESS!AN$2,DATASHEET!$A$1:$DG$1,0)),"")</f>
        <v/>
      </c>
      <c r="AN35" s="156" t="str">
        <f t="shared" si="52"/>
        <v/>
      </c>
      <c r="AO35" s="138" t="str">
        <f>IF(ISBLANK(DATASHEET!AW21),"",DATASHEET!AW21)</f>
        <v/>
      </c>
      <c r="AP35" s="198" t="str">
        <f>IF(ISBLANK(DATASHEET!AX21),"",DATASHEET!AX21)</f>
        <v/>
      </c>
      <c r="AQ35" s="140" t="str">
        <f>IF(AR35="","",IFERROR(VLOOKUP(DATASHEET!AZ21,lookup,2,FALSE)-$P35,""))</f>
        <v/>
      </c>
      <c r="AR35" s="156" t="str">
        <f>IFERROR(INDEX(DATASHEET!$A$1:$DG$299,MATCH(PROGRESS!$A35,DATASHEET!$A$1:$A$299,0),MATCH(PROGRESS!AS$2,DATASHEET!$A$1:$DG$1,0)),"")</f>
        <v/>
      </c>
      <c r="AS35" s="156" t="str">
        <f t="shared" si="53"/>
        <v/>
      </c>
      <c r="AT35" s="138" t="str">
        <f>IF(ISBLANK(DATASHEET!BA21),"",DATASHEET!BA21)</f>
        <v/>
      </c>
      <c r="AU35" s="198" t="str">
        <f>IF(ISBLANK(DATASHEET!BB21),"",DATASHEET!BB21)</f>
        <v/>
      </c>
      <c r="AV35" s="140" t="str">
        <f>IF(AW35="","",IFERROR(VLOOKUP(DATASHEET!BD21,lookup,2,FALSE)-$P35,""))</f>
        <v/>
      </c>
      <c r="AW35" s="156" t="str">
        <f>IFERROR(INDEX(DATASHEET!$A$1:$DG$299,MATCH(PROGRESS!$A35,DATASHEET!$A$1:$A$299,0),MATCH(PROGRESS!AX$2,DATASHEET!$A$1:$DG$1,0)),"")</f>
        <v/>
      </c>
      <c r="AX35" s="156" t="str">
        <f t="shared" si="54"/>
        <v/>
      </c>
      <c r="AY35" s="138" t="str">
        <f>IF(ISBLANK(DATASHEET!BE21),"",DATASHEET!BE21)</f>
        <v/>
      </c>
      <c r="AZ35" s="198" t="str">
        <f>IF(ISBLANK(DATASHEET!BF21),"",DATASHEET!BF21)</f>
        <v/>
      </c>
      <c r="BA35" s="140" t="str">
        <f>IF(BB35="","",IFERROR(VLOOKUP(DATASHEET!BH21,lookup,2,FALSE)-$P35,""))</f>
        <v/>
      </c>
      <c r="BB35" s="156" t="str">
        <f>IFERROR(INDEX(DATASHEET!$A$1:$DG$299,MATCH(PROGRESS!$A35,DATASHEET!$A$1:$A$299,0),MATCH(PROGRESS!BC$2,DATASHEET!$A$1:$DG$1,0)),"")</f>
        <v/>
      </c>
      <c r="BC35" s="156" t="str">
        <f t="shared" si="55"/>
        <v/>
      </c>
      <c r="BD35" s="138" t="str">
        <f>IF(ISBLANK(DATASHEET!BI21),"",DATASHEET!BI21)</f>
        <v>BH</v>
      </c>
      <c r="BE35" s="198" t="str">
        <f>IF(ISBLANK(DATASHEET!BJ21),"",DATASHEET!BJ21)</f>
        <v>11X-EN-2</v>
      </c>
      <c r="BF35" s="140" t="str">
        <f>IF(BG35="","",IFERROR(VLOOKUP(DATASHEET!BL21,lookup,2,FALSE)-$P35,""))</f>
        <v/>
      </c>
      <c r="BG35" s="156" t="str">
        <f>IFERROR(INDEX(DATASHEET!$A$1:$DG$299,MATCH(PROGRESS!$A35,DATASHEET!$A$1:$A$299,0),MATCH(PROGRESS!BH$2,DATASHEET!$A$1:$DG$1,0)),"")</f>
        <v/>
      </c>
      <c r="BH35" s="156" t="str">
        <f t="shared" si="56"/>
        <v/>
      </c>
      <c r="BI35" s="138" t="str">
        <f>IF(ISBLANK(DATASHEET!BM21),"",DATASHEET!BM21)</f>
        <v/>
      </c>
      <c r="BJ35" s="198" t="str">
        <f>IF(ISBLANK(DATASHEET!BN21),"",DATASHEET!BN21)</f>
        <v/>
      </c>
      <c r="BK35" s="140" t="str">
        <f>IF(BL35="","",IFERROR(VLOOKUP(DATASHEET!BP21,lookup,2,FALSE)-$P35,""))</f>
        <v/>
      </c>
      <c r="BL35" s="156" t="str">
        <f>IFERROR(INDEX(DATASHEET!$A$1:$DG$299,MATCH(PROGRESS!$A35,DATASHEET!$A$1:$A$299,0),MATCH(PROGRESS!BM$2,DATASHEET!$A$1:$DG$1,0)),"")</f>
        <v/>
      </c>
      <c r="BM35" s="156" t="str">
        <f t="shared" si="57"/>
        <v/>
      </c>
      <c r="BN35" s="138" t="str">
        <f>IF(ISBLANK(DATASHEET!BQ21),"",DATASHEET!BQ21)</f>
        <v/>
      </c>
      <c r="BO35" s="198" t="str">
        <f>IF(ISBLANK(DATASHEET!BR21),"",DATASHEET!BR21)</f>
        <v/>
      </c>
      <c r="BP35" s="140" t="str">
        <f>IF(BQ35="","",IFERROR(VLOOKUP(DATASHEET!BX21,lookup,2,FALSE)-$P35,""))</f>
        <v/>
      </c>
      <c r="BQ35" s="156" t="str">
        <f>IFERROR(INDEX(DATASHEET!$A$1:$DG$299,MATCH(PROGRESS!$A35,DATASHEET!$A$1:$A$299,0),MATCH(PROGRESS!BR$2,DATASHEET!$A$1:$DG$1,0)),"")</f>
        <v/>
      </c>
      <c r="BR35" s="156" t="str">
        <f t="shared" si="58"/>
        <v/>
      </c>
      <c r="BS35" s="138" t="str">
        <f>IF(ISBLANK(DATASHEET!BY21),"",DATASHEET!BY21)</f>
        <v/>
      </c>
      <c r="BT35" s="198" t="str">
        <f>IF(ISBLANK(DATASHEET!BZ21),"",DATASHEET!BZ21)</f>
        <v/>
      </c>
      <c r="BU35" s="140" t="str">
        <f>IF(BV35="","",IFERROR(VLOOKUP(DATASHEET!CB21,lookup,2,FALSE)-$P35,""))</f>
        <v/>
      </c>
      <c r="BV35" s="156" t="str">
        <f>IFERROR(INDEX(DATASHEET!$A$1:$DG$299,MATCH(PROGRESS!$A35,DATASHEET!$A$1:$A$299,0),MATCH(PROGRESS!BW$2,DATASHEET!$A$1:$DG$1,0)),"")</f>
        <v/>
      </c>
      <c r="BW35" s="156" t="str">
        <f t="shared" si="59"/>
        <v/>
      </c>
      <c r="BX35" s="138" t="str">
        <f>IF(ISBLANK(DATASHEET!CC21),"",DATASHEET!CC21)</f>
        <v/>
      </c>
      <c r="BY35" s="198" t="str">
        <f>IF(ISBLANK(DATASHEET!CD21),"",DATASHEET!CD21)</f>
        <v/>
      </c>
      <c r="BZ35" s="140" t="str">
        <f>IF(CA35="","",IFERROR(VLOOKUP(DATASHEET!CE21,lookup,2,FALSE)-$P35,""))</f>
        <v/>
      </c>
      <c r="CA35" s="156" t="str">
        <f>IFERROR(INDEX(DATASHEET!$A$1:$DG$299,MATCH(PROGRESS!$A35,DATASHEET!$A$1:$A$299,0),MATCH(PROGRESS!CB$2,DATASHEET!$A$1:$DG$1,0)),"")</f>
        <v/>
      </c>
      <c r="CB35" s="156" t="str">
        <f t="shared" si="60"/>
        <v/>
      </c>
      <c r="CC35" s="138" t="str">
        <f>IF(ISBLANK(DATASHEET!CF21),"",DATASHEET!CF21)</f>
        <v/>
      </c>
      <c r="CD35" s="198" t="str">
        <f>IF(ISBLANK(DATASHEET!CG21),"",DATASHEET!CG21)</f>
        <v/>
      </c>
      <c r="CE35" s="140" t="str">
        <f>IF(CF35="","",IFERROR(VLOOKUP(DATASHEET!CJ21,lookup,2,FALSE)-$P35,""))</f>
        <v/>
      </c>
      <c r="CF35" s="156" t="str">
        <f>IFERROR(INDEX(DATASHEET!$A$1:$DG$299,MATCH(PROGRESS!$A35,DATASHEET!$A$1:$A$299,0),MATCH(PROGRESS!CG$2,DATASHEET!$A$1:$DG$1,0)),"")</f>
        <v/>
      </c>
      <c r="CG35" s="156" t="str">
        <f t="shared" si="61"/>
        <v/>
      </c>
      <c r="CH35" s="138" t="str">
        <f>IF(ISBLANK(DATASHEET!CK21),"",DATASHEET!CK21)</f>
        <v/>
      </c>
      <c r="CI35" s="198" t="str">
        <f>IF(ISBLANK(DATASHEET!CL21),"",DATASHEET!CL21)</f>
        <v/>
      </c>
      <c r="CJ35" s="140" t="str">
        <f>IF(CK35="","",IFERROR(VLOOKUP(DATASHEET!CN21,lookup,2,FALSE)-$P35,""))</f>
        <v/>
      </c>
      <c r="CK35" s="156" t="str">
        <f>IFERROR(INDEX(DATASHEET!$A$1:$DG$299,MATCH(PROGRESS!$A35,DATASHEET!$A$1:$A$299,0),MATCH(PROGRESS!CL$2,DATASHEET!$A$1:$DG$1,0)),"")</f>
        <v/>
      </c>
      <c r="CL35" s="156" t="str">
        <f t="shared" si="62"/>
        <v/>
      </c>
      <c r="CM35" s="138" t="str">
        <f>IF(ISBLANK(DATASHEET!CO21),"",DATASHEET!CO21)</f>
        <v>CS</v>
      </c>
      <c r="CN35" s="198" t="str">
        <f>IF(ISBLANK(DATASHEET!CP21),"",DATASHEET!CP21)</f>
        <v>11X-MA-2</v>
      </c>
      <c r="CO35" s="140" t="str">
        <f>IF(CP35="","",IFERROR(VLOOKUP(DATASHEET!CR21,lookup,2,FALSE)-$P35,""))</f>
        <v/>
      </c>
      <c r="CP35" s="156" t="str">
        <f>IFERROR(INDEX(DATASHEET!$A$1:$DG$299,MATCH(PROGRESS!$A35,DATASHEET!$A$1:$A$299,0),MATCH(PROGRESS!CQ$2,DATASHEET!$A$1:$DG$1,0)),"")</f>
        <v/>
      </c>
      <c r="CQ35" s="156" t="str">
        <f t="shared" si="63"/>
        <v/>
      </c>
      <c r="CR35" s="138" t="str">
        <f>IF(ISBLANK(DATASHEET!CS21),"",DATASHEET!CS21)</f>
        <v/>
      </c>
      <c r="CS35" s="198" t="str">
        <f>IF(ISBLANK(DATASHEET!CT21),"",DATASHEET!CT21)</f>
        <v/>
      </c>
      <c r="CT35" s="140" t="str">
        <f>IF(CU35="","",IFERROR(VLOOKUP(DATASHEET!CV21,lookup,2,FALSE)-$P35,""))</f>
        <v/>
      </c>
      <c r="CU35" s="156" t="str">
        <f>IFERROR(INDEX(DATASHEET!$A$1:$DG$299,MATCH(PROGRESS!$A35,DATASHEET!$A$1:$A$299,0),MATCH(PROGRESS!CV$2,DATASHEET!$A$1:$DG$1,0)),"")</f>
        <v/>
      </c>
      <c r="CV35" s="156" t="str">
        <f t="shared" si="64"/>
        <v/>
      </c>
      <c r="CW35" s="138" t="str">
        <f>IF(ISBLANK(DATASHEET!CW21),"",DATASHEET!CW21)</f>
        <v/>
      </c>
      <c r="CX35" s="198" t="str">
        <f>IF(ISBLANK(DATASHEET!CX21),"",DATASHEET!CX21)</f>
        <v/>
      </c>
      <c r="CY35" s="140" t="str">
        <f>IF(CZ35="","",IFERROR(VLOOKUP(DATASHEET!DD21,lookup,2,FALSE)-$P35,""))</f>
        <v/>
      </c>
      <c r="CZ35" s="156" t="str">
        <f>IFERROR(INDEX(DATASHEET!$A$1:$DG$299,MATCH(PROGRESS!$A35,DATASHEET!$A$1:$A$299,0),MATCH(PROGRESS!DA$2,DATASHEET!$A$1:$DG$1,0)),"")</f>
        <v/>
      </c>
      <c r="DA35" s="156" t="str">
        <f t="shared" si="65"/>
        <v/>
      </c>
      <c r="DB35" s="138" t="str">
        <f>IF(ISBLANK(DATASHEET!DE21),"",DATASHEET!DE21)</f>
        <v/>
      </c>
      <c r="DC35" s="198" t="str">
        <f>IF(ISBLANK(DATASHEET!DF21),"",DATASHEET!DF21)</f>
        <v/>
      </c>
      <c r="DD35" s="140" t="str">
        <f>IF(DE35="","",IFERROR(VLOOKUP(DATASHEET!DH21,lookup,2,FALSE)-$P35,""))</f>
        <v/>
      </c>
      <c r="DE35" s="156" t="str">
        <f>IFERROR(INDEX(DATASHEET!$A$1:$DG$299,MATCH(PROGRESS!$A35,DATASHEET!$A$1:$A$299,0),MATCH(PROGRESS!DF$2,DATASHEET!$A$1:$DG$1,0)),"")</f>
        <v/>
      </c>
      <c r="DF35" s="156" t="str">
        <f t="shared" si="66"/>
        <v/>
      </c>
      <c r="DG35" s="138" t="str">
        <f>IF(ISBLANK(DATASHEET!DI21),"",DATASHEET!DI21)</f>
        <v>AR</v>
      </c>
      <c r="DH35" s="198" t="str">
        <f>IF(ISBLANK(DATASHEET!DJ21),"",DATASHEET!DJ21)</f>
        <v>11T-PH-1</v>
      </c>
      <c r="DI35" s="140" t="str">
        <f>IF(DJ35="","",IFERROR(VLOOKUP(DATASHEET!DL21,lookup,2,FALSE)-$P35,""))</f>
        <v/>
      </c>
      <c r="DJ35" s="156" t="str">
        <f>IFERROR(INDEX(DATASHEET!$A$1:$DG$299,MATCH(PROGRESS!$A35,DATASHEET!$A$1:$A$299,0),MATCH(PROGRESS!DK$2,DATASHEET!$A$1:$DG$1,0)),"")</f>
        <v/>
      </c>
      <c r="DK35" s="156" t="str">
        <f t="shared" si="67"/>
        <v/>
      </c>
      <c r="DL35" s="138" t="str">
        <f>IF(ISBLANK(DATASHEET!DM21),"",DATASHEET!DM21)</f>
        <v/>
      </c>
      <c r="DM35" s="198" t="str">
        <f>IF(ISBLANK(DATASHEET!DN21),"",DATASHEET!DN21)</f>
        <v/>
      </c>
      <c r="DN35" s="140" t="str">
        <f>IF(DO35="","",IFERROR(VLOOKUP(DATASHEET!DP21,lookup,2,FALSE)-$P35,""))</f>
        <v/>
      </c>
      <c r="DO35" s="156" t="str">
        <f>IFERROR(INDEX(DATASHEET!$A$1:$DG$299,MATCH(PROGRESS!$A35,DATASHEET!$A$1:$A$299,0),MATCH(PROGRESS!DP$2,DATASHEET!$A$1:$DG$1,0)),"")</f>
        <v/>
      </c>
      <c r="DP35" s="156" t="str">
        <f t="shared" si="68"/>
        <v/>
      </c>
      <c r="DQ35" s="138" t="str">
        <f>IF(ISBLANK(DATASHEET!DQ21),"",DATASHEET!DQ21)</f>
        <v>MHA</v>
      </c>
      <c r="DR35" s="198" t="str">
        <f>IF(ISBLANK(DATASHEET!DR21),"",DATASHEET!DR21)</f>
        <v>11X-RE-6</v>
      </c>
      <c r="DS35" s="140" t="str">
        <f>IF(DT35="","",IFERROR(VLOOKUP(DATASHEET!DT21,lookup,2,FALSE)-$P35,""))</f>
        <v/>
      </c>
      <c r="DT35" s="156" t="str">
        <f>IFERROR(INDEX(DATASHEET!$A$1:$DG$299,MATCH(PROGRESS!$A35,DATASHEET!$A$1:$A$299,0),MATCH(PROGRESS!DU$2,DATASHEET!$A$1:$DG$1,0)),"")</f>
        <v/>
      </c>
      <c r="DU35" s="156" t="str">
        <f t="shared" si="69"/>
        <v/>
      </c>
      <c r="DV35" s="138" t="str">
        <f>IF(ISBLANK(DATASHEET!DU21),"",DATASHEET!DU21)</f>
        <v/>
      </c>
      <c r="DW35" s="198" t="str">
        <f>IF(ISBLANK(DATASHEET!DV21),"",DATASHEET!DV21)</f>
        <v/>
      </c>
      <c r="DX35" s="140" t="str">
        <f>IF(DY35="","",IFERROR(VLOOKUP(DATASHEET!DX21,lookup,2,FALSE)-$P35,""))</f>
        <v/>
      </c>
      <c r="DY35" s="156" t="str">
        <f>IFERROR(INDEX(DATASHEET!$A$1:$DG$299,MATCH(PROGRESS!$A35,DATASHEET!$A$1:$A$299,0),MATCH(PROGRESS!DZ$2,DATASHEET!$A$1:$DG$1,0)),"")</f>
        <v/>
      </c>
      <c r="DZ35" s="156" t="str">
        <f t="shared" si="70"/>
        <v/>
      </c>
      <c r="EA35" s="138" t="str">
        <f>IF(ISBLANK(DATASHEET!DY21),"",DATASHEET!DY21)</f>
        <v>WE</v>
      </c>
      <c r="EB35" s="198" t="str">
        <f>IF(ISBLANK(DATASHEET!DZ21),"",DATASHEET!DZ21)</f>
        <v>11N-SP-1</v>
      </c>
      <c r="FD35" s="526"/>
      <c r="FE35" s="532"/>
      <c r="FF35" s="532"/>
      <c r="FG35" s="532"/>
      <c r="FH35" s="526"/>
      <c r="FI35" s="526"/>
      <c r="FJ35" s="532"/>
      <c r="FK35" s="526"/>
      <c r="FL35" s="532"/>
      <c r="FM35" s="526"/>
      <c r="FN35" s="532"/>
      <c r="FO35" s="532"/>
      <c r="FP35" s="532"/>
      <c r="FQ35" s="526"/>
      <c r="FR35" s="526"/>
      <c r="FS35" s="526"/>
      <c r="FT35" s="532"/>
      <c r="FU35" s="526"/>
      <c r="FV35" s="532"/>
      <c r="FW35" s="532"/>
      <c r="FX35" s="532"/>
      <c r="FY35" s="526"/>
      <c r="FZ35" s="532"/>
      <c r="GA35" s="529"/>
      <c r="GB35" s="530"/>
      <c r="GC35" s="530"/>
      <c r="GD35" s="529"/>
      <c r="GE35" s="530"/>
      <c r="GF35" s="530"/>
      <c r="GG35" s="530"/>
      <c r="GH35" s="530"/>
      <c r="GI35" s="530"/>
      <c r="GJ35" s="529"/>
      <c r="GK35" s="530"/>
      <c r="GL35" s="529"/>
      <c r="GM35" s="529"/>
      <c r="GN35" s="530"/>
      <c r="GO35" s="530"/>
      <c r="GP35" s="529"/>
      <c r="GQ35" s="529"/>
      <c r="GR35" s="530"/>
      <c r="GS35" s="530"/>
      <c r="GT35" s="529"/>
      <c r="HA35" t="s">
        <v>377</v>
      </c>
    </row>
    <row r="36" spans="1:210" ht="15.75" x14ac:dyDescent="0.25">
      <c r="A36" s="179">
        <f>DATASHEET!A22</f>
        <v>151621</v>
      </c>
      <c r="B36" s="58" t="str">
        <f>DATASHEET!B22</f>
        <v>BARRETT, Edward</v>
      </c>
      <c r="C36" s="169" t="str">
        <f>DATASHEET!C22</f>
        <v>11SPI</v>
      </c>
      <c r="D36" s="170" t="str">
        <f>DATASHEET!D22</f>
        <v>M</v>
      </c>
      <c r="E36" s="170" t="str">
        <f>DATASHEET!J22</f>
        <v>K</v>
      </c>
      <c r="F36" s="170" t="str">
        <f>DATASHEET!E22</f>
        <v>N</v>
      </c>
      <c r="G36" s="170" t="str">
        <f>DATASHEET!F22</f>
        <v>White - British</v>
      </c>
      <c r="H36" s="170" t="str">
        <f>DATASHEET!G22</f>
        <v>N</v>
      </c>
      <c r="I36" s="170" t="str">
        <f>DATASHEET!H22</f>
        <v>N</v>
      </c>
      <c r="J36" s="170" t="str">
        <f>DATASHEET!I22</f>
        <v>N</v>
      </c>
      <c r="K36" s="171" t="str">
        <f>DATASHEET!M22</f>
        <v>L</v>
      </c>
      <c r="L36" s="88" t="str">
        <f t="shared" si="46"/>
        <v/>
      </c>
      <c r="M36" s="88" t="str">
        <f t="shared" si="47"/>
        <v/>
      </c>
      <c r="N36" s="498" t="str">
        <f>IF(ISBLANK(DATASHEET!L22),"",DATASHEET!L22)</f>
        <v>1-2</v>
      </c>
      <c r="O36" s="109">
        <f>IFERROR(IF(VLOOKUP(DATASHEET!A22,[5]YEAR11!$A$2:$AF$236,18,FALSE)="","",VLOOKUP(DATASHEET!A22,[5]YEAR11!$A$2:$AF$236,18,FALSE)),"")</f>
        <v>10.186364000000001</v>
      </c>
      <c r="P36" s="111">
        <f>IFERROR(IF(VLOOKUP(DATASHEET!A22,[5]YEAR11!$A$2:$AF$237,19,FALSE)="","",VLOOKUP(DATASHEET!A22,[5]YEAR11!$A$2:$AF$237,19,FALSE)),"")</f>
        <v>1.0186364000000001</v>
      </c>
      <c r="Q36" s="497">
        <f>'P8 BREAKDOWN'!M24</f>
        <v>-0.81863640000000015</v>
      </c>
      <c r="R36" s="140" t="str">
        <f>IF(S36="","",IFERROR(VLOOKUP(DATASHEET!AF22,lookup,2,FALSE)-$P36,""))</f>
        <v/>
      </c>
      <c r="S36" s="156" t="str">
        <f>IFERROR(INDEX(DATASHEET!$A$1:$DG$299,MATCH(PROGRESS!$A36,DATASHEET!$A$1:$A$299,0),MATCH(PROGRESS!T$2,DATASHEET!$A$1:$DG$1,0)),"")</f>
        <v/>
      </c>
      <c r="T36" s="156" t="str">
        <f t="shared" si="48"/>
        <v/>
      </c>
      <c r="U36" s="138" t="str">
        <f>IF(ISBLANK(DATASHEET!AG22),"",DATASHEET!AG22)</f>
        <v/>
      </c>
      <c r="V36" s="198" t="str">
        <f>IF(ISBLANK(DATASHEET!AH22),"",DATASHEET!AH22)</f>
        <v/>
      </c>
      <c r="W36" s="140" t="str">
        <f>IF(X36="","",IFERROR(VLOOKUP(DATASHEET!AJ22,lookup,2,FALSE)-$P36,""))</f>
        <v/>
      </c>
      <c r="X36" s="156" t="str">
        <f>IFERROR(INDEX(DATASHEET!$A$1:$DG$299,MATCH(PROGRESS!$A36,DATASHEET!$A$1:$A$299,0),MATCH(PROGRESS!Y$2,DATASHEET!$A$1:$DG$1,0)),"")</f>
        <v/>
      </c>
      <c r="Y36" s="156" t="str">
        <f t="shared" si="49"/>
        <v/>
      </c>
      <c r="Z36" s="138" t="str">
        <f>IF(ISBLANK(DATASHEET!AK22),"",DATASHEET!AK22)</f>
        <v/>
      </c>
      <c r="AA36" s="198" t="str">
        <f>IF(ISBLANK(DATASHEET!AL22),"",DATASHEET!AL22)</f>
        <v/>
      </c>
      <c r="AB36" s="140" t="str">
        <f>IF(AC36="","",IFERROR(VLOOKUP(DATASHEET!AN22,lookup,2,FALSE)-$P36,""))</f>
        <v/>
      </c>
      <c r="AC36" s="156" t="str">
        <f>IFERROR(INDEX(DATASHEET!$A$1:$DG$299,MATCH(PROGRESS!$A36,DATASHEET!$A$1:$A$299,0),MATCH(PROGRESS!AD$2,DATASHEET!$A$1:$DG$1,0)),"")</f>
        <v/>
      </c>
      <c r="AD36" s="156" t="str">
        <f t="shared" si="50"/>
        <v/>
      </c>
      <c r="AE36" s="138" t="str">
        <f>IF(ISBLANK(DATASHEET!AO22),"",DATASHEET!AO22)</f>
        <v/>
      </c>
      <c r="AF36" s="198" t="str">
        <f>IF(ISBLANK(DATASHEET!AP22),"",DATASHEET!AP22)</f>
        <v/>
      </c>
      <c r="AG36" s="140" t="str">
        <f>IF(AH36="","",IFERROR(VLOOKUP(DATASHEET!AR22,lookup,2,FALSE)-$P36,""))</f>
        <v/>
      </c>
      <c r="AH36" s="156" t="str">
        <f>IFERROR(INDEX(DATASHEET!$A$1:$DG$299,MATCH(PROGRESS!$A36,DATASHEET!$A$1:$A$299,0),MATCH(PROGRESS!AI$2,DATASHEET!$A$1:$DG$1,0)),"")</f>
        <v/>
      </c>
      <c r="AI36" s="156" t="str">
        <f t="shared" si="51"/>
        <v/>
      </c>
      <c r="AJ36" s="138" t="str">
        <f>IF(ISBLANK(DATASHEET!AS22),"",DATASHEET!AS22)</f>
        <v/>
      </c>
      <c r="AK36" s="198" t="str">
        <f>IF(ISBLANK(DATASHEET!AT22),"",DATASHEET!AT22)</f>
        <v/>
      </c>
      <c r="AL36" s="140" t="str">
        <f>IF(AM36="","",IFERROR(VLOOKUP(DATASHEET!AV22,lookup,2,FALSE)-$P36,""))</f>
        <v/>
      </c>
      <c r="AM36" s="156" t="str">
        <f>IFERROR(INDEX(DATASHEET!$A$1:$DG$299,MATCH(PROGRESS!$A36,DATASHEET!$A$1:$A$299,0),MATCH(PROGRESS!AN$2,DATASHEET!$A$1:$DG$1,0)),"")</f>
        <v/>
      </c>
      <c r="AN36" s="156" t="str">
        <f t="shared" si="52"/>
        <v/>
      </c>
      <c r="AO36" s="138" t="str">
        <f>IF(ISBLANK(DATASHEET!AW22),"",DATASHEET!AW22)</f>
        <v/>
      </c>
      <c r="AP36" s="198" t="str">
        <f>IF(ISBLANK(DATASHEET!AX22),"",DATASHEET!AX22)</f>
        <v/>
      </c>
      <c r="AQ36" s="140" t="str">
        <f>IF(AR36="","",IFERROR(VLOOKUP(DATASHEET!AZ22,lookup,2,FALSE)-$P36,""))</f>
        <v/>
      </c>
      <c r="AR36" s="156" t="str">
        <f>IFERROR(INDEX(DATASHEET!$A$1:$DG$299,MATCH(PROGRESS!$A36,DATASHEET!$A$1:$A$299,0),MATCH(PROGRESS!AS$2,DATASHEET!$A$1:$DG$1,0)),"")</f>
        <v/>
      </c>
      <c r="AS36" s="156" t="str">
        <f t="shared" si="53"/>
        <v/>
      </c>
      <c r="AT36" s="138" t="str">
        <f>IF(ISBLANK(DATASHEET!BA22),"",DATASHEET!BA22)</f>
        <v/>
      </c>
      <c r="AU36" s="198" t="str">
        <f>IF(ISBLANK(DATASHEET!BB22),"",DATASHEET!BB22)</f>
        <v/>
      </c>
      <c r="AV36" s="140" t="str">
        <f>IF(AW36="","",IFERROR(VLOOKUP(DATASHEET!BD22,lookup,2,FALSE)-$P36,""))</f>
        <v/>
      </c>
      <c r="AW36" s="156" t="str">
        <f>IFERROR(INDEX(DATASHEET!$A$1:$DG$299,MATCH(PROGRESS!$A36,DATASHEET!$A$1:$A$299,0),MATCH(PROGRESS!AX$2,DATASHEET!$A$1:$DG$1,0)),"")</f>
        <v/>
      </c>
      <c r="AX36" s="156" t="str">
        <f t="shared" si="54"/>
        <v/>
      </c>
      <c r="AY36" s="138" t="str">
        <f>IF(ISBLANK(DATASHEET!BE22),"",DATASHEET!BE22)</f>
        <v/>
      </c>
      <c r="AZ36" s="198" t="str">
        <f>IF(ISBLANK(DATASHEET!BF22),"",DATASHEET!BF22)</f>
        <v/>
      </c>
      <c r="BA36" s="140" t="str">
        <f>IF(BB36="","",IFERROR(VLOOKUP(DATASHEET!BH22,lookup,2,FALSE)-$P36,""))</f>
        <v/>
      </c>
      <c r="BB36" s="156" t="str">
        <f>IFERROR(INDEX(DATASHEET!$A$1:$DG$299,MATCH(PROGRESS!$A36,DATASHEET!$A$1:$A$299,0),MATCH(PROGRESS!BC$2,DATASHEET!$A$1:$DG$1,0)),"")</f>
        <v/>
      </c>
      <c r="BC36" s="156" t="str">
        <f t="shared" si="55"/>
        <v/>
      </c>
      <c r="BD36" s="138" t="str">
        <f>IF(ISBLANK(DATASHEET!BI22),"",DATASHEET!BI22)</f>
        <v>IC</v>
      </c>
      <c r="BE36" s="198" t="str">
        <f>IF(ISBLANK(DATASHEET!BJ22),"",DATASHEET!BJ22)</f>
        <v>11X-EN-8</v>
      </c>
      <c r="BF36" s="140" t="str">
        <f>IF(BG36="","",IFERROR(VLOOKUP(DATASHEET!BL22,lookup,2,FALSE)-$P36,""))</f>
        <v/>
      </c>
      <c r="BG36" s="156" t="str">
        <f>IFERROR(INDEX(DATASHEET!$A$1:$DG$299,MATCH(PROGRESS!$A36,DATASHEET!$A$1:$A$299,0),MATCH(PROGRESS!BH$2,DATASHEET!$A$1:$DG$1,0)),"")</f>
        <v/>
      </c>
      <c r="BH36" s="156" t="str">
        <f t="shared" si="56"/>
        <v/>
      </c>
      <c r="BI36" s="138" t="str">
        <f>IF(ISBLANK(DATASHEET!BM22),"",DATASHEET!BM22)</f>
        <v/>
      </c>
      <c r="BJ36" s="198" t="str">
        <f>IF(ISBLANK(DATASHEET!BN22),"",DATASHEET!BN22)</f>
        <v/>
      </c>
      <c r="BK36" s="140" t="str">
        <f>IF(BL36="","",IFERROR(VLOOKUP(DATASHEET!BP22,lookup,2,FALSE)-$P36,""))</f>
        <v/>
      </c>
      <c r="BL36" s="156" t="str">
        <f>IFERROR(INDEX(DATASHEET!$A$1:$DG$299,MATCH(PROGRESS!$A36,DATASHEET!$A$1:$A$299,0),MATCH(PROGRESS!BM$2,DATASHEET!$A$1:$DG$1,0)),"")</f>
        <v/>
      </c>
      <c r="BM36" s="156" t="str">
        <f t="shared" si="57"/>
        <v/>
      </c>
      <c r="BN36" s="138" t="str">
        <f>IF(ISBLANK(DATASHEET!BQ22),"",DATASHEET!BQ22)</f>
        <v/>
      </c>
      <c r="BO36" s="198" t="str">
        <f>IF(ISBLANK(DATASHEET!BR22),"",DATASHEET!BR22)</f>
        <v/>
      </c>
      <c r="BP36" s="140" t="str">
        <f>IF(BQ36="","",IFERROR(VLOOKUP(DATASHEET!BX22,lookup,2,FALSE)-$P36,""))</f>
        <v/>
      </c>
      <c r="BQ36" s="156" t="str">
        <f>IFERROR(INDEX(DATASHEET!$A$1:$DG$299,MATCH(PROGRESS!$A36,DATASHEET!$A$1:$A$299,0),MATCH(PROGRESS!BR$2,DATASHEET!$A$1:$DG$1,0)),"")</f>
        <v/>
      </c>
      <c r="BR36" s="156" t="str">
        <f t="shared" si="58"/>
        <v/>
      </c>
      <c r="BS36" s="138" t="str">
        <f>IF(ISBLANK(DATASHEET!BY22),"",DATASHEET!BY22)</f>
        <v>DCH</v>
      </c>
      <c r="BT36" s="198" t="str">
        <f>IF(ISBLANK(DATASHEET!BZ22),"",DATASHEET!BZ22)</f>
        <v>11N-FR-4</v>
      </c>
      <c r="BU36" s="140" t="str">
        <f>IF(BV36="","",IFERROR(VLOOKUP(DATASHEET!CB22,lookup,2,FALSE)-$P36,""))</f>
        <v/>
      </c>
      <c r="BV36" s="156" t="str">
        <f>IFERROR(INDEX(DATASHEET!$A$1:$DG$299,MATCH(PROGRESS!$A36,DATASHEET!$A$1:$A$299,0),MATCH(PROGRESS!BW$2,DATASHEET!$A$1:$DG$1,0)),"")</f>
        <v/>
      </c>
      <c r="BW36" s="156" t="str">
        <f t="shared" si="59"/>
        <v/>
      </c>
      <c r="BX36" s="138" t="str">
        <f>IF(ISBLANK(DATASHEET!CC22),"",DATASHEET!CC22)</f>
        <v/>
      </c>
      <c r="BY36" s="198" t="str">
        <f>IF(ISBLANK(DATASHEET!CD22),"",DATASHEET!CD22)</f>
        <v/>
      </c>
      <c r="BZ36" s="140" t="str">
        <f>IF(CA36="","",IFERROR(VLOOKUP(DATASHEET!CE22,lookup,2,FALSE)-$P36,""))</f>
        <v/>
      </c>
      <c r="CA36" s="156" t="str">
        <f>IFERROR(INDEX(DATASHEET!$A$1:$DG$299,MATCH(PROGRESS!$A36,DATASHEET!$A$1:$A$299,0),MATCH(PROGRESS!CB$2,DATASHEET!$A$1:$DG$1,0)),"")</f>
        <v/>
      </c>
      <c r="CB36" s="156" t="str">
        <f t="shared" si="60"/>
        <v/>
      </c>
      <c r="CC36" s="138" t="str">
        <f>IF(ISBLANK(DATASHEET!CF22),"",DATASHEET!CF22)</f>
        <v/>
      </c>
      <c r="CD36" s="198" t="str">
        <f>IF(ISBLANK(DATASHEET!CG22),"",DATASHEET!CG22)</f>
        <v/>
      </c>
      <c r="CE36" s="140" t="str">
        <f>IF(CF36="","",IFERROR(VLOOKUP(DATASHEET!CJ22,lookup,2,FALSE)-$P36,""))</f>
        <v/>
      </c>
      <c r="CF36" s="156" t="str">
        <f>IFERROR(INDEX(DATASHEET!$A$1:$DG$299,MATCH(PROGRESS!$A36,DATASHEET!$A$1:$A$299,0),MATCH(PROGRESS!CG$2,DATASHEET!$A$1:$DG$1,0)),"")</f>
        <v/>
      </c>
      <c r="CG36" s="156" t="str">
        <f t="shared" si="61"/>
        <v/>
      </c>
      <c r="CH36" s="138" t="str">
        <f>IF(ISBLANK(DATASHEET!CK22),"",DATASHEET!CK22)</f>
        <v/>
      </c>
      <c r="CI36" s="198" t="str">
        <f>IF(ISBLANK(DATASHEET!CL22),"",DATASHEET!CL22)</f>
        <v/>
      </c>
      <c r="CJ36" s="140" t="str">
        <f>IF(CK36="","",IFERROR(VLOOKUP(DATASHEET!CN22,lookup,2,FALSE)-$P36,""))</f>
        <v/>
      </c>
      <c r="CK36" s="156" t="str">
        <f>IFERROR(INDEX(DATASHEET!$A$1:$DG$299,MATCH(PROGRESS!$A36,DATASHEET!$A$1:$A$299,0),MATCH(PROGRESS!CL$2,DATASHEET!$A$1:$DG$1,0)),"")</f>
        <v/>
      </c>
      <c r="CL36" s="156" t="str">
        <f t="shared" si="62"/>
        <v/>
      </c>
      <c r="CM36" s="138" t="str">
        <f>IF(ISBLANK(DATASHEET!CO22),"",DATASHEET!CO22)</f>
        <v>AMA</v>
      </c>
      <c r="CN36" s="198" t="str">
        <f>IF(ISBLANK(DATASHEET!CP22),"",DATASHEET!CP22)</f>
        <v>11N-MA-4</v>
      </c>
      <c r="CO36" s="140" t="str">
        <f>IF(CP36="","",IFERROR(VLOOKUP(DATASHEET!CR22,lookup,2,FALSE)-$P36,""))</f>
        <v/>
      </c>
      <c r="CP36" s="156" t="str">
        <f>IFERROR(INDEX(DATASHEET!$A$1:$DG$299,MATCH(PROGRESS!$A36,DATASHEET!$A$1:$A$299,0),MATCH(PROGRESS!CQ$2,DATASHEET!$A$1:$DG$1,0)),"")</f>
        <v/>
      </c>
      <c r="CQ36" s="156" t="str">
        <f t="shared" si="63"/>
        <v/>
      </c>
      <c r="CR36" s="138" t="str">
        <f>IF(ISBLANK(DATASHEET!CS22),"",DATASHEET!CS22)</f>
        <v/>
      </c>
      <c r="CS36" s="198" t="str">
        <f>IF(ISBLANK(DATASHEET!CT22),"",DATASHEET!CT22)</f>
        <v/>
      </c>
      <c r="CT36" s="140" t="str">
        <f>IF(CU36="","",IFERROR(VLOOKUP(DATASHEET!CV22,lookup,2,FALSE)-$P36,""))</f>
        <v/>
      </c>
      <c r="CU36" s="156" t="str">
        <f>IFERROR(INDEX(DATASHEET!$A$1:$DG$299,MATCH(PROGRESS!$A36,DATASHEET!$A$1:$A$299,0),MATCH(PROGRESS!CV$2,DATASHEET!$A$1:$DG$1,0)),"")</f>
        <v/>
      </c>
      <c r="CV36" s="156" t="str">
        <f t="shared" si="64"/>
        <v/>
      </c>
      <c r="CW36" s="138" t="str">
        <f>IF(ISBLANK(DATASHEET!CW22),"",DATASHEET!CW22)</f>
        <v/>
      </c>
      <c r="CX36" s="198" t="str">
        <f>IF(ISBLANK(DATASHEET!CX22),"",DATASHEET!CX22)</f>
        <v/>
      </c>
      <c r="CY36" s="140" t="str">
        <f>IF(CZ36="","",IFERROR(VLOOKUP(DATASHEET!DD22,lookup,2,FALSE)-$P36,""))</f>
        <v/>
      </c>
      <c r="CZ36" s="156" t="str">
        <f>IFERROR(INDEX(DATASHEET!$A$1:$DG$299,MATCH(PROGRESS!$A36,DATASHEET!$A$1:$A$299,0),MATCH(PROGRESS!DA$2,DATASHEET!$A$1:$DG$1,0)),"")</f>
        <v/>
      </c>
      <c r="DA36" s="156" t="str">
        <f t="shared" si="65"/>
        <v/>
      </c>
      <c r="DB36" s="138" t="str">
        <f>IF(ISBLANK(DATASHEET!DE22),"",DATASHEET!DE22)</f>
        <v/>
      </c>
      <c r="DC36" s="198" t="str">
        <f>IF(ISBLANK(DATASHEET!DF22),"",DATASHEET!DF22)</f>
        <v/>
      </c>
      <c r="DD36" s="140" t="str">
        <f>IF(DE36="","",IFERROR(VLOOKUP(DATASHEET!DH22,lookup,2,FALSE)-$P36,""))</f>
        <v/>
      </c>
      <c r="DE36" s="156" t="str">
        <f>IFERROR(INDEX(DATASHEET!$A$1:$DG$299,MATCH(PROGRESS!$A36,DATASHEET!$A$1:$A$299,0),MATCH(PROGRESS!DF$2,DATASHEET!$A$1:$DG$1,0)),"")</f>
        <v/>
      </c>
      <c r="DF36" s="156" t="str">
        <f t="shared" si="66"/>
        <v/>
      </c>
      <c r="DG36" s="138" t="str">
        <f>IF(ISBLANK(DATASHEET!DI22),"",DATASHEET!DI22)</f>
        <v/>
      </c>
      <c r="DH36" s="198" t="str">
        <f>IF(ISBLANK(DATASHEET!DJ22),"",DATASHEET!DJ22)</f>
        <v/>
      </c>
      <c r="DI36" s="140" t="str">
        <f>IF(DJ36="","",IFERROR(VLOOKUP(DATASHEET!DL22,lookup,2,FALSE)-$P36,""))</f>
        <v/>
      </c>
      <c r="DJ36" s="156" t="str">
        <f>IFERROR(INDEX(DATASHEET!$A$1:$DG$299,MATCH(PROGRESS!$A36,DATASHEET!$A$1:$A$299,0),MATCH(PROGRESS!DK$2,DATASHEET!$A$1:$DG$1,0)),"")</f>
        <v/>
      </c>
      <c r="DK36" s="156" t="str">
        <f t="shared" si="67"/>
        <v/>
      </c>
      <c r="DL36" s="138" t="str">
        <f>IF(ISBLANK(DATASHEET!DM22),"",DATASHEET!DM22)</f>
        <v>RQ</v>
      </c>
      <c r="DM36" s="198" t="str">
        <f>IF(ISBLANK(DATASHEET!DN22),"",DATASHEET!DN22)</f>
        <v>11MS2-PD-MS2-4</v>
      </c>
      <c r="DN36" s="140" t="str">
        <f>IF(DO36="","",IFERROR(VLOOKUP(DATASHEET!DP22,lookup,2,FALSE)-$P36,""))</f>
        <v/>
      </c>
      <c r="DO36" s="156" t="str">
        <f>IFERROR(INDEX(DATASHEET!$A$1:$DG$299,MATCH(PROGRESS!$A36,DATASHEET!$A$1:$A$299,0),MATCH(PROGRESS!DP$2,DATASHEET!$A$1:$DG$1,0)),"")</f>
        <v/>
      </c>
      <c r="DP36" s="156" t="str">
        <f t="shared" si="68"/>
        <v/>
      </c>
      <c r="DQ36" s="138" t="str">
        <f>IF(ISBLANK(DATASHEET!DQ22),"",DATASHEET!DQ22)</f>
        <v>JNE</v>
      </c>
      <c r="DR36" s="198" t="str">
        <f>IF(ISBLANK(DATASHEET!DR22),"",DATASHEET!DR22)</f>
        <v>11X-RE-1</v>
      </c>
      <c r="DS36" s="140" t="str">
        <f>IF(DT36="","",IFERROR(VLOOKUP(DATASHEET!DT22,lookup,2,FALSE)-$P36,""))</f>
        <v/>
      </c>
      <c r="DT36" s="156" t="str">
        <f>IFERROR(INDEX(DATASHEET!$A$1:$DG$299,MATCH(PROGRESS!$A36,DATASHEET!$A$1:$A$299,0),MATCH(PROGRESS!DU$2,DATASHEET!$A$1:$DG$1,0)),"")</f>
        <v/>
      </c>
      <c r="DU36" s="156" t="str">
        <f t="shared" si="69"/>
        <v/>
      </c>
      <c r="DV36" s="138" t="str">
        <f>IF(ISBLANK(DATASHEET!DU22),"",DATASHEET!DU22)</f>
        <v>KR</v>
      </c>
      <c r="DW36" s="198" t="str">
        <f>IF(ISBLANK(DATASHEET!DV22),"",DATASHEET!DV22)</f>
        <v>11C-SC-4</v>
      </c>
      <c r="DX36" s="140" t="str">
        <f>IF(DY36="","",IFERROR(VLOOKUP(DATASHEET!DX22,lookup,2,FALSE)-$P36,""))</f>
        <v/>
      </c>
      <c r="DY36" s="156" t="str">
        <f>IFERROR(INDEX(DATASHEET!$A$1:$DG$299,MATCH(PROGRESS!$A36,DATASHEET!$A$1:$A$299,0),MATCH(PROGRESS!DZ$2,DATASHEET!$A$1:$DG$1,0)),"")</f>
        <v/>
      </c>
      <c r="DZ36" s="156" t="str">
        <f t="shared" si="70"/>
        <v/>
      </c>
      <c r="EA36" s="138" t="str">
        <f>IF(ISBLANK(DATASHEET!DY22),"",DATASHEET!DY22)</f>
        <v/>
      </c>
      <c r="EB36" s="198" t="str">
        <f>IF(ISBLANK(DATASHEET!DZ22),"",DATASHEET!DZ22)</f>
        <v/>
      </c>
      <c r="FD36" s="526"/>
      <c r="FE36" s="532"/>
      <c r="FF36" s="532"/>
      <c r="FG36" s="532"/>
      <c r="FH36" s="526"/>
      <c r="FI36" s="526"/>
      <c r="FJ36" s="532"/>
      <c r="FK36" s="526"/>
      <c r="FL36" s="532"/>
      <c r="FM36" s="526"/>
      <c r="FN36" s="532"/>
      <c r="FO36" s="532"/>
      <c r="FP36" s="532"/>
      <c r="FQ36" s="526"/>
      <c r="FR36" s="526"/>
      <c r="FS36" s="526"/>
      <c r="FT36" s="532"/>
      <c r="FU36" s="526"/>
      <c r="FV36" s="532"/>
      <c r="FW36" s="532"/>
      <c r="FX36" s="532"/>
      <c r="FY36" s="526"/>
      <c r="FZ36" s="532"/>
      <c r="GA36" s="529"/>
      <c r="GB36" s="530"/>
      <c r="GC36" s="530"/>
      <c r="GD36" s="529"/>
      <c r="GE36" s="530"/>
      <c r="GF36" s="530"/>
      <c r="GG36" s="530"/>
      <c r="GH36" s="530"/>
      <c r="GI36" s="530"/>
      <c r="GJ36" s="529"/>
      <c r="GK36" s="530"/>
      <c r="GL36" s="529"/>
      <c r="GM36" s="529"/>
      <c r="GN36" s="530"/>
      <c r="GO36" s="530"/>
      <c r="GP36" s="529"/>
      <c r="GQ36" s="529"/>
      <c r="GR36" s="530"/>
      <c r="GS36" s="530"/>
      <c r="GT36" s="529"/>
    </row>
    <row r="37" spans="1:210" ht="15.75" x14ac:dyDescent="0.25">
      <c r="A37" s="179">
        <f>DATASHEET!A23</f>
        <v>151576</v>
      </c>
      <c r="B37" s="58" t="str">
        <f>DATASHEET!B23</f>
        <v>BATH, Natalie</v>
      </c>
      <c r="C37" s="169" t="str">
        <f>DATASHEET!C23</f>
        <v>11KKN</v>
      </c>
      <c r="D37" s="170" t="str">
        <f>DATASHEET!D23</f>
        <v>F</v>
      </c>
      <c r="E37" s="170" t="str">
        <f>DATASHEET!J23</f>
        <v>N</v>
      </c>
      <c r="F37" s="170" t="str">
        <f>DATASHEET!E23</f>
        <v>N</v>
      </c>
      <c r="G37" s="170" t="str">
        <f>DATASHEET!F23</f>
        <v>White - British</v>
      </c>
      <c r="H37" s="170" t="str">
        <f>DATASHEET!G23</f>
        <v>N</v>
      </c>
      <c r="I37" s="170" t="str">
        <f>DATASHEET!H23</f>
        <v>N</v>
      </c>
      <c r="J37" s="170" t="str">
        <f>DATASHEET!I23</f>
        <v>N</v>
      </c>
      <c r="K37" s="171" t="str">
        <f>DATASHEET!M23</f>
        <v>H</v>
      </c>
      <c r="L37" s="88" t="str">
        <f t="shared" si="46"/>
        <v/>
      </c>
      <c r="M37" s="88" t="str">
        <f t="shared" si="47"/>
        <v/>
      </c>
      <c r="N37" s="498" t="str">
        <f>IF(ISBLANK(DATASHEET!L23),"",DATASHEET!L23)</f>
        <v>6-7</v>
      </c>
      <c r="O37" s="109">
        <f>IFERROR(IF(VLOOKUP(DATASHEET!A23,[5]YEAR11!$A$2:$AF$236,18,FALSE)="","",VLOOKUP(DATASHEET!A23,[5]YEAR11!$A$2:$AF$236,18,FALSE)),"")</f>
        <v>64.375</v>
      </c>
      <c r="P37" s="111">
        <f>IFERROR(IF(VLOOKUP(DATASHEET!A23,[5]YEAR11!$A$2:$AF$237,19,FALSE)="","",VLOOKUP(DATASHEET!A23,[5]YEAR11!$A$2:$AF$237,19,FALSE)),"")</f>
        <v>6.4375</v>
      </c>
      <c r="Q37" s="497">
        <f>'P8 BREAKDOWN'!M25</f>
        <v>-5.6375000000000002</v>
      </c>
      <c r="R37" s="140" t="str">
        <f>IF(S37="","",IFERROR(VLOOKUP(DATASHEET!AF23,lookup,2,FALSE)-$P37,""))</f>
        <v/>
      </c>
      <c r="S37" s="156" t="str">
        <f>IFERROR(INDEX(DATASHEET!$A$1:$DG$299,MATCH(PROGRESS!$A37,DATASHEET!$A$1:$A$299,0),MATCH(PROGRESS!T$2,DATASHEET!$A$1:$DG$1,0)),"")</f>
        <v/>
      </c>
      <c r="T37" s="156" t="str">
        <f t="shared" si="48"/>
        <v/>
      </c>
      <c r="U37" s="138" t="str">
        <f>IF(ISBLANK(DATASHEET!AG23),"",DATASHEET!AG23)</f>
        <v/>
      </c>
      <c r="V37" s="198" t="str">
        <f>IF(ISBLANK(DATASHEET!AH23),"",DATASHEET!AH23)</f>
        <v/>
      </c>
      <c r="W37" s="140" t="str">
        <f>IF(X37="","",IFERROR(VLOOKUP(DATASHEET!AJ23,lookup,2,FALSE)-$P37,""))</f>
        <v/>
      </c>
      <c r="X37" s="156" t="str">
        <f>IFERROR(INDEX(DATASHEET!$A$1:$DG$299,MATCH(PROGRESS!$A37,DATASHEET!$A$1:$A$299,0),MATCH(PROGRESS!Y$2,DATASHEET!$A$1:$DG$1,0)),"")</f>
        <v/>
      </c>
      <c r="Y37" s="156" t="str">
        <f t="shared" si="49"/>
        <v/>
      </c>
      <c r="Z37" s="138" t="str">
        <f>IF(ISBLANK(DATASHEET!AK23),"",DATASHEET!AK23)</f>
        <v>MM</v>
      </c>
      <c r="AA37" s="198" t="str">
        <f>IF(ISBLANK(DATASHEET!AL23),"",DATASHEET!AL23)</f>
        <v>11T-BI-1</v>
      </c>
      <c r="AB37" s="140" t="str">
        <f>IF(AC37="","",IFERROR(VLOOKUP(DATASHEET!AN23,lookup,2,FALSE)-$P37,""))</f>
        <v/>
      </c>
      <c r="AC37" s="156" t="str">
        <f>IFERROR(INDEX(DATASHEET!$A$1:$DG$299,MATCH(PROGRESS!$A37,DATASHEET!$A$1:$A$299,0),MATCH(PROGRESS!AD$2,DATASHEET!$A$1:$DG$1,0)),"")</f>
        <v/>
      </c>
      <c r="AD37" s="156" t="str">
        <f t="shared" si="50"/>
        <v/>
      </c>
      <c r="AE37" s="138" t="str">
        <f>IF(ISBLANK(DATASHEET!AO23),"",DATASHEET!AO23)</f>
        <v/>
      </c>
      <c r="AF37" s="198" t="str">
        <f>IF(ISBLANK(DATASHEET!AP23),"",DATASHEET!AP23)</f>
        <v/>
      </c>
      <c r="AG37" s="140" t="str">
        <f>IF(AH37="","",IFERROR(VLOOKUP(DATASHEET!AR23,lookup,2,FALSE)-$P37,""))</f>
        <v/>
      </c>
      <c r="AH37" s="156" t="str">
        <f>IFERROR(INDEX(DATASHEET!$A$1:$DG$299,MATCH(PROGRESS!$A37,DATASHEET!$A$1:$A$299,0),MATCH(PROGRESS!AI$2,DATASHEET!$A$1:$DG$1,0)),"")</f>
        <v/>
      </c>
      <c r="AI37" s="156" t="str">
        <f t="shared" si="51"/>
        <v/>
      </c>
      <c r="AJ37" s="138" t="str">
        <f>IF(ISBLANK(DATASHEET!AS23),"",DATASHEET!AS23)</f>
        <v>MW</v>
      </c>
      <c r="AK37" s="198" t="str">
        <f>IF(ISBLANK(DATASHEET!AT23),"",DATASHEET!AT23)</f>
        <v>11T-CH-1</v>
      </c>
      <c r="AL37" s="140" t="str">
        <f>IF(AM37="","",IFERROR(VLOOKUP(DATASHEET!AV23,lookup,2,FALSE)-$P37,""))</f>
        <v/>
      </c>
      <c r="AM37" s="156" t="str">
        <f>IFERROR(INDEX(DATASHEET!$A$1:$DG$299,MATCH(PROGRESS!$A37,DATASHEET!$A$1:$A$299,0),MATCH(PROGRESS!AN$2,DATASHEET!$A$1:$DG$1,0)),"")</f>
        <v/>
      </c>
      <c r="AN37" s="156" t="str">
        <f t="shared" si="52"/>
        <v/>
      </c>
      <c r="AO37" s="138" t="str">
        <f>IF(ISBLANK(DATASHEET!AW23),"",DATASHEET!AW23)</f>
        <v/>
      </c>
      <c r="AP37" s="198" t="str">
        <f>IF(ISBLANK(DATASHEET!AX23),"",DATASHEET!AX23)</f>
        <v/>
      </c>
      <c r="AQ37" s="140" t="str">
        <f>IF(AR37="","",IFERROR(VLOOKUP(DATASHEET!AZ23,lookup,2,FALSE)-$P37,""))</f>
        <v/>
      </c>
      <c r="AR37" s="156" t="str">
        <f>IFERROR(INDEX(DATASHEET!$A$1:$DG$299,MATCH(PROGRESS!$A37,DATASHEET!$A$1:$A$299,0),MATCH(PROGRESS!AS$2,DATASHEET!$A$1:$DG$1,0)),"")</f>
        <v/>
      </c>
      <c r="AS37" s="156" t="str">
        <f t="shared" si="53"/>
        <v/>
      </c>
      <c r="AT37" s="138" t="str">
        <f>IF(ISBLANK(DATASHEET!BA23),"",DATASHEET!BA23)</f>
        <v/>
      </c>
      <c r="AU37" s="198" t="str">
        <f>IF(ISBLANK(DATASHEET!BB23),"",DATASHEET!BB23)</f>
        <v/>
      </c>
      <c r="AV37" s="140" t="str">
        <f>IF(AW37="","",IFERROR(VLOOKUP(DATASHEET!BD23,lookup,2,FALSE)-$P37,""))</f>
        <v/>
      </c>
      <c r="AW37" s="156" t="str">
        <f>IFERROR(INDEX(DATASHEET!$A$1:$DG$299,MATCH(PROGRESS!$A37,DATASHEET!$A$1:$A$299,0),MATCH(PROGRESS!AX$2,DATASHEET!$A$1:$DG$1,0)),"")</f>
        <v/>
      </c>
      <c r="AX37" s="156" t="str">
        <f t="shared" si="54"/>
        <v/>
      </c>
      <c r="AY37" s="138" t="str">
        <f>IF(ISBLANK(DATASHEET!BE23),"",DATASHEET!BE23)</f>
        <v/>
      </c>
      <c r="AZ37" s="198" t="str">
        <f>IF(ISBLANK(DATASHEET!BF23),"",DATASHEET!BF23)</f>
        <v/>
      </c>
      <c r="BA37" s="140" t="str">
        <f>IF(BB37="","",IFERROR(VLOOKUP(DATASHEET!BH23,lookup,2,FALSE)-$P37,""))</f>
        <v/>
      </c>
      <c r="BB37" s="156" t="str">
        <f>IFERROR(INDEX(DATASHEET!$A$1:$DG$299,MATCH(PROGRESS!$A37,DATASHEET!$A$1:$A$299,0),MATCH(PROGRESS!BC$2,DATASHEET!$A$1:$DG$1,0)),"")</f>
        <v/>
      </c>
      <c r="BC37" s="156" t="str">
        <f t="shared" si="55"/>
        <v/>
      </c>
      <c r="BD37" s="138" t="str">
        <f>IF(ISBLANK(DATASHEET!BI23),"",DATASHEET!BI23)</f>
        <v>EP</v>
      </c>
      <c r="BE37" s="198" t="str">
        <f>IF(ISBLANK(DATASHEET!BJ23),"",DATASHEET!BJ23)</f>
        <v>11X-EN-1</v>
      </c>
      <c r="BF37" s="140" t="str">
        <f>IF(BG37="","",IFERROR(VLOOKUP(DATASHEET!BL23,lookup,2,FALSE)-$P37,""))</f>
        <v/>
      </c>
      <c r="BG37" s="156" t="str">
        <f>IFERROR(INDEX(DATASHEET!$A$1:$DG$299,MATCH(PROGRESS!$A37,DATASHEET!$A$1:$A$299,0),MATCH(PROGRESS!BH$2,DATASHEET!$A$1:$DG$1,0)),"")</f>
        <v/>
      </c>
      <c r="BH37" s="156" t="str">
        <f t="shared" si="56"/>
        <v/>
      </c>
      <c r="BI37" s="138" t="str">
        <f>IF(ISBLANK(DATASHEET!BM23),"",DATASHEET!BM23)</f>
        <v/>
      </c>
      <c r="BJ37" s="198" t="str">
        <f>IF(ISBLANK(DATASHEET!BN23),"",DATASHEET!BN23)</f>
        <v/>
      </c>
      <c r="BK37" s="140" t="str">
        <f>IF(BL37="","",IFERROR(VLOOKUP(DATASHEET!BP23,lookup,2,FALSE)-$P37,""))</f>
        <v/>
      </c>
      <c r="BL37" s="156" t="str">
        <f>IFERROR(INDEX(DATASHEET!$A$1:$DG$299,MATCH(PROGRESS!$A37,DATASHEET!$A$1:$A$299,0),MATCH(PROGRESS!BM$2,DATASHEET!$A$1:$DG$1,0)),"")</f>
        <v/>
      </c>
      <c r="BM37" s="156" t="str">
        <f t="shared" si="57"/>
        <v/>
      </c>
      <c r="BN37" s="138" t="str">
        <f>IF(ISBLANK(DATASHEET!BQ23),"",DATASHEET!BQ23)</f>
        <v>AWR</v>
      </c>
      <c r="BO37" s="198" t="str">
        <f>IF(ISBLANK(DATASHEET!BR23),"",DATASHEET!BR23)</f>
        <v>11MS2-FN2-5</v>
      </c>
      <c r="BP37" s="140" t="str">
        <f>IF(BQ37="","",IFERROR(VLOOKUP(DATASHEET!BX23,lookup,2,FALSE)-$P37,""))</f>
        <v/>
      </c>
      <c r="BQ37" s="156" t="str">
        <f>IFERROR(INDEX(DATASHEET!$A$1:$DG$299,MATCH(PROGRESS!$A37,DATASHEET!$A$1:$A$299,0),MATCH(PROGRESS!BR$2,DATASHEET!$A$1:$DG$1,0)),"")</f>
        <v/>
      </c>
      <c r="BR37" s="156" t="str">
        <f t="shared" si="58"/>
        <v/>
      </c>
      <c r="BS37" s="138" t="str">
        <f>IF(ISBLANK(DATASHEET!BY23),"",DATASHEET!BY23)</f>
        <v/>
      </c>
      <c r="BT37" s="198" t="str">
        <f>IF(ISBLANK(DATASHEET!BZ23),"",DATASHEET!BZ23)</f>
        <v/>
      </c>
      <c r="BU37" s="140" t="str">
        <f>IF(BV37="","",IFERROR(VLOOKUP(DATASHEET!CB23,lookup,2,FALSE)-$P37,""))</f>
        <v/>
      </c>
      <c r="BV37" s="156" t="str">
        <f>IFERROR(INDEX(DATASHEET!$A$1:$DG$299,MATCH(PROGRESS!$A37,DATASHEET!$A$1:$A$299,0),MATCH(PROGRESS!BW$2,DATASHEET!$A$1:$DG$1,0)),"")</f>
        <v/>
      </c>
      <c r="BW37" s="156" t="str">
        <f t="shared" si="59"/>
        <v/>
      </c>
      <c r="BX37" s="138" t="str">
        <f>IF(ISBLANK(DATASHEET!CC23),"",DATASHEET!CC23)</f>
        <v/>
      </c>
      <c r="BY37" s="198" t="str">
        <f>IF(ISBLANK(DATASHEET!CD23),"",DATASHEET!CD23)</f>
        <v/>
      </c>
      <c r="BZ37" s="140" t="str">
        <f>IF(CA37="","",IFERROR(VLOOKUP(DATASHEET!CE23,lookup,2,FALSE)-$P37,""))</f>
        <v/>
      </c>
      <c r="CA37" s="156" t="str">
        <f>IFERROR(INDEX(DATASHEET!$A$1:$DG$299,MATCH(PROGRESS!$A37,DATASHEET!$A$1:$A$299,0),MATCH(PROGRESS!CB$2,DATASHEET!$A$1:$DG$1,0)),"")</f>
        <v/>
      </c>
      <c r="CB37" s="156" t="str">
        <f t="shared" si="60"/>
        <v/>
      </c>
      <c r="CC37" s="138" t="str">
        <f>IF(ISBLANK(DATASHEET!CF23),"",DATASHEET!CF23)</f>
        <v/>
      </c>
      <c r="CD37" s="198" t="str">
        <f>IF(ISBLANK(DATASHEET!CG23),"",DATASHEET!CG23)</f>
        <v/>
      </c>
      <c r="CE37" s="140" t="str">
        <f>IF(CF37="","",IFERROR(VLOOKUP(DATASHEET!CJ23,lookup,2,FALSE)-$P37,""))</f>
        <v/>
      </c>
      <c r="CF37" s="156" t="str">
        <f>IFERROR(INDEX(DATASHEET!$A$1:$DG$299,MATCH(PROGRESS!$A37,DATASHEET!$A$1:$A$299,0),MATCH(PROGRESS!CG$2,DATASHEET!$A$1:$DG$1,0)),"")</f>
        <v/>
      </c>
      <c r="CG37" s="156" t="str">
        <f t="shared" si="61"/>
        <v/>
      </c>
      <c r="CH37" s="138" t="str">
        <f>IF(ISBLANK(DATASHEET!CK23),"",DATASHEET!CK23)</f>
        <v/>
      </c>
      <c r="CI37" s="198" t="str">
        <f>IF(ISBLANK(DATASHEET!CL23),"",DATASHEET!CL23)</f>
        <v/>
      </c>
      <c r="CJ37" s="140" t="str">
        <f>IF(CK37="","",IFERROR(VLOOKUP(DATASHEET!CN23,lookup,2,FALSE)-$P37,""))</f>
        <v/>
      </c>
      <c r="CK37" s="156" t="str">
        <f>IFERROR(INDEX(DATASHEET!$A$1:$DG$299,MATCH(PROGRESS!$A37,DATASHEET!$A$1:$A$299,0),MATCH(PROGRESS!CL$2,DATASHEET!$A$1:$DG$1,0)),"")</f>
        <v/>
      </c>
      <c r="CL37" s="156" t="str">
        <f t="shared" si="62"/>
        <v/>
      </c>
      <c r="CM37" s="138" t="str">
        <f>IF(ISBLANK(DATASHEET!CO23),"",DATASHEET!CO23)</f>
        <v>CS</v>
      </c>
      <c r="CN37" s="198" t="str">
        <f>IF(ISBLANK(DATASHEET!CP23),"",DATASHEET!CP23)</f>
        <v>11S-MA-1</v>
      </c>
      <c r="CO37" s="140" t="str">
        <f>IF(CP37="","",IFERROR(VLOOKUP(DATASHEET!CR23,lookup,2,FALSE)-$P37,""))</f>
        <v/>
      </c>
      <c r="CP37" s="156" t="str">
        <f>IFERROR(INDEX(DATASHEET!$A$1:$DG$299,MATCH(PROGRESS!$A37,DATASHEET!$A$1:$A$299,0),MATCH(PROGRESS!CQ$2,DATASHEET!$A$1:$DG$1,0)),"")</f>
        <v/>
      </c>
      <c r="CQ37" s="156" t="str">
        <f t="shared" si="63"/>
        <v/>
      </c>
      <c r="CR37" s="138" t="str">
        <f>IF(ISBLANK(DATASHEET!CS23),"",DATASHEET!CS23)</f>
        <v/>
      </c>
      <c r="CS37" s="198" t="str">
        <f>IF(ISBLANK(DATASHEET!CT23),"",DATASHEET!CT23)</f>
        <v/>
      </c>
      <c r="CT37" s="140" t="str">
        <f>IF(CU37="","",IFERROR(VLOOKUP(DATASHEET!CV23,lookup,2,FALSE)-$P37,""))</f>
        <v/>
      </c>
      <c r="CU37" s="156" t="str">
        <f>IFERROR(INDEX(DATASHEET!$A$1:$DG$299,MATCH(PROGRESS!$A37,DATASHEET!$A$1:$A$299,0),MATCH(PROGRESS!CV$2,DATASHEET!$A$1:$DG$1,0)),"")</f>
        <v/>
      </c>
      <c r="CV37" s="156" t="str">
        <f t="shared" si="64"/>
        <v/>
      </c>
      <c r="CW37" s="138" t="str">
        <f>IF(ISBLANK(DATASHEET!CW23),"",DATASHEET!CW23)</f>
        <v/>
      </c>
      <c r="CX37" s="198" t="str">
        <f>IF(ISBLANK(DATASHEET!CX23),"",DATASHEET!CX23)</f>
        <v/>
      </c>
      <c r="CY37" s="140" t="str">
        <f>IF(CZ37="","",IFERROR(VLOOKUP(DATASHEET!DD23,lookup,2,FALSE)-$P37,""))</f>
        <v/>
      </c>
      <c r="CZ37" s="156" t="str">
        <f>IFERROR(INDEX(DATASHEET!$A$1:$DG$299,MATCH(PROGRESS!$A37,DATASHEET!$A$1:$A$299,0),MATCH(PROGRESS!DA$2,DATASHEET!$A$1:$DG$1,0)),"")</f>
        <v/>
      </c>
      <c r="DA37" s="156" t="str">
        <f t="shared" si="65"/>
        <v/>
      </c>
      <c r="DB37" s="138" t="str">
        <f>IF(ISBLANK(DATASHEET!DE23),"",DATASHEET!DE23)</f>
        <v/>
      </c>
      <c r="DC37" s="198" t="str">
        <f>IF(ISBLANK(DATASHEET!DF23),"",DATASHEET!DF23)</f>
        <v/>
      </c>
      <c r="DD37" s="140" t="str">
        <f>IF(DE37="","",IFERROR(VLOOKUP(DATASHEET!DH23,lookup,2,FALSE)-$P37,""))</f>
        <v/>
      </c>
      <c r="DE37" s="156" t="str">
        <f>IFERROR(INDEX(DATASHEET!$A$1:$DG$299,MATCH(PROGRESS!$A37,DATASHEET!$A$1:$A$299,0),MATCH(PROGRESS!DF$2,DATASHEET!$A$1:$DG$1,0)),"")</f>
        <v/>
      </c>
      <c r="DF37" s="156" t="str">
        <f t="shared" si="66"/>
        <v/>
      </c>
      <c r="DG37" s="138" t="str">
        <f>IF(ISBLANK(DATASHEET!DI23),"",DATASHEET!DI23)</f>
        <v>AR</v>
      </c>
      <c r="DH37" s="198" t="str">
        <f>IF(ISBLANK(DATASHEET!DJ23),"",DATASHEET!DJ23)</f>
        <v>11T-PH-1</v>
      </c>
      <c r="DI37" s="140" t="str">
        <f>IF(DJ37="","",IFERROR(VLOOKUP(DATASHEET!DL23,lookup,2,FALSE)-$P37,""))</f>
        <v/>
      </c>
      <c r="DJ37" s="156" t="str">
        <f>IFERROR(INDEX(DATASHEET!$A$1:$DG$299,MATCH(PROGRESS!$A37,DATASHEET!$A$1:$A$299,0),MATCH(PROGRESS!DK$2,DATASHEET!$A$1:$DG$1,0)),"")</f>
        <v/>
      </c>
      <c r="DK37" s="156" t="str">
        <f t="shared" si="67"/>
        <v/>
      </c>
      <c r="DL37" s="138" t="str">
        <f>IF(ISBLANK(DATASHEET!DM23),"",DATASHEET!DM23)</f>
        <v/>
      </c>
      <c r="DM37" s="198" t="str">
        <f>IF(ISBLANK(DATASHEET!DN23),"",DATASHEET!DN23)</f>
        <v/>
      </c>
      <c r="DN37" s="140" t="str">
        <f>IF(DO37="","",IFERROR(VLOOKUP(DATASHEET!DP23,lookup,2,FALSE)-$P37,""))</f>
        <v/>
      </c>
      <c r="DO37" s="156" t="str">
        <f>IFERROR(INDEX(DATASHEET!$A$1:$DG$299,MATCH(PROGRESS!$A37,DATASHEET!$A$1:$A$299,0),MATCH(PROGRESS!DP$2,DATASHEET!$A$1:$DG$1,0)),"")</f>
        <v/>
      </c>
      <c r="DP37" s="156" t="str">
        <f t="shared" si="68"/>
        <v/>
      </c>
      <c r="DQ37" s="138" t="str">
        <f>IF(ISBLANK(DATASHEET!DQ23),"",DATASHEET!DQ23)</f>
        <v>MHA</v>
      </c>
      <c r="DR37" s="198" t="str">
        <f>IF(ISBLANK(DATASHEET!DR23),"",DATASHEET!DR23)</f>
        <v>11X-RE-6</v>
      </c>
      <c r="DS37" s="140" t="str">
        <f>IF(DT37="","",IFERROR(VLOOKUP(DATASHEET!DT23,lookup,2,FALSE)-$P37,""))</f>
        <v/>
      </c>
      <c r="DT37" s="156" t="str">
        <f>IFERROR(INDEX(DATASHEET!$A$1:$DG$299,MATCH(PROGRESS!$A37,DATASHEET!$A$1:$A$299,0),MATCH(PROGRESS!DU$2,DATASHEET!$A$1:$DG$1,0)),"")</f>
        <v/>
      </c>
      <c r="DU37" s="156" t="str">
        <f t="shared" si="69"/>
        <v/>
      </c>
      <c r="DV37" s="138" t="str">
        <f>IF(ISBLANK(DATASHEET!DU23),"",DATASHEET!DU23)</f>
        <v/>
      </c>
      <c r="DW37" s="198" t="str">
        <f>IF(ISBLANK(DATASHEET!DV23),"",DATASHEET!DV23)</f>
        <v/>
      </c>
      <c r="DX37" s="140" t="str">
        <f>IF(DY37="","",IFERROR(VLOOKUP(DATASHEET!DX23,lookup,2,FALSE)-$P37,""))</f>
        <v/>
      </c>
      <c r="DY37" s="156" t="str">
        <f>IFERROR(INDEX(DATASHEET!$A$1:$DG$299,MATCH(PROGRESS!$A37,DATASHEET!$A$1:$A$299,0),MATCH(PROGRESS!DZ$2,DATASHEET!$A$1:$DG$1,0)),"")</f>
        <v/>
      </c>
      <c r="DZ37" s="156" t="str">
        <f t="shared" si="70"/>
        <v/>
      </c>
      <c r="EA37" s="138" t="str">
        <f>IF(ISBLANK(DATASHEET!DY23),"",DATASHEET!DY23)</f>
        <v>YP</v>
      </c>
      <c r="EB37" s="198" t="str">
        <f>IF(ISBLANK(DATASHEET!DZ23),"",DATASHEET!DZ23)</f>
        <v>11S-SP-3</v>
      </c>
      <c r="FD37" s="526"/>
      <c r="FE37" s="532"/>
      <c r="FF37" s="532"/>
      <c r="FG37" s="532"/>
      <c r="FH37" s="526"/>
      <c r="FI37" s="526"/>
      <c r="FJ37" s="532"/>
      <c r="FK37" s="526"/>
      <c r="FL37" s="532"/>
      <c r="FM37" s="526"/>
      <c r="FN37" s="532"/>
      <c r="FO37" s="532"/>
      <c r="FP37" s="532"/>
      <c r="FQ37" s="526"/>
      <c r="FR37" s="526"/>
      <c r="FS37" s="526"/>
      <c r="FT37" s="532"/>
      <c r="FU37" s="526"/>
      <c r="FV37" s="532"/>
      <c r="FW37" s="532"/>
      <c r="FX37" s="532"/>
      <c r="FY37" s="526"/>
      <c r="FZ37" s="532"/>
      <c r="GA37" s="529"/>
      <c r="GB37" s="530"/>
      <c r="GC37" s="530"/>
      <c r="GD37" s="529"/>
      <c r="GE37" s="530"/>
      <c r="GF37" s="530"/>
      <c r="GG37" s="530"/>
      <c r="GH37" s="530"/>
      <c r="GI37" s="530"/>
      <c r="GJ37" s="529"/>
      <c r="GK37" s="530"/>
      <c r="GL37" s="529"/>
      <c r="GM37" s="529"/>
      <c r="GN37" s="530"/>
      <c r="GO37" s="530"/>
      <c r="GP37" s="529"/>
      <c r="GQ37" s="529"/>
      <c r="GR37" s="530"/>
      <c r="GS37" s="530"/>
      <c r="GT37" s="529"/>
      <c r="HB37" t="s">
        <v>376</v>
      </c>
    </row>
    <row r="38" spans="1:210" ht="15.75" x14ac:dyDescent="0.25">
      <c r="A38" s="179">
        <f>DATASHEET!A24</f>
        <v>151673</v>
      </c>
      <c r="B38" s="58" t="str">
        <f>DATASHEET!B24</f>
        <v>BATY, Mia</v>
      </c>
      <c r="C38" s="169" t="str">
        <f>DATASHEET!C24</f>
        <v>11ZI</v>
      </c>
      <c r="D38" s="170" t="str">
        <f>DATASHEET!D24</f>
        <v>F</v>
      </c>
      <c r="E38" s="170" t="str">
        <f>DATASHEET!J24</f>
        <v>N</v>
      </c>
      <c r="F38" s="170" t="str">
        <f>DATASHEET!E24</f>
        <v>N</v>
      </c>
      <c r="G38" s="170" t="str">
        <f>DATASHEET!F24</f>
        <v>White Other</v>
      </c>
      <c r="H38" s="170" t="str">
        <f>DATASHEET!G24</f>
        <v>N</v>
      </c>
      <c r="I38" s="170" t="str">
        <f>DATASHEET!H24</f>
        <v>N</v>
      </c>
      <c r="J38" s="170" t="str">
        <f>DATASHEET!I24</f>
        <v>N</v>
      </c>
      <c r="K38" s="171" t="str">
        <f>DATASHEET!M24</f>
        <v>M</v>
      </c>
      <c r="L38" s="88" t="str">
        <f t="shared" si="46"/>
        <v/>
      </c>
      <c r="M38" s="88" t="str">
        <f t="shared" si="47"/>
        <v/>
      </c>
      <c r="N38" s="498" t="str">
        <f>IF(ISBLANK(DATASHEET!L24),"",DATASHEET!L24)</f>
        <v>6-7</v>
      </c>
      <c r="O38" s="109">
        <f>IFERROR(IF(VLOOKUP(DATASHEET!A24,[5]YEAR11!$A$2:$AF$236,18,FALSE)="","",VLOOKUP(DATASHEET!A24,[5]YEAR11!$A$2:$AF$236,18,FALSE)),"")</f>
        <v>56.563876999999998</v>
      </c>
      <c r="P38" s="111">
        <f>IFERROR(IF(VLOOKUP(DATASHEET!A24,[5]YEAR11!$A$2:$AF$237,19,FALSE)="","",VLOOKUP(DATASHEET!A24,[5]YEAR11!$A$2:$AF$237,19,FALSE)),"")</f>
        <v>5.6563876999999998</v>
      </c>
      <c r="Q38" s="497">
        <f>'P8 BREAKDOWN'!M26</f>
        <v>-5.1563876999999998</v>
      </c>
      <c r="R38" s="140" t="str">
        <f>IF(S38="","",IFERROR(VLOOKUP(DATASHEET!AF24,lookup,2,FALSE)-$P38,""))</f>
        <v/>
      </c>
      <c r="S38" s="156" t="str">
        <f>IFERROR(INDEX(DATASHEET!$A$1:$DG$299,MATCH(PROGRESS!$A38,DATASHEET!$A$1:$A$299,0),MATCH(PROGRESS!T$2,DATASHEET!$A$1:$DG$1,0)),"")</f>
        <v/>
      </c>
      <c r="T38" s="156" t="str">
        <f t="shared" si="48"/>
        <v/>
      </c>
      <c r="U38" s="138" t="str">
        <f>IF(ISBLANK(DATASHEET!AG24),"",DATASHEET!AG24)</f>
        <v/>
      </c>
      <c r="V38" s="198" t="str">
        <f>IF(ISBLANK(DATASHEET!AH24),"",DATASHEET!AH24)</f>
        <v/>
      </c>
      <c r="W38" s="140" t="str">
        <f>IF(X38="","",IFERROR(VLOOKUP(DATASHEET!AJ24,lookup,2,FALSE)-$P38,""))</f>
        <v/>
      </c>
      <c r="X38" s="156" t="str">
        <f>IFERROR(INDEX(DATASHEET!$A$1:$DG$299,MATCH(PROGRESS!$A38,DATASHEET!$A$1:$A$299,0),MATCH(PROGRESS!Y$2,DATASHEET!$A$1:$DG$1,0)),"")</f>
        <v/>
      </c>
      <c r="Y38" s="156" t="str">
        <f t="shared" si="49"/>
        <v/>
      </c>
      <c r="Z38" s="138" t="str">
        <f>IF(ISBLANK(DATASHEET!AK24),"",DATASHEET!AK24)</f>
        <v>AWI</v>
      </c>
      <c r="AA38" s="198" t="str">
        <f>IF(ISBLANK(DATASHEET!AL24),"",DATASHEET!AL24)</f>
        <v>11T-BI-4</v>
      </c>
      <c r="AB38" s="140" t="str">
        <f>IF(AC38="","",IFERROR(VLOOKUP(DATASHEET!AN24,lookup,2,FALSE)-$P38,""))</f>
        <v/>
      </c>
      <c r="AC38" s="156" t="str">
        <f>IFERROR(INDEX(DATASHEET!$A$1:$DG$299,MATCH(PROGRESS!$A38,DATASHEET!$A$1:$A$299,0),MATCH(PROGRESS!AD$2,DATASHEET!$A$1:$DG$1,0)),"")</f>
        <v/>
      </c>
      <c r="AD38" s="156" t="str">
        <f t="shared" si="50"/>
        <v/>
      </c>
      <c r="AE38" s="138" t="str">
        <f>IF(ISBLANK(DATASHEET!AO24),"",DATASHEET!AO24)</f>
        <v/>
      </c>
      <c r="AF38" s="198" t="str">
        <f>IF(ISBLANK(DATASHEET!AP24),"",DATASHEET!AP24)</f>
        <v/>
      </c>
      <c r="AG38" s="140" t="str">
        <f>IF(AH38="","",IFERROR(VLOOKUP(DATASHEET!AR24,lookup,2,FALSE)-$P38,""))</f>
        <v/>
      </c>
      <c r="AH38" s="156" t="str">
        <f>IFERROR(INDEX(DATASHEET!$A$1:$DG$299,MATCH(PROGRESS!$A38,DATASHEET!$A$1:$A$299,0),MATCH(PROGRESS!AI$2,DATASHEET!$A$1:$DG$1,0)),"")</f>
        <v/>
      </c>
      <c r="AI38" s="156" t="str">
        <f t="shared" si="51"/>
        <v/>
      </c>
      <c r="AJ38" s="138" t="str">
        <f>IF(ISBLANK(DATASHEET!AS24),"",DATASHEET!AS24)</f>
        <v>TR</v>
      </c>
      <c r="AK38" s="198" t="str">
        <f>IF(ISBLANK(DATASHEET!AT24),"",DATASHEET!AT24)</f>
        <v>11T-CH-4</v>
      </c>
      <c r="AL38" s="140" t="str">
        <f>IF(AM38="","",IFERROR(VLOOKUP(DATASHEET!AV24,lookup,2,FALSE)-$P38,""))</f>
        <v/>
      </c>
      <c r="AM38" s="156" t="str">
        <f>IFERROR(INDEX(DATASHEET!$A$1:$DG$299,MATCH(PROGRESS!$A38,DATASHEET!$A$1:$A$299,0),MATCH(PROGRESS!AN$2,DATASHEET!$A$1:$DG$1,0)),"")</f>
        <v/>
      </c>
      <c r="AN38" s="156" t="str">
        <f t="shared" si="52"/>
        <v/>
      </c>
      <c r="AO38" s="138" t="str">
        <f>IF(ISBLANK(DATASHEET!AW24),"",DATASHEET!AW24)</f>
        <v/>
      </c>
      <c r="AP38" s="198" t="str">
        <f>IF(ISBLANK(DATASHEET!AX24),"",DATASHEET!AX24)</f>
        <v/>
      </c>
      <c r="AQ38" s="140" t="str">
        <f>IF(AR38="","",IFERROR(VLOOKUP(DATASHEET!AZ24,lookup,2,FALSE)-$P38,""))</f>
        <v/>
      </c>
      <c r="AR38" s="156" t="str">
        <f>IFERROR(INDEX(DATASHEET!$A$1:$DG$299,MATCH(PROGRESS!$A38,DATASHEET!$A$1:$A$299,0),MATCH(PROGRESS!AS$2,DATASHEET!$A$1:$DG$1,0)),"")</f>
        <v/>
      </c>
      <c r="AS38" s="156" t="str">
        <f t="shared" si="53"/>
        <v/>
      </c>
      <c r="AT38" s="138" t="str">
        <f>IF(ISBLANK(DATASHEET!BA24),"",DATASHEET!BA24)</f>
        <v/>
      </c>
      <c r="AU38" s="198" t="str">
        <f>IF(ISBLANK(DATASHEET!BB24),"",DATASHEET!BB24)</f>
        <v/>
      </c>
      <c r="AV38" s="140" t="str">
        <f>IF(AW38="","",IFERROR(VLOOKUP(DATASHEET!BD24,lookup,2,FALSE)-$P38,""))</f>
        <v/>
      </c>
      <c r="AW38" s="156" t="str">
        <f>IFERROR(INDEX(DATASHEET!$A$1:$DG$299,MATCH(PROGRESS!$A38,DATASHEET!$A$1:$A$299,0),MATCH(PROGRESS!AX$2,DATASHEET!$A$1:$DG$1,0)),"")</f>
        <v/>
      </c>
      <c r="AX38" s="156" t="str">
        <f t="shared" si="54"/>
        <v/>
      </c>
      <c r="AY38" s="138" t="str">
        <f>IF(ISBLANK(DATASHEET!BE24),"",DATASHEET!BE24)</f>
        <v/>
      </c>
      <c r="AZ38" s="198" t="str">
        <f>IF(ISBLANK(DATASHEET!BF24),"",DATASHEET!BF24)</f>
        <v/>
      </c>
      <c r="BA38" s="140" t="str">
        <f>IF(BB38="","",IFERROR(VLOOKUP(DATASHEET!BH24,lookup,2,FALSE)-$P38,""))</f>
        <v/>
      </c>
      <c r="BB38" s="156" t="str">
        <f>IFERROR(INDEX(DATASHEET!$A$1:$DG$299,MATCH(PROGRESS!$A38,DATASHEET!$A$1:$A$299,0),MATCH(PROGRESS!BC$2,DATASHEET!$A$1:$DG$1,0)),"")</f>
        <v/>
      </c>
      <c r="BC38" s="156" t="str">
        <f t="shared" si="55"/>
        <v/>
      </c>
      <c r="BD38" s="138" t="str">
        <f>IF(ISBLANK(DATASHEET!BI24),"",DATASHEET!BI24)</f>
        <v>CMC</v>
      </c>
      <c r="BE38" s="198" t="str">
        <f>IF(ISBLANK(DATASHEET!BJ24),"",DATASHEET!BJ24)</f>
        <v>11X-EN-4</v>
      </c>
      <c r="BF38" s="140" t="str">
        <f>IF(BG38="","",IFERROR(VLOOKUP(DATASHEET!BL24,lookup,2,FALSE)-$P38,""))</f>
        <v/>
      </c>
      <c r="BG38" s="156" t="str">
        <f>IFERROR(INDEX(DATASHEET!$A$1:$DG$299,MATCH(PROGRESS!$A38,DATASHEET!$A$1:$A$299,0),MATCH(PROGRESS!BH$2,DATASHEET!$A$1:$DG$1,0)),"")</f>
        <v/>
      </c>
      <c r="BH38" s="156" t="str">
        <f t="shared" si="56"/>
        <v/>
      </c>
      <c r="BI38" s="138" t="str">
        <f>IF(ISBLANK(DATASHEET!BM24),"",DATASHEET!BM24)</f>
        <v/>
      </c>
      <c r="BJ38" s="198" t="str">
        <f>IF(ISBLANK(DATASHEET!BN24),"",DATASHEET!BN24)</f>
        <v/>
      </c>
      <c r="BK38" s="140" t="str">
        <f>IF(BL38="","",IFERROR(VLOOKUP(DATASHEET!BP24,lookup,2,FALSE)-$P38,""))</f>
        <v/>
      </c>
      <c r="BL38" s="156" t="str">
        <f>IFERROR(INDEX(DATASHEET!$A$1:$DG$299,MATCH(PROGRESS!$A38,DATASHEET!$A$1:$A$299,0),MATCH(PROGRESS!BM$2,DATASHEET!$A$1:$DG$1,0)),"")</f>
        <v/>
      </c>
      <c r="BM38" s="156" t="str">
        <f t="shared" si="57"/>
        <v/>
      </c>
      <c r="BN38" s="138" t="str">
        <f>IF(ISBLANK(DATASHEET!BQ24),"",DATASHEET!BQ24)</f>
        <v/>
      </c>
      <c r="BO38" s="198" t="str">
        <f>IF(ISBLANK(DATASHEET!BR24),"",DATASHEET!BR24)</f>
        <v/>
      </c>
      <c r="BP38" s="140" t="str">
        <f>IF(BQ38="","",IFERROR(VLOOKUP(DATASHEET!BX24,lookup,2,FALSE)-$P38,""))</f>
        <v/>
      </c>
      <c r="BQ38" s="156" t="str">
        <f>IFERROR(INDEX(DATASHEET!$A$1:$DG$299,MATCH(PROGRESS!$A38,DATASHEET!$A$1:$A$299,0),MATCH(PROGRESS!BR$2,DATASHEET!$A$1:$DG$1,0)),"")</f>
        <v/>
      </c>
      <c r="BR38" s="156" t="str">
        <f t="shared" si="58"/>
        <v/>
      </c>
      <c r="BS38" s="138" t="str">
        <f>IF(ISBLANK(DATASHEET!BY24),"",DATASHEET!BY24)</f>
        <v/>
      </c>
      <c r="BT38" s="198" t="str">
        <f>IF(ISBLANK(DATASHEET!BZ24),"",DATASHEET!BZ24)</f>
        <v/>
      </c>
      <c r="BU38" s="140" t="str">
        <f>IF(BV38="","",IFERROR(VLOOKUP(DATASHEET!CB24,lookup,2,FALSE)-$P38,""))</f>
        <v/>
      </c>
      <c r="BV38" s="156" t="str">
        <f>IFERROR(INDEX(DATASHEET!$A$1:$DG$299,MATCH(PROGRESS!$A38,DATASHEET!$A$1:$A$299,0),MATCH(PROGRESS!BW$2,DATASHEET!$A$1:$DG$1,0)),"")</f>
        <v/>
      </c>
      <c r="BW38" s="156" t="str">
        <f t="shared" si="59"/>
        <v/>
      </c>
      <c r="BX38" s="138" t="str">
        <f>IF(ISBLANK(DATASHEET!CC24),"",DATASHEET!CC24)</f>
        <v/>
      </c>
      <c r="BY38" s="198" t="str">
        <f>IF(ISBLANK(DATASHEET!CD24),"",DATASHEET!CD24)</f>
        <v/>
      </c>
      <c r="BZ38" s="140" t="str">
        <f>IF(CA38="","",IFERROR(VLOOKUP(DATASHEET!CE24,lookup,2,FALSE)-$P38,""))</f>
        <v/>
      </c>
      <c r="CA38" s="156" t="str">
        <f>IFERROR(INDEX(DATASHEET!$A$1:$DG$299,MATCH(PROGRESS!$A38,DATASHEET!$A$1:$A$299,0),MATCH(PROGRESS!CB$2,DATASHEET!$A$1:$DG$1,0)),"")</f>
        <v/>
      </c>
      <c r="CB38" s="156" t="str">
        <f t="shared" si="60"/>
        <v/>
      </c>
      <c r="CC38" s="138" t="str">
        <f>IF(ISBLANK(DATASHEET!CF24),"",DATASHEET!CF24)</f>
        <v/>
      </c>
      <c r="CD38" s="198" t="str">
        <f>IF(ISBLANK(DATASHEET!CG24),"",DATASHEET!CG24)</f>
        <v>AWIL</v>
      </c>
      <c r="CE38" s="140" t="str">
        <f>IF(CF38="","",IFERROR(VLOOKUP(DATASHEET!CJ24,lookup,2,FALSE)-$P38,""))</f>
        <v/>
      </c>
      <c r="CF38" s="156" t="str">
        <f>IFERROR(INDEX(DATASHEET!$A$1:$DG$299,MATCH(PROGRESS!$A38,DATASHEET!$A$1:$A$299,0),MATCH(PROGRESS!CG$2,DATASHEET!$A$1:$DG$1,0)),"")</f>
        <v/>
      </c>
      <c r="CG38" s="156" t="str">
        <f t="shared" si="61"/>
        <v/>
      </c>
      <c r="CH38" s="138" t="str">
        <f>IF(ISBLANK(DATASHEET!CK24),"",DATASHEET!CK24)</f>
        <v/>
      </c>
      <c r="CI38" s="198" t="str">
        <f>IF(ISBLANK(DATASHEET!CL24),"",DATASHEET!CL24)</f>
        <v/>
      </c>
      <c r="CJ38" s="140" t="str">
        <f>IF(CK38="","",IFERROR(VLOOKUP(DATASHEET!CN24,lookup,2,FALSE)-$P38,""))</f>
        <v/>
      </c>
      <c r="CK38" s="156" t="str">
        <f>IFERROR(INDEX(DATASHEET!$A$1:$DG$299,MATCH(PROGRESS!$A38,DATASHEET!$A$1:$A$299,0),MATCH(PROGRESS!CL$2,DATASHEET!$A$1:$DG$1,0)),"")</f>
        <v/>
      </c>
      <c r="CL38" s="156" t="str">
        <f t="shared" si="62"/>
        <v/>
      </c>
      <c r="CM38" s="138" t="str">
        <f>IF(ISBLANK(DATASHEET!CO24),"",DATASHEET!CO24)</f>
        <v>AB</v>
      </c>
      <c r="CN38" s="198" t="str">
        <f>IF(ISBLANK(DATASHEET!CP24),"",DATASHEET!CP24)</f>
        <v>11X-MA-7</v>
      </c>
      <c r="CO38" s="140" t="str">
        <f>IF(CP38="","",IFERROR(VLOOKUP(DATASHEET!CR24,lookup,2,FALSE)-$P38,""))</f>
        <v/>
      </c>
      <c r="CP38" s="156" t="str">
        <f>IFERROR(INDEX(DATASHEET!$A$1:$DG$299,MATCH(PROGRESS!$A38,DATASHEET!$A$1:$A$299,0),MATCH(PROGRESS!CQ$2,DATASHEET!$A$1:$DG$1,0)),"")</f>
        <v/>
      </c>
      <c r="CQ38" s="156" t="str">
        <f t="shared" si="63"/>
        <v/>
      </c>
      <c r="CR38" s="138" t="str">
        <f>IF(ISBLANK(DATASHEET!CS24),"",DATASHEET!CS24)</f>
        <v/>
      </c>
      <c r="CS38" s="198" t="str">
        <f>IF(ISBLANK(DATASHEET!CT24),"",DATASHEET!CT24)</f>
        <v/>
      </c>
      <c r="CT38" s="140" t="str">
        <f>IF(CU38="","",IFERROR(VLOOKUP(DATASHEET!CV24,lookup,2,FALSE)-$P38,""))</f>
        <v/>
      </c>
      <c r="CU38" s="156" t="str">
        <f>IFERROR(INDEX(DATASHEET!$A$1:$DG$299,MATCH(PROGRESS!$A38,DATASHEET!$A$1:$A$299,0),MATCH(PROGRESS!CV$2,DATASHEET!$A$1:$DG$1,0)),"")</f>
        <v/>
      </c>
      <c r="CV38" s="156" t="str">
        <f t="shared" si="64"/>
        <v/>
      </c>
      <c r="CW38" s="138" t="str">
        <f>IF(ISBLANK(DATASHEET!CW24),"",DATASHEET!CW24)</f>
        <v/>
      </c>
      <c r="CX38" s="198" t="str">
        <f>IF(ISBLANK(DATASHEET!CX24),"",DATASHEET!CX24)</f>
        <v/>
      </c>
      <c r="CY38" s="140" t="str">
        <f>IF(CZ38="","",IFERROR(VLOOKUP(DATASHEET!DD24,lookup,2,FALSE)-$P38,""))</f>
        <v/>
      </c>
      <c r="CZ38" s="156" t="str">
        <f>IFERROR(INDEX(DATASHEET!$A$1:$DG$299,MATCH(PROGRESS!$A38,DATASHEET!$A$1:$A$299,0),MATCH(PROGRESS!DA$2,DATASHEET!$A$1:$DG$1,0)),"")</f>
        <v/>
      </c>
      <c r="DA38" s="156" t="str">
        <f t="shared" si="65"/>
        <v/>
      </c>
      <c r="DB38" s="138" t="str">
        <f>IF(ISBLANK(DATASHEET!DE24),"",DATASHEET!DE24)</f>
        <v/>
      </c>
      <c r="DC38" s="198" t="str">
        <f>IF(ISBLANK(DATASHEET!DF24),"",DATASHEET!DF24)</f>
        <v/>
      </c>
      <c r="DD38" s="140" t="str">
        <f>IF(DE38="","",IFERROR(VLOOKUP(DATASHEET!DH24,lookup,2,FALSE)-$P38,""))</f>
        <v/>
      </c>
      <c r="DE38" s="156" t="str">
        <f>IFERROR(INDEX(DATASHEET!$A$1:$DG$299,MATCH(PROGRESS!$A38,DATASHEET!$A$1:$A$299,0),MATCH(PROGRESS!DF$2,DATASHEET!$A$1:$DG$1,0)),"")</f>
        <v/>
      </c>
      <c r="DF38" s="156" t="str">
        <f t="shared" si="66"/>
        <v/>
      </c>
      <c r="DG38" s="138" t="str">
        <f>IF(ISBLANK(DATASHEET!DI24),"",DATASHEET!DI24)</f>
        <v>DWA</v>
      </c>
      <c r="DH38" s="198" t="str">
        <f>IF(ISBLANK(DATASHEET!DJ24),"",DATASHEET!DJ24)</f>
        <v>11T-PH-4</v>
      </c>
      <c r="DI38" s="140" t="str">
        <f>IF(DJ38="","",IFERROR(VLOOKUP(DATASHEET!DL24,lookup,2,FALSE)-$P38,""))</f>
        <v/>
      </c>
      <c r="DJ38" s="156" t="str">
        <f>IFERROR(INDEX(DATASHEET!$A$1:$DG$299,MATCH(PROGRESS!$A38,DATASHEET!$A$1:$A$299,0),MATCH(PROGRESS!DK$2,DATASHEET!$A$1:$DG$1,0)),"")</f>
        <v/>
      </c>
      <c r="DK38" s="156" t="str">
        <f t="shared" si="67"/>
        <v/>
      </c>
      <c r="DL38" s="138" t="str">
        <f>IF(ISBLANK(DATASHEET!DM24),"",DATASHEET!DM24)</f>
        <v/>
      </c>
      <c r="DM38" s="198" t="str">
        <f>IF(ISBLANK(DATASHEET!DN24),"",DATASHEET!DN24)</f>
        <v/>
      </c>
      <c r="DN38" s="140" t="str">
        <f>IF(DO38="","",IFERROR(VLOOKUP(DATASHEET!DP24,lookup,2,FALSE)-$P38,""))</f>
        <v/>
      </c>
      <c r="DO38" s="156" t="str">
        <f>IFERROR(INDEX(DATASHEET!$A$1:$DG$299,MATCH(PROGRESS!$A38,DATASHEET!$A$1:$A$299,0),MATCH(PROGRESS!DP$2,DATASHEET!$A$1:$DG$1,0)),"")</f>
        <v/>
      </c>
      <c r="DP38" s="156" t="str">
        <f t="shared" si="68"/>
        <v/>
      </c>
      <c r="DQ38" s="138" t="str">
        <f>IF(ISBLANK(DATASHEET!DQ24),"",DATASHEET!DQ24)</f>
        <v>PLO</v>
      </c>
      <c r="DR38" s="198" t="str">
        <f>IF(ISBLANK(DATASHEET!DR24),"",DATASHEET!DR24)</f>
        <v>11X-RE-2</v>
      </c>
      <c r="DS38" s="140" t="str">
        <f>IF(DT38="","",IFERROR(VLOOKUP(DATASHEET!DT24,lookup,2,FALSE)-$P38,""))</f>
        <v/>
      </c>
      <c r="DT38" s="156" t="str">
        <f>IFERROR(INDEX(DATASHEET!$A$1:$DG$299,MATCH(PROGRESS!$A38,DATASHEET!$A$1:$A$299,0),MATCH(PROGRESS!DU$2,DATASHEET!$A$1:$DG$1,0)),"")</f>
        <v/>
      </c>
      <c r="DU38" s="156" t="str">
        <f t="shared" si="69"/>
        <v/>
      </c>
      <c r="DV38" s="138" t="str">
        <f>IF(ISBLANK(DATASHEET!DU24),"",DATASHEET!DU24)</f>
        <v/>
      </c>
      <c r="DW38" s="198" t="str">
        <f>IF(ISBLANK(DATASHEET!DV24),"",DATASHEET!DV24)</f>
        <v/>
      </c>
      <c r="DX38" s="140" t="str">
        <f>IF(DY38="","",IFERROR(VLOOKUP(DATASHEET!DX24,lookup,2,FALSE)-$P38,""))</f>
        <v/>
      </c>
      <c r="DY38" s="156" t="str">
        <f>IFERROR(INDEX(DATASHEET!$A$1:$DG$299,MATCH(PROGRESS!$A38,DATASHEET!$A$1:$A$299,0),MATCH(PROGRESS!DZ$2,DATASHEET!$A$1:$DG$1,0)),"")</f>
        <v/>
      </c>
      <c r="DZ38" s="156" t="str">
        <f t="shared" si="70"/>
        <v/>
      </c>
      <c r="EA38" s="138" t="str">
        <f>IF(ISBLANK(DATASHEET!DY24),"",DATASHEET!DY24)</f>
        <v>YP</v>
      </c>
      <c r="EB38" s="198" t="str">
        <f>IF(ISBLANK(DATASHEET!DZ24),"",DATASHEET!DZ24)</f>
        <v>11S-SP-3</v>
      </c>
      <c r="FD38" s="526"/>
      <c r="FE38" s="532"/>
      <c r="FF38" s="532"/>
      <c r="FG38" s="532"/>
      <c r="FH38" s="526"/>
      <c r="FI38" s="526"/>
      <c r="FJ38" s="532"/>
      <c r="FK38" s="526"/>
      <c r="FL38" s="526"/>
      <c r="FM38" s="526"/>
      <c r="FN38" s="532"/>
      <c r="FO38" s="532"/>
      <c r="FP38" s="526"/>
      <c r="FQ38" s="526"/>
      <c r="FR38" s="526"/>
      <c r="FS38" s="526"/>
      <c r="FT38" s="532"/>
      <c r="FU38" s="526"/>
      <c r="FV38" s="526"/>
      <c r="FW38" s="532"/>
      <c r="FX38" s="532"/>
      <c r="FY38" s="532"/>
      <c r="FZ38" s="532"/>
      <c r="GA38" s="532"/>
      <c r="GB38" s="532"/>
      <c r="GC38" s="526"/>
      <c r="GD38" s="532"/>
      <c r="GE38" s="526"/>
      <c r="GF38" s="526"/>
      <c r="GG38" s="526"/>
      <c r="GH38" s="526"/>
      <c r="GI38" s="526"/>
      <c r="GJ38" s="532"/>
      <c r="GK38" s="532"/>
      <c r="GL38" s="532"/>
      <c r="GM38" s="529"/>
      <c r="GN38" s="530"/>
      <c r="GO38" s="530"/>
      <c r="GP38" s="529"/>
      <c r="GQ38" s="529"/>
      <c r="GR38" s="530"/>
      <c r="GS38" s="530"/>
      <c r="GT38" s="529"/>
    </row>
    <row r="39" spans="1:210" ht="15.75" x14ac:dyDescent="0.25">
      <c r="A39" s="179">
        <f>DATASHEET!A25</f>
        <v>151599</v>
      </c>
      <c r="B39" s="58" t="str">
        <f>DATASHEET!B25</f>
        <v>BEARE, Lucy</v>
      </c>
      <c r="C39" s="169" t="str">
        <f>DATASHEET!C25</f>
        <v>11ZI</v>
      </c>
      <c r="D39" s="170" t="str">
        <f>DATASHEET!D25</f>
        <v>F</v>
      </c>
      <c r="E39" s="170" t="str">
        <f>DATASHEET!J25</f>
        <v>N</v>
      </c>
      <c r="F39" s="170" t="str">
        <f>DATASHEET!E25</f>
        <v>N</v>
      </c>
      <c r="G39" s="170" t="str">
        <f>DATASHEET!F25</f>
        <v>White - British</v>
      </c>
      <c r="H39" s="170" t="str">
        <f>DATASHEET!G25</f>
        <v>N</v>
      </c>
      <c r="I39" s="170" t="str">
        <f>DATASHEET!H25</f>
        <v>N</v>
      </c>
      <c r="J39" s="170" t="str">
        <f>DATASHEET!I25</f>
        <v>N</v>
      </c>
      <c r="K39" s="171" t="str">
        <f>DATASHEET!M25</f>
        <v>H</v>
      </c>
      <c r="L39" s="88" t="str">
        <f t="shared" si="46"/>
        <v/>
      </c>
      <c r="M39" s="88" t="str">
        <f t="shared" si="47"/>
        <v/>
      </c>
      <c r="N39" s="498" t="str">
        <f>IF(ISBLANK(DATASHEET!L25),"",DATASHEET!L25)</f>
        <v>7-8</v>
      </c>
      <c r="O39" s="109">
        <f>IFERROR(IF(VLOOKUP(DATASHEET!A25,[5]YEAR11!$A$2:$AF$236,18,FALSE)="","",VLOOKUP(DATASHEET!A25,[5]YEAR11!$A$2:$AF$236,18,FALSE)),"")</f>
        <v>71.839286000000001</v>
      </c>
      <c r="P39" s="111">
        <f>IFERROR(IF(VLOOKUP(DATASHEET!A25,[5]YEAR11!$A$2:$AF$237,19,FALSE)="","",VLOOKUP(DATASHEET!A25,[5]YEAR11!$A$2:$AF$237,19,FALSE)),"")</f>
        <v>7.1839285999999998</v>
      </c>
      <c r="Q39" s="497">
        <f>'P8 BREAKDOWN'!M27</f>
        <v>-6.4839286000000005</v>
      </c>
      <c r="R39" s="140" t="str">
        <f>IF(S39="","",IFERROR(VLOOKUP(DATASHEET!AF25,lookup,2,FALSE)-$P39,""))</f>
        <v/>
      </c>
      <c r="S39" s="156" t="str">
        <f>IFERROR(INDEX(DATASHEET!$A$1:$DG$299,MATCH(PROGRESS!$A39,DATASHEET!$A$1:$A$299,0),MATCH(PROGRESS!T$2,DATASHEET!$A$1:$DG$1,0)),"")</f>
        <v/>
      </c>
      <c r="T39" s="156" t="str">
        <f t="shared" si="48"/>
        <v/>
      </c>
      <c r="U39" s="138" t="str">
        <f>IF(ISBLANK(DATASHEET!AG25),"",DATASHEET!AG25)</f>
        <v/>
      </c>
      <c r="V39" s="198" t="str">
        <f>IF(ISBLANK(DATASHEET!AH25),"",DATASHEET!AH25)</f>
        <v/>
      </c>
      <c r="W39" s="140" t="str">
        <f>IF(X39="","",IFERROR(VLOOKUP(DATASHEET!AJ25,lookup,2,FALSE)-$P39,""))</f>
        <v/>
      </c>
      <c r="X39" s="156" t="str">
        <f>IFERROR(INDEX(DATASHEET!$A$1:$DG$299,MATCH(PROGRESS!$A39,DATASHEET!$A$1:$A$299,0),MATCH(PROGRESS!Y$2,DATASHEET!$A$1:$DG$1,0)),"")</f>
        <v/>
      </c>
      <c r="Y39" s="156" t="str">
        <f t="shared" si="49"/>
        <v/>
      </c>
      <c r="Z39" s="138" t="str">
        <f>IF(ISBLANK(DATASHEET!AK25),"",DATASHEET!AK25)</f>
        <v/>
      </c>
      <c r="AA39" s="198" t="str">
        <f>IF(ISBLANK(DATASHEET!AL25),"",DATASHEET!AL25)</f>
        <v/>
      </c>
      <c r="AB39" s="140" t="str">
        <f>IF(AC39="","",IFERROR(VLOOKUP(DATASHEET!AN25,lookup,2,FALSE)-$P39,""))</f>
        <v/>
      </c>
      <c r="AC39" s="156" t="str">
        <f>IFERROR(INDEX(DATASHEET!$A$1:$DG$299,MATCH(PROGRESS!$A39,DATASHEET!$A$1:$A$299,0),MATCH(PROGRESS!AD$2,DATASHEET!$A$1:$DG$1,0)),"")</f>
        <v/>
      </c>
      <c r="AD39" s="156" t="str">
        <f t="shared" si="50"/>
        <v/>
      </c>
      <c r="AE39" s="138" t="str">
        <f>IF(ISBLANK(DATASHEET!AO25),"",DATASHEET!AO25)</f>
        <v>ASM</v>
      </c>
      <c r="AF39" s="198" t="str">
        <f>IF(ISBLANK(DATASHEET!AP25),"",DATASHEET!AP25)</f>
        <v>11MS2-BE-MS-1</v>
      </c>
      <c r="AG39" s="140" t="str">
        <f>IF(AH39="","",IFERROR(VLOOKUP(DATASHEET!AR25,lookup,2,FALSE)-$P39,""))</f>
        <v/>
      </c>
      <c r="AH39" s="156" t="str">
        <f>IFERROR(INDEX(DATASHEET!$A$1:$DG$299,MATCH(PROGRESS!$A39,DATASHEET!$A$1:$A$299,0),MATCH(PROGRESS!AI$2,DATASHEET!$A$1:$DG$1,0)),"")</f>
        <v/>
      </c>
      <c r="AI39" s="156" t="str">
        <f t="shared" si="51"/>
        <v/>
      </c>
      <c r="AJ39" s="138" t="str">
        <f>IF(ISBLANK(DATASHEET!AS25),"",DATASHEET!AS25)</f>
        <v/>
      </c>
      <c r="AK39" s="198" t="str">
        <f>IF(ISBLANK(DATASHEET!AT25),"",DATASHEET!AT25)</f>
        <v/>
      </c>
      <c r="AL39" s="140" t="str">
        <f>IF(AM39="","",IFERROR(VLOOKUP(DATASHEET!AV25,lookup,2,FALSE)-$P39,""))</f>
        <v/>
      </c>
      <c r="AM39" s="156" t="str">
        <f>IFERROR(INDEX(DATASHEET!$A$1:$DG$299,MATCH(PROGRESS!$A39,DATASHEET!$A$1:$A$299,0),MATCH(PROGRESS!AN$2,DATASHEET!$A$1:$DG$1,0)),"")</f>
        <v/>
      </c>
      <c r="AN39" s="156" t="str">
        <f t="shared" si="52"/>
        <v/>
      </c>
      <c r="AO39" s="138" t="str">
        <f>IF(ISBLANK(DATASHEET!AW25),"",DATASHEET!AW25)</f>
        <v/>
      </c>
      <c r="AP39" s="198" t="str">
        <f>IF(ISBLANK(DATASHEET!AX25),"",DATASHEET!AX25)</f>
        <v/>
      </c>
      <c r="AQ39" s="140" t="str">
        <f>IF(AR39="","",IFERROR(VLOOKUP(DATASHEET!AZ25,lookup,2,FALSE)-$P39,""))</f>
        <v/>
      </c>
      <c r="AR39" s="156" t="str">
        <f>IFERROR(INDEX(DATASHEET!$A$1:$DG$299,MATCH(PROGRESS!$A39,DATASHEET!$A$1:$A$299,0),MATCH(PROGRESS!AS$2,DATASHEET!$A$1:$DG$1,0)),"")</f>
        <v/>
      </c>
      <c r="AS39" s="156" t="str">
        <f t="shared" si="53"/>
        <v/>
      </c>
      <c r="AT39" s="138" t="str">
        <f>IF(ISBLANK(DATASHEET!BA25),"",DATASHEET!BA25)</f>
        <v/>
      </c>
      <c r="AU39" s="198" t="str">
        <f>IF(ISBLANK(DATASHEET!BB25),"",DATASHEET!BB25)</f>
        <v/>
      </c>
      <c r="AV39" s="140" t="str">
        <f>IF(AW39="","",IFERROR(VLOOKUP(DATASHEET!BD25,lookup,2,FALSE)-$P39,""))</f>
        <v/>
      </c>
      <c r="AW39" s="156" t="str">
        <f>IFERROR(INDEX(DATASHEET!$A$1:$DG$299,MATCH(PROGRESS!$A39,DATASHEET!$A$1:$A$299,0),MATCH(PROGRESS!AX$2,DATASHEET!$A$1:$DG$1,0)),"")</f>
        <v/>
      </c>
      <c r="AX39" s="156" t="str">
        <f t="shared" si="54"/>
        <v/>
      </c>
      <c r="AY39" s="138" t="str">
        <f>IF(ISBLANK(DATASHEET!BE25),"",DATASHEET!BE25)</f>
        <v/>
      </c>
      <c r="AZ39" s="198" t="str">
        <f>IF(ISBLANK(DATASHEET!BF25),"",DATASHEET!BF25)</f>
        <v/>
      </c>
      <c r="BA39" s="140" t="str">
        <f>IF(BB39="","",IFERROR(VLOOKUP(DATASHEET!BH25,lookup,2,FALSE)-$P39,""))</f>
        <v/>
      </c>
      <c r="BB39" s="156" t="str">
        <f>IFERROR(INDEX(DATASHEET!$A$1:$DG$299,MATCH(PROGRESS!$A39,DATASHEET!$A$1:$A$299,0),MATCH(PROGRESS!BC$2,DATASHEET!$A$1:$DG$1,0)),"")</f>
        <v/>
      </c>
      <c r="BC39" s="156" t="str">
        <f t="shared" si="55"/>
        <v/>
      </c>
      <c r="BD39" s="138" t="str">
        <f>IF(ISBLANK(DATASHEET!BI25),"",DATASHEET!BI25)</f>
        <v>BH</v>
      </c>
      <c r="BE39" s="198" t="str">
        <f>IF(ISBLANK(DATASHEET!BJ25),"",DATASHEET!BJ25)</f>
        <v>11X-EN-2</v>
      </c>
      <c r="BF39" s="140" t="str">
        <f>IF(BG39="","",IFERROR(VLOOKUP(DATASHEET!BL25,lookup,2,FALSE)-$P39,""))</f>
        <v/>
      </c>
      <c r="BG39" s="156" t="str">
        <f>IFERROR(INDEX(DATASHEET!$A$1:$DG$299,MATCH(PROGRESS!$A39,DATASHEET!$A$1:$A$299,0),MATCH(PROGRESS!BH$2,DATASHEET!$A$1:$DG$1,0)),"")</f>
        <v/>
      </c>
      <c r="BH39" s="156" t="str">
        <f t="shared" si="56"/>
        <v/>
      </c>
      <c r="BI39" s="138" t="str">
        <f>IF(ISBLANK(DATASHEET!BM25),"",DATASHEET!BM25)</f>
        <v/>
      </c>
      <c r="BJ39" s="198" t="str">
        <f>IF(ISBLANK(DATASHEET!BN25),"",DATASHEET!BN25)</f>
        <v/>
      </c>
      <c r="BK39" s="140" t="str">
        <f>IF(BL39="","",IFERROR(VLOOKUP(DATASHEET!BP25,lookup,2,FALSE)-$P39,""))</f>
        <v/>
      </c>
      <c r="BL39" s="156" t="str">
        <f>IFERROR(INDEX(DATASHEET!$A$1:$DG$299,MATCH(PROGRESS!$A39,DATASHEET!$A$1:$A$299,0),MATCH(PROGRESS!BM$2,DATASHEET!$A$1:$DG$1,0)),"")</f>
        <v/>
      </c>
      <c r="BM39" s="156" t="str">
        <f t="shared" si="57"/>
        <v/>
      </c>
      <c r="BN39" s="138" t="str">
        <f>IF(ISBLANK(DATASHEET!BQ25),"",DATASHEET!BQ25)</f>
        <v/>
      </c>
      <c r="BO39" s="198" t="str">
        <f>IF(ISBLANK(DATASHEET!BR25),"",DATASHEET!BR25)</f>
        <v/>
      </c>
      <c r="BP39" s="140" t="str">
        <f>IF(BQ39="","",IFERROR(VLOOKUP(DATASHEET!BX25,lookup,2,FALSE)-$P39,""))</f>
        <v/>
      </c>
      <c r="BQ39" s="156" t="str">
        <f>IFERROR(INDEX(DATASHEET!$A$1:$DG$299,MATCH(PROGRESS!$A39,DATASHEET!$A$1:$A$299,0),MATCH(PROGRESS!BR$2,DATASHEET!$A$1:$DG$1,0)),"")</f>
        <v/>
      </c>
      <c r="BR39" s="156" t="str">
        <f t="shared" si="58"/>
        <v/>
      </c>
      <c r="BS39" s="138" t="str">
        <f>IF(ISBLANK(DATASHEET!BY25),"",DATASHEET!BY25)</f>
        <v/>
      </c>
      <c r="BT39" s="198" t="str">
        <f>IF(ISBLANK(DATASHEET!BZ25),"",DATASHEET!BZ25)</f>
        <v/>
      </c>
      <c r="BU39" s="140" t="str">
        <f>IF(BV39="","",IFERROR(VLOOKUP(DATASHEET!CB25,lookup,2,FALSE)-$P39,""))</f>
        <v/>
      </c>
      <c r="BV39" s="156" t="str">
        <f>IFERROR(INDEX(DATASHEET!$A$1:$DG$299,MATCH(PROGRESS!$A39,DATASHEET!$A$1:$A$299,0),MATCH(PROGRESS!BW$2,DATASHEET!$A$1:$DG$1,0)),"")</f>
        <v/>
      </c>
      <c r="BW39" s="156" t="str">
        <f t="shared" si="59"/>
        <v/>
      </c>
      <c r="BX39" s="138" t="str">
        <f>IF(ISBLANK(DATASHEET!CC25),"",DATASHEET!CC25)</f>
        <v/>
      </c>
      <c r="BY39" s="198" t="str">
        <f>IF(ISBLANK(DATASHEET!CD25),"",DATASHEET!CD25)</f>
        <v/>
      </c>
      <c r="BZ39" s="140" t="str">
        <f>IF(CA39="","",IFERROR(VLOOKUP(DATASHEET!CE25,lookup,2,FALSE)-$P39,""))</f>
        <v/>
      </c>
      <c r="CA39" s="156" t="str">
        <f>IFERROR(INDEX(DATASHEET!$A$1:$DG$299,MATCH(PROGRESS!$A39,DATASHEET!$A$1:$A$299,0),MATCH(PROGRESS!CB$2,DATASHEET!$A$1:$DG$1,0)),"")</f>
        <v/>
      </c>
      <c r="CB39" s="156" t="str">
        <f t="shared" si="60"/>
        <v/>
      </c>
      <c r="CC39" s="138" t="str">
        <f>IF(ISBLANK(DATASHEET!CF25),"",DATASHEET!CF25)</f>
        <v/>
      </c>
      <c r="CD39" s="198" t="str">
        <f>IF(ISBLANK(DATASHEET!CG25),"",DATASHEET!CG25)</f>
        <v/>
      </c>
      <c r="CE39" s="140" t="str">
        <f>IF(CF39="","",IFERROR(VLOOKUP(DATASHEET!CJ25,lookup,2,FALSE)-$P39,""))</f>
        <v/>
      </c>
      <c r="CF39" s="156" t="str">
        <f>IFERROR(INDEX(DATASHEET!$A$1:$DG$299,MATCH(PROGRESS!$A39,DATASHEET!$A$1:$A$299,0),MATCH(PROGRESS!CG$2,DATASHEET!$A$1:$DG$1,0)),"")</f>
        <v/>
      </c>
      <c r="CG39" s="156" t="str">
        <f t="shared" si="61"/>
        <v/>
      </c>
      <c r="CH39" s="138" t="str">
        <f>IF(ISBLANK(DATASHEET!CK25),"",DATASHEET!CK25)</f>
        <v/>
      </c>
      <c r="CI39" s="198" t="str">
        <f>IF(ISBLANK(DATASHEET!CL25),"",DATASHEET!CL25)</f>
        <v/>
      </c>
      <c r="CJ39" s="140" t="str">
        <f>IF(CK39="","",IFERROR(VLOOKUP(DATASHEET!CN25,lookup,2,FALSE)-$P39,""))</f>
        <v/>
      </c>
      <c r="CK39" s="156" t="str">
        <f>IFERROR(INDEX(DATASHEET!$A$1:$DG$299,MATCH(PROGRESS!$A39,DATASHEET!$A$1:$A$299,0),MATCH(PROGRESS!CL$2,DATASHEET!$A$1:$DG$1,0)),"")</f>
        <v/>
      </c>
      <c r="CL39" s="156" t="str">
        <f t="shared" si="62"/>
        <v/>
      </c>
      <c r="CM39" s="138" t="str">
        <f>IF(ISBLANK(DATASHEET!CO25),"",DATASHEET!CO25)</f>
        <v>PHB</v>
      </c>
      <c r="CN39" s="198" t="str">
        <f>IF(ISBLANK(DATASHEET!CP25),"",DATASHEET!CP25)</f>
        <v>11N-MA-1</v>
      </c>
      <c r="CO39" s="140" t="str">
        <f>IF(CP39="","",IFERROR(VLOOKUP(DATASHEET!CR25,lookup,2,FALSE)-$P39,""))</f>
        <v/>
      </c>
      <c r="CP39" s="156" t="str">
        <f>IFERROR(INDEX(DATASHEET!$A$1:$DG$299,MATCH(PROGRESS!$A39,DATASHEET!$A$1:$A$299,0),MATCH(PROGRESS!CQ$2,DATASHEET!$A$1:$DG$1,0)),"")</f>
        <v/>
      </c>
      <c r="CQ39" s="156" t="str">
        <f t="shared" si="63"/>
        <v/>
      </c>
      <c r="CR39" s="138" t="str">
        <f>IF(ISBLANK(DATASHEET!CS25),"",DATASHEET!CS25)</f>
        <v/>
      </c>
      <c r="CS39" s="198" t="str">
        <f>IF(ISBLANK(DATASHEET!CT25),"",DATASHEET!CT25)</f>
        <v/>
      </c>
      <c r="CT39" s="140" t="str">
        <f>IF(CU39="","",IFERROR(VLOOKUP(DATASHEET!CV25,lookup,2,FALSE)-$P39,""))</f>
        <v/>
      </c>
      <c r="CU39" s="156" t="str">
        <f>IFERROR(INDEX(DATASHEET!$A$1:$DG$299,MATCH(PROGRESS!$A39,DATASHEET!$A$1:$A$299,0),MATCH(PROGRESS!CV$2,DATASHEET!$A$1:$DG$1,0)),"")</f>
        <v/>
      </c>
      <c r="CV39" s="156" t="str">
        <f t="shared" si="64"/>
        <v/>
      </c>
      <c r="CW39" s="138" t="str">
        <f>IF(ISBLANK(DATASHEET!CW25),"",DATASHEET!CW25)</f>
        <v/>
      </c>
      <c r="CX39" s="198" t="str">
        <f>IF(ISBLANK(DATASHEET!CX25),"",DATASHEET!CX25)</f>
        <v/>
      </c>
      <c r="CY39" s="140" t="str">
        <f>IF(CZ39="","",IFERROR(VLOOKUP(DATASHEET!DD25,lookup,2,FALSE)-$P39,""))</f>
        <v/>
      </c>
      <c r="CZ39" s="156" t="str">
        <f>IFERROR(INDEX(DATASHEET!$A$1:$DG$299,MATCH(PROGRESS!$A39,DATASHEET!$A$1:$A$299,0),MATCH(PROGRESS!DA$2,DATASHEET!$A$1:$DG$1,0)),"")</f>
        <v/>
      </c>
      <c r="DA39" s="156" t="str">
        <f t="shared" si="65"/>
        <v/>
      </c>
      <c r="DB39" s="138" t="str">
        <f>IF(ISBLANK(DATASHEET!DE25),"",DATASHEET!DE25)</f>
        <v/>
      </c>
      <c r="DC39" s="198" t="str">
        <f>IF(ISBLANK(DATASHEET!DF25),"",DATASHEET!DF25)</f>
        <v/>
      </c>
      <c r="DD39" s="140" t="str">
        <f>IF(DE39="","",IFERROR(VLOOKUP(DATASHEET!DH25,lookup,2,FALSE)-$P39,""))</f>
        <v/>
      </c>
      <c r="DE39" s="156" t="str">
        <f>IFERROR(INDEX(DATASHEET!$A$1:$DG$299,MATCH(PROGRESS!$A39,DATASHEET!$A$1:$A$299,0),MATCH(PROGRESS!DF$2,DATASHEET!$A$1:$DG$1,0)),"")</f>
        <v/>
      </c>
      <c r="DF39" s="156" t="str">
        <f t="shared" si="66"/>
        <v/>
      </c>
      <c r="DG39" s="138" t="str">
        <f>IF(ISBLANK(DATASHEET!DI25),"",DATASHEET!DI25)</f>
        <v/>
      </c>
      <c r="DH39" s="198" t="str">
        <f>IF(ISBLANK(DATASHEET!DJ25),"",DATASHEET!DJ25)</f>
        <v/>
      </c>
      <c r="DI39" s="140" t="str">
        <f>IF(DJ39="","",IFERROR(VLOOKUP(DATASHEET!DL25,lookup,2,FALSE)-$P39,""))</f>
        <v/>
      </c>
      <c r="DJ39" s="156" t="str">
        <f>IFERROR(INDEX(DATASHEET!$A$1:$DG$299,MATCH(PROGRESS!$A39,DATASHEET!$A$1:$A$299,0),MATCH(PROGRESS!DK$2,DATASHEET!$A$1:$DG$1,0)),"")</f>
        <v/>
      </c>
      <c r="DK39" s="156" t="str">
        <f t="shared" si="67"/>
        <v/>
      </c>
      <c r="DL39" s="138" t="str">
        <f>IF(ISBLANK(DATASHEET!DM25),"",DATASHEET!DM25)</f>
        <v>MO</v>
      </c>
      <c r="DM39" s="198" t="str">
        <f>IF(ISBLANK(DATASHEET!DN25),"",DATASHEET!DN25)</f>
        <v>11LT-PD-MS2-5</v>
      </c>
      <c r="DN39" s="140" t="str">
        <f>IF(DO39="","",IFERROR(VLOOKUP(DATASHEET!DP25,lookup,2,FALSE)-$P39,""))</f>
        <v/>
      </c>
      <c r="DO39" s="156" t="str">
        <f>IFERROR(INDEX(DATASHEET!$A$1:$DG$299,MATCH(PROGRESS!$A39,DATASHEET!$A$1:$A$299,0),MATCH(PROGRESS!DP$2,DATASHEET!$A$1:$DG$1,0)),"")</f>
        <v/>
      </c>
      <c r="DP39" s="156" t="str">
        <f t="shared" si="68"/>
        <v/>
      </c>
      <c r="DQ39" s="138" t="str">
        <f>IF(ISBLANK(DATASHEET!DQ25),"",DATASHEET!DQ25)</f>
        <v>MHA</v>
      </c>
      <c r="DR39" s="198" t="str">
        <f>IF(ISBLANK(DATASHEET!DR25),"",DATASHEET!DR25)</f>
        <v>11X-RE-6</v>
      </c>
      <c r="DS39" s="140" t="str">
        <f>IF(DT39="","",IFERROR(VLOOKUP(DATASHEET!DT25,lookup,2,FALSE)-$P39,""))</f>
        <v/>
      </c>
      <c r="DT39" s="156" t="str">
        <f>IFERROR(INDEX(DATASHEET!$A$1:$DG$299,MATCH(PROGRESS!$A39,DATASHEET!$A$1:$A$299,0),MATCH(PROGRESS!DU$2,DATASHEET!$A$1:$DG$1,0)),"")</f>
        <v/>
      </c>
      <c r="DU39" s="156" t="str">
        <f t="shared" si="69"/>
        <v/>
      </c>
      <c r="DV39" s="138" t="str">
        <f>IF(ISBLANK(DATASHEET!DU25),"",DATASHEET!DU25)</f>
        <v>ES</v>
      </c>
      <c r="DW39" s="198" t="str">
        <f>IF(ISBLANK(DATASHEET!DV25),"",DATASHEET!DV25)</f>
        <v>11C-SC-1</v>
      </c>
      <c r="DX39" s="140" t="str">
        <f>IF(DY39="","",IFERROR(VLOOKUP(DATASHEET!DX25,lookup,2,FALSE)-$P39,""))</f>
        <v/>
      </c>
      <c r="DY39" s="156" t="str">
        <f>IFERROR(INDEX(DATASHEET!$A$1:$DG$299,MATCH(PROGRESS!$A39,DATASHEET!$A$1:$A$299,0),MATCH(PROGRESS!DZ$2,DATASHEET!$A$1:$DG$1,0)),"")</f>
        <v/>
      </c>
      <c r="DZ39" s="156" t="str">
        <f t="shared" si="70"/>
        <v/>
      </c>
      <c r="EA39" s="138" t="str">
        <f>IF(ISBLANK(DATASHEET!DY25),"",DATASHEET!DY25)</f>
        <v>YP</v>
      </c>
      <c r="EB39" s="198" t="str">
        <f>IF(ISBLANK(DATASHEET!DZ25),"",DATASHEET!DZ25)</f>
        <v>11N-SP-2</v>
      </c>
      <c r="FD39" s="526"/>
      <c r="FE39" s="532"/>
      <c r="FF39" s="532"/>
      <c r="FG39" s="532"/>
      <c r="FH39" s="526"/>
      <c r="FI39" s="526"/>
      <c r="FJ39" s="532"/>
      <c r="FK39" s="526"/>
      <c r="FL39" s="532"/>
      <c r="FM39" s="526"/>
      <c r="FN39" s="532"/>
      <c r="FO39" s="532"/>
      <c r="FP39" s="532"/>
      <c r="FQ39" s="526"/>
      <c r="FR39" s="526"/>
      <c r="FS39" s="526"/>
      <c r="FT39" s="532"/>
      <c r="FU39" s="526"/>
      <c r="FV39" s="532"/>
      <c r="FW39" s="532"/>
      <c r="FX39" s="532"/>
      <c r="FY39" s="526"/>
      <c r="FZ39" s="532"/>
      <c r="GA39" s="529"/>
      <c r="GB39" s="530"/>
      <c r="GC39" s="530"/>
      <c r="GD39" s="529"/>
      <c r="GE39" s="530"/>
      <c r="GF39" s="530"/>
      <c r="GG39" s="530"/>
      <c r="GH39" s="530"/>
      <c r="GI39" s="530"/>
      <c r="GJ39" s="529"/>
      <c r="GK39" s="530"/>
      <c r="GL39" s="529"/>
      <c r="GM39" s="529"/>
      <c r="GN39" s="530"/>
      <c r="GO39" s="530"/>
      <c r="GP39" s="529"/>
      <c r="GQ39" s="529"/>
      <c r="GR39" s="530"/>
      <c r="GS39" s="530"/>
      <c r="GT39" s="529"/>
      <c r="HA39" t="s">
        <v>375</v>
      </c>
    </row>
    <row r="40" spans="1:210" ht="15.75" x14ac:dyDescent="0.25">
      <c r="A40" s="179">
        <f>DATASHEET!A26</f>
        <v>151736</v>
      </c>
      <c r="B40" s="58" t="str">
        <f>DATASHEET!B26</f>
        <v>BEREKET, Rim</v>
      </c>
      <c r="C40" s="169" t="str">
        <f>DATASHEET!C26</f>
        <v>11ZI</v>
      </c>
      <c r="D40" s="170" t="str">
        <f>DATASHEET!D26</f>
        <v>F</v>
      </c>
      <c r="E40" s="170" t="str">
        <f>DATASHEET!J26</f>
        <v>N</v>
      </c>
      <c r="F40" s="170" t="str">
        <f>DATASHEET!E26</f>
        <v>Y</v>
      </c>
      <c r="G40" s="170" t="str">
        <f>DATASHEET!F26</f>
        <v>Other Black African</v>
      </c>
      <c r="H40" s="170" t="str">
        <f>DATASHEET!G26</f>
        <v>Y</v>
      </c>
      <c r="I40" s="170" t="str">
        <f>DATASHEET!H26</f>
        <v>Y</v>
      </c>
      <c r="J40" s="170" t="str">
        <f>DATASHEET!I26</f>
        <v>N</v>
      </c>
      <c r="K40" s="171" t="str">
        <f>DATASHEET!M26</f>
        <v>H</v>
      </c>
      <c r="L40" s="88" t="str">
        <f t="shared" si="46"/>
        <v/>
      </c>
      <c r="M40" s="88" t="str">
        <f t="shared" si="47"/>
        <v/>
      </c>
      <c r="N40" s="498" t="str">
        <f>IF(ISBLANK(DATASHEET!L26),"",DATASHEET!L26)</f>
        <v>8-9</v>
      </c>
      <c r="O40" s="109">
        <f>IFERROR(IF(VLOOKUP(DATASHEET!A26,[5]YEAR11!$A$2:$AF$236,18,FALSE)="","",VLOOKUP(DATASHEET!A26,[5]YEAR11!$A$2:$AF$236,18,FALSE)),"")</f>
        <v>68.411214999999999</v>
      </c>
      <c r="P40" s="111">
        <f>IFERROR(IF(VLOOKUP(DATASHEET!A26,[5]YEAR11!$A$2:$AF$237,19,FALSE)="","",VLOOKUP(DATASHEET!A26,[5]YEAR11!$A$2:$AF$237,19,FALSE)),"")</f>
        <v>6.8411214999999999</v>
      </c>
      <c r="Q40" s="497">
        <f>'P8 BREAKDOWN'!M28</f>
        <v>-6.1411214999999997</v>
      </c>
      <c r="R40" s="140" t="str">
        <f>IF(S40="","",IFERROR(VLOOKUP(DATASHEET!AF26,lookup,2,FALSE)-$P40,""))</f>
        <v/>
      </c>
      <c r="S40" s="156" t="str">
        <f>IFERROR(INDEX(DATASHEET!$A$1:$DG$299,MATCH(PROGRESS!$A40,DATASHEET!$A$1:$A$299,0),MATCH(PROGRESS!T$2,DATASHEET!$A$1:$DG$1,0)),"")</f>
        <v/>
      </c>
      <c r="T40" s="156" t="str">
        <f t="shared" si="48"/>
        <v/>
      </c>
      <c r="U40" s="138" t="str">
        <f>IF(ISBLANK(DATASHEET!AG26),"",DATASHEET!AG26)</f>
        <v/>
      </c>
      <c r="V40" s="198" t="str">
        <f>IF(ISBLANK(DATASHEET!AH26),"",DATASHEET!AH26)</f>
        <v/>
      </c>
      <c r="W40" s="140" t="str">
        <f>IF(X40="","",IFERROR(VLOOKUP(DATASHEET!AJ26,lookup,2,FALSE)-$P40,""))</f>
        <v/>
      </c>
      <c r="X40" s="156" t="str">
        <f>IFERROR(INDEX(DATASHEET!$A$1:$DG$299,MATCH(PROGRESS!$A40,DATASHEET!$A$1:$A$299,0),MATCH(PROGRESS!Y$2,DATASHEET!$A$1:$DG$1,0)),"")</f>
        <v/>
      </c>
      <c r="Y40" s="156" t="str">
        <f t="shared" si="49"/>
        <v/>
      </c>
      <c r="Z40" s="138" t="str">
        <f>IF(ISBLANK(DATASHEET!AK26),"",DATASHEET!AK26)</f>
        <v>MM</v>
      </c>
      <c r="AA40" s="198" t="str">
        <f>IF(ISBLANK(DATASHEET!AL26),"",DATASHEET!AL26)</f>
        <v>11T-BI-1</v>
      </c>
      <c r="AB40" s="140" t="str">
        <f>IF(AC40="","",IFERROR(VLOOKUP(DATASHEET!AN26,lookup,2,FALSE)-$P40,""))</f>
        <v/>
      </c>
      <c r="AC40" s="156" t="str">
        <f>IFERROR(INDEX(DATASHEET!$A$1:$DG$299,MATCH(PROGRESS!$A40,DATASHEET!$A$1:$A$299,0),MATCH(PROGRESS!AD$2,DATASHEET!$A$1:$DG$1,0)),"")</f>
        <v/>
      </c>
      <c r="AD40" s="156" t="str">
        <f t="shared" si="50"/>
        <v/>
      </c>
      <c r="AE40" s="138" t="str">
        <f>IF(ISBLANK(DATASHEET!AO26),"",DATASHEET!AO26)</f>
        <v>ASM</v>
      </c>
      <c r="AF40" s="198" t="str">
        <f>IF(ISBLANK(DATASHEET!AP26),"",DATASHEET!AP26)</f>
        <v>11MS2-BE-MS-1</v>
      </c>
      <c r="AG40" s="140" t="str">
        <f>IF(AH40="","",IFERROR(VLOOKUP(DATASHEET!AR26,lookup,2,FALSE)-$P40,""))</f>
        <v/>
      </c>
      <c r="AH40" s="156" t="str">
        <f>IFERROR(INDEX(DATASHEET!$A$1:$DG$299,MATCH(PROGRESS!$A40,DATASHEET!$A$1:$A$299,0),MATCH(PROGRESS!AI$2,DATASHEET!$A$1:$DG$1,0)),"")</f>
        <v/>
      </c>
      <c r="AI40" s="156" t="str">
        <f t="shared" si="51"/>
        <v/>
      </c>
      <c r="AJ40" s="138" t="str">
        <f>IF(ISBLANK(DATASHEET!AS26),"",DATASHEET!AS26)</f>
        <v>MW</v>
      </c>
      <c r="AK40" s="198" t="str">
        <f>IF(ISBLANK(DATASHEET!AT26),"",DATASHEET!AT26)</f>
        <v>11T-CH-1</v>
      </c>
      <c r="AL40" s="140" t="str">
        <f>IF(AM40="","",IFERROR(VLOOKUP(DATASHEET!AV26,lookup,2,FALSE)-$P40,""))</f>
        <v/>
      </c>
      <c r="AM40" s="156" t="str">
        <f>IFERROR(INDEX(DATASHEET!$A$1:$DG$299,MATCH(PROGRESS!$A40,DATASHEET!$A$1:$A$299,0),MATCH(PROGRESS!AN$2,DATASHEET!$A$1:$DG$1,0)),"")</f>
        <v/>
      </c>
      <c r="AN40" s="156" t="str">
        <f t="shared" si="52"/>
        <v/>
      </c>
      <c r="AO40" s="138" t="str">
        <f>IF(ISBLANK(DATASHEET!AW26),"",DATASHEET!AW26)</f>
        <v/>
      </c>
      <c r="AP40" s="198" t="str">
        <f>IF(ISBLANK(DATASHEET!AX26),"",DATASHEET!AX26)</f>
        <v/>
      </c>
      <c r="AQ40" s="140" t="str">
        <f>IF(AR40="","",IFERROR(VLOOKUP(DATASHEET!AZ26,lookup,2,FALSE)-$P40,""))</f>
        <v/>
      </c>
      <c r="AR40" s="156" t="str">
        <f>IFERROR(INDEX(DATASHEET!$A$1:$DG$299,MATCH(PROGRESS!$A40,DATASHEET!$A$1:$A$299,0),MATCH(PROGRESS!AS$2,DATASHEET!$A$1:$DG$1,0)),"")</f>
        <v/>
      </c>
      <c r="AS40" s="156" t="str">
        <f t="shared" si="53"/>
        <v/>
      </c>
      <c r="AT40" s="138" t="str">
        <f>IF(ISBLANK(DATASHEET!BA26),"",DATASHEET!BA26)</f>
        <v/>
      </c>
      <c r="AU40" s="198" t="str">
        <f>IF(ISBLANK(DATASHEET!BB26),"",DATASHEET!BB26)</f>
        <v/>
      </c>
      <c r="AV40" s="140" t="str">
        <f>IF(AW40="","",IFERROR(VLOOKUP(DATASHEET!BD26,lookup,2,FALSE)-$P40,""))</f>
        <v/>
      </c>
      <c r="AW40" s="156" t="str">
        <f>IFERROR(INDEX(DATASHEET!$A$1:$DG$299,MATCH(PROGRESS!$A40,DATASHEET!$A$1:$A$299,0),MATCH(PROGRESS!AX$2,DATASHEET!$A$1:$DG$1,0)),"")</f>
        <v/>
      </c>
      <c r="AX40" s="156" t="str">
        <f t="shared" si="54"/>
        <v/>
      </c>
      <c r="AY40" s="138" t="str">
        <f>IF(ISBLANK(DATASHEET!BE26),"",DATASHEET!BE26)</f>
        <v/>
      </c>
      <c r="AZ40" s="198" t="str">
        <f>IF(ISBLANK(DATASHEET!BF26),"",DATASHEET!BF26)</f>
        <v/>
      </c>
      <c r="BA40" s="140" t="str">
        <f>IF(BB40="","",IFERROR(VLOOKUP(DATASHEET!BH26,lookup,2,FALSE)-$P40,""))</f>
        <v/>
      </c>
      <c r="BB40" s="156" t="str">
        <f>IFERROR(INDEX(DATASHEET!$A$1:$DG$299,MATCH(PROGRESS!$A40,DATASHEET!$A$1:$A$299,0),MATCH(PROGRESS!BC$2,DATASHEET!$A$1:$DG$1,0)),"")</f>
        <v/>
      </c>
      <c r="BC40" s="156" t="str">
        <f t="shared" si="55"/>
        <v/>
      </c>
      <c r="BD40" s="138" t="str">
        <f>IF(ISBLANK(DATASHEET!BI26),"",DATASHEET!BI26)</f>
        <v>EP</v>
      </c>
      <c r="BE40" s="198" t="str">
        <f>IF(ISBLANK(DATASHEET!BJ26),"",DATASHEET!BJ26)</f>
        <v>11X-EN-1</v>
      </c>
      <c r="BF40" s="140" t="str">
        <f>IF(BG40="","",IFERROR(VLOOKUP(DATASHEET!BL26,lookup,2,FALSE)-$P40,""))</f>
        <v/>
      </c>
      <c r="BG40" s="156" t="str">
        <f>IFERROR(INDEX(DATASHEET!$A$1:$DG$299,MATCH(PROGRESS!$A40,DATASHEET!$A$1:$A$299,0),MATCH(PROGRESS!BH$2,DATASHEET!$A$1:$DG$1,0)),"")</f>
        <v/>
      </c>
      <c r="BH40" s="156" t="str">
        <f t="shared" si="56"/>
        <v/>
      </c>
      <c r="BI40" s="138" t="str">
        <f>IF(ISBLANK(DATASHEET!BM26),"",DATASHEET!BM26)</f>
        <v/>
      </c>
      <c r="BJ40" s="198" t="str">
        <f>IF(ISBLANK(DATASHEET!BN26),"",DATASHEET!BN26)</f>
        <v/>
      </c>
      <c r="BK40" s="140" t="str">
        <f>IF(BL40="","",IFERROR(VLOOKUP(DATASHEET!BP26,lookup,2,FALSE)-$P40,""))</f>
        <v/>
      </c>
      <c r="BL40" s="156" t="str">
        <f>IFERROR(INDEX(DATASHEET!$A$1:$DG$299,MATCH(PROGRESS!$A40,DATASHEET!$A$1:$A$299,0),MATCH(PROGRESS!BM$2,DATASHEET!$A$1:$DG$1,0)),"")</f>
        <v/>
      </c>
      <c r="BM40" s="156" t="str">
        <f t="shared" si="57"/>
        <v/>
      </c>
      <c r="BN40" s="138" t="str">
        <f>IF(ISBLANK(DATASHEET!BQ26),"",DATASHEET!BQ26)</f>
        <v/>
      </c>
      <c r="BO40" s="198" t="str">
        <f>IF(ISBLANK(DATASHEET!BR26),"",DATASHEET!BR26)</f>
        <v/>
      </c>
      <c r="BP40" s="140" t="str">
        <f>IF(BQ40="","",IFERROR(VLOOKUP(DATASHEET!BX26,lookup,2,FALSE)-$P40,""))</f>
        <v/>
      </c>
      <c r="BQ40" s="156" t="str">
        <f>IFERROR(INDEX(DATASHEET!$A$1:$DG$299,MATCH(PROGRESS!$A40,DATASHEET!$A$1:$A$299,0),MATCH(PROGRESS!BR$2,DATASHEET!$A$1:$DG$1,0)),"")</f>
        <v/>
      </c>
      <c r="BR40" s="156" t="str">
        <f t="shared" si="58"/>
        <v/>
      </c>
      <c r="BS40" s="138" t="str">
        <f>IF(ISBLANK(DATASHEET!BY26),"",DATASHEET!BY26)</f>
        <v/>
      </c>
      <c r="BT40" s="198" t="str">
        <f>IF(ISBLANK(DATASHEET!BZ26),"",DATASHEET!BZ26)</f>
        <v/>
      </c>
      <c r="BU40" s="140" t="str">
        <f>IF(BV40="","",IFERROR(VLOOKUP(DATASHEET!CB26,lookup,2,FALSE)-$P40,""))</f>
        <v/>
      </c>
      <c r="BV40" s="156" t="str">
        <f>IFERROR(INDEX(DATASHEET!$A$1:$DG$299,MATCH(PROGRESS!$A40,DATASHEET!$A$1:$A$299,0),MATCH(PROGRESS!BW$2,DATASHEET!$A$1:$DG$1,0)),"")</f>
        <v/>
      </c>
      <c r="BW40" s="156" t="str">
        <f t="shared" si="59"/>
        <v/>
      </c>
      <c r="BX40" s="138" t="str">
        <f>IF(ISBLANK(DATASHEET!CC26),"",DATASHEET!CC26)</f>
        <v/>
      </c>
      <c r="BY40" s="198" t="str">
        <f>IF(ISBLANK(DATASHEET!CD26),"",DATASHEET!CD26)</f>
        <v/>
      </c>
      <c r="BZ40" s="140" t="str">
        <f>IF(CA40="","",IFERROR(VLOOKUP(DATASHEET!CE26,lookup,2,FALSE)-$P40,""))</f>
        <v/>
      </c>
      <c r="CA40" s="156" t="str">
        <f>IFERROR(INDEX(DATASHEET!$A$1:$DG$299,MATCH(PROGRESS!$A40,DATASHEET!$A$1:$A$299,0),MATCH(PROGRESS!CB$2,DATASHEET!$A$1:$DG$1,0)),"")</f>
        <v/>
      </c>
      <c r="CB40" s="156" t="str">
        <f t="shared" si="60"/>
        <v/>
      </c>
      <c r="CC40" s="138" t="str">
        <f>IF(ISBLANK(DATASHEET!CF26),"",DATASHEET!CF26)</f>
        <v/>
      </c>
      <c r="CD40" s="198" t="str">
        <f>IF(ISBLANK(DATASHEET!CG26),"",DATASHEET!CG26)</f>
        <v/>
      </c>
      <c r="CE40" s="140" t="str">
        <f>IF(CF40="","",IFERROR(VLOOKUP(DATASHEET!CJ26,lookup,2,FALSE)-$P40,""))</f>
        <v/>
      </c>
      <c r="CF40" s="156" t="str">
        <f>IFERROR(INDEX(DATASHEET!$A$1:$DG$299,MATCH(PROGRESS!$A40,DATASHEET!$A$1:$A$299,0),MATCH(PROGRESS!CG$2,DATASHEET!$A$1:$DG$1,0)),"")</f>
        <v/>
      </c>
      <c r="CG40" s="156" t="str">
        <f t="shared" si="61"/>
        <v/>
      </c>
      <c r="CH40" s="138" t="str">
        <f>IF(ISBLANK(DATASHEET!CK26),"",DATASHEET!CK26)</f>
        <v/>
      </c>
      <c r="CI40" s="198" t="str">
        <f>IF(ISBLANK(DATASHEET!CL26),"",DATASHEET!CL26)</f>
        <v/>
      </c>
      <c r="CJ40" s="140" t="str">
        <f>IF(CK40="","",IFERROR(VLOOKUP(DATASHEET!CN26,lookup,2,FALSE)-$P40,""))</f>
        <v/>
      </c>
      <c r="CK40" s="156" t="str">
        <f>IFERROR(INDEX(DATASHEET!$A$1:$DG$299,MATCH(PROGRESS!$A40,DATASHEET!$A$1:$A$299,0),MATCH(PROGRESS!CL$2,DATASHEET!$A$1:$DG$1,0)),"")</f>
        <v/>
      </c>
      <c r="CL40" s="156" t="str">
        <f t="shared" si="62"/>
        <v/>
      </c>
      <c r="CM40" s="138" t="str">
        <f>IF(ISBLANK(DATASHEET!CO26),"",DATASHEET!CO26)</f>
        <v>PHB</v>
      </c>
      <c r="CN40" s="198" t="str">
        <f>IF(ISBLANK(DATASHEET!CP26),"",DATASHEET!CP26)</f>
        <v>11N-MA-1</v>
      </c>
      <c r="CO40" s="140" t="str">
        <f>IF(CP40="","",IFERROR(VLOOKUP(DATASHEET!CR26,lookup,2,FALSE)-$P40,""))</f>
        <v/>
      </c>
      <c r="CP40" s="156" t="str">
        <f>IFERROR(INDEX(DATASHEET!$A$1:$DG$299,MATCH(PROGRESS!$A40,DATASHEET!$A$1:$A$299,0),MATCH(PROGRESS!CQ$2,DATASHEET!$A$1:$DG$1,0)),"")</f>
        <v/>
      </c>
      <c r="CQ40" s="156" t="str">
        <f t="shared" si="63"/>
        <v/>
      </c>
      <c r="CR40" s="138" t="str">
        <f>IF(ISBLANK(DATASHEET!CS26),"",DATASHEET!CS26)</f>
        <v/>
      </c>
      <c r="CS40" s="198" t="str">
        <f>IF(ISBLANK(DATASHEET!CT26),"",DATASHEET!CT26)</f>
        <v/>
      </c>
      <c r="CT40" s="140" t="str">
        <f>IF(CU40="","",IFERROR(VLOOKUP(DATASHEET!CV26,lookup,2,FALSE)-$P40,""))</f>
        <v/>
      </c>
      <c r="CU40" s="156" t="str">
        <f>IFERROR(INDEX(DATASHEET!$A$1:$DG$299,MATCH(PROGRESS!$A40,DATASHEET!$A$1:$A$299,0),MATCH(PROGRESS!CV$2,DATASHEET!$A$1:$DG$1,0)),"")</f>
        <v/>
      </c>
      <c r="CV40" s="156" t="str">
        <f t="shared" si="64"/>
        <v/>
      </c>
      <c r="CW40" s="138" t="str">
        <f>IF(ISBLANK(DATASHEET!CW26),"",DATASHEET!CW26)</f>
        <v/>
      </c>
      <c r="CX40" s="198" t="str">
        <f>IF(ISBLANK(DATASHEET!CX26),"",DATASHEET!CX26)</f>
        <v/>
      </c>
      <c r="CY40" s="140" t="str">
        <f>IF(CZ40="","",IFERROR(VLOOKUP(DATASHEET!DD26,lookup,2,FALSE)-$P40,""))</f>
        <v/>
      </c>
      <c r="CZ40" s="156" t="str">
        <f>IFERROR(INDEX(DATASHEET!$A$1:$DG$299,MATCH(PROGRESS!$A40,DATASHEET!$A$1:$A$299,0),MATCH(PROGRESS!DA$2,DATASHEET!$A$1:$DG$1,0)),"")</f>
        <v/>
      </c>
      <c r="DA40" s="156" t="str">
        <f t="shared" si="65"/>
        <v/>
      </c>
      <c r="DB40" s="138" t="str">
        <f>IF(ISBLANK(DATASHEET!DE26),"",DATASHEET!DE26)</f>
        <v/>
      </c>
      <c r="DC40" s="198" t="str">
        <f>IF(ISBLANK(DATASHEET!DF26),"",DATASHEET!DF26)</f>
        <v/>
      </c>
      <c r="DD40" s="140" t="str">
        <f>IF(DE40="","",IFERROR(VLOOKUP(DATASHEET!DH26,lookup,2,FALSE)-$P40,""))</f>
        <v/>
      </c>
      <c r="DE40" s="156" t="str">
        <f>IFERROR(INDEX(DATASHEET!$A$1:$DG$299,MATCH(PROGRESS!$A40,DATASHEET!$A$1:$A$299,0),MATCH(PROGRESS!DF$2,DATASHEET!$A$1:$DG$1,0)),"")</f>
        <v/>
      </c>
      <c r="DF40" s="156" t="str">
        <f t="shared" si="66"/>
        <v/>
      </c>
      <c r="DG40" s="138" t="str">
        <f>IF(ISBLANK(DATASHEET!DI26),"",DATASHEET!DI26)</f>
        <v>AR</v>
      </c>
      <c r="DH40" s="198" t="str">
        <f>IF(ISBLANK(DATASHEET!DJ26),"",DATASHEET!DJ26)</f>
        <v>11T-PH-1</v>
      </c>
      <c r="DI40" s="140" t="str">
        <f>IF(DJ40="","",IFERROR(VLOOKUP(DATASHEET!DL26,lookup,2,FALSE)-$P40,""))</f>
        <v/>
      </c>
      <c r="DJ40" s="156" t="str">
        <f>IFERROR(INDEX(DATASHEET!$A$1:$DG$299,MATCH(PROGRESS!$A40,DATASHEET!$A$1:$A$299,0),MATCH(PROGRESS!DK$2,DATASHEET!$A$1:$DG$1,0)),"")</f>
        <v/>
      </c>
      <c r="DK40" s="156" t="str">
        <f t="shared" si="67"/>
        <v/>
      </c>
      <c r="DL40" s="138" t="str">
        <f>IF(ISBLANK(DATASHEET!DM26),"",DATASHEET!DM26)</f>
        <v/>
      </c>
      <c r="DM40" s="198" t="str">
        <f>IF(ISBLANK(DATASHEET!DN26),"",DATASHEET!DN26)</f>
        <v/>
      </c>
      <c r="DN40" s="140" t="str">
        <f>IF(DO40="","",IFERROR(VLOOKUP(DATASHEET!DP26,lookup,2,FALSE)-$P40,""))</f>
        <v/>
      </c>
      <c r="DO40" s="156" t="str">
        <f>IFERROR(INDEX(DATASHEET!$A$1:$DG$299,MATCH(PROGRESS!$A40,DATASHEET!$A$1:$A$299,0),MATCH(PROGRESS!DP$2,DATASHEET!$A$1:$DG$1,0)),"")</f>
        <v/>
      </c>
      <c r="DP40" s="156" t="str">
        <f t="shared" si="68"/>
        <v/>
      </c>
      <c r="DQ40" s="138" t="str">
        <f>IF(ISBLANK(DATASHEET!DQ26),"",DATASHEET!DQ26)</f>
        <v>MHA</v>
      </c>
      <c r="DR40" s="198" t="str">
        <f>IF(ISBLANK(DATASHEET!DR26),"",DATASHEET!DR26)</f>
        <v>11X-RE-6</v>
      </c>
      <c r="DS40" s="140" t="str">
        <f>IF(DT40="","",IFERROR(VLOOKUP(DATASHEET!DT26,lookup,2,FALSE)-$P40,""))</f>
        <v/>
      </c>
      <c r="DT40" s="156" t="str">
        <f>IFERROR(INDEX(DATASHEET!$A$1:$DG$299,MATCH(PROGRESS!$A40,DATASHEET!$A$1:$A$299,0),MATCH(PROGRESS!DU$2,DATASHEET!$A$1:$DG$1,0)),"")</f>
        <v/>
      </c>
      <c r="DU40" s="156" t="str">
        <f t="shared" si="69"/>
        <v/>
      </c>
      <c r="DV40" s="138" t="str">
        <f>IF(ISBLANK(DATASHEET!DU26),"",DATASHEET!DU26)</f>
        <v/>
      </c>
      <c r="DW40" s="198" t="str">
        <f>IF(ISBLANK(DATASHEET!DV26),"",DATASHEET!DV26)</f>
        <v/>
      </c>
      <c r="DX40" s="140" t="str">
        <f>IF(DY40="","",IFERROR(VLOOKUP(DATASHEET!DX26,lookup,2,FALSE)-$P40,""))</f>
        <v/>
      </c>
      <c r="DY40" s="156" t="str">
        <f>IFERROR(INDEX(DATASHEET!$A$1:$DG$299,MATCH(PROGRESS!$A40,DATASHEET!$A$1:$A$299,0),MATCH(PROGRESS!DZ$2,DATASHEET!$A$1:$DG$1,0)),"")</f>
        <v/>
      </c>
      <c r="DZ40" s="156" t="str">
        <f t="shared" si="70"/>
        <v/>
      </c>
      <c r="EA40" s="138" t="str">
        <f>IF(ISBLANK(DATASHEET!DY26),"",DATASHEET!DY26)</f>
        <v>WE</v>
      </c>
      <c r="EB40" s="198" t="str">
        <f>IF(ISBLANK(DATASHEET!DZ26),"",DATASHEET!DZ26)</f>
        <v>11N-SP-1</v>
      </c>
      <c r="FD40" s="526"/>
      <c r="FE40" s="532"/>
      <c r="FF40" s="532"/>
      <c r="FG40" s="532"/>
      <c r="FH40" s="526"/>
      <c r="FI40" s="526"/>
      <c r="FJ40" s="532"/>
      <c r="FK40" s="526"/>
      <c r="FL40" s="532"/>
      <c r="FM40" s="526"/>
      <c r="FN40" s="532"/>
      <c r="FO40" s="532"/>
      <c r="FP40" s="532"/>
      <c r="FQ40" s="526"/>
      <c r="FR40" s="526"/>
      <c r="FS40" s="526"/>
      <c r="FT40" s="532"/>
      <c r="FU40" s="526"/>
      <c r="FV40" s="532"/>
      <c r="FW40" s="532"/>
      <c r="FX40" s="532"/>
      <c r="FY40" s="526"/>
      <c r="FZ40" s="532"/>
      <c r="GA40" s="529"/>
      <c r="GB40" s="530"/>
      <c r="GC40" s="530"/>
      <c r="GD40" s="529"/>
      <c r="GE40" s="530"/>
      <c r="GF40" s="530"/>
      <c r="GG40" s="530"/>
      <c r="GH40" s="530"/>
      <c r="GI40" s="530"/>
      <c r="GJ40" s="529"/>
      <c r="GK40" s="530"/>
      <c r="GL40" s="529"/>
      <c r="GM40" s="529"/>
      <c r="GN40" s="530"/>
      <c r="GO40" s="530"/>
      <c r="GP40" s="529"/>
      <c r="GQ40" s="529"/>
      <c r="GR40" s="530"/>
      <c r="GS40" s="530"/>
      <c r="GT40" s="529"/>
      <c r="HA40" t="s">
        <v>375</v>
      </c>
      <c r="HB40" t="s">
        <v>375</v>
      </c>
    </row>
    <row r="41" spans="1:210" ht="15.75" x14ac:dyDescent="0.25">
      <c r="A41" s="179">
        <f>DATASHEET!A27</f>
        <v>151545</v>
      </c>
      <c r="B41" s="58" t="str">
        <f>DATASHEET!B27</f>
        <v>BEREKET, Samuel</v>
      </c>
      <c r="C41" s="169" t="str">
        <f>DATASHEET!C27</f>
        <v>11EGQ</v>
      </c>
      <c r="D41" s="170" t="str">
        <f>DATASHEET!D27</f>
        <v>M</v>
      </c>
      <c r="E41" s="170" t="str">
        <f>DATASHEET!J27</f>
        <v>N</v>
      </c>
      <c r="F41" s="170" t="str">
        <f>DATASHEET!E27</f>
        <v>Y</v>
      </c>
      <c r="G41" s="170" t="str">
        <f>DATASHEET!F27</f>
        <v>Other Black African</v>
      </c>
      <c r="H41" s="170" t="str">
        <f>DATASHEET!G27</f>
        <v>N</v>
      </c>
      <c r="I41" s="170" t="str">
        <f>DATASHEET!H27</f>
        <v>Y</v>
      </c>
      <c r="J41" s="170" t="str">
        <f>DATASHEET!I27</f>
        <v>N</v>
      </c>
      <c r="K41" s="171" t="str">
        <f>DATASHEET!M27</f>
        <v>M</v>
      </c>
      <c r="L41" s="88" t="str">
        <f t="shared" si="46"/>
        <v/>
      </c>
      <c r="M41" s="88" t="str">
        <f t="shared" si="47"/>
        <v/>
      </c>
      <c r="N41" s="498" t="str">
        <f>IF(ISBLANK(DATASHEET!L27),"",DATASHEET!L27)</f>
        <v>5-6</v>
      </c>
      <c r="O41" s="109">
        <f>IFERROR(IF(VLOOKUP(DATASHEET!A27,[5]YEAR11!$A$2:$AF$236,18,FALSE)="","",VLOOKUP(DATASHEET!A27,[5]YEAR11!$A$2:$AF$236,18,FALSE)),"")</f>
        <v>38.909638999999999</v>
      </c>
      <c r="P41" s="111">
        <f>IFERROR(IF(VLOOKUP(DATASHEET!A27,[5]YEAR11!$A$2:$AF$237,19,FALSE)="","",VLOOKUP(DATASHEET!A27,[5]YEAR11!$A$2:$AF$237,19,FALSE)),"")</f>
        <v>3.8909639</v>
      </c>
      <c r="Q41" s="497">
        <f>'P8 BREAKDOWN'!M29</f>
        <v>-3.6909638999999999</v>
      </c>
      <c r="R41" s="140" t="str">
        <f>IF(S41="","",IFERROR(VLOOKUP(DATASHEET!AF27,lookup,2,FALSE)-$P41,""))</f>
        <v/>
      </c>
      <c r="S41" s="156" t="str">
        <f>IFERROR(INDEX(DATASHEET!$A$1:$DG$299,MATCH(PROGRESS!$A41,DATASHEET!$A$1:$A$299,0),MATCH(PROGRESS!T$2,DATASHEET!$A$1:$DG$1,0)),"")</f>
        <v/>
      </c>
      <c r="T41" s="156" t="str">
        <f t="shared" si="48"/>
        <v/>
      </c>
      <c r="U41" s="138" t="str">
        <f>IF(ISBLANK(DATASHEET!AG27),"",DATASHEET!AG27)</f>
        <v/>
      </c>
      <c r="V41" s="198" t="str">
        <f>IF(ISBLANK(DATASHEET!AH27),"",DATASHEET!AH27)</f>
        <v/>
      </c>
      <c r="W41" s="140" t="str">
        <f>IF(X41="","",IFERROR(VLOOKUP(DATASHEET!AJ27,lookup,2,FALSE)-$P41,""))</f>
        <v/>
      </c>
      <c r="X41" s="156" t="str">
        <f>IFERROR(INDEX(DATASHEET!$A$1:$DG$299,MATCH(PROGRESS!$A41,DATASHEET!$A$1:$A$299,0),MATCH(PROGRESS!Y$2,DATASHEET!$A$1:$DG$1,0)),"")</f>
        <v/>
      </c>
      <c r="Y41" s="156" t="str">
        <f t="shared" si="49"/>
        <v/>
      </c>
      <c r="Z41" s="138" t="str">
        <f>IF(ISBLANK(DATASHEET!AK27),"",DATASHEET!AK27)</f>
        <v>KBW</v>
      </c>
      <c r="AA41" s="198" t="str">
        <f>IF(ISBLANK(DATASHEET!AL27),"",DATASHEET!AL27)</f>
        <v>11T-BI-5</v>
      </c>
      <c r="AB41" s="140" t="str">
        <f>IF(AC41="","",IFERROR(VLOOKUP(DATASHEET!AN27,lookup,2,FALSE)-$P41,""))</f>
        <v/>
      </c>
      <c r="AC41" s="156" t="str">
        <f>IFERROR(INDEX(DATASHEET!$A$1:$DG$299,MATCH(PROGRESS!$A41,DATASHEET!$A$1:$A$299,0),MATCH(PROGRESS!AD$2,DATASHEET!$A$1:$DG$1,0)),"")</f>
        <v/>
      </c>
      <c r="AD41" s="156" t="str">
        <f t="shared" si="50"/>
        <v/>
      </c>
      <c r="AE41" s="138" t="str">
        <f>IF(ISBLANK(DATASHEET!AO27),"",DATASHEET!AO27)</f>
        <v>ASM</v>
      </c>
      <c r="AF41" s="198" t="str">
        <f>IF(ISBLANK(DATASHEET!AP27),"",DATASHEET!AP27)</f>
        <v>11MS2-BE-MS-1</v>
      </c>
      <c r="AG41" s="140" t="str">
        <f>IF(AH41="","",IFERROR(VLOOKUP(DATASHEET!AR27,lookup,2,FALSE)-$P41,""))</f>
        <v/>
      </c>
      <c r="AH41" s="156" t="str">
        <f>IFERROR(INDEX(DATASHEET!$A$1:$DG$299,MATCH(PROGRESS!$A41,DATASHEET!$A$1:$A$299,0),MATCH(PROGRESS!AI$2,DATASHEET!$A$1:$DG$1,0)),"")</f>
        <v/>
      </c>
      <c r="AI41" s="156" t="str">
        <f t="shared" si="51"/>
        <v/>
      </c>
      <c r="AJ41" s="138" t="str">
        <f>IF(ISBLANK(DATASHEET!AS27),"",DATASHEET!AS27)</f>
        <v>GN</v>
      </c>
      <c r="AK41" s="198" t="str">
        <f>IF(ISBLANK(DATASHEET!AT27),"",DATASHEET!AT27)</f>
        <v>11T-CH-5</v>
      </c>
      <c r="AL41" s="140" t="str">
        <f>IF(AM41="","",IFERROR(VLOOKUP(DATASHEET!AV27,lookup,2,FALSE)-$P41,""))</f>
        <v/>
      </c>
      <c r="AM41" s="156" t="str">
        <f>IFERROR(INDEX(DATASHEET!$A$1:$DG$299,MATCH(PROGRESS!$A41,DATASHEET!$A$1:$A$299,0),MATCH(PROGRESS!AN$2,DATASHEET!$A$1:$DG$1,0)),"")</f>
        <v/>
      </c>
      <c r="AN41" s="156" t="str">
        <f t="shared" si="52"/>
        <v/>
      </c>
      <c r="AO41" s="138" t="str">
        <f>IF(ISBLANK(DATASHEET!AW27),"",DATASHEET!AW27)</f>
        <v/>
      </c>
      <c r="AP41" s="198" t="str">
        <f>IF(ISBLANK(DATASHEET!AX27),"",DATASHEET!AX27)</f>
        <v/>
      </c>
      <c r="AQ41" s="140" t="str">
        <f>IF(AR41="","",IFERROR(VLOOKUP(DATASHEET!AZ27,lookup,2,FALSE)-$P41,""))</f>
        <v/>
      </c>
      <c r="AR41" s="156" t="str">
        <f>IFERROR(INDEX(DATASHEET!$A$1:$DG$299,MATCH(PROGRESS!$A41,DATASHEET!$A$1:$A$299,0),MATCH(PROGRESS!AS$2,DATASHEET!$A$1:$DG$1,0)),"")</f>
        <v/>
      </c>
      <c r="AS41" s="156" t="str">
        <f t="shared" si="53"/>
        <v/>
      </c>
      <c r="AT41" s="138" t="str">
        <f>IF(ISBLANK(DATASHEET!BA27),"",DATASHEET!BA27)</f>
        <v/>
      </c>
      <c r="AU41" s="198" t="str">
        <f>IF(ISBLANK(DATASHEET!BB27),"",DATASHEET!BB27)</f>
        <v/>
      </c>
      <c r="AV41" s="140" t="str">
        <f>IF(AW41="","",IFERROR(VLOOKUP(DATASHEET!BD27,lookup,2,FALSE)-$P41,""))</f>
        <v/>
      </c>
      <c r="AW41" s="156" t="str">
        <f>IFERROR(INDEX(DATASHEET!$A$1:$DG$299,MATCH(PROGRESS!$A41,DATASHEET!$A$1:$A$299,0),MATCH(PROGRESS!AX$2,DATASHEET!$A$1:$DG$1,0)),"")</f>
        <v/>
      </c>
      <c r="AX41" s="156" t="str">
        <f t="shared" si="54"/>
        <v/>
      </c>
      <c r="AY41" s="138" t="str">
        <f>IF(ISBLANK(DATASHEET!BE27),"",DATASHEET!BE27)</f>
        <v/>
      </c>
      <c r="AZ41" s="198" t="str">
        <f>IF(ISBLANK(DATASHEET!BF27),"",DATASHEET!BF27)</f>
        <v/>
      </c>
      <c r="BA41" s="140" t="str">
        <f>IF(BB41="","",IFERROR(VLOOKUP(DATASHEET!BH27,lookup,2,FALSE)-$P41,""))</f>
        <v/>
      </c>
      <c r="BB41" s="156" t="str">
        <f>IFERROR(INDEX(DATASHEET!$A$1:$DG$299,MATCH(PROGRESS!$A41,DATASHEET!$A$1:$A$299,0),MATCH(PROGRESS!BC$2,DATASHEET!$A$1:$DG$1,0)),"")</f>
        <v/>
      </c>
      <c r="BC41" s="156" t="str">
        <f t="shared" si="55"/>
        <v/>
      </c>
      <c r="BD41" s="138" t="str">
        <f>IF(ISBLANK(DATASHEET!BI27),"",DATASHEET!BI27)</f>
        <v>SK</v>
      </c>
      <c r="BE41" s="198" t="str">
        <f>IF(ISBLANK(DATASHEET!BJ27),"",DATASHEET!BJ27)</f>
        <v>11X-EN-7</v>
      </c>
      <c r="BF41" s="140" t="str">
        <f>IF(BG41="","",IFERROR(VLOOKUP(DATASHEET!BL27,lookup,2,FALSE)-$P41,""))</f>
        <v/>
      </c>
      <c r="BG41" s="156" t="str">
        <f>IFERROR(INDEX(DATASHEET!$A$1:$DG$299,MATCH(PROGRESS!$A41,DATASHEET!$A$1:$A$299,0),MATCH(PROGRESS!BH$2,DATASHEET!$A$1:$DG$1,0)),"")</f>
        <v/>
      </c>
      <c r="BH41" s="156" t="str">
        <f t="shared" si="56"/>
        <v/>
      </c>
      <c r="BI41" s="138" t="str">
        <f>IF(ISBLANK(DATASHEET!BM27),"",DATASHEET!BM27)</f>
        <v/>
      </c>
      <c r="BJ41" s="198" t="str">
        <f>IF(ISBLANK(DATASHEET!BN27),"",DATASHEET!BN27)</f>
        <v/>
      </c>
      <c r="BK41" s="140" t="str">
        <f>IF(BL41="","",IFERROR(VLOOKUP(DATASHEET!BP27,lookup,2,FALSE)-$P41,""))</f>
        <v/>
      </c>
      <c r="BL41" s="156" t="str">
        <f>IFERROR(INDEX(DATASHEET!$A$1:$DG$299,MATCH(PROGRESS!$A41,DATASHEET!$A$1:$A$299,0),MATCH(PROGRESS!BM$2,DATASHEET!$A$1:$DG$1,0)),"")</f>
        <v/>
      </c>
      <c r="BM41" s="156" t="str">
        <f t="shared" si="57"/>
        <v/>
      </c>
      <c r="BN41" s="138" t="str">
        <f>IF(ISBLANK(DATASHEET!BQ27),"",DATASHEET!BQ27)</f>
        <v/>
      </c>
      <c r="BO41" s="198" t="str">
        <f>IF(ISBLANK(DATASHEET!BR27),"",DATASHEET!BR27)</f>
        <v/>
      </c>
      <c r="BP41" s="140" t="str">
        <f>IF(BQ41="","",IFERROR(VLOOKUP(DATASHEET!BX27,lookup,2,FALSE)-$P41,""))</f>
        <v/>
      </c>
      <c r="BQ41" s="156" t="str">
        <f>IFERROR(INDEX(DATASHEET!$A$1:$DG$299,MATCH(PROGRESS!$A41,DATASHEET!$A$1:$A$299,0),MATCH(PROGRESS!BR$2,DATASHEET!$A$1:$DG$1,0)),"")</f>
        <v/>
      </c>
      <c r="BR41" s="156" t="str">
        <f t="shared" si="58"/>
        <v/>
      </c>
      <c r="BS41" s="138" t="str">
        <f>IF(ISBLANK(DATASHEET!BY27),"",DATASHEET!BY27)</f>
        <v>DCH</v>
      </c>
      <c r="BT41" s="198" t="str">
        <f>IF(ISBLANK(DATASHEET!BZ27),"",DATASHEET!BZ27)</f>
        <v>11N-FR-4</v>
      </c>
      <c r="BU41" s="140" t="str">
        <f>IF(BV41="","",IFERROR(VLOOKUP(DATASHEET!CB27,lookup,2,FALSE)-$P41,""))</f>
        <v/>
      </c>
      <c r="BV41" s="156" t="str">
        <f>IFERROR(INDEX(DATASHEET!$A$1:$DG$299,MATCH(PROGRESS!$A41,DATASHEET!$A$1:$A$299,0),MATCH(PROGRESS!BW$2,DATASHEET!$A$1:$DG$1,0)),"")</f>
        <v/>
      </c>
      <c r="BW41" s="156" t="str">
        <f t="shared" si="59"/>
        <v/>
      </c>
      <c r="BX41" s="138" t="str">
        <f>IF(ISBLANK(DATASHEET!CC27),"",DATASHEET!CC27)</f>
        <v/>
      </c>
      <c r="BY41" s="198" t="str">
        <f>IF(ISBLANK(DATASHEET!CD27),"",DATASHEET!CD27)</f>
        <v/>
      </c>
      <c r="BZ41" s="140" t="str">
        <f>IF(CA41="","",IFERROR(VLOOKUP(DATASHEET!CE27,lookup,2,FALSE)-$P41,""))</f>
        <v/>
      </c>
      <c r="CA41" s="156" t="str">
        <f>IFERROR(INDEX(DATASHEET!$A$1:$DG$299,MATCH(PROGRESS!$A41,DATASHEET!$A$1:$A$299,0),MATCH(PROGRESS!CB$2,DATASHEET!$A$1:$DG$1,0)),"")</f>
        <v/>
      </c>
      <c r="CB41" s="156" t="str">
        <f t="shared" si="60"/>
        <v/>
      </c>
      <c r="CC41" s="138" t="str">
        <f>IF(ISBLANK(DATASHEET!CF27),"",DATASHEET!CF27)</f>
        <v/>
      </c>
      <c r="CD41" s="198" t="str">
        <f>IF(ISBLANK(DATASHEET!CG27),"",DATASHEET!CG27)</f>
        <v/>
      </c>
      <c r="CE41" s="140" t="str">
        <f>IF(CF41="","",IFERROR(VLOOKUP(DATASHEET!CJ27,lookup,2,FALSE)-$P41,""))</f>
        <v/>
      </c>
      <c r="CF41" s="156" t="str">
        <f>IFERROR(INDEX(DATASHEET!$A$1:$DG$299,MATCH(PROGRESS!$A41,DATASHEET!$A$1:$A$299,0),MATCH(PROGRESS!CG$2,DATASHEET!$A$1:$DG$1,0)),"")</f>
        <v/>
      </c>
      <c r="CG41" s="156" t="str">
        <f t="shared" si="61"/>
        <v/>
      </c>
      <c r="CH41" s="138" t="str">
        <f>IF(ISBLANK(DATASHEET!CK27),"",DATASHEET!CK27)</f>
        <v/>
      </c>
      <c r="CI41" s="198" t="str">
        <f>IF(ISBLANK(DATASHEET!CL27),"",DATASHEET!CL27)</f>
        <v/>
      </c>
      <c r="CJ41" s="140" t="str">
        <f>IF(CK41="","",IFERROR(VLOOKUP(DATASHEET!CN27,lookup,2,FALSE)-$P41,""))</f>
        <v/>
      </c>
      <c r="CK41" s="156" t="str">
        <f>IFERROR(INDEX(DATASHEET!$A$1:$DG$299,MATCH(PROGRESS!$A41,DATASHEET!$A$1:$A$299,0),MATCH(PROGRESS!CL$2,DATASHEET!$A$1:$DG$1,0)),"")</f>
        <v/>
      </c>
      <c r="CL41" s="156" t="str">
        <f t="shared" si="62"/>
        <v/>
      </c>
      <c r="CM41" s="138" t="str">
        <f>IF(ISBLANK(DATASHEET!CO27),"",DATASHEET!CO27)</f>
        <v>AMA</v>
      </c>
      <c r="CN41" s="198" t="str">
        <f>IF(ISBLANK(DATASHEET!CP27),"",DATASHEET!CP27)</f>
        <v>11X-MA-6</v>
      </c>
      <c r="CO41" s="140" t="str">
        <f>IF(CP41="","",IFERROR(VLOOKUP(DATASHEET!CR27,lookup,2,FALSE)-$P41,""))</f>
        <v/>
      </c>
      <c r="CP41" s="156" t="str">
        <f>IFERROR(INDEX(DATASHEET!$A$1:$DG$299,MATCH(PROGRESS!$A41,DATASHEET!$A$1:$A$299,0),MATCH(PROGRESS!CQ$2,DATASHEET!$A$1:$DG$1,0)),"")</f>
        <v/>
      </c>
      <c r="CQ41" s="156" t="str">
        <f t="shared" si="63"/>
        <v/>
      </c>
      <c r="CR41" s="138" t="str">
        <f>IF(ISBLANK(DATASHEET!CS27),"",DATASHEET!CS27)</f>
        <v/>
      </c>
      <c r="CS41" s="198" t="str">
        <f>IF(ISBLANK(DATASHEET!CT27),"",DATASHEET!CT27)</f>
        <v/>
      </c>
      <c r="CT41" s="140" t="str">
        <f>IF(CU41="","",IFERROR(VLOOKUP(DATASHEET!CV27,lookup,2,FALSE)-$P41,""))</f>
        <v/>
      </c>
      <c r="CU41" s="156" t="str">
        <f>IFERROR(INDEX(DATASHEET!$A$1:$DG$299,MATCH(PROGRESS!$A41,DATASHEET!$A$1:$A$299,0),MATCH(PROGRESS!CV$2,DATASHEET!$A$1:$DG$1,0)),"")</f>
        <v/>
      </c>
      <c r="CV41" s="156" t="str">
        <f t="shared" si="64"/>
        <v/>
      </c>
      <c r="CW41" s="138" t="str">
        <f>IF(ISBLANK(DATASHEET!CW27),"",DATASHEET!CW27)</f>
        <v/>
      </c>
      <c r="CX41" s="198" t="str">
        <f>IF(ISBLANK(DATASHEET!CX27),"",DATASHEET!CX27)</f>
        <v/>
      </c>
      <c r="CY41" s="140" t="str">
        <f>IF(CZ41="","",IFERROR(VLOOKUP(DATASHEET!DD27,lookup,2,FALSE)-$P41,""))</f>
        <v/>
      </c>
      <c r="CZ41" s="156" t="str">
        <f>IFERROR(INDEX(DATASHEET!$A$1:$DG$299,MATCH(PROGRESS!$A41,DATASHEET!$A$1:$A$299,0),MATCH(PROGRESS!DA$2,DATASHEET!$A$1:$DG$1,0)),"")</f>
        <v/>
      </c>
      <c r="DA41" s="156" t="str">
        <f t="shared" si="65"/>
        <v/>
      </c>
      <c r="DB41" s="138" t="str">
        <f>IF(ISBLANK(DATASHEET!DE27),"",DATASHEET!DE27)</f>
        <v/>
      </c>
      <c r="DC41" s="198" t="str">
        <f>IF(ISBLANK(DATASHEET!DF27),"",DATASHEET!DF27)</f>
        <v/>
      </c>
      <c r="DD41" s="140" t="str">
        <f>IF(DE41="","",IFERROR(VLOOKUP(DATASHEET!DH27,lookup,2,FALSE)-$P41,""))</f>
        <v/>
      </c>
      <c r="DE41" s="156" t="str">
        <f>IFERROR(INDEX(DATASHEET!$A$1:$DG$299,MATCH(PROGRESS!$A41,DATASHEET!$A$1:$A$299,0),MATCH(PROGRESS!DF$2,DATASHEET!$A$1:$DG$1,0)),"")</f>
        <v/>
      </c>
      <c r="DF41" s="156" t="str">
        <f t="shared" si="66"/>
        <v/>
      </c>
      <c r="DG41" s="138" t="str">
        <f>IF(ISBLANK(DATASHEET!DI27),"",DATASHEET!DI27)</f>
        <v>RA</v>
      </c>
      <c r="DH41" s="198" t="str">
        <f>IF(ISBLANK(DATASHEET!DJ27),"",DATASHEET!DJ27)</f>
        <v>11T-PH-5</v>
      </c>
      <c r="DI41" s="140" t="str">
        <f>IF(DJ41="","",IFERROR(VLOOKUP(DATASHEET!DL27,lookup,2,FALSE)-$P41,""))</f>
        <v/>
      </c>
      <c r="DJ41" s="156" t="str">
        <f>IFERROR(INDEX(DATASHEET!$A$1:$DG$299,MATCH(PROGRESS!$A41,DATASHEET!$A$1:$A$299,0),MATCH(PROGRESS!DK$2,DATASHEET!$A$1:$DG$1,0)),"")</f>
        <v/>
      </c>
      <c r="DK41" s="156" t="str">
        <f t="shared" si="67"/>
        <v/>
      </c>
      <c r="DL41" s="138" t="str">
        <f>IF(ISBLANK(DATASHEET!DM27),"",DATASHEET!DM27)</f>
        <v/>
      </c>
      <c r="DM41" s="198" t="str">
        <f>IF(ISBLANK(DATASHEET!DN27),"",DATASHEET!DN27)</f>
        <v/>
      </c>
      <c r="DN41" s="140" t="str">
        <f>IF(DO41="","",IFERROR(VLOOKUP(DATASHEET!DP27,lookup,2,FALSE)-$P41,""))</f>
        <v/>
      </c>
      <c r="DO41" s="156" t="str">
        <f>IFERROR(INDEX(DATASHEET!$A$1:$DG$299,MATCH(PROGRESS!$A41,DATASHEET!$A$1:$A$299,0),MATCH(PROGRESS!DP$2,DATASHEET!$A$1:$DG$1,0)),"")</f>
        <v/>
      </c>
      <c r="DP41" s="156" t="str">
        <f t="shared" si="68"/>
        <v/>
      </c>
      <c r="DQ41" s="138" t="str">
        <f>IF(ISBLANK(DATASHEET!DQ27),"",DATASHEET!DQ27)</f>
        <v>JNE</v>
      </c>
      <c r="DR41" s="198" t="str">
        <f>IF(ISBLANK(DATASHEET!DR27),"",DATASHEET!DR27)</f>
        <v>11X-RE-1</v>
      </c>
      <c r="DS41" s="140" t="str">
        <f>IF(DT41="","",IFERROR(VLOOKUP(DATASHEET!DT27,lookup,2,FALSE)-$P41,""))</f>
        <v/>
      </c>
      <c r="DT41" s="156" t="str">
        <f>IFERROR(INDEX(DATASHEET!$A$1:$DG$299,MATCH(PROGRESS!$A41,DATASHEET!$A$1:$A$299,0),MATCH(PROGRESS!DU$2,DATASHEET!$A$1:$DG$1,0)),"")</f>
        <v/>
      </c>
      <c r="DU41" s="156" t="str">
        <f t="shared" si="69"/>
        <v/>
      </c>
      <c r="DV41" s="138" t="str">
        <f>IF(ISBLANK(DATASHEET!DU27),"",DATASHEET!DU27)</f>
        <v/>
      </c>
      <c r="DW41" s="198" t="str">
        <f>IF(ISBLANK(DATASHEET!DV27),"",DATASHEET!DV27)</f>
        <v/>
      </c>
      <c r="DX41" s="140" t="str">
        <f>IF(DY41="","",IFERROR(VLOOKUP(DATASHEET!DX27,lookup,2,FALSE)-$P41,""))</f>
        <v/>
      </c>
      <c r="DY41" s="156" t="str">
        <f>IFERROR(INDEX(DATASHEET!$A$1:$DG$299,MATCH(PROGRESS!$A41,DATASHEET!$A$1:$A$299,0),MATCH(PROGRESS!DZ$2,DATASHEET!$A$1:$DG$1,0)),"")</f>
        <v/>
      </c>
      <c r="DZ41" s="156" t="str">
        <f t="shared" si="70"/>
        <v/>
      </c>
      <c r="EA41" s="138" t="str">
        <f>IF(ISBLANK(DATASHEET!DY27),"",DATASHEET!DY27)</f>
        <v/>
      </c>
      <c r="EB41" s="198" t="str">
        <f>IF(ISBLANK(DATASHEET!DZ27),"",DATASHEET!DZ27)</f>
        <v/>
      </c>
      <c r="FD41" s="526"/>
      <c r="FE41" s="532"/>
      <c r="FF41" s="532"/>
      <c r="FG41" s="532"/>
      <c r="FH41" s="526"/>
      <c r="FI41" s="526"/>
      <c r="FJ41" s="532"/>
      <c r="FK41" s="526"/>
      <c r="FL41" s="532"/>
      <c r="FM41" s="526"/>
      <c r="FN41" s="534"/>
      <c r="FO41" s="532"/>
      <c r="FP41" s="532"/>
      <c r="FQ41" s="526"/>
      <c r="FR41" s="526"/>
      <c r="FS41" s="526"/>
      <c r="FT41" s="532"/>
      <c r="FU41" s="526"/>
      <c r="FV41" s="532"/>
      <c r="FW41" s="532"/>
      <c r="FX41" s="532"/>
      <c r="FY41" s="526"/>
      <c r="FZ41" s="532"/>
      <c r="GA41" s="529"/>
      <c r="GB41" s="530"/>
      <c r="GC41" s="530"/>
      <c r="GD41" s="529"/>
      <c r="GE41" s="530"/>
      <c r="GF41" s="530"/>
      <c r="GG41" s="530"/>
      <c r="GH41" s="530"/>
      <c r="GI41" s="530"/>
      <c r="GJ41" s="529"/>
      <c r="GK41" s="530"/>
      <c r="GL41" s="529"/>
      <c r="GM41" s="529"/>
      <c r="GN41" s="530"/>
      <c r="GO41" s="530"/>
      <c r="GP41" s="529"/>
      <c r="GQ41" s="529"/>
      <c r="GR41" s="530"/>
      <c r="GS41" s="530"/>
      <c r="GT41" s="529"/>
    </row>
    <row r="42" spans="1:210" ht="15.75" x14ac:dyDescent="0.25">
      <c r="A42" s="179">
        <f>DATASHEET!A28</f>
        <v>151618</v>
      </c>
      <c r="B42" s="58" t="str">
        <f>DATASHEET!B28</f>
        <v>BOATENG, Mariella</v>
      </c>
      <c r="C42" s="169" t="str">
        <f>DATASHEET!C28</f>
        <v>11SPI</v>
      </c>
      <c r="D42" s="170" t="str">
        <f>DATASHEET!D28</f>
        <v>F</v>
      </c>
      <c r="E42" s="170" t="str">
        <f>DATASHEET!J28</f>
        <v>N</v>
      </c>
      <c r="F42" s="170" t="str">
        <f>DATASHEET!E28</f>
        <v>N</v>
      </c>
      <c r="G42" s="170" t="str">
        <f>DATASHEET!F28</f>
        <v>White and Black African</v>
      </c>
      <c r="H42" s="170" t="str">
        <f>DATASHEET!G28</f>
        <v>N</v>
      </c>
      <c r="I42" s="170" t="str">
        <f>DATASHEET!H28</f>
        <v>N</v>
      </c>
      <c r="J42" s="170" t="str">
        <f>DATASHEET!I28</f>
        <v>N</v>
      </c>
      <c r="K42" s="171" t="str">
        <f>DATASHEET!M28</f>
        <v>M</v>
      </c>
      <c r="L42" s="88" t="str">
        <f t="shared" si="46"/>
        <v/>
      </c>
      <c r="M42" s="88" t="str">
        <f t="shared" si="47"/>
        <v/>
      </c>
      <c r="N42" s="498" t="str">
        <f>IF(ISBLANK(DATASHEET!L28),"",DATASHEET!L28)</f>
        <v>5-6</v>
      </c>
      <c r="O42" s="109">
        <f>IFERROR(IF(VLOOKUP(DATASHEET!A28,[5]YEAR11!$A$2:$AF$236,18,FALSE)="","",VLOOKUP(DATASHEET!A28,[5]YEAR11!$A$2:$AF$236,18,FALSE)),"")</f>
        <v>54.013157999999997</v>
      </c>
      <c r="P42" s="111">
        <f>IFERROR(IF(VLOOKUP(DATASHEET!A28,[5]YEAR11!$A$2:$AF$237,19,FALSE)="","",VLOOKUP(DATASHEET!A28,[5]YEAR11!$A$2:$AF$237,19,FALSE)),"")</f>
        <v>5.4013157999999999</v>
      </c>
      <c r="Q42" s="497">
        <f>'P8 BREAKDOWN'!M30</f>
        <v>-4.8013157999999994</v>
      </c>
      <c r="R42" s="140" t="str">
        <f>IF(S42="","",IFERROR(VLOOKUP(DATASHEET!AF28,lookup,2,FALSE)-$P42,""))</f>
        <v/>
      </c>
      <c r="S42" s="156" t="str">
        <f>IFERROR(INDEX(DATASHEET!$A$1:$DG$299,MATCH(PROGRESS!$A42,DATASHEET!$A$1:$A$299,0),MATCH(PROGRESS!T$2,DATASHEET!$A$1:$DG$1,0)),"")</f>
        <v/>
      </c>
      <c r="T42" s="156" t="str">
        <f t="shared" si="48"/>
        <v/>
      </c>
      <c r="U42" s="138" t="str">
        <f>IF(ISBLANK(DATASHEET!AG28),"",DATASHEET!AG28)</f>
        <v/>
      </c>
      <c r="V42" s="198" t="str">
        <f>IF(ISBLANK(DATASHEET!AH28),"",DATASHEET!AH28)</f>
        <v/>
      </c>
      <c r="W42" s="140" t="str">
        <f>IF(X42="","",IFERROR(VLOOKUP(DATASHEET!AJ28,lookup,2,FALSE)-$P42,""))</f>
        <v/>
      </c>
      <c r="X42" s="156" t="str">
        <f>IFERROR(INDEX(DATASHEET!$A$1:$DG$299,MATCH(PROGRESS!$A42,DATASHEET!$A$1:$A$299,0),MATCH(PROGRESS!Y$2,DATASHEET!$A$1:$DG$1,0)),"")</f>
        <v/>
      </c>
      <c r="Y42" s="156" t="str">
        <f t="shared" si="49"/>
        <v/>
      </c>
      <c r="Z42" s="138" t="str">
        <f>IF(ISBLANK(DATASHEET!AK28),"",DATASHEET!AK28)</f>
        <v/>
      </c>
      <c r="AA42" s="198" t="str">
        <f>IF(ISBLANK(DATASHEET!AL28),"",DATASHEET!AL28)</f>
        <v/>
      </c>
      <c r="AB42" s="140" t="str">
        <f>IF(AC42="","",IFERROR(VLOOKUP(DATASHEET!AN28,lookup,2,FALSE)-$P42,""))</f>
        <v/>
      </c>
      <c r="AC42" s="156" t="str">
        <f>IFERROR(INDEX(DATASHEET!$A$1:$DG$299,MATCH(PROGRESS!$A42,DATASHEET!$A$1:$A$299,0),MATCH(PROGRESS!AD$2,DATASHEET!$A$1:$DG$1,0)),"")</f>
        <v/>
      </c>
      <c r="AD42" s="156" t="str">
        <f t="shared" si="50"/>
        <v/>
      </c>
      <c r="AE42" s="138" t="str">
        <f>IF(ISBLANK(DATASHEET!AO28),"",DATASHEET!AO28)</f>
        <v/>
      </c>
      <c r="AF42" s="198" t="str">
        <f>IF(ISBLANK(DATASHEET!AP28),"",DATASHEET!AP28)</f>
        <v/>
      </c>
      <c r="AG42" s="140" t="str">
        <f>IF(AH42="","",IFERROR(VLOOKUP(DATASHEET!AR28,lookup,2,FALSE)-$P42,""))</f>
        <v/>
      </c>
      <c r="AH42" s="156" t="str">
        <f>IFERROR(INDEX(DATASHEET!$A$1:$DG$299,MATCH(PROGRESS!$A42,DATASHEET!$A$1:$A$299,0),MATCH(PROGRESS!AI$2,DATASHEET!$A$1:$DG$1,0)),"")</f>
        <v/>
      </c>
      <c r="AI42" s="156" t="str">
        <f t="shared" si="51"/>
        <v/>
      </c>
      <c r="AJ42" s="138" t="str">
        <f>IF(ISBLANK(DATASHEET!AS28),"",DATASHEET!AS28)</f>
        <v/>
      </c>
      <c r="AK42" s="198" t="str">
        <f>IF(ISBLANK(DATASHEET!AT28),"",DATASHEET!AT28)</f>
        <v/>
      </c>
      <c r="AL42" s="140" t="str">
        <f>IF(AM42="","",IFERROR(VLOOKUP(DATASHEET!AV28,lookup,2,FALSE)-$P42,""))</f>
        <v/>
      </c>
      <c r="AM42" s="156" t="str">
        <f>IFERROR(INDEX(DATASHEET!$A$1:$DG$299,MATCH(PROGRESS!$A42,DATASHEET!$A$1:$A$299,0),MATCH(PROGRESS!AN$2,DATASHEET!$A$1:$DG$1,0)),"")</f>
        <v/>
      </c>
      <c r="AN42" s="156" t="str">
        <f t="shared" si="52"/>
        <v/>
      </c>
      <c r="AO42" s="138" t="str">
        <f>IF(ISBLANK(DATASHEET!AW28),"",DATASHEET!AW28)</f>
        <v/>
      </c>
      <c r="AP42" s="198" t="str">
        <f>IF(ISBLANK(DATASHEET!AX28),"",DATASHEET!AX28)</f>
        <v/>
      </c>
      <c r="AQ42" s="140" t="str">
        <f>IF(AR42="","",IFERROR(VLOOKUP(DATASHEET!AZ28,lookup,2,FALSE)-$P42,""))</f>
        <v/>
      </c>
      <c r="AR42" s="156" t="str">
        <f>IFERROR(INDEX(DATASHEET!$A$1:$DG$299,MATCH(PROGRESS!$A42,DATASHEET!$A$1:$A$299,0),MATCH(PROGRESS!AS$2,DATASHEET!$A$1:$DG$1,0)),"")</f>
        <v/>
      </c>
      <c r="AS42" s="156" t="str">
        <f t="shared" si="53"/>
        <v/>
      </c>
      <c r="AT42" s="138" t="str">
        <f>IF(ISBLANK(DATASHEET!BA28),"",DATASHEET!BA28)</f>
        <v/>
      </c>
      <c r="AU42" s="198" t="str">
        <f>IF(ISBLANK(DATASHEET!BB28),"",DATASHEET!BB28)</f>
        <v/>
      </c>
      <c r="AV42" s="140" t="str">
        <f>IF(AW42="","",IFERROR(VLOOKUP(DATASHEET!BD28,lookup,2,FALSE)-$P42,""))</f>
        <v/>
      </c>
      <c r="AW42" s="156" t="str">
        <f>IFERROR(INDEX(DATASHEET!$A$1:$DG$299,MATCH(PROGRESS!$A42,DATASHEET!$A$1:$A$299,0),MATCH(PROGRESS!AX$2,DATASHEET!$A$1:$DG$1,0)),"")</f>
        <v/>
      </c>
      <c r="AX42" s="156" t="str">
        <f t="shared" si="54"/>
        <v/>
      </c>
      <c r="AY42" s="138" t="str">
        <f>IF(ISBLANK(DATASHEET!BE28),"",DATASHEET!BE28)</f>
        <v/>
      </c>
      <c r="AZ42" s="198" t="str">
        <f>IF(ISBLANK(DATASHEET!BF28),"",DATASHEET!BF28)</f>
        <v/>
      </c>
      <c r="BA42" s="140" t="str">
        <f>IF(BB42="","",IFERROR(VLOOKUP(DATASHEET!BH28,lookup,2,FALSE)-$P42,""))</f>
        <v/>
      </c>
      <c r="BB42" s="156" t="str">
        <f>IFERROR(INDEX(DATASHEET!$A$1:$DG$299,MATCH(PROGRESS!$A42,DATASHEET!$A$1:$A$299,0),MATCH(PROGRESS!BC$2,DATASHEET!$A$1:$DG$1,0)),"")</f>
        <v/>
      </c>
      <c r="BC42" s="156" t="str">
        <f t="shared" si="55"/>
        <v/>
      </c>
      <c r="BD42" s="138" t="str">
        <f>IF(ISBLANK(DATASHEET!BI28),"",DATASHEET!BI28)</f>
        <v>EP</v>
      </c>
      <c r="BE42" s="198" t="str">
        <f>IF(ISBLANK(DATASHEET!BJ28),"",DATASHEET!BJ28)</f>
        <v>11X-EN-1</v>
      </c>
      <c r="BF42" s="140" t="str">
        <f>IF(BG42="","",IFERROR(VLOOKUP(DATASHEET!BL28,lookup,2,FALSE)-$P42,""))</f>
        <v/>
      </c>
      <c r="BG42" s="156" t="str">
        <f>IFERROR(INDEX(DATASHEET!$A$1:$DG$299,MATCH(PROGRESS!$A42,DATASHEET!$A$1:$A$299,0),MATCH(PROGRESS!BH$2,DATASHEET!$A$1:$DG$1,0)),"")</f>
        <v/>
      </c>
      <c r="BH42" s="156" t="str">
        <f t="shared" si="56"/>
        <v/>
      </c>
      <c r="BI42" s="138" t="str">
        <f>IF(ISBLANK(DATASHEET!BM28),"",DATASHEET!BM28)</f>
        <v/>
      </c>
      <c r="BJ42" s="198" t="str">
        <f>IF(ISBLANK(DATASHEET!BN28),"",DATASHEET!BN28)</f>
        <v/>
      </c>
      <c r="BK42" s="140" t="str">
        <f>IF(BL42="","",IFERROR(VLOOKUP(DATASHEET!BP28,lookup,2,FALSE)-$P42,""))</f>
        <v/>
      </c>
      <c r="BL42" s="156" t="str">
        <f>IFERROR(INDEX(DATASHEET!$A$1:$DG$299,MATCH(PROGRESS!$A42,DATASHEET!$A$1:$A$299,0),MATCH(PROGRESS!BM$2,DATASHEET!$A$1:$DG$1,0)),"")</f>
        <v/>
      </c>
      <c r="BM42" s="156" t="str">
        <f t="shared" si="57"/>
        <v/>
      </c>
      <c r="BN42" s="138" t="str">
        <f>IF(ISBLANK(DATASHEET!BQ28),"",DATASHEET!BQ28)</f>
        <v>AWR</v>
      </c>
      <c r="BO42" s="198" t="str">
        <f>IF(ISBLANK(DATASHEET!BR28),"",DATASHEET!BR28)</f>
        <v>11LT-FN-3</v>
      </c>
      <c r="BP42" s="140" t="str">
        <f>IF(BQ42="","",IFERROR(VLOOKUP(DATASHEET!BX28,lookup,2,FALSE)-$P42,""))</f>
        <v/>
      </c>
      <c r="BQ42" s="156" t="str">
        <f>IFERROR(INDEX(DATASHEET!$A$1:$DG$299,MATCH(PROGRESS!$A42,DATASHEET!$A$1:$A$299,0),MATCH(PROGRESS!BR$2,DATASHEET!$A$1:$DG$1,0)),"")</f>
        <v/>
      </c>
      <c r="BR42" s="156" t="str">
        <f t="shared" si="58"/>
        <v/>
      </c>
      <c r="BS42" s="138" t="str">
        <f>IF(ISBLANK(DATASHEET!BY28),"",DATASHEET!BY28)</f>
        <v>EGQ</v>
      </c>
      <c r="BT42" s="198" t="str">
        <f>IF(ISBLANK(DATASHEET!BZ28),"",DATASHEET!BZ28)</f>
        <v>11S-FR-2</v>
      </c>
      <c r="BU42" s="140" t="str">
        <f>IF(BV42="","",IFERROR(VLOOKUP(DATASHEET!CB28,lookup,2,FALSE)-$P42,""))</f>
        <v/>
      </c>
      <c r="BV42" s="156" t="str">
        <f>IFERROR(INDEX(DATASHEET!$A$1:$DG$299,MATCH(PROGRESS!$A42,DATASHEET!$A$1:$A$299,0),MATCH(PROGRESS!BW$2,DATASHEET!$A$1:$DG$1,0)),"")</f>
        <v/>
      </c>
      <c r="BW42" s="156" t="str">
        <f t="shared" si="59"/>
        <v/>
      </c>
      <c r="BX42" s="138" t="str">
        <f>IF(ISBLANK(DATASHEET!CC28),"",DATASHEET!CC28)</f>
        <v/>
      </c>
      <c r="BY42" s="198" t="str">
        <f>IF(ISBLANK(DATASHEET!CD28),"",DATASHEET!CD28)</f>
        <v/>
      </c>
      <c r="BZ42" s="140" t="str">
        <f>IF(CA42="","",IFERROR(VLOOKUP(DATASHEET!CE28,lookup,2,FALSE)-$P42,""))</f>
        <v/>
      </c>
      <c r="CA42" s="156" t="str">
        <f>IFERROR(INDEX(DATASHEET!$A$1:$DG$299,MATCH(PROGRESS!$A42,DATASHEET!$A$1:$A$299,0),MATCH(PROGRESS!CB$2,DATASHEET!$A$1:$DG$1,0)),"")</f>
        <v/>
      </c>
      <c r="CB42" s="156" t="str">
        <f t="shared" si="60"/>
        <v/>
      </c>
      <c r="CC42" s="138" t="str">
        <f>IF(ISBLANK(DATASHEET!CF28),"",DATASHEET!CF28)</f>
        <v/>
      </c>
      <c r="CD42" s="198" t="str">
        <f>IF(ISBLANK(DATASHEET!CG28),"",DATASHEET!CG28)</f>
        <v/>
      </c>
      <c r="CE42" s="140" t="str">
        <f>IF(CF42="","",IFERROR(VLOOKUP(DATASHEET!CJ28,lookup,2,FALSE)-$P42,""))</f>
        <v/>
      </c>
      <c r="CF42" s="156" t="str">
        <f>IFERROR(INDEX(DATASHEET!$A$1:$DG$299,MATCH(PROGRESS!$A42,DATASHEET!$A$1:$A$299,0),MATCH(PROGRESS!CG$2,DATASHEET!$A$1:$DG$1,0)),"")</f>
        <v/>
      </c>
      <c r="CG42" s="156" t="str">
        <f t="shared" si="61"/>
        <v/>
      </c>
      <c r="CH42" s="138" t="str">
        <f>IF(ISBLANK(DATASHEET!CK28),"",DATASHEET!CK28)</f>
        <v>MSA</v>
      </c>
      <c r="CI42" s="198" t="str">
        <f>IF(ISBLANK(DATASHEET!CL28),"",DATASHEET!CL28)</f>
        <v>11MS2-HI2-7</v>
      </c>
      <c r="CJ42" s="140" t="str">
        <f>IF(CK42="","",IFERROR(VLOOKUP(DATASHEET!CN28,lookup,2,FALSE)-$P42,""))</f>
        <v/>
      </c>
      <c r="CK42" s="156" t="str">
        <f>IFERROR(INDEX(DATASHEET!$A$1:$DG$299,MATCH(PROGRESS!$A42,DATASHEET!$A$1:$A$299,0),MATCH(PROGRESS!CL$2,DATASHEET!$A$1:$DG$1,0)),"")</f>
        <v/>
      </c>
      <c r="CL42" s="156" t="str">
        <f t="shared" si="62"/>
        <v/>
      </c>
      <c r="CM42" s="138" t="str">
        <f>IF(ISBLANK(DATASHEET!CO28),"",DATASHEET!CO28)</f>
        <v>JQ</v>
      </c>
      <c r="CN42" s="198" t="str">
        <f>IF(ISBLANK(DATASHEET!CP28),"",DATASHEET!CP28)</f>
        <v>11X-MA-4</v>
      </c>
      <c r="CO42" s="140" t="str">
        <f>IF(CP42="","",IFERROR(VLOOKUP(DATASHEET!CR28,lookup,2,FALSE)-$P42,""))</f>
        <v/>
      </c>
      <c r="CP42" s="156" t="str">
        <f>IFERROR(INDEX(DATASHEET!$A$1:$DG$299,MATCH(PROGRESS!$A42,DATASHEET!$A$1:$A$299,0),MATCH(PROGRESS!CQ$2,DATASHEET!$A$1:$DG$1,0)),"")</f>
        <v/>
      </c>
      <c r="CQ42" s="156" t="str">
        <f t="shared" si="63"/>
        <v/>
      </c>
      <c r="CR42" s="138" t="str">
        <f>IF(ISBLANK(DATASHEET!CS28),"",DATASHEET!CS28)</f>
        <v/>
      </c>
      <c r="CS42" s="198" t="str">
        <f>IF(ISBLANK(DATASHEET!CT28),"",DATASHEET!CT28)</f>
        <v/>
      </c>
      <c r="CT42" s="140" t="str">
        <f>IF(CU42="","",IFERROR(VLOOKUP(DATASHEET!CV28,lookup,2,FALSE)-$P42,""))</f>
        <v/>
      </c>
      <c r="CU42" s="156" t="str">
        <f>IFERROR(INDEX(DATASHEET!$A$1:$DG$299,MATCH(PROGRESS!$A42,DATASHEET!$A$1:$A$299,0),MATCH(PROGRESS!CV$2,DATASHEET!$A$1:$DG$1,0)),"")</f>
        <v/>
      </c>
      <c r="CV42" s="156" t="str">
        <f t="shared" si="64"/>
        <v/>
      </c>
      <c r="CW42" s="138" t="str">
        <f>IF(ISBLANK(DATASHEET!CW28),"",DATASHEET!CW28)</f>
        <v/>
      </c>
      <c r="CX42" s="198" t="str">
        <f>IF(ISBLANK(DATASHEET!CX28),"",DATASHEET!CX28)</f>
        <v/>
      </c>
      <c r="CY42" s="140" t="str">
        <f>IF(CZ42="","",IFERROR(VLOOKUP(DATASHEET!DD28,lookup,2,FALSE)-$P42,""))</f>
        <v/>
      </c>
      <c r="CZ42" s="156" t="str">
        <f>IFERROR(INDEX(DATASHEET!$A$1:$DG$299,MATCH(PROGRESS!$A42,DATASHEET!$A$1:$A$299,0),MATCH(PROGRESS!DA$2,DATASHEET!$A$1:$DG$1,0)),"")</f>
        <v/>
      </c>
      <c r="DA42" s="156" t="str">
        <f t="shared" si="65"/>
        <v/>
      </c>
      <c r="DB42" s="138" t="str">
        <f>IF(ISBLANK(DATASHEET!DE28),"",DATASHEET!DE28)</f>
        <v/>
      </c>
      <c r="DC42" s="198" t="str">
        <f>IF(ISBLANK(DATASHEET!DF28),"",DATASHEET!DF28)</f>
        <v/>
      </c>
      <c r="DD42" s="140" t="str">
        <f>IF(DE42="","",IFERROR(VLOOKUP(DATASHEET!DH28,lookup,2,FALSE)-$P42,""))</f>
        <v/>
      </c>
      <c r="DE42" s="156" t="str">
        <f>IFERROR(INDEX(DATASHEET!$A$1:$DG$299,MATCH(PROGRESS!$A42,DATASHEET!$A$1:$A$299,0),MATCH(PROGRESS!DF$2,DATASHEET!$A$1:$DG$1,0)),"")</f>
        <v/>
      </c>
      <c r="DF42" s="156" t="str">
        <f t="shared" si="66"/>
        <v/>
      </c>
      <c r="DG42" s="138" t="str">
        <f>IF(ISBLANK(DATASHEET!DI28),"",DATASHEET!DI28)</f>
        <v/>
      </c>
      <c r="DH42" s="198" t="str">
        <f>IF(ISBLANK(DATASHEET!DJ28),"",DATASHEET!DJ28)</f>
        <v/>
      </c>
      <c r="DI42" s="140" t="str">
        <f>IF(DJ42="","",IFERROR(VLOOKUP(DATASHEET!DL28,lookup,2,FALSE)-$P42,""))</f>
        <v/>
      </c>
      <c r="DJ42" s="156" t="str">
        <f>IFERROR(INDEX(DATASHEET!$A$1:$DG$299,MATCH(PROGRESS!$A42,DATASHEET!$A$1:$A$299,0),MATCH(PROGRESS!DK$2,DATASHEET!$A$1:$DG$1,0)),"")</f>
        <v/>
      </c>
      <c r="DK42" s="156" t="str">
        <f t="shared" si="67"/>
        <v/>
      </c>
      <c r="DL42" s="138" t="str">
        <f>IF(ISBLANK(DATASHEET!DM28),"",DATASHEET!DM28)</f>
        <v/>
      </c>
      <c r="DM42" s="198" t="str">
        <f>IF(ISBLANK(DATASHEET!DN28),"",DATASHEET!DN28)</f>
        <v/>
      </c>
      <c r="DN42" s="140" t="str">
        <f>IF(DO42="","",IFERROR(VLOOKUP(DATASHEET!DP28,lookup,2,FALSE)-$P42,""))</f>
        <v/>
      </c>
      <c r="DO42" s="156" t="str">
        <f>IFERROR(INDEX(DATASHEET!$A$1:$DG$299,MATCH(PROGRESS!$A42,DATASHEET!$A$1:$A$299,0),MATCH(PROGRESS!DP$2,DATASHEET!$A$1:$DG$1,0)),"")</f>
        <v/>
      </c>
      <c r="DP42" s="156" t="str">
        <f t="shared" si="68"/>
        <v/>
      </c>
      <c r="DQ42" s="138" t="str">
        <f>IF(ISBLANK(DATASHEET!DQ28),"",DATASHEET!DQ28)</f>
        <v>ZA</v>
      </c>
      <c r="DR42" s="198" t="str">
        <f>IF(ISBLANK(DATASHEET!DR28),"",DATASHEET!DR28)</f>
        <v>11X-RE-7</v>
      </c>
      <c r="DS42" s="140" t="str">
        <f>IF(DT42="","",IFERROR(VLOOKUP(DATASHEET!DT28,lookup,2,FALSE)-$P42,""))</f>
        <v/>
      </c>
      <c r="DT42" s="156" t="str">
        <f>IFERROR(INDEX(DATASHEET!$A$1:$DG$299,MATCH(PROGRESS!$A42,DATASHEET!$A$1:$A$299,0),MATCH(PROGRESS!DU$2,DATASHEET!$A$1:$DG$1,0)),"")</f>
        <v/>
      </c>
      <c r="DU42" s="156" t="str">
        <f t="shared" si="69"/>
        <v/>
      </c>
      <c r="DV42" s="138" t="str">
        <f>IF(ISBLANK(DATASHEET!DU28),"",DATASHEET!DU28)</f>
        <v>ES</v>
      </c>
      <c r="DW42" s="198" t="str">
        <f>IF(ISBLANK(DATASHEET!DV28),"",DATASHEET!DV28)</f>
        <v>11C-SC-1</v>
      </c>
      <c r="DX42" s="140" t="str">
        <f>IF(DY42="","",IFERROR(VLOOKUP(DATASHEET!DX28,lookup,2,FALSE)-$P42,""))</f>
        <v/>
      </c>
      <c r="DY42" s="156" t="str">
        <f>IFERROR(INDEX(DATASHEET!$A$1:$DG$299,MATCH(PROGRESS!$A42,DATASHEET!$A$1:$A$299,0),MATCH(PROGRESS!DZ$2,DATASHEET!$A$1:$DG$1,0)),"")</f>
        <v/>
      </c>
      <c r="DZ42" s="156" t="str">
        <f t="shared" si="70"/>
        <v/>
      </c>
      <c r="EA42" s="138" t="str">
        <f>IF(ISBLANK(DATASHEET!DY28),"",DATASHEET!DY28)</f>
        <v/>
      </c>
      <c r="EB42" s="198" t="str">
        <f>IF(ISBLANK(DATASHEET!DZ28),"",DATASHEET!DZ28)</f>
        <v/>
      </c>
      <c r="FD42" s="526"/>
      <c r="FE42" s="532"/>
      <c r="FF42" s="532"/>
      <c r="FG42" s="532"/>
      <c r="FH42" s="526"/>
      <c r="FI42" s="526"/>
      <c r="FJ42" s="532"/>
      <c r="FK42" s="526"/>
      <c r="FL42" s="532"/>
      <c r="FM42" s="526"/>
      <c r="FN42" s="532"/>
      <c r="FO42" s="532"/>
      <c r="FP42" s="532"/>
      <c r="FQ42" s="526"/>
      <c r="FR42" s="526"/>
      <c r="FS42" s="526"/>
      <c r="FT42" s="532"/>
      <c r="FU42" s="526"/>
      <c r="FV42" s="532"/>
      <c r="FW42" s="532"/>
      <c r="FX42" s="532"/>
      <c r="FY42" s="526"/>
      <c r="FZ42" s="532"/>
      <c r="GA42" s="529"/>
      <c r="GB42" s="530"/>
      <c r="GC42" s="530"/>
      <c r="GD42" s="529"/>
      <c r="GE42" s="530"/>
      <c r="GF42" s="530"/>
      <c r="GG42" s="530"/>
      <c r="GH42" s="530"/>
      <c r="GI42" s="530"/>
      <c r="GJ42" s="529"/>
      <c r="GK42" s="530"/>
      <c r="GL42" s="529"/>
      <c r="GM42" s="529"/>
      <c r="GN42" s="530"/>
      <c r="GO42" s="530"/>
      <c r="GP42" s="529"/>
      <c r="GQ42" s="529"/>
      <c r="GR42" s="530"/>
      <c r="GS42" s="530"/>
      <c r="GT42" s="529"/>
      <c r="HB42" t="s">
        <v>375</v>
      </c>
    </row>
    <row r="43" spans="1:210" ht="15.75" x14ac:dyDescent="0.25">
      <c r="A43" s="179">
        <f>DATASHEET!A29</f>
        <v>152721</v>
      </c>
      <c r="B43" s="58" t="str">
        <f>DATASHEET!B29</f>
        <v>BODELL, Alisha</v>
      </c>
      <c r="C43" s="169" t="str">
        <f>DATASHEET!C29</f>
        <v>11EGQ</v>
      </c>
      <c r="D43" s="170" t="str">
        <f>DATASHEET!D29</f>
        <v>F</v>
      </c>
      <c r="E43" s="170" t="str">
        <f>DATASHEET!J29</f>
        <v>E</v>
      </c>
      <c r="F43" s="170" t="str">
        <f>DATASHEET!E29</f>
        <v>Y</v>
      </c>
      <c r="G43" s="170" t="str">
        <f>DATASHEET!F29</f>
        <v>White - British</v>
      </c>
      <c r="H43" s="170" t="str">
        <f>DATASHEET!G29</f>
        <v>N</v>
      </c>
      <c r="I43" s="170" t="str">
        <f>DATASHEET!H29</f>
        <v>Y</v>
      </c>
      <c r="J43" s="170" t="str">
        <f>DATASHEET!I29</f>
        <v>N</v>
      </c>
      <c r="K43" s="171" t="str">
        <f>DATASHEET!M29</f>
        <v/>
      </c>
      <c r="L43" s="88" t="str">
        <f t="shared" si="46"/>
        <v/>
      </c>
      <c r="M43" s="88" t="str">
        <f t="shared" si="47"/>
        <v/>
      </c>
      <c r="N43" s="498" t="str">
        <f>IF(ISBLANK(DATASHEET!L29),"",DATASHEET!L29)</f>
        <v/>
      </c>
      <c r="O43" s="109" t="str">
        <f>IFERROR(IF(VLOOKUP(DATASHEET!A29,[5]YEAR11!$A$2:$AF$236,18,FALSE)="","",VLOOKUP(DATASHEET!A29,[5]YEAR11!$A$2:$AF$236,18,FALSE)),"")</f>
        <v/>
      </c>
      <c r="P43" s="111" t="str">
        <f>IFERROR(IF(VLOOKUP(DATASHEET!A29,[5]YEAR11!$A$2:$AF$237,19,FALSE)="","",VLOOKUP(DATASHEET!A29,[5]YEAR11!$A$2:$AF$237,19,FALSE)),"")</f>
        <v/>
      </c>
      <c r="Q43" s="497" t="str">
        <f>'P8 BREAKDOWN'!M31</f>
        <v/>
      </c>
      <c r="R43" s="140" t="str">
        <f>IF(S43="","",IFERROR(VLOOKUP(DATASHEET!AF29,lookup,2,FALSE)-$P43,""))</f>
        <v/>
      </c>
      <c r="S43" s="156" t="str">
        <f>IFERROR(INDEX(DATASHEET!$A$1:$DG$299,MATCH(PROGRESS!$A43,DATASHEET!$A$1:$A$299,0),MATCH(PROGRESS!T$2,DATASHEET!$A$1:$DG$1,0)),"")</f>
        <v/>
      </c>
      <c r="T43" s="156" t="str">
        <f t="shared" si="48"/>
        <v/>
      </c>
      <c r="U43" s="138" t="str">
        <f>IF(ISBLANK(DATASHEET!AG29),"",DATASHEET!AG29)</f>
        <v/>
      </c>
      <c r="V43" s="198" t="str">
        <f>IF(ISBLANK(DATASHEET!AH29),"",DATASHEET!AH29)</f>
        <v/>
      </c>
      <c r="W43" s="140" t="str">
        <f>IF(X43="","",IFERROR(VLOOKUP(DATASHEET!AJ29,lookup,2,FALSE)-$P43,""))</f>
        <v/>
      </c>
      <c r="X43" s="156" t="str">
        <f>IFERROR(INDEX(DATASHEET!$A$1:$DG$299,MATCH(PROGRESS!$A43,DATASHEET!$A$1:$A$299,0),MATCH(PROGRESS!Y$2,DATASHEET!$A$1:$DG$1,0)),"")</f>
        <v/>
      </c>
      <c r="Y43" s="156" t="str">
        <f t="shared" si="49"/>
        <v/>
      </c>
      <c r="Z43" s="138" t="str">
        <f>IF(ISBLANK(DATASHEET!AK29),"",DATASHEET!AK29)</f>
        <v/>
      </c>
      <c r="AA43" s="198" t="str">
        <f>IF(ISBLANK(DATASHEET!AL29),"",DATASHEET!AL29)</f>
        <v/>
      </c>
      <c r="AB43" s="140" t="str">
        <f>IF(AC43="","",IFERROR(VLOOKUP(DATASHEET!AN29,lookup,2,FALSE)-$P43,""))</f>
        <v/>
      </c>
      <c r="AC43" s="156" t="str">
        <f>IFERROR(INDEX(DATASHEET!$A$1:$DG$299,MATCH(PROGRESS!$A43,DATASHEET!$A$1:$A$299,0),MATCH(PROGRESS!AD$2,DATASHEET!$A$1:$DG$1,0)),"")</f>
        <v/>
      </c>
      <c r="AD43" s="156" t="str">
        <f t="shared" si="50"/>
        <v/>
      </c>
      <c r="AE43" s="138" t="str">
        <f>IF(ISBLANK(DATASHEET!AO29),"",DATASHEET!AO29)</f>
        <v/>
      </c>
      <c r="AF43" s="198" t="str">
        <f>IF(ISBLANK(DATASHEET!AP29),"",DATASHEET!AP29)</f>
        <v/>
      </c>
      <c r="AG43" s="140" t="str">
        <f>IF(AH43="","",IFERROR(VLOOKUP(DATASHEET!AR29,lookup,2,FALSE)-$P43,""))</f>
        <v/>
      </c>
      <c r="AH43" s="156" t="str">
        <f>IFERROR(INDEX(DATASHEET!$A$1:$DG$299,MATCH(PROGRESS!$A43,DATASHEET!$A$1:$A$299,0),MATCH(PROGRESS!AI$2,DATASHEET!$A$1:$DG$1,0)),"")</f>
        <v/>
      </c>
      <c r="AI43" s="156" t="str">
        <f t="shared" si="51"/>
        <v/>
      </c>
      <c r="AJ43" s="138" t="str">
        <f>IF(ISBLANK(DATASHEET!AS29),"",DATASHEET!AS29)</f>
        <v/>
      </c>
      <c r="AK43" s="198" t="str">
        <f>IF(ISBLANK(DATASHEET!AT29),"",DATASHEET!AT29)</f>
        <v/>
      </c>
      <c r="AL43" s="140" t="str">
        <f>IF(AM43="","",IFERROR(VLOOKUP(DATASHEET!AV29,lookup,2,FALSE)-$P43,""))</f>
        <v/>
      </c>
      <c r="AM43" s="156" t="str">
        <f>IFERROR(INDEX(DATASHEET!$A$1:$DG$299,MATCH(PROGRESS!$A43,DATASHEET!$A$1:$A$299,0),MATCH(PROGRESS!AN$2,DATASHEET!$A$1:$DG$1,0)),"")</f>
        <v/>
      </c>
      <c r="AN43" s="156" t="str">
        <f t="shared" si="52"/>
        <v/>
      </c>
      <c r="AO43" s="138" t="str">
        <f>IF(ISBLANK(DATASHEET!AW29),"",DATASHEET!AW29)</f>
        <v/>
      </c>
      <c r="AP43" s="198" t="str">
        <f>IF(ISBLANK(DATASHEET!AX29),"",DATASHEET!AX29)</f>
        <v/>
      </c>
      <c r="AQ43" s="140" t="str">
        <f>IF(AR43="","",IFERROR(VLOOKUP(DATASHEET!AZ29,lookup,2,FALSE)-$P43,""))</f>
        <v/>
      </c>
      <c r="AR43" s="156" t="str">
        <f>IFERROR(INDEX(DATASHEET!$A$1:$DG$299,MATCH(PROGRESS!$A43,DATASHEET!$A$1:$A$299,0),MATCH(PROGRESS!AS$2,DATASHEET!$A$1:$DG$1,0)),"")</f>
        <v/>
      </c>
      <c r="AS43" s="156" t="str">
        <f t="shared" si="53"/>
        <v/>
      </c>
      <c r="AT43" s="138" t="str">
        <f>IF(ISBLANK(DATASHEET!BA29),"",DATASHEET!BA29)</f>
        <v/>
      </c>
      <c r="AU43" s="198" t="str">
        <f>IF(ISBLANK(DATASHEET!BB29),"",DATASHEET!BB29)</f>
        <v/>
      </c>
      <c r="AV43" s="140" t="str">
        <f>IF(AW43="","",IFERROR(VLOOKUP(DATASHEET!BD29,lookup,2,FALSE)-$P43,""))</f>
        <v/>
      </c>
      <c r="AW43" s="156" t="str">
        <f>IFERROR(INDEX(DATASHEET!$A$1:$DG$299,MATCH(PROGRESS!$A43,DATASHEET!$A$1:$A$299,0),MATCH(PROGRESS!AX$2,DATASHEET!$A$1:$DG$1,0)),"")</f>
        <v/>
      </c>
      <c r="AX43" s="156" t="str">
        <f t="shared" si="54"/>
        <v/>
      </c>
      <c r="AY43" s="138" t="str">
        <f>IF(ISBLANK(DATASHEET!BE29),"",DATASHEET!BE29)</f>
        <v/>
      </c>
      <c r="AZ43" s="198" t="str">
        <f>IF(ISBLANK(DATASHEET!BF29),"",DATASHEET!BF29)</f>
        <v/>
      </c>
      <c r="BA43" s="140" t="str">
        <f>IF(BB43="","",IFERROR(VLOOKUP(DATASHEET!BH29,lookup,2,FALSE)-$P43,""))</f>
        <v/>
      </c>
      <c r="BB43" s="156" t="str">
        <f>IFERROR(INDEX(DATASHEET!$A$1:$DG$299,MATCH(PROGRESS!$A43,DATASHEET!$A$1:$A$299,0),MATCH(PROGRESS!BC$2,DATASHEET!$A$1:$DG$1,0)),"")</f>
        <v/>
      </c>
      <c r="BC43" s="156" t="str">
        <f t="shared" si="55"/>
        <v/>
      </c>
      <c r="BD43" s="138" t="str">
        <f>IF(ISBLANK(DATASHEET!BI29),"",DATASHEET!BI29)</f>
        <v>EW</v>
      </c>
      <c r="BE43" s="198" t="str">
        <f>IF(ISBLANK(DATASHEET!BJ29),"",DATASHEET!BJ29)</f>
        <v>11X-EN-9</v>
      </c>
      <c r="BF43" s="140" t="str">
        <f>IF(BG43="","",IFERROR(VLOOKUP(DATASHEET!BL29,lookup,2,FALSE)-$P43,""))</f>
        <v/>
      </c>
      <c r="BG43" s="156" t="str">
        <f>IFERROR(INDEX(DATASHEET!$A$1:$DG$299,MATCH(PROGRESS!$A43,DATASHEET!$A$1:$A$299,0),MATCH(PROGRESS!BH$2,DATASHEET!$A$1:$DG$1,0)),"")</f>
        <v/>
      </c>
      <c r="BH43" s="156" t="str">
        <f t="shared" si="56"/>
        <v/>
      </c>
      <c r="BI43" s="138" t="str">
        <f>IF(ISBLANK(DATASHEET!BM29),"",DATASHEET!BM29)</f>
        <v/>
      </c>
      <c r="BJ43" s="198" t="str">
        <f>IF(ISBLANK(DATASHEET!BN29),"",DATASHEET!BN29)</f>
        <v/>
      </c>
      <c r="BK43" s="140" t="str">
        <f>IF(BL43="","",IFERROR(VLOOKUP(DATASHEET!BP29,lookup,2,FALSE)-$P43,""))</f>
        <v/>
      </c>
      <c r="BL43" s="156" t="str">
        <f>IFERROR(INDEX(DATASHEET!$A$1:$DG$299,MATCH(PROGRESS!$A43,DATASHEET!$A$1:$A$299,0),MATCH(PROGRESS!BM$2,DATASHEET!$A$1:$DG$1,0)),"")</f>
        <v/>
      </c>
      <c r="BM43" s="156" t="str">
        <f t="shared" si="57"/>
        <v/>
      </c>
      <c r="BN43" s="138" t="str">
        <f>IF(ISBLANK(DATASHEET!BQ29),"",DATASHEET!BQ29)</f>
        <v/>
      </c>
      <c r="BO43" s="198" t="str">
        <f>IF(ISBLANK(DATASHEET!BR29),"",DATASHEET!BR29)</f>
        <v/>
      </c>
      <c r="BP43" s="140" t="str">
        <f>IF(BQ43="","",IFERROR(VLOOKUP(DATASHEET!BX29,lookup,2,FALSE)-$P43,""))</f>
        <v/>
      </c>
      <c r="BQ43" s="156" t="str">
        <f>IFERROR(INDEX(DATASHEET!$A$1:$DG$299,MATCH(PROGRESS!$A43,DATASHEET!$A$1:$A$299,0),MATCH(PROGRESS!BR$2,DATASHEET!$A$1:$DG$1,0)),"")</f>
        <v/>
      </c>
      <c r="BR43" s="156" t="str">
        <f t="shared" si="58"/>
        <v/>
      </c>
      <c r="BS43" s="138" t="str">
        <f>IF(ISBLANK(DATASHEET!BY29),"",DATASHEET!BY29)</f>
        <v/>
      </c>
      <c r="BT43" s="198" t="str">
        <f>IF(ISBLANK(DATASHEET!BZ29),"",DATASHEET!BZ29)</f>
        <v/>
      </c>
      <c r="BU43" s="140" t="str">
        <f>IF(BV43="","",IFERROR(VLOOKUP(DATASHEET!CB29,lookup,2,FALSE)-$P43,""))</f>
        <v/>
      </c>
      <c r="BV43" s="156" t="str">
        <f>IFERROR(INDEX(DATASHEET!$A$1:$DG$299,MATCH(PROGRESS!$A43,DATASHEET!$A$1:$A$299,0),MATCH(PROGRESS!BW$2,DATASHEET!$A$1:$DG$1,0)),"")</f>
        <v/>
      </c>
      <c r="BW43" s="156" t="str">
        <f t="shared" si="59"/>
        <v/>
      </c>
      <c r="BX43" s="138" t="str">
        <f>IF(ISBLANK(DATASHEET!CC29),"",DATASHEET!CC29)</f>
        <v/>
      </c>
      <c r="BY43" s="198" t="str">
        <f>IF(ISBLANK(DATASHEET!CD29),"",DATASHEET!CD29)</f>
        <v/>
      </c>
      <c r="BZ43" s="140" t="str">
        <f>IF(CA43="","",IFERROR(VLOOKUP(DATASHEET!CE29,lookup,2,FALSE)-$P43,""))</f>
        <v/>
      </c>
      <c r="CA43" s="156" t="str">
        <f>IFERROR(INDEX(DATASHEET!$A$1:$DG$299,MATCH(PROGRESS!$A43,DATASHEET!$A$1:$A$299,0),MATCH(PROGRESS!CB$2,DATASHEET!$A$1:$DG$1,0)),"")</f>
        <v/>
      </c>
      <c r="CB43" s="156" t="str">
        <f t="shared" si="60"/>
        <v/>
      </c>
      <c r="CC43" s="138" t="str">
        <f>IF(ISBLANK(DATASHEET!CF29),"",DATASHEET!CF29)</f>
        <v/>
      </c>
      <c r="CD43" s="198" t="str">
        <f>IF(ISBLANK(DATASHEET!CG29),"",DATASHEET!CG29)</f>
        <v/>
      </c>
      <c r="CE43" s="140" t="str">
        <f>IF(CF43="","",IFERROR(VLOOKUP(DATASHEET!CJ29,lookup,2,FALSE)-$P43,""))</f>
        <v/>
      </c>
      <c r="CF43" s="156" t="str">
        <f>IFERROR(INDEX(DATASHEET!$A$1:$DG$299,MATCH(PROGRESS!$A43,DATASHEET!$A$1:$A$299,0),MATCH(PROGRESS!CG$2,DATASHEET!$A$1:$DG$1,0)),"")</f>
        <v/>
      </c>
      <c r="CG43" s="156" t="str">
        <f t="shared" si="61"/>
        <v/>
      </c>
      <c r="CH43" s="138" t="str">
        <f>IF(ISBLANK(DATASHEET!CK29),"",DATASHEET!CK29)</f>
        <v/>
      </c>
      <c r="CI43" s="198" t="str">
        <f>IF(ISBLANK(DATASHEET!CL29),"",DATASHEET!CL29)</f>
        <v/>
      </c>
      <c r="CJ43" s="140" t="str">
        <f>IF(CK43="","",IFERROR(VLOOKUP(DATASHEET!CN29,lookup,2,FALSE)-$P43,""))</f>
        <v/>
      </c>
      <c r="CK43" s="156" t="str">
        <f>IFERROR(INDEX(DATASHEET!$A$1:$DG$299,MATCH(PROGRESS!$A43,DATASHEET!$A$1:$A$299,0),MATCH(PROGRESS!CL$2,DATASHEET!$A$1:$DG$1,0)),"")</f>
        <v/>
      </c>
      <c r="CL43" s="156" t="str">
        <f t="shared" si="62"/>
        <v/>
      </c>
      <c r="CM43" s="138" t="str">
        <f>IF(ISBLANK(DATASHEET!CO29),"",DATASHEET!CO29)</f>
        <v>AMA</v>
      </c>
      <c r="CN43" s="198" t="str">
        <f>IF(ISBLANK(DATASHEET!CP29),"",DATASHEET!CP29)</f>
        <v>11N-MA-4</v>
      </c>
      <c r="CO43" s="140" t="str">
        <f>IF(CP43="","",IFERROR(VLOOKUP(DATASHEET!CR29,lookup,2,FALSE)-$P43,""))</f>
        <v/>
      </c>
      <c r="CP43" s="156" t="str">
        <f>IFERROR(INDEX(DATASHEET!$A$1:$DG$299,MATCH(PROGRESS!$A43,DATASHEET!$A$1:$A$299,0),MATCH(PROGRESS!CQ$2,DATASHEET!$A$1:$DG$1,0)),"")</f>
        <v/>
      </c>
      <c r="CQ43" s="156" t="str">
        <f t="shared" si="63"/>
        <v/>
      </c>
      <c r="CR43" s="138" t="str">
        <f>IF(ISBLANK(DATASHEET!CS29),"",DATASHEET!CS29)</f>
        <v/>
      </c>
      <c r="CS43" s="198" t="str">
        <f>IF(ISBLANK(DATASHEET!CT29),"",DATASHEET!CT29)</f>
        <v/>
      </c>
      <c r="CT43" s="140" t="str">
        <f>IF(CU43="","",IFERROR(VLOOKUP(DATASHEET!CV29,lookup,2,FALSE)-$P43,""))</f>
        <v/>
      </c>
      <c r="CU43" s="156" t="str">
        <f>IFERROR(INDEX(DATASHEET!$A$1:$DG$299,MATCH(PROGRESS!$A43,DATASHEET!$A$1:$A$299,0),MATCH(PROGRESS!CV$2,DATASHEET!$A$1:$DG$1,0)),"")</f>
        <v/>
      </c>
      <c r="CV43" s="156" t="str">
        <f t="shared" si="64"/>
        <v/>
      </c>
      <c r="CW43" s="138" t="str">
        <f>IF(ISBLANK(DATASHEET!CW29),"",DATASHEET!CW29)</f>
        <v/>
      </c>
      <c r="CX43" s="198" t="str">
        <f>IF(ISBLANK(DATASHEET!CX29),"",DATASHEET!CX29)</f>
        <v/>
      </c>
      <c r="CY43" s="140" t="str">
        <f>IF(CZ43="","",IFERROR(VLOOKUP(DATASHEET!DD29,lookup,2,FALSE)-$P43,""))</f>
        <v/>
      </c>
      <c r="CZ43" s="156" t="str">
        <f>IFERROR(INDEX(DATASHEET!$A$1:$DG$299,MATCH(PROGRESS!$A43,DATASHEET!$A$1:$A$299,0),MATCH(PROGRESS!DA$2,DATASHEET!$A$1:$DG$1,0)),"")</f>
        <v/>
      </c>
      <c r="DA43" s="156" t="str">
        <f t="shared" si="65"/>
        <v/>
      </c>
      <c r="DB43" s="138" t="str">
        <f>IF(ISBLANK(DATASHEET!DE29),"",DATASHEET!DE29)</f>
        <v/>
      </c>
      <c r="DC43" s="198" t="str">
        <f>IF(ISBLANK(DATASHEET!DF29),"",DATASHEET!DF29)</f>
        <v/>
      </c>
      <c r="DD43" s="140" t="str">
        <f>IF(DE43="","",IFERROR(VLOOKUP(DATASHEET!DH29,lookup,2,FALSE)-$P43,""))</f>
        <v/>
      </c>
      <c r="DE43" s="156" t="str">
        <f>IFERROR(INDEX(DATASHEET!$A$1:$DG$299,MATCH(PROGRESS!$A43,DATASHEET!$A$1:$A$299,0),MATCH(PROGRESS!DF$2,DATASHEET!$A$1:$DG$1,0)),"")</f>
        <v/>
      </c>
      <c r="DF43" s="156" t="str">
        <f t="shared" si="66"/>
        <v/>
      </c>
      <c r="DG43" s="138" t="str">
        <f>IF(ISBLANK(DATASHEET!DI29),"",DATASHEET!DI29)</f>
        <v/>
      </c>
      <c r="DH43" s="198" t="str">
        <f>IF(ISBLANK(DATASHEET!DJ29),"",DATASHEET!DJ29)</f>
        <v/>
      </c>
      <c r="DI43" s="140" t="str">
        <f>IF(DJ43="","",IFERROR(VLOOKUP(DATASHEET!DL29,lookup,2,FALSE)-$P43,""))</f>
        <v/>
      </c>
      <c r="DJ43" s="156" t="str">
        <f>IFERROR(INDEX(DATASHEET!$A$1:$DG$299,MATCH(PROGRESS!$A43,DATASHEET!$A$1:$A$299,0),MATCH(PROGRESS!DK$2,DATASHEET!$A$1:$DG$1,0)),"")</f>
        <v/>
      </c>
      <c r="DK43" s="156" t="str">
        <f t="shared" si="67"/>
        <v/>
      </c>
      <c r="DL43" s="138" t="str">
        <f>IF(ISBLANK(DATASHEET!DM29),"",DATASHEET!DM29)</f>
        <v/>
      </c>
      <c r="DM43" s="198" t="str">
        <f>IF(ISBLANK(DATASHEET!DN29),"",DATASHEET!DN29)</f>
        <v/>
      </c>
      <c r="DN43" s="140" t="str">
        <f>IF(DO43="","",IFERROR(VLOOKUP(DATASHEET!DP29,lookup,2,FALSE)-$P43,""))</f>
        <v/>
      </c>
      <c r="DO43" s="156" t="str">
        <f>IFERROR(INDEX(DATASHEET!$A$1:$DG$299,MATCH(PROGRESS!$A43,DATASHEET!$A$1:$A$299,0),MATCH(PROGRESS!DP$2,DATASHEET!$A$1:$DG$1,0)),"")</f>
        <v/>
      </c>
      <c r="DP43" s="156" t="str">
        <f t="shared" si="68"/>
        <v/>
      </c>
      <c r="DQ43" s="138" t="str">
        <f>IF(ISBLANK(DATASHEET!DQ29),"",DATASHEET!DQ29)</f>
        <v>ZA</v>
      </c>
      <c r="DR43" s="198" t="str">
        <f>IF(ISBLANK(DATASHEET!DR29),"",DATASHEET!DR29)</f>
        <v>11X-RE-7</v>
      </c>
      <c r="DS43" s="140" t="str">
        <f>IF(DT43="","",IFERROR(VLOOKUP(DATASHEET!DT29,lookup,2,FALSE)-$P43,""))</f>
        <v/>
      </c>
      <c r="DT43" s="156" t="str">
        <f>IFERROR(INDEX(DATASHEET!$A$1:$DG$299,MATCH(PROGRESS!$A43,DATASHEET!$A$1:$A$299,0),MATCH(PROGRESS!DU$2,DATASHEET!$A$1:$DG$1,0)),"")</f>
        <v/>
      </c>
      <c r="DU43" s="156" t="str">
        <f t="shared" si="69"/>
        <v/>
      </c>
      <c r="DV43" s="138" t="str">
        <f>IF(ISBLANK(DATASHEET!DU29),"",DATASHEET!DU29)</f>
        <v>ES</v>
      </c>
      <c r="DW43" s="198" t="str">
        <f>IF(ISBLANK(DATASHEET!DV29),"",DATASHEET!DV29)</f>
        <v>11C-SC-3</v>
      </c>
      <c r="DX43" s="140" t="str">
        <f>IF(DY43="","",IFERROR(VLOOKUP(DATASHEET!DX29,lookup,2,FALSE)-$P43,""))</f>
        <v/>
      </c>
      <c r="DY43" s="156" t="str">
        <f>IFERROR(INDEX(DATASHEET!$A$1:$DG$299,MATCH(PROGRESS!$A43,DATASHEET!$A$1:$A$299,0),MATCH(PROGRESS!DZ$2,DATASHEET!$A$1:$DG$1,0)),"")</f>
        <v/>
      </c>
      <c r="DZ43" s="156" t="str">
        <f t="shared" si="70"/>
        <v/>
      </c>
      <c r="EA43" s="138" t="str">
        <f>IF(ISBLANK(DATASHEET!DY29),"",DATASHEET!DY29)</f>
        <v/>
      </c>
      <c r="EB43" s="198" t="str">
        <f>IF(ISBLANK(DATASHEET!DZ29),"",DATASHEET!DZ29)</f>
        <v/>
      </c>
      <c r="FD43" s="526"/>
      <c r="FE43" s="532"/>
      <c r="FF43" s="532"/>
      <c r="FG43" s="532"/>
      <c r="FH43" s="526"/>
      <c r="FI43" s="526"/>
      <c r="FJ43" s="532"/>
      <c r="FK43" s="526"/>
      <c r="FL43" s="532"/>
      <c r="FM43" s="526"/>
      <c r="FN43" s="532"/>
      <c r="FO43" s="532"/>
      <c r="FP43" s="532"/>
      <c r="FQ43" s="526"/>
      <c r="FR43" s="526"/>
      <c r="FS43" s="526"/>
      <c r="FT43" s="532"/>
      <c r="FU43" s="526"/>
      <c r="FV43" s="532"/>
      <c r="FW43" s="532"/>
      <c r="FX43" s="532"/>
      <c r="FY43" s="526"/>
      <c r="FZ43" s="532"/>
      <c r="GA43" s="529"/>
      <c r="GB43" s="530"/>
      <c r="GC43" s="530"/>
      <c r="GD43" s="529"/>
      <c r="GE43" s="530"/>
      <c r="GF43" s="530"/>
      <c r="GG43" s="530"/>
      <c r="GH43" s="530"/>
      <c r="GI43" s="530"/>
      <c r="GJ43" s="529"/>
      <c r="GK43" s="530"/>
      <c r="GL43" s="529"/>
      <c r="GM43" s="529"/>
      <c r="GN43" s="530"/>
      <c r="GO43" s="530"/>
      <c r="GP43" s="529"/>
      <c r="GQ43" s="529"/>
      <c r="GR43" s="530"/>
      <c r="GS43" s="530"/>
      <c r="GT43" s="529"/>
    </row>
    <row r="44" spans="1:210" ht="15.75" x14ac:dyDescent="0.25">
      <c r="A44" s="179">
        <f>DATASHEET!A30</f>
        <v>151681</v>
      </c>
      <c r="B44" s="58" t="str">
        <f>DATASHEET!B30</f>
        <v>BOLTON, Jacob</v>
      </c>
      <c r="C44" s="169" t="str">
        <f>DATASHEET!C30</f>
        <v>11SDA</v>
      </c>
      <c r="D44" s="170" t="str">
        <f>DATASHEET!D30</f>
        <v>M</v>
      </c>
      <c r="E44" s="170" t="str">
        <f>DATASHEET!J30</f>
        <v>N</v>
      </c>
      <c r="F44" s="170" t="str">
        <f>DATASHEET!E30</f>
        <v>N</v>
      </c>
      <c r="G44" s="170" t="str">
        <f>DATASHEET!F30</f>
        <v>White - British</v>
      </c>
      <c r="H44" s="170" t="str">
        <f>DATASHEET!G30</f>
        <v>N</v>
      </c>
      <c r="I44" s="170" t="str">
        <f>DATASHEET!H30</f>
        <v>N</v>
      </c>
      <c r="J44" s="170" t="str">
        <f>DATASHEET!I30</f>
        <v>N</v>
      </c>
      <c r="K44" s="171" t="str">
        <f>DATASHEET!M30</f>
        <v>M</v>
      </c>
      <c r="L44" s="88" t="str">
        <f t="shared" si="46"/>
        <v/>
      </c>
      <c r="M44" s="88" t="str">
        <f t="shared" si="47"/>
        <v/>
      </c>
      <c r="N44" s="498" t="str">
        <f>IF(ISBLANK(DATASHEET!L30),"",DATASHEET!L30)</f>
        <v>4-5</v>
      </c>
      <c r="O44" s="109">
        <f>IFERROR(IF(VLOOKUP(DATASHEET!A30,[5]YEAR11!$A$2:$AF$236,18,FALSE)="","",VLOOKUP(DATASHEET!A30,[5]YEAR11!$A$2:$AF$236,18,FALSE)),"")</f>
        <v>38.909638999999999</v>
      </c>
      <c r="P44" s="111">
        <f>IFERROR(IF(VLOOKUP(DATASHEET!A30,[5]YEAR11!$A$2:$AF$237,19,FALSE)="","",VLOOKUP(DATASHEET!A30,[5]YEAR11!$A$2:$AF$237,19,FALSE)),"")</f>
        <v>3.8909639</v>
      </c>
      <c r="Q44" s="497">
        <f>'P8 BREAKDOWN'!M32</f>
        <v>-3.3909639</v>
      </c>
      <c r="R44" s="140" t="str">
        <f>IF(S44="","",IFERROR(VLOOKUP(DATASHEET!AF30,lookup,2,FALSE)-$P44,""))</f>
        <v/>
      </c>
      <c r="S44" s="156" t="str">
        <f>IFERROR(INDEX(DATASHEET!$A$1:$DG$299,MATCH(PROGRESS!$A44,DATASHEET!$A$1:$A$299,0),MATCH(PROGRESS!T$2,DATASHEET!$A$1:$DG$1,0)),"")</f>
        <v/>
      </c>
      <c r="T44" s="156" t="str">
        <f t="shared" si="48"/>
        <v/>
      </c>
      <c r="U44" s="138" t="str">
        <f>IF(ISBLANK(DATASHEET!AG30),"",DATASHEET!AG30)</f>
        <v/>
      </c>
      <c r="V44" s="198" t="str">
        <f>IF(ISBLANK(DATASHEET!AH30),"",DATASHEET!AH30)</f>
        <v/>
      </c>
      <c r="W44" s="140" t="str">
        <f>IF(X44="","",IFERROR(VLOOKUP(DATASHEET!AJ30,lookup,2,FALSE)-$P44,""))</f>
        <v/>
      </c>
      <c r="X44" s="156" t="str">
        <f>IFERROR(INDEX(DATASHEET!$A$1:$DG$299,MATCH(PROGRESS!$A44,DATASHEET!$A$1:$A$299,0),MATCH(PROGRESS!Y$2,DATASHEET!$A$1:$DG$1,0)),"")</f>
        <v/>
      </c>
      <c r="Y44" s="156" t="str">
        <f t="shared" si="49"/>
        <v/>
      </c>
      <c r="Z44" s="138" t="str">
        <f>IF(ISBLANK(DATASHEET!AK30),"",DATASHEET!AK30)</f>
        <v>AWI</v>
      </c>
      <c r="AA44" s="198" t="str">
        <f>IF(ISBLANK(DATASHEET!AL30),"",DATASHEET!AL30)</f>
        <v>11T-BI-4</v>
      </c>
      <c r="AB44" s="140" t="str">
        <f>IF(AC44="","",IFERROR(VLOOKUP(DATASHEET!AN30,lookup,2,FALSE)-$P44,""))</f>
        <v/>
      </c>
      <c r="AC44" s="156" t="str">
        <f>IFERROR(INDEX(DATASHEET!$A$1:$DG$299,MATCH(PROGRESS!$A44,DATASHEET!$A$1:$A$299,0),MATCH(PROGRESS!AD$2,DATASHEET!$A$1:$DG$1,0)),"")</f>
        <v/>
      </c>
      <c r="AD44" s="156" t="str">
        <f t="shared" si="50"/>
        <v/>
      </c>
      <c r="AE44" s="138" t="str">
        <f>IF(ISBLANK(DATASHEET!AO30),"",DATASHEET!AO30)</f>
        <v/>
      </c>
      <c r="AF44" s="198" t="str">
        <f>IF(ISBLANK(DATASHEET!AP30),"",DATASHEET!AP30)</f>
        <v/>
      </c>
      <c r="AG44" s="140" t="str">
        <f>IF(AH44="","",IFERROR(VLOOKUP(DATASHEET!AR30,lookup,2,FALSE)-$P44,""))</f>
        <v/>
      </c>
      <c r="AH44" s="156" t="str">
        <f>IFERROR(INDEX(DATASHEET!$A$1:$DG$299,MATCH(PROGRESS!$A44,DATASHEET!$A$1:$A$299,0),MATCH(PROGRESS!AI$2,DATASHEET!$A$1:$DG$1,0)),"")</f>
        <v/>
      </c>
      <c r="AI44" s="156" t="str">
        <f t="shared" si="51"/>
        <v/>
      </c>
      <c r="AJ44" s="138" t="str">
        <f>IF(ISBLANK(DATASHEET!AS30),"",DATASHEET!AS30)</f>
        <v>TR</v>
      </c>
      <c r="AK44" s="198" t="str">
        <f>IF(ISBLANK(DATASHEET!AT30),"",DATASHEET!AT30)</f>
        <v>11T-CH-4</v>
      </c>
      <c r="AL44" s="140" t="str">
        <f>IF(AM44="","",IFERROR(VLOOKUP(DATASHEET!AV30,lookup,2,FALSE)-$P44,""))</f>
        <v/>
      </c>
      <c r="AM44" s="156" t="str">
        <f>IFERROR(INDEX(DATASHEET!$A$1:$DG$299,MATCH(PROGRESS!$A44,DATASHEET!$A$1:$A$299,0),MATCH(PROGRESS!AN$2,DATASHEET!$A$1:$DG$1,0)),"")</f>
        <v/>
      </c>
      <c r="AN44" s="156" t="str">
        <f t="shared" si="52"/>
        <v/>
      </c>
      <c r="AO44" s="138" t="str">
        <f>IF(ISBLANK(DATASHEET!AW30),"",DATASHEET!AW30)</f>
        <v/>
      </c>
      <c r="AP44" s="198" t="str">
        <f>IF(ISBLANK(DATASHEET!AX30),"",DATASHEET!AX30)</f>
        <v/>
      </c>
      <c r="AQ44" s="140" t="str">
        <f>IF(AR44="","",IFERROR(VLOOKUP(DATASHEET!AZ30,lookup,2,FALSE)-$P44,""))</f>
        <v/>
      </c>
      <c r="AR44" s="156" t="str">
        <f>IFERROR(INDEX(DATASHEET!$A$1:$DG$299,MATCH(PROGRESS!$A44,DATASHEET!$A$1:$A$299,0),MATCH(PROGRESS!AS$2,DATASHEET!$A$1:$DG$1,0)),"")</f>
        <v/>
      </c>
      <c r="AS44" s="156" t="str">
        <f t="shared" si="53"/>
        <v/>
      </c>
      <c r="AT44" s="138" t="str">
        <f>IF(ISBLANK(DATASHEET!BA30),"",DATASHEET!BA30)</f>
        <v/>
      </c>
      <c r="AU44" s="198" t="str">
        <f>IF(ISBLANK(DATASHEET!BB30),"",DATASHEET!BB30)</f>
        <v/>
      </c>
      <c r="AV44" s="140" t="str">
        <f>IF(AW44="","",IFERROR(VLOOKUP(DATASHEET!BD30,lookup,2,FALSE)-$P44,""))</f>
        <v/>
      </c>
      <c r="AW44" s="156" t="str">
        <f>IFERROR(INDEX(DATASHEET!$A$1:$DG$299,MATCH(PROGRESS!$A44,DATASHEET!$A$1:$A$299,0),MATCH(PROGRESS!AX$2,DATASHEET!$A$1:$DG$1,0)),"")</f>
        <v/>
      </c>
      <c r="AX44" s="156" t="str">
        <f t="shared" si="54"/>
        <v/>
      </c>
      <c r="AY44" s="138" t="str">
        <f>IF(ISBLANK(DATASHEET!BE30),"",DATASHEET!BE30)</f>
        <v/>
      </c>
      <c r="AZ44" s="198" t="str">
        <f>IF(ISBLANK(DATASHEET!BF30),"",DATASHEET!BF30)</f>
        <v/>
      </c>
      <c r="BA44" s="140" t="str">
        <f>IF(BB44="","",IFERROR(VLOOKUP(DATASHEET!BH30,lookup,2,FALSE)-$P44,""))</f>
        <v/>
      </c>
      <c r="BB44" s="156" t="str">
        <f>IFERROR(INDEX(DATASHEET!$A$1:$DG$299,MATCH(PROGRESS!$A44,DATASHEET!$A$1:$A$299,0),MATCH(PROGRESS!BC$2,DATASHEET!$A$1:$DG$1,0)),"")</f>
        <v/>
      </c>
      <c r="BC44" s="156" t="str">
        <f t="shared" si="55"/>
        <v/>
      </c>
      <c r="BD44" s="138" t="str">
        <f>IF(ISBLANK(DATASHEET!BI30),"",DATASHEET!BI30)</f>
        <v>AWH</v>
      </c>
      <c r="BE44" s="198" t="str">
        <f>IF(ISBLANK(DATASHEET!BJ30),"",DATASHEET!BJ30)</f>
        <v>11X-EN-5</v>
      </c>
      <c r="BF44" s="140" t="str">
        <f>IF(BG44="","",IFERROR(VLOOKUP(DATASHEET!BL30,lookup,2,FALSE)-$P44,""))</f>
        <v/>
      </c>
      <c r="BG44" s="156" t="str">
        <f>IFERROR(INDEX(DATASHEET!$A$1:$DG$299,MATCH(PROGRESS!$A44,DATASHEET!$A$1:$A$299,0),MATCH(PROGRESS!BH$2,DATASHEET!$A$1:$DG$1,0)),"")</f>
        <v/>
      </c>
      <c r="BH44" s="156" t="str">
        <f>IFERROR(VLOOKUP(BG44,lookup,2,FALSE),"")</f>
        <v/>
      </c>
      <c r="BI44" s="138" t="str">
        <f>IF(ISBLANK(DATASHEET!BM30),"",DATASHEET!BM30)</f>
        <v/>
      </c>
      <c r="BJ44" s="198" t="str">
        <f>IF(ISBLANK(DATASHEET!BN30),"",DATASHEET!BN30)</f>
        <v/>
      </c>
      <c r="BK44" s="140" t="str">
        <f>IF(BL44="","",IFERROR(VLOOKUP(DATASHEET!BP30,lookup,2,FALSE)-$P44,""))</f>
        <v/>
      </c>
      <c r="BL44" s="156" t="str">
        <f>IFERROR(INDEX(DATASHEET!$A$1:$DG$299,MATCH(PROGRESS!$A44,DATASHEET!$A$1:$A$299,0),MATCH(PROGRESS!BM$2,DATASHEET!$A$1:$DG$1,0)),"")</f>
        <v/>
      </c>
      <c r="BM44" s="156" t="str">
        <f t="shared" si="57"/>
        <v/>
      </c>
      <c r="BN44" s="138" t="str">
        <f>IF(ISBLANK(DATASHEET!BQ30),"",DATASHEET!BQ30)</f>
        <v/>
      </c>
      <c r="BO44" s="198" t="str">
        <f>IF(ISBLANK(DATASHEET!BR30),"",DATASHEET!BR30)</f>
        <v/>
      </c>
      <c r="BP44" s="140" t="str">
        <f>IF(BQ44="","",IFERROR(VLOOKUP(DATASHEET!BX30,lookup,2,FALSE)-$P44,""))</f>
        <v/>
      </c>
      <c r="BQ44" s="156" t="str">
        <f>IFERROR(INDEX(DATASHEET!$A$1:$DG$299,MATCH(PROGRESS!$A44,DATASHEET!$A$1:$A$299,0),MATCH(PROGRESS!BR$2,DATASHEET!$A$1:$DG$1,0)),"")</f>
        <v/>
      </c>
      <c r="BR44" s="156" t="str">
        <f t="shared" si="58"/>
        <v/>
      </c>
      <c r="BS44" s="138" t="str">
        <f>IF(ISBLANK(DATASHEET!BY30),"",DATASHEET!BY30)</f>
        <v>LMA</v>
      </c>
      <c r="BT44" s="198" t="str">
        <f>IF(ISBLANK(DATASHEET!BZ30),"",DATASHEET!BZ30)</f>
        <v>11S-FR-1</v>
      </c>
      <c r="BU44" s="140" t="str">
        <f>IF(BV44="","",IFERROR(VLOOKUP(DATASHEET!CB30,lookup,2,FALSE)-$P44,""))</f>
        <v/>
      </c>
      <c r="BV44" s="156" t="str">
        <f>IFERROR(INDEX(DATASHEET!$A$1:$DG$299,MATCH(PROGRESS!$A44,DATASHEET!$A$1:$A$299,0),MATCH(PROGRESS!BW$2,DATASHEET!$A$1:$DG$1,0)),"")</f>
        <v/>
      </c>
      <c r="BW44" s="156" t="str">
        <f t="shared" si="59"/>
        <v/>
      </c>
      <c r="BX44" s="138" t="str">
        <f>IF(ISBLANK(DATASHEET!CC30),"",DATASHEET!CC30)</f>
        <v/>
      </c>
      <c r="BY44" s="198" t="str">
        <f>IF(ISBLANK(DATASHEET!CD30),"",DATASHEET!CD30)</f>
        <v/>
      </c>
      <c r="BZ44" s="140" t="str">
        <f>IF(CA44="","",IFERROR(VLOOKUP(DATASHEET!CE30,lookup,2,FALSE)-$P44,""))</f>
        <v/>
      </c>
      <c r="CA44" s="156" t="str">
        <f>IFERROR(INDEX(DATASHEET!$A$1:$DG$299,MATCH(PROGRESS!$A44,DATASHEET!$A$1:$A$299,0),MATCH(PROGRESS!CB$2,DATASHEET!$A$1:$DG$1,0)),"")</f>
        <v/>
      </c>
      <c r="CB44" s="156" t="str">
        <f t="shared" si="60"/>
        <v/>
      </c>
      <c r="CC44" s="138" t="str">
        <f>IF(ISBLANK(DATASHEET!CF30),"",DATASHEET!CF30)</f>
        <v/>
      </c>
      <c r="CD44" s="198" t="str">
        <f>IF(ISBLANK(DATASHEET!CG30),"",DATASHEET!CG30)</f>
        <v/>
      </c>
      <c r="CE44" s="140" t="str">
        <f>IF(CF44="","",IFERROR(VLOOKUP(DATASHEET!CJ30,lookup,2,FALSE)-$P44,""))</f>
        <v/>
      </c>
      <c r="CF44" s="156" t="str">
        <f>IFERROR(INDEX(DATASHEET!$A$1:$DG$299,MATCH(PROGRESS!$A44,DATASHEET!$A$1:$A$299,0),MATCH(PROGRESS!CG$2,DATASHEET!$A$1:$DG$1,0)),"")</f>
        <v/>
      </c>
      <c r="CG44" s="156" t="str">
        <f t="shared" si="61"/>
        <v/>
      </c>
      <c r="CH44" s="138" t="str">
        <f>IF(ISBLANK(DATASHEET!CK30),"",DATASHEET!CK30)</f>
        <v/>
      </c>
      <c r="CI44" s="198" t="str">
        <f>IF(ISBLANK(DATASHEET!CL30),"",DATASHEET!CL30)</f>
        <v/>
      </c>
      <c r="CJ44" s="140" t="str">
        <f>IF(CK44="","",IFERROR(VLOOKUP(DATASHEET!CN30,lookup,2,FALSE)-$P44,""))</f>
        <v/>
      </c>
      <c r="CK44" s="156" t="str">
        <f>IFERROR(INDEX(DATASHEET!$A$1:$DG$299,MATCH(PROGRESS!$A44,DATASHEET!$A$1:$A$299,0),MATCH(PROGRESS!CL$2,DATASHEET!$A$1:$DG$1,0)),"")</f>
        <v/>
      </c>
      <c r="CL44" s="156" t="str">
        <f t="shared" si="62"/>
        <v/>
      </c>
      <c r="CM44" s="138" t="str">
        <f>IF(ISBLANK(DATASHEET!CO30),"",DATASHEET!CO30)</f>
        <v>NBU</v>
      </c>
      <c r="CN44" s="198" t="str">
        <f>IF(ISBLANK(DATASHEET!CP30),"",DATASHEET!CP30)</f>
        <v>11X-MA-3</v>
      </c>
      <c r="CO44" s="140" t="str">
        <f>IF(CP44="","",IFERROR(VLOOKUP(DATASHEET!CR30,lookup,2,FALSE)-$P44,""))</f>
        <v/>
      </c>
      <c r="CP44" s="156" t="str">
        <f>IFERROR(INDEX(DATASHEET!$A$1:$DG$299,MATCH(PROGRESS!$A44,DATASHEET!$A$1:$A$299,0),MATCH(PROGRESS!CQ$2,DATASHEET!$A$1:$DG$1,0)),"")</f>
        <v/>
      </c>
      <c r="CQ44" s="156" t="str">
        <f t="shared" si="63"/>
        <v/>
      </c>
      <c r="CR44" s="138" t="str">
        <f>IF(ISBLANK(DATASHEET!CS30),"",DATASHEET!CS30)</f>
        <v/>
      </c>
      <c r="CS44" s="198" t="str">
        <f>IF(ISBLANK(DATASHEET!CT30),"",DATASHEET!CT30)</f>
        <v/>
      </c>
      <c r="CT44" s="140" t="str">
        <f>IF(CU44="","",IFERROR(VLOOKUP(DATASHEET!CV30,lookup,2,FALSE)-$P44,""))</f>
        <v/>
      </c>
      <c r="CU44" s="156" t="str">
        <f>IFERROR(INDEX(DATASHEET!$A$1:$DG$299,MATCH(PROGRESS!$A44,DATASHEET!$A$1:$A$299,0),MATCH(PROGRESS!CV$2,DATASHEET!$A$1:$DG$1,0)),"")</f>
        <v/>
      </c>
      <c r="CV44" s="156" t="str">
        <f t="shared" si="64"/>
        <v/>
      </c>
      <c r="CW44" s="138" t="str">
        <f>IF(ISBLANK(DATASHEET!CW30),"",DATASHEET!CW30)</f>
        <v/>
      </c>
      <c r="CX44" s="198" t="str">
        <f>IF(ISBLANK(DATASHEET!CX30),"",DATASHEET!CX30)</f>
        <v/>
      </c>
      <c r="CY44" s="140" t="str">
        <f>IF(CZ44="","",IFERROR(VLOOKUP(DATASHEET!DD30,lookup,2,FALSE)-$P44,""))</f>
        <v/>
      </c>
      <c r="CZ44" s="156" t="str">
        <f>IFERROR(INDEX(DATASHEET!$A$1:$DG$299,MATCH(PROGRESS!$A44,DATASHEET!$A$1:$A$299,0),MATCH(PROGRESS!DA$2,DATASHEET!$A$1:$DG$1,0)),"")</f>
        <v/>
      </c>
      <c r="DA44" s="156" t="str">
        <f t="shared" si="65"/>
        <v/>
      </c>
      <c r="DB44" s="138" t="str">
        <f>IF(ISBLANK(DATASHEET!DE30),"",DATASHEET!DE30)</f>
        <v>JOS</v>
      </c>
      <c r="DC44" s="198" t="str">
        <f>IF(ISBLANK(DATASHEET!DF30),"",DATASHEET!DF30)</f>
        <v>11MS2-PE-MS2-10</v>
      </c>
      <c r="DD44" s="140" t="str">
        <f>IF(DE44="","",IFERROR(VLOOKUP(DATASHEET!DH30,lookup,2,FALSE)-$P44,""))</f>
        <v/>
      </c>
      <c r="DE44" s="156" t="str">
        <f>IFERROR(INDEX(DATASHEET!$A$1:$DG$299,MATCH(PROGRESS!$A44,DATASHEET!$A$1:$A$299,0),MATCH(PROGRESS!DF$2,DATASHEET!$A$1:$DG$1,0)),"")</f>
        <v/>
      </c>
      <c r="DF44" s="156" t="str">
        <f t="shared" si="66"/>
        <v/>
      </c>
      <c r="DG44" s="138" t="str">
        <f>IF(ISBLANK(DATASHEET!DI30),"",DATASHEET!DI30)</f>
        <v>DWA</v>
      </c>
      <c r="DH44" s="198" t="str">
        <f>IF(ISBLANK(DATASHEET!DJ30),"",DATASHEET!DJ30)</f>
        <v>11T-PH-4</v>
      </c>
      <c r="DI44" s="140" t="str">
        <f>IF(DJ44="","",IFERROR(VLOOKUP(DATASHEET!DL30,lookup,2,FALSE)-$P44,""))</f>
        <v/>
      </c>
      <c r="DJ44" s="156" t="str">
        <f>IFERROR(INDEX(DATASHEET!$A$1:$DG$299,MATCH(PROGRESS!$A44,DATASHEET!$A$1:$A$299,0),MATCH(PROGRESS!DK$2,DATASHEET!$A$1:$DG$1,0)),"")</f>
        <v/>
      </c>
      <c r="DK44" s="156" t="str">
        <f t="shared" si="67"/>
        <v/>
      </c>
      <c r="DL44" s="138" t="str">
        <f>IF(ISBLANK(DATASHEET!DM30),"",DATASHEET!DM30)</f>
        <v/>
      </c>
      <c r="DM44" s="198" t="str">
        <f>IF(ISBLANK(DATASHEET!DN30),"",DATASHEET!DN30)</f>
        <v/>
      </c>
      <c r="DN44" s="140" t="str">
        <f>IF(DO44="","",IFERROR(VLOOKUP(DATASHEET!DP30,lookup,2,FALSE)-$P44,""))</f>
        <v/>
      </c>
      <c r="DO44" s="156" t="str">
        <f>IFERROR(INDEX(DATASHEET!$A$1:$DG$299,MATCH(PROGRESS!$A44,DATASHEET!$A$1:$A$299,0),MATCH(PROGRESS!DP$2,DATASHEET!$A$1:$DG$1,0)),"")</f>
        <v/>
      </c>
      <c r="DP44" s="156" t="str">
        <f t="shared" si="68"/>
        <v/>
      </c>
      <c r="DQ44" s="138" t="str">
        <f>IF(ISBLANK(DATASHEET!DQ30),"",DATASHEET!DQ30)</f>
        <v>GRY</v>
      </c>
      <c r="DR44" s="198" t="str">
        <f>IF(ISBLANK(DATASHEET!DR30),"",DATASHEET!DR30)</f>
        <v>11X-RE-3</v>
      </c>
      <c r="DS44" s="140" t="str">
        <f>IF(DT44="","",IFERROR(VLOOKUP(DATASHEET!DT30,lookup,2,FALSE)-$P44,""))</f>
        <v/>
      </c>
      <c r="DT44" s="156" t="str">
        <f>IFERROR(INDEX(DATASHEET!$A$1:$DG$299,MATCH(PROGRESS!$A44,DATASHEET!$A$1:$A$299,0),MATCH(PROGRESS!DU$2,DATASHEET!$A$1:$DG$1,0)),"")</f>
        <v/>
      </c>
      <c r="DU44" s="156" t="str">
        <f t="shared" si="69"/>
        <v/>
      </c>
      <c r="DV44" s="138" t="str">
        <f>IF(ISBLANK(DATASHEET!DU30),"",DATASHEET!DU30)</f>
        <v/>
      </c>
      <c r="DW44" s="198" t="str">
        <f>IF(ISBLANK(DATASHEET!DV30),"",DATASHEET!DV30)</f>
        <v/>
      </c>
      <c r="DX44" s="140" t="str">
        <f>IF(DY44="","",IFERROR(VLOOKUP(DATASHEET!DX30,lookup,2,FALSE)-$P44,""))</f>
        <v/>
      </c>
      <c r="DY44" s="156" t="str">
        <f>IFERROR(INDEX(DATASHEET!$A$1:$DG$299,MATCH(PROGRESS!$A44,DATASHEET!$A$1:$A$299,0),MATCH(PROGRESS!DZ$2,DATASHEET!$A$1:$DG$1,0)),"")</f>
        <v/>
      </c>
      <c r="DZ44" s="156" t="str">
        <f t="shared" si="70"/>
        <v/>
      </c>
      <c r="EA44" s="138" t="str">
        <f>IF(ISBLANK(DATASHEET!DY30),"",DATASHEET!DY30)</f>
        <v/>
      </c>
      <c r="EB44" s="198" t="str">
        <f>IF(ISBLANK(DATASHEET!DZ30),"",DATASHEET!DZ30)</f>
        <v/>
      </c>
      <c r="FD44" s="526"/>
      <c r="FE44" s="532"/>
      <c r="FF44" s="532"/>
      <c r="FG44" s="532"/>
      <c r="FH44" s="526"/>
      <c r="FI44" s="526"/>
      <c r="FJ44" s="532"/>
      <c r="FK44" s="526"/>
      <c r="FL44" s="532"/>
      <c r="FM44" s="526"/>
      <c r="FN44" s="532"/>
      <c r="FO44" s="532"/>
      <c r="FP44" s="532"/>
      <c r="FQ44" s="526"/>
      <c r="FR44" s="526"/>
      <c r="FS44" s="526"/>
      <c r="FT44" s="532"/>
      <c r="FU44" s="526"/>
      <c r="FV44" s="532"/>
      <c r="FW44" s="532"/>
      <c r="FX44" s="532"/>
      <c r="FY44" s="526"/>
      <c r="FZ44" s="532"/>
      <c r="GA44" s="529"/>
      <c r="GB44" s="530"/>
      <c r="GC44" s="530"/>
      <c r="GD44" s="529"/>
      <c r="GE44" s="530"/>
      <c r="GF44" s="530"/>
      <c r="GG44" s="530"/>
      <c r="GH44" s="530"/>
      <c r="GI44" s="530"/>
      <c r="GJ44" s="529"/>
      <c r="GK44" s="530"/>
      <c r="GL44" s="529"/>
      <c r="GM44" s="529"/>
      <c r="GN44" s="530"/>
      <c r="GO44" s="530"/>
      <c r="GP44" s="529"/>
      <c r="GQ44" s="529"/>
      <c r="GR44" s="530"/>
      <c r="GS44" s="530"/>
      <c r="GT44" s="529"/>
      <c r="HB44" t="s">
        <v>375</v>
      </c>
    </row>
    <row r="45" spans="1:210" ht="15.75" x14ac:dyDescent="0.25">
      <c r="A45" s="179">
        <f>DATASHEET!A31</f>
        <v>151740</v>
      </c>
      <c r="B45" s="58" t="str">
        <f>DATASHEET!B31</f>
        <v>BRIGGS, Grace</v>
      </c>
      <c r="C45" s="169" t="str">
        <f>DATASHEET!C31</f>
        <v>11JNE</v>
      </c>
      <c r="D45" s="170" t="str">
        <f>DATASHEET!D31</f>
        <v>F</v>
      </c>
      <c r="E45" s="170" t="str">
        <f>DATASHEET!J31</f>
        <v>K</v>
      </c>
      <c r="F45" s="170" t="str">
        <f>DATASHEET!E31</f>
        <v>N</v>
      </c>
      <c r="G45" s="170" t="str">
        <f>DATASHEET!F31</f>
        <v>White - British</v>
      </c>
      <c r="H45" s="170" t="str">
        <f>DATASHEET!G31</f>
        <v>N</v>
      </c>
      <c r="I45" s="170" t="str">
        <f>DATASHEET!H31</f>
        <v>Y</v>
      </c>
      <c r="J45" s="170" t="str">
        <f>DATASHEET!I31</f>
        <v>Y</v>
      </c>
      <c r="K45" s="171" t="str">
        <f>DATASHEET!M31</f>
        <v>L</v>
      </c>
      <c r="L45" s="88" t="str">
        <f t="shared" si="46"/>
        <v/>
      </c>
      <c r="M45" s="88" t="str">
        <f t="shared" si="47"/>
        <v/>
      </c>
      <c r="N45" s="498" t="str">
        <f>IF(ISBLANK(DATASHEET!L31),"",DATASHEET!L31)</f>
        <v>2-3</v>
      </c>
      <c r="O45" s="109">
        <f>IFERROR(IF(VLOOKUP(DATASHEET!A31,[5]YEAR11!$A$2:$AF$236,18,FALSE)="","",VLOOKUP(DATASHEET!A31,[5]YEAR11!$A$2:$AF$236,18,FALSE)),"")</f>
        <v>24.745968000000001</v>
      </c>
      <c r="P45" s="111">
        <f>IFERROR(IF(VLOOKUP(DATASHEET!A31,[5]YEAR11!$A$2:$AF$237,19,FALSE)="","",VLOOKUP(DATASHEET!A31,[5]YEAR11!$A$2:$AF$237,19,FALSE)),"")</f>
        <v>2.4745968</v>
      </c>
      <c r="Q45" s="497">
        <f>'P8 BREAKDOWN'!M33</f>
        <v>-2.1745968000000002</v>
      </c>
      <c r="R45" s="140" t="str">
        <f>IF(S45="","",IFERROR(VLOOKUP(DATASHEET!AF31,lookup,2,FALSE)-$P45,""))</f>
        <v/>
      </c>
      <c r="S45" s="156" t="str">
        <f>IFERROR(INDEX(DATASHEET!$A$1:$DG$299,MATCH(PROGRESS!$A45,DATASHEET!$A$1:$A$299,0),MATCH(PROGRESS!T$2,DATASHEET!$A$1:$DG$1,0)),"")</f>
        <v/>
      </c>
      <c r="T45" s="156" t="str">
        <f t="shared" si="48"/>
        <v/>
      </c>
      <c r="U45" s="138" t="str">
        <f>IF(ISBLANK(DATASHEET!AG31),"",DATASHEET!AG31)</f>
        <v/>
      </c>
      <c r="V45" s="198" t="str">
        <f>IF(ISBLANK(DATASHEET!AH31),"",DATASHEET!AH31)</f>
        <v/>
      </c>
      <c r="W45" s="140" t="str">
        <f>IF(X45="","",IFERROR(VLOOKUP(DATASHEET!AJ31,lookup,2,FALSE)-$P45,""))</f>
        <v/>
      </c>
      <c r="X45" s="156" t="str">
        <f>IFERROR(INDEX(DATASHEET!$A$1:$DG$299,MATCH(PROGRESS!$A45,DATASHEET!$A$1:$A$299,0),MATCH(PROGRESS!Y$2,DATASHEET!$A$1:$DG$1,0)),"")</f>
        <v/>
      </c>
      <c r="Y45" s="156" t="str">
        <f t="shared" si="49"/>
        <v/>
      </c>
      <c r="Z45" s="138" t="str">
        <f>IF(ISBLANK(DATASHEET!AK31),"",DATASHEET!AK31)</f>
        <v/>
      </c>
      <c r="AA45" s="198" t="str">
        <f>IF(ISBLANK(DATASHEET!AL31),"",DATASHEET!AL31)</f>
        <v/>
      </c>
      <c r="AB45" s="140" t="str">
        <f>IF(AC45="","",IFERROR(VLOOKUP(DATASHEET!AN31,lookup,2,FALSE)-$P45,""))</f>
        <v/>
      </c>
      <c r="AC45" s="156" t="str">
        <f>IFERROR(INDEX(DATASHEET!$A$1:$DG$299,MATCH(PROGRESS!$A45,DATASHEET!$A$1:$A$299,0),MATCH(PROGRESS!AD$2,DATASHEET!$A$1:$DG$1,0)),"")</f>
        <v/>
      </c>
      <c r="AD45" s="156" t="str">
        <f t="shared" si="50"/>
        <v/>
      </c>
      <c r="AE45" s="138" t="str">
        <f>IF(ISBLANK(DATASHEET!AO31),"",DATASHEET!AO31)</f>
        <v/>
      </c>
      <c r="AF45" s="198" t="str">
        <f>IF(ISBLANK(DATASHEET!AP31),"",DATASHEET!AP31)</f>
        <v/>
      </c>
      <c r="AG45" s="140" t="str">
        <f>IF(AH45="","",IFERROR(VLOOKUP(DATASHEET!AR31,lookup,2,FALSE)-$P45,""))</f>
        <v/>
      </c>
      <c r="AH45" s="156" t="str">
        <f>IFERROR(INDEX(DATASHEET!$A$1:$DG$299,MATCH(PROGRESS!$A45,DATASHEET!$A$1:$A$299,0),MATCH(PROGRESS!AI$2,DATASHEET!$A$1:$DG$1,0)),"")</f>
        <v/>
      </c>
      <c r="AI45" s="156" t="str">
        <f t="shared" si="51"/>
        <v/>
      </c>
      <c r="AJ45" s="138" t="str">
        <f>IF(ISBLANK(DATASHEET!AS31),"",DATASHEET!AS31)</f>
        <v/>
      </c>
      <c r="AK45" s="198" t="str">
        <f>IF(ISBLANK(DATASHEET!AT31),"",DATASHEET!AT31)</f>
        <v/>
      </c>
      <c r="AL45" s="140" t="str">
        <f>IF(AM45="","",IFERROR(VLOOKUP(DATASHEET!AV31,lookup,2,FALSE)-$P45,""))</f>
        <v/>
      </c>
      <c r="AM45" s="156" t="str">
        <f>IFERROR(INDEX(DATASHEET!$A$1:$DG$299,MATCH(PROGRESS!$A45,DATASHEET!$A$1:$A$299,0),MATCH(PROGRESS!AN$2,DATASHEET!$A$1:$DG$1,0)),"")</f>
        <v/>
      </c>
      <c r="AN45" s="156" t="str">
        <f t="shared" si="52"/>
        <v/>
      </c>
      <c r="AO45" s="138" t="str">
        <f>IF(ISBLANK(DATASHEET!AW31),"",DATASHEET!AW31)</f>
        <v/>
      </c>
      <c r="AP45" s="198" t="str">
        <f>IF(ISBLANK(DATASHEET!AX31),"",DATASHEET!AX31)</f>
        <v/>
      </c>
      <c r="AQ45" s="140" t="str">
        <f>IF(AR45="","",IFERROR(VLOOKUP(DATASHEET!AZ31,lookup,2,FALSE)-$P45,""))</f>
        <v/>
      </c>
      <c r="AR45" s="156" t="str">
        <f>IFERROR(INDEX(DATASHEET!$A$1:$DG$299,MATCH(PROGRESS!$A45,DATASHEET!$A$1:$A$299,0),MATCH(PROGRESS!AS$2,DATASHEET!$A$1:$DG$1,0)),"")</f>
        <v/>
      </c>
      <c r="AS45" s="156" t="str">
        <f t="shared" si="53"/>
        <v/>
      </c>
      <c r="AT45" s="138" t="str">
        <f>IF(ISBLANK(DATASHEET!BA31),"",DATASHEET!BA31)</f>
        <v/>
      </c>
      <c r="AU45" s="198" t="str">
        <f>IF(ISBLANK(DATASHEET!BB31),"",DATASHEET!BB31)</f>
        <v/>
      </c>
      <c r="AV45" s="140" t="str">
        <f>IF(AW45="","",IFERROR(VLOOKUP(DATASHEET!BD31,lookup,2,FALSE)-$P45,""))</f>
        <v/>
      </c>
      <c r="AW45" s="156" t="str">
        <f>IFERROR(INDEX(DATASHEET!$A$1:$DG$299,MATCH(PROGRESS!$A45,DATASHEET!$A$1:$A$299,0),MATCH(PROGRESS!AX$2,DATASHEET!$A$1:$DG$1,0)),"")</f>
        <v/>
      </c>
      <c r="AX45" s="156" t="str">
        <f t="shared" si="54"/>
        <v/>
      </c>
      <c r="AY45" s="138" t="str">
        <f>IF(ISBLANK(DATASHEET!BE31),"",DATASHEET!BE31)</f>
        <v/>
      </c>
      <c r="AZ45" s="198" t="str">
        <f>IF(ISBLANK(DATASHEET!BF31),"",DATASHEET!BF31)</f>
        <v/>
      </c>
      <c r="BA45" s="140" t="str">
        <f>IF(BB45="","",IFERROR(VLOOKUP(DATASHEET!BH31,lookup,2,FALSE)-$P45,""))</f>
        <v/>
      </c>
      <c r="BB45" s="156" t="str">
        <f>IFERROR(INDEX(DATASHEET!$A$1:$DG$299,MATCH(PROGRESS!$A45,DATASHEET!$A$1:$A$299,0),MATCH(PROGRESS!BC$2,DATASHEET!$A$1:$DG$1,0)),"")</f>
        <v/>
      </c>
      <c r="BC45" s="156" t="str">
        <f t="shared" si="55"/>
        <v/>
      </c>
      <c r="BD45" s="138" t="str">
        <f>IF(ISBLANK(DATASHEET!BI31),"",DATASHEET!BI31)</f>
        <v>SK</v>
      </c>
      <c r="BE45" s="198" t="str">
        <f>IF(ISBLANK(DATASHEET!BJ31),"",DATASHEET!BJ31)</f>
        <v>11X-EN-7</v>
      </c>
      <c r="BF45" s="140" t="str">
        <f>IF(BG45="","",IFERROR(VLOOKUP(DATASHEET!BL31,lookup,2,FALSE)-$P45,""))</f>
        <v/>
      </c>
      <c r="BG45" s="156" t="str">
        <f>IFERROR(INDEX(DATASHEET!$A$1:$DG$299,MATCH(PROGRESS!$A45,DATASHEET!$A$1:$A$299,0),MATCH(PROGRESS!BH$2,DATASHEET!$A$1:$DG$1,0)),"")</f>
        <v/>
      </c>
      <c r="BH45" s="156" t="str">
        <f t="shared" si="56"/>
        <v/>
      </c>
      <c r="BI45" s="138" t="str">
        <f>IF(ISBLANK(DATASHEET!BM31),"",DATASHEET!BM31)</f>
        <v/>
      </c>
      <c r="BJ45" s="198" t="str">
        <f>IF(ISBLANK(DATASHEET!BN31),"",DATASHEET!BN31)</f>
        <v/>
      </c>
      <c r="BK45" s="140" t="str">
        <f>IF(BL45="","",IFERROR(VLOOKUP(DATASHEET!BP31,lookup,2,FALSE)-$P45,""))</f>
        <v/>
      </c>
      <c r="BL45" s="156" t="str">
        <f>IFERROR(INDEX(DATASHEET!$A$1:$DG$299,MATCH(PROGRESS!$A45,DATASHEET!$A$1:$A$299,0),MATCH(PROGRESS!BM$2,DATASHEET!$A$1:$DG$1,0)),"")</f>
        <v/>
      </c>
      <c r="BM45" s="156" t="str">
        <f t="shared" si="57"/>
        <v/>
      </c>
      <c r="BN45" s="138" t="str">
        <f>IF(ISBLANK(DATASHEET!BQ31),"",DATASHEET!BQ31)</f>
        <v/>
      </c>
      <c r="BO45" s="198" t="str">
        <f>IF(ISBLANK(DATASHEET!BR31),"",DATASHEET!BR31)</f>
        <v/>
      </c>
      <c r="BP45" s="140" t="str">
        <f>IF(BQ45="","",IFERROR(VLOOKUP(DATASHEET!BX31,lookup,2,FALSE)-$P45,""))</f>
        <v/>
      </c>
      <c r="BQ45" s="156" t="str">
        <f>IFERROR(INDEX(DATASHEET!$A$1:$DG$299,MATCH(PROGRESS!$A45,DATASHEET!$A$1:$A$299,0),MATCH(PROGRESS!BR$2,DATASHEET!$A$1:$DG$1,0)),"")</f>
        <v/>
      </c>
      <c r="BR45" s="156" t="str">
        <f t="shared" si="58"/>
        <v/>
      </c>
      <c r="BS45" s="138" t="str">
        <f>IF(ISBLANK(DATASHEET!BY31),"",DATASHEET!BY31)</f>
        <v/>
      </c>
      <c r="BT45" s="198" t="str">
        <f>IF(ISBLANK(DATASHEET!BZ31),"",DATASHEET!BZ31)</f>
        <v/>
      </c>
      <c r="BU45" s="140" t="str">
        <f>IF(BV45="","",IFERROR(VLOOKUP(DATASHEET!CB31,lookup,2,FALSE)-$P45,""))</f>
        <v/>
      </c>
      <c r="BV45" s="156" t="str">
        <f>IFERROR(INDEX(DATASHEET!$A$1:$DG$299,MATCH(PROGRESS!$A45,DATASHEET!$A$1:$A$299,0),MATCH(PROGRESS!BW$2,DATASHEET!$A$1:$DG$1,0)),"")</f>
        <v/>
      </c>
      <c r="BW45" s="156" t="str">
        <f t="shared" si="59"/>
        <v/>
      </c>
      <c r="BX45" s="138" t="str">
        <f>IF(ISBLANK(DATASHEET!CC31),"",DATASHEET!CC31)</f>
        <v>JJA</v>
      </c>
      <c r="BY45" s="198" t="str">
        <f>IF(ISBLANK(DATASHEET!CD31),"",DATASHEET!CD31)</f>
        <v>11MS2-GG2-6</v>
      </c>
      <c r="BZ45" s="140" t="str">
        <f>IF(CA45="","",IFERROR(VLOOKUP(DATASHEET!CE31,lookup,2,FALSE)-$P45,""))</f>
        <v/>
      </c>
      <c r="CA45" s="156" t="str">
        <f>IFERROR(INDEX(DATASHEET!$A$1:$DG$299,MATCH(PROGRESS!$A45,DATASHEET!$A$1:$A$299,0),MATCH(PROGRESS!CB$2,DATASHEET!$A$1:$DG$1,0)),"")</f>
        <v/>
      </c>
      <c r="CB45" s="156" t="str">
        <f t="shared" si="60"/>
        <v/>
      </c>
      <c r="CC45" s="138" t="str">
        <f>IF(ISBLANK(DATASHEET!CF31),"",DATASHEET!CF31)</f>
        <v/>
      </c>
      <c r="CD45" s="198" t="str">
        <f>IF(ISBLANK(DATASHEET!CG31),"",DATASHEET!CG31)</f>
        <v/>
      </c>
      <c r="CE45" s="140" t="str">
        <f>IF(CF45="","",IFERROR(VLOOKUP(DATASHEET!CJ31,lookup,2,FALSE)-$P45,""))</f>
        <v/>
      </c>
      <c r="CF45" s="156" t="str">
        <f>IFERROR(INDEX(DATASHEET!$A$1:$DG$299,MATCH(PROGRESS!$A45,DATASHEET!$A$1:$A$299,0),MATCH(PROGRESS!CG$2,DATASHEET!$A$1:$DG$1,0)),"")</f>
        <v/>
      </c>
      <c r="CG45" s="156" t="str">
        <f t="shared" si="61"/>
        <v/>
      </c>
      <c r="CH45" s="138" t="str">
        <f>IF(ISBLANK(DATASHEET!CK31),"",DATASHEET!CK31)</f>
        <v/>
      </c>
      <c r="CI45" s="198" t="str">
        <f>IF(ISBLANK(DATASHEET!CL31),"",DATASHEET!CL31)</f>
        <v/>
      </c>
      <c r="CJ45" s="140" t="str">
        <f>IF(CK45="","",IFERROR(VLOOKUP(DATASHEET!CN31,lookup,2,FALSE)-$P45,""))</f>
        <v/>
      </c>
      <c r="CK45" s="156" t="str">
        <f>IFERROR(INDEX(DATASHEET!$A$1:$DG$299,MATCH(PROGRESS!$A45,DATASHEET!$A$1:$A$299,0),MATCH(PROGRESS!CL$2,DATASHEET!$A$1:$DG$1,0)),"")</f>
        <v/>
      </c>
      <c r="CL45" s="156" t="str">
        <f t="shared" si="62"/>
        <v/>
      </c>
      <c r="CM45" s="138" t="str">
        <f>IF(ISBLANK(DATASHEET!CO31),"",DATASHEET!CO31)</f>
        <v>AB</v>
      </c>
      <c r="CN45" s="198" t="str">
        <f>IF(ISBLANK(DATASHEET!CP31),"",DATASHEET!CP31)</f>
        <v>11X-MA-7</v>
      </c>
      <c r="CO45" s="140" t="str">
        <f>IF(CP45="","",IFERROR(VLOOKUP(DATASHEET!CR31,lookup,2,FALSE)-$P45,""))</f>
        <v/>
      </c>
      <c r="CP45" s="156" t="str">
        <f>IFERROR(INDEX(DATASHEET!$A$1:$DG$299,MATCH(PROGRESS!$A45,DATASHEET!$A$1:$A$299,0),MATCH(PROGRESS!CQ$2,DATASHEET!$A$1:$DG$1,0)),"")</f>
        <v/>
      </c>
      <c r="CQ45" s="156" t="str">
        <f t="shared" si="63"/>
        <v/>
      </c>
      <c r="CR45" s="138" t="str">
        <f>IF(ISBLANK(DATASHEET!CS31),"",DATASHEET!CS31)</f>
        <v/>
      </c>
      <c r="CS45" s="198" t="str">
        <f>IF(ISBLANK(DATASHEET!CT31),"",DATASHEET!CT31)</f>
        <v/>
      </c>
      <c r="CT45" s="140" t="str">
        <f>IF(CU45="","",IFERROR(VLOOKUP(DATASHEET!CV31,lookup,2,FALSE)-$P45,""))</f>
        <v/>
      </c>
      <c r="CU45" s="156" t="str">
        <f>IFERROR(INDEX(DATASHEET!$A$1:$DG$299,MATCH(PROGRESS!$A45,DATASHEET!$A$1:$A$299,0),MATCH(PROGRESS!CV$2,DATASHEET!$A$1:$DG$1,0)),"")</f>
        <v/>
      </c>
      <c r="CV45" s="156" t="str">
        <f t="shared" si="64"/>
        <v/>
      </c>
      <c r="CW45" s="138" t="str">
        <f>IF(ISBLANK(DATASHEET!CW31),"",DATASHEET!CW31)</f>
        <v/>
      </c>
      <c r="CX45" s="198" t="str">
        <f>IF(ISBLANK(DATASHEET!CX31),"",DATASHEET!CX31)</f>
        <v/>
      </c>
      <c r="CY45" s="140" t="str">
        <f>IF(CZ45="","",IFERROR(VLOOKUP(DATASHEET!DD31,lookup,2,FALSE)-$P45,""))</f>
        <v/>
      </c>
      <c r="CZ45" s="156" t="str">
        <f>IFERROR(INDEX(DATASHEET!$A$1:$DG$299,MATCH(PROGRESS!$A45,DATASHEET!$A$1:$A$299,0),MATCH(PROGRESS!DA$2,DATASHEET!$A$1:$DG$1,0)),"")</f>
        <v/>
      </c>
      <c r="DA45" s="156" t="str">
        <f t="shared" si="65"/>
        <v/>
      </c>
      <c r="DB45" s="138" t="str">
        <f>IF(ISBLANK(DATASHEET!DE31),"",DATASHEET!DE31)</f>
        <v/>
      </c>
      <c r="DC45" s="198" t="str">
        <f>IF(ISBLANK(DATASHEET!DF31),"",DATASHEET!DF31)</f>
        <v/>
      </c>
      <c r="DD45" s="140" t="str">
        <f>IF(DE45="","",IFERROR(VLOOKUP(DATASHEET!DH31,lookup,2,FALSE)-$P45,""))</f>
        <v/>
      </c>
      <c r="DE45" s="156" t="str">
        <f>IFERROR(INDEX(DATASHEET!$A$1:$DG$299,MATCH(PROGRESS!$A45,DATASHEET!$A$1:$A$299,0),MATCH(PROGRESS!DF$2,DATASHEET!$A$1:$DG$1,0)),"")</f>
        <v/>
      </c>
      <c r="DF45" s="156" t="str">
        <f t="shared" si="66"/>
        <v/>
      </c>
      <c r="DG45" s="138" t="str">
        <f>IF(ISBLANK(DATASHEET!DI31),"",DATASHEET!DI31)</f>
        <v/>
      </c>
      <c r="DH45" s="198" t="str">
        <f>IF(ISBLANK(DATASHEET!DJ31),"",DATASHEET!DJ31)</f>
        <v/>
      </c>
      <c r="DI45" s="140" t="str">
        <f>IF(DJ45="","",IFERROR(VLOOKUP(DATASHEET!DL31,lookup,2,FALSE)-$P45,""))</f>
        <v/>
      </c>
      <c r="DJ45" s="156" t="str">
        <f>IFERROR(INDEX(DATASHEET!$A$1:$DG$299,MATCH(PROGRESS!$A45,DATASHEET!$A$1:$A$299,0),MATCH(PROGRESS!DK$2,DATASHEET!$A$1:$DG$1,0)),"")</f>
        <v/>
      </c>
      <c r="DK45" s="156" t="str">
        <f t="shared" si="67"/>
        <v/>
      </c>
      <c r="DL45" s="138" t="str">
        <f>IF(ISBLANK(DATASHEET!DM31),"",DATASHEET!DM31)</f>
        <v/>
      </c>
      <c r="DM45" s="198" t="str">
        <f>IF(ISBLANK(DATASHEET!DN31),"",DATASHEET!DN31)</f>
        <v/>
      </c>
      <c r="DN45" s="140" t="str">
        <f>IF(DO45="","",IFERROR(VLOOKUP(DATASHEET!DP31,lookup,2,FALSE)-$P45,""))</f>
        <v/>
      </c>
      <c r="DO45" s="156" t="str">
        <f>IFERROR(INDEX(DATASHEET!$A$1:$DG$299,MATCH(PROGRESS!$A45,DATASHEET!$A$1:$A$299,0),MATCH(PROGRESS!DP$2,DATASHEET!$A$1:$DG$1,0)),"")</f>
        <v/>
      </c>
      <c r="DP45" s="156" t="str">
        <f t="shared" si="68"/>
        <v/>
      </c>
      <c r="DQ45" s="138" t="str">
        <f>IF(ISBLANK(DATASHEET!DQ31),"",DATASHEET!DQ31)</f>
        <v>JNE</v>
      </c>
      <c r="DR45" s="198" t="str">
        <f>IF(ISBLANK(DATASHEET!DR31),"",DATASHEET!DR31)</f>
        <v>11X-RE-1</v>
      </c>
      <c r="DS45" s="140" t="str">
        <f>IF(DT45="","",IFERROR(VLOOKUP(DATASHEET!DT31,lookup,2,FALSE)-$P45,""))</f>
        <v/>
      </c>
      <c r="DT45" s="156" t="str">
        <f>IFERROR(INDEX(DATASHEET!$A$1:$DG$299,MATCH(PROGRESS!$A45,DATASHEET!$A$1:$A$299,0),MATCH(PROGRESS!DU$2,DATASHEET!$A$1:$DG$1,0)),"")</f>
        <v/>
      </c>
      <c r="DU45" s="156" t="str">
        <f t="shared" si="69"/>
        <v/>
      </c>
      <c r="DV45" s="138" t="str">
        <f>IF(ISBLANK(DATASHEET!DU31),"",DATASHEET!DU31)</f>
        <v>ES</v>
      </c>
      <c r="DW45" s="198" t="str">
        <f>IF(ISBLANK(DATASHEET!DV31),"",DATASHEET!DV31)</f>
        <v>11C-SC-2</v>
      </c>
      <c r="DX45" s="140" t="str">
        <f>IF(DY45="","",IFERROR(VLOOKUP(DATASHEET!DX31,lookup,2,FALSE)-$P45,""))</f>
        <v/>
      </c>
      <c r="DY45" s="156" t="str">
        <f>IFERROR(INDEX(DATASHEET!$A$1:$DG$299,MATCH(PROGRESS!$A45,DATASHEET!$A$1:$A$299,0),MATCH(PROGRESS!DZ$2,DATASHEET!$A$1:$DG$1,0)),"")</f>
        <v/>
      </c>
      <c r="DZ45" s="156" t="str">
        <f t="shared" si="70"/>
        <v/>
      </c>
      <c r="EA45" s="138" t="str">
        <f>IF(ISBLANK(DATASHEET!DY31),"",DATASHEET!DY31)</f>
        <v>WE</v>
      </c>
      <c r="EB45" s="198" t="str">
        <f>IF(ISBLANK(DATASHEET!DZ31),"",DATASHEET!DZ31)</f>
        <v>11S-SP-4</v>
      </c>
      <c r="FD45" s="526"/>
      <c r="FE45" s="532"/>
      <c r="FF45" s="532"/>
      <c r="FG45" s="532"/>
      <c r="FH45" s="526"/>
      <c r="FI45" s="526"/>
      <c r="FJ45" s="532"/>
      <c r="FK45" s="526"/>
      <c r="FL45" s="532"/>
      <c r="FM45" s="526"/>
      <c r="FN45" s="532"/>
      <c r="FO45" s="532"/>
      <c r="FP45" s="532"/>
      <c r="FQ45" s="526"/>
      <c r="FR45" s="526"/>
      <c r="FS45" s="526"/>
      <c r="FT45" s="532"/>
      <c r="FU45" s="526"/>
      <c r="FV45" s="532"/>
      <c r="FW45" s="532"/>
      <c r="FX45" s="532"/>
      <c r="FY45" s="526"/>
      <c r="FZ45" s="532"/>
      <c r="GA45" s="529"/>
      <c r="GB45" s="530"/>
      <c r="GC45" s="530"/>
      <c r="GD45" s="529"/>
      <c r="GE45" s="530"/>
      <c r="GF45" s="530"/>
      <c r="GG45" s="530"/>
      <c r="GH45" s="530"/>
      <c r="GI45" s="530"/>
      <c r="GJ45" s="529"/>
      <c r="GK45" s="530"/>
      <c r="GL45" s="529"/>
      <c r="GM45" s="529"/>
      <c r="GN45" s="530"/>
      <c r="GO45" s="530"/>
      <c r="GP45" s="529"/>
      <c r="GQ45" s="529"/>
      <c r="GR45" s="530"/>
      <c r="GS45" s="530"/>
      <c r="GT45" s="529"/>
      <c r="HB45" t="s">
        <v>377</v>
      </c>
    </row>
    <row r="46" spans="1:210" ht="15.75" x14ac:dyDescent="0.25">
      <c r="A46" s="179">
        <f>DATASHEET!A32</f>
        <v>151678</v>
      </c>
      <c r="B46" s="58" t="str">
        <f>DATASHEET!B32</f>
        <v>BROOMHEAD, Emma</v>
      </c>
      <c r="C46" s="169" t="str">
        <f>DATASHEET!C32</f>
        <v>11SK</v>
      </c>
      <c r="D46" s="170" t="str">
        <f>DATASHEET!D32</f>
        <v>F</v>
      </c>
      <c r="E46" s="170" t="str">
        <f>DATASHEET!J32</f>
        <v>N</v>
      </c>
      <c r="F46" s="170" t="str">
        <f>DATASHEET!E32</f>
        <v>N</v>
      </c>
      <c r="G46" s="170" t="str">
        <f>DATASHEET!F32</f>
        <v>White - British</v>
      </c>
      <c r="H46" s="170" t="str">
        <f>DATASHEET!G32</f>
        <v>N</v>
      </c>
      <c r="I46" s="170" t="str">
        <f>DATASHEET!H32</f>
        <v>N</v>
      </c>
      <c r="J46" s="170" t="str">
        <f>DATASHEET!I32</f>
        <v>N</v>
      </c>
      <c r="K46" s="171" t="str">
        <f>DATASHEET!M32</f>
        <v>M</v>
      </c>
      <c r="L46" s="88" t="str">
        <f t="shared" si="46"/>
        <v/>
      </c>
      <c r="M46" s="88" t="str">
        <f t="shared" si="47"/>
        <v/>
      </c>
      <c r="N46" s="498" t="str">
        <f>IF(ISBLANK(DATASHEET!L32),"",DATASHEET!L32)</f>
        <v>6-7</v>
      </c>
      <c r="O46" s="109">
        <f>IFERROR(IF(VLOOKUP(DATASHEET!A32,[5]YEAR11!$A$2:$AF$236,18,FALSE)="","",VLOOKUP(DATASHEET!A32,[5]YEAR11!$A$2:$AF$236,18,FALSE)),"")</f>
        <v>59.353448</v>
      </c>
      <c r="P46" s="111">
        <f>IFERROR(IF(VLOOKUP(DATASHEET!A32,[5]YEAR11!$A$2:$AF$237,19,FALSE)="","",VLOOKUP(DATASHEET!A32,[5]YEAR11!$A$2:$AF$237,19,FALSE)),"")</f>
        <v>5.9353448000000002</v>
      </c>
      <c r="Q46" s="497">
        <f>'P8 BREAKDOWN'!M34</f>
        <v>-5.3353447999999997</v>
      </c>
      <c r="R46" s="140" t="str">
        <f>IF(S46="","",IFERROR(VLOOKUP(DATASHEET!AF32,lookup,2,FALSE)-$P46,""))</f>
        <v/>
      </c>
      <c r="S46" s="156" t="str">
        <f>IFERROR(INDEX(DATASHEET!$A$1:$DG$299,MATCH(PROGRESS!$A46,DATASHEET!$A$1:$A$299,0),MATCH(PROGRESS!T$2,DATASHEET!$A$1:$DG$1,0)),"")</f>
        <v/>
      </c>
      <c r="T46" s="156" t="str">
        <f t="shared" si="48"/>
        <v/>
      </c>
      <c r="U46" s="138" t="str">
        <f>IF(ISBLANK(DATASHEET!AG32),"",DATASHEET!AG32)</f>
        <v/>
      </c>
      <c r="V46" s="198" t="str">
        <f>IF(ISBLANK(DATASHEET!AH32),"",DATASHEET!AH32)</f>
        <v/>
      </c>
      <c r="W46" s="140" t="str">
        <f>IF(X46="","",IFERROR(VLOOKUP(DATASHEET!AJ32,lookup,2,FALSE)-$P46,""))</f>
        <v/>
      </c>
      <c r="X46" s="156" t="str">
        <f>IFERROR(INDEX(DATASHEET!$A$1:$DG$299,MATCH(PROGRESS!$A46,DATASHEET!$A$1:$A$299,0),MATCH(PROGRESS!Y$2,DATASHEET!$A$1:$DG$1,0)),"")</f>
        <v/>
      </c>
      <c r="Y46" s="156" t="str">
        <f t="shared" si="49"/>
        <v/>
      </c>
      <c r="Z46" s="138" t="str">
        <f>IF(ISBLANK(DATASHEET!AK32),"",DATASHEET!AK32)</f>
        <v>MM</v>
      </c>
      <c r="AA46" s="198" t="str">
        <f>IF(ISBLANK(DATASHEET!AL32),"",DATASHEET!AL32)</f>
        <v>11T-BI-3</v>
      </c>
      <c r="AB46" s="140" t="str">
        <f>IF(AC46="","",IFERROR(VLOOKUP(DATASHEET!AN32,lookup,2,FALSE)-$P46,""))</f>
        <v/>
      </c>
      <c r="AC46" s="156" t="str">
        <f>IFERROR(INDEX(DATASHEET!$A$1:$DG$299,MATCH(PROGRESS!$A46,DATASHEET!$A$1:$A$299,0),MATCH(PROGRESS!AD$2,DATASHEET!$A$1:$DG$1,0)),"")</f>
        <v/>
      </c>
      <c r="AD46" s="156" t="str">
        <f t="shared" si="50"/>
        <v/>
      </c>
      <c r="AE46" s="138" t="str">
        <f>IF(ISBLANK(DATASHEET!AO32),"",DATASHEET!AO32)</f>
        <v>ASM</v>
      </c>
      <c r="AF46" s="198" t="str">
        <f>IF(ISBLANK(DATASHEET!AP32),"",DATASHEET!AP32)</f>
        <v>11MS2-BE-MS-1</v>
      </c>
      <c r="AG46" s="140" t="str">
        <f>IF(AH46="","",IFERROR(VLOOKUP(DATASHEET!AR32,lookup,2,FALSE)-$P46,""))</f>
        <v/>
      </c>
      <c r="AH46" s="156" t="str">
        <f>IFERROR(INDEX(DATASHEET!$A$1:$DG$299,MATCH(PROGRESS!$A46,DATASHEET!$A$1:$A$299,0),MATCH(PROGRESS!AI$2,DATASHEET!$A$1:$DG$1,0)),"")</f>
        <v/>
      </c>
      <c r="AI46" s="156" t="str">
        <f t="shared" si="51"/>
        <v/>
      </c>
      <c r="AJ46" s="138" t="str">
        <f>IF(ISBLANK(DATASHEET!AS32),"",DATASHEET!AS32)</f>
        <v>AGI</v>
      </c>
      <c r="AK46" s="198" t="str">
        <f>IF(ISBLANK(DATASHEET!AT32),"",DATASHEET!AT32)</f>
        <v>11T-CH-3</v>
      </c>
      <c r="AL46" s="140" t="str">
        <f>IF(AM46="","",IFERROR(VLOOKUP(DATASHEET!AV32,lookup,2,FALSE)-$P46,""))</f>
        <v/>
      </c>
      <c r="AM46" s="156" t="str">
        <f>IFERROR(INDEX(DATASHEET!$A$1:$DG$299,MATCH(PROGRESS!$A46,DATASHEET!$A$1:$A$299,0),MATCH(PROGRESS!AN$2,DATASHEET!$A$1:$DG$1,0)),"")</f>
        <v/>
      </c>
      <c r="AN46" s="156" t="str">
        <f t="shared" si="52"/>
        <v/>
      </c>
      <c r="AO46" s="138" t="str">
        <f>IF(ISBLANK(DATASHEET!AW32),"",DATASHEET!AW32)</f>
        <v/>
      </c>
      <c r="AP46" s="198" t="str">
        <f>IF(ISBLANK(DATASHEET!AX32),"",DATASHEET!AX32)</f>
        <v/>
      </c>
      <c r="AQ46" s="140" t="str">
        <f>IF(AR46="","",IFERROR(VLOOKUP(DATASHEET!AZ32,lookup,2,FALSE)-$P46,""))</f>
        <v/>
      </c>
      <c r="AR46" s="156" t="str">
        <f>IFERROR(INDEX(DATASHEET!$A$1:$DG$299,MATCH(PROGRESS!$A46,DATASHEET!$A$1:$A$299,0),MATCH(PROGRESS!AS$2,DATASHEET!$A$1:$DG$1,0)),"")</f>
        <v/>
      </c>
      <c r="AS46" s="156" t="str">
        <f t="shared" si="53"/>
        <v/>
      </c>
      <c r="AT46" s="138" t="str">
        <f>IF(ISBLANK(DATASHEET!BA32),"",DATASHEET!BA32)</f>
        <v/>
      </c>
      <c r="AU46" s="198" t="str">
        <f>IF(ISBLANK(DATASHEET!BB32),"",DATASHEET!BB32)</f>
        <v/>
      </c>
      <c r="AV46" s="140" t="str">
        <f>IF(AW46="","",IFERROR(VLOOKUP(DATASHEET!BD32,lookup,2,FALSE)-$P46,""))</f>
        <v/>
      </c>
      <c r="AW46" s="156" t="str">
        <f>IFERROR(INDEX(DATASHEET!$A$1:$DG$299,MATCH(PROGRESS!$A46,DATASHEET!$A$1:$A$299,0),MATCH(PROGRESS!AX$2,DATASHEET!$A$1:$DG$1,0)),"")</f>
        <v/>
      </c>
      <c r="AX46" s="156" t="str">
        <f t="shared" si="54"/>
        <v/>
      </c>
      <c r="AY46" s="138" t="str">
        <f>IF(ISBLANK(DATASHEET!BE32),"",DATASHEET!BE32)</f>
        <v/>
      </c>
      <c r="AZ46" s="198" t="str">
        <f>IF(ISBLANK(DATASHEET!BF32),"",DATASHEET!BF32)</f>
        <v/>
      </c>
      <c r="BA46" s="140" t="str">
        <f>IF(BB46="","",IFERROR(VLOOKUP(DATASHEET!BH32,lookup,2,FALSE)-$P46,""))</f>
        <v/>
      </c>
      <c r="BB46" s="156" t="str">
        <f>IFERROR(INDEX(DATASHEET!$A$1:$DG$299,MATCH(PROGRESS!$A46,DATASHEET!$A$1:$A$299,0),MATCH(PROGRESS!BC$2,DATASHEET!$A$1:$DG$1,0)),"")</f>
        <v/>
      </c>
      <c r="BC46" s="156" t="str">
        <f t="shared" si="55"/>
        <v/>
      </c>
      <c r="BD46" s="138" t="str">
        <f>IF(ISBLANK(DATASHEET!BI32),"",DATASHEET!BI32)</f>
        <v>CMC</v>
      </c>
      <c r="BE46" s="198" t="str">
        <f>IF(ISBLANK(DATASHEET!BJ32),"",DATASHEET!BJ32)</f>
        <v>11X-EN-4</v>
      </c>
      <c r="BF46" s="140" t="str">
        <f>IF(BG46="","",IFERROR(VLOOKUP(DATASHEET!BL32,lookup,2,FALSE)-$P46,""))</f>
        <v/>
      </c>
      <c r="BG46" s="156" t="str">
        <f>IFERROR(INDEX(DATASHEET!$A$1:$DG$299,MATCH(PROGRESS!$A46,DATASHEET!$A$1:$A$299,0),MATCH(PROGRESS!BH$2,DATASHEET!$A$1:$DG$1,0)),"")</f>
        <v/>
      </c>
      <c r="BH46" s="156" t="str">
        <f t="shared" si="56"/>
        <v/>
      </c>
      <c r="BI46" s="138" t="str">
        <f>IF(ISBLANK(DATASHEET!BM32),"",DATASHEET!BM32)</f>
        <v/>
      </c>
      <c r="BJ46" s="198" t="str">
        <f>IF(ISBLANK(DATASHEET!BN32),"",DATASHEET!BN32)</f>
        <v/>
      </c>
      <c r="BK46" s="140" t="str">
        <f>IF(BL46="","",IFERROR(VLOOKUP(DATASHEET!BP32,lookup,2,FALSE)-$P46,""))</f>
        <v/>
      </c>
      <c r="BL46" s="156" t="str">
        <f>IFERROR(INDEX(DATASHEET!$A$1:$DG$299,MATCH(PROGRESS!$A46,DATASHEET!$A$1:$A$299,0),MATCH(PROGRESS!BM$2,DATASHEET!$A$1:$DG$1,0)),"")</f>
        <v/>
      </c>
      <c r="BM46" s="156" t="str">
        <f t="shared" si="57"/>
        <v/>
      </c>
      <c r="BN46" s="138" t="str">
        <f>IF(ISBLANK(DATASHEET!BQ32),"",DATASHEET!BQ32)</f>
        <v/>
      </c>
      <c r="BO46" s="198" t="str">
        <f>IF(ISBLANK(DATASHEET!BR32),"",DATASHEET!BR32)</f>
        <v/>
      </c>
      <c r="BP46" s="140" t="str">
        <f>IF(BQ46="","",IFERROR(VLOOKUP(DATASHEET!BX32,lookup,2,FALSE)-$P46,""))</f>
        <v/>
      </c>
      <c r="BQ46" s="156" t="str">
        <f>IFERROR(INDEX(DATASHEET!$A$1:$DG$299,MATCH(PROGRESS!$A46,DATASHEET!$A$1:$A$299,0),MATCH(PROGRESS!BR$2,DATASHEET!$A$1:$DG$1,0)),"")</f>
        <v/>
      </c>
      <c r="BR46" s="156" t="str">
        <f t="shared" si="58"/>
        <v/>
      </c>
      <c r="BS46" s="138" t="str">
        <f>IF(ISBLANK(DATASHEET!BY32),"",DATASHEET!BY32)</f>
        <v>LMA</v>
      </c>
      <c r="BT46" s="198" t="str">
        <f>IF(ISBLANK(DATASHEET!BZ32),"",DATASHEET!BZ32)</f>
        <v>11S-FR-1</v>
      </c>
      <c r="BU46" s="140" t="str">
        <f>IF(BV46="","",IFERROR(VLOOKUP(DATASHEET!CB32,lookup,2,FALSE)-$P46,""))</f>
        <v/>
      </c>
      <c r="BV46" s="156" t="str">
        <f>IFERROR(INDEX(DATASHEET!$A$1:$DG$299,MATCH(PROGRESS!$A46,DATASHEET!$A$1:$A$299,0),MATCH(PROGRESS!BW$2,DATASHEET!$A$1:$DG$1,0)),"")</f>
        <v/>
      </c>
      <c r="BW46" s="156" t="str">
        <f t="shared" si="59"/>
        <v/>
      </c>
      <c r="BX46" s="138" t="str">
        <f>IF(ISBLANK(DATASHEET!CC32),"",DATASHEET!CC32)</f>
        <v/>
      </c>
      <c r="BY46" s="198" t="str">
        <f>IF(ISBLANK(DATASHEET!CD32),"",DATASHEET!CD32)</f>
        <v/>
      </c>
      <c r="BZ46" s="140" t="str">
        <f>IF(CA46="","",IFERROR(VLOOKUP(DATASHEET!CE32,lookup,2,FALSE)-$P46,""))</f>
        <v/>
      </c>
      <c r="CA46" s="156" t="str">
        <f>IFERROR(INDEX(DATASHEET!$A$1:$DG$299,MATCH(PROGRESS!$A46,DATASHEET!$A$1:$A$299,0),MATCH(PROGRESS!CB$2,DATASHEET!$A$1:$DG$1,0)),"")</f>
        <v/>
      </c>
      <c r="CB46" s="156" t="str">
        <f t="shared" si="60"/>
        <v/>
      </c>
      <c r="CC46" s="138" t="str">
        <f>IF(ISBLANK(DATASHEET!CF32),"",DATASHEET!CF32)</f>
        <v/>
      </c>
      <c r="CD46" s="198" t="str">
        <f>IF(ISBLANK(DATASHEET!CG32),"",DATASHEET!CG32)</f>
        <v/>
      </c>
      <c r="CE46" s="140" t="str">
        <f>IF(CF46="","",IFERROR(VLOOKUP(DATASHEET!CJ32,lookup,2,FALSE)-$P46,""))</f>
        <v/>
      </c>
      <c r="CF46" s="156" t="str">
        <f>IFERROR(INDEX(DATASHEET!$A$1:$DG$299,MATCH(PROGRESS!$A46,DATASHEET!$A$1:$A$299,0),MATCH(PROGRESS!CG$2,DATASHEET!$A$1:$DG$1,0)),"")</f>
        <v/>
      </c>
      <c r="CG46" s="156" t="str">
        <f t="shared" si="61"/>
        <v/>
      </c>
      <c r="CH46" s="138" t="str">
        <f>IF(ISBLANK(DATASHEET!CK32),"",DATASHEET!CK32)</f>
        <v/>
      </c>
      <c r="CI46" s="198" t="str">
        <f>IF(ISBLANK(DATASHEET!CL32),"",DATASHEET!CL32)</f>
        <v/>
      </c>
      <c r="CJ46" s="140" t="str">
        <f>IF(CK46="","",IFERROR(VLOOKUP(DATASHEET!CN32,lookup,2,FALSE)-$P46,""))</f>
        <v/>
      </c>
      <c r="CK46" s="156" t="str">
        <f>IFERROR(INDEX(DATASHEET!$A$1:$DG$299,MATCH(PROGRESS!$A46,DATASHEET!$A$1:$A$299,0),MATCH(PROGRESS!CL$2,DATASHEET!$A$1:$DG$1,0)),"")</f>
        <v/>
      </c>
      <c r="CL46" s="156" t="str">
        <f t="shared" si="62"/>
        <v/>
      </c>
      <c r="CM46" s="138" t="str">
        <f>IF(ISBLANK(DATASHEET!CO32),"",DATASHEET!CO32)</f>
        <v>NBU</v>
      </c>
      <c r="CN46" s="198" t="str">
        <f>IF(ISBLANK(DATASHEET!CP32),"",DATASHEET!CP32)</f>
        <v>11X-MA-3</v>
      </c>
      <c r="CO46" s="140" t="str">
        <f>IF(CP46="","",IFERROR(VLOOKUP(DATASHEET!CR32,lookup,2,FALSE)-$P46,""))</f>
        <v/>
      </c>
      <c r="CP46" s="156" t="str">
        <f>IFERROR(INDEX(DATASHEET!$A$1:$DG$299,MATCH(PROGRESS!$A46,DATASHEET!$A$1:$A$299,0),MATCH(PROGRESS!CQ$2,DATASHEET!$A$1:$DG$1,0)),"")</f>
        <v/>
      </c>
      <c r="CQ46" s="156" t="str">
        <f t="shared" si="63"/>
        <v/>
      </c>
      <c r="CR46" s="138" t="str">
        <f>IF(ISBLANK(DATASHEET!CS32),"",DATASHEET!CS32)</f>
        <v/>
      </c>
      <c r="CS46" s="198" t="str">
        <f>IF(ISBLANK(DATASHEET!CT32),"",DATASHEET!CT32)</f>
        <v/>
      </c>
      <c r="CT46" s="140" t="str">
        <f>IF(CU46="","",IFERROR(VLOOKUP(DATASHEET!CV32,lookup,2,FALSE)-$P46,""))</f>
        <v/>
      </c>
      <c r="CU46" s="156" t="str">
        <f>IFERROR(INDEX(DATASHEET!$A$1:$DG$299,MATCH(PROGRESS!$A46,DATASHEET!$A$1:$A$299,0),MATCH(PROGRESS!CV$2,DATASHEET!$A$1:$DG$1,0)),"")</f>
        <v/>
      </c>
      <c r="CV46" s="156" t="str">
        <f t="shared" si="64"/>
        <v/>
      </c>
      <c r="CW46" s="138" t="str">
        <f>IF(ISBLANK(DATASHEET!CW32),"",DATASHEET!CW32)</f>
        <v/>
      </c>
      <c r="CX46" s="198" t="str">
        <f>IF(ISBLANK(DATASHEET!CX32),"",DATASHEET!CX32)</f>
        <v/>
      </c>
      <c r="CY46" s="140" t="str">
        <f>IF(CZ46="","",IFERROR(VLOOKUP(DATASHEET!DD32,lookup,2,FALSE)-$P46,""))</f>
        <v/>
      </c>
      <c r="CZ46" s="156" t="str">
        <f>IFERROR(INDEX(DATASHEET!$A$1:$DG$299,MATCH(PROGRESS!$A46,DATASHEET!$A$1:$A$299,0),MATCH(PROGRESS!DA$2,DATASHEET!$A$1:$DG$1,0)),"")</f>
        <v/>
      </c>
      <c r="DA46" s="156" t="str">
        <f t="shared" si="65"/>
        <v/>
      </c>
      <c r="DB46" s="138" t="str">
        <f>IF(ISBLANK(DATASHEET!DE32),"",DATASHEET!DE32)</f>
        <v/>
      </c>
      <c r="DC46" s="198" t="str">
        <f>IF(ISBLANK(DATASHEET!DF32),"",DATASHEET!DF32)</f>
        <v/>
      </c>
      <c r="DD46" s="140" t="str">
        <f>IF(DE46="","",IFERROR(VLOOKUP(DATASHEET!DH32,lookup,2,FALSE)-$P46,""))</f>
        <v/>
      </c>
      <c r="DE46" s="156" t="str">
        <f>IFERROR(INDEX(DATASHEET!$A$1:$DG$299,MATCH(PROGRESS!$A46,DATASHEET!$A$1:$A$299,0),MATCH(PROGRESS!DF$2,DATASHEET!$A$1:$DG$1,0)),"")</f>
        <v/>
      </c>
      <c r="DF46" s="156" t="str">
        <f t="shared" si="66"/>
        <v/>
      </c>
      <c r="DG46" s="138" t="str">
        <f>IF(ISBLANK(DATASHEET!DI32),"",DATASHEET!DI32)</f>
        <v>TD</v>
      </c>
      <c r="DH46" s="198" t="str">
        <f>IF(ISBLANK(DATASHEET!DJ32),"",DATASHEET!DJ32)</f>
        <v>11T-PH-3</v>
      </c>
      <c r="DI46" s="140" t="str">
        <f>IF(DJ46="","",IFERROR(VLOOKUP(DATASHEET!DL32,lookup,2,FALSE)-$P46,""))</f>
        <v/>
      </c>
      <c r="DJ46" s="156" t="str">
        <f>IFERROR(INDEX(DATASHEET!$A$1:$DG$299,MATCH(PROGRESS!$A46,DATASHEET!$A$1:$A$299,0),MATCH(PROGRESS!DK$2,DATASHEET!$A$1:$DG$1,0)),"")</f>
        <v/>
      </c>
      <c r="DK46" s="156" t="str">
        <f t="shared" si="67"/>
        <v/>
      </c>
      <c r="DL46" s="138" t="str">
        <f>IF(ISBLANK(DATASHEET!DM32),"",DATASHEET!DM32)</f>
        <v/>
      </c>
      <c r="DM46" s="198" t="str">
        <f>IF(ISBLANK(DATASHEET!DN32),"",DATASHEET!DN32)</f>
        <v/>
      </c>
      <c r="DN46" s="140" t="str">
        <f>IF(DO46="","",IFERROR(VLOOKUP(DATASHEET!DP32,lookup,2,FALSE)-$P46,""))</f>
        <v/>
      </c>
      <c r="DO46" s="156" t="str">
        <f>IFERROR(INDEX(DATASHEET!$A$1:$DG$299,MATCH(PROGRESS!$A46,DATASHEET!$A$1:$A$299,0),MATCH(PROGRESS!DP$2,DATASHEET!$A$1:$DG$1,0)),"")</f>
        <v/>
      </c>
      <c r="DP46" s="156" t="str">
        <f t="shared" si="68"/>
        <v/>
      </c>
      <c r="DQ46" s="138" t="str">
        <f>IF(ISBLANK(DATASHEET!DQ32),"",DATASHEET!DQ32)</f>
        <v>NT</v>
      </c>
      <c r="DR46" s="198" t="str">
        <f>IF(ISBLANK(DATASHEET!DR32),"",DATASHEET!DR32)</f>
        <v>11X-RE-5</v>
      </c>
      <c r="DS46" s="140" t="str">
        <f>IF(DT46="","",IFERROR(VLOOKUP(DATASHEET!DT32,lookup,2,FALSE)-$P46,""))</f>
        <v/>
      </c>
      <c r="DT46" s="156" t="str">
        <f>IFERROR(INDEX(DATASHEET!$A$1:$DG$299,MATCH(PROGRESS!$A46,DATASHEET!$A$1:$A$299,0),MATCH(PROGRESS!DU$2,DATASHEET!$A$1:$DG$1,0)),"")</f>
        <v/>
      </c>
      <c r="DU46" s="156" t="str">
        <f t="shared" si="69"/>
        <v/>
      </c>
      <c r="DV46" s="138" t="str">
        <f>IF(ISBLANK(DATASHEET!DU32),"",DATASHEET!DU32)</f>
        <v/>
      </c>
      <c r="DW46" s="198" t="str">
        <f>IF(ISBLANK(DATASHEET!DV32),"",DATASHEET!DV32)</f>
        <v/>
      </c>
      <c r="DX46" s="140" t="str">
        <f>IF(DY46="","",IFERROR(VLOOKUP(DATASHEET!DX32,lookup,2,FALSE)-$P46,""))</f>
        <v/>
      </c>
      <c r="DY46" s="156" t="str">
        <f>IFERROR(INDEX(DATASHEET!$A$1:$DG$299,MATCH(PROGRESS!$A46,DATASHEET!$A$1:$A$299,0),MATCH(PROGRESS!DZ$2,DATASHEET!$A$1:$DG$1,0)),"")</f>
        <v/>
      </c>
      <c r="DZ46" s="156" t="str">
        <f t="shared" si="70"/>
        <v/>
      </c>
      <c r="EA46" s="138" t="str">
        <f>IF(ISBLANK(DATASHEET!DY32),"",DATASHEET!DY32)</f>
        <v/>
      </c>
      <c r="EB46" s="198" t="str">
        <f>IF(ISBLANK(DATASHEET!DZ32),"",DATASHEET!DZ32)</f>
        <v/>
      </c>
      <c r="FD46" s="526"/>
      <c r="FE46" s="532"/>
      <c r="FF46" s="532"/>
      <c r="FG46" s="532"/>
      <c r="FH46" s="526"/>
      <c r="FI46" s="526"/>
      <c r="FJ46" s="532"/>
      <c r="FK46" s="526"/>
      <c r="FL46" s="532"/>
      <c r="FM46" s="526"/>
      <c r="FN46" s="532"/>
      <c r="FO46" s="532"/>
      <c r="FP46" s="532"/>
      <c r="FQ46" s="526"/>
      <c r="FR46" s="526"/>
      <c r="FS46" s="526"/>
      <c r="FT46" s="532"/>
      <c r="FU46" s="526"/>
      <c r="FV46" s="532"/>
      <c r="FW46" s="532"/>
      <c r="FX46" s="532"/>
      <c r="FY46" s="526"/>
      <c r="FZ46" s="532"/>
      <c r="GA46" s="529"/>
      <c r="GB46" s="530"/>
      <c r="GC46" s="530"/>
      <c r="GD46" s="529"/>
      <c r="GE46" s="530"/>
      <c r="GF46" s="530"/>
      <c r="GG46" s="530"/>
      <c r="GH46" s="530"/>
      <c r="GI46" s="530"/>
      <c r="GJ46" s="529"/>
      <c r="GK46" s="530"/>
      <c r="GL46" s="529"/>
      <c r="GM46" s="529"/>
      <c r="GN46" s="530"/>
      <c r="GO46" s="530"/>
      <c r="GP46" s="529"/>
      <c r="GQ46" s="529"/>
      <c r="GR46" s="530"/>
      <c r="GS46" s="530"/>
      <c r="GT46" s="529"/>
      <c r="GZ46" t="s">
        <v>375</v>
      </c>
      <c r="HA46" t="s">
        <v>375</v>
      </c>
    </row>
    <row r="47" spans="1:210" ht="15.75" x14ac:dyDescent="0.25">
      <c r="A47" s="179">
        <f>DATASHEET!A33</f>
        <v>151594</v>
      </c>
      <c r="B47" s="58" t="str">
        <f>DATASHEET!B33</f>
        <v>BROWN, Noah</v>
      </c>
      <c r="C47" s="169" t="str">
        <f>DATASHEET!C33</f>
        <v>11SPI</v>
      </c>
      <c r="D47" s="170" t="str">
        <f>DATASHEET!D33</f>
        <v>M</v>
      </c>
      <c r="E47" s="170" t="str">
        <f>DATASHEET!J33</f>
        <v>N</v>
      </c>
      <c r="F47" s="170" t="str">
        <f>DATASHEET!E33</f>
        <v>N</v>
      </c>
      <c r="G47" s="170" t="str">
        <f>DATASHEET!F33</f>
        <v>White - British</v>
      </c>
      <c r="H47" s="170" t="str">
        <f>DATASHEET!G33</f>
        <v>N</v>
      </c>
      <c r="I47" s="170" t="str">
        <f>DATASHEET!H33</f>
        <v>N</v>
      </c>
      <c r="J47" s="170" t="str">
        <f>DATASHEET!I33</f>
        <v>N</v>
      </c>
      <c r="K47" s="171" t="str">
        <f>DATASHEET!M33</f>
        <v>H</v>
      </c>
      <c r="L47" s="88" t="str">
        <f t="shared" si="46"/>
        <v/>
      </c>
      <c r="M47" s="88" t="str">
        <f t="shared" si="47"/>
        <v/>
      </c>
      <c r="N47" s="498" t="str">
        <f>IF(ISBLANK(DATASHEET!L33),"",DATASHEET!L33)</f>
        <v>6-7</v>
      </c>
      <c r="O47" s="109">
        <f>IFERROR(IF(VLOOKUP(DATASHEET!A33,[5]YEAR11!$A$2:$AF$236,18,FALSE)="","",VLOOKUP(DATASHEET!A33,[5]YEAR11!$A$2:$AF$236,18,FALSE)),"")</f>
        <v>64.375</v>
      </c>
      <c r="P47" s="111">
        <f>IFERROR(IF(VLOOKUP(DATASHEET!A33,[5]YEAR11!$A$2:$AF$237,19,FALSE)="","",VLOOKUP(DATASHEET!A33,[5]YEAR11!$A$2:$AF$237,19,FALSE)),"")</f>
        <v>6.4375</v>
      </c>
      <c r="Q47" s="497">
        <f>'P8 BREAKDOWN'!M35</f>
        <v>-5.7374999999999998</v>
      </c>
      <c r="R47" s="140" t="str">
        <f>IF(S47="","",IFERROR(VLOOKUP(DATASHEET!AF33,lookup,2,FALSE)-$P47,""))</f>
        <v/>
      </c>
      <c r="S47" s="156" t="str">
        <f>IFERROR(INDEX(DATASHEET!$A$1:$DG$299,MATCH(PROGRESS!$A47,DATASHEET!$A$1:$A$299,0),MATCH(PROGRESS!T$2,DATASHEET!$A$1:$DG$1,0)),"")</f>
        <v/>
      </c>
      <c r="T47" s="156" t="str">
        <f t="shared" si="48"/>
        <v/>
      </c>
      <c r="U47" s="138" t="str">
        <f>IF(ISBLANK(DATASHEET!AG33),"",DATASHEET!AG33)</f>
        <v/>
      </c>
      <c r="V47" s="198" t="str">
        <f>IF(ISBLANK(DATASHEET!AH33),"",DATASHEET!AH33)</f>
        <v/>
      </c>
      <c r="W47" s="140" t="str">
        <f>IF(X47="","",IFERROR(VLOOKUP(DATASHEET!AJ33,lookup,2,FALSE)-$P47,""))</f>
        <v/>
      </c>
      <c r="X47" s="156" t="str">
        <f>IFERROR(INDEX(DATASHEET!$A$1:$DG$299,MATCH(PROGRESS!$A47,DATASHEET!$A$1:$A$299,0),MATCH(PROGRESS!Y$2,DATASHEET!$A$1:$DG$1,0)),"")</f>
        <v/>
      </c>
      <c r="Y47" s="156" t="str">
        <f t="shared" si="49"/>
        <v/>
      </c>
      <c r="Z47" s="138" t="str">
        <f>IF(ISBLANK(DATASHEET!AK33),"",DATASHEET!AK33)</f>
        <v>MM</v>
      </c>
      <c r="AA47" s="198" t="str">
        <f>IF(ISBLANK(DATASHEET!AL33),"",DATASHEET!AL33)</f>
        <v>11T-BI-1</v>
      </c>
      <c r="AB47" s="140" t="str">
        <f>IF(AC47="","",IFERROR(VLOOKUP(DATASHEET!AN33,lookup,2,FALSE)-$P47,""))</f>
        <v/>
      </c>
      <c r="AC47" s="156" t="str">
        <f>IFERROR(INDEX(DATASHEET!$A$1:$DG$299,MATCH(PROGRESS!$A47,DATASHEET!$A$1:$A$299,0),MATCH(PROGRESS!AD$2,DATASHEET!$A$1:$DG$1,0)),"")</f>
        <v/>
      </c>
      <c r="AD47" s="156" t="str">
        <f t="shared" si="50"/>
        <v/>
      </c>
      <c r="AE47" s="138" t="str">
        <f>IF(ISBLANK(DATASHEET!AO33),"",DATASHEET!AO33)</f>
        <v/>
      </c>
      <c r="AF47" s="198" t="str">
        <f>IF(ISBLANK(DATASHEET!AP33),"",DATASHEET!AP33)</f>
        <v/>
      </c>
      <c r="AG47" s="140" t="str">
        <f>IF(AH47="","",IFERROR(VLOOKUP(DATASHEET!AR33,lookup,2,FALSE)-$P47,""))</f>
        <v/>
      </c>
      <c r="AH47" s="156" t="str">
        <f>IFERROR(INDEX(DATASHEET!$A$1:$DG$299,MATCH(PROGRESS!$A47,DATASHEET!$A$1:$A$299,0),MATCH(PROGRESS!AI$2,DATASHEET!$A$1:$DG$1,0)),"")</f>
        <v/>
      </c>
      <c r="AI47" s="156" t="str">
        <f t="shared" si="51"/>
        <v/>
      </c>
      <c r="AJ47" s="138" t="str">
        <f>IF(ISBLANK(DATASHEET!AS33),"",DATASHEET!AS33)</f>
        <v>MW</v>
      </c>
      <c r="AK47" s="198" t="str">
        <f>IF(ISBLANK(DATASHEET!AT33),"",DATASHEET!AT33)</f>
        <v>11T-CH-1</v>
      </c>
      <c r="AL47" s="140" t="str">
        <f>IF(AM47="","",IFERROR(VLOOKUP(DATASHEET!AV33,lookup,2,FALSE)-$P47,""))</f>
        <v/>
      </c>
      <c r="AM47" s="156" t="str">
        <f>IFERROR(INDEX(DATASHEET!$A$1:$DG$299,MATCH(PROGRESS!$A47,DATASHEET!$A$1:$A$299,0),MATCH(PROGRESS!AN$2,DATASHEET!$A$1:$DG$1,0)),"")</f>
        <v/>
      </c>
      <c r="AN47" s="156" t="str">
        <f t="shared" si="52"/>
        <v/>
      </c>
      <c r="AO47" s="138" t="str">
        <f>IF(ISBLANK(DATASHEET!AW33),"",DATASHEET!AW33)</f>
        <v/>
      </c>
      <c r="AP47" s="198" t="str">
        <f>IF(ISBLANK(DATASHEET!AX33),"",DATASHEET!AX33)</f>
        <v/>
      </c>
      <c r="AQ47" s="140" t="str">
        <f>IF(AR47="","",IFERROR(VLOOKUP(DATASHEET!AZ33,lookup,2,FALSE)-$P47,""))</f>
        <v/>
      </c>
      <c r="AR47" s="156" t="str">
        <f>IFERROR(INDEX(DATASHEET!$A$1:$DG$299,MATCH(PROGRESS!$A47,DATASHEET!$A$1:$A$299,0),MATCH(PROGRESS!AS$2,DATASHEET!$A$1:$DG$1,0)),"")</f>
        <v/>
      </c>
      <c r="AS47" s="156" t="str">
        <f t="shared" si="53"/>
        <v/>
      </c>
      <c r="AT47" s="138" t="str">
        <f>IF(ISBLANK(DATASHEET!BA33),"",DATASHEET!BA33)</f>
        <v/>
      </c>
      <c r="AU47" s="198" t="str">
        <f>IF(ISBLANK(DATASHEET!BB33),"",DATASHEET!BB33)</f>
        <v/>
      </c>
      <c r="AV47" s="140" t="str">
        <f>IF(AW47="","",IFERROR(VLOOKUP(DATASHEET!BD33,lookup,2,FALSE)-$P47,""))</f>
        <v/>
      </c>
      <c r="AW47" s="156" t="str">
        <f>IFERROR(INDEX(DATASHEET!$A$1:$DG$299,MATCH(PROGRESS!$A47,DATASHEET!$A$1:$A$299,0),MATCH(PROGRESS!AX$2,DATASHEET!$A$1:$DG$1,0)),"")</f>
        <v/>
      </c>
      <c r="AX47" s="156" t="str">
        <f t="shared" si="54"/>
        <v/>
      </c>
      <c r="AY47" s="138" t="str">
        <f>IF(ISBLANK(DATASHEET!BE33),"",DATASHEET!BE33)</f>
        <v/>
      </c>
      <c r="AZ47" s="198" t="str">
        <f>IF(ISBLANK(DATASHEET!BF33),"",DATASHEET!BF33)</f>
        <v/>
      </c>
      <c r="BA47" s="140" t="str">
        <f>IF(BB47="","",IFERROR(VLOOKUP(DATASHEET!BH33,lookup,2,FALSE)-$P47,""))</f>
        <v/>
      </c>
      <c r="BB47" s="156" t="str">
        <f>IFERROR(INDEX(DATASHEET!$A$1:$DG$299,MATCH(PROGRESS!$A47,DATASHEET!$A$1:$A$299,0),MATCH(PROGRESS!BC$2,DATASHEET!$A$1:$DG$1,0)),"")</f>
        <v/>
      </c>
      <c r="BC47" s="156" t="str">
        <f t="shared" si="55"/>
        <v/>
      </c>
      <c r="BD47" s="138" t="str">
        <f>IF(ISBLANK(DATASHEET!BI33),"",DATASHEET!BI33)</f>
        <v>BH</v>
      </c>
      <c r="BE47" s="198" t="str">
        <f>IF(ISBLANK(DATASHEET!BJ33),"",DATASHEET!BJ33)</f>
        <v>11X-EN-2</v>
      </c>
      <c r="BF47" s="140" t="str">
        <f>IF(BG47="","",IFERROR(VLOOKUP(DATASHEET!BL33,lookup,2,FALSE)-$P47,""))</f>
        <v/>
      </c>
      <c r="BG47" s="156" t="str">
        <f>IFERROR(INDEX(DATASHEET!$A$1:$DG$299,MATCH(PROGRESS!$A47,DATASHEET!$A$1:$A$299,0),MATCH(PROGRESS!BH$2,DATASHEET!$A$1:$DG$1,0)),"")</f>
        <v/>
      </c>
      <c r="BH47" s="156" t="str">
        <f t="shared" si="56"/>
        <v/>
      </c>
      <c r="BI47" s="138" t="str">
        <f>IF(ISBLANK(DATASHEET!BM33),"",DATASHEET!BM33)</f>
        <v/>
      </c>
      <c r="BJ47" s="198" t="str">
        <f>IF(ISBLANK(DATASHEET!BN33),"",DATASHEET!BN33)</f>
        <v/>
      </c>
      <c r="BK47" s="140" t="str">
        <f>IF(BL47="","",IFERROR(VLOOKUP(DATASHEET!BP33,lookup,2,FALSE)-$P47,""))</f>
        <v/>
      </c>
      <c r="BL47" s="156" t="str">
        <f>IFERROR(INDEX(DATASHEET!$A$1:$DG$299,MATCH(PROGRESS!$A47,DATASHEET!$A$1:$A$299,0),MATCH(PROGRESS!BM$2,DATASHEET!$A$1:$DG$1,0)),"")</f>
        <v/>
      </c>
      <c r="BM47" s="156" t="str">
        <f t="shared" si="57"/>
        <v/>
      </c>
      <c r="BN47" s="138" t="str">
        <f>IF(ISBLANK(DATASHEET!BQ33),"",DATASHEET!BQ33)</f>
        <v/>
      </c>
      <c r="BO47" s="198" t="str">
        <f>IF(ISBLANK(DATASHEET!BR33),"",DATASHEET!BR33)</f>
        <v/>
      </c>
      <c r="BP47" s="140" t="str">
        <f>IF(BQ47="","",IFERROR(VLOOKUP(DATASHEET!BX33,lookup,2,FALSE)-$P47,""))</f>
        <v/>
      </c>
      <c r="BQ47" s="156" t="str">
        <f>IFERROR(INDEX(DATASHEET!$A$1:$DG$299,MATCH(PROGRESS!$A47,DATASHEET!$A$1:$A$299,0),MATCH(PROGRESS!BR$2,DATASHEET!$A$1:$DG$1,0)),"")</f>
        <v/>
      </c>
      <c r="BR47" s="156" t="str">
        <f t="shared" si="58"/>
        <v/>
      </c>
      <c r="BS47" s="138" t="str">
        <f>IF(ISBLANK(DATASHEET!BY33),"",DATASHEET!BY33)</f>
        <v>EGQ</v>
      </c>
      <c r="BT47" s="198" t="str">
        <f>IF(ISBLANK(DATASHEET!BZ33),"",DATASHEET!BZ33)</f>
        <v>11S-FR-2</v>
      </c>
      <c r="BU47" s="140" t="str">
        <f>IF(BV47="","",IFERROR(VLOOKUP(DATASHEET!CB33,lookup,2,FALSE)-$P47,""))</f>
        <v/>
      </c>
      <c r="BV47" s="156" t="str">
        <f>IFERROR(INDEX(DATASHEET!$A$1:$DG$299,MATCH(PROGRESS!$A47,DATASHEET!$A$1:$A$299,0),MATCH(PROGRESS!BW$2,DATASHEET!$A$1:$DG$1,0)),"")</f>
        <v/>
      </c>
      <c r="BW47" s="156" t="str">
        <f t="shared" si="59"/>
        <v/>
      </c>
      <c r="BX47" s="138" t="str">
        <f>IF(ISBLANK(DATASHEET!CC33),"",DATASHEET!CC33)</f>
        <v/>
      </c>
      <c r="BY47" s="198" t="str">
        <f>IF(ISBLANK(DATASHEET!CD33),"",DATASHEET!CD33)</f>
        <v/>
      </c>
      <c r="BZ47" s="140" t="str">
        <f>IF(CA47="","",IFERROR(VLOOKUP(DATASHEET!CE33,lookup,2,FALSE)-$P47,""))</f>
        <v/>
      </c>
      <c r="CA47" s="156" t="str">
        <f>IFERROR(INDEX(DATASHEET!$A$1:$DG$299,MATCH(PROGRESS!$A47,DATASHEET!$A$1:$A$299,0),MATCH(PROGRESS!CB$2,DATASHEET!$A$1:$DG$1,0)),"")</f>
        <v/>
      </c>
      <c r="CB47" s="156" t="str">
        <f t="shared" si="60"/>
        <v/>
      </c>
      <c r="CC47" s="138" t="str">
        <f>IF(ISBLANK(DATASHEET!CF33),"",DATASHEET!CF33)</f>
        <v/>
      </c>
      <c r="CD47" s="198" t="str">
        <f>IF(ISBLANK(DATASHEET!CG33),"",DATASHEET!CG33)</f>
        <v/>
      </c>
      <c r="CE47" s="140" t="str">
        <f>IF(CF47="","",IFERROR(VLOOKUP(DATASHEET!CJ33,lookup,2,FALSE)-$P47,""))</f>
        <v/>
      </c>
      <c r="CF47" s="156" t="str">
        <f>IFERROR(INDEX(DATASHEET!$A$1:$DG$299,MATCH(PROGRESS!$A47,DATASHEET!$A$1:$A$299,0),MATCH(PROGRESS!CG$2,DATASHEET!$A$1:$DG$1,0)),"")</f>
        <v/>
      </c>
      <c r="CG47" s="156" t="str">
        <f t="shared" si="61"/>
        <v/>
      </c>
      <c r="CH47" s="138" t="str">
        <f>IF(ISBLANK(DATASHEET!CK33),"",DATASHEET!CK33)</f>
        <v>MSA</v>
      </c>
      <c r="CI47" s="198" t="str">
        <f>IF(ISBLANK(DATASHEET!CL33),"",DATASHEET!CL33)</f>
        <v>11MS2-HI2-7</v>
      </c>
      <c r="CJ47" s="140" t="str">
        <f>IF(CK47="","",IFERROR(VLOOKUP(DATASHEET!CN33,lookup,2,FALSE)-$P47,""))</f>
        <v/>
      </c>
      <c r="CK47" s="156" t="str">
        <f>IFERROR(INDEX(DATASHEET!$A$1:$DG$299,MATCH(PROGRESS!$A47,DATASHEET!$A$1:$A$299,0),MATCH(PROGRESS!CL$2,DATASHEET!$A$1:$DG$1,0)),"")</f>
        <v/>
      </c>
      <c r="CL47" s="156" t="str">
        <f t="shared" si="62"/>
        <v/>
      </c>
      <c r="CM47" s="138" t="str">
        <f>IF(ISBLANK(DATASHEET!CO33),"",DATASHEET!CO33)</f>
        <v>CS</v>
      </c>
      <c r="CN47" s="198" t="str">
        <f>IF(ISBLANK(DATASHEET!CP33),"",DATASHEET!CP33)</f>
        <v>11S-MA-1</v>
      </c>
      <c r="CO47" s="140" t="str">
        <f>IF(CP47="","",IFERROR(VLOOKUP(DATASHEET!CR33,lookup,2,FALSE)-$P47,""))</f>
        <v/>
      </c>
      <c r="CP47" s="156" t="str">
        <f>IFERROR(INDEX(DATASHEET!$A$1:$DG$299,MATCH(PROGRESS!$A47,DATASHEET!$A$1:$A$299,0),MATCH(PROGRESS!CQ$2,DATASHEET!$A$1:$DG$1,0)),"")</f>
        <v/>
      </c>
      <c r="CQ47" s="156" t="str">
        <f t="shared" si="63"/>
        <v/>
      </c>
      <c r="CR47" s="138" t="str">
        <f>IF(ISBLANK(DATASHEET!CS33),"",DATASHEET!CS33)</f>
        <v/>
      </c>
      <c r="CS47" s="198" t="str">
        <f>IF(ISBLANK(DATASHEET!CT33),"",DATASHEET!CT33)</f>
        <v/>
      </c>
      <c r="CT47" s="140" t="str">
        <f>IF(CU47="","",IFERROR(VLOOKUP(DATASHEET!CV33,lookup,2,FALSE)-$P47,""))</f>
        <v/>
      </c>
      <c r="CU47" s="156" t="str">
        <f>IFERROR(INDEX(DATASHEET!$A$1:$DG$299,MATCH(PROGRESS!$A47,DATASHEET!$A$1:$A$299,0),MATCH(PROGRESS!CV$2,DATASHEET!$A$1:$DG$1,0)),"")</f>
        <v/>
      </c>
      <c r="CV47" s="156" t="str">
        <f t="shared" si="64"/>
        <v/>
      </c>
      <c r="CW47" s="138" t="str">
        <f>IF(ISBLANK(DATASHEET!CW33),"",DATASHEET!CW33)</f>
        <v/>
      </c>
      <c r="CX47" s="198" t="str">
        <f>IF(ISBLANK(DATASHEET!CX33),"",DATASHEET!CX33)</f>
        <v/>
      </c>
      <c r="CY47" s="140" t="str">
        <f>IF(CZ47="","",IFERROR(VLOOKUP(DATASHEET!DD33,lookup,2,FALSE)-$P47,""))</f>
        <v/>
      </c>
      <c r="CZ47" s="156" t="str">
        <f>IFERROR(INDEX(DATASHEET!$A$1:$DG$299,MATCH(PROGRESS!$A47,DATASHEET!$A$1:$A$299,0),MATCH(PROGRESS!DA$2,DATASHEET!$A$1:$DG$1,0)),"")</f>
        <v/>
      </c>
      <c r="DA47" s="156" t="str">
        <f t="shared" si="65"/>
        <v/>
      </c>
      <c r="DB47" s="138" t="str">
        <f>IF(ISBLANK(DATASHEET!DE33),"",DATASHEET!DE33)</f>
        <v/>
      </c>
      <c r="DC47" s="198" t="str">
        <f>IF(ISBLANK(DATASHEET!DF33),"",DATASHEET!DF33)</f>
        <v/>
      </c>
      <c r="DD47" s="140" t="str">
        <f>IF(DE47="","",IFERROR(VLOOKUP(DATASHEET!DH33,lookup,2,FALSE)-$P47,""))</f>
        <v/>
      </c>
      <c r="DE47" s="156" t="str">
        <f>IFERROR(INDEX(DATASHEET!$A$1:$DG$299,MATCH(PROGRESS!$A47,DATASHEET!$A$1:$A$299,0),MATCH(PROGRESS!DF$2,DATASHEET!$A$1:$DG$1,0)),"")</f>
        <v/>
      </c>
      <c r="DF47" s="156" t="str">
        <f t="shared" si="66"/>
        <v/>
      </c>
      <c r="DG47" s="138" t="str">
        <f>IF(ISBLANK(DATASHEET!DI33),"",DATASHEET!DI33)</f>
        <v>AR</v>
      </c>
      <c r="DH47" s="198" t="str">
        <f>IF(ISBLANK(DATASHEET!DJ33),"",DATASHEET!DJ33)</f>
        <v>11T-PH-1</v>
      </c>
      <c r="DI47" s="140" t="str">
        <f>IF(DJ47="","",IFERROR(VLOOKUP(DATASHEET!DL33,lookup,2,FALSE)-$P47,""))</f>
        <v/>
      </c>
      <c r="DJ47" s="156" t="str">
        <f>IFERROR(INDEX(DATASHEET!$A$1:$DG$299,MATCH(PROGRESS!$A47,DATASHEET!$A$1:$A$299,0),MATCH(PROGRESS!DK$2,DATASHEET!$A$1:$DG$1,0)),"")</f>
        <v/>
      </c>
      <c r="DK47" s="156" t="str">
        <f t="shared" si="67"/>
        <v/>
      </c>
      <c r="DL47" s="138" t="str">
        <f>IF(ISBLANK(DATASHEET!DM33),"",DATASHEET!DM33)</f>
        <v/>
      </c>
      <c r="DM47" s="198" t="str">
        <f>IF(ISBLANK(DATASHEET!DN33),"",DATASHEET!DN33)</f>
        <v/>
      </c>
      <c r="DN47" s="140" t="str">
        <f>IF(DO47="","",IFERROR(VLOOKUP(DATASHEET!DP33,lookup,2,FALSE)-$P47,""))</f>
        <v/>
      </c>
      <c r="DO47" s="156" t="str">
        <f>IFERROR(INDEX(DATASHEET!$A$1:$DG$299,MATCH(PROGRESS!$A47,DATASHEET!$A$1:$A$299,0),MATCH(PROGRESS!DP$2,DATASHEET!$A$1:$DG$1,0)),"")</f>
        <v/>
      </c>
      <c r="DP47" s="156" t="str">
        <f t="shared" si="68"/>
        <v/>
      </c>
      <c r="DQ47" s="138" t="str">
        <f>IF(ISBLANK(DATASHEET!DQ33),"",DATASHEET!DQ33)</f>
        <v>PLO</v>
      </c>
      <c r="DR47" s="198" t="str">
        <f>IF(ISBLANK(DATASHEET!DR33),"",DATASHEET!DR33)</f>
        <v>11X-RE-2</v>
      </c>
      <c r="DS47" s="140" t="str">
        <f>IF(DT47="","",IFERROR(VLOOKUP(DATASHEET!DT33,lookup,2,FALSE)-$P47,""))</f>
        <v/>
      </c>
      <c r="DT47" s="156" t="str">
        <f>IFERROR(INDEX(DATASHEET!$A$1:$DG$299,MATCH(PROGRESS!$A47,DATASHEET!$A$1:$A$299,0),MATCH(PROGRESS!DU$2,DATASHEET!$A$1:$DG$1,0)),"")</f>
        <v/>
      </c>
      <c r="DU47" s="156" t="str">
        <f t="shared" si="69"/>
        <v/>
      </c>
      <c r="DV47" s="138" t="str">
        <f>IF(ISBLANK(DATASHEET!DU33),"",DATASHEET!DU33)</f>
        <v/>
      </c>
      <c r="DW47" s="198" t="str">
        <f>IF(ISBLANK(DATASHEET!DV33),"",DATASHEET!DV33)</f>
        <v/>
      </c>
      <c r="DX47" s="140" t="str">
        <f>IF(DY47="","",IFERROR(VLOOKUP(DATASHEET!DX33,lookup,2,FALSE)-$P47,""))</f>
        <v/>
      </c>
      <c r="DY47" s="156" t="str">
        <f>IFERROR(INDEX(DATASHEET!$A$1:$DG$299,MATCH(PROGRESS!$A47,DATASHEET!$A$1:$A$299,0),MATCH(PROGRESS!DZ$2,DATASHEET!$A$1:$DG$1,0)),"")</f>
        <v/>
      </c>
      <c r="DZ47" s="156" t="str">
        <f t="shared" si="70"/>
        <v/>
      </c>
      <c r="EA47" s="138" t="str">
        <f>IF(ISBLANK(DATASHEET!DY33),"",DATASHEET!DY33)</f>
        <v/>
      </c>
      <c r="EB47" s="198" t="str">
        <f>IF(ISBLANK(DATASHEET!DZ33),"",DATASHEET!DZ33)</f>
        <v/>
      </c>
      <c r="FD47" s="526"/>
      <c r="FE47" s="532"/>
      <c r="FF47" s="532"/>
      <c r="FG47" s="532"/>
      <c r="FH47" s="526"/>
      <c r="FI47" s="526"/>
      <c r="FJ47" s="532"/>
      <c r="FK47" s="526"/>
      <c r="FL47" s="532"/>
      <c r="FM47" s="526"/>
      <c r="FN47" s="532"/>
      <c r="FO47" s="532"/>
      <c r="FP47" s="532"/>
      <c r="FQ47" s="526"/>
      <c r="FR47" s="526"/>
      <c r="FS47" s="526"/>
      <c r="FT47" s="532"/>
      <c r="FU47" s="526"/>
      <c r="FV47" s="532"/>
      <c r="FW47" s="532"/>
      <c r="FX47" s="532"/>
      <c r="FY47" s="526"/>
      <c r="FZ47" s="532"/>
      <c r="GA47" s="529"/>
      <c r="GB47" s="530"/>
      <c r="GC47" s="530"/>
      <c r="GD47" s="529"/>
      <c r="GE47" s="530"/>
      <c r="GF47" s="530"/>
      <c r="GG47" s="530"/>
      <c r="GH47" s="530"/>
      <c r="GI47" s="530"/>
      <c r="GJ47" s="529"/>
      <c r="GK47" s="530"/>
      <c r="GL47" s="529"/>
      <c r="GM47" s="529"/>
      <c r="GN47" s="530"/>
      <c r="GO47" s="530"/>
      <c r="GP47" s="529"/>
      <c r="GQ47" s="529"/>
      <c r="GR47" s="530"/>
      <c r="GS47" s="530"/>
      <c r="GT47" s="529"/>
    </row>
    <row r="48" spans="1:210" ht="15.75" x14ac:dyDescent="0.25">
      <c r="A48" s="179">
        <f>DATASHEET!A34</f>
        <v>151604</v>
      </c>
      <c r="B48" s="58" t="str">
        <f>DATASHEET!B34</f>
        <v>BURTON, Jessica</v>
      </c>
      <c r="C48" s="169" t="str">
        <f>DATASHEET!C34</f>
        <v>11SK</v>
      </c>
      <c r="D48" s="170" t="str">
        <f>DATASHEET!D34</f>
        <v>F</v>
      </c>
      <c r="E48" s="170" t="str">
        <f>DATASHEET!J34</f>
        <v>N</v>
      </c>
      <c r="F48" s="170" t="str">
        <f>DATASHEET!E34</f>
        <v>N</v>
      </c>
      <c r="G48" s="170" t="str">
        <f>DATASHEET!F34</f>
        <v>White - British</v>
      </c>
      <c r="H48" s="170" t="str">
        <f>DATASHEET!G34</f>
        <v>N</v>
      </c>
      <c r="I48" s="170" t="str">
        <f>DATASHEET!H34</f>
        <v>N</v>
      </c>
      <c r="J48" s="170" t="str">
        <f>DATASHEET!I34</f>
        <v>N</v>
      </c>
      <c r="K48" s="171" t="str">
        <f>DATASHEET!M34</f>
        <v>M</v>
      </c>
      <c r="L48" s="88" t="str">
        <f t="shared" si="46"/>
        <v/>
      </c>
      <c r="M48" s="88" t="str">
        <f t="shared" si="47"/>
        <v/>
      </c>
      <c r="N48" s="498" t="str">
        <f>IF(ISBLANK(DATASHEET!L34),"",DATASHEET!L34)</f>
        <v>5-6</v>
      </c>
      <c r="O48" s="109">
        <f>IFERROR(IF(VLOOKUP(DATASHEET!A34,[5]YEAR11!$A$2:$AF$236,18,FALSE)="","",VLOOKUP(DATASHEET!A34,[5]YEAR11!$A$2:$AF$236,18,FALSE)),"")</f>
        <v>50.927548999999999</v>
      </c>
      <c r="P48" s="111">
        <f>IFERROR(IF(VLOOKUP(DATASHEET!A34,[5]YEAR11!$A$2:$AF$237,19,FALSE)="","",VLOOKUP(DATASHEET!A34,[5]YEAR11!$A$2:$AF$237,19,FALSE)),"")</f>
        <v>5.0927549000000001</v>
      </c>
      <c r="Q48" s="497">
        <f>'P8 BREAKDOWN'!M36</f>
        <v>-4.4927548999999996</v>
      </c>
      <c r="R48" s="140" t="str">
        <f>IF(S48="","",IFERROR(VLOOKUP(DATASHEET!AF34,lookup,2,FALSE)-$P48,""))</f>
        <v/>
      </c>
      <c r="S48" s="156" t="str">
        <f>IFERROR(INDEX(DATASHEET!$A$1:$DG$299,MATCH(PROGRESS!$A48,DATASHEET!$A$1:$A$299,0),MATCH(PROGRESS!T$2,DATASHEET!$A$1:$DG$1,0)),"")</f>
        <v/>
      </c>
      <c r="T48" s="156" t="str">
        <f t="shared" si="48"/>
        <v/>
      </c>
      <c r="U48" s="138" t="str">
        <f>IF(ISBLANK(DATASHEET!AG34),"",DATASHEET!AG34)</f>
        <v>PLE</v>
      </c>
      <c r="V48" s="198" t="str">
        <f>IF(ISBLANK(DATASHEET!AH34),"",DATASHEET!AH34)</f>
        <v>11LT-AR-1</v>
      </c>
      <c r="W48" s="140" t="str">
        <f>IF(X48="","",IFERROR(VLOOKUP(DATASHEET!AJ34,lookup,2,FALSE)-$P48,""))</f>
        <v/>
      </c>
      <c r="X48" s="156" t="str">
        <f>IFERROR(INDEX(DATASHEET!$A$1:$DG$299,MATCH(PROGRESS!$A48,DATASHEET!$A$1:$A$299,0),MATCH(PROGRESS!Y$2,DATASHEET!$A$1:$DG$1,0)),"")</f>
        <v/>
      </c>
      <c r="Y48" s="156" t="str">
        <f t="shared" si="49"/>
        <v/>
      </c>
      <c r="Z48" s="138" t="str">
        <f>IF(ISBLANK(DATASHEET!AK34),"",DATASHEET!AK34)</f>
        <v/>
      </c>
      <c r="AA48" s="198" t="str">
        <f>IF(ISBLANK(DATASHEET!AL34),"",DATASHEET!AL34)</f>
        <v/>
      </c>
      <c r="AB48" s="140" t="str">
        <f>IF(AC48="","",IFERROR(VLOOKUP(DATASHEET!AN34,lookup,2,FALSE)-$P48,""))</f>
        <v/>
      </c>
      <c r="AC48" s="156" t="str">
        <f>IFERROR(INDEX(DATASHEET!$A$1:$DG$299,MATCH(PROGRESS!$A48,DATASHEET!$A$1:$A$299,0),MATCH(PROGRESS!AD$2,DATASHEET!$A$1:$DG$1,0)),"")</f>
        <v/>
      </c>
      <c r="AD48" s="156" t="str">
        <f t="shared" si="50"/>
        <v/>
      </c>
      <c r="AE48" s="138" t="str">
        <f>IF(ISBLANK(DATASHEET!AO34),"",DATASHEET!AO34)</f>
        <v/>
      </c>
      <c r="AF48" s="198" t="str">
        <f>IF(ISBLANK(DATASHEET!AP34),"",DATASHEET!AP34)</f>
        <v/>
      </c>
      <c r="AG48" s="140" t="str">
        <f>IF(AH48="","",IFERROR(VLOOKUP(DATASHEET!AR34,lookup,2,FALSE)-$P48,""))</f>
        <v/>
      </c>
      <c r="AH48" s="156" t="str">
        <f>IFERROR(INDEX(DATASHEET!$A$1:$DG$299,MATCH(PROGRESS!$A48,DATASHEET!$A$1:$A$299,0),MATCH(PROGRESS!AI$2,DATASHEET!$A$1:$DG$1,0)),"")</f>
        <v/>
      </c>
      <c r="AI48" s="156" t="str">
        <f t="shared" si="51"/>
        <v/>
      </c>
      <c r="AJ48" s="138" t="str">
        <f>IF(ISBLANK(DATASHEET!AS34),"",DATASHEET!AS34)</f>
        <v/>
      </c>
      <c r="AK48" s="198" t="str">
        <f>IF(ISBLANK(DATASHEET!AT34),"",DATASHEET!AT34)</f>
        <v/>
      </c>
      <c r="AL48" s="140" t="str">
        <f>IF(AM48="","",IFERROR(VLOOKUP(DATASHEET!AV34,lookup,2,FALSE)-$P48,""))</f>
        <v/>
      </c>
      <c r="AM48" s="156" t="str">
        <f>IFERROR(INDEX(DATASHEET!$A$1:$DG$299,MATCH(PROGRESS!$A48,DATASHEET!$A$1:$A$299,0),MATCH(PROGRESS!AN$2,DATASHEET!$A$1:$DG$1,0)),"")</f>
        <v/>
      </c>
      <c r="AN48" s="156" t="str">
        <f t="shared" si="52"/>
        <v/>
      </c>
      <c r="AO48" s="138" t="str">
        <f>IF(ISBLANK(DATASHEET!AW34),"",DATASHEET!AW34)</f>
        <v/>
      </c>
      <c r="AP48" s="198" t="str">
        <f>IF(ISBLANK(DATASHEET!AX34),"",DATASHEET!AX34)</f>
        <v/>
      </c>
      <c r="AQ48" s="140" t="str">
        <f>IF(AR48="","",IFERROR(VLOOKUP(DATASHEET!AZ34,lookup,2,FALSE)-$P48,""))</f>
        <v/>
      </c>
      <c r="AR48" s="156" t="str">
        <f>IFERROR(INDEX(DATASHEET!$A$1:$DG$299,MATCH(PROGRESS!$A48,DATASHEET!$A$1:$A$299,0),MATCH(PROGRESS!AS$2,DATASHEET!$A$1:$DG$1,0)),"")</f>
        <v/>
      </c>
      <c r="AS48" s="156" t="str">
        <f t="shared" si="53"/>
        <v/>
      </c>
      <c r="AT48" s="138" t="str">
        <f>IF(ISBLANK(DATASHEET!BA34),"",DATASHEET!BA34)</f>
        <v/>
      </c>
      <c r="AU48" s="198" t="str">
        <f>IF(ISBLANK(DATASHEET!BB34),"",DATASHEET!BB34)</f>
        <v/>
      </c>
      <c r="AV48" s="140" t="str">
        <f>IF(AW48="","",IFERROR(VLOOKUP(DATASHEET!BD34,lookup,2,FALSE)-$P48,""))</f>
        <v/>
      </c>
      <c r="AW48" s="156" t="str">
        <f>IFERROR(INDEX(DATASHEET!$A$1:$DG$299,MATCH(PROGRESS!$A48,DATASHEET!$A$1:$A$299,0),MATCH(PROGRESS!AX$2,DATASHEET!$A$1:$DG$1,0)),"")</f>
        <v/>
      </c>
      <c r="AX48" s="156" t="str">
        <f t="shared" si="54"/>
        <v/>
      </c>
      <c r="AY48" s="138" t="str">
        <f>IF(ISBLANK(DATASHEET!BE34),"",DATASHEET!BE34)</f>
        <v/>
      </c>
      <c r="AZ48" s="198" t="str">
        <f>IF(ISBLANK(DATASHEET!BF34),"",DATASHEET!BF34)</f>
        <v/>
      </c>
      <c r="BA48" s="140" t="str">
        <f>IF(BB48="","",IFERROR(VLOOKUP(DATASHEET!BH34,lookup,2,FALSE)-$P48,""))</f>
        <v/>
      </c>
      <c r="BB48" s="156" t="str">
        <f>IFERROR(INDEX(DATASHEET!$A$1:$DG$299,MATCH(PROGRESS!$A48,DATASHEET!$A$1:$A$299,0),MATCH(PROGRESS!BC$2,DATASHEET!$A$1:$DG$1,0)),"")</f>
        <v/>
      </c>
      <c r="BC48" s="156" t="str">
        <f t="shared" si="55"/>
        <v/>
      </c>
      <c r="BD48" s="138" t="str">
        <f>IF(ISBLANK(DATASHEET!BI34),"",DATASHEET!BI34)</f>
        <v>JK</v>
      </c>
      <c r="BE48" s="198" t="str">
        <f>IF(ISBLANK(DATASHEET!BJ34),"",DATASHEET!BJ34)</f>
        <v>11X-EN-3</v>
      </c>
      <c r="BF48" s="140" t="str">
        <f>IF(BG48="","",IFERROR(VLOOKUP(DATASHEET!BL34,lookup,2,FALSE)-$P48,""))</f>
        <v/>
      </c>
      <c r="BG48" s="156" t="str">
        <f>IFERROR(INDEX(DATASHEET!$A$1:$DG$299,MATCH(PROGRESS!$A48,DATASHEET!$A$1:$A$299,0),MATCH(PROGRESS!BH$2,DATASHEET!$A$1:$DG$1,0)),"")</f>
        <v/>
      </c>
      <c r="BH48" s="156" t="str">
        <f t="shared" si="56"/>
        <v/>
      </c>
      <c r="BI48" s="138" t="str">
        <f>IF(ISBLANK(DATASHEET!BM34),"",DATASHEET!BM34)</f>
        <v/>
      </c>
      <c r="BJ48" s="198" t="str">
        <f>IF(ISBLANK(DATASHEET!BN34),"",DATASHEET!BN34)</f>
        <v/>
      </c>
      <c r="BK48" s="140" t="str">
        <f>IF(BL48="","",IFERROR(VLOOKUP(DATASHEET!BP34,lookup,2,FALSE)-$P48,""))</f>
        <v/>
      </c>
      <c r="BL48" s="156" t="str">
        <f>IFERROR(INDEX(DATASHEET!$A$1:$DG$299,MATCH(PROGRESS!$A48,DATASHEET!$A$1:$A$299,0),MATCH(PROGRESS!BM$2,DATASHEET!$A$1:$DG$1,0)),"")</f>
        <v/>
      </c>
      <c r="BM48" s="156" t="str">
        <f t="shared" si="57"/>
        <v/>
      </c>
      <c r="BN48" s="138" t="str">
        <f>IF(ISBLANK(DATASHEET!BQ34),"",DATASHEET!BQ34)</f>
        <v/>
      </c>
      <c r="BO48" s="198" t="str">
        <f>IF(ISBLANK(DATASHEET!BR34),"",DATASHEET!BR34)</f>
        <v/>
      </c>
      <c r="BP48" s="140" t="str">
        <f>IF(BQ48="","",IFERROR(VLOOKUP(DATASHEET!BX34,lookup,2,FALSE)-$P48,""))</f>
        <v/>
      </c>
      <c r="BQ48" s="156" t="str">
        <f>IFERROR(INDEX(DATASHEET!$A$1:$DG$299,MATCH(PROGRESS!$A48,DATASHEET!$A$1:$A$299,0),MATCH(PROGRESS!BR$2,DATASHEET!$A$1:$DG$1,0)),"")</f>
        <v/>
      </c>
      <c r="BR48" s="156" t="str">
        <f t="shared" si="58"/>
        <v/>
      </c>
      <c r="BS48" s="138" t="str">
        <f>IF(ISBLANK(DATASHEET!BY34),"",DATASHEET!BY34)</f>
        <v>EGQ</v>
      </c>
      <c r="BT48" s="198" t="str">
        <f>IF(ISBLANK(DATASHEET!BZ34),"",DATASHEET!BZ34)</f>
        <v>11S-FR-2</v>
      </c>
      <c r="BU48" s="140" t="str">
        <f>IF(BV48="","",IFERROR(VLOOKUP(DATASHEET!CB34,lookup,2,FALSE)-$P48,""))</f>
        <v/>
      </c>
      <c r="BV48" s="156" t="str">
        <f>IFERROR(INDEX(DATASHEET!$A$1:$DG$299,MATCH(PROGRESS!$A48,DATASHEET!$A$1:$A$299,0),MATCH(PROGRESS!BW$2,DATASHEET!$A$1:$DG$1,0)),"")</f>
        <v/>
      </c>
      <c r="BW48" s="156" t="str">
        <f t="shared" si="59"/>
        <v/>
      </c>
      <c r="BX48" s="138" t="str">
        <f>IF(ISBLANK(DATASHEET!CC34),"",DATASHEET!CC34)</f>
        <v/>
      </c>
      <c r="BY48" s="198" t="str">
        <f>IF(ISBLANK(DATASHEET!CD34),"",DATASHEET!CD34)</f>
        <v/>
      </c>
      <c r="BZ48" s="140" t="str">
        <f>IF(CA48="","",IFERROR(VLOOKUP(DATASHEET!CE34,lookup,2,FALSE)-$P48,""))</f>
        <v/>
      </c>
      <c r="CA48" s="156" t="str">
        <f>IFERROR(INDEX(DATASHEET!$A$1:$DG$299,MATCH(PROGRESS!$A48,DATASHEET!$A$1:$A$299,0),MATCH(PROGRESS!CB$2,DATASHEET!$A$1:$DG$1,0)),"")</f>
        <v/>
      </c>
      <c r="CB48" s="156" t="str">
        <f t="shared" si="60"/>
        <v/>
      </c>
      <c r="CC48" s="138" t="str">
        <f>IF(ISBLANK(DATASHEET!CF34),"",DATASHEET!CF34)</f>
        <v/>
      </c>
      <c r="CD48" s="198" t="str">
        <f>IF(ISBLANK(DATASHEET!CG34),"",DATASHEET!CG34)</f>
        <v/>
      </c>
      <c r="CE48" s="140" t="str">
        <f>IF(CF48="","",IFERROR(VLOOKUP(DATASHEET!CJ34,lookup,2,FALSE)-$P48,""))</f>
        <v/>
      </c>
      <c r="CF48" s="156" t="str">
        <f>IFERROR(INDEX(DATASHEET!$A$1:$DG$299,MATCH(PROGRESS!$A48,DATASHEET!$A$1:$A$299,0),MATCH(PROGRESS!CG$2,DATASHEET!$A$1:$DG$1,0)),"")</f>
        <v/>
      </c>
      <c r="CG48" s="156" t="str">
        <f t="shared" si="61"/>
        <v/>
      </c>
      <c r="CH48" s="138" t="str">
        <f>IF(ISBLANK(DATASHEET!CK34),"",DATASHEET!CK34)</f>
        <v/>
      </c>
      <c r="CI48" s="198" t="str">
        <f>IF(ISBLANK(DATASHEET!CL34),"",DATASHEET!CL34)</f>
        <v/>
      </c>
      <c r="CJ48" s="140" t="str">
        <f>IF(CK48="","",IFERROR(VLOOKUP(DATASHEET!CN34,lookup,2,FALSE)-$P48,""))</f>
        <v/>
      </c>
      <c r="CK48" s="156" t="str">
        <f>IFERROR(INDEX(DATASHEET!$A$1:$DG$299,MATCH(PROGRESS!$A48,DATASHEET!$A$1:$A$299,0),MATCH(PROGRESS!CL$2,DATASHEET!$A$1:$DG$1,0)),"")</f>
        <v/>
      </c>
      <c r="CL48" s="156" t="str">
        <f t="shared" si="62"/>
        <v/>
      </c>
      <c r="CM48" s="138" t="str">
        <f>IF(ISBLANK(DATASHEET!CO34),"",DATASHEET!CO34)</f>
        <v>JQ</v>
      </c>
      <c r="CN48" s="198" t="str">
        <f>IF(ISBLANK(DATASHEET!CP34),"",DATASHEET!CP34)</f>
        <v>11X-MA-4</v>
      </c>
      <c r="CO48" s="140" t="str">
        <f>IF(CP48="","",IFERROR(VLOOKUP(DATASHEET!CR34,lookup,2,FALSE)-$P48,""))</f>
        <v/>
      </c>
      <c r="CP48" s="156" t="str">
        <f>IFERROR(INDEX(DATASHEET!$A$1:$DG$299,MATCH(PROGRESS!$A48,DATASHEET!$A$1:$A$299,0),MATCH(PROGRESS!CQ$2,DATASHEET!$A$1:$DG$1,0)),"")</f>
        <v/>
      </c>
      <c r="CQ48" s="156" t="str">
        <f t="shared" si="63"/>
        <v/>
      </c>
      <c r="CR48" s="138" t="str">
        <f>IF(ISBLANK(DATASHEET!CS34),"",DATASHEET!CS34)</f>
        <v/>
      </c>
      <c r="CS48" s="198" t="str">
        <f>IF(ISBLANK(DATASHEET!CT34),"",DATASHEET!CT34)</f>
        <v/>
      </c>
      <c r="CT48" s="140" t="str">
        <f>IF(CU48="","",IFERROR(VLOOKUP(DATASHEET!CV34,lookup,2,FALSE)-$P48,""))</f>
        <v/>
      </c>
      <c r="CU48" s="156" t="str">
        <f>IFERROR(INDEX(DATASHEET!$A$1:$DG$299,MATCH(PROGRESS!$A48,DATASHEET!$A$1:$A$299,0),MATCH(PROGRESS!CV$2,DATASHEET!$A$1:$DG$1,0)),"")</f>
        <v/>
      </c>
      <c r="CV48" s="156" t="str">
        <f t="shared" si="64"/>
        <v/>
      </c>
      <c r="CW48" s="138" t="str">
        <f>IF(ISBLANK(DATASHEET!CW34),"",DATASHEET!CW34)</f>
        <v/>
      </c>
      <c r="CX48" s="198" t="str">
        <f>IF(ISBLANK(DATASHEET!CX34),"",DATASHEET!CX34)</f>
        <v/>
      </c>
      <c r="CY48" s="140" t="str">
        <f>IF(CZ48="","",IFERROR(VLOOKUP(DATASHEET!DD34,lookup,2,FALSE)-$P48,""))</f>
        <v/>
      </c>
      <c r="CZ48" s="156" t="str">
        <f>IFERROR(INDEX(DATASHEET!$A$1:$DG$299,MATCH(PROGRESS!$A48,DATASHEET!$A$1:$A$299,0),MATCH(PROGRESS!DA$2,DATASHEET!$A$1:$DG$1,0)),"")</f>
        <v/>
      </c>
      <c r="DA48" s="156" t="str">
        <f t="shared" si="65"/>
        <v/>
      </c>
      <c r="DB48" s="138" t="str">
        <f>IF(ISBLANK(DATASHEET!DE34),"",DATASHEET!DE34)</f>
        <v>JOS</v>
      </c>
      <c r="DC48" s="198" t="str">
        <f>IF(ISBLANK(DATASHEET!DF34),"",DATASHEET!DF34)</f>
        <v>11MS2-PE-MS2-10</v>
      </c>
      <c r="DD48" s="140" t="str">
        <f>IF(DE48="","",IFERROR(VLOOKUP(DATASHEET!DH34,lookup,2,FALSE)-$P48,""))</f>
        <v/>
      </c>
      <c r="DE48" s="156" t="str">
        <f>IFERROR(INDEX(DATASHEET!$A$1:$DG$299,MATCH(PROGRESS!$A48,DATASHEET!$A$1:$A$299,0),MATCH(PROGRESS!DF$2,DATASHEET!$A$1:$DG$1,0)),"")</f>
        <v/>
      </c>
      <c r="DF48" s="156" t="str">
        <f t="shared" si="66"/>
        <v/>
      </c>
      <c r="DG48" s="138" t="str">
        <f>IF(ISBLANK(DATASHEET!DI34),"",DATASHEET!DI34)</f>
        <v/>
      </c>
      <c r="DH48" s="198" t="str">
        <f>IF(ISBLANK(DATASHEET!DJ34),"",DATASHEET!DJ34)</f>
        <v/>
      </c>
      <c r="DI48" s="140" t="str">
        <f>IF(DJ48="","",IFERROR(VLOOKUP(DATASHEET!DL34,lookup,2,FALSE)-$P48,""))</f>
        <v/>
      </c>
      <c r="DJ48" s="156" t="str">
        <f>IFERROR(INDEX(DATASHEET!$A$1:$DG$299,MATCH(PROGRESS!$A48,DATASHEET!$A$1:$A$299,0),MATCH(PROGRESS!DK$2,DATASHEET!$A$1:$DG$1,0)),"")</f>
        <v/>
      </c>
      <c r="DK48" s="156" t="str">
        <f t="shared" si="67"/>
        <v/>
      </c>
      <c r="DL48" s="138" t="str">
        <f>IF(ISBLANK(DATASHEET!DM34),"",DATASHEET!DM34)</f>
        <v/>
      </c>
      <c r="DM48" s="198" t="str">
        <f>IF(ISBLANK(DATASHEET!DN34),"",DATASHEET!DN34)</f>
        <v/>
      </c>
      <c r="DN48" s="140" t="str">
        <f>IF(DO48="","",IFERROR(VLOOKUP(DATASHEET!DP34,lookup,2,FALSE)-$P48,""))</f>
        <v/>
      </c>
      <c r="DO48" s="156" t="str">
        <f>IFERROR(INDEX(DATASHEET!$A$1:$DG$299,MATCH(PROGRESS!$A48,DATASHEET!$A$1:$A$299,0),MATCH(PROGRESS!DP$2,DATASHEET!$A$1:$DG$1,0)),"")</f>
        <v/>
      </c>
      <c r="DP48" s="156" t="str">
        <f t="shared" si="68"/>
        <v/>
      </c>
      <c r="DQ48" s="138" t="str">
        <f>IF(ISBLANK(DATASHEET!DQ34),"",DATASHEET!DQ34)</f>
        <v>ZA</v>
      </c>
      <c r="DR48" s="198" t="str">
        <f>IF(ISBLANK(DATASHEET!DR34),"",DATASHEET!DR34)</f>
        <v>11X-RE-7</v>
      </c>
      <c r="DS48" s="140" t="str">
        <f>IF(DT48="","",IFERROR(VLOOKUP(DATASHEET!DT34,lookup,2,FALSE)-$P48,""))</f>
        <v/>
      </c>
      <c r="DT48" s="156" t="str">
        <f>IFERROR(INDEX(DATASHEET!$A$1:$DG$299,MATCH(PROGRESS!$A48,DATASHEET!$A$1:$A$299,0),MATCH(PROGRESS!DU$2,DATASHEET!$A$1:$DG$1,0)),"")</f>
        <v/>
      </c>
      <c r="DU48" s="156" t="str">
        <f t="shared" si="69"/>
        <v/>
      </c>
      <c r="DV48" s="138" t="str">
        <f>IF(ISBLANK(DATASHEET!DU34),"",DATASHEET!DU34)</f>
        <v>ES</v>
      </c>
      <c r="DW48" s="198" t="str">
        <f>IF(ISBLANK(DATASHEET!DV34),"",DATASHEET!DV34)</f>
        <v>11C-SC-1</v>
      </c>
      <c r="DX48" s="140" t="str">
        <f>IF(DY48="","",IFERROR(VLOOKUP(DATASHEET!DX34,lookup,2,FALSE)-$P48,""))</f>
        <v/>
      </c>
      <c r="DY48" s="156" t="str">
        <f>IFERROR(INDEX(DATASHEET!$A$1:$DG$299,MATCH(PROGRESS!$A48,DATASHEET!$A$1:$A$299,0),MATCH(PROGRESS!DZ$2,DATASHEET!$A$1:$DG$1,0)),"")</f>
        <v/>
      </c>
      <c r="DZ48" s="156" t="str">
        <f t="shared" si="70"/>
        <v/>
      </c>
      <c r="EA48" s="138" t="str">
        <f>IF(ISBLANK(DATASHEET!DY34),"",DATASHEET!DY34)</f>
        <v/>
      </c>
      <c r="EB48" s="198" t="str">
        <f>IF(ISBLANK(DATASHEET!DZ34),"",DATASHEET!DZ34)</f>
        <v/>
      </c>
      <c r="FD48" s="526"/>
      <c r="FE48" s="526"/>
      <c r="FF48" s="526"/>
      <c r="FG48" s="526"/>
      <c r="FH48" s="526"/>
      <c r="FI48" s="526"/>
      <c r="FJ48" s="532"/>
      <c r="FK48" s="532"/>
      <c r="FL48" s="532"/>
      <c r="FM48" s="532"/>
      <c r="FN48" s="526"/>
      <c r="FO48" s="532"/>
      <c r="FP48" s="526"/>
      <c r="FQ48" s="532"/>
      <c r="FR48" s="532"/>
      <c r="FS48" s="526"/>
      <c r="FT48" s="532"/>
      <c r="FU48" s="532"/>
      <c r="FV48" s="532"/>
      <c r="FW48" s="526"/>
      <c r="FX48" s="532"/>
      <c r="FY48" s="532"/>
      <c r="FZ48" s="532"/>
      <c r="GA48" s="532"/>
      <c r="GB48" s="526"/>
      <c r="GC48" s="532"/>
      <c r="GD48" s="532"/>
      <c r="GE48" s="529"/>
      <c r="GF48" s="530"/>
      <c r="GG48" s="530"/>
      <c r="GH48" s="530"/>
      <c r="GI48" s="530"/>
      <c r="GJ48" s="529"/>
      <c r="GK48" s="530"/>
      <c r="GL48" s="529"/>
      <c r="GM48" s="529"/>
      <c r="GN48" s="530"/>
      <c r="GO48" s="530"/>
      <c r="GP48" s="529"/>
      <c r="GQ48" s="529"/>
      <c r="GR48" s="530"/>
      <c r="GS48" s="530"/>
      <c r="GT48" s="529"/>
      <c r="GZ48" t="s">
        <v>375</v>
      </c>
      <c r="HA48" t="s">
        <v>375</v>
      </c>
      <c r="HB48" t="s">
        <v>375</v>
      </c>
    </row>
    <row r="49" spans="1:210" ht="15.75" x14ac:dyDescent="0.25">
      <c r="A49" s="179">
        <f>DATASHEET!A35</f>
        <v>151540</v>
      </c>
      <c r="B49" s="58" t="str">
        <f>DATASHEET!B35</f>
        <v>CATTOLICO, Cristina</v>
      </c>
      <c r="C49" s="169" t="str">
        <f>DATASHEET!C35</f>
        <v>11ZI</v>
      </c>
      <c r="D49" s="170" t="str">
        <f>DATASHEET!D35</f>
        <v>F</v>
      </c>
      <c r="E49" s="170" t="str">
        <f>DATASHEET!J35</f>
        <v>N</v>
      </c>
      <c r="F49" s="170" t="str">
        <f>DATASHEET!E35</f>
        <v>N</v>
      </c>
      <c r="G49" s="170" t="str">
        <f>DATASHEET!F35</f>
        <v>Other Mixed Background</v>
      </c>
      <c r="H49" s="170" t="str">
        <f>DATASHEET!G35</f>
        <v>Y</v>
      </c>
      <c r="I49" s="170" t="str">
        <f>DATASHEET!H35</f>
        <v>N</v>
      </c>
      <c r="J49" s="170" t="str">
        <f>DATASHEET!I35</f>
        <v>N</v>
      </c>
      <c r="K49" s="171" t="str">
        <f>DATASHEET!M35</f>
        <v>L</v>
      </c>
      <c r="L49" s="88" t="str">
        <f t="shared" si="46"/>
        <v/>
      </c>
      <c r="M49" s="88" t="str">
        <f t="shared" si="47"/>
        <v/>
      </c>
      <c r="N49" s="498" t="str">
        <f>IF(ISBLANK(DATASHEET!L35),"",DATASHEET!L35)</f>
        <v>3-4</v>
      </c>
      <c r="O49" s="109">
        <f>IFERROR(IF(VLOOKUP(DATASHEET!A35,[5]YEAR11!$A$2:$AF$236,18,FALSE)="","",VLOOKUP(DATASHEET!A35,[5]YEAR11!$A$2:$AF$236,18,FALSE)),"")</f>
        <v>31.325758</v>
      </c>
      <c r="P49" s="111">
        <f>IFERROR(IF(VLOOKUP(DATASHEET!A35,[5]YEAR11!$A$2:$AF$237,19,FALSE)="","",VLOOKUP(DATASHEET!A35,[5]YEAR11!$A$2:$AF$237,19,FALSE)),"")</f>
        <v>3.1325758000000001</v>
      </c>
      <c r="Q49" s="497" t="str">
        <f>'P8 BREAKDOWN'!M37</f>
        <v/>
      </c>
      <c r="R49" s="140" t="str">
        <f>IF(S49="","",IFERROR(VLOOKUP(DATASHEET!AF35,lookup,2,FALSE)-$P49,""))</f>
        <v/>
      </c>
      <c r="S49" s="156" t="str">
        <f>IFERROR(INDEX(DATASHEET!$A$1:$DG$299,MATCH(PROGRESS!$A49,DATASHEET!$A$1:$A$299,0),MATCH(PROGRESS!T$2,DATASHEET!$A$1:$DG$1,0)),"")</f>
        <v/>
      </c>
      <c r="T49" s="156" t="str">
        <f t="shared" si="48"/>
        <v/>
      </c>
      <c r="U49" s="138" t="str">
        <f>IF(ISBLANK(DATASHEET!AG35),"",DATASHEET!AG35)</f>
        <v/>
      </c>
      <c r="V49" s="198" t="str">
        <f>IF(ISBLANK(DATASHEET!AH35),"",DATASHEET!AH35)</f>
        <v/>
      </c>
      <c r="W49" s="140" t="str">
        <f>IF(X49="","",IFERROR(VLOOKUP(DATASHEET!AJ35,lookup,2,FALSE)-$P49,""))</f>
        <v/>
      </c>
      <c r="X49" s="156" t="str">
        <f>IFERROR(INDEX(DATASHEET!$A$1:$DG$299,MATCH(PROGRESS!$A49,DATASHEET!$A$1:$A$299,0),MATCH(PROGRESS!Y$2,DATASHEET!$A$1:$DG$1,0)),"")</f>
        <v/>
      </c>
      <c r="Y49" s="156" t="str">
        <f t="shared" si="49"/>
        <v/>
      </c>
      <c r="Z49" s="138" t="str">
        <f>IF(ISBLANK(DATASHEET!AK35),"",DATASHEET!AK35)</f>
        <v>KBW</v>
      </c>
      <c r="AA49" s="198" t="str">
        <f>IF(ISBLANK(DATASHEET!AL35),"",DATASHEET!AL35)</f>
        <v>11T-BI-5</v>
      </c>
      <c r="AB49" s="140" t="str">
        <f>IF(AC49="","",IFERROR(VLOOKUP(DATASHEET!AN35,lookup,2,FALSE)-$P49,""))</f>
        <v/>
      </c>
      <c r="AC49" s="156" t="str">
        <f>IFERROR(INDEX(DATASHEET!$A$1:$DG$299,MATCH(PROGRESS!$A49,DATASHEET!$A$1:$A$299,0),MATCH(PROGRESS!AD$2,DATASHEET!$A$1:$DG$1,0)),"")</f>
        <v/>
      </c>
      <c r="AD49" s="156" t="str">
        <f t="shared" si="50"/>
        <v/>
      </c>
      <c r="AE49" s="138" t="str">
        <f>IF(ISBLANK(DATASHEET!AO35),"",DATASHEET!AO35)</f>
        <v>ASM</v>
      </c>
      <c r="AF49" s="198" t="str">
        <f>IF(ISBLANK(DATASHEET!AP35),"",DATASHEET!AP35)</f>
        <v>11MS2-BE-MS-1</v>
      </c>
      <c r="AG49" s="140" t="str">
        <f>IF(AH49="","",IFERROR(VLOOKUP(DATASHEET!AR35,lookup,2,FALSE)-$P49,""))</f>
        <v/>
      </c>
      <c r="AH49" s="156" t="str">
        <f>IFERROR(INDEX(DATASHEET!$A$1:$DG$299,MATCH(PROGRESS!$A49,DATASHEET!$A$1:$A$299,0),MATCH(PROGRESS!AI$2,DATASHEET!$A$1:$DG$1,0)),"")</f>
        <v/>
      </c>
      <c r="AI49" s="156" t="str">
        <f t="shared" si="51"/>
        <v/>
      </c>
      <c r="AJ49" s="138" t="str">
        <f>IF(ISBLANK(DATASHEET!AS35),"",DATASHEET!AS35)</f>
        <v>GN</v>
      </c>
      <c r="AK49" s="198" t="str">
        <f>IF(ISBLANK(DATASHEET!AT35),"",DATASHEET!AT35)</f>
        <v>11T-CH-5</v>
      </c>
      <c r="AL49" s="140" t="str">
        <f>IF(AM49="","",IFERROR(VLOOKUP(DATASHEET!AV35,lookup,2,FALSE)-$P49,""))</f>
        <v/>
      </c>
      <c r="AM49" s="156" t="str">
        <f>IFERROR(INDEX(DATASHEET!$A$1:$DG$299,MATCH(PROGRESS!$A49,DATASHEET!$A$1:$A$299,0),MATCH(PROGRESS!AN$2,DATASHEET!$A$1:$DG$1,0)),"")</f>
        <v/>
      </c>
      <c r="AN49" s="156" t="str">
        <f t="shared" si="52"/>
        <v/>
      </c>
      <c r="AO49" s="138" t="str">
        <f>IF(ISBLANK(DATASHEET!AW35),"",DATASHEET!AW35)</f>
        <v/>
      </c>
      <c r="AP49" s="198" t="str">
        <f>IF(ISBLANK(DATASHEET!AX35),"",DATASHEET!AX35)</f>
        <v/>
      </c>
      <c r="AQ49" s="140" t="str">
        <f>IF(AR49="","",IFERROR(VLOOKUP(DATASHEET!AZ35,lookup,2,FALSE)-$P49,""))</f>
        <v/>
      </c>
      <c r="AR49" s="156" t="str">
        <f>IFERROR(INDEX(DATASHEET!$A$1:$DG$299,MATCH(PROGRESS!$A49,DATASHEET!$A$1:$A$299,0),MATCH(PROGRESS!AS$2,DATASHEET!$A$1:$DG$1,0)),"")</f>
        <v/>
      </c>
      <c r="AS49" s="156" t="str">
        <f t="shared" si="53"/>
        <v/>
      </c>
      <c r="AT49" s="138" t="str">
        <f>IF(ISBLANK(DATASHEET!BA35),"",DATASHEET!BA35)</f>
        <v/>
      </c>
      <c r="AU49" s="198" t="str">
        <f>IF(ISBLANK(DATASHEET!BB35),"",DATASHEET!BB35)</f>
        <v/>
      </c>
      <c r="AV49" s="140" t="str">
        <f>IF(AW49="","",IFERROR(VLOOKUP(DATASHEET!BD35,lookup,2,FALSE)-$P49,""))</f>
        <v/>
      </c>
      <c r="AW49" s="156" t="str">
        <f>IFERROR(INDEX(DATASHEET!$A$1:$DG$299,MATCH(PROGRESS!$A49,DATASHEET!$A$1:$A$299,0),MATCH(PROGRESS!AX$2,DATASHEET!$A$1:$DG$1,0)),"")</f>
        <v/>
      </c>
      <c r="AX49" s="156" t="str">
        <f t="shared" si="54"/>
        <v/>
      </c>
      <c r="AY49" s="138" t="str">
        <f>IF(ISBLANK(DATASHEET!BE35),"",DATASHEET!BE35)</f>
        <v/>
      </c>
      <c r="AZ49" s="198" t="str">
        <f>IF(ISBLANK(DATASHEET!BF35),"",DATASHEET!BF35)</f>
        <v/>
      </c>
      <c r="BA49" s="140" t="str">
        <f>IF(BB49="","",IFERROR(VLOOKUP(DATASHEET!BH35,lookup,2,FALSE)-$P49,""))</f>
        <v/>
      </c>
      <c r="BB49" s="156" t="str">
        <f>IFERROR(INDEX(DATASHEET!$A$1:$DG$299,MATCH(PROGRESS!$A49,DATASHEET!$A$1:$A$299,0),MATCH(PROGRESS!BC$2,DATASHEET!$A$1:$DG$1,0)),"")</f>
        <v/>
      </c>
      <c r="BC49" s="156" t="str">
        <f t="shared" si="55"/>
        <v/>
      </c>
      <c r="BD49" s="138" t="str">
        <f>IF(ISBLANK(DATASHEET!BI35),"",DATASHEET!BI35)</f>
        <v>IC</v>
      </c>
      <c r="BE49" s="198" t="str">
        <f>IF(ISBLANK(DATASHEET!BJ35),"",DATASHEET!BJ35)</f>
        <v>11X-EN-8</v>
      </c>
      <c r="BF49" s="140" t="str">
        <f>IF(BG49="","",IFERROR(VLOOKUP(DATASHEET!BL35,lookup,2,FALSE)-$P49,""))</f>
        <v/>
      </c>
      <c r="BG49" s="156" t="str">
        <f>IFERROR(INDEX(DATASHEET!$A$1:$DG$299,MATCH(PROGRESS!$A49,DATASHEET!$A$1:$A$299,0),MATCH(PROGRESS!BH$2,DATASHEET!$A$1:$DG$1,0)),"")</f>
        <v/>
      </c>
      <c r="BH49" s="156" t="str">
        <f t="shared" si="56"/>
        <v/>
      </c>
      <c r="BI49" s="138" t="str">
        <f>IF(ISBLANK(DATASHEET!BM35),"",DATASHEET!BM35)</f>
        <v/>
      </c>
      <c r="BJ49" s="198" t="str">
        <f>IF(ISBLANK(DATASHEET!BN35),"",DATASHEET!BN35)</f>
        <v/>
      </c>
      <c r="BK49" s="140" t="str">
        <f>IF(BL49="","",IFERROR(VLOOKUP(DATASHEET!BP35,lookup,2,FALSE)-$P49,""))</f>
        <v/>
      </c>
      <c r="BL49" s="156" t="str">
        <f>IFERROR(INDEX(DATASHEET!$A$1:$DG$299,MATCH(PROGRESS!$A49,DATASHEET!$A$1:$A$299,0),MATCH(PROGRESS!BM$2,DATASHEET!$A$1:$DG$1,0)),"")</f>
        <v/>
      </c>
      <c r="BM49" s="156" t="str">
        <f t="shared" si="57"/>
        <v/>
      </c>
      <c r="BN49" s="138" t="str">
        <f>IF(ISBLANK(DATASHEET!BQ35),"",DATASHEET!BQ35)</f>
        <v/>
      </c>
      <c r="BO49" s="198" t="str">
        <f>IF(ISBLANK(DATASHEET!BR35),"",DATASHEET!BR35)</f>
        <v/>
      </c>
      <c r="BP49" s="140" t="str">
        <f>IF(BQ49="","",IFERROR(VLOOKUP(DATASHEET!BX35,lookup,2,FALSE)-$P49,""))</f>
        <v/>
      </c>
      <c r="BQ49" s="156" t="str">
        <f>IFERROR(INDEX(DATASHEET!$A$1:$DG$299,MATCH(PROGRESS!$A49,DATASHEET!$A$1:$A$299,0),MATCH(PROGRESS!BR$2,DATASHEET!$A$1:$DG$1,0)),"")</f>
        <v/>
      </c>
      <c r="BR49" s="156" t="str">
        <f t="shared" si="58"/>
        <v/>
      </c>
      <c r="BS49" s="138" t="str">
        <f>IF(ISBLANK(DATASHEET!BY35),"",DATASHEET!BY35)</f>
        <v/>
      </c>
      <c r="BT49" s="198" t="str">
        <f>IF(ISBLANK(DATASHEET!BZ35),"",DATASHEET!BZ35)</f>
        <v/>
      </c>
      <c r="BU49" s="140" t="str">
        <f>IF(BV49="","",IFERROR(VLOOKUP(DATASHEET!CB35,lookup,2,FALSE)-$P49,""))</f>
        <v/>
      </c>
      <c r="BV49" s="156" t="str">
        <f>IFERROR(INDEX(DATASHEET!$A$1:$DG$299,MATCH(PROGRESS!$A49,DATASHEET!$A$1:$A$299,0),MATCH(PROGRESS!BW$2,DATASHEET!$A$1:$DG$1,0)),"")</f>
        <v/>
      </c>
      <c r="BW49" s="156" t="str">
        <f t="shared" si="59"/>
        <v/>
      </c>
      <c r="BX49" s="138" t="str">
        <f>IF(ISBLANK(DATASHEET!CC35),"",DATASHEET!CC35)</f>
        <v/>
      </c>
      <c r="BY49" s="198" t="str">
        <f>IF(ISBLANK(DATASHEET!CD35),"",DATASHEET!CD35)</f>
        <v/>
      </c>
      <c r="BZ49" s="140" t="str">
        <f>IF(CA49="","",IFERROR(VLOOKUP(DATASHEET!CE35,lookup,2,FALSE)-$P49,""))</f>
        <v/>
      </c>
      <c r="CA49" s="156" t="str">
        <f>IFERROR(INDEX(DATASHEET!$A$1:$DG$299,MATCH(PROGRESS!$A49,DATASHEET!$A$1:$A$299,0),MATCH(PROGRESS!CB$2,DATASHEET!$A$1:$DG$1,0)),"")</f>
        <v/>
      </c>
      <c r="CB49" s="156" t="str">
        <f t="shared" si="60"/>
        <v/>
      </c>
      <c r="CC49" s="138" t="str">
        <f>IF(ISBLANK(DATASHEET!CF35),"",DATASHEET!CF35)</f>
        <v/>
      </c>
      <c r="CD49" s="198" t="str">
        <f>IF(ISBLANK(DATASHEET!CG35),"",DATASHEET!CG35)</f>
        <v/>
      </c>
      <c r="CE49" s="140" t="str">
        <f>IF(CF49="","",IFERROR(VLOOKUP(DATASHEET!CJ35,lookup,2,FALSE)-$P49,""))</f>
        <v/>
      </c>
      <c r="CF49" s="156" t="str">
        <f>IFERROR(INDEX(DATASHEET!$A$1:$DG$299,MATCH(PROGRESS!$A49,DATASHEET!$A$1:$A$299,0),MATCH(PROGRESS!CG$2,DATASHEET!$A$1:$DG$1,0)),"")</f>
        <v/>
      </c>
      <c r="CG49" s="156" t="str">
        <f t="shared" si="61"/>
        <v/>
      </c>
      <c r="CH49" s="138" t="str">
        <f>IF(ISBLANK(DATASHEET!CK35),"",DATASHEET!CK35)</f>
        <v/>
      </c>
      <c r="CI49" s="198" t="str">
        <f>IF(ISBLANK(DATASHEET!CL35),"",DATASHEET!CL35)</f>
        <v/>
      </c>
      <c r="CJ49" s="140" t="str">
        <f>IF(CK49="","",IFERROR(VLOOKUP(DATASHEET!CN35,lookup,2,FALSE)-$P49,""))</f>
        <v/>
      </c>
      <c r="CK49" s="156" t="str">
        <f>IFERROR(INDEX(DATASHEET!$A$1:$DG$299,MATCH(PROGRESS!$A49,DATASHEET!$A$1:$A$299,0),MATCH(PROGRESS!CL$2,DATASHEET!$A$1:$DG$1,0)),"")</f>
        <v/>
      </c>
      <c r="CL49" s="156" t="str">
        <f t="shared" si="62"/>
        <v/>
      </c>
      <c r="CM49" s="138" t="str">
        <f>IF(ISBLANK(DATASHEET!CO35),"",DATASHEET!CO35)</f>
        <v>AB</v>
      </c>
      <c r="CN49" s="198" t="str">
        <f>IF(ISBLANK(DATASHEET!CP35),"",DATASHEET!CP35)</f>
        <v>11X-MA-7</v>
      </c>
      <c r="CO49" s="140" t="str">
        <f>IF(CP49="","",IFERROR(VLOOKUP(DATASHEET!CR35,lookup,2,FALSE)-$P49,""))</f>
        <v/>
      </c>
      <c r="CP49" s="156" t="str">
        <f>IFERROR(INDEX(DATASHEET!$A$1:$DG$299,MATCH(PROGRESS!$A49,DATASHEET!$A$1:$A$299,0),MATCH(PROGRESS!CQ$2,DATASHEET!$A$1:$DG$1,0)),"")</f>
        <v/>
      </c>
      <c r="CQ49" s="156" t="str">
        <f t="shared" si="63"/>
        <v/>
      </c>
      <c r="CR49" s="138" t="str">
        <f>IF(ISBLANK(DATASHEET!CS35),"",DATASHEET!CS35)</f>
        <v/>
      </c>
      <c r="CS49" s="198" t="str">
        <f>IF(ISBLANK(DATASHEET!CT35),"",DATASHEET!CT35)</f>
        <v/>
      </c>
      <c r="CT49" s="140" t="str">
        <f>IF(CU49="","",IFERROR(VLOOKUP(DATASHEET!CV35,lookup,2,FALSE)-$P49,""))</f>
        <v/>
      </c>
      <c r="CU49" s="156" t="str">
        <f>IFERROR(INDEX(DATASHEET!$A$1:$DG$299,MATCH(PROGRESS!$A49,DATASHEET!$A$1:$A$299,0),MATCH(PROGRESS!CV$2,DATASHEET!$A$1:$DG$1,0)),"")</f>
        <v/>
      </c>
      <c r="CV49" s="156" t="str">
        <f t="shared" si="64"/>
        <v/>
      </c>
      <c r="CW49" s="138" t="str">
        <f>IF(ISBLANK(DATASHEET!CW35),"",DATASHEET!CW35)</f>
        <v/>
      </c>
      <c r="CX49" s="198" t="str">
        <f>IF(ISBLANK(DATASHEET!CX35),"",DATASHEET!CX35)</f>
        <v/>
      </c>
      <c r="CY49" s="140" t="str">
        <f>IF(CZ49="","",IFERROR(VLOOKUP(DATASHEET!DD35,lookup,2,FALSE)-$P49,""))</f>
        <v/>
      </c>
      <c r="CZ49" s="156" t="str">
        <f>IFERROR(INDEX(DATASHEET!$A$1:$DG$299,MATCH(PROGRESS!$A49,DATASHEET!$A$1:$A$299,0),MATCH(PROGRESS!DA$2,DATASHEET!$A$1:$DG$1,0)),"")</f>
        <v/>
      </c>
      <c r="DA49" s="156" t="str">
        <f t="shared" si="65"/>
        <v/>
      </c>
      <c r="DB49" s="138" t="str">
        <f>IF(ISBLANK(DATASHEET!DE35),"",DATASHEET!DE35)</f>
        <v/>
      </c>
      <c r="DC49" s="198" t="str">
        <f>IF(ISBLANK(DATASHEET!DF35),"",DATASHEET!DF35)</f>
        <v/>
      </c>
      <c r="DD49" s="140" t="str">
        <f>IF(DE49="","",IFERROR(VLOOKUP(DATASHEET!DH35,lookup,2,FALSE)-$P49,""))</f>
        <v/>
      </c>
      <c r="DE49" s="156" t="str">
        <f>IFERROR(INDEX(DATASHEET!$A$1:$DG$299,MATCH(PROGRESS!$A49,DATASHEET!$A$1:$A$299,0),MATCH(PROGRESS!DF$2,DATASHEET!$A$1:$DG$1,0)),"")</f>
        <v/>
      </c>
      <c r="DF49" s="156" t="str">
        <f t="shared" si="66"/>
        <v/>
      </c>
      <c r="DG49" s="138" t="str">
        <f>IF(ISBLANK(DATASHEET!DI35),"",DATASHEET!DI35)</f>
        <v>RA</v>
      </c>
      <c r="DH49" s="198" t="str">
        <f>IF(ISBLANK(DATASHEET!DJ35),"",DATASHEET!DJ35)</f>
        <v>11T-PH-5</v>
      </c>
      <c r="DI49" s="140" t="str">
        <f>IF(DJ49="","",IFERROR(VLOOKUP(DATASHEET!DL35,lookup,2,FALSE)-$P49,""))</f>
        <v/>
      </c>
      <c r="DJ49" s="156" t="str">
        <f>IFERROR(INDEX(DATASHEET!$A$1:$DG$299,MATCH(PROGRESS!$A49,DATASHEET!$A$1:$A$299,0),MATCH(PROGRESS!DK$2,DATASHEET!$A$1:$DG$1,0)),"")</f>
        <v/>
      </c>
      <c r="DK49" s="156" t="str">
        <f t="shared" si="67"/>
        <v/>
      </c>
      <c r="DL49" s="138" t="str">
        <f>IF(ISBLANK(DATASHEET!DM35),"",DATASHEET!DM35)</f>
        <v/>
      </c>
      <c r="DM49" s="198" t="str">
        <f>IF(ISBLANK(DATASHEET!DN35),"",DATASHEET!DN35)</f>
        <v/>
      </c>
      <c r="DN49" s="140" t="str">
        <f>IF(DO49="","",IFERROR(VLOOKUP(DATASHEET!DP35,lookup,2,FALSE)-$P49,""))</f>
        <v/>
      </c>
      <c r="DO49" s="156" t="str">
        <f>IFERROR(INDEX(DATASHEET!$A$1:$DG$299,MATCH(PROGRESS!$A49,DATASHEET!$A$1:$A$299,0),MATCH(PROGRESS!DP$2,DATASHEET!$A$1:$DG$1,0)),"")</f>
        <v/>
      </c>
      <c r="DP49" s="156" t="str">
        <f t="shared" si="68"/>
        <v/>
      </c>
      <c r="DQ49" s="138" t="str">
        <f>IF(ISBLANK(DATASHEET!DQ35),"",DATASHEET!DQ35)</f>
        <v>CR</v>
      </c>
      <c r="DR49" s="198" t="str">
        <f>IF(ISBLANK(DATASHEET!DR35),"",DATASHEET!DR35)</f>
        <v>11X-RE-8</v>
      </c>
      <c r="DS49" s="140" t="str">
        <f>IF(DT49="","",IFERROR(VLOOKUP(DATASHEET!DT35,lookup,2,FALSE)-$P49,""))</f>
        <v/>
      </c>
      <c r="DT49" s="156" t="str">
        <f>IFERROR(INDEX(DATASHEET!$A$1:$DG$299,MATCH(PROGRESS!$A49,DATASHEET!$A$1:$A$299,0),MATCH(PROGRESS!DU$2,DATASHEET!$A$1:$DG$1,0)),"")</f>
        <v/>
      </c>
      <c r="DU49" s="156" t="str">
        <f t="shared" si="69"/>
        <v/>
      </c>
      <c r="DV49" s="138" t="str">
        <f>IF(ISBLANK(DATASHEET!DU35),"",DATASHEET!DU35)</f>
        <v/>
      </c>
      <c r="DW49" s="198" t="str">
        <f>IF(ISBLANK(DATASHEET!DV35),"",DATASHEET!DV35)</f>
        <v/>
      </c>
      <c r="DX49" s="140" t="str">
        <f>IF(DY49="","",IFERROR(VLOOKUP(DATASHEET!DX35,lookup,2,FALSE)-$P49,""))</f>
        <v/>
      </c>
      <c r="DY49" s="156" t="str">
        <f>IFERROR(INDEX(DATASHEET!$A$1:$DG$299,MATCH(PROGRESS!$A49,DATASHEET!$A$1:$A$299,0),MATCH(PROGRESS!DZ$2,DATASHEET!$A$1:$DG$1,0)),"")</f>
        <v/>
      </c>
      <c r="DZ49" s="156" t="str">
        <f t="shared" si="70"/>
        <v/>
      </c>
      <c r="EA49" s="138" t="str">
        <f>IF(ISBLANK(DATASHEET!DY35),"",DATASHEET!DY35)</f>
        <v>WE</v>
      </c>
      <c r="EB49" s="198" t="str">
        <f>IF(ISBLANK(DATASHEET!DZ35),"",DATASHEET!DZ35)</f>
        <v>11S-SP-4</v>
      </c>
      <c r="FD49" s="526"/>
      <c r="FE49" s="532"/>
      <c r="FF49" s="532"/>
      <c r="FG49" s="532"/>
      <c r="FH49" s="526"/>
      <c r="FI49" s="526"/>
      <c r="FJ49" s="532"/>
      <c r="FK49" s="526"/>
      <c r="FL49" s="532"/>
      <c r="FM49" s="526"/>
      <c r="FN49" s="532"/>
      <c r="FO49" s="532"/>
      <c r="FP49" s="532"/>
      <c r="FQ49" s="526"/>
      <c r="FR49" s="526"/>
      <c r="FS49" s="526"/>
      <c r="FT49" s="532"/>
      <c r="FU49" s="526"/>
      <c r="FV49" s="532"/>
      <c r="FW49" s="532"/>
      <c r="FX49" s="532"/>
      <c r="FY49" s="526"/>
      <c r="FZ49" s="532"/>
      <c r="GA49" s="529"/>
      <c r="GB49" s="530"/>
      <c r="GC49" s="530"/>
      <c r="GD49" s="529"/>
      <c r="GE49" s="530"/>
      <c r="GF49" s="530"/>
      <c r="GG49" s="530"/>
      <c r="GH49" s="530"/>
      <c r="GI49" s="530"/>
      <c r="GJ49" s="529"/>
      <c r="GK49" s="530"/>
      <c r="GL49" s="529"/>
      <c r="GM49" s="529"/>
      <c r="GN49" s="530"/>
      <c r="GO49" s="530"/>
      <c r="GP49" s="529"/>
      <c r="GQ49" s="529"/>
      <c r="GR49" s="530"/>
      <c r="GS49" s="530"/>
      <c r="GT49" s="529"/>
      <c r="HB49" t="s">
        <v>375</v>
      </c>
    </row>
    <row r="50" spans="1:210" ht="15.75" x14ac:dyDescent="0.25">
      <c r="A50" s="179">
        <f>DATASHEET!A36</f>
        <v>151609</v>
      </c>
      <c r="B50" s="58" t="str">
        <f>DATASHEET!B36</f>
        <v>CHAPMAN, Leonardo</v>
      </c>
      <c r="C50" s="169" t="str">
        <f>DATASHEET!C36</f>
        <v>11WE</v>
      </c>
      <c r="D50" s="170" t="str">
        <f>DATASHEET!D36</f>
        <v>M</v>
      </c>
      <c r="E50" s="170" t="str">
        <f>DATASHEET!J36</f>
        <v>N</v>
      </c>
      <c r="F50" s="170" t="str">
        <f>DATASHEET!E36</f>
        <v>N</v>
      </c>
      <c r="G50" s="170" t="str">
        <f>DATASHEET!F36</f>
        <v>White - British</v>
      </c>
      <c r="H50" s="170" t="str">
        <f>DATASHEET!G36</f>
        <v>N</v>
      </c>
      <c r="I50" s="170" t="str">
        <f>DATASHEET!H36</f>
        <v>N</v>
      </c>
      <c r="J50" s="170" t="str">
        <f>DATASHEET!I36</f>
        <v>N</v>
      </c>
      <c r="K50" s="171" t="str">
        <f>DATASHEET!M36</f>
        <v>H</v>
      </c>
      <c r="L50" s="88" t="str">
        <f t="shared" si="46"/>
        <v/>
      </c>
      <c r="M50" s="88" t="str">
        <f t="shared" si="47"/>
        <v/>
      </c>
      <c r="N50" s="498" t="str">
        <f>IF(ISBLANK(DATASHEET!L36),"",DATASHEET!L36)</f>
        <v>6-7</v>
      </c>
      <c r="O50" s="109">
        <f>IFERROR(IF(VLOOKUP(DATASHEET!A36,[5]YEAR11!$A$2:$AF$236,18,FALSE)="","",VLOOKUP(DATASHEET!A36,[5]YEAR11!$A$2:$AF$236,18,FALSE)),"")</f>
        <v>64.375</v>
      </c>
      <c r="P50" s="111">
        <f>IFERROR(IF(VLOOKUP(DATASHEET!A36,[5]YEAR11!$A$2:$AF$237,19,FALSE)="","",VLOOKUP(DATASHEET!A36,[5]YEAR11!$A$2:$AF$237,19,FALSE)),"")</f>
        <v>6.4375</v>
      </c>
      <c r="Q50" s="497">
        <f>'P8 BREAKDOWN'!M38</f>
        <v>-5.7374999999999998</v>
      </c>
      <c r="R50" s="140" t="str">
        <f>IF(S50="","",IFERROR(VLOOKUP(DATASHEET!AF36,lookup,2,FALSE)-$P50,""))</f>
        <v/>
      </c>
      <c r="S50" s="156" t="str">
        <f>IFERROR(INDEX(DATASHEET!$A$1:$DG$299,MATCH(PROGRESS!$A50,DATASHEET!$A$1:$A$299,0),MATCH(PROGRESS!T$2,DATASHEET!$A$1:$DG$1,0)),"")</f>
        <v/>
      </c>
      <c r="T50" s="156" t="str">
        <f t="shared" si="48"/>
        <v/>
      </c>
      <c r="U50" s="138" t="str">
        <f>IF(ISBLANK(DATASHEET!AG36),"",DATASHEET!AG36)</f>
        <v/>
      </c>
      <c r="V50" s="198" t="str">
        <f>IF(ISBLANK(DATASHEET!AH36),"",DATASHEET!AH36)</f>
        <v/>
      </c>
      <c r="W50" s="140" t="str">
        <f>IF(X50="","",IFERROR(VLOOKUP(DATASHEET!AJ36,lookup,2,FALSE)-$P50,""))</f>
        <v/>
      </c>
      <c r="X50" s="156" t="str">
        <f>IFERROR(INDEX(DATASHEET!$A$1:$DG$299,MATCH(PROGRESS!$A50,DATASHEET!$A$1:$A$299,0),MATCH(PROGRESS!Y$2,DATASHEET!$A$1:$DG$1,0)),"")</f>
        <v/>
      </c>
      <c r="Y50" s="156" t="str">
        <f t="shared" si="49"/>
        <v/>
      </c>
      <c r="Z50" s="138" t="str">
        <f>IF(ISBLANK(DATASHEET!AK36),"",DATASHEET!AK36)</f>
        <v>MM</v>
      </c>
      <c r="AA50" s="198" t="str">
        <f>IF(ISBLANK(DATASHEET!AL36),"",DATASHEET!AL36)</f>
        <v>11T-BI-1</v>
      </c>
      <c r="AB50" s="140" t="str">
        <f>IF(AC50="","",IFERROR(VLOOKUP(DATASHEET!AN36,lookup,2,FALSE)-$P50,""))</f>
        <v/>
      </c>
      <c r="AC50" s="156" t="str">
        <f>IFERROR(INDEX(DATASHEET!$A$1:$DG$299,MATCH(PROGRESS!$A50,DATASHEET!$A$1:$A$299,0),MATCH(PROGRESS!AD$2,DATASHEET!$A$1:$DG$1,0)),"")</f>
        <v/>
      </c>
      <c r="AD50" s="156" t="str">
        <f t="shared" si="50"/>
        <v/>
      </c>
      <c r="AE50" s="138" t="str">
        <f>IF(ISBLANK(DATASHEET!AO36),"",DATASHEET!AO36)</f>
        <v/>
      </c>
      <c r="AF50" s="198" t="str">
        <f>IF(ISBLANK(DATASHEET!AP36),"",DATASHEET!AP36)</f>
        <v/>
      </c>
      <c r="AG50" s="140" t="str">
        <f>IF(AH50="","",IFERROR(VLOOKUP(DATASHEET!AR36,lookup,2,FALSE)-$P50,""))</f>
        <v/>
      </c>
      <c r="AH50" s="156" t="str">
        <f>IFERROR(INDEX(DATASHEET!$A$1:$DG$299,MATCH(PROGRESS!$A50,DATASHEET!$A$1:$A$299,0),MATCH(PROGRESS!AI$2,DATASHEET!$A$1:$DG$1,0)),"")</f>
        <v/>
      </c>
      <c r="AI50" s="156" t="str">
        <f t="shared" si="51"/>
        <v/>
      </c>
      <c r="AJ50" s="138" t="str">
        <f>IF(ISBLANK(DATASHEET!AS36),"",DATASHEET!AS36)</f>
        <v>MW</v>
      </c>
      <c r="AK50" s="198" t="str">
        <f>IF(ISBLANK(DATASHEET!AT36),"",DATASHEET!AT36)</f>
        <v>11T-CH-1</v>
      </c>
      <c r="AL50" s="140" t="str">
        <f>IF(AM50="","",IFERROR(VLOOKUP(DATASHEET!AV36,lookup,2,FALSE)-$P50,""))</f>
        <v/>
      </c>
      <c r="AM50" s="156" t="str">
        <f>IFERROR(INDEX(DATASHEET!$A$1:$DG$299,MATCH(PROGRESS!$A50,DATASHEET!$A$1:$A$299,0),MATCH(PROGRESS!AN$2,DATASHEET!$A$1:$DG$1,0)),"")</f>
        <v/>
      </c>
      <c r="AN50" s="156" t="str">
        <f t="shared" si="52"/>
        <v/>
      </c>
      <c r="AO50" s="138" t="str">
        <f>IF(ISBLANK(DATASHEET!AW36),"",DATASHEET!AW36)</f>
        <v/>
      </c>
      <c r="AP50" s="198" t="str">
        <f>IF(ISBLANK(DATASHEET!AX36),"",DATASHEET!AX36)</f>
        <v/>
      </c>
      <c r="AQ50" s="140" t="str">
        <f>IF(AR50="","",IFERROR(VLOOKUP(DATASHEET!AZ36,lookup,2,FALSE)-$P50,""))</f>
        <v/>
      </c>
      <c r="AR50" s="156" t="str">
        <f>IFERROR(INDEX(DATASHEET!$A$1:$DG$299,MATCH(PROGRESS!$A50,DATASHEET!$A$1:$A$299,0),MATCH(PROGRESS!AS$2,DATASHEET!$A$1:$DG$1,0)),"")</f>
        <v/>
      </c>
      <c r="AS50" s="156" t="str">
        <f t="shared" si="53"/>
        <v/>
      </c>
      <c r="AT50" s="138" t="str">
        <f>IF(ISBLANK(DATASHEET!BA36),"",DATASHEET!BA36)</f>
        <v>DCR</v>
      </c>
      <c r="AU50" s="198" t="str">
        <f>IF(ISBLANK(DATASHEET!BB36),"",DATASHEET!BB36)</f>
        <v>11MS2-CS-3</v>
      </c>
      <c r="AV50" s="140" t="str">
        <f>IF(AW50="","",IFERROR(VLOOKUP(DATASHEET!BD36,lookup,2,FALSE)-$P50,""))</f>
        <v/>
      </c>
      <c r="AW50" s="156" t="str">
        <f>IFERROR(INDEX(DATASHEET!$A$1:$DG$299,MATCH(PROGRESS!$A50,DATASHEET!$A$1:$A$299,0),MATCH(PROGRESS!AX$2,DATASHEET!$A$1:$DG$1,0)),"")</f>
        <v/>
      </c>
      <c r="AX50" s="156" t="str">
        <f t="shared" si="54"/>
        <v/>
      </c>
      <c r="AY50" s="138" t="str">
        <f>IF(ISBLANK(DATASHEET!BE36),"",DATASHEET!BE36)</f>
        <v/>
      </c>
      <c r="AZ50" s="198" t="str">
        <f>IF(ISBLANK(DATASHEET!BF36),"",DATASHEET!BF36)</f>
        <v/>
      </c>
      <c r="BA50" s="140" t="str">
        <f>IF(BB50="","",IFERROR(VLOOKUP(DATASHEET!BH36,lookup,2,FALSE)-$P50,""))</f>
        <v/>
      </c>
      <c r="BB50" s="156" t="str">
        <f>IFERROR(INDEX(DATASHEET!$A$1:$DG$299,MATCH(PROGRESS!$A50,DATASHEET!$A$1:$A$299,0),MATCH(PROGRESS!BC$2,DATASHEET!$A$1:$DG$1,0)),"")</f>
        <v/>
      </c>
      <c r="BC50" s="156" t="str">
        <f t="shared" si="55"/>
        <v/>
      </c>
      <c r="BD50" s="138" t="str">
        <f>IF(ISBLANK(DATASHEET!BI36),"",DATASHEET!BI36)</f>
        <v>EP</v>
      </c>
      <c r="BE50" s="198" t="str">
        <f>IF(ISBLANK(DATASHEET!BJ36),"",DATASHEET!BJ36)</f>
        <v>11X-EN-1</v>
      </c>
      <c r="BF50" s="140" t="str">
        <f>IF(BG50="","",IFERROR(VLOOKUP(DATASHEET!BL36,lookup,2,FALSE)-$P50,""))</f>
        <v/>
      </c>
      <c r="BG50" s="156" t="str">
        <f>IFERROR(INDEX(DATASHEET!$A$1:$DG$299,MATCH(PROGRESS!$A50,DATASHEET!$A$1:$A$299,0),MATCH(PROGRESS!BH$2,DATASHEET!$A$1:$DG$1,0)),"")</f>
        <v/>
      </c>
      <c r="BH50" s="156" t="str">
        <f t="shared" si="56"/>
        <v/>
      </c>
      <c r="BI50" s="138" t="str">
        <f>IF(ISBLANK(DATASHEET!BM36),"",DATASHEET!BM36)</f>
        <v/>
      </c>
      <c r="BJ50" s="198" t="str">
        <f>IF(ISBLANK(DATASHEET!BN36),"",DATASHEET!BN36)</f>
        <v/>
      </c>
      <c r="BK50" s="140" t="str">
        <f>IF(BL50="","",IFERROR(VLOOKUP(DATASHEET!BP36,lookup,2,FALSE)-$P50,""))</f>
        <v/>
      </c>
      <c r="BL50" s="156" t="str">
        <f>IFERROR(INDEX(DATASHEET!$A$1:$DG$299,MATCH(PROGRESS!$A50,DATASHEET!$A$1:$A$299,0),MATCH(PROGRESS!BM$2,DATASHEET!$A$1:$DG$1,0)),"")</f>
        <v/>
      </c>
      <c r="BM50" s="156" t="str">
        <f t="shared" si="57"/>
        <v/>
      </c>
      <c r="BN50" s="138" t="str">
        <f>IF(ISBLANK(DATASHEET!BQ36),"",DATASHEET!BQ36)</f>
        <v/>
      </c>
      <c r="BO50" s="198" t="str">
        <f>IF(ISBLANK(DATASHEET!BR36),"",DATASHEET!BR36)</f>
        <v/>
      </c>
      <c r="BP50" s="140" t="str">
        <f>IF(BQ50="","",IFERROR(VLOOKUP(DATASHEET!BX36,lookup,2,FALSE)-$P50,""))</f>
        <v/>
      </c>
      <c r="BQ50" s="156" t="str">
        <f>IFERROR(INDEX(DATASHEET!$A$1:$DG$299,MATCH(PROGRESS!$A50,DATASHEET!$A$1:$A$299,0),MATCH(PROGRESS!BR$2,DATASHEET!$A$1:$DG$1,0)),"")</f>
        <v/>
      </c>
      <c r="BR50" s="156" t="str">
        <f t="shared" si="58"/>
        <v/>
      </c>
      <c r="BS50" s="138" t="str">
        <f>IF(ISBLANK(DATASHEET!BY36),"",DATASHEET!BY36)</f>
        <v/>
      </c>
      <c r="BT50" s="198" t="str">
        <f>IF(ISBLANK(DATASHEET!BZ36),"",DATASHEET!BZ36)</f>
        <v/>
      </c>
      <c r="BU50" s="140" t="str">
        <f>IF(BV50="","",IFERROR(VLOOKUP(DATASHEET!CB36,lookup,2,FALSE)-$P50,""))</f>
        <v/>
      </c>
      <c r="BV50" s="156" t="str">
        <f>IFERROR(INDEX(DATASHEET!$A$1:$DG$299,MATCH(PROGRESS!$A50,DATASHEET!$A$1:$A$299,0),MATCH(PROGRESS!BW$2,DATASHEET!$A$1:$DG$1,0)),"")</f>
        <v/>
      </c>
      <c r="BW50" s="156" t="str">
        <f t="shared" si="59"/>
        <v/>
      </c>
      <c r="BX50" s="138" t="str">
        <f>IF(ISBLANK(DATASHEET!CC36),"",DATASHEET!CC36)</f>
        <v/>
      </c>
      <c r="BY50" s="198" t="str">
        <f>IF(ISBLANK(DATASHEET!CD36),"",DATASHEET!CD36)</f>
        <v/>
      </c>
      <c r="BZ50" s="140" t="str">
        <f>IF(CA50="","",IFERROR(VLOOKUP(DATASHEET!CE36,lookup,2,FALSE)-$P50,""))</f>
        <v/>
      </c>
      <c r="CA50" s="156" t="str">
        <f>IFERROR(INDEX(DATASHEET!$A$1:$DG$299,MATCH(PROGRESS!$A50,DATASHEET!$A$1:$A$299,0),MATCH(PROGRESS!CB$2,DATASHEET!$A$1:$DG$1,0)),"")</f>
        <v/>
      </c>
      <c r="CB50" s="156" t="str">
        <f t="shared" si="60"/>
        <v/>
      </c>
      <c r="CC50" s="138" t="str">
        <f>IF(ISBLANK(DATASHEET!CF36),"",DATASHEET!CF36)</f>
        <v/>
      </c>
      <c r="CD50" s="198" t="str">
        <f>IF(ISBLANK(DATASHEET!CG36),"",DATASHEET!CG36)</f>
        <v/>
      </c>
      <c r="CE50" s="140" t="str">
        <f>IF(CF50="","",IFERROR(VLOOKUP(DATASHEET!CJ36,lookup,2,FALSE)-$P50,""))</f>
        <v/>
      </c>
      <c r="CF50" s="156" t="str">
        <f>IFERROR(INDEX(DATASHEET!$A$1:$DG$299,MATCH(PROGRESS!$A50,DATASHEET!$A$1:$A$299,0),MATCH(PROGRESS!CG$2,DATASHEET!$A$1:$DG$1,0)),"")</f>
        <v/>
      </c>
      <c r="CG50" s="156" t="str">
        <f t="shared" si="61"/>
        <v/>
      </c>
      <c r="CH50" s="138" t="str">
        <f>IF(ISBLANK(DATASHEET!CK36),"",DATASHEET!CK36)</f>
        <v/>
      </c>
      <c r="CI50" s="198" t="str">
        <f>IF(ISBLANK(DATASHEET!CL36),"",DATASHEET!CL36)</f>
        <v/>
      </c>
      <c r="CJ50" s="140" t="str">
        <f>IF(CK50="","",IFERROR(VLOOKUP(DATASHEET!CN36,lookup,2,FALSE)-$P50,""))</f>
        <v/>
      </c>
      <c r="CK50" s="156" t="str">
        <f>IFERROR(INDEX(DATASHEET!$A$1:$DG$299,MATCH(PROGRESS!$A50,DATASHEET!$A$1:$A$299,0),MATCH(PROGRESS!CL$2,DATASHEET!$A$1:$DG$1,0)),"")</f>
        <v/>
      </c>
      <c r="CL50" s="156" t="str">
        <f t="shared" si="62"/>
        <v/>
      </c>
      <c r="CM50" s="138" t="str">
        <f>IF(ISBLANK(DATASHEET!CO36),"",DATASHEET!CO36)</f>
        <v>PHB</v>
      </c>
      <c r="CN50" s="198" t="str">
        <f>IF(ISBLANK(DATASHEET!CP36),"",DATASHEET!CP36)</f>
        <v>11N-MA-1</v>
      </c>
      <c r="CO50" s="140" t="str">
        <f>IF(CP50="","",IFERROR(VLOOKUP(DATASHEET!CR36,lookup,2,FALSE)-$P50,""))</f>
        <v/>
      </c>
      <c r="CP50" s="156" t="str">
        <f>IFERROR(INDEX(DATASHEET!$A$1:$DG$299,MATCH(PROGRESS!$A50,DATASHEET!$A$1:$A$299,0),MATCH(PROGRESS!CQ$2,DATASHEET!$A$1:$DG$1,0)),"")</f>
        <v/>
      </c>
      <c r="CQ50" s="156" t="str">
        <f t="shared" si="63"/>
        <v/>
      </c>
      <c r="CR50" s="138" t="str">
        <f>IF(ISBLANK(DATASHEET!CS36),"",DATASHEET!CS36)</f>
        <v/>
      </c>
      <c r="CS50" s="198" t="str">
        <f>IF(ISBLANK(DATASHEET!CT36),"",DATASHEET!CT36)</f>
        <v/>
      </c>
      <c r="CT50" s="140" t="str">
        <f>IF(CU50="","",IFERROR(VLOOKUP(DATASHEET!CV36,lookup,2,FALSE)-$P50,""))</f>
        <v/>
      </c>
      <c r="CU50" s="156" t="str">
        <f>IFERROR(INDEX(DATASHEET!$A$1:$DG$299,MATCH(PROGRESS!$A50,DATASHEET!$A$1:$A$299,0),MATCH(PROGRESS!CV$2,DATASHEET!$A$1:$DG$1,0)),"")</f>
        <v/>
      </c>
      <c r="CV50" s="156" t="str">
        <f t="shared" si="64"/>
        <v/>
      </c>
      <c r="CW50" s="138" t="str">
        <f>IF(ISBLANK(DATASHEET!CW36),"",DATASHEET!CW36)</f>
        <v/>
      </c>
      <c r="CX50" s="198" t="str">
        <f>IF(ISBLANK(DATASHEET!CX36),"",DATASHEET!CX36)</f>
        <v/>
      </c>
      <c r="CY50" s="140" t="str">
        <f>IF(CZ50="","",IFERROR(VLOOKUP(DATASHEET!DD36,lookup,2,FALSE)-$P50,""))</f>
        <v/>
      </c>
      <c r="CZ50" s="156" t="str">
        <f>IFERROR(INDEX(DATASHEET!$A$1:$DG$299,MATCH(PROGRESS!$A50,DATASHEET!$A$1:$A$299,0),MATCH(PROGRESS!DA$2,DATASHEET!$A$1:$DG$1,0)),"")</f>
        <v/>
      </c>
      <c r="DA50" s="156" t="str">
        <f t="shared" si="65"/>
        <v/>
      </c>
      <c r="DB50" s="138" t="str">
        <f>IF(ISBLANK(DATASHEET!DE36),"",DATASHEET!DE36)</f>
        <v/>
      </c>
      <c r="DC50" s="198" t="str">
        <f>IF(ISBLANK(DATASHEET!DF36),"",DATASHEET!DF36)</f>
        <v/>
      </c>
      <c r="DD50" s="140" t="str">
        <f>IF(DE50="","",IFERROR(VLOOKUP(DATASHEET!DH36,lookup,2,FALSE)-$P50,""))</f>
        <v/>
      </c>
      <c r="DE50" s="156" t="str">
        <f>IFERROR(INDEX(DATASHEET!$A$1:$DG$299,MATCH(PROGRESS!$A50,DATASHEET!$A$1:$A$299,0),MATCH(PROGRESS!DF$2,DATASHEET!$A$1:$DG$1,0)),"")</f>
        <v/>
      </c>
      <c r="DF50" s="156" t="str">
        <f t="shared" si="66"/>
        <v/>
      </c>
      <c r="DG50" s="138" t="str">
        <f>IF(ISBLANK(DATASHEET!DI36),"",DATASHEET!DI36)</f>
        <v>AR</v>
      </c>
      <c r="DH50" s="198" t="str">
        <f>IF(ISBLANK(DATASHEET!DJ36),"",DATASHEET!DJ36)</f>
        <v>11T-PH-1</v>
      </c>
      <c r="DI50" s="140" t="str">
        <f>IF(DJ50="","",IFERROR(VLOOKUP(DATASHEET!DL36,lookup,2,FALSE)-$P50,""))</f>
        <v/>
      </c>
      <c r="DJ50" s="156" t="str">
        <f>IFERROR(INDEX(DATASHEET!$A$1:$DG$299,MATCH(PROGRESS!$A50,DATASHEET!$A$1:$A$299,0),MATCH(PROGRESS!DK$2,DATASHEET!$A$1:$DG$1,0)),"")</f>
        <v/>
      </c>
      <c r="DK50" s="156" t="str">
        <f t="shared" si="67"/>
        <v/>
      </c>
      <c r="DL50" s="138" t="str">
        <f>IF(ISBLANK(DATASHEET!DM36),"",DATASHEET!DM36)</f>
        <v/>
      </c>
      <c r="DM50" s="198" t="str">
        <f>IF(ISBLANK(DATASHEET!DN36),"",DATASHEET!DN36)</f>
        <v/>
      </c>
      <c r="DN50" s="140" t="str">
        <f>IF(DO50="","",IFERROR(VLOOKUP(DATASHEET!DP36,lookup,2,FALSE)-$P50,""))</f>
        <v/>
      </c>
      <c r="DO50" s="156" t="str">
        <f>IFERROR(INDEX(DATASHEET!$A$1:$DG$299,MATCH(PROGRESS!$A50,DATASHEET!$A$1:$A$299,0),MATCH(PROGRESS!DP$2,DATASHEET!$A$1:$DG$1,0)),"")</f>
        <v/>
      </c>
      <c r="DP50" s="156" t="str">
        <f t="shared" si="68"/>
        <v/>
      </c>
      <c r="DQ50" s="138" t="str">
        <f>IF(ISBLANK(DATASHEET!DQ36),"",DATASHEET!DQ36)</f>
        <v>MHA</v>
      </c>
      <c r="DR50" s="198" t="str">
        <f>IF(ISBLANK(DATASHEET!DR36),"",DATASHEET!DR36)</f>
        <v>11X-RE-6</v>
      </c>
      <c r="DS50" s="140" t="str">
        <f>IF(DT50="","",IFERROR(VLOOKUP(DATASHEET!DT36,lookup,2,FALSE)-$P50,""))</f>
        <v/>
      </c>
      <c r="DT50" s="156" t="str">
        <f>IFERROR(INDEX(DATASHEET!$A$1:$DG$299,MATCH(PROGRESS!$A50,DATASHEET!$A$1:$A$299,0),MATCH(PROGRESS!DU$2,DATASHEET!$A$1:$DG$1,0)),"")</f>
        <v/>
      </c>
      <c r="DU50" s="156" t="str">
        <f t="shared" si="69"/>
        <v/>
      </c>
      <c r="DV50" s="138" t="str">
        <f>IF(ISBLANK(DATASHEET!DU36),"",DATASHEET!DU36)</f>
        <v/>
      </c>
      <c r="DW50" s="198" t="str">
        <f>IF(ISBLANK(DATASHEET!DV36),"",DATASHEET!DV36)</f>
        <v/>
      </c>
      <c r="DX50" s="140" t="str">
        <f>IF(DY50="","",IFERROR(VLOOKUP(DATASHEET!DX36,lookup,2,FALSE)-$P50,""))</f>
        <v/>
      </c>
      <c r="DY50" s="156" t="str">
        <f>IFERROR(INDEX(DATASHEET!$A$1:$DG$299,MATCH(PROGRESS!$A50,DATASHEET!$A$1:$A$299,0),MATCH(PROGRESS!DZ$2,DATASHEET!$A$1:$DG$1,0)),"")</f>
        <v/>
      </c>
      <c r="DZ50" s="156" t="str">
        <f t="shared" si="70"/>
        <v/>
      </c>
      <c r="EA50" s="138" t="str">
        <f>IF(ISBLANK(DATASHEET!DY36),"",DATASHEET!DY36)</f>
        <v>WE</v>
      </c>
      <c r="EB50" s="198" t="str">
        <f>IF(ISBLANK(DATASHEET!DZ36),"",DATASHEET!DZ36)</f>
        <v>11N-SP-1</v>
      </c>
      <c r="FD50" s="526"/>
      <c r="FE50" s="532"/>
      <c r="FF50" s="532"/>
      <c r="FG50" s="532"/>
      <c r="FH50" s="526"/>
      <c r="FI50" s="526"/>
      <c r="FJ50" s="532"/>
      <c r="FK50" s="526"/>
      <c r="FL50" s="532"/>
      <c r="FM50" s="526"/>
      <c r="FN50" s="532"/>
      <c r="FO50" s="532"/>
      <c r="FP50" s="532"/>
      <c r="FQ50" s="526"/>
      <c r="FR50" s="526"/>
      <c r="FS50" s="526"/>
      <c r="FT50" s="532"/>
      <c r="FU50" s="526"/>
      <c r="FV50" s="532"/>
      <c r="FW50" s="532"/>
      <c r="FX50" s="532"/>
      <c r="FY50" s="526"/>
      <c r="FZ50" s="532"/>
      <c r="GA50" s="529"/>
      <c r="GB50" s="530"/>
      <c r="GC50" s="530"/>
      <c r="GD50" s="529"/>
      <c r="GE50" s="530"/>
      <c r="GF50" s="530"/>
      <c r="GG50" s="530"/>
      <c r="GH50" s="530"/>
      <c r="GI50" s="530"/>
      <c r="GJ50" s="529"/>
      <c r="GK50" s="530"/>
      <c r="GL50" s="529"/>
      <c r="GM50" s="529"/>
      <c r="GN50" s="530"/>
      <c r="GO50" s="530"/>
      <c r="GP50" s="529"/>
      <c r="GQ50" s="529"/>
      <c r="GR50" s="530"/>
      <c r="GS50" s="530"/>
      <c r="GT50" s="529"/>
      <c r="HA50" t="s">
        <v>375</v>
      </c>
      <c r="HB50" t="s">
        <v>375</v>
      </c>
    </row>
    <row r="51" spans="1:210" ht="15.75" x14ac:dyDescent="0.25">
      <c r="A51" s="179">
        <f>DATASHEET!A37</f>
        <v>151530</v>
      </c>
      <c r="B51" s="58" t="str">
        <f>DATASHEET!B37</f>
        <v>CROFTS, Joey</v>
      </c>
      <c r="C51" s="169" t="str">
        <f>DATASHEET!C37</f>
        <v>11SDA</v>
      </c>
      <c r="D51" s="170" t="str">
        <f>DATASHEET!D37</f>
        <v>M</v>
      </c>
      <c r="E51" s="170" t="str">
        <f>DATASHEET!J37</f>
        <v>N</v>
      </c>
      <c r="F51" s="170" t="str">
        <f>DATASHEET!E37</f>
        <v>N</v>
      </c>
      <c r="G51" s="170" t="str">
        <f>DATASHEET!F37</f>
        <v>White - British</v>
      </c>
      <c r="H51" s="170" t="str">
        <f>DATASHEET!G37</f>
        <v>N</v>
      </c>
      <c r="I51" s="170" t="str">
        <f>DATASHEET!H37</f>
        <v>N</v>
      </c>
      <c r="J51" s="170" t="str">
        <f>DATASHEET!I37</f>
        <v>N</v>
      </c>
      <c r="K51" s="171" t="str">
        <f>DATASHEET!M37</f>
        <v>M</v>
      </c>
      <c r="L51" s="88" t="str">
        <f t="shared" si="46"/>
        <v/>
      </c>
      <c r="M51" s="88" t="str">
        <f t="shared" si="47"/>
        <v/>
      </c>
      <c r="N51" s="498" t="str">
        <f>IF(ISBLANK(DATASHEET!L37),"",DATASHEET!L37)</f>
        <v>5-6</v>
      </c>
      <c r="O51" s="109">
        <f>IFERROR(IF(VLOOKUP(DATASHEET!A37,[5]YEAR11!$A$2:$AF$236,18,FALSE)="","",VLOOKUP(DATASHEET!A37,[5]YEAR11!$A$2:$AF$236,18,FALSE)),"")</f>
        <v>54.013157999999997</v>
      </c>
      <c r="P51" s="111">
        <f>IFERROR(IF(VLOOKUP(DATASHEET!A37,[5]YEAR11!$A$2:$AF$237,19,FALSE)="","",VLOOKUP(DATASHEET!A37,[5]YEAR11!$A$2:$AF$237,19,FALSE)),"")</f>
        <v>5.4013157999999999</v>
      </c>
      <c r="Q51" s="497">
        <f>'P8 BREAKDOWN'!M39</f>
        <v>-4.9013157999999999</v>
      </c>
      <c r="R51" s="140" t="str">
        <f>IF(S51="","",IFERROR(VLOOKUP(DATASHEET!AF37,lookup,2,FALSE)-$P51,""))</f>
        <v/>
      </c>
      <c r="S51" s="156" t="str">
        <f>IFERROR(INDEX(DATASHEET!$A$1:$DG$299,MATCH(PROGRESS!$A51,DATASHEET!$A$1:$A$299,0),MATCH(PROGRESS!T$2,DATASHEET!$A$1:$DG$1,0)),"")</f>
        <v/>
      </c>
      <c r="T51" s="156" t="str">
        <f t="shared" si="48"/>
        <v/>
      </c>
      <c r="U51" s="138" t="str">
        <f>IF(ISBLANK(DATASHEET!AG37),"",DATASHEET!AG37)</f>
        <v/>
      </c>
      <c r="V51" s="198" t="str">
        <f>IF(ISBLANK(DATASHEET!AH37),"",DATASHEET!AH37)</f>
        <v/>
      </c>
      <c r="W51" s="140" t="str">
        <f>IF(X51="","",IFERROR(VLOOKUP(DATASHEET!AJ37,lookup,2,FALSE)-$P51,""))</f>
        <v/>
      </c>
      <c r="X51" s="156" t="str">
        <f>IFERROR(INDEX(DATASHEET!$A$1:$DG$299,MATCH(PROGRESS!$A51,DATASHEET!$A$1:$A$299,0),MATCH(PROGRESS!Y$2,DATASHEET!$A$1:$DG$1,0)),"")</f>
        <v/>
      </c>
      <c r="Y51" s="156" t="str">
        <f t="shared" si="49"/>
        <v/>
      </c>
      <c r="Z51" s="138" t="str">
        <f>IF(ISBLANK(DATASHEET!AK37),"",DATASHEET!AK37)</f>
        <v>AWI</v>
      </c>
      <c r="AA51" s="198" t="str">
        <f>IF(ISBLANK(DATASHEET!AL37),"",DATASHEET!AL37)</f>
        <v>11T-BI-4</v>
      </c>
      <c r="AB51" s="140" t="str">
        <f>IF(AC51="","",IFERROR(VLOOKUP(DATASHEET!AN37,lookup,2,FALSE)-$P51,""))</f>
        <v/>
      </c>
      <c r="AC51" s="156" t="str">
        <f>IFERROR(INDEX(DATASHEET!$A$1:$DG$299,MATCH(PROGRESS!$A51,DATASHEET!$A$1:$A$299,0),MATCH(PROGRESS!AD$2,DATASHEET!$A$1:$DG$1,0)),"")</f>
        <v/>
      </c>
      <c r="AD51" s="156" t="str">
        <f t="shared" si="50"/>
        <v/>
      </c>
      <c r="AE51" s="138" t="str">
        <f>IF(ISBLANK(DATASHEET!AO37),"",DATASHEET!AO37)</f>
        <v/>
      </c>
      <c r="AF51" s="198" t="str">
        <f>IF(ISBLANK(DATASHEET!AP37),"",DATASHEET!AP37)</f>
        <v/>
      </c>
      <c r="AG51" s="140" t="str">
        <f>IF(AH51="","",IFERROR(VLOOKUP(DATASHEET!AR37,lookup,2,FALSE)-$P51,""))</f>
        <v/>
      </c>
      <c r="AH51" s="156" t="str">
        <f>IFERROR(INDEX(DATASHEET!$A$1:$DG$299,MATCH(PROGRESS!$A51,DATASHEET!$A$1:$A$299,0),MATCH(PROGRESS!AI$2,DATASHEET!$A$1:$DG$1,0)),"")</f>
        <v/>
      </c>
      <c r="AI51" s="156" t="str">
        <f t="shared" si="51"/>
        <v/>
      </c>
      <c r="AJ51" s="138" t="str">
        <f>IF(ISBLANK(DATASHEET!AS37),"",DATASHEET!AS37)</f>
        <v>TR</v>
      </c>
      <c r="AK51" s="198" t="str">
        <f>IF(ISBLANK(DATASHEET!AT37),"",DATASHEET!AT37)</f>
        <v>11T-CH-4</v>
      </c>
      <c r="AL51" s="140" t="str">
        <f>IF(AM51="","",IFERROR(VLOOKUP(DATASHEET!AV37,lookup,2,FALSE)-$P51,""))</f>
        <v/>
      </c>
      <c r="AM51" s="156" t="str">
        <f>IFERROR(INDEX(DATASHEET!$A$1:$DG$299,MATCH(PROGRESS!$A51,DATASHEET!$A$1:$A$299,0),MATCH(PROGRESS!AN$2,DATASHEET!$A$1:$DG$1,0)),"")</f>
        <v/>
      </c>
      <c r="AN51" s="156" t="str">
        <f t="shared" si="52"/>
        <v/>
      </c>
      <c r="AO51" s="138" t="str">
        <f>IF(ISBLANK(DATASHEET!AW37),"",DATASHEET!AW37)</f>
        <v/>
      </c>
      <c r="AP51" s="198" t="str">
        <f>IF(ISBLANK(DATASHEET!AX37),"",DATASHEET!AX37)</f>
        <v/>
      </c>
      <c r="AQ51" s="140" t="str">
        <f>IF(AR51="","",IFERROR(VLOOKUP(DATASHEET!AZ37,lookup,2,FALSE)-$P51,""))</f>
        <v/>
      </c>
      <c r="AR51" s="156" t="str">
        <f>IFERROR(INDEX(DATASHEET!$A$1:$DG$299,MATCH(PROGRESS!$A51,DATASHEET!$A$1:$A$299,0),MATCH(PROGRESS!AS$2,DATASHEET!$A$1:$DG$1,0)),"")</f>
        <v/>
      </c>
      <c r="AS51" s="156" t="str">
        <f t="shared" si="53"/>
        <v/>
      </c>
      <c r="AT51" s="138" t="str">
        <f>IF(ISBLANK(DATASHEET!BA37),"",DATASHEET!BA37)</f>
        <v>DCR</v>
      </c>
      <c r="AU51" s="198" t="str">
        <f>IF(ISBLANK(DATASHEET!BB37),"",DATASHEET!BB37)</f>
        <v>11MS2-CS-3</v>
      </c>
      <c r="AV51" s="140" t="str">
        <f>IF(AW51="","",IFERROR(VLOOKUP(DATASHEET!BD37,lookup,2,FALSE)-$P51,""))</f>
        <v/>
      </c>
      <c r="AW51" s="156" t="str">
        <f>IFERROR(INDEX(DATASHEET!$A$1:$DG$299,MATCH(PROGRESS!$A51,DATASHEET!$A$1:$A$299,0),MATCH(PROGRESS!AX$2,DATASHEET!$A$1:$DG$1,0)),"")</f>
        <v/>
      </c>
      <c r="AX51" s="156" t="str">
        <f t="shared" si="54"/>
        <v/>
      </c>
      <c r="AY51" s="138" t="str">
        <f>IF(ISBLANK(DATASHEET!BE37),"",DATASHEET!BE37)</f>
        <v/>
      </c>
      <c r="AZ51" s="198" t="str">
        <f>IF(ISBLANK(DATASHEET!BF37),"",DATASHEET!BF37)</f>
        <v/>
      </c>
      <c r="BA51" s="140" t="str">
        <f>IF(BB51="","",IFERROR(VLOOKUP(DATASHEET!BH37,lookup,2,FALSE)-$P51,""))</f>
        <v/>
      </c>
      <c r="BB51" s="156" t="str">
        <f>IFERROR(INDEX(DATASHEET!$A$1:$DG$299,MATCH(PROGRESS!$A51,DATASHEET!$A$1:$A$299,0),MATCH(PROGRESS!BC$2,DATASHEET!$A$1:$DG$1,0)),"")</f>
        <v/>
      </c>
      <c r="BC51" s="156" t="str">
        <f t="shared" si="55"/>
        <v/>
      </c>
      <c r="BD51" s="138" t="str">
        <f>IF(ISBLANK(DATASHEET!BI37),"",DATASHEET!BI37)</f>
        <v>IC</v>
      </c>
      <c r="BE51" s="198" t="str">
        <f>IF(ISBLANK(DATASHEET!BJ37),"",DATASHEET!BJ37)</f>
        <v>11X-EN-8</v>
      </c>
      <c r="BF51" s="140" t="str">
        <f>IF(BG51="","",IFERROR(VLOOKUP(DATASHEET!BL37,lookup,2,FALSE)-$P51,""))</f>
        <v/>
      </c>
      <c r="BG51" s="156" t="str">
        <f>IFERROR(INDEX(DATASHEET!$A$1:$DG$299,MATCH(PROGRESS!$A51,DATASHEET!$A$1:$A$299,0),MATCH(PROGRESS!BH$2,DATASHEET!$A$1:$DG$1,0)),"")</f>
        <v/>
      </c>
      <c r="BH51" s="156" t="str">
        <f t="shared" si="56"/>
        <v/>
      </c>
      <c r="BI51" s="138" t="str">
        <f>IF(ISBLANK(DATASHEET!BM37),"",DATASHEET!BM37)</f>
        <v/>
      </c>
      <c r="BJ51" s="198" t="str">
        <f>IF(ISBLANK(DATASHEET!BN37),"",DATASHEET!BN37)</f>
        <v/>
      </c>
      <c r="BK51" s="140" t="str">
        <f>IF(BL51="","",IFERROR(VLOOKUP(DATASHEET!BP37,lookup,2,FALSE)-$P51,""))</f>
        <v/>
      </c>
      <c r="BL51" s="156" t="str">
        <f>IFERROR(INDEX(DATASHEET!$A$1:$DG$299,MATCH(PROGRESS!$A51,DATASHEET!$A$1:$A$299,0),MATCH(PROGRESS!BM$2,DATASHEET!$A$1:$DG$1,0)),"")</f>
        <v/>
      </c>
      <c r="BM51" s="156" t="str">
        <f t="shared" si="57"/>
        <v/>
      </c>
      <c r="BN51" s="138" t="str">
        <f>IF(ISBLANK(DATASHEET!BQ37),"",DATASHEET!BQ37)</f>
        <v/>
      </c>
      <c r="BO51" s="198" t="str">
        <f>IF(ISBLANK(DATASHEET!BR37),"",DATASHEET!BR37)</f>
        <v/>
      </c>
      <c r="BP51" s="140" t="str">
        <f>IF(BQ51="","",IFERROR(VLOOKUP(DATASHEET!BX37,lookup,2,FALSE)-$P51,""))</f>
        <v/>
      </c>
      <c r="BQ51" s="156" t="str">
        <f>IFERROR(INDEX(DATASHEET!$A$1:$DG$299,MATCH(PROGRESS!$A51,DATASHEET!$A$1:$A$299,0),MATCH(PROGRESS!BR$2,DATASHEET!$A$1:$DG$1,0)),"")</f>
        <v/>
      </c>
      <c r="BR51" s="156" t="str">
        <f t="shared" si="58"/>
        <v/>
      </c>
      <c r="BS51" s="138" t="str">
        <f>IF(ISBLANK(DATASHEET!BY37),"",DATASHEET!BY37)</f>
        <v>DCH</v>
      </c>
      <c r="BT51" s="198" t="str">
        <f>IF(ISBLANK(DATASHEET!BZ37),"",DATASHEET!BZ37)</f>
        <v>11N-FR-4</v>
      </c>
      <c r="BU51" s="140" t="str">
        <f>IF(BV51="","",IFERROR(VLOOKUP(DATASHEET!CB37,lookup,2,FALSE)-$P51,""))</f>
        <v/>
      </c>
      <c r="BV51" s="156" t="str">
        <f>IFERROR(INDEX(DATASHEET!$A$1:$DG$299,MATCH(PROGRESS!$A51,DATASHEET!$A$1:$A$299,0),MATCH(PROGRESS!BW$2,DATASHEET!$A$1:$DG$1,0)),"")</f>
        <v/>
      </c>
      <c r="BW51" s="156" t="str">
        <f t="shared" si="59"/>
        <v/>
      </c>
      <c r="BX51" s="138" t="str">
        <f>IF(ISBLANK(DATASHEET!CC37),"",DATASHEET!CC37)</f>
        <v/>
      </c>
      <c r="BY51" s="198" t="str">
        <f>IF(ISBLANK(DATASHEET!CD37),"",DATASHEET!CD37)</f>
        <v/>
      </c>
      <c r="BZ51" s="140" t="str">
        <f>IF(CA51="","",IFERROR(VLOOKUP(DATASHEET!CE37,lookup,2,FALSE)-$P51,""))</f>
        <v/>
      </c>
      <c r="CA51" s="156" t="str">
        <f>IFERROR(INDEX(DATASHEET!$A$1:$DG$299,MATCH(PROGRESS!$A51,DATASHEET!$A$1:$A$299,0),MATCH(PROGRESS!CB$2,DATASHEET!$A$1:$DG$1,0)),"")</f>
        <v/>
      </c>
      <c r="CB51" s="156" t="str">
        <f t="shared" si="60"/>
        <v/>
      </c>
      <c r="CC51" s="138" t="str">
        <f>IF(ISBLANK(DATASHEET!CF37),"",DATASHEET!CF37)</f>
        <v/>
      </c>
      <c r="CD51" s="198" t="str">
        <f>IF(ISBLANK(DATASHEET!CG37),"",DATASHEET!CG37)</f>
        <v/>
      </c>
      <c r="CE51" s="140" t="str">
        <f>IF(CF51="","",IFERROR(VLOOKUP(DATASHEET!CJ37,lookup,2,FALSE)-$P51,""))</f>
        <v/>
      </c>
      <c r="CF51" s="156" t="str">
        <f>IFERROR(INDEX(DATASHEET!$A$1:$DG$299,MATCH(PROGRESS!$A51,DATASHEET!$A$1:$A$299,0),MATCH(PROGRESS!CG$2,DATASHEET!$A$1:$DG$1,0)),"")</f>
        <v/>
      </c>
      <c r="CG51" s="156" t="str">
        <f t="shared" si="61"/>
        <v/>
      </c>
      <c r="CH51" s="138" t="str">
        <f>IF(ISBLANK(DATASHEET!CK37),"",DATASHEET!CK37)</f>
        <v/>
      </c>
      <c r="CI51" s="198" t="str">
        <f>IF(ISBLANK(DATASHEET!CL37),"",DATASHEET!CL37)</f>
        <v/>
      </c>
      <c r="CJ51" s="140" t="str">
        <f>IF(CK51="","",IFERROR(VLOOKUP(DATASHEET!CN37,lookup,2,FALSE)-$P51,""))</f>
        <v/>
      </c>
      <c r="CK51" s="156" t="str">
        <f>IFERROR(INDEX(DATASHEET!$A$1:$DG$299,MATCH(PROGRESS!$A51,DATASHEET!$A$1:$A$299,0),MATCH(PROGRESS!CL$2,DATASHEET!$A$1:$DG$1,0)),"")</f>
        <v/>
      </c>
      <c r="CL51" s="156" t="str">
        <f t="shared" si="62"/>
        <v/>
      </c>
      <c r="CM51" s="138" t="str">
        <f>IF(ISBLANK(DATASHEET!CO37),"",DATASHEET!CO37)</f>
        <v>NBU</v>
      </c>
      <c r="CN51" s="198" t="str">
        <f>IF(ISBLANK(DATASHEET!CP37),"",DATASHEET!CP37)</f>
        <v>11X-MA-3</v>
      </c>
      <c r="CO51" s="140" t="str">
        <f>IF(CP51="","",IFERROR(VLOOKUP(DATASHEET!CR37,lookup,2,FALSE)-$P51,""))</f>
        <v/>
      </c>
      <c r="CP51" s="156" t="str">
        <f>IFERROR(INDEX(DATASHEET!$A$1:$DG$299,MATCH(PROGRESS!$A51,DATASHEET!$A$1:$A$299,0),MATCH(PROGRESS!CQ$2,DATASHEET!$A$1:$DG$1,0)),"")</f>
        <v/>
      </c>
      <c r="CQ51" s="156" t="str">
        <f t="shared" si="63"/>
        <v/>
      </c>
      <c r="CR51" s="138" t="str">
        <f>IF(ISBLANK(DATASHEET!CS37),"",DATASHEET!CS37)</f>
        <v/>
      </c>
      <c r="CS51" s="198" t="str">
        <f>IF(ISBLANK(DATASHEET!CT37),"",DATASHEET!CT37)</f>
        <v/>
      </c>
      <c r="CT51" s="140" t="str">
        <f>IF(CU51="","",IFERROR(VLOOKUP(DATASHEET!CV37,lookup,2,FALSE)-$P51,""))</f>
        <v/>
      </c>
      <c r="CU51" s="156" t="str">
        <f>IFERROR(INDEX(DATASHEET!$A$1:$DG$299,MATCH(PROGRESS!$A51,DATASHEET!$A$1:$A$299,0),MATCH(PROGRESS!CV$2,DATASHEET!$A$1:$DG$1,0)),"")</f>
        <v/>
      </c>
      <c r="CV51" s="156" t="str">
        <f t="shared" si="64"/>
        <v/>
      </c>
      <c r="CW51" s="138" t="str">
        <f>IF(ISBLANK(DATASHEET!CW37),"",DATASHEET!CW37)</f>
        <v/>
      </c>
      <c r="CX51" s="198" t="str">
        <f>IF(ISBLANK(DATASHEET!CX37),"",DATASHEET!CX37)</f>
        <v/>
      </c>
      <c r="CY51" s="140" t="str">
        <f>IF(CZ51="","",IFERROR(VLOOKUP(DATASHEET!DD37,lookup,2,FALSE)-$P51,""))</f>
        <v/>
      </c>
      <c r="CZ51" s="156" t="str">
        <f>IFERROR(INDEX(DATASHEET!$A$1:$DG$299,MATCH(PROGRESS!$A51,DATASHEET!$A$1:$A$299,0),MATCH(PROGRESS!DA$2,DATASHEET!$A$1:$DG$1,0)),"")</f>
        <v/>
      </c>
      <c r="DA51" s="156" t="str">
        <f t="shared" si="65"/>
        <v/>
      </c>
      <c r="DB51" s="138" t="str">
        <f>IF(ISBLANK(DATASHEET!DE37),"",DATASHEET!DE37)</f>
        <v/>
      </c>
      <c r="DC51" s="198" t="str">
        <f>IF(ISBLANK(DATASHEET!DF37),"",DATASHEET!DF37)</f>
        <v/>
      </c>
      <c r="DD51" s="140" t="str">
        <f>IF(DE51="","",IFERROR(VLOOKUP(DATASHEET!DH37,lookup,2,FALSE)-$P51,""))</f>
        <v/>
      </c>
      <c r="DE51" s="156" t="str">
        <f>IFERROR(INDEX(DATASHEET!$A$1:$DG$299,MATCH(PROGRESS!$A51,DATASHEET!$A$1:$A$299,0),MATCH(PROGRESS!DF$2,DATASHEET!$A$1:$DG$1,0)),"")</f>
        <v/>
      </c>
      <c r="DF51" s="156" t="str">
        <f t="shared" si="66"/>
        <v/>
      </c>
      <c r="DG51" s="138" t="str">
        <f>IF(ISBLANK(DATASHEET!DI37),"",DATASHEET!DI37)</f>
        <v>DWA</v>
      </c>
      <c r="DH51" s="198" t="str">
        <f>IF(ISBLANK(DATASHEET!DJ37),"",DATASHEET!DJ37)</f>
        <v>11T-PH-4</v>
      </c>
      <c r="DI51" s="140" t="str">
        <f>IF(DJ51="","",IFERROR(VLOOKUP(DATASHEET!DL37,lookup,2,FALSE)-$P51,""))</f>
        <v/>
      </c>
      <c r="DJ51" s="156" t="str">
        <f>IFERROR(INDEX(DATASHEET!$A$1:$DG$299,MATCH(PROGRESS!$A51,DATASHEET!$A$1:$A$299,0),MATCH(PROGRESS!DK$2,DATASHEET!$A$1:$DG$1,0)),"")</f>
        <v/>
      </c>
      <c r="DK51" s="156" t="str">
        <f t="shared" si="67"/>
        <v/>
      </c>
      <c r="DL51" s="138" t="str">
        <f>IF(ISBLANK(DATASHEET!DM37),"",DATASHEET!DM37)</f>
        <v/>
      </c>
      <c r="DM51" s="198" t="str">
        <f>IF(ISBLANK(DATASHEET!DN37),"",DATASHEET!DN37)</f>
        <v/>
      </c>
      <c r="DN51" s="140" t="str">
        <f>IF(DO51="","",IFERROR(VLOOKUP(DATASHEET!DP37,lookup,2,FALSE)-$P51,""))</f>
        <v/>
      </c>
      <c r="DO51" s="156" t="str">
        <f>IFERROR(INDEX(DATASHEET!$A$1:$DG$299,MATCH(PROGRESS!$A51,DATASHEET!$A$1:$A$299,0),MATCH(PROGRESS!DP$2,DATASHEET!$A$1:$DG$1,0)),"")</f>
        <v/>
      </c>
      <c r="DP51" s="156" t="str">
        <f t="shared" si="68"/>
        <v/>
      </c>
      <c r="DQ51" s="138" t="str">
        <f>IF(ISBLANK(DATASHEET!DQ37),"",DATASHEET!DQ37)</f>
        <v>CR</v>
      </c>
      <c r="DR51" s="198" t="str">
        <f>IF(ISBLANK(DATASHEET!DR37),"",DATASHEET!DR37)</f>
        <v>11X-RE-8</v>
      </c>
      <c r="DS51" s="140" t="str">
        <f>IF(DT51="","",IFERROR(VLOOKUP(DATASHEET!DT37,lookup,2,FALSE)-$P51,""))</f>
        <v/>
      </c>
      <c r="DT51" s="156" t="str">
        <f>IFERROR(INDEX(DATASHEET!$A$1:$DG$299,MATCH(PROGRESS!$A51,DATASHEET!$A$1:$A$299,0),MATCH(PROGRESS!DU$2,DATASHEET!$A$1:$DG$1,0)),"")</f>
        <v/>
      </c>
      <c r="DU51" s="156" t="str">
        <f t="shared" si="69"/>
        <v/>
      </c>
      <c r="DV51" s="138" t="str">
        <f>IF(ISBLANK(DATASHEET!DU37),"",DATASHEET!DU37)</f>
        <v/>
      </c>
      <c r="DW51" s="198" t="str">
        <f>IF(ISBLANK(DATASHEET!DV37),"",DATASHEET!DV37)</f>
        <v/>
      </c>
      <c r="DX51" s="140" t="str">
        <f>IF(DY51="","",IFERROR(VLOOKUP(DATASHEET!DX37,lookup,2,FALSE)-$P51,""))</f>
        <v/>
      </c>
      <c r="DY51" s="156" t="str">
        <f>IFERROR(INDEX(DATASHEET!$A$1:$DG$299,MATCH(PROGRESS!$A51,DATASHEET!$A$1:$A$299,0),MATCH(PROGRESS!DZ$2,DATASHEET!$A$1:$DG$1,0)),"")</f>
        <v/>
      </c>
      <c r="DZ51" s="156" t="str">
        <f t="shared" si="70"/>
        <v/>
      </c>
      <c r="EA51" s="138" t="str">
        <f>IF(ISBLANK(DATASHEET!DY37),"",DATASHEET!DY37)</f>
        <v/>
      </c>
      <c r="EB51" s="198" t="str">
        <f>IF(ISBLANK(DATASHEET!DZ37),"",DATASHEET!DZ37)</f>
        <v/>
      </c>
      <c r="FD51" s="526"/>
      <c r="FE51" s="532"/>
      <c r="FF51" s="532"/>
      <c r="FG51" s="532"/>
      <c r="FH51" s="526"/>
      <c r="FI51" s="526"/>
      <c r="FJ51" s="532"/>
      <c r="FK51" s="526"/>
      <c r="FL51" s="532"/>
      <c r="FM51" s="526"/>
      <c r="FN51" s="532"/>
      <c r="FO51" s="532"/>
      <c r="FP51" s="532"/>
      <c r="FQ51" s="526"/>
      <c r="FR51" s="526"/>
      <c r="FS51" s="526"/>
      <c r="FT51" s="532"/>
      <c r="FU51" s="526"/>
      <c r="FV51" s="532"/>
      <c r="FW51" s="532"/>
      <c r="FX51" s="532"/>
      <c r="FY51" s="526"/>
      <c r="FZ51" s="532"/>
      <c r="GA51" s="529"/>
      <c r="GB51" s="530"/>
      <c r="GC51" s="530"/>
      <c r="GD51" s="529"/>
      <c r="GE51" s="530"/>
      <c r="GF51" s="530"/>
      <c r="GG51" s="530"/>
      <c r="GH51" s="530"/>
      <c r="GI51" s="530"/>
      <c r="GJ51" s="529"/>
      <c r="GK51" s="530"/>
      <c r="GL51" s="529"/>
      <c r="GM51" s="529"/>
      <c r="GN51" s="530"/>
      <c r="GO51" s="530"/>
      <c r="GP51" s="529"/>
      <c r="GQ51" s="529"/>
      <c r="GR51" s="530"/>
      <c r="GS51" s="530"/>
      <c r="GT51" s="529"/>
    </row>
    <row r="52" spans="1:210" ht="15.75" x14ac:dyDescent="0.25">
      <c r="A52" s="179">
        <f>DATASHEET!A38</f>
        <v>151600</v>
      </c>
      <c r="B52" s="58" t="str">
        <f>DATASHEET!B38</f>
        <v>CULLEN, Daisy</v>
      </c>
      <c r="C52" s="169" t="str">
        <f>DATASHEET!C38</f>
        <v>11SDA</v>
      </c>
      <c r="D52" s="170" t="str">
        <f>DATASHEET!D38</f>
        <v>F</v>
      </c>
      <c r="E52" s="170" t="str">
        <f>DATASHEET!J38</f>
        <v>N</v>
      </c>
      <c r="F52" s="170" t="str">
        <f>DATASHEET!E38</f>
        <v>N</v>
      </c>
      <c r="G52" s="170" t="str">
        <f>DATASHEET!F38</f>
        <v>White - British</v>
      </c>
      <c r="H52" s="170" t="str">
        <f>DATASHEET!G38</f>
        <v>N</v>
      </c>
      <c r="I52" s="170" t="str">
        <f>DATASHEET!H38</f>
        <v>N</v>
      </c>
      <c r="J52" s="170" t="str">
        <f>DATASHEET!I38</f>
        <v>N</v>
      </c>
      <c r="K52" s="171" t="str">
        <f>DATASHEET!M38</f>
        <v>M</v>
      </c>
      <c r="L52" s="88" t="str">
        <f t="shared" si="46"/>
        <v/>
      </c>
      <c r="M52" s="88" t="str">
        <f t="shared" si="47"/>
        <v/>
      </c>
      <c r="N52" s="498" t="str">
        <f>IF(ISBLANK(DATASHEET!L38),"",DATASHEET!L38)</f>
        <v>4-5</v>
      </c>
      <c r="O52" s="109">
        <f>IFERROR(IF(VLOOKUP(DATASHEET!A38,[5]YEAR11!$A$2:$AF$236,18,FALSE)="","",VLOOKUP(DATASHEET!A38,[5]YEAR11!$A$2:$AF$236,18,FALSE)),"")</f>
        <v>45.503675999999999</v>
      </c>
      <c r="P52" s="111">
        <f>IFERROR(IF(VLOOKUP(DATASHEET!A38,[5]YEAR11!$A$2:$AF$237,19,FALSE)="","",VLOOKUP(DATASHEET!A38,[5]YEAR11!$A$2:$AF$237,19,FALSE)),"")</f>
        <v>4.5503675999999995</v>
      </c>
      <c r="Q52" s="497">
        <f>'P8 BREAKDOWN'!M40</f>
        <v>-4.1503676</v>
      </c>
      <c r="R52" s="140" t="str">
        <f>IF(S52="","",IFERROR(VLOOKUP(DATASHEET!AF38,lookup,2,FALSE)-$P52,""))</f>
        <v/>
      </c>
      <c r="S52" s="156" t="str">
        <f>IFERROR(INDEX(DATASHEET!$A$1:$DG$299,MATCH(PROGRESS!$A52,DATASHEET!$A$1:$A$299,0),MATCH(PROGRESS!T$2,DATASHEET!$A$1:$DG$1,0)),"")</f>
        <v/>
      </c>
      <c r="T52" s="156" t="str">
        <f t="shared" si="48"/>
        <v/>
      </c>
      <c r="U52" s="138" t="str">
        <f>IF(ISBLANK(DATASHEET!AG38),"",DATASHEET!AG38)</f>
        <v/>
      </c>
      <c r="V52" s="198" t="str">
        <f>IF(ISBLANK(DATASHEET!AH38),"",DATASHEET!AH38)</f>
        <v/>
      </c>
      <c r="W52" s="140" t="str">
        <f>IF(X52="","",IFERROR(VLOOKUP(DATASHEET!AJ38,lookup,2,FALSE)-$P52,""))</f>
        <v/>
      </c>
      <c r="X52" s="156" t="str">
        <f>IFERROR(INDEX(DATASHEET!$A$1:$DG$299,MATCH(PROGRESS!$A52,DATASHEET!$A$1:$A$299,0),MATCH(PROGRESS!Y$2,DATASHEET!$A$1:$DG$1,0)),"")</f>
        <v/>
      </c>
      <c r="Y52" s="156" t="str">
        <f t="shared" si="49"/>
        <v/>
      </c>
      <c r="Z52" s="138" t="str">
        <f>IF(ISBLANK(DATASHEET!AK38),"",DATASHEET!AK38)</f>
        <v/>
      </c>
      <c r="AA52" s="198" t="str">
        <f>IF(ISBLANK(DATASHEET!AL38),"",DATASHEET!AL38)</f>
        <v/>
      </c>
      <c r="AB52" s="140" t="str">
        <f>IF(AC52="","",IFERROR(VLOOKUP(DATASHEET!AN38,lookup,2,FALSE)-$P52,""))</f>
        <v/>
      </c>
      <c r="AC52" s="156" t="str">
        <f>IFERROR(INDEX(DATASHEET!$A$1:$DG$299,MATCH(PROGRESS!$A52,DATASHEET!$A$1:$A$299,0),MATCH(PROGRESS!AD$2,DATASHEET!$A$1:$DG$1,0)),"")</f>
        <v/>
      </c>
      <c r="AD52" s="156" t="str">
        <f t="shared" si="50"/>
        <v/>
      </c>
      <c r="AE52" s="138" t="str">
        <f>IF(ISBLANK(DATASHEET!AO38),"",DATASHEET!AO38)</f>
        <v/>
      </c>
      <c r="AF52" s="198" t="str">
        <f>IF(ISBLANK(DATASHEET!AP38),"",DATASHEET!AP38)</f>
        <v/>
      </c>
      <c r="AG52" s="140" t="str">
        <f>IF(AH52="","",IFERROR(VLOOKUP(DATASHEET!AR38,lookup,2,FALSE)-$P52,""))</f>
        <v/>
      </c>
      <c r="AH52" s="156" t="str">
        <f>IFERROR(INDEX(DATASHEET!$A$1:$DG$299,MATCH(PROGRESS!$A52,DATASHEET!$A$1:$A$299,0),MATCH(PROGRESS!AI$2,DATASHEET!$A$1:$DG$1,0)),"")</f>
        <v/>
      </c>
      <c r="AI52" s="156" t="str">
        <f t="shared" si="51"/>
        <v/>
      </c>
      <c r="AJ52" s="138" t="str">
        <f>IF(ISBLANK(DATASHEET!AS38),"",DATASHEET!AS38)</f>
        <v/>
      </c>
      <c r="AK52" s="198" t="str">
        <f>IF(ISBLANK(DATASHEET!AT38),"",DATASHEET!AT38)</f>
        <v/>
      </c>
      <c r="AL52" s="140" t="str">
        <f>IF(AM52="","",IFERROR(VLOOKUP(DATASHEET!AV38,lookup,2,FALSE)-$P52,""))</f>
        <v/>
      </c>
      <c r="AM52" s="156" t="str">
        <f>IFERROR(INDEX(DATASHEET!$A$1:$DG$299,MATCH(PROGRESS!$A52,DATASHEET!$A$1:$A$299,0),MATCH(PROGRESS!AN$2,DATASHEET!$A$1:$DG$1,0)),"")</f>
        <v/>
      </c>
      <c r="AN52" s="156" t="str">
        <f t="shared" si="52"/>
        <v/>
      </c>
      <c r="AO52" s="138" t="str">
        <f>IF(ISBLANK(DATASHEET!AW38),"",DATASHEET!AW38)</f>
        <v>BG</v>
      </c>
      <c r="AP52" s="198" t="str">
        <f>IF(ISBLANK(DATASHEET!AX38),"",DATASHEET!AX38)</f>
        <v>11MS2-CD-2</v>
      </c>
      <c r="AQ52" s="140" t="str">
        <f>IF(AR52="","",IFERROR(VLOOKUP(DATASHEET!AZ38,lookup,2,FALSE)-$P52,""))</f>
        <v/>
      </c>
      <c r="AR52" s="156" t="str">
        <f>IFERROR(INDEX(DATASHEET!$A$1:$DG$299,MATCH(PROGRESS!$A52,DATASHEET!$A$1:$A$299,0),MATCH(PROGRESS!AS$2,DATASHEET!$A$1:$DG$1,0)),"")</f>
        <v/>
      </c>
      <c r="AS52" s="156" t="str">
        <f t="shared" si="53"/>
        <v/>
      </c>
      <c r="AT52" s="138" t="str">
        <f>IF(ISBLANK(DATASHEET!BA38),"",DATASHEET!BA38)</f>
        <v/>
      </c>
      <c r="AU52" s="198" t="str">
        <f>IF(ISBLANK(DATASHEET!BB38),"",DATASHEET!BB38)</f>
        <v/>
      </c>
      <c r="AV52" s="140" t="str">
        <f>IF(AW52="","",IFERROR(VLOOKUP(DATASHEET!BD38,lookup,2,FALSE)-$P52,""))</f>
        <v/>
      </c>
      <c r="AW52" s="156" t="str">
        <f>IFERROR(INDEX(DATASHEET!$A$1:$DG$299,MATCH(PROGRESS!$A52,DATASHEET!$A$1:$A$299,0),MATCH(PROGRESS!AX$2,DATASHEET!$A$1:$DG$1,0)),"")</f>
        <v/>
      </c>
      <c r="AX52" s="156" t="str">
        <f t="shared" si="54"/>
        <v/>
      </c>
      <c r="AY52" s="138" t="str">
        <f>IF(ISBLANK(DATASHEET!BE38),"",DATASHEET!BE38)</f>
        <v/>
      </c>
      <c r="AZ52" s="198" t="str">
        <f>IF(ISBLANK(DATASHEET!BF38),"",DATASHEET!BF38)</f>
        <v/>
      </c>
      <c r="BA52" s="140" t="str">
        <f>IF(BB52="","",IFERROR(VLOOKUP(DATASHEET!BH38,lookup,2,FALSE)-$P52,""))</f>
        <v/>
      </c>
      <c r="BB52" s="156" t="str">
        <f>IFERROR(INDEX(DATASHEET!$A$1:$DG$299,MATCH(PROGRESS!$A52,DATASHEET!$A$1:$A$299,0),MATCH(PROGRESS!BC$2,DATASHEET!$A$1:$DG$1,0)),"")</f>
        <v/>
      </c>
      <c r="BC52" s="156" t="str">
        <f t="shared" si="55"/>
        <v/>
      </c>
      <c r="BD52" s="138" t="str">
        <f>IF(ISBLANK(DATASHEET!BI38),"",DATASHEET!BI38)</f>
        <v>SK</v>
      </c>
      <c r="BE52" s="198" t="str">
        <f>IF(ISBLANK(DATASHEET!BJ38),"",DATASHEET!BJ38)</f>
        <v>11X-EN-7</v>
      </c>
      <c r="BF52" s="140" t="str">
        <f>IF(BG52="","",IFERROR(VLOOKUP(DATASHEET!BL38,lookup,2,FALSE)-$P52,""))</f>
        <v/>
      </c>
      <c r="BG52" s="156" t="str">
        <f>IFERROR(INDEX(DATASHEET!$A$1:$DG$299,MATCH(PROGRESS!$A52,DATASHEET!$A$1:$A$299,0),MATCH(PROGRESS!BH$2,DATASHEET!$A$1:$DG$1,0)),"")</f>
        <v/>
      </c>
      <c r="BH52" s="156" t="str">
        <f t="shared" si="56"/>
        <v/>
      </c>
      <c r="BI52" s="138" t="str">
        <f>IF(ISBLANK(DATASHEET!BM38),"",DATASHEET!BM38)</f>
        <v/>
      </c>
      <c r="BJ52" s="198" t="str">
        <f>IF(ISBLANK(DATASHEET!BN38),"",DATASHEET!BN38)</f>
        <v/>
      </c>
      <c r="BK52" s="140" t="str">
        <f>IF(BL52="","",IFERROR(VLOOKUP(DATASHEET!BP38,lookup,2,FALSE)-$P52,""))</f>
        <v/>
      </c>
      <c r="BL52" s="156" t="str">
        <f>IFERROR(INDEX(DATASHEET!$A$1:$DG$299,MATCH(PROGRESS!$A52,DATASHEET!$A$1:$A$299,0),MATCH(PROGRESS!BM$2,DATASHEET!$A$1:$DG$1,0)),"")</f>
        <v/>
      </c>
      <c r="BM52" s="156" t="str">
        <f t="shared" si="57"/>
        <v/>
      </c>
      <c r="BN52" s="138" t="str">
        <f>IF(ISBLANK(DATASHEET!BQ38),"",DATASHEET!BQ38)</f>
        <v>AWR</v>
      </c>
      <c r="BO52" s="198" t="str">
        <f>IF(ISBLANK(DATASHEET!BR38),"",DATASHEET!BR38)</f>
        <v>11LT-FN-3</v>
      </c>
      <c r="BP52" s="140" t="str">
        <f>IF(BQ52="","",IFERROR(VLOOKUP(DATASHEET!BX38,lookup,2,FALSE)-$P52,""))</f>
        <v/>
      </c>
      <c r="BQ52" s="156" t="str">
        <f>IFERROR(INDEX(DATASHEET!$A$1:$DG$299,MATCH(PROGRESS!$A52,DATASHEET!$A$1:$A$299,0),MATCH(PROGRESS!BR$2,DATASHEET!$A$1:$DG$1,0)),"")</f>
        <v/>
      </c>
      <c r="BR52" s="156" t="str">
        <f t="shared" si="58"/>
        <v/>
      </c>
      <c r="BS52" s="138" t="str">
        <f>IF(ISBLANK(DATASHEET!BY38),"",DATASHEET!BY38)</f>
        <v>DCH</v>
      </c>
      <c r="BT52" s="198" t="str">
        <f>IF(ISBLANK(DATASHEET!BZ38),"",DATASHEET!BZ38)</f>
        <v>11N-FR-4</v>
      </c>
      <c r="BU52" s="140" t="str">
        <f>IF(BV52="","",IFERROR(VLOOKUP(DATASHEET!CB38,lookup,2,FALSE)-$P52,""))</f>
        <v/>
      </c>
      <c r="BV52" s="156" t="str">
        <f>IFERROR(INDEX(DATASHEET!$A$1:$DG$299,MATCH(PROGRESS!$A52,DATASHEET!$A$1:$A$299,0),MATCH(PROGRESS!BW$2,DATASHEET!$A$1:$DG$1,0)),"")</f>
        <v/>
      </c>
      <c r="BW52" s="156" t="str">
        <f t="shared" si="59"/>
        <v/>
      </c>
      <c r="BX52" s="138" t="str">
        <f>IF(ISBLANK(DATASHEET!CC38),"",DATASHEET!CC38)</f>
        <v/>
      </c>
      <c r="BY52" s="198" t="str">
        <f>IF(ISBLANK(DATASHEET!CD38),"",DATASHEET!CD38)</f>
        <v/>
      </c>
      <c r="BZ52" s="140" t="str">
        <f>IF(CA52="","",IFERROR(VLOOKUP(DATASHEET!CE38,lookup,2,FALSE)-$P52,""))</f>
        <v/>
      </c>
      <c r="CA52" s="156" t="str">
        <f>IFERROR(INDEX(DATASHEET!$A$1:$DG$299,MATCH(PROGRESS!$A52,DATASHEET!$A$1:$A$299,0),MATCH(PROGRESS!CB$2,DATASHEET!$A$1:$DG$1,0)),"")</f>
        <v/>
      </c>
      <c r="CB52" s="156" t="str">
        <f t="shared" si="60"/>
        <v/>
      </c>
      <c r="CC52" s="138" t="str">
        <f>IF(ISBLANK(DATASHEET!CF38),"",DATASHEET!CF38)</f>
        <v/>
      </c>
      <c r="CD52" s="198" t="str">
        <f>IF(ISBLANK(DATASHEET!CG38),"",DATASHEET!CG38)</f>
        <v/>
      </c>
      <c r="CE52" s="140" t="str">
        <f>IF(CF52="","",IFERROR(VLOOKUP(DATASHEET!CJ38,lookup,2,FALSE)-$P52,""))</f>
        <v/>
      </c>
      <c r="CF52" s="156" t="str">
        <f>IFERROR(INDEX(DATASHEET!$A$1:$DG$299,MATCH(PROGRESS!$A52,DATASHEET!$A$1:$A$299,0),MATCH(PROGRESS!CG$2,DATASHEET!$A$1:$DG$1,0)),"")</f>
        <v/>
      </c>
      <c r="CG52" s="156" t="str">
        <f t="shared" si="61"/>
        <v/>
      </c>
      <c r="CH52" s="138" t="str">
        <f>IF(ISBLANK(DATASHEET!CK38),"",DATASHEET!CK38)</f>
        <v/>
      </c>
      <c r="CI52" s="198" t="str">
        <f>IF(ISBLANK(DATASHEET!CL38),"",DATASHEET!CL38)</f>
        <v/>
      </c>
      <c r="CJ52" s="140" t="str">
        <f>IF(CK52="","",IFERROR(VLOOKUP(DATASHEET!CN38,lookup,2,FALSE)-$P52,""))</f>
        <v/>
      </c>
      <c r="CK52" s="156" t="str">
        <f>IFERROR(INDEX(DATASHEET!$A$1:$DG$299,MATCH(PROGRESS!$A52,DATASHEET!$A$1:$A$299,0),MATCH(PROGRESS!CL$2,DATASHEET!$A$1:$DG$1,0)),"")</f>
        <v/>
      </c>
      <c r="CL52" s="156" t="str">
        <f t="shared" si="62"/>
        <v/>
      </c>
      <c r="CM52" s="138" t="str">
        <f>IF(ISBLANK(DATASHEET!CO38),"",DATASHEET!CO38)</f>
        <v>AMA</v>
      </c>
      <c r="CN52" s="198" t="str">
        <f>IF(ISBLANK(DATASHEET!CP38),"",DATASHEET!CP38)</f>
        <v>11X-MA-6</v>
      </c>
      <c r="CO52" s="140" t="str">
        <f>IF(CP52="","",IFERROR(VLOOKUP(DATASHEET!CR38,lookup,2,FALSE)-$P52,""))</f>
        <v/>
      </c>
      <c r="CP52" s="156" t="str">
        <f>IFERROR(INDEX(DATASHEET!$A$1:$DG$299,MATCH(PROGRESS!$A52,DATASHEET!$A$1:$A$299,0),MATCH(PROGRESS!CQ$2,DATASHEET!$A$1:$DG$1,0)),"")</f>
        <v/>
      </c>
      <c r="CQ52" s="156" t="str">
        <f t="shared" si="63"/>
        <v/>
      </c>
      <c r="CR52" s="138" t="str">
        <f>IF(ISBLANK(DATASHEET!CS38),"",DATASHEET!CS38)</f>
        <v/>
      </c>
      <c r="CS52" s="198" t="str">
        <f>IF(ISBLANK(DATASHEET!CT38),"",DATASHEET!CT38)</f>
        <v/>
      </c>
      <c r="CT52" s="140" t="str">
        <f>IF(CU52="","",IFERROR(VLOOKUP(DATASHEET!CV38,lookup,2,FALSE)-$P52,""))</f>
        <v/>
      </c>
      <c r="CU52" s="156" t="str">
        <f>IFERROR(INDEX(DATASHEET!$A$1:$DG$299,MATCH(PROGRESS!$A52,DATASHEET!$A$1:$A$299,0),MATCH(PROGRESS!CV$2,DATASHEET!$A$1:$DG$1,0)),"")</f>
        <v/>
      </c>
      <c r="CV52" s="156" t="str">
        <f t="shared" si="64"/>
        <v/>
      </c>
      <c r="CW52" s="138" t="str">
        <f>IF(ISBLANK(DATASHEET!CW38),"",DATASHEET!CW38)</f>
        <v/>
      </c>
      <c r="CX52" s="198" t="str">
        <f>IF(ISBLANK(DATASHEET!CX38),"",DATASHEET!CX38)</f>
        <v/>
      </c>
      <c r="CY52" s="140" t="str">
        <f>IF(CZ52="","",IFERROR(VLOOKUP(DATASHEET!DD38,lookup,2,FALSE)-$P52,""))</f>
        <v/>
      </c>
      <c r="CZ52" s="156" t="str">
        <f>IFERROR(INDEX(DATASHEET!$A$1:$DG$299,MATCH(PROGRESS!$A52,DATASHEET!$A$1:$A$299,0),MATCH(PROGRESS!DA$2,DATASHEET!$A$1:$DG$1,0)),"")</f>
        <v/>
      </c>
      <c r="DA52" s="156" t="str">
        <f t="shared" si="65"/>
        <v/>
      </c>
      <c r="DB52" s="138" t="str">
        <f>IF(ISBLANK(DATASHEET!DE38),"",DATASHEET!DE38)</f>
        <v/>
      </c>
      <c r="DC52" s="198" t="str">
        <f>IF(ISBLANK(DATASHEET!DF38),"",DATASHEET!DF38)</f>
        <v/>
      </c>
      <c r="DD52" s="140" t="str">
        <f>IF(DE52="","",IFERROR(VLOOKUP(DATASHEET!DH38,lookup,2,FALSE)-$P52,""))</f>
        <v/>
      </c>
      <c r="DE52" s="156" t="str">
        <f>IFERROR(INDEX(DATASHEET!$A$1:$DG$299,MATCH(PROGRESS!$A52,DATASHEET!$A$1:$A$299,0),MATCH(PROGRESS!DF$2,DATASHEET!$A$1:$DG$1,0)),"")</f>
        <v/>
      </c>
      <c r="DF52" s="156" t="str">
        <f t="shared" si="66"/>
        <v/>
      </c>
      <c r="DG52" s="138" t="str">
        <f>IF(ISBLANK(DATASHEET!DI38),"",DATASHEET!DI38)</f>
        <v/>
      </c>
      <c r="DH52" s="198" t="str">
        <f>IF(ISBLANK(DATASHEET!DJ38),"",DATASHEET!DJ38)</f>
        <v/>
      </c>
      <c r="DI52" s="140" t="str">
        <f>IF(DJ52="","",IFERROR(VLOOKUP(DATASHEET!DL38,lookup,2,FALSE)-$P52,""))</f>
        <v/>
      </c>
      <c r="DJ52" s="156" t="str">
        <f>IFERROR(INDEX(DATASHEET!$A$1:$DG$299,MATCH(PROGRESS!$A52,DATASHEET!$A$1:$A$299,0),MATCH(PROGRESS!DK$2,DATASHEET!$A$1:$DG$1,0)),"")</f>
        <v/>
      </c>
      <c r="DK52" s="156" t="str">
        <f t="shared" si="67"/>
        <v/>
      </c>
      <c r="DL52" s="138" t="str">
        <f>IF(ISBLANK(DATASHEET!DM38),"",DATASHEET!DM38)</f>
        <v/>
      </c>
      <c r="DM52" s="198" t="str">
        <f>IF(ISBLANK(DATASHEET!DN38),"",DATASHEET!DN38)</f>
        <v/>
      </c>
      <c r="DN52" s="140" t="str">
        <f>IF(DO52="","",IFERROR(VLOOKUP(DATASHEET!DP38,lookup,2,FALSE)-$P52,""))</f>
        <v/>
      </c>
      <c r="DO52" s="156" t="str">
        <f>IFERROR(INDEX(DATASHEET!$A$1:$DG$299,MATCH(PROGRESS!$A52,DATASHEET!$A$1:$A$299,0),MATCH(PROGRESS!DP$2,DATASHEET!$A$1:$DG$1,0)),"")</f>
        <v/>
      </c>
      <c r="DP52" s="156" t="str">
        <f t="shared" si="68"/>
        <v/>
      </c>
      <c r="DQ52" s="138" t="str">
        <f>IF(ISBLANK(DATASHEET!DQ38),"",DATASHEET!DQ38)</f>
        <v>JNE</v>
      </c>
      <c r="DR52" s="198" t="str">
        <f>IF(ISBLANK(DATASHEET!DR38),"",DATASHEET!DR38)</f>
        <v>11X-RE-1</v>
      </c>
      <c r="DS52" s="140" t="str">
        <f>IF(DT52="","",IFERROR(VLOOKUP(DATASHEET!DT38,lookup,2,FALSE)-$P52,""))</f>
        <v/>
      </c>
      <c r="DT52" s="156" t="str">
        <f>IFERROR(INDEX(DATASHEET!$A$1:$DG$299,MATCH(PROGRESS!$A52,DATASHEET!$A$1:$A$299,0),MATCH(PROGRESS!DU$2,DATASHEET!$A$1:$DG$1,0)),"")</f>
        <v/>
      </c>
      <c r="DU52" s="156" t="str">
        <f t="shared" si="69"/>
        <v/>
      </c>
      <c r="DV52" s="138" t="str">
        <f>IF(ISBLANK(DATASHEET!DU38),"",DATASHEET!DU38)</f>
        <v>KR</v>
      </c>
      <c r="DW52" s="198" t="str">
        <f>IF(ISBLANK(DATASHEET!DV38),"",DATASHEET!DV38)</f>
        <v>11C-SC-4</v>
      </c>
      <c r="DX52" s="140" t="str">
        <f>IF(DY52="","",IFERROR(VLOOKUP(DATASHEET!DX38,lookup,2,FALSE)-$P52,""))</f>
        <v/>
      </c>
      <c r="DY52" s="156" t="str">
        <f>IFERROR(INDEX(DATASHEET!$A$1:$DG$299,MATCH(PROGRESS!$A52,DATASHEET!$A$1:$A$299,0),MATCH(PROGRESS!DZ$2,DATASHEET!$A$1:$DG$1,0)),"")</f>
        <v/>
      </c>
      <c r="DZ52" s="156" t="str">
        <f t="shared" si="70"/>
        <v/>
      </c>
      <c r="EA52" s="138" t="str">
        <f>IF(ISBLANK(DATASHEET!DY38),"",DATASHEET!DY38)</f>
        <v/>
      </c>
      <c r="EB52" s="198" t="str">
        <f>IF(ISBLANK(DATASHEET!DZ38),"",DATASHEET!DZ38)</f>
        <v/>
      </c>
      <c r="FD52" s="526"/>
      <c r="FE52" s="532"/>
      <c r="FF52" s="532"/>
      <c r="FG52" s="532"/>
      <c r="FH52" s="526"/>
      <c r="FI52" s="526"/>
      <c r="FJ52" s="532"/>
      <c r="FK52" s="526"/>
      <c r="FL52" s="532"/>
      <c r="FM52" s="526"/>
      <c r="FN52" s="532"/>
      <c r="FO52" s="532"/>
      <c r="FP52" s="532"/>
      <c r="FQ52" s="526"/>
      <c r="FR52" s="526"/>
      <c r="FS52" s="526"/>
      <c r="FT52" s="532"/>
      <c r="FU52" s="526"/>
      <c r="FV52" s="532"/>
      <c r="FW52" s="532"/>
      <c r="FX52" s="532"/>
      <c r="FY52" s="526"/>
      <c r="FZ52" s="532"/>
      <c r="GA52" s="529"/>
      <c r="GB52" s="530"/>
      <c r="GC52" s="530"/>
      <c r="GD52" s="529"/>
      <c r="GE52" s="530"/>
      <c r="GF52" s="530"/>
      <c r="GG52" s="530"/>
      <c r="GH52" s="530"/>
      <c r="GI52" s="530"/>
      <c r="GJ52" s="529"/>
      <c r="GK52" s="530"/>
      <c r="GL52" s="529"/>
      <c r="GM52" s="529"/>
      <c r="GN52" s="530"/>
      <c r="GO52" s="530"/>
      <c r="GP52" s="529"/>
      <c r="GQ52" s="529"/>
      <c r="GR52" s="530"/>
      <c r="GS52" s="530"/>
      <c r="GT52" s="529"/>
      <c r="HB52" t="s">
        <v>377</v>
      </c>
    </row>
    <row r="53" spans="1:210" ht="15.75" x14ac:dyDescent="0.25">
      <c r="A53" s="179">
        <f>DATASHEET!A39</f>
        <v>151624</v>
      </c>
      <c r="B53" s="58" t="str">
        <f>DATASHEET!B39</f>
        <v>DANES HARTE, Isabella</v>
      </c>
      <c r="C53" s="169" t="str">
        <f>DATASHEET!C39</f>
        <v>11SPI</v>
      </c>
      <c r="D53" s="170" t="str">
        <f>DATASHEET!D39</f>
        <v>F</v>
      </c>
      <c r="E53" s="170" t="str">
        <f>DATASHEET!J39</f>
        <v>N</v>
      </c>
      <c r="F53" s="170" t="str">
        <f>DATASHEET!E39</f>
        <v>N</v>
      </c>
      <c r="G53" s="170" t="str">
        <f>DATASHEET!F39</f>
        <v>White - British</v>
      </c>
      <c r="H53" s="170" t="str">
        <f>DATASHEET!G39</f>
        <v>N</v>
      </c>
      <c r="I53" s="170" t="str">
        <f>DATASHEET!H39</f>
        <v>N</v>
      </c>
      <c r="J53" s="170" t="str">
        <f>DATASHEET!I39</f>
        <v>N</v>
      </c>
      <c r="K53" s="171" t="str">
        <f>DATASHEET!M39</f>
        <v>M</v>
      </c>
      <c r="L53" s="88" t="str">
        <f t="shared" si="46"/>
        <v/>
      </c>
      <c r="M53" s="88" t="str">
        <f t="shared" si="47"/>
        <v/>
      </c>
      <c r="N53" s="498" t="str">
        <f>IF(ISBLANK(DATASHEET!L39),"",DATASHEET!L39)</f>
        <v>5-6</v>
      </c>
      <c r="O53" s="109">
        <f>IFERROR(IF(VLOOKUP(DATASHEET!A39,[5]YEAR11!$A$2:$AF$236,18,FALSE)="","",VLOOKUP(DATASHEET!A39,[5]YEAR11!$A$2:$AF$236,18,FALSE)),"")</f>
        <v>50.927548999999999</v>
      </c>
      <c r="P53" s="111">
        <f>IFERROR(IF(VLOOKUP(DATASHEET!A39,[5]YEAR11!$A$2:$AF$237,19,FALSE)="","",VLOOKUP(DATASHEET!A39,[5]YEAR11!$A$2:$AF$237,19,FALSE)),"")</f>
        <v>5.0927549000000001</v>
      </c>
      <c r="Q53" s="497">
        <f>'P8 BREAKDOWN'!M41</f>
        <v>-4.7927549000000003</v>
      </c>
      <c r="R53" s="140" t="str">
        <f>IF(S53="","",IFERROR(VLOOKUP(DATASHEET!AF39,lookup,2,FALSE)-$P53,""))</f>
        <v/>
      </c>
      <c r="S53" s="156" t="str">
        <f>IFERROR(INDEX(DATASHEET!$A$1:$DG$299,MATCH(PROGRESS!$A53,DATASHEET!$A$1:$A$299,0),MATCH(PROGRESS!T$2,DATASHEET!$A$1:$DG$1,0)),"")</f>
        <v/>
      </c>
      <c r="T53" s="156" t="str">
        <f t="shared" si="48"/>
        <v/>
      </c>
      <c r="U53" s="138" t="str">
        <f>IF(ISBLANK(DATASHEET!AG39),"",DATASHEET!AG39)</f>
        <v/>
      </c>
      <c r="V53" s="198" t="str">
        <f>IF(ISBLANK(DATASHEET!AH39),"",DATASHEET!AH39)</f>
        <v/>
      </c>
      <c r="W53" s="140" t="str">
        <f>IF(X53="","",IFERROR(VLOOKUP(DATASHEET!AJ39,lookup,2,FALSE)-$P53,""))</f>
        <v/>
      </c>
      <c r="X53" s="156" t="str">
        <f>IFERROR(INDEX(DATASHEET!$A$1:$DG$299,MATCH(PROGRESS!$A53,DATASHEET!$A$1:$A$299,0),MATCH(PROGRESS!Y$2,DATASHEET!$A$1:$DG$1,0)),"")</f>
        <v/>
      </c>
      <c r="Y53" s="156" t="str">
        <f t="shared" si="49"/>
        <v/>
      </c>
      <c r="Z53" s="138" t="str">
        <f>IF(ISBLANK(DATASHEET!AK39),"",DATASHEET!AK39)</f>
        <v>AWI</v>
      </c>
      <c r="AA53" s="198" t="str">
        <f>IF(ISBLANK(DATASHEET!AL39),"",DATASHEET!AL39)</f>
        <v>11T-BI-4</v>
      </c>
      <c r="AB53" s="140" t="str">
        <f>IF(AC53="","",IFERROR(VLOOKUP(DATASHEET!AN39,lookup,2,FALSE)-$P53,""))</f>
        <v/>
      </c>
      <c r="AC53" s="156" t="str">
        <f>IFERROR(INDEX(DATASHEET!$A$1:$DG$299,MATCH(PROGRESS!$A53,DATASHEET!$A$1:$A$299,0),MATCH(PROGRESS!AD$2,DATASHEET!$A$1:$DG$1,0)),"")</f>
        <v/>
      </c>
      <c r="AD53" s="156" t="str">
        <f t="shared" si="50"/>
        <v/>
      </c>
      <c r="AE53" s="138" t="str">
        <f>IF(ISBLANK(DATASHEET!AO39),"",DATASHEET!AO39)</f>
        <v>ASM</v>
      </c>
      <c r="AF53" s="198" t="str">
        <f>IF(ISBLANK(DATASHEET!AP39),"",DATASHEET!AP39)</f>
        <v>11MS2-BE-MS-1</v>
      </c>
      <c r="AG53" s="140" t="str">
        <f>IF(AH53="","",IFERROR(VLOOKUP(DATASHEET!AR39,lookup,2,FALSE)-$P53,""))</f>
        <v/>
      </c>
      <c r="AH53" s="156" t="str">
        <f>IFERROR(INDEX(DATASHEET!$A$1:$DG$299,MATCH(PROGRESS!$A53,DATASHEET!$A$1:$A$299,0),MATCH(PROGRESS!AI$2,DATASHEET!$A$1:$DG$1,0)),"")</f>
        <v/>
      </c>
      <c r="AI53" s="156" t="str">
        <f t="shared" si="51"/>
        <v/>
      </c>
      <c r="AJ53" s="138" t="str">
        <f>IF(ISBLANK(DATASHEET!AS39),"",DATASHEET!AS39)</f>
        <v>TR</v>
      </c>
      <c r="AK53" s="198" t="str">
        <f>IF(ISBLANK(DATASHEET!AT39),"",DATASHEET!AT39)</f>
        <v>11T-CH-4</v>
      </c>
      <c r="AL53" s="140" t="str">
        <f>IF(AM53="","",IFERROR(VLOOKUP(DATASHEET!AV39,lookup,2,FALSE)-$P53,""))</f>
        <v/>
      </c>
      <c r="AM53" s="156" t="str">
        <f>IFERROR(INDEX(DATASHEET!$A$1:$DG$299,MATCH(PROGRESS!$A53,DATASHEET!$A$1:$A$299,0),MATCH(PROGRESS!AN$2,DATASHEET!$A$1:$DG$1,0)),"")</f>
        <v/>
      </c>
      <c r="AN53" s="156" t="str">
        <f t="shared" si="52"/>
        <v/>
      </c>
      <c r="AO53" s="138" t="str">
        <f>IF(ISBLANK(DATASHEET!AW39),"",DATASHEET!AW39)</f>
        <v/>
      </c>
      <c r="AP53" s="198" t="str">
        <f>IF(ISBLANK(DATASHEET!AX39),"",DATASHEET!AX39)</f>
        <v/>
      </c>
      <c r="AQ53" s="140" t="str">
        <f>IF(AR53="","",IFERROR(VLOOKUP(DATASHEET!AZ39,lookup,2,FALSE)-$P53,""))</f>
        <v/>
      </c>
      <c r="AR53" s="156" t="str">
        <f>IFERROR(INDEX(DATASHEET!$A$1:$DG$299,MATCH(PROGRESS!$A53,DATASHEET!$A$1:$A$299,0),MATCH(PROGRESS!AS$2,DATASHEET!$A$1:$DG$1,0)),"")</f>
        <v/>
      </c>
      <c r="AS53" s="156" t="str">
        <f t="shared" si="53"/>
        <v/>
      </c>
      <c r="AT53" s="138" t="str">
        <f>IF(ISBLANK(DATASHEET!BA39),"",DATASHEET!BA39)</f>
        <v/>
      </c>
      <c r="AU53" s="198" t="str">
        <f>IF(ISBLANK(DATASHEET!BB39),"",DATASHEET!BB39)</f>
        <v/>
      </c>
      <c r="AV53" s="140" t="str">
        <f>IF(AW53="","",IFERROR(VLOOKUP(DATASHEET!BD39,lookup,2,FALSE)-$P53,""))</f>
        <v/>
      </c>
      <c r="AW53" s="156" t="str">
        <f>IFERROR(INDEX(DATASHEET!$A$1:$DG$299,MATCH(PROGRESS!$A53,DATASHEET!$A$1:$A$299,0),MATCH(PROGRESS!AX$2,DATASHEET!$A$1:$DG$1,0)),"")</f>
        <v/>
      </c>
      <c r="AX53" s="156" t="str">
        <f t="shared" si="54"/>
        <v/>
      </c>
      <c r="AY53" s="138" t="str">
        <f>IF(ISBLANK(DATASHEET!BE39),"",DATASHEET!BE39)</f>
        <v/>
      </c>
      <c r="AZ53" s="198" t="str">
        <f>IF(ISBLANK(DATASHEET!BF39),"",DATASHEET!BF39)</f>
        <v/>
      </c>
      <c r="BA53" s="140" t="str">
        <f>IF(BB53="","",IFERROR(VLOOKUP(DATASHEET!BH39,lookup,2,FALSE)-$P53,""))</f>
        <v/>
      </c>
      <c r="BB53" s="156" t="str">
        <f>IFERROR(INDEX(DATASHEET!$A$1:$DG$299,MATCH(PROGRESS!$A53,DATASHEET!$A$1:$A$299,0),MATCH(PROGRESS!BC$2,DATASHEET!$A$1:$DG$1,0)),"")</f>
        <v/>
      </c>
      <c r="BC53" s="156" t="str">
        <f t="shared" si="55"/>
        <v/>
      </c>
      <c r="BD53" s="138" t="str">
        <f>IF(ISBLANK(DATASHEET!BI39),"",DATASHEET!BI39)</f>
        <v>CMC</v>
      </c>
      <c r="BE53" s="198" t="str">
        <f>IF(ISBLANK(DATASHEET!BJ39),"",DATASHEET!BJ39)</f>
        <v>11X-EN-4</v>
      </c>
      <c r="BF53" s="140" t="str">
        <f>IF(BG53="","",IFERROR(VLOOKUP(DATASHEET!BL39,lookup,2,FALSE)-$P53,""))</f>
        <v/>
      </c>
      <c r="BG53" s="156" t="str">
        <f>IFERROR(INDEX(DATASHEET!$A$1:$DG$299,MATCH(PROGRESS!$A53,DATASHEET!$A$1:$A$299,0),MATCH(PROGRESS!BH$2,DATASHEET!$A$1:$DG$1,0)),"")</f>
        <v/>
      </c>
      <c r="BH53" s="156" t="str">
        <f t="shared" si="56"/>
        <v/>
      </c>
      <c r="BI53" s="138" t="str">
        <f>IF(ISBLANK(DATASHEET!BM39),"",DATASHEET!BM39)</f>
        <v/>
      </c>
      <c r="BJ53" s="198" t="str">
        <f>IF(ISBLANK(DATASHEET!BN39),"",DATASHEET!BN39)</f>
        <v/>
      </c>
      <c r="BK53" s="140" t="str">
        <f>IF(BL53="","",IFERROR(VLOOKUP(DATASHEET!BP39,lookup,2,FALSE)-$P53,""))</f>
        <v/>
      </c>
      <c r="BL53" s="156" t="str">
        <f>IFERROR(INDEX(DATASHEET!$A$1:$DG$299,MATCH(PROGRESS!$A53,DATASHEET!$A$1:$A$299,0),MATCH(PROGRESS!BM$2,DATASHEET!$A$1:$DG$1,0)),"")</f>
        <v/>
      </c>
      <c r="BM53" s="156" t="str">
        <f t="shared" si="57"/>
        <v/>
      </c>
      <c r="BN53" s="138" t="str">
        <f>IF(ISBLANK(DATASHEET!BQ39),"",DATASHEET!BQ39)</f>
        <v/>
      </c>
      <c r="BO53" s="198" t="str">
        <f>IF(ISBLANK(DATASHEET!BR39),"",DATASHEET!BR39)</f>
        <v/>
      </c>
      <c r="BP53" s="140" t="str">
        <f>IF(BQ53="","",IFERROR(VLOOKUP(DATASHEET!BX39,lookup,2,FALSE)-$P53,""))</f>
        <v/>
      </c>
      <c r="BQ53" s="156" t="str">
        <f>IFERROR(INDEX(DATASHEET!$A$1:$DG$299,MATCH(PROGRESS!$A53,DATASHEET!$A$1:$A$299,0),MATCH(PROGRESS!BR$2,DATASHEET!$A$1:$DG$1,0)),"")</f>
        <v/>
      </c>
      <c r="BR53" s="156" t="str">
        <f t="shared" si="58"/>
        <v/>
      </c>
      <c r="BS53" s="138" t="str">
        <f>IF(ISBLANK(DATASHEET!BY39),"",DATASHEET!BY39)</f>
        <v>LMA</v>
      </c>
      <c r="BT53" s="198" t="str">
        <f>IF(ISBLANK(DATASHEET!BZ39),"",DATASHEET!BZ39)</f>
        <v>11S-FR-1</v>
      </c>
      <c r="BU53" s="140" t="str">
        <f>IF(BV53="","",IFERROR(VLOOKUP(DATASHEET!CB39,lookup,2,FALSE)-$P53,""))</f>
        <v/>
      </c>
      <c r="BV53" s="156" t="str">
        <f>IFERROR(INDEX(DATASHEET!$A$1:$DG$299,MATCH(PROGRESS!$A53,DATASHEET!$A$1:$A$299,0),MATCH(PROGRESS!BW$2,DATASHEET!$A$1:$DG$1,0)),"")</f>
        <v/>
      </c>
      <c r="BW53" s="156" t="str">
        <f t="shared" si="59"/>
        <v/>
      </c>
      <c r="BX53" s="138" t="str">
        <f>IF(ISBLANK(DATASHEET!CC39),"",DATASHEET!CC39)</f>
        <v/>
      </c>
      <c r="BY53" s="198" t="str">
        <f>IF(ISBLANK(DATASHEET!CD39),"",DATASHEET!CD39)</f>
        <v/>
      </c>
      <c r="BZ53" s="140" t="str">
        <f>IF(CA53="","",IFERROR(VLOOKUP(DATASHEET!CE39,lookup,2,FALSE)-$P53,""))</f>
        <v/>
      </c>
      <c r="CA53" s="156" t="str">
        <f>IFERROR(INDEX(DATASHEET!$A$1:$DG$299,MATCH(PROGRESS!$A53,DATASHEET!$A$1:$A$299,0),MATCH(PROGRESS!CB$2,DATASHEET!$A$1:$DG$1,0)),"")</f>
        <v/>
      </c>
      <c r="CB53" s="156" t="str">
        <f t="shared" si="60"/>
        <v/>
      </c>
      <c r="CC53" s="138" t="str">
        <f>IF(ISBLANK(DATASHEET!CF39),"",DATASHEET!CF39)</f>
        <v/>
      </c>
      <c r="CD53" s="198" t="str">
        <f>IF(ISBLANK(DATASHEET!CG39),"",DATASHEET!CG39)</f>
        <v/>
      </c>
      <c r="CE53" s="140" t="str">
        <f>IF(CF53="","",IFERROR(VLOOKUP(DATASHEET!CJ39,lookup,2,FALSE)-$P53,""))</f>
        <v/>
      </c>
      <c r="CF53" s="156" t="str">
        <f>IFERROR(INDEX(DATASHEET!$A$1:$DG$299,MATCH(PROGRESS!$A53,DATASHEET!$A$1:$A$299,0),MATCH(PROGRESS!CG$2,DATASHEET!$A$1:$DG$1,0)),"")</f>
        <v/>
      </c>
      <c r="CG53" s="156" t="str">
        <f t="shared" si="61"/>
        <v/>
      </c>
      <c r="CH53" s="138" t="str">
        <f>IF(ISBLANK(DATASHEET!CK39),"",DATASHEET!CK39)</f>
        <v/>
      </c>
      <c r="CI53" s="198" t="str">
        <f>IF(ISBLANK(DATASHEET!CL39),"",DATASHEET!CL39)</f>
        <v/>
      </c>
      <c r="CJ53" s="140" t="str">
        <f>IF(CK53="","",IFERROR(VLOOKUP(DATASHEET!CN39,lookup,2,FALSE)-$P53,""))</f>
        <v/>
      </c>
      <c r="CK53" s="156" t="str">
        <f>IFERROR(INDEX(DATASHEET!$A$1:$DG$299,MATCH(PROGRESS!$A53,DATASHEET!$A$1:$A$299,0),MATCH(PROGRESS!CL$2,DATASHEET!$A$1:$DG$1,0)),"")</f>
        <v/>
      </c>
      <c r="CL53" s="156" t="str">
        <f t="shared" si="62"/>
        <v/>
      </c>
      <c r="CM53" s="138" t="str">
        <f>IF(ISBLANK(DATASHEET!CO39),"",DATASHEET!CO39)</f>
        <v>JQ</v>
      </c>
      <c r="CN53" s="198" t="str">
        <f>IF(ISBLANK(DATASHEET!CP39),"",DATASHEET!CP39)</f>
        <v>11S-MA-3</v>
      </c>
      <c r="CO53" s="140" t="str">
        <f>IF(CP53="","",IFERROR(VLOOKUP(DATASHEET!CR39,lookup,2,FALSE)-$P53,""))</f>
        <v/>
      </c>
      <c r="CP53" s="156" t="str">
        <f>IFERROR(INDEX(DATASHEET!$A$1:$DG$299,MATCH(PROGRESS!$A53,DATASHEET!$A$1:$A$299,0),MATCH(PROGRESS!CQ$2,DATASHEET!$A$1:$DG$1,0)),"")</f>
        <v/>
      </c>
      <c r="CQ53" s="156" t="str">
        <f t="shared" si="63"/>
        <v/>
      </c>
      <c r="CR53" s="138" t="str">
        <f>IF(ISBLANK(DATASHEET!CS39),"",DATASHEET!CS39)</f>
        <v/>
      </c>
      <c r="CS53" s="198" t="str">
        <f>IF(ISBLANK(DATASHEET!CT39),"",DATASHEET!CT39)</f>
        <v/>
      </c>
      <c r="CT53" s="140" t="str">
        <f>IF(CU53="","",IFERROR(VLOOKUP(DATASHEET!CV39,lookup,2,FALSE)-$P53,""))</f>
        <v/>
      </c>
      <c r="CU53" s="156" t="str">
        <f>IFERROR(INDEX(DATASHEET!$A$1:$DG$299,MATCH(PROGRESS!$A53,DATASHEET!$A$1:$A$299,0),MATCH(PROGRESS!CV$2,DATASHEET!$A$1:$DG$1,0)),"")</f>
        <v/>
      </c>
      <c r="CV53" s="156" t="str">
        <f t="shared" si="64"/>
        <v/>
      </c>
      <c r="CW53" s="138" t="str">
        <f>IF(ISBLANK(DATASHEET!CW39),"",DATASHEET!CW39)</f>
        <v/>
      </c>
      <c r="CX53" s="198" t="str">
        <f>IF(ISBLANK(DATASHEET!CX39),"",DATASHEET!CX39)</f>
        <v/>
      </c>
      <c r="CY53" s="140" t="str">
        <f>IF(CZ53="","",IFERROR(VLOOKUP(DATASHEET!DD39,lookup,2,FALSE)-$P53,""))</f>
        <v/>
      </c>
      <c r="CZ53" s="156" t="str">
        <f>IFERROR(INDEX(DATASHEET!$A$1:$DG$299,MATCH(PROGRESS!$A53,DATASHEET!$A$1:$A$299,0),MATCH(PROGRESS!DA$2,DATASHEET!$A$1:$DG$1,0)),"")</f>
        <v/>
      </c>
      <c r="DA53" s="156" t="str">
        <f t="shared" si="65"/>
        <v/>
      </c>
      <c r="DB53" s="138" t="str">
        <f>IF(ISBLANK(DATASHEET!DE39),"",DATASHEET!DE39)</f>
        <v/>
      </c>
      <c r="DC53" s="198" t="str">
        <f>IF(ISBLANK(DATASHEET!DF39),"",DATASHEET!DF39)</f>
        <v/>
      </c>
      <c r="DD53" s="140" t="str">
        <f>IF(DE53="","",IFERROR(VLOOKUP(DATASHEET!DH39,lookup,2,FALSE)-$P53,""))</f>
        <v/>
      </c>
      <c r="DE53" s="156" t="str">
        <f>IFERROR(INDEX(DATASHEET!$A$1:$DG$299,MATCH(PROGRESS!$A53,DATASHEET!$A$1:$A$299,0),MATCH(PROGRESS!DF$2,DATASHEET!$A$1:$DG$1,0)),"")</f>
        <v/>
      </c>
      <c r="DF53" s="156" t="str">
        <f t="shared" si="66"/>
        <v/>
      </c>
      <c r="DG53" s="138" t="str">
        <f>IF(ISBLANK(DATASHEET!DI39),"",DATASHEET!DI39)</f>
        <v>DWA</v>
      </c>
      <c r="DH53" s="198" t="str">
        <f>IF(ISBLANK(DATASHEET!DJ39),"",DATASHEET!DJ39)</f>
        <v>11T-PH-4</v>
      </c>
      <c r="DI53" s="140" t="str">
        <f>IF(DJ53="","",IFERROR(VLOOKUP(DATASHEET!DL39,lookup,2,FALSE)-$P53,""))</f>
        <v/>
      </c>
      <c r="DJ53" s="156" t="str">
        <f>IFERROR(INDEX(DATASHEET!$A$1:$DG$299,MATCH(PROGRESS!$A53,DATASHEET!$A$1:$A$299,0),MATCH(PROGRESS!DK$2,DATASHEET!$A$1:$DG$1,0)),"")</f>
        <v/>
      </c>
      <c r="DK53" s="156" t="str">
        <f t="shared" si="67"/>
        <v/>
      </c>
      <c r="DL53" s="138" t="str">
        <f>IF(ISBLANK(DATASHEET!DM39),"",DATASHEET!DM39)</f>
        <v/>
      </c>
      <c r="DM53" s="198" t="str">
        <f>IF(ISBLANK(DATASHEET!DN39),"",DATASHEET!DN39)</f>
        <v/>
      </c>
      <c r="DN53" s="140" t="str">
        <f>IF(DO53="","",IFERROR(VLOOKUP(DATASHEET!DP39,lookup,2,FALSE)-$P53,""))</f>
        <v/>
      </c>
      <c r="DO53" s="156" t="str">
        <f>IFERROR(INDEX(DATASHEET!$A$1:$DG$299,MATCH(PROGRESS!$A53,DATASHEET!$A$1:$A$299,0),MATCH(PROGRESS!DP$2,DATASHEET!$A$1:$DG$1,0)),"")</f>
        <v/>
      </c>
      <c r="DP53" s="156" t="str">
        <f t="shared" si="68"/>
        <v/>
      </c>
      <c r="DQ53" s="138" t="str">
        <f>IF(ISBLANK(DATASHEET!DQ39),"",DATASHEET!DQ39)</f>
        <v>ZA</v>
      </c>
      <c r="DR53" s="198" t="str">
        <f>IF(ISBLANK(DATASHEET!DR39),"",DATASHEET!DR39)</f>
        <v>11X-RE-7</v>
      </c>
      <c r="DS53" s="140" t="str">
        <f>IF(DT53="","",IFERROR(VLOOKUP(DATASHEET!DT39,lookup,2,FALSE)-$P53,""))</f>
        <v/>
      </c>
      <c r="DT53" s="156" t="str">
        <f>IFERROR(INDEX(DATASHEET!$A$1:$DG$299,MATCH(PROGRESS!$A53,DATASHEET!$A$1:$A$299,0),MATCH(PROGRESS!DU$2,DATASHEET!$A$1:$DG$1,0)),"")</f>
        <v/>
      </c>
      <c r="DU53" s="156" t="str">
        <f t="shared" si="69"/>
        <v/>
      </c>
      <c r="DV53" s="138" t="str">
        <f>IF(ISBLANK(DATASHEET!DU39),"",DATASHEET!DU39)</f>
        <v/>
      </c>
      <c r="DW53" s="198" t="str">
        <f>IF(ISBLANK(DATASHEET!DV39),"",DATASHEET!DV39)</f>
        <v/>
      </c>
      <c r="DX53" s="140" t="str">
        <f>IF(DY53="","",IFERROR(VLOOKUP(DATASHEET!DX39,lookup,2,FALSE)-$P53,""))</f>
        <v/>
      </c>
      <c r="DY53" s="156" t="str">
        <f>IFERROR(INDEX(DATASHEET!$A$1:$DG$299,MATCH(PROGRESS!$A53,DATASHEET!$A$1:$A$299,0),MATCH(PROGRESS!DZ$2,DATASHEET!$A$1:$DG$1,0)),"")</f>
        <v/>
      </c>
      <c r="DZ53" s="156" t="str">
        <f t="shared" si="70"/>
        <v/>
      </c>
      <c r="EA53" s="138" t="str">
        <f>IF(ISBLANK(DATASHEET!DY39),"",DATASHEET!DY39)</f>
        <v/>
      </c>
      <c r="EB53" s="198" t="str">
        <f>IF(ISBLANK(DATASHEET!DZ39),"",DATASHEET!DZ39)</f>
        <v/>
      </c>
      <c r="FD53" s="526"/>
      <c r="FE53" s="532"/>
      <c r="FF53" s="532"/>
      <c r="FG53" s="532"/>
      <c r="FH53" s="526"/>
      <c r="FI53" s="526"/>
      <c r="FJ53" s="532"/>
      <c r="FK53" s="526"/>
      <c r="FL53" s="532"/>
      <c r="FM53" s="526"/>
      <c r="FN53" s="532"/>
      <c r="FO53" s="532"/>
      <c r="FP53" s="532"/>
      <c r="FQ53" s="526"/>
      <c r="FR53" s="526"/>
      <c r="FS53" s="526"/>
      <c r="FT53" s="532"/>
      <c r="FU53" s="526"/>
      <c r="FV53" s="532"/>
      <c r="FW53" s="532"/>
      <c r="FX53" s="532"/>
      <c r="FY53" s="526"/>
      <c r="FZ53" s="532"/>
      <c r="GA53" s="529"/>
      <c r="GB53" s="530"/>
      <c r="GC53" s="530"/>
      <c r="GD53" s="529"/>
      <c r="GE53" s="530"/>
      <c r="GF53" s="530"/>
      <c r="GG53" s="530"/>
      <c r="GH53" s="530"/>
      <c r="GI53" s="530"/>
      <c r="GJ53" s="529"/>
      <c r="GK53" s="530"/>
      <c r="GL53" s="529"/>
      <c r="GM53" s="529"/>
      <c r="GN53" s="530"/>
      <c r="GO53" s="530"/>
      <c r="GP53" s="529"/>
      <c r="GQ53" s="529"/>
      <c r="GR53" s="530"/>
      <c r="GS53" s="530"/>
      <c r="GT53" s="529"/>
      <c r="HB53" t="s">
        <v>375</v>
      </c>
    </row>
    <row r="54" spans="1:210" ht="15.75" x14ac:dyDescent="0.25">
      <c r="A54" s="179">
        <f>DATASHEET!A40</f>
        <v>151580</v>
      </c>
      <c r="B54" s="58" t="str">
        <f>DATASHEET!B40</f>
        <v>DAVIES, Olivia</v>
      </c>
      <c r="C54" s="169" t="str">
        <f>DATASHEET!C40</f>
        <v>11SK</v>
      </c>
      <c r="D54" s="170" t="str">
        <f>DATASHEET!D40</f>
        <v>F</v>
      </c>
      <c r="E54" s="170" t="str">
        <f>DATASHEET!J40</f>
        <v>N</v>
      </c>
      <c r="F54" s="170" t="str">
        <f>DATASHEET!E40</f>
        <v>N</v>
      </c>
      <c r="G54" s="170" t="str">
        <f>DATASHEET!F40</f>
        <v>White - British</v>
      </c>
      <c r="H54" s="170" t="str">
        <f>DATASHEET!G40</f>
        <v>N</v>
      </c>
      <c r="I54" s="170" t="str">
        <f>DATASHEET!H40</f>
        <v>N</v>
      </c>
      <c r="J54" s="170" t="str">
        <f>DATASHEET!I40</f>
        <v>N</v>
      </c>
      <c r="K54" s="171" t="str">
        <f>DATASHEET!M40</f>
        <v>H</v>
      </c>
      <c r="L54" s="88" t="str">
        <f t="shared" si="46"/>
        <v/>
      </c>
      <c r="M54" s="88" t="str">
        <f t="shared" si="47"/>
        <v/>
      </c>
      <c r="N54" s="498" t="str">
        <f>IF(ISBLANK(DATASHEET!L40),"",DATASHEET!L40)</f>
        <v>6-7</v>
      </c>
      <c r="O54" s="109">
        <f>IFERROR(IF(VLOOKUP(DATASHEET!A40,[5]YEAR11!$A$2:$AF$236,18,FALSE)="","",VLOOKUP(DATASHEET!A40,[5]YEAR11!$A$2:$AF$236,18,FALSE)),"")</f>
        <v>65.541015999999999</v>
      </c>
      <c r="P54" s="111">
        <f>IFERROR(IF(VLOOKUP(DATASHEET!A40,[5]YEAR11!$A$2:$AF$237,19,FALSE)="","",VLOOKUP(DATASHEET!A40,[5]YEAR11!$A$2:$AF$237,19,FALSE)),"")</f>
        <v>6.5541016000000001</v>
      </c>
      <c r="Q54" s="497">
        <f>'P8 BREAKDOWN'!M42</f>
        <v>-6.0541016000000001</v>
      </c>
      <c r="R54" s="140" t="str">
        <f>IF(S54="","",IFERROR(VLOOKUP(DATASHEET!AF40,lookup,2,FALSE)-$P54,""))</f>
        <v/>
      </c>
      <c r="S54" s="156" t="str">
        <f>IFERROR(INDEX(DATASHEET!$A$1:$DG$299,MATCH(PROGRESS!$A54,DATASHEET!$A$1:$A$299,0),MATCH(PROGRESS!T$2,DATASHEET!$A$1:$DG$1,0)),"")</f>
        <v/>
      </c>
      <c r="T54" s="156" t="str">
        <f t="shared" si="48"/>
        <v/>
      </c>
      <c r="U54" s="138" t="str">
        <f>IF(ISBLANK(DATASHEET!AG40),"",DATASHEET!AG40)</f>
        <v/>
      </c>
      <c r="V54" s="198" t="str">
        <f>IF(ISBLANK(DATASHEET!AH40),"",DATASHEET!AH40)</f>
        <v/>
      </c>
      <c r="W54" s="140" t="str">
        <f>IF(X54="","",IFERROR(VLOOKUP(DATASHEET!AJ40,lookup,2,FALSE)-$P54,""))</f>
        <v/>
      </c>
      <c r="X54" s="156" t="str">
        <f>IFERROR(INDEX(DATASHEET!$A$1:$DG$299,MATCH(PROGRESS!$A54,DATASHEET!$A$1:$A$299,0),MATCH(PROGRESS!Y$2,DATASHEET!$A$1:$DG$1,0)),"")</f>
        <v/>
      </c>
      <c r="Y54" s="156" t="str">
        <f t="shared" si="49"/>
        <v/>
      </c>
      <c r="Z54" s="138" t="str">
        <f>IF(ISBLANK(DATASHEET!AK40),"",DATASHEET!AK40)</f>
        <v/>
      </c>
      <c r="AA54" s="198" t="str">
        <f>IF(ISBLANK(DATASHEET!AL40),"",DATASHEET!AL40)</f>
        <v/>
      </c>
      <c r="AB54" s="140" t="str">
        <f>IF(AC54="","",IFERROR(VLOOKUP(DATASHEET!AN40,lookup,2,FALSE)-$P54,""))</f>
        <v/>
      </c>
      <c r="AC54" s="156" t="str">
        <f>IFERROR(INDEX(DATASHEET!$A$1:$DG$299,MATCH(PROGRESS!$A54,DATASHEET!$A$1:$A$299,0),MATCH(PROGRESS!AD$2,DATASHEET!$A$1:$DG$1,0)),"")</f>
        <v/>
      </c>
      <c r="AD54" s="156" t="str">
        <f t="shared" si="50"/>
        <v/>
      </c>
      <c r="AE54" s="138" t="str">
        <f>IF(ISBLANK(DATASHEET!AO40),"",DATASHEET!AO40)</f>
        <v>ASM</v>
      </c>
      <c r="AF54" s="198" t="str">
        <f>IF(ISBLANK(DATASHEET!AP40),"",DATASHEET!AP40)</f>
        <v>11MS2-BE-MS-1</v>
      </c>
      <c r="AG54" s="140" t="str">
        <f>IF(AH54="","",IFERROR(VLOOKUP(DATASHEET!AR40,lookup,2,FALSE)-$P54,""))</f>
        <v/>
      </c>
      <c r="AH54" s="156" t="str">
        <f>IFERROR(INDEX(DATASHEET!$A$1:$DG$299,MATCH(PROGRESS!$A54,DATASHEET!$A$1:$A$299,0),MATCH(PROGRESS!AI$2,DATASHEET!$A$1:$DG$1,0)),"")</f>
        <v/>
      </c>
      <c r="AI54" s="156" t="str">
        <f t="shared" si="51"/>
        <v/>
      </c>
      <c r="AJ54" s="138" t="str">
        <f>IF(ISBLANK(DATASHEET!AS40),"",DATASHEET!AS40)</f>
        <v/>
      </c>
      <c r="AK54" s="198" t="str">
        <f>IF(ISBLANK(DATASHEET!AT40),"",DATASHEET!AT40)</f>
        <v/>
      </c>
      <c r="AL54" s="140" t="str">
        <f>IF(AM54="","",IFERROR(VLOOKUP(DATASHEET!AV40,lookup,2,FALSE)-$P54,""))</f>
        <v/>
      </c>
      <c r="AM54" s="156" t="str">
        <f>IFERROR(INDEX(DATASHEET!$A$1:$DG$299,MATCH(PROGRESS!$A54,DATASHEET!$A$1:$A$299,0),MATCH(PROGRESS!AN$2,DATASHEET!$A$1:$DG$1,0)),"")</f>
        <v/>
      </c>
      <c r="AN54" s="156" t="str">
        <f t="shared" si="52"/>
        <v/>
      </c>
      <c r="AO54" s="138" t="str">
        <f>IF(ISBLANK(DATASHEET!AW40),"",DATASHEET!AW40)</f>
        <v/>
      </c>
      <c r="AP54" s="198" t="str">
        <f>IF(ISBLANK(DATASHEET!AX40),"",DATASHEET!AX40)</f>
        <v/>
      </c>
      <c r="AQ54" s="140" t="str">
        <f>IF(AR54="","",IFERROR(VLOOKUP(DATASHEET!AZ40,lookup,2,FALSE)-$P54,""))</f>
        <v/>
      </c>
      <c r="AR54" s="156" t="str">
        <f>IFERROR(INDEX(DATASHEET!$A$1:$DG$299,MATCH(PROGRESS!$A54,DATASHEET!$A$1:$A$299,0),MATCH(PROGRESS!AS$2,DATASHEET!$A$1:$DG$1,0)),"")</f>
        <v/>
      </c>
      <c r="AS54" s="156" t="str">
        <f t="shared" si="53"/>
        <v/>
      </c>
      <c r="AT54" s="138" t="str">
        <f>IF(ISBLANK(DATASHEET!BA40),"",DATASHEET!BA40)</f>
        <v/>
      </c>
      <c r="AU54" s="198" t="str">
        <f>IF(ISBLANK(DATASHEET!BB40),"",DATASHEET!BB40)</f>
        <v/>
      </c>
      <c r="AV54" s="140" t="str">
        <f>IF(AW54="","",IFERROR(VLOOKUP(DATASHEET!BD40,lookup,2,FALSE)-$P54,""))</f>
        <v/>
      </c>
      <c r="AW54" s="156" t="str">
        <f>IFERROR(INDEX(DATASHEET!$A$1:$DG$299,MATCH(PROGRESS!$A54,DATASHEET!$A$1:$A$299,0),MATCH(PROGRESS!AX$2,DATASHEET!$A$1:$DG$1,0)),"")</f>
        <v/>
      </c>
      <c r="AX54" s="156" t="str">
        <f t="shared" si="54"/>
        <v/>
      </c>
      <c r="AY54" s="138" t="str">
        <f>IF(ISBLANK(DATASHEET!BE40),"",DATASHEET!BE40)</f>
        <v/>
      </c>
      <c r="AZ54" s="198" t="str">
        <f>IF(ISBLANK(DATASHEET!BF40),"",DATASHEET!BF40)</f>
        <v/>
      </c>
      <c r="BA54" s="140" t="str">
        <f>IF(BB54="","",IFERROR(VLOOKUP(DATASHEET!BH40,lookup,2,FALSE)-$P54,""))</f>
        <v/>
      </c>
      <c r="BB54" s="156" t="str">
        <f>IFERROR(INDEX(DATASHEET!$A$1:$DG$299,MATCH(PROGRESS!$A54,DATASHEET!$A$1:$A$299,0),MATCH(PROGRESS!BC$2,DATASHEET!$A$1:$DG$1,0)),"")</f>
        <v/>
      </c>
      <c r="BC54" s="156" t="str">
        <f t="shared" si="55"/>
        <v/>
      </c>
      <c r="BD54" s="138" t="str">
        <f>IF(ISBLANK(DATASHEET!BI40),"",DATASHEET!BI40)</f>
        <v>CMC</v>
      </c>
      <c r="BE54" s="198" t="str">
        <f>IF(ISBLANK(DATASHEET!BJ40),"",DATASHEET!BJ40)</f>
        <v>11X-EN-4</v>
      </c>
      <c r="BF54" s="140" t="str">
        <f>IF(BG54="","",IFERROR(VLOOKUP(DATASHEET!BL40,lookup,2,FALSE)-$P54,""))</f>
        <v/>
      </c>
      <c r="BG54" s="156" t="str">
        <f>IFERROR(INDEX(DATASHEET!$A$1:$DG$299,MATCH(PROGRESS!$A54,DATASHEET!$A$1:$A$299,0),MATCH(PROGRESS!BH$2,DATASHEET!$A$1:$DG$1,0)),"")</f>
        <v/>
      </c>
      <c r="BH54" s="156" t="str">
        <f t="shared" si="56"/>
        <v/>
      </c>
      <c r="BI54" s="138" t="str">
        <f>IF(ISBLANK(DATASHEET!BM40),"",DATASHEET!BM40)</f>
        <v/>
      </c>
      <c r="BJ54" s="198" t="str">
        <f>IF(ISBLANK(DATASHEET!BN40),"",DATASHEET!BN40)</f>
        <v/>
      </c>
      <c r="BK54" s="140" t="str">
        <f>IF(BL54="","",IFERROR(VLOOKUP(DATASHEET!BP40,lookup,2,FALSE)-$P54,""))</f>
        <v/>
      </c>
      <c r="BL54" s="156" t="str">
        <f>IFERROR(INDEX(DATASHEET!$A$1:$DG$299,MATCH(PROGRESS!$A54,DATASHEET!$A$1:$A$299,0),MATCH(PROGRESS!BM$2,DATASHEET!$A$1:$DG$1,0)),"")</f>
        <v/>
      </c>
      <c r="BM54" s="156" t="str">
        <f t="shared" si="57"/>
        <v/>
      </c>
      <c r="BN54" s="138" t="str">
        <f>IF(ISBLANK(DATASHEET!BQ40),"",DATASHEET!BQ40)</f>
        <v>AWR</v>
      </c>
      <c r="BO54" s="198" t="str">
        <f>IF(ISBLANK(DATASHEET!BR40),"",DATASHEET!BR40)</f>
        <v>11LT-FN-3</v>
      </c>
      <c r="BP54" s="140" t="str">
        <f>IF(BQ54="","",IFERROR(VLOOKUP(DATASHEET!BX40,lookup,2,FALSE)-$P54,""))</f>
        <v/>
      </c>
      <c r="BQ54" s="156" t="str">
        <f>IFERROR(INDEX(DATASHEET!$A$1:$DG$299,MATCH(PROGRESS!$A54,DATASHEET!$A$1:$A$299,0),MATCH(PROGRESS!BR$2,DATASHEET!$A$1:$DG$1,0)),"")</f>
        <v/>
      </c>
      <c r="BR54" s="156" t="str">
        <f t="shared" si="58"/>
        <v/>
      </c>
      <c r="BS54" s="138" t="str">
        <f>IF(ISBLANK(DATASHEET!BY40),"",DATASHEET!BY40)</f>
        <v>EGQ</v>
      </c>
      <c r="BT54" s="198" t="str">
        <f>IF(ISBLANK(DATASHEET!BZ40),"",DATASHEET!BZ40)</f>
        <v>11N-FR-3</v>
      </c>
      <c r="BU54" s="140" t="str">
        <f>IF(BV54="","",IFERROR(VLOOKUP(DATASHEET!CB40,lookup,2,FALSE)-$P54,""))</f>
        <v/>
      </c>
      <c r="BV54" s="156" t="str">
        <f>IFERROR(INDEX(DATASHEET!$A$1:$DG$299,MATCH(PROGRESS!$A54,DATASHEET!$A$1:$A$299,0),MATCH(PROGRESS!BW$2,DATASHEET!$A$1:$DG$1,0)),"")</f>
        <v/>
      </c>
      <c r="BW54" s="156" t="str">
        <f t="shared" si="59"/>
        <v/>
      </c>
      <c r="BX54" s="138" t="str">
        <f>IF(ISBLANK(DATASHEET!CC40),"",DATASHEET!CC40)</f>
        <v/>
      </c>
      <c r="BY54" s="198" t="str">
        <f>IF(ISBLANK(DATASHEET!CD40),"",DATASHEET!CD40)</f>
        <v/>
      </c>
      <c r="BZ54" s="140" t="str">
        <f>IF(CA54="","",IFERROR(VLOOKUP(DATASHEET!CE40,lookup,2,FALSE)-$P54,""))</f>
        <v/>
      </c>
      <c r="CA54" s="156" t="str">
        <f>IFERROR(INDEX(DATASHEET!$A$1:$DG$299,MATCH(PROGRESS!$A54,DATASHEET!$A$1:$A$299,0),MATCH(PROGRESS!CB$2,DATASHEET!$A$1:$DG$1,0)),"")</f>
        <v/>
      </c>
      <c r="CB54" s="156" t="str">
        <f t="shared" si="60"/>
        <v/>
      </c>
      <c r="CC54" s="138" t="str">
        <f>IF(ISBLANK(DATASHEET!CF40),"",DATASHEET!CF40)</f>
        <v/>
      </c>
      <c r="CD54" s="198" t="str">
        <f>IF(ISBLANK(DATASHEET!CG40),"",DATASHEET!CG40)</f>
        <v/>
      </c>
      <c r="CE54" s="140" t="str">
        <f>IF(CF54="","",IFERROR(VLOOKUP(DATASHEET!CJ40,lookup,2,FALSE)-$P54,""))</f>
        <v/>
      </c>
      <c r="CF54" s="156" t="str">
        <f>IFERROR(INDEX(DATASHEET!$A$1:$DG$299,MATCH(PROGRESS!$A54,DATASHEET!$A$1:$A$299,0),MATCH(PROGRESS!CG$2,DATASHEET!$A$1:$DG$1,0)),"")</f>
        <v/>
      </c>
      <c r="CG54" s="156" t="str">
        <f t="shared" si="61"/>
        <v/>
      </c>
      <c r="CH54" s="138" t="str">
        <f>IF(ISBLANK(DATASHEET!CK40),"",DATASHEET!CK40)</f>
        <v/>
      </c>
      <c r="CI54" s="198" t="str">
        <f>IF(ISBLANK(DATASHEET!CL40),"",DATASHEET!CL40)</f>
        <v/>
      </c>
      <c r="CJ54" s="140" t="str">
        <f>IF(CK54="","",IFERROR(VLOOKUP(DATASHEET!CN40,lookup,2,FALSE)-$P54,""))</f>
        <v/>
      </c>
      <c r="CK54" s="156" t="str">
        <f>IFERROR(INDEX(DATASHEET!$A$1:$DG$299,MATCH(PROGRESS!$A54,DATASHEET!$A$1:$A$299,0),MATCH(PROGRESS!CL$2,DATASHEET!$A$1:$DG$1,0)),"")</f>
        <v/>
      </c>
      <c r="CL54" s="156" t="str">
        <f t="shared" si="62"/>
        <v/>
      </c>
      <c r="CM54" s="138" t="str">
        <f>IF(ISBLANK(DATASHEET!CO40),"",DATASHEET!CO40)</f>
        <v>PHB</v>
      </c>
      <c r="CN54" s="198" t="str">
        <f>IF(ISBLANK(DATASHEET!CP40),"",DATASHEET!CP40)</f>
        <v>11N-MA-1</v>
      </c>
      <c r="CO54" s="140" t="str">
        <f>IF(CP54="","",IFERROR(VLOOKUP(DATASHEET!CR40,lookup,2,FALSE)-$P54,""))</f>
        <v/>
      </c>
      <c r="CP54" s="156" t="str">
        <f>IFERROR(INDEX(DATASHEET!$A$1:$DG$299,MATCH(PROGRESS!$A54,DATASHEET!$A$1:$A$299,0),MATCH(PROGRESS!CQ$2,DATASHEET!$A$1:$DG$1,0)),"")</f>
        <v/>
      </c>
      <c r="CQ54" s="156" t="str">
        <f t="shared" si="63"/>
        <v/>
      </c>
      <c r="CR54" s="138" t="str">
        <f>IF(ISBLANK(DATASHEET!CS40),"",DATASHEET!CS40)</f>
        <v/>
      </c>
      <c r="CS54" s="198" t="str">
        <f>IF(ISBLANK(DATASHEET!CT40),"",DATASHEET!CT40)</f>
        <v/>
      </c>
      <c r="CT54" s="140" t="str">
        <f>IF(CU54="","",IFERROR(VLOOKUP(DATASHEET!CV40,lookup,2,FALSE)-$P54,""))</f>
        <v/>
      </c>
      <c r="CU54" s="156" t="str">
        <f>IFERROR(INDEX(DATASHEET!$A$1:$DG$299,MATCH(PROGRESS!$A54,DATASHEET!$A$1:$A$299,0),MATCH(PROGRESS!CV$2,DATASHEET!$A$1:$DG$1,0)),"")</f>
        <v/>
      </c>
      <c r="CV54" s="156" t="str">
        <f t="shared" si="64"/>
        <v/>
      </c>
      <c r="CW54" s="138" t="str">
        <f>IF(ISBLANK(DATASHEET!CW40),"",DATASHEET!CW40)</f>
        <v/>
      </c>
      <c r="CX54" s="198" t="str">
        <f>IF(ISBLANK(DATASHEET!CX40),"",DATASHEET!CX40)</f>
        <v/>
      </c>
      <c r="CY54" s="140" t="str">
        <f>IF(CZ54="","",IFERROR(VLOOKUP(DATASHEET!DD40,lookup,2,FALSE)-$P54,""))</f>
        <v/>
      </c>
      <c r="CZ54" s="156" t="str">
        <f>IFERROR(INDEX(DATASHEET!$A$1:$DG$299,MATCH(PROGRESS!$A54,DATASHEET!$A$1:$A$299,0),MATCH(PROGRESS!DA$2,DATASHEET!$A$1:$DG$1,0)),"")</f>
        <v/>
      </c>
      <c r="DA54" s="156" t="str">
        <f t="shared" si="65"/>
        <v/>
      </c>
      <c r="DB54" s="138" t="str">
        <f>IF(ISBLANK(DATASHEET!DE40),"",DATASHEET!DE40)</f>
        <v/>
      </c>
      <c r="DC54" s="198" t="str">
        <f>IF(ISBLANK(DATASHEET!DF40),"",DATASHEET!DF40)</f>
        <v/>
      </c>
      <c r="DD54" s="140" t="str">
        <f>IF(DE54="","",IFERROR(VLOOKUP(DATASHEET!DH40,lookup,2,FALSE)-$P54,""))</f>
        <v/>
      </c>
      <c r="DE54" s="156" t="str">
        <f>IFERROR(INDEX(DATASHEET!$A$1:$DG$299,MATCH(PROGRESS!$A54,DATASHEET!$A$1:$A$299,0),MATCH(PROGRESS!DF$2,DATASHEET!$A$1:$DG$1,0)),"")</f>
        <v/>
      </c>
      <c r="DF54" s="156" t="str">
        <f t="shared" si="66"/>
        <v/>
      </c>
      <c r="DG54" s="138" t="str">
        <f>IF(ISBLANK(DATASHEET!DI40),"",DATASHEET!DI40)</f>
        <v/>
      </c>
      <c r="DH54" s="198" t="str">
        <f>IF(ISBLANK(DATASHEET!DJ40),"",DATASHEET!DJ40)</f>
        <v/>
      </c>
      <c r="DI54" s="140" t="str">
        <f>IF(DJ54="","",IFERROR(VLOOKUP(DATASHEET!DL40,lookup,2,FALSE)-$P54,""))</f>
        <v/>
      </c>
      <c r="DJ54" s="156" t="str">
        <f>IFERROR(INDEX(DATASHEET!$A$1:$DG$299,MATCH(PROGRESS!$A54,DATASHEET!$A$1:$A$299,0),MATCH(PROGRESS!DK$2,DATASHEET!$A$1:$DG$1,0)),"")</f>
        <v/>
      </c>
      <c r="DK54" s="156" t="str">
        <f t="shared" si="67"/>
        <v/>
      </c>
      <c r="DL54" s="138" t="str">
        <f>IF(ISBLANK(DATASHEET!DM40),"",DATASHEET!DM40)</f>
        <v/>
      </c>
      <c r="DM54" s="198" t="str">
        <f>IF(ISBLANK(DATASHEET!DN40),"",DATASHEET!DN40)</f>
        <v/>
      </c>
      <c r="DN54" s="140" t="str">
        <f>IF(DO54="","",IFERROR(VLOOKUP(DATASHEET!DP40,lookup,2,FALSE)-$P54,""))</f>
        <v/>
      </c>
      <c r="DO54" s="156" t="str">
        <f>IFERROR(INDEX(DATASHEET!$A$1:$DG$299,MATCH(PROGRESS!$A54,DATASHEET!$A$1:$A$299,0),MATCH(PROGRESS!DP$2,DATASHEET!$A$1:$DG$1,0)),"")</f>
        <v/>
      </c>
      <c r="DP54" s="156" t="str">
        <f t="shared" si="68"/>
        <v/>
      </c>
      <c r="DQ54" s="138" t="str">
        <f>IF(ISBLANK(DATASHEET!DQ40),"",DATASHEET!DQ40)</f>
        <v>CR</v>
      </c>
      <c r="DR54" s="198" t="str">
        <f>IF(ISBLANK(DATASHEET!DR40),"",DATASHEET!DR40)</f>
        <v>11X-RE-8</v>
      </c>
      <c r="DS54" s="140" t="str">
        <f>IF(DT54="","",IFERROR(VLOOKUP(DATASHEET!DT40,lookup,2,FALSE)-$P54,""))</f>
        <v/>
      </c>
      <c r="DT54" s="156" t="str">
        <f>IFERROR(INDEX(DATASHEET!$A$1:$DG$299,MATCH(PROGRESS!$A54,DATASHEET!$A$1:$A$299,0),MATCH(PROGRESS!DU$2,DATASHEET!$A$1:$DG$1,0)),"")</f>
        <v/>
      </c>
      <c r="DU54" s="156" t="str">
        <f t="shared" si="69"/>
        <v/>
      </c>
      <c r="DV54" s="138" t="str">
        <f>IF(ISBLANK(DATASHEET!DU40),"",DATASHEET!DU40)</f>
        <v>ES</v>
      </c>
      <c r="DW54" s="198" t="str">
        <f>IF(ISBLANK(DATASHEET!DV40),"",DATASHEET!DV40)</f>
        <v>11C-SC-2</v>
      </c>
      <c r="DX54" s="140" t="str">
        <f>IF(DY54="","",IFERROR(VLOOKUP(DATASHEET!DX40,lookup,2,FALSE)-$P54,""))</f>
        <v/>
      </c>
      <c r="DY54" s="156" t="str">
        <f>IFERROR(INDEX(DATASHEET!$A$1:$DG$299,MATCH(PROGRESS!$A54,DATASHEET!$A$1:$A$299,0),MATCH(PROGRESS!DZ$2,DATASHEET!$A$1:$DG$1,0)),"")</f>
        <v/>
      </c>
      <c r="DZ54" s="156" t="str">
        <f t="shared" si="70"/>
        <v/>
      </c>
      <c r="EA54" s="138" t="str">
        <f>IF(ISBLANK(DATASHEET!DY40),"",DATASHEET!DY40)</f>
        <v/>
      </c>
      <c r="EB54" s="198" t="str">
        <f>IF(ISBLANK(DATASHEET!DZ40),"",DATASHEET!DZ40)</f>
        <v/>
      </c>
      <c r="FD54" s="526"/>
      <c r="FE54" s="532"/>
      <c r="FF54" s="532"/>
      <c r="FG54" s="532"/>
      <c r="FH54" s="526"/>
      <c r="FI54" s="526"/>
      <c r="FJ54" s="532"/>
      <c r="FK54" s="526"/>
      <c r="FL54" s="532"/>
      <c r="FM54" s="526"/>
      <c r="FN54" s="532"/>
      <c r="FO54" s="532"/>
      <c r="FP54" s="532"/>
      <c r="FQ54" s="526"/>
      <c r="FR54" s="526"/>
      <c r="FS54" s="526"/>
      <c r="FT54" s="532"/>
      <c r="FU54" s="526"/>
      <c r="FV54" s="532"/>
      <c r="FW54" s="532"/>
      <c r="FX54" s="532"/>
      <c r="FY54" s="526"/>
      <c r="FZ54" s="532"/>
      <c r="GA54" s="529"/>
      <c r="GB54" s="530"/>
      <c r="GC54" s="530"/>
      <c r="GD54" s="529"/>
      <c r="GE54" s="530"/>
      <c r="GF54" s="530"/>
      <c r="GG54" s="530"/>
      <c r="GH54" s="530"/>
      <c r="GI54" s="530"/>
      <c r="GJ54" s="529"/>
      <c r="GK54" s="530"/>
      <c r="GL54" s="529"/>
      <c r="GM54" s="529"/>
      <c r="GN54" s="530"/>
      <c r="GO54" s="530"/>
      <c r="GP54" s="529"/>
      <c r="GQ54" s="529"/>
      <c r="GR54" s="530"/>
      <c r="GS54" s="530"/>
      <c r="GT54" s="529"/>
    </row>
    <row r="55" spans="1:210" ht="15.75" x14ac:dyDescent="0.25">
      <c r="A55" s="179">
        <f>DATASHEET!A41</f>
        <v>151693</v>
      </c>
      <c r="B55" s="58" t="str">
        <f>DATASHEET!B41</f>
        <v>DAWATAGE, Onesh</v>
      </c>
      <c r="C55" s="169" t="str">
        <f>DATASHEET!C41</f>
        <v>11SK</v>
      </c>
      <c r="D55" s="170" t="str">
        <f>DATASHEET!D41</f>
        <v>M</v>
      </c>
      <c r="E55" s="170" t="str">
        <f>DATASHEET!J41</f>
        <v>N</v>
      </c>
      <c r="F55" s="170" t="str">
        <f>DATASHEET!E41</f>
        <v>Y</v>
      </c>
      <c r="G55" s="170" t="str">
        <f>DATASHEET!F41</f>
        <v>Any Other Asian Background</v>
      </c>
      <c r="H55" s="170" t="str">
        <f>DATASHEET!G41</f>
        <v>Y</v>
      </c>
      <c r="I55" s="170" t="str">
        <f>DATASHEET!H41</f>
        <v>Y</v>
      </c>
      <c r="J55" s="170" t="str">
        <f>DATASHEET!I41</f>
        <v>N</v>
      </c>
      <c r="K55" s="171" t="str">
        <f>DATASHEET!M41</f>
        <v>M</v>
      </c>
      <c r="L55" s="88" t="str">
        <f t="shared" si="46"/>
        <v/>
      </c>
      <c r="M55" s="88" t="str">
        <f t="shared" si="47"/>
        <v/>
      </c>
      <c r="N55" s="498" t="str">
        <f>IF(ISBLANK(DATASHEET!L41),"",DATASHEET!L41)</f>
        <v>5-6</v>
      </c>
      <c r="O55" s="109">
        <f>IFERROR(IF(VLOOKUP(DATASHEET!A41,[5]YEAR11!$A$2:$AF$236,18,FALSE)="","",VLOOKUP(DATASHEET!A41,[5]YEAR11!$A$2:$AF$236,18,FALSE)),"")</f>
        <v>42.677678999999998</v>
      </c>
      <c r="P55" s="111">
        <f>IFERROR(IF(VLOOKUP(DATASHEET!A41,[5]YEAR11!$A$2:$AF$237,19,FALSE)="","",VLOOKUP(DATASHEET!A41,[5]YEAR11!$A$2:$AF$237,19,FALSE)),"")</f>
        <v>4.2677678999999999</v>
      </c>
      <c r="Q55" s="497">
        <f>'P8 BREAKDOWN'!M43</f>
        <v>-3.7677678999999999</v>
      </c>
      <c r="R55" s="140" t="str">
        <f>IF(S55="","",IFERROR(VLOOKUP(DATASHEET!AF41,lookup,2,FALSE)-$P55,""))</f>
        <v/>
      </c>
      <c r="S55" s="156" t="str">
        <f>IFERROR(INDEX(DATASHEET!$A$1:$DG$299,MATCH(PROGRESS!$A55,DATASHEET!$A$1:$A$299,0),MATCH(PROGRESS!T$2,DATASHEET!$A$1:$DG$1,0)),"")</f>
        <v/>
      </c>
      <c r="T55" s="156" t="str">
        <f t="shared" si="48"/>
        <v/>
      </c>
      <c r="U55" s="138" t="str">
        <f>IF(ISBLANK(DATASHEET!AG41),"",DATASHEET!AG41)</f>
        <v/>
      </c>
      <c r="V55" s="198" t="str">
        <f>IF(ISBLANK(DATASHEET!AH41),"",DATASHEET!AH41)</f>
        <v/>
      </c>
      <c r="W55" s="140" t="str">
        <f>IF(X55="","",IFERROR(VLOOKUP(DATASHEET!AJ41,lookup,2,FALSE)-$P55,""))</f>
        <v/>
      </c>
      <c r="X55" s="156" t="str">
        <f>IFERROR(INDEX(DATASHEET!$A$1:$DG$299,MATCH(PROGRESS!$A55,DATASHEET!$A$1:$A$299,0),MATCH(PROGRESS!Y$2,DATASHEET!$A$1:$DG$1,0)),"")</f>
        <v/>
      </c>
      <c r="Y55" s="156" t="str">
        <f t="shared" si="49"/>
        <v/>
      </c>
      <c r="Z55" s="138" t="str">
        <f>IF(ISBLANK(DATASHEET!AK41),"",DATASHEET!AK41)</f>
        <v>MM</v>
      </c>
      <c r="AA55" s="198" t="str">
        <f>IF(ISBLANK(DATASHEET!AL41),"",DATASHEET!AL41)</f>
        <v>11T-BI-3</v>
      </c>
      <c r="AB55" s="140" t="str">
        <f>IF(AC55="","",IFERROR(VLOOKUP(DATASHEET!AN41,lookup,2,FALSE)-$P55,""))</f>
        <v/>
      </c>
      <c r="AC55" s="156" t="str">
        <f>IFERROR(INDEX(DATASHEET!$A$1:$DG$299,MATCH(PROGRESS!$A55,DATASHEET!$A$1:$A$299,0),MATCH(PROGRESS!AD$2,DATASHEET!$A$1:$DG$1,0)),"")</f>
        <v/>
      </c>
      <c r="AD55" s="156" t="str">
        <f t="shared" si="50"/>
        <v/>
      </c>
      <c r="AE55" s="138" t="str">
        <f>IF(ISBLANK(DATASHEET!AO41),"",DATASHEET!AO41)</f>
        <v/>
      </c>
      <c r="AF55" s="198" t="str">
        <f>IF(ISBLANK(DATASHEET!AP41),"",DATASHEET!AP41)</f>
        <v/>
      </c>
      <c r="AG55" s="140" t="str">
        <f>IF(AH55="","",IFERROR(VLOOKUP(DATASHEET!AR41,lookup,2,FALSE)-$P55,""))</f>
        <v/>
      </c>
      <c r="AH55" s="156" t="str">
        <f>IFERROR(INDEX(DATASHEET!$A$1:$DG$299,MATCH(PROGRESS!$A55,DATASHEET!$A$1:$A$299,0),MATCH(PROGRESS!AI$2,DATASHEET!$A$1:$DG$1,0)),"")</f>
        <v/>
      </c>
      <c r="AI55" s="156" t="str">
        <f t="shared" si="51"/>
        <v/>
      </c>
      <c r="AJ55" s="138" t="str">
        <f>IF(ISBLANK(DATASHEET!AS41),"",DATASHEET!AS41)</f>
        <v>AGI</v>
      </c>
      <c r="AK55" s="198" t="str">
        <f>IF(ISBLANK(DATASHEET!AT41),"",DATASHEET!AT41)</f>
        <v>11T-CH-3</v>
      </c>
      <c r="AL55" s="140" t="str">
        <f>IF(AM55="","",IFERROR(VLOOKUP(DATASHEET!AV41,lookup,2,FALSE)-$P55,""))</f>
        <v/>
      </c>
      <c r="AM55" s="156" t="str">
        <f>IFERROR(INDEX(DATASHEET!$A$1:$DG$299,MATCH(PROGRESS!$A55,DATASHEET!$A$1:$A$299,0),MATCH(PROGRESS!AN$2,DATASHEET!$A$1:$DG$1,0)),"")</f>
        <v/>
      </c>
      <c r="AN55" s="156" t="str">
        <f t="shared" si="52"/>
        <v/>
      </c>
      <c r="AO55" s="138" t="str">
        <f>IF(ISBLANK(DATASHEET!AW41),"",DATASHEET!AW41)</f>
        <v/>
      </c>
      <c r="AP55" s="198" t="str">
        <f>IF(ISBLANK(DATASHEET!AX41),"",DATASHEET!AX41)</f>
        <v/>
      </c>
      <c r="AQ55" s="140" t="str">
        <f>IF(AR55="","",IFERROR(VLOOKUP(DATASHEET!AZ41,lookup,2,FALSE)-$P55,""))</f>
        <v/>
      </c>
      <c r="AR55" s="156" t="str">
        <f>IFERROR(INDEX(DATASHEET!$A$1:$DG$299,MATCH(PROGRESS!$A55,DATASHEET!$A$1:$A$299,0),MATCH(PROGRESS!AS$2,DATASHEET!$A$1:$DG$1,0)),"")</f>
        <v/>
      </c>
      <c r="AS55" s="156" t="str">
        <f t="shared" si="53"/>
        <v/>
      </c>
      <c r="AT55" s="138" t="str">
        <f>IF(ISBLANK(DATASHEET!BA41),"",DATASHEET!BA41)</f>
        <v/>
      </c>
      <c r="AU55" s="198" t="str">
        <f>IF(ISBLANK(DATASHEET!BB41),"",DATASHEET!BB41)</f>
        <v/>
      </c>
      <c r="AV55" s="140" t="str">
        <f>IF(AW55="","",IFERROR(VLOOKUP(DATASHEET!BD41,lookup,2,FALSE)-$P55,""))</f>
        <v/>
      </c>
      <c r="AW55" s="156" t="str">
        <f>IFERROR(INDEX(DATASHEET!$A$1:$DG$299,MATCH(PROGRESS!$A55,DATASHEET!$A$1:$A$299,0),MATCH(PROGRESS!AX$2,DATASHEET!$A$1:$DG$1,0)),"")</f>
        <v/>
      </c>
      <c r="AX55" s="156" t="str">
        <f t="shared" si="54"/>
        <v/>
      </c>
      <c r="AY55" s="138" t="str">
        <f>IF(ISBLANK(DATASHEET!BE41),"",DATASHEET!BE41)</f>
        <v/>
      </c>
      <c r="AZ55" s="198" t="str">
        <f>IF(ISBLANK(DATASHEET!BF41),"",DATASHEET!BF41)</f>
        <v/>
      </c>
      <c r="BA55" s="140" t="str">
        <f>IF(BB55="","",IFERROR(VLOOKUP(DATASHEET!BH41,lookup,2,FALSE)-$P55,""))</f>
        <v/>
      </c>
      <c r="BB55" s="156" t="str">
        <f>IFERROR(INDEX(DATASHEET!$A$1:$DG$299,MATCH(PROGRESS!$A55,DATASHEET!$A$1:$A$299,0),MATCH(PROGRESS!BC$2,DATASHEET!$A$1:$DG$1,0)),"")</f>
        <v/>
      </c>
      <c r="BC55" s="156" t="str">
        <f t="shared" si="55"/>
        <v/>
      </c>
      <c r="BD55" s="138" t="str">
        <f>IF(ISBLANK(DATASHEET!BI41),"",DATASHEET!BI41)</f>
        <v>AWH</v>
      </c>
      <c r="BE55" s="198" t="str">
        <f>IF(ISBLANK(DATASHEET!BJ41),"",DATASHEET!BJ41)</f>
        <v>11X-EN-5</v>
      </c>
      <c r="BF55" s="140" t="str">
        <f>IF(BG55="","",IFERROR(VLOOKUP(DATASHEET!BL41,lookup,2,FALSE)-$P55,""))</f>
        <v/>
      </c>
      <c r="BG55" s="156" t="str">
        <f>IFERROR(INDEX(DATASHEET!$A$1:$DG$299,MATCH(PROGRESS!$A55,DATASHEET!$A$1:$A$299,0),MATCH(PROGRESS!BH$2,DATASHEET!$A$1:$DG$1,0)),"")</f>
        <v/>
      </c>
      <c r="BH55" s="156" t="str">
        <f t="shared" si="56"/>
        <v/>
      </c>
      <c r="BI55" s="138" t="str">
        <f>IF(ISBLANK(DATASHEET!BM41),"",DATASHEET!BM41)</f>
        <v/>
      </c>
      <c r="BJ55" s="198" t="str">
        <f>IF(ISBLANK(DATASHEET!BN41),"",DATASHEET!BN41)</f>
        <v/>
      </c>
      <c r="BK55" s="140" t="str">
        <f>IF(BL55="","",IFERROR(VLOOKUP(DATASHEET!BP41,lookup,2,FALSE)-$P55,""))</f>
        <v/>
      </c>
      <c r="BL55" s="156" t="str">
        <f>IFERROR(INDEX(DATASHEET!$A$1:$DG$299,MATCH(PROGRESS!$A55,DATASHEET!$A$1:$A$299,0),MATCH(PROGRESS!BM$2,DATASHEET!$A$1:$DG$1,0)),"")</f>
        <v/>
      </c>
      <c r="BM55" s="156" t="str">
        <f t="shared" si="57"/>
        <v/>
      </c>
      <c r="BN55" s="138" t="str">
        <f>IF(ISBLANK(DATASHEET!BQ41),"",DATASHEET!BQ41)</f>
        <v/>
      </c>
      <c r="BO55" s="198" t="str">
        <f>IF(ISBLANK(DATASHEET!BR41),"",DATASHEET!BR41)</f>
        <v/>
      </c>
      <c r="BP55" s="140" t="str">
        <f>IF(BQ55="","",IFERROR(VLOOKUP(DATASHEET!BX41,lookup,2,FALSE)-$P55,""))</f>
        <v/>
      </c>
      <c r="BQ55" s="156" t="str">
        <f>IFERROR(INDEX(DATASHEET!$A$1:$DG$299,MATCH(PROGRESS!$A55,DATASHEET!$A$1:$A$299,0),MATCH(PROGRESS!BR$2,DATASHEET!$A$1:$DG$1,0)),"")</f>
        <v/>
      </c>
      <c r="BR55" s="156" t="str">
        <f t="shared" si="58"/>
        <v/>
      </c>
      <c r="BS55" s="138" t="str">
        <f>IF(ISBLANK(DATASHEET!BY41),"",DATASHEET!BY41)</f>
        <v>EGQ</v>
      </c>
      <c r="BT55" s="198" t="str">
        <f>IF(ISBLANK(DATASHEET!BZ41),"",DATASHEET!BZ41)</f>
        <v>11S-FR-2</v>
      </c>
      <c r="BU55" s="140" t="str">
        <f>IF(BV55="","",IFERROR(VLOOKUP(DATASHEET!CB41,lookup,2,FALSE)-$P55,""))</f>
        <v/>
      </c>
      <c r="BV55" s="156" t="str">
        <f>IFERROR(INDEX(DATASHEET!$A$1:$DG$299,MATCH(PROGRESS!$A55,DATASHEET!$A$1:$A$299,0),MATCH(PROGRESS!BW$2,DATASHEET!$A$1:$DG$1,0)),"")</f>
        <v/>
      </c>
      <c r="BW55" s="156" t="str">
        <f t="shared" si="59"/>
        <v/>
      </c>
      <c r="BX55" s="138" t="str">
        <f>IF(ISBLANK(DATASHEET!CC41),"",DATASHEET!CC41)</f>
        <v/>
      </c>
      <c r="BY55" s="198" t="str">
        <f>IF(ISBLANK(DATASHEET!CD41),"",DATASHEET!CD41)</f>
        <v/>
      </c>
      <c r="BZ55" s="140" t="str">
        <f>IF(CA55="","",IFERROR(VLOOKUP(DATASHEET!CE41,lookup,2,FALSE)-$P55,""))</f>
        <v/>
      </c>
      <c r="CA55" s="156" t="str">
        <f>IFERROR(INDEX(DATASHEET!$A$1:$DG$299,MATCH(PROGRESS!$A55,DATASHEET!$A$1:$A$299,0),MATCH(PROGRESS!CB$2,DATASHEET!$A$1:$DG$1,0)),"")</f>
        <v/>
      </c>
      <c r="CB55" s="156" t="str">
        <f t="shared" si="60"/>
        <v/>
      </c>
      <c r="CC55" s="138" t="str">
        <f>IF(ISBLANK(DATASHEET!CF41),"",DATASHEET!CF41)</f>
        <v/>
      </c>
      <c r="CD55" s="198" t="str">
        <f>IF(ISBLANK(DATASHEET!CG41),"",DATASHEET!CG41)</f>
        <v/>
      </c>
      <c r="CE55" s="140" t="str">
        <f>IF(CF55="","",IFERROR(VLOOKUP(DATASHEET!CJ41,lookup,2,FALSE)-$P55,""))</f>
        <v/>
      </c>
      <c r="CF55" s="156" t="str">
        <f>IFERROR(INDEX(DATASHEET!$A$1:$DG$299,MATCH(PROGRESS!$A55,DATASHEET!$A$1:$A$299,0),MATCH(PROGRESS!CG$2,DATASHEET!$A$1:$DG$1,0)),"")</f>
        <v/>
      </c>
      <c r="CG55" s="156" t="str">
        <f t="shared" si="61"/>
        <v/>
      </c>
      <c r="CH55" s="138" t="str">
        <f>IF(ISBLANK(DATASHEET!CK41),"",DATASHEET!CK41)</f>
        <v/>
      </c>
      <c r="CI55" s="198" t="str">
        <f>IF(ISBLANK(DATASHEET!CL41),"",DATASHEET!CL41)</f>
        <v/>
      </c>
      <c r="CJ55" s="140" t="str">
        <f>IF(CK55="","",IFERROR(VLOOKUP(DATASHEET!CN41,lookup,2,FALSE)-$P55,""))</f>
        <v/>
      </c>
      <c r="CK55" s="156" t="str">
        <f>IFERROR(INDEX(DATASHEET!$A$1:$DG$299,MATCH(PROGRESS!$A55,DATASHEET!$A$1:$A$299,0),MATCH(PROGRESS!CL$2,DATASHEET!$A$1:$DG$1,0)),"")</f>
        <v/>
      </c>
      <c r="CL55" s="156" t="str">
        <f t="shared" si="62"/>
        <v/>
      </c>
      <c r="CM55" s="138" t="str">
        <f>IF(ISBLANK(DATASHEET!CO41),"",DATASHEET!CO41)</f>
        <v>NBU</v>
      </c>
      <c r="CN55" s="198" t="str">
        <f>IF(ISBLANK(DATASHEET!CP41),"",DATASHEET!CP41)</f>
        <v>11X-MA-3</v>
      </c>
      <c r="CO55" s="140" t="str">
        <f>IF(CP55="","",IFERROR(VLOOKUP(DATASHEET!CR41,lookup,2,FALSE)-$P55,""))</f>
        <v/>
      </c>
      <c r="CP55" s="156" t="str">
        <f>IFERROR(INDEX(DATASHEET!$A$1:$DG$299,MATCH(PROGRESS!$A55,DATASHEET!$A$1:$A$299,0),MATCH(PROGRESS!CQ$2,DATASHEET!$A$1:$DG$1,0)),"")</f>
        <v/>
      </c>
      <c r="CQ55" s="156" t="str">
        <f t="shared" si="63"/>
        <v/>
      </c>
      <c r="CR55" s="138" t="str">
        <f>IF(ISBLANK(DATASHEET!CS41),"",DATASHEET!CS41)</f>
        <v/>
      </c>
      <c r="CS55" s="198" t="str">
        <f>IF(ISBLANK(DATASHEET!CT41),"",DATASHEET!CT41)</f>
        <v/>
      </c>
      <c r="CT55" s="140" t="str">
        <f>IF(CU55="","",IFERROR(VLOOKUP(DATASHEET!CV41,lookup,2,FALSE)-$P55,""))</f>
        <v/>
      </c>
      <c r="CU55" s="156" t="str">
        <f>IFERROR(INDEX(DATASHEET!$A$1:$DG$299,MATCH(PROGRESS!$A55,DATASHEET!$A$1:$A$299,0),MATCH(PROGRESS!CV$2,DATASHEET!$A$1:$DG$1,0)),"")</f>
        <v/>
      </c>
      <c r="CV55" s="156" t="str">
        <f t="shared" si="64"/>
        <v/>
      </c>
      <c r="CW55" s="138" t="str">
        <f>IF(ISBLANK(DATASHEET!CW41),"",DATASHEET!CW41)</f>
        <v/>
      </c>
      <c r="CX55" s="198" t="str">
        <f>IF(ISBLANK(DATASHEET!CX41),"",DATASHEET!CX41)</f>
        <v/>
      </c>
      <c r="CY55" s="140" t="str">
        <f>IF(CZ55="","",IFERROR(VLOOKUP(DATASHEET!DD41,lookup,2,FALSE)-$P55,""))</f>
        <v/>
      </c>
      <c r="CZ55" s="156" t="str">
        <f>IFERROR(INDEX(DATASHEET!$A$1:$DG$299,MATCH(PROGRESS!$A55,DATASHEET!$A$1:$A$299,0),MATCH(PROGRESS!DA$2,DATASHEET!$A$1:$DG$1,0)),"")</f>
        <v/>
      </c>
      <c r="DA55" s="156" t="str">
        <f t="shared" si="65"/>
        <v/>
      </c>
      <c r="DB55" s="138" t="str">
        <f>IF(ISBLANK(DATASHEET!DE41),"",DATASHEET!DE41)</f>
        <v/>
      </c>
      <c r="DC55" s="198" t="str">
        <f>IF(ISBLANK(DATASHEET!DF41),"",DATASHEET!DF41)</f>
        <v/>
      </c>
      <c r="DD55" s="140" t="str">
        <f>IF(DE55="","",IFERROR(VLOOKUP(DATASHEET!DH41,lookup,2,FALSE)-$P55,""))</f>
        <v/>
      </c>
      <c r="DE55" s="156" t="str">
        <f>IFERROR(INDEX(DATASHEET!$A$1:$DG$299,MATCH(PROGRESS!$A55,DATASHEET!$A$1:$A$299,0),MATCH(PROGRESS!DF$2,DATASHEET!$A$1:$DG$1,0)),"")</f>
        <v/>
      </c>
      <c r="DF55" s="156" t="str">
        <f t="shared" si="66"/>
        <v/>
      </c>
      <c r="DG55" s="138" t="str">
        <f>IF(ISBLANK(DATASHEET!DI41),"",DATASHEET!DI41)</f>
        <v>TD</v>
      </c>
      <c r="DH55" s="198" t="str">
        <f>IF(ISBLANK(DATASHEET!DJ41),"",DATASHEET!DJ41)</f>
        <v>11T-PH-3</v>
      </c>
      <c r="DI55" s="140" t="str">
        <f>IF(DJ55="","",IFERROR(VLOOKUP(DATASHEET!DL41,lookup,2,FALSE)-$P55,""))</f>
        <v/>
      </c>
      <c r="DJ55" s="156" t="str">
        <f>IFERROR(INDEX(DATASHEET!$A$1:$DG$299,MATCH(PROGRESS!$A55,DATASHEET!$A$1:$A$299,0),MATCH(PROGRESS!DK$2,DATASHEET!$A$1:$DG$1,0)),"")</f>
        <v/>
      </c>
      <c r="DK55" s="156" t="str">
        <f t="shared" si="67"/>
        <v/>
      </c>
      <c r="DL55" s="138" t="str">
        <f>IF(ISBLANK(DATASHEET!DM41),"",DATASHEET!DM41)</f>
        <v>RQ</v>
      </c>
      <c r="DM55" s="198" t="str">
        <f>IF(ISBLANK(DATASHEET!DN41),"",DATASHEET!DN41)</f>
        <v>11MS2-PD-MS2-4</v>
      </c>
      <c r="DN55" s="140" t="str">
        <f>IF(DO55="","",IFERROR(VLOOKUP(DATASHEET!DP41,lookup,2,FALSE)-$P55,""))</f>
        <v/>
      </c>
      <c r="DO55" s="156" t="str">
        <f>IFERROR(INDEX(DATASHEET!$A$1:$DG$299,MATCH(PROGRESS!$A55,DATASHEET!$A$1:$A$299,0),MATCH(PROGRESS!DP$2,DATASHEET!$A$1:$DG$1,0)),"")</f>
        <v/>
      </c>
      <c r="DP55" s="156" t="str">
        <f t="shared" si="68"/>
        <v/>
      </c>
      <c r="DQ55" s="138" t="str">
        <f>IF(ISBLANK(DATASHEET!DQ41),"",DATASHEET!DQ41)</f>
        <v>ZA</v>
      </c>
      <c r="DR55" s="198" t="str">
        <f>IF(ISBLANK(DATASHEET!DR41),"",DATASHEET!DR41)</f>
        <v>11X-RE-7</v>
      </c>
      <c r="DS55" s="140" t="str">
        <f>IF(DT55="","",IFERROR(VLOOKUP(DATASHEET!DT41,lookup,2,FALSE)-$P55,""))</f>
        <v/>
      </c>
      <c r="DT55" s="156" t="str">
        <f>IFERROR(INDEX(DATASHEET!$A$1:$DG$299,MATCH(PROGRESS!$A55,DATASHEET!$A$1:$A$299,0),MATCH(PROGRESS!DU$2,DATASHEET!$A$1:$DG$1,0)),"")</f>
        <v/>
      </c>
      <c r="DU55" s="156" t="str">
        <f t="shared" si="69"/>
        <v/>
      </c>
      <c r="DV55" s="138" t="str">
        <f>IF(ISBLANK(DATASHEET!DU41),"",DATASHEET!DU41)</f>
        <v/>
      </c>
      <c r="DW55" s="198" t="str">
        <f>IF(ISBLANK(DATASHEET!DV41),"",DATASHEET!DV41)</f>
        <v/>
      </c>
      <c r="DX55" s="140" t="str">
        <f>IF(DY55="","",IFERROR(VLOOKUP(DATASHEET!DX41,lookup,2,FALSE)-$P55,""))</f>
        <v/>
      </c>
      <c r="DY55" s="156" t="str">
        <f>IFERROR(INDEX(DATASHEET!$A$1:$DG$299,MATCH(PROGRESS!$A55,DATASHEET!$A$1:$A$299,0),MATCH(PROGRESS!DZ$2,DATASHEET!$A$1:$DG$1,0)),"")</f>
        <v/>
      </c>
      <c r="DZ55" s="156" t="str">
        <f t="shared" si="70"/>
        <v/>
      </c>
      <c r="EA55" s="138" t="str">
        <f>IF(ISBLANK(DATASHEET!DY41),"",DATASHEET!DY41)</f>
        <v/>
      </c>
      <c r="EB55" s="198" t="str">
        <f>IF(ISBLANK(DATASHEET!DZ41),"",DATASHEET!DZ41)</f>
        <v/>
      </c>
      <c r="FD55" s="526"/>
      <c r="FE55" s="532"/>
      <c r="FF55" s="532"/>
      <c r="FG55" s="532"/>
      <c r="FH55" s="526"/>
      <c r="FI55" s="526"/>
      <c r="FJ55" s="532"/>
      <c r="FK55" s="526"/>
      <c r="FL55" s="532"/>
      <c r="FM55" s="526"/>
      <c r="FN55" s="532"/>
      <c r="FO55" s="532"/>
      <c r="FP55" s="532"/>
      <c r="FQ55" s="526"/>
      <c r="FR55" s="526"/>
      <c r="FS55" s="526"/>
      <c r="FT55" s="532"/>
      <c r="FU55" s="526"/>
      <c r="FV55" s="532"/>
      <c r="FW55" s="532"/>
      <c r="FX55" s="532"/>
      <c r="FY55" s="526"/>
      <c r="FZ55" s="532"/>
      <c r="GA55" s="529"/>
      <c r="GB55" s="530"/>
      <c r="GC55" s="530"/>
      <c r="GD55" s="529"/>
      <c r="GE55" s="530"/>
      <c r="GF55" s="530"/>
      <c r="GG55" s="530"/>
      <c r="GH55" s="530"/>
      <c r="GI55" s="530"/>
      <c r="GJ55" s="529"/>
      <c r="GK55" s="530"/>
      <c r="GL55" s="529"/>
      <c r="GM55" s="529"/>
      <c r="GN55" s="530"/>
      <c r="GO55" s="530"/>
      <c r="GP55" s="529"/>
      <c r="GQ55" s="529"/>
      <c r="GR55" s="530"/>
      <c r="GS55" s="530"/>
      <c r="GT55" s="529"/>
    </row>
    <row r="56" spans="1:210" ht="15.75" x14ac:dyDescent="0.25">
      <c r="A56" s="179">
        <f>DATASHEET!A42</f>
        <v>151722</v>
      </c>
      <c r="B56" s="58" t="str">
        <f>DATASHEET!B42</f>
        <v>DAY, Billy</v>
      </c>
      <c r="C56" s="169" t="str">
        <f>DATASHEET!C42</f>
        <v>11SPI</v>
      </c>
      <c r="D56" s="170" t="str">
        <f>DATASHEET!D42</f>
        <v>M</v>
      </c>
      <c r="E56" s="170" t="str">
        <f>DATASHEET!J42</f>
        <v>N</v>
      </c>
      <c r="F56" s="170" t="str">
        <f>DATASHEET!E42</f>
        <v>N</v>
      </c>
      <c r="G56" s="170" t="str">
        <f>DATASHEET!F42</f>
        <v>White - British</v>
      </c>
      <c r="H56" s="170" t="str">
        <f>DATASHEET!G42</f>
        <v>N</v>
      </c>
      <c r="I56" s="170" t="str">
        <f>DATASHEET!H42</f>
        <v>N</v>
      </c>
      <c r="J56" s="170" t="str">
        <f>DATASHEET!I42</f>
        <v>N</v>
      </c>
      <c r="K56" s="171" t="str">
        <f>DATASHEET!M42</f>
        <v>H</v>
      </c>
      <c r="L56" s="88" t="str">
        <f t="shared" si="46"/>
        <v/>
      </c>
      <c r="M56" s="88" t="str">
        <f t="shared" si="47"/>
        <v/>
      </c>
      <c r="N56" s="498" t="str">
        <f>IF(ISBLANK(DATASHEET!L42),"",DATASHEET!L42)</f>
        <v>8-9</v>
      </c>
      <c r="O56" s="109">
        <f>IFERROR(IF(VLOOKUP(DATASHEET!A42,[5]YEAR11!$A$2:$AF$236,18,FALSE)="","",VLOOKUP(DATASHEET!A42,[5]YEAR11!$A$2:$AF$236,18,FALSE)),"")</f>
        <v>74.828357999999994</v>
      </c>
      <c r="P56" s="111">
        <f>IFERROR(IF(VLOOKUP(DATASHEET!A42,[5]YEAR11!$A$2:$AF$237,19,FALSE)="","",VLOOKUP(DATASHEET!A42,[5]YEAR11!$A$2:$AF$237,19,FALSE)),"")</f>
        <v>7.4828357999999993</v>
      </c>
      <c r="Q56" s="497">
        <f>'P8 BREAKDOWN'!M44</f>
        <v>-6.5828357999999998</v>
      </c>
      <c r="R56" s="140" t="str">
        <f>IF(S56="","",IFERROR(VLOOKUP(DATASHEET!AF42,lookup,2,FALSE)-$P56,""))</f>
        <v/>
      </c>
      <c r="S56" s="156" t="str">
        <f>IFERROR(INDEX(DATASHEET!$A$1:$DG$299,MATCH(PROGRESS!$A56,DATASHEET!$A$1:$A$299,0),MATCH(PROGRESS!T$2,DATASHEET!$A$1:$DG$1,0)),"")</f>
        <v/>
      </c>
      <c r="T56" s="156" t="str">
        <f t="shared" si="48"/>
        <v/>
      </c>
      <c r="U56" s="138" t="str">
        <f>IF(ISBLANK(DATASHEET!AG42),"",DATASHEET!AG42)</f>
        <v/>
      </c>
      <c r="V56" s="198" t="str">
        <f>IF(ISBLANK(DATASHEET!AH42),"",DATASHEET!AH42)</f>
        <v/>
      </c>
      <c r="W56" s="140" t="str">
        <f>IF(X56="","",IFERROR(VLOOKUP(DATASHEET!AJ42,lookup,2,FALSE)-$P56,""))</f>
        <v/>
      </c>
      <c r="X56" s="156" t="str">
        <f>IFERROR(INDEX(DATASHEET!$A$1:$DG$299,MATCH(PROGRESS!$A56,DATASHEET!$A$1:$A$299,0),MATCH(PROGRESS!Y$2,DATASHEET!$A$1:$DG$1,0)),"")</f>
        <v/>
      </c>
      <c r="Y56" s="156" t="str">
        <f t="shared" si="49"/>
        <v/>
      </c>
      <c r="Z56" s="138" t="str">
        <f>IF(ISBLANK(DATASHEET!AK42),"",DATASHEET!AK42)</f>
        <v>MM</v>
      </c>
      <c r="AA56" s="198" t="str">
        <f>IF(ISBLANK(DATASHEET!AL42),"",DATASHEET!AL42)</f>
        <v>11T-BI-1</v>
      </c>
      <c r="AB56" s="140" t="str">
        <f>IF(AC56="","",IFERROR(VLOOKUP(DATASHEET!AN42,lookup,2,FALSE)-$P56,""))</f>
        <v/>
      </c>
      <c r="AC56" s="156" t="str">
        <f>IFERROR(INDEX(DATASHEET!$A$1:$DG$299,MATCH(PROGRESS!$A56,DATASHEET!$A$1:$A$299,0),MATCH(PROGRESS!AD$2,DATASHEET!$A$1:$DG$1,0)),"")</f>
        <v/>
      </c>
      <c r="AD56" s="156" t="str">
        <f t="shared" si="50"/>
        <v/>
      </c>
      <c r="AE56" s="138" t="str">
        <f>IF(ISBLANK(DATASHEET!AO42),"",DATASHEET!AO42)</f>
        <v/>
      </c>
      <c r="AF56" s="198" t="str">
        <f>IF(ISBLANK(DATASHEET!AP42),"",DATASHEET!AP42)</f>
        <v/>
      </c>
      <c r="AG56" s="140" t="str">
        <f>IF(AH56="","",IFERROR(VLOOKUP(DATASHEET!AR42,lookup,2,FALSE)-$P56,""))</f>
        <v/>
      </c>
      <c r="AH56" s="156" t="str">
        <f>IFERROR(INDEX(DATASHEET!$A$1:$DG$299,MATCH(PROGRESS!$A56,DATASHEET!$A$1:$A$299,0),MATCH(PROGRESS!AI$2,DATASHEET!$A$1:$DG$1,0)),"")</f>
        <v/>
      </c>
      <c r="AI56" s="156" t="str">
        <f t="shared" si="51"/>
        <v/>
      </c>
      <c r="AJ56" s="138" t="str">
        <f>IF(ISBLANK(DATASHEET!AS42),"",DATASHEET!AS42)</f>
        <v>MW</v>
      </c>
      <c r="AK56" s="198" t="str">
        <f>IF(ISBLANK(DATASHEET!AT42),"",DATASHEET!AT42)</f>
        <v>11T-CH-1</v>
      </c>
      <c r="AL56" s="140" t="str">
        <f>IF(AM56="","",IFERROR(VLOOKUP(DATASHEET!AV42,lookup,2,FALSE)-$P56,""))</f>
        <v/>
      </c>
      <c r="AM56" s="156" t="str">
        <f>IFERROR(INDEX(DATASHEET!$A$1:$DG$299,MATCH(PROGRESS!$A56,DATASHEET!$A$1:$A$299,0),MATCH(PROGRESS!AN$2,DATASHEET!$A$1:$DG$1,0)),"")</f>
        <v/>
      </c>
      <c r="AN56" s="156" t="str">
        <f t="shared" si="52"/>
        <v/>
      </c>
      <c r="AO56" s="138" t="str">
        <f>IF(ISBLANK(DATASHEET!AW42),"",DATASHEET!AW42)</f>
        <v/>
      </c>
      <c r="AP56" s="198" t="str">
        <f>IF(ISBLANK(DATASHEET!AX42),"",DATASHEET!AX42)</f>
        <v/>
      </c>
      <c r="AQ56" s="140" t="str">
        <f>IF(AR56="","",IFERROR(VLOOKUP(DATASHEET!AZ42,lookup,2,FALSE)-$P56,""))</f>
        <v/>
      </c>
      <c r="AR56" s="156" t="str">
        <f>IFERROR(INDEX(DATASHEET!$A$1:$DG$299,MATCH(PROGRESS!$A56,DATASHEET!$A$1:$A$299,0),MATCH(PROGRESS!AS$2,DATASHEET!$A$1:$DG$1,0)),"")</f>
        <v/>
      </c>
      <c r="AS56" s="156" t="str">
        <f t="shared" si="53"/>
        <v/>
      </c>
      <c r="AT56" s="138" t="str">
        <f>IF(ISBLANK(DATASHEET!BA42),"",DATASHEET!BA42)</f>
        <v/>
      </c>
      <c r="AU56" s="198" t="str">
        <f>IF(ISBLANK(DATASHEET!BB42),"",DATASHEET!BB42)</f>
        <v/>
      </c>
      <c r="AV56" s="140" t="str">
        <f>IF(AW56="","",IFERROR(VLOOKUP(DATASHEET!BD42,lookup,2,FALSE)-$P56,""))</f>
        <v/>
      </c>
      <c r="AW56" s="156" t="str">
        <f>IFERROR(INDEX(DATASHEET!$A$1:$DG$299,MATCH(PROGRESS!$A56,DATASHEET!$A$1:$A$299,0),MATCH(PROGRESS!AX$2,DATASHEET!$A$1:$DG$1,0)),"")</f>
        <v/>
      </c>
      <c r="AX56" s="156" t="str">
        <f t="shared" si="54"/>
        <v/>
      </c>
      <c r="AY56" s="138" t="str">
        <f>IF(ISBLANK(DATASHEET!BE42),"",DATASHEET!BE42)</f>
        <v/>
      </c>
      <c r="AZ56" s="198" t="str">
        <f>IF(ISBLANK(DATASHEET!BF42),"",DATASHEET!BF42)</f>
        <v/>
      </c>
      <c r="BA56" s="140" t="str">
        <f>IF(BB56="","",IFERROR(VLOOKUP(DATASHEET!BH42,lookup,2,FALSE)-$P56,""))</f>
        <v/>
      </c>
      <c r="BB56" s="156" t="str">
        <f>IFERROR(INDEX(DATASHEET!$A$1:$DG$299,MATCH(PROGRESS!$A56,DATASHEET!$A$1:$A$299,0),MATCH(PROGRESS!BC$2,DATASHEET!$A$1:$DG$1,0)),"")</f>
        <v/>
      </c>
      <c r="BC56" s="156" t="str">
        <f t="shared" si="55"/>
        <v/>
      </c>
      <c r="BD56" s="138" t="str">
        <f>IF(ISBLANK(DATASHEET!BI42),"",DATASHEET!BI42)</f>
        <v>BH</v>
      </c>
      <c r="BE56" s="198" t="str">
        <f>IF(ISBLANK(DATASHEET!BJ42),"",DATASHEET!BJ42)</f>
        <v>11X-EN-2</v>
      </c>
      <c r="BF56" s="140" t="str">
        <f>IF(BG56="","",IFERROR(VLOOKUP(DATASHEET!BL42,lookup,2,FALSE)-$P56,""))</f>
        <v/>
      </c>
      <c r="BG56" s="156" t="str">
        <f>IFERROR(INDEX(DATASHEET!$A$1:$DG$299,MATCH(PROGRESS!$A56,DATASHEET!$A$1:$A$299,0),MATCH(PROGRESS!BH$2,DATASHEET!$A$1:$DG$1,0)),"")</f>
        <v/>
      </c>
      <c r="BH56" s="156" t="str">
        <f t="shared" si="56"/>
        <v/>
      </c>
      <c r="BI56" s="138" t="str">
        <f>IF(ISBLANK(DATASHEET!BM42),"",DATASHEET!BM42)</f>
        <v/>
      </c>
      <c r="BJ56" s="198" t="str">
        <f>IF(ISBLANK(DATASHEET!BN42),"",DATASHEET!BN42)</f>
        <v/>
      </c>
      <c r="BK56" s="140" t="str">
        <f>IF(BL56="","",IFERROR(VLOOKUP(DATASHEET!BP42,lookup,2,FALSE)-$P56,""))</f>
        <v/>
      </c>
      <c r="BL56" s="156" t="str">
        <f>IFERROR(INDEX(DATASHEET!$A$1:$DG$299,MATCH(PROGRESS!$A56,DATASHEET!$A$1:$A$299,0),MATCH(PROGRESS!BM$2,DATASHEET!$A$1:$DG$1,0)),"")</f>
        <v/>
      </c>
      <c r="BM56" s="156" t="str">
        <f t="shared" si="57"/>
        <v/>
      </c>
      <c r="BN56" s="138" t="str">
        <f>IF(ISBLANK(DATASHEET!BQ42),"",DATASHEET!BQ42)</f>
        <v/>
      </c>
      <c r="BO56" s="198" t="str">
        <f>IF(ISBLANK(DATASHEET!BR42),"",DATASHEET!BR42)</f>
        <v/>
      </c>
      <c r="BP56" s="140" t="str">
        <f>IF(BQ56="","",IFERROR(VLOOKUP(DATASHEET!BX42,lookup,2,FALSE)-$P56,""))</f>
        <v/>
      </c>
      <c r="BQ56" s="156" t="str">
        <f>IFERROR(INDEX(DATASHEET!$A$1:$DG$299,MATCH(PROGRESS!$A56,DATASHEET!$A$1:$A$299,0),MATCH(PROGRESS!BR$2,DATASHEET!$A$1:$DG$1,0)),"")</f>
        <v/>
      </c>
      <c r="BR56" s="156" t="str">
        <f t="shared" si="58"/>
        <v/>
      </c>
      <c r="BS56" s="138" t="str">
        <f>IF(ISBLANK(DATASHEET!BY42),"",DATASHEET!BY42)</f>
        <v>LMA</v>
      </c>
      <c r="BT56" s="198" t="str">
        <f>IF(ISBLANK(DATASHEET!BZ42),"",DATASHEET!BZ42)</f>
        <v>11S-FR-1</v>
      </c>
      <c r="BU56" s="140" t="str">
        <f>IF(BV56="","",IFERROR(VLOOKUP(DATASHEET!CB42,lookup,2,FALSE)-$P56,""))</f>
        <v/>
      </c>
      <c r="BV56" s="156" t="str">
        <f>IFERROR(INDEX(DATASHEET!$A$1:$DG$299,MATCH(PROGRESS!$A56,DATASHEET!$A$1:$A$299,0),MATCH(PROGRESS!BW$2,DATASHEET!$A$1:$DG$1,0)),"")</f>
        <v/>
      </c>
      <c r="BW56" s="156" t="str">
        <f t="shared" si="59"/>
        <v/>
      </c>
      <c r="BX56" s="138" t="str">
        <f>IF(ISBLANK(DATASHEET!CC42),"",DATASHEET!CC42)</f>
        <v/>
      </c>
      <c r="BY56" s="198" t="str">
        <f>IF(ISBLANK(DATASHEET!CD42),"",DATASHEET!CD42)</f>
        <v/>
      </c>
      <c r="BZ56" s="140" t="str">
        <f>IF(CA56="","",IFERROR(VLOOKUP(DATASHEET!CE42,lookup,2,FALSE)-$P56,""))</f>
        <v/>
      </c>
      <c r="CA56" s="156" t="str">
        <f>IFERROR(INDEX(DATASHEET!$A$1:$DG$299,MATCH(PROGRESS!$A56,DATASHEET!$A$1:$A$299,0),MATCH(PROGRESS!CB$2,DATASHEET!$A$1:$DG$1,0)),"")</f>
        <v/>
      </c>
      <c r="CB56" s="156" t="str">
        <f t="shared" si="60"/>
        <v/>
      </c>
      <c r="CC56" s="138" t="str">
        <f>IF(ISBLANK(DATASHEET!CF42),"",DATASHEET!CF42)</f>
        <v/>
      </c>
      <c r="CD56" s="198" t="str">
        <f>IF(ISBLANK(DATASHEET!CG42),"",DATASHEET!CG42)</f>
        <v/>
      </c>
      <c r="CE56" s="140" t="str">
        <f>IF(CF56="","",IFERROR(VLOOKUP(DATASHEET!CJ42,lookup,2,FALSE)-$P56,""))</f>
        <v/>
      </c>
      <c r="CF56" s="156" t="str">
        <f>IFERROR(INDEX(DATASHEET!$A$1:$DG$299,MATCH(PROGRESS!$A56,DATASHEET!$A$1:$A$299,0),MATCH(PROGRESS!CG$2,DATASHEET!$A$1:$DG$1,0)),"")</f>
        <v/>
      </c>
      <c r="CG56" s="156" t="str">
        <f t="shared" si="61"/>
        <v/>
      </c>
      <c r="CH56" s="138" t="str">
        <f>IF(ISBLANK(DATASHEET!CK42),"",DATASHEET!CK42)</f>
        <v/>
      </c>
      <c r="CI56" s="198" t="str">
        <f>IF(ISBLANK(DATASHEET!CL42),"",DATASHEET!CL42)</f>
        <v/>
      </c>
      <c r="CJ56" s="140" t="str">
        <f>IF(CK56="","",IFERROR(VLOOKUP(DATASHEET!CN42,lookup,2,FALSE)-$P56,""))</f>
        <v/>
      </c>
      <c r="CK56" s="156" t="str">
        <f>IFERROR(INDEX(DATASHEET!$A$1:$DG$299,MATCH(PROGRESS!$A56,DATASHEET!$A$1:$A$299,0),MATCH(PROGRESS!CL$2,DATASHEET!$A$1:$DG$1,0)),"")</f>
        <v/>
      </c>
      <c r="CL56" s="156" t="str">
        <f t="shared" si="62"/>
        <v/>
      </c>
      <c r="CM56" s="138" t="str">
        <f>IF(ISBLANK(DATASHEET!CO42),"",DATASHEET!CO42)</f>
        <v>CS</v>
      </c>
      <c r="CN56" s="198" t="str">
        <f>IF(ISBLANK(DATASHEET!CP42),"",DATASHEET!CP42)</f>
        <v>11S-MA-1</v>
      </c>
      <c r="CO56" s="140" t="str">
        <f>IF(CP56="","",IFERROR(VLOOKUP(DATASHEET!CR42,lookup,2,FALSE)-$P56,""))</f>
        <v/>
      </c>
      <c r="CP56" s="156" t="str">
        <f>IFERROR(INDEX(DATASHEET!$A$1:$DG$299,MATCH(PROGRESS!$A56,DATASHEET!$A$1:$A$299,0),MATCH(PROGRESS!CQ$2,DATASHEET!$A$1:$DG$1,0)),"")</f>
        <v/>
      </c>
      <c r="CQ56" s="156" t="str">
        <f t="shared" si="63"/>
        <v/>
      </c>
      <c r="CR56" s="138" t="str">
        <f>IF(ISBLANK(DATASHEET!CS42),"",DATASHEET!CS42)</f>
        <v/>
      </c>
      <c r="CS56" s="198" t="str">
        <f>IF(ISBLANK(DATASHEET!CT42),"",DATASHEET!CT42)</f>
        <v/>
      </c>
      <c r="CT56" s="140" t="str">
        <f>IF(CU56="","",IFERROR(VLOOKUP(DATASHEET!CV42,lookup,2,FALSE)-$P56,""))</f>
        <v/>
      </c>
      <c r="CU56" s="156" t="str">
        <f>IFERROR(INDEX(DATASHEET!$A$1:$DG$299,MATCH(PROGRESS!$A56,DATASHEET!$A$1:$A$299,0),MATCH(PROGRESS!CV$2,DATASHEET!$A$1:$DG$1,0)),"")</f>
        <v/>
      </c>
      <c r="CV56" s="156" t="str">
        <f t="shared" si="64"/>
        <v/>
      </c>
      <c r="CW56" s="138" t="str">
        <f>IF(ISBLANK(DATASHEET!CW42),"",DATASHEET!CW42)</f>
        <v/>
      </c>
      <c r="CX56" s="198" t="str">
        <f>IF(ISBLANK(DATASHEET!CX42),"",DATASHEET!CX42)</f>
        <v/>
      </c>
      <c r="CY56" s="140" t="str">
        <f>IF(CZ56="","",IFERROR(VLOOKUP(DATASHEET!DD42,lookup,2,FALSE)-$P56,""))</f>
        <v/>
      </c>
      <c r="CZ56" s="156" t="str">
        <f>IFERROR(INDEX(DATASHEET!$A$1:$DG$299,MATCH(PROGRESS!$A56,DATASHEET!$A$1:$A$299,0),MATCH(PROGRESS!DA$2,DATASHEET!$A$1:$DG$1,0)),"")</f>
        <v/>
      </c>
      <c r="DA56" s="156" t="str">
        <f t="shared" si="65"/>
        <v/>
      </c>
      <c r="DB56" s="138" t="str">
        <f>IF(ISBLANK(DATASHEET!DE42),"",DATASHEET!DE42)</f>
        <v>JOS</v>
      </c>
      <c r="DC56" s="198" t="str">
        <f>IF(ISBLANK(DATASHEET!DF42),"",DATASHEET!DF42)</f>
        <v>11MS2-PE-MS2-10</v>
      </c>
      <c r="DD56" s="140" t="str">
        <f>IF(DE56="","",IFERROR(VLOOKUP(DATASHEET!DH42,lookup,2,FALSE)-$P56,""))</f>
        <v/>
      </c>
      <c r="DE56" s="156" t="str">
        <f>IFERROR(INDEX(DATASHEET!$A$1:$DG$299,MATCH(PROGRESS!$A56,DATASHEET!$A$1:$A$299,0),MATCH(PROGRESS!DF$2,DATASHEET!$A$1:$DG$1,0)),"")</f>
        <v/>
      </c>
      <c r="DF56" s="156" t="str">
        <f t="shared" si="66"/>
        <v/>
      </c>
      <c r="DG56" s="138" t="str">
        <f>IF(ISBLANK(DATASHEET!DI42),"",DATASHEET!DI42)</f>
        <v>AR</v>
      </c>
      <c r="DH56" s="198" t="str">
        <f>IF(ISBLANK(DATASHEET!DJ42),"",DATASHEET!DJ42)</f>
        <v>11T-PH-1</v>
      </c>
      <c r="DI56" s="140" t="str">
        <f>IF(DJ56="","",IFERROR(VLOOKUP(DATASHEET!DL42,lookup,2,FALSE)-$P56,""))</f>
        <v/>
      </c>
      <c r="DJ56" s="156" t="str">
        <f>IFERROR(INDEX(DATASHEET!$A$1:$DG$299,MATCH(PROGRESS!$A56,DATASHEET!$A$1:$A$299,0),MATCH(PROGRESS!DK$2,DATASHEET!$A$1:$DG$1,0)),"")</f>
        <v/>
      </c>
      <c r="DK56" s="156" t="str">
        <f t="shared" si="67"/>
        <v/>
      </c>
      <c r="DL56" s="138" t="str">
        <f>IF(ISBLANK(DATASHEET!DM42),"",DATASHEET!DM42)</f>
        <v/>
      </c>
      <c r="DM56" s="198" t="str">
        <f>IF(ISBLANK(DATASHEET!DN42),"",DATASHEET!DN42)</f>
        <v/>
      </c>
      <c r="DN56" s="140" t="str">
        <f>IF(DO56="","",IFERROR(VLOOKUP(DATASHEET!DP42,lookup,2,FALSE)-$P56,""))</f>
        <v/>
      </c>
      <c r="DO56" s="156" t="str">
        <f>IFERROR(INDEX(DATASHEET!$A$1:$DG$299,MATCH(PROGRESS!$A56,DATASHEET!$A$1:$A$299,0),MATCH(PROGRESS!DP$2,DATASHEET!$A$1:$DG$1,0)),"")</f>
        <v/>
      </c>
      <c r="DP56" s="156" t="str">
        <f t="shared" si="68"/>
        <v/>
      </c>
      <c r="DQ56" s="138" t="str">
        <f>IF(ISBLANK(DATASHEET!DQ42),"",DATASHEET!DQ42)</f>
        <v>FG</v>
      </c>
      <c r="DR56" s="198" t="str">
        <f>IF(ISBLANK(DATASHEET!DR42),"",DATASHEET!DR42)</f>
        <v>11X-RE-4</v>
      </c>
      <c r="DS56" s="140" t="str">
        <f>IF(DT56="","",IFERROR(VLOOKUP(DATASHEET!DT42,lookup,2,FALSE)-$P56,""))</f>
        <v/>
      </c>
      <c r="DT56" s="156" t="str">
        <f>IFERROR(INDEX(DATASHEET!$A$1:$DG$299,MATCH(PROGRESS!$A56,DATASHEET!$A$1:$A$299,0),MATCH(PROGRESS!DU$2,DATASHEET!$A$1:$DG$1,0)),"")</f>
        <v/>
      </c>
      <c r="DU56" s="156" t="str">
        <f t="shared" si="69"/>
        <v/>
      </c>
      <c r="DV56" s="138" t="str">
        <f>IF(ISBLANK(DATASHEET!DU42),"",DATASHEET!DU42)</f>
        <v/>
      </c>
      <c r="DW56" s="198" t="str">
        <f>IF(ISBLANK(DATASHEET!DV42),"",DATASHEET!DV42)</f>
        <v/>
      </c>
      <c r="DX56" s="140" t="str">
        <f>IF(DY56="","",IFERROR(VLOOKUP(DATASHEET!DX42,lookup,2,FALSE)-$P56,""))</f>
        <v/>
      </c>
      <c r="DY56" s="156" t="str">
        <f>IFERROR(INDEX(DATASHEET!$A$1:$DG$299,MATCH(PROGRESS!$A56,DATASHEET!$A$1:$A$299,0),MATCH(PROGRESS!DZ$2,DATASHEET!$A$1:$DG$1,0)),"")</f>
        <v/>
      </c>
      <c r="DZ56" s="156" t="str">
        <f t="shared" si="70"/>
        <v/>
      </c>
      <c r="EA56" s="138" t="str">
        <f>IF(ISBLANK(DATASHEET!DY42),"",DATASHEET!DY42)</f>
        <v/>
      </c>
      <c r="EB56" s="198" t="str">
        <f>IF(ISBLANK(DATASHEET!DZ42),"",DATASHEET!DZ42)</f>
        <v/>
      </c>
      <c r="FD56" s="526"/>
      <c r="FE56" s="532"/>
      <c r="FF56" s="532"/>
      <c r="FG56" s="532"/>
      <c r="FH56" s="526"/>
      <c r="FI56" s="526"/>
      <c r="FJ56" s="532"/>
      <c r="FK56" s="526"/>
      <c r="FL56" s="532"/>
      <c r="FM56" s="526"/>
      <c r="FN56" s="532"/>
      <c r="FO56" s="532"/>
      <c r="FP56" s="532"/>
      <c r="FQ56" s="526"/>
      <c r="FR56" s="526"/>
      <c r="FS56" s="526"/>
      <c r="FT56" s="532"/>
      <c r="FU56" s="526"/>
      <c r="FV56" s="532"/>
      <c r="FW56" s="532"/>
      <c r="FX56" s="532"/>
      <c r="FY56" s="526"/>
      <c r="FZ56" s="532"/>
      <c r="GA56" s="529"/>
      <c r="GB56" s="530"/>
      <c r="GC56" s="530"/>
      <c r="GD56" s="529"/>
      <c r="GE56" s="530"/>
      <c r="GF56" s="530"/>
      <c r="GG56" s="530"/>
      <c r="GH56" s="530"/>
      <c r="GI56" s="530"/>
      <c r="GJ56" s="529"/>
      <c r="GK56" s="530"/>
      <c r="GL56" s="529"/>
      <c r="GM56" s="529"/>
      <c r="GN56" s="530"/>
      <c r="GO56" s="530"/>
      <c r="GP56" s="529"/>
      <c r="GQ56" s="529"/>
      <c r="GR56" s="530"/>
      <c r="GS56" s="530"/>
      <c r="GT56" s="529"/>
      <c r="GZ56" t="s">
        <v>375</v>
      </c>
    </row>
    <row r="57" spans="1:210" ht="15.75" x14ac:dyDescent="0.25">
      <c r="A57" s="179">
        <f>DATASHEET!A43</f>
        <v>151725</v>
      </c>
      <c r="B57" s="58" t="str">
        <f>DATASHEET!B43</f>
        <v>DENNIS, Aisling</v>
      </c>
      <c r="C57" s="169" t="str">
        <f>DATASHEET!C43</f>
        <v>11JNE</v>
      </c>
      <c r="D57" s="170" t="str">
        <f>DATASHEET!D43</f>
        <v>F</v>
      </c>
      <c r="E57" s="170" t="str">
        <f>DATASHEET!J43</f>
        <v>N</v>
      </c>
      <c r="F57" s="170" t="str">
        <f>DATASHEET!E43</f>
        <v>N</v>
      </c>
      <c r="G57" s="170" t="str">
        <f>DATASHEET!F43</f>
        <v>White - British</v>
      </c>
      <c r="H57" s="170" t="str">
        <f>DATASHEET!G43</f>
        <v>N</v>
      </c>
      <c r="I57" s="170" t="str">
        <f>DATASHEET!H43</f>
        <v>N</v>
      </c>
      <c r="J57" s="170" t="str">
        <f>DATASHEET!I43</f>
        <v>N</v>
      </c>
      <c r="K57" s="171" t="str">
        <f>DATASHEET!M43</f>
        <v>H</v>
      </c>
      <c r="L57" s="88" t="str">
        <f t="shared" si="46"/>
        <v/>
      </c>
      <c r="M57" s="88" t="str">
        <f t="shared" si="47"/>
        <v/>
      </c>
      <c r="N57" s="498" t="str">
        <f>IF(ISBLANK(DATASHEET!L43),"",DATASHEET!L43)</f>
        <v>7-8</v>
      </c>
      <c r="O57" s="109">
        <f>IFERROR(IF(VLOOKUP(DATASHEET!A43,[5]YEAR11!$A$2:$AF$236,18,FALSE)="","",VLOOKUP(DATASHEET!A43,[5]YEAR11!$A$2:$AF$236,18,FALSE)),"")</f>
        <v>68.411214999999999</v>
      </c>
      <c r="P57" s="111">
        <f>IFERROR(IF(VLOOKUP(DATASHEET!A43,[5]YEAR11!$A$2:$AF$237,19,FALSE)="","",VLOOKUP(DATASHEET!A43,[5]YEAR11!$A$2:$AF$237,19,FALSE)),"")</f>
        <v>6.8411214999999999</v>
      </c>
      <c r="Q57" s="497">
        <f>'P8 BREAKDOWN'!M45</f>
        <v>-6.0411215</v>
      </c>
      <c r="R57" s="140" t="str">
        <f>IF(S57="","",IFERROR(VLOOKUP(DATASHEET!AF43,lookup,2,FALSE)-$P57,""))</f>
        <v/>
      </c>
      <c r="S57" s="156" t="str">
        <f>IFERROR(INDEX(DATASHEET!$A$1:$DG$299,MATCH(PROGRESS!$A57,DATASHEET!$A$1:$A$299,0),MATCH(PROGRESS!T$2,DATASHEET!$A$1:$DG$1,0)),"")</f>
        <v/>
      </c>
      <c r="T57" s="156" t="str">
        <f t="shared" si="48"/>
        <v/>
      </c>
      <c r="U57" s="138" t="str">
        <f>IF(ISBLANK(DATASHEET!AG43),"",DATASHEET!AG43)</f>
        <v/>
      </c>
      <c r="V57" s="198" t="str">
        <f>IF(ISBLANK(DATASHEET!AH43),"",DATASHEET!AH43)</f>
        <v/>
      </c>
      <c r="W57" s="140" t="str">
        <f>IF(X57="","",IFERROR(VLOOKUP(DATASHEET!AJ43,lookup,2,FALSE)-$P57,""))</f>
        <v/>
      </c>
      <c r="X57" s="156" t="str">
        <f>IFERROR(INDEX(DATASHEET!$A$1:$DG$299,MATCH(PROGRESS!$A57,DATASHEET!$A$1:$A$299,0),MATCH(PROGRESS!Y$2,DATASHEET!$A$1:$DG$1,0)),"")</f>
        <v/>
      </c>
      <c r="Y57" s="156" t="str">
        <f t="shared" si="49"/>
        <v/>
      </c>
      <c r="Z57" s="138" t="str">
        <f>IF(ISBLANK(DATASHEET!AK43),"",DATASHEET!AK43)</f>
        <v>MM</v>
      </c>
      <c r="AA57" s="198" t="str">
        <f>IF(ISBLANK(DATASHEET!AL43),"",DATASHEET!AL43)</f>
        <v>11T-BI-1</v>
      </c>
      <c r="AB57" s="140" t="str">
        <f>IF(AC57="","",IFERROR(VLOOKUP(DATASHEET!AN43,lookup,2,FALSE)-$P57,""))</f>
        <v/>
      </c>
      <c r="AC57" s="156" t="str">
        <f>IFERROR(INDEX(DATASHEET!$A$1:$DG$299,MATCH(PROGRESS!$A57,DATASHEET!$A$1:$A$299,0),MATCH(PROGRESS!AD$2,DATASHEET!$A$1:$DG$1,0)),"")</f>
        <v/>
      </c>
      <c r="AD57" s="156" t="str">
        <f t="shared" si="50"/>
        <v/>
      </c>
      <c r="AE57" s="138" t="str">
        <f>IF(ISBLANK(DATASHEET!AO43),"",DATASHEET!AO43)</f>
        <v>ASM</v>
      </c>
      <c r="AF57" s="198" t="str">
        <f>IF(ISBLANK(DATASHEET!AP43),"",DATASHEET!AP43)</f>
        <v>11MS2-BE-MS-1</v>
      </c>
      <c r="AG57" s="140" t="str">
        <f>IF(AH57="","",IFERROR(VLOOKUP(DATASHEET!AR43,lookup,2,FALSE)-$P57,""))</f>
        <v/>
      </c>
      <c r="AH57" s="156" t="str">
        <f>IFERROR(INDEX(DATASHEET!$A$1:$DG$299,MATCH(PROGRESS!$A57,DATASHEET!$A$1:$A$299,0),MATCH(PROGRESS!AI$2,DATASHEET!$A$1:$DG$1,0)),"")</f>
        <v/>
      </c>
      <c r="AI57" s="156" t="str">
        <f t="shared" si="51"/>
        <v/>
      </c>
      <c r="AJ57" s="138" t="str">
        <f>IF(ISBLANK(DATASHEET!AS43),"",DATASHEET!AS43)</f>
        <v>MW</v>
      </c>
      <c r="AK57" s="198" t="str">
        <f>IF(ISBLANK(DATASHEET!AT43),"",DATASHEET!AT43)</f>
        <v>11T-CH-1</v>
      </c>
      <c r="AL57" s="140" t="str">
        <f>IF(AM57="","",IFERROR(VLOOKUP(DATASHEET!AV43,lookup,2,FALSE)-$P57,""))</f>
        <v/>
      </c>
      <c r="AM57" s="156" t="str">
        <f>IFERROR(INDEX(DATASHEET!$A$1:$DG$299,MATCH(PROGRESS!$A57,DATASHEET!$A$1:$A$299,0),MATCH(PROGRESS!AN$2,DATASHEET!$A$1:$DG$1,0)),"")</f>
        <v/>
      </c>
      <c r="AN57" s="156" t="str">
        <f t="shared" si="52"/>
        <v/>
      </c>
      <c r="AO57" s="138" t="str">
        <f>IF(ISBLANK(DATASHEET!AW43),"",DATASHEET!AW43)</f>
        <v/>
      </c>
      <c r="AP57" s="198" t="str">
        <f>IF(ISBLANK(DATASHEET!AX43),"",DATASHEET!AX43)</f>
        <v/>
      </c>
      <c r="AQ57" s="140" t="str">
        <f>IF(AR57="","",IFERROR(VLOOKUP(DATASHEET!AZ43,lookup,2,FALSE)-$P57,""))</f>
        <v/>
      </c>
      <c r="AR57" s="156" t="str">
        <f>IFERROR(INDEX(DATASHEET!$A$1:$DG$299,MATCH(PROGRESS!$A57,DATASHEET!$A$1:$A$299,0),MATCH(PROGRESS!AS$2,DATASHEET!$A$1:$DG$1,0)),"")</f>
        <v/>
      </c>
      <c r="AS57" s="156" t="str">
        <f t="shared" si="53"/>
        <v/>
      </c>
      <c r="AT57" s="138" t="str">
        <f>IF(ISBLANK(DATASHEET!BA43),"",DATASHEET!BA43)</f>
        <v/>
      </c>
      <c r="AU57" s="198" t="str">
        <f>IF(ISBLANK(DATASHEET!BB43),"",DATASHEET!BB43)</f>
        <v/>
      </c>
      <c r="AV57" s="140" t="str">
        <f>IF(AW57="","",IFERROR(VLOOKUP(DATASHEET!BD43,lookup,2,FALSE)-$P57,""))</f>
        <v/>
      </c>
      <c r="AW57" s="156" t="str">
        <f>IFERROR(INDEX(DATASHEET!$A$1:$DG$299,MATCH(PROGRESS!$A57,DATASHEET!$A$1:$A$299,0),MATCH(PROGRESS!AX$2,DATASHEET!$A$1:$DG$1,0)),"")</f>
        <v/>
      </c>
      <c r="AX57" s="156" t="str">
        <f t="shared" si="54"/>
        <v/>
      </c>
      <c r="AY57" s="138" t="str">
        <f>IF(ISBLANK(DATASHEET!BE43),"",DATASHEET!BE43)</f>
        <v/>
      </c>
      <c r="AZ57" s="198" t="str">
        <f>IF(ISBLANK(DATASHEET!BF43),"",DATASHEET!BF43)</f>
        <v/>
      </c>
      <c r="BA57" s="140" t="str">
        <f>IF(BB57="","",IFERROR(VLOOKUP(DATASHEET!BH43,lookup,2,FALSE)-$P57,""))</f>
        <v/>
      </c>
      <c r="BB57" s="156" t="str">
        <f>IFERROR(INDEX(DATASHEET!$A$1:$DG$299,MATCH(PROGRESS!$A57,DATASHEET!$A$1:$A$299,0),MATCH(PROGRESS!BC$2,DATASHEET!$A$1:$DG$1,0)),"")</f>
        <v/>
      </c>
      <c r="BC57" s="156" t="str">
        <f t="shared" si="55"/>
        <v/>
      </c>
      <c r="BD57" s="138" t="str">
        <f>IF(ISBLANK(DATASHEET!BI43),"",DATASHEET!BI43)</f>
        <v>JK</v>
      </c>
      <c r="BE57" s="198" t="str">
        <f>IF(ISBLANK(DATASHEET!BJ43),"",DATASHEET!BJ43)</f>
        <v>11X-EN-3</v>
      </c>
      <c r="BF57" s="140" t="str">
        <f>IF(BG57="","",IFERROR(VLOOKUP(DATASHEET!BL43,lookup,2,FALSE)-$P57,""))</f>
        <v/>
      </c>
      <c r="BG57" s="156" t="str">
        <f>IFERROR(INDEX(DATASHEET!$A$1:$DG$299,MATCH(PROGRESS!$A57,DATASHEET!$A$1:$A$299,0),MATCH(PROGRESS!BH$2,DATASHEET!$A$1:$DG$1,0)),"")</f>
        <v/>
      </c>
      <c r="BH57" s="156" t="str">
        <f t="shared" si="56"/>
        <v/>
      </c>
      <c r="BI57" s="138" t="str">
        <f>IF(ISBLANK(DATASHEET!BM43),"",DATASHEET!BM43)</f>
        <v/>
      </c>
      <c r="BJ57" s="198" t="str">
        <f>IF(ISBLANK(DATASHEET!BN43),"",DATASHEET!BN43)</f>
        <v/>
      </c>
      <c r="BK57" s="140" t="str">
        <f>IF(BL57="","",IFERROR(VLOOKUP(DATASHEET!BP43,lookup,2,FALSE)-$P57,""))</f>
        <v/>
      </c>
      <c r="BL57" s="156" t="str">
        <f>IFERROR(INDEX(DATASHEET!$A$1:$DG$299,MATCH(PROGRESS!$A57,DATASHEET!$A$1:$A$299,0),MATCH(PROGRESS!BM$2,DATASHEET!$A$1:$DG$1,0)),"")</f>
        <v/>
      </c>
      <c r="BM57" s="156" t="str">
        <f t="shared" si="57"/>
        <v/>
      </c>
      <c r="BN57" s="138" t="str">
        <f>IF(ISBLANK(DATASHEET!BQ43),"",DATASHEET!BQ43)</f>
        <v/>
      </c>
      <c r="BO57" s="198" t="str">
        <f>IF(ISBLANK(DATASHEET!BR43),"",DATASHEET!BR43)</f>
        <v/>
      </c>
      <c r="BP57" s="140" t="str">
        <f>IF(BQ57="","",IFERROR(VLOOKUP(DATASHEET!BX43,lookup,2,FALSE)-$P57,""))</f>
        <v/>
      </c>
      <c r="BQ57" s="156" t="str">
        <f>IFERROR(INDEX(DATASHEET!$A$1:$DG$299,MATCH(PROGRESS!$A57,DATASHEET!$A$1:$A$299,0),MATCH(PROGRESS!BR$2,DATASHEET!$A$1:$DG$1,0)),"")</f>
        <v/>
      </c>
      <c r="BR57" s="156" t="str">
        <f t="shared" si="58"/>
        <v/>
      </c>
      <c r="BS57" s="138" t="str">
        <f>IF(ISBLANK(DATASHEET!BY43),"",DATASHEET!BY43)</f>
        <v/>
      </c>
      <c r="BT57" s="198" t="str">
        <f>IF(ISBLANK(DATASHEET!BZ43),"",DATASHEET!BZ43)</f>
        <v/>
      </c>
      <c r="BU57" s="140" t="str">
        <f>IF(BV57="","",IFERROR(VLOOKUP(DATASHEET!CB43,lookup,2,FALSE)-$P57,""))</f>
        <v/>
      </c>
      <c r="BV57" s="156" t="str">
        <f>IFERROR(INDEX(DATASHEET!$A$1:$DG$299,MATCH(PROGRESS!$A57,DATASHEET!$A$1:$A$299,0),MATCH(PROGRESS!BW$2,DATASHEET!$A$1:$DG$1,0)),"")</f>
        <v/>
      </c>
      <c r="BW57" s="156" t="str">
        <f t="shared" si="59"/>
        <v/>
      </c>
      <c r="BX57" s="138" t="str">
        <f>IF(ISBLANK(DATASHEET!CC43),"",DATASHEET!CC43)</f>
        <v/>
      </c>
      <c r="BY57" s="198" t="str">
        <f>IF(ISBLANK(DATASHEET!CD43),"",DATASHEET!CD43)</f>
        <v/>
      </c>
      <c r="BZ57" s="140" t="str">
        <f>IF(CA57="","",IFERROR(VLOOKUP(DATASHEET!CE43,lookup,2,FALSE)-$P57,""))</f>
        <v/>
      </c>
      <c r="CA57" s="156" t="str">
        <f>IFERROR(INDEX(DATASHEET!$A$1:$DG$299,MATCH(PROGRESS!$A57,DATASHEET!$A$1:$A$299,0),MATCH(PROGRESS!CB$2,DATASHEET!$A$1:$DG$1,0)),"")</f>
        <v/>
      </c>
      <c r="CB57" s="156" t="str">
        <f t="shared" si="60"/>
        <v/>
      </c>
      <c r="CC57" s="138" t="str">
        <f>IF(ISBLANK(DATASHEET!CF43),"",DATASHEET!CF43)</f>
        <v/>
      </c>
      <c r="CD57" s="198" t="str">
        <f>IF(ISBLANK(DATASHEET!CG43),"",DATASHEET!CG43)</f>
        <v/>
      </c>
      <c r="CE57" s="140" t="str">
        <f>IF(CF57="","",IFERROR(VLOOKUP(DATASHEET!CJ43,lookup,2,FALSE)-$P57,""))</f>
        <v/>
      </c>
      <c r="CF57" s="156" t="str">
        <f>IFERROR(INDEX(DATASHEET!$A$1:$DG$299,MATCH(PROGRESS!$A57,DATASHEET!$A$1:$A$299,0),MATCH(PROGRESS!CG$2,DATASHEET!$A$1:$DG$1,0)),"")</f>
        <v/>
      </c>
      <c r="CG57" s="156" t="str">
        <f t="shared" si="61"/>
        <v/>
      </c>
      <c r="CH57" s="138" t="str">
        <f>IF(ISBLANK(DATASHEET!CK43),"",DATASHEET!CK43)</f>
        <v/>
      </c>
      <c r="CI57" s="198" t="str">
        <f>IF(ISBLANK(DATASHEET!CL43),"",DATASHEET!CL43)</f>
        <v/>
      </c>
      <c r="CJ57" s="140" t="str">
        <f>IF(CK57="","",IFERROR(VLOOKUP(DATASHEET!CN43,lookup,2,FALSE)-$P57,""))</f>
        <v/>
      </c>
      <c r="CK57" s="156" t="str">
        <f>IFERROR(INDEX(DATASHEET!$A$1:$DG$299,MATCH(PROGRESS!$A57,DATASHEET!$A$1:$A$299,0),MATCH(PROGRESS!CL$2,DATASHEET!$A$1:$DG$1,0)),"")</f>
        <v/>
      </c>
      <c r="CL57" s="156" t="str">
        <f t="shared" si="62"/>
        <v/>
      </c>
      <c r="CM57" s="138" t="str">
        <f>IF(ISBLANK(DATASHEET!CO43),"",DATASHEET!CO43)</f>
        <v>CS</v>
      </c>
      <c r="CN57" s="198" t="str">
        <f>IF(ISBLANK(DATASHEET!CP43),"",DATASHEET!CP43)</f>
        <v>11X-MA-2</v>
      </c>
      <c r="CO57" s="140" t="str">
        <f>IF(CP57="","",IFERROR(VLOOKUP(DATASHEET!CR43,lookup,2,FALSE)-$P57,""))</f>
        <v/>
      </c>
      <c r="CP57" s="156" t="str">
        <f>IFERROR(INDEX(DATASHEET!$A$1:$DG$299,MATCH(PROGRESS!$A57,DATASHEET!$A$1:$A$299,0),MATCH(PROGRESS!CQ$2,DATASHEET!$A$1:$DG$1,0)),"")</f>
        <v/>
      </c>
      <c r="CQ57" s="156" t="str">
        <f t="shared" si="63"/>
        <v/>
      </c>
      <c r="CR57" s="138" t="str">
        <f>IF(ISBLANK(DATASHEET!CS43),"",DATASHEET!CS43)</f>
        <v/>
      </c>
      <c r="CS57" s="198" t="str">
        <f>IF(ISBLANK(DATASHEET!CT43),"",DATASHEET!CT43)</f>
        <v/>
      </c>
      <c r="CT57" s="140" t="str">
        <f>IF(CU57="","",IFERROR(VLOOKUP(DATASHEET!CV43,lookup,2,FALSE)-$P57,""))</f>
        <v/>
      </c>
      <c r="CU57" s="156" t="str">
        <f>IFERROR(INDEX(DATASHEET!$A$1:$DG$299,MATCH(PROGRESS!$A57,DATASHEET!$A$1:$A$299,0),MATCH(PROGRESS!CV$2,DATASHEET!$A$1:$DG$1,0)),"")</f>
        <v/>
      </c>
      <c r="CV57" s="156" t="str">
        <f t="shared" si="64"/>
        <v/>
      </c>
      <c r="CW57" s="138" t="str">
        <f>IF(ISBLANK(DATASHEET!CW43),"",DATASHEET!CW43)</f>
        <v/>
      </c>
      <c r="CX57" s="198" t="str">
        <f>IF(ISBLANK(DATASHEET!CX43),"",DATASHEET!CX43)</f>
        <v/>
      </c>
      <c r="CY57" s="140" t="str">
        <f>IF(CZ57="","",IFERROR(VLOOKUP(DATASHEET!DD43,lookup,2,FALSE)-$P57,""))</f>
        <v/>
      </c>
      <c r="CZ57" s="156" t="str">
        <f>IFERROR(INDEX(DATASHEET!$A$1:$DG$299,MATCH(PROGRESS!$A57,DATASHEET!$A$1:$A$299,0),MATCH(PROGRESS!DA$2,DATASHEET!$A$1:$DG$1,0)),"")</f>
        <v/>
      </c>
      <c r="DA57" s="156" t="str">
        <f t="shared" si="65"/>
        <v/>
      </c>
      <c r="DB57" s="138" t="str">
        <f>IF(ISBLANK(DATASHEET!DE43),"",DATASHEET!DE43)</f>
        <v/>
      </c>
      <c r="DC57" s="198" t="str">
        <f>IF(ISBLANK(DATASHEET!DF43),"",DATASHEET!DF43)</f>
        <v/>
      </c>
      <c r="DD57" s="140" t="str">
        <f>IF(DE57="","",IFERROR(VLOOKUP(DATASHEET!DH43,lookup,2,FALSE)-$P57,""))</f>
        <v/>
      </c>
      <c r="DE57" s="156" t="str">
        <f>IFERROR(INDEX(DATASHEET!$A$1:$DG$299,MATCH(PROGRESS!$A57,DATASHEET!$A$1:$A$299,0),MATCH(PROGRESS!DF$2,DATASHEET!$A$1:$DG$1,0)),"")</f>
        <v/>
      </c>
      <c r="DF57" s="156" t="str">
        <f t="shared" si="66"/>
        <v/>
      </c>
      <c r="DG57" s="138" t="str">
        <f>IF(ISBLANK(DATASHEET!DI43),"",DATASHEET!DI43)</f>
        <v>AR</v>
      </c>
      <c r="DH57" s="198" t="str">
        <f>IF(ISBLANK(DATASHEET!DJ43),"",DATASHEET!DJ43)</f>
        <v>11T-PH-1</v>
      </c>
      <c r="DI57" s="140" t="str">
        <f>IF(DJ57="","",IFERROR(VLOOKUP(DATASHEET!DL43,lookup,2,FALSE)-$P57,""))</f>
        <v/>
      </c>
      <c r="DJ57" s="156" t="str">
        <f>IFERROR(INDEX(DATASHEET!$A$1:$DG$299,MATCH(PROGRESS!$A57,DATASHEET!$A$1:$A$299,0),MATCH(PROGRESS!DK$2,DATASHEET!$A$1:$DG$1,0)),"")</f>
        <v/>
      </c>
      <c r="DK57" s="156" t="str">
        <f t="shared" si="67"/>
        <v/>
      </c>
      <c r="DL57" s="138" t="str">
        <f>IF(ISBLANK(DATASHEET!DM43),"",DATASHEET!DM43)</f>
        <v/>
      </c>
      <c r="DM57" s="198" t="str">
        <f>IF(ISBLANK(DATASHEET!DN43),"",DATASHEET!DN43)</f>
        <v/>
      </c>
      <c r="DN57" s="140" t="str">
        <f>IF(DO57="","",IFERROR(VLOOKUP(DATASHEET!DP43,lookup,2,FALSE)-$P57,""))</f>
        <v/>
      </c>
      <c r="DO57" s="156" t="str">
        <f>IFERROR(INDEX(DATASHEET!$A$1:$DG$299,MATCH(PROGRESS!$A57,DATASHEET!$A$1:$A$299,0),MATCH(PROGRESS!DP$2,DATASHEET!$A$1:$DG$1,0)),"")</f>
        <v/>
      </c>
      <c r="DP57" s="156" t="str">
        <f t="shared" si="68"/>
        <v/>
      </c>
      <c r="DQ57" s="138" t="str">
        <f>IF(ISBLANK(DATASHEET!DQ43),"",DATASHEET!DQ43)</f>
        <v>FG</v>
      </c>
      <c r="DR57" s="198" t="str">
        <f>IF(ISBLANK(DATASHEET!DR43),"",DATASHEET!DR43)</f>
        <v>11X-RE-4</v>
      </c>
      <c r="DS57" s="140" t="str">
        <f>IF(DT57="","",IFERROR(VLOOKUP(DATASHEET!DT43,lookup,2,FALSE)-$P57,""))</f>
        <v/>
      </c>
      <c r="DT57" s="156" t="str">
        <f>IFERROR(INDEX(DATASHEET!$A$1:$DG$299,MATCH(PROGRESS!$A57,DATASHEET!$A$1:$A$299,0),MATCH(PROGRESS!DU$2,DATASHEET!$A$1:$DG$1,0)),"")</f>
        <v/>
      </c>
      <c r="DU57" s="156" t="str">
        <f t="shared" si="69"/>
        <v/>
      </c>
      <c r="DV57" s="138" t="str">
        <f>IF(ISBLANK(DATASHEET!DU43),"",DATASHEET!DU43)</f>
        <v/>
      </c>
      <c r="DW57" s="198" t="str">
        <f>IF(ISBLANK(DATASHEET!DV43),"",DATASHEET!DV43)</f>
        <v/>
      </c>
      <c r="DX57" s="140" t="str">
        <f>IF(DY57="","",IFERROR(VLOOKUP(DATASHEET!DX43,lookup,2,FALSE)-$P57,""))</f>
        <v/>
      </c>
      <c r="DY57" s="156" t="str">
        <f>IFERROR(INDEX(DATASHEET!$A$1:$DG$299,MATCH(PROGRESS!$A57,DATASHEET!$A$1:$A$299,0),MATCH(PROGRESS!DZ$2,DATASHEET!$A$1:$DG$1,0)),"")</f>
        <v/>
      </c>
      <c r="DZ57" s="156" t="str">
        <f t="shared" si="70"/>
        <v/>
      </c>
      <c r="EA57" s="138" t="str">
        <f>IF(ISBLANK(DATASHEET!DY43),"",DATASHEET!DY43)</f>
        <v>WE</v>
      </c>
      <c r="EB57" s="198" t="str">
        <f>IF(ISBLANK(DATASHEET!DZ43),"",DATASHEET!DZ43)</f>
        <v>11N-SP-1</v>
      </c>
      <c r="FD57" s="526"/>
      <c r="FE57" s="532"/>
      <c r="FF57" s="532"/>
      <c r="FG57" s="532"/>
      <c r="FH57" s="526"/>
      <c r="FI57" s="526"/>
      <c r="FJ57" s="532"/>
      <c r="FK57" s="526"/>
      <c r="FL57" s="532"/>
      <c r="FM57" s="526"/>
      <c r="FN57" s="532"/>
      <c r="FO57" s="532"/>
      <c r="FP57" s="532"/>
      <c r="FQ57" s="526"/>
      <c r="FR57" s="526"/>
      <c r="FS57" s="526"/>
      <c r="FT57" s="532"/>
      <c r="FU57" s="526"/>
      <c r="FV57" s="532"/>
      <c r="FW57" s="532"/>
      <c r="FX57" s="532"/>
      <c r="FY57" s="526"/>
      <c r="FZ57" s="532"/>
      <c r="GA57" s="529"/>
      <c r="GB57" s="530"/>
      <c r="GC57" s="530"/>
      <c r="GD57" s="529"/>
      <c r="GE57" s="530"/>
      <c r="GF57" s="530"/>
      <c r="GG57" s="530"/>
      <c r="GH57" s="530"/>
      <c r="GI57" s="530"/>
      <c r="GJ57" s="529"/>
      <c r="GK57" s="530"/>
      <c r="GL57" s="529"/>
      <c r="GM57" s="529"/>
      <c r="GN57" s="530"/>
      <c r="GO57" s="530"/>
      <c r="GP57" s="529"/>
      <c r="GQ57" s="529"/>
      <c r="GR57" s="530"/>
      <c r="GS57" s="530"/>
      <c r="GT57" s="529"/>
      <c r="HA57" t="s">
        <v>375</v>
      </c>
    </row>
    <row r="58" spans="1:210" ht="15.75" x14ac:dyDescent="0.25">
      <c r="A58" s="179">
        <f>DATASHEET!A44</f>
        <v>151605</v>
      </c>
      <c r="B58" s="58" t="str">
        <f>DATASHEET!B44</f>
        <v>DOHERTY, Phoebe</v>
      </c>
      <c r="C58" s="169" t="str">
        <f>DATASHEET!C44</f>
        <v>11ZI</v>
      </c>
      <c r="D58" s="170" t="str">
        <f>DATASHEET!D44</f>
        <v>F</v>
      </c>
      <c r="E58" s="170" t="str">
        <f>DATASHEET!J44</f>
        <v>N</v>
      </c>
      <c r="F58" s="170" t="str">
        <f>DATASHEET!E44</f>
        <v>N</v>
      </c>
      <c r="G58" s="170" t="str">
        <f>DATASHEET!F44</f>
        <v>White - British</v>
      </c>
      <c r="H58" s="170" t="str">
        <f>DATASHEET!G44</f>
        <v>N</v>
      </c>
      <c r="I58" s="170" t="str">
        <f>DATASHEET!H44</f>
        <v>N</v>
      </c>
      <c r="J58" s="170" t="str">
        <f>DATASHEET!I44</f>
        <v>N</v>
      </c>
      <c r="K58" s="171" t="str">
        <f>DATASHEET!M44</f>
        <v>H</v>
      </c>
      <c r="L58" s="88" t="str">
        <f t="shared" si="46"/>
        <v/>
      </c>
      <c r="M58" s="88" t="str">
        <f t="shared" si="47"/>
        <v/>
      </c>
      <c r="N58" s="498" t="str">
        <f>IF(ISBLANK(DATASHEET!L44),"",DATASHEET!L44)</f>
        <v>6-7</v>
      </c>
      <c r="O58" s="109">
        <f>IFERROR(IF(VLOOKUP(DATASHEET!A44,[5]YEAR11!$A$2:$AF$236,18,FALSE)="","",VLOOKUP(DATASHEET!A44,[5]YEAR11!$A$2:$AF$236,18,FALSE)),"")</f>
        <v>65.541015999999999</v>
      </c>
      <c r="P58" s="111">
        <f>IFERROR(IF(VLOOKUP(DATASHEET!A44,[5]YEAR11!$A$2:$AF$237,19,FALSE)="","",VLOOKUP(DATASHEET!A44,[5]YEAR11!$A$2:$AF$237,19,FALSE)),"")</f>
        <v>6.5541016000000001</v>
      </c>
      <c r="Q58" s="497">
        <f>'P8 BREAKDOWN'!M46</f>
        <v>-5.9541015999999996</v>
      </c>
      <c r="R58" s="140" t="str">
        <f>IF(S58="","",IFERROR(VLOOKUP(DATASHEET!AF44,lookup,2,FALSE)-$P58,""))</f>
        <v/>
      </c>
      <c r="S58" s="156" t="str">
        <f>IFERROR(INDEX(DATASHEET!$A$1:$DG$299,MATCH(PROGRESS!$A58,DATASHEET!$A$1:$A$299,0),MATCH(PROGRESS!T$2,DATASHEET!$A$1:$DG$1,0)),"")</f>
        <v/>
      </c>
      <c r="T58" s="156" t="str">
        <f t="shared" si="48"/>
        <v/>
      </c>
      <c r="U58" s="138" t="str">
        <f>IF(ISBLANK(DATASHEET!AG44),"",DATASHEET!AG44)</f>
        <v/>
      </c>
      <c r="V58" s="198" t="str">
        <f>IF(ISBLANK(DATASHEET!AH44),"",DATASHEET!AH44)</f>
        <v/>
      </c>
      <c r="W58" s="140" t="str">
        <f>IF(X58="","",IFERROR(VLOOKUP(DATASHEET!AJ44,lookup,2,FALSE)-$P58,""))</f>
        <v/>
      </c>
      <c r="X58" s="156" t="str">
        <f>IFERROR(INDEX(DATASHEET!$A$1:$DG$299,MATCH(PROGRESS!$A58,DATASHEET!$A$1:$A$299,0),MATCH(PROGRESS!Y$2,DATASHEET!$A$1:$DG$1,0)),"")</f>
        <v/>
      </c>
      <c r="Y58" s="156" t="str">
        <f t="shared" si="49"/>
        <v/>
      </c>
      <c r="Z58" s="138" t="str">
        <f>IF(ISBLANK(DATASHEET!AK44),"",DATASHEET!AK44)</f>
        <v>MM</v>
      </c>
      <c r="AA58" s="198" t="str">
        <f>IF(ISBLANK(DATASHEET!AL44),"",DATASHEET!AL44)</f>
        <v>11T-BI-1</v>
      </c>
      <c r="AB58" s="140" t="str">
        <f>IF(AC58="","",IFERROR(VLOOKUP(DATASHEET!AN44,lookup,2,FALSE)-$P58,""))</f>
        <v/>
      </c>
      <c r="AC58" s="156" t="str">
        <f>IFERROR(INDEX(DATASHEET!$A$1:$DG$299,MATCH(PROGRESS!$A58,DATASHEET!$A$1:$A$299,0),MATCH(PROGRESS!AD$2,DATASHEET!$A$1:$DG$1,0)),"")</f>
        <v/>
      </c>
      <c r="AD58" s="156" t="str">
        <f t="shared" si="50"/>
        <v/>
      </c>
      <c r="AE58" s="138" t="str">
        <f>IF(ISBLANK(DATASHEET!AO44),"",DATASHEET!AO44)</f>
        <v/>
      </c>
      <c r="AF58" s="198" t="str">
        <f>IF(ISBLANK(DATASHEET!AP44),"",DATASHEET!AP44)</f>
        <v/>
      </c>
      <c r="AG58" s="140" t="str">
        <f>IF(AH58="","",IFERROR(VLOOKUP(DATASHEET!AR44,lookup,2,FALSE)-$P58,""))</f>
        <v/>
      </c>
      <c r="AH58" s="156" t="str">
        <f>IFERROR(INDEX(DATASHEET!$A$1:$DG$299,MATCH(PROGRESS!$A58,DATASHEET!$A$1:$A$299,0),MATCH(PROGRESS!AI$2,DATASHEET!$A$1:$DG$1,0)),"")</f>
        <v/>
      </c>
      <c r="AI58" s="156" t="str">
        <f t="shared" si="51"/>
        <v/>
      </c>
      <c r="AJ58" s="138" t="str">
        <f>IF(ISBLANK(DATASHEET!AS44),"",DATASHEET!AS44)</f>
        <v>MW</v>
      </c>
      <c r="AK58" s="198" t="str">
        <f>IF(ISBLANK(DATASHEET!AT44),"",DATASHEET!AT44)</f>
        <v>11T-CH-1</v>
      </c>
      <c r="AL58" s="140" t="str">
        <f>IF(AM58="","",IFERROR(VLOOKUP(DATASHEET!AV44,lookup,2,FALSE)-$P58,""))</f>
        <v/>
      </c>
      <c r="AM58" s="156" t="str">
        <f>IFERROR(INDEX(DATASHEET!$A$1:$DG$299,MATCH(PROGRESS!$A58,DATASHEET!$A$1:$A$299,0),MATCH(PROGRESS!AN$2,DATASHEET!$A$1:$DG$1,0)),"")</f>
        <v/>
      </c>
      <c r="AN58" s="156" t="str">
        <f t="shared" si="52"/>
        <v/>
      </c>
      <c r="AO58" s="138" t="str">
        <f>IF(ISBLANK(DATASHEET!AW44),"",DATASHEET!AW44)</f>
        <v/>
      </c>
      <c r="AP58" s="198" t="str">
        <f>IF(ISBLANK(DATASHEET!AX44),"",DATASHEET!AX44)</f>
        <v/>
      </c>
      <c r="AQ58" s="140" t="str">
        <f>IF(AR58="","",IFERROR(VLOOKUP(DATASHEET!AZ44,lookup,2,FALSE)-$P58,""))</f>
        <v/>
      </c>
      <c r="AR58" s="156" t="str">
        <f>IFERROR(INDEX(DATASHEET!$A$1:$DG$299,MATCH(PROGRESS!$A58,DATASHEET!$A$1:$A$299,0),MATCH(PROGRESS!AS$2,DATASHEET!$A$1:$DG$1,0)),"")</f>
        <v/>
      </c>
      <c r="AS58" s="156" t="str">
        <f t="shared" si="53"/>
        <v/>
      </c>
      <c r="AT58" s="138" t="str">
        <f>IF(ISBLANK(DATASHEET!BA44),"",DATASHEET!BA44)</f>
        <v/>
      </c>
      <c r="AU58" s="198" t="str">
        <f>IF(ISBLANK(DATASHEET!BB44),"",DATASHEET!BB44)</f>
        <v/>
      </c>
      <c r="AV58" s="140" t="str">
        <f>IF(AW58="","",IFERROR(VLOOKUP(DATASHEET!BD44,lookup,2,FALSE)-$P58,""))</f>
        <v/>
      </c>
      <c r="AW58" s="156" t="str">
        <f>IFERROR(INDEX(DATASHEET!$A$1:$DG$299,MATCH(PROGRESS!$A58,DATASHEET!$A$1:$A$299,0),MATCH(PROGRESS!AX$2,DATASHEET!$A$1:$DG$1,0)),"")</f>
        <v/>
      </c>
      <c r="AX58" s="156" t="str">
        <f t="shared" si="54"/>
        <v/>
      </c>
      <c r="AY58" s="138" t="str">
        <f>IF(ISBLANK(DATASHEET!BE44),"",DATASHEET!BE44)</f>
        <v/>
      </c>
      <c r="AZ58" s="198" t="str">
        <f>IF(ISBLANK(DATASHEET!BF44),"",DATASHEET!BF44)</f>
        <v/>
      </c>
      <c r="BA58" s="140" t="str">
        <f>IF(BB58="","",IFERROR(VLOOKUP(DATASHEET!BH44,lookup,2,FALSE)-$P58,""))</f>
        <v/>
      </c>
      <c r="BB58" s="156" t="str">
        <f>IFERROR(INDEX(DATASHEET!$A$1:$DG$299,MATCH(PROGRESS!$A58,DATASHEET!$A$1:$A$299,0),MATCH(PROGRESS!BC$2,DATASHEET!$A$1:$DG$1,0)),"")</f>
        <v/>
      </c>
      <c r="BC58" s="156" t="str">
        <f t="shared" si="55"/>
        <v/>
      </c>
      <c r="BD58" s="138" t="str">
        <f>IF(ISBLANK(DATASHEET!BI44),"",DATASHEET!BI44)</f>
        <v>BH</v>
      </c>
      <c r="BE58" s="198" t="str">
        <f>IF(ISBLANK(DATASHEET!BJ44),"",DATASHEET!BJ44)</f>
        <v>11X-EN-2</v>
      </c>
      <c r="BF58" s="140" t="str">
        <f>IF(BG58="","",IFERROR(VLOOKUP(DATASHEET!BL44,lookup,2,FALSE)-$P58,""))</f>
        <v/>
      </c>
      <c r="BG58" s="156" t="str">
        <f>IFERROR(INDEX(DATASHEET!$A$1:$DG$299,MATCH(PROGRESS!$A58,DATASHEET!$A$1:$A$299,0),MATCH(PROGRESS!BH$2,DATASHEET!$A$1:$DG$1,0)),"")</f>
        <v/>
      </c>
      <c r="BH58" s="156" t="str">
        <f t="shared" si="56"/>
        <v/>
      </c>
      <c r="BI58" s="138" t="str">
        <f>IF(ISBLANK(DATASHEET!BM44),"",DATASHEET!BM44)</f>
        <v/>
      </c>
      <c r="BJ58" s="198" t="str">
        <f>IF(ISBLANK(DATASHEET!BN44),"",DATASHEET!BN44)</f>
        <v/>
      </c>
      <c r="BK58" s="140" t="str">
        <f>IF(BL58="","",IFERROR(VLOOKUP(DATASHEET!BP44,lookup,2,FALSE)-$P58,""))</f>
        <v/>
      </c>
      <c r="BL58" s="156" t="str">
        <f>IFERROR(INDEX(DATASHEET!$A$1:$DG$299,MATCH(PROGRESS!$A58,DATASHEET!$A$1:$A$299,0),MATCH(PROGRESS!BM$2,DATASHEET!$A$1:$DG$1,0)),"")</f>
        <v/>
      </c>
      <c r="BM58" s="156" t="str">
        <f t="shared" si="57"/>
        <v/>
      </c>
      <c r="BN58" s="138" t="str">
        <f>IF(ISBLANK(DATASHEET!BQ44),"",DATASHEET!BQ44)</f>
        <v/>
      </c>
      <c r="BO58" s="198" t="str">
        <f>IF(ISBLANK(DATASHEET!BR44),"",DATASHEET!BR44)</f>
        <v/>
      </c>
      <c r="BP58" s="140" t="str">
        <f>IF(BQ58="","",IFERROR(VLOOKUP(DATASHEET!BX44,lookup,2,FALSE)-$P58,""))</f>
        <v/>
      </c>
      <c r="BQ58" s="156" t="str">
        <f>IFERROR(INDEX(DATASHEET!$A$1:$DG$299,MATCH(PROGRESS!$A58,DATASHEET!$A$1:$A$299,0),MATCH(PROGRESS!BR$2,DATASHEET!$A$1:$DG$1,0)),"")</f>
        <v/>
      </c>
      <c r="BR58" s="156" t="str">
        <f t="shared" si="58"/>
        <v/>
      </c>
      <c r="BS58" s="138" t="str">
        <f>IF(ISBLANK(DATASHEET!BY44),"",DATASHEET!BY44)</f>
        <v/>
      </c>
      <c r="BT58" s="198" t="str">
        <f>IF(ISBLANK(DATASHEET!BZ44),"",DATASHEET!BZ44)</f>
        <v/>
      </c>
      <c r="BU58" s="140" t="str">
        <f>IF(BV58="","",IFERROR(VLOOKUP(DATASHEET!CB44,lookup,2,FALSE)-$P58,""))</f>
        <v/>
      </c>
      <c r="BV58" s="156" t="str">
        <f>IFERROR(INDEX(DATASHEET!$A$1:$DG$299,MATCH(PROGRESS!$A58,DATASHEET!$A$1:$A$299,0),MATCH(PROGRESS!BW$2,DATASHEET!$A$1:$DG$1,0)),"")</f>
        <v/>
      </c>
      <c r="BW58" s="156" t="str">
        <f t="shared" si="59"/>
        <v/>
      </c>
      <c r="BX58" s="138" t="str">
        <f>IF(ISBLANK(DATASHEET!CC44),"",DATASHEET!CC44)</f>
        <v/>
      </c>
      <c r="BY58" s="198" t="str">
        <f>IF(ISBLANK(DATASHEET!CD44),"",DATASHEET!CD44)</f>
        <v/>
      </c>
      <c r="BZ58" s="140" t="str">
        <f>IF(CA58="","",IFERROR(VLOOKUP(DATASHEET!CE44,lookup,2,FALSE)-$P58,""))</f>
        <v/>
      </c>
      <c r="CA58" s="156" t="str">
        <f>IFERROR(INDEX(DATASHEET!$A$1:$DG$299,MATCH(PROGRESS!$A58,DATASHEET!$A$1:$A$299,0),MATCH(PROGRESS!CB$2,DATASHEET!$A$1:$DG$1,0)),"")</f>
        <v/>
      </c>
      <c r="CB58" s="156" t="str">
        <f t="shared" si="60"/>
        <v/>
      </c>
      <c r="CC58" s="138" t="str">
        <f>IF(ISBLANK(DATASHEET!CF44),"",DATASHEET!CF44)</f>
        <v/>
      </c>
      <c r="CD58" s="198" t="str">
        <f>IF(ISBLANK(DATASHEET!CG44),"",DATASHEET!CG44)</f>
        <v/>
      </c>
      <c r="CE58" s="140" t="str">
        <f>IF(CF58="","",IFERROR(VLOOKUP(DATASHEET!CJ44,lookup,2,FALSE)-$P58,""))</f>
        <v/>
      </c>
      <c r="CF58" s="156" t="str">
        <f>IFERROR(INDEX(DATASHEET!$A$1:$DG$299,MATCH(PROGRESS!$A58,DATASHEET!$A$1:$A$299,0),MATCH(PROGRESS!CG$2,DATASHEET!$A$1:$DG$1,0)),"")</f>
        <v/>
      </c>
      <c r="CG58" s="156" t="str">
        <f t="shared" si="61"/>
        <v/>
      </c>
      <c r="CH58" s="138" t="str">
        <f>IF(ISBLANK(DATASHEET!CK44),"",DATASHEET!CK44)</f>
        <v>MSA</v>
      </c>
      <c r="CI58" s="198" t="str">
        <f>IF(ISBLANK(DATASHEET!CL44),"",DATASHEET!CL44)</f>
        <v>11MS2-HI2-7</v>
      </c>
      <c r="CJ58" s="140" t="str">
        <f>IF(CK58="","",IFERROR(VLOOKUP(DATASHEET!CN44,lookup,2,FALSE)-$P58,""))</f>
        <v/>
      </c>
      <c r="CK58" s="156" t="str">
        <f>IFERROR(INDEX(DATASHEET!$A$1:$DG$299,MATCH(PROGRESS!$A58,DATASHEET!$A$1:$A$299,0),MATCH(PROGRESS!CL$2,DATASHEET!$A$1:$DG$1,0)),"")</f>
        <v/>
      </c>
      <c r="CL58" s="156" t="str">
        <f t="shared" si="62"/>
        <v/>
      </c>
      <c r="CM58" s="138" t="str">
        <f>IF(ISBLANK(DATASHEET!CO44),"",DATASHEET!CO44)</f>
        <v>PHB</v>
      </c>
      <c r="CN58" s="198" t="str">
        <f>IF(ISBLANK(DATASHEET!CP44),"",DATASHEET!CP44)</f>
        <v>11N-MA-1</v>
      </c>
      <c r="CO58" s="140" t="str">
        <f>IF(CP58="","",IFERROR(VLOOKUP(DATASHEET!CR44,lookup,2,FALSE)-$P58,""))</f>
        <v/>
      </c>
      <c r="CP58" s="156" t="str">
        <f>IFERROR(INDEX(DATASHEET!$A$1:$DG$299,MATCH(PROGRESS!$A58,DATASHEET!$A$1:$A$299,0),MATCH(PROGRESS!CQ$2,DATASHEET!$A$1:$DG$1,0)),"")</f>
        <v/>
      </c>
      <c r="CQ58" s="156" t="str">
        <f t="shared" si="63"/>
        <v/>
      </c>
      <c r="CR58" s="138" t="str">
        <f>IF(ISBLANK(DATASHEET!CS44),"",DATASHEET!CS44)</f>
        <v/>
      </c>
      <c r="CS58" s="198" t="str">
        <f>IF(ISBLANK(DATASHEET!CT44),"",DATASHEET!CT44)</f>
        <v/>
      </c>
      <c r="CT58" s="140" t="str">
        <f>IF(CU58="","",IFERROR(VLOOKUP(DATASHEET!CV44,lookup,2,FALSE)-$P58,""))</f>
        <v/>
      </c>
      <c r="CU58" s="156" t="str">
        <f>IFERROR(INDEX(DATASHEET!$A$1:$DG$299,MATCH(PROGRESS!$A58,DATASHEET!$A$1:$A$299,0),MATCH(PROGRESS!CV$2,DATASHEET!$A$1:$DG$1,0)),"")</f>
        <v/>
      </c>
      <c r="CV58" s="156" t="str">
        <f t="shared" si="64"/>
        <v/>
      </c>
      <c r="CW58" s="138" t="str">
        <f>IF(ISBLANK(DATASHEET!CW44),"",DATASHEET!CW44)</f>
        <v/>
      </c>
      <c r="CX58" s="198" t="str">
        <f>IF(ISBLANK(DATASHEET!CX44),"",DATASHEET!CX44)</f>
        <v/>
      </c>
      <c r="CY58" s="140" t="str">
        <f>IF(CZ58="","",IFERROR(VLOOKUP(DATASHEET!DD44,lookup,2,FALSE)-$P58,""))</f>
        <v/>
      </c>
      <c r="CZ58" s="156" t="str">
        <f>IFERROR(INDEX(DATASHEET!$A$1:$DG$299,MATCH(PROGRESS!$A58,DATASHEET!$A$1:$A$299,0),MATCH(PROGRESS!DA$2,DATASHEET!$A$1:$DG$1,0)),"")</f>
        <v/>
      </c>
      <c r="DA58" s="156" t="str">
        <f t="shared" si="65"/>
        <v/>
      </c>
      <c r="DB58" s="138" t="str">
        <f>IF(ISBLANK(DATASHEET!DE44),"",DATASHEET!DE44)</f>
        <v/>
      </c>
      <c r="DC58" s="198" t="str">
        <f>IF(ISBLANK(DATASHEET!DF44),"",DATASHEET!DF44)</f>
        <v/>
      </c>
      <c r="DD58" s="140" t="str">
        <f>IF(DE58="","",IFERROR(VLOOKUP(DATASHEET!DH44,lookup,2,FALSE)-$P58,""))</f>
        <v/>
      </c>
      <c r="DE58" s="156" t="str">
        <f>IFERROR(INDEX(DATASHEET!$A$1:$DG$299,MATCH(PROGRESS!$A58,DATASHEET!$A$1:$A$299,0),MATCH(PROGRESS!DF$2,DATASHEET!$A$1:$DG$1,0)),"")</f>
        <v/>
      </c>
      <c r="DF58" s="156" t="str">
        <f t="shared" si="66"/>
        <v/>
      </c>
      <c r="DG58" s="138" t="str">
        <f>IF(ISBLANK(DATASHEET!DI44),"",DATASHEET!DI44)</f>
        <v>AR</v>
      </c>
      <c r="DH58" s="198" t="str">
        <f>IF(ISBLANK(DATASHEET!DJ44),"",DATASHEET!DJ44)</f>
        <v>11T-PH-1</v>
      </c>
      <c r="DI58" s="140" t="str">
        <f>IF(DJ58="","",IFERROR(VLOOKUP(DATASHEET!DL44,lookup,2,FALSE)-$P58,""))</f>
        <v/>
      </c>
      <c r="DJ58" s="156" t="str">
        <f>IFERROR(INDEX(DATASHEET!$A$1:$DG$299,MATCH(PROGRESS!$A58,DATASHEET!$A$1:$A$299,0),MATCH(PROGRESS!DK$2,DATASHEET!$A$1:$DG$1,0)),"")</f>
        <v/>
      </c>
      <c r="DK58" s="156" t="str">
        <f t="shared" si="67"/>
        <v/>
      </c>
      <c r="DL58" s="138" t="str">
        <f>IF(ISBLANK(DATASHEET!DM44),"",DATASHEET!DM44)</f>
        <v/>
      </c>
      <c r="DM58" s="198" t="str">
        <f>IF(ISBLANK(DATASHEET!DN44),"",DATASHEET!DN44)</f>
        <v/>
      </c>
      <c r="DN58" s="140" t="str">
        <f>IF(DO58="","",IFERROR(VLOOKUP(DATASHEET!DP44,lookup,2,FALSE)-$P58,""))</f>
        <v/>
      </c>
      <c r="DO58" s="156" t="str">
        <f>IFERROR(INDEX(DATASHEET!$A$1:$DG$299,MATCH(PROGRESS!$A58,DATASHEET!$A$1:$A$299,0),MATCH(PROGRESS!DP$2,DATASHEET!$A$1:$DG$1,0)),"")</f>
        <v/>
      </c>
      <c r="DP58" s="156" t="str">
        <f t="shared" si="68"/>
        <v/>
      </c>
      <c r="DQ58" s="138" t="str">
        <f>IF(ISBLANK(DATASHEET!DQ44),"",DATASHEET!DQ44)</f>
        <v>PLO</v>
      </c>
      <c r="DR58" s="198" t="str">
        <f>IF(ISBLANK(DATASHEET!DR44),"",DATASHEET!DR44)</f>
        <v>11X-RE-2</v>
      </c>
      <c r="DS58" s="140" t="str">
        <f>IF(DT58="","",IFERROR(VLOOKUP(DATASHEET!DT44,lookup,2,FALSE)-$P58,""))</f>
        <v/>
      </c>
      <c r="DT58" s="156" t="str">
        <f>IFERROR(INDEX(DATASHEET!$A$1:$DG$299,MATCH(PROGRESS!$A58,DATASHEET!$A$1:$A$299,0),MATCH(PROGRESS!DU$2,DATASHEET!$A$1:$DG$1,0)),"")</f>
        <v/>
      </c>
      <c r="DU58" s="156" t="str">
        <f t="shared" si="69"/>
        <v/>
      </c>
      <c r="DV58" s="138" t="str">
        <f>IF(ISBLANK(DATASHEET!DU44),"",DATASHEET!DU44)</f>
        <v/>
      </c>
      <c r="DW58" s="198" t="str">
        <f>IF(ISBLANK(DATASHEET!DV44),"",DATASHEET!DV44)</f>
        <v/>
      </c>
      <c r="DX58" s="140" t="str">
        <f>IF(DY58="","",IFERROR(VLOOKUP(DATASHEET!DX44,lookup,2,FALSE)-$P58,""))</f>
        <v/>
      </c>
      <c r="DY58" s="156" t="str">
        <f>IFERROR(INDEX(DATASHEET!$A$1:$DG$299,MATCH(PROGRESS!$A58,DATASHEET!$A$1:$A$299,0),MATCH(PROGRESS!DZ$2,DATASHEET!$A$1:$DG$1,0)),"")</f>
        <v/>
      </c>
      <c r="DZ58" s="156" t="str">
        <f t="shared" si="70"/>
        <v/>
      </c>
      <c r="EA58" s="138" t="str">
        <f>IF(ISBLANK(DATASHEET!DY44),"",DATASHEET!DY44)</f>
        <v>YP</v>
      </c>
      <c r="EB58" s="198" t="str">
        <f>IF(ISBLANK(DATASHEET!DZ44),"",DATASHEET!DZ44)</f>
        <v>11N-SP-2</v>
      </c>
      <c r="FD58" s="526"/>
      <c r="FE58" s="532"/>
      <c r="FF58" s="532"/>
      <c r="FG58" s="532"/>
      <c r="FH58" s="526"/>
      <c r="FI58" s="526"/>
      <c r="FJ58" s="532"/>
      <c r="FK58" s="526"/>
      <c r="FL58" s="532"/>
      <c r="FM58" s="526"/>
      <c r="FN58" s="532"/>
      <c r="FO58" s="532"/>
      <c r="FP58" s="532"/>
      <c r="FQ58" s="526"/>
      <c r="FR58" s="526"/>
      <c r="FS58" s="526"/>
      <c r="FT58" s="532"/>
      <c r="FU58" s="526"/>
      <c r="FV58" s="532"/>
      <c r="FW58" s="532"/>
      <c r="FX58" s="532"/>
      <c r="FY58" s="526"/>
      <c r="FZ58" s="532"/>
      <c r="GA58" s="529"/>
      <c r="GB58" s="530"/>
      <c r="GC58" s="530"/>
      <c r="GD58" s="529"/>
      <c r="GE58" s="530"/>
      <c r="GF58" s="530"/>
      <c r="GG58" s="530"/>
      <c r="GH58" s="530"/>
      <c r="GI58" s="530"/>
      <c r="GJ58" s="529"/>
      <c r="GK58" s="530"/>
      <c r="GL58" s="529"/>
      <c r="GM58" s="529"/>
      <c r="GN58" s="530"/>
      <c r="GO58" s="530"/>
      <c r="GP58" s="529"/>
      <c r="GQ58" s="529"/>
      <c r="GR58" s="530"/>
      <c r="GS58" s="530"/>
      <c r="GT58" s="529"/>
      <c r="HA58" t="s">
        <v>375</v>
      </c>
    </row>
    <row r="59" spans="1:210" ht="15.75" x14ac:dyDescent="0.25">
      <c r="A59" s="179">
        <f>DATASHEET!A45</f>
        <v>151573</v>
      </c>
      <c r="B59" s="58" t="str">
        <f>DATASHEET!B45</f>
        <v>DRANSFIELD, Grace</v>
      </c>
      <c r="C59" s="169" t="str">
        <f>DATASHEET!C45</f>
        <v>11SPI</v>
      </c>
      <c r="D59" s="170" t="str">
        <f>DATASHEET!D45</f>
        <v>F</v>
      </c>
      <c r="E59" s="170" t="str">
        <f>DATASHEET!J45</f>
        <v>N</v>
      </c>
      <c r="F59" s="170" t="str">
        <f>DATASHEET!E45</f>
        <v>N</v>
      </c>
      <c r="G59" s="170" t="str">
        <f>DATASHEET!F45</f>
        <v>White - British</v>
      </c>
      <c r="H59" s="170" t="str">
        <f>DATASHEET!G45</f>
        <v>N</v>
      </c>
      <c r="I59" s="170" t="str">
        <f>DATASHEET!H45</f>
        <v>N</v>
      </c>
      <c r="J59" s="170" t="str">
        <f>DATASHEET!I45</f>
        <v>N</v>
      </c>
      <c r="K59" s="171" t="str">
        <f>DATASHEET!M45</f>
        <v>M</v>
      </c>
      <c r="L59" s="88" t="str">
        <f t="shared" si="46"/>
        <v/>
      </c>
      <c r="M59" s="88" t="str">
        <f t="shared" si="47"/>
        <v/>
      </c>
      <c r="N59" s="498" t="str">
        <f>IF(ISBLANK(DATASHEET!L45),"",DATASHEET!L45)</f>
        <v>4-5</v>
      </c>
      <c r="O59" s="109">
        <f>IFERROR(IF(VLOOKUP(DATASHEET!A45,[5]YEAR11!$A$2:$AF$236,18,FALSE)="","",VLOOKUP(DATASHEET!A45,[5]YEAR11!$A$2:$AF$236,18,FALSE)),"")</f>
        <v>42.677678999999998</v>
      </c>
      <c r="P59" s="111">
        <f>IFERROR(IF(VLOOKUP(DATASHEET!A45,[5]YEAR11!$A$2:$AF$237,19,FALSE)="","",VLOOKUP(DATASHEET!A45,[5]YEAR11!$A$2:$AF$237,19,FALSE)),"")</f>
        <v>4.2677678999999999</v>
      </c>
      <c r="Q59" s="497">
        <f>'P8 BREAKDOWN'!M47</f>
        <v>-3.5677678999999998</v>
      </c>
      <c r="R59" s="140" t="str">
        <f>IF(S59="","",IFERROR(VLOOKUP(DATASHEET!AF45,lookup,2,FALSE)-$P59,""))</f>
        <v/>
      </c>
      <c r="S59" s="156" t="str">
        <f>IFERROR(INDEX(DATASHEET!$A$1:$DG$299,MATCH(PROGRESS!$A59,DATASHEET!$A$1:$A$299,0),MATCH(PROGRESS!T$2,DATASHEET!$A$1:$DG$1,0)),"")</f>
        <v/>
      </c>
      <c r="T59" s="156" t="str">
        <f t="shared" si="48"/>
        <v/>
      </c>
      <c r="U59" s="138" t="str">
        <f>IF(ISBLANK(DATASHEET!AG45),"",DATASHEET!AG45)</f>
        <v/>
      </c>
      <c r="V59" s="198" t="str">
        <f>IF(ISBLANK(DATASHEET!AH45),"",DATASHEET!AH45)</f>
        <v/>
      </c>
      <c r="W59" s="140" t="str">
        <f>IF(X59="","",IFERROR(VLOOKUP(DATASHEET!AJ45,lookup,2,FALSE)-$P59,""))</f>
        <v/>
      </c>
      <c r="X59" s="156" t="str">
        <f>IFERROR(INDEX(DATASHEET!$A$1:$DG$299,MATCH(PROGRESS!$A59,DATASHEET!$A$1:$A$299,0),MATCH(PROGRESS!Y$2,DATASHEET!$A$1:$DG$1,0)),"")</f>
        <v/>
      </c>
      <c r="Y59" s="156" t="str">
        <f t="shared" si="49"/>
        <v/>
      </c>
      <c r="Z59" s="138" t="str">
        <f>IF(ISBLANK(DATASHEET!AK45),"",DATASHEET!AK45)</f>
        <v>AWI</v>
      </c>
      <c r="AA59" s="198" t="str">
        <f>IF(ISBLANK(DATASHEET!AL45),"",DATASHEET!AL45)</f>
        <v>11T-BI-4</v>
      </c>
      <c r="AB59" s="140" t="str">
        <f>IF(AC59="","",IFERROR(VLOOKUP(DATASHEET!AN45,lookup,2,FALSE)-$P59,""))</f>
        <v/>
      </c>
      <c r="AC59" s="156" t="str">
        <f>IFERROR(INDEX(DATASHEET!$A$1:$DG$299,MATCH(PROGRESS!$A59,DATASHEET!$A$1:$A$299,0),MATCH(PROGRESS!AD$2,DATASHEET!$A$1:$DG$1,0)),"")</f>
        <v/>
      </c>
      <c r="AD59" s="156" t="str">
        <f t="shared" si="50"/>
        <v/>
      </c>
      <c r="AE59" s="138" t="str">
        <f>IF(ISBLANK(DATASHEET!AO45),"",DATASHEET!AO45)</f>
        <v/>
      </c>
      <c r="AF59" s="198" t="str">
        <f>IF(ISBLANK(DATASHEET!AP45),"",DATASHEET!AP45)</f>
        <v/>
      </c>
      <c r="AG59" s="140" t="str">
        <f>IF(AH59="","",IFERROR(VLOOKUP(DATASHEET!AR45,lookup,2,FALSE)-$P59,""))</f>
        <v/>
      </c>
      <c r="AH59" s="156" t="str">
        <f>IFERROR(INDEX(DATASHEET!$A$1:$DG$299,MATCH(PROGRESS!$A59,DATASHEET!$A$1:$A$299,0),MATCH(PROGRESS!AI$2,DATASHEET!$A$1:$DG$1,0)),"")</f>
        <v/>
      </c>
      <c r="AI59" s="156" t="str">
        <f t="shared" si="51"/>
        <v/>
      </c>
      <c r="AJ59" s="138" t="str">
        <f>IF(ISBLANK(DATASHEET!AS45),"",DATASHEET!AS45)</f>
        <v>TR</v>
      </c>
      <c r="AK59" s="198" t="str">
        <f>IF(ISBLANK(DATASHEET!AT45),"",DATASHEET!AT45)</f>
        <v>11T-CH-4</v>
      </c>
      <c r="AL59" s="140" t="str">
        <f>IF(AM59="","",IFERROR(VLOOKUP(DATASHEET!AV45,lookup,2,FALSE)-$P59,""))</f>
        <v/>
      </c>
      <c r="AM59" s="156" t="str">
        <f>IFERROR(INDEX(DATASHEET!$A$1:$DG$299,MATCH(PROGRESS!$A59,DATASHEET!$A$1:$A$299,0),MATCH(PROGRESS!AN$2,DATASHEET!$A$1:$DG$1,0)),"")</f>
        <v/>
      </c>
      <c r="AN59" s="156" t="str">
        <f t="shared" si="52"/>
        <v/>
      </c>
      <c r="AO59" s="138" t="str">
        <f>IF(ISBLANK(DATASHEET!AW45),"",DATASHEET!AW45)</f>
        <v/>
      </c>
      <c r="AP59" s="198" t="str">
        <f>IF(ISBLANK(DATASHEET!AX45),"",DATASHEET!AX45)</f>
        <v/>
      </c>
      <c r="AQ59" s="140" t="str">
        <f>IF(AR59="","",IFERROR(VLOOKUP(DATASHEET!AZ45,lookup,2,FALSE)-$P59,""))</f>
        <v/>
      </c>
      <c r="AR59" s="156" t="str">
        <f>IFERROR(INDEX(DATASHEET!$A$1:$DG$299,MATCH(PROGRESS!$A59,DATASHEET!$A$1:$A$299,0),MATCH(PROGRESS!AS$2,DATASHEET!$A$1:$DG$1,0)),"")</f>
        <v/>
      </c>
      <c r="AS59" s="156" t="str">
        <f t="shared" si="53"/>
        <v/>
      </c>
      <c r="AT59" s="138" t="str">
        <f>IF(ISBLANK(DATASHEET!BA45),"",DATASHEET!BA45)</f>
        <v/>
      </c>
      <c r="AU59" s="198" t="str">
        <f>IF(ISBLANK(DATASHEET!BB45),"",DATASHEET!BB45)</f>
        <v/>
      </c>
      <c r="AV59" s="140" t="str">
        <f>IF(AW59="","",IFERROR(VLOOKUP(DATASHEET!BD45,lookup,2,FALSE)-$P59,""))</f>
        <v/>
      </c>
      <c r="AW59" s="156" t="str">
        <f>IFERROR(INDEX(DATASHEET!$A$1:$DG$299,MATCH(PROGRESS!$A59,DATASHEET!$A$1:$A$299,0),MATCH(PROGRESS!AX$2,DATASHEET!$A$1:$DG$1,0)),"")</f>
        <v/>
      </c>
      <c r="AX59" s="156" t="str">
        <f t="shared" si="54"/>
        <v/>
      </c>
      <c r="AY59" s="138" t="str">
        <f>IF(ISBLANK(DATASHEET!BE45),"",DATASHEET!BE45)</f>
        <v/>
      </c>
      <c r="AZ59" s="198" t="str">
        <f>IF(ISBLANK(DATASHEET!BF45),"",DATASHEET!BF45)</f>
        <v/>
      </c>
      <c r="BA59" s="140" t="str">
        <f>IF(BB59="","",IFERROR(VLOOKUP(DATASHEET!BH45,lookup,2,FALSE)-$P59,""))</f>
        <v/>
      </c>
      <c r="BB59" s="156" t="str">
        <f>IFERROR(INDEX(DATASHEET!$A$1:$DG$299,MATCH(PROGRESS!$A59,DATASHEET!$A$1:$A$299,0),MATCH(PROGRESS!BC$2,DATASHEET!$A$1:$DG$1,0)),"")</f>
        <v/>
      </c>
      <c r="BC59" s="156" t="str">
        <f t="shared" si="55"/>
        <v/>
      </c>
      <c r="BD59" s="138" t="str">
        <f>IF(ISBLANK(DATASHEET!BI45),"",DATASHEET!BI45)</f>
        <v>FB</v>
      </c>
      <c r="BE59" s="198" t="str">
        <f>IF(ISBLANK(DATASHEET!BJ45),"",DATASHEET!BJ45)</f>
        <v>11X-EN-6</v>
      </c>
      <c r="BF59" s="140" t="str">
        <f>IF(BG59="","",IFERROR(VLOOKUP(DATASHEET!BL45,lookup,2,FALSE)-$P59,""))</f>
        <v/>
      </c>
      <c r="BG59" s="156" t="str">
        <f>IFERROR(INDEX(DATASHEET!$A$1:$DG$299,MATCH(PROGRESS!$A59,DATASHEET!$A$1:$A$299,0),MATCH(PROGRESS!BH$2,DATASHEET!$A$1:$DG$1,0)),"")</f>
        <v/>
      </c>
      <c r="BH59" s="156" t="str">
        <f t="shared" si="56"/>
        <v/>
      </c>
      <c r="BI59" s="138" t="str">
        <f>IF(ISBLANK(DATASHEET!BM45),"",DATASHEET!BM45)</f>
        <v/>
      </c>
      <c r="BJ59" s="198" t="str">
        <f>IF(ISBLANK(DATASHEET!BN45),"",DATASHEET!BN45)</f>
        <v/>
      </c>
      <c r="BK59" s="140" t="str">
        <f>IF(BL59="","",IFERROR(VLOOKUP(DATASHEET!BP45,lookup,2,FALSE)-$P59,""))</f>
        <v/>
      </c>
      <c r="BL59" s="156" t="str">
        <f>IFERROR(INDEX(DATASHEET!$A$1:$DG$299,MATCH(PROGRESS!$A59,DATASHEET!$A$1:$A$299,0),MATCH(PROGRESS!BM$2,DATASHEET!$A$1:$DG$1,0)),"")</f>
        <v/>
      </c>
      <c r="BM59" s="156" t="str">
        <f t="shared" si="57"/>
        <v/>
      </c>
      <c r="BN59" s="138" t="str">
        <f>IF(ISBLANK(DATASHEET!BQ45),"",DATASHEET!BQ45)</f>
        <v/>
      </c>
      <c r="BO59" s="198" t="str">
        <f>IF(ISBLANK(DATASHEET!BR45),"",DATASHEET!BR45)</f>
        <v/>
      </c>
      <c r="BP59" s="140" t="str">
        <f>IF(BQ59="","",IFERROR(VLOOKUP(DATASHEET!BX45,lookup,2,FALSE)-$P59,""))</f>
        <v/>
      </c>
      <c r="BQ59" s="156" t="str">
        <f>IFERROR(INDEX(DATASHEET!$A$1:$DG$299,MATCH(PROGRESS!$A59,DATASHEET!$A$1:$A$299,0),MATCH(PROGRESS!BR$2,DATASHEET!$A$1:$DG$1,0)),"")</f>
        <v/>
      </c>
      <c r="BR59" s="156" t="str">
        <f t="shared" si="58"/>
        <v/>
      </c>
      <c r="BS59" s="138" t="str">
        <f>IF(ISBLANK(DATASHEET!BY45),"",DATASHEET!BY45)</f>
        <v>EGQ</v>
      </c>
      <c r="BT59" s="198" t="str">
        <f>IF(ISBLANK(DATASHEET!BZ45),"",DATASHEET!BZ45)</f>
        <v>11S-FR-2</v>
      </c>
      <c r="BU59" s="140" t="str">
        <f>IF(BV59="","",IFERROR(VLOOKUP(DATASHEET!CB45,lookup,2,FALSE)-$P59,""))</f>
        <v/>
      </c>
      <c r="BV59" s="156" t="str">
        <f>IFERROR(INDEX(DATASHEET!$A$1:$DG$299,MATCH(PROGRESS!$A59,DATASHEET!$A$1:$A$299,0),MATCH(PROGRESS!BW$2,DATASHEET!$A$1:$DG$1,0)),"")</f>
        <v/>
      </c>
      <c r="BW59" s="156" t="str">
        <f t="shared" si="59"/>
        <v/>
      </c>
      <c r="BX59" s="138" t="str">
        <f>IF(ISBLANK(DATASHEET!CC45),"",DATASHEET!CC45)</f>
        <v>JJA</v>
      </c>
      <c r="BY59" s="198" t="str">
        <f>IF(ISBLANK(DATASHEET!CD45),"",DATASHEET!CD45)</f>
        <v>11MS2-GG2-6</v>
      </c>
      <c r="BZ59" s="140" t="str">
        <f>IF(CA59="","",IFERROR(VLOOKUP(DATASHEET!CE45,lookup,2,FALSE)-$P59,""))</f>
        <v/>
      </c>
      <c r="CA59" s="156" t="str">
        <f>IFERROR(INDEX(DATASHEET!$A$1:$DG$299,MATCH(PROGRESS!$A59,DATASHEET!$A$1:$A$299,0),MATCH(PROGRESS!CB$2,DATASHEET!$A$1:$DG$1,0)),"")</f>
        <v/>
      </c>
      <c r="CB59" s="156" t="str">
        <f t="shared" si="60"/>
        <v/>
      </c>
      <c r="CC59" s="138" t="str">
        <f>IF(ISBLANK(DATASHEET!CF45),"",DATASHEET!CF45)</f>
        <v/>
      </c>
      <c r="CD59" s="198" t="str">
        <f>IF(ISBLANK(DATASHEET!CG45),"",DATASHEET!CG45)</f>
        <v/>
      </c>
      <c r="CE59" s="140" t="str">
        <f>IF(CF59="","",IFERROR(VLOOKUP(DATASHEET!CJ45,lookup,2,FALSE)-$P59,""))</f>
        <v/>
      </c>
      <c r="CF59" s="156" t="str">
        <f>IFERROR(INDEX(DATASHEET!$A$1:$DG$299,MATCH(PROGRESS!$A59,DATASHEET!$A$1:$A$299,0),MATCH(PROGRESS!CG$2,DATASHEET!$A$1:$DG$1,0)),"")</f>
        <v/>
      </c>
      <c r="CG59" s="156" t="str">
        <f t="shared" si="61"/>
        <v/>
      </c>
      <c r="CH59" s="138" t="str">
        <f>IF(ISBLANK(DATASHEET!CK45),"",DATASHEET!CK45)</f>
        <v/>
      </c>
      <c r="CI59" s="198" t="str">
        <f>IF(ISBLANK(DATASHEET!CL45),"",DATASHEET!CL45)</f>
        <v/>
      </c>
      <c r="CJ59" s="140" t="str">
        <f>IF(CK59="","",IFERROR(VLOOKUP(DATASHEET!CN45,lookup,2,FALSE)-$P59,""))</f>
        <v/>
      </c>
      <c r="CK59" s="156" t="str">
        <f>IFERROR(INDEX(DATASHEET!$A$1:$DG$299,MATCH(PROGRESS!$A59,DATASHEET!$A$1:$A$299,0),MATCH(PROGRESS!CL$2,DATASHEET!$A$1:$DG$1,0)),"")</f>
        <v/>
      </c>
      <c r="CL59" s="156" t="str">
        <f t="shared" si="62"/>
        <v/>
      </c>
      <c r="CM59" s="138" t="str">
        <f>IF(ISBLANK(DATASHEET!CO45),"",DATASHEET!CO45)</f>
        <v>AMA</v>
      </c>
      <c r="CN59" s="198" t="str">
        <f>IF(ISBLANK(DATASHEET!CP45),"",DATASHEET!CP45)</f>
        <v>11X-MA-6</v>
      </c>
      <c r="CO59" s="140" t="str">
        <f>IF(CP59="","",IFERROR(VLOOKUP(DATASHEET!CR45,lookup,2,FALSE)-$P59,""))</f>
        <v/>
      </c>
      <c r="CP59" s="156" t="str">
        <f>IFERROR(INDEX(DATASHEET!$A$1:$DG$299,MATCH(PROGRESS!$A59,DATASHEET!$A$1:$A$299,0),MATCH(PROGRESS!CQ$2,DATASHEET!$A$1:$DG$1,0)),"")</f>
        <v/>
      </c>
      <c r="CQ59" s="156" t="str">
        <f t="shared" si="63"/>
        <v/>
      </c>
      <c r="CR59" s="138" t="str">
        <f>IF(ISBLANK(DATASHEET!CS45),"",DATASHEET!CS45)</f>
        <v/>
      </c>
      <c r="CS59" s="198" t="str">
        <f>IF(ISBLANK(DATASHEET!CT45),"",DATASHEET!CT45)</f>
        <v/>
      </c>
      <c r="CT59" s="140" t="str">
        <f>IF(CU59="","",IFERROR(VLOOKUP(DATASHEET!CV45,lookup,2,FALSE)-$P59,""))</f>
        <v/>
      </c>
      <c r="CU59" s="156" t="str">
        <f>IFERROR(INDEX(DATASHEET!$A$1:$DG$299,MATCH(PROGRESS!$A59,DATASHEET!$A$1:$A$299,0),MATCH(PROGRESS!CV$2,DATASHEET!$A$1:$DG$1,0)),"")</f>
        <v/>
      </c>
      <c r="CV59" s="156" t="str">
        <f t="shared" si="64"/>
        <v/>
      </c>
      <c r="CW59" s="138" t="str">
        <f>IF(ISBLANK(DATASHEET!CW45),"",DATASHEET!CW45)</f>
        <v/>
      </c>
      <c r="CX59" s="198" t="str">
        <f>IF(ISBLANK(DATASHEET!CX45),"",DATASHEET!CX45)</f>
        <v/>
      </c>
      <c r="CY59" s="140" t="str">
        <f>IF(CZ59="","",IFERROR(VLOOKUP(DATASHEET!DD45,lookup,2,FALSE)-$P59,""))</f>
        <v/>
      </c>
      <c r="CZ59" s="156" t="str">
        <f>IFERROR(INDEX(DATASHEET!$A$1:$DG$299,MATCH(PROGRESS!$A59,DATASHEET!$A$1:$A$299,0),MATCH(PROGRESS!DA$2,DATASHEET!$A$1:$DG$1,0)),"")</f>
        <v/>
      </c>
      <c r="DA59" s="156" t="str">
        <f t="shared" si="65"/>
        <v/>
      </c>
      <c r="DB59" s="138" t="str">
        <f>IF(ISBLANK(DATASHEET!DE45),"",DATASHEET!DE45)</f>
        <v/>
      </c>
      <c r="DC59" s="198" t="str">
        <f>IF(ISBLANK(DATASHEET!DF45),"",DATASHEET!DF45)</f>
        <v/>
      </c>
      <c r="DD59" s="140" t="str">
        <f>IF(DE59="","",IFERROR(VLOOKUP(DATASHEET!DH45,lookup,2,FALSE)-$P59,""))</f>
        <v/>
      </c>
      <c r="DE59" s="156" t="str">
        <f>IFERROR(INDEX(DATASHEET!$A$1:$DG$299,MATCH(PROGRESS!$A59,DATASHEET!$A$1:$A$299,0),MATCH(PROGRESS!DF$2,DATASHEET!$A$1:$DG$1,0)),"")</f>
        <v/>
      </c>
      <c r="DF59" s="156" t="str">
        <f t="shared" si="66"/>
        <v/>
      </c>
      <c r="DG59" s="138" t="str">
        <f>IF(ISBLANK(DATASHEET!DI45),"",DATASHEET!DI45)</f>
        <v>DWA</v>
      </c>
      <c r="DH59" s="198" t="str">
        <f>IF(ISBLANK(DATASHEET!DJ45),"",DATASHEET!DJ45)</f>
        <v>11T-PH-4</v>
      </c>
      <c r="DI59" s="140" t="str">
        <f>IF(DJ59="","",IFERROR(VLOOKUP(DATASHEET!DL45,lookup,2,FALSE)-$P59,""))</f>
        <v/>
      </c>
      <c r="DJ59" s="156" t="str">
        <f>IFERROR(INDEX(DATASHEET!$A$1:$DG$299,MATCH(PROGRESS!$A59,DATASHEET!$A$1:$A$299,0),MATCH(PROGRESS!DK$2,DATASHEET!$A$1:$DG$1,0)),"")</f>
        <v/>
      </c>
      <c r="DK59" s="156" t="str">
        <f t="shared" si="67"/>
        <v/>
      </c>
      <c r="DL59" s="138" t="str">
        <f>IF(ISBLANK(DATASHEET!DM45),"",DATASHEET!DM45)</f>
        <v/>
      </c>
      <c r="DM59" s="198" t="str">
        <f>IF(ISBLANK(DATASHEET!DN45),"",DATASHEET!DN45)</f>
        <v/>
      </c>
      <c r="DN59" s="140" t="str">
        <f>IF(DO59="","",IFERROR(VLOOKUP(DATASHEET!DP45,lookup,2,FALSE)-$P59,""))</f>
        <v/>
      </c>
      <c r="DO59" s="156" t="str">
        <f>IFERROR(INDEX(DATASHEET!$A$1:$DG$299,MATCH(PROGRESS!$A59,DATASHEET!$A$1:$A$299,0),MATCH(PROGRESS!DP$2,DATASHEET!$A$1:$DG$1,0)),"")</f>
        <v/>
      </c>
      <c r="DP59" s="156" t="str">
        <f t="shared" si="68"/>
        <v/>
      </c>
      <c r="DQ59" s="138" t="str">
        <f>IF(ISBLANK(DATASHEET!DQ45),"",DATASHEET!DQ45)</f>
        <v>PLO</v>
      </c>
      <c r="DR59" s="198" t="str">
        <f>IF(ISBLANK(DATASHEET!DR45),"",DATASHEET!DR45)</f>
        <v>11X-RE-2</v>
      </c>
      <c r="DS59" s="140" t="str">
        <f>IF(DT59="","",IFERROR(VLOOKUP(DATASHEET!DT45,lookup,2,FALSE)-$P59,""))</f>
        <v/>
      </c>
      <c r="DT59" s="156" t="str">
        <f>IFERROR(INDEX(DATASHEET!$A$1:$DG$299,MATCH(PROGRESS!$A59,DATASHEET!$A$1:$A$299,0),MATCH(PROGRESS!DU$2,DATASHEET!$A$1:$DG$1,0)),"")</f>
        <v/>
      </c>
      <c r="DU59" s="156" t="str">
        <f t="shared" si="69"/>
        <v/>
      </c>
      <c r="DV59" s="138" t="str">
        <f>IF(ISBLANK(DATASHEET!DU45),"",DATASHEET!DU45)</f>
        <v/>
      </c>
      <c r="DW59" s="198" t="str">
        <f>IF(ISBLANK(DATASHEET!DV45),"",DATASHEET!DV45)</f>
        <v/>
      </c>
      <c r="DX59" s="140" t="str">
        <f>IF(DY59="","",IFERROR(VLOOKUP(DATASHEET!DX45,lookup,2,FALSE)-$P59,""))</f>
        <v/>
      </c>
      <c r="DY59" s="156" t="str">
        <f>IFERROR(INDEX(DATASHEET!$A$1:$DG$299,MATCH(PROGRESS!$A59,DATASHEET!$A$1:$A$299,0),MATCH(PROGRESS!DZ$2,DATASHEET!$A$1:$DG$1,0)),"")</f>
        <v/>
      </c>
      <c r="DZ59" s="156" t="str">
        <f t="shared" si="70"/>
        <v/>
      </c>
      <c r="EA59" s="138" t="str">
        <f>IF(ISBLANK(DATASHEET!DY45),"",DATASHEET!DY45)</f>
        <v/>
      </c>
      <c r="EB59" s="198" t="str">
        <f>IF(ISBLANK(DATASHEET!DZ45),"",DATASHEET!DZ45)</f>
        <v/>
      </c>
      <c r="FD59" s="526"/>
      <c r="FE59" s="532"/>
      <c r="FF59" s="532"/>
      <c r="FG59" s="532"/>
      <c r="FH59" s="526"/>
      <c r="FI59" s="526"/>
      <c r="FJ59" s="532"/>
      <c r="FK59" s="526"/>
      <c r="FL59" s="532"/>
      <c r="FM59" s="526"/>
      <c r="FN59" s="532"/>
      <c r="FO59" s="532"/>
      <c r="FP59" s="532"/>
      <c r="FQ59" s="526"/>
      <c r="FR59" s="526"/>
      <c r="FS59" s="526"/>
      <c r="FT59" s="532"/>
      <c r="FU59" s="526"/>
      <c r="FV59" s="532"/>
      <c r="FW59" s="532"/>
      <c r="FX59" s="532"/>
      <c r="FY59" s="526"/>
      <c r="FZ59" s="532"/>
      <c r="GA59" s="529"/>
      <c r="GB59" s="530"/>
      <c r="GC59" s="530"/>
      <c r="GD59" s="529"/>
      <c r="GE59" s="530"/>
      <c r="GF59" s="530"/>
      <c r="GG59" s="530"/>
      <c r="GH59" s="530"/>
      <c r="GI59" s="530"/>
      <c r="GJ59" s="529"/>
      <c r="GK59" s="530"/>
      <c r="GL59" s="529"/>
      <c r="GM59" s="529"/>
      <c r="GN59" s="530"/>
      <c r="GO59" s="530"/>
      <c r="GP59" s="529"/>
      <c r="GQ59" s="529"/>
      <c r="GR59" s="530"/>
      <c r="GS59" s="530"/>
      <c r="GT59" s="529"/>
      <c r="HA59" t="s">
        <v>375</v>
      </c>
    </row>
    <row r="60" spans="1:210" ht="15.75" x14ac:dyDescent="0.25">
      <c r="A60" s="179">
        <f>DATASHEET!A46</f>
        <v>151695</v>
      </c>
      <c r="B60" s="58" t="str">
        <f>DATASHEET!B46</f>
        <v>DUFFY, Mia</v>
      </c>
      <c r="C60" s="169" t="str">
        <f>DATASHEET!C46</f>
        <v>11SPI</v>
      </c>
      <c r="D60" s="170" t="str">
        <f>DATASHEET!D46</f>
        <v>F</v>
      </c>
      <c r="E60" s="170" t="str">
        <f>DATASHEET!J46</f>
        <v>N</v>
      </c>
      <c r="F60" s="170" t="str">
        <f>DATASHEET!E46</f>
        <v>N</v>
      </c>
      <c r="G60" s="170" t="str">
        <f>DATASHEET!F46</f>
        <v>White - British</v>
      </c>
      <c r="H60" s="170" t="str">
        <f>DATASHEET!G46</f>
        <v>N</v>
      </c>
      <c r="I60" s="170" t="str">
        <f>DATASHEET!H46</f>
        <v>N</v>
      </c>
      <c r="J60" s="170" t="str">
        <f>DATASHEET!I46</f>
        <v>N</v>
      </c>
      <c r="K60" s="171" t="str">
        <f>DATASHEET!M46</f>
        <v>M</v>
      </c>
      <c r="L60" s="88" t="str">
        <f t="shared" si="46"/>
        <v/>
      </c>
      <c r="M60" s="88" t="str">
        <f t="shared" si="47"/>
        <v/>
      </c>
      <c r="N60" s="498" t="str">
        <f>IF(ISBLANK(DATASHEET!L46),"",DATASHEET!L46)</f>
        <v>4-5</v>
      </c>
      <c r="O60" s="109">
        <f>IFERROR(IF(VLOOKUP(DATASHEET!A46,[5]YEAR11!$A$2:$AF$236,18,FALSE)="","",VLOOKUP(DATASHEET!A46,[5]YEAR11!$A$2:$AF$236,18,FALSE)),"")</f>
        <v>41.109434</v>
      </c>
      <c r="P60" s="111">
        <f>IFERROR(IF(VLOOKUP(DATASHEET!A46,[5]YEAR11!$A$2:$AF$237,19,FALSE)="","",VLOOKUP(DATASHEET!A46,[5]YEAR11!$A$2:$AF$237,19,FALSE)),"")</f>
        <v>4.1109434</v>
      </c>
      <c r="Q60" s="497">
        <f>'P8 BREAKDOWN'!M48</f>
        <v>-3.8109434000000002</v>
      </c>
      <c r="R60" s="140" t="str">
        <f>IF(S60="","",IFERROR(VLOOKUP(DATASHEET!AF46,lookup,2,FALSE)-$P60,""))</f>
        <v/>
      </c>
      <c r="S60" s="156" t="str">
        <f>IFERROR(INDEX(DATASHEET!$A$1:$DG$299,MATCH(PROGRESS!$A60,DATASHEET!$A$1:$A$299,0),MATCH(PROGRESS!T$2,DATASHEET!$A$1:$DG$1,0)),"")</f>
        <v/>
      </c>
      <c r="T60" s="156" t="str">
        <f t="shared" si="48"/>
        <v/>
      </c>
      <c r="U60" s="138" t="str">
        <f>IF(ISBLANK(DATASHEET!AG46),"",DATASHEET!AG46)</f>
        <v/>
      </c>
      <c r="V60" s="198" t="str">
        <f>IF(ISBLANK(DATASHEET!AH46),"",DATASHEET!AH46)</f>
        <v/>
      </c>
      <c r="W60" s="140" t="str">
        <f>IF(X60="","",IFERROR(VLOOKUP(DATASHEET!AJ46,lookup,2,FALSE)-$P60,""))</f>
        <v/>
      </c>
      <c r="X60" s="156" t="str">
        <f>IFERROR(INDEX(DATASHEET!$A$1:$DG$299,MATCH(PROGRESS!$A60,DATASHEET!$A$1:$A$299,0),MATCH(PROGRESS!Y$2,DATASHEET!$A$1:$DG$1,0)),"")</f>
        <v/>
      </c>
      <c r="Y60" s="156" t="str">
        <f t="shared" si="49"/>
        <v/>
      </c>
      <c r="Z60" s="138" t="str">
        <f>IF(ISBLANK(DATASHEET!AK46),"",DATASHEET!AK46)</f>
        <v/>
      </c>
      <c r="AA60" s="198" t="str">
        <f>IF(ISBLANK(DATASHEET!AL46),"",DATASHEET!AL46)</f>
        <v/>
      </c>
      <c r="AB60" s="140" t="str">
        <f>IF(AC60="","",IFERROR(VLOOKUP(DATASHEET!AN46,lookup,2,FALSE)-$P60,""))</f>
        <v/>
      </c>
      <c r="AC60" s="156" t="str">
        <f>IFERROR(INDEX(DATASHEET!$A$1:$DG$299,MATCH(PROGRESS!$A60,DATASHEET!$A$1:$A$299,0),MATCH(PROGRESS!AD$2,DATASHEET!$A$1:$DG$1,0)),"")</f>
        <v/>
      </c>
      <c r="AD60" s="156" t="str">
        <f t="shared" si="50"/>
        <v/>
      </c>
      <c r="AE60" s="138" t="str">
        <f>IF(ISBLANK(DATASHEET!AO46),"",DATASHEET!AO46)</f>
        <v/>
      </c>
      <c r="AF60" s="198" t="str">
        <f>IF(ISBLANK(DATASHEET!AP46),"",DATASHEET!AP46)</f>
        <v/>
      </c>
      <c r="AG60" s="140" t="str">
        <f>IF(AH60="","",IFERROR(VLOOKUP(DATASHEET!AR46,lookup,2,FALSE)-$P60,""))</f>
        <v/>
      </c>
      <c r="AH60" s="156" t="str">
        <f>IFERROR(INDEX(DATASHEET!$A$1:$DG$299,MATCH(PROGRESS!$A60,DATASHEET!$A$1:$A$299,0),MATCH(PROGRESS!AI$2,DATASHEET!$A$1:$DG$1,0)),"")</f>
        <v/>
      </c>
      <c r="AI60" s="156" t="str">
        <f t="shared" si="51"/>
        <v/>
      </c>
      <c r="AJ60" s="138" t="str">
        <f>IF(ISBLANK(DATASHEET!AS46),"",DATASHEET!AS46)</f>
        <v/>
      </c>
      <c r="AK60" s="198" t="str">
        <f>IF(ISBLANK(DATASHEET!AT46),"",DATASHEET!AT46)</f>
        <v/>
      </c>
      <c r="AL60" s="140" t="str">
        <f>IF(AM60="","",IFERROR(VLOOKUP(DATASHEET!AV46,lookup,2,FALSE)-$P60,""))</f>
        <v/>
      </c>
      <c r="AM60" s="156" t="str">
        <f>IFERROR(INDEX(DATASHEET!$A$1:$DG$299,MATCH(PROGRESS!$A60,DATASHEET!$A$1:$A$299,0),MATCH(PROGRESS!AN$2,DATASHEET!$A$1:$DG$1,0)),"")</f>
        <v/>
      </c>
      <c r="AN60" s="156" t="str">
        <f t="shared" si="52"/>
        <v/>
      </c>
      <c r="AO60" s="138" t="str">
        <f>IF(ISBLANK(DATASHEET!AW46),"",DATASHEET!AW46)</f>
        <v>BG</v>
      </c>
      <c r="AP60" s="198" t="str">
        <f>IF(ISBLANK(DATASHEET!AX46),"",DATASHEET!AX46)</f>
        <v>11MS2-CD-2</v>
      </c>
      <c r="AQ60" s="140" t="str">
        <f>IF(AR60="","",IFERROR(VLOOKUP(DATASHEET!AZ46,lookup,2,FALSE)-$P60,""))</f>
        <v/>
      </c>
      <c r="AR60" s="156" t="str">
        <f>IFERROR(INDEX(DATASHEET!$A$1:$DG$299,MATCH(PROGRESS!$A60,DATASHEET!$A$1:$A$299,0),MATCH(PROGRESS!AS$2,DATASHEET!$A$1:$DG$1,0)),"")</f>
        <v/>
      </c>
      <c r="AS60" s="156" t="str">
        <f t="shared" si="53"/>
        <v/>
      </c>
      <c r="AT60" s="138" t="str">
        <f>IF(ISBLANK(DATASHEET!BA46),"",DATASHEET!BA46)</f>
        <v/>
      </c>
      <c r="AU60" s="198" t="str">
        <f>IF(ISBLANK(DATASHEET!BB46),"",DATASHEET!BB46)</f>
        <v/>
      </c>
      <c r="AV60" s="140" t="str">
        <f>IF(AW60="","",IFERROR(VLOOKUP(DATASHEET!BD46,lookup,2,FALSE)-$P60,""))</f>
        <v/>
      </c>
      <c r="AW60" s="156" t="str">
        <f>IFERROR(INDEX(DATASHEET!$A$1:$DG$299,MATCH(PROGRESS!$A60,DATASHEET!$A$1:$A$299,0),MATCH(PROGRESS!AX$2,DATASHEET!$A$1:$DG$1,0)),"")</f>
        <v/>
      </c>
      <c r="AX60" s="156" t="str">
        <f t="shared" si="54"/>
        <v/>
      </c>
      <c r="AY60" s="138" t="str">
        <f>IF(ISBLANK(DATASHEET!BE46),"",DATASHEET!BE46)</f>
        <v/>
      </c>
      <c r="AZ60" s="198" t="str">
        <f>IF(ISBLANK(DATASHEET!BF46),"",DATASHEET!BF46)</f>
        <v/>
      </c>
      <c r="BA60" s="140" t="str">
        <f>IF(BB60="","",IFERROR(VLOOKUP(DATASHEET!BH46,lookup,2,FALSE)-$P60,""))</f>
        <v/>
      </c>
      <c r="BB60" s="156" t="str">
        <f>IFERROR(INDEX(DATASHEET!$A$1:$DG$299,MATCH(PROGRESS!$A60,DATASHEET!$A$1:$A$299,0),MATCH(PROGRESS!BC$2,DATASHEET!$A$1:$DG$1,0)),"")</f>
        <v/>
      </c>
      <c r="BC60" s="156" t="str">
        <f t="shared" si="55"/>
        <v/>
      </c>
      <c r="BD60" s="138" t="str">
        <f>IF(ISBLANK(DATASHEET!BI46),"",DATASHEET!BI46)</f>
        <v>FB</v>
      </c>
      <c r="BE60" s="198" t="str">
        <f>IF(ISBLANK(DATASHEET!BJ46),"",DATASHEET!BJ46)</f>
        <v>11X-EN-6</v>
      </c>
      <c r="BF60" s="140" t="str">
        <f>IF(BG60="","",IFERROR(VLOOKUP(DATASHEET!BL46,lookup,2,FALSE)-$P60,""))</f>
        <v/>
      </c>
      <c r="BG60" s="156" t="str">
        <f>IFERROR(INDEX(DATASHEET!$A$1:$DG$299,MATCH(PROGRESS!$A60,DATASHEET!$A$1:$A$299,0),MATCH(PROGRESS!BH$2,DATASHEET!$A$1:$DG$1,0)),"")</f>
        <v/>
      </c>
      <c r="BH60" s="156" t="str">
        <f t="shared" si="56"/>
        <v/>
      </c>
      <c r="BI60" s="138" t="str">
        <f>IF(ISBLANK(DATASHEET!BM46),"",DATASHEET!BM46)</f>
        <v/>
      </c>
      <c r="BJ60" s="198" t="str">
        <f>IF(ISBLANK(DATASHEET!BN46),"",DATASHEET!BN46)</f>
        <v/>
      </c>
      <c r="BK60" s="140" t="str">
        <f>IF(BL60="","",IFERROR(VLOOKUP(DATASHEET!BP46,lookup,2,FALSE)-$P60,""))</f>
        <v/>
      </c>
      <c r="BL60" s="156" t="str">
        <f>IFERROR(INDEX(DATASHEET!$A$1:$DG$299,MATCH(PROGRESS!$A60,DATASHEET!$A$1:$A$299,0),MATCH(PROGRESS!BM$2,DATASHEET!$A$1:$DG$1,0)),"")</f>
        <v/>
      </c>
      <c r="BM60" s="156" t="str">
        <f t="shared" si="57"/>
        <v/>
      </c>
      <c r="BN60" s="138" t="str">
        <f>IF(ISBLANK(DATASHEET!BQ46),"",DATASHEET!BQ46)</f>
        <v>AWR</v>
      </c>
      <c r="BO60" s="198" t="str">
        <f>IF(ISBLANK(DATASHEET!BR46),"",DATASHEET!BR46)</f>
        <v>11LT-FN-3</v>
      </c>
      <c r="BP60" s="140" t="str">
        <f>IF(BQ60="","",IFERROR(VLOOKUP(DATASHEET!BX46,lookup,2,FALSE)-$P60,""))</f>
        <v/>
      </c>
      <c r="BQ60" s="156" t="str">
        <f>IFERROR(INDEX(DATASHEET!$A$1:$DG$299,MATCH(PROGRESS!$A60,DATASHEET!$A$1:$A$299,0),MATCH(PROGRESS!BR$2,DATASHEET!$A$1:$DG$1,0)),"")</f>
        <v/>
      </c>
      <c r="BR60" s="156" t="str">
        <f t="shared" si="58"/>
        <v/>
      </c>
      <c r="BS60" s="138" t="str">
        <f>IF(ISBLANK(DATASHEET!BY46),"",DATASHEET!BY46)</f>
        <v>EGQ</v>
      </c>
      <c r="BT60" s="198" t="str">
        <f>IF(ISBLANK(DATASHEET!BZ46),"",DATASHEET!BZ46)</f>
        <v>11N-FR-3</v>
      </c>
      <c r="BU60" s="140" t="str">
        <f>IF(BV60="","",IFERROR(VLOOKUP(DATASHEET!CB46,lookup,2,FALSE)-$P60,""))</f>
        <v/>
      </c>
      <c r="BV60" s="156" t="str">
        <f>IFERROR(INDEX(DATASHEET!$A$1:$DG$299,MATCH(PROGRESS!$A60,DATASHEET!$A$1:$A$299,0),MATCH(PROGRESS!BW$2,DATASHEET!$A$1:$DG$1,0)),"")</f>
        <v/>
      </c>
      <c r="BW60" s="156" t="str">
        <f t="shared" si="59"/>
        <v/>
      </c>
      <c r="BX60" s="138" t="str">
        <f>IF(ISBLANK(DATASHEET!CC46),"",DATASHEET!CC46)</f>
        <v/>
      </c>
      <c r="BY60" s="198" t="str">
        <f>IF(ISBLANK(DATASHEET!CD46),"",DATASHEET!CD46)</f>
        <v/>
      </c>
      <c r="BZ60" s="140" t="str">
        <f>IF(CA60="","",IFERROR(VLOOKUP(DATASHEET!CE46,lookup,2,FALSE)-$P60,""))</f>
        <v/>
      </c>
      <c r="CA60" s="156" t="str">
        <f>IFERROR(INDEX(DATASHEET!$A$1:$DG$299,MATCH(PROGRESS!$A60,DATASHEET!$A$1:$A$299,0),MATCH(PROGRESS!CB$2,DATASHEET!$A$1:$DG$1,0)),"")</f>
        <v/>
      </c>
      <c r="CB60" s="156" t="str">
        <f t="shared" si="60"/>
        <v/>
      </c>
      <c r="CC60" s="138" t="str">
        <f>IF(ISBLANK(DATASHEET!CF46),"",DATASHEET!CF46)</f>
        <v/>
      </c>
      <c r="CD60" s="198" t="str">
        <f>IF(ISBLANK(DATASHEET!CG46),"",DATASHEET!CG46)</f>
        <v/>
      </c>
      <c r="CE60" s="140" t="str">
        <f>IF(CF60="","",IFERROR(VLOOKUP(DATASHEET!CJ46,lookup,2,FALSE)-$P60,""))</f>
        <v/>
      </c>
      <c r="CF60" s="156" t="str">
        <f>IFERROR(INDEX(DATASHEET!$A$1:$DG$299,MATCH(PROGRESS!$A60,DATASHEET!$A$1:$A$299,0),MATCH(PROGRESS!CG$2,DATASHEET!$A$1:$DG$1,0)),"")</f>
        <v/>
      </c>
      <c r="CG60" s="156" t="str">
        <f t="shared" si="61"/>
        <v/>
      </c>
      <c r="CH60" s="138" t="str">
        <f>IF(ISBLANK(DATASHEET!CK46),"",DATASHEET!CK46)</f>
        <v/>
      </c>
      <c r="CI60" s="198" t="str">
        <f>IF(ISBLANK(DATASHEET!CL46),"",DATASHEET!CL46)</f>
        <v/>
      </c>
      <c r="CJ60" s="140" t="str">
        <f>IF(CK60="","",IFERROR(VLOOKUP(DATASHEET!CN46,lookup,2,FALSE)-$P60,""))</f>
        <v/>
      </c>
      <c r="CK60" s="156" t="str">
        <f>IFERROR(INDEX(DATASHEET!$A$1:$DG$299,MATCH(PROGRESS!$A60,DATASHEET!$A$1:$A$299,0),MATCH(PROGRESS!CL$2,DATASHEET!$A$1:$DG$1,0)),"")</f>
        <v/>
      </c>
      <c r="CL60" s="156" t="str">
        <f t="shared" si="62"/>
        <v/>
      </c>
      <c r="CM60" s="138" t="str">
        <f>IF(ISBLANK(DATASHEET!CO46),"",DATASHEET!CO46)</f>
        <v>AB</v>
      </c>
      <c r="CN60" s="198" t="str">
        <f>IF(ISBLANK(DATASHEET!CP46),"",DATASHEET!CP46)</f>
        <v>11X-MA-7</v>
      </c>
      <c r="CO60" s="140" t="str">
        <f>IF(CP60="","",IFERROR(VLOOKUP(DATASHEET!CR46,lookup,2,FALSE)-$P60,""))</f>
        <v/>
      </c>
      <c r="CP60" s="156" t="str">
        <f>IFERROR(INDEX(DATASHEET!$A$1:$DG$299,MATCH(PROGRESS!$A60,DATASHEET!$A$1:$A$299,0),MATCH(PROGRESS!CQ$2,DATASHEET!$A$1:$DG$1,0)),"")</f>
        <v/>
      </c>
      <c r="CQ60" s="156" t="str">
        <f t="shared" si="63"/>
        <v/>
      </c>
      <c r="CR60" s="138" t="str">
        <f>IF(ISBLANK(DATASHEET!CS46),"",DATASHEET!CS46)</f>
        <v/>
      </c>
      <c r="CS60" s="198" t="str">
        <f>IF(ISBLANK(DATASHEET!CT46),"",DATASHEET!CT46)</f>
        <v/>
      </c>
      <c r="CT60" s="140" t="str">
        <f>IF(CU60="","",IFERROR(VLOOKUP(DATASHEET!CV46,lookup,2,FALSE)-$P60,""))</f>
        <v/>
      </c>
      <c r="CU60" s="156" t="str">
        <f>IFERROR(INDEX(DATASHEET!$A$1:$DG$299,MATCH(PROGRESS!$A60,DATASHEET!$A$1:$A$299,0),MATCH(PROGRESS!CV$2,DATASHEET!$A$1:$DG$1,0)),"")</f>
        <v/>
      </c>
      <c r="CV60" s="156" t="str">
        <f t="shared" si="64"/>
        <v/>
      </c>
      <c r="CW60" s="138" t="str">
        <f>IF(ISBLANK(DATASHEET!CW46),"",DATASHEET!CW46)</f>
        <v/>
      </c>
      <c r="CX60" s="198" t="str">
        <f>IF(ISBLANK(DATASHEET!CX46),"",DATASHEET!CX46)</f>
        <v/>
      </c>
      <c r="CY60" s="140" t="str">
        <f>IF(CZ60="","",IFERROR(VLOOKUP(DATASHEET!DD46,lookup,2,FALSE)-$P60,""))</f>
        <v/>
      </c>
      <c r="CZ60" s="156" t="str">
        <f>IFERROR(INDEX(DATASHEET!$A$1:$DG$299,MATCH(PROGRESS!$A60,DATASHEET!$A$1:$A$299,0),MATCH(PROGRESS!DA$2,DATASHEET!$A$1:$DG$1,0)),"")</f>
        <v/>
      </c>
      <c r="DA60" s="156" t="str">
        <f t="shared" si="65"/>
        <v/>
      </c>
      <c r="DB60" s="138" t="str">
        <f>IF(ISBLANK(DATASHEET!DE46),"",DATASHEET!DE46)</f>
        <v/>
      </c>
      <c r="DC60" s="198" t="str">
        <f>IF(ISBLANK(DATASHEET!DF46),"",DATASHEET!DF46)</f>
        <v/>
      </c>
      <c r="DD60" s="140" t="str">
        <f>IF(DE60="","",IFERROR(VLOOKUP(DATASHEET!DH46,lookup,2,FALSE)-$P60,""))</f>
        <v/>
      </c>
      <c r="DE60" s="156" t="str">
        <f>IFERROR(INDEX(DATASHEET!$A$1:$DG$299,MATCH(PROGRESS!$A60,DATASHEET!$A$1:$A$299,0),MATCH(PROGRESS!DF$2,DATASHEET!$A$1:$DG$1,0)),"")</f>
        <v/>
      </c>
      <c r="DF60" s="156" t="str">
        <f t="shared" si="66"/>
        <v/>
      </c>
      <c r="DG60" s="138" t="str">
        <f>IF(ISBLANK(DATASHEET!DI46),"",DATASHEET!DI46)</f>
        <v/>
      </c>
      <c r="DH60" s="198" t="str">
        <f>IF(ISBLANK(DATASHEET!DJ46),"",DATASHEET!DJ46)</f>
        <v/>
      </c>
      <c r="DI60" s="140" t="str">
        <f>IF(DJ60="","",IFERROR(VLOOKUP(DATASHEET!DL46,lookup,2,FALSE)-$P60,""))</f>
        <v/>
      </c>
      <c r="DJ60" s="156" t="str">
        <f>IFERROR(INDEX(DATASHEET!$A$1:$DG$299,MATCH(PROGRESS!$A60,DATASHEET!$A$1:$A$299,0),MATCH(PROGRESS!DK$2,DATASHEET!$A$1:$DG$1,0)),"")</f>
        <v/>
      </c>
      <c r="DK60" s="156" t="str">
        <f t="shared" si="67"/>
        <v/>
      </c>
      <c r="DL60" s="138" t="str">
        <f>IF(ISBLANK(DATASHEET!DM46),"",DATASHEET!DM46)</f>
        <v/>
      </c>
      <c r="DM60" s="198" t="str">
        <f>IF(ISBLANK(DATASHEET!DN46),"",DATASHEET!DN46)</f>
        <v/>
      </c>
      <c r="DN60" s="140" t="str">
        <f>IF(DO60="","",IFERROR(VLOOKUP(DATASHEET!DP46,lookup,2,FALSE)-$P60,""))</f>
        <v/>
      </c>
      <c r="DO60" s="156" t="str">
        <f>IFERROR(INDEX(DATASHEET!$A$1:$DG$299,MATCH(PROGRESS!$A60,DATASHEET!$A$1:$A$299,0),MATCH(PROGRESS!DP$2,DATASHEET!$A$1:$DG$1,0)),"")</f>
        <v/>
      </c>
      <c r="DP60" s="156" t="str">
        <f t="shared" si="68"/>
        <v/>
      </c>
      <c r="DQ60" s="138" t="str">
        <f>IF(ISBLANK(DATASHEET!DQ46),"",DATASHEET!DQ46)</f>
        <v>CR</v>
      </c>
      <c r="DR60" s="198" t="str">
        <f>IF(ISBLANK(DATASHEET!DR46),"",DATASHEET!DR46)</f>
        <v>11X-RE-8</v>
      </c>
      <c r="DS60" s="140" t="str">
        <f>IF(DT60="","",IFERROR(VLOOKUP(DATASHEET!DT46,lookup,2,FALSE)-$P60,""))</f>
        <v/>
      </c>
      <c r="DT60" s="156" t="str">
        <f>IFERROR(INDEX(DATASHEET!$A$1:$DG$299,MATCH(PROGRESS!$A60,DATASHEET!$A$1:$A$299,0),MATCH(PROGRESS!DU$2,DATASHEET!$A$1:$DG$1,0)),"")</f>
        <v/>
      </c>
      <c r="DU60" s="156" t="str">
        <f t="shared" si="69"/>
        <v/>
      </c>
      <c r="DV60" s="138" t="str">
        <f>IF(ISBLANK(DATASHEET!DU46),"",DATASHEET!DU46)</f>
        <v>ES</v>
      </c>
      <c r="DW60" s="198" t="str">
        <f>IF(ISBLANK(DATASHEET!DV46),"",DATASHEET!DV46)</f>
        <v>11C-SC-3</v>
      </c>
      <c r="DX60" s="140" t="str">
        <f>IF(DY60="","",IFERROR(VLOOKUP(DATASHEET!DX46,lookup,2,FALSE)-$P60,""))</f>
        <v/>
      </c>
      <c r="DY60" s="156" t="str">
        <f>IFERROR(INDEX(DATASHEET!$A$1:$DG$299,MATCH(PROGRESS!$A60,DATASHEET!$A$1:$A$299,0),MATCH(PROGRESS!DZ$2,DATASHEET!$A$1:$DG$1,0)),"")</f>
        <v/>
      </c>
      <c r="DZ60" s="156" t="str">
        <f t="shared" si="70"/>
        <v/>
      </c>
      <c r="EA60" s="138" t="str">
        <f>IF(ISBLANK(DATASHEET!DY46),"",DATASHEET!DY46)</f>
        <v/>
      </c>
      <c r="EB60" s="198" t="str">
        <f>IF(ISBLANK(DATASHEET!DZ46),"",DATASHEET!DZ46)</f>
        <v/>
      </c>
      <c r="FD60" s="526"/>
      <c r="FE60" s="532"/>
      <c r="FF60" s="532"/>
      <c r="FG60" s="532"/>
      <c r="FH60" s="526"/>
      <c r="FI60" s="526"/>
      <c r="FJ60" s="532"/>
      <c r="FK60" s="526"/>
      <c r="FL60" s="532"/>
      <c r="FM60" s="526"/>
      <c r="FN60" s="532"/>
      <c r="FO60" s="532"/>
      <c r="FP60" s="532"/>
      <c r="FQ60" s="526"/>
      <c r="FR60" s="526"/>
      <c r="FS60" s="526"/>
      <c r="FT60" s="532"/>
      <c r="FU60" s="526"/>
      <c r="FV60" s="532"/>
      <c r="FW60" s="532"/>
      <c r="FX60" s="532"/>
      <c r="FY60" s="526"/>
      <c r="FZ60" s="532"/>
      <c r="GA60" s="529"/>
      <c r="GB60" s="530"/>
      <c r="GC60" s="530"/>
      <c r="GD60" s="529"/>
      <c r="GE60" s="530"/>
      <c r="GF60" s="530"/>
      <c r="GG60" s="530"/>
      <c r="GH60" s="530"/>
      <c r="GI60" s="530"/>
      <c r="GJ60" s="529"/>
      <c r="GK60" s="530"/>
      <c r="GL60" s="529"/>
      <c r="GM60" s="529"/>
      <c r="GN60" s="530"/>
      <c r="GO60" s="530"/>
      <c r="GP60" s="529"/>
      <c r="GQ60" s="529"/>
      <c r="GR60" s="530"/>
      <c r="GS60" s="530"/>
      <c r="GT60" s="529"/>
      <c r="HB60" t="s">
        <v>376</v>
      </c>
    </row>
    <row r="61" spans="1:210" ht="18.75" x14ac:dyDescent="0.3">
      <c r="A61" s="179">
        <f>DATASHEET!A47</f>
        <v>151541</v>
      </c>
      <c r="B61" s="58" t="str">
        <f>DATASHEET!B47</f>
        <v>DUNFORD, Joshua</v>
      </c>
      <c r="C61" s="169" t="str">
        <f>DATASHEET!C47</f>
        <v>11WE</v>
      </c>
      <c r="D61" s="170" t="str">
        <f>DATASHEET!D47</f>
        <v>M</v>
      </c>
      <c r="E61" s="170" t="str">
        <f>DATASHEET!J47</f>
        <v>N</v>
      </c>
      <c r="F61" s="170" t="str">
        <f>DATASHEET!E47</f>
        <v>N</v>
      </c>
      <c r="G61" s="170" t="str">
        <f>DATASHEET!F47</f>
        <v>White and Any Other Asian Background</v>
      </c>
      <c r="H61" s="170" t="str">
        <f>DATASHEET!G47</f>
        <v>N</v>
      </c>
      <c r="I61" s="170" t="str">
        <f>DATASHEET!H47</f>
        <v>N</v>
      </c>
      <c r="J61" s="170" t="str">
        <f>DATASHEET!I47</f>
        <v>N</v>
      </c>
      <c r="K61" s="171" t="str">
        <f>DATASHEET!M47</f>
        <v>H</v>
      </c>
      <c r="L61" s="88" t="str">
        <f t="shared" si="46"/>
        <v/>
      </c>
      <c r="M61" s="88" t="str">
        <f t="shared" si="47"/>
        <v/>
      </c>
      <c r="N61" s="498" t="str">
        <f>IF(ISBLANK(DATASHEET!L47),"",DATASHEET!L47)</f>
        <v>7-8</v>
      </c>
      <c r="O61" s="109">
        <f>IFERROR(IF(VLOOKUP(DATASHEET!A47,[5]YEAR11!$A$2:$AF$236,18,FALSE)="","",VLOOKUP(DATASHEET!A47,[5]YEAR11!$A$2:$AF$236,18,FALSE)),"")</f>
        <v>68.411214999999999</v>
      </c>
      <c r="P61" s="111">
        <f>IFERROR(IF(VLOOKUP(DATASHEET!A47,[5]YEAR11!$A$2:$AF$237,19,FALSE)="","",VLOOKUP(DATASHEET!A47,[5]YEAR11!$A$2:$AF$237,19,FALSE)),"")</f>
        <v>6.8411214999999999</v>
      </c>
      <c r="Q61" s="497">
        <f>'P8 BREAKDOWN'!M49</f>
        <v>-6.1411214999999997</v>
      </c>
      <c r="R61" s="140" t="str">
        <f>IF(S61="","",IFERROR(VLOOKUP(DATASHEET!AF47,lookup,2,FALSE)-$P61,""))</f>
        <v/>
      </c>
      <c r="S61" s="156" t="str">
        <f>IFERROR(INDEX(DATASHEET!$A$1:$DG$299,MATCH(PROGRESS!$A61,DATASHEET!$A$1:$A$299,0),MATCH(PROGRESS!T$2,DATASHEET!$A$1:$DG$1,0)),"")</f>
        <v/>
      </c>
      <c r="T61" s="156" t="str">
        <f t="shared" si="48"/>
        <v/>
      </c>
      <c r="U61" s="138" t="str">
        <f>IF(ISBLANK(DATASHEET!AG47),"",DATASHEET!AG47)</f>
        <v/>
      </c>
      <c r="V61" s="198" t="str">
        <f>IF(ISBLANK(DATASHEET!AH47),"",DATASHEET!AH47)</f>
        <v/>
      </c>
      <c r="W61" s="140" t="str">
        <f>IF(X61="","",IFERROR(VLOOKUP(DATASHEET!AJ47,lookup,2,FALSE)-$P61,""))</f>
        <v/>
      </c>
      <c r="X61" s="156" t="str">
        <f>IFERROR(INDEX(DATASHEET!$A$1:$DG$299,MATCH(PROGRESS!$A61,DATASHEET!$A$1:$A$299,0),MATCH(PROGRESS!Y$2,DATASHEET!$A$1:$DG$1,0)),"")</f>
        <v/>
      </c>
      <c r="Y61" s="156" t="str">
        <f t="shared" si="49"/>
        <v/>
      </c>
      <c r="Z61" s="138" t="str">
        <f>IF(ISBLANK(DATASHEET!AK47),"",DATASHEET!AK47)</f>
        <v>RAB</v>
      </c>
      <c r="AA61" s="198" t="str">
        <f>IF(ISBLANK(DATASHEET!AL47),"",DATASHEET!AL47)</f>
        <v>11T-BI-2</v>
      </c>
      <c r="AB61" s="140" t="str">
        <f>IF(AC61="","",IFERROR(VLOOKUP(DATASHEET!AN47,lookup,2,FALSE)-$P61,""))</f>
        <v/>
      </c>
      <c r="AC61" s="156" t="str">
        <f>IFERROR(INDEX(DATASHEET!$A$1:$DG$299,MATCH(PROGRESS!$A61,DATASHEET!$A$1:$A$299,0),MATCH(PROGRESS!AD$2,DATASHEET!$A$1:$DG$1,0)),"")</f>
        <v/>
      </c>
      <c r="AD61" s="156" t="str">
        <f t="shared" si="50"/>
        <v/>
      </c>
      <c r="AE61" s="138" t="str">
        <f>IF(ISBLANK(DATASHEET!AO47),"",DATASHEET!AO47)</f>
        <v/>
      </c>
      <c r="AF61" s="198" t="str">
        <f>IF(ISBLANK(DATASHEET!AP47),"",DATASHEET!AP47)</f>
        <v/>
      </c>
      <c r="AG61" s="140" t="str">
        <f>IF(AH61="","",IFERROR(VLOOKUP(DATASHEET!AR47,lookup,2,FALSE)-$P61,""))</f>
        <v/>
      </c>
      <c r="AH61" s="156" t="str">
        <f>IFERROR(INDEX(DATASHEET!$A$1:$DG$299,MATCH(PROGRESS!$A61,DATASHEET!$A$1:$A$299,0),MATCH(PROGRESS!AI$2,DATASHEET!$A$1:$DG$1,0)),"")</f>
        <v/>
      </c>
      <c r="AI61" s="156" t="str">
        <f t="shared" si="51"/>
        <v/>
      </c>
      <c r="AJ61" s="138" t="str">
        <f>IF(ISBLANK(DATASHEET!AS47),"",DATASHEET!AS47)</f>
        <v>GN</v>
      </c>
      <c r="AK61" s="198" t="str">
        <f>IF(ISBLANK(DATASHEET!AT47),"",DATASHEET!AT47)</f>
        <v>11T-CH-2</v>
      </c>
      <c r="AL61" s="140" t="str">
        <f>IF(AM61="","",IFERROR(VLOOKUP(DATASHEET!AV47,lookup,2,FALSE)-$P61,""))</f>
        <v/>
      </c>
      <c r="AM61" s="156" t="str">
        <f>IFERROR(INDEX(DATASHEET!$A$1:$DG$299,MATCH(PROGRESS!$A61,DATASHEET!$A$1:$A$299,0),MATCH(PROGRESS!AN$2,DATASHEET!$A$1:$DG$1,0)),"")</f>
        <v/>
      </c>
      <c r="AN61" s="156" t="str">
        <f t="shared" si="52"/>
        <v/>
      </c>
      <c r="AO61" s="138" t="str">
        <f>IF(ISBLANK(DATASHEET!AW47),"",DATASHEET!AW47)</f>
        <v/>
      </c>
      <c r="AP61" s="198" t="str">
        <f>IF(ISBLANK(DATASHEET!AX47),"",DATASHEET!AX47)</f>
        <v/>
      </c>
      <c r="AQ61" s="140" t="str">
        <f>IF(AR61="","",IFERROR(VLOOKUP(DATASHEET!AZ47,lookup,2,FALSE)-$P61,""))</f>
        <v/>
      </c>
      <c r="AR61" s="156" t="str">
        <f>IFERROR(INDEX(DATASHEET!$A$1:$DG$299,MATCH(PROGRESS!$A61,DATASHEET!$A$1:$A$299,0),MATCH(PROGRESS!AS$2,DATASHEET!$A$1:$DG$1,0)),"")</f>
        <v/>
      </c>
      <c r="AS61" s="156" t="str">
        <f t="shared" si="53"/>
        <v/>
      </c>
      <c r="AT61" s="138" t="str">
        <f>IF(ISBLANK(DATASHEET!BA47),"",DATASHEET!BA47)</f>
        <v/>
      </c>
      <c r="AU61" s="198" t="str">
        <f>IF(ISBLANK(DATASHEET!BB47),"",DATASHEET!BB47)</f>
        <v/>
      </c>
      <c r="AV61" s="140" t="str">
        <f>IF(AW61="","",IFERROR(VLOOKUP(DATASHEET!BD47,lookup,2,FALSE)-$P61,""))</f>
        <v/>
      </c>
      <c r="AW61" s="156" t="str">
        <f>IFERROR(INDEX(DATASHEET!$A$1:$DG$299,MATCH(PROGRESS!$A61,DATASHEET!$A$1:$A$299,0),MATCH(PROGRESS!AX$2,DATASHEET!$A$1:$DG$1,0)),"")</f>
        <v/>
      </c>
      <c r="AX61" s="156" t="str">
        <f t="shared" si="54"/>
        <v/>
      </c>
      <c r="AY61" s="138" t="str">
        <f>IF(ISBLANK(DATASHEET!BE47),"",DATASHEET!BE47)</f>
        <v/>
      </c>
      <c r="AZ61" s="198" t="str">
        <f>IF(ISBLANK(DATASHEET!BF47),"",DATASHEET!BF47)</f>
        <v/>
      </c>
      <c r="BA61" s="140" t="str">
        <f>IF(BB61="","",IFERROR(VLOOKUP(DATASHEET!BH47,lookup,2,FALSE)-$P61,""))</f>
        <v/>
      </c>
      <c r="BB61" s="156" t="str">
        <f>IFERROR(INDEX(DATASHEET!$A$1:$DG$299,MATCH(PROGRESS!$A61,DATASHEET!$A$1:$A$299,0),MATCH(PROGRESS!BC$2,DATASHEET!$A$1:$DG$1,0)),"")</f>
        <v/>
      </c>
      <c r="BC61" s="156" t="str">
        <f t="shared" si="55"/>
        <v/>
      </c>
      <c r="BD61" s="138" t="str">
        <f>IF(ISBLANK(DATASHEET!BI47),"",DATASHEET!BI47)</f>
        <v>EP</v>
      </c>
      <c r="BE61" s="198" t="str">
        <f>IF(ISBLANK(DATASHEET!BJ47),"",DATASHEET!BJ47)</f>
        <v>11X-EN-1</v>
      </c>
      <c r="BF61" s="140" t="str">
        <f>IF(BG61="","",IFERROR(VLOOKUP(DATASHEET!BL47,lookup,2,FALSE)-$P61,""))</f>
        <v/>
      </c>
      <c r="BG61" s="156" t="str">
        <f>IFERROR(INDEX(DATASHEET!$A$1:$DG$299,MATCH(PROGRESS!$A61,DATASHEET!$A$1:$A$299,0),MATCH(PROGRESS!BH$2,DATASHEET!$A$1:$DG$1,0)),"")</f>
        <v/>
      </c>
      <c r="BH61" s="156" t="str">
        <f t="shared" si="56"/>
        <v/>
      </c>
      <c r="BI61" s="138" t="str">
        <f>IF(ISBLANK(DATASHEET!BM47),"",DATASHEET!BM47)</f>
        <v/>
      </c>
      <c r="BJ61" s="198" t="str">
        <f>IF(ISBLANK(DATASHEET!BN47),"",DATASHEET!BN47)</f>
        <v/>
      </c>
      <c r="BK61" s="140" t="str">
        <f>IF(BL61="","",IFERROR(VLOOKUP(DATASHEET!BP47,lookup,2,FALSE)-$P61,""))</f>
        <v/>
      </c>
      <c r="BL61" s="156" t="str">
        <f>IFERROR(INDEX(DATASHEET!$A$1:$DG$299,MATCH(PROGRESS!$A61,DATASHEET!$A$1:$A$299,0),MATCH(PROGRESS!BM$2,DATASHEET!$A$1:$DG$1,0)),"")</f>
        <v/>
      </c>
      <c r="BM61" s="156" t="str">
        <f t="shared" si="57"/>
        <v/>
      </c>
      <c r="BN61" s="138" t="str">
        <f>IF(ISBLANK(DATASHEET!BQ47),"",DATASHEET!BQ47)</f>
        <v/>
      </c>
      <c r="BO61" s="198" t="str">
        <f>IF(ISBLANK(DATASHEET!BR47),"",DATASHEET!BR47)</f>
        <v/>
      </c>
      <c r="BP61" s="140" t="str">
        <f>IF(BQ61="","",IFERROR(VLOOKUP(DATASHEET!BX47,lookup,2,FALSE)-$P61,""))</f>
        <v/>
      </c>
      <c r="BQ61" s="156" t="str">
        <f>IFERROR(INDEX(DATASHEET!$A$1:$DG$299,MATCH(PROGRESS!$A61,DATASHEET!$A$1:$A$299,0),MATCH(PROGRESS!BR$2,DATASHEET!$A$1:$DG$1,0)),"")</f>
        <v/>
      </c>
      <c r="BR61" s="156" t="str">
        <f t="shared" si="58"/>
        <v/>
      </c>
      <c r="BS61" s="138" t="str">
        <f>IF(ISBLANK(DATASHEET!BY47),"",DATASHEET!BY47)</f>
        <v/>
      </c>
      <c r="BT61" s="198" t="str">
        <f>IF(ISBLANK(DATASHEET!BZ47),"",DATASHEET!BZ47)</f>
        <v/>
      </c>
      <c r="BU61" s="140" t="str">
        <f>IF(BV61="","",IFERROR(VLOOKUP(DATASHEET!CB47,lookup,2,FALSE)-$P61,""))</f>
        <v/>
      </c>
      <c r="BV61" s="156" t="str">
        <f>IFERROR(INDEX(DATASHEET!$A$1:$DG$299,MATCH(PROGRESS!$A61,DATASHEET!$A$1:$A$299,0),MATCH(PROGRESS!BW$2,DATASHEET!$A$1:$DG$1,0)),"")</f>
        <v/>
      </c>
      <c r="BW61" s="156" t="str">
        <f t="shared" si="59"/>
        <v/>
      </c>
      <c r="BX61" s="138" t="str">
        <f>IF(ISBLANK(DATASHEET!CC47),"",DATASHEET!CC47)</f>
        <v/>
      </c>
      <c r="BY61" s="198" t="str">
        <f>IF(ISBLANK(DATASHEET!CD47),"",DATASHEET!CD47)</f>
        <v/>
      </c>
      <c r="BZ61" s="140" t="str">
        <f>IF(CA61="","",IFERROR(VLOOKUP(DATASHEET!CE47,lookup,2,FALSE)-$P61,""))</f>
        <v/>
      </c>
      <c r="CA61" s="156" t="str">
        <f>IFERROR(INDEX(DATASHEET!$A$1:$DG$299,MATCH(PROGRESS!$A61,DATASHEET!$A$1:$A$299,0),MATCH(PROGRESS!CB$2,DATASHEET!$A$1:$DG$1,0)),"")</f>
        <v/>
      </c>
      <c r="CB61" s="156" t="str">
        <f t="shared" si="60"/>
        <v/>
      </c>
      <c r="CC61" s="138" t="str">
        <f>IF(ISBLANK(DATASHEET!CF47),"",DATASHEET!CF47)</f>
        <v/>
      </c>
      <c r="CD61" s="198" t="str">
        <f>IF(ISBLANK(DATASHEET!CG47),"",DATASHEET!CG47)</f>
        <v/>
      </c>
      <c r="CE61" s="140" t="str">
        <f>IF(CF61="","",IFERROR(VLOOKUP(DATASHEET!CJ47,lookup,2,FALSE)-$P61,""))</f>
        <v/>
      </c>
      <c r="CF61" s="156" t="str">
        <f>IFERROR(INDEX(DATASHEET!$A$1:$DG$299,MATCH(PROGRESS!$A61,DATASHEET!$A$1:$A$299,0),MATCH(PROGRESS!CG$2,DATASHEET!$A$1:$DG$1,0)),"")</f>
        <v/>
      </c>
      <c r="CG61" s="156" t="str">
        <f t="shared" si="61"/>
        <v/>
      </c>
      <c r="CH61" s="138" t="str">
        <f>IF(ISBLANK(DATASHEET!CK47),"",DATASHEET!CK47)</f>
        <v/>
      </c>
      <c r="CI61" s="198" t="str">
        <f>IF(ISBLANK(DATASHEET!CL47),"",DATASHEET!CL47)</f>
        <v/>
      </c>
      <c r="CJ61" s="140" t="str">
        <f>IF(CK61="","",IFERROR(VLOOKUP(DATASHEET!CN47,lookup,2,FALSE)-$P61,""))</f>
        <v/>
      </c>
      <c r="CK61" s="156" t="str">
        <f>IFERROR(INDEX(DATASHEET!$A$1:$DG$299,MATCH(PROGRESS!$A61,DATASHEET!$A$1:$A$299,0),MATCH(PROGRESS!CL$2,DATASHEET!$A$1:$DG$1,0)),"")</f>
        <v/>
      </c>
      <c r="CL61" s="156" t="str">
        <f t="shared" si="62"/>
        <v/>
      </c>
      <c r="CM61" s="138" t="str">
        <f>IF(ISBLANK(DATASHEET!CO47),"",DATASHEET!CO47)</f>
        <v>CS</v>
      </c>
      <c r="CN61" s="198" t="str">
        <f>IF(ISBLANK(DATASHEET!CP47),"",DATASHEET!CP47)</f>
        <v>11X-MA-2</v>
      </c>
      <c r="CO61" s="140" t="str">
        <f>IF(CP61="","",IFERROR(VLOOKUP(DATASHEET!CR47,lookup,2,FALSE)-$P61,""))</f>
        <v/>
      </c>
      <c r="CP61" s="156" t="str">
        <f>IFERROR(INDEX(DATASHEET!$A$1:$DG$299,MATCH(PROGRESS!$A61,DATASHEET!$A$1:$A$299,0),MATCH(PROGRESS!CQ$2,DATASHEET!$A$1:$DG$1,0)),"")</f>
        <v/>
      </c>
      <c r="CQ61" s="156" t="str">
        <f t="shared" si="63"/>
        <v/>
      </c>
      <c r="CR61" s="138" t="str">
        <f>IF(ISBLANK(DATASHEET!CS47),"",DATASHEET!CS47)</f>
        <v/>
      </c>
      <c r="CS61" s="198" t="str">
        <f>IF(ISBLANK(DATASHEET!CT47),"",DATASHEET!CT47)</f>
        <v/>
      </c>
      <c r="CT61" s="140" t="str">
        <f>IF(CU61="","",IFERROR(VLOOKUP(DATASHEET!CV47,lookup,2,FALSE)-$P61,""))</f>
        <v/>
      </c>
      <c r="CU61" s="156" t="str">
        <f>IFERROR(INDEX(DATASHEET!$A$1:$DG$299,MATCH(PROGRESS!$A61,DATASHEET!$A$1:$A$299,0),MATCH(PROGRESS!CV$2,DATASHEET!$A$1:$DG$1,0)),"")</f>
        <v/>
      </c>
      <c r="CV61" s="156" t="str">
        <f t="shared" si="64"/>
        <v/>
      </c>
      <c r="CW61" s="138" t="str">
        <f>IF(ISBLANK(DATASHEET!CW47),"",DATASHEET!CW47)</f>
        <v/>
      </c>
      <c r="CX61" s="198" t="str">
        <f>IF(ISBLANK(DATASHEET!CX47),"",DATASHEET!CX47)</f>
        <v/>
      </c>
      <c r="CY61" s="140" t="str">
        <f>IF(CZ61="","",IFERROR(VLOOKUP(DATASHEET!DD47,lookup,2,FALSE)-$P61,""))</f>
        <v/>
      </c>
      <c r="CZ61" s="156" t="str">
        <f>IFERROR(INDEX(DATASHEET!$A$1:$DG$299,MATCH(PROGRESS!$A61,DATASHEET!$A$1:$A$299,0),MATCH(PROGRESS!DA$2,DATASHEET!$A$1:$DG$1,0)),"")</f>
        <v/>
      </c>
      <c r="DA61" s="156" t="str">
        <f t="shared" si="65"/>
        <v/>
      </c>
      <c r="DB61" s="138" t="str">
        <f>IF(ISBLANK(DATASHEET!DE47),"",DATASHEET!DE47)</f>
        <v>JOS</v>
      </c>
      <c r="DC61" s="198" t="str">
        <f>IF(ISBLANK(DATASHEET!DF47),"",DATASHEET!DF47)</f>
        <v>11MS2-PE-MS2-10</v>
      </c>
      <c r="DD61" s="140" t="str">
        <f>IF(DE61="","",IFERROR(VLOOKUP(DATASHEET!DH47,lookup,2,FALSE)-$P61,""))</f>
        <v/>
      </c>
      <c r="DE61" s="156" t="str">
        <f>IFERROR(INDEX(DATASHEET!$A$1:$DG$299,MATCH(PROGRESS!$A61,DATASHEET!$A$1:$A$299,0),MATCH(PROGRESS!DF$2,DATASHEET!$A$1:$DG$1,0)),"")</f>
        <v/>
      </c>
      <c r="DF61" s="156" t="str">
        <f t="shared" si="66"/>
        <v/>
      </c>
      <c r="DG61" s="138" t="str">
        <f>IF(ISBLANK(DATASHEET!DI47),"",DATASHEET!DI47)</f>
        <v>DWA</v>
      </c>
      <c r="DH61" s="198" t="str">
        <f>IF(ISBLANK(DATASHEET!DJ47),"",DATASHEET!DJ47)</f>
        <v>11T-PH-2</v>
      </c>
      <c r="DI61" s="140" t="str">
        <f>IF(DJ61="","",IFERROR(VLOOKUP(DATASHEET!DL47,lookup,2,FALSE)-$P61,""))</f>
        <v/>
      </c>
      <c r="DJ61" s="156" t="str">
        <f>IFERROR(INDEX(DATASHEET!$A$1:$DG$299,MATCH(PROGRESS!$A61,DATASHEET!$A$1:$A$299,0),MATCH(PROGRESS!DK$2,DATASHEET!$A$1:$DG$1,0)),"")</f>
        <v/>
      </c>
      <c r="DK61" s="156" t="str">
        <f t="shared" si="67"/>
        <v/>
      </c>
      <c r="DL61" s="138" t="str">
        <f>IF(ISBLANK(DATASHEET!DM47),"",DATASHEET!DM47)</f>
        <v/>
      </c>
      <c r="DM61" s="198" t="str">
        <f>IF(ISBLANK(DATASHEET!DN47),"",DATASHEET!DN47)</f>
        <v/>
      </c>
      <c r="DN61" s="140" t="str">
        <f>IF(DO61="","",IFERROR(VLOOKUP(DATASHEET!DP47,lookup,2,FALSE)-$P61,""))</f>
        <v/>
      </c>
      <c r="DO61" s="156" t="str">
        <f>IFERROR(INDEX(DATASHEET!$A$1:$DG$299,MATCH(PROGRESS!$A61,DATASHEET!$A$1:$A$299,0),MATCH(PROGRESS!DP$2,DATASHEET!$A$1:$DG$1,0)),"")</f>
        <v/>
      </c>
      <c r="DP61" s="156" t="str">
        <f t="shared" si="68"/>
        <v/>
      </c>
      <c r="DQ61" s="138" t="str">
        <f>IF(ISBLANK(DATASHEET!DQ47),"",DATASHEET!DQ47)</f>
        <v>FG</v>
      </c>
      <c r="DR61" s="198" t="str">
        <f>IF(ISBLANK(DATASHEET!DR47),"",DATASHEET!DR47)</f>
        <v>11X-RE-4</v>
      </c>
      <c r="DS61" s="140" t="str">
        <f>IF(DT61="","",IFERROR(VLOOKUP(DATASHEET!DT47,lookup,2,FALSE)-$P61,""))</f>
        <v/>
      </c>
      <c r="DT61" s="156" t="str">
        <f>IFERROR(INDEX(DATASHEET!$A$1:$DG$299,MATCH(PROGRESS!$A61,DATASHEET!$A$1:$A$299,0),MATCH(PROGRESS!DU$2,DATASHEET!$A$1:$DG$1,0)),"")</f>
        <v/>
      </c>
      <c r="DU61" s="156" t="str">
        <f t="shared" si="69"/>
        <v/>
      </c>
      <c r="DV61" s="138" t="str">
        <f>IF(ISBLANK(DATASHEET!DU47),"",DATASHEET!DU47)</f>
        <v/>
      </c>
      <c r="DW61" s="198" t="str">
        <f>IF(ISBLANK(DATASHEET!DV47),"",DATASHEET!DV47)</f>
        <v/>
      </c>
      <c r="DX61" s="140" t="str">
        <f>IF(DY61="","",IFERROR(VLOOKUP(DATASHEET!DX47,lookup,2,FALSE)-$P61,""))</f>
        <v/>
      </c>
      <c r="DY61" s="156" t="str">
        <f>IFERROR(INDEX(DATASHEET!$A$1:$DG$299,MATCH(PROGRESS!$A61,DATASHEET!$A$1:$A$299,0),MATCH(PROGRESS!DZ$2,DATASHEET!$A$1:$DG$1,0)),"")</f>
        <v/>
      </c>
      <c r="DZ61" s="156" t="str">
        <f t="shared" si="70"/>
        <v/>
      </c>
      <c r="EA61" s="138" t="str">
        <f>IF(ISBLANK(DATASHEET!DY47),"",DATASHEET!DY47)</f>
        <v>YP</v>
      </c>
      <c r="EB61" s="198" t="str">
        <f>IF(ISBLANK(DATASHEET!DZ47),"",DATASHEET!DZ47)</f>
        <v>11N-SP-2</v>
      </c>
      <c r="FD61" s="526"/>
      <c r="FE61" s="532"/>
      <c r="FF61" s="532"/>
      <c r="FG61" s="532"/>
      <c r="FH61" s="526"/>
      <c r="FI61" s="526"/>
      <c r="FJ61" s="532"/>
      <c r="FK61" s="526"/>
      <c r="FL61" s="532"/>
      <c r="FM61" s="526"/>
      <c r="FN61" s="532"/>
      <c r="FO61" s="532"/>
      <c r="FP61" s="532"/>
      <c r="FQ61" s="532"/>
      <c r="FR61" s="532"/>
      <c r="FS61" s="526"/>
      <c r="FT61" s="532"/>
      <c r="FU61" s="532"/>
      <c r="FV61" s="532"/>
      <c r="FW61" s="532"/>
      <c r="FX61" s="532"/>
      <c r="FY61" s="526"/>
      <c r="FZ61" s="532"/>
      <c r="GA61" s="529"/>
      <c r="GB61" s="530"/>
      <c r="GC61" s="535"/>
      <c r="GD61" s="532"/>
      <c r="GE61" s="526"/>
      <c r="GF61" s="526"/>
      <c r="GG61" s="531"/>
      <c r="GH61" s="532"/>
      <c r="GI61" s="526"/>
      <c r="GJ61" s="526"/>
      <c r="GK61" s="532"/>
      <c r="GL61" s="532"/>
      <c r="GM61" s="532"/>
      <c r="GN61" s="526"/>
      <c r="GO61" s="526"/>
      <c r="GP61" s="532"/>
      <c r="GQ61" s="532"/>
      <c r="GR61" s="526"/>
      <c r="GS61" s="526"/>
      <c r="GT61" s="532"/>
      <c r="HA61" t="s">
        <v>375</v>
      </c>
    </row>
    <row r="62" spans="1:210" ht="15.75" x14ac:dyDescent="0.25">
      <c r="A62" s="179">
        <f>DATASHEET!A48</f>
        <v>151554</v>
      </c>
      <c r="B62" s="58" t="str">
        <f>DATASHEET!B48</f>
        <v>EGLESTON, Iris</v>
      </c>
      <c r="C62" s="169" t="str">
        <f>DATASHEET!C48</f>
        <v>11KKN</v>
      </c>
      <c r="D62" s="170" t="str">
        <f>DATASHEET!D48</f>
        <v>F</v>
      </c>
      <c r="E62" s="170" t="str">
        <f>DATASHEET!J48</f>
        <v>N</v>
      </c>
      <c r="F62" s="170" t="str">
        <f>DATASHEET!E48</f>
        <v>N</v>
      </c>
      <c r="G62" s="170" t="str">
        <f>DATASHEET!F48</f>
        <v>White - British</v>
      </c>
      <c r="H62" s="170" t="str">
        <f>DATASHEET!G48</f>
        <v>N</v>
      </c>
      <c r="I62" s="170" t="str">
        <f>DATASHEET!H48</f>
        <v>N</v>
      </c>
      <c r="J62" s="170" t="str">
        <f>DATASHEET!I48</f>
        <v>N</v>
      </c>
      <c r="K62" s="171" t="str">
        <f>DATASHEET!M48</f>
        <v>H</v>
      </c>
      <c r="L62" s="88" t="str">
        <f t="shared" si="46"/>
        <v/>
      </c>
      <c r="M62" s="88" t="str">
        <f t="shared" si="47"/>
        <v/>
      </c>
      <c r="N62" s="498" t="str">
        <f>IF(ISBLANK(DATASHEET!L48),"",DATASHEET!L48)</f>
        <v>6-7</v>
      </c>
      <c r="O62" s="109">
        <f>IFERROR(IF(VLOOKUP(DATASHEET!A48,[5]YEAR11!$A$2:$AF$236,18,FALSE)="","",VLOOKUP(DATASHEET!A48,[5]YEAR11!$A$2:$AF$236,18,FALSE)),"")</f>
        <v>61.896647999999999</v>
      </c>
      <c r="P62" s="111">
        <f>IFERROR(IF(VLOOKUP(DATASHEET!A48,[5]YEAR11!$A$2:$AF$237,19,FALSE)="","",VLOOKUP(DATASHEET!A48,[5]YEAR11!$A$2:$AF$237,19,FALSE)),"")</f>
        <v>6.1896648000000001</v>
      </c>
      <c r="Q62" s="497">
        <f>'P8 BREAKDOWN'!M50</f>
        <v>-5.5896647999999995</v>
      </c>
      <c r="R62" s="140" t="str">
        <f>IF(S62="","",IFERROR(VLOOKUP(DATASHEET!AF48,lookup,2,FALSE)-$P62,""))</f>
        <v/>
      </c>
      <c r="S62" s="156" t="str">
        <f>IFERROR(INDEX(DATASHEET!$A$1:$DG$299,MATCH(PROGRESS!$A62,DATASHEET!$A$1:$A$299,0),MATCH(PROGRESS!T$2,DATASHEET!$A$1:$DG$1,0)),"")</f>
        <v/>
      </c>
      <c r="T62" s="156" t="str">
        <f t="shared" si="48"/>
        <v/>
      </c>
      <c r="U62" s="138" t="str">
        <f>IF(ISBLANK(DATASHEET!AG48),"",DATASHEET!AG48)</f>
        <v/>
      </c>
      <c r="V62" s="198" t="str">
        <f>IF(ISBLANK(DATASHEET!AH48),"",DATASHEET!AH48)</f>
        <v/>
      </c>
      <c r="W62" s="140" t="str">
        <f>IF(X62="","",IFERROR(VLOOKUP(DATASHEET!AJ48,lookup,2,FALSE)-$P62,""))</f>
        <v/>
      </c>
      <c r="X62" s="156" t="str">
        <f>IFERROR(INDEX(DATASHEET!$A$1:$DG$299,MATCH(PROGRESS!$A62,DATASHEET!$A$1:$A$299,0),MATCH(PROGRESS!Y$2,DATASHEET!$A$1:$DG$1,0)),"")</f>
        <v/>
      </c>
      <c r="Y62" s="156" t="str">
        <f t="shared" si="49"/>
        <v/>
      </c>
      <c r="Z62" s="138" t="str">
        <f>IF(ISBLANK(DATASHEET!AK48),"",DATASHEET!AK48)</f>
        <v>MM</v>
      </c>
      <c r="AA62" s="198" t="str">
        <f>IF(ISBLANK(DATASHEET!AL48),"",DATASHEET!AL48)</f>
        <v>11T-BI-3</v>
      </c>
      <c r="AB62" s="140" t="str">
        <f>IF(AC62="","",IFERROR(VLOOKUP(DATASHEET!AN48,lookup,2,FALSE)-$P62,""))</f>
        <v/>
      </c>
      <c r="AC62" s="156" t="str">
        <f>IFERROR(INDEX(DATASHEET!$A$1:$DG$299,MATCH(PROGRESS!$A62,DATASHEET!$A$1:$A$299,0),MATCH(PROGRESS!AD$2,DATASHEET!$A$1:$DG$1,0)),"")</f>
        <v/>
      </c>
      <c r="AD62" s="156" t="str">
        <f t="shared" si="50"/>
        <v/>
      </c>
      <c r="AE62" s="138" t="str">
        <f>IF(ISBLANK(DATASHEET!AO48),"",DATASHEET!AO48)</f>
        <v/>
      </c>
      <c r="AF62" s="198" t="str">
        <f>IF(ISBLANK(DATASHEET!AP48),"",DATASHEET!AP48)</f>
        <v/>
      </c>
      <c r="AG62" s="140" t="str">
        <f>IF(AH62="","",IFERROR(VLOOKUP(DATASHEET!AR48,lookup,2,FALSE)-$P62,""))</f>
        <v/>
      </c>
      <c r="AH62" s="156" t="str">
        <f>IFERROR(INDEX(DATASHEET!$A$1:$DG$299,MATCH(PROGRESS!$A62,DATASHEET!$A$1:$A$299,0),MATCH(PROGRESS!AI$2,DATASHEET!$A$1:$DG$1,0)),"")</f>
        <v/>
      </c>
      <c r="AI62" s="156" t="str">
        <f t="shared" si="51"/>
        <v/>
      </c>
      <c r="AJ62" s="138" t="str">
        <f>IF(ISBLANK(DATASHEET!AS48),"",DATASHEET!AS48)</f>
        <v>AGI</v>
      </c>
      <c r="AK62" s="198" t="str">
        <f>IF(ISBLANK(DATASHEET!AT48),"",DATASHEET!AT48)</f>
        <v>11T-CH-3</v>
      </c>
      <c r="AL62" s="140" t="str">
        <f>IF(AM62="","",IFERROR(VLOOKUP(DATASHEET!AV48,lookup,2,FALSE)-$P62,""))</f>
        <v/>
      </c>
      <c r="AM62" s="156" t="str">
        <f>IFERROR(INDEX(DATASHEET!$A$1:$DG$299,MATCH(PROGRESS!$A62,DATASHEET!$A$1:$A$299,0),MATCH(PROGRESS!AN$2,DATASHEET!$A$1:$DG$1,0)),"")</f>
        <v/>
      </c>
      <c r="AN62" s="156" t="str">
        <f t="shared" si="52"/>
        <v/>
      </c>
      <c r="AO62" s="138" t="str">
        <f>IF(ISBLANK(DATASHEET!AW48),"",DATASHEET!AW48)</f>
        <v/>
      </c>
      <c r="AP62" s="198" t="str">
        <f>IF(ISBLANK(DATASHEET!AX48),"",DATASHEET!AX48)</f>
        <v/>
      </c>
      <c r="AQ62" s="140" t="str">
        <f>IF(AR62="","",IFERROR(VLOOKUP(DATASHEET!AZ48,lookup,2,FALSE)-$P62,""))</f>
        <v/>
      </c>
      <c r="AR62" s="156" t="str">
        <f>IFERROR(INDEX(DATASHEET!$A$1:$DG$299,MATCH(PROGRESS!$A62,DATASHEET!$A$1:$A$299,0),MATCH(PROGRESS!AS$2,DATASHEET!$A$1:$DG$1,0)),"")</f>
        <v/>
      </c>
      <c r="AS62" s="156" t="str">
        <f t="shared" si="53"/>
        <v/>
      </c>
      <c r="AT62" s="138" t="str">
        <f>IF(ISBLANK(DATASHEET!BA48),"",DATASHEET!BA48)</f>
        <v/>
      </c>
      <c r="AU62" s="198" t="str">
        <f>IF(ISBLANK(DATASHEET!BB48),"",DATASHEET!BB48)</f>
        <v/>
      </c>
      <c r="AV62" s="140" t="str">
        <f>IF(AW62="","",IFERROR(VLOOKUP(DATASHEET!BD48,lookup,2,FALSE)-$P62,""))</f>
        <v/>
      </c>
      <c r="AW62" s="156" t="str">
        <f>IFERROR(INDEX(DATASHEET!$A$1:$DG$299,MATCH(PROGRESS!$A62,DATASHEET!$A$1:$A$299,0),MATCH(PROGRESS!AX$2,DATASHEET!$A$1:$DG$1,0)),"")</f>
        <v/>
      </c>
      <c r="AX62" s="156" t="str">
        <f t="shared" si="54"/>
        <v/>
      </c>
      <c r="AY62" s="138" t="str">
        <f>IF(ISBLANK(DATASHEET!BE48),"",DATASHEET!BE48)</f>
        <v/>
      </c>
      <c r="AZ62" s="198" t="str">
        <f>IF(ISBLANK(DATASHEET!BF48),"",DATASHEET!BF48)</f>
        <v/>
      </c>
      <c r="BA62" s="140" t="str">
        <f>IF(BB62="","",IFERROR(VLOOKUP(DATASHEET!BH48,lookup,2,FALSE)-$P62,""))</f>
        <v/>
      </c>
      <c r="BB62" s="156" t="str">
        <f>IFERROR(INDEX(DATASHEET!$A$1:$DG$299,MATCH(PROGRESS!$A62,DATASHEET!$A$1:$A$299,0),MATCH(PROGRESS!BC$2,DATASHEET!$A$1:$DG$1,0)),"")</f>
        <v/>
      </c>
      <c r="BC62" s="156" t="str">
        <f t="shared" si="55"/>
        <v/>
      </c>
      <c r="BD62" s="138" t="str">
        <f>IF(ISBLANK(DATASHEET!BI48),"",DATASHEET!BI48)</f>
        <v>BH</v>
      </c>
      <c r="BE62" s="198" t="str">
        <f>IF(ISBLANK(DATASHEET!BJ48),"",DATASHEET!BJ48)</f>
        <v>11X-EN-2</v>
      </c>
      <c r="BF62" s="140" t="str">
        <f>IF(BG62="","",IFERROR(VLOOKUP(DATASHEET!BL48,lookup,2,FALSE)-$P62,""))</f>
        <v/>
      </c>
      <c r="BG62" s="156" t="str">
        <f>IFERROR(INDEX(DATASHEET!$A$1:$DG$299,MATCH(PROGRESS!$A62,DATASHEET!$A$1:$A$299,0),MATCH(PROGRESS!BH$2,DATASHEET!$A$1:$DG$1,0)),"")</f>
        <v/>
      </c>
      <c r="BH62" s="156" t="str">
        <f t="shared" si="56"/>
        <v/>
      </c>
      <c r="BI62" s="138" t="str">
        <f>IF(ISBLANK(DATASHEET!BM48),"",DATASHEET!BM48)</f>
        <v/>
      </c>
      <c r="BJ62" s="198" t="str">
        <f>IF(ISBLANK(DATASHEET!BN48),"",DATASHEET!BN48)</f>
        <v/>
      </c>
      <c r="BK62" s="140" t="str">
        <f>IF(BL62="","",IFERROR(VLOOKUP(DATASHEET!BP48,lookup,2,FALSE)-$P62,""))</f>
        <v/>
      </c>
      <c r="BL62" s="156" t="str">
        <f>IFERROR(INDEX(DATASHEET!$A$1:$DG$299,MATCH(PROGRESS!$A62,DATASHEET!$A$1:$A$299,0),MATCH(PROGRESS!BM$2,DATASHEET!$A$1:$DG$1,0)),"")</f>
        <v/>
      </c>
      <c r="BM62" s="156" t="str">
        <f t="shared" si="57"/>
        <v/>
      </c>
      <c r="BN62" s="138" t="str">
        <f>IF(ISBLANK(DATASHEET!BQ48),"",DATASHEET!BQ48)</f>
        <v/>
      </c>
      <c r="BO62" s="198" t="str">
        <f>IF(ISBLANK(DATASHEET!BR48),"",DATASHEET!BR48)</f>
        <v/>
      </c>
      <c r="BP62" s="140" t="str">
        <f>IF(BQ62="","",IFERROR(VLOOKUP(DATASHEET!BX48,lookup,2,FALSE)-$P62,""))</f>
        <v/>
      </c>
      <c r="BQ62" s="156" t="str">
        <f>IFERROR(INDEX(DATASHEET!$A$1:$DG$299,MATCH(PROGRESS!$A62,DATASHEET!$A$1:$A$299,0),MATCH(PROGRESS!BR$2,DATASHEET!$A$1:$DG$1,0)),"")</f>
        <v/>
      </c>
      <c r="BR62" s="156" t="str">
        <f t="shared" si="58"/>
        <v/>
      </c>
      <c r="BS62" s="138" t="str">
        <f>IF(ISBLANK(DATASHEET!BY48),"",DATASHEET!BY48)</f>
        <v/>
      </c>
      <c r="BT62" s="198" t="str">
        <f>IF(ISBLANK(DATASHEET!BZ48),"",DATASHEET!BZ48)</f>
        <v/>
      </c>
      <c r="BU62" s="140" t="str">
        <f>IF(BV62="","",IFERROR(VLOOKUP(DATASHEET!CB48,lookup,2,FALSE)-$P62,""))</f>
        <v/>
      </c>
      <c r="BV62" s="156" t="str">
        <f>IFERROR(INDEX(DATASHEET!$A$1:$DG$299,MATCH(PROGRESS!$A62,DATASHEET!$A$1:$A$299,0),MATCH(PROGRESS!BW$2,DATASHEET!$A$1:$DG$1,0)),"")</f>
        <v/>
      </c>
      <c r="BW62" s="156" t="str">
        <f t="shared" si="59"/>
        <v/>
      </c>
      <c r="BX62" s="138" t="str">
        <f>IF(ISBLANK(DATASHEET!CC48),"",DATASHEET!CC48)</f>
        <v/>
      </c>
      <c r="BY62" s="198" t="str">
        <f>IF(ISBLANK(DATASHEET!CD48),"",DATASHEET!CD48)</f>
        <v/>
      </c>
      <c r="BZ62" s="140" t="str">
        <f>IF(CA62="","",IFERROR(VLOOKUP(DATASHEET!CE48,lookup,2,FALSE)-$P62,""))</f>
        <v/>
      </c>
      <c r="CA62" s="156" t="str">
        <f>IFERROR(INDEX(DATASHEET!$A$1:$DG$299,MATCH(PROGRESS!$A62,DATASHEET!$A$1:$A$299,0),MATCH(PROGRESS!CB$2,DATASHEET!$A$1:$DG$1,0)),"")</f>
        <v/>
      </c>
      <c r="CB62" s="156" t="str">
        <f t="shared" si="60"/>
        <v/>
      </c>
      <c r="CC62" s="138" t="str">
        <f>IF(ISBLANK(DATASHEET!CF48),"",DATASHEET!CF48)</f>
        <v/>
      </c>
      <c r="CD62" s="198" t="str">
        <f>IF(ISBLANK(DATASHEET!CG48),"",DATASHEET!CG48)</f>
        <v/>
      </c>
      <c r="CE62" s="140" t="str">
        <f>IF(CF62="","",IFERROR(VLOOKUP(DATASHEET!CJ48,lookup,2,FALSE)-$P62,""))</f>
        <v/>
      </c>
      <c r="CF62" s="156" t="str">
        <f>IFERROR(INDEX(DATASHEET!$A$1:$DG$299,MATCH(PROGRESS!$A62,DATASHEET!$A$1:$A$299,0),MATCH(PROGRESS!CG$2,DATASHEET!$A$1:$DG$1,0)),"")</f>
        <v/>
      </c>
      <c r="CG62" s="156" t="str">
        <f t="shared" si="61"/>
        <v/>
      </c>
      <c r="CH62" s="138" t="str">
        <f>IF(ISBLANK(DATASHEET!CK48),"",DATASHEET!CK48)</f>
        <v/>
      </c>
      <c r="CI62" s="198" t="str">
        <f>IF(ISBLANK(DATASHEET!CL48),"",DATASHEET!CL48)</f>
        <v/>
      </c>
      <c r="CJ62" s="140" t="str">
        <f>IF(CK62="","",IFERROR(VLOOKUP(DATASHEET!CN48,lookup,2,FALSE)-$P62,""))</f>
        <v/>
      </c>
      <c r="CK62" s="156" t="str">
        <f>IFERROR(INDEX(DATASHEET!$A$1:$DG$299,MATCH(PROGRESS!$A62,DATASHEET!$A$1:$A$299,0),MATCH(PROGRESS!CL$2,DATASHEET!$A$1:$DG$1,0)),"")</f>
        <v/>
      </c>
      <c r="CL62" s="156" t="str">
        <f t="shared" si="62"/>
        <v/>
      </c>
      <c r="CM62" s="138" t="str">
        <f>IF(ISBLANK(DATASHEET!CO48),"",DATASHEET!CO48)</f>
        <v>JQ</v>
      </c>
      <c r="CN62" s="198" t="str">
        <f>IF(ISBLANK(DATASHEET!CP48),"",DATASHEET!CP48)</f>
        <v>11X-MA-4</v>
      </c>
      <c r="CO62" s="140" t="str">
        <f>IF(CP62="","",IFERROR(VLOOKUP(DATASHEET!CR48,lookup,2,FALSE)-$P62,""))</f>
        <v/>
      </c>
      <c r="CP62" s="156" t="str">
        <f>IFERROR(INDEX(DATASHEET!$A$1:$DG$299,MATCH(PROGRESS!$A62,DATASHEET!$A$1:$A$299,0),MATCH(PROGRESS!CQ$2,DATASHEET!$A$1:$DG$1,0)),"")</f>
        <v/>
      </c>
      <c r="CQ62" s="156" t="str">
        <f t="shared" si="63"/>
        <v/>
      </c>
      <c r="CR62" s="138" t="str">
        <f>IF(ISBLANK(DATASHEET!CS48),"",DATASHEET!CS48)</f>
        <v/>
      </c>
      <c r="CS62" s="198" t="str">
        <f>IF(ISBLANK(DATASHEET!CT48),"",DATASHEET!CT48)</f>
        <v/>
      </c>
      <c r="CT62" s="140" t="str">
        <f>IF(CU62="","",IFERROR(VLOOKUP(DATASHEET!CV48,lookup,2,FALSE)-$P62,""))</f>
        <v/>
      </c>
      <c r="CU62" s="156" t="str">
        <f>IFERROR(INDEX(DATASHEET!$A$1:$DG$299,MATCH(PROGRESS!$A62,DATASHEET!$A$1:$A$299,0),MATCH(PROGRESS!CV$2,DATASHEET!$A$1:$DG$1,0)),"")</f>
        <v/>
      </c>
      <c r="CV62" s="156" t="str">
        <f t="shared" si="64"/>
        <v/>
      </c>
      <c r="CW62" s="138" t="str">
        <f>IF(ISBLANK(DATASHEET!CW48),"",DATASHEET!CW48)</f>
        <v/>
      </c>
      <c r="CX62" s="198" t="str">
        <f>IF(ISBLANK(DATASHEET!CX48),"",DATASHEET!CX48)</f>
        <v/>
      </c>
      <c r="CY62" s="140" t="str">
        <f>IF(CZ62="","",IFERROR(VLOOKUP(DATASHEET!DD48,lookup,2,FALSE)-$P62,""))</f>
        <v/>
      </c>
      <c r="CZ62" s="156" t="str">
        <f>IFERROR(INDEX(DATASHEET!$A$1:$DG$299,MATCH(PROGRESS!$A62,DATASHEET!$A$1:$A$299,0),MATCH(PROGRESS!DA$2,DATASHEET!$A$1:$DG$1,0)),"")</f>
        <v/>
      </c>
      <c r="DA62" s="156" t="str">
        <f t="shared" si="65"/>
        <v/>
      </c>
      <c r="DB62" s="138" t="str">
        <f>IF(ISBLANK(DATASHEET!DE48),"",DATASHEET!DE48)</f>
        <v>JOS</v>
      </c>
      <c r="DC62" s="198" t="str">
        <f>IF(ISBLANK(DATASHEET!DF48),"",DATASHEET!DF48)</f>
        <v>11MS2-PE-MS2-10</v>
      </c>
      <c r="DD62" s="140" t="str">
        <f>IF(DE62="","",IFERROR(VLOOKUP(DATASHEET!DH48,lookup,2,FALSE)-$P62,""))</f>
        <v/>
      </c>
      <c r="DE62" s="156" t="str">
        <f>IFERROR(INDEX(DATASHEET!$A$1:$DG$299,MATCH(PROGRESS!$A62,DATASHEET!$A$1:$A$299,0),MATCH(PROGRESS!DF$2,DATASHEET!$A$1:$DG$1,0)),"")</f>
        <v/>
      </c>
      <c r="DF62" s="156" t="str">
        <f t="shared" si="66"/>
        <v/>
      </c>
      <c r="DG62" s="138" t="str">
        <f>IF(ISBLANK(DATASHEET!DI48),"",DATASHEET!DI48)</f>
        <v>TD</v>
      </c>
      <c r="DH62" s="198" t="str">
        <f>IF(ISBLANK(DATASHEET!DJ48),"",DATASHEET!DJ48)</f>
        <v>11T-PH-3</v>
      </c>
      <c r="DI62" s="140" t="str">
        <f>IF(DJ62="","",IFERROR(VLOOKUP(DATASHEET!DL48,lookup,2,FALSE)-$P62,""))</f>
        <v/>
      </c>
      <c r="DJ62" s="156" t="str">
        <f>IFERROR(INDEX(DATASHEET!$A$1:$DG$299,MATCH(PROGRESS!$A62,DATASHEET!$A$1:$A$299,0),MATCH(PROGRESS!DK$2,DATASHEET!$A$1:$DG$1,0)),"")</f>
        <v/>
      </c>
      <c r="DK62" s="156" t="str">
        <f t="shared" si="67"/>
        <v/>
      </c>
      <c r="DL62" s="138" t="str">
        <f>IF(ISBLANK(DATASHEET!DM48),"",DATASHEET!DM48)</f>
        <v/>
      </c>
      <c r="DM62" s="198" t="str">
        <f>IF(ISBLANK(DATASHEET!DN48),"",DATASHEET!DN48)</f>
        <v/>
      </c>
      <c r="DN62" s="140" t="str">
        <f>IF(DO62="","",IFERROR(VLOOKUP(DATASHEET!DP48,lookup,2,FALSE)-$P62,""))</f>
        <v/>
      </c>
      <c r="DO62" s="156" t="str">
        <f>IFERROR(INDEX(DATASHEET!$A$1:$DG$299,MATCH(PROGRESS!$A62,DATASHEET!$A$1:$A$299,0),MATCH(PROGRESS!DP$2,DATASHEET!$A$1:$DG$1,0)),"")</f>
        <v/>
      </c>
      <c r="DP62" s="156" t="str">
        <f t="shared" si="68"/>
        <v/>
      </c>
      <c r="DQ62" s="138" t="str">
        <f>IF(ISBLANK(DATASHEET!DQ48),"",DATASHEET!DQ48)</f>
        <v>PLO</v>
      </c>
      <c r="DR62" s="198" t="str">
        <f>IF(ISBLANK(DATASHEET!DR48),"",DATASHEET!DR48)</f>
        <v>11X-RE-2</v>
      </c>
      <c r="DS62" s="140" t="str">
        <f>IF(DT62="","",IFERROR(VLOOKUP(DATASHEET!DT48,lookup,2,FALSE)-$P62,""))</f>
        <v/>
      </c>
      <c r="DT62" s="156" t="str">
        <f>IFERROR(INDEX(DATASHEET!$A$1:$DG$299,MATCH(PROGRESS!$A62,DATASHEET!$A$1:$A$299,0),MATCH(PROGRESS!DU$2,DATASHEET!$A$1:$DG$1,0)),"")</f>
        <v/>
      </c>
      <c r="DU62" s="156" t="str">
        <f t="shared" si="69"/>
        <v/>
      </c>
      <c r="DV62" s="138" t="str">
        <f>IF(ISBLANK(DATASHEET!DU48),"",DATASHEET!DU48)</f>
        <v/>
      </c>
      <c r="DW62" s="198" t="str">
        <f>IF(ISBLANK(DATASHEET!DV48),"",DATASHEET!DV48)</f>
        <v/>
      </c>
      <c r="DX62" s="140" t="str">
        <f>IF(DY62="","",IFERROR(VLOOKUP(DATASHEET!DX48,lookup,2,FALSE)-$P62,""))</f>
        <v/>
      </c>
      <c r="DY62" s="156" t="str">
        <f>IFERROR(INDEX(DATASHEET!$A$1:$DG$299,MATCH(PROGRESS!$A62,DATASHEET!$A$1:$A$299,0),MATCH(PROGRESS!DZ$2,DATASHEET!$A$1:$DG$1,0)),"")</f>
        <v/>
      </c>
      <c r="DZ62" s="156" t="str">
        <f t="shared" si="70"/>
        <v/>
      </c>
      <c r="EA62" s="138" t="str">
        <f>IF(ISBLANK(DATASHEET!DY48),"",DATASHEET!DY48)</f>
        <v>WE</v>
      </c>
      <c r="EB62" s="198" t="str">
        <f>IF(ISBLANK(DATASHEET!DZ48),"",DATASHEET!DZ48)</f>
        <v>11N-SP-1</v>
      </c>
      <c r="FD62" s="526"/>
      <c r="FE62" s="532"/>
      <c r="FF62" s="532"/>
      <c r="FG62" s="532"/>
      <c r="FH62" s="526"/>
      <c r="FI62" s="526"/>
      <c r="FJ62" s="532"/>
      <c r="FK62" s="526"/>
      <c r="FL62" s="532"/>
      <c r="FM62" s="526"/>
      <c r="FN62" s="532"/>
      <c r="FO62" s="532"/>
      <c r="FP62" s="532"/>
      <c r="FQ62" s="526"/>
      <c r="FR62" s="526"/>
      <c r="FS62" s="526"/>
      <c r="FT62" s="532"/>
      <c r="FU62" s="526"/>
      <c r="FV62" s="532"/>
      <c r="FW62" s="532"/>
      <c r="FX62" s="532"/>
      <c r="FY62" s="526"/>
      <c r="FZ62" s="532"/>
      <c r="GA62" s="529"/>
      <c r="GB62" s="530"/>
      <c r="GC62" s="530"/>
      <c r="GD62" s="529"/>
      <c r="GE62" s="530"/>
      <c r="GF62" s="530"/>
      <c r="GG62" s="530"/>
      <c r="GH62" s="530"/>
      <c r="GI62" s="530"/>
      <c r="GJ62" s="529"/>
      <c r="GK62" s="530"/>
      <c r="GL62" s="529"/>
      <c r="GM62" s="529"/>
      <c r="GN62" s="530"/>
      <c r="GO62" s="530"/>
      <c r="GP62" s="529"/>
      <c r="GQ62" s="529"/>
      <c r="GR62" s="530"/>
      <c r="GS62" s="530"/>
      <c r="GT62" s="529"/>
      <c r="HB62" t="s">
        <v>375</v>
      </c>
    </row>
    <row r="63" spans="1:210" ht="15.75" x14ac:dyDescent="0.25">
      <c r="A63" s="179">
        <f>DATASHEET!A49</f>
        <v>151534</v>
      </c>
      <c r="B63" s="58" t="str">
        <f>DATASHEET!B49</f>
        <v>EL JAMMAL, Gabrielle</v>
      </c>
      <c r="C63" s="169" t="str">
        <f>DATASHEET!C49</f>
        <v>11SPI</v>
      </c>
      <c r="D63" s="170" t="str">
        <f>DATASHEET!D49</f>
        <v>F</v>
      </c>
      <c r="E63" s="170" t="str">
        <f>DATASHEET!J49</f>
        <v>N</v>
      </c>
      <c r="F63" s="170" t="str">
        <f>DATASHEET!E49</f>
        <v>N</v>
      </c>
      <c r="G63" s="170" t="str">
        <f>DATASHEET!F49</f>
        <v>White Other</v>
      </c>
      <c r="H63" s="170" t="str">
        <f>DATASHEET!G49</f>
        <v>N</v>
      </c>
      <c r="I63" s="170" t="str">
        <f>DATASHEET!H49</f>
        <v>N</v>
      </c>
      <c r="J63" s="170" t="str">
        <f>DATASHEET!I49</f>
        <v>N</v>
      </c>
      <c r="K63" s="171" t="str">
        <f>DATASHEET!M49</f>
        <v>M</v>
      </c>
      <c r="L63" s="88" t="str">
        <f t="shared" si="46"/>
        <v/>
      </c>
      <c r="M63" s="88" t="str">
        <f t="shared" si="47"/>
        <v/>
      </c>
      <c r="N63" s="498" t="str">
        <f>IF(ISBLANK(DATASHEET!L49),"",DATASHEET!L49)</f>
        <v>5-6</v>
      </c>
      <c r="O63" s="109">
        <f>IFERROR(IF(VLOOKUP(DATASHEET!A49,[5]YEAR11!$A$2:$AF$236,18,FALSE)="","",VLOOKUP(DATASHEET!A49,[5]YEAR11!$A$2:$AF$236,18,FALSE)),"")</f>
        <v>49.024999999999999</v>
      </c>
      <c r="P63" s="111">
        <f>IFERROR(IF(VLOOKUP(DATASHEET!A49,[5]YEAR11!$A$2:$AF$237,19,FALSE)="","",VLOOKUP(DATASHEET!A49,[5]YEAR11!$A$2:$AF$237,19,FALSE)),"")</f>
        <v>4.9024999999999999</v>
      </c>
      <c r="Q63" s="497">
        <f>'P8 BREAKDOWN'!M51</f>
        <v>-4.3525</v>
      </c>
      <c r="R63" s="140" t="str">
        <f>IF(S63="","",IFERROR(VLOOKUP(DATASHEET!AF49,lookup,2,FALSE)-$P63,""))</f>
        <v/>
      </c>
      <c r="S63" s="156" t="str">
        <f>IFERROR(INDEX(DATASHEET!$A$1:$DG$299,MATCH(PROGRESS!$A63,DATASHEET!$A$1:$A$299,0),MATCH(PROGRESS!T$2,DATASHEET!$A$1:$DG$1,0)),"")</f>
        <v/>
      </c>
      <c r="T63" s="156" t="str">
        <f t="shared" si="48"/>
        <v/>
      </c>
      <c r="U63" s="138" t="str">
        <f>IF(ISBLANK(DATASHEET!AG49),"",DATASHEET!AG49)</f>
        <v/>
      </c>
      <c r="V63" s="198" t="str">
        <f>IF(ISBLANK(DATASHEET!AH49),"",DATASHEET!AH49)</f>
        <v/>
      </c>
      <c r="W63" s="140" t="str">
        <f>IF(X63="","",IFERROR(VLOOKUP(DATASHEET!AJ49,lookup,2,FALSE)-$P63,""))</f>
        <v/>
      </c>
      <c r="X63" s="156" t="str">
        <f>IFERROR(INDEX(DATASHEET!$A$1:$DG$299,MATCH(PROGRESS!$A63,DATASHEET!$A$1:$A$299,0),MATCH(PROGRESS!Y$2,DATASHEET!$A$1:$DG$1,0)),"")</f>
        <v/>
      </c>
      <c r="Y63" s="156" t="str">
        <f t="shared" si="49"/>
        <v/>
      </c>
      <c r="Z63" s="138" t="str">
        <f>IF(ISBLANK(DATASHEET!AK49),"",DATASHEET!AK49)</f>
        <v/>
      </c>
      <c r="AA63" s="198" t="str">
        <f>IF(ISBLANK(DATASHEET!AL49),"",DATASHEET!AL49)</f>
        <v/>
      </c>
      <c r="AB63" s="140" t="str">
        <f>IF(AC63="","",IFERROR(VLOOKUP(DATASHEET!AN49,lookup,2,FALSE)-$P63,""))</f>
        <v/>
      </c>
      <c r="AC63" s="156" t="str">
        <f>IFERROR(INDEX(DATASHEET!$A$1:$DG$299,MATCH(PROGRESS!$A63,DATASHEET!$A$1:$A$299,0),MATCH(PROGRESS!AD$2,DATASHEET!$A$1:$DG$1,0)),"")</f>
        <v/>
      </c>
      <c r="AD63" s="156" t="str">
        <f t="shared" si="50"/>
        <v/>
      </c>
      <c r="AE63" s="138" t="str">
        <f>IF(ISBLANK(DATASHEET!AO49),"",DATASHEET!AO49)</f>
        <v/>
      </c>
      <c r="AF63" s="198" t="str">
        <f>IF(ISBLANK(DATASHEET!AP49),"",DATASHEET!AP49)</f>
        <v/>
      </c>
      <c r="AG63" s="140" t="str">
        <f>IF(AH63="","",IFERROR(VLOOKUP(DATASHEET!AR49,lookup,2,FALSE)-$P63,""))</f>
        <v/>
      </c>
      <c r="AH63" s="156" t="str">
        <f>IFERROR(INDEX(DATASHEET!$A$1:$DG$299,MATCH(PROGRESS!$A63,DATASHEET!$A$1:$A$299,0),MATCH(PROGRESS!AI$2,DATASHEET!$A$1:$DG$1,0)),"")</f>
        <v/>
      </c>
      <c r="AI63" s="156" t="str">
        <f t="shared" si="51"/>
        <v/>
      </c>
      <c r="AJ63" s="138" t="str">
        <f>IF(ISBLANK(DATASHEET!AS49),"",DATASHEET!AS49)</f>
        <v/>
      </c>
      <c r="AK63" s="198" t="str">
        <f>IF(ISBLANK(DATASHEET!AT49),"",DATASHEET!AT49)</f>
        <v/>
      </c>
      <c r="AL63" s="140" t="str">
        <f>IF(AM63="","",IFERROR(VLOOKUP(DATASHEET!AV49,lookup,2,FALSE)-$P63,""))</f>
        <v/>
      </c>
      <c r="AM63" s="156" t="str">
        <f>IFERROR(INDEX(DATASHEET!$A$1:$DG$299,MATCH(PROGRESS!$A63,DATASHEET!$A$1:$A$299,0),MATCH(PROGRESS!AN$2,DATASHEET!$A$1:$DG$1,0)),"")</f>
        <v/>
      </c>
      <c r="AN63" s="156" t="str">
        <f t="shared" si="52"/>
        <v/>
      </c>
      <c r="AO63" s="138" t="str">
        <f>IF(ISBLANK(DATASHEET!AW49),"",DATASHEET!AW49)</f>
        <v/>
      </c>
      <c r="AP63" s="198" t="str">
        <f>IF(ISBLANK(DATASHEET!AX49),"",DATASHEET!AX49)</f>
        <v/>
      </c>
      <c r="AQ63" s="140" t="str">
        <f>IF(AR63="","",IFERROR(VLOOKUP(DATASHEET!AZ49,lookup,2,FALSE)-$P63,""))</f>
        <v/>
      </c>
      <c r="AR63" s="156" t="str">
        <f>IFERROR(INDEX(DATASHEET!$A$1:$DG$299,MATCH(PROGRESS!$A63,DATASHEET!$A$1:$A$299,0),MATCH(PROGRESS!AS$2,DATASHEET!$A$1:$DG$1,0)),"")</f>
        <v/>
      </c>
      <c r="AS63" s="156" t="str">
        <f t="shared" si="53"/>
        <v/>
      </c>
      <c r="AT63" s="138" t="str">
        <f>IF(ISBLANK(DATASHEET!BA49),"",DATASHEET!BA49)</f>
        <v/>
      </c>
      <c r="AU63" s="198" t="str">
        <f>IF(ISBLANK(DATASHEET!BB49),"",DATASHEET!BB49)</f>
        <v/>
      </c>
      <c r="AV63" s="140" t="str">
        <f>IF(AW63="","",IFERROR(VLOOKUP(DATASHEET!BD49,lookup,2,FALSE)-$P63,""))</f>
        <v/>
      </c>
      <c r="AW63" s="156" t="str">
        <f>IFERROR(INDEX(DATASHEET!$A$1:$DG$299,MATCH(PROGRESS!$A63,DATASHEET!$A$1:$A$299,0),MATCH(PROGRESS!AX$2,DATASHEET!$A$1:$DG$1,0)),"")</f>
        <v/>
      </c>
      <c r="AX63" s="156" t="str">
        <f t="shared" si="54"/>
        <v/>
      </c>
      <c r="AY63" s="138" t="str">
        <f>IF(ISBLANK(DATASHEET!BE49),"",DATASHEET!BE49)</f>
        <v/>
      </c>
      <c r="AZ63" s="198" t="str">
        <f>IF(ISBLANK(DATASHEET!BF49),"",DATASHEET!BF49)</f>
        <v/>
      </c>
      <c r="BA63" s="140" t="str">
        <f>IF(BB63="","",IFERROR(VLOOKUP(DATASHEET!BH49,lookup,2,FALSE)-$P63,""))</f>
        <v/>
      </c>
      <c r="BB63" s="156" t="str">
        <f>IFERROR(INDEX(DATASHEET!$A$1:$DG$299,MATCH(PROGRESS!$A63,DATASHEET!$A$1:$A$299,0),MATCH(PROGRESS!BC$2,DATASHEET!$A$1:$DG$1,0)),"")</f>
        <v/>
      </c>
      <c r="BC63" s="156" t="str">
        <f t="shared" si="55"/>
        <v/>
      </c>
      <c r="BD63" s="138" t="str">
        <f>IF(ISBLANK(DATASHEET!BI49),"",DATASHEET!BI49)</f>
        <v>AWH</v>
      </c>
      <c r="BE63" s="198" t="str">
        <f>IF(ISBLANK(DATASHEET!BJ49),"",DATASHEET!BJ49)</f>
        <v>11X-EN-5</v>
      </c>
      <c r="BF63" s="140" t="str">
        <f>IF(BG63="","",IFERROR(VLOOKUP(DATASHEET!BL49,lookup,2,FALSE)-$P63,""))</f>
        <v/>
      </c>
      <c r="BG63" s="156" t="str">
        <f>IFERROR(INDEX(DATASHEET!$A$1:$DG$299,MATCH(PROGRESS!$A63,DATASHEET!$A$1:$A$299,0),MATCH(PROGRESS!BH$2,DATASHEET!$A$1:$DG$1,0)),"")</f>
        <v/>
      </c>
      <c r="BH63" s="156" t="str">
        <f t="shared" si="56"/>
        <v/>
      </c>
      <c r="BI63" s="138" t="str">
        <f>IF(ISBLANK(DATASHEET!BM49),"",DATASHEET!BM49)</f>
        <v/>
      </c>
      <c r="BJ63" s="198" t="str">
        <f>IF(ISBLANK(DATASHEET!BN49),"",DATASHEET!BN49)</f>
        <v/>
      </c>
      <c r="BK63" s="140" t="str">
        <f>IF(BL63="","",IFERROR(VLOOKUP(DATASHEET!BP49,lookup,2,FALSE)-$P63,""))</f>
        <v/>
      </c>
      <c r="BL63" s="156" t="str">
        <f>IFERROR(INDEX(DATASHEET!$A$1:$DG$299,MATCH(PROGRESS!$A63,DATASHEET!$A$1:$A$299,0),MATCH(PROGRESS!BM$2,DATASHEET!$A$1:$DG$1,0)),"")</f>
        <v/>
      </c>
      <c r="BM63" s="156" t="str">
        <f t="shared" si="57"/>
        <v/>
      </c>
      <c r="BN63" s="138" t="str">
        <f>IF(ISBLANK(DATASHEET!BQ49),"",DATASHEET!BQ49)</f>
        <v/>
      </c>
      <c r="BO63" s="198" t="str">
        <f>IF(ISBLANK(DATASHEET!BR49),"",DATASHEET!BR49)</f>
        <v/>
      </c>
      <c r="BP63" s="140" t="str">
        <f>IF(BQ63="","",IFERROR(VLOOKUP(DATASHEET!BX49,lookup,2,FALSE)-$P63,""))</f>
        <v/>
      </c>
      <c r="BQ63" s="156" t="str">
        <f>IFERROR(INDEX(DATASHEET!$A$1:$DG$299,MATCH(PROGRESS!$A63,DATASHEET!$A$1:$A$299,0),MATCH(PROGRESS!BR$2,DATASHEET!$A$1:$DG$1,0)),"")</f>
        <v/>
      </c>
      <c r="BR63" s="156" t="str">
        <f t="shared" si="58"/>
        <v/>
      </c>
      <c r="BS63" s="138" t="str">
        <f>IF(ISBLANK(DATASHEET!BY49),"",DATASHEET!BY49)</f>
        <v>EGQ</v>
      </c>
      <c r="BT63" s="198" t="str">
        <f>IF(ISBLANK(DATASHEET!BZ49),"",DATASHEET!BZ49)</f>
        <v>11S-FR-2</v>
      </c>
      <c r="BU63" s="140" t="str">
        <f>IF(BV63="","",IFERROR(VLOOKUP(DATASHEET!CB49,lookup,2,FALSE)-$P63,""))</f>
        <v/>
      </c>
      <c r="BV63" s="156" t="str">
        <f>IFERROR(INDEX(DATASHEET!$A$1:$DG$299,MATCH(PROGRESS!$A63,DATASHEET!$A$1:$A$299,0),MATCH(PROGRESS!BW$2,DATASHEET!$A$1:$DG$1,0)),"")</f>
        <v/>
      </c>
      <c r="BW63" s="156" t="str">
        <f t="shared" si="59"/>
        <v/>
      </c>
      <c r="BX63" s="138" t="str">
        <f>IF(ISBLANK(DATASHEET!CC49),"",DATASHEET!CC49)</f>
        <v/>
      </c>
      <c r="BY63" s="198" t="str">
        <f>IF(ISBLANK(DATASHEET!CD49),"",DATASHEET!CD49)</f>
        <v/>
      </c>
      <c r="BZ63" s="140" t="str">
        <f>IF(CA63="","",IFERROR(VLOOKUP(DATASHEET!CE49,lookup,2,FALSE)-$P63,""))</f>
        <v/>
      </c>
      <c r="CA63" s="156" t="str">
        <f>IFERROR(INDEX(DATASHEET!$A$1:$DG$299,MATCH(PROGRESS!$A63,DATASHEET!$A$1:$A$299,0),MATCH(PROGRESS!CB$2,DATASHEET!$A$1:$DG$1,0)),"")</f>
        <v/>
      </c>
      <c r="CB63" s="156" t="str">
        <f t="shared" si="60"/>
        <v/>
      </c>
      <c r="CC63" s="138" t="str">
        <f>IF(ISBLANK(DATASHEET!CF49),"",DATASHEET!CF49)</f>
        <v/>
      </c>
      <c r="CD63" s="198" t="str">
        <f>IF(ISBLANK(DATASHEET!CG49),"",DATASHEET!CG49)</f>
        <v/>
      </c>
      <c r="CE63" s="140" t="str">
        <f>IF(CF63="","",IFERROR(VLOOKUP(DATASHEET!CJ49,lookup,2,FALSE)-$P63,""))</f>
        <v/>
      </c>
      <c r="CF63" s="156" t="str">
        <f>IFERROR(INDEX(DATASHEET!$A$1:$DG$299,MATCH(PROGRESS!$A63,DATASHEET!$A$1:$A$299,0),MATCH(PROGRESS!CG$2,DATASHEET!$A$1:$DG$1,0)),"")</f>
        <v/>
      </c>
      <c r="CG63" s="156" t="str">
        <f t="shared" si="61"/>
        <v/>
      </c>
      <c r="CH63" s="138" t="str">
        <f>IF(ISBLANK(DATASHEET!CK49),"",DATASHEET!CK49)</f>
        <v>MSA</v>
      </c>
      <c r="CI63" s="198" t="str">
        <f>IF(ISBLANK(DATASHEET!CL49),"",DATASHEET!CL49)</f>
        <v>11MS2-HI2-7</v>
      </c>
      <c r="CJ63" s="140" t="str">
        <f>IF(CK63="","",IFERROR(VLOOKUP(DATASHEET!CN49,lookup,2,FALSE)-$P63,""))</f>
        <v/>
      </c>
      <c r="CK63" s="156" t="str">
        <f>IFERROR(INDEX(DATASHEET!$A$1:$DG$299,MATCH(PROGRESS!$A63,DATASHEET!$A$1:$A$299,0),MATCH(PROGRESS!CL$2,DATASHEET!$A$1:$DG$1,0)),"")</f>
        <v/>
      </c>
      <c r="CL63" s="156" t="str">
        <f t="shared" si="62"/>
        <v/>
      </c>
      <c r="CM63" s="138" t="str">
        <f>IF(ISBLANK(DATASHEET!CO49),"",DATASHEET!CO49)</f>
        <v>JQ</v>
      </c>
      <c r="CN63" s="198" t="str">
        <f>IF(ISBLANK(DATASHEET!CP49),"",DATASHEET!CP49)</f>
        <v>11S-MA-3</v>
      </c>
      <c r="CO63" s="140" t="str">
        <f>IF(CP63="","",IFERROR(VLOOKUP(DATASHEET!CR49,lookup,2,FALSE)-$P63,""))</f>
        <v/>
      </c>
      <c r="CP63" s="156" t="str">
        <f>IFERROR(INDEX(DATASHEET!$A$1:$DG$299,MATCH(PROGRESS!$A63,DATASHEET!$A$1:$A$299,0),MATCH(PROGRESS!CQ$2,DATASHEET!$A$1:$DG$1,0)),"")</f>
        <v/>
      </c>
      <c r="CQ63" s="156" t="str">
        <f t="shared" si="63"/>
        <v/>
      </c>
      <c r="CR63" s="138" t="str">
        <f>IF(ISBLANK(DATASHEET!CS49),"",DATASHEET!CS49)</f>
        <v/>
      </c>
      <c r="CS63" s="198" t="str">
        <f>IF(ISBLANK(DATASHEET!CT49),"",DATASHEET!CT49)</f>
        <v/>
      </c>
      <c r="CT63" s="140" t="str">
        <f>IF(CU63="","",IFERROR(VLOOKUP(DATASHEET!CV49,lookup,2,FALSE)-$P63,""))</f>
        <v/>
      </c>
      <c r="CU63" s="156" t="str">
        <f>IFERROR(INDEX(DATASHEET!$A$1:$DG$299,MATCH(PROGRESS!$A63,DATASHEET!$A$1:$A$299,0),MATCH(PROGRESS!CV$2,DATASHEET!$A$1:$DG$1,0)),"")</f>
        <v/>
      </c>
      <c r="CV63" s="156" t="str">
        <f t="shared" si="64"/>
        <v/>
      </c>
      <c r="CW63" s="138" t="str">
        <f>IF(ISBLANK(DATASHEET!CW49),"",DATASHEET!CW49)</f>
        <v>SGO</v>
      </c>
      <c r="CX63" s="198" t="str">
        <f>IF(ISBLANK(DATASHEET!CX49),"",DATASHEET!CX49)</f>
        <v>11LT-PHO-6</v>
      </c>
      <c r="CY63" s="140" t="str">
        <f>IF(CZ63="","",IFERROR(VLOOKUP(DATASHEET!DD49,lookup,2,FALSE)-$P63,""))</f>
        <v/>
      </c>
      <c r="CZ63" s="156" t="str">
        <f>IFERROR(INDEX(DATASHEET!$A$1:$DG$299,MATCH(PROGRESS!$A63,DATASHEET!$A$1:$A$299,0),MATCH(PROGRESS!DA$2,DATASHEET!$A$1:$DG$1,0)),"")</f>
        <v/>
      </c>
      <c r="DA63" s="156" t="str">
        <f t="shared" si="65"/>
        <v/>
      </c>
      <c r="DB63" s="138" t="str">
        <f>IF(ISBLANK(DATASHEET!DE49),"",DATASHEET!DE49)</f>
        <v/>
      </c>
      <c r="DC63" s="198" t="str">
        <f>IF(ISBLANK(DATASHEET!DF49),"",DATASHEET!DF49)</f>
        <v/>
      </c>
      <c r="DD63" s="140" t="str">
        <f>IF(DE63="","",IFERROR(VLOOKUP(DATASHEET!DH49,lookup,2,FALSE)-$P63,""))</f>
        <v/>
      </c>
      <c r="DE63" s="156" t="str">
        <f>IFERROR(INDEX(DATASHEET!$A$1:$DG$299,MATCH(PROGRESS!$A63,DATASHEET!$A$1:$A$299,0),MATCH(PROGRESS!DF$2,DATASHEET!$A$1:$DG$1,0)),"")</f>
        <v/>
      </c>
      <c r="DF63" s="156" t="str">
        <f t="shared" si="66"/>
        <v/>
      </c>
      <c r="DG63" s="138" t="str">
        <f>IF(ISBLANK(DATASHEET!DI49),"",DATASHEET!DI49)</f>
        <v/>
      </c>
      <c r="DH63" s="198" t="str">
        <f>IF(ISBLANK(DATASHEET!DJ49),"",DATASHEET!DJ49)</f>
        <v/>
      </c>
      <c r="DI63" s="140" t="str">
        <f>IF(DJ63="","",IFERROR(VLOOKUP(DATASHEET!DL49,lookup,2,FALSE)-$P63,""))</f>
        <v/>
      </c>
      <c r="DJ63" s="156" t="str">
        <f>IFERROR(INDEX(DATASHEET!$A$1:$DG$299,MATCH(PROGRESS!$A63,DATASHEET!$A$1:$A$299,0),MATCH(PROGRESS!DK$2,DATASHEET!$A$1:$DG$1,0)),"")</f>
        <v/>
      </c>
      <c r="DK63" s="156" t="str">
        <f t="shared" si="67"/>
        <v/>
      </c>
      <c r="DL63" s="138" t="str">
        <f>IF(ISBLANK(DATASHEET!DM49),"",DATASHEET!DM49)</f>
        <v/>
      </c>
      <c r="DM63" s="198" t="str">
        <f>IF(ISBLANK(DATASHEET!DN49),"",DATASHEET!DN49)</f>
        <v/>
      </c>
      <c r="DN63" s="140" t="str">
        <f>IF(DO63="","",IFERROR(VLOOKUP(DATASHEET!DP49,lookup,2,FALSE)-$P63,""))</f>
        <v/>
      </c>
      <c r="DO63" s="156" t="str">
        <f>IFERROR(INDEX(DATASHEET!$A$1:$DG$299,MATCH(PROGRESS!$A63,DATASHEET!$A$1:$A$299,0),MATCH(PROGRESS!DP$2,DATASHEET!$A$1:$DG$1,0)),"")</f>
        <v/>
      </c>
      <c r="DP63" s="156" t="str">
        <f t="shared" si="68"/>
        <v/>
      </c>
      <c r="DQ63" s="138" t="str">
        <f>IF(ISBLANK(DATASHEET!DQ49),"",DATASHEET!DQ49)</f>
        <v>NT</v>
      </c>
      <c r="DR63" s="198" t="str">
        <f>IF(ISBLANK(DATASHEET!DR49),"",DATASHEET!DR49)</f>
        <v>11X-RE-5</v>
      </c>
      <c r="DS63" s="140" t="str">
        <f>IF(DT63="","",IFERROR(VLOOKUP(DATASHEET!DT49,lookup,2,FALSE)-$P63,""))</f>
        <v/>
      </c>
      <c r="DT63" s="156" t="str">
        <f>IFERROR(INDEX(DATASHEET!$A$1:$DG$299,MATCH(PROGRESS!$A63,DATASHEET!$A$1:$A$299,0),MATCH(PROGRESS!DU$2,DATASHEET!$A$1:$DG$1,0)),"")</f>
        <v/>
      </c>
      <c r="DU63" s="156" t="str">
        <f t="shared" si="69"/>
        <v/>
      </c>
      <c r="DV63" s="138" t="str">
        <f>IF(ISBLANK(DATASHEET!DU49),"",DATASHEET!DU49)</f>
        <v>ES</v>
      </c>
      <c r="DW63" s="198" t="str">
        <f>IF(ISBLANK(DATASHEET!DV49),"",DATASHEET!DV49)</f>
        <v>11C-SC-2</v>
      </c>
      <c r="DX63" s="140" t="str">
        <f>IF(DY63="","",IFERROR(VLOOKUP(DATASHEET!DX49,lookup,2,FALSE)-$P63,""))</f>
        <v/>
      </c>
      <c r="DY63" s="156" t="str">
        <f>IFERROR(INDEX(DATASHEET!$A$1:$DG$299,MATCH(PROGRESS!$A63,DATASHEET!$A$1:$A$299,0),MATCH(PROGRESS!DZ$2,DATASHEET!$A$1:$DG$1,0)),"")</f>
        <v/>
      </c>
      <c r="DZ63" s="156" t="str">
        <f t="shared" si="70"/>
        <v/>
      </c>
      <c r="EA63" s="138" t="str">
        <f>IF(ISBLANK(DATASHEET!DY49),"",DATASHEET!DY49)</f>
        <v/>
      </c>
      <c r="EB63" s="198" t="str">
        <f>IF(ISBLANK(DATASHEET!DZ49),"",DATASHEET!DZ49)</f>
        <v/>
      </c>
      <c r="FD63" s="526"/>
      <c r="FE63" s="532"/>
      <c r="FF63" s="532"/>
      <c r="FG63" s="532"/>
      <c r="FH63" s="526"/>
      <c r="FI63" s="526"/>
      <c r="FJ63" s="532"/>
      <c r="FK63" s="526"/>
      <c r="FL63" s="532"/>
      <c r="FM63" s="526"/>
      <c r="FN63" s="532"/>
      <c r="FO63" s="532"/>
      <c r="FP63" s="532"/>
      <c r="FQ63" s="526"/>
      <c r="FR63" s="526"/>
      <c r="FS63" s="526"/>
      <c r="FT63" s="532"/>
      <c r="FU63" s="526"/>
      <c r="FV63" s="532"/>
      <c r="FW63" s="532"/>
      <c r="FX63" s="532"/>
      <c r="FY63" s="526"/>
      <c r="FZ63" s="532"/>
      <c r="GA63" s="529"/>
      <c r="GB63" s="530"/>
      <c r="GC63" s="530"/>
      <c r="GD63" s="529"/>
      <c r="GE63" s="530"/>
      <c r="GF63" s="530"/>
      <c r="GG63" s="530"/>
      <c r="GH63" s="530"/>
      <c r="GI63" s="530"/>
      <c r="GJ63" s="529"/>
      <c r="GK63" s="530"/>
      <c r="GL63" s="529"/>
      <c r="GM63" s="529"/>
      <c r="GN63" s="530"/>
      <c r="GO63" s="530"/>
      <c r="GP63" s="529"/>
      <c r="GQ63" s="529"/>
      <c r="GR63" s="530"/>
      <c r="GS63" s="530"/>
      <c r="GT63" s="529"/>
      <c r="HA63" t="s">
        <v>375</v>
      </c>
      <c r="HB63" t="s">
        <v>375</v>
      </c>
    </row>
    <row r="64" spans="1:210" ht="15.75" x14ac:dyDescent="0.25">
      <c r="A64" s="179">
        <f>DATASHEET!A50</f>
        <v>160029</v>
      </c>
      <c r="B64" s="58" t="str">
        <f>DATASHEET!B50</f>
        <v>EL-SAADAWY, Ibrahim</v>
      </c>
      <c r="C64" s="169" t="str">
        <f>DATASHEET!C50</f>
        <v>11KKN</v>
      </c>
      <c r="D64" s="170" t="str">
        <f>DATASHEET!D50</f>
        <v>M</v>
      </c>
      <c r="E64" s="170" t="str">
        <f>DATASHEET!J50</f>
        <v>N</v>
      </c>
      <c r="F64" s="170" t="str">
        <f>DATASHEET!E50</f>
        <v>Y</v>
      </c>
      <c r="G64" s="170" t="str">
        <f>DATASHEET!F50</f>
        <v>Arab Other</v>
      </c>
      <c r="H64" s="170" t="str">
        <f>DATASHEET!G50</f>
        <v>N</v>
      </c>
      <c r="I64" s="170" t="str">
        <f>DATASHEET!H50</f>
        <v>Y</v>
      </c>
      <c r="J64" s="170" t="str">
        <f>DATASHEET!I50</f>
        <v>N</v>
      </c>
      <c r="K64" s="171" t="str">
        <f>DATASHEET!M50</f>
        <v/>
      </c>
      <c r="L64" s="88" t="str">
        <f t="shared" si="46"/>
        <v/>
      </c>
      <c r="M64" s="88" t="str">
        <f t="shared" si="47"/>
        <v/>
      </c>
      <c r="N64" s="498" t="str">
        <f>IF(ISBLANK(DATASHEET!L50),"",DATASHEET!L50)</f>
        <v/>
      </c>
      <c r="O64" s="109" t="str">
        <f>IFERROR(IF(VLOOKUP(DATASHEET!A50,[5]YEAR11!$A$2:$AF$236,18,FALSE)="","",VLOOKUP(DATASHEET!A50,[5]YEAR11!$A$2:$AF$236,18,FALSE)),"")</f>
        <v/>
      </c>
      <c r="P64" s="111" t="str">
        <f>IFERROR(IF(VLOOKUP(DATASHEET!A50,[5]YEAR11!$A$2:$AF$237,19,FALSE)="","",VLOOKUP(DATASHEET!A50,[5]YEAR11!$A$2:$AF$237,19,FALSE)),"")</f>
        <v/>
      </c>
      <c r="Q64" s="497" t="str">
        <f>'P8 BREAKDOWN'!M52</f>
        <v/>
      </c>
      <c r="R64" s="140" t="str">
        <f>IF(S64="","",IFERROR(VLOOKUP(DATASHEET!AF50,lookup,2,FALSE)-$P64,""))</f>
        <v/>
      </c>
      <c r="S64" s="156" t="str">
        <f>IFERROR(INDEX(DATASHEET!$A$1:$DG$299,MATCH(PROGRESS!$A64,DATASHEET!$A$1:$A$299,0),MATCH(PROGRESS!T$2,DATASHEET!$A$1:$DG$1,0)),"")</f>
        <v/>
      </c>
      <c r="T64" s="156" t="str">
        <f t="shared" si="48"/>
        <v/>
      </c>
      <c r="U64" s="138" t="str">
        <f>IF(ISBLANK(DATASHEET!AG50),"",DATASHEET!AG50)</f>
        <v/>
      </c>
      <c r="V64" s="198" t="str">
        <f>IF(ISBLANK(DATASHEET!AH50),"",DATASHEET!AH50)</f>
        <v/>
      </c>
      <c r="W64" s="140" t="str">
        <f>IF(X64="","",IFERROR(VLOOKUP(DATASHEET!AJ50,lookup,2,FALSE)-$P64,""))</f>
        <v/>
      </c>
      <c r="X64" s="156" t="str">
        <f>IFERROR(INDEX(DATASHEET!$A$1:$DG$299,MATCH(PROGRESS!$A64,DATASHEET!$A$1:$A$299,0),MATCH(PROGRESS!Y$2,DATASHEET!$A$1:$DG$1,0)),"")</f>
        <v/>
      </c>
      <c r="Y64" s="156" t="str">
        <f t="shared" si="49"/>
        <v/>
      </c>
      <c r="Z64" s="138" t="str">
        <f>IF(ISBLANK(DATASHEET!AK50),"",DATASHEET!AK50)</f>
        <v>RAB</v>
      </c>
      <c r="AA64" s="198" t="str">
        <f>IF(ISBLANK(DATASHEET!AL50),"",DATASHEET!AL50)</f>
        <v>11T-BI-2</v>
      </c>
      <c r="AB64" s="140" t="str">
        <f>IF(AC64="","",IFERROR(VLOOKUP(DATASHEET!AN50,lookup,2,FALSE)-$P64,""))</f>
        <v/>
      </c>
      <c r="AC64" s="156" t="str">
        <f>IFERROR(INDEX(DATASHEET!$A$1:$DG$299,MATCH(PROGRESS!$A64,DATASHEET!$A$1:$A$299,0),MATCH(PROGRESS!AD$2,DATASHEET!$A$1:$DG$1,0)),"")</f>
        <v/>
      </c>
      <c r="AD64" s="156" t="str">
        <f t="shared" si="50"/>
        <v/>
      </c>
      <c r="AE64" s="138" t="str">
        <f>IF(ISBLANK(DATASHEET!AO50),"",DATASHEET!AO50)</f>
        <v/>
      </c>
      <c r="AF64" s="198" t="str">
        <f>IF(ISBLANK(DATASHEET!AP50),"",DATASHEET!AP50)</f>
        <v/>
      </c>
      <c r="AG64" s="140" t="str">
        <f>IF(AH64="","",IFERROR(VLOOKUP(DATASHEET!AR50,lookup,2,FALSE)-$P64,""))</f>
        <v/>
      </c>
      <c r="AH64" s="156" t="str">
        <f>IFERROR(INDEX(DATASHEET!$A$1:$DG$299,MATCH(PROGRESS!$A64,DATASHEET!$A$1:$A$299,0),MATCH(PROGRESS!AI$2,DATASHEET!$A$1:$DG$1,0)),"")</f>
        <v/>
      </c>
      <c r="AI64" s="156" t="str">
        <f t="shared" si="51"/>
        <v/>
      </c>
      <c r="AJ64" s="138" t="str">
        <f>IF(ISBLANK(DATASHEET!AS50),"",DATASHEET!AS50)</f>
        <v>GN</v>
      </c>
      <c r="AK64" s="198" t="str">
        <f>IF(ISBLANK(DATASHEET!AT50),"",DATASHEET!AT50)</f>
        <v>11T-CH-2</v>
      </c>
      <c r="AL64" s="140" t="str">
        <f>IF(AM64="","",IFERROR(VLOOKUP(DATASHEET!AV50,lookup,2,FALSE)-$P64,""))</f>
        <v/>
      </c>
      <c r="AM64" s="156" t="str">
        <f>IFERROR(INDEX(DATASHEET!$A$1:$DG$299,MATCH(PROGRESS!$A64,DATASHEET!$A$1:$A$299,0),MATCH(PROGRESS!AN$2,DATASHEET!$A$1:$DG$1,0)),"")</f>
        <v/>
      </c>
      <c r="AN64" s="156" t="str">
        <f t="shared" si="52"/>
        <v/>
      </c>
      <c r="AO64" s="138" t="str">
        <f>IF(ISBLANK(DATASHEET!AW50),"",DATASHEET!AW50)</f>
        <v/>
      </c>
      <c r="AP64" s="198" t="str">
        <f>IF(ISBLANK(DATASHEET!AX50),"",DATASHEET!AX50)</f>
        <v/>
      </c>
      <c r="AQ64" s="140" t="str">
        <f>IF(AR64="","",IFERROR(VLOOKUP(DATASHEET!AZ50,lookup,2,FALSE)-$P64,""))</f>
        <v/>
      </c>
      <c r="AR64" s="156" t="str">
        <f>IFERROR(INDEX(DATASHEET!$A$1:$DG$299,MATCH(PROGRESS!$A64,DATASHEET!$A$1:$A$299,0),MATCH(PROGRESS!AS$2,DATASHEET!$A$1:$DG$1,0)),"")</f>
        <v/>
      </c>
      <c r="AS64" s="156" t="str">
        <f t="shared" si="53"/>
        <v/>
      </c>
      <c r="AT64" s="138" t="str">
        <f>IF(ISBLANK(DATASHEET!BA50),"",DATASHEET!BA50)</f>
        <v/>
      </c>
      <c r="AU64" s="198" t="str">
        <f>IF(ISBLANK(DATASHEET!BB50),"",DATASHEET!BB50)</f>
        <v/>
      </c>
      <c r="AV64" s="140" t="str">
        <f>IF(AW64="","",IFERROR(VLOOKUP(DATASHEET!BD50,lookup,2,FALSE)-$P64,""))</f>
        <v/>
      </c>
      <c r="AW64" s="156" t="str">
        <f>IFERROR(INDEX(DATASHEET!$A$1:$DG$299,MATCH(PROGRESS!$A64,DATASHEET!$A$1:$A$299,0),MATCH(PROGRESS!AX$2,DATASHEET!$A$1:$DG$1,0)),"")</f>
        <v/>
      </c>
      <c r="AX64" s="156" t="str">
        <f t="shared" si="54"/>
        <v/>
      </c>
      <c r="AY64" s="138" t="str">
        <f>IF(ISBLANK(DATASHEET!BE50),"",DATASHEET!BE50)</f>
        <v/>
      </c>
      <c r="AZ64" s="198" t="str">
        <f>IF(ISBLANK(DATASHEET!BF50),"",DATASHEET!BF50)</f>
        <v/>
      </c>
      <c r="BA64" s="140" t="str">
        <f>IF(BB64="","",IFERROR(VLOOKUP(DATASHEET!BH50,lookup,2,FALSE)-$P64,""))</f>
        <v/>
      </c>
      <c r="BB64" s="156" t="str">
        <f>IFERROR(INDEX(DATASHEET!$A$1:$DG$299,MATCH(PROGRESS!$A64,DATASHEET!$A$1:$A$299,0),MATCH(PROGRESS!BC$2,DATASHEET!$A$1:$DG$1,0)),"")</f>
        <v/>
      </c>
      <c r="BC64" s="156" t="str">
        <f t="shared" si="55"/>
        <v/>
      </c>
      <c r="BD64" s="138" t="str">
        <f>IF(ISBLANK(DATASHEET!BI50),"",DATASHEET!BI50)</f>
        <v>BH</v>
      </c>
      <c r="BE64" s="198" t="str">
        <f>IF(ISBLANK(DATASHEET!BJ50),"",DATASHEET!BJ50)</f>
        <v>11X-EN-2</v>
      </c>
      <c r="BF64" s="140" t="str">
        <f>IF(BG64="","",IFERROR(VLOOKUP(DATASHEET!BL50,lookup,2,FALSE)-$P64,""))</f>
        <v/>
      </c>
      <c r="BG64" s="156" t="str">
        <f>IFERROR(INDEX(DATASHEET!$A$1:$DG$299,MATCH(PROGRESS!$A64,DATASHEET!$A$1:$A$299,0),MATCH(PROGRESS!BH$2,DATASHEET!$A$1:$DG$1,0)),"")</f>
        <v/>
      </c>
      <c r="BH64" s="156" t="str">
        <f t="shared" si="56"/>
        <v/>
      </c>
      <c r="BI64" s="138" t="str">
        <f>IF(ISBLANK(DATASHEET!BM50),"",DATASHEET!BM50)</f>
        <v/>
      </c>
      <c r="BJ64" s="198" t="str">
        <f>IF(ISBLANK(DATASHEET!BN50),"",DATASHEET!BN50)</f>
        <v/>
      </c>
      <c r="BK64" s="140" t="str">
        <f>IF(BL64="","",IFERROR(VLOOKUP(DATASHEET!BP50,lookup,2,FALSE)-$P64,""))</f>
        <v/>
      </c>
      <c r="BL64" s="156" t="str">
        <f>IFERROR(INDEX(DATASHEET!$A$1:$DG$299,MATCH(PROGRESS!$A64,DATASHEET!$A$1:$A$299,0),MATCH(PROGRESS!BM$2,DATASHEET!$A$1:$DG$1,0)),"")</f>
        <v/>
      </c>
      <c r="BM64" s="156" t="str">
        <f t="shared" si="57"/>
        <v/>
      </c>
      <c r="BN64" s="138" t="str">
        <f>IF(ISBLANK(DATASHEET!BQ50),"",DATASHEET!BQ50)</f>
        <v/>
      </c>
      <c r="BO64" s="198" t="str">
        <f>IF(ISBLANK(DATASHEET!BR50),"",DATASHEET!BR50)</f>
        <v/>
      </c>
      <c r="BP64" s="140" t="str">
        <f>IF(BQ64="","",IFERROR(VLOOKUP(DATASHEET!BX50,lookup,2,FALSE)-$P64,""))</f>
        <v/>
      </c>
      <c r="BQ64" s="156" t="str">
        <f>IFERROR(INDEX(DATASHEET!$A$1:$DG$299,MATCH(PROGRESS!$A64,DATASHEET!$A$1:$A$299,0),MATCH(PROGRESS!BR$2,DATASHEET!$A$1:$DG$1,0)),"")</f>
        <v/>
      </c>
      <c r="BR64" s="156" t="str">
        <f t="shared" si="58"/>
        <v/>
      </c>
      <c r="BS64" s="138" t="str">
        <f>IF(ISBLANK(DATASHEET!BY50),"",DATASHEET!BY50)</f>
        <v/>
      </c>
      <c r="BT64" s="198" t="str">
        <f>IF(ISBLANK(DATASHEET!BZ50),"",DATASHEET!BZ50)</f>
        <v/>
      </c>
      <c r="BU64" s="140" t="str">
        <f>IF(BV64="","",IFERROR(VLOOKUP(DATASHEET!CB50,lookup,2,FALSE)-$P64,""))</f>
        <v/>
      </c>
      <c r="BV64" s="156" t="str">
        <f>IFERROR(INDEX(DATASHEET!$A$1:$DG$299,MATCH(PROGRESS!$A64,DATASHEET!$A$1:$A$299,0),MATCH(PROGRESS!BW$2,DATASHEET!$A$1:$DG$1,0)),"")</f>
        <v/>
      </c>
      <c r="BW64" s="156" t="str">
        <f t="shared" si="59"/>
        <v/>
      </c>
      <c r="BX64" s="138" t="str">
        <f>IF(ISBLANK(DATASHEET!CC50),"",DATASHEET!CC50)</f>
        <v/>
      </c>
      <c r="BY64" s="198" t="str">
        <f>IF(ISBLANK(DATASHEET!CD50),"",DATASHEET!CD50)</f>
        <v/>
      </c>
      <c r="BZ64" s="140" t="str">
        <f>IF(CA64="","",IFERROR(VLOOKUP(DATASHEET!CE50,lookup,2,FALSE)-$P64,""))</f>
        <v/>
      </c>
      <c r="CA64" s="156" t="str">
        <f>IFERROR(INDEX(DATASHEET!$A$1:$DG$299,MATCH(PROGRESS!$A64,DATASHEET!$A$1:$A$299,0),MATCH(PROGRESS!CB$2,DATASHEET!$A$1:$DG$1,0)),"")</f>
        <v/>
      </c>
      <c r="CB64" s="156" t="str">
        <f t="shared" si="60"/>
        <v/>
      </c>
      <c r="CC64" s="138" t="str">
        <f>IF(ISBLANK(DATASHEET!CF50),"",DATASHEET!CF50)</f>
        <v/>
      </c>
      <c r="CD64" s="198" t="str">
        <f>IF(ISBLANK(DATASHEET!CG50),"",DATASHEET!CG50)</f>
        <v/>
      </c>
      <c r="CE64" s="140" t="str">
        <f>IF(CF64="","",IFERROR(VLOOKUP(DATASHEET!CJ50,lookup,2,FALSE)-$P64,""))</f>
        <v/>
      </c>
      <c r="CF64" s="156" t="str">
        <f>IFERROR(INDEX(DATASHEET!$A$1:$DG$299,MATCH(PROGRESS!$A64,DATASHEET!$A$1:$A$299,0),MATCH(PROGRESS!CG$2,DATASHEET!$A$1:$DG$1,0)),"")</f>
        <v/>
      </c>
      <c r="CG64" s="156" t="str">
        <f t="shared" si="61"/>
        <v/>
      </c>
      <c r="CH64" s="138" t="str">
        <f>IF(ISBLANK(DATASHEET!CK50),"",DATASHEET!CK50)</f>
        <v/>
      </c>
      <c r="CI64" s="198" t="str">
        <f>IF(ISBLANK(DATASHEET!CL50),"",DATASHEET!CL50)</f>
        <v/>
      </c>
      <c r="CJ64" s="140" t="str">
        <f>IF(CK64="","",IFERROR(VLOOKUP(DATASHEET!CN50,lookup,2,FALSE)-$P64,""))</f>
        <v/>
      </c>
      <c r="CK64" s="156" t="str">
        <f>IFERROR(INDEX(DATASHEET!$A$1:$DG$299,MATCH(PROGRESS!$A64,DATASHEET!$A$1:$A$299,0),MATCH(PROGRESS!CL$2,DATASHEET!$A$1:$DG$1,0)),"")</f>
        <v/>
      </c>
      <c r="CL64" s="156" t="str">
        <f t="shared" si="62"/>
        <v/>
      </c>
      <c r="CM64" s="138" t="str">
        <f>IF(ISBLANK(DATASHEET!CO50),"",DATASHEET!CO50)</f>
        <v>CS</v>
      </c>
      <c r="CN64" s="198" t="str">
        <f>IF(ISBLANK(DATASHEET!CP50),"",DATASHEET!CP50)</f>
        <v>11S-MA-1</v>
      </c>
      <c r="CO64" s="140" t="str">
        <f>IF(CP64="","",IFERROR(VLOOKUP(DATASHEET!CR50,lookup,2,FALSE)-$P64,""))</f>
        <v/>
      </c>
      <c r="CP64" s="156" t="str">
        <f>IFERROR(INDEX(DATASHEET!$A$1:$DG$299,MATCH(PROGRESS!$A64,DATASHEET!$A$1:$A$299,0),MATCH(PROGRESS!CQ$2,DATASHEET!$A$1:$DG$1,0)),"")</f>
        <v/>
      </c>
      <c r="CQ64" s="156" t="str">
        <f t="shared" si="63"/>
        <v/>
      </c>
      <c r="CR64" s="138" t="str">
        <f>IF(ISBLANK(DATASHEET!CS50),"",DATASHEET!CS50)</f>
        <v/>
      </c>
      <c r="CS64" s="198" t="str">
        <f>IF(ISBLANK(DATASHEET!CT50),"",DATASHEET!CT50)</f>
        <v/>
      </c>
      <c r="CT64" s="140" t="str">
        <f>IF(CU64="","",IFERROR(VLOOKUP(DATASHEET!CV50,lookup,2,FALSE)-$P64,""))</f>
        <v/>
      </c>
      <c r="CU64" s="156" t="str">
        <f>IFERROR(INDEX(DATASHEET!$A$1:$DG$299,MATCH(PROGRESS!$A64,DATASHEET!$A$1:$A$299,0),MATCH(PROGRESS!CV$2,DATASHEET!$A$1:$DG$1,0)),"")</f>
        <v/>
      </c>
      <c r="CV64" s="156" t="str">
        <f t="shared" si="64"/>
        <v/>
      </c>
      <c r="CW64" s="138" t="str">
        <f>IF(ISBLANK(DATASHEET!CW50),"",DATASHEET!CW50)</f>
        <v/>
      </c>
      <c r="CX64" s="198" t="str">
        <f>IF(ISBLANK(DATASHEET!CX50),"",DATASHEET!CX50)</f>
        <v/>
      </c>
      <c r="CY64" s="140" t="str">
        <f>IF(CZ64="","",IFERROR(VLOOKUP(DATASHEET!DD50,lookup,2,FALSE)-$P64,""))</f>
        <v/>
      </c>
      <c r="CZ64" s="156" t="str">
        <f>IFERROR(INDEX(DATASHEET!$A$1:$DG$299,MATCH(PROGRESS!$A64,DATASHEET!$A$1:$A$299,0),MATCH(PROGRESS!DA$2,DATASHEET!$A$1:$DG$1,0)),"")</f>
        <v/>
      </c>
      <c r="DA64" s="156" t="str">
        <f t="shared" si="65"/>
        <v/>
      </c>
      <c r="DB64" s="138" t="str">
        <f>IF(ISBLANK(DATASHEET!DE50),"",DATASHEET!DE50)</f>
        <v/>
      </c>
      <c r="DC64" s="198" t="str">
        <f>IF(ISBLANK(DATASHEET!DF50),"",DATASHEET!DF50)</f>
        <v/>
      </c>
      <c r="DD64" s="140" t="str">
        <f>IF(DE64="","",IFERROR(VLOOKUP(DATASHEET!DH50,lookup,2,FALSE)-$P64,""))</f>
        <v/>
      </c>
      <c r="DE64" s="156" t="str">
        <f>IFERROR(INDEX(DATASHEET!$A$1:$DG$299,MATCH(PROGRESS!$A64,DATASHEET!$A$1:$A$299,0),MATCH(PROGRESS!DF$2,DATASHEET!$A$1:$DG$1,0)),"")</f>
        <v/>
      </c>
      <c r="DF64" s="156" t="str">
        <f t="shared" si="66"/>
        <v/>
      </c>
      <c r="DG64" s="138" t="str">
        <f>IF(ISBLANK(DATASHEET!DI50),"",DATASHEET!DI50)</f>
        <v>DWA</v>
      </c>
      <c r="DH64" s="198" t="str">
        <f>IF(ISBLANK(DATASHEET!DJ50),"",DATASHEET!DJ50)</f>
        <v>11T-PH-2</v>
      </c>
      <c r="DI64" s="140" t="str">
        <f>IF(DJ64="","",IFERROR(VLOOKUP(DATASHEET!DL50,lookup,2,FALSE)-$P64,""))</f>
        <v/>
      </c>
      <c r="DJ64" s="156" t="str">
        <f>IFERROR(INDEX(DATASHEET!$A$1:$DG$299,MATCH(PROGRESS!$A64,DATASHEET!$A$1:$A$299,0),MATCH(PROGRESS!DK$2,DATASHEET!$A$1:$DG$1,0)),"")</f>
        <v/>
      </c>
      <c r="DK64" s="156" t="str">
        <f t="shared" si="67"/>
        <v/>
      </c>
      <c r="DL64" s="138" t="str">
        <f>IF(ISBLANK(DATASHEET!DM50),"",DATASHEET!DM50)</f>
        <v>RQ</v>
      </c>
      <c r="DM64" s="198" t="str">
        <f>IF(ISBLANK(DATASHEET!DN50),"",DATASHEET!DN50)</f>
        <v>11MS2-PD-MS2-4</v>
      </c>
      <c r="DN64" s="140" t="str">
        <f>IF(DO64="","",IFERROR(VLOOKUP(DATASHEET!DP50,lookup,2,FALSE)-$P64,""))</f>
        <v/>
      </c>
      <c r="DO64" s="156" t="str">
        <f>IFERROR(INDEX(DATASHEET!$A$1:$DG$299,MATCH(PROGRESS!$A64,DATASHEET!$A$1:$A$299,0),MATCH(PROGRESS!DP$2,DATASHEET!$A$1:$DG$1,0)),"")</f>
        <v/>
      </c>
      <c r="DP64" s="156" t="str">
        <f t="shared" si="68"/>
        <v/>
      </c>
      <c r="DQ64" s="138" t="str">
        <f>IF(ISBLANK(DATASHEET!DQ50),"",DATASHEET!DQ50)</f>
        <v>GRY</v>
      </c>
      <c r="DR64" s="198" t="str">
        <f>IF(ISBLANK(DATASHEET!DR50),"",DATASHEET!DR50)</f>
        <v>11X-RE-3</v>
      </c>
      <c r="DS64" s="140" t="str">
        <f>IF(DT64="","",IFERROR(VLOOKUP(DATASHEET!DT50,lookup,2,FALSE)-$P64,""))</f>
        <v/>
      </c>
      <c r="DT64" s="156" t="str">
        <f>IFERROR(INDEX(DATASHEET!$A$1:$DG$299,MATCH(PROGRESS!$A64,DATASHEET!$A$1:$A$299,0),MATCH(PROGRESS!DU$2,DATASHEET!$A$1:$DG$1,0)),"")</f>
        <v/>
      </c>
      <c r="DU64" s="156" t="str">
        <f t="shared" si="69"/>
        <v/>
      </c>
      <c r="DV64" s="138" t="str">
        <f>IF(ISBLANK(DATASHEET!DU50),"",DATASHEET!DU50)</f>
        <v/>
      </c>
      <c r="DW64" s="198" t="str">
        <f>IF(ISBLANK(DATASHEET!DV50),"",DATASHEET!DV50)</f>
        <v/>
      </c>
      <c r="DX64" s="140" t="str">
        <f>IF(DY64="","",IFERROR(VLOOKUP(DATASHEET!DX50,lookup,2,FALSE)-$P64,""))</f>
        <v/>
      </c>
      <c r="DY64" s="156" t="str">
        <f>IFERROR(INDEX(DATASHEET!$A$1:$DG$299,MATCH(PROGRESS!$A64,DATASHEET!$A$1:$A$299,0),MATCH(PROGRESS!DZ$2,DATASHEET!$A$1:$DG$1,0)),"")</f>
        <v/>
      </c>
      <c r="DZ64" s="156" t="str">
        <f t="shared" si="70"/>
        <v/>
      </c>
      <c r="EA64" s="138" t="str">
        <f>IF(ISBLANK(DATASHEET!DY50),"",DATASHEET!DY50)</f>
        <v>YP</v>
      </c>
      <c r="EB64" s="198" t="str">
        <f>IF(ISBLANK(DATASHEET!DZ50),"",DATASHEET!DZ50)</f>
        <v>11S-SP-3</v>
      </c>
      <c r="FD64" s="526"/>
      <c r="FE64" s="532"/>
      <c r="FF64" s="532"/>
      <c r="FG64" s="532"/>
      <c r="FH64" s="526"/>
      <c r="FI64" s="526"/>
      <c r="FJ64" s="532"/>
      <c r="FK64" s="526"/>
      <c r="FL64" s="532"/>
      <c r="FM64" s="526"/>
      <c r="FN64" s="532"/>
      <c r="FO64" s="532"/>
      <c r="FP64" s="532"/>
      <c r="FQ64" s="526"/>
      <c r="FR64" s="526"/>
      <c r="FS64" s="526"/>
      <c r="FT64" s="532"/>
      <c r="FU64" s="526"/>
      <c r="FV64" s="532"/>
      <c r="FW64" s="532"/>
      <c r="FX64" s="532"/>
      <c r="FY64" s="526"/>
      <c r="FZ64" s="532"/>
      <c r="GA64" s="529"/>
      <c r="GB64" s="530"/>
      <c r="GC64" s="530"/>
      <c r="GD64" s="529"/>
      <c r="GE64" s="530"/>
      <c r="GF64" s="530"/>
      <c r="GG64" s="530"/>
      <c r="GH64" s="530"/>
      <c r="GI64" s="530"/>
      <c r="GJ64" s="529"/>
      <c r="GK64" s="530"/>
      <c r="GL64" s="529"/>
      <c r="GM64" s="529"/>
      <c r="GN64" s="530"/>
      <c r="GO64" s="530"/>
      <c r="GP64" s="529"/>
      <c r="GQ64" s="529"/>
      <c r="GR64" s="530"/>
      <c r="GS64" s="530"/>
      <c r="GT64" s="529"/>
    </row>
    <row r="65" spans="1:211" ht="15.75" x14ac:dyDescent="0.25">
      <c r="A65" s="179">
        <f>DATASHEET!A51</f>
        <v>151728</v>
      </c>
      <c r="B65" s="58" t="str">
        <f>DATASHEET!B51</f>
        <v>ELVIE, Madison</v>
      </c>
      <c r="C65" s="169" t="str">
        <f>DATASHEET!C51</f>
        <v>11ZI</v>
      </c>
      <c r="D65" s="170" t="str">
        <f>DATASHEET!D51</f>
        <v>F</v>
      </c>
      <c r="E65" s="170" t="str">
        <f>DATASHEET!J51</f>
        <v>N</v>
      </c>
      <c r="F65" s="170" t="str">
        <f>DATASHEET!E51</f>
        <v>N</v>
      </c>
      <c r="G65" s="170" t="str">
        <f>DATASHEET!F51</f>
        <v>Black and Any Other Ethnic Group</v>
      </c>
      <c r="H65" s="170" t="str">
        <f>DATASHEET!G51</f>
        <v>N</v>
      </c>
      <c r="I65" s="170" t="str">
        <f>DATASHEET!H51</f>
        <v>N</v>
      </c>
      <c r="J65" s="170" t="str">
        <f>DATASHEET!I51</f>
        <v>N</v>
      </c>
      <c r="K65" s="171" t="str">
        <f>DATASHEET!M51</f>
        <v>M</v>
      </c>
      <c r="L65" s="88" t="str">
        <f t="shared" si="46"/>
        <v/>
      </c>
      <c r="M65" s="88" t="str">
        <f t="shared" si="47"/>
        <v/>
      </c>
      <c r="N65" s="498" t="str">
        <f>IF(ISBLANK(DATASHEET!L51),"",DATASHEET!L51)</f>
        <v>4-5</v>
      </c>
      <c r="O65" s="109">
        <f>IFERROR(IF(VLOOKUP(DATASHEET!A51,[5]YEAR11!$A$2:$AF$236,18,FALSE)="","",VLOOKUP(DATASHEET!A51,[5]YEAR11!$A$2:$AF$236,18,FALSE)),"")</f>
        <v>45.503675999999999</v>
      </c>
      <c r="P65" s="111">
        <f>IFERROR(IF(VLOOKUP(DATASHEET!A51,[5]YEAR11!$A$2:$AF$237,19,FALSE)="","",VLOOKUP(DATASHEET!A51,[5]YEAR11!$A$2:$AF$237,19,FALSE)),"")</f>
        <v>4.5503675999999995</v>
      </c>
      <c r="Q65" s="497">
        <f>'P8 BREAKDOWN'!M53</f>
        <v>-4.1503676</v>
      </c>
      <c r="R65" s="140" t="str">
        <f>IF(S65="","",IFERROR(VLOOKUP(DATASHEET!AF51,lookup,2,FALSE)-$P65,""))</f>
        <v/>
      </c>
      <c r="S65" s="156" t="str">
        <f>IFERROR(INDEX(DATASHEET!$A$1:$DG$299,MATCH(PROGRESS!$A65,DATASHEET!$A$1:$A$299,0),MATCH(PROGRESS!T$2,DATASHEET!$A$1:$DG$1,0)),"")</f>
        <v/>
      </c>
      <c r="T65" s="156" t="str">
        <f t="shared" si="48"/>
        <v/>
      </c>
      <c r="U65" s="138" t="str">
        <f>IF(ISBLANK(DATASHEET!AG51),"",DATASHEET!AG51)</f>
        <v/>
      </c>
      <c r="V65" s="198" t="str">
        <f>IF(ISBLANK(DATASHEET!AH51),"",DATASHEET!AH51)</f>
        <v/>
      </c>
      <c r="W65" s="140" t="str">
        <f>IF(X65="","",IFERROR(VLOOKUP(DATASHEET!AJ51,lookup,2,FALSE)-$P65,""))</f>
        <v/>
      </c>
      <c r="X65" s="156" t="str">
        <f>IFERROR(INDEX(DATASHEET!$A$1:$DG$299,MATCH(PROGRESS!$A65,DATASHEET!$A$1:$A$299,0),MATCH(PROGRESS!Y$2,DATASHEET!$A$1:$DG$1,0)),"")</f>
        <v/>
      </c>
      <c r="Y65" s="156" t="str">
        <f t="shared" si="49"/>
        <v/>
      </c>
      <c r="Z65" s="138" t="str">
        <f>IF(ISBLANK(DATASHEET!AK51),"",DATASHEET!AK51)</f>
        <v>MM</v>
      </c>
      <c r="AA65" s="198" t="str">
        <f>IF(ISBLANK(DATASHEET!AL51),"",DATASHEET!AL51)</f>
        <v>11T-BI-3</v>
      </c>
      <c r="AB65" s="140" t="str">
        <f>IF(AC65="","",IFERROR(VLOOKUP(DATASHEET!AN51,lookup,2,FALSE)-$P65,""))</f>
        <v/>
      </c>
      <c r="AC65" s="156" t="str">
        <f>IFERROR(INDEX(DATASHEET!$A$1:$DG$299,MATCH(PROGRESS!$A65,DATASHEET!$A$1:$A$299,0),MATCH(PROGRESS!AD$2,DATASHEET!$A$1:$DG$1,0)),"")</f>
        <v/>
      </c>
      <c r="AD65" s="156" t="str">
        <f t="shared" si="50"/>
        <v/>
      </c>
      <c r="AE65" s="138" t="str">
        <f>IF(ISBLANK(DATASHEET!AO51),"",DATASHEET!AO51)</f>
        <v/>
      </c>
      <c r="AF65" s="198" t="str">
        <f>IF(ISBLANK(DATASHEET!AP51),"",DATASHEET!AP51)</f>
        <v/>
      </c>
      <c r="AG65" s="140" t="str">
        <f>IF(AH65="","",IFERROR(VLOOKUP(DATASHEET!AR51,lookup,2,FALSE)-$P65,""))</f>
        <v/>
      </c>
      <c r="AH65" s="156" t="str">
        <f>IFERROR(INDEX(DATASHEET!$A$1:$DG$299,MATCH(PROGRESS!$A65,DATASHEET!$A$1:$A$299,0),MATCH(PROGRESS!AI$2,DATASHEET!$A$1:$DG$1,0)),"")</f>
        <v/>
      </c>
      <c r="AI65" s="156" t="str">
        <f t="shared" si="51"/>
        <v/>
      </c>
      <c r="AJ65" s="138" t="str">
        <f>IF(ISBLANK(DATASHEET!AS51),"",DATASHEET!AS51)</f>
        <v>AGI</v>
      </c>
      <c r="AK65" s="198" t="str">
        <f>IF(ISBLANK(DATASHEET!AT51),"",DATASHEET!AT51)</f>
        <v>11T-CH-3</v>
      </c>
      <c r="AL65" s="140" t="str">
        <f>IF(AM65="","",IFERROR(VLOOKUP(DATASHEET!AV51,lookup,2,FALSE)-$P65,""))</f>
        <v/>
      </c>
      <c r="AM65" s="156" t="str">
        <f>IFERROR(INDEX(DATASHEET!$A$1:$DG$299,MATCH(PROGRESS!$A65,DATASHEET!$A$1:$A$299,0),MATCH(PROGRESS!AN$2,DATASHEET!$A$1:$DG$1,0)),"")</f>
        <v/>
      </c>
      <c r="AN65" s="156" t="str">
        <f t="shared" si="52"/>
        <v/>
      </c>
      <c r="AO65" s="138" t="str">
        <f>IF(ISBLANK(DATASHEET!AW51),"",DATASHEET!AW51)</f>
        <v/>
      </c>
      <c r="AP65" s="198" t="str">
        <f>IF(ISBLANK(DATASHEET!AX51),"",DATASHEET!AX51)</f>
        <v/>
      </c>
      <c r="AQ65" s="140" t="str">
        <f>IF(AR65="","",IFERROR(VLOOKUP(DATASHEET!AZ51,lookup,2,FALSE)-$P65,""))</f>
        <v/>
      </c>
      <c r="AR65" s="156" t="str">
        <f>IFERROR(INDEX(DATASHEET!$A$1:$DG$299,MATCH(PROGRESS!$A65,DATASHEET!$A$1:$A$299,0),MATCH(PROGRESS!AS$2,DATASHEET!$A$1:$DG$1,0)),"")</f>
        <v/>
      </c>
      <c r="AS65" s="156" t="str">
        <f t="shared" si="53"/>
        <v/>
      </c>
      <c r="AT65" s="138" t="str">
        <f>IF(ISBLANK(DATASHEET!BA51),"",DATASHEET!BA51)</f>
        <v/>
      </c>
      <c r="AU65" s="198" t="str">
        <f>IF(ISBLANK(DATASHEET!BB51),"",DATASHEET!BB51)</f>
        <v/>
      </c>
      <c r="AV65" s="140" t="str">
        <f>IF(AW65="","",IFERROR(VLOOKUP(DATASHEET!BD51,lookup,2,FALSE)-$P65,""))</f>
        <v/>
      </c>
      <c r="AW65" s="156" t="str">
        <f>IFERROR(INDEX(DATASHEET!$A$1:$DG$299,MATCH(PROGRESS!$A65,DATASHEET!$A$1:$A$299,0),MATCH(PROGRESS!AX$2,DATASHEET!$A$1:$DG$1,0)),"")</f>
        <v/>
      </c>
      <c r="AX65" s="156" t="str">
        <f t="shared" si="54"/>
        <v/>
      </c>
      <c r="AY65" s="138" t="str">
        <f>IF(ISBLANK(DATASHEET!BE51),"",DATASHEET!BE51)</f>
        <v/>
      </c>
      <c r="AZ65" s="198" t="str">
        <f>IF(ISBLANK(DATASHEET!BF51),"",DATASHEET!BF51)</f>
        <v/>
      </c>
      <c r="BA65" s="140" t="str">
        <f>IF(BB65="","",IFERROR(VLOOKUP(DATASHEET!BH51,lookup,2,FALSE)-$P65,""))</f>
        <v/>
      </c>
      <c r="BB65" s="156" t="str">
        <f>IFERROR(INDEX(DATASHEET!$A$1:$DG$299,MATCH(PROGRESS!$A65,DATASHEET!$A$1:$A$299,0),MATCH(PROGRESS!BC$2,DATASHEET!$A$1:$DG$1,0)),"")</f>
        <v/>
      </c>
      <c r="BC65" s="156" t="str">
        <f t="shared" si="55"/>
        <v/>
      </c>
      <c r="BD65" s="138" t="str">
        <f>IF(ISBLANK(DATASHEET!BI51),"",DATASHEET!BI51)</f>
        <v>CMC</v>
      </c>
      <c r="BE65" s="198" t="str">
        <f>IF(ISBLANK(DATASHEET!BJ51),"",DATASHEET!BJ51)</f>
        <v>11X-EN-4</v>
      </c>
      <c r="BF65" s="140" t="str">
        <f>IF(BG65="","",IFERROR(VLOOKUP(DATASHEET!BL51,lookup,2,FALSE)-$P65,""))</f>
        <v/>
      </c>
      <c r="BG65" s="156" t="str">
        <f>IFERROR(INDEX(DATASHEET!$A$1:$DG$299,MATCH(PROGRESS!$A65,DATASHEET!$A$1:$A$299,0),MATCH(PROGRESS!BH$2,DATASHEET!$A$1:$DG$1,0)),"")</f>
        <v/>
      </c>
      <c r="BH65" s="156" t="str">
        <f t="shared" si="56"/>
        <v/>
      </c>
      <c r="BI65" s="138" t="str">
        <f>IF(ISBLANK(DATASHEET!BM51),"",DATASHEET!BM51)</f>
        <v/>
      </c>
      <c r="BJ65" s="198" t="str">
        <f>IF(ISBLANK(DATASHEET!BN51),"",DATASHEET!BN51)</f>
        <v/>
      </c>
      <c r="BK65" s="140" t="str">
        <f>IF(BL65="","",IFERROR(VLOOKUP(DATASHEET!BP51,lookup,2,FALSE)-$P65,""))</f>
        <v/>
      </c>
      <c r="BL65" s="156" t="str">
        <f>IFERROR(INDEX(DATASHEET!$A$1:$DG$299,MATCH(PROGRESS!$A65,DATASHEET!$A$1:$A$299,0),MATCH(PROGRESS!BM$2,DATASHEET!$A$1:$DG$1,0)),"")</f>
        <v/>
      </c>
      <c r="BM65" s="156" t="str">
        <f t="shared" si="57"/>
        <v/>
      </c>
      <c r="BN65" s="138" t="str">
        <f>IF(ISBLANK(DATASHEET!BQ51),"",DATASHEET!BQ51)</f>
        <v>AWR</v>
      </c>
      <c r="BO65" s="198" t="str">
        <f>IF(ISBLANK(DATASHEET!BR51),"",DATASHEET!BR51)</f>
        <v>11MS2-FN2-5</v>
      </c>
      <c r="BP65" s="140" t="str">
        <f>IF(BQ65="","",IFERROR(VLOOKUP(DATASHEET!BX51,lookup,2,FALSE)-$P65,""))</f>
        <v/>
      </c>
      <c r="BQ65" s="156" t="str">
        <f>IFERROR(INDEX(DATASHEET!$A$1:$DG$299,MATCH(PROGRESS!$A65,DATASHEET!$A$1:$A$299,0),MATCH(PROGRESS!BR$2,DATASHEET!$A$1:$DG$1,0)),"")</f>
        <v/>
      </c>
      <c r="BR65" s="156" t="str">
        <f t="shared" si="58"/>
        <v/>
      </c>
      <c r="BS65" s="138" t="str">
        <f>IF(ISBLANK(DATASHEET!BY51),"",DATASHEET!BY51)</f>
        <v/>
      </c>
      <c r="BT65" s="198" t="str">
        <f>IF(ISBLANK(DATASHEET!BZ51),"",DATASHEET!BZ51)</f>
        <v/>
      </c>
      <c r="BU65" s="140" t="str">
        <f>IF(BV65="","",IFERROR(VLOOKUP(DATASHEET!CB51,lookup,2,FALSE)-$P65,""))</f>
        <v/>
      </c>
      <c r="BV65" s="156" t="str">
        <f>IFERROR(INDEX(DATASHEET!$A$1:$DG$299,MATCH(PROGRESS!$A65,DATASHEET!$A$1:$A$299,0),MATCH(PROGRESS!BW$2,DATASHEET!$A$1:$DG$1,0)),"")</f>
        <v/>
      </c>
      <c r="BW65" s="156" t="str">
        <f t="shared" si="59"/>
        <v/>
      </c>
      <c r="BX65" s="138" t="str">
        <f>IF(ISBLANK(DATASHEET!CC51),"",DATASHEET!CC51)</f>
        <v/>
      </c>
      <c r="BY65" s="198" t="str">
        <f>IF(ISBLANK(DATASHEET!CD51),"",DATASHEET!CD51)</f>
        <v/>
      </c>
      <c r="BZ65" s="140" t="str">
        <f>IF(CA65="","",IFERROR(VLOOKUP(DATASHEET!CE51,lookup,2,FALSE)-$P65,""))</f>
        <v/>
      </c>
      <c r="CA65" s="156" t="str">
        <f>IFERROR(INDEX(DATASHEET!$A$1:$DG$299,MATCH(PROGRESS!$A65,DATASHEET!$A$1:$A$299,0),MATCH(PROGRESS!CB$2,DATASHEET!$A$1:$DG$1,0)),"")</f>
        <v/>
      </c>
      <c r="CB65" s="156" t="str">
        <f t="shared" si="60"/>
        <v/>
      </c>
      <c r="CC65" s="138" t="str">
        <f>IF(ISBLANK(DATASHEET!CF51),"",DATASHEET!CF51)</f>
        <v/>
      </c>
      <c r="CD65" s="198" t="str">
        <f>IF(ISBLANK(DATASHEET!CG51),"",DATASHEET!CG51)</f>
        <v/>
      </c>
      <c r="CE65" s="140" t="str">
        <f>IF(CF65="","",IFERROR(VLOOKUP(DATASHEET!CJ51,lookup,2,FALSE)-$P65,""))</f>
        <v/>
      </c>
      <c r="CF65" s="156" t="str">
        <f>IFERROR(INDEX(DATASHEET!$A$1:$DG$299,MATCH(PROGRESS!$A65,DATASHEET!$A$1:$A$299,0),MATCH(PROGRESS!CG$2,DATASHEET!$A$1:$DG$1,0)),"")</f>
        <v/>
      </c>
      <c r="CG65" s="156" t="str">
        <f t="shared" si="61"/>
        <v/>
      </c>
      <c r="CH65" s="138" t="str">
        <f>IF(ISBLANK(DATASHEET!CK51),"",DATASHEET!CK51)</f>
        <v/>
      </c>
      <c r="CI65" s="198" t="str">
        <f>IF(ISBLANK(DATASHEET!CL51),"",DATASHEET!CL51)</f>
        <v/>
      </c>
      <c r="CJ65" s="140" t="str">
        <f>IF(CK65="","",IFERROR(VLOOKUP(DATASHEET!CN51,lookup,2,FALSE)-$P65,""))</f>
        <v/>
      </c>
      <c r="CK65" s="156" t="str">
        <f>IFERROR(INDEX(DATASHEET!$A$1:$DG$299,MATCH(PROGRESS!$A65,DATASHEET!$A$1:$A$299,0),MATCH(PROGRESS!CL$2,DATASHEET!$A$1:$DG$1,0)),"")</f>
        <v/>
      </c>
      <c r="CL65" s="156" t="str">
        <f t="shared" si="62"/>
        <v/>
      </c>
      <c r="CM65" s="138" t="str">
        <f>IF(ISBLANK(DATASHEET!CO51),"",DATASHEET!CO51)</f>
        <v>JQ</v>
      </c>
      <c r="CN65" s="198" t="str">
        <f>IF(ISBLANK(DATASHEET!CP51),"",DATASHEET!CP51)</f>
        <v>11S-MA-3</v>
      </c>
      <c r="CO65" s="140" t="str">
        <f>IF(CP65="","",IFERROR(VLOOKUP(DATASHEET!CR51,lookup,2,FALSE)-$P65,""))</f>
        <v/>
      </c>
      <c r="CP65" s="156" t="str">
        <f>IFERROR(INDEX(DATASHEET!$A$1:$DG$299,MATCH(PROGRESS!$A65,DATASHEET!$A$1:$A$299,0),MATCH(PROGRESS!CQ$2,DATASHEET!$A$1:$DG$1,0)),"")</f>
        <v/>
      </c>
      <c r="CQ65" s="156" t="str">
        <f t="shared" si="63"/>
        <v/>
      </c>
      <c r="CR65" s="138" t="str">
        <f>IF(ISBLANK(DATASHEET!CS51),"",DATASHEET!CS51)</f>
        <v/>
      </c>
      <c r="CS65" s="198" t="str">
        <f>IF(ISBLANK(DATASHEET!CT51),"",DATASHEET!CT51)</f>
        <v/>
      </c>
      <c r="CT65" s="140" t="str">
        <f>IF(CU65="","",IFERROR(VLOOKUP(DATASHEET!CV51,lookup,2,FALSE)-$P65,""))</f>
        <v/>
      </c>
      <c r="CU65" s="156" t="str">
        <f>IFERROR(INDEX(DATASHEET!$A$1:$DG$299,MATCH(PROGRESS!$A65,DATASHEET!$A$1:$A$299,0),MATCH(PROGRESS!CV$2,DATASHEET!$A$1:$DG$1,0)),"")</f>
        <v/>
      </c>
      <c r="CV65" s="156" t="str">
        <f t="shared" si="64"/>
        <v/>
      </c>
      <c r="CW65" s="138" t="str">
        <f>IF(ISBLANK(DATASHEET!CW51),"",DATASHEET!CW51)</f>
        <v/>
      </c>
      <c r="CX65" s="198" t="str">
        <f>IF(ISBLANK(DATASHEET!CX51),"",DATASHEET!CX51)</f>
        <v/>
      </c>
      <c r="CY65" s="140" t="str">
        <f>IF(CZ65="","",IFERROR(VLOOKUP(DATASHEET!DD51,lookup,2,FALSE)-$P65,""))</f>
        <v/>
      </c>
      <c r="CZ65" s="156" t="str">
        <f>IFERROR(INDEX(DATASHEET!$A$1:$DG$299,MATCH(PROGRESS!$A65,DATASHEET!$A$1:$A$299,0),MATCH(PROGRESS!DA$2,DATASHEET!$A$1:$DG$1,0)),"")</f>
        <v/>
      </c>
      <c r="DA65" s="156" t="str">
        <f t="shared" si="65"/>
        <v/>
      </c>
      <c r="DB65" s="138" t="str">
        <f>IF(ISBLANK(DATASHEET!DE51),"",DATASHEET!DE51)</f>
        <v/>
      </c>
      <c r="DC65" s="198" t="str">
        <f>IF(ISBLANK(DATASHEET!DF51),"",DATASHEET!DF51)</f>
        <v/>
      </c>
      <c r="DD65" s="140" t="str">
        <f>IF(DE65="","",IFERROR(VLOOKUP(DATASHEET!DH51,lookup,2,FALSE)-$P65,""))</f>
        <v/>
      </c>
      <c r="DE65" s="156" t="str">
        <f>IFERROR(INDEX(DATASHEET!$A$1:$DG$299,MATCH(PROGRESS!$A65,DATASHEET!$A$1:$A$299,0),MATCH(PROGRESS!DF$2,DATASHEET!$A$1:$DG$1,0)),"")</f>
        <v/>
      </c>
      <c r="DF65" s="156" t="str">
        <f t="shared" si="66"/>
        <v/>
      </c>
      <c r="DG65" s="138" t="str">
        <f>IF(ISBLANK(DATASHEET!DI51),"",DATASHEET!DI51)</f>
        <v>TD</v>
      </c>
      <c r="DH65" s="198" t="str">
        <f>IF(ISBLANK(DATASHEET!DJ51),"",DATASHEET!DJ51)</f>
        <v>11T-PH-3</v>
      </c>
      <c r="DI65" s="140" t="str">
        <f>IF(DJ65="","",IFERROR(VLOOKUP(DATASHEET!DL51,lookup,2,FALSE)-$P65,""))</f>
        <v/>
      </c>
      <c r="DJ65" s="156" t="str">
        <f>IFERROR(INDEX(DATASHEET!$A$1:$DG$299,MATCH(PROGRESS!$A65,DATASHEET!$A$1:$A$299,0),MATCH(PROGRESS!DK$2,DATASHEET!$A$1:$DG$1,0)),"")</f>
        <v/>
      </c>
      <c r="DK65" s="156" t="str">
        <f t="shared" si="67"/>
        <v/>
      </c>
      <c r="DL65" s="138" t="str">
        <f>IF(ISBLANK(DATASHEET!DM51),"",DATASHEET!DM51)</f>
        <v/>
      </c>
      <c r="DM65" s="198" t="str">
        <f>IF(ISBLANK(DATASHEET!DN51),"",DATASHEET!DN51)</f>
        <v/>
      </c>
      <c r="DN65" s="140" t="str">
        <f>IF(DO65="","",IFERROR(VLOOKUP(DATASHEET!DP51,lookup,2,FALSE)-$P65,""))</f>
        <v/>
      </c>
      <c r="DO65" s="156" t="str">
        <f>IFERROR(INDEX(DATASHEET!$A$1:$DG$299,MATCH(PROGRESS!$A65,DATASHEET!$A$1:$A$299,0),MATCH(PROGRESS!DP$2,DATASHEET!$A$1:$DG$1,0)),"")</f>
        <v/>
      </c>
      <c r="DP65" s="156" t="str">
        <f t="shared" si="68"/>
        <v/>
      </c>
      <c r="DQ65" s="138" t="str">
        <f>IF(ISBLANK(DATASHEET!DQ51),"",DATASHEET!DQ51)</f>
        <v>GRY</v>
      </c>
      <c r="DR65" s="198" t="str">
        <f>IF(ISBLANK(DATASHEET!DR51),"",DATASHEET!DR51)</f>
        <v>11X-RE-3</v>
      </c>
      <c r="DS65" s="140" t="str">
        <f>IF(DT65="","",IFERROR(VLOOKUP(DATASHEET!DT51,lookup,2,FALSE)-$P65,""))</f>
        <v/>
      </c>
      <c r="DT65" s="156" t="str">
        <f>IFERROR(INDEX(DATASHEET!$A$1:$DG$299,MATCH(PROGRESS!$A65,DATASHEET!$A$1:$A$299,0),MATCH(PROGRESS!DU$2,DATASHEET!$A$1:$DG$1,0)),"")</f>
        <v/>
      </c>
      <c r="DU65" s="156" t="str">
        <f t="shared" si="69"/>
        <v/>
      </c>
      <c r="DV65" s="138" t="str">
        <f>IF(ISBLANK(DATASHEET!DU51),"",DATASHEET!DU51)</f>
        <v/>
      </c>
      <c r="DW65" s="198" t="str">
        <f>IF(ISBLANK(DATASHEET!DV51),"",DATASHEET!DV51)</f>
        <v/>
      </c>
      <c r="DX65" s="140" t="str">
        <f>IF(DY65="","",IFERROR(VLOOKUP(DATASHEET!DX51,lookup,2,FALSE)-$P65,""))</f>
        <v/>
      </c>
      <c r="DY65" s="156" t="str">
        <f>IFERROR(INDEX(DATASHEET!$A$1:$DG$299,MATCH(PROGRESS!$A65,DATASHEET!$A$1:$A$299,0),MATCH(PROGRESS!DZ$2,DATASHEET!$A$1:$DG$1,0)),"")</f>
        <v/>
      </c>
      <c r="DZ65" s="156" t="str">
        <f t="shared" si="70"/>
        <v/>
      </c>
      <c r="EA65" s="138" t="str">
        <f>IF(ISBLANK(DATASHEET!DY51),"",DATASHEET!DY51)</f>
        <v>YP</v>
      </c>
      <c r="EB65" s="198" t="str">
        <f>IF(ISBLANK(DATASHEET!DZ51),"",DATASHEET!DZ51)</f>
        <v>11S-SP-3</v>
      </c>
      <c r="FD65" s="526"/>
      <c r="FE65" s="532"/>
      <c r="FF65" s="532"/>
      <c r="FG65" s="532"/>
      <c r="FH65" s="526"/>
      <c r="FI65" s="526"/>
      <c r="FJ65" s="532"/>
      <c r="FK65" s="526"/>
      <c r="FL65" s="532"/>
      <c r="FM65" s="526"/>
      <c r="FN65" s="532"/>
      <c r="FO65" s="532"/>
      <c r="FP65" s="532"/>
      <c r="FQ65" s="526"/>
      <c r="FR65" s="526"/>
      <c r="FS65" s="526"/>
      <c r="FT65" s="532"/>
      <c r="FU65" s="526"/>
      <c r="FV65" s="532"/>
      <c r="FW65" s="532"/>
      <c r="FX65" s="532"/>
      <c r="FY65" s="526"/>
      <c r="FZ65" s="532"/>
      <c r="GA65" s="529"/>
      <c r="GB65" s="530"/>
      <c r="GC65" s="530"/>
      <c r="GD65" s="529"/>
      <c r="GE65" s="530"/>
      <c r="GF65" s="530"/>
      <c r="GG65" s="530"/>
      <c r="GH65" s="530"/>
      <c r="GI65" s="530"/>
      <c r="GJ65" s="529"/>
      <c r="GK65" s="530"/>
      <c r="GL65" s="529"/>
      <c r="GM65" s="529"/>
      <c r="GN65" s="530"/>
      <c r="GO65" s="530"/>
      <c r="GP65" s="529"/>
      <c r="GQ65" s="529"/>
      <c r="GR65" s="530"/>
      <c r="GS65" s="530"/>
      <c r="GT65" s="529"/>
    </row>
    <row r="66" spans="1:211" ht="15.75" x14ac:dyDescent="0.25">
      <c r="A66" s="179">
        <f>DATASHEET!A52</f>
        <v>151698</v>
      </c>
      <c r="B66" s="58" t="str">
        <f>DATASHEET!B52</f>
        <v>ESPINOSA, Hazel</v>
      </c>
      <c r="C66" s="169" t="str">
        <f>DATASHEET!C52</f>
        <v>11SDA</v>
      </c>
      <c r="D66" s="170" t="str">
        <f>DATASHEET!D52</f>
        <v>F</v>
      </c>
      <c r="E66" s="170" t="str">
        <f>DATASHEET!J52</f>
        <v>N</v>
      </c>
      <c r="F66" s="170" t="str">
        <f>DATASHEET!E52</f>
        <v>N</v>
      </c>
      <c r="G66" s="170" t="str">
        <f>DATASHEET!F52</f>
        <v>Any Other Asian Background</v>
      </c>
      <c r="H66" s="170" t="str">
        <f>DATASHEET!G52</f>
        <v>N</v>
      </c>
      <c r="I66" s="170" t="str">
        <f>DATASHEET!H52</f>
        <v>N</v>
      </c>
      <c r="J66" s="170" t="str">
        <f>DATASHEET!I52</f>
        <v>N</v>
      </c>
      <c r="K66" s="171" t="str">
        <f>DATASHEET!M52</f>
        <v>H</v>
      </c>
      <c r="L66" s="88" t="str">
        <f t="shared" si="46"/>
        <v/>
      </c>
      <c r="M66" s="88" t="str">
        <f t="shared" si="47"/>
        <v/>
      </c>
      <c r="N66" s="498" t="str">
        <f>IF(ISBLANK(DATASHEET!L52),"",DATASHEET!L52)</f>
        <v>6-7</v>
      </c>
      <c r="O66" s="109">
        <f>IFERROR(IF(VLOOKUP(DATASHEET!A52,[5]YEAR11!$A$2:$AF$236,18,FALSE)="","",VLOOKUP(DATASHEET!A52,[5]YEAR11!$A$2:$AF$236,18,FALSE)),"")</f>
        <v>64.375</v>
      </c>
      <c r="P66" s="111">
        <f>IFERROR(IF(VLOOKUP(DATASHEET!A52,[5]YEAR11!$A$2:$AF$237,19,FALSE)="","",VLOOKUP(DATASHEET!A52,[5]YEAR11!$A$2:$AF$237,19,FALSE)),"")</f>
        <v>6.4375</v>
      </c>
      <c r="Q66" s="497">
        <f>'P8 BREAKDOWN'!M54</f>
        <v>-5.8375000000000004</v>
      </c>
      <c r="R66" s="140" t="str">
        <f>IF(S66="","",IFERROR(VLOOKUP(DATASHEET!AF52,lookup,2,FALSE)-$P66,""))</f>
        <v/>
      </c>
      <c r="S66" s="156" t="str">
        <f>IFERROR(INDEX(DATASHEET!$A$1:$DG$299,MATCH(PROGRESS!$A66,DATASHEET!$A$1:$A$299,0),MATCH(PROGRESS!T$2,DATASHEET!$A$1:$DG$1,0)),"")</f>
        <v/>
      </c>
      <c r="T66" s="156" t="str">
        <f t="shared" si="48"/>
        <v/>
      </c>
      <c r="U66" s="138" t="str">
        <f>IF(ISBLANK(DATASHEET!AG52),"",DATASHEET!AG52)</f>
        <v/>
      </c>
      <c r="V66" s="198" t="str">
        <f>IF(ISBLANK(DATASHEET!AH52),"",DATASHEET!AH52)</f>
        <v/>
      </c>
      <c r="W66" s="140" t="str">
        <f>IF(X66="","",IFERROR(VLOOKUP(DATASHEET!AJ52,lookup,2,FALSE)-$P66,""))</f>
        <v/>
      </c>
      <c r="X66" s="156" t="str">
        <f>IFERROR(INDEX(DATASHEET!$A$1:$DG$299,MATCH(PROGRESS!$A66,DATASHEET!$A$1:$A$299,0),MATCH(PROGRESS!Y$2,DATASHEET!$A$1:$DG$1,0)),"")</f>
        <v/>
      </c>
      <c r="Y66" s="156" t="str">
        <f t="shared" si="49"/>
        <v/>
      </c>
      <c r="Z66" s="138" t="str">
        <f>IF(ISBLANK(DATASHEET!AK52),"",DATASHEET!AK52)</f>
        <v>MM</v>
      </c>
      <c r="AA66" s="198" t="str">
        <f>IF(ISBLANK(DATASHEET!AL52),"",DATASHEET!AL52)</f>
        <v>11T-BI-3</v>
      </c>
      <c r="AB66" s="140" t="str">
        <f>IF(AC66="","",IFERROR(VLOOKUP(DATASHEET!AN52,lookup,2,FALSE)-$P66,""))</f>
        <v/>
      </c>
      <c r="AC66" s="156" t="str">
        <f>IFERROR(INDEX(DATASHEET!$A$1:$DG$299,MATCH(PROGRESS!$A66,DATASHEET!$A$1:$A$299,0),MATCH(PROGRESS!AD$2,DATASHEET!$A$1:$DG$1,0)),"")</f>
        <v/>
      </c>
      <c r="AD66" s="156" t="str">
        <f t="shared" si="50"/>
        <v/>
      </c>
      <c r="AE66" s="138" t="str">
        <f>IF(ISBLANK(DATASHEET!AO52),"",DATASHEET!AO52)</f>
        <v/>
      </c>
      <c r="AF66" s="198" t="str">
        <f>IF(ISBLANK(DATASHEET!AP52),"",DATASHEET!AP52)</f>
        <v/>
      </c>
      <c r="AG66" s="140" t="str">
        <f>IF(AH66="","",IFERROR(VLOOKUP(DATASHEET!AR52,lookup,2,FALSE)-$P66,""))</f>
        <v/>
      </c>
      <c r="AH66" s="156" t="str">
        <f>IFERROR(INDEX(DATASHEET!$A$1:$DG$299,MATCH(PROGRESS!$A66,DATASHEET!$A$1:$A$299,0),MATCH(PROGRESS!AI$2,DATASHEET!$A$1:$DG$1,0)),"")</f>
        <v/>
      </c>
      <c r="AI66" s="156" t="str">
        <f t="shared" si="51"/>
        <v/>
      </c>
      <c r="AJ66" s="138" t="str">
        <f>IF(ISBLANK(DATASHEET!AS52),"",DATASHEET!AS52)</f>
        <v>AGI</v>
      </c>
      <c r="AK66" s="198" t="str">
        <f>IF(ISBLANK(DATASHEET!AT52),"",DATASHEET!AT52)</f>
        <v>11T-CH-3</v>
      </c>
      <c r="AL66" s="140" t="str">
        <f>IF(AM66="","",IFERROR(VLOOKUP(DATASHEET!AV52,lookup,2,FALSE)-$P66,""))</f>
        <v/>
      </c>
      <c r="AM66" s="156" t="str">
        <f>IFERROR(INDEX(DATASHEET!$A$1:$DG$299,MATCH(PROGRESS!$A66,DATASHEET!$A$1:$A$299,0),MATCH(PROGRESS!AN$2,DATASHEET!$A$1:$DG$1,0)),"")</f>
        <v/>
      </c>
      <c r="AN66" s="156" t="str">
        <f t="shared" si="52"/>
        <v/>
      </c>
      <c r="AO66" s="138" t="str">
        <f>IF(ISBLANK(DATASHEET!AW52),"",DATASHEET!AW52)</f>
        <v/>
      </c>
      <c r="AP66" s="198" t="str">
        <f>IF(ISBLANK(DATASHEET!AX52),"",DATASHEET!AX52)</f>
        <v/>
      </c>
      <c r="AQ66" s="140" t="str">
        <f>IF(AR66="","",IFERROR(VLOOKUP(DATASHEET!AZ52,lookup,2,FALSE)-$P66,""))</f>
        <v/>
      </c>
      <c r="AR66" s="156" t="str">
        <f>IFERROR(INDEX(DATASHEET!$A$1:$DG$299,MATCH(PROGRESS!$A66,DATASHEET!$A$1:$A$299,0),MATCH(PROGRESS!AS$2,DATASHEET!$A$1:$DG$1,0)),"")</f>
        <v/>
      </c>
      <c r="AS66" s="156" t="str">
        <f t="shared" si="53"/>
        <v/>
      </c>
      <c r="AT66" s="138" t="str">
        <f>IF(ISBLANK(DATASHEET!BA52),"",DATASHEET!BA52)</f>
        <v/>
      </c>
      <c r="AU66" s="198" t="str">
        <f>IF(ISBLANK(DATASHEET!BB52),"",DATASHEET!BB52)</f>
        <v/>
      </c>
      <c r="AV66" s="140" t="str">
        <f>IF(AW66="","",IFERROR(VLOOKUP(DATASHEET!BD52,lookup,2,FALSE)-$P66,""))</f>
        <v/>
      </c>
      <c r="AW66" s="156" t="str">
        <f>IFERROR(INDEX(DATASHEET!$A$1:$DG$299,MATCH(PROGRESS!$A66,DATASHEET!$A$1:$A$299,0),MATCH(PROGRESS!AX$2,DATASHEET!$A$1:$DG$1,0)),"")</f>
        <v/>
      </c>
      <c r="AX66" s="156" t="str">
        <f t="shared" si="54"/>
        <v/>
      </c>
      <c r="AY66" s="138" t="str">
        <f>IF(ISBLANK(DATASHEET!BE52),"",DATASHEET!BE52)</f>
        <v/>
      </c>
      <c r="AZ66" s="198" t="str">
        <f>IF(ISBLANK(DATASHEET!BF52),"",DATASHEET!BF52)</f>
        <v/>
      </c>
      <c r="BA66" s="140" t="str">
        <f>IF(BB66="","",IFERROR(VLOOKUP(DATASHEET!BH52,lookup,2,FALSE)-$P66,""))</f>
        <v/>
      </c>
      <c r="BB66" s="156" t="str">
        <f>IFERROR(INDEX(DATASHEET!$A$1:$DG$299,MATCH(PROGRESS!$A66,DATASHEET!$A$1:$A$299,0),MATCH(PROGRESS!BC$2,DATASHEET!$A$1:$DG$1,0)),"")</f>
        <v/>
      </c>
      <c r="BC66" s="156" t="str">
        <f t="shared" si="55"/>
        <v/>
      </c>
      <c r="BD66" s="138" t="str">
        <f>IF(ISBLANK(DATASHEET!BI52),"",DATASHEET!BI52)</f>
        <v>EP</v>
      </c>
      <c r="BE66" s="198" t="str">
        <f>IF(ISBLANK(DATASHEET!BJ52),"",DATASHEET!BJ52)</f>
        <v>11X-EN-1</v>
      </c>
      <c r="BF66" s="140" t="str">
        <f>IF(BG66="","",IFERROR(VLOOKUP(DATASHEET!BL52,lookup,2,FALSE)-$P66,""))</f>
        <v/>
      </c>
      <c r="BG66" s="156" t="str">
        <f>IFERROR(INDEX(DATASHEET!$A$1:$DG$299,MATCH(PROGRESS!$A66,DATASHEET!$A$1:$A$299,0),MATCH(PROGRESS!BH$2,DATASHEET!$A$1:$DG$1,0)),"")</f>
        <v/>
      </c>
      <c r="BH66" s="156" t="str">
        <f t="shared" si="56"/>
        <v/>
      </c>
      <c r="BI66" s="138" t="str">
        <f>IF(ISBLANK(DATASHEET!BM52),"",DATASHEET!BM52)</f>
        <v/>
      </c>
      <c r="BJ66" s="198" t="str">
        <f>IF(ISBLANK(DATASHEET!BN52),"",DATASHEET!BN52)</f>
        <v/>
      </c>
      <c r="BK66" s="140" t="str">
        <f>IF(BL66="","",IFERROR(VLOOKUP(DATASHEET!BP52,lookup,2,FALSE)-$P66,""))</f>
        <v/>
      </c>
      <c r="BL66" s="156" t="str">
        <f>IFERROR(INDEX(DATASHEET!$A$1:$DG$299,MATCH(PROGRESS!$A66,DATASHEET!$A$1:$A$299,0),MATCH(PROGRESS!BM$2,DATASHEET!$A$1:$DG$1,0)),"")</f>
        <v/>
      </c>
      <c r="BM66" s="156" t="str">
        <f t="shared" si="57"/>
        <v/>
      </c>
      <c r="BN66" s="138" t="str">
        <f>IF(ISBLANK(DATASHEET!BQ52),"",DATASHEET!BQ52)</f>
        <v/>
      </c>
      <c r="BO66" s="198" t="str">
        <f>IF(ISBLANK(DATASHEET!BR52),"",DATASHEET!BR52)</f>
        <v/>
      </c>
      <c r="BP66" s="140" t="str">
        <f>IF(BQ66="","",IFERROR(VLOOKUP(DATASHEET!BX52,lookup,2,FALSE)-$P66,""))</f>
        <v/>
      </c>
      <c r="BQ66" s="156" t="str">
        <f>IFERROR(INDEX(DATASHEET!$A$1:$DG$299,MATCH(PROGRESS!$A66,DATASHEET!$A$1:$A$299,0),MATCH(PROGRESS!BR$2,DATASHEET!$A$1:$DG$1,0)),"")</f>
        <v/>
      </c>
      <c r="BR66" s="156" t="str">
        <f t="shared" si="58"/>
        <v/>
      </c>
      <c r="BS66" s="138" t="str">
        <f>IF(ISBLANK(DATASHEET!BY52),"",DATASHEET!BY52)</f>
        <v>LMA</v>
      </c>
      <c r="BT66" s="198" t="str">
        <f>IF(ISBLANK(DATASHEET!BZ52),"",DATASHEET!BZ52)</f>
        <v>11S-FR-1</v>
      </c>
      <c r="BU66" s="140" t="str">
        <f>IF(BV66="","",IFERROR(VLOOKUP(DATASHEET!CB52,lookup,2,FALSE)-$P66,""))</f>
        <v/>
      </c>
      <c r="BV66" s="156" t="str">
        <f>IFERROR(INDEX(DATASHEET!$A$1:$DG$299,MATCH(PROGRESS!$A66,DATASHEET!$A$1:$A$299,0),MATCH(PROGRESS!BW$2,DATASHEET!$A$1:$DG$1,0)),"")</f>
        <v/>
      </c>
      <c r="BW66" s="156" t="str">
        <f t="shared" si="59"/>
        <v/>
      </c>
      <c r="BX66" s="138" t="str">
        <f>IF(ISBLANK(DATASHEET!CC52),"",DATASHEET!CC52)</f>
        <v>JJA</v>
      </c>
      <c r="BY66" s="198" t="str">
        <f>IF(ISBLANK(DATASHEET!CD52),"",DATASHEET!CD52)</f>
        <v>11MS2-GG2-6</v>
      </c>
      <c r="BZ66" s="140" t="str">
        <f>IF(CA66="","",IFERROR(VLOOKUP(DATASHEET!CE52,lookup,2,FALSE)-$P66,""))</f>
        <v/>
      </c>
      <c r="CA66" s="156" t="str">
        <f>IFERROR(INDEX(DATASHEET!$A$1:$DG$299,MATCH(PROGRESS!$A66,DATASHEET!$A$1:$A$299,0),MATCH(PROGRESS!CB$2,DATASHEET!$A$1:$DG$1,0)),"")</f>
        <v/>
      </c>
      <c r="CB66" s="156" t="str">
        <f t="shared" si="60"/>
        <v/>
      </c>
      <c r="CC66" s="138" t="str">
        <f>IF(ISBLANK(DATASHEET!CF52),"",DATASHEET!CF52)</f>
        <v/>
      </c>
      <c r="CD66" s="198" t="str">
        <f>IF(ISBLANK(DATASHEET!CG52),"",DATASHEET!CG52)</f>
        <v/>
      </c>
      <c r="CE66" s="140" t="str">
        <f>IF(CF66="","",IFERROR(VLOOKUP(DATASHEET!CJ52,lookup,2,FALSE)-$P66,""))</f>
        <v/>
      </c>
      <c r="CF66" s="156" t="str">
        <f>IFERROR(INDEX(DATASHEET!$A$1:$DG$299,MATCH(PROGRESS!$A66,DATASHEET!$A$1:$A$299,0),MATCH(PROGRESS!CG$2,DATASHEET!$A$1:$DG$1,0)),"")</f>
        <v/>
      </c>
      <c r="CG66" s="156" t="str">
        <f t="shared" si="61"/>
        <v/>
      </c>
      <c r="CH66" s="138" t="str">
        <f>IF(ISBLANK(DATASHEET!CK52),"",DATASHEET!CK52)</f>
        <v/>
      </c>
      <c r="CI66" s="198" t="str">
        <f>IF(ISBLANK(DATASHEET!CL52),"",DATASHEET!CL52)</f>
        <v/>
      </c>
      <c r="CJ66" s="140" t="str">
        <f>IF(CK66="","",IFERROR(VLOOKUP(DATASHEET!CN52,lookup,2,FALSE)-$P66,""))</f>
        <v/>
      </c>
      <c r="CK66" s="156" t="str">
        <f>IFERROR(INDEX(DATASHEET!$A$1:$DG$299,MATCH(PROGRESS!$A66,DATASHEET!$A$1:$A$299,0),MATCH(PROGRESS!CL$2,DATASHEET!$A$1:$DG$1,0)),"")</f>
        <v/>
      </c>
      <c r="CL66" s="156" t="str">
        <f t="shared" si="62"/>
        <v/>
      </c>
      <c r="CM66" s="138" t="str">
        <f>IF(ISBLANK(DATASHEET!CO52),"",DATASHEET!CO52)</f>
        <v>CS</v>
      </c>
      <c r="CN66" s="198" t="str">
        <f>IF(ISBLANK(DATASHEET!CP52),"",DATASHEET!CP52)</f>
        <v>11S-MA-1</v>
      </c>
      <c r="CO66" s="140" t="str">
        <f>IF(CP66="","",IFERROR(VLOOKUP(DATASHEET!CR52,lookup,2,FALSE)-$P66,""))</f>
        <v/>
      </c>
      <c r="CP66" s="156" t="str">
        <f>IFERROR(INDEX(DATASHEET!$A$1:$DG$299,MATCH(PROGRESS!$A66,DATASHEET!$A$1:$A$299,0),MATCH(PROGRESS!CQ$2,DATASHEET!$A$1:$DG$1,0)),"")</f>
        <v/>
      </c>
      <c r="CQ66" s="156" t="str">
        <f t="shared" si="63"/>
        <v/>
      </c>
      <c r="CR66" s="138" t="str">
        <f>IF(ISBLANK(DATASHEET!CS52),"",DATASHEET!CS52)</f>
        <v/>
      </c>
      <c r="CS66" s="198" t="str">
        <f>IF(ISBLANK(DATASHEET!CT52),"",DATASHEET!CT52)</f>
        <v/>
      </c>
      <c r="CT66" s="140" t="str">
        <f>IF(CU66="","",IFERROR(VLOOKUP(DATASHEET!CV52,lookup,2,FALSE)-$P66,""))</f>
        <v/>
      </c>
      <c r="CU66" s="156" t="str">
        <f>IFERROR(INDEX(DATASHEET!$A$1:$DG$299,MATCH(PROGRESS!$A66,DATASHEET!$A$1:$A$299,0),MATCH(PROGRESS!CV$2,DATASHEET!$A$1:$DG$1,0)),"")</f>
        <v/>
      </c>
      <c r="CV66" s="156" t="str">
        <f t="shared" si="64"/>
        <v/>
      </c>
      <c r="CW66" s="138" t="str">
        <f>IF(ISBLANK(DATASHEET!CW52),"",DATASHEET!CW52)</f>
        <v/>
      </c>
      <c r="CX66" s="198" t="str">
        <f>IF(ISBLANK(DATASHEET!CX52),"",DATASHEET!CX52)</f>
        <v/>
      </c>
      <c r="CY66" s="140" t="str">
        <f>IF(CZ66="","",IFERROR(VLOOKUP(DATASHEET!DD52,lookup,2,FALSE)-$P66,""))</f>
        <v/>
      </c>
      <c r="CZ66" s="156" t="str">
        <f>IFERROR(INDEX(DATASHEET!$A$1:$DG$299,MATCH(PROGRESS!$A66,DATASHEET!$A$1:$A$299,0),MATCH(PROGRESS!DA$2,DATASHEET!$A$1:$DG$1,0)),"")</f>
        <v/>
      </c>
      <c r="DA66" s="156" t="str">
        <f t="shared" si="65"/>
        <v/>
      </c>
      <c r="DB66" s="138" t="str">
        <f>IF(ISBLANK(DATASHEET!DE52),"",DATASHEET!DE52)</f>
        <v/>
      </c>
      <c r="DC66" s="198" t="str">
        <f>IF(ISBLANK(DATASHEET!DF52),"",DATASHEET!DF52)</f>
        <v/>
      </c>
      <c r="DD66" s="140" t="str">
        <f>IF(DE66="","",IFERROR(VLOOKUP(DATASHEET!DH52,lookup,2,FALSE)-$P66,""))</f>
        <v/>
      </c>
      <c r="DE66" s="156" t="str">
        <f>IFERROR(INDEX(DATASHEET!$A$1:$DG$299,MATCH(PROGRESS!$A66,DATASHEET!$A$1:$A$299,0),MATCH(PROGRESS!DF$2,DATASHEET!$A$1:$DG$1,0)),"")</f>
        <v/>
      </c>
      <c r="DF66" s="156" t="str">
        <f t="shared" si="66"/>
        <v/>
      </c>
      <c r="DG66" s="138" t="str">
        <f>IF(ISBLANK(DATASHEET!DI52),"",DATASHEET!DI52)</f>
        <v>TD</v>
      </c>
      <c r="DH66" s="198" t="str">
        <f>IF(ISBLANK(DATASHEET!DJ52),"",DATASHEET!DJ52)</f>
        <v>11T-PH-3</v>
      </c>
      <c r="DI66" s="140" t="str">
        <f>IF(DJ66="","",IFERROR(VLOOKUP(DATASHEET!DL52,lookup,2,FALSE)-$P66,""))</f>
        <v/>
      </c>
      <c r="DJ66" s="156" t="str">
        <f>IFERROR(INDEX(DATASHEET!$A$1:$DG$299,MATCH(PROGRESS!$A66,DATASHEET!$A$1:$A$299,0),MATCH(PROGRESS!DK$2,DATASHEET!$A$1:$DG$1,0)),"")</f>
        <v/>
      </c>
      <c r="DK66" s="156" t="str">
        <f t="shared" si="67"/>
        <v/>
      </c>
      <c r="DL66" s="138" t="str">
        <f>IF(ISBLANK(DATASHEET!DM52),"",DATASHEET!DM52)</f>
        <v/>
      </c>
      <c r="DM66" s="198" t="str">
        <f>IF(ISBLANK(DATASHEET!DN52),"",DATASHEET!DN52)</f>
        <v/>
      </c>
      <c r="DN66" s="140" t="str">
        <f>IF(DO66="","",IFERROR(VLOOKUP(DATASHEET!DP52,lookup,2,FALSE)-$P66,""))</f>
        <v/>
      </c>
      <c r="DO66" s="156" t="str">
        <f>IFERROR(INDEX(DATASHEET!$A$1:$DG$299,MATCH(PROGRESS!$A66,DATASHEET!$A$1:$A$299,0),MATCH(PROGRESS!DP$2,DATASHEET!$A$1:$DG$1,0)),"")</f>
        <v/>
      </c>
      <c r="DP66" s="156" t="str">
        <f t="shared" si="68"/>
        <v/>
      </c>
      <c r="DQ66" s="138" t="str">
        <f>IF(ISBLANK(DATASHEET!DQ52),"",DATASHEET!DQ52)</f>
        <v>PLO</v>
      </c>
      <c r="DR66" s="198" t="str">
        <f>IF(ISBLANK(DATASHEET!DR52),"",DATASHEET!DR52)</f>
        <v>11X-RE-2</v>
      </c>
      <c r="DS66" s="140" t="str">
        <f>IF(DT66="","",IFERROR(VLOOKUP(DATASHEET!DT52,lookup,2,FALSE)-$P66,""))</f>
        <v/>
      </c>
      <c r="DT66" s="156" t="str">
        <f>IFERROR(INDEX(DATASHEET!$A$1:$DG$299,MATCH(PROGRESS!$A66,DATASHEET!$A$1:$A$299,0),MATCH(PROGRESS!DU$2,DATASHEET!$A$1:$DG$1,0)),"")</f>
        <v/>
      </c>
      <c r="DU66" s="156" t="str">
        <f t="shared" si="69"/>
        <v/>
      </c>
      <c r="DV66" s="138" t="str">
        <f>IF(ISBLANK(DATASHEET!DU52),"",DATASHEET!DU52)</f>
        <v/>
      </c>
      <c r="DW66" s="198" t="str">
        <f>IF(ISBLANK(DATASHEET!DV52),"",DATASHEET!DV52)</f>
        <v/>
      </c>
      <c r="DX66" s="140" t="str">
        <f>IF(DY66="","",IFERROR(VLOOKUP(DATASHEET!DX52,lookup,2,FALSE)-$P66,""))</f>
        <v/>
      </c>
      <c r="DY66" s="156" t="str">
        <f>IFERROR(INDEX(DATASHEET!$A$1:$DG$299,MATCH(PROGRESS!$A66,DATASHEET!$A$1:$A$299,0),MATCH(PROGRESS!DZ$2,DATASHEET!$A$1:$DG$1,0)),"")</f>
        <v/>
      </c>
      <c r="DZ66" s="156" t="str">
        <f t="shared" si="70"/>
        <v/>
      </c>
      <c r="EA66" s="138" t="str">
        <f>IF(ISBLANK(DATASHEET!DY52),"",DATASHEET!DY52)</f>
        <v/>
      </c>
      <c r="EB66" s="198" t="str">
        <f>IF(ISBLANK(DATASHEET!DZ52),"",DATASHEET!DZ52)</f>
        <v/>
      </c>
      <c r="FD66" s="526"/>
      <c r="FE66" s="532"/>
      <c r="FF66" s="532"/>
      <c r="FG66" s="532"/>
      <c r="FH66" s="526"/>
      <c r="FI66" s="526"/>
      <c r="FJ66" s="532"/>
      <c r="FK66" s="526"/>
      <c r="FL66" s="532"/>
      <c r="FM66" s="526"/>
      <c r="FN66" s="532"/>
      <c r="FO66" s="532"/>
      <c r="FP66" s="532"/>
      <c r="FQ66" s="526"/>
      <c r="FR66" s="526"/>
      <c r="FS66" s="526"/>
      <c r="FT66" s="532"/>
      <c r="FU66" s="526"/>
      <c r="FV66" s="532"/>
      <c r="FW66" s="532"/>
      <c r="FX66" s="532"/>
      <c r="FY66" s="526"/>
      <c r="FZ66" s="532"/>
      <c r="GA66" s="529"/>
      <c r="GB66" s="530"/>
      <c r="GC66" s="530"/>
      <c r="GD66" s="529"/>
      <c r="GE66" s="530"/>
      <c r="GF66" s="530"/>
      <c r="GG66" s="530"/>
      <c r="GH66" s="530"/>
      <c r="GI66" s="530"/>
      <c r="GJ66" s="529"/>
      <c r="GK66" s="530"/>
      <c r="GL66" s="529"/>
      <c r="GM66" s="529"/>
      <c r="GN66" s="530"/>
      <c r="GO66" s="530"/>
      <c r="GP66" s="529"/>
      <c r="GQ66" s="529"/>
      <c r="GR66" s="530"/>
      <c r="GS66" s="530"/>
      <c r="GT66" s="529"/>
      <c r="HA66" t="s">
        <v>375</v>
      </c>
    </row>
    <row r="67" spans="1:211" ht="15.75" x14ac:dyDescent="0.25">
      <c r="A67" s="179">
        <f>DATASHEET!A53</f>
        <v>151526</v>
      </c>
      <c r="B67" s="58" t="str">
        <f>DATASHEET!B53</f>
        <v>FENWICK, Luke</v>
      </c>
      <c r="C67" s="169" t="str">
        <f>DATASHEET!C53</f>
        <v>11WE</v>
      </c>
      <c r="D67" s="170" t="str">
        <f>DATASHEET!D53</f>
        <v>M</v>
      </c>
      <c r="E67" s="170" t="str">
        <f>DATASHEET!J53</f>
        <v>N</v>
      </c>
      <c r="F67" s="170" t="str">
        <f>DATASHEET!E53</f>
        <v>N</v>
      </c>
      <c r="G67" s="170" t="str">
        <f>DATASHEET!F53</f>
        <v>Refused</v>
      </c>
      <c r="H67" s="170" t="str">
        <f>DATASHEET!G53</f>
        <v>N</v>
      </c>
      <c r="I67" s="170" t="str">
        <f>DATASHEET!H53</f>
        <v>N</v>
      </c>
      <c r="J67" s="170" t="str">
        <f>DATASHEET!I53</f>
        <v>N</v>
      </c>
      <c r="K67" s="171" t="str">
        <f>DATASHEET!M53</f>
        <v>M</v>
      </c>
      <c r="L67" s="88" t="str">
        <f t="shared" si="46"/>
        <v/>
      </c>
      <c r="M67" s="88" t="str">
        <f t="shared" si="47"/>
        <v/>
      </c>
      <c r="N67" s="498" t="str">
        <f>IF(ISBLANK(DATASHEET!L53),"",DATASHEET!L53)</f>
        <v>5-6</v>
      </c>
      <c r="O67" s="109">
        <f>IFERROR(IF(VLOOKUP(DATASHEET!A53,[5]YEAR11!$A$2:$AF$236,18,FALSE)="","",VLOOKUP(DATASHEET!A53,[5]YEAR11!$A$2:$AF$236,18,FALSE)),"")</f>
        <v>49.024999999999999</v>
      </c>
      <c r="P67" s="111">
        <f>IFERROR(IF(VLOOKUP(DATASHEET!A53,[5]YEAR11!$A$2:$AF$237,19,FALSE)="","",VLOOKUP(DATASHEET!A53,[5]YEAR11!$A$2:$AF$237,19,FALSE)),"")</f>
        <v>4.9024999999999999</v>
      </c>
      <c r="Q67" s="497">
        <f>'P8 BREAKDOWN'!M55</f>
        <v>-4.3025000000000002</v>
      </c>
      <c r="R67" s="140" t="str">
        <f>IF(S67="","",IFERROR(VLOOKUP(DATASHEET!AF53,lookup,2,FALSE)-$P67,""))</f>
        <v/>
      </c>
      <c r="S67" s="156" t="str">
        <f>IFERROR(INDEX(DATASHEET!$A$1:$DG$299,MATCH(PROGRESS!$A67,DATASHEET!$A$1:$A$299,0),MATCH(PROGRESS!T$2,DATASHEET!$A$1:$DG$1,0)),"")</f>
        <v/>
      </c>
      <c r="T67" s="156" t="str">
        <f t="shared" si="48"/>
        <v/>
      </c>
      <c r="U67" s="138" t="str">
        <f>IF(ISBLANK(DATASHEET!AG53),"",DATASHEET!AG53)</f>
        <v>PLE</v>
      </c>
      <c r="V67" s="198" t="str">
        <f>IF(ISBLANK(DATASHEET!AH53),"",DATASHEET!AH53)</f>
        <v>11LT-AR-1</v>
      </c>
      <c r="W67" s="140" t="str">
        <f>IF(X67="","",IFERROR(VLOOKUP(DATASHEET!AJ53,lookup,2,FALSE)-$P67,""))</f>
        <v/>
      </c>
      <c r="X67" s="156" t="str">
        <f>IFERROR(INDEX(DATASHEET!$A$1:$DG$299,MATCH(PROGRESS!$A67,DATASHEET!$A$1:$A$299,0),MATCH(PROGRESS!Y$2,DATASHEET!$A$1:$DG$1,0)),"")</f>
        <v/>
      </c>
      <c r="Y67" s="156" t="str">
        <f t="shared" si="49"/>
        <v/>
      </c>
      <c r="Z67" s="138" t="str">
        <f>IF(ISBLANK(DATASHEET!AK53),"",DATASHEET!AK53)</f>
        <v/>
      </c>
      <c r="AA67" s="198" t="str">
        <f>IF(ISBLANK(DATASHEET!AL53),"",DATASHEET!AL53)</f>
        <v/>
      </c>
      <c r="AB67" s="140" t="str">
        <f>IF(AC67="","",IFERROR(VLOOKUP(DATASHEET!AN53,lookup,2,FALSE)-$P67,""))</f>
        <v/>
      </c>
      <c r="AC67" s="156" t="str">
        <f>IFERROR(INDEX(DATASHEET!$A$1:$DG$299,MATCH(PROGRESS!$A67,DATASHEET!$A$1:$A$299,0),MATCH(PROGRESS!AD$2,DATASHEET!$A$1:$DG$1,0)),"")</f>
        <v/>
      </c>
      <c r="AD67" s="156" t="str">
        <f t="shared" si="50"/>
        <v/>
      </c>
      <c r="AE67" s="138" t="str">
        <f>IF(ISBLANK(DATASHEET!AO53),"",DATASHEET!AO53)</f>
        <v/>
      </c>
      <c r="AF67" s="198" t="str">
        <f>IF(ISBLANK(DATASHEET!AP53),"",DATASHEET!AP53)</f>
        <v/>
      </c>
      <c r="AG67" s="140" t="str">
        <f>IF(AH67="","",IFERROR(VLOOKUP(DATASHEET!AR53,lookup,2,FALSE)-$P67,""))</f>
        <v/>
      </c>
      <c r="AH67" s="156" t="str">
        <f>IFERROR(INDEX(DATASHEET!$A$1:$DG$299,MATCH(PROGRESS!$A67,DATASHEET!$A$1:$A$299,0),MATCH(PROGRESS!AI$2,DATASHEET!$A$1:$DG$1,0)),"")</f>
        <v/>
      </c>
      <c r="AI67" s="156" t="str">
        <f t="shared" si="51"/>
        <v/>
      </c>
      <c r="AJ67" s="138" t="str">
        <f>IF(ISBLANK(DATASHEET!AS53),"",DATASHEET!AS53)</f>
        <v/>
      </c>
      <c r="AK67" s="198" t="str">
        <f>IF(ISBLANK(DATASHEET!AT53),"",DATASHEET!AT53)</f>
        <v/>
      </c>
      <c r="AL67" s="140" t="str">
        <f>IF(AM67="","",IFERROR(VLOOKUP(DATASHEET!AV53,lookup,2,FALSE)-$P67,""))</f>
        <v/>
      </c>
      <c r="AM67" s="156" t="str">
        <f>IFERROR(INDEX(DATASHEET!$A$1:$DG$299,MATCH(PROGRESS!$A67,DATASHEET!$A$1:$A$299,0),MATCH(PROGRESS!AN$2,DATASHEET!$A$1:$DG$1,0)),"")</f>
        <v/>
      </c>
      <c r="AN67" s="156" t="str">
        <f t="shared" si="52"/>
        <v/>
      </c>
      <c r="AO67" s="138" t="str">
        <f>IF(ISBLANK(DATASHEET!AW53),"",DATASHEET!AW53)</f>
        <v/>
      </c>
      <c r="AP67" s="198" t="str">
        <f>IF(ISBLANK(DATASHEET!AX53),"",DATASHEET!AX53)</f>
        <v/>
      </c>
      <c r="AQ67" s="140" t="str">
        <f>IF(AR67="","",IFERROR(VLOOKUP(DATASHEET!AZ53,lookup,2,FALSE)-$P67,""))</f>
        <v/>
      </c>
      <c r="AR67" s="156" t="str">
        <f>IFERROR(INDEX(DATASHEET!$A$1:$DG$299,MATCH(PROGRESS!$A67,DATASHEET!$A$1:$A$299,0),MATCH(PROGRESS!AS$2,DATASHEET!$A$1:$DG$1,0)),"")</f>
        <v/>
      </c>
      <c r="AS67" s="156" t="str">
        <f t="shared" si="53"/>
        <v/>
      </c>
      <c r="AT67" s="138" t="str">
        <f>IF(ISBLANK(DATASHEET!BA53),"",DATASHEET!BA53)</f>
        <v/>
      </c>
      <c r="AU67" s="198" t="str">
        <f>IF(ISBLANK(DATASHEET!BB53),"",DATASHEET!BB53)</f>
        <v/>
      </c>
      <c r="AV67" s="140" t="str">
        <f>IF(AW67="","",IFERROR(VLOOKUP(DATASHEET!BD53,lookup,2,FALSE)-$P67,""))</f>
        <v/>
      </c>
      <c r="AW67" s="156" t="str">
        <f>IFERROR(INDEX(DATASHEET!$A$1:$DG$299,MATCH(PROGRESS!$A67,DATASHEET!$A$1:$A$299,0),MATCH(PROGRESS!AX$2,DATASHEET!$A$1:$DG$1,0)),"")</f>
        <v/>
      </c>
      <c r="AX67" s="156" t="str">
        <f t="shared" si="54"/>
        <v/>
      </c>
      <c r="AY67" s="138" t="str">
        <f>IF(ISBLANK(DATASHEET!BE53),"",DATASHEET!BE53)</f>
        <v/>
      </c>
      <c r="AZ67" s="198" t="str">
        <f>IF(ISBLANK(DATASHEET!BF53),"",DATASHEET!BF53)</f>
        <v/>
      </c>
      <c r="BA67" s="140" t="str">
        <f>IF(BB67="","",IFERROR(VLOOKUP(DATASHEET!BH53,lookup,2,FALSE)-$P67,""))</f>
        <v/>
      </c>
      <c r="BB67" s="156" t="str">
        <f>IFERROR(INDEX(DATASHEET!$A$1:$DG$299,MATCH(PROGRESS!$A67,DATASHEET!$A$1:$A$299,0),MATCH(PROGRESS!BC$2,DATASHEET!$A$1:$DG$1,0)),"")</f>
        <v/>
      </c>
      <c r="BC67" s="156" t="str">
        <f t="shared" si="55"/>
        <v/>
      </c>
      <c r="BD67" s="138" t="str">
        <f>IF(ISBLANK(DATASHEET!BI53),"",DATASHEET!BI53)</f>
        <v>JK</v>
      </c>
      <c r="BE67" s="198" t="str">
        <f>IF(ISBLANK(DATASHEET!BJ53),"",DATASHEET!BJ53)</f>
        <v>11X-EN-3</v>
      </c>
      <c r="BF67" s="140" t="str">
        <f>IF(BG67="","",IFERROR(VLOOKUP(DATASHEET!BL53,lookup,2,FALSE)-$P67,""))</f>
        <v/>
      </c>
      <c r="BG67" s="156" t="str">
        <f>IFERROR(INDEX(DATASHEET!$A$1:$DG$299,MATCH(PROGRESS!$A67,DATASHEET!$A$1:$A$299,0),MATCH(PROGRESS!BH$2,DATASHEET!$A$1:$DG$1,0)),"")</f>
        <v/>
      </c>
      <c r="BH67" s="156" t="str">
        <f t="shared" si="56"/>
        <v/>
      </c>
      <c r="BI67" s="138" t="str">
        <f>IF(ISBLANK(DATASHEET!BM53),"",DATASHEET!BM53)</f>
        <v/>
      </c>
      <c r="BJ67" s="198" t="str">
        <f>IF(ISBLANK(DATASHEET!BN53),"",DATASHEET!BN53)</f>
        <v/>
      </c>
      <c r="BK67" s="140" t="str">
        <f>IF(BL67="","",IFERROR(VLOOKUP(DATASHEET!BP53,lookup,2,FALSE)-$P67,""))</f>
        <v/>
      </c>
      <c r="BL67" s="156" t="str">
        <f>IFERROR(INDEX(DATASHEET!$A$1:$DG$299,MATCH(PROGRESS!$A67,DATASHEET!$A$1:$A$299,0),MATCH(PROGRESS!BM$2,DATASHEET!$A$1:$DG$1,0)),"")</f>
        <v/>
      </c>
      <c r="BM67" s="156" t="str">
        <f t="shared" si="57"/>
        <v/>
      </c>
      <c r="BN67" s="138" t="str">
        <f>IF(ISBLANK(DATASHEET!BQ53),"",DATASHEET!BQ53)</f>
        <v/>
      </c>
      <c r="BO67" s="198" t="str">
        <f>IF(ISBLANK(DATASHEET!BR53),"",DATASHEET!BR53)</f>
        <v/>
      </c>
      <c r="BP67" s="140" t="str">
        <f>IF(BQ67="","",IFERROR(VLOOKUP(DATASHEET!BX53,lookup,2,FALSE)-$P67,""))</f>
        <v/>
      </c>
      <c r="BQ67" s="156" t="str">
        <f>IFERROR(INDEX(DATASHEET!$A$1:$DG$299,MATCH(PROGRESS!$A67,DATASHEET!$A$1:$A$299,0),MATCH(PROGRESS!BR$2,DATASHEET!$A$1:$DG$1,0)),"")</f>
        <v/>
      </c>
      <c r="BR67" s="156" t="str">
        <f t="shared" si="58"/>
        <v/>
      </c>
      <c r="BS67" s="138" t="str">
        <f>IF(ISBLANK(DATASHEET!BY53),"",DATASHEET!BY53)</f>
        <v/>
      </c>
      <c r="BT67" s="198" t="str">
        <f>IF(ISBLANK(DATASHEET!BZ53),"",DATASHEET!BZ53)</f>
        <v/>
      </c>
      <c r="BU67" s="140" t="str">
        <f>IF(BV67="","",IFERROR(VLOOKUP(DATASHEET!CB53,lookup,2,FALSE)-$P67,""))</f>
        <v/>
      </c>
      <c r="BV67" s="156" t="str">
        <f>IFERROR(INDEX(DATASHEET!$A$1:$DG$299,MATCH(PROGRESS!$A67,DATASHEET!$A$1:$A$299,0),MATCH(PROGRESS!BW$2,DATASHEET!$A$1:$DG$1,0)),"")</f>
        <v/>
      </c>
      <c r="BW67" s="156" t="str">
        <f t="shared" si="59"/>
        <v/>
      </c>
      <c r="BX67" s="138" t="str">
        <f>IF(ISBLANK(DATASHEET!CC53),"",DATASHEET!CC53)</f>
        <v/>
      </c>
      <c r="BY67" s="198" t="str">
        <f>IF(ISBLANK(DATASHEET!CD53),"",DATASHEET!CD53)</f>
        <v/>
      </c>
      <c r="BZ67" s="140" t="str">
        <f>IF(CA67="","",IFERROR(VLOOKUP(DATASHEET!CE53,lookup,2,FALSE)-$P67,""))</f>
        <v/>
      </c>
      <c r="CA67" s="156" t="str">
        <f>IFERROR(INDEX(DATASHEET!$A$1:$DG$299,MATCH(PROGRESS!$A67,DATASHEET!$A$1:$A$299,0),MATCH(PROGRESS!CB$2,DATASHEET!$A$1:$DG$1,0)),"")</f>
        <v/>
      </c>
      <c r="CB67" s="156" t="str">
        <f t="shared" si="60"/>
        <v/>
      </c>
      <c r="CC67" s="138" t="str">
        <f>IF(ISBLANK(DATASHEET!CF53),"",DATASHEET!CF53)</f>
        <v/>
      </c>
      <c r="CD67" s="198" t="str">
        <f>IF(ISBLANK(DATASHEET!CG53),"",DATASHEET!CG53)</f>
        <v/>
      </c>
      <c r="CE67" s="140" t="str">
        <f>IF(CF67="","",IFERROR(VLOOKUP(DATASHEET!CJ53,lookup,2,FALSE)-$P67,""))</f>
        <v/>
      </c>
      <c r="CF67" s="156" t="str">
        <f>IFERROR(INDEX(DATASHEET!$A$1:$DG$299,MATCH(PROGRESS!$A67,DATASHEET!$A$1:$A$299,0),MATCH(PROGRESS!CG$2,DATASHEET!$A$1:$DG$1,0)),"")</f>
        <v/>
      </c>
      <c r="CG67" s="156" t="str">
        <f t="shared" si="61"/>
        <v/>
      </c>
      <c r="CH67" s="138" t="str">
        <f>IF(ISBLANK(DATASHEET!CK53),"",DATASHEET!CK53)</f>
        <v/>
      </c>
      <c r="CI67" s="198" t="str">
        <f>IF(ISBLANK(DATASHEET!CL53),"",DATASHEET!CL53)</f>
        <v/>
      </c>
      <c r="CJ67" s="140" t="str">
        <f>IF(CK67="","",IFERROR(VLOOKUP(DATASHEET!CN53,lookup,2,FALSE)-$P67,""))</f>
        <v/>
      </c>
      <c r="CK67" s="156" t="str">
        <f>IFERROR(INDEX(DATASHEET!$A$1:$DG$299,MATCH(PROGRESS!$A67,DATASHEET!$A$1:$A$299,0),MATCH(PROGRESS!CL$2,DATASHEET!$A$1:$DG$1,0)),"")</f>
        <v/>
      </c>
      <c r="CL67" s="156" t="str">
        <f t="shared" si="62"/>
        <v/>
      </c>
      <c r="CM67" s="138" t="str">
        <f>IF(ISBLANK(DATASHEET!CO53),"",DATASHEET!CO53)</f>
        <v>CS</v>
      </c>
      <c r="CN67" s="198" t="str">
        <f>IF(ISBLANK(DATASHEET!CP53),"",DATASHEET!CP53)</f>
        <v>11X-MA-2</v>
      </c>
      <c r="CO67" s="140" t="str">
        <f>IF(CP67="","",IFERROR(VLOOKUP(DATASHEET!CR53,lookup,2,FALSE)-$P67,""))</f>
        <v/>
      </c>
      <c r="CP67" s="156" t="str">
        <f>IFERROR(INDEX(DATASHEET!$A$1:$DG$299,MATCH(PROGRESS!$A67,DATASHEET!$A$1:$A$299,0),MATCH(PROGRESS!CQ$2,DATASHEET!$A$1:$DG$1,0)),"")</f>
        <v/>
      </c>
      <c r="CQ67" s="156" t="str">
        <f t="shared" si="63"/>
        <v/>
      </c>
      <c r="CR67" s="138" t="str">
        <f>IF(ISBLANK(DATASHEET!CS53),"",DATASHEET!CS53)</f>
        <v>AW</v>
      </c>
      <c r="CS67" s="198" t="str">
        <f>IF(ISBLANK(DATASHEET!CT53),"",DATASHEET!CT53)</f>
        <v>11MS2-MU-9</v>
      </c>
      <c r="CT67" s="140" t="str">
        <f>IF(CU67="","",IFERROR(VLOOKUP(DATASHEET!CV53,lookup,2,FALSE)-$P67,""))</f>
        <v/>
      </c>
      <c r="CU67" s="156" t="str">
        <f>IFERROR(INDEX(DATASHEET!$A$1:$DG$299,MATCH(PROGRESS!$A67,DATASHEET!$A$1:$A$299,0),MATCH(PROGRESS!CV$2,DATASHEET!$A$1:$DG$1,0)),"")</f>
        <v/>
      </c>
      <c r="CV67" s="156" t="str">
        <f t="shared" si="64"/>
        <v/>
      </c>
      <c r="CW67" s="138" t="str">
        <f>IF(ISBLANK(DATASHEET!CW53),"",DATASHEET!CW53)</f>
        <v/>
      </c>
      <c r="CX67" s="198" t="str">
        <f>IF(ISBLANK(DATASHEET!CX53),"",DATASHEET!CX53)</f>
        <v/>
      </c>
      <c r="CY67" s="140" t="str">
        <f>IF(CZ67="","",IFERROR(VLOOKUP(DATASHEET!DD53,lookup,2,FALSE)-$P67,""))</f>
        <v/>
      </c>
      <c r="CZ67" s="156" t="str">
        <f>IFERROR(INDEX(DATASHEET!$A$1:$DG$299,MATCH(PROGRESS!$A67,DATASHEET!$A$1:$A$299,0),MATCH(PROGRESS!DA$2,DATASHEET!$A$1:$DG$1,0)),"")</f>
        <v/>
      </c>
      <c r="DA67" s="156" t="str">
        <f t="shared" si="65"/>
        <v/>
      </c>
      <c r="DB67" s="138" t="str">
        <f>IF(ISBLANK(DATASHEET!DE53),"",DATASHEET!DE53)</f>
        <v/>
      </c>
      <c r="DC67" s="198" t="str">
        <f>IF(ISBLANK(DATASHEET!DF53),"",DATASHEET!DF53)</f>
        <v/>
      </c>
      <c r="DD67" s="140" t="str">
        <f>IF(DE67="","",IFERROR(VLOOKUP(DATASHEET!DH53,lookup,2,FALSE)-$P67,""))</f>
        <v/>
      </c>
      <c r="DE67" s="156" t="str">
        <f>IFERROR(INDEX(DATASHEET!$A$1:$DG$299,MATCH(PROGRESS!$A67,DATASHEET!$A$1:$A$299,0),MATCH(PROGRESS!DF$2,DATASHEET!$A$1:$DG$1,0)),"")</f>
        <v/>
      </c>
      <c r="DF67" s="156" t="str">
        <f t="shared" si="66"/>
        <v/>
      </c>
      <c r="DG67" s="138" t="str">
        <f>IF(ISBLANK(DATASHEET!DI53),"",DATASHEET!DI53)</f>
        <v/>
      </c>
      <c r="DH67" s="198" t="str">
        <f>IF(ISBLANK(DATASHEET!DJ53),"",DATASHEET!DJ53)</f>
        <v/>
      </c>
      <c r="DI67" s="140" t="str">
        <f>IF(DJ67="","",IFERROR(VLOOKUP(DATASHEET!DL53,lookup,2,FALSE)-$P67,""))</f>
        <v/>
      </c>
      <c r="DJ67" s="156" t="str">
        <f>IFERROR(INDEX(DATASHEET!$A$1:$DG$299,MATCH(PROGRESS!$A67,DATASHEET!$A$1:$A$299,0),MATCH(PROGRESS!DK$2,DATASHEET!$A$1:$DG$1,0)),"")</f>
        <v/>
      </c>
      <c r="DK67" s="156" t="str">
        <f t="shared" si="67"/>
        <v/>
      </c>
      <c r="DL67" s="138" t="str">
        <f>IF(ISBLANK(DATASHEET!DM53),"",DATASHEET!DM53)</f>
        <v/>
      </c>
      <c r="DM67" s="198" t="str">
        <f>IF(ISBLANK(DATASHEET!DN53),"",DATASHEET!DN53)</f>
        <v/>
      </c>
      <c r="DN67" s="140" t="str">
        <f>IF(DO67="","",IFERROR(VLOOKUP(DATASHEET!DP53,lookup,2,FALSE)-$P67,""))</f>
        <v/>
      </c>
      <c r="DO67" s="156" t="str">
        <f>IFERROR(INDEX(DATASHEET!$A$1:$DG$299,MATCH(PROGRESS!$A67,DATASHEET!$A$1:$A$299,0),MATCH(PROGRESS!DP$2,DATASHEET!$A$1:$DG$1,0)),"")</f>
        <v/>
      </c>
      <c r="DP67" s="156" t="str">
        <f t="shared" si="68"/>
        <v/>
      </c>
      <c r="DQ67" s="138" t="str">
        <f>IF(ISBLANK(DATASHEET!DQ53),"",DATASHEET!DQ53)</f>
        <v>MHA</v>
      </c>
      <c r="DR67" s="198" t="str">
        <f>IF(ISBLANK(DATASHEET!DR53),"",DATASHEET!DR53)</f>
        <v>11X-RE-6</v>
      </c>
      <c r="DS67" s="140" t="str">
        <f>IF(DT67="","",IFERROR(VLOOKUP(DATASHEET!DT53,lookup,2,FALSE)-$P67,""))</f>
        <v/>
      </c>
      <c r="DT67" s="156" t="str">
        <f>IFERROR(INDEX(DATASHEET!$A$1:$DG$299,MATCH(PROGRESS!$A67,DATASHEET!$A$1:$A$299,0),MATCH(PROGRESS!DU$2,DATASHEET!$A$1:$DG$1,0)),"")</f>
        <v/>
      </c>
      <c r="DU67" s="156" t="str">
        <f t="shared" si="69"/>
        <v/>
      </c>
      <c r="DV67" s="138" t="str">
        <f>IF(ISBLANK(DATASHEET!DU53),"",DATASHEET!DU53)</f>
        <v>ES</v>
      </c>
      <c r="DW67" s="198" t="str">
        <f>IF(ISBLANK(DATASHEET!DV53),"",DATASHEET!DV53)</f>
        <v>11C-SC-1</v>
      </c>
      <c r="DX67" s="140" t="str">
        <f>IF(DY67="","",IFERROR(VLOOKUP(DATASHEET!DX53,lookup,2,FALSE)-$P67,""))</f>
        <v/>
      </c>
      <c r="DY67" s="156" t="str">
        <f>IFERROR(INDEX(DATASHEET!$A$1:$DG$299,MATCH(PROGRESS!$A67,DATASHEET!$A$1:$A$299,0),MATCH(PROGRESS!DZ$2,DATASHEET!$A$1:$DG$1,0)),"")</f>
        <v/>
      </c>
      <c r="DZ67" s="156" t="str">
        <f t="shared" si="70"/>
        <v/>
      </c>
      <c r="EA67" s="138" t="str">
        <f>IF(ISBLANK(DATASHEET!DY53),"",DATASHEET!DY53)</f>
        <v>YP</v>
      </c>
      <c r="EB67" s="198" t="str">
        <f>IF(ISBLANK(DATASHEET!DZ53),"",DATASHEET!DZ53)</f>
        <v>11N-SP-2</v>
      </c>
      <c r="FD67" s="526"/>
      <c r="FE67" s="532"/>
      <c r="FF67" s="532"/>
      <c r="FG67" s="532"/>
      <c r="FH67" s="526"/>
      <c r="FI67" s="526"/>
      <c r="FJ67" s="532"/>
      <c r="FK67" s="526"/>
      <c r="FL67" s="532"/>
      <c r="FM67" s="526"/>
      <c r="FN67" s="532"/>
      <c r="FO67" s="532"/>
      <c r="FP67" s="532"/>
      <c r="FQ67" s="526"/>
      <c r="FR67" s="526"/>
      <c r="FS67" s="526"/>
      <c r="FT67" s="532"/>
      <c r="FU67" s="526"/>
      <c r="FV67" s="532"/>
      <c r="FW67" s="532"/>
      <c r="FX67" s="532"/>
      <c r="FY67" s="526"/>
      <c r="FZ67" s="532"/>
      <c r="GA67" s="529"/>
      <c r="GB67" s="530"/>
      <c r="GC67" s="530"/>
      <c r="GD67" s="529"/>
      <c r="GE67" s="530"/>
      <c r="GF67" s="530"/>
      <c r="GG67" s="530"/>
      <c r="GH67" s="530"/>
      <c r="GI67" s="530"/>
      <c r="GJ67" s="529"/>
      <c r="GK67" s="530"/>
      <c r="GL67" s="529"/>
      <c r="GM67" s="529"/>
      <c r="GN67" s="530"/>
      <c r="GO67" s="530"/>
      <c r="GP67" s="529"/>
      <c r="GQ67" s="529"/>
      <c r="GR67" s="530"/>
      <c r="GS67" s="530"/>
      <c r="GT67" s="529"/>
      <c r="HB67" t="s">
        <v>376</v>
      </c>
    </row>
    <row r="68" spans="1:211" ht="15.75" x14ac:dyDescent="0.25">
      <c r="A68" s="179">
        <f>DATASHEET!A54</f>
        <v>151561</v>
      </c>
      <c r="B68" s="58" t="str">
        <f>DATASHEET!B54</f>
        <v>FIORE, Sofia</v>
      </c>
      <c r="C68" s="169" t="str">
        <f>DATASHEET!C54</f>
        <v>11WE</v>
      </c>
      <c r="D68" s="170" t="str">
        <f>DATASHEET!D54</f>
        <v>F</v>
      </c>
      <c r="E68" s="170" t="str">
        <f>DATASHEET!J54</f>
        <v>N</v>
      </c>
      <c r="F68" s="170" t="str">
        <f>DATASHEET!E54</f>
        <v>N</v>
      </c>
      <c r="G68" s="170" t="str">
        <f>DATASHEET!F54</f>
        <v>Other Mixed Background</v>
      </c>
      <c r="H68" s="170" t="str">
        <f>DATASHEET!G54</f>
        <v>N</v>
      </c>
      <c r="I68" s="170" t="str">
        <f>DATASHEET!H54</f>
        <v>N</v>
      </c>
      <c r="J68" s="170" t="str">
        <f>DATASHEET!I54</f>
        <v>N</v>
      </c>
      <c r="K68" s="171" t="str">
        <f>DATASHEET!M54</f>
        <v>M</v>
      </c>
      <c r="L68" s="88" t="str">
        <f t="shared" si="46"/>
        <v/>
      </c>
      <c r="M68" s="88" t="str">
        <f t="shared" si="47"/>
        <v/>
      </c>
      <c r="N68" s="498" t="str">
        <f>IF(ISBLANK(DATASHEET!L54),"",DATASHEET!L54)</f>
        <v>4-5</v>
      </c>
      <c r="O68" s="109">
        <f>IFERROR(IF(VLOOKUP(DATASHEET!A54,[5]YEAR11!$A$2:$AF$236,18,FALSE)="","",VLOOKUP(DATASHEET!A54,[5]YEAR11!$A$2:$AF$236,18,FALSE)),"")</f>
        <v>38.246667000000002</v>
      </c>
      <c r="P68" s="111">
        <f>IFERROR(IF(VLOOKUP(DATASHEET!A54,[5]YEAR11!$A$2:$AF$237,19,FALSE)="","",VLOOKUP(DATASHEET!A54,[5]YEAR11!$A$2:$AF$237,19,FALSE)),"")</f>
        <v>3.8246667000000003</v>
      </c>
      <c r="Q68" s="497">
        <f>'P8 BREAKDOWN'!M56</f>
        <v>-3.2246667000000002</v>
      </c>
      <c r="R68" s="140" t="str">
        <f>IF(S68="","",IFERROR(VLOOKUP(DATASHEET!AF54,lookup,2,FALSE)-$P68,""))</f>
        <v/>
      </c>
      <c r="S68" s="156" t="str">
        <f>IFERROR(INDEX(DATASHEET!$A$1:$DG$299,MATCH(PROGRESS!$A68,DATASHEET!$A$1:$A$299,0),MATCH(PROGRESS!T$2,DATASHEET!$A$1:$DG$1,0)),"")</f>
        <v/>
      </c>
      <c r="T68" s="156" t="str">
        <f t="shared" si="48"/>
        <v/>
      </c>
      <c r="U68" s="138" t="str">
        <f>IF(ISBLANK(DATASHEET!AG54),"",DATASHEET!AG54)</f>
        <v>PLE</v>
      </c>
      <c r="V68" s="198" t="str">
        <f>IF(ISBLANK(DATASHEET!AH54),"",DATASHEET!AH54)</f>
        <v>11LT-AR-1</v>
      </c>
      <c r="W68" s="140" t="str">
        <f>IF(X68="","",IFERROR(VLOOKUP(DATASHEET!AJ54,lookup,2,FALSE)-$P68,""))</f>
        <v/>
      </c>
      <c r="X68" s="156" t="str">
        <f>IFERROR(INDEX(DATASHEET!$A$1:$DG$299,MATCH(PROGRESS!$A68,DATASHEET!$A$1:$A$299,0),MATCH(PROGRESS!Y$2,DATASHEET!$A$1:$DG$1,0)),"")</f>
        <v/>
      </c>
      <c r="Y68" s="156" t="str">
        <f t="shared" si="49"/>
        <v/>
      </c>
      <c r="Z68" s="138" t="str">
        <f>IF(ISBLANK(DATASHEET!AK54),"",DATASHEET!AK54)</f>
        <v/>
      </c>
      <c r="AA68" s="198" t="str">
        <f>IF(ISBLANK(DATASHEET!AL54),"",DATASHEET!AL54)</f>
        <v/>
      </c>
      <c r="AB68" s="140" t="str">
        <f>IF(AC68="","",IFERROR(VLOOKUP(DATASHEET!AN54,lookup,2,FALSE)-$P68,""))</f>
        <v/>
      </c>
      <c r="AC68" s="156" t="str">
        <f>IFERROR(INDEX(DATASHEET!$A$1:$DG$299,MATCH(PROGRESS!$A68,DATASHEET!$A$1:$A$299,0),MATCH(PROGRESS!AD$2,DATASHEET!$A$1:$DG$1,0)),"")</f>
        <v/>
      </c>
      <c r="AD68" s="156" t="str">
        <f t="shared" si="50"/>
        <v/>
      </c>
      <c r="AE68" s="138" t="str">
        <f>IF(ISBLANK(DATASHEET!AO54),"",DATASHEET!AO54)</f>
        <v/>
      </c>
      <c r="AF68" s="198" t="str">
        <f>IF(ISBLANK(DATASHEET!AP54),"",DATASHEET!AP54)</f>
        <v/>
      </c>
      <c r="AG68" s="140" t="str">
        <f>IF(AH68="","",IFERROR(VLOOKUP(DATASHEET!AR54,lookup,2,FALSE)-$P68,""))</f>
        <v/>
      </c>
      <c r="AH68" s="156" t="str">
        <f>IFERROR(INDEX(DATASHEET!$A$1:$DG$299,MATCH(PROGRESS!$A68,DATASHEET!$A$1:$A$299,0),MATCH(PROGRESS!AI$2,DATASHEET!$A$1:$DG$1,0)),"")</f>
        <v/>
      </c>
      <c r="AI68" s="156" t="str">
        <f t="shared" si="51"/>
        <v/>
      </c>
      <c r="AJ68" s="138" t="str">
        <f>IF(ISBLANK(DATASHEET!AS54),"",DATASHEET!AS54)</f>
        <v/>
      </c>
      <c r="AK68" s="198" t="str">
        <f>IF(ISBLANK(DATASHEET!AT54),"",DATASHEET!AT54)</f>
        <v/>
      </c>
      <c r="AL68" s="140" t="str">
        <f>IF(AM68="","",IFERROR(VLOOKUP(DATASHEET!AV54,lookup,2,FALSE)-$P68,""))</f>
        <v/>
      </c>
      <c r="AM68" s="156" t="str">
        <f>IFERROR(INDEX(DATASHEET!$A$1:$DG$299,MATCH(PROGRESS!$A68,DATASHEET!$A$1:$A$299,0),MATCH(PROGRESS!AN$2,DATASHEET!$A$1:$DG$1,0)),"")</f>
        <v/>
      </c>
      <c r="AN68" s="156" t="str">
        <f t="shared" si="52"/>
        <v/>
      </c>
      <c r="AO68" s="138" t="str">
        <f>IF(ISBLANK(DATASHEET!AW54),"",DATASHEET!AW54)</f>
        <v>BG</v>
      </c>
      <c r="AP68" s="198" t="str">
        <f>IF(ISBLANK(DATASHEET!AX54),"",DATASHEET!AX54)</f>
        <v>11MS2-CD-2</v>
      </c>
      <c r="AQ68" s="140" t="str">
        <f>IF(AR68="","",IFERROR(VLOOKUP(DATASHEET!AZ54,lookup,2,FALSE)-$P68,""))</f>
        <v/>
      </c>
      <c r="AR68" s="156" t="str">
        <f>IFERROR(INDEX(DATASHEET!$A$1:$DG$299,MATCH(PROGRESS!$A68,DATASHEET!$A$1:$A$299,0),MATCH(PROGRESS!AS$2,DATASHEET!$A$1:$DG$1,0)),"")</f>
        <v/>
      </c>
      <c r="AS68" s="156" t="str">
        <f t="shared" si="53"/>
        <v/>
      </c>
      <c r="AT68" s="138" t="str">
        <f>IF(ISBLANK(DATASHEET!BA54),"",DATASHEET!BA54)</f>
        <v/>
      </c>
      <c r="AU68" s="198" t="str">
        <f>IF(ISBLANK(DATASHEET!BB54),"",DATASHEET!BB54)</f>
        <v/>
      </c>
      <c r="AV68" s="140" t="str">
        <f>IF(AW68="","",IFERROR(VLOOKUP(DATASHEET!BD54,lookup,2,FALSE)-$P68,""))</f>
        <v/>
      </c>
      <c r="AW68" s="156" t="str">
        <f>IFERROR(INDEX(DATASHEET!$A$1:$DG$299,MATCH(PROGRESS!$A68,DATASHEET!$A$1:$A$299,0),MATCH(PROGRESS!AX$2,DATASHEET!$A$1:$DG$1,0)),"")</f>
        <v/>
      </c>
      <c r="AX68" s="156" t="str">
        <f t="shared" si="54"/>
        <v/>
      </c>
      <c r="AY68" s="138" t="str">
        <f>IF(ISBLANK(DATASHEET!BE54),"",DATASHEET!BE54)</f>
        <v/>
      </c>
      <c r="AZ68" s="198" t="str">
        <f>IF(ISBLANK(DATASHEET!BF54),"",DATASHEET!BF54)</f>
        <v/>
      </c>
      <c r="BA68" s="140" t="str">
        <f>IF(BB68="","",IFERROR(VLOOKUP(DATASHEET!BH54,lookup,2,FALSE)-$P68,""))</f>
        <v/>
      </c>
      <c r="BB68" s="156" t="str">
        <f>IFERROR(INDEX(DATASHEET!$A$1:$DG$299,MATCH(PROGRESS!$A68,DATASHEET!$A$1:$A$299,0),MATCH(PROGRESS!BC$2,DATASHEET!$A$1:$DG$1,0)),"")</f>
        <v/>
      </c>
      <c r="BC68" s="156" t="str">
        <f t="shared" si="55"/>
        <v/>
      </c>
      <c r="BD68" s="138" t="str">
        <f>IF(ISBLANK(DATASHEET!BI54),"",DATASHEET!BI54)</f>
        <v>AWH</v>
      </c>
      <c r="BE68" s="198" t="str">
        <f>IF(ISBLANK(DATASHEET!BJ54),"",DATASHEET!BJ54)</f>
        <v>11X-EN-5</v>
      </c>
      <c r="BF68" s="140" t="str">
        <f>IF(BG68="","",IFERROR(VLOOKUP(DATASHEET!BL54,lookup,2,FALSE)-$P68,""))</f>
        <v/>
      </c>
      <c r="BG68" s="156" t="str">
        <f>IFERROR(INDEX(DATASHEET!$A$1:$DG$299,MATCH(PROGRESS!$A68,DATASHEET!$A$1:$A$299,0),MATCH(PROGRESS!BH$2,DATASHEET!$A$1:$DG$1,0)),"")</f>
        <v/>
      </c>
      <c r="BH68" s="156" t="str">
        <f t="shared" si="56"/>
        <v/>
      </c>
      <c r="BI68" s="138" t="str">
        <f>IF(ISBLANK(DATASHEET!BM54),"",DATASHEET!BM54)</f>
        <v/>
      </c>
      <c r="BJ68" s="198" t="str">
        <f>IF(ISBLANK(DATASHEET!BN54),"",DATASHEET!BN54)</f>
        <v/>
      </c>
      <c r="BK68" s="140" t="str">
        <f>IF(BL68="","",IFERROR(VLOOKUP(DATASHEET!BP54,lookup,2,FALSE)-$P68,""))</f>
        <v/>
      </c>
      <c r="BL68" s="156" t="str">
        <f>IFERROR(INDEX(DATASHEET!$A$1:$DG$299,MATCH(PROGRESS!$A68,DATASHEET!$A$1:$A$299,0),MATCH(PROGRESS!BM$2,DATASHEET!$A$1:$DG$1,0)),"")</f>
        <v/>
      </c>
      <c r="BM68" s="156" t="str">
        <f t="shared" si="57"/>
        <v/>
      </c>
      <c r="BN68" s="138" t="str">
        <f>IF(ISBLANK(DATASHEET!BQ54),"",DATASHEET!BQ54)</f>
        <v/>
      </c>
      <c r="BO68" s="198" t="str">
        <f>IF(ISBLANK(DATASHEET!BR54),"",DATASHEET!BR54)</f>
        <v/>
      </c>
      <c r="BP68" s="140" t="str">
        <f>IF(BQ68="","",IFERROR(VLOOKUP(DATASHEET!BX54,lookup,2,FALSE)-$P68,""))</f>
        <v/>
      </c>
      <c r="BQ68" s="156" t="str">
        <f>IFERROR(INDEX(DATASHEET!$A$1:$DG$299,MATCH(PROGRESS!$A68,DATASHEET!$A$1:$A$299,0),MATCH(PROGRESS!BR$2,DATASHEET!$A$1:$DG$1,0)),"")</f>
        <v/>
      </c>
      <c r="BR68" s="156" t="str">
        <f t="shared" si="58"/>
        <v/>
      </c>
      <c r="BS68" s="138" t="str">
        <f>IF(ISBLANK(DATASHEET!BY54),"",DATASHEET!BY54)</f>
        <v/>
      </c>
      <c r="BT68" s="198" t="str">
        <f>IF(ISBLANK(DATASHEET!BZ54),"",DATASHEET!BZ54)</f>
        <v/>
      </c>
      <c r="BU68" s="140" t="str">
        <f>IF(BV68="","",IFERROR(VLOOKUP(DATASHEET!CB54,lookup,2,FALSE)-$P68,""))</f>
        <v/>
      </c>
      <c r="BV68" s="156" t="str">
        <f>IFERROR(INDEX(DATASHEET!$A$1:$DG$299,MATCH(PROGRESS!$A68,DATASHEET!$A$1:$A$299,0),MATCH(PROGRESS!BW$2,DATASHEET!$A$1:$DG$1,0)),"")</f>
        <v/>
      </c>
      <c r="BW68" s="156" t="str">
        <f t="shared" si="59"/>
        <v/>
      </c>
      <c r="BX68" s="138" t="str">
        <f>IF(ISBLANK(DATASHEET!CC54),"",DATASHEET!CC54)</f>
        <v/>
      </c>
      <c r="BY68" s="198" t="str">
        <f>IF(ISBLANK(DATASHEET!CD54),"",DATASHEET!CD54)</f>
        <v/>
      </c>
      <c r="BZ68" s="140" t="str">
        <f>IF(CA68="","",IFERROR(VLOOKUP(DATASHEET!CE54,lookup,2,FALSE)-$P68,""))</f>
        <v/>
      </c>
      <c r="CA68" s="156" t="str">
        <f>IFERROR(INDEX(DATASHEET!$A$1:$DG$299,MATCH(PROGRESS!$A68,DATASHEET!$A$1:$A$299,0),MATCH(PROGRESS!CB$2,DATASHEET!$A$1:$DG$1,0)),"")</f>
        <v/>
      </c>
      <c r="CB68" s="156" t="str">
        <f t="shared" si="60"/>
        <v/>
      </c>
      <c r="CC68" s="138" t="str">
        <f>IF(ISBLANK(DATASHEET!CF54),"",DATASHEET!CF54)</f>
        <v/>
      </c>
      <c r="CD68" s="198" t="str">
        <f>IF(ISBLANK(DATASHEET!CG54),"",DATASHEET!CG54)</f>
        <v/>
      </c>
      <c r="CE68" s="140" t="str">
        <f>IF(CF68="","",IFERROR(VLOOKUP(DATASHEET!CJ54,lookup,2,FALSE)-$P68,""))</f>
        <v/>
      </c>
      <c r="CF68" s="156" t="str">
        <f>IFERROR(INDEX(DATASHEET!$A$1:$DG$299,MATCH(PROGRESS!$A68,DATASHEET!$A$1:$A$299,0),MATCH(PROGRESS!CG$2,DATASHEET!$A$1:$DG$1,0)),"")</f>
        <v/>
      </c>
      <c r="CG68" s="156" t="str">
        <f t="shared" si="61"/>
        <v/>
      </c>
      <c r="CH68" s="138" t="str">
        <f>IF(ISBLANK(DATASHEET!CK54),"",DATASHEET!CK54)</f>
        <v/>
      </c>
      <c r="CI68" s="198" t="str">
        <f>IF(ISBLANK(DATASHEET!CL54),"",DATASHEET!CL54)</f>
        <v/>
      </c>
      <c r="CJ68" s="140" t="str">
        <f>IF(CK68="","",IFERROR(VLOOKUP(DATASHEET!CN54,lookup,2,FALSE)-$P68,""))</f>
        <v/>
      </c>
      <c r="CK68" s="156" t="str">
        <f>IFERROR(INDEX(DATASHEET!$A$1:$DG$299,MATCH(PROGRESS!$A68,DATASHEET!$A$1:$A$299,0),MATCH(PROGRESS!CL$2,DATASHEET!$A$1:$DG$1,0)),"")</f>
        <v/>
      </c>
      <c r="CL68" s="156" t="str">
        <f t="shared" si="62"/>
        <v/>
      </c>
      <c r="CM68" s="138" t="str">
        <f>IF(ISBLANK(DATASHEET!CO54),"",DATASHEET!CO54)</f>
        <v>AB</v>
      </c>
      <c r="CN68" s="198" t="str">
        <f>IF(ISBLANK(DATASHEET!CP54),"",DATASHEET!CP54)</f>
        <v>11X-MA-7</v>
      </c>
      <c r="CO68" s="140" t="str">
        <f>IF(CP68="","",IFERROR(VLOOKUP(DATASHEET!CR54,lookup,2,FALSE)-$P68,""))</f>
        <v/>
      </c>
      <c r="CP68" s="156" t="str">
        <f>IFERROR(INDEX(DATASHEET!$A$1:$DG$299,MATCH(PROGRESS!$A68,DATASHEET!$A$1:$A$299,0),MATCH(PROGRESS!CQ$2,DATASHEET!$A$1:$DG$1,0)),"")</f>
        <v/>
      </c>
      <c r="CQ68" s="156" t="str">
        <f t="shared" si="63"/>
        <v/>
      </c>
      <c r="CR68" s="138" t="str">
        <f>IF(ISBLANK(DATASHEET!CS54),"",DATASHEET!CS54)</f>
        <v/>
      </c>
      <c r="CS68" s="198" t="str">
        <f>IF(ISBLANK(DATASHEET!CT54),"",DATASHEET!CT54)</f>
        <v/>
      </c>
      <c r="CT68" s="140" t="str">
        <f>IF(CU68="","",IFERROR(VLOOKUP(DATASHEET!CV54,lookup,2,FALSE)-$P68,""))</f>
        <v/>
      </c>
      <c r="CU68" s="156" t="str">
        <f>IFERROR(INDEX(DATASHEET!$A$1:$DG$299,MATCH(PROGRESS!$A68,DATASHEET!$A$1:$A$299,0),MATCH(PROGRESS!CV$2,DATASHEET!$A$1:$DG$1,0)),"")</f>
        <v/>
      </c>
      <c r="CV68" s="156" t="str">
        <f t="shared" si="64"/>
        <v/>
      </c>
      <c r="CW68" s="138" t="str">
        <f>IF(ISBLANK(DATASHEET!CW54),"",DATASHEET!CW54)</f>
        <v/>
      </c>
      <c r="CX68" s="198" t="str">
        <f>IF(ISBLANK(DATASHEET!CX54),"",DATASHEET!CX54)</f>
        <v/>
      </c>
      <c r="CY68" s="140" t="str">
        <f>IF(CZ68="","",IFERROR(VLOOKUP(DATASHEET!DD54,lookup,2,FALSE)-$P68,""))</f>
        <v/>
      </c>
      <c r="CZ68" s="156" t="str">
        <f>IFERROR(INDEX(DATASHEET!$A$1:$DG$299,MATCH(PROGRESS!$A68,DATASHEET!$A$1:$A$299,0),MATCH(PROGRESS!DA$2,DATASHEET!$A$1:$DG$1,0)),"")</f>
        <v/>
      </c>
      <c r="DA68" s="156" t="str">
        <f t="shared" si="65"/>
        <v/>
      </c>
      <c r="DB68" s="138" t="str">
        <f>IF(ISBLANK(DATASHEET!DE54),"",DATASHEET!DE54)</f>
        <v/>
      </c>
      <c r="DC68" s="198" t="str">
        <f>IF(ISBLANK(DATASHEET!DF54),"",DATASHEET!DF54)</f>
        <v/>
      </c>
      <c r="DD68" s="140" t="str">
        <f>IF(DE68="","",IFERROR(VLOOKUP(DATASHEET!DH54,lookup,2,FALSE)-$P68,""))</f>
        <v/>
      </c>
      <c r="DE68" s="156" t="str">
        <f>IFERROR(INDEX(DATASHEET!$A$1:$DG$299,MATCH(PROGRESS!$A68,DATASHEET!$A$1:$A$299,0),MATCH(PROGRESS!DF$2,DATASHEET!$A$1:$DG$1,0)),"")</f>
        <v/>
      </c>
      <c r="DF68" s="156" t="str">
        <f t="shared" si="66"/>
        <v/>
      </c>
      <c r="DG68" s="138" t="str">
        <f>IF(ISBLANK(DATASHEET!DI54),"",DATASHEET!DI54)</f>
        <v/>
      </c>
      <c r="DH68" s="198" t="str">
        <f>IF(ISBLANK(DATASHEET!DJ54),"",DATASHEET!DJ54)</f>
        <v/>
      </c>
      <c r="DI68" s="140" t="str">
        <f>IF(DJ68="","",IFERROR(VLOOKUP(DATASHEET!DL54,lookup,2,FALSE)-$P68,""))</f>
        <v/>
      </c>
      <c r="DJ68" s="156" t="str">
        <f>IFERROR(INDEX(DATASHEET!$A$1:$DG$299,MATCH(PROGRESS!$A68,DATASHEET!$A$1:$A$299,0),MATCH(PROGRESS!DK$2,DATASHEET!$A$1:$DG$1,0)),"")</f>
        <v/>
      </c>
      <c r="DK68" s="156" t="str">
        <f t="shared" si="67"/>
        <v/>
      </c>
      <c r="DL68" s="138" t="str">
        <f>IF(ISBLANK(DATASHEET!DM54),"",DATASHEET!DM54)</f>
        <v/>
      </c>
      <c r="DM68" s="198" t="str">
        <f>IF(ISBLANK(DATASHEET!DN54),"",DATASHEET!DN54)</f>
        <v/>
      </c>
      <c r="DN68" s="140" t="str">
        <f>IF(DO68="","",IFERROR(VLOOKUP(DATASHEET!DP54,lookup,2,FALSE)-$P68,""))</f>
        <v/>
      </c>
      <c r="DO68" s="156" t="str">
        <f>IFERROR(INDEX(DATASHEET!$A$1:$DG$299,MATCH(PROGRESS!$A68,DATASHEET!$A$1:$A$299,0),MATCH(PROGRESS!DP$2,DATASHEET!$A$1:$DG$1,0)),"")</f>
        <v/>
      </c>
      <c r="DP68" s="156" t="str">
        <f t="shared" si="68"/>
        <v/>
      </c>
      <c r="DQ68" s="138" t="str">
        <f>IF(ISBLANK(DATASHEET!DQ54),"",DATASHEET!DQ54)</f>
        <v>GRY</v>
      </c>
      <c r="DR68" s="198" t="str">
        <f>IF(ISBLANK(DATASHEET!DR54),"",DATASHEET!DR54)</f>
        <v>11X-RE-3</v>
      </c>
      <c r="DS68" s="140" t="str">
        <f>IF(DT68="","",IFERROR(VLOOKUP(DATASHEET!DT54,lookup,2,FALSE)-$P68,""))</f>
        <v/>
      </c>
      <c r="DT68" s="156" t="str">
        <f>IFERROR(INDEX(DATASHEET!$A$1:$DG$299,MATCH(PROGRESS!$A68,DATASHEET!$A$1:$A$299,0),MATCH(PROGRESS!DU$2,DATASHEET!$A$1:$DG$1,0)),"")</f>
        <v/>
      </c>
      <c r="DU68" s="156" t="str">
        <f t="shared" si="69"/>
        <v/>
      </c>
      <c r="DV68" s="138" t="str">
        <f>IF(ISBLANK(DATASHEET!DU54),"",DATASHEET!DU54)</f>
        <v>ES</v>
      </c>
      <c r="DW68" s="198" t="str">
        <f>IF(ISBLANK(DATASHEET!DV54),"",DATASHEET!DV54)</f>
        <v>11C-SC-3</v>
      </c>
      <c r="DX68" s="140" t="str">
        <f>IF(DY68="","",IFERROR(VLOOKUP(DATASHEET!DX54,lookup,2,FALSE)-$P68,""))</f>
        <v/>
      </c>
      <c r="DY68" s="156" t="str">
        <f>IFERROR(INDEX(DATASHEET!$A$1:$DG$299,MATCH(PROGRESS!$A68,DATASHEET!$A$1:$A$299,0),MATCH(PROGRESS!DZ$2,DATASHEET!$A$1:$DG$1,0)),"")</f>
        <v/>
      </c>
      <c r="DZ68" s="156" t="str">
        <f t="shared" si="70"/>
        <v/>
      </c>
      <c r="EA68" s="138" t="str">
        <f>IF(ISBLANK(DATASHEET!DY54),"",DATASHEET!DY54)</f>
        <v>YP</v>
      </c>
      <c r="EB68" s="198" t="str">
        <f>IF(ISBLANK(DATASHEET!DZ54),"",DATASHEET!DZ54)</f>
        <v>11S-SP-3</v>
      </c>
      <c r="FD68" s="526"/>
      <c r="FE68" s="532"/>
      <c r="FF68" s="532"/>
      <c r="FG68" s="532"/>
      <c r="FH68" s="526"/>
      <c r="FI68" s="526"/>
      <c r="FJ68" s="532"/>
      <c r="FK68" s="526"/>
      <c r="FL68" s="532"/>
      <c r="FM68" s="526"/>
      <c r="FN68" s="532"/>
      <c r="FO68" s="532"/>
      <c r="FP68" s="532"/>
      <c r="FQ68" s="526"/>
      <c r="FR68" s="526"/>
      <c r="FS68" s="526"/>
      <c r="FT68" s="532"/>
      <c r="FU68" s="526"/>
      <c r="FV68" s="532"/>
      <c r="FW68" s="532"/>
      <c r="FX68" s="532"/>
      <c r="FY68" s="526"/>
      <c r="FZ68" s="532"/>
      <c r="GA68" s="529"/>
      <c r="GB68" s="530"/>
      <c r="GC68" s="530"/>
      <c r="GD68" s="529"/>
      <c r="GE68" s="530"/>
      <c r="GF68" s="530"/>
      <c r="GG68" s="530"/>
      <c r="GH68" s="530"/>
      <c r="GI68" s="530"/>
      <c r="GJ68" s="529"/>
      <c r="GK68" s="530"/>
      <c r="GL68" s="529"/>
      <c r="GM68" s="529"/>
      <c r="GN68" s="530"/>
      <c r="GO68" s="530"/>
      <c r="GP68" s="529"/>
      <c r="GQ68" s="529"/>
      <c r="GR68" s="530"/>
      <c r="GS68" s="530"/>
      <c r="GT68" s="529"/>
      <c r="HB68" t="s">
        <v>375</v>
      </c>
    </row>
    <row r="69" spans="1:211" ht="15.75" x14ac:dyDescent="0.25">
      <c r="A69" s="179">
        <f>DATASHEET!A55</f>
        <v>151631</v>
      </c>
      <c r="B69" s="58" t="str">
        <f>DATASHEET!B55</f>
        <v>FITZGERALD, Olivia</v>
      </c>
      <c r="C69" s="169" t="str">
        <f>DATASHEET!C55</f>
        <v>11WE</v>
      </c>
      <c r="D69" s="170" t="str">
        <f>DATASHEET!D55</f>
        <v>F</v>
      </c>
      <c r="E69" s="170" t="str">
        <f>DATASHEET!J55</f>
        <v>N</v>
      </c>
      <c r="F69" s="170" t="str">
        <f>DATASHEET!E55</f>
        <v>N</v>
      </c>
      <c r="G69" s="170" t="str">
        <f>DATASHEET!F55</f>
        <v>White - British</v>
      </c>
      <c r="H69" s="170" t="str">
        <f>DATASHEET!G55</f>
        <v>N</v>
      </c>
      <c r="I69" s="170" t="str">
        <f>DATASHEET!H55</f>
        <v>N</v>
      </c>
      <c r="J69" s="170" t="str">
        <f>DATASHEET!I55</f>
        <v>N</v>
      </c>
      <c r="K69" s="171" t="str">
        <f>DATASHEET!M55</f>
        <v>M</v>
      </c>
      <c r="L69" s="88" t="str">
        <f t="shared" si="46"/>
        <v/>
      </c>
      <c r="M69" s="88" t="str">
        <f t="shared" si="47"/>
        <v/>
      </c>
      <c r="N69" s="498" t="str">
        <f>IF(ISBLANK(DATASHEET!L55),"",DATASHEET!L55)</f>
        <v>4-5</v>
      </c>
      <c r="O69" s="109">
        <f>IFERROR(IF(VLOOKUP(DATASHEET!A55,[5]YEAR11!$A$2:$AF$236,18,FALSE)="","",VLOOKUP(DATASHEET!A55,[5]YEAR11!$A$2:$AF$236,18,FALSE)),"")</f>
        <v>41.109434</v>
      </c>
      <c r="P69" s="111">
        <f>IFERROR(IF(VLOOKUP(DATASHEET!A55,[5]YEAR11!$A$2:$AF$237,19,FALSE)="","",VLOOKUP(DATASHEET!A55,[5]YEAR11!$A$2:$AF$237,19,FALSE)),"")</f>
        <v>4.1109434</v>
      </c>
      <c r="Q69" s="497">
        <f>'P8 BREAKDOWN'!M57</f>
        <v>-3.6109434</v>
      </c>
      <c r="R69" s="140" t="str">
        <f>IF(S69="","",IFERROR(VLOOKUP(DATASHEET!AF55,lookup,2,FALSE)-$P69,""))</f>
        <v/>
      </c>
      <c r="S69" s="156" t="str">
        <f>IFERROR(INDEX(DATASHEET!$A$1:$DG$299,MATCH(PROGRESS!$A69,DATASHEET!$A$1:$A$299,0),MATCH(PROGRESS!T$2,DATASHEET!$A$1:$DG$1,0)),"")</f>
        <v/>
      </c>
      <c r="T69" s="156" t="str">
        <f t="shared" si="48"/>
        <v/>
      </c>
      <c r="U69" s="138" t="str">
        <f>IF(ISBLANK(DATASHEET!AG55),"",DATASHEET!AG55)</f>
        <v/>
      </c>
      <c r="V69" s="198" t="str">
        <f>IF(ISBLANK(DATASHEET!AH55),"",DATASHEET!AH55)</f>
        <v/>
      </c>
      <c r="W69" s="140" t="str">
        <f>IF(X69="","",IFERROR(VLOOKUP(DATASHEET!AJ55,lookup,2,FALSE)-$P69,""))</f>
        <v/>
      </c>
      <c r="X69" s="156" t="str">
        <f>IFERROR(INDEX(DATASHEET!$A$1:$DG$299,MATCH(PROGRESS!$A69,DATASHEET!$A$1:$A$299,0),MATCH(PROGRESS!Y$2,DATASHEET!$A$1:$DG$1,0)),"")</f>
        <v/>
      </c>
      <c r="Y69" s="156" t="str">
        <f t="shared" si="49"/>
        <v/>
      </c>
      <c r="Z69" s="138" t="str">
        <f>IF(ISBLANK(DATASHEET!AK55),"",DATASHEET!AK55)</f>
        <v>KBW</v>
      </c>
      <c r="AA69" s="198" t="str">
        <f>IF(ISBLANK(DATASHEET!AL55),"",DATASHEET!AL55)</f>
        <v>11T-BI-5</v>
      </c>
      <c r="AB69" s="140" t="str">
        <f>IF(AC69="","",IFERROR(VLOOKUP(DATASHEET!AN55,lookup,2,FALSE)-$P69,""))</f>
        <v/>
      </c>
      <c r="AC69" s="156" t="str">
        <f>IFERROR(INDEX(DATASHEET!$A$1:$DG$299,MATCH(PROGRESS!$A69,DATASHEET!$A$1:$A$299,0),MATCH(PROGRESS!AD$2,DATASHEET!$A$1:$DG$1,0)),"")</f>
        <v/>
      </c>
      <c r="AD69" s="156" t="str">
        <f t="shared" si="50"/>
        <v/>
      </c>
      <c r="AE69" s="138" t="str">
        <f>IF(ISBLANK(DATASHEET!AO55),"",DATASHEET!AO55)</f>
        <v/>
      </c>
      <c r="AF69" s="198" t="str">
        <f>IF(ISBLANK(DATASHEET!AP55),"",DATASHEET!AP55)</f>
        <v/>
      </c>
      <c r="AG69" s="140" t="str">
        <f>IF(AH69="","",IFERROR(VLOOKUP(DATASHEET!AR55,lookup,2,FALSE)-$P69,""))</f>
        <v/>
      </c>
      <c r="AH69" s="156" t="str">
        <f>IFERROR(INDEX(DATASHEET!$A$1:$DG$299,MATCH(PROGRESS!$A69,DATASHEET!$A$1:$A$299,0),MATCH(PROGRESS!AI$2,DATASHEET!$A$1:$DG$1,0)),"")</f>
        <v/>
      </c>
      <c r="AI69" s="156" t="str">
        <f t="shared" si="51"/>
        <v/>
      </c>
      <c r="AJ69" s="138" t="str">
        <f>IF(ISBLANK(DATASHEET!AS55),"",DATASHEET!AS55)</f>
        <v>GN</v>
      </c>
      <c r="AK69" s="198" t="str">
        <f>IF(ISBLANK(DATASHEET!AT55),"",DATASHEET!AT55)</f>
        <v>11T-CH-5</v>
      </c>
      <c r="AL69" s="140" t="str">
        <f>IF(AM69="","",IFERROR(VLOOKUP(DATASHEET!AV55,lookup,2,FALSE)-$P69,""))</f>
        <v/>
      </c>
      <c r="AM69" s="156" t="str">
        <f>IFERROR(INDEX(DATASHEET!$A$1:$DG$299,MATCH(PROGRESS!$A69,DATASHEET!$A$1:$A$299,0),MATCH(PROGRESS!AN$2,DATASHEET!$A$1:$DG$1,0)),"")</f>
        <v/>
      </c>
      <c r="AN69" s="156" t="str">
        <f t="shared" si="52"/>
        <v/>
      </c>
      <c r="AO69" s="138" t="str">
        <f>IF(ISBLANK(DATASHEET!AW55),"",DATASHEET!AW55)</f>
        <v/>
      </c>
      <c r="AP69" s="198" t="str">
        <f>IF(ISBLANK(DATASHEET!AX55),"",DATASHEET!AX55)</f>
        <v/>
      </c>
      <c r="AQ69" s="140" t="str">
        <f>IF(AR69="","",IFERROR(VLOOKUP(DATASHEET!AZ55,lookup,2,FALSE)-$P69,""))</f>
        <v/>
      </c>
      <c r="AR69" s="156" t="str">
        <f>IFERROR(INDEX(DATASHEET!$A$1:$DG$299,MATCH(PROGRESS!$A69,DATASHEET!$A$1:$A$299,0),MATCH(PROGRESS!AS$2,DATASHEET!$A$1:$DG$1,0)),"")</f>
        <v/>
      </c>
      <c r="AS69" s="156" t="str">
        <f t="shared" si="53"/>
        <v/>
      </c>
      <c r="AT69" s="138" t="str">
        <f>IF(ISBLANK(DATASHEET!BA55),"",DATASHEET!BA55)</f>
        <v/>
      </c>
      <c r="AU69" s="198" t="str">
        <f>IF(ISBLANK(DATASHEET!BB55),"",DATASHEET!BB55)</f>
        <v/>
      </c>
      <c r="AV69" s="140" t="str">
        <f>IF(AW69="","",IFERROR(VLOOKUP(DATASHEET!BD55,lookup,2,FALSE)-$P69,""))</f>
        <v/>
      </c>
      <c r="AW69" s="156" t="str">
        <f>IFERROR(INDEX(DATASHEET!$A$1:$DG$299,MATCH(PROGRESS!$A69,DATASHEET!$A$1:$A$299,0),MATCH(PROGRESS!AX$2,DATASHEET!$A$1:$DG$1,0)),"")</f>
        <v/>
      </c>
      <c r="AX69" s="156" t="str">
        <f t="shared" si="54"/>
        <v/>
      </c>
      <c r="AY69" s="138" t="str">
        <f>IF(ISBLANK(DATASHEET!BE55),"",DATASHEET!BE55)</f>
        <v/>
      </c>
      <c r="AZ69" s="198" t="str">
        <f>IF(ISBLANK(DATASHEET!BF55),"",DATASHEET!BF55)</f>
        <v/>
      </c>
      <c r="BA69" s="140" t="str">
        <f>IF(BB69="","",IFERROR(VLOOKUP(DATASHEET!BH55,lookup,2,FALSE)-$P69,""))</f>
        <v/>
      </c>
      <c r="BB69" s="156" t="str">
        <f>IFERROR(INDEX(DATASHEET!$A$1:$DG$299,MATCH(PROGRESS!$A69,DATASHEET!$A$1:$A$299,0),MATCH(PROGRESS!BC$2,DATASHEET!$A$1:$DG$1,0)),"")</f>
        <v/>
      </c>
      <c r="BC69" s="156" t="str">
        <f t="shared" si="55"/>
        <v/>
      </c>
      <c r="BD69" s="138" t="str">
        <f>IF(ISBLANK(DATASHEET!BI55),"",DATASHEET!BI55)</f>
        <v>FB</v>
      </c>
      <c r="BE69" s="198" t="str">
        <f>IF(ISBLANK(DATASHEET!BJ55),"",DATASHEET!BJ55)</f>
        <v>11X-EN-6</v>
      </c>
      <c r="BF69" s="140" t="str">
        <f>IF(BG69="","",IFERROR(VLOOKUP(DATASHEET!BL55,lookup,2,FALSE)-$P69,""))</f>
        <v/>
      </c>
      <c r="BG69" s="156" t="str">
        <f>IFERROR(INDEX(DATASHEET!$A$1:$DG$299,MATCH(PROGRESS!$A69,DATASHEET!$A$1:$A$299,0),MATCH(PROGRESS!BH$2,DATASHEET!$A$1:$DG$1,0)),"")</f>
        <v/>
      </c>
      <c r="BH69" s="156" t="str">
        <f t="shared" si="56"/>
        <v/>
      </c>
      <c r="BI69" s="138" t="str">
        <f>IF(ISBLANK(DATASHEET!BM55),"",DATASHEET!BM55)</f>
        <v/>
      </c>
      <c r="BJ69" s="198" t="str">
        <f>IF(ISBLANK(DATASHEET!BN55),"",DATASHEET!BN55)</f>
        <v/>
      </c>
      <c r="BK69" s="140" t="str">
        <f>IF(BL69="","",IFERROR(VLOOKUP(DATASHEET!BP55,lookup,2,FALSE)-$P69,""))</f>
        <v/>
      </c>
      <c r="BL69" s="156" t="str">
        <f>IFERROR(INDEX(DATASHEET!$A$1:$DG$299,MATCH(PROGRESS!$A69,DATASHEET!$A$1:$A$299,0),MATCH(PROGRESS!BM$2,DATASHEET!$A$1:$DG$1,0)),"")</f>
        <v/>
      </c>
      <c r="BM69" s="156" t="str">
        <f t="shared" si="57"/>
        <v/>
      </c>
      <c r="BN69" s="138" t="str">
        <f>IF(ISBLANK(DATASHEET!BQ55),"",DATASHEET!BQ55)</f>
        <v/>
      </c>
      <c r="BO69" s="198" t="str">
        <f>IF(ISBLANK(DATASHEET!BR55),"",DATASHEET!BR55)</f>
        <v/>
      </c>
      <c r="BP69" s="140" t="str">
        <f>IF(BQ69="","",IFERROR(VLOOKUP(DATASHEET!BX55,lookup,2,FALSE)-$P69,""))</f>
        <v/>
      </c>
      <c r="BQ69" s="156" t="str">
        <f>IFERROR(INDEX(DATASHEET!$A$1:$DG$299,MATCH(PROGRESS!$A69,DATASHEET!$A$1:$A$299,0),MATCH(PROGRESS!BR$2,DATASHEET!$A$1:$DG$1,0)),"")</f>
        <v/>
      </c>
      <c r="BR69" s="156" t="str">
        <f t="shared" si="58"/>
        <v/>
      </c>
      <c r="BS69" s="138" t="str">
        <f>IF(ISBLANK(DATASHEET!BY55),"",DATASHEET!BY55)</f>
        <v/>
      </c>
      <c r="BT69" s="198" t="str">
        <f>IF(ISBLANK(DATASHEET!BZ55),"",DATASHEET!BZ55)</f>
        <v/>
      </c>
      <c r="BU69" s="140" t="str">
        <f>IF(BV69="","",IFERROR(VLOOKUP(DATASHEET!CB55,lookup,2,FALSE)-$P69,""))</f>
        <v/>
      </c>
      <c r="BV69" s="156" t="str">
        <f>IFERROR(INDEX(DATASHEET!$A$1:$DG$299,MATCH(PROGRESS!$A69,DATASHEET!$A$1:$A$299,0),MATCH(PROGRESS!BW$2,DATASHEET!$A$1:$DG$1,0)),"")</f>
        <v/>
      </c>
      <c r="BW69" s="156" t="str">
        <f t="shared" si="59"/>
        <v/>
      </c>
      <c r="BX69" s="138" t="str">
        <f>IF(ISBLANK(DATASHEET!CC55),"",DATASHEET!CC55)</f>
        <v/>
      </c>
      <c r="BY69" s="198" t="str">
        <f>IF(ISBLANK(DATASHEET!CD55),"",DATASHEET!CD55)</f>
        <v/>
      </c>
      <c r="BZ69" s="140" t="str">
        <f>IF(CA69="","",IFERROR(VLOOKUP(DATASHEET!CE55,lookup,2,FALSE)-$P69,""))</f>
        <v/>
      </c>
      <c r="CA69" s="156" t="str">
        <f>IFERROR(INDEX(DATASHEET!$A$1:$DG$299,MATCH(PROGRESS!$A69,DATASHEET!$A$1:$A$299,0),MATCH(PROGRESS!CB$2,DATASHEET!$A$1:$DG$1,0)),"")</f>
        <v/>
      </c>
      <c r="CB69" s="156" t="str">
        <f t="shared" si="60"/>
        <v/>
      </c>
      <c r="CC69" s="138" t="str">
        <f>IF(ISBLANK(DATASHEET!CF55),"",DATASHEET!CF55)</f>
        <v/>
      </c>
      <c r="CD69" s="198" t="str">
        <f>IF(ISBLANK(DATASHEET!CG55),"",DATASHEET!CG55)</f>
        <v>AWIL</v>
      </c>
      <c r="CE69" s="140" t="str">
        <f>IF(CF69="","",IFERROR(VLOOKUP(DATASHEET!CJ55,lookup,2,FALSE)-$P69,""))</f>
        <v/>
      </c>
      <c r="CF69" s="156" t="str">
        <f>IFERROR(INDEX(DATASHEET!$A$1:$DG$299,MATCH(PROGRESS!$A69,DATASHEET!$A$1:$A$299,0),MATCH(PROGRESS!CG$2,DATASHEET!$A$1:$DG$1,0)),"")</f>
        <v/>
      </c>
      <c r="CG69" s="156" t="str">
        <f t="shared" si="61"/>
        <v/>
      </c>
      <c r="CH69" s="138" t="str">
        <f>IF(ISBLANK(DATASHEET!CK55),"",DATASHEET!CK55)</f>
        <v/>
      </c>
      <c r="CI69" s="198" t="str">
        <f>IF(ISBLANK(DATASHEET!CL55),"",DATASHEET!CL55)</f>
        <v/>
      </c>
      <c r="CJ69" s="140" t="str">
        <f>IF(CK69="","",IFERROR(VLOOKUP(DATASHEET!CN55,lookup,2,FALSE)-$P69,""))</f>
        <v/>
      </c>
      <c r="CK69" s="156" t="str">
        <f>IFERROR(INDEX(DATASHEET!$A$1:$DG$299,MATCH(PROGRESS!$A69,DATASHEET!$A$1:$A$299,0),MATCH(PROGRESS!CL$2,DATASHEET!$A$1:$DG$1,0)),"")</f>
        <v/>
      </c>
      <c r="CL69" s="156" t="str">
        <f t="shared" si="62"/>
        <v/>
      </c>
      <c r="CM69" s="138" t="str">
        <f>IF(ISBLANK(DATASHEET!CO55),"",DATASHEET!CO55)</f>
        <v>JQ</v>
      </c>
      <c r="CN69" s="198" t="str">
        <f>IF(ISBLANK(DATASHEET!CP55),"",DATASHEET!CP55)</f>
        <v>11N-MA-3</v>
      </c>
      <c r="CO69" s="140" t="str">
        <f>IF(CP69="","",IFERROR(VLOOKUP(DATASHEET!CR55,lookup,2,FALSE)-$P69,""))</f>
        <v/>
      </c>
      <c r="CP69" s="156" t="str">
        <f>IFERROR(INDEX(DATASHEET!$A$1:$DG$299,MATCH(PROGRESS!$A69,DATASHEET!$A$1:$A$299,0),MATCH(PROGRESS!CQ$2,DATASHEET!$A$1:$DG$1,0)),"")</f>
        <v/>
      </c>
      <c r="CQ69" s="156" t="str">
        <f t="shared" si="63"/>
        <v/>
      </c>
      <c r="CR69" s="138" t="str">
        <f>IF(ISBLANK(DATASHEET!CS55),"",DATASHEET!CS55)</f>
        <v/>
      </c>
      <c r="CS69" s="198" t="str">
        <f>IF(ISBLANK(DATASHEET!CT55),"",DATASHEET!CT55)</f>
        <v/>
      </c>
      <c r="CT69" s="140" t="str">
        <f>IF(CU69="","",IFERROR(VLOOKUP(DATASHEET!CV55,lookup,2,FALSE)-$P69,""))</f>
        <v/>
      </c>
      <c r="CU69" s="156" t="str">
        <f>IFERROR(INDEX(DATASHEET!$A$1:$DG$299,MATCH(PROGRESS!$A69,DATASHEET!$A$1:$A$299,0),MATCH(PROGRESS!CV$2,DATASHEET!$A$1:$DG$1,0)),"")</f>
        <v/>
      </c>
      <c r="CV69" s="156" t="str">
        <f t="shared" si="64"/>
        <v/>
      </c>
      <c r="CW69" s="138" t="str">
        <f>IF(ISBLANK(DATASHEET!CW55),"",DATASHEET!CW55)</f>
        <v/>
      </c>
      <c r="CX69" s="198" t="str">
        <f>IF(ISBLANK(DATASHEET!CX55),"",DATASHEET!CX55)</f>
        <v/>
      </c>
      <c r="CY69" s="140" t="str">
        <f>IF(CZ69="","",IFERROR(VLOOKUP(DATASHEET!DD55,lookup,2,FALSE)-$P69,""))</f>
        <v/>
      </c>
      <c r="CZ69" s="156" t="str">
        <f>IFERROR(INDEX(DATASHEET!$A$1:$DG$299,MATCH(PROGRESS!$A69,DATASHEET!$A$1:$A$299,0),MATCH(PROGRESS!DA$2,DATASHEET!$A$1:$DG$1,0)),"")</f>
        <v/>
      </c>
      <c r="DA69" s="156" t="str">
        <f t="shared" si="65"/>
        <v/>
      </c>
      <c r="DB69" s="138" t="str">
        <f>IF(ISBLANK(DATASHEET!DE55),"",DATASHEET!DE55)</f>
        <v/>
      </c>
      <c r="DC69" s="198" t="str">
        <f>IF(ISBLANK(DATASHEET!DF55),"",DATASHEET!DF55)</f>
        <v/>
      </c>
      <c r="DD69" s="140" t="str">
        <f>IF(DE69="","",IFERROR(VLOOKUP(DATASHEET!DH55,lookup,2,FALSE)-$P69,""))</f>
        <v/>
      </c>
      <c r="DE69" s="156" t="str">
        <f>IFERROR(INDEX(DATASHEET!$A$1:$DG$299,MATCH(PROGRESS!$A69,DATASHEET!$A$1:$A$299,0),MATCH(PROGRESS!DF$2,DATASHEET!$A$1:$DG$1,0)),"")</f>
        <v/>
      </c>
      <c r="DF69" s="156" t="str">
        <f t="shared" si="66"/>
        <v/>
      </c>
      <c r="DG69" s="138" t="str">
        <f>IF(ISBLANK(DATASHEET!DI55),"",DATASHEET!DI55)</f>
        <v>RA</v>
      </c>
      <c r="DH69" s="198" t="str">
        <f>IF(ISBLANK(DATASHEET!DJ55),"",DATASHEET!DJ55)</f>
        <v>11T-PH-5</v>
      </c>
      <c r="DI69" s="140" t="str">
        <f>IF(DJ69="","",IFERROR(VLOOKUP(DATASHEET!DL55,lookup,2,FALSE)-$P69,""))</f>
        <v/>
      </c>
      <c r="DJ69" s="156" t="str">
        <f>IFERROR(INDEX(DATASHEET!$A$1:$DG$299,MATCH(PROGRESS!$A69,DATASHEET!$A$1:$A$299,0),MATCH(PROGRESS!DK$2,DATASHEET!$A$1:$DG$1,0)),"")</f>
        <v/>
      </c>
      <c r="DK69" s="156" t="str">
        <f t="shared" si="67"/>
        <v/>
      </c>
      <c r="DL69" s="138" t="str">
        <f>IF(ISBLANK(DATASHEET!DM55),"",DATASHEET!DM55)</f>
        <v/>
      </c>
      <c r="DM69" s="198" t="str">
        <f>IF(ISBLANK(DATASHEET!DN55),"",DATASHEET!DN55)</f>
        <v/>
      </c>
      <c r="DN69" s="140" t="str">
        <f>IF(DO69="","",IFERROR(VLOOKUP(DATASHEET!DP55,lookup,2,FALSE)-$P69,""))</f>
        <v/>
      </c>
      <c r="DO69" s="156" t="str">
        <f>IFERROR(INDEX(DATASHEET!$A$1:$DG$299,MATCH(PROGRESS!$A69,DATASHEET!$A$1:$A$299,0),MATCH(PROGRESS!DP$2,DATASHEET!$A$1:$DG$1,0)),"")</f>
        <v/>
      </c>
      <c r="DP69" s="156" t="str">
        <f t="shared" si="68"/>
        <v/>
      </c>
      <c r="DQ69" s="138" t="str">
        <f>IF(ISBLANK(DATASHEET!DQ55),"",DATASHEET!DQ55)</f>
        <v>ZA</v>
      </c>
      <c r="DR69" s="198" t="str">
        <f>IF(ISBLANK(DATASHEET!DR55),"",DATASHEET!DR55)</f>
        <v>11X-RE-7</v>
      </c>
      <c r="DS69" s="140" t="str">
        <f>IF(DT69="","",IFERROR(VLOOKUP(DATASHEET!DT55,lookup,2,FALSE)-$P69,""))</f>
        <v/>
      </c>
      <c r="DT69" s="156" t="str">
        <f>IFERROR(INDEX(DATASHEET!$A$1:$DG$299,MATCH(PROGRESS!$A69,DATASHEET!$A$1:$A$299,0),MATCH(PROGRESS!DU$2,DATASHEET!$A$1:$DG$1,0)),"")</f>
        <v/>
      </c>
      <c r="DU69" s="156" t="str">
        <f t="shared" si="69"/>
        <v/>
      </c>
      <c r="DV69" s="138" t="str">
        <f>IF(ISBLANK(DATASHEET!DU55),"",DATASHEET!DU55)</f>
        <v/>
      </c>
      <c r="DW69" s="198" t="str">
        <f>IF(ISBLANK(DATASHEET!DV55),"",DATASHEET!DV55)</f>
        <v/>
      </c>
      <c r="DX69" s="140" t="str">
        <f>IF(DY69="","",IFERROR(VLOOKUP(DATASHEET!DX55,lookup,2,FALSE)-$P69,""))</f>
        <v/>
      </c>
      <c r="DY69" s="156" t="str">
        <f>IFERROR(INDEX(DATASHEET!$A$1:$DG$299,MATCH(PROGRESS!$A69,DATASHEET!$A$1:$A$299,0),MATCH(PROGRESS!DZ$2,DATASHEET!$A$1:$DG$1,0)),"")</f>
        <v/>
      </c>
      <c r="DZ69" s="156" t="str">
        <f t="shared" si="70"/>
        <v/>
      </c>
      <c r="EA69" s="138" t="str">
        <f>IF(ISBLANK(DATASHEET!DY55),"",DATASHEET!DY55)</f>
        <v>YP</v>
      </c>
      <c r="EB69" s="198" t="str">
        <f>IF(ISBLANK(DATASHEET!DZ55),"",DATASHEET!DZ55)</f>
        <v>11N-SP-2</v>
      </c>
      <c r="FD69" s="526"/>
      <c r="FE69" s="532"/>
      <c r="FF69" s="532"/>
      <c r="FG69" s="532"/>
      <c r="FH69" s="526"/>
      <c r="FI69" s="526"/>
      <c r="FJ69" s="532"/>
      <c r="FK69" s="526"/>
      <c r="FL69" s="532"/>
      <c r="FM69" s="526"/>
      <c r="FN69" s="532"/>
      <c r="FO69" s="532"/>
      <c r="FP69" s="532"/>
      <c r="FQ69" s="526"/>
      <c r="FR69" s="526"/>
      <c r="FS69" s="526"/>
      <c r="FT69" s="532"/>
      <c r="FU69" s="526"/>
      <c r="FV69" s="532"/>
      <c r="FW69" s="532"/>
      <c r="FX69" s="532"/>
      <c r="FY69" s="526"/>
      <c r="FZ69" s="532"/>
      <c r="GA69" s="529"/>
      <c r="GB69" s="530"/>
      <c r="GC69" s="530"/>
      <c r="GD69" s="529"/>
      <c r="GE69" s="530"/>
      <c r="GF69" s="530"/>
      <c r="GG69" s="530"/>
      <c r="GH69" s="530"/>
      <c r="GI69" s="530"/>
      <c r="GJ69" s="529"/>
      <c r="GK69" s="530"/>
      <c r="GL69" s="529"/>
      <c r="GM69" s="529"/>
      <c r="GN69" s="530"/>
      <c r="GO69" s="530"/>
      <c r="GP69" s="529"/>
      <c r="GQ69" s="529"/>
      <c r="GR69" s="530"/>
      <c r="GS69" s="530"/>
      <c r="GT69" s="529"/>
      <c r="HA69" t="s">
        <v>375</v>
      </c>
    </row>
    <row r="70" spans="1:211" ht="15.75" x14ac:dyDescent="0.25">
      <c r="A70" s="179">
        <f>DATASHEET!A56</f>
        <v>151613</v>
      </c>
      <c r="B70" s="58" t="str">
        <f>DATASHEET!B56</f>
        <v>FOLEY, Eamonn</v>
      </c>
      <c r="C70" s="169" t="str">
        <f>DATASHEET!C56</f>
        <v>11SPI</v>
      </c>
      <c r="D70" s="170" t="str">
        <f>DATASHEET!D56</f>
        <v>M</v>
      </c>
      <c r="E70" s="170" t="str">
        <f>DATASHEET!J56</f>
        <v>N</v>
      </c>
      <c r="F70" s="170" t="str">
        <f>DATASHEET!E56</f>
        <v>N</v>
      </c>
      <c r="G70" s="170" t="str">
        <f>DATASHEET!F56</f>
        <v>White and Any Other Asian Background</v>
      </c>
      <c r="H70" s="170" t="str">
        <f>DATASHEET!G56</f>
        <v>N</v>
      </c>
      <c r="I70" s="170" t="str">
        <f>DATASHEET!H56</f>
        <v>N</v>
      </c>
      <c r="J70" s="170" t="str">
        <f>DATASHEET!I56</f>
        <v>N</v>
      </c>
      <c r="K70" s="171" t="str">
        <f>DATASHEET!M56</f>
        <v>H</v>
      </c>
      <c r="L70" s="88" t="str">
        <f t="shared" si="46"/>
        <v/>
      </c>
      <c r="M70" s="88" t="str">
        <f t="shared" si="47"/>
        <v/>
      </c>
      <c r="N70" s="498" t="str">
        <f>IF(ISBLANK(DATASHEET!L56),"",DATASHEET!L56)</f>
        <v>6-7</v>
      </c>
      <c r="O70" s="109">
        <f>IFERROR(IF(VLOOKUP(DATASHEET!A56,[5]YEAR11!$A$2:$AF$236,18,FALSE)="","",VLOOKUP(DATASHEET!A56,[5]YEAR11!$A$2:$AF$236,18,FALSE)),"")</f>
        <v>64.375</v>
      </c>
      <c r="P70" s="111">
        <f>IFERROR(IF(VLOOKUP(DATASHEET!A56,[5]YEAR11!$A$2:$AF$237,19,FALSE)="","",VLOOKUP(DATASHEET!A56,[5]YEAR11!$A$2:$AF$237,19,FALSE)),"")</f>
        <v>6.4375</v>
      </c>
      <c r="Q70" s="497">
        <f>'P8 BREAKDOWN'!M58</f>
        <v>-5.7374999999999998</v>
      </c>
      <c r="R70" s="140" t="str">
        <f>IF(S70="","",IFERROR(VLOOKUP(DATASHEET!AF56,lookup,2,FALSE)-$P70,""))</f>
        <v/>
      </c>
      <c r="S70" s="156" t="str">
        <f>IFERROR(INDEX(DATASHEET!$A$1:$DG$299,MATCH(PROGRESS!$A70,DATASHEET!$A$1:$A$299,0),MATCH(PROGRESS!T$2,DATASHEET!$A$1:$DG$1,0)),"")</f>
        <v/>
      </c>
      <c r="T70" s="156" t="str">
        <f t="shared" si="48"/>
        <v/>
      </c>
      <c r="U70" s="138" t="str">
        <f>IF(ISBLANK(DATASHEET!AG56),"",DATASHEET!AG56)</f>
        <v/>
      </c>
      <c r="V70" s="198" t="str">
        <f>IF(ISBLANK(DATASHEET!AH56),"",DATASHEET!AH56)</f>
        <v/>
      </c>
      <c r="W70" s="140" t="str">
        <f>IF(X70="","",IFERROR(VLOOKUP(DATASHEET!AJ56,lookup,2,FALSE)-$P70,""))</f>
        <v/>
      </c>
      <c r="X70" s="156" t="str">
        <f>IFERROR(INDEX(DATASHEET!$A$1:$DG$299,MATCH(PROGRESS!$A70,DATASHEET!$A$1:$A$299,0),MATCH(PROGRESS!Y$2,DATASHEET!$A$1:$DG$1,0)),"")</f>
        <v/>
      </c>
      <c r="Y70" s="156" t="str">
        <f t="shared" si="49"/>
        <v/>
      </c>
      <c r="Z70" s="138" t="str">
        <f>IF(ISBLANK(DATASHEET!AK56),"",DATASHEET!AK56)</f>
        <v>MM</v>
      </c>
      <c r="AA70" s="198" t="str">
        <f>IF(ISBLANK(DATASHEET!AL56),"",DATASHEET!AL56)</f>
        <v>11T-BI-1</v>
      </c>
      <c r="AB70" s="140" t="str">
        <f>IF(AC70="","",IFERROR(VLOOKUP(DATASHEET!AN56,lookup,2,FALSE)-$P70,""))</f>
        <v/>
      </c>
      <c r="AC70" s="156" t="str">
        <f>IFERROR(INDEX(DATASHEET!$A$1:$DG$299,MATCH(PROGRESS!$A70,DATASHEET!$A$1:$A$299,0),MATCH(PROGRESS!AD$2,DATASHEET!$A$1:$DG$1,0)),"")</f>
        <v/>
      </c>
      <c r="AD70" s="156" t="str">
        <f t="shared" si="50"/>
        <v/>
      </c>
      <c r="AE70" s="138" t="str">
        <f>IF(ISBLANK(DATASHEET!AO56),"",DATASHEET!AO56)</f>
        <v/>
      </c>
      <c r="AF70" s="198" t="str">
        <f>IF(ISBLANK(DATASHEET!AP56),"",DATASHEET!AP56)</f>
        <v/>
      </c>
      <c r="AG70" s="140" t="str">
        <f>IF(AH70="","",IFERROR(VLOOKUP(DATASHEET!AR56,lookup,2,FALSE)-$P70,""))</f>
        <v/>
      </c>
      <c r="AH70" s="156" t="str">
        <f>IFERROR(INDEX(DATASHEET!$A$1:$DG$299,MATCH(PROGRESS!$A70,DATASHEET!$A$1:$A$299,0),MATCH(PROGRESS!AI$2,DATASHEET!$A$1:$DG$1,0)),"")</f>
        <v/>
      </c>
      <c r="AI70" s="156" t="str">
        <f t="shared" si="51"/>
        <v/>
      </c>
      <c r="AJ70" s="138" t="str">
        <f>IF(ISBLANK(DATASHEET!AS56),"",DATASHEET!AS56)</f>
        <v>MW</v>
      </c>
      <c r="AK70" s="198" t="str">
        <f>IF(ISBLANK(DATASHEET!AT56),"",DATASHEET!AT56)</f>
        <v>11T-CH-1</v>
      </c>
      <c r="AL70" s="140" t="str">
        <f>IF(AM70="","",IFERROR(VLOOKUP(DATASHEET!AV56,lookup,2,FALSE)-$P70,""))</f>
        <v/>
      </c>
      <c r="AM70" s="156" t="str">
        <f>IFERROR(INDEX(DATASHEET!$A$1:$DG$299,MATCH(PROGRESS!$A70,DATASHEET!$A$1:$A$299,0),MATCH(PROGRESS!AN$2,DATASHEET!$A$1:$DG$1,0)),"")</f>
        <v/>
      </c>
      <c r="AN70" s="156" t="str">
        <f t="shared" si="52"/>
        <v/>
      </c>
      <c r="AO70" s="138" t="str">
        <f>IF(ISBLANK(DATASHEET!AW56),"",DATASHEET!AW56)</f>
        <v/>
      </c>
      <c r="AP70" s="198" t="str">
        <f>IF(ISBLANK(DATASHEET!AX56),"",DATASHEET!AX56)</f>
        <v/>
      </c>
      <c r="AQ70" s="140" t="str">
        <f>IF(AR70="","",IFERROR(VLOOKUP(DATASHEET!AZ56,lookup,2,FALSE)-$P70,""))</f>
        <v/>
      </c>
      <c r="AR70" s="156" t="str">
        <f>IFERROR(INDEX(DATASHEET!$A$1:$DG$299,MATCH(PROGRESS!$A70,DATASHEET!$A$1:$A$299,0),MATCH(PROGRESS!AS$2,DATASHEET!$A$1:$DG$1,0)),"")</f>
        <v/>
      </c>
      <c r="AS70" s="156" t="str">
        <f t="shared" si="53"/>
        <v/>
      </c>
      <c r="AT70" s="138" t="str">
        <f>IF(ISBLANK(DATASHEET!BA56),"",DATASHEET!BA56)</f>
        <v>DCR</v>
      </c>
      <c r="AU70" s="198" t="str">
        <f>IF(ISBLANK(DATASHEET!BB56),"",DATASHEET!BB56)</f>
        <v>11MS2-CS-3</v>
      </c>
      <c r="AV70" s="140" t="str">
        <f>IF(AW70="","",IFERROR(VLOOKUP(DATASHEET!BD56,lookup,2,FALSE)-$P70,""))</f>
        <v/>
      </c>
      <c r="AW70" s="156" t="str">
        <f>IFERROR(INDEX(DATASHEET!$A$1:$DG$299,MATCH(PROGRESS!$A70,DATASHEET!$A$1:$A$299,0),MATCH(PROGRESS!AX$2,DATASHEET!$A$1:$DG$1,0)),"")</f>
        <v/>
      </c>
      <c r="AX70" s="156" t="str">
        <f t="shared" si="54"/>
        <v/>
      </c>
      <c r="AY70" s="138" t="str">
        <f>IF(ISBLANK(DATASHEET!BE56),"",DATASHEET!BE56)</f>
        <v/>
      </c>
      <c r="AZ70" s="198" t="str">
        <f>IF(ISBLANK(DATASHEET!BF56),"",DATASHEET!BF56)</f>
        <v/>
      </c>
      <c r="BA70" s="140" t="str">
        <f>IF(BB70="","",IFERROR(VLOOKUP(DATASHEET!BH56,lookup,2,FALSE)-$P70,""))</f>
        <v/>
      </c>
      <c r="BB70" s="156" t="str">
        <f>IFERROR(INDEX(DATASHEET!$A$1:$DG$299,MATCH(PROGRESS!$A70,DATASHEET!$A$1:$A$299,0),MATCH(PROGRESS!BC$2,DATASHEET!$A$1:$DG$1,0)),"")</f>
        <v/>
      </c>
      <c r="BC70" s="156" t="str">
        <f t="shared" si="55"/>
        <v/>
      </c>
      <c r="BD70" s="138" t="str">
        <f>IF(ISBLANK(DATASHEET!BI56),"",DATASHEET!BI56)</f>
        <v>CMC</v>
      </c>
      <c r="BE70" s="198" t="str">
        <f>IF(ISBLANK(DATASHEET!BJ56),"",DATASHEET!BJ56)</f>
        <v>11X-EN-4</v>
      </c>
      <c r="BF70" s="140" t="str">
        <f>IF(BG70="","",IFERROR(VLOOKUP(DATASHEET!BL56,lookup,2,FALSE)-$P70,""))</f>
        <v/>
      </c>
      <c r="BG70" s="156" t="str">
        <f>IFERROR(INDEX(DATASHEET!$A$1:$DG$299,MATCH(PROGRESS!$A70,DATASHEET!$A$1:$A$299,0),MATCH(PROGRESS!BH$2,DATASHEET!$A$1:$DG$1,0)),"")</f>
        <v/>
      </c>
      <c r="BH70" s="156" t="str">
        <f t="shared" si="56"/>
        <v/>
      </c>
      <c r="BI70" s="138" t="str">
        <f>IF(ISBLANK(DATASHEET!BM56),"",DATASHEET!BM56)</f>
        <v/>
      </c>
      <c r="BJ70" s="198" t="str">
        <f>IF(ISBLANK(DATASHEET!BN56),"",DATASHEET!BN56)</f>
        <v/>
      </c>
      <c r="BK70" s="140" t="str">
        <f>IF(BL70="","",IFERROR(VLOOKUP(DATASHEET!BP56,lookup,2,FALSE)-$P70,""))</f>
        <v/>
      </c>
      <c r="BL70" s="156" t="str">
        <f>IFERROR(INDEX(DATASHEET!$A$1:$DG$299,MATCH(PROGRESS!$A70,DATASHEET!$A$1:$A$299,0),MATCH(PROGRESS!BM$2,DATASHEET!$A$1:$DG$1,0)),"")</f>
        <v/>
      </c>
      <c r="BM70" s="156" t="str">
        <f t="shared" si="57"/>
        <v/>
      </c>
      <c r="BN70" s="138" t="str">
        <f>IF(ISBLANK(DATASHEET!BQ56),"",DATASHEET!BQ56)</f>
        <v/>
      </c>
      <c r="BO70" s="198" t="str">
        <f>IF(ISBLANK(DATASHEET!BR56),"",DATASHEET!BR56)</f>
        <v/>
      </c>
      <c r="BP70" s="140" t="str">
        <f>IF(BQ70="","",IFERROR(VLOOKUP(DATASHEET!BX56,lookup,2,FALSE)-$P70,""))</f>
        <v/>
      </c>
      <c r="BQ70" s="156" t="str">
        <f>IFERROR(INDEX(DATASHEET!$A$1:$DG$299,MATCH(PROGRESS!$A70,DATASHEET!$A$1:$A$299,0),MATCH(PROGRESS!BR$2,DATASHEET!$A$1:$DG$1,0)),"")</f>
        <v/>
      </c>
      <c r="BR70" s="156" t="str">
        <f t="shared" si="58"/>
        <v/>
      </c>
      <c r="BS70" s="138" t="str">
        <f>IF(ISBLANK(DATASHEET!BY56),"",DATASHEET!BY56)</f>
        <v>EGQ</v>
      </c>
      <c r="BT70" s="198" t="str">
        <f>IF(ISBLANK(DATASHEET!BZ56),"",DATASHEET!BZ56)</f>
        <v>11S-FR-2</v>
      </c>
      <c r="BU70" s="140" t="str">
        <f>IF(BV70="","",IFERROR(VLOOKUP(DATASHEET!CB56,lookup,2,FALSE)-$P70,""))</f>
        <v/>
      </c>
      <c r="BV70" s="156" t="str">
        <f>IFERROR(INDEX(DATASHEET!$A$1:$DG$299,MATCH(PROGRESS!$A70,DATASHEET!$A$1:$A$299,0),MATCH(PROGRESS!BW$2,DATASHEET!$A$1:$DG$1,0)),"")</f>
        <v/>
      </c>
      <c r="BW70" s="156" t="str">
        <f t="shared" si="59"/>
        <v/>
      </c>
      <c r="BX70" s="138" t="str">
        <f>IF(ISBLANK(DATASHEET!CC56),"",DATASHEET!CC56)</f>
        <v/>
      </c>
      <c r="BY70" s="198" t="str">
        <f>IF(ISBLANK(DATASHEET!CD56),"",DATASHEET!CD56)</f>
        <v/>
      </c>
      <c r="BZ70" s="140" t="str">
        <f>IF(CA70="","",IFERROR(VLOOKUP(DATASHEET!CE56,lookup,2,FALSE)-$P70,""))</f>
        <v/>
      </c>
      <c r="CA70" s="156" t="str">
        <f>IFERROR(INDEX(DATASHEET!$A$1:$DG$299,MATCH(PROGRESS!$A70,DATASHEET!$A$1:$A$299,0),MATCH(PROGRESS!CB$2,DATASHEET!$A$1:$DG$1,0)),"")</f>
        <v/>
      </c>
      <c r="CB70" s="156" t="str">
        <f t="shared" si="60"/>
        <v/>
      </c>
      <c r="CC70" s="138" t="str">
        <f>IF(ISBLANK(DATASHEET!CF56),"",DATASHEET!CF56)</f>
        <v/>
      </c>
      <c r="CD70" s="198" t="str">
        <f>IF(ISBLANK(DATASHEET!CG56),"",DATASHEET!CG56)</f>
        <v/>
      </c>
      <c r="CE70" s="140" t="str">
        <f>IF(CF70="","",IFERROR(VLOOKUP(DATASHEET!CJ56,lookup,2,FALSE)-$P70,""))</f>
        <v/>
      </c>
      <c r="CF70" s="156" t="str">
        <f>IFERROR(INDEX(DATASHEET!$A$1:$DG$299,MATCH(PROGRESS!$A70,DATASHEET!$A$1:$A$299,0),MATCH(PROGRESS!CG$2,DATASHEET!$A$1:$DG$1,0)),"")</f>
        <v/>
      </c>
      <c r="CG70" s="156" t="str">
        <f t="shared" si="61"/>
        <v/>
      </c>
      <c r="CH70" s="138" t="str">
        <f>IF(ISBLANK(DATASHEET!CK56),"",DATASHEET!CK56)</f>
        <v/>
      </c>
      <c r="CI70" s="198" t="str">
        <f>IF(ISBLANK(DATASHEET!CL56),"",DATASHEET!CL56)</f>
        <v/>
      </c>
      <c r="CJ70" s="140" t="str">
        <f>IF(CK70="","",IFERROR(VLOOKUP(DATASHEET!CN56,lookup,2,FALSE)-$P70,""))</f>
        <v/>
      </c>
      <c r="CK70" s="156" t="str">
        <f>IFERROR(INDEX(DATASHEET!$A$1:$DG$299,MATCH(PROGRESS!$A70,DATASHEET!$A$1:$A$299,0),MATCH(PROGRESS!CL$2,DATASHEET!$A$1:$DG$1,0)),"")</f>
        <v/>
      </c>
      <c r="CL70" s="156" t="str">
        <f t="shared" si="62"/>
        <v/>
      </c>
      <c r="CM70" s="138" t="str">
        <f>IF(ISBLANK(DATASHEET!CO56),"",DATASHEET!CO56)</f>
        <v>CS</v>
      </c>
      <c r="CN70" s="198" t="str">
        <f>IF(ISBLANK(DATASHEET!CP56),"",DATASHEET!CP56)</f>
        <v>11S-MA-1</v>
      </c>
      <c r="CO70" s="140" t="str">
        <f>IF(CP70="","",IFERROR(VLOOKUP(DATASHEET!CR56,lookup,2,FALSE)-$P70,""))</f>
        <v/>
      </c>
      <c r="CP70" s="156" t="str">
        <f>IFERROR(INDEX(DATASHEET!$A$1:$DG$299,MATCH(PROGRESS!$A70,DATASHEET!$A$1:$A$299,0),MATCH(PROGRESS!CQ$2,DATASHEET!$A$1:$DG$1,0)),"")</f>
        <v/>
      </c>
      <c r="CQ70" s="156" t="str">
        <f t="shared" si="63"/>
        <v/>
      </c>
      <c r="CR70" s="138" t="str">
        <f>IF(ISBLANK(DATASHEET!CS56),"",DATASHEET!CS56)</f>
        <v/>
      </c>
      <c r="CS70" s="198" t="str">
        <f>IF(ISBLANK(DATASHEET!CT56),"",DATASHEET!CT56)</f>
        <v/>
      </c>
      <c r="CT70" s="140" t="str">
        <f>IF(CU70="","",IFERROR(VLOOKUP(DATASHEET!CV56,lookup,2,FALSE)-$P70,""))</f>
        <v/>
      </c>
      <c r="CU70" s="156" t="str">
        <f>IFERROR(INDEX(DATASHEET!$A$1:$DG$299,MATCH(PROGRESS!$A70,DATASHEET!$A$1:$A$299,0),MATCH(PROGRESS!CV$2,DATASHEET!$A$1:$DG$1,0)),"")</f>
        <v/>
      </c>
      <c r="CV70" s="156" t="str">
        <f t="shared" si="64"/>
        <v/>
      </c>
      <c r="CW70" s="138" t="str">
        <f>IF(ISBLANK(DATASHEET!CW56),"",DATASHEET!CW56)</f>
        <v/>
      </c>
      <c r="CX70" s="198" t="str">
        <f>IF(ISBLANK(DATASHEET!CX56),"",DATASHEET!CX56)</f>
        <v/>
      </c>
      <c r="CY70" s="140" t="str">
        <f>IF(CZ70="","",IFERROR(VLOOKUP(DATASHEET!DD56,lookup,2,FALSE)-$P70,""))</f>
        <v/>
      </c>
      <c r="CZ70" s="156" t="str">
        <f>IFERROR(INDEX(DATASHEET!$A$1:$DG$299,MATCH(PROGRESS!$A70,DATASHEET!$A$1:$A$299,0),MATCH(PROGRESS!DA$2,DATASHEET!$A$1:$DG$1,0)),"")</f>
        <v/>
      </c>
      <c r="DA70" s="156" t="str">
        <f t="shared" si="65"/>
        <v/>
      </c>
      <c r="DB70" s="138" t="str">
        <f>IF(ISBLANK(DATASHEET!DE56),"",DATASHEET!DE56)</f>
        <v/>
      </c>
      <c r="DC70" s="198" t="str">
        <f>IF(ISBLANK(DATASHEET!DF56),"",DATASHEET!DF56)</f>
        <v/>
      </c>
      <c r="DD70" s="140" t="str">
        <f>IF(DE70="","",IFERROR(VLOOKUP(DATASHEET!DH56,lookup,2,FALSE)-$P70,""))</f>
        <v/>
      </c>
      <c r="DE70" s="156" t="str">
        <f>IFERROR(INDEX(DATASHEET!$A$1:$DG$299,MATCH(PROGRESS!$A70,DATASHEET!$A$1:$A$299,0),MATCH(PROGRESS!DF$2,DATASHEET!$A$1:$DG$1,0)),"")</f>
        <v/>
      </c>
      <c r="DF70" s="156" t="str">
        <f t="shared" si="66"/>
        <v/>
      </c>
      <c r="DG70" s="138" t="str">
        <f>IF(ISBLANK(DATASHEET!DI56),"",DATASHEET!DI56)</f>
        <v>AR</v>
      </c>
      <c r="DH70" s="198" t="str">
        <f>IF(ISBLANK(DATASHEET!DJ56),"",DATASHEET!DJ56)</f>
        <v>11T-PH-1</v>
      </c>
      <c r="DI70" s="140" t="str">
        <f>IF(DJ70="","",IFERROR(VLOOKUP(DATASHEET!DL56,lookup,2,FALSE)-$P70,""))</f>
        <v/>
      </c>
      <c r="DJ70" s="156" t="str">
        <f>IFERROR(INDEX(DATASHEET!$A$1:$DG$299,MATCH(PROGRESS!$A70,DATASHEET!$A$1:$A$299,0),MATCH(PROGRESS!DK$2,DATASHEET!$A$1:$DG$1,0)),"")</f>
        <v/>
      </c>
      <c r="DK70" s="156" t="str">
        <f t="shared" si="67"/>
        <v/>
      </c>
      <c r="DL70" s="138" t="str">
        <f>IF(ISBLANK(DATASHEET!DM56),"",DATASHEET!DM56)</f>
        <v/>
      </c>
      <c r="DM70" s="198" t="str">
        <f>IF(ISBLANK(DATASHEET!DN56),"",DATASHEET!DN56)</f>
        <v/>
      </c>
      <c r="DN70" s="140" t="str">
        <f>IF(DO70="","",IFERROR(VLOOKUP(DATASHEET!DP56,lookup,2,FALSE)-$P70,""))</f>
        <v/>
      </c>
      <c r="DO70" s="156" t="str">
        <f>IFERROR(INDEX(DATASHEET!$A$1:$DG$299,MATCH(PROGRESS!$A70,DATASHEET!$A$1:$A$299,0),MATCH(PROGRESS!DP$2,DATASHEET!$A$1:$DG$1,0)),"")</f>
        <v/>
      </c>
      <c r="DP70" s="156" t="str">
        <f t="shared" si="68"/>
        <v/>
      </c>
      <c r="DQ70" s="138" t="str">
        <f>IF(ISBLANK(DATASHEET!DQ56),"",DATASHEET!DQ56)</f>
        <v>MHA</v>
      </c>
      <c r="DR70" s="198" t="str">
        <f>IF(ISBLANK(DATASHEET!DR56),"",DATASHEET!DR56)</f>
        <v>11X-RE-6</v>
      </c>
      <c r="DS70" s="140" t="str">
        <f>IF(DT70="","",IFERROR(VLOOKUP(DATASHEET!DT56,lookup,2,FALSE)-$P70,""))</f>
        <v/>
      </c>
      <c r="DT70" s="156" t="str">
        <f>IFERROR(INDEX(DATASHEET!$A$1:$DG$299,MATCH(PROGRESS!$A70,DATASHEET!$A$1:$A$299,0),MATCH(PROGRESS!DU$2,DATASHEET!$A$1:$DG$1,0)),"")</f>
        <v/>
      </c>
      <c r="DU70" s="156" t="str">
        <f t="shared" si="69"/>
        <v/>
      </c>
      <c r="DV70" s="138" t="str">
        <f>IF(ISBLANK(DATASHEET!DU56),"",DATASHEET!DU56)</f>
        <v/>
      </c>
      <c r="DW70" s="198" t="str">
        <f>IF(ISBLANK(DATASHEET!DV56),"",DATASHEET!DV56)</f>
        <v/>
      </c>
      <c r="DX70" s="140" t="str">
        <f>IF(DY70="","",IFERROR(VLOOKUP(DATASHEET!DX56,lookup,2,FALSE)-$P70,""))</f>
        <v/>
      </c>
      <c r="DY70" s="156" t="str">
        <f>IFERROR(INDEX(DATASHEET!$A$1:$DG$299,MATCH(PROGRESS!$A70,DATASHEET!$A$1:$A$299,0),MATCH(PROGRESS!DZ$2,DATASHEET!$A$1:$DG$1,0)),"")</f>
        <v/>
      </c>
      <c r="DZ70" s="156" t="str">
        <f t="shared" si="70"/>
        <v/>
      </c>
      <c r="EA70" s="138" t="str">
        <f>IF(ISBLANK(DATASHEET!DY56),"",DATASHEET!DY56)</f>
        <v/>
      </c>
      <c r="EB70" s="198" t="str">
        <f>IF(ISBLANK(DATASHEET!DZ56),"",DATASHEET!DZ56)</f>
        <v/>
      </c>
      <c r="FD70" s="526"/>
      <c r="FE70" s="532"/>
      <c r="FF70" s="532"/>
      <c r="FG70" s="532"/>
      <c r="FH70" s="526"/>
      <c r="FI70" s="526"/>
      <c r="FJ70" s="532"/>
      <c r="FK70" s="526"/>
      <c r="FL70" s="532"/>
      <c r="FM70" s="526"/>
      <c r="FN70" s="532"/>
      <c r="FO70" s="532"/>
      <c r="FP70" s="532"/>
      <c r="FQ70" s="526"/>
      <c r="FR70" s="526"/>
      <c r="FS70" s="526"/>
      <c r="FT70" s="532"/>
      <c r="FU70" s="526"/>
      <c r="FV70" s="532"/>
      <c r="FW70" s="532"/>
      <c r="FX70" s="532"/>
      <c r="FY70" s="526"/>
      <c r="FZ70" s="532"/>
      <c r="GA70" s="529"/>
      <c r="GB70" s="530"/>
      <c r="GC70" s="530"/>
      <c r="GD70" s="529"/>
      <c r="GE70" s="530"/>
      <c r="GF70" s="530"/>
      <c r="GG70" s="530"/>
      <c r="GH70" s="530"/>
      <c r="GI70" s="530"/>
      <c r="GJ70" s="529"/>
      <c r="GK70" s="530"/>
      <c r="GL70" s="529"/>
      <c r="GM70" s="529"/>
      <c r="GN70" s="530"/>
      <c r="GO70" s="530"/>
      <c r="GP70" s="529"/>
      <c r="GQ70" s="529"/>
      <c r="GR70" s="530"/>
      <c r="GS70" s="530"/>
      <c r="GT70" s="529"/>
      <c r="HA70" t="s">
        <v>375</v>
      </c>
    </row>
    <row r="71" spans="1:211" ht="15.75" x14ac:dyDescent="0.25">
      <c r="A71" s="179">
        <f>DATASHEET!A57</f>
        <v>151692</v>
      </c>
      <c r="B71" s="58" t="str">
        <f>DATASHEET!B57</f>
        <v>FOX, Kieran</v>
      </c>
      <c r="C71" s="169" t="str">
        <f>DATASHEET!C57</f>
        <v>11ZI</v>
      </c>
      <c r="D71" s="170" t="str">
        <f>DATASHEET!D57</f>
        <v>M</v>
      </c>
      <c r="E71" s="170" t="str">
        <f>DATASHEET!J57</f>
        <v>N</v>
      </c>
      <c r="F71" s="170" t="str">
        <f>DATASHEET!E57</f>
        <v>N</v>
      </c>
      <c r="G71" s="170" t="str">
        <f>DATASHEET!F57</f>
        <v>White - British</v>
      </c>
      <c r="H71" s="170" t="str">
        <f>DATASHEET!G57</f>
        <v>N</v>
      </c>
      <c r="I71" s="170" t="str">
        <f>DATASHEET!H57</f>
        <v>N</v>
      </c>
      <c r="J71" s="170" t="str">
        <f>DATASHEET!I57</f>
        <v>N</v>
      </c>
      <c r="K71" s="171" t="str">
        <f>DATASHEET!M57</f>
        <v>H</v>
      </c>
      <c r="L71" s="88" t="str">
        <f t="shared" si="46"/>
        <v/>
      </c>
      <c r="M71" s="88" t="str">
        <f t="shared" si="47"/>
        <v/>
      </c>
      <c r="N71" s="498" t="str">
        <f>IF(ISBLANK(DATASHEET!L57),"",DATASHEET!L57)</f>
        <v>8-9</v>
      </c>
      <c r="O71" s="109">
        <f>IFERROR(IF(VLOOKUP(DATASHEET!A57,[5]YEAR11!$A$2:$AF$236,18,FALSE)="","",VLOOKUP(DATASHEET!A57,[5]YEAR11!$A$2:$AF$236,18,FALSE)),"")</f>
        <v>74.702128000000002</v>
      </c>
      <c r="P71" s="111">
        <f>IFERROR(IF(VLOOKUP(DATASHEET!A57,[5]YEAR11!$A$2:$AF$237,19,FALSE)="","",VLOOKUP(DATASHEET!A57,[5]YEAR11!$A$2:$AF$237,19,FALSE)),"")</f>
        <v>7.4702128000000005</v>
      </c>
      <c r="Q71" s="497">
        <f>'P8 BREAKDOWN'!M59</f>
        <v>-6.8702128</v>
      </c>
      <c r="R71" s="140" t="str">
        <f>IF(S71="","",IFERROR(VLOOKUP(DATASHEET!AF57,lookup,2,FALSE)-$P71,""))</f>
        <v/>
      </c>
      <c r="S71" s="156" t="str">
        <f>IFERROR(INDEX(DATASHEET!$A$1:$DG$299,MATCH(PROGRESS!$A71,DATASHEET!$A$1:$A$299,0),MATCH(PROGRESS!T$2,DATASHEET!$A$1:$DG$1,0)),"")</f>
        <v/>
      </c>
      <c r="T71" s="156" t="str">
        <f t="shared" si="48"/>
        <v/>
      </c>
      <c r="U71" s="138" t="str">
        <f>IF(ISBLANK(DATASHEET!AG57),"",DATASHEET!AG57)</f>
        <v/>
      </c>
      <c r="V71" s="198" t="str">
        <f>IF(ISBLANK(DATASHEET!AH57),"",DATASHEET!AH57)</f>
        <v/>
      </c>
      <c r="W71" s="140" t="str">
        <f>IF(X71="","",IFERROR(VLOOKUP(DATASHEET!AJ57,lookup,2,FALSE)-$P71,""))</f>
        <v/>
      </c>
      <c r="X71" s="156" t="str">
        <f>IFERROR(INDEX(DATASHEET!$A$1:$DG$299,MATCH(PROGRESS!$A71,DATASHEET!$A$1:$A$299,0),MATCH(PROGRESS!Y$2,DATASHEET!$A$1:$DG$1,0)),"")</f>
        <v/>
      </c>
      <c r="Y71" s="156" t="str">
        <f t="shared" si="49"/>
        <v/>
      </c>
      <c r="Z71" s="138" t="str">
        <f>IF(ISBLANK(DATASHEET!AK57),"",DATASHEET!AK57)</f>
        <v>RAB</v>
      </c>
      <c r="AA71" s="198" t="str">
        <f>IF(ISBLANK(DATASHEET!AL57),"",DATASHEET!AL57)</f>
        <v>11T-BI-2</v>
      </c>
      <c r="AB71" s="140" t="str">
        <f>IF(AC71="","",IFERROR(VLOOKUP(DATASHEET!AN57,lookup,2,FALSE)-$P71,""))</f>
        <v/>
      </c>
      <c r="AC71" s="156" t="str">
        <f>IFERROR(INDEX(DATASHEET!$A$1:$DG$299,MATCH(PROGRESS!$A71,DATASHEET!$A$1:$A$299,0),MATCH(PROGRESS!AD$2,DATASHEET!$A$1:$DG$1,0)),"")</f>
        <v/>
      </c>
      <c r="AD71" s="156" t="str">
        <f t="shared" si="50"/>
        <v/>
      </c>
      <c r="AE71" s="138" t="str">
        <f>IF(ISBLANK(DATASHEET!AO57),"",DATASHEET!AO57)</f>
        <v/>
      </c>
      <c r="AF71" s="198" t="str">
        <f>IF(ISBLANK(DATASHEET!AP57),"",DATASHEET!AP57)</f>
        <v/>
      </c>
      <c r="AG71" s="140" t="str">
        <f>IF(AH71="","",IFERROR(VLOOKUP(DATASHEET!AR57,lookup,2,FALSE)-$P71,""))</f>
        <v/>
      </c>
      <c r="AH71" s="156" t="str">
        <f>IFERROR(INDEX(DATASHEET!$A$1:$DG$299,MATCH(PROGRESS!$A71,DATASHEET!$A$1:$A$299,0),MATCH(PROGRESS!AI$2,DATASHEET!$A$1:$DG$1,0)),"")</f>
        <v/>
      </c>
      <c r="AI71" s="156" t="str">
        <f t="shared" si="51"/>
        <v/>
      </c>
      <c r="AJ71" s="138" t="str">
        <f>IF(ISBLANK(DATASHEET!AS57),"",DATASHEET!AS57)</f>
        <v>GN</v>
      </c>
      <c r="AK71" s="198" t="str">
        <f>IF(ISBLANK(DATASHEET!AT57),"",DATASHEET!AT57)</f>
        <v>11T-CH-2</v>
      </c>
      <c r="AL71" s="140" t="str">
        <f>IF(AM71="","",IFERROR(VLOOKUP(DATASHEET!AV57,lookup,2,FALSE)-$P71,""))</f>
        <v/>
      </c>
      <c r="AM71" s="156" t="str">
        <f>IFERROR(INDEX(DATASHEET!$A$1:$DG$299,MATCH(PROGRESS!$A71,DATASHEET!$A$1:$A$299,0),MATCH(PROGRESS!AN$2,DATASHEET!$A$1:$DG$1,0)),"")</f>
        <v/>
      </c>
      <c r="AN71" s="156" t="str">
        <f t="shared" si="52"/>
        <v/>
      </c>
      <c r="AO71" s="138" t="str">
        <f>IF(ISBLANK(DATASHEET!AW57),"",DATASHEET!AW57)</f>
        <v/>
      </c>
      <c r="AP71" s="198" t="str">
        <f>IF(ISBLANK(DATASHEET!AX57),"",DATASHEET!AX57)</f>
        <v/>
      </c>
      <c r="AQ71" s="140" t="str">
        <f>IF(AR71="","",IFERROR(VLOOKUP(DATASHEET!AZ57,lookup,2,FALSE)-$P71,""))</f>
        <v/>
      </c>
      <c r="AR71" s="156" t="str">
        <f>IFERROR(INDEX(DATASHEET!$A$1:$DG$299,MATCH(PROGRESS!$A71,DATASHEET!$A$1:$A$299,0),MATCH(PROGRESS!AS$2,DATASHEET!$A$1:$DG$1,0)),"")</f>
        <v/>
      </c>
      <c r="AS71" s="156" t="str">
        <f t="shared" si="53"/>
        <v/>
      </c>
      <c r="AT71" s="138" t="str">
        <f>IF(ISBLANK(DATASHEET!BA57),"",DATASHEET!BA57)</f>
        <v>DCR</v>
      </c>
      <c r="AU71" s="198" t="str">
        <f>IF(ISBLANK(DATASHEET!BB57),"",DATASHEET!BB57)</f>
        <v>11MS2-CS-3</v>
      </c>
      <c r="AV71" s="140" t="str">
        <f>IF(AW71="","",IFERROR(VLOOKUP(DATASHEET!BD57,lookup,2,FALSE)-$P71,""))</f>
        <v/>
      </c>
      <c r="AW71" s="156" t="str">
        <f>IFERROR(INDEX(DATASHEET!$A$1:$DG$299,MATCH(PROGRESS!$A71,DATASHEET!$A$1:$A$299,0),MATCH(PROGRESS!AX$2,DATASHEET!$A$1:$DG$1,0)),"")</f>
        <v/>
      </c>
      <c r="AX71" s="156" t="str">
        <f t="shared" si="54"/>
        <v/>
      </c>
      <c r="AY71" s="138" t="str">
        <f>IF(ISBLANK(DATASHEET!BE57),"",DATASHEET!BE57)</f>
        <v/>
      </c>
      <c r="AZ71" s="198" t="str">
        <f>IF(ISBLANK(DATASHEET!BF57),"",DATASHEET!BF57)</f>
        <v/>
      </c>
      <c r="BA71" s="140" t="str">
        <f>IF(BB71="","",IFERROR(VLOOKUP(DATASHEET!BH57,lookup,2,FALSE)-$P71,""))</f>
        <v/>
      </c>
      <c r="BB71" s="156" t="str">
        <f>IFERROR(INDEX(DATASHEET!$A$1:$DG$299,MATCH(PROGRESS!$A71,DATASHEET!$A$1:$A$299,0),MATCH(PROGRESS!BC$2,DATASHEET!$A$1:$DG$1,0)),"")</f>
        <v/>
      </c>
      <c r="BC71" s="156" t="str">
        <f t="shared" si="55"/>
        <v/>
      </c>
      <c r="BD71" s="138" t="str">
        <f>IF(ISBLANK(DATASHEET!BI57),"",DATASHEET!BI57)</f>
        <v>EP</v>
      </c>
      <c r="BE71" s="198" t="str">
        <f>IF(ISBLANK(DATASHEET!BJ57),"",DATASHEET!BJ57)</f>
        <v>11X-EN-1</v>
      </c>
      <c r="BF71" s="140" t="str">
        <f>IF(BG71="","",IFERROR(VLOOKUP(DATASHEET!BL57,lookup,2,FALSE)-$P71,""))</f>
        <v/>
      </c>
      <c r="BG71" s="156" t="str">
        <f>IFERROR(INDEX(DATASHEET!$A$1:$DG$299,MATCH(PROGRESS!$A71,DATASHEET!$A$1:$A$299,0),MATCH(PROGRESS!BH$2,DATASHEET!$A$1:$DG$1,0)),"")</f>
        <v/>
      </c>
      <c r="BH71" s="156" t="str">
        <f t="shared" si="56"/>
        <v/>
      </c>
      <c r="BI71" s="138" t="str">
        <f>IF(ISBLANK(DATASHEET!BM57),"",DATASHEET!BM57)</f>
        <v/>
      </c>
      <c r="BJ71" s="198" t="str">
        <f>IF(ISBLANK(DATASHEET!BN57),"",DATASHEET!BN57)</f>
        <v/>
      </c>
      <c r="BK71" s="140" t="str">
        <f>IF(BL71="","",IFERROR(VLOOKUP(DATASHEET!BP57,lookup,2,FALSE)-$P71,""))</f>
        <v/>
      </c>
      <c r="BL71" s="156" t="str">
        <f>IFERROR(INDEX(DATASHEET!$A$1:$DG$299,MATCH(PROGRESS!$A71,DATASHEET!$A$1:$A$299,0),MATCH(PROGRESS!BM$2,DATASHEET!$A$1:$DG$1,0)),"")</f>
        <v/>
      </c>
      <c r="BM71" s="156" t="str">
        <f t="shared" si="57"/>
        <v/>
      </c>
      <c r="BN71" s="138" t="str">
        <f>IF(ISBLANK(DATASHEET!BQ57),"",DATASHEET!BQ57)</f>
        <v/>
      </c>
      <c r="BO71" s="198" t="str">
        <f>IF(ISBLANK(DATASHEET!BR57),"",DATASHEET!BR57)</f>
        <v/>
      </c>
      <c r="BP71" s="140" t="str">
        <f>IF(BQ71="","",IFERROR(VLOOKUP(DATASHEET!BX57,lookup,2,FALSE)-$P71,""))</f>
        <v/>
      </c>
      <c r="BQ71" s="156" t="str">
        <f>IFERROR(INDEX(DATASHEET!$A$1:$DG$299,MATCH(PROGRESS!$A71,DATASHEET!$A$1:$A$299,0),MATCH(PROGRESS!BR$2,DATASHEET!$A$1:$DG$1,0)),"")</f>
        <v/>
      </c>
      <c r="BR71" s="156" t="str">
        <f t="shared" si="58"/>
        <v/>
      </c>
      <c r="BS71" s="138" t="str">
        <f>IF(ISBLANK(DATASHEET!BY57),"",DATASHEET!BY57)</f>
        <v/>
      </c>
      <c r="BT71" s="198" t="str">
        <f>IF(ISBLANK(DATASHEET!BZ57),"",DATASHEET!BZ57)</f>
        <v/>
      </c>
      <c r="BU71" s="140" t="str">
        <f>IF(BV71="","",IFERROR(VLOOKUP(DATASHEET!CB57,lookup,2,FALSE)-$P71,""))</f>
        <v/>
      </c>
      <c r="BV71" s="156" t="str">
        <f>IFERROR(INDEX(DATASHEET!$A$1:$DG$299,MATCH(PROGRESS!$A71,DATASHEET!$A$1:$A$299,0),MATCH(PROGRESS!BW$2,DATASHEET!$A$1:$DG$1,0)),"")</f>
        <v/>
      </c>
      <c r="BW71" s="156" t="str">
        <f t="shared" si="59"/>
        <v/>
      </c>
      <c r="BX71" s="138" t="str">
        <f>IF(ISBLANK(DATASHEET!CC57),"",DATASHEET!CC57)</f>
        <v/>
      </c>
      <c r="BY71" s="198" t="str">
        <f>IF(ISBLANK(DATASHEET!CD57),"",DATASHEET!CD57)</f>
        <v/>
      </c>
      <c r="BZ71" s="140" t="str">
        <f>IF(CA71="","",IFERROR(VLOOKUP(DATASHEET!CE57,lookup,2,FALSE)-$P71,""))</f>
        <v/>
      </c>
      <c r="CA71" s="156" t="str">
        <f>IFERROR(INDEX(DATASHEET!$A$1:$DG$299,MATCH(PROGRESS!$A71,DATASHEET!$A$1:$A$299,0),MATCH(PROGRESS!CB$2,DATASHEET!$A$1:$DG$1,0)),"")</f>
        <v/>
      </c>
      <c r="CB71" s="156" t="str">
        <f t="shared" si="60"/>
        <v/>
      </c>
      <c r="CC71" s="138" t="str">
        <f>IF(ISBLANK(DATASHEET!CF57),"",DATASHEET!CF57)</f>
        <v/>
      </c>
      <c r="CD71" s="198" t="str">
        <f>IF(ISBLANK(DATASHEET!CG57),"",DATASHEET!CG57)</f>
        <v/>
      </c>
      <c r="CE71" s="140" t="str">
        <f>IF(CF71="","",IFERROR(VLOOKUP(DATASHEET!CJ57,lookup,2,FALSE)-$P71,""))</f>
        <v/>
      </c>
      <c r="CF71" s="156" t="str">
        <f>IFERROR(INDEX(DATASHEET!$A$1:$DG$299,MATCH(PROGRESS!$A71,DATASHEET!$A$1:$A$299,0),MATCH(PROGRESS!CG$2,DATASHEET!$A$1:$DG$1,0)),"")</f>
        <v/>
      </c>
      <c r="CG71" s="156" t="str">
        <f t="shared" si="61"/>
        <v/>
      </c>
      <c r="CH71" s="138" t="str">
        <f>IF(ISBLANK(DATASHEET!CK57),"",DATASHEET!CK57)</f>
        <v/>
      </c>
      <c r="CI71" s="198" t="str">
        <f>IF(ISBLANK(DATASHEET!CL57),"",DATASHEET!CL57)</f>
        <v/>
      </c>
      <c r="CJ71" s="140" t="str">
        <f>IF(CK71="","",IFERROR(VLOOKUP(DATASHEET!CN57,lookup,2,FALSE)-$P71,""))</f>
        <v/>
      </c>
      <c r="CK71" s="156" t="str">
        <f>IFERROR(INDEX(DATASHEET!$A$1:$DG$299,MATCH(PROGRESS!$A71,DATASHEET!$A$1:$A$299,0),MATCH(PROGRESS!CL$2,DATASHEET!$A$1:$DG$1,0)),"")</f>
        <v/>
      </c>
      <c r="CL71" s="156" t="str">
        <f t="shared" si="62"/>
        <v/>
      </c>
      <c r="CM71" s="138" t="str">
        <f>IF(ISBLANK(DATASHEET!CO57),"",DATASHEET!CO57)</f>
        <v>CS</v>
      </c>
      <c r="CN71" s="198" t="str">
        <f>IF(ISBLANK(DATASHEET!CP57),"",DATASHEET!CP57)</f>
        <v>11S-MA-1</v>
      </c>
      <c r="CO71" s="140" t="str">
        <f>IF(CP71="","",IFERROR(VLOOKUP(DATASHEET!CR57,lookup,2,FALSE)-$P71,""))</f>
        <v/>
      </c>
      <c r="CP71" s="156" t="str">
        <f>IFERROR(INDEX(DATASHEET!$A$1:$DG$299,MATCH(PROGRESS!$A71,DATASHEET!$A$1:$A$299,0),MATCH(PROGRESS!CQ$2,DATASHEET!$A$1:$DG$1,0)),"")</f>
        <v/>
      </c>
      <c r="CQ71" s="156" t="str">
        <f t="shared" si="63"/>
        <v/>
      </c>
      <c r="CR71" s="138" t="str">
        <f>IF(ISBLANK(DATASHEET!CS57),"",DATASHEET!CS57)</f>
        <v/>
      </c>
      <c r="CS71" s="198" t="str">
        <f>IF(ISBLANK(DATASHEET!CT57),"",DATASHEET!CT57)</f>
        <v/>
      </c>
      <c r="CT71" s="140" t="str">
        <f>IF(CU71="","",IFERROR(VLOOKUP(DATASHEET!CV57,lookup,2,FALSE)-$P71,""))</f>
        <v/>
      </c>
      <c r="CU71" s="156" t="str">
        <f>IFERROR(INDEX(DATASHEET!$A$1:$DG$299,MATCH(PROGRESS!$A71,DATASHEET!$A$1:$A$299,0),MATCH(PROGRESS!CV$2,DATASHEET!$A$1:$DG$1,0)),"")</f>
        <v/>
      </c>
      <c r="CV71" s="156" t="str">
        <f t="shared" si="64"/>
        <v/>
      </c>
      <c r="CW71" s="138" t="str">
        <f>IF(ISBLANK(DATASHEET!CW57),"",DATASHEET!CW57)</f>
        <v/>
      </c>
      <c r="CX71" s="198" t="str">
        <f>IF(ISBLANK(DATASHEET!CX57),"",DATASHEET!CX57)</f>
        <v/>
      </c>
      <c r="CY71" s="140" t="str">
        <f>IF(CZ71="","",IFERROR(VLOOKUP(DATASHEET!DD57,lookup,2,FALSE)-$P71,""))</f>
        <v/>
      </c>
      <c r="CZ71" s="156" t="str">
        <f>IFERROR(INDEX(DATASHEET!$A$1:$DG$299,MATCH(PROGRESS!$A71,DATASHEET!$A$1:$A$299,0),MATCH(PROGRESS!DA$2,DATASHEET!$A$1:$DG$1,0)),"")</f>
        <v/>
      </c>
      <c r="DA71" s="156" t="str">
        <f t="shared" si="65"/>
        <v/>
      </c>
      <c r="DB71" s="138" t="str">
        <f>IF(ISBLANK(DATASHEET!DE57),"",DATASHEET!DE57)</f>
        <v/>
      </c>
      <c r="DC71" s="198" t="str">
        <f>IF(ISBLANK(DATASHEET!DF57),"",DATASHEET!DF57)</f>
        <v/>
      </c>
      <c r="DD71" s="140" t="str">
        <f>IF(DE71="","",IFERROR(VLOOKUP(DATASHEET!DH57,lookup,2,FALSE)-$P71,""))</f>
        <v/>
      </c>
      <c r="DE71" s="156" t="str">
        <f>IFERROR(INDEX(DATASHEET!$A$1:$DG$299,MATCH(PROGRESS!$A71,DATASHEET!$A$1:$A$299,0),MATCH(PROGRESS!DF$2,DATASHEET!$A$1:$DG$1,0)),"")</f>
        <v/>
      </c>
      <c r="DF71" s="156" t="str">
        <f t="shared" si="66"/>
        <v/>
      </c>
      <c r="DG71" s="138" t="str">
        <f>IF(ISBLANK(DATASHEET!DI57),"",DATASHEET!DI57)</f>
        <v>DWA</v>
      </c>
      <c r="DH71" s="198" t="str">
        <f>IF(ISBLANK(DATASHEET!DJ57),"",DATASHEET!DJ57)</f>
        <v>11T-PH-2</v>
      </c>
      <c r="DI71" s="140" t="str">
        <f>IF(DJ71="","",IFERROR(VLOOKUP(DATASHEET!DL57,lookup,2,FALSE)-$P71,""))</f>
        <v/>
      </c>
      <c r="DJ71" s="156" t="str">
        <f>IFERROR(INDEX(DATASHEET!$A$1:$DG$299,MATCH(PROGRESS!$A71,DATASHEET!$A$1:$A$299,0),MATCH(PROGRESS!DK$2,DATASHEET!$A$1:$DG$1,0)),"")</f>
        <v/>
      </c>
      <c r="DK71" s="156" t="str">
        <f t="shared" si="67"/>
        <v/>
      </c>
      <c r="DL71" s="138" t="str">
        <f>IF(ISBLANK(DATASHEET!DM57),"",DATASHEET!DM57)</f>
        <v/>
      </c>
      <c r="DM71" s="198" t="str">
        <f>IF(ISBLANK(DATASHEET!DN57),"",DATASHEET!DN57)</f>
        <v/>
      </c>
      <c r="DN71" s="140" t="str">
        <f>IF(DO71="","",IFERROR(VLOOKUP(DATASHEET!DP57,lookup,2,FALSE)-$P71,""))</f>
        <v/>
      </c>
      <c r="DO71" s="156" t="str">
        <f>IFERROR(INDEX(DATASHEET!$A$1:$DG$299,MATCH(PROGRESS!$A71,DATASHEET!$A$1:$A$299,0),MATCH(PROGRESS!DP$2,DATASHEET!$A$1:$DG$1,0)),"")</f>
        <v/>
      </c>
      <c r="DP71" s="156" t="str">
        <f t="shared" si="68"/>
        <v/>
      </c>
      <c r="DQ71" s="138" t="str">
        <f>IF(ISBLANK(DATASHEET!DQ57),"",DATASHEET!DQ57)</f>
        <v>FG</v>
      </c>
      <c r="DR71" s="198" t="str">
        <f>IF(ISBLANK(DATASHEET!DR57),"",DATASHEET!DR57)</f>
        <v>11X-RE-4</v>
      </c>
      <c r="DS71" s="140" t="str">
        <f>IF(DT71="","",IFERROR(VLOOKUP(DATASHEET!DT57,lookup,2,FALSE)-$P71,""))</f>
        <v/>
      </c>
      <c r="DT71" s="156" t="str">
        <f>IFERROR(INDEX(DATASHEET!$A$1:$DG$299,MATCH(PROGRESS!$A71,DATASHEET!$A$1:$A$299,0),MATCH(PROGRESS!DU$2,DATASHEET!$A$1:$DG$1,0)),"")</f>
        <v/>
      </c>
      <c r="DU71" s="156" t="str">
        <f t="shared" si="69"/>
        <v/>
      </c>
      <c r="DV71" s="138" t="str">
        <f>IF(ISBLANK(DATASHEET!DU57),"",DATASHEET!DU57)</f>
        <v/>
      </c>
      <c r="DW71" s="198" t="str">
        <f>IF(ISBLANK(DATASHEET!DV57),"",DATASHEET!DV57)</f>
        <v/>
      </c>
      <c r="DX71" s="140" t="str">
        <f>IF(DY71="","",IFERROR(VLOOKUP(DATASHEET!DX57,lookup,2,FALSE)-$P71,""))</f>
        <v/>
      </c>
      <c r="DY71" s="156" t="str">
        <f>IFERROR(INDEX(DATASHEET!$A$1:$DG$299,MATCH(PROGRESS!$A71,DATASHEET!$A$1:$A$299,0),MATCH(PROGRESS!DZ$2,DATASHEET!$A$1:$DG$1,0)),"")</f>
        <v/>
      </c>
      <c r="DZ71" s="156" t="str">
        <f t="shared" si="70"/>
        <v/>
      </c>
      <c r="EA71" s="138" t="str">
        <f>IF(ISBLANK(DATASHEET!DY57),"",DATASHEET!DY57)</f>
        <v>YP</v>
      </c>
      <c r="EB71" s="198" t="str">
        <f>IF(ISBLANK(DATASHEET!DZ57),"",DATASHEET!DZ57)</f>
        <v>11S-SP-3</v>
      </c>
      <c r="FD71" s="526"/>
      <c r="FE71" s="532"/>
      <c r="FF71" s="532"/>
      <c r="FG71" s="532"/>
      <c r="FH71" s="526"/>
      <c r="FI71" s="526"/>
      <c r="FJ71" s="532"/>
      <c r="FK71" s="526"/>
      <c r="FL71" s="532"/>
      <c r="FM71" s="526"/>
      <c r="FN71" s="532"/>
      <c r="FO71" s="532"/>
      <c r="FP71" s="532"/>
      <c r="FQ71" s="526"/>
      <c r="FR71" s="526"/>
      <c r="FS71" s="526"/>
      <c r="FT71" s="532"/>
      <c r="FU71" s="526"/>
      <c r="FV71" s="532"/>
      <c r="FW71" s="532"/>
      <c r="FX71" s="532"/>
      <c r="FY71" s="526"/>
      <c r="FZ71" s="532"/>
      <c r="GA71" s="529"/>
      <c r="GB71" s="530"/>
      <c r="GC71" s="530"/>
      <c r="GD71" s="529"/>
      <c r="GE71" s="530"/>
      <c r="GF71" s="530"/>
      <c r="GG71" s="530"/>
      <c r="GH71" s="530"/>
      <c r="GI71" s="530"/>
      <c r="GJ71" s="529"/>
      <c r="GK71" s="530"/>
      <c r="GL71" s="529"/>
      <c r="GM71" s="529"/>
      <c r="GN71" s="530"/>
      <c r="GO71" s="530"/>
      <c r="GP71" s="529"/>
      <c r="GQ71" s="529"/>
      <c r="GR71" s="530"/>
      <c r="GS71" s="530"/>
      <c r="GT71" s="529"/>
      <c r="HA71" t="s">
        <v>375</v>
      </c>
      <c r="HC71" t="s">
        <v>375</v>
      </c>
    </row>
    <row r="72" spans="1:211" ht="15.75" x14ac:dyDescent="0.25">
      <c r="A72" s="179">
        <f>DATASHEET!A58</f>
        <v>151622</v>
      </c>
      <c r="B72" s="58" t="str">
        <f>DATASHEET!B58</f>
        <v>FUGANTI, Veronica</v>
      </c>
      <c r="C72" s="169" t="str">
        <f>DATASHEET!C58</f>
        <v>11SDA</v>
      </c>
      <c r="D72" s="170" t="str">
        <f>DATASHEET!D58</f>
        <v>F</v>
      </c>
      <c r="E72" s="170" t="str">
        <f>DATASHEET!J58</f>
        <v>N</v>
      </c>
      <c r="F72" s="170" t="str">
        <f>DATASHEET!E58</f>
        <v>Y</v>
      </c>
      <c r="G72" s="170" t="str">
        <f>DATASHEET!F58</f>
        <v>White Other</v>
      </c>
      <c r="H72" s="170" t="str">
        <f>DATASHEET!G58</f>
        <v>Y</v>
      </c>
      <c r="I72" s="170" t="str">
        <f>DATASHEET!H58</f>
        <v>Y</v>
      </c>
      <c r="J72" s="170" t="str">
        <f>DATASHEET!I58</f>
        <v>N</v>
      </c>
      <c r="K72" s="171" t="str">
        <f>DATASHEET!M58</f>
        <v>M</v>
      </c>
      <c r="L72" s="88" t="str">
        <f t="shared" si="46"/>
        <v/>
      </c>
      <c r="M72" s="88" t="str">
        <f t="shared" si="47"/>
        <v/>
      </c>
      <c r="N72" s="498" t="str">
        <f>IF(ISBLANK(DATASHEET!L58),"",DATASHEET!L58)</f>
        <v>6-7</v>
      </c>
      <c r="O72" s="109">
        <f>IFERROR(IF(VLOOKUP(DATASHEET!A58,[5]YEAR11!$A$2:$AF$236,18,FALSE)="","",VLOOKUP(DATASHEET!A58,[5]YEAR11!$A$2:$AF$236,18,FALSE)),"")</f>
        <v>56.563876999999998</v>
      </c>
      <c r="P72" s="111">
        <f>IFERROR(IF(VLOOKUP(DATASHEET!A58,[5]YEAR11!$A$2:$AF$237,19,FALSE)="","",VLOOKUP(DATASHEET!A58,[5]YEAR11!$A$2:$AF$237,19,FALSE)),"")</f>
        <v>5.6563876999999998</v>
      </c>
      <c r="Q72" s="497">
        <f>'P8 BREAKDOWN'!M60</f>
        <v>-4.9563876999999996</v>
      </c>
      <c r="R72" s="140" t="str">
        <f>IF(S72="","",IFERROR(VLOOKUP(DATASHEET!AF58,lookup,2,FALSE)-$P72,""))</f>
        <v/>
      </c>
      <c r="S72" s="156" t="str">
        <f>IFERROR(INDEX(DATASHEET!$A$1:$DG$299,MATCH(PROGRESS!$A72,DATASHEET!$A$1:$A$299,0),MATCH(PROGRESS!T$2,DATASHEET!$A$1:$DG$1,0)),"")</f>
        <v/>
      </c>
      <c r="T72" s="156" t="str">
        <f t="shared" si="48"/>
        <v/>
      </c>
      <c r="U72" s="138" t="str">
        <f>IF(ISBLANK(DATASHEET!AG58),"",DATASHEET!AG58)</f>
        <v/>
      </c>
      <c r="V72" s="198" t="str">
        <f>IF(ISBLANK(DATASHEET!AH58),"",DATASHEET!AH58)</f>
        <v/>
      </c>
      <c r="W72" s="140" t="str">
        <f>IF(X72="","",IFERROR(VLOOKUP(DATASHEET!AJ58,lookup,2,FALSE)-$P72,""))</f>
        <v/>
      </c>
      <c r="X72" s="156" t="str">
        <f>IFERROR(INDEX(DATASHEET!$A$1:$DG$299,MATCH(PROGRESS!$A72,DATASHEET!$A$1:$A$299,0),MATCH(PROGRESS!Y$2,DATASHEET!$A$1:$DG$1,0)),"")</f>
        <v/>
      </c>
      <c r="Y72" s="156" t="str">
        <f t="shared" si="49"/>
        <v/>
      </c>
      <c r="Z72" s="138" t="str">
        <f>IF(ISBLANK(DATASHEET!AK58),"",DATASHEET!AK58)</f>
        <v>RAB</v>
      </c>
      <c r="AA72" s="198" t="str">
        <f>IF(ISBLANK(DATASHEET!AL58),"",DATASHEET!AL58)</f>
        <v>11T-BI-2</v>
      </c>
      <c r="AB72" s="140" t="str">
        <f>IF(AC72="","",IFERROR(VLOOKUP(DATASHEET!AN58,lookup,2,FALSE)-$P72,""))</f>
        <v/>
      </c>
      <c r="AC72" s="156" t="str">
        <f>IFERROR(INDEX(DATASHEET!$A$1:$DG$299,MATCH(PROGRESS!$A72,DATASHEET!$A$1:$A$299,0),MATCH(PROGRESS!AD$2,DATASHEET!$A$1:$DG$1,0)),"")</f>
        <v/>
      </c>
      <c r="AD72" s="156" t="str">
        <f t="shared" si="50"/>
        <v/>
      </c>
      <c r="AE72" s="138" t="str">
        <f>IF(ISBLANK(DATASHEET!AO58),"",DATASHEET!AO58)</f>
        <v/>
      </c>
      <c r="AF72" s="198" t="str">
        <f>IF(ISBLANK(DATASHEET!AP58),"",DATASHEET!AP58)</f>
        <v/>
      </c>
      <c r="AG72" s="140" t="str">
        <f>IF(AH72="","",IFERROR(VLOOKUP(DATASHEET!AR58,lookup,2,FALSE)-$P72,""))</f>
        <v/>
      </c>
      <c r="AH72" s="156" t="str">
        <f>IFERROR(INDEX(DATASHEET!$A$1:$DG$299,MATCH(PROGRESS!$A72,DATASHEET!$A$1:$A$299,0),MATCH(PROGRESS!AI$2,DATASHEET!$A$1:$DG$1,0)),"")</f>
        <v/>
      </c>
      <c r="AI72" s="156" t="str">
        <f t="shared" si="51"/>
        <v/>
      </c>
      <c r="AJ72" s="138" t="str">
        <f>IF(ISBLANK(DATASHEET!AS58),"",DATASHEET!AS58)</f>
        <v>GN</v>
      </c>
      <c r="AK72" s="198" t="str">
        <f>IF(ISBLANK(DATASHEET!AT58),"",DATASHEET!AT58)</f>
        <v>11T-CH-2</v>
      </c>
      <c r="AL72" s="140" t="str">
        <f>IF(AM72="","",IFERROR(VLOOKUP(DATASHEET!AV58,lookup,2,FALSE)-$P72,""))</f>
        <v/>
      </c>
      <c r="AM72" s="156" t="str">
        <f>IFERROR(INDEX(DATASHEET!$A$1:$DG$299,MATCH(PROGRESS!$A72,DATASHEET!$A$1:$A$299,0),MATCH(PROGRESS!AN$2,DATASHEET!$A$1:$DG$1,0)),"")</f>
        <v/>
      </c>
      <c r="AN72" s="156" t="str">
        <f t="shared" si="52"/>
        <v/>
      </c>
      <c r="AO72" s="138" t="str">
        <f>IF(ISBLANK(DATASHEET!AW58),"",DATASHEET!AW58)</f>
        <v>BG</v>
      </c>
      <c r="AP72" s="198" t="str">
        <f>IF(ISBLANK(DATASHEET!AX58),"",DATASHEET!AX58)</f>
        <v>11MS2-CD-2</v>
      </c>
      <c r="AQ72" s="140" t="str">
        <f>IF(AR72="","",IFERROR(VLOOKUP(DATASHEET!AZ58,lookup,2,FALSE)-$P72,""))</f>
        <v/>
      </c>
      <c r="AR72" s="156" t="str">
        <f>IFERROR(INDEX(DATASHEET!$A$1:$DG$299,MATCH(PROGRESS!$A72,DATASHEET!$A$1:$A$299,0),MATCH(PROGRESS!AS$2,DATASHEET!$A$1:$DG$1,0)),"")</f>
        <v/>
      </c>
      <c r="AS72" s="156" t="str">
        <f t="shared" si="53"/>
        <v/>
      </c>
      <c r="AT72" s="138" t="str">
        <f>IF(ISBLANK(DATASHEET!BA58),"",DATASHEET!BA58)</f>
        <v/>
      </c>
      <c r="AU72" s="198" t="str">
        <f>IF(ISBLANK(DATASHEET!BB58),"",DATASHEET!BB58)</f>
        <v/>
      </c>
      <c r="AV72" s="140" t="str">
        <f>IF(AW72="","",IFERROR(VLOOKUP(DATASHEET!BD58,lookup,2,FALSE)-$P72,""))</f>
        <v/>
      </c>
      <c r="AW72" s="156" t="str">
        <f>IFERROR(INDEX(DATASHEET!$A$1:$DG$299,MATCH(PROGRESS!$A72,DATASHEET!$A$1:$A$299,0),MATCH(PROGRESS!AX$2,DATASHEET!$A$1:$DG$1,0)),"")</f>
        <v/>
      </c>
      <c r="AX72" s="156" t="str">
        <f t="shared" si="54"/>
        <v/>
      </c>
      <c r="AY72" s="138" t="str">
        <f>IF(ISBLANK(DATASHEET!BE58),"",DATASHEET!BE58)</f>
        <v/>
      </c>
      <c r="AZ72" s="198" t="str">
        <f>IF(ISBLANK(DATASHEET!BF58),"",DATASHEET!BF58)</f>
        <v/>
      </c>
      <c r="BA72" s="140" t="str">
        <f>IF(BB72="","",IFERROR(VLOOKUP(DATASHEET!BH58,lookup,2,FALSE)-$P72,""))</f>
        <v/>
      </c>
      <c r="BB72" s="156" t="str">
        <f>IFERROR(INDEX(DATASHEET!$A$1:$DG$299,MATCH(PROGRESS!$A72,DATASHEET!$A$1:$A$299,0),MATCH(PROGRESS!BC$2,DATASHEET!$A$1:$DG$1,0)),"")</f>
        <v/>
      </c>
      <c r="BC72" s="156" t="str">
        <f t="shared" si="55"/>
        <v/>
      </c>
      <c r="BD72" s="138" t="str">
        <f>IF(ISBLANK(DATASHEET!BI58),"",DATASHEET!BI58)</f>
        <v>BH</v>
      </c>
      <c r="BE72" s="198" t="str">
        <f>IF(ISBLANK(DATASHEET!BJ58),"",DATASHEET!BJ58)</f>
        <v>11X-EN-2</v>
      </c>
      <c r="BF72" s="140" t="str">
        <f>IF(BG72="","",IFERROR(VLOOKUP(DATASHEET!BL58,lookup,2,FALSE)-$P72,""))</f>
        <v/>
      </c>
      <c r="BG72" s="156" t="str">
        <f>IFERROR(INDEX(DATASHEET!$A$1:$DG$299,MATCH(PROGRESS!$A72,DATASHEET!$A$1:$A$299,0),MATCH(PROGRESS!BH$2,DATASHEET!$A$1:$DG$1,0)),"")</f>
        <v/>
      </c>
      <c r="BH72" s="156" t="str">
        <f t="shared" si="56"/>
        <v/>
      </c>
      <c r="BI72" s="138" t="str">
        <f>IF(ISBLANK(DATASHEET!BM58),"",DATASHEET!BM58)</f>
        <v/>
      </c>
      <c r="BJ72" s="198" t="str">
        <f>IF(ISBLANK(DATASHEET!BN58),"",DATASHEET!BN58)</f>
        <v/>
      </c>
      <c r="BK72" s="140" t="str">
        <f>IF(BL72="","",IFERROR(VLOOKUP(DATASHEET!BP58,lookup,2,FALSE)-$P72,""))</f>
        <v/>
      </c>
      <c r="BL72" s="156" t="str">
        <f>IFERROR(INDEX(DATASHEET!$A$1:$DG$299,MATCH(PROGRESS!$A72,DATASHEET!$A$1:$A$299,0),MATCH(PROGRESS!BM$2,DATASHEET!$A$1:$DG$1,0)),"")</f>
        <v/>
      </c>
      <c r="BM72" s="156" t="str">
        <f t="shared" si="57"/>
        <v/>
      </c>
      <c r="BN72" s="138" t="str">
        <f>IF(ISBLANK(DATASHEET!BQ58),"",DATASHEET!BQ58)</f>
        <v/>
      </c>
      <c r="BO72" s="198" t="str">
        <f>IF(ISBLANK(DATASHEET!BR58),"",DATASHEET!BR58)</f>
        <v/>
      </c>
      <c r="BP72" s="140" t="str">
        <f>IF(BQ72="","",IFERROR(VLOOKUP(DATASHEET!BX58,lookup,2,FALSE)-$P72,""))</f>
        <v/>
      </c>
      <c r="BQ72" s="156" t="str">
        <f>IFERROR(INDEX(DATASHEET!$A$1:$DG$299,MATCH(PROGRESS!$A72,DATASHEET!$A$1:$A$299,0),MATCH(PROGRESS!BR$2,DATASHEET!$A$1:$DG$1,0)),"")</f>
        <v/>
      </c>
      <c r="BR72" s="156" t="str">
        <f t="shared" si="58"/>
        <v/>
      </c>
      <c r="BS72" s="138" t="str">
        <f>IF(ISBLANK(DATASHEET!BY58),"",DATASHEET!BY58)</f>
        <v>LMA</v>
      </c>
      <c r="BT72" s="198" t="str">
        <f>IF(ISBLANK(DATASHEET!BZ58),"",DATASHEET!BZ58)</f>
        <v>11S-FR-1</v>
      </c>
      <c r="BU72" s="140" t="str">
        <f>IF(BV72="","",IFERROR(VLOOKUP(DATASHEET!CB58,lookup,2,FALSE)-$P72,""))</f>
        <v/>
      </c>
      <c r="BV72" s="156" t="str">
        <f>IFERROR(INDEX(DATASHEET!$A$1:$DG$299,MATCH(PROGRESS!$A72,DATASHEET!$A$1:$A$299,0),MATCH(PROGRESS!BW$2,DATASHEET!$A$1:$DG$1,0)),"")</f>
        <v/>
      </c>
      <c r="BW72" s="156" t="str">
        <f t="shared" si="59"/>
        <v/>
      </c>
      <c r="BX72" s="138" t="str">
        <f>IF(ISBLANK(DATASHEET!CC58),"",DATASHEET!CC58)</f>
        <v/>
      </c>
      <c r="BY72" s="198" t="str">
        <f>IF(ISBLANK(DATASHEET!CD58),"",DATASHEET!CD58)</f>
        <v/>
      </c>
      <c r="BZ72" s="140" t="str">
        <f>IF(CA72="","",IFERROR(VLOOKUP(DATASHEET!CE58,lookup,2,FALSE)-$P72,""))</f>
        <v/>
      </c>
      <c r="CA72" s="156" t="str">
        <f>IFERROR(INDEX(DATASHEET!$A$1:$DG$299,MATCH(PROGRESS!$A72,DATASHEET!$A$1:$A$299,0),MATCH(PROGRESS!CB$2,DATASHEET!$A$1:$DG$1,0)),"")</f>
        <v/>
      </c>
      <c r="CB72" s="156" t="str">
        <f t="shared" si="60"/>
        <v/>
      </c>
      <c r="CC72" s="138" t="str">
        <f>IF(ISBLANK(DATASHEET!CF58),"",DATASHEET!CF58)</f>
        <v/>
      </c>
      <c r="CD72" s="198" t="str">
        <f>IF(ISBLANK(DATASHEET!CG58),"",DATASHEET!CG58)</f>
        <v/>
      </c>
      <c r="CE72" s="140" t="str">
        <f>IF(CF72="","",IFERROR(VLOOKUP(DATASHEET!CJ58,lookup,2,FALSE)-$P72,""))</f>
        <v/>
      </c>
      <c r="CF72" s="156" t="str">
        <f>IFERROR(INDEX(DATASHEET!$A$1:$DG$299,MATCH(PROGRESS!$A72,DATASHEET!$A$1:$A$299,0),MATCH(PROGRESS!CG$2,DATASHEET!$A$1:$DG$1,0)),"")</f>
        <v/>
      </c>
      <c r="CG72" s="156" t="str">
        <f t="shared" si="61"/>
        <v/>
      </c>
      <c r="CH72" s="138" t="str">
        <f>IF(ISBLANK(DATASHEET!CK58),"",DATASHEET!CK58)</f>
        <v/>
      </c>
      <c r="CI72" s="198" t="str">
        <f>IF(ISBLANK(DATASHEET!CL58),"",DATASHEET!CL58)</f>
        <v/>
      </c>
      <c r="CJ72" s="140" t="str">
        <f>IF(CK72="","",IFERROR(VLOOKUP(DATASHEET!CN58,lookup,2,FALSE)-$P72,""))</f>
        <v/>
      </c>
      <c r="CK72" s="156" t="str">
        <f>IFERROR(INDEX(DATASHEET!$A$1:$DG$299,MATCH(PROGRESS!$A72,DATASHEET!$A$1:$A$299,0),MATCH(PROGRESS!CL$2,DATASHEET!$A$1:$DG$1,0)),"")</f>
        <v/>
      </c>
      <c r="CL72" s="156" t="str">
        <f t="shared" si="62"/>
        <v/>
      </c>
      <c r="CM72" s="138" t="str">
        <f>IF(ISBLANK(DATASHEET!CO58),"",DATASHEET!CO58)</f>
        <v>CS</v>
      </c>
      <c r="CN72" s="198" t="str">
        <f>IF(ISBLANK(DATASHEET!CP58),"",DATASHEET!CP58)</f>
        <v>11S-MA-1</v>
      </c>
      <c r="CO72" s="140" t="str">
        <f>IF(CP72="","",IFERROR(VLOOKUP(DATASHEET!CR58,lookup,2,FALSE)-$P72,""))</f>
        <v/>
      </c>
      <c r="CP72" s="156" t="str">
        <f>IFERROR(INDEX(DATASHEET!$A$1:$DG$299,MATCH(PROGRESS!$A72,DATASHEET!$A$1:$A$299,0),MATCH(PROGRESS!CQ$2,DATASHEET!$A$1:$DG$1,0)),"")</f>
        <v/>
      </c>
      <c r="CQ72" s="156" t="str">
        <f t="shared" si="63"/>
        <v/>
      </c>
      <c r="CR72" s="138" t="str">
        <f>IF(ISBLANK(DATASHEET!CS58),"",DATASHEET!CS58)</f>
        <v/>
      </c>
      <c r="CS72" s="198" t="str">
        <f>IF(ISBLANK(DATASHEET!CT58),"",DATASHEET!CT58)</f>
        <v/>
      </c>
      <c r="CT72" s="140" t="str">
        <f>IF(CU72="","",IFERROR(VLOOKUP(DATASHEET!CV58,lookup,2,FALSE)-$P72,""))</f>
        <v/>
      </c>
      <c r="CU72" s="156" t="str">
        <f>IFERROR(INDEX(DATASHEET!$A$1:$DG$299,MATCH(PROGRESS!$A72,DATASHEET!$A$1:$A$299,0),MATCH(PROGRESS!CV$2,DATASHEET!$A$1:$DG$1,0)),"")</f>
        <v/>
      </c>
      <c r="CV72" s="156" t="str">
        <f t="shared" si="64"/>
        <v/>
      </c>
      <c r="CW72" s="138" t="str">
        <f>IF(ISBLANK(DATASHEET!CW58),"",DATASHEET!CW58)</f>
        <v/>
      </c>
      <c r="CX72" s="198" t="str">
        <f>IF(ISBLANK(DATASHEET!CX58),"",DATASHEET!CX58)</f>
        <v/>
      </c>
      <c r="CY72" s="140" t="str">
        <f>IF(CZ72="","",IFERROR(VLOOKUP(DATASHEET!DD58,lookup,2,FALSE)-$P72,""))</f>
        <v/>
      </c>
      <c r="CZ72" s="156" t="str">
        <f>IFERROR(INDEX(DATASHEET!$A$1:$DG$299,MATCH(PROGRESS!$A72,DATASHEET!$A$1:$A$299,0),MATCH(PROGRESS!DA$2,DATASHEET!$A$1:$DG$1,0)),"")</f>
        <v/>
      </c>
      <c r="DA72" s="156" t="str">
        <f t="shared" si="65"/>
        <v/>
      </c>
      <c r="DB72" s="138" t="str">
        <f>IF(ISBLANK(DATASHEET!DE58),"",DATASHEET!DE58)</f>
        <v/>
      </c>
      <c r="DC72" s="198" t="str">
        <f>IF(ISBLANK(DATASHEET!DF58),"",DATASHEET!DF58)</f>
        <v/>
      </c>
      <c r="DD72" s="140" t="str">
        <f>IF(DE72="","",IFERROR(VLOOKUP(DATASHEET!DH58,lookup,2,FALSE)-$P72,""))</f>
        <v/>
      </c>
      <c r="DE72" s="156" t="str">
        <f>IFERROR(INDEX(DATASHEET!$A$1:$DG$299,MATCH(PROGRESS!$A72,DATASHEET!$A$1:$A$299,0),MATCH(PROGRESS!DF$2,DATASHEET!$A$1:$DG$1,0)),"")</f>
        <v/>
      </c>
      <c r="DF72" s="156" t="str">
        <f t="shared" si="66"/>
        <v/>
      </c>
      <c r="DG72" s="138" t="str">
        <f>IF(ISBLANK(DATASHEET!DI58),"",DATASHEET!DI58)</f>
        <v>DWA</v>
      </c>
      <c r="DH72" s="198" t="str">
        <f>IF(ISBLANK(DATASHEET!DJ58),"",DATASHEET!DJ58)</f>
        <v>11T-PH-2</v>
      </c>
      <c r="DI72" s="140" t="str">
        <f>IF(DJ72="","",IFERROR(VLOOKUP(DATASHEET!DL58,lookup,2,FALSE)-$P72,""))</f>
        <v/>
      </c>
      <c r="DJ72" s="156" t="str">
        <f>IFERROR(INDEX(DATASHEET!$A$1:$DG$299,MATCH(PROGRESS!$A72,DATASHEET!$A$1:$A$299,0),MATCH(PROGRESS!DK$2,DATASHEET!$A$1:$DG$1,0)),"")</f>
        <v/>
      </c>
      <c r="DK72" s="156" t="str">
        <f t="shared" si="67"/>
        <v/>
      </c>
      <c r="DL72" s="138" t="str">
        <f>IF(ISBLANK(DATASHEET!DM58),"",DATASHEET!DM58)</f>
        <v/>
      </c>
      <c r="DM72" s="198" t="str">
        <f>IF(ISBLANK(DATASHEET!DN58),"",DATASHEET!DN58)</f>
        <v/>
      </c>
      <c r="DN72" s="140" t="str">
        <f>IF(DO72="","",IFERROR(VLOOKUP(DATASHEET!DP58,lookup,2,FALSE)-$P72,""))</f>
        <v/>
      </c>
      <c r="DO72" s="156" t="str">
        <f>IFERROR(INDEX(DATASHEET!$A$1:$DG$299,MATCH(PROGRESS!$A72,DATASHEET!$A$1:$A$299,0),MATCH(PROGRESS!DP$2,DATASHEET!$A$1:$DG$1,0)),"")</f>
        <v/>
      </c>
      <c r="DP72" s="156" t="str">
        <f t="shared" si="68"/>
        <v/>
      </c>
      <c r="DQ72" s="138" t="str">
        <f>IF(ISBLANK(DATASHEET!DQ58),"",DATASHEET!DQ58)</f>
        <v>PLO</v>
      </c>
      <c r="DR72" s="198" t="str">
        <f>IF(ISBLANK(DATASHEET!DR58),"",DATASHEET!DR58)</f>
        <v>11X-RE-2</v>
      </c>
      <c r="DS72" s="140" t="str">
        <f>IF(DT72="","",IFERROR(VLOOKUP(DATASHEET!DT58,lookup,2,FALSE)-$P72,""))</f>
        <v/>
      </c>
      <c r="DT72" s="156" t="str">
        <f>IFERROR(INDEX(DATASHEET!$A$1:$DG$299,MATCH(PROGRESS!$A72,DATASHEET!$A$1:$A$299,0),MATCH(PROGRESS!DU$2,DATASHEET!$A$1:$DG$1,0)),"")</f>
        <v/>
      </c>
      <c r="DU72" s="156" t="str">
        <f t="shared" si="69"/>
        <v/>
      </c>
      <c r="DV72" s="138" t="str">
        <f>IF(ISBLANK(DATASHEET!DU58),"",DATASHEET!DU58)</f>
        <v/>
      </c>
      <c r="DW72" s="198" t="str">
        <f>IF(ISBLANK(DATASHEET!DV58),"",DATASHEET!DV58)</f>
        <v/>
      </c>
      <c r="DX72" s="140" t="str">
        <f>IF(DY72="","",IFERROR(VLOOKUP(DATASHEET!DX58,lookup,2,FALSE)-$P72,""))</f>
        <v/>
      </c>
      <c r="DY72" s="156" t="str">
        <f>IFERROR(INDEX(DATASHEET!$A$1:$DG$299,MATCH(PROGRESS!$A72,DATASHEET!$A$1:$A$299,0),MATCH(PROGRESS!DZ$2,DATASHEET!$A$1:$DG$1,0)),"")</f>
        <v/>
      </c>
      <c r="DZ72" s="156" t="str">
        <f t="shared" si="70"/>
        <v/>
      </c>
      <c r="EA72" s="138" t="str">
        <f>IF(ISBLANK(DATASHEET!DY58),"",DATASHEET!DY58)</f>
        <v/>
      </c>
      <c r="EB72" s="198" t="str">
        <f>IF(ISBLANK(DATASHEET!DZ58),"",DATASHEET!DZ58)</f>
        <v/>
      </c>
      <c r="FD72" s="526"/>
      <c r="FE72" s="532"/>
      <c r="FF72" s="532"/>
      <c r="FG72" s="532"/>
      <c r="FH72" s="526"/>
      <c r="FI72" s="526"/>
      <c r="FJ72" s="532"/>
      <c r="FK72" s="526"/>
      <c r="FL72" s="532"/>
      <c r="FM72" s="526"/>
      <c r="FN72" s="532"/>
      <c r="FO72" s="532"/>
      <c r="FP72" s="532"/>
      <c r="FQ72" s="526"/>
      <c r="FR72" s="526"/>
      <c r="FS72" s="526"/>
      <c r="FT72" s="532"/>
      <c r="FU72" s="526"/>
      <c r="FV72" s="532"/>
      <c r="FW72" s="532"/>
      <c r="FX72" s="532"/>
      <c r="FY72" s="526"/>
      <c r="FZ72" s="534"/>
      <c r="GA72" s="532"/>
      <c r="GB72" s="532"/>
      <c r="GC72" s="530"/>
      <c r="GD72" s="529"/>
      <c r="GE72" s="530"/>
      <c r="GF72" s="530"/>
      <c r="GG72" s="530"/>
      <c r="GH72" s="530"/>
      <c r="GI72" s="530"/>
      <c r="GJ72" s="529"/>
      <c r="GK72" s="530"/>
      <c r="GL72" s="529"/>
      <c r="GM72" s="529"/>
      <c r="GN72" s="530"/>
      <c r="GO72" s="530"/>
      <c r="GP72" s="529"/>
      <c r="GQ72" s="529"/>
      <c r="GR72" s="530"/>
      <c r="GS72" s="530"/>
      <c r="GT72" s="529"/>
      <c r="HB72" t="s">
        <v>375</v>
      </c>
    </row>
    <row r="73" spans="1:211" ht="15.75" x14ac:dyDescent="0.25">
      <c r="A73" s="179">
        <f>DATASHEET!A59</f>
        <v>151623</v>
      </c>
      <c r="B73" s="58" t="str">
        <f>DATASHEET!B59</f>
        <v>FYNN, Francis</v>
      </c>
      <c r="C73" s="169" t="str">
        <f>DATASHEET!C59</f>
        <v>11SK</v>
      </c>
      <c r="D73" s="170" t="str">
        <f>DATASHEET!D59</f>
        <v>M</v>
      </c>
      <c r="E73" s="170" t="str">
        <f>DATASHEET!J59</f>
        <v>N</v>
      </c>
      <c r="F73" s="170" t="str">
        <f>DATASHEET!E59</f>
        <v>N</v>
      </c>
      <c r="G73" s="170" t="str">
        <f>DATASHEET!F59</f>
        <v>Other Black African</v>
      </c>
      <c r="H73" s="170" t="str">
        <f>DATASHEET!G59</f>
        <v>N</v>
      </c>
      <c r="I73" s="170" t="str">
        <f>DATASHEET!H59</f>
        <v>Y</v>
      </c>
      <c r="J73" s="170" t="str">
        <f>DATASHEET!I59</f>
        <v>N</v>
      </c>
      <c r="K73" s="171" t="str">
        <f>DATASHEET!M59</f>
        <v>M</v>
      </c>
      <c r="L73" s="88" t="str">
        <f t="shared" si="46"/>
        <v/>
      </c>
      <c r="M73" s="88" t="str">
        <f t="shared" si="47"/>
        <v/>
      </c>
      <c r="N73" s="498" t="str">
        <f>IF(ISBLANK(DATASHEET!L59),"",DATASHEET!L59)</f>
        <v>6-7</v>
      </c>
      <c r="O73" s="109">
        <f>IFERROR(IF(VLOOKUP(DATASHEET!A59,[5]YEAR11!$A$2:$AF$236,18,FALSE)="","",VLOOKUP(DATASHEET!A59,[5]YEAR11!$A$2:$AF$236,18,FALSE)),"")</f>
        <v>49.024999999999999</v>
      </c>
      <c r="P73" s="111">
        <f>IFERROR(IF(VLOOKUP(DATASHEET!A59,[5]YEAR11!$A$2:$AF$237,19,FALSE)="","",VLOOKUP(DATASHEET!A59,[5]YEAR11!$A$2:$AF$237,19,FALSE)),"")</f>
        <v>4.9024999999999999</v>
      </c>
      <c r="Q73" s="497" t="str">
        <f>'P8 BREAKDOWN'!M61</f>
        <v/>
      </c>
      <c r="R73" s="140" t="str">
        <f>IF(S73="","",IFERROR(VLOOKUP(DATASHEET!AF59,lookup,2,FALSE)-$P73,""))</f>
        <v/>
      </c>
      <c r="S73" s="156" t="str">
        <f>IFERROR(INDEX(DATASHEET!$A$1:$DG$299,MATCH(PROGRESS!$A73,DATASHEET!$A$1:$A$299,0),MATCH(PROGRESS!T$2,DATASHEET!$A$1:$DG$1,0)),"")</f>
        <v/>
      </c>
      <c r="T73" s="156" t="str">
        <f t="shared" si="48"/>
        <v/>
      </c>
      <c r="U73" s="138" t="str">
        <f>IF(ISBLANK(DATASHEET!AG59),"",DATASHEET!AG59)</f>
        <v/>
      </c>
      <c r="V73" s="198" t="str">
        <f>IF(ISBLANK(DATASHEET!AH59),"",DATASHEET!AH59)</f>
        <v/>
      </c>
      <c r="W73" s="140" t="str">
        <f>IF(X73="","",IFERROR(VLOOKUP(DATASHEET!AJ59,lookup,2,FALSE)-$P73,""))</f>
        <v/>
      </c>
      <c r="X73" s="156" t="str">
        <f>IFERROR(INDEX(DATASHEET!$A$1:$DG$299,MATCH(PROGRESS!$A73,DATASHEET!$A$1:$A$299,0),MATCH(PROGRESS!Y$2,DATASHEET!$A$1:$DG$1,0)),"")</f>
        <v/>
      </c>
      <c r="Y73" s="156" t="str">
        <f t="shared" si="49"/>
        <v/>
      </c>
      <c r="Z73" s="138" t="str">
        <f>IF(ISBLANK(DATASHEET!AK59),"",DATASHEET!AK59)</f>
        <v>MM</v>
      </c>
      <c r="AA73" s="198" t="str">
        <f>IF(ISBLANK(DATASHEET!AL59),"",DATASHEET!AL59)</f>
        <v>11T-BI-3</v>
      </c>
      <c r="AB73" s="140" t="str">
        <f>IF(AC73="","",IFERROR(VLOOKUP(DATASHEET!AN59,lookup,2,FALSE)-$P73,""))</f>
        <v/>
      </c>
      <c r="AC73" s="156" t="str">
        <f>IFERROR(INDEX(DATASHEET!$A$1:$DG$299,MATCH(PROGRESS!$A73,DATASHEET!$A$1:$A$299,0),MATCH(PROGRESS!AD$2,DATASHEET!$A$1:$DG$1,0)),"")</f>
        <v/>
      </c>
      <c r="AD73" s="156" t="str">
        <f t="shared" si="50"/>
        <v/>
      </c>
      <c r="AE73" s="138" t="str">
        <f>IF(ISBLANK(DATASHEET!AO59),"",DATASHEET!AO59)</f>
        <v/>
      </c>
      <c r="AF73" s="198" t="str">
        <f>IF(ISBLANK(DATASHEET!AP59),"",DATASHEET!AP59)</f>
        <v/>
      </c>
      <c r="AG73" s="140" t="str">
        <f>IF(AH73="","",IFERROR(VLOOKUP(DATASHEET!AR59,lookup,2,FALSE)-$P73,""))</f>
        <v/>
      </c>
      <c r="AH73" s="156" t="str">
        <f>IFERROR(INDEX(DATASHEET!$A$1:$DG$299,MATCH(PROGRESS!$A73,DATASHEET!$A$1:$A$299,0),MATCH(PROGRESS!AI$2,DATASHEET!$A$1:$DG$1,0)),"")</f>
        <v/>
      </c>
      <c r="AI73" s="156" t="str">
        <f t="shared" si="51"/>
        <v/>
      </c>
      <c r="AJ73" s="138" t="str">
        <f>IF(ISBLANK(DATASHEET!AS59),"",DATASHEET!AS59)</f>
        <v>AGI</v>
      </c>
      <c r="AK73" s="198" t="str">
        <f>IF(ISBLANK(DATASHEET!AT59),"",DATASHEET!AT59)</f>
        <v>11T-CH-3</v>
      </c>
      <c r="AL73" s="140" t="str">
        <f>IF(AM73="","",IFERROR(VLOOKUP(DATASHEET!AV59,lookup,2,FALSE)-$P73,""))</f>
        <v/>
      </c>
      <c r="AM73" s="156" t="str">
        <f>IFERROR(INDEX(DATASHEET!$A$1:$DG$299,MATCH(PROGRESS!$A73,DATASHEET!$A$1:$A$299,0),MATCH(PROGRESS!AN$2,DATASHEET!$A$1:$DG$1,0)),"")</f>
        <v/>
      </c>
      <c r="AN73" s="156" t="str">
        <f t="shared" si="52"/>
        <v/>
      </c>
      <c r="AO73" s="138" t="str">
        <f>IF(ISBLANK(DATASHEET!AW59),"",DATASHEET!AW59)</f>
        <v/>
      </c>
      <c r="AP73" s="198" t="str">
        <f>IF(ISBLANK(DATASHEET!AX59),"",DATASHEET!AX59)</f>
        <v/>
      </c>
      <c r="AQ73" s="140" t="str">
        <f>IF(AR73="","",IFERROR(VLOOKUP(DATASHEET!AZ59,lookup,2,FALSE)-$P73,""))</f>
        <v/>
      </c>
      <c r="AR73" s="156" t="str">
        <f>IFERROR(INDEX(DATASHEET!$A$1:$DG$299,MATCH(PROGRESS!$A73,DATASHEET!$A$1:$A$299,0),MATCH(PROGRESS!AS$2,DATASHEET!$A$1:$DG$1,0)),"")</f>
        <v/>
      </c>
      <c r="AS73" s="156" t="str">
        <f t="shared" si="53"/>
        <v/>
      </c>
      <c r="AT73" s="138" t="str">
        <f>IF(ISBLANK(DATASHEET!BA59),"",DATASHEET!BA59)</f>
        <v>DCR</v>
      </c>
      <c r="AU73" s="198" t="str">
        <f>IF(ISBLANK(DATASHEET!BB59),"",DATASHEET!BB59)</f>
        <v>11MS2-CS-3</v>
      </c>
      <c r="AV73" s="140" t="str">
        <f>IF(AW73="","",IFERROR(VLOOKUP(DATASHEET!BD59,lookup,2,FALSE)-$P73,""))</f>
        <v/>
      </c>
      <c r="AW73" s="156" t="str">
        <f>IFERROR(INDEX(DATASHEET!$A$1:$DG$299,MATCH(PROGRESS!$A73,DATASHEET!$A$1:$A$299,0),MATCH(PROGRESS!AX$2,DATASHEET!$A$1:$DG$1,0)),"")</f>
        <v/>
      </c>
      <c r="AX73" s="156" t="str">
        <f t="shared" si="54"/>
        <v/>
      </c>
      <c r="AY73" s="138" t="str">
        <f>IF(ISBLANK(DATASHEET!BE59),"",DATASHEET!BE59)</f>
        <v/>
      </c>
      <c r="AZ73" s="198" t="str">
        <f>IF(ISBLANK(DATASHEET!BF59),"",DATASHEET!BF59)</f>
        <v/>
      </c>
      <c r="BA73" s="140" t="str">
        <f>IF(BB73="","",IFERROR(VLOOKUP(DATASHEET!BH59,lookup,2,FALSE)-$P73,""))</f>
        <v/>
      </c>
      <c r="BB73" s="156" t="str">
        <f>IFERROR(INDEX(DATASHEET!$A$1:$DG$299,MATCH(PROGRESS!$A73,DATASHEET!$A$1:$A$299,0),MATCH(PROGRESS!BC$2,DATASHEET!$A$1:$DG$1,0)),"")</f>
        <v/>
      </c>
      <c r="BC73" s="156" t="str">
        <f t="shared" si="55"/>
        <v/>
      </c>
      <c r="BD73" s="138" t="str">
        <f>IF(ISBLANK(DATASHEET!BI59),"",DATASHEET!BI59)</f>
        <v>CMC</v>
      </c>
      <c r="BE73" s="198" t="str">
        <f>IF(ISBLANK(DATASHEET!BJ59),"",DATASHEET!BJ59)</f>
        <v>11X-EN-4</v>
      </c>
      <c r="BF73" s="140" t="str">
        <f>IF(BG73="","",IFERROR(VLOOKUP(DATASHEET!BL59,lookup,2,FALSE)-$P73,""))</f>
        <v/>
      </c>
      <c r="BG73" s="156" t="str">
        <f>IFERROR(INDEX(DATASHEET!$A$1:$DG$299,MATCH(PROGRESS!$A73,DATASHEET!$A$1:$A$299,0),MATCH(PROGRESS!BH$2,DATASHEET!$A$1:$DG$1,0)),"")</f>
        <v/>
      </c>
      <c r="BH73" s="156" t="str">
        <f t="shared" si="56"/>
        <v/>
      </c>
      <c r="BI73" s="138" t="str">
        <f>IF(ISBLANK(DATASHEET!BM59),"",DATASHEET!BM59)</f>
        <v/>
      </c>
      <c r="BJ73" s="198" t="str">
        <f>IF(ISBLANK(DATASHEET!BN59),"",DATASHEET!BN59)</f>
        <v/>
      </c>
      <c r="BK73" s="140" t="str">
        <f>IF(BL73="","",IFERROR(VLOOKUP(DATASHEET!BP59,lookup,2,FALSE)-$P73,""))</f>
        <v/>
      </c>
      <c r="BL73" s="156" t="str">
        <f>IFERROR(INDEX(DATASHEET!$A$1:$DG$299,MATCH(PROGRESS!$A73,DATASHEET!$A$1:$A$299,0),MATCH(PROGRESS!BM$2,DATASHEET!$A$1:$DG$1,0)),"")</f>
        <v/>
      </c>
      <c r="BM73" s="156" t="str">
        <f t="shared" si="57"/>
        <v/>
      </c>
      <c r="BN73" s="138" t="str">
        <f>IF(ISBLANK(DATASHEET!BQ59),"",DATASHEET!BQ59)</f>
        <v/>
      </c>
      <c r="BO73" s="198" t="str">
        <f>IF(ISBLANK(DATASHEET!BR59),"",DATASHEET!BR59)</f>
        <v/>
      </c>
      <c r="BP73" s="140" t="str">
        <f>IF(BQ73="","",IFERROR(VLOOKUP(DATASHEET!BX59,lookup,2,FALSE)-$P73,""))</f>
        <v/>
      </c>
      <c r="BQ73" s="156" t="str">
        <f>IFERROR(INDEX(DATASHEET!$A$1:$DG$299,MATCH(PROGRESS!$A73,DATASHEET!$A$1:$A$299,0),MATCH(PROGRESS!BR$2,DATASHEET!$A$1:$DG$1,0)),"")</f>
        <v/>
      </c>
      <c r="BR73" s="156" t="str">
        <f t="shared" si="58"/>
        <v/>
      </c>
      <c r="BS73" s="138" t="str">
        <f>IF(ISBLANK(DATASHEET!BY59),"",DATASHEET!BY59)</f>
        <v>EGQ</v>
      </c>
      <c r="BT73" s="198" t="str">
        <f>IF(ISBLANK(DATASHEET!BZ59),"",DATASHEET!BZ59)</f>
        <v>11N-FR-3</v>
      </c>
      <c r="BU73" s="140" t="str">
        <f>IF(BV73="","",IFERROR(VLOOKUP(DATASHEET!CB59,lookup,2,FALSE)-$P73,""))</f>
        <v/>
      </c>
      <c r="BV73" s="156" t="str">
        <f>IFERROR(INDEX(DATASHEET!$A$1:$DG$299,MATCH(PROGRESS!$A73,DATASHEET!$A$1:$A$299,0),MATCH(PROGRESS!BW$2,DATASHEET!$A$1:$DG$1,0)),"")</f>
        <v/>
      </c>
      <c r="BW73" s="156" t="str">
        <f t="shared" si="59"/>
        <v/>
      </c>
      <c r="BX73" s="138" t="str">
        <f>IF(ISBLANK(DATASHEET!CC59),"",DATASHEET!CC59)</f>
        <v/>
      </c>
      <c r="BY73" s="198" t="str">
        <f>IF(ISBLANK(DATASHEET!CD59),"",DATASHEET!CD59)</f>
        <v/>
      </c>
      <c r="BZ73" s="140" t="str">
        <f>IF(CA73="","",IFERROR(VLOOKUP(DATASHEET!CE59,lookup,2,FALSE)-$P73,""))</f>
        <v/>
      </c>
      <c r="CA73" s="156" t="str">
        <f>IFERROR(INDEX(DATASHEET!$A$1:$DG$299,MATCH(PROGRESS!$A73,DATASHEET!$A$1:$A$299,0),MATCH(PROGRESS!CB$2,DATASHEET!$A$1:$DG$1,0)),"")</f>
        <v/>
      </c>
      <c r="CB73" s="156" t="str">
        <f t="shared" si="60"/>
        <v/>
      </c>
      <c r="CC73" s="138" t="str">
        <f>IF(ISBLANK(DATASHEET!CF59),"",DATASHEET!CF59)</f>
        <v/>
      </c>
      <c r="CD73" s="198" t="str">
        <f>IF(ISBLANK(DATASHEET!CG59),"",DATASHEET!CG59)</f>
        <v/>
      </c>
      <c r="CE73" s="140" t="str">
        <f>IF(CF73="","",IFERROR(VLOOKUP(DATASHEET!CJ59,lookup,2,FALSE)-$P73,""))</f>
        <v/>
      </c>
      <c r="CF73" s="156" t="str">
        <f>IFERROR(INDEX(DATASHEET!$A$1:$DG$299,MATCH(PROGRESS!$A73,DATASHEET!$A$1:$A$299,0),MATCH(PROGRESS!CG$2,DATASHEET!$A$1:$DG$1,0)),"")</f>
        <v/>
      </c>
      <c r="CG73" s="156" t="str">
        <f t="shared" si="61"/>
        <v/>
      </c>
      <c r="CH73" s="138" t="str">
        <f>IF(ISBLANK(DATASHEET!CK59),"",DATASHEET!CK59)</f>
        <v/>
      </c>
      <c r="CI73" s="198" t="str">
        <f>IF(ISBLANK(DATASHEET!CL59),"",DATASHEET!CL59)</f>
        <v/>
      </c>
      <c r="CJ73" s="140" t="str">
        <f>IF(CK73="","",IFERROR(VLOOKUP(DATASHEET!CN59,lookup,2,FALSE)-$P73,""))</f>
        <v/>
      </c>
      <c r="CK73" s="156" t="str">
        <f>IFERROR(INDEX(DATASHEET!$A$1:$DG$299,MATCH(PROGRESS!$A73,DATASHEET!$A$1:$A$299,0),MATCH(PROGRESS!CL$2,DATASHEET!$A$1:$DG$1,0)),"")</f>
        <v/>
      </c>
      <c r="CL73" s="156" t="str">
        <f t="shared" si="62"/>
        <v/>
      </c>
      <c r="CM73" s="138" t="str">
        <f>IF(ISBLANK(DATASHEET!CO59),"",DATASHEET!CO59)</f>
        <v>NBU</v>
      </c>
      <c r="CN73" s="198" t="str">
        <f>IF(ISBLANK(DATASHEET!CP59),"",DATASHEET!CP59)</f>
        <v>11X-MA-3</v>
      </c>
      <c r="CO73" s="140" t="str">
        <f>IF(CP73="","",IFERROR(VLOOKUP(DATASHEET!CR59,lookup,2,FALSE)-$P73,""))</f>
        <v/>
      </c>
      <c r="CP73" s="156" t="str">
        <f>IFERROR(INDEX(DATASHEET!$A$1:$DG$299,MATCH(PROGRESS!$A73,DATASHEET!$A$1:$A$299,0),MATCH(PROGRESS!CQ$2,DATASHEET!$A$1:$DG$1,0)),"")</f>
        <v/>
      </c>
      <c r="CQ73" s="156" t="str">
        <f t="shared" si="63"/>
        <v/>
      </c>
      <c r="CR73" s="138" t="str">
        <f>IF(ISBLANK(DATASHEET!CS59),"",DATASHEET!CS59)</f>
        <v/>
      </c>
      <c r="CS73" s="198" t="str">
        <f>IF(ISBLANK(DATASHEET!CT59),"",DATASHEET!CT59)</f>
        <v/>
      </c>
      <c r="CT73" s="140" t="str">
        <f>IF(CU73="","",IFERROR(VLOOKUP(DATASHEET!CV59,lookup,2,FALSE)-$P73,""))</f>
        <v/>
      </c>
      <c r="CU73" s="156" t="str">
        <f>IFERROR(INDEX(DATASHEET!$A$1:$DG$299,MATCH(PROGRESS!$A73,DATASHEET!$A$1:$A$299,0),MATCH(PROGRESS!CV$2,DATASHEET!$A$1:$DG$1,0)),"")</f>
        <v/>
      </c>
      <c r="CV73" s="156" t="str">
        <f t="shared" si="64"/>
        <v/>
      </c>
      <c r="CW73" s="138" t="str">
        <f>IF(ISBLANK(DATASHEET!CW59),"",DATASHEET!CW59)</f>
        <v/>
      </c>
      <c r="CX73" s="198" t="str">
        <f>IF(ISBLANK(DATASHEET!CX59),"",DATASHEET!CX59)</f>
        <v/>
      </c>
      <c r="CY73" s="140" t="str">
        <f>IF(CZ73="","",IFERROR(VLOOKUP(DATASHEET!DD59,lookup,2,FALSE)-$P73,""))</f>
        <v/>
      </c>
      <c r="CZ73" s="156" t="str">
        <f>IFERROR(INDEX(DATASHEET!$A$1:$DG$299,MATCH(PROGRESS!$A73,DATASHEET!$A$1:$A$299,0),MATCH(PROGRESS!DA$2,DATASHEET!$A$1:$DG$1,0)),"")</f>
        <v/>
      </c>
      <c r="DA73" s="156" t="str">
        <f t="shared" si="65"/>
        <v/>
      </c>
      <c r="DB73" s="138" t="str">
        <f>IF(ISBLANK(DATASHEET!DE59),"",DATASHEET!DE59)</f>
        <v/>
      </c>
      <c r="DC73" s="198" t="str">
        <f>IF(ISBLANK(DATASHEET!DF59),"",DATASHEET!DF59)</f>
        <v/>
      </c>
      <c r="DD73" s="140" t="str">
        <f>IF(DE73="","",IFERROR(VLOOKUP(DATASHEET!DH59,lookup,2,FALSE)-$P73,""))</f>
        <v/>
      </c>
      <c r="DE73" s="156" t="str">
        <f>IFERROR(INDEX(DATASHEET!$A$1:$DG$299,MATCH(PROGRESS!$A73,DATASHEET!$A$1:$A$299,0),MATCH(PROGRESS!DF$2,DATASHEET!$A$1:$DG$1,0)),"")</f>
        <v/>
      </c>
      <c r="DF73" s="156" t="str">
        <f t="shared" si="66"/>
        <v/>
      </c>
      <c r="DG73" s="138" t="str">
        <f>IF(ISBLANK(DATASHEET!DI59),"",DATASHEET!DI59)</f>
        <v>TD</v>
      </c>
      <c r="DH73" s="198" t="str">
        <f>IF(ISBLANK(DATASHEET!DJ59),"",DATASHEET!DJ59)</f>
        <v>11T-PH-3</v>
      </c>
      <c r="DI73" s="140" t="str">
        <f>IF(DJ73="","",IFERROR(VLOOKUP(DATASHEET!DL59,lookup,2,FALSE)-$P73,""))</f>
        <v/>
      </c>
      <c r="DJ73" s="156" t="str">
        <f>IFERROR(INDEX(DATASHEET!$A$1:$DG$299,MATCH(PROGRESS!$A73,DATASHEET!$A$1:$A$299,0),MATCH(PROGRESS!DK$2,DATASHEET!$A$1:$DG$1,0)),"")</f>
        <v/>
      </c>
      <c r="DK73" s="156" t="str">
        <f t="shared" si="67"/>
        <v/>
      </c>
      <c r="DL73" s="138" t="str">
        <f>IF(ISBLANK(DATASHEET!DM59),"",DATASHEET!DM59)</f>
        <v/>
      </c>
      <c r="DM73" s="198" t="str">
        <f>IF(ISBLANK(DATASHEET!DN59),"",DATASHEET!DN59)</f>
        <v/>
      </c>
      <c r="DN73" s="140" t="str">
        <f>IF(DO73="","",IFERROR(VLOOKUP(DATASHEET!DP59,lookup,2,FALSE)-$P73,""))</f>
        <v/>
      </c>
      <c r="DO73" s="156" t="str">
        <f>IFERROR(INDEX(DATASHEET!$A$1:$DG$299,MATCH(PROGRESS!$A73,DATASHEET!$A$1:$A$299,0),MATCH(PROGRESS!DP$2,DATASHEET!$A$1:$DG$1,0)),"")</f>
        <v/>
      </c>
      <c r="DP73" s="156" t="str">
        <f t="shared" si="68"/>
        <v/>
      </c>
      <c r="DQ73" s="138" t="str">
        <f>IF(ISBLANK(DATASHEET!DQ59),"",DATASHEET!DQ59)</f>
        <v>PLO</v>
      </c>
      <c r="DR73" s="198" t="str">
        <f>IF(ISBLANK(DATASHEET!DR59),"",DATASHEET!DR59)</f>
        <v>11X-RE-2</v>
      </c>
      <c r="DS73" s="140" t="str">
        <f>IF(DT73="","",IFERROR(VLOOKUP(DATASHEET!DT59,lookup,2,FALSE)-$P73,""))</f>
        <v/>
      </c>
      <c r="DT73" s="156" t="str">
        <f>IFERROR(INDEX(DATASHEET!$A$1:$DG$299,MATCH(PROGRESS!$A73,DATASHEET!$A$1:$A$299,0),MATCH(PROGRESS!DU$2,DATASHEET!$A$1:$DG$1,0)),"")</f>
        <v/>
      </c>
      <c r="DU73" s="156" t="str">
        <f t="shared" si="69"/>
        <v/>
      </c>
      <c r="DV73" s="138" t="str">
        <f>IF(ISBLANK(DATASHEET!DU59),"",DATASHEET!DU59)</f>
        <v/>
      </c>
      <c r="DW73" s="198" t="str">
        <f>IF(ISBLANK(DATASHEET!DV59),"",DATASHEET!DV59)</f>
        <v/>
      </c>
      <c r="DX73" s="140" t="str">
        <f>IF(DY73="","",IFERROR(VLOOKUP(DATASHEET!DX59,lookup,2,FALSE)-$P73,""))</f>
        <v/>
      </c>
      <c r="DY73" s="156" t="str">
        <f>IFERROR(INDEX(DATASHEET!$A$1:$DG$299,MATCH(PROGRESS!$A73,DATASHEET!$A$1:$A$299,0),MATCH(PROGRESS!DZ$2,DATASHEET!$A$1:$DG$1,0)),"")</f>
        <v/>
      </c>
      <c r="DZ73" s="156" t="str">
        <f t="shared" si="70"/>
        <v/>
      </c>
      <c r="EA73" s="138" t="str">
        <f>IF(ISBLANK(DATASHEET!DY59),"",DATASHEET!DY59)</f>
        <v/>
      </c>
      <c r="EB73" s="198" t="str">
        <f>IF(ISBLANK(DATASHEET!DZ59),"",DATASHEET!DZ59)</f>
        <v/>
      </c>
      <c r="FD73" s="526"/>
      <c r="FE73" s="532"/>
      <c r="FF73" s="532"/>
      <c r="FG73" s="532"/>
      <c r="FH73" s="526"/>
      <c r="FI73" s="526"/>
      <c r="FJ73" s="532"/>
      <c r="FK73" s="526"/>
      <c r="FL73" s="532"/>
      <c r="FM73" s="526"/>
      <c r="FN73" s="532"/>
      <c r="FO73" s="532"/>
      <c r="FP73" s="532"/>
      <c r="FQ73" s="526"/>
      <c r="FR73" s="526"/>
      <c r="FS73" s="526"/>
      <c r="FT73" s="532"/>
      <c r="FU73" s="526"/>
      <c r="FV73" s="532"/>
      <c r="FW73" s="532"/>
      <c r="FX73" s="532"/>
      <c r="FY73" s="526"/>
      <c r="FZ73" s="532"/>
      <c r="GA73" s="529"/>
      <c r="GB73" s="530"/>
      <c r="GC73" s="530"/>
      <c r="GD73" s="529"/>
      <c r="GE73" s="530"/>
      <c r="GF73" s="530"/>
      <c r="GG73" s="530"/>
      <c r="GH73" s="530"/>
      <c r="GI73" s="530"/>
      <c r="GJ73" s="529"/>
      <c r="GK73" s="530"/>
      <c r="GL73" s="529"/>
      <c r="GM73" s="529"/>
      <c r="GN73" s="530"/>
      <c r="GO73" s="530"/>
      <c r="GP73" s="529"/>
      <c r="GQ73" s="529"/>
      <c r="GR73" s="530"/>
      <c r="GS73" s="530"/>
      <c r="GT73" s="529"/>
      <c r="GZ73" t="s">
        <v>375</v>
      </c>
      <c r="HA73" t="s">
        <v>375</v>
      </c>
    </row>
    <row r="74" spans="1:211" ht="15.75" x14ac:dyDescent="0.25">
      <c r="A74" s="179">
        <f>DATASHEET!A60</f>
        <v>151616</v>
      </c>
      <c r="B74" s="58" t="str">
        <f>DATASHEET!B60</f>
        <v>GACHIA, Joel</v>
      </c>
      <c r="C74" s="169" t="str">
        <f>DATASHEET!C60</f>
        <v>11SK</v>
      </c>
      <c r="D74" s="170" t="str">
        <f>DATASHEET!D60</f>
        <v>M</v>
      </c>
      <c r="E74" s="170" t="str">
        <f>DATASHEET!J60</f>
        <v>N</v>
      </c>
      <c r="F74" s="170" t="str">
        <f>DATASHEET!E60</f>
        <v>N</v>
      </c>
      <c r="G74" s="170" t="str">
        <f>DATASHEET!F60</f>
        <v>Other Black African</v>
      </c>
      <c r="H74" s="170" t="str">
        <f>DATASHEET!G60</f>
        <v>Y</v>
      </c>
      <c r="I74" s="170" t="str">
        <f>DATASHEET!H60</f>
        <v>N</v>
      </c>
      <c r="J74" s="170" t="str">
        <f>DATASHEET!I60</f>
        <v>N</v>
      </c>
      <c r="K74" s="171" t="str">
        <f>DATASHEET!M60</f>
        <v>M</v>
      </c>
      <c r="L74" s="88" t="str">
        <f t="shared" si="46"/>
        <v/>
      </c>
      <c r="M74" s="88" t="str">
        <f t="shared" si="47"/>
        <v/>
      </c>
      <c r="N74" s="498" t="str">
        <f>IF(ISBLANK(DATASHEET!L60),"",DATASHEET!L60)</f>
        <v>4-5</v>
      </c>
      <c r="O74" s="109">
        <f>IFERROR(IF(VLOOKUP(DATASHEET!A60,[5]YEAR11!$A$2:$AF$236,18,FALSE)="","",VLOOKUP(DATASHEET!A60,[5]YEAR11!$A$2:$AF$236,18,FALSE)),"")</f>
        <v>41.109434</v>
      </c>
      <c r="P74" s="111">
        <f>IFERROR(IF(VLOOKUP(DATASHEET!A60,[5]YEAR11!$A$2:$AF$237,19,FALSE)="","",VLOOKUP(DATASHEET!A60,[5]YEAR11!$A$2:$AF$237,19,FALSE)),"")</f>
        <v>4.1109434</v>
      </c>
      <c r="Q74" s="497" t="str">
        <f>'P8 BREAKDOWN'!M62</f>
        <v/>
      </c>
      <c r="R74" s="140" t="str">
        <f>IF(S74="","",IFERROR(VLOOKUP(DATASHEET!AF60,lookup,2,FALSE)-$P74,""))</f>
        <v/>
      </c>
      <c r="S74" s="156" t="str">
        <f>IFERROR(INDEX(DATASHEET!$A$1:$DG$299,MATCH(PROGRESS!$A74,DATASHEET!$A$1:$A$299,0),MATCH(PROGRESS!T$2,DATASHEET!$A$1:$DG$1,0)),"")</f>
        <v/>
      </c>
      <c r="T74" s="156" t="str">
        <f t="shared" si="48"/>
        <v/>
      </c>
      <c r="U74" s="138" t="str">
        <f>IF(ISBLANK(DATASHEET!AG60),"",DATASHEET!AG60)</f>
        <v/>
      </c>
      <c r="V74" s="198" t="str">
        <f>IF(ISBLANK(DATASHEET!AH60),"",DATASHEET!AH60)</f>
        <v/>
      </c>
      <c r="W74" s="140" t="str">
        <f>IF(X74="","",IFERROR(VLOOKUP(DATASHEET!AJ60,lookup,2,FALSE)-$P74,""))</f>
        <v/>
      </c>
      <c r="X74" s="156" t="str">
        <f>IFERROR(INDEX(DATASHEET!$A$1:$DG$299,MATCH(PROGRESS!$A74,DATASHEET!$A$1:$A$299,0),MATCH(PROGRESS!Y$2,DATASHEET!$A$1:$DG$1,0)),"")</f>
        <v/>
      </c>
      <c r="Y74" s="156" t="str">
        <f t="shared" si="49"/>
        <v/>
      </c>
      <c r="Z74" s="138" t="str">
        <f>IF(ISBLANK(DATASHEET!AK60),"",DATASHEET!AK60)</f>
        <v>KBW</v>
      </c>
      <c r="AA74" s="198" t="str">
        <f>IF(ISBLANK(DATASHEET!AL60),"",DATASHEET!AL60)</f>
        <v>11T-BI-5</v>
      </c>
      <c r="AB74" s="140" t="str">
        <f>IF(AC74="","",IFERROR(VLOOKUP(DATASHEET!AN60,lookup,2,FALSE)-$P74,""))</f>
        <v/>
      </c>
      <c r="AC74" s="156" t="str">
        <f>IFERROR(INDEX(DATASHEET!$A$1:$DG$299,MATCH(PROGRESS!$A74,DATASHEET!$A$1:$A$299,0),MATCH(PROGRESS!AD$2,DATASHEET!$A$1:$DG$1,0)),"")</f>
        <v/>
      </c>
      <c r="AD74" s="156" t="str">
        <f t="shared" si="50"/>
        <v/>
      </c>
      <c r="AE74" s="138" t="str">
        <f>IF(ISBLANK(DATASHEET!AO60),"",DATASHEET!AO60)</f>
        <v/>
      </c>
      <c r="AF74" s="198" t="str">
        <f>IF(ISBLANK(DATASHEET!AP60),"",DATASHEET!AP60)</f>
        <v/>
      </c>
      <c r="AG74" s="140" t="str">
        <f>IF(AH74="","",IFERROR(VLOOKUP(DATASHEET!AR60,lookup,2,FALSE)-$P74,""))</f>
        <v/>
      </c>
      <c r="AH74" s="156" t="str">
        <f>IFERROR(INDEX(DATASHEET!$A$1:$DG$299,MATCH(PROGRESS!$A74,DATASHEET!$A$1:$A$299,0),MATCH(PROGRESS!AI$2,DATASHEET!$A$1:$DG$1,0)),"")</f>
        <v/>
      </c>
      <c r="AI74" s="156" t="str">
        <f t="shared" si="51"/>
        <v/>
      </c>
      <c r="AJ74" s="138" t="str">
        <f>IF(ISBLANK(DATASHEET!AS60),"",DATASHEET!AS60)</f>
        <v>GN</v>
      </c>
      <c r="AK74" s="198" t="str">
        <f>IF(ISBLANK(DATASHEET!AT60),"",DATASHEET!AT60)</f>
        <v>11T-CH-5</v>
      </c>
      <c r="AL74" s="140" t="str">
        <f>IF(AM74="","",IFERROR(VLOOKUP(DATASHEET!AV60,lookup,2,FALSE)-$P74,""))</f>
        <v/>
      </c>
      <c r="AM74" s="156" t="str">
        <f>IFERROR(INDEX(DATASHEET!$A$1:$DG$299,MATCH(PROGRESS!$A74,DATASHEET!$A$1:$A$299,0),MATCH(PROGRESS!AN$2,DATASHEET!$A$1:$DG$1,0)),"")</f>
        <v/>
      </c>
      <c r="AN74" s="156" t="str">
        <f t="shared" si="52"/>
        <v/>
      </c>
      <c r="AO74" s="138" t="str">
        <f>IF(ISBLANK(DATASHEET!AW60),"",DATASHEET!AW60)</f>
        <v/>
      </c>
      <c r="AP74" s="198" t="str">
        <f>IF(ISBLANK(DATASHEET!AX60),"",DATASHEET!AX60)</f>
        <v/>
      </c>
      <c r="AQ74" s="140" t="str">
        <f>IF(AR74="","",IFERROR(VLOOKUP(DATASHEET!AZ60,lookup,2,FALSE)-$P74,""))</f>
        <v/>
      </c>
      <c r="AR74" s="156" t="str">
        <f>IFERROR(INDEX(DATASHEET!$A$1:$DG$299,MATCH(PROGRESS!$A74,DATASHEET!$A$1:$A$299,0),MATCH(PROGRESS!AS$2,DATASHEET!$A$1:$DG$1,0)),"")</f>
        <v/>
      </c>
      <c r="AS74" s="156" t="str">
        <f t="shared" si="53"/>
        <v/>
      </c>
      <c r="AT74" s="138" t="str">
        <f>IF(ISBLANK(DATASHEET!BA60),"",DATASHEET!BA60)</f>
        <v>DCR</v>
      </c>
      <c r="AU74" s="198" t="str">
        <f>IF(ISBLANK(DATASHEET!BB60),"",DATASHEET!BB60)</f>
        <v>11MS2-CS-3</v>
      </c>
      <c r="AV74" s="140" t="str">
        <f>IF(AW74="","",IFERROR(VLOOKUP(DATASHEET!BD60,lookup,2,FALSE)-$P74,""))</f>
        <v/>
      </c>
      <c r="AW74" s="156" t="str">
        <f>IFERROR(INDEX(DATASHEET!$A$1:$DG$299,MATCH(PROGRESS!$A74,DATASHEET!$A$1:$A$299,0),MATCH(PROGRESS!AX$2,DATASHEET!$A$1:$DG$1,0)),"")</f>
        <v/>
      </c>
      <c r="AX74" s="156" t="str">
        <f t="shared" si="54"/>
        <v/>
      </c>
      <c r="AY74" s="138" t="str">
        <f>IF(ISBLANK(DATASHEET!BE60),"",DATASHEET!BE60)</f>
        <v/>
      </c>
      <c r="AZ74" s="198" t="str">
        <f>IF(ISBLANK(DATASHEET!BF60),"",DATASHEET!BF60)</f>
        <v/>
      </c>
      <c r="BA74" s="140" t="str">
        <f>IF(BB74="","",IFERROR(VLOOKUP(DATASHEET!BH60,lookup,2,FALSE)-$P74,""))</f>
        <v/>
      </c>
      <c r="BB74" s="156" t="str">
        <f>IFERROR(INDEX(DATASHEET!$A$1:$DG$299,MATCH(PROGRESS!$A74,DATASHEET!$A$1:$A$299,0),MATCH(PROGRESS!BC$2,DATASHEET!$A$1:$DG$1,0)),"")</f>
        <v/>
      </c>
      <c r="BC74" s="156" t="str">
        <f t="shared" si="55"/>
        <v/>
      </c>
      <c r="BD74" s="138" t="str">
        <f>IF(ISBLANK(DATASHEET!BI60),"",DATASHEET!BI60)</f>
        <v>FB</v>
      </c>
      <c r="BE74" s="198" t="str">
        <f>IF(ISBLANK(DATASHEET!BJ60),"",DATASHEET!BJ60)</f>
        <v>11X-EN-6</v>
      </c>
      <c r="BF74" s="140" t="str">
        <f>IF(BG74="","",IFERROR(VLOOKUP(DATASHEET!BL60,lookup,2,FALSE)-$P74,""))</f>
        <v/>
      </c>
      <c r="BG74" s="156" t="str">
        <f>IFERROR(INDEX(DATASHEET!$A$1:$DG$299,MATCH(PROGRESS!$A74,DATASHEET!$A$1:$A$299,0),MATCH(PROGRESS!BH$2,DATASHEET!$A$1:$DG$1,0)),"")</f>
        <v/>
      </c>
      <c r="BH74" s="156" t="str">
        <f t="shared" si="56"/>
        <v/>
      </c>
      <c r="BI74" s="138" t="str">
        <f>IF(ISBLANK(DATASHEET!BM60),"",DATASHEET!BM60)</f>
        <v/>
      </c>
      <c r="BJ74" s="198" t="str">
        <f>IF(ISBLANK(DATASHEET!BN60),"",DATASHEET!BN60)</f>
        <v/>
      </c>
      <c r="BK74" s="140" t="str">
        <f>IF(BL74="","",IFERROR(VLOOKUP(DATASHEET!BP60,lookup,2,FALSE)-$P74,""))</f>
        <v/>
      </c>
      <c r="BL74" s="156" t="str">
        <f>IFERROR(INDEX(DATASHEET!$A$1:$DG$299,MATCH(PROGRESS!$A74,DATASHEET!$A$1:$A$299,0),MATCH(PROGRESS!BM$2,DATASHEET!$A$1:$DG$1,0)),"")</f>
        <v/>
      </c>
      <c r="BM74" s="156" t="str">
        <f t="shared" si="57"/>
        <v/>
      </c>
      <c r="BN74" s="138" t="str">
        <f>IF(ISBLANK(DATASHEET!BQ60),"",DATASHEET!BQ60)</f>
        <v/>
      </c>
      <c r="BO74" s="198" t="str">
        <f>IF(ISBLANK(DATASHEET!BR60),"",DATASHEET!BR60)</f>
        <v/>
      </c>
      <c r="BP74" s="140" t="str">
        <f>IF(BQ74="","",IFERROR(VLOOKUP(DATASHEET!BX60,lookup,2,FALSE)-$P74,""))</f>
        <v/>
      </c>
      <c r="BQ74" s="156" t="str">
        <f>IFERROR(INDEX(DATASHEET!$A$1:$DG$299,MATCH(PROGRESS!$A74,DATASHEET!$A$1:$A$299,0),MATCH(PROGRESS!BR$2,DATASHEET!$A$1:$DG$1,0)),"")</f>
        <v/>
      </c>
      <c r="BR74" s="156" t="str">
        <f t="shared" si="58"/>
        <v/>
      </c>
      <c r="BS74" s="138" t="str">
        <f>IF(ISBLANK(DATASHEET!BY60),"",DATASHEET!BY60)</f>
        <v>DCH</v>
      </c>
      <c r="BT74" s="198" t="str">
        <f>IF(ISBLANK(DATASHEET!BZ60),"",DATASHEET!BZ60)</f>
        <v>11N-FR-4</v>
      </c>
      <c r="BU74" s="140" t="str">
        <f>IF(BV74="","",IFERROR(VLOOKUP(DATASHEET!CB60,lookup,2,FALSE)-$P74,""))</f>
        <v/>
      </c>
      <c r="BV74" s="156" t="str">
        <f>IFERROR(INDEX(DATASHEET!$A$1:$DG$299,MATCH(PROGRESS!$A74,DATASHEET!$A$1:$A$299,0),MATCH(PROGRESS!BW$2,DATASHEET!$A$1:$DG$1,0)),"")</f>
        <v/>
      </c>
      <c r="BW74" s="156" t="str">
        <f t="shared" si="59"/>
        <v/>
      </c>
      <c r="BX74" s="138" t="str">
        <f>IF(ISBLANK(DATASHEET!CC60),"",DATASHEET!CC60)</f>
        <v/>
      </c>
      <c r="BY74" s="198" t="str">
        <f>IF(ISBLANK(DATASHEET!CD60),"",DATASHEET!CD60)</f>
        <v/>
      </c>
      <c r="BZ74" s="140" t="str">
        <f>IF(CA74="","",IFERROR(VLOOKUP(DATASHEET!CE60,lookup,2,FALSE)-$P74,""))</f>
        <v/>
      </c>
      <c r="CA74" s="156" t="str">
        <f>IFERROR(INDEX(DATASHEET!$A$1:$DG$299,MATCH(PROGRESS!$A74,DATASHEET!$A$1:$A$299,0),MATCH(PROGRESS!CB$2,DATASHEET!$A$1:$DG$1,0)),"")</f>
        <v/>
      </c>
      <c r="CB74" s="156" t="str">
        <f t="shared" si="60"/>
        <v/>
      </c>
      <c r="CC74" s="138" t="str">
        <f>IF(ISBLANK(DATASHEET!CF60),"",DATASHEET!CF60)</f>
        <v/>
      </c>
      <c r="CD74" s="198" t="str">
        <f>IF(ISBLANK(DATASHEET!CG60),"",DATASHEET!CG60)</f>
        <v/>
      </c>
      <c r="CE74" s="140" t="str">
        <f>IF(CF74="","",IFERROR(VLOOKUP(DATASHEET!CJ60,lookup,2,FALSE)-$P74,""))</f>
        <v/>
      </c>
      <c r="CF74" s="156" t="str">
        <f>IFERROR(INDEX(DATASHEET!$A$1:$DG$299,MATCH(PROGRESS!$A74,DATASHEET!$A$1:$A$299,0),MATCH(PROGRESS!CG$2,DATASHEET!$A$1:$DG$1,0)),"")</f>
        <v/>
      </c>
      <c r="CG74" s="156" t="str">
        <f t="shared" si="61"/>
        <v/>
      </c>
      <c r="CH74" s="138" t="str">
        <f>IF(ISBLANK(DATASHEET!CK60),"",DATASHEET!CK60)</f>
        <v/>
      </c>
      <c r="CI74" s="198" t="str">
        <f>IF(ISBLANK(DATASHEET!CL60),"",DATASHEET!CL60)</f>
        <v/>
      </c>
      <c r="CJ74" s="140" t="str">
        <f>IF(CK74="","",IFERROR(VLOOKUP(DATASHEET!CN60,lookup,2,FALSE)-$P74,""))</f>
        <v/>
      </c>
      <c r="CK74" s="156" t="str">
        <f>IFERROR(INDEX(DATASHEET!$A$1:$DG$299,MATCH(PROGRESS!$A74,DATASHEET!$A$1:$A$299,0),MATCH(PROGRESS!CL$2,DATASHEET!$A$1:$DG$1,0)),"")</f>
        <v/>
      </c>
      <c r="CL74" s="156" t="str">
        <f t="shared" si="62"/>
        <v/>
      </c>
      <c r="CM74" s="138" t="str">
        <f>IF(ISBLANK(DATASHEET!CO60),"",DATASHEET!CO60)</f>
        <v>JQ</v>
      </c>
      <c r="CN74" s="198" t="str">
        <f>IF(ISBLANK(DATASHEET!CP60),"",DATASHEET!CP60)</f>
        <v>11N-MA-3</v>
      </c>
      <c r="CO74" s="140" t="str">
        <f>IF(CP74="","",IFERROR(VLOOKUP(DATASHEET!CR60,lookup,2,FALSE)-$P74,""))</f>
        <v/>
      </c>
      <c r="CP74" s="156" t="str">
        <f>IFERROR(INDEX(DATASHEET!$A$1:$DG$299,MATCH(PROGRESS!$A74,DATASHEET!$A$1:$A$299,0),MATCH(PROGRESS!CQ$2,DATASHEET!$A$1:$DG$1,0)),"")</f>
        <v/>
      </c>
      <c r="CQ74" s="156" t="str">
        <f t="shared" si="63"/>
        <v/>
      </c>
      <c r="CR74" s="138" t="str">
        <f>IF(ISBLANK(DATASHEET!CS60),"",DATASHEET!CS60)</f>
        <v/>
      </c>
      <c r="CS74" s="198" t="str">
        <f>IF(ISBLANK(DATASHEET!CT60),"",DATASHEET!CT60)</f>
        <v/>
      </c>
      <c r="CT74" s="140" t="str">
        <f>IF(CU74="","",IFERROR(VLOOKUP(DATASHEET!CV60,lookup,2,FALSE)-$P74,""))</f>
        <v/>
      </c>
      <c r="CU74" s="156" t="str">
        <f>IFERROR(INDEX(DATASHEET!$A$1:$DG$299,MATCH(PROGRESS!$A74,DATASHEET!$A$1:$A$299,0),MATCH(PROGRESS!CV$2,DATASHEET!$A$1:$DG$1,0)),"")</f>
        <v/>
      </c>
      <c r="CV74" s="156" t="str">
        <f t="shared" si="64"/>
        <v/>
      </c>
      <c r="CW74" s="138" t="str">
        <f>IF(ISBLANK(DATASHEET!CW60),"",DATASHEET!CW60)</f>
        <v/>
      </c>
      <c r="CX74" s="198" t="str">
        <f>IF(ISBLANK(DATASHEET!CX60),"",DATASHEET!CX60)</f>
        <v/>
      </c>
      <c r="CY74" s="140" t="str">
        <f>IF(CZ74="","",IFERROR(VLOOKUP(DATASHEET!DD60,lookup,2,FALSE)-$P74,""))</f>
        <v/>
      </c>
      <c r="CZ74" s="156" t="str">
        <f>IFERROR(INDEX(DATASHEET!$A$1:$DG$299,MATCH(PROGRESS!$A74,DATASHEET!$A$1:$A$299,0),MATCH(PROGRESS!DA$2,DATASHEET!$A$1:$DG$1,0)),"")</f>
        <v/>
      </c>
      <c r="DA74" s="156" t="str">
        <f t="shared" si="65"/>
        <v/>
      </c>
      <c r="DB74" s="138" t="str">
        <f>IF(ISBLANK(DATASHEET!DE60),"",DATASHEET!DE60)</f>
        <v/>
      </c>
      <c r="DC74" s="198" t="str">
        <f>IF(ISBLANK(DATASHEET!DF60),"",DATASHEET!DF60)</f>
        <v/>
      </c>
      <c r="DD74" s="140" t="str">
        <f>IF(DE74="","",IFERROR(VLOOKUP(DATASHEET!DH60,lookup,2,FALSE)-$P74,""))</f>
        <v/>
      </c>
      <c r="DE74" s="156" t="str">
        <f>IFERROR(INDEX(DATASHEET!$A$1:$DG$299,MATCH(PROGRESS!$A74,DATASHEET!$A$1:$A$299,0),MATCH(PROGRESS!DF$2,DATASHEET!$A$1:$DG$1,0)),"")</f>
        <v/>
      </c>
      <c r="DF74" s="156" t="str">
        <f t="shared" si="66"/>
        <v/>
      </c>
      <c r="DG74" s="138" t="str">
        <f>IF(ISBLANK(DATASHEET!DI60),"",DATASHEET!DI60)</f>
        <v>RA</v>
      </c>
      <c r="DH74" s="198" t="str">
        <f>IF(ISBLANK(DATASHEET!DJ60),"",DATASHEET!DJ60)</f>
        <v>11T-PH-5</v>
      </c>
      <c r="DI74" s="140" t="str">
        <f>IF(DJ74="","",IFERROR(VLOOKUP(DATASHEET!DL60,lookup,2,FALSE)-$P74,""))</f>
        <v/>
      </c>
      <c r="DJ74" s="156" t="str">
        <f>IFERROR(INDEX(DATASHEET!$A$1:$DG$299,MATCH(PROGRESS!$A74,DATASHEET!$A$1:$A$299,0),MATCH(PROGRESS!DK$2,DATASHEET!$A$1:$DG$1,0)),"")</f>
        <v/>
      </c>
      <c r="DK74" s="156" t="str">
        <f t="shared" si="67"/>
        <v/>
      </c>
      <c r="DL74" s="138" t="str">
        <f>IF(ISBLANK(DATASHEET!DM60),"",DATASHEET!DM60)</f>
        <v/>
      </c>
      <c r="DM74" s="198" t="str">
        <f>IF(ISBLANK(DATASHEET!DN60),"",DATASHEET!DN60)</f>
        <v/>
      </c>
      <c r="DN74" s="140" t="str">
        <f>IF(DO74="","",IFERROR(VLOOKUP(DATASHEET!DP60,lookup,2,FALSE)-$P74,""))</f>
        <v/>
      </c>
      <c r="DO74" s="156" t="str">
        <f>IFERROR(INDEX(DATASHEET!$A$1:$DG$299,MATCH(PROGRESS!$A74,DATASHEET!$A$1:$A$299,0),MATCH(PROGRESS!DP$2,DATASHEET!$A$1:$DG$1,0)),"")</f>
        <v/>
      </c>
      <c r="DP74" s="156" t="str">
        <f t="shared" si="68"/>
        <v/>
      </c>
      <c r="DQ74" s="138" t="str">
        <f>IF(ISBLANK(DATASHEET!DQ60),"",DATASHEET!DQ60)</f>
        <v>CR</v>
      </c>
      <c r="DR74" s="198" t="str">
        <f>IF(ISBLANK(DATASHEET!DR60),"",DATASHEET!DR60)</f>
        <v>11X-RE-8</v>
      </c>
      <c r="DS74" s="140" t="str">
        <f>IF(DT74="","",IFERROR(VLOOKUP(DATASHEET!DT60,lookup,2,FALSE)-$P74,""))</f>
        <v/>
      </c>
      <c r="DT74" s="156" t="str">
        <f>IFERROR(INDEX(DATASHEET!$A$1:$DG$299,MATCH(PROGRESS!$A74,DATASHEET!$A$1:$A$299,0),MATCH(PROGRESS!DU$2,DATASHEET!$A$1:$DG$1,0)),"")</f>
        <v/>
      </c>
      <c r="DU74" s="156" t="str">
        <f t="shared" si="69"/>
        <v/>
      </c>
      <c r="DV74" s="138" t="str">
        <f>IF(ISBLANK(DATASHEET!DU60),"",DATASHEET!DU60)</f>
        <v/>
      </c>
      <c r="DW74" s="198" t="str">
        <f>IF(ISBLANK(DATASHEET!DV60),"",DATASHEET!DV60)</f>
        <v/>
      </c>
      <c r="DX74" s="140" t="str">
        <f>IF(DY74="","",IFERROR(VLOOKUP(DATASHEET!DX60,lookup,2,FALSE)-$P74,""))</f>
        <v/>
      </c>
      <c r="DY74" s="156" t="str">
        <f>IFERROR(INDEX(DATASHEET!$A$1:$DG$299,MATCH(PROGRESS!$A74,DATASHEET!$A$1:$A$299,0),MATCH(PROGRESS!DZ$2,DATASHEET!$A$1:$DG$1,0)),"")</f>
        <v/>
      </c>
      <c r="DZ74" s="156" t="str">
        <f t="shared" si="70"/>
        <v/>
      </c>
      <c r="EA74" s="138" t="str">
        <f>IF(ISBLANK(DATASHEET!DY60),"",DATASHEET!DY60)</f>
        <v/>
      </c>
      <c r="EB74" s="198" t="str">
        <f>IF(ISBLANK(DATASHEET!DZ60),"",DATASHEET!DZ60)</f>
        <v/>
      </c>
      <c r="FD74" s="526"/>
      <c r="FE74" s="532"/>
      <c r="FF74" s="532"/>
      <c r="FG74" s="532"/>
      <c r="FH74" s="526"/>
      <c r="FI74" s="526"/>
      <c r="FJ74" s="532"/>
      <c r="FK74" s="536"/>
      <c r="FL74" s="532"/>
      <c r="FM74" s="526"/>
      <c r="FN74" s="532"/>
      <c r="FO74" s="532"/>
      <c r="FP74" s="532"/>
      <c r="FQ74" s="526"/>
      <c r="FR74" s="526"/>
      <c r="FS74" s="526"/>
      <c r="FT74" s="532"/>
      <c r="FU74" s="526"/>
      <c r="FV74" s="532"/>
      <c r="FW74" s="532"/>
      <c r="FX74" s="532"/>
      <c r="FY74" s="526"/>
      <c r="FZ74" s="532"/>
      <c r="GA74" s="529"/>
      <c r="GB74" s="530"/>
      <c r="GC74" s="530"/>
      <c r="GD74" s="529"/>
      <c r="GE74" s="530"/>
      <c r="GF74" s="530"/>
      <c r="GG74" s="530"/>
      <c r="GH74" s="530"/>
      <c r="GI74" s="530"/>
      <c r="GJ74" s="529"/>
      <c r="GK74" s="530"/>
      <c r="GL74" s="529"/>
      <c r="GM74" s="529"/>
      <c r="GN74" s="530"/>
      <c r="GO74" s="530"/>
      <c r="GP74" s="529"/>
      <c r="GQ74" s="529"/>
      <c r="GR74" s="530"/>
      <c r="GS74" s="530"/>
      <c r="GT74" s="529"/>
      <c r="HB74" t="s">
        <v>376</v>
      </c>
    </row>
    <row r="75" spans="1:211" ht="15.75" x14ac:dyDescent="0.25">
      <c r="A75" s="179">
        <f>DATASHEET!A61</f>
        <v>151560</v>
      </c>
      <c r="B75" s="58" t="str">
        <f>DATASHEET!B61</f>
        <v>GARNICA-URUCHURTU, Frida</v>
      </c>
      <c r="C75" s="169" t="str">
        <f>DATASHEET!C61</f>
        <v>11SK</v>
      </c>
      <c r="D75" s="170" t="str">
        <f>DATASHEET!D61</f>
        <v>F</v>
      </c>
      <c r="E75" s="170" t="str">
        <f>DATASHEET!J61</f>
        <v>N</v>
      </c>
      <c r="F75" s="170" t="str">
        <f>DATASHEET!E61</f>
        <v>N</v>
      </c>
      <c r="G75" s="170" t="str">
        <f>DATASHEET!F61</f>
        <v>White Other</v>
      </c>
      <c r="H75" s="170" t="str">
        <f>DATASHEET!G61</f>
        <v>N</v>
      </c>
      <c r="I75" s="170" t="str">
        <f>DATASHEET!H61</f>
        <v>N</v>
      </c>
      <c r="J75" s="170" t="str">
        <f>DATASHEET!I61</f>
        <v>N</v>
      </c>
      <c r="K75" s="171" t="str">
        <f>DATASHEET!M61</f>
        <v>H</v>
      </c>
      <c r="L75" s="88" t="str">
        <f t="shared" si="46"/>
        <v/>
      </c>
      <c r="M75" s="88" t="str">
        <f t="shared" si="47"/>
        <v/>
      </c>
      <c r="N75" s="498" t="str">
        <f>IF(ISBLANK(DATASHEET!L61),"",DATASHEET!L61)</f>
        <v>6-7</v>
      </c>
      <c r="O75" s="109">
        <f>IFERROR(IF(VLOOKUP(DATASHEET!A61,[5]YEAR11!$A$2:$AF$236,18,FALSE)="","",VLOOKUP(DATASHEET!A61,[5]YEAR11!$A$2:$AF$236,18,FALSE)),"")</f>
        <v>65.541015999999999</v>
      </c>
      <c r="P75" s="111">
        <f>IFERROR(IF(VLOOKUP(DATASHEET!A61,[5]YEAR11!$A$2:$AF$237,19,FALSE)="","",VLOOKUP(DATASHEET!A61,[5]YEAR11!$A$2:$AF$237,19,FALSE)),"")</f>
        <v>6.5541016000000001</v>
      </c>
      <c r="Q75" s="497">
        <f>'P8 BREAKDOWN'!M63</f>
        <v>-5.8541015999999999</v>
      </c>
      <c r="R75" s="140" t="str">
        <f>IF(S75="","",IFERROR(VLOOKUP(DATASHEET!AF61,lookup,2,FALSE)-$P75,""))</f>
        <v/>
      </c>
      <c r="S75" s="156" t="str">
        <f>IFERROR(INDEX(DATASHEET!$A$1:$DG$299,MATCH(PROGRESS!$A75,DATASHEET!$A$1:$A$299,0),MATCH(PROGRESS!T$2,DATASHEET!$A$1:$DG$1,0)),"")</f>
        <v/>
      </c>
      <c r="T75" s="156" t="str">
        <f t="shared" si="48"/>
        <v/>
      </c>
      <c r="U75" s="138" t="str">
        <f>IF(ISBLANK(DATASHEET!AG61),"",DATASHEET!AG61)</f>
        <v/>
      </c>
      <c r="V75" s="198" t="str">
        <f>IF(ISBLANK(DATASHEET!AH61),"",DATASHEET!AH61)</f>
        <v/>
      </c>
      <c r="W75" s="140" t="str">
        <f>IF(X75="","",IFERROR(VLOOKUP(DATASHEET!AJ61,lookup,2,FALSE)-$P75,""))</f>
        <v/>
      </c>
      <c r="X75" s="156" t="str">
        <f>IFERROR(INDEX(DATASHEET!$A$1:$DG$299,MATCH(PROGRESS!$A75,DATASHEET!$A$1:$A$299,0),MATCH(PROGRESS!Y$2,DATASHEET!$A$1:$DG$1,0)),"")</f>
        <v/>
      </c>
      <c r="Y75" s="156" t="str">
        <f t="shared" si="49"/>
        <v/>
      </c>
      <c r="Z75" s="138" t="str">
        <f>IF(ISBLANK(DATASHEET!AK61),"",DATASHEET!AK61)</f>
        <v/>
      </c>
      <c r="AA75" s="198" t="str">
        <f>IF(ISBLANK(DATASHEET!AL61),"",DATASHEET!AL61)</f>
        <v/>
      </c>
      <c r="AB75" s="140" t="str">
        <f>IF(AC75="","",IFERROR(VLOOKUP(DATASHEET!AN61,lookup,2,FALSE)-$P75,""))</f>
        <v/>
      </c>
      <c r="AC75" s="156" t="str">
        <f>IFERROR(INDEX(DATASHEET!$A$1:$DG$299,MATCH(PROGRESS!$A75,DATASHEET!$A$1:$A$299,0),MATCH(PROGRESS!AD$2,DATASHEET!$A$1:$DG$1,0)),"")</f>
        <v/>
      </c>
      <c r="AD75" s="156" t="str">
        <f t="shared" si="50"/>
        <v/>
      </c>
      <c r="AE75" s="138" t="str">
        <f>IF(ISBLANK(DATASHEET!AO61),"",DATASHEET!AO61)</f>
        <v>ASM</v>
      </c>
      <c r="AF75" s="198" t="str">
        <f>IF(ISBLANK(DATASHEET!AP61),"",DATASHEET!AP61)</f>
        <v>11MS2-BE-MS-1</v>
      </c>
      <c r="AG75" s="140" t="str">
        <f>IF(AH75="","",IFERROR(VLOOKUP(DATASHEET!AR61,lookup,2,FALSE)-$P75,""))</f>
        <v/>
      </c>
      <c r="AH75" s="156" t="str">
        <f>IFERROR(INDEX(DATASHEET!$A$1:$DG$299,MATCH(PROGRESS!$A75,DATASHEET!$A$1:$A$299,0),MATCH(PROGRESS!AI$2,DATASHEET!$A$1:$DG$1,0)),"")</f>
        <v/>
      </c>
      <c r="AI75" s="156" t="str">
        <f t="shared" si="51"/>
        <v/>
      </c>
      <c r="AJ75" s="138" t="str">
        <f>IF(ISBLANK(DATASHEET!AS61),"",DATASHEET!AS61)</f>
        <v/>
      </c>
      <c r="AK75" s="198" t="str">
        <f>IF(ISBLANK(DATASHEET!AT61),"",DATASHEET!AT61)</f>
        <v/>
      </c>
      <c r="AL75" s="140" t="str">
        <f>IF(AM75="","",IFERROR(VLOOKUP(DATASHEET!AV61,lookup,2,FALSE)-$P75,""))</f>
        <v/>
      </c>
      <c r="AM75" s="156" t="str">
        <f>IFERROR(INDEX(DATASHEET!$A$1:$DG$299,MATCH(PROGRESS!$A75,DATASHEET!$A$1:$A$299,0),MATCH(PROGRESS!AN$2,DATASHEET!$A$1:$DG$1,0)),"")</f>
        <v/>
      </c>
      <c r="AN75" s="156" t="str">
        <f t="shared" si="52"/>
        <v/>
      </c>
      <c r="AO75" s="138" t="str">
        <f>IF(ISBLANK(DATASHEET!AW61),"",DATASHEET!AW61)</f>
        <v/>
      </c>
      <c r="AP75" s="198" t="str">
        <f>IF(ISBLANK(DATASHEET!AX61),"",DATASHEET!AX61)</f>
        <v/>
      </c>
      <c r="AQ75" s="140" t="str">
        <f>IF(AR75="","",IFERROR(VLOOKUP(DATASHEET!AZ61,lookup,2,FALSE)-$P75,""))</f>
        <v/>
      </c>
      <c r="AR75" s="156" t="str">
        <f>IFERROR(INDEX(DATASHEET!$A$1:$DG$299,MATCH(PROGRESS!$A75,DATASHEET!$A$1:$A$299,0),MATCH(PROGRESS!AS$2,DATASHEET!$A$1:$DG$1,0)),"")</f>
        <v/>
      </c>
      <c r="AS75" s="156" t="str">
        <f t="shared" si="53"/>
        <v/>
      </c>
      <c r="AT75" s="138" t="str">
        <f>IF(ISBLANK(DATASHEET!BA61),"",DATASHEET!BA61)</f>
        <v/>
      </c>
      <c r="AU75" s="198" t="str">
        <f>IF(ISBLANK(DATASHEET!BB61),"",DATASHEET!BB61)</f>
        <v/>
      </c>
      <c r="AV75" s="140" t="str">
        <f>IF(AW75="","",IFERROR(VLOOKUP(DATASHEET!BD61,lookup,2,FALSE)-$P75,""))</f>
        <v/>
      </c>
      <c r="AW75" s="156" t="str">
        <f>IFERROR(INDEX(DATASHEET!$A$1:$DG$299,MATCH(PROGRESS!$A75,DATASHEET!$A$1:$A$299,0),MATCH(PROGRESS!AX$2,DATASHEET!$A$1:$DG$1,0)),"")</f>
        <v/>
      </c>
      <c r="AX75" s="156" t="str">
        <f t="shared" si="54"/>
        <v/>
      </c>
      <c r="AY75" s="138" t="str">
        <f>IF(ISBLANK(DATASHEET!BE61),"",DATASHEET!BE61)</f>
        <v>EC</v>
      </c>
      <c r="AZ75" s="198" t="str">
        <f>IF(ISBLANK(DATASHEET!BF61),"",DATASHEET!BF61)</f>
        <v>11LT-DR-2</v>
      </c>
      <c r="BA75" s="140" t="str">
        <f>IF(BB75="","",IFERROR(VLOOKUP(DATASHEET!BH61,lookup,2,FALSE)-$P75,""))</f>
        <v/>
      </c>
      <c r="BB75" s="156" t="str">
        <f>IFERROR(INDEX(DATASHEET!$A$1:$DG$299,MATCH(PROGRESS!$A75,DATASHEET!$A$1:$A$299,0),MATCH(PROGRESS!BC$2,DATASHEET!$A$1:$DG$1,0)),"")</f>
        <v/>
      </c>
      <c r="BC75" s="156" t="str">
        <f t="shared" si="55"/>
        <v/>
      </c>
      <c r="BD75" s="138" t="str">
        <f>IF(ISBLANK(DATASHEET!BI61),"",DATASHEET!BI61)</f>
        <v>EP</v>
      </c>
      <c r="BE75" s="198" t="str">
        <f>IF(ISBLANK(DATASHEET!BJ61),"",DATASHEET!BJ61)</f>
        <v>11X-EN-1</v>
      </c>
      <c r="BF75" s="140" t="str">
        <f>IF(BG75="","",IFERROR(VLOOKUP(DATASHEET!BL61,lookup,2,FALSE)-$P75,""))</f>
        <v/>
      </c>
      <c r="BG75" s="156" t="str">
        <f>IFERROR(INDEX(DATASHEET!$A$1:$DG$299,MATCH(PROGRESS!$A75,DATASHEET!$A$1:$A$299,0),MATCH(PROGRESS!BH$2,DATASHEET!$A$1:$DG$1,0)),"")</f>
        <v/>
      </c>
      <c r="BH75" s="156" t="str">
        <f t="shared" si="56"/>
        <v/>
      </c>
      <c r="BI75" s="138" t="str">
        <f>IF(ISBLANK(DATASHEET!BM61),"",DATASHEET!BM61)</f>
        <v/>
      </c>
      <c r="BJ75" s="198" t="str">
        <f>IF(ISBLANK(DATASHEET!BN61),"",DATASHEET!BN61)</f>
        <v/>
      </c>
      <c r="BK75" s="140" t="str">
        <f>IF(BL75="","",IFERROR(VLOOKUP(DATASHEET!BP61,lookup,2,FALSE)-$P75,""))</f>
        <v/>
      </c>
      <c r="BL75" s="156" t="str">
        <f>IFERROR(INDEX(DATASHEET!$A$1:$DG$299,MATCH(PROGRESS!$A75,DATASHEET!$A$1:$A$299,0),MATCH(PROGRESS!BM$2,DATASHEET!$A$1:$DG$1,0)),"")</f>
        <v/>
      </c>
      <c r="BM75" s="156" t="str">
        <f t="shared" si="57"/>
        <v/>
      </c>
      <c r="BN75" s="138" t="str">
        <f>IF(ISBLANK(DATASHEET!BQ61),"",DATASHEET!BQ61)</f>
        <v/>
      </c>
      <c r="BO75" s="198" t="str">
        <f>IF(ISBLANK(DATASHEET!BR61),"",DATASHEET!BR61)</f>
        <v/>
      </c>
      <c r="BP75" s="140" t="str">
        <f>IF(BQ75="","",IFERROR(VLOOKUP(DATASHEET!BX61,lookup,2,FALSE)-$P75,""))</f>
        <v/>
      </c>
      <c r="BQ75" s="156" t="str">
        <f>IFERROR(INDEX(DATASHEET!$A$1:$DG$299,MATCH(PROGRESS!$A75,DATASHEET!$A$1:$A$299,0),MATCH(PROGRESS!BR$2,DATASHEET!$A$1:$DG$1,0)),"")</f>
        <v/>
      </c>
      <c r="BR75" s="156" t="str">
        <f t="shared" si="58"/>
        <v/>
      </c>
      <c r="BS75" s="138" t="str">
        <f>IF(ISBLANK(DATASHEET!BY61),"",DATASHEET!BY61)</f>
        <v>LMA</v>
      </c>
      <c r="BT75" s="198" t="str">
        <f>IF(ISBLANK(DATASHEET!BZ61),"",DATASHEET!BZ61)</f>
        <v>11S-FR-1</v>
      </c>
      <c r="BU75" s="140" t="str">
        <f>IF(BV75="","",IFERROR(VLOOKUP(DATASHEET!CB61,lookup,2,FALSE)-$P75,""))</f>
        <v/>
      </c>
      <c r="BV75" s="156" t="str">
        <f>IFERROR(INDEX(DATASHEET!$A$1:$DG$299,MATCH(PROGRESS!$A75,DATASHEET!$A$1:$A$299,0),MATCH(PROGRESS!BW$2,DATASHEET!$A$1:$DG$1,0)),"")</f>
        <v/>
      </c>
      <c r="BW75" s="156" t="str">
        <f t="shared" si="59"/>
        <v/>
      </c>
      <c r="BX75" s="138" t="str">
        <f>IF(ISBLANK(DATASHEET!CC61),"",DATASHEET!CC61)</f>
        <v/>
      </c>
      <c r="BY75" s="198" t="str">
        <f>IF(ISBLANK(DATASHEET!CD61),"",DATASHEET!CD61)</f>
        <v/>
      </c>
      <c r="BZ75" s="140" t="str">
        <f>IF(CA75="","",IFERROR(VLOOKUP(DATASHEET!CE61,lookup,2,FALSE)-$P75,""))</f>
        <v/>
      </c>
      <c r="CA75" s="156" t="str">
        <f>IFERROR(INDEX(DATASHEET!$A$1:$DG$299,MATCH(PROGRESS!$A75,DATASHEET!$A$1:$A$299,0),MATCH(PROGRESS!CB$2,DATASHEET!$A$1:$DG$1,0)),"")</f>
        <v/>
      </c>
      <c r="CB75" s="156" t="str">
        <f t="shared" si="60"/>
        <v/>
      </c>
      <c r="CC75" s="138" t="str">
        <f>IF(ISBLANK(DATASHEET!CF61),"",DATASHEET!CF61)</f>
        <v/>
      </c>
      <c r="CD75" s="198" t="str">
        <f>IF(ISBLANK(DATASHEET!CG61),"",DATASHEET!CG61)</f>
        <v/>
      </c>
      <c r="CE75" s="140" t="str">
        <f>IF(CF75="","",IFERROR(VLOOKUP(DATASHEET!CJ61,lookup,2,FALSE)-$P75,""))</f>
        <v/>
      </c>
      <c r="CF75" s="156" t="str">
        <f>IFERROR(INDEX(DATASHEET!$A$1:$DG$299,MATCH(PROGRESS!$A75,DATASHEET!$A$1:$A$299,0),MATCH(PROGRESS!CG$2,DATASHEET!$A$1:$DG$1,0)),"")</f>
        <v/>
      </c>
      <c r="CG75" s="156" t="str">
        <f t="shared" si="61"/>
        <v/>
      </c>
      <c r="CH75" s="138" t="str">
        <f>IF(ISBLANK(DATASHEET!CK61),"",DATASHEET!CK61)</f>
        <v/>
      </c>
      <c r="CI75" s="198" t="str">
        <f>IF(ISBLANK(DATASHEET!CL61),"",DATASHEET!CL61)</f>
        <v/>
      </c>
      <c r="CJ75" s="140" t="str">
        <f>IF(CK75="","",IFERROR(VLOOKUP(DATASHEET!CN61,lookup,2,FALSE)-$P75,""))</f>
        <v/>
      </c>
      <c r="CK75" s="156" t="str">
        <f>IFERROR(INDEX(DATASHEET!$A$1:$DG$299,MATCH(PROGRESS!$A75,DATASHEET!$A$1:$A$299,0),MATCH(PROGRESS!CL$2,DATASHEET!$A$1:$DG$1,0)),"")</f>
        <v/>
      </c>
      <c r="CL75" s="156" t="str">
        <f t="shared" si="62"/>
        <v/>
      </c>
      <c r="CM75" s="138" t="str">
        <f>IF(ISBLANK(DATASHEET!CO61),"",DATASHEET!CO61)</f>
        <v>CS</v>
      </c>
      <c r="CN75" s="198" t="str">
        <f>IF(ISBLANK(DATASHEET!CP61),"",DATASHEET!CP61)</f>
        <v>11S-MA-1</v>
      </c>
      <c r="CO75" s="140" t="str">
        <f>IF(CP75="","",IFERROR(VLOOKUP(DATASHEET!CR61,lookup,2,FALSE)-$P75,""))</f>
        <v/>
      </c>
      <c r="CP75" s="156" t="str">
        <f>IFERROR(INDEX(DATASHEET!$A$1:$DG$299,MATCH(PROGRESS!$A75,DATASHEET!$A$1:$A$299,0),MATCH(PROGRESS!CQ$2,DATASHEET!$A$1:$DG$1,0)),"")</f>
        <v/>
      </c>
      <c r="CQ75" s="156" t="str">
        <f t="shared" si="63"/>
        <v/>
      </c>
      <c r="CR75" s="138" t="str">
        <f>IF(ISBLANK(DATASHEET!CS61),"",DATASHEET!CS61)</f>
        <v/>
      </c>
      <c r="CS75" s="198" t="str">
        <f>IF(ISBLANK(DATASHEET!CT61),"",DATASHEET!CT61)</f>
        <v/>
      </c>
      <c r="CT75" s="140" t="str">
        <f>IF(CU75="","",IFERROR(VLOOKUP(DATASHEET!CV61,lookup,2,FALSE)-$P75,""))</f>
        <v/>
      </c>
      <c r="CU75" s="156" t="str">
        <f>IFERROR(INDEX(DATASHEET!$A$1:$DG$299,MATCH(PROGRESS!$A75,DATASHEET!$A$1:$A$299,0),MATCH(PROGRESS!CV$2,DATASHEET!$A$1:$DG$1,0)),"")</f>
        <v/>
      </c>
      <c r="CV75" s="156" t="str">
        <f t="shared" si="64"/>
        <v/>
      </c>
      <c r="CW75" s="138" t="str">
        <f>IF(ISBLANK(DATASHEET!CW61),"",DATASHEET!CW61)</f>
        <v/>
      </c>
      <c r="CX75" s="198" t="str">
        <f>IF(ISBLANK(DATASHEET!CX61),"",DATASHEET!CX61)</f>
        <v/>
      </c>
      <c r="CY75" s="140" t="str">
        <f>IF(CZ75="","",IFERROR(VLOOKUP(DATASHEET!DD61,lookup,2,FALSE)-$P75,""))</f>
        <v/>
      </c>
      <c r="CZ75" s="156" t="str">
        <f>IFERROR(INDEX(DATASHEET!$A$1:$DG$299,MATCH(PROGRESS!$A75,DATASHEET!$A$1:$A$299,0),MATCH(PROGRESS!DA$2,DATASHEET!$A$1:$DG$1,0)),"")</f>
        <v/>
      </c>
      <c r="DA75" s="156" t="str">
        <f t="shared" si="65"/>
        <v/>
      </c>
      <c r="DB75" s="138" t="str">
        <f>IF(ISBLANK(DATASHEET!DE61),"",DATASHEET!DE61)</f>
        <v/>
      </c>
      <c r="DC75" s="198" t="str">
        <f>IF(ISBLANK(DATASHEET!DF61),"",DATASHEET!DF61)</f>
        <v/>
      </c>
      <c r="DD75" s="140" t="str">
        <f>IF(DE75="","",IFERROR(VLOOKUP(DATASHEET!DH61,lookup,2,FALSE)-$P75,""))</f>
        <v/>
      </c>
      <c r="DE75" s="156" t="str">
        <f>IFERROR(INDEX(DATASHEET!$A$1:$DG$299,MATCH(PROGRESS!$A75,DATASHEET!$A$1:$A$299,0),MATCH(PROGRESS!DF$2,DATASHEET!$A$1:$DG$1,0)),"")</f>
        <v/>
      </c>
      <c r="DF75" s="156" t="str">
        <f t="shared" si="66"/>
        <v/>
      </c>
      <c r="DG75" s="138" t="str">
        <f>IF(ISBLANK(DATASHEET!DI61),"",DATASHEET!DI61)</f>
        <v/>
      </c>
      <c r="DH75" s="198" t="str">
        <f>IF(ISBLANK(DATASHEET!DJ61),"",DATASHEET!DJ61)</f>
        <v/>
      </c>
      <c r="DI75" s="140" t="str">
        <f>IF(DJ75="","",IFERROR(VLOOKUP(DATASHEET!DL61,lookup,2,FALSE)-$P75,""))</f>
        <v/>
      </c>
      <c r="DJ75" s="156" t="str">
        <f>IFERROR(INDEX(DATASHEET!$A$1:$DG$299,MATCH(PROGRESS!$A75,DATASHEET!$A$1:$A$299,0),MATCH(PROGRESS!DK$2,DATASHEET!$A$1:$DG$1,0)),"")</f>
        <v/>
      </c>
      <c r="DK75" s="156" t="str">
        <f t="shared" si="67"/>
        <v/>
      </c>
      <c r="DL75" s="138" t="str">
        <f>IF(ISBLANK(DATASHEET!DM61),"",DATASHEET!DM61)</f>
        <v/>
      </c>
      <c r="DM75" s="198" t="str">
        <f>IF(ISBLANK(DATASHEET!DN61),"",DATASHEET!DN61)</f>
        <v/>
      </c>
      <c r="DN75" s="140" t="str">
        <f>IF(DO75="","",IFERROR(VLOOKUP(DATASHEET!DP61,lookup,2,FALSE)-$P75,""))</f>
        <v/>
      </c>
      <c r="DO75" s="156" t="str">
        <f>IFERROR(INDEX(DATASHEET!$A$1:$DG$299,MATCH(PROGRESS!$A75,DATASHEET!$A$1:$A$299,0),MATCH(PROGRESS!DP$2,DATASHEET!$A$1:$DG$1,0)),"")</f>
        <v/>
      </c>
      <c r="DP75" s="156" t="str">
        <f t="shared" si="68"/>
        <v/>
      </c>
      <c r="DQ75" s="138" t="str">
        <f>IF(ISBLANK(DATASHEET!DQ61),"",DATASHEET!DQ61)</f>
        <v>MHA</v>
      </c>
      <c r="DR75" s="198" t="str">
        <f>IF(ISBLANK(DATASHEET!DR61),"",DATASHEET!DR61)</f>
        <v>11X-RE-6</v>
      </c>
      <c r="DS75" s="140" t="str">
        <f>IF(DT75="","",IFERROR(VLOOKUP(DATASHEET!DT61,lookup,2,FALSE)-$P75,""))</f>
        <v/>
      </c>
      <c r="DT75" s="156" t="str">
        <f>IFERROR(INDEX(DATASHEET!$A$1:$DG$299,MATCH(PROGRESS!$A75,DATASHEET!$A$1:$A$299,0),MATCH(PROGRESS!DU$2,DATASHEET!$A$1:$DG$1,0)),"")</f>
        <v/>
      </c>
      <c r="DU75" s="156" t="str">
        <f t="shared" si="69"/>
        <v/>
      </c>
      <c r="DV75" s="138" t="str">
        <f>IF(ISBLANK(DATASHEET!DU61),"",DATASHEET!DU61)</f>
        <v>ES</v>
      </c>
      <c r="DW75" s="198" t="str">
        <f>IF(ISBLANK(DATASHEET!DV61),"",DATASHEET!DV61)</f>
        <v>11C-SC-1</v>
      </c>
      <c r="DX75" s="140" t="str">
        <f>IF(DY75="","",IFERROR(VLOOKUP(DATASHEET!DX61,lookup,2,FALSE)-$P75,""))</f>
        <v/>
      </c>
      <c r="DY75" s="156" t="str">
        <f>IFERROR(INDEX(DATASHEET!$A$1:$DG$299,MATCH(PROGRESS!$A75,DATASHEET!$A$1:$A$299,0),MATCH(PROGRESS!DZ$2,DATASHEET!$A$1:$DG$1,0)),"")</f>
        <v/>
      </c>
      <c r="DZ75" s="156" t="str">
        <f t="shared" si="70"/>
        <v/>
      </c>
      <c r="EA75" s="138" t="str">
        <f>IF(ISBLANK(DATASHEET!DY61),"",DATASHEET!DY61)</f>
        <v/>
      </c>
      <c r="EB75" s="198" t="str">
        <f>IF(ISBLANK(DATASHEET!DZ61),"",DATASHEET!DZ61)</f>
        <v/>
      </c>
      <c r="FD75" s="526"/>
      <c r="FE75" s="532"/>
      <c r="FF75" s="532"/>
      <c r="FG75" s="532"/>
      <c r="FH75" s="526"/>
      <c r="FI75" s="526"/>
      <c r="FJ75" s="532"/>
      <c r="FK75" s="526"/>
      <c r="FL75" s="532"/>
      <c r="FM75" s="526"/>
      <c r="FN75" s="532"/>
      <c r="FO75" s="532"/>
      <c r="FP75" s="532"/>
      <c r="FQ75" s="526"/>
      <c r="FR75" s="526"/>
      <c r="FS75" s="526"/>
      <c r="FT75" s="532"/>
      <c r="FU75" s="526"/>
      <c r="FV75" s="532"/>
      <c r="FW75" s="532"/>
      <c r="FX75" s="532"/>
      <c r="FY75" s="526"/>
      <c r="FZ75" s="532"/>
      <c r="GA75" s="529"/>
      <c r="GB75" s="530"/>
      <c r="GC75" s="530"/>
      <c r="GD75" s="529"/>
      <c r="GE75" s="530"/>
      <c r="GF75" s="530"/>
      <c r="GG75" s="530"/>
      <c r="GH75" s="529"/>
      <c r="GI75" s="530"/>
      <c r="GJ75" s="529"/>
      <c r="GK75" s="530"/>
      <c r="GL75" s="529"/>
      <c r="GM75" s="529"/>
      <c r="GN75" s="530"/>
      <c r="GO75" s="530"/>
      <c r="GP75" s="529"/>
      <c r="GQ75" s="529"/>
      <c r="GR75" s="530"/>
      <c r="GS75" s="530"/>
      <c r="GT75" s="529"/>
      <c r="GZ75" t="s">
        <v>375</v>
      </c>
      <c r="HA75" t="s">
        <v>375</v>
      </c>
    </row>
    <row r="76" spans="1:211" ht="15.75" x14ac:dyDescent="0.25">
      <c r="A76" s="179">
        <f>DATASHEET!A62</f>
        <v>151551</v>
      </c>
      <c r="B76" s="58" t="str">
        <f>DATASHEET!B62</f>
        <v>GECI, Oliver</v>
      </c>
      <c r="C76" s="169" t="str">
        <f>DATASHEET!C62</f>
        <v>11WE</v>
      </c>
      <c r="D76" s="170" t="str">
        <f>DATASHEET!D62</f>
        <v>M</v>
      </c>
      <c r="E76" s="170" t="str">
        <f>DATASHEET!J62</f>
        <v>N</v>
      </c>
      <c r="F76" s="170" t="str">
        <f>DATASHEET!E62</f>
        <v>Y</v>
      </c>
      <c r="G76" s="170" t="str">
        <f>DATASHEET!F62</f>
        <v>White - British</v>
      </c>
      <c r="H76" s="170" t="str">
        <f>DATASHEET!G62</f>
        <v>N</v>
      </c>
      <c r="I76" s="170" t="str">
        <f>DATASHEET!H62</f>
        <v>Y</v>
      </c>
      <c r="J76" s="170" t="str">
        <f>DATASHEET!I62</f>
        <v>N</v>
      </c>
      <c r="K76" s="171" t="str">
        <f>DATASHEET!M62</f>
        <v>M</v>
      </c>
      <c r="L76" s="88" t="str">
        <f t="shared" si="46"/>
        <v/>
      </c>
      <c r="M76" s="88" t="str">
        <f t="shared" si="47"/>
        <v/>
      </c>
      <c r="N76" s="498" t="str">
        <f>IF(ISBLANK(DATASHEET!L62),"",DATASHEET!L62)</f>
        <v>6-7</v>
      </c>
      <c r="O76" s="109">
        <f>IFERROR(IF(VLOOKUP(DATASHEET!A62,[5]YEAR11!$A$2:$AF$236,18,FALSE)="","",VLOOKUP(DATASHEET!A62,[5]YEAR11!$A$2:$AF$236,18,FALSE)),"")</f>
        <v>50.927548999999999</v>
      </c>
      <c r="P76" s="111">
        <f>IFERROR(IF(VLOOKUP(DATASHEET!A62,[5]YEAR11!$A$2:$AF$237,19,FALSE)="","",VLOOKUP(DATASHEET!A62,[5]YEAR11!$A$2:$AF$237,19,FALSE)),"")</f>
        <v>5.0927549000000001</v>
      </c>
      <c r="Q76" s="497">
        <f>'P8 BREAKDOWN'!M64</f>
        <v>-4.5927549000000001</v>
      </c>
      <c r="R76" s="140" t="str">
        <f>IF(S76="","",IFERROR(VLOOKUP(DATASHEET!AF62,lookup,2,FALSE)-$P76,""))</f>
        <v/>
      </c>
      <c r="S76" s="156" t="str">
        <f>IFERROR(INDEX(DATASHEET!$A$1:$DG$299,MATCH(PROGRESS!$A76,DATASHEET!$A$1:$A$299,0),MATCH(PROGRESS!T$2,DATASHEET!$A$1:$DG$1,0)),"")</f>
        <v/>
      </c>
      <c r="T76" s="156" t="str">
        <f t="shared" si="48"/>
        <v/>
      </c>
      <c r="U76" s="138" t="str">
        <f>IF(ISBLANK(DATASHEET!AG62),"",DATASHEET!AG62)</f>
        <v/>
      </c>
      <c r="V76" s="198" t="str">
        <f>IF(ISBLANK(DATASHEET!AH62),"",DATASHEET!AH62)</f>
        <v/>
      </c>
      <c r="W76" s="140" t="str">
        <f>IF(X76="","",IFERROR(VLOOKUP(DATASHEET!AJ62,lookup,2,FALSE)-$P76,""))</f>
        <v/>
      </c>
      <c r="X76" s="156" t="str">
        <f>IFERROR(INDEX(DATASHEET!$A$1:$DG$299,MATCH(PROGRESS!$A76,DATASHEET!$A$1:$A$299,0),MATCH(PROGRESS!Y$2,DATASHEET!$A$1:$DG$1,0)),"")</f>
        <v/>
      </c>
      <c r="Y76" s="156" t="str">
        <f t="shared" si="49"/>
        <v/>
      </c>
      <c r="Z76" s="138" t="str">
        <f>IF(ISBLANK(DATASHEET!AK62),"",DATASHEET!AK62)</f>
        <v>MM</v>
      </c>
      <c r="AA76" s="198" t="str">
        <f>IF(ISBLANK(DATASHEET!AL62),"",DATASHEET!AL62)</f>
        <v>11T-BI-3</v>
      </c>
      <c r="AB76" s="140" t="str">
        <f>IF(AC76="","",IFERROR(VLOOKUP(DATASHEET!AN62,lookup,2,FALSE)-$P76,""))</f>
        <v/>
      </c>
      <c r="AC76" s="156" t="str">
        <f>IFERROR(INDEX(DATASHEET!$A$1:$DG$299,MATCH(PROGRESS!$A76,DATASHEET!$A$1:$A$299,0),MATCH(PROGRESS!AD$2,DATASHEET!$A$1:$DG$1,0)),"")</f>
        <v/>
      </c>
      <c r="AD76" s="156" t="str">
        <f t="shared" si="50"/>
        <v/>
      </c>
      <c r="AE76" s="138" t="str">
        <f>IF(ISBLANK(DATASHEET!AO62),"",DATASHEET!AO62)</f>
        <v>ASM</v>
      </c>
      <c r="AF76" s="198" t="str">
        <f>IF(ISBLANK(DATASHEET!AP62),"",DATASHEET!AP62)</f>
        <v>11MS2-BE-MS-1</v>
      </c>
      <c r="AG76" s="140" t="str">
        <f>IF(AH76="","",IFERROR(VLOOKUP(DATASHEET!AR62,lookup,2,FALSE)-$P76,""))</f>
        <v/>
      </c>
      <c r="AH76" s="156" t="str">
        <f>IFERROR(INDEX(DATASHEET!$A$1:$DG$299,MATCH(PROGRESS!$A76,DATASHEET!$A$1:$A$299,0),MATCH(PROGRESS!AI$2,DATASHEET!$A$1:$DG$1,0)),"")</f>
        <v/>
      </c>
      <c r="AI76" s="156" t="str">
        <f t="shared" si="51"/>
        <v/>
      </c>
      <c r="AJ76" s="138" t="str">
        <f>IF(ISBLANK(DATASHEET!AS62),"",DATASHEET!AS62)</f>
        <v>AGI</v>
      </c>
      <c r="AK76" s="198" t="str">
        <f>IF(ISBLANK(DATASHEET!AT62),"",DATASHEET!AT62)</f>
        <v>11T-CH-3</v>
      </c>
      <c r="AL76" s="140" t="str">
        <f>IF(AM76="","",IFERROR(VLOOKUP(DATASHEET!AV62,lookup,2,FALSE)-$P76,""))</f>
        <v/>
      </c>
      <c r="AM76" s="156" t="str">
        <f>IFERROR(INDEX(DATASHEET!$A$1:$DG$299,MATCH(PROGRESS!$A76,DATASHEET!$A$1:$A$299,0),MATCH(PROGRESS!AN$2,DATASHEET!$A$1:$DG$1,0)),"")</f>
        <v/>
      </c>
      <c r="AN76" s="156" t="str">
        <f t="shared" si="52"/>
        <v/>
      </c>
      <c r="AO76" s="138" t="str">
        <f>IF(ISBLANK(DATASHEET!AW62),"",DATASHEET!AW62)</f>
        <v/>
      </c>
      <c r="AP76" s="198" t="str">
        <f>IF(ISBLANK(DATASHEET!AX62),"",DATASHEET!AX62)</f>
        <v/>
      </c>
      <c r="AQ76" s="140" t="str">
        <f>IF(AR76="","",IFERROR(VLOOKUP(DATASHEET!AZ62,lookup,2,FALSE)-$P76,""))</f>
        <v/>
      </c>
      <c r="AR76" s="156" t="str">
        <f>IFERROR(INDEX(DATASHEET!$A$1:$DG$299,MATCH(PROGRESS!$A76,DATASHEET!$A$1:$A$299,0),MATCH(PROGRESS!AS$2,DATASHEET!$A$1:$DG$1,0)),"")</f>
        <v/>
      </c>
      <c r="AS76" s="156" t="str">
        <f t="shared" si="53"/>
        <v/>
      </c>
      <c r="AT76" s="138" t="str">
        <f>IF(ISBLANK(DATASHEET!BA62),"",DATASHEET!BA62)</f>
        <v/>
      </c>
      <c r="AU76" s="198" t="str">
        <f>IF(ISBLANK(DATASHEET!BB62),"",DATASHEET!BB62)</f>
        <v/>
      </c>
      <c r="AV76" s="140" t="str">
        <f>IF(AW76="","",IFERROR(VLOOKUP(DATASHEET!BD62,lookup,2,FALSE)-$P76,""))</f>
        <v/>
      </c>
      <c r="AW76" s="156" t="str">
        <f>IFERROR(INDEX(DATASHEET!$A$1:$DG$299,MATCH(PROGRESS!$A76,DATASHEET!$A$1:$A$299,0),MATCH(PROGRESS!AX$2,DATASHEET!$A$1:$DG$1,0)),"")</f>
        <v/>
      </c>
      <c r="AX76" s="156" t="str">
        <f t="shared" si="54"/>
        <v/>
      </c>
      <c r="AY76" s="138" t="str">
        <f>IF(ISBLANK(DATASHEET!BE62),"",DATASHEET!BE62)</f>
        <v/>
      </c>
      <c r="AZ76" s="198" t="str">
        <f>IF(ISBLANK(DATASHEET!BF62),"",DATASHEET!BF62)</f>
        <v/>
      </c>
      <c r="BA76" s="140" t="str">
        <f>IF(BB76="","",IFERROR(VLOOKUP(DATASHEET!BH62,lookup,2,FALSE)-$P76,""))</f>
        <v/>
      </c>
      <c r="BB76" s="156" t="str">
        <f>IFERROR(INDEX(DATASHEET!$A$1:$DG$299,MATCH(PROGRESS!$A76,DATASHEET!$A$1:$A$299,0),MATCH(PROGRESS!BC$2,DATASHEET!$A$1:$DG$1,0)),"")</f>
        <v/>
      </c>
      <c r="BC76" s="156" t="str">
        <f t="shared" si="55"/>
        <v/>
      </c>
      <c r="BD76" s="138" t="str">
        <f>IF(ISBLANK(DATASHEET!BI62),"",DATASHEET!BI62)</f>
        <v>CMC</v>
      </c>
      <c r="BE76" s="198" t="str">
        <f>IF(ISBLANK(DATASHEET!BJ62),"",DATASHEET!BJ62)</f>
        <v>11X-EN-4</v>
      </c>
      <c r="BF76" s="140" t="str">
        <f>IF(BG76="","",IFERROR(VLOOKUP(DATASHEET!BL62,lookup,2,FALSE)-$P76,""))</f>
        <v/>
      </c>
      <c r="BG76" s="156" t="str">
        <f>IFERROR(INDEX(DATASHEET!$A$1:$DG$299,MATCH(PROGRESS!$A76,DATASHEET!$A$1:$A$299,0),MATCH(PROGRESS!BH$2,DATASHEET!$A$1:$DG$1,0)),"")</f>
        <v/>
      </c>
      <c r="BH76" s="156" t="str">
        <f t="shared" si="56"/>
        <v/>
      </c>
      <c r="BI76" s="138" t="str">
        <f>IF(ISBLANK(DATASHEET!BM62),"",DATASHEET!BM62)</f>
        <v/>
      </c>
      <c r="BJ76" s="198" t="str">
        <f>IF(ISBLANK(DATASHEET!BN62),"",DATASHEET!BN62)</f>
        <v/>
      </c>
      <c r="BK76" s="140" t="str">
        <f>IF(BL76="","",IFERROR(VLOOKUP(DATASHEET!BP62,lookup,2,FALSE)-$P76,""))</f>
        <v/>
      </c>
      <c r="BL76" s="156" t="str">
        <f>IFERROR(INDEX(DATASHEET!$A$1:$DG$299,MATCH(PROGRESS!$A76,DATASHEET!$A$1:$A$299,0),MATCH(PROGRESS!BM$2,DATASHEET!$A$1:$DG$1,0)),"")</f>
        <v/>
      </c>
      <c r="BM76" s="156" t="str">
        <f t="shared" si="57"/>
        <v/>
      </c>
      <c r="BN76" s="138" t="str">
        <f>IF(ISBLANK(DATASHEET!BQ62),"",DATASHEET!BQ62)</f>
        <v/>
      </c>
      <c r="BO76" s="198" t="str">
        <f>IF(ISBLANK(DATASHEET!BR62),"",DATASHEET!BR62)</f>
        <v/>
      </c>
      <c r="BP76" s="140" t="str">
        <f>IF(BQ76="","",IFERROR(VLOOKUP(DATASHEET!BX62,lookup,2,FALSE)-$P76,""))</f>
        <v/>
      </c>
      <c r="BQ76" s="156" t="str">
        <f>IFERROR(INDEX(DATASHEET!$A$1:$DG$299,MATCH(PROGRESS!$A76,DATASHEET!$A$1:$A$299,0),MATCH(PROGRESS!BR$2,DATASHEET!$A$1:$DG$1,0)),"")</f>
        <v/>
      </c>
      <c r="BR76" s="156" t="str">
        <f t="shared" si="58"/>
        <v/>
      </c>
      <c r="BS76" s="138" t="str">
        <f>IF(ISBLANK(DATASHEET!BY62),"",DATASHEET!BY62)</f>
        <v/>
      </c>
      <c r="BT76" s="198" t="str">
        <f>IF(ISBLANK(DATASHEET!BZ62),"",DATASHEET!BZ62)</f>
        <v/>
      </c>
      <c r="BU76" s="140" t="str">
        <f>IF(BV76="","",IFERROR(VLOOKUP(DATASHEET!CB62,lookup,2,FALSE)-$P76,""))</f>
        <v/>
      </c>
      <c r="BV76" s="156" t="str">
        <f>IFERROR(INDEX(DATASHEET!$A$1:$DG$299,MATCH(PROGRESS!$A76,DATASHEET!$A$1:$A$299,0),MATCH(PROGRESS!BW$2,DATASHEET!$A$1:$DG$1,0)),"")</f>
        <v/>
      </c>
      <c r="BW76" s="156" t="str">
        <f t="shared" si="59"/>
        <v/>
      </c>
      <c r="BX76" s="138" t="str">
        <f>IF(ISBLANK(DATASHEET!CC62),"",DATASHEET!CC62)</f>
        <v/>
      </c>
      <c r="BY76" s="198" t="str">
        <f>IF(ISBLANK(DATASHEET!CD62),"",DATASHEET!CD62)</f>
        <v/>
      </c>
      <c r="BZ76" s="140" t="str">
        <f>IF(CA76="","",IFERROR(VLOOKUP(DATASHEET!CE62,lookup,2,FALSE)-$P76,""))</f>
        <v/>
      </c>
      <c r="CA76" s="156" t="str">
        <f>IFERROR(INDEX(DATASHEET!$A$1:$DG$299,MATCH(PROGRESS!$A76,DATASHEET!$A$1:$A$299,0),MATCH(PROGRESS!CB$2,DATASHEET!$A$1:$DG$1,0)),"")</f>
        <v/>
      </c>
      <c r="CB76" s="156" t="str">
        <f t="shared" si="60"/>
        <v/>
      </c>
      <c r="CC76" s="138" t="str">
        <f>IF(ISBLANK(DATASHEET!CF62),"",DATASHEET!CF62)</f>
        <v/>
      </c>
      <c r="CD76" s="198" t="str">
        <f>IF(ISBLANK(DATASHEET!CG62),"",DATASHEET!CG62)</f>
        <v/>
      </c>
      <c r="CE76" s="140" t="str">
        <f>IF(CF76="","",IFERROR(VLOOKUP(DATASHEET!CJ62,lookup,2,FALSE)-$P76,""))</f>
        <v/>
      </c>
      <c r="CF76" s="156" t="str">
        <f>IFERROR(INDEX(DATASHEET!$A$1:$DG$299,MATCH(PROGRESS!$A76,DATASHEET!$A$1:$A$299,0),MATCH(PROGRESS!CG$2,DATASHEET!$A$1:$DG$1,0)),"")</f>
        <v/>
      </c>
      <c r="CG76" s="156" t="str">
        <f t="shared" si="61"/>
        <v/>
      </c>
      <c r="CH76" s="138" t="str">
        <f>IF(ISBLANK(DATASHEET!CK62),"",DATASHEET!CK62)</f>
        <v/>
      </c>
      <c r="CI76" s="198" t="str">
        <f>IF(ISBLANK(DATASHEET!CL62),"",DATASHEET!CL62)</f>
        <v/>
      </c>
      <c r="CJ76" s="140" t="str">
        <f>IF(CK76="","",IFERROR(VLOOKUP(DATASHEET!CN62,lookup,2,FALSE)-$P76,""))</f>
        <v/>
      </c>
      <c r="CK76" s="156" t="str">
        <f>IFERROR(INDEX(DATASHEET!$A$1:$DG$299,MATCH(PROGRESS!$A76,DATASHEET!$A$1:$A$299,0),MATCH(PROGRESS!CL$2,DATASHEET!$A$1:$DG$1,0)),"")</f>
        <v/>
      </c>
      <c r="CL76" s="156" t="str">
        <f t="shared" si="62"/>
        <v/>
      </c>
      <c r="CM76" s="138" t="str">
        <f>IF(ISBLANK(DATASHEET!CO62),"",DATASHEET!CO62)</f>
        <v>JQ</v>
      </c>
      <c r="CN76" s="198" t="str">
        <f>IF(ISBLANK(DATASHEET!CP62),"",DATASHEET!CP62)</f>
        <v>11S-MA-3</v>
      </c>
      <c r="CO76" s="140" t="str">
        <f>IF(CP76="","",IFERROR(VLOOKUP(DATASHEET!CR62,lookup,2,FALSE)-$P76,""))</f>
        <v/>
      </c>
      <c r="CP76" s="156" t="str">
        <f>IFERROR(INDEX(DATASHEET!$A$1:$DG$299,MATCH(PROGRESS!$A76,DATASHEET!$A$1:$A$299,0),MATCH(PROGRESS!CQ$2,DATASHEET!$A$1:$DG$1,0)),"")</f>
        <v/>
      </c>
      <c r="CQ76" s="156" t="str">
        <f t="shared" si="63"/>
        <v/>
      </c>
      <c r="CR76" s="138" t="str">
        <f>IF(ISBLANK(DATASHEET!CS62),"",DATASHEET!CS62)</f>
        <v/>
      </c>
      <c r="CS76" s="198" t="str">
        <f>IF(ISBLANK(DATASHEET!CT62),"",DATASHEET!CT62)</f>
        <v/>
      </c>
      <c r="CT76" s="140" t="str">
        <f>IF(CU76="","",IFERROR(VLOOKUP(DATASHEET!CV62,lookup,2,FALSE)-$P76,""))</f>
        <v/>
      </c>
      <c r="CU76" s="156" t="str">
        <f>IFERROR(INDEX(DATASHEET!$A$1:$DG$299,MATCH(PROGRESS!$A76,DATASHEET!$A$1:$A$299,0),MATCH(PROGRESS!CV$2,DATASHEET!$A$1:$DG$1,0)),"")</f>
        <v/>
      </c>
      <c r="CV76" s="156" t="str">
        <f t="shared" si="64"/>
        <v/>
      </c>
      <c r="CW76" s="138" t="str">
        <f>IF(ISBLANK(DATASHEET!CW62),"",DATASHEET!CW62)</f>
        <v/>
      </c>
      <c r="CX76" s="198" t="str">
        <f>IF(ISBLANK(DATASHEET!CX62),"",DATASHEET!CX62)</f>
        <v/>
      </c>
      <c r="CY76" s="140" t="str">
        <f>IF(CZ76="","",IFERROR(VLOOKUP(DATASHEET!DD62,lookup,2,FALSE)-$P76,""))</f>
        <v/>
      </c>
      <c r="CZ76" s="156" t="str">
        <f>IFERROR(INDEX(DATASHEET!$A$1:$DG$299,MATCH(PROGRESS!$A76,DATASHEET!$A$1:$A$299,0),MATCH(PROGRESS!DA$2,DATASHEET!$A$1:$DG$1,0)),"")</f>
        <v/>
      </c>
      <c r="DA76" s="156" t="str">
        <f t="shared" si="65"/>
        <v/>
      </c>
      <c r="DB76" s="138" t="str">
        <f>IF(ISBLANK(DATASHEET!DE62),"",DATASHEET!DE62)</f>
        <v/>
      </c>
      <c r="DC76" s="198" t="str">
        <f>IF(ISBLANK(DATASHEET!DF62),"",DATASHEET!DF62)</f>
        <v/>
      </c>
      <c r="DD76" s="140" t="str">
        <f>IF(DE76="","",IFERROR(VLOOKUP(DATASHEET!DH62,lookup,2,FALSE)-$P76,""))</f>
        <v/>
      </c>
      <c r="DE76" s="156" t="str">
        <f>IFERROR(INDEX(DATASHEET!$A$1:$DG$299,MATCH(PROGRESS!$A76,DATASHEET!$A$1:$A$299,0),MATCH(PROGRESS!DF$2,DATASHEET!$A$1:$DG$1,0)),"")</f>
        <v/>
      </c>
      <c r="DF76" s="156" t="str">
        <f t="shared" si="66"/>
        <v/>
      </c>
      <c r="DG76" s="138" t="str">
        <f>IF(ISBLANK(DATASHEET!DI62),"",DATASHEET!DI62)</f>
        <v>TD</v>
      </c>
      <c r="DH76" s="198" t="str">
        <f>IF(ISBLANK(DATASHEET!DJ62),"",DATASHEET!DJ62)</f>
        <v>11T-PH-3</v>
      </c>
      <c r="DI76" s="140" t="str">
        <f>IF(DJ76="","",IFERROR(VLOOKUP(DATASHEET!DL62,lookup,2,FALSE)-$P76,""))</f>
        <v/>
      </c>
      <c r="DJ76" s="156" t="str">
        <f>IFERROR(INDEX(DATASHEET!$A$1:$DG$299,MATCH(PROGRESS!$A76,DATASHEET!$A$1:$A$299,0),MATCH(PROGRESS!DK$2,DATASHEET!$A$1:$DG$1,0)),"")</f>
        <v/>
      </c>
      <c r="DK76" s="156" t="str">
        <f t="shared" si="67"/>
        <v/>
      </c>
      <c r="DL76" s="138" t="str">
        <f>IF(ISBLANK(DATASHEET!DM62),"",DATASHEET!DM62)</f>
        <v/>
      </c>
      <c r="DM76" s="198" t="str">
        <f>IF(ISBLANK(DATASHEET!DN62),"",DATASHEET!DN62)</f>
        <v/>
      </c>
      <c r="DN76" s="140" t="str">
        <f>IF(DO76="","",IFERROR(VLOOKUP(DATASHEET!DP62,lookup,2,FALSE)-$P76,""))</f>
        <v/>
      </c>
      <c r="DO76" s="156" t="str">
        <f>IFERROR(INDEX(DATASHEET!$A$1:$DG$299,MATCH(PROGRESS!$A76,DATASHEET!$A$1:$A$299,0),MATCH(PROGRESS!DP$2,DATASHEET!$A$1:$DG$1,0)),"")</f>
        <v/>
      </c>
      <c r="DP76" s="156" t="str">
        <f t="shared" si="68"/>
        <v/>
      </c>
      <c r="DQ76" s="138" t="str">
        <f>IF(ISBLANK(DATASHEET!DQ62),"",DATASHEET!DQ62)</f>
        <v>CR</v>
      </c>
      <c r="DR76" s="198" t="str">
        <f>IF(ISBLANK(DATASHEET!DR62),"",DATASHEET!DR62)</f>
        <v>11X-RE-8</v>
      </c>
      <c r="DS76" s="140" t="str">
        <f>IF(DT76="","",IFERROR(VLOOKUP(DATASHEET!DT62,lookup,2,FALSE)-$P76,""))</f>
        <v/>
      </c>
      <c r="DT76" s="156" t="str">
        <f>IFERROR(INDEX(DATASHEET!$A$1:$DG$299,MATCH(PROGRESS!$A76,DATASHEET!$A$1:$A$299,0),MATCH(PROGRESS!DU$2,DATASHEET!$A$1:$DG$1,0)),"")</f>
        <v/>
      </c>
      <c r="DU76" s="156" t="str">
        <f t="shared" si="69"/>
        <v/>
      </c>
      <c r="DV76" s="138" t="str">
        <f>IF(ISBLANK(DATASHEET!DU62),"",DATASHEET!DU62)</f>
        <v/>
      </c>
      <c r="DW76" s="198" t="str">
        <f>IF(ISBLANK(DATASHEET!DV62),"",DATASHEET!DV62)</f>
        <v/>
      </c>
      <c r="DX76" s="140" t="str">
        <f>IF(DY76="","",IFERROR(VLOOKUP(DATASHEET!DX62,lookup,2,FALSE)-$P76,""))</f>
        <v/>
      </c>
      <c r="DY76" s="156" t="str">
        <f>IFERROR(INDEX(DATASHEET!$A$1:$DG$299,MATCH(PROGRESS!$A76,DATASHEET!$A$1:$A$299,0),MATCH(PROGRESS!DZ$2,DATASHEET!$A$1:$DG$1,0)),"")</f>
        <v/>
      </c>
      <c r="DZ76" s="156" t="str">
        <f t="shared" si="70"/>
        <v/>
      </c>
      <c r="EA76" s="138" t="str">
        <f>IF(ISBLANK(DATASHEET!DY62),"",DATASHEET!DY62)</f>
        <v>YP</v>
      </c>
      <c r="EB76" s="198" t="str">
        <f>IF(ISBLANK(DATASHEET!DZ62),"",DATASHEET!DZ62)</f>
        <v>11S-SP-3</v>
      </c>
      <c r="FD76" s="526"/>
      <c r="FE76" s="532"/>
      <c r="FF76" s="532"/>
      <c r="FG76" s="532"/>
      <c r="FH76" s="526"/>
      <c r="FI76" s="526"/>
      <c r="FJ76" s="532"/>
      <c r="FK76" s="526"/>
      <c r="FL76" s="532"/>
      <c r="FM76" s="526"/>
      <c r="FN76" s="532"/>
      <c r="FO76" s="532"/>
      <c r="FP76" s="532"/>
      <c r="FQ76" s="526"/>
      <c r="FR76" s="526"/>
      <c r="FS76" s="526"/>
      <c r="FT76" s="532"/>
      <c r="FU76" s="526"/>
      <c r="FV76" s="532"/>
      <c r="FW76" s="532"/>
      <c r="FX76" s="532"/>
      <c r="FY76" s="526"/>
      <c r="FZ76" s="532"/>
      <c r="GA76" s="529"/>
      <c r="GB76" s="530"/>
      <c r="GC76" s="530"/>
      <c r="GD76" s="529"/>
      <c r="GE76" s="530"/>
      <c r="GF76" s="530"/>
      <c r="GG76" s="530"/>
      <c r="GH76" s="530"/>
      <c r="GI76" s="530"/>
      <c r="GJ76" s="529"/>
      <c r="GK76" s="530"/>
      <c r="GL76" s="529"/>
      <c r="GM76" s="529"/>
      <c r="GN76" s="530"/>
      <c r="GO76" s="530"/>
      <c r="GP76" s="529"/>
      <c r="GQ76" s="529"/>
      <c r="GR76" s="530"/>
      <c r="GS76" s="530"/>
      <c r="GT76" s="529"/>
      <c r="HA76" t="s">
        <v>375</v>
      </c>
    </row>
    <row r="77" spans="1:211" ht="15.75" x14ac:dyDescent="0.25">
      <c r="A77" s="179">
        <f>DATASHEET!A63</f>
        <v>151667</v>
      </c>
      <c r="B77" s="58" t="str">
        <f>DATASHEET!B63</f>
        <v>GORE, Joseph</v>
      </c>
      <c r="C77" s="169" t="str">
        <f>DATASHEET!C63</f>
        <v>11WE</v>
      </c>
      <c r="D77" s="170" t="str">
        <f>DATASHEET!D63</f>
        <v>M</v>
      </c>
      <c r="E77" s="170" t="str">
        <f>DATASHEET!J63</f>
        <v>N</v>
      </c>
      <c r="F77" s="170" t="str">
        <f>DATASHEET!E63</f>
        <v>N</v>
      </c>
      <c r="G77" s="170" t="str">
        <f>DATASHEET!F63</f>
        <v>White - British</v>
      </c>
      <c r="H77" s="170" t="str">
        <f>DATASHEET!G63</f>
        <v>N</v>
      </c>
      <c r="I77" s="170" t="str">
        <f>DATASHEET!H63</f>
        <v>N</v>
      </c>
      <c r="J77" s="170" t="str">
        <f>DATASHEET!I63</f>
        <v>N</v>
      </c>
      <c r="K77" s="171" t="str">
        <f>DATASHEET!M63</f>
        <v>H</v>
      </c>
      <c r="L77" s="88" t="str">
        <f t="shared" si="46"/>
        <v/>
      </c>
      <c r="M77" s="88" t="str">
        <f t="shared" si="47"/>
        <v/>
      </c>
      <c r="N77" s="498" t="str">
        <f>IF(ISBLANK(DATASHEET!L63),"",DATASHEET!L63)</f>
        <v>6-7</v>
      </c>
      <c r="O77" s="109">
        <f>IFERROR(IF(VLOOKUP(DATASHEET!A63,[5]YEAR11!$A$2:$AF$236,18,FALSE)="","",VLOOKUP(DATASHEET!A63,[5]YEAR11!$A$2:$AF$236,18,FALSE)),"")</f>
        <v>64.375</v>
      </c>
      <c r="P77" s="111">
        <f>IFERROR(IF(VLOOKUP(DATASHEET!A63,[5]YEAR11!$A$2:$AF$237,19,FALSE)="","",VLOOKUP(DATASHEET!A63,[5]YEAR11!$A$2:$AF$237,19,FALSE)),"")</f>
        <v>6.4375</v>
      </c>
      <c r="Q77" s="497">
        <f>'P8 BREAKDOWN'!M65</f>
        <v>-5.7374999999999998</v>
      </c>
      <c r="R77" s="140" t="str">
        <f>IF(S77="","",IFERROR(VLOOKUP(DATASHEET!AF63,lookup,2,FALSE)-$P77,""))</f>
        <v/>
      </c>
      <c r="S77" s="156" t="str">
        <f>IFERROR(INDEX(DATASHEET!$A$1:$DG$299,MATCH(PROGRESS!$A77,DATASHEET!$A$1:$A$299,0),MATCH(PROGRESS!T$2,DATASHEET!$A$1:$DG$1,0)),"")</f>
        <v/>
      </c>
      <c r="T77" s="156" t="str">
        <f t="shared" si="48"/>
        <v/>
      </c>
      <c r="U77" s="138" t="str">
        <f>IF(ISBLANK(DATASHEET!AG63),"",DATASHEET!AG63)</f>
        <v/>
      </c>
      <c r="V77" s="198" t="str">
        <f>IF(ISBLANK(DATASHEET!AH63),"",DATASHEET!AH63)</f>
        <v/>
      </c>
      <c r="W77" s="140" t="str">
        <f>IF(X77="","",IFERROR(VLOOKUP(DATASHEET!AJ63,lookup,2,FALSE)-$P77,""))</f>
        <v/>
      </c>
      <c r="X77" s="156" t="str">
        <f>IFERROR(INDEX(DATASHEET!$A$1:$DG$299,MATCH(PROGRESS!$A77,DATASHEET!$A$1:$A$299,0),MATCH(PROGRESS!Y$2,DATASHEET!$A$1:$DG$1,0)),"")</f>
        <v/>
      </c>
      <c r="Y77" s="156" t="str">
        <f t="shared" si="49"/>
        <v/>
      </c>
      <c r="Z77" s="138" t="str">
        <f>IF(ISBLANK(DATASHEET!AK63),"",DATASHEET!AK63)</f>
        <v>MM</v>
      </c>
      <c r="AA77" s="198" t="str">
        <f>IF(ISBLANK(DATASHEET!AL63),"",DATASHEET!AL63)</f>
        <v>11T-BI-3</v>
      </c>
      <c r="AB77" s="140" t="str">
        <f>IF(AC77="","",IFERROR(VLOOKUP(DATASHEET!AN63,lookup,2,FALSE)-$P77,""))</f>
        <v/>
      </c>
      <c r="AC77" s="156" t="str">
        <f>IFERROR(INDEX(DATASHEET!$A$1:$DG$299,MATCH(PROGRESS!$A77,DATASHEET!$A$1:$A$299,0),MATCH(PROGRESS!AD$2,DATASHEET!$A$1:$DG$1,0)),"")</f>
        <v/>
      </c>
      <c r="AD77" s="156" t="str">
        <f t="shared" si="50"/>
        <v/>
      </c>
      <c r="AE77" s="138" t="str">
        <f>IF(ISBLANK(DATASHEET!AO63),"",DATASHEET!AO63)</f>
        <v/>
      </c>
      <c r="AF77" s="198" t="str">
        <f>IF(ISBLANK(DATASHEET!AP63),"",DATASHEET!AP63)</f>
        <v/>
      </c>
      <c r="AG77" s="140" t="str">
        <f>IF(AH77="","",IFERROR(VLOOKUP(DATASHEET!AR63,lookup,2,FALSE)-$P77,""))</f>
        <v/>
      </c>
      <c r="AH77" s="156" t="str">
        <f>IFERROR(INDEX(DATASHEET!$A$1:$DG$299,MATCH(PROGRESS!$A77,DATASHEET!$A$1:$A$299,0),MATCH(PROGRESS!AI$2,DATASHEET!$A$1:$DG$1,0)),"")</f>
        <v/>
      </c>
      <c r="AI77" s="156" t="str">
        <f t="shared" si="51"/>
        <v/>
      </c>
      <c r="AJ77" s="138" t="str">
        <f>IF(ISBLANK(DATASHEET!AS63),"",DATASHEET!AS63)</f>
        <v>AGI</v>
      </c>
      <c r="AK77" s="198" t="str">
        <f>IF(ISBLANK(DATASHEET!AT63),"",DATASHEET!AT63)</f>
        <v>11T-CH-3</v>
      </c>
      <c r="AL77" s="140" t="str">
        <f>IF(AM77="","",IFERROR(VLOOKUP(DATASHEET!AV63,lookup,2,FALSE)-$P77,""))</f>
        <v/>
      </c>
      <c r="AM77" s="156" t="str">
        <f>IFERROR(INDEX(DATASHEET!$A$1:$DG$299,MATCH(PROGRESS!$A77,DATASHEET!$A$1:$A$299,0),MATCH(PROGRESS!AN$2,DATASHEET!$A$1:$DG$1,0)),"")</f>
        <v/>
      </c>
      <c r="AN77" s="156" t="str">
        <f t="shared" si="52"/>
        <v/>
      </c>
      <c r="AO77" s="138" t="str">
        <f>IF(ISBLANK(DATASHEET!AW63),"",DATASHEET!AW63)</f>
        <v/>
      </c>
      <c r="AP77" s="198" t="str">
        <f>IF(ISBLANK(DATASHEET!AX63),"",DATASHEET!AX63)</f>
        <v/>
      </c>
      <c r="AQ77" s="140" t="str">
        <f>IF(AR77="","",IFERROR(VLOOKUP(DATASHEET!AZ63,lookup,2,FALSE)-$P77,""))</f>
        <v/>
      </c>
      <c r="AR77" s="156" t="str">
        <f>IFERROR(INDEX(DATASHEET!$A$1:$DG$299,MATCH(PROGRESS!$A77,DATASHEET!$A$1:$A$299,0),MATCH(PROGRESS!AS$2,DATASHEET!$A$1:$DG$1,0)),"")</f>
        <v/>
      </c>
      <c r="AS77" s="156" t="str">
        <f t="shared" si="53"/>
        <v/>
      </c>
      <c r="AT77" s="138" t="str">
        <f>IF(ISBLANK(DATASHEET!BA63),"",DATASHEET!BA63)</f>
        <v/>
      </c>
      <c r="AU77" s="198" t="str">
        <f>IF(ISBLANK(DATASHEET!BB63),"",DATASHEET!BB63)</f>
        <v/>
      </c>
      <c r="AV77" s="140" t="str">
        <f>IF(AW77="","",IFERROR(VLOOKUP(DATASHEET!BD63,lookup,2,FALSE)-$P77,""))</f>
        <v/>
      </c>
      <c r="AW77" s="156" t="str">
        <f>IFERROR(INDEX(DATASHEET!$A$1:$DG$299,MATCH(PROGRESS!$A77,DATASHEET!$A$1:$A$299,0),MATCH(PROGRESS!AX$2,DATASHEET!$A$1:$DG$1,0)),"")</f>
        <v/>
      </c>
      <c r="AX77" s="156" t="str">
        <f t="shared" si="54"/>
        <v/>
      </c>
      <c r="AY77" s="138" t="str">
        <f>IF(ISBLANK(DATASHEET!BE63),"",DATASHEET!BE63)</f>
        <v/>
      </c>
      <c r="AZ77" s="198" t="str">
        <f>IF(ISBLANK(DATASHEET!BF63),"",DATASHEET!BF63)</f>
        <v/>
      </c>
      <c r="BA77" s="140" t="str">
        <f>IF(BB77="","",IFERROR(VLOOKUP(DATASHEET!BH63,lookup,2,FALSE)-$P77,""))</f>
        <v/>
      </c>
      <c r="BB77" s="156" t="str">
        <f>IFERROR(INDEX(DATASHEET!$A$1:$DG$299,MATCH(PROGRESS!$A77,DATASHEET!$A$1:$A$299,0),MATCH(PROGRESS!BC$2,DATASHEET!$A$1:$DG$1,0)),"")</f>
        <v/>
      </c>
      <c r="BC77" s="156" t="str">
        <f t="shared" si="55"/>
        <v/>
      </c>
      <c r="BD77" s="138" t="str">
        <f>IF(ISBLANK(DATASHEET!BI63),"",DATASHEET!BI63)</f>
        <v>JK</v>
      </c>
      <c r="BE77" s="198" t="str">
        <f>IF(ISBLANK(DATASHEET!BJ63),"",DATASHEET!BJ63)</f>
        <v>11X-EN-3</v>
      </c>
      <c r="BF77" s="140" t="str">
        <f>IF(BG77="","",IFERROR(VLOOKUP(DATASHEET!BL63,lookup,2,FALSE)-$P77,""))</f>
        <v/>
      </c>
      <c r="BG77" s="156" t="str">
        <f>IFERROR(INDEX(DATASHEET!$A$1:$DG$299,MATCH(PROGRESS!$A77,DATASHEET!$A$1:$A$299,0),MATCH(PROGRESS!BH$2,DATASHEET!$A$1:$DG$1,0)),"")</f>
        <v/>
      </c>
      <c r="BH77" s="156" t="str">
        <f t="shared" si="56"/>
        <v/>
      </c>
      <c r="BI77" s="138" t="str">
        <f>IF(ISBLANK(DATASHEET!BM63),"",DATASHEET!BM63)</f>
        <v/>
      </c>
      <c r="BJ77" s="198" t="str">
        <f>IF(ISBLANK(DATASHEET!BN63),"",DATASHEET!BN63)</f>
        <v/>
      </c>
      <c r="BK77" s="140" t="str">
        <f>IF(BL77="","",IFERROR(VLOOKUP(DATASHEET!BP63,lookup,2,FALSE)-$P77,""))</f>
        <v/>
      </c>
      <c r="BL77" s="156" t="str">
        <f>IFERROR(INDEX(DATASHEET!$A$1:$DG$299,MATCH(PROGRESS!$A77,DATASHEET!$A$1:$A$299,0),MATCH(PROGRESS!BM$2,DATASHEET!$A$1:$DG$1,0)),"")</f>
        <v/>
      </c>
      <c r="BM77" s="156" t="str">
        <f t="shared" si="57"/>
        <v/>
      </c>
      <c r="BN77" s="138" t="str">
        <f>IF(ISBLANK(DATASHEET!BQ63),"",DATASHEET!BQ63)</f>
        <v/>
      </c>
      <c r="BO77" s="198" t="str">
        <f>IF(ISBLANK(DATASHEET!BR63),"",DATASHEET!BR63)</f>
        <v/>
      </c>
      <c r="BP77" s="140" t="str">
        <f>IF(BQ77="","",IFERROR(VLOOKUP(DATASHEET!BX63,lookup,2,FALSE)-$P77,""))</f>
        <v/>
      </c>
      <c r="BQ77" s="156" t="str">
        <f>IFERROR(INDEX(DATASHEET!$A$1:$DG$299,MATCH(PROGRESS!$A77,DATASHEET!$A$1:$A$299,0),MATCH(PROGRESS!BR$2,DATASHEET!$A$1:$DG$1,0)),"")</f>
        <v/>
      </c>
      <c r="BR77" s="156" t="str">
        <f t="shared" si="58"/>
        <v/>
      </c>
      <c r="BS77" s="138" t="str">
        <f>IF(ISBLANK(DATASHEET!BY63),"",DATASHEET!BY63)</f>
        <v/>
      </c>
      <c r="BT77" s="198" t="str">
        <f>IF(ISBLANK(DATASHEET!BZ63),"",DATASHEET!BZ63)</f>
        <v/>
      </c>
      <c r="BU77" s="140" t="str">
        <f>IF(BV77="","",IFERROR(VLOOKUP(DATASHEET!CB63,lookup,2,FALSE)-$P77,""))</f>
        <v/>
      </c>
      <c r="BV77" s="156" t="str">
        <f>IFERROR(INDEX(DATASHEET!$A$1:$DG$299,MATCH(PROGRESS!$A77,DATASHEET!$A$1:$A$299,0),MATCH(PROGRESS!BW$2,DATASHEET!$A$1:$DG$1,0)),"")</f>
        <v/>
      </c>
      <c r="BW77" s="156" t="str">
        <f t="shared" si="59"/>
        <v/>
      </c>
      <c r="BX77" s="138" t="str">
        <f>IF(ISBLANK(DATASHEET!CC63),"",DATASHEET!CC63)</f>
        <v/>
      </c>
      <c r="BY77" s="198" t="str">
        <f>IF(ISBLANK(DATASHEET!CD63),"",DATASHEET!CD63)</f>
        <v/>
      </c>
      <c r="BZ77" s="140" t="str">
        <f>IF(CA77="","",IFERROR(VLOOKUP(DATASHEET!CE63,lookup,2,FALSE)-$P77,""))</f>
        <v/>
      </c>
      <c r="CA77" s="156" t="str">
        <f>IFERROR(INDEX(DATASHEET!$A$1:$DG$299,MATCH(PROGRESS!$A77,DATASHEET!$A$1:$A$299,0),MATCH(PROGRESS!CB$2,DATASHEET!$A$1:$DG$1,0)),"")</f>
        <v/>
      </c>
      <c r="CB77" s="156" t="str">
        <f t="shared" si="60"/>
        <v/>
      </c>
      <c r="CC77" s="138" t="str">
        <f>IF(ISBLANK(DATASHEET!CF63),"",DATASHEET!CF63)</f>
        <v/>
      </c>
      <c r="CD77" s="198" t="str">
        <f>IF(ISBLANK(DATASHEET!CG63),"",DATASHEET!CG63)</f>
        <v/>
      </c>
      <c r="CE77" s="140" t="str">
        <f>IF(CF77="","",IFERROR(VLOOKUP(DATASHEET!CJ63,lookup,2,FALSE)-$P77,""))</f>
        <v/>
      </c>
      <c r="CF77" s="156" t="str">
        <f>IFERROR(INDEX(DATASHEET!$A$1:$DG$299,MATCH(PROGRESS!$A77,DATASHEET!$A$1:$A$299,0),MATCH(PROGRESS!CG$2,DATASHEET!$A$1:$DG$1,0)),"")</f>
        <v/>
      </c>
      <c r="CG77" s="156" t="str">
        <f t="shared" si="61"/>
        <v/>
      </c>
      <c r="CH77" s="138" t="str">
        <f>IF(ISBLANK(DATASHEET!CK63),"",DATASHEET!CK63)</f>
        <v/>
      </c>
      <c r="CI77" s="198" t="str">
        <f>IF(ISBLANK(DATASHEET!CL63),"",DATASHEET!CL63)</f>
        <v/>
      </c>
      <c r="CJ77" s="140" t="str">
        <f>IF(CK77="","",IFERROR(VLOOKUP(DATASHEET!CN63,lookup,2,FALSE)-$P77,""))</f>
        <v/>
      </c>
      <c r="CK77" s="156" t="str">
        <f>IFERROR(INDEX(DATASHEET!$A$1:$DG$299,MATCH(PROGRESS!$A77,DATASHEET!$A$1:$A$299,0),MATCH(PROGRESS!CL$2,DATASHEET!$A$1:$DG$1,0)),"")</f>
        <v/>
      </c>
      <c r="CL77" s="156" t="str">
        <f t="shared" si="62"/>
        <v/>
      </c>
      <c r="CM77" s="138" t="str">
        <f>IF(ISBLANK(DATASHEET!CO63),"",DATASHEET!CO63)</f>
        <v>CS</v>
      </c>
      <c r="CN77" s="198" t="str">
        <f>IF(ISBLANK(DATASHEET!CP63),"",DATASHEET!CP63)</f>
        <v>11S-MA-1</v>
      </c>
      <c r="CO77" s="140" t="str">
        <f>IF(CP77="","",IFERROR(VLOOKUP(DATASHEET!CR63,lookup,2,FALSE)-$P77,""))</f>
        <v/>
      </c>
      <c r="CP77" s="156" t="str">
        <f>IFERROR(INDEX(DATASHEET!$A$1:$DG$299,MATCH(PROGRESS!$A77,DATASHEET!$A$1:$A$299,0),MATCH(PROGRESS!CQ$2,DATASHEET!$A$1:$DG$1,0)),"")</f>
        <v/>
      </c>
      <c r="CQ77" s="156" t="str">
        <f t="shared" si="63"/>
        <v/>
      </c>
      <c r="CR77" s="138" t="str">
        <f>IF(ISBLANK(DATASHEET!CS63),"",DATASHEET!CS63)</f>
        <v/>
      </c>
      <c r="CS77" s="198" t="str">
        <f>IF(ISBLANK(DATASHEET!CT63),"",DATASHEET!CT63)</f>
        <v/>
      </c>
      <c r="CT77" s="140" t="str">
        <f>IF(CU77="","",IFERROR(VLOOKUP(DATASHEET!CV63,lookup,2,FALSE)-$P77,""))</f>
        <v/>
      </c>
      <c r="CU77" s="156" t="str">
        <f>IFERROR(INDEX(DATASHEET!$A$1:$DG$299,MATCH(PROGRESS!$A77,DATASHEET!$A$1:$A$299,0),MATCH(PROGRESS!CV$2,DATASHEET!$A$1:$DG$1,0)),"")</f>
        <v/>
      </c>
      <c r="CV77" s="156" t="str">
        <f t="shared" si="64"/>
        <v/>
      </c>
      <c r="CW77" s="138" t="str">
        <f>IF(ISBLANK(DATASHEET!CW63),"",DATASHEET!CW63)</f>
        <v/>
      </c>
      <c r="CX77" s="198" t="str">
        <f>IF(ISBLANK(DATASHEET!CX63),"",DATASHEET!CX63)</f>
        <v/>
      </c>
      <c r="CY77" s="140" t="str">
        <f>IF(CZ77="","",IFERROR(VLOOKUP(DATASHEET!DD63,lookup,2,FALSE)-$P77,""))</f>
        <v/>
      </c>
      <c r="CZ77" s="156" t="str">
        <f>IFERROR(INDEX(DATASHEET!$A$1:$DG$299,MATCH(PROGRESS!$A77,DATASHEET!$A$1:$A$299,0),MATCH(PROGRESS!DA$2,DATASHEET!$A$1:$DG$1,0)),"")</f>
        <v/>
      </c>
      <c r="DA77" s="156" t="str">
        <f t="shared" si="65"/>
        <v/>
      </c>
      <c r="DB77" s="138" t="str">
        <f>IF(ISBLANK(DATASHEET!DE63),"",DATASHEET!DE63)</f>
        <v>JOS</v>
      </c>
      <c r="DC77" s="198" t="str">
        <f>IF(ISBLANK(DATASHEET!DF63),"",DATASHEET!DF63)</f>
        <v>11MS2-PE-MS2-10</v>
      </c>
      <c r="DD77" s="140" t="str">
        <f>IF(DE77="","",IFERROR(VLOOKUP(DATASHEET!DH63,lookup,2,FALSE)-$P77,""))</f>
        <v/>
      </c>
      <c r="DE77" s="156" t="str">
        <f>IFERROR(INDEX(DATASHEET!$A$1:$DG$299,MATCH(PROGRESS!$A77,DATASHEET!$A$1:$A$299,0),MATCH(PROGRESS!DF$2,DATASHEET!$A$1:$DG$1,0)),"")</f>
        <v/>
      </c>
      <c r="DF77" s="156" t="str">
        <f t="shared" si="66"/>
        <v/>
      </c>
      <c r="DG77" s="138" t="str">
        <f>IF(ISBLANK(DATASHEET!DI63),"",DATASHEET!DI63)</f>
        <v>TD</v>
      </c>
      <c r="DH77" s="198" t="str">
        <f>IF(ISBLANK(DATASHEET!DJ63),"",DATASHEET!DJ63)</f>
        <v>11T-PH-3</v>
      </c>
      <c r="DI77" s="140" t="str">
        <f>IF(DJ77="","",IFERROR(VLOOKUP(DATASHEET!DL63,lookup,2,FALSE)-$P77,""))</f>
        <v/>
      </c>
      <c r="DJ77" s="156" t="str">
        <f>IFERROR(INDEX(DATASHEET!$A$1:$DG$299,MATCH(PROGRESS!$A77,DATASHEET!$A$1:$A$299,0),MATCH(PROGRESS!DK$2,DATASHEET!$A$1:$DG$1,0)),"")</f>
        <v/>
      </c>
      <c r="DK77" s="156" t="str">
        <f t="shared" si="67"/>
        <v/>
      </c>
      <c r="DL77" s="138" t="str">
        <f>IF(ISBLANK(DATASHEET!DM63),"",DATASHEET!DM63)</f>
        <v/>
      </c>
      <c r="DM77" s="198" t="str">
        <f>IF(ISBLANK(DATASHEET!DN63),"",DATASHEET!DN63)</f>
        <v/>
      </c>
      <c r="DN77" s="140" t="str">
        <f>IF(DO77="","",IFERROR(VLOOKUP(DATASHEET!DP63,lookup,2,FALSE)-$P77,""))</f>
        <v/>
      </c>
      <c r="DO77" s="156" t="str">
        <f>IFERROR(INDEX(DATASHEET!$A$1:$DG$299,MATCH(PROGRESS!$A77,DATASHEET!$A$1:$A$299,0),MATCH(PROGRESS!DP$2,DATASHEET!$A$1:$DG$1,0)),"")</f>
        <v/>
      </c>
      <c r="DP77" s="156" t="str">
        <f t="shared" si="68"/>
        <v/>
      </c>
      <c r="DQ77" s="138" t="str">
        <f>IF(ISBLANK(DATASHEET!DQ63),"",DATASHEET!DQ63)</f>
        <v>PLO</v>
      </c>
      <c r="DR77" s="198" t="str">
        <f>IF(ISBLANK(DATASHEET!DR63),"",DATASHEET!DR63)</f>
        <v>11X-RE-2</v>
      </c>
      <c r="DS77" s="140" t="str">
        <f>IF(DT77="","",IFERROR(VLOOKUP(DATASHEET!DT63,lookup,2,FALSE)-$P77,""))</f>
        <v/>
      </c>
      <c r="DT77" s="156" t="str">
        <f>IFERROR(INDEX(DATASHEET!$A$1:$DG$299,MATCH(PROGRESS!$A77,DATASHEET!$A$1:$A$299,0),MATCH(PROGRESS!DU$2,DATASHEET!$A$1:$DG$1,0)),"")</f>
        <v/>
      </c>
      <c r="DU77" s="156" t="str">
        <f t="shared" si="69"/>
        <v/>
      </c>
      <c r="DV77" s="138" t="str">
        <f>IF(ISBLANK(DATASHEET!DU63),"",DATASHEET!DU63)</f>
        <v/>
      </c>
      <c r="DW77" s="198" t="str">
        <f>IF(ISBLANK(DATASHEET!DV63),"",DATASHEET!DV63)</f>
        <v/>
      </c>
      <c r="DX77" s="140" t="str">
        <f>IF(DY77="","",IFERROR(VLOOKUP(DATASHEET!DX63,lookup,2,FALSE)-$P77,""))</f>
        <v/>
      </c>
      <c r="DY77" s="156" t="str">
        <f>IFERROR(INDEX(DATASHEET!$A$1:$DG$299,MATCH(PROGRESS!$A77,DATASHEET!$A$1:$A$299,0),MATCH(PROGRESS!DZ$2,DATASHEET!$A$1:$DG$1,0)),"")</f>
        <v/>
      </c>
      <c r="DZ77" s="156" t="str">
        <f t="shared" si="70"/>
        <v/>
      </c>
      <c r="EA77" s="138" t="str">
        <f>IF(ISBLANK(DATASHEET!DY63),"",DATASHEET!DY63)</f>
        <v>YP</v>
      </c>
      <c r="EB77" s="198" t="str">
        <f>IF(ISBLANK(DATASHEET!DZ63),"",DATASHEET!DZ63)</f>
        <v>11S-SP-3</v>
      </c>
      <c r="FD77" s="526"/>
      <c r="FE77" s="532"/>
      <c r="FF77" s="532"/>
      <c r="FG77" s="532"/>
      <c r="FH77" s="526"/>
      <c r="FI77" s="526"/>
      <c r="FJ77" s="532"/>
      <c r="FK77" s="526"/>
      <c r="FL77" s="532"/>
      <c r="FM77" s="526"/>
      <c r="FN77" s="532"/>
      <c r="FO77" s="532"/>
      <c r="FP77" s="532"/>
      <c r="FQ77" s="526"/>
      <c r="FR77" s="526"/>
      <c r="FS77" s="526"/>
      <c r="FT77" s="532"/>
      <c r="FU77" s="526"/>
      <c r="FV77" s="532"/>
      <c r="FW77" s="532"/>
      <c r="FX77" s="532"/>
      <c r="FY77" s="526"/>
      <c r="FZ77" s="532"/>
      <c r="GA77" s="529"/>
      <c r="GB77" s="530"/>
      <c r="GC77" s="530"/>
      <c r="GD77" s="529"/>
      <c r="GE77" s="530"/>
      <c r="GF77" s="530"/>
      <c r="GG77" s="530"/>
      <c r="GH77" s="530"/>
      <c r="GI77" s="530"/>
      <c r="GJ77" s="529"/>
      <c r="GK77" s="530"/>
      <c r="GL77" s="529"/>
      <c r="GM77" s="529"/>
      <c r="GN77" s="530"/>
      <c r="GO77" s="530"/>
      <c r="GP77" s="529"/>
      <c r="GQ77" s="529"/>
      <c r="GR77" s="530"/>
      <c r="GS77" s="530"/>
      <c r="GT77" s="529"/>
    </row>
    <row r="78" spans="1:211" ht="15.75" x14ac:dyDescent="0.25">
      <c r="A78" s="179">
        <f>DATASHEET!A64</f>
        <v>151654</v>
      </c>
      <c r="B78" s="58" t="str">
        <f>DATASHEET!B64</f>
        <v>GRANT, Kobe</v>
      </c>
      <c r="C78" s="169" t="str">
        <f>DATASHEET!C64</f>
        <v>11SK</v>
      </c>
      <c r="D78" s="170" t="str">
        <f>DATASHEET!D64</f>
        <v>M</v>
      </c>
      <c r="E78" s="170" t="str">
        <f>DATASHEET!J64</f>
        <v>N</v>
      </c>
      <c r="F78" s="170" t="str">
        <f>DATASHEET!E64</f>
        <v>N</v>
      </c>
      <c r="G78" s="170" t="str">
        <f>DATASHEET!F64</f>
        <v>Black Caribbean</v>
      </c>
      <c r="H78" s="170" t="str">
        <f>DATASHEET!G64</f>
        <v>N</v>
      </c>
      <c r="I78" s="170" t="str">
        <f>DATASHEET!H64</f>
        <v>N</v>
      </c>
      <c r="J78" s="170" t="str">
        <f>DATASHEET!I64</f>
        <v>N</v>
      </c>
      <c r="K78" s="171" t="str">
        <f>DATASHEET!M64</f>
        <v>L</v>
      </c>
      <c r="L78" s="88" t="str">
        <f t="shared" si="46"/>
        <v/>
      </c>
      <c r="M78" s="88" t="str">
        <f t="shared" si="47"/>
        <v/>
      </c>
      <c r="N78" s="498" t="str">
        <f>IF(ISBLANK(DATASHEET!L64),"",DATASHEET!L64)</f>
        <v>2-3</v>
      </c>
      <c r="O78" s="109">
        <f>IFERROR(IF(VLOOKUP(DATASHEET!A64,[5]YEAR11!$A$2:$AF$236,18,FALSE)="","",VLOOKUP(DATASHEET!A64,[5]YEAR11!$A$2:$AF$236,18,FALSE)),"")</f>
        <v>25.671512</v>
      </c>
      <c r="P78" s="111">
        <f>IFERROR(IF(VLOOKUP(DATASHEET!A64,[5]YEAR11!$A$2:$AF$237,19,FALSE)="","",VLOOKUP(DATASHEET!A64,[5]YEAR11!$A$2:$AF$237,19,FALSE)),"")</f>
        <v>2.5671512000000001</v>
      </c>
      <c r="Q78" s="497">
        <f>'P8 BREAKDOWN'!M66</f>
        <v>-2.3671511999999999</v>
      </c>
      <c r="R78" s="140" t="str">
        <f>IF(S78="","",IFERROR(VLOOKUP(DATASHEET!AF64,lookup,2,FALSE)-$P78,""))</f>
        <v/>
      </c>
      <c r="S78" s="156" t="str">
        <f>IFERROR(INDEX(DATASHEET!$A$1:$DG$299,MATCH(PROGRESS!$A78,DATASHEET!$A$1:$A$299,0),MATCH(PROGRESS!T$2,DATASHEET!$A$1:$DG$1,0)),"")</f>
        <v/>
      </c>
      <c r="T78" s="156" t="str">
        <f t="shared" si="48"/>
        <v/>
      </c>
      <c r="U78" s="138" t="str">
        <f>IF(ISBLANK(DATASHEET!AG64),"",DATASHEET!AG64)</f>
        <v/>
      </c>
      <c r="V78" s="198" t="str">
        <f>IF(ISBLANK(DATASHEET!AH64),"",DATASHEET!AH64)</f>
        <v/>
      </c>
      <c r="W78" s="140" t="str">
        <f>IF(X78="","",IFERROR(VLOOKUP(DATASHEET!AJ64,lookup,2,FALSE)-$P78,""))</f>
        <v/>
      </c>
      <c r="X78" s="156" t="str">
        <f>IFERROR(INDEX(DATASHEET!$A$1:$DG$299,MATCH(PROGRESS!$A78,DATASHEET!$A$1:$A$299,0),MATCH(PROGRESS!Y$2,DATASHEET!$A$1:$DG$1,0)),"")</f>
        <v/>
      </c>
      <c r="Y78" s="156" t="str">
        <f t="shared" si="49"/>
        <v/>
      </c>
      <c r="Z78" s="138" t="str">
        <f>IF(ISBLANK(DATASHEET!AK64),"",DATASHEET!AK64)</f>
        <v>KBW</v>
      </c>
      <c r="AA78" s="198" t="str">
        <f>IF(ISBLANK(DATASHEET!AL64),"",DATASHEET!AL64)</f>
        <v>11T-BI-5</v>
      </c>
      <c r="AB78" s="140" t="str">
        <f>IF(AC78="","",IFERROR(VLOOKUP(DATASHEET!AN64,lookup,2,FALSE)-$P78,""))</f>
        <v/>
      </c>
      <c r="AC78" s="156" t="str">
        <f>IFERROR(INDEX(DATASHEET!$A$1:$DG$299,MATCH(PROGRESS!$A78,DATASHEET!$A$1:$A$299,0),MATCH(PROGRESS!AD$2,DATASHEET!$A$1:$DG$1,0)),"")</f>
        <v/>
      </c>
      <c r="AD78" s="156" t="str">
        <f t="shared" si="50"/>
        <v/>
      </c>
      <c r="AE78" s="138" t="str">
        <f>IF(ISBLANK(DATASHEET!AO64),"",DATASHEET!AO64)</f>
        <v/>
      </c>
      <c r="AF78" s="198" t="str">
        <f>IF(ISBLANK(DATASHEET!AP64),"",DATASHEET!AP64)</f>
        <v/>
      </c>
      <c r="AG78" s="140" t="str">
        <f>IF(AH78="","",IFERROR(VLOOKUP(DATASHEET!AR64,lookup,2,FALSE)-$P78,""))</f>
        <v/>
      </c>
      <c r="AH78" s="156" t="str">
        <f>IFERROR(INDEX(DATASHEET!$A$1:$DG$299,MATCH(PROGRESS!$A78,DATASHEET!$A$1:$A$299,0),MATCH(PROGRESS!AI$2,DATASHEET!$A$1:$DG$1,0)),"")</f>
        <v/>
      </c>
      <c r="AI78" s="156" t="str">
        <f t="shared" si="51"/>
        <v/>
      </c>
      <c r="AJ78" s="138" t="str">
        <f>IF(ISBLANK(DATASHEET!AS64),"",DATASHEET!AS64)</f>
        <v>GN</v>
      </c>
      <c r="AK78" s="198" t="str">
        <f>IF(ISBLANK(DATASHEET!AT64),"",DATASHEET!AT64)</f>
        <v>11T-CH-5</v>
      </c>
      <c r="AL78" s="140" t="str">
        <f>IF(AM78="","",IFERROR(VLOOKUP(DATASHEET!AV64,lookup,2,FALSE)-$P78,""))</f>
        <v/>
      </c>
      <c r="AM78" s="156" t="str">
        <f>IFERROR(INDEX(DATASHEET!$A$1:$DG$299,MATCH(PROGRESS!$A78,DATASHEET!$A$1:$A$299,0),MATCH(PROGRESS!AN$2,DATASHEET!$A$1:$DG$1,0)),"")</f>
        <v/>
      </c>
      <c r="AN78" s="156" t="str">
        <f t="shared" si="52"/>
        <v/>
      </c>
      <c r="AO78" s="138" t="str">
        <f>IF(ISBLANK(DATASHEET!AW64),"",DATASHEET!AW64)</f>
        <v/>
      </c>
      <c r="AP78" s="198" t="str">
        <f>IF(ISBLANK(DATASHEET!AX64),"",DATASHEET!AX64)</f>
        <v/>
      </c>
      <c r="AQ78" s="140" t="str">
        <f>IF(AR78="","",IFERROR(VLOOKUP(DATASHEET!AZ64,lookup,2,FALSE)-$P78,""))</f>
        <v/>
      </c>
      <c r="AR78" s="156" t="str">
        <f>IFERROR(INDEX(DATASHEET!$A$1:$DG$299,MATCH(PROGRESS!$A78,DATASHEET!$A$1:$A$299,0),MATCH(PROGRESS!AS$2,DATASHEET!$A$1:$DG$1,0)),"")</f>
        <v/>
      </c>
      <c r="AS78" s="156" t="str">
        <f t="shared" si="53"/>
        <v/>
      </c>
      <c r="AT78" s="138" t="str">
        <f>IF(ISBLANK(DATASHEET!BA64),"",DATASHEET!BA64)</f>
        <v/>
      </c>
      <c r="AU78" s="198" t="str">
        <f>IF(ISBLANK(DATASHEET!BB64),"",DATASHEET!BB64)</f>
        <v/>
      </c>
      <c r="AV78" s="140" t="str">
        <f>IF(AW78="","",IFERROR(VLOOKUP(DATASHEET!BD64,lookup,2,FALSE)-$P78,""))</f>
        <v/>
      </c>
      <c r="AW78" s="156" t="str">
        <f>IFERROR(INDEX(DATASHEET!$A$1:$DG$299,MATCH(PROGRESS!$A78,DATASHEET!$A$1:$A$299,0),MATCH(PROGRESS!AX$2,DATASHEET!$A$1:$DG$1,0)),"")</f>
        <v/>
      </c>
      <c r="AX78" s="156" t="str">
        <f t="shared" si="54"/>
        <v/>
      </c>
      <c r="AY78" s="138" t="str">
        <f>IF(ISBLANK(DATASHEET!BE64),"",DATASHEET!BE64)</f>
        <v/>
      </c>
      <c r="AZ78" s="198" t="str">
        <f>IF(ISBLANK(DATASHEET!BF64),"",DATASHEET!BF64)</f>
        <v/>
      </c>
      <c r="BA78" s="140" t="str">
        <f>IF(BB78="","",IFERROR(VLOOKUP(DATASHEET!BH64,lookup,2,FALSE)-$P78,""))</f>
        <v/>
      </c>
      <c r="BB78" s="156" t="str">
        <f>IFERROR(INDEX(DATASHEET!$A$1:$DG$299,MATCH(PROGRESS!$A78,DATASHEET!$A$1:$A$299,0),MATCH(PROGRESS!BC$2,DATASHEET!$A$1:$DG$1,0)),"")</f>
        <v/>
      </c>
      <c r="BC78" s="156" t="str">
        <f t="shared" si="55"/>
        <v/>
      </c>
      <c r="BD78" s="138" t="str">
        <f>IF(ISBLANK(DATASHEET!BI64),"",DATASHEET!BI64)</f>
        <v>EW</v>
      </c>
      <c r="BE78" s="198" t="str">
        <f>IF(ISBLANK(DATASHEET!BJ64),"",DATASHEET!BJ64)</f>
        <v>11X-EN-9</v>
      </c>
      <c r="BF78" s="140" t="str">
        <f>IF(BG78="","",IFERROR(VLOOKUP(DATASHEET!BL64,lookup,2,FALSE)-$P78,""))</f>
        <v/>
      </c>
      <c r="BG78" s="156" t="str">
        <f>IFERROR(INDEX(DATASHEET!$A$1:$DG$299,MATCH(PROGRESS!$A78,DATASHEET!$A$1:$A$299,0),MATCH(PROGRESS!BH$2,DATASHEET!$A$1:$DG$1,0)),"")</f>
        <v/>
      </c>
      <c r="BH78" s="156" t="str">
        <f t="shared" si="56"/>
        <v/>
      </c>
      <c r="BI78" s="138" t="str">
        <f>IF(ISBLANK(DATASHEET!BM64),"",DATASHEET!BM64)</f>
        <v/>
      </c>
      <c r="BJ78" s="198" t="str">
        <f>IF(ISBLANK(DATASHEET!BN64),"",DATASHEET!BN64)</f>
        <v/>
      </c>
      <c r="BK78" s="140" t="str">
        <f>IF(BL78="","",IFERROR(VLOOKUP(DATASHEET!BP64,lookup,2,FALSE)-$P78,""))</f>
        <v/>
      </c>
      <c r="BL78" s="156" t="str">
        <f>IFERROR(INDEX(DATASHEET!$A$1:$DG$299,MATCH(PROGRESS!$A78,DATASHEET!$A$1:$A$299,0),MATCH(PROGRESS!BM$2,DATASHEET!$A$1:$DG$1,0)),"")</f>
        <v/>
      </c>
      <c r="BM78" s="156" t="str">
        <f t="shared" si="57"/>
        <v/>
      </c>
      <c r="BN78" s="138" t="str">
        <f>IF(ISBLANK(DATASHEET!BQ64),"",DATASHEET!BQ64)</f>
        <v/>
      </c>
      <c r="BO78" s="198" t="str">
        <f>IF(ISBLANK(DATASHEET!BR64),"",DATASHEET!BR64)</f>
        <v/>
      </c>
      <c r="BP78" s="140" t="str">
        <f>IF(BQ78="","",IFERROR(VLOOKUP(DATASHEET!BX64,lookup,2,FALSE)-$P78,""))</f>
        <v/>
      </c>
      <c r="BQ78" s="156" t="str">
        <f>IFERROR(INDEX(DATASHEET!$A$1:$DG$299,MATCH(PROGRESS!$A78,DATASHEET!$A$1:$A$299,0),MATCH(PROGRESS!BR$2,DATASHEET!$A$1:$DG$1,0)),"")</f>
        <v/>
      </c>
      <c r="BR78" s="156" t="str">
        <f t="shared" si="58"/>
        <v/>
      </c>
      <c r="BS78" s="138" t="str">
        <f>IF(ISBLANK(DATASHEET!BY64),"",DATASHEET!BY64)</f>
        <v>DCH</v>
      </c>
      <c r="BT78" s="198" t="str">
        <f>IF(ISBLANK(DATASHEET!BZ64),"",DATASHEET!BZ64)</f>
        <v>11N-FR-4</v>
      </c>
      <c r="BU78" s="140" t="str">
        <f>IF(BV78="","",IFERROR(VLOOKUP(DATASHEET!CB64,lookup,2,FALSE)-$P78,""))</f>
        <v/>
      </c>
      <c r="BV78" s="156" t="str">
        <f>IFERROR(INDEX(DATASHEET!$A$1:$DG$299,MATCH(PROGRESS!$A78,DATASHEET!$A$1:$A$299,0),MATCH(PROGRESS!BW$2,DATASHEET!$A$1:$DG$1,0)),"")</f>
        <v/>
      </c>
      <c r="BW78" s="156" t="str">
        <f t="shared" si="59"/>
        <v/>
      </c>
      <c r="BX78" s="138" t="str">
        <f>IF(ISBLANK(DATASHEET!CC64),"",DATASHEET!CC64)</f>
        <v>JJA</v>
      </c>
      <c r="BY78" s="198" t="str">
        <f>IF(ISBLANK(DATASHEET!CD64),"",DATASHEET!CD64)</f>
        <v>11MS2-GG2-6</v>
      </c>
      <c r="BZ78" s="140" t="str">
        <f>IF(CA78="","",IFERROR(VLOOKUP(DATASHEET!CE64,lookup,2,FALSE)-$P78,""))</f>
        <v/>
      </c>
      <c r="CA78" s="156" t="str">
        <f>IFERROR(INDEX(DATASHEET!$A$1:$DG$299,MATCH(PROGRESS!$A78,DATASHEET!$A$1:$A$299,0),MATCH(PROGRESS!CB$2,DATASHEET!$A$1:$DG$1,0)),"")</f>
        <v/>
      </c>
      <c r="CB78" s="156" t="str">
        <f t="shared" si="60"/>
        <v/>
      </c>
      <c r="CC78" s="138" t="str">
        <f>IF(ISBLANK(DATASHEET!CF64),"",DATASHEET!CF64)</f>
        <v/>
      </c>
      <c r="CD78" s="198" t="str">
        <f>IF(ISBLANK(DATASHEET!CG64),"",DATASHEET!CG64)</f>
        <v/>
      </c>
      <c r="CE78" s="140" t="str">
        <f>IF(CF78="","",IFERROR(VLOOKUP(DATASHEET!CJ64,lookup,2,FALSE)-$P78,""))</f>
        <v/>
      </c>
      <c r="CF78" s="156" t="str">
        <f>IFERROR(INDEX(DATASHEET!$A$1:$DG$299,MATCH(PROGRESS!$A78,DATASHEET!$A$1:$A$299,0),MATCH(PROGRESS!CG$2,DATASHEET!$A$1:$DG$1,0)),"")</f>
        <v/>
      </c>
      <c r="CG78" s="156" t="str">
        <f t="shared" si="61"/>
        <v/>
      </c>
      <c r="CH78" s="138" t="str">
        <f>IF(ISBLANK(DATASHEET!CK64),"",DATASHEET!CK64)</f>
        <v/>
      </c>
      <c r="CI78" s="198" t="str">
        <f>IF(ISBLANK(DATASHEET!CL64),"",DATASHEET!CL64)</f>
        <v/>
      </c>
      <c r="CJ78" s="140" t="str">
        <f>IF(CK78="","",IFERROR(VLOOKUP(DATASHEET!CN64,lookup,2,FALSE)-$P78,""))</f>
        <v/>
      </c>
      <c r="CK78" s="156" t="str">
        <f>IFERROR(INDEX(DATASHEET!$A$1:$DG$299,MATCH(PROGRESS!$A78,DATASHEET!$A$1:$A$299,0),MATCH(PROGRESS!CL$2,DATASHEET!$A$1:$DG$1,0)),"")</f>
        <v/>
      </c>
      <c r="CL78" s="156" t="str">
        <f t="shared" si="62"/>
        <v/>
      </c>
      <c r="CM78" s="138" t="str">
        <f>IF(ISBLANK(DATASHEET!CO64),"",DATASHEET!CO64)</f>
        <v>AB</v>
      </c>
      <c r="CN78" s="198" t="str">
        <f>IF(ISBLANK(DATASHEET!CP64),"",DATASHEET!CP64)</f>
        <v>11X-MA-7</v>
      </c>
      <c r="CO78" s="140" t="str">
        <f>IF(CP78="","",IFERROR(VLOOKUP(DATASHEET!CR64,lookup,2,FALSE)-$P78,""))</f>
        <v/>
      </c>
      <c r="CP78" s="156" t="str">
        <f>IFERROR(INDEX(DATASHEET!$A$1:$DG$299,MATCH(PROGRESS!$A78,DATASHEET!$A$1:$A$299,0),MATCH(PROGRESS!CQ$2,DATASHEET!$A$1:$DG$1,0)),"")</f>
        <v/>
      </c>
      <c r="CQ78" s="156" t="str">
        <f t="shared" si="63"/>
        <v/>
      </c>
      <c r="CR78" s="138" t="str">
        <f>IF(ISBLANK(DATASHEET!CS64),"",DATASHEET!CS64)</f>
        <v/>
      </c>
      <c r="CS78" s="198" t="str">
        <f>IF(ISBLANK(DATASHEET!CT64),"",DATASHEET!CT64)</f>
        <v/>
      </c>
      <c r="CT78" s="140" t="str">
        <f>IF(CU78="","",IFERROR(VLOOKUP(DATASHEET!CV64,lookup,2,FALSE)-$P78,""))</f>
        <v/>
      </c>
      <c r="CU78" s="156" t="str">
        <f>IFERROR(INDEX(DATASHEET!$A$1:$DG$299,MATCH(PROGRESS!$A78,DATASHEET!$A$1:$A$299,0),MATCH(PROGRESS!CV$2,DATASHEET!$A$1:$DG$1,0)),"")</f>
        <v/>
      </c>
      <c r="CV78" s="156" t="str">
        <f t="shared" si="64"/>
        <v/>
      </c>
      <c r="CW78" s="138" t="str">
        <f>IF(ISBLANK(DATASHEET!CW64),"",DATASHEET!CW64)</f>
        <v/>
      </c>
      <c r="CX78" s="198" t="str">
        <f>IF(ISBLANK(DATASHEET!CX64),"",DATASHEET!CX64)</f>
        <v/>
      </c>
      <c r="CY78" s="140" t="str">
        <f>IF(CZ78="","",IFERROR(VLOOKUP(DATASHEET!DD64,lookup,2,FALSE)-$P78,""))</f>
        <v/>
      </c>
      <c r="CZ78" s="156" t="str">
        <f>IFERROR(INDEX(DATASHEET!$A$1:$DG$299,MATCH(PROGRESS!$A78,DATASHEET!$A$1:$A$299,0),MATCH(PROGRESS!DA$2,DATASHEET!$A$1:$DG$1,0)),"")</f>
        <v/>
      </c>
      <c r="DA78" s="156" t="str">
        <f t="shared" si="65"/>
        <v/>
      </c>
      <c r="DB78" s="138" t="str">
        <f>IF(ISBLANK(DATASHEET!DE64),"",DATASHEET!DE64)</f>
        <v/>
      </c>
      <c r="DC78" s="198" t="str">
        <f>IF(ISBLANK(DATASHEET!DF64),"",DATASHEET!DF64)</f>
        <v/>
      </c>
      <c r="DD78" s="140" t="str">
        <f>IF(DE78="","",IFERROR(VLOOKUP(DATASHEET!DH64,lookup,2,FALSE)-$P78,""))</f>
        <v/>
      </c>
      <c r="DE78" s="156" t="str">
        <f>IFERROR(INDEX(DATASHEET!$A$1:$DG$299,MATCH(PROGRESS!$A78,DATASHEET!$A$1:$A$299,0),MATCH(PROGRESS!DF$2,DATASHEET!$A$1:$DG$1,0)),"")</f>
        <v/>
      </c>
      <c r="DF78" s="156" t="str">
        <f t="shared" si="66"/>
        <v/>
      </c>
      <c r="DG78" s="138" t="str">
        <f>IF(ISBLANK(DATASHEET!DI64),"",DATASHEET!DI64)</f>
        <v>RA</v>
      </c>
      <c r="DH78" s="198" t="str">
        <f>IF(ISBLANK(DATASHEET!DJ64),"",DATASHEET!DJ64)</f>
        <v>11T-PH-5</v>
      </c>
      <c r="DI78" s="140" t="str">
        <f>IF(DJ78="","",IFERROR(VLOOKUP(DATASHEET!DL64,lookup,2,FALSE)-$P78,""))</f>
        <v/>
      </c>
      <c r="DJ78" s="156" t="str">
        <f>IFERROR(INDEX(DATASHEET!$A$1:$DG$299,MATCH(PROGRESS!$A78,DATASHEET!$A$1:$A$299,0),MATCH(PROGRESS!DK$2,DATASHEET!$A$1:$DG$1,0)),"")</f>
        <v/>
      </c>
      <c r="DK78" s="156" t="str">
        <f t="shared" si="67"/>
        <v/>
      </c>
      <c r="DL78" s="138" t="str">
        <f>IF(ISBLANK(DATASHEET!DM64),"",DATASHEET!DM64)</f>
        <v/>
      </c>
      <c r="DM78" s="198" t="str">
        <f>IF(ISBLANK(DATASHEET!DN64),"",DATASHEET!DN64)</f>
        <v/>
      </c>
      <c r="DN78" s="140" t="str">
        <f>IF(DO78="","",IFERROR(VLOOKUP(DATASHEET!DP64,lookup,2,FALSE)-$P78,""))</f>
        <v/>
      </c>
      <c r="DO78" s="156" t="str">
        <f>IFERROR(INDEX(DATASHEET!$A$1:$DG$299,MATCH(PROGRESS!$A78,DATASHEET!$A$1:$A$299,0),MATCH(PROGRESS!DP$2,DATASHEET!$A$1:$DG$1,0)),"")</f>
        <v/>
      </c>
      <c r="DP78" s="156" t="str">
        <f t="shared" si="68"/>
        <v/>
      </c>
      <c r="DQ78" s="138" t="str">
        <f>IF(ISBLANK(DATASHEET!DQ64),"",DATASHEET!DQ64)</f>
        <v>JNE</v>
      </c>
      <c r="DR78" s="198" t="str">
        <f>IF(ISBLANK(DATASHEET!DR64),"",DATASHEET!DR64)</f>
        <v>11X-RE-1</v>
      </c>
      <c r="DS78" s="140" t="str">
        <f>IF(DT78="","",IFERROR(VLOOKUP(DATASHEET!DT64,lookup,2,FALSE)-$P78,""))</f>
        <v/>
      </c>
      <c r="DT78" s="156" t="str">
        <f>IFERROR(INDEX(DATASHEET!$A$1:$DG$299,MATCH(PROGRESS!$A78,DATASHEET!$A$1:$A$299,0),MATCH(PROGRESS!DU$2,DATASHEET!$A$1:$DG$1,0)),"")</f>
        <v/>
      </c>
      <c r="DU78" s="156" t="str">
        <f t="shared" si="69"/>
        <v/>
      </c>
      <c r="DV78" s="138" t="str">
        <f>IF(ISBLANK(DATASHEET!DU64),"",DATASHEET!DU64)</f>
        <v/>
      </c>
      <c r="DW78" s="198" t="str">
        <f>IF(ISBLANK(DATASHEET!DV64),"",DATASHEET!DV64)</f>
        <v/>
      </c>
      <c r="DX78" s="140" t="str">
        <f>IF(DY78="","",IFERROR(VLOOKUP(DATASHEET!DX64,lookup,2,FALSE)-$P78,""))</f>
        <v/>
      </c>
      <c r="DY78" s="156" t="str">
        <f>IFERROR(INDEX(DATASHEET!$A$1:$DG$299,MATCH(PROGRESS!$A78,DATASHEET!$A$1:$A$299,0),MATCH(PROGRESS!DZ$2,DATASHEET!$A$1:$DG$1,0)),"")</f>
        <v/>
      </c>
      <c r="DZ78" s="156" t="str">
        <f t="shared" si="70"/>
        <v/>
      </c>
      <c r="EA78" s="138" t="str">
        <f>IF(ISBLANK(DATASHEET!DY64),"",DATASHEET!DY64)</f>
        <v/>
      </c>
      <c r="EB78" s="198" t="str">
        <f>IF(ISBLANK(DATASHEET!DZ64),"",DATASHEET!DZ64)</f>
        <v/>
      </c>
      <c r="FD78" s="526"/>
      <c r="FE78" s="532"/>
      <c r="FF78" s="532"/>
      <c r="FG78" s="532"/>
      <c r="FH78" s="526"/>
      <c r="FI78" s="526"/>
      <c r="FJ78" s="532"/>
      <c r="FK78" s="526"/>
      <c r="FL78" s="532"/>
      <c r="FM78" s="526"/>
      <c r="FN78" s="532"/>
      <c r="FO78" s="532"/>
      <c r="FP78" s="532"/>
      <c r="FQ78" s="526"/>
      <c r="FR78" s="526"/>
      <c r="FS78" s="526"/>
      <c r="FT78" s="532"/>
      <c r="FU78" s="526"/>
      <c r="FV78" s="532"/>
      <c r="FW78" s="532"/>
      <c r="FX78" s="532"/>
      <c r="FY78" s="526"/>
      <c r="FZ78" s="532"/>
      <c r="GA78" s="529"/>
      <c r="GB78" s="530"/>
      <c r="GC78" s="530"/>
      <c r="GD78" s="529"/>
      <c r="GE78" s="530"/>
      <c r="GF78" s="530"/>
      <c r="GG78" s="530"/>
      <c r="GH78" s="530"/>
      <c r="GI78" s="530"/>
      <c r="GJ78" s="529"/>
      <c r="GK78" s="530"/>
      <c r="GL78" s="529"/>
      <c r="GM78" s="529"/>
      <c r="GN78" s="530"/>
      <c r="GO78" s="530"/>
      <c r="GP78" s="529"/>
      <c r="GQ78" s="529"/>
      <c r="GR78" s="530"/>
      <c r="GS78" s="530"/>
      <c r="GT78" s="529"/>
      <c r="HB78" t="s">
        <v>375</v>
      </c>
    </row>
    <row r="79" spans="1:211" ht="15.75" x14ac:dyDescent="0.25">
      <c r="A79" s="179">
        <f>DATASHEET!A65</f>
        <v>151566</v>
      </c>
      <c r="B79" s="58" t="str">
        <f>DATASHEET!B65</f>
        <v>GRAYSON, Freddie</v>
      </c>
      <c r="C79" s="169" t="str">
        <f>DATASHEET!C65</f>
        <v>11WE</v>
      </c>
      <c r="D79" s="170" t="str">
        <f>DATASHEET!D65</f>
        <v>M</v>
      </c>
      <c r="E79" s="170" t="str">
        <f>DATASHEET!J65</f>
        <v>N</v>
      </c>
      <c r="F79" s="170" t="str">
        <f>DATASHEET!E65</f>
        <v>Y</v>
      </c>
      <c r="G79" s="170" t="str">
        <f>DATASHEET!F65</f>
        <v>White - British</v>
      </c>
      <c r="H79" s="170" t="str">
        <f>DATASHEET!G65</f>
        <v>N</v>
      </c>
      <c r="I79" s="170" t="str">
        <f>DATASHEET!H65</f>
        <v>Y</v>
      </c>
      <c r="J79" s="170" t="str">
        <f>DATASHEET!I65</f>
        <v>N</v>
      </c>
      <c r="K79" s="171" t="str">
        <f>DATASHEET!M65</f>
        <v>H</v>
      </c>
      <c r="L79" s="88" t="str">
        <f t="shared" si="46"/>
        <v/>
      </c>
      <c r="M79" s="88" t="str">
        <f t="shared" si="47"/>
        <v/>
      </c>
      <c r="N79" s="498" t="str">
        <f>IF(ISBLANK(DATASHEET!L65),"",DATASHEET!L65)</f>
        <v>8-9</v>
      </c>
      <c r="O79" s="109">
        <f>IFERROR(IF(VLOOKUP(DATASHEET!A65,[5]YEAR11!$A$2:$AF$236,18,FALSE)="","",VLOOKUP(DATASHEET!A65,[5]YEAR11!$A$2:$AF$236,18,FALSE)),"")</f>
        <v>64.375</v>
      </c>
      <c r="P79" s="111">
        <f>IFERROR(IF(VLOOKUP(DATASHEET!A65,[5]YEAR11!$A$2:$AF$237,19,FALSE)="","",VLOOKUP(DATASHEET!A65,[5]YEAR11!$A$2:$AF$237,19,FALSE)),"")</f>
        <v>6.4375</v>
      </c>
      <c r="Q79" s="497">
        <f>'P8 BREAKDOWN'!M67</f>
        <v>-5.9375</v>
      </c>
      <c r="R79" s="140" t="str">
        <f>IF(S79="","",IFERROR(VLOOKUP(DATASHEET!AF65,lookup,2,FALSE)-$P79,""))</f>
        <v/>
      </c>
      <c r="S79" s="156" t="str">
        <f>IFERROR(INDEX(DATASHEET!$A$1:$DG$299,MATCH(PROGRESS!$A79,DATASHEET!$A$1:$A$299,0),MATCH(PROGRESS!T$2,DATASHEET!$A$1:$DG$1,0)),"")</f>
        <v/>
      </c>
      <c r="T79" s="156" t="str">
        <f t="shared" si="48"/>
        <v/>
      </c>
      <c r="U79" s="138" t="str">
        <f>IF(ISBLANK(DATASHEET!AG65),"",DATASHEET!AG65)</f>
        <v/>
      </c>
      <c r="V79" s="198" t="str">
        <f>IF(ISBLANK(DATASHEET!AH65),"",DATASHEET!AH65)</f>
        <v/>
      </c>
      <c r="W79" s="140" t="str">
        <f>IF(X79="","",IFERROR(VLOOKUP(DATASHEET!AJ65,lookup,2,FALSE)-$P79,""))</f>
        <v/>
      </c>
      <c r="X79" s="156" t="str">
        <f>IFERROR(INDEX(DATASHEET!$A$1:$DG$299,MATCH(PROGRESS!$A79,DATASHEET!$A$1:$A$299,0),MATCH(PROGRESS!Y$2,DATASHEET!$A$1:$DG$1,0)),"")</f>
        <v/>
      </c>
      <c r="Y79" s="156" t="str">
        <f t="shared" si="49"/>
        <v/>
      </c>
      <c r="Z79" s="138" t="str">
        <f>IF(ISBLANK(DATASHEET!AK65),"",DATASHEET!AK65)</f>
        <v/>
      </c>
      <c r="AA79" s="198" t="str">
        <f>IF(ISBLANK(DATASHEET!AL65),"",DATASHEET!AL65)</f>
        <v/>
      </c>
      <c r="AB79" s="140" t="str">
        <f>IF(AC79="","",IFERROR(VLOOKUP(DATASHEET!AN65,lookup,2,FALSE)-$P79,""))</f>
        <v/>
      </c>
      <c r="AC79" s="156" t="str">
        <f>IFERROR(INDEX(DATASHEET!$A$1:$DG$299,MATCH(PROGRESS!$A79,DATASHEET!$A$1:$A$299,0),MATCH(PROGRESS!AD$2,DATASHEET!$A$1:$DG$1,0)),"")</f>
        <v/>
      </c>
      <c r="AD79" s="156" t="str">
        <f t="shared" si="50"/>
        <v/>
      </c>
      <c r="AE79" s="138" t="str">
        <f>IF(ISBLANK(DATASHEET!AO65),"",DATASHEET!AO65)</f>
        <v/>
      </c>
      <c r="AF79" s="198" t="str">
        <f>IF(ISBLANK(DATASHEET!AP65),"",DATASHEET!AP65)</f>
        <v/>
      </c>
      <c r="AG79" s="140" t="str">
        <f>IF(AH79="","",IFERROR(VLOOKUP(DATASHEET!AR65,lookup,2,FALSE)-$P79,""))</f>
        <v/>
      </c>
      <c r="AH79" s="156" t="str">
        <f>IFERROR(INDEX(DATASHEET!$A$1:$DG$299,MATCH(PROGRESS!$A79,DATASHEET!$A$1:$A$299,0),MATCH(PROGRESS!AI$2,DATASHEET!$A$1:$DG$1,0)),"")</f>
        <v/>
      </c>
      <c r="AI79" s="156" t="str">
        <f t="shared" si="51"/>
        <v/>
      </c>
      <c r="AJ79" s="138" t="str">
        <f>IF(ISBLANK(DATASHEET!AS65),"",DATASHEET!AS65)</f>
        <v/>
      </c>
      <c r="AK79" s="198" t="str">
        <f>IF(ISBLANK(DATASHEET!AT65),"",DATASHEET!AT65)</f>
        <v/>
      </c>
      <c r="AL79" s="140" t="str">
        <f>IF(AM79="","",IFERROR(VLOOKUP(DATASHEET!AV65,lookup,2,FALSE)-$P79,""))</f>
        <v/>
      </c>
      <c r="AM79" s="156" t="str">
        <f>IFERROR(INDEX(DATASHEET!$A$1:$DG$299,MATCH(PROGRESS!$A79,DATASHEET!$A$1:$A$299,0),MATCH(PROGRESS!AN$2,DATASHEET!$A$1:$DG$1,0)),"")</f>
        <v/>
      </c>
      <c r="AN79" s="156" t="str">
        <f t="shared" si="52"/>
        <v/>
      </c>
      <c r="AO79" s="138" t="str">
        <f>IF(ISBLANK(DATASHEET!AW65),"",DATASHEET!AW65)</f>
        <v/>
      </c>
      <c r="AP79" s="198" t="str">
        <f>IF(ISBLANK(DATASHEET!AX65),"",DATASHEET!AX65)</f>
        <v/>
      </c>
      <c r="AQ79" s="140" t="str">
        <f>IF(AR79="","",IFERROR(VLOOKUP(DATASHEET!AZ65,lookup,2,FALSE)-$P79,""))</f>
        <v/>
      </c>
      <c r="AR79" s="156" t="str">
        <f>IFERROR(INDEX(DATASHEET!$A$1:$DG$299,MATCH(PROGRESS!$A79,DATASHEET!$A$1:$A$299,0),MATCH(PROGRESS!AS$2,DATASHEET!$A$1:$DG$1,0)),"")</f>
        <v/>
      </c>
      <c r="AS79" s="156" t="str">
        <f t="shared" si="53"/>
        <v/>
      </c>
      <c r="AT79" s="138" t="str">
        <f>IF(ISBLANK(DATASHEET!BA65),"",DATASHEET!BA65)</f>
        <v/>
      </c>
      <c r="AU79" s="198" t="str">
        <f>IF(ISBLANK(DATASHEET!BB65),"",DATASHEET!BB65)</f>
        <v/>
      </c>
      <c r="AV79" s="140" t="str">
        <f>IF(AW79="","",IFERROR(VLOOKUP(DATASHEET!BD65,lookup,2,FALSE)-$P79,""))</f>
        <v/>
      </c>
      <c r="AW79" s="156" t="str">
        <f>IFERROR(INDEX(DATASHEET!$A$1:$DG$299,MATCH(PROGRESS!$A79,DATASHEET!$A$1:$A$299,0),MATCH(PROGRESS!AX$2,DATASHEET!$A$1:$DG$1,0)),"")</f>
        <v/>
      </c>
      <c r="AX79" s="156" t="str">
        <f t="shared" si="54"/>
        <v/>
      </c>
      <c r="AY79" s="138" t="str">
        <f>IF(ISBLANK(DATASHEET!BE65),"",DATASHEET!BE65)</f>
        <v>EC</v>
      </c>
      <c r="AZ79" s="198" t="str">
        <f>IF(ISBLANK(DATASHEET!BF65),"",DATASHEET!BF65)</f>
        <v>11LT-DR-2</v>
      </c>
      <c r="BA79" s="140" t="str">
        <f>IF(BB79="","",IFERROR(VLOOKUP(DATASHEET!BH65,lookup,2,FALSE)-$P79,""))</f>
        <v/>
      </c>
      <c r="BB79" s="156" t="str">
        <f>IFERROR(INDEX(DATASHEET!$A$1:$DG$299,MATCH(PROGRESS!$A79,DATASHEET!$A$1:$A$299,0),MATCH(PROGRESS!BC$2,DATASHEET!$A$1:$DG$1,0)),"")</f>
        <v/>
      </c>
      <c r="BC79" s="156" t="str">
        <f t="shared" si="55"/>
        <v/>
      </c>
      <c r="BD79" s="138" t="str">
        <f>IF(ISBLANK(DATASHEET!BI65),"",DATASHEET!BI65)</f>
        <v>BH</v>
      </c>
      <c r="BE79" s="198" t="str">
        <f>IF(ISBLANK(DATASHEET!BJ65),"",DATASHEET!BJ65)</f>
        <v>11X-EN-2</v>
      </c>
      <c r="BF79" s="140" t="str">
        <f>IF(BG79="","",IFERROR(VLOOKUP(DATASHEET!BL65,lookup,2,FALSE)-$P79,""))</f>
        <v/>
      </c>
      <c r="BG79" s="156" t="str">
        <f>IFERROR(INDEX(DATASHEET!$A$1:$DG$299,MATCH(PROGRESS!$A79,DATASHEET!$A$1:$A$299,0),MATCH(PROGRESS!BH$2,DATASHEET!$A$1:$DG$1,0)),"")</f>
        <v/>
      </c>
      <c r="BH79" s="156" t="str">
        <f t="shared" si="56"/>
        <v/>
      </c>
      <c r="BI79" s="138" t="str">
        <f>IF(ISBLANK(DATASHEET!BM65),"",DATASHEET!BM65)</f>
        <v/>
      </c>
      <c r="BJ79" s="198" t="str">
        <f>IF(ISBLANK(DATASHEET!BN65),"",DATASHEET!BN65)</f>
        <v/>
      </c>
      <c r="BK79" s="140" t="str">
        <f>IF(BL79="","",IFERROR(VLOOKUP(DATASHEET!BP65,lookup,2,FALSE)-$P79,""))</f>
        <v/>
      </c>
      <c r="BL79" s="156" t="str">
        <f>IFERROR(INDEX(DATASHEET!$A$1:$DG$299,MATCH(PROGRESS!$A79,DATASHEET!$A$1:$A$299,0),MATCH(PROGRESS!BM$2,DATASHEET!$A$1:$DG$1,0)),"")</f>
        <v/>
      </c>
      <c r="BM79" s="156" t="str">
        <f t="shared" si="57"/>
        <v/>
      </c>
      <c r="BN79" s="138" t="str">
        <f>IF(ISBLANK(DATASHEET!BQ65),"",DATASHEET!BQ65)</f>
        <v/>
      </c>
      <c r="BO79" s="198" t="str">
        <f>IF(ISBLANK(DATASHEET!BR65),"",DATASHEET!BR65)</f>
        <v/>
      </c>
      <c r="BP79" s="140" t="str">
        <f>IF(BQ79="","",IFERROR(VLOOKUP(DATASHEET!BX65,lookup,2,FALSE)-$P79,""))</f>
        <v/>
      </c>
      <c r="BQ79" s="156" t="str">
        <f>IFERROR(INDEX(DATASHEET!$A$1:$DG$299,MATCH(PROGRESS!$A79,DATASHEET!$A$1:$A$299,0),MATCH(PROGRESS!BR$2,DATASHEET!$A$1:$DG$1,0)),"")</f>
        <v/>
      </c>
      <c r="BR79" s="156" t="str">
        <f t="shared" si="58"/>
        <v/>
      </c>
      <c r="BS79" s="138" t="str">
        <f>IF(ISBLANK(DATASHEET!BY65),"",DATASHEET!BY65)</f>
        <v/>
      </c>
      <c r="BT79" s="198" t="str">
        <f>IF(ISBLANK(DATASHEET!BZ65),"",DATASHEET!BZ65)</f>
        <v/>
      </c>
      <c r="BU79" s="140" t="str">
        <f>IF(BV79="","",IFERROR(VLOOKUP(DATASHEET!CB65,lookup,2,FALSE)-$P79,""))</f>
        <v/>
      </c>
      <c r="BV79" s="156" t="str">
        <f>IFERROR(INDEX(DATASHEET!$A$1:$DG$299,MATCH(PROGRESS!$A79,DATASHEET!$A$1:$A$299,0),MATCH(PROGRESS!BW$2,DATASHEET!$A$1:$DG$1,0)),"")</f>
        <v/>
      </c>
      <c r="BW79" s="156" t="str">
        <f t="shared" si="59"/>
        <v/>
      </c>
      <c r="BX79" s="138" t="str">
        <f>IF(ISBLANK(DATASHEET!CC65),"",DATASHEET!CC65)</f>
        <v>JJA</v>
      </c>
      <c r="BY79" s="198" t="str">
        <f>IF(ISBLANK(DATASHEET!CD65),"",DATASHEET!CD65)</f>
        <v>11MS2-GG2-6</v>
      </c>
      <c r="BZ79" s="140" t="str">
        <f>IF(CA79="","",IFERROR(VLOOKUP(DATASHEET!CE65,lookup,2,FALSE)-$P79,""))</f>
        <v/>
      </c>
      <c r="CA79" s="156" t="str">
        <f>IFERROR(INDEX(DATASHEET!$A$1:$DG$299,MATCH(PROGRESS!$A79,DATASHEET!$A$1:$A$299,0),MATCH(PROGRESS!CB$2,DATASHEET!$A$1:$DG$1,0)),"")</f>
        <v/>
      </c>
      <c r="CB79" s="156" t="str">
        <f t="shared" si="60"/>
        <v/>
      </c>
      <c r="CC79" s="138" t="str">
        <f>IF(ISBLANK(DATASHEET!CF65),"",DATASHEET!CF65)</f>
        <v/>
      </c>
      <c r="CD79" s="198" t="str">
        <f>IF(ISBLANK(DATASHEET!CG65),"",DATASHEET!CG65)</f>
        <v/>
      </c>
      <c r="CE79" s="140" t="str">
        <f>IF(CF79="","",IFERROR(VLOOKUP(DATASHEET!CJ65,lookup,2,FALSE)-$P79,""))</f>
        <v/>
      </c>
      <c r="CF79" s="156" t="str">
        <f>IFERROR(INDEX(DATASHEET!$A$1:$DG$299,MATCH(PROGRESS!$A79,DATASHEET!$A$1:$A$299,0),MATCH(PROGRESS!CG$2,DATASHEET!$A$1:$DG$1,0)),"")</f>
        <v/>
      </c>
      <c r="CG79" s="156" t="str">
        <f t="shared" si="61"/>
        <v/>
      </c>
      <c r="CH79" s="138" t="str">
        <f>IF(ISBLANK(DATASHEET!CK65),"",DATASHEET!CK65)</f>
        <v/>
      </c>
      <c r="CI79" s="198" t="str">
        <f>IF(ISBLANK(DATASHEET!CL65),"",DATASHEET!CL65)</f>
        <v/>
      </c>
      <c r="CJ79" s="140" t="str">
        <f>IF(CK79="","",IFERROR(VLOOKUP(DATASHEET!CN65,lookup,2,FALSE)-$P79,""))</f>
        <v/>
      </c>
      <c r="CK79" s="156" t="str">
        <f>IFERROR(INDEX(DATASHEET!$A$1:$DG$299,MATCH(PROGRESS!$A79,DATASHEET!$A$1:$A$299,0),MATCH(PROGRESS!CL$2,DATASHEET!$A$1:$DG$1,0)),"")</f>
        <v/>
      </c>
      <c r="CL79" s="156" t="str">
        <f t="shared" si="62"/>
        <v/>
      </c>
      <c r="CM79" s="138" t="str">
        <f>IF(ISBLANK(DATASHEET!CO65),"",DATASHEET!CO65)</f>
        <v>AMA</v>
      </c>
      <c r="CN79" s="198" t="str">
        <f>IF(ISBLANK(DATASHEET!CP65),"",DATASHEET!CP65)</f>
        <v>11X-MA-6</v>
      </c>
      <c r="CO79" s="140" t="str">
        <f>IF(CP79="","",IFERROR(VLOOKUP(DATASHEET!CR65,lookup,2,FALSE)-$P79,""))</f>
        <v/>
      </c>
      <c r="CP79" s="156" t="str">
        <f>IFERROR(INDEX(DATASHEET!$A$1:$DG$299,MATCH(PROGRESS!$A79,DATASHEET!$A$1:$A$299,0),MATCH(PROGRESS!CQ$2,DATASHEET!$A$1:$DG$1,0)),"")</f>
        <v/>
      </c>
      <c r="CQ79" s="156" t="str">
        <f t="shared" si="63"/>
        <v/>
      </c>
      <c r="CR79" s="138" t="str">
        <f>IF(ISBLANK(DATASHEET!CS65),"",DATASHEET!CS65)</f>
        <v/>
      </c>
      <c r="CS79" s="198" t="str">
        <f>IF(ISBLANK(DATASHEET!CT65),"",DATASHEET!CT65)</f>
        <v/>
      </c>
      <c r="CT79" s="140" t="str">
        <f>IF(CU79="","",IFERROR(VLOOKUP(DATASHEET!CV65,lookup,2,FALSE)-$P79,""))</f>
        <v/>
      </c>
      <c r="CU79" s="156" t="str">
        <f>IFERROR(INDEX(DATASHEET!$A$1:$DG$299,MATCH(PROGRESS!$A79,DATASHEET!$A$1:$A$299,0),MATCH(PROGRESS!CV$2,DATASHEET!$A$1:$DG$1,0)),"")</f>
        <v/>
      </c>
      <c r="CV79" s="156" t="str">
        <f t="shared" si="64"/>
        <v/>
      </c>
      <c r="CW79" s="138" t="str">
        <f>IF(ISBLANK(DATASHEET!CW65),"",DATASHEET!CW65)</f>
        <v/>
      </c>
      <c r="CX79" s="198" t="str">
        <f>IF(ISBLANK(DATASHEET!CX65),"",DATASHEET!CX65)</f>
        <v/>
      </c>
      <c r="CY79" s="140" t="str">
        <f>IF(CZ79="","",IFERROR(VLOOKUP(DATASHEET!DD65,lookup,2,FALSE)-$P79,""))</f>
        <v/>
      </c>
      <c r="CZ79" s="156" t="str">
        <f>IFERROR(INDEX(DATASHEET!$A$1:$DG$299,MATCH(PROGRESS!$A79,DATASHEET!$A$1:$A$299,0),MATCH(PROGRESS!DA$2,DATASHEET!$A$1:$DG$1,0)),"")</f>
        <v/>
      </c>
      <c r="DA79" s="156" t="str">
        <f t="shared" si="65"/>
        <v/>
      </c>
      <c r="DB79" s="138" t="str">
        <f>IF(ISBLANK(DATASHEET!DE65),"",DATASHEET!DE65)</f>
        <v/>
      </c>
      <c r="DC79" s="198" t="str">
        <f>IF(ISBLANK(DATASHEET!DF65),"",DATASHEET!DF65)</f>
        <v/>
      </c>
      <c r="DD79" s="140" t="str">
        <f>IF(DE79="","",IFERROR(VLOOKUP(DATASHEET!DH65,lookup,2,FALSE)-$P79,""))</f>
        <v/>
      </c>
      <c r="DE79" s="156" t="str">
        <f>IFERROR(INDEX(DATASHEET!$A$1:$DG$299,MATCH(PROGRESS!$A79,DATASHEET!$A$1:$A$299,0),MATCH(PROGRESS!DF$2,DATASHEET!$A$1:$DG$1,0)),"")</f>
        <v/>
      </c>
      <c r="DF79" s="156" t="str">
        <f t="shared" si="66"/>
        <v/>
      </c>
      <c r="DG79" s="138" t="str">
        <f>IF(ISBLANK(DATASHEET!DI65),"",DATASHEET!DI65)</f>
        <v/>
      </c>
      <c r="DH79" s="198" t="str">
        <f>IF(ISBLANK(DATASHEET!DJ65),"",DATASHEET!DJ65)</f>
        <v/>
      </c>
      <c r="DI79" s="140" t="str">
        <f>IF(DJ79="","",IFERROR(VLOOKUP(DATASHEET!DL65,lookup,2,FALSE)-$P79,""))</f>
        <v/>
      </c>
      <c r="DJ79" s="156" t="str">
        <f>IFERROR(INDEX(DATASHEET!$A$1:$DG$299,MATCH(PROGRESS!$A79,DATASHEET!$A$1:$A$299,0),MATCH(PROGRESS!DK$2,DATASHEET!$A$1:$DG$1,0)),"")</f>
        <v/>
      </c>
      <c r="DK79" s="156" t="str">
        <f t="shared" si="67"/>
        <v/>
      </c>
      <c r="DL79" s="138" t="str">
        <f>IF(ISBLANK(DATASHEET!DM65),"",DATASHEET!DM65)</f>
        <v/>
      </c>
      <c r="DM79" s="198" t="str">
        <f>IF(ISBLANK(DATASHEET!DN65),"",DATASHEET!DN65)</f>
        <v/>
      </c>
      <c r="DN79" s="140" t="str">
        <f>IF(DO79="","",IFERROR(VLOOKUP(DATASHEET!DP65,lookup,2,FALSE)-$P79,""))</f>
        <v/>
      </c>
      <c r="DO79" s="156" t="str">
        <f>IFERROR(INDEX(DATASHEET!$A$1:$DG$299,MATCH(PROGRESS!$A79,DATASHEET!$A$1:$A$299,0),MATCH(PROGRESS!DP$2,DATASHEET!$A$1:$DG$1,0)),"")</f>
        <v/>
      </c>
      <c r="DP79" s="156" t="str">
        <f t="shared" si="68"/>
        <v/>
      </c>
      <c r="DQ79" s="138" t="str">
        <f>IF(ISBLANK(DATASHEET!DQ65),"",DATASHEET!DQ65)</f>
        <v>FG</v>
      </c>
      <c r="DR79" s="198" t="str">
        <f>IF(ISBLANK(DATASHEET!DR65),"",DATASHEET!DR65)</f>
        <v>11X-RE-4</v>
      </c>
      <c r="DS79" s="140" t="str">
        <f>IF(DT79="","",IFERROR(VLOOKUP(DATASHEET!DT65,lookup,2,FALSE)-$P79,""))</f>
        <v/>
      </c>
      <c r="DT79" s="156" t="str">
        <f>IFERROR(INDEX(DATASHEET!$A$1:$DG$299,MATCH(PROGRESS!$A79,DATASHEET!$A$1:$A$299,0),MATCH(PROGRESS!DU$2,DATASHEET!$A$1:$DG$1,0)),"")</f>
        <v/>
      </c>
      <c r="DU79" s="156" t="str">
        <f t="shared" si="69"/>
        <v/>
      </c>
      <c r="DV79" s="138" t="str">
        <f>IF(ISBLANK(DATASHEET!DU65),"",DATASHEET!DU65)</f>
        <v>ES</v>
      </c>
      <c r="DW79" s="198" t="str">
        <f>IF(ISBLANK(DATASHEET!DV65),"",DATASHEET!DV65)</f>
        <v>11C-SC-2</v>
      </c>
      <c r="DX79" s="140" t="str">
        <f>IF(DY79="","",IFERROR(VLOOKUP(DATASHEET!DX65,lookup,2,FALSE)-$P79,""))</f>
        <v/>
      </c>
      <c r="DY79" s="156" t="str">
        <f>IFERROR(INDEX(DATASHEET!$A$1:$DG$299,MATCH(PROGRESS!$A79,DATASHEET!$A$1:$A$299,0),MATCH(PROGRESS!DZ$2,DATASHEET!$A$1:$DG$1,0)),"")</f>
        <v/>
      </c>
      <c r="DZ79" s="156" t="str">
        <f t="shared" si="70"/>
        <v/>
      </c>
      <c r="EA79" s="138" t="str">
        <f>IF(ISBLANK(DATASHEET!DY65),"",DATASHEET!DY65)</f>
        <v>WE</v>
      </c>
      <c r="EB79" s="198" t="str">
        <f>IF(ISBLANK(DATASHEET!DZ65),"",DATASHEET!DZ65)</f>
        <v>11N-SP-1</v>
      </c>
      <c r="FD79" s="526"/>
      <c r="FE79" s="532"/>
      <c r="FF79" s="532"/>
      <c r="FG79" s="532"/>
      <c r="FH79" s="526"/>
      <c r="FI79" s="526"/>
      <c r="FJ79" s="532"/>
      <c r="FK79" s="526"/>
      <c r="FL79" s="532"/>
      <c r="FM79" s="526"/>
      <c r="FN79" s="532"/>
      <c r="FO79" s="532"/>
      <c r="FP79" s="532"/>
      <c r="FQ79" s="526"/>
      <c r="FR79" s="526"/>
      <c r="FS79" s="526"/>
      <c r="FT79" s="532"/>
      <c r="FU79" s="526"/>
      <c r="FV79" s="532"/>
      <c r="FW79" s="532"/>
      <c r="FX79" s="532"/>
      <c r="FY79" s="526"/>
      <c r="FZ79" s="532"/>
      <c r="GA79" s="529"/>
      <c r="GB79" s="530"/>
      <c r="GC79" s="530"/>
      <c r="GD79" s="529"/>
      <c r="GE79" s="530"/>
      <c r="GF79" s="530"/>
      <c r="GG79" s="530"/>
      <c r="GH79" s="530"/>
      <c r="GI79" s="530"/>
      <c r="GJ79" s="529"/>
      <c r="GK79" s="530"/>
      <c r="GL79" s="529"/>
      <c r="GM79" s="529"/>
      <c r="GN79" s="530"/>
      <c r="GO79" s="530"/>
      <c r="GP79" s="529"/>
      <c r="GQ79" s="529"/>
      <c r="GR79" s="530"/>
      <c r="GS79" s="530"/>
      <c r="GT79" s="529"/>
      <c r="HB79" t="s">
        <v>377</v>
      </c>
    </row>
    <row r="80" spans="1:211" ht="15.75" x14ac:dyDescent="0.25">
      <c r="A80" s="179">
        <f>DATASHEET!A66</f>
        <v>151611</v>
      </c>
      <c r="B80" s="58" t="str">
        <f>DATASHEET!B66</f>
        <v>GREEN, Michael</v>
      </c>
      <c r="C80" s="169" t="str">
        <f>DATASHEET!C66</f>
        <v>11EGQ</v>
      </c>
      <c r="D80" s="170" t="str">
        <f>DATASHEET!D66</f>
        <v>M</v>
      </c>
      <c r="E80" s="170" t="str">
        <f>DATASHEET!J66</f>
        <v>N</v>
      </c>
      <c r="F80" s="170" t="str">
        <f>DATASHEET!E66</f>
        <v>N</v>
      </c>
      <c r="G80" s="170" t="str">
        <f>DATASHEET!F66</f>
        <v>White - British</v>
      </c>
      <c r="H80" s="170" t="str">
        <f>DATASHEET!G66</f>
        <v>N</v>
      </c>
      <c r="I80" s="170" t="str">
        <f>DATASHEET!H66</f>
        <v>N</v>
      </c>
      <c r="J80" s="170" t="str">
        <f>DATASHEET!I66</f>
        <v>N</v>
      </c>
      <c r="K80" s="171" t="str">
        <f>DATASHEET!M66</f>
        <v>M</v>
      </c>
      <c r="L80" s="88" t="str">
        <f t="shared" ref="L80:L143" si="71">IFERROR(SUM(COUNTIF($R80,"&gt;=0"),COUNTIF($AB80,"&gt;=0"),COUNTIF($W80,"&gt;=0"),COUNTIF($AL80,"&gt;=0"),COUNTIF($AG80,"&gt;=0"),COUNTIF($AQ80,"&gt;=0"),COUNTIF($AV80,"&gt;=0"),COUNTIF($BA80,"&gt;=0"),COUNTIF($BF80,"&gt;=0"),COUNTIF($BP80,"&gt;=0"),COUNTIF($BK80,"&gt;=0"),COUNTIF($BU80,"&gt;=0"),COUNTIF($CE80,"&gt;=0"),COUNTIF($CJ80,"&gt;=0"),COUNTIF($CO80,"&gt;=0"),COUNTIF($CY80,"&gt;=0"),COUNTIF($DD80,"&gt;=0"),COUNTIF($DN80,"&gt;=0"),COUNTIF($DI80,"&gt;=0"),COUNTIF($DS80,"&gt;=0"),COUNTIF($DX80,"&gt;=0"))/COUNT($R80,$AB80,$W80,$AL80,$AG80,$AQ80,$AV80,$BA80,$BF80,$BP80,$BK80,$BU80,$CE80,$CJ80,$CO80,$CY80,$DD80,$DN80,$DI80,$DS80,$DX80),"")</f>
        <v/>
      </c>
      <c r="M80" s="88" t="str">
        <f t="shared" ref="M80:M143" si="72">IFERROR(SUM(COUNTIF($R80,"&lt;0"),COUNTIF($AB80,"&lt;0"),COUNTIF($W80,"&lt;0"),COUNTIF($AL80,"&lt;0"),COUNTIF($AG80,"&lt;0"),COUNTIF($AQ80,"&lt;0"),COUNTIF($AV80,"&lt;0"),COUNTIF($BA80,"&lt;0"),COUNTIF($BF80,"&lt;0"),COUNTIF($BP80,"&lt;0"),COUNTIF($BK80,"&lt;0"),COUNTIF($CE80,"&lt;0"),COUNTIF($CJ80,"&lt;0"),COUNTIF($CO80,"&lt;0"),COUNTIF($CY80,"&lt;0"),COUNTIF($CT80,"&lt;0"),COUNTIF($DD80,"&lt;0"),COUNTIF($DN80,"&lt;0"),COUNTIF($DI80,"&lt;0"),COUNTIF($DS80,"&lt;0"),COUNTIF($DX80,"&lt;0"))/COUNT($R80,$AB80,$W80,$AL80,$AG80,$AQ80,$AV80,$BA80,$BF80,$BP80,$BK80,$CE80,$CJ80,$CO80,$CY80,$CT80,$DD80,$DN80,$DI80,$DS80,$DX80),"")</f>
        <v/>
      </c>
      <c r="N80" s="498" t="str">
        <f>IF(ISBLANK(DATASHEET!L66),"",DATASHEET!L66)</f>
        <v>5-6</v>
      </c>
      <c r="O80" s="109">
        <f>IFERROR(IF(VLOOKUP(DATASHEET!A66,[5]YEAR11!$A$2:$AF$236,18,FALSE)="","",VLOOKUP(DATASHEET!A66,[5]YEAR11!$A$2:$AF$236,18,FALSE)),"")</f>
        <v>49.024999999999999</v>
      </c>
      <c r="P80" s="111">
        <f>IFERROR(IF(VLOOKUP(DATASHEET!A66,[5]YEAR11!$A$2:$AF$237,19,FALSE)="","",VLOOKUP(DATASHEET!A66,[5]YEAR11!$A$2:$AF$237,19,FALSE)),"")</f>
        <v>4.9024999999999999</v>
      </c>
      <c r="Q80" s="497">
        <f>'P8 BREAKDOWN'!M68</f>
        <v>-4.3025000000000002</v>
      </c>
      <c r="R80" s="140" t="str">
        <f>IF(S80="","",IFERROR(VLOOKUP(DATASHEET!AF66,lookup,2,FALSE)-$P80,""))</f>
        <v/>
      </c>
      <c r="S80" s="156" t="str">
        <f>IFERROR(INDEX(DATASHEET!$A$1:$DG$299,MATCH(PROGRESS!$A80,DATASHEET!$A$1:$A$299,0),MATCH(PROGRESS!T$2,DATASHEET!$A$1:$DG$1,0)),"")</f>
        <v/>
      </c>
      <c r="T80" s="156" t="str">
        <f t="shared" ref="T80:T143" si="73">IFERROR(VLOOKUP(S80,lookup,2,FALSE),"")</f>
        <v/>
      </c>
      <c r="U80" s="138" t="str">
        <f>IF(ISBLANK(DATASHEET!AG66),"",DATASHEET!AG66)</f>
        <v>PLE</v>
      </c>
      <c r="V80" s="198" t="str">
        <f>IF(ISBLANK(DATASHEET!AH66),"",DATASHEET!AH66)</f>
        <v>11LT-AR-1</v>
      </c>
      <c r="W80" s="140" t="str">
        <f>IF(X80="","",IFERROR(VLOOKUP(DATASHEET!AJ66,lookup,2,FALSE)-$P80,""))</f>
        <v/>
      </c>
      <c r="X80" s="156" t="str">
        <f>IFERROR(INDEX(DATASHEET!$A$1:$DG$299,MATCH(PROGRESS!$A80,DATASHEET!$A$1:$A$299,0),MATCH(PROGRESS!Y$2,DATASHEET!$A$1:$DG$1,0)),"")</f>
        <v/>
      </c>
      <c r="Y80" s="156" t="str">
        <f t="shared" ref="Y80:Y143" si="74">IFERROR(VLOOKUP(X80,lookup,2,FALSE),"")</f>
        <v/>
      </c>
      <c r="Z80" s="138" t="str">
        <f>IF(ISBLANK(DATASHEET!AK66),"",DATASHEET!AK66)</f>
        <v/>
      </c>
      <c r="AA80" s="198" t="str">
        <f>IF(ISBLANK(DATASHEET!AL66),"",DATASHEET!AL66)</f>
        <v/>
      </c>
      <c r="AB80" s="140" t="str">
        <f>IF(AC80="","",IFERROR(VLOOKUP(DATASHEET!AN66,lookup,2,FALSE)-$P80,""))</f>
        <v/>
      </c>
      <c r="AC80" s="156" t="str">
        <f>IFERROR(INDEX(DATASHEET!$A$1:$DG$299,MATCH(PROGRESS!$A80,DATASHEET!$A$1:$A$299,0),MATCH(PROGRESS!AD$2,DATASHEET!$A$1:$DG$1,0)),"")</f>
        <v/>
      </c>
      <c r="AD80" s="156" t="str">
        <f t="shared" ref="AD80:AD143" si="75">IFERROR(VLOOKUP(AC80,lookup,2,FALSE),"")</f>
        <v/>
      </c>
      <c r="AE80" s="138" t="str">
        <f>IF(ISBLANK(DATASHEET!AO66),"",DATASHEET!AO66)</f>
        <v/>
      </c>
      <c r="AF80" s="198" t="str">
        <f>IF(ISBLANK(DATASHEET!AP66),"",DATASHEET!AP66)</f>
        <v/>
      </c>
      <c r="AG80" s="140" t="str">
        <f>IF(AH80="","",IFERROR(VLOOKUP(DATASHEET!AR66,lookup,2,FALSE)-$P80,""))</f>
        <v/>
      </c>
      <c r="AH80" s="156" t="str">
        <f>IFERROR(INDEX(DATASHEET!$A$1:$DG$299,MATCH(PROGRESS!$A80,DATASHEET!$A$1:$A$299,0),MATCH(PROGRESS!AI$2,DATASHEET!$A$1:$DG$1,0)),"")</f>
        <v/>
      </c>
      <c r="AI80" s="156" t="str">
        <f t="shared" ref="AI80:AI143" si="76">IFERROR(VLOOKUP(AH80,lookup,2,FALSE),"")</f>
        <v/>
      </c>
      <c r="AJ80" s="138" t="str">
        <f>IF(ISBLANK(DATASHEET!AS66),"",DATASHEET!AS66)</f>
        <v/>
      </c>
      <c r="AK80" s="198" t="str">
        <f>IF(ISBLANK(DATASHEET!AT66),"",DATASHEET!AT66)</f>
        <v/>
      </c>
      <c r="AL80" s="140" t="str">
        <f>IF(AM80="","",IFERROR(VLOOKUP(DATASHEET!AV66,lookup,2,FALSE)-$P80,""))</f>
        <v/>
      </c>
      <c r="AM80" s="156" t="str">
        <f>IFERROR(INDEX(DATASHEET!$A$1:$DG$299,MATCH(PROGRESS!$A80,DATASHEET!$A$1:$A$299,0),MATCH(PROGRESS!AN$2,DATASHEET!$A$1:$DG$1,0)),"")</f>
        <v/>
      </c>
      <c r="AN80" s="156" t="str">
        <f t="shared" ref="AN80:AN143" si="77">IFERROR(VLOOKUP(AM80,lookup,2,FALSE),"")</f>
        <v/>
      </c>
      <c r="AO80" s="138" t="str">
        <f>IF(ISBLANK(DATASHEET!AW66),"",DATASHEET!AW66)</f>
        <v/>
      </c>
      <c r="AP80" s="198" t="str">
        <f>IF(ISBLANK(DATASHEET!AX66),"",DATASHEET!AX66)</f>
        <v/>
      </c>
      <c r="AQ80" s="140" t="str">
        <f>IF(AR80="","",IFERROR(VLOOKUP(DATASHEET!AZ66,lookup,2,FALSE)-$P80,""))</f>
        <v/>
      </c>
      <c r="AR80" s="156" t="str">
        <f>IFERROR(INDEX(DATASHEET!$A$1:$DG$299,MATCH(PROGRESS!$A80,DATASHEET!$A$1:$A$299,0),MATCH(PROGRESS!AS$2,DATASHEET!$A$1:$DG$1,0)),"")</f>
        <v/>
      </c>
      <c r="AS80" s="156" t="str">
        <f t="shared" ref="AS80:AS143" si="78">IFERROR(VLOOKUP(AR80,lookup,2,FALSE),"")</f>
        <v/>
      </c>
      <c r="AT80" s="138" t="str">
        <f>IF(ISBLANK(DATASHEET!BA66),"",DATASHEET!BA66)</f>
        <v/>
      </c>
      <c r="AU80" s="198" t="str">
        <f>IF(ISBLANK(DATASHEET!BB66),"",DATASHEET!BB66)</f>
        <v/>
      </c>
      <c r="AV80" s="140" t="str">
        <f>IF(AW80="","",IFERROR(VLOOKUP(DATASHEET!BD66,lookup,2,FALSE)-$P80,""))</f>
        <v/>
      </c>
      <c r="AW80" s="156" t="str">
        <f>IFERROR(INDEX(DATASHEET!$A$1:$DG$299,MATCH(PROGRESS!$A80,DATASHEET!$A$1:$A$299,0),MATCH(PROGRESS!AX$2,DATASHEET!$A$1:$DG$1,0)),"")</f>
        <v/>
      </c>
      <c r="AX80" s="156" t="str">
        <f t="shared" ref="AX80:AX143" si="79">IFERROR(VLOOKUP(AW80,lookup,2,FALSE),"")</f>
        <v/>
      </c>
      <c r="AY80" s="138" t="str">
        <f>IF(ISBLANK(DATASHEET!BE66),"",DATASHEET!BE66)</f>
        <v/>
      </c>
      <c r="AZ80" s="198" t="str">
        <f>IF(ISBLANK(DATASHEET!BF66),"",DATASHEET!BF66)</f>
        <v/>
      </c>
      <c r="BA80" s="140" t="str">
        <f>IF(BB80="","",IFERROR(VLOOKUP(DATASHEET!BH66,lookup,2,FALSE)-$P80,""))</f>
        <v/>
      </c>
      <c r="BB80" s="156" t="str">
        <f>IFERROR(INDEX(DATASHEET!$A$1:$DG$299,MATCH(PROGRESS!$A80,DATASHEET!$A$1:$A$299,0),MATCH(PROGRESS!BC$2,DATASHEET!$A$1:$DG$1,0)),"")</f>
        <v/>
      </c>
      <c r="BC80" s="156" t="str">
        <f t="shared" ref="BC80:BC143" si="80">IFERROR(VLOOKUP(BB80,lookup,2,FALSE),"")</f>
        <v/>
      </c>
      <c r="BD80" s="138" t="str">
        <f>IF(ISBLANK(DATASHEET!BI66),"",DATASHEET!BI66)</f>
        <v>JK</v>
      </c>
      <c r="BE80" s="198" t="str">
        <f>IF(ISBLANK(DATASHEET!BJ66),"",DATASHEET!BJ66)</f>
        <v>11X-EN-3</v>
      </c>
      <c r="BF80" s="140" t="str">
        <f>IF(BG80="","",IFERROR(VLOOKUP(DATASHEET!BL66,lookup,2,FALSE)-$P80,""))</f>
        <v/>
      </c>
      <c r="BG80" s="156" t="str">
        <f>IFERROR(INDEX(DATASHEET!$A$1:$DG$299,MATCH(PROGRESS!$A80,DATASHEET!$A$1:$A$299,0),MATCH(PROGRESS!BH$2,DATASHEET!$A$1:$DG$1,0)),"")</f>
        <v/>
      </c>
      <c r="BH80" s="156" t="str">
        <f t="shared" ref="BH80:BH143" si="81">IFERROR(VLOOKUP(BG80,lookup,2,FALSE),"")</f>
        <v/>
      </c>
      <c r="BI80" s="138" t="str">
        <f>IF(ISBLANK(DATASHEET!BM66),"",DATASHEET!BM66)</f>
        <v/>
      </c>
      <c r="BJ80" s="198" t="str">
        <f>IF(ISBLANK(DATASHEET!BN66),"",DATASHEET!BN66)</f>
        <v/>
      </c>
      <c r="BK80" s="140" t="str">
        <f>IF(BL80="","",IFERROR(VLOOKUP(DATASHEET!BP66,lookup,2,FALSE)-$P80,""))</f>
        <v/>
      </c>
      <c r="BL80" s="156" t="str">
        <f>IFERROR(INDEX(DATASHEET!$A$1:$DG$299,MATCH(PROGRESS!$A80,DATASHEET!$A$1:$A$299,0),MATCH(PROGRESS!BM$2,DATASHEET!$A$1:$DG$1,0)),"")</f>
        <v/>
      </c>
      <c r="BM80" s="156" t="str">
        <f t="shared" ref="BM80:BM143" si="82">IFERROR(VLOOKUP(BL80,lookup,2,FALSE),"")</f>
        <v/>
      </c>
      <c r="BN80" s="138" t="str">
        <f>IF(ISBLANK(DATASHEET!BQ66),"",DATASHEET!BQ66)</f>
        <v/>
      </c>
      <c r="BO80" s="198" t="str">
        <f>IF(ISBLANK(DATASHEET!BR66),"",DATASHEET!BR66)</f>
        <v/>
      </c>
      <c r="BP80" s="140" t="str">
        <f>IF(BQ80="","",IFERROR(VLOOKUP(DATASHEET!BX66,lookup,2,FALSE)-$P80,""))</f>
        <v/>
      </c>
      <c r="BQ80" s="156" t="str">
        <f>IFERROR(INDEX(DATASHEET!$A$1:$DG$299,MATCH(PROGRESS!$A80,DATASHEET!$A$1:$A$299,0),MATCH(PROGRESS!BR$2,DATASHEET!$A$1:$DG$1,0)),"")</f>
        <v/>
      </c>
      <c r="BR80" s="156" t="str">
        <f t="shared" ref="BR80:BR143" si="83">IFERROR(VLOOKUP(BQ80,lookup,2,FALSE),"")</f>
        <v/>
      </c>
      <c r="BS80" s="138" t="str">
        <f>IF(ISBLANK(DATASHEET!BY66),"",DATASHEET!BY66)</f>
        <v>EGQ</v>
      </c>
      <c r="BT80" s="198" t="str">
        <f>IF(ISBLANK(DATASHEET!BZ66),"",DATASHEET!BZ66)</f>
        <v>11S-FR-2</v>
      </c>
      <c r="BU80" s="140" t="str">
        <f>IF(BV80="","",IFERROR(VLOOKUP(DATASHEET!CB66,lookup,2,FALSE)-$P80,""))</f>
        <v/>
      </c>
      <c r="BV80" s="156" t="str">
        <f>IFERROR(INDEX(DATASHEET!$A$1:$DG$299,MATCH(PROGRESS!$A80,DATASHEET!$A$1:$A$299,0),MATCH(PROGRESS!BW$2,DATASHEET!$A$1:$DG$1,0)),"")</f>
        <v/>
      </c>
      <c r="BW80" s="156" t="str">
        <f t="shared" ref="BW80:BW143" si="84">IFERROR(VLOOKUP(BV80,lookup,2,FALSE),"")</f>
        <v/>
      </c>
      <c r="BX80" s="138" t="str">
        <f>IF(ISBLANK(DATASHEET!CC66),"",DATASHEET!CC66)</f>
        <v/>
      </c>
      <c r="BY80" s="198" t="str">
        <f>IF(ISBLANK(DATASHEET!CD66),"",DATASHEET!CD66)</f>
        <v/>
      </c>
      <c r="BZ80" s="140" t="str">
        <f>IF(CA80="","",IFERROR(VLOOKUP(DATASHEET!CE66,lookup,2,FALSE)-$P80,""))</f>
        <v/>
      </c>
      <c r="CA80" s="156" t="str">
        <f>IFERROR(INDEX(DATASHEET!$A$1:$DG$299,MATCH(PROGRESS!$A80,DATASHEET!$A$1:$A$299,0),MATCH(PROGRESS!CB$2,DATASHEET!$A$1:$DG$1,0)),"")</f>
        <v/>
      </c>
      <c r="CB80" s="156" t="str">
        <f t="shared" ref="CB80:CB143" si="85">IFERROR(VLOOKUP(CA80,lookup,2,FALSE),"")</f>
        <v/>
      </c>
      <c r="CC80" s="138" t="str">
        <f>IF(ISBLANK(DATASHEET!CF66),"",DATASHEET!CF66)</f>
        <v/>
      </c>
      <c r="CD80" s="198" t="str">
        <f>IF(ISBLANK(DATASHEET!CG66),"",DATASHEET!CG66)</f>
        <v/>
      </c>
      <c r="CE80" s="140" t="str">
        <f>IF(CF80="","",IFERROR(VLOOKUP(DATASHEET!CJ66,lookup,2,FALSE)-$P80,""))</f>
        <v/>
      </c>
      <c r="CF80" s="156" t="str">
        <f>IFERROR(INDEX(DATASHEET!$A$1:$DG$299,MATCH(PROGRESS!$A80,DATASHEET!$A$1:$A$299,0),MATCH(PROGRESS!CG$2,DATASHEET!$A$1:$DG$1,0)),"")</f>
        <v/>
      </c>
      <c r="CG80" s="156" t="str">
        <f t="shared" ref="CG80:CG143" si="86">IFERROR(VLOOKUP(CF80,lookup,2,FALSE),"")</f>
        <v/>
      </c>
      <c r="CH80" s="138" t="str">
        <f>IF(ISBLANK(DATASHEET!CK66),"",DATASHEET!CK66)</f>
        <v/>
      </c>
      <c r="CI80" s="198" t="str">
        <f>IF(ISBLANK(DATASHEET!CL66),"",DATASHEET!CL66)</f>
        <v/>
      </c>
      <c r="CJ80" s="140" t="str">
        <f>IF(CK80="","",IFERROR(VLOOKUP(DATASHEET!CN66,lookup,2,FALSE)-$P80,""))</f>
        <v/>
      </c>
      <c r="CK80" s="156" t="str">
        <f>IFERROR(INDEX(DATASHEET!$A$1:$DG$299,MATCH(PROGRESS!$A80,DATASHEET!$A$1:$A$299,0),MATCH(PROGRESS!CL$2,DATASHEET!$A$1:$DG$1,0)),"")</f>
        <v/>
      </c>
      <c r="CL80" s="156" t="str">
        <f t="shared" ref="CL80:CL143" si="87">IFERROR(VLOOKUP(CK80,lookup,2,FALSE),"")</f>
        <v/>
      </c>
      <c r="CM80" s="138" t="str">
        <f>IF(ISBLANK(DATASHEET!CO66),"",DATASHEET!CO66)</f>
        <v>JQ</v>
      </c>
      <c r="CN80" s="198" t="str">
        <f>IF(ISBLANK(DATASHEET!CP66),"",DATASHEET!CP66)</f>
        <v>11S-MA-3</v>
      </c>
      <c r="CO80" s="140" t="str">
        <f>IF(CP80="","",IFERROR(VLOOKUP(DATASHEET!CR66,lookup,2,FALSE)-$P80,""))</f>
        <v/>
      </c>
      <c r="CP80" s="156" t="str">
        <f>IFERROR(INDEX(DATASHEET!$A$1:$DG$299,MATCH(PROGRESS!$A80,DATASHEET!$A$1:$A$299,0),MATCH(PROGRESS!CQ$2,DATASHEET!$A$1:$DG$1,0)),"")</f>
        <v/>
      </c>
      <c r="CQ80" s="156" t="str">
        <f t="shared" ref="CQ80:CQ143" si="88">IFERROR(VLOOKUP(CP80,lookup,2,FALSE),"")</f>
        <v/>
      </c>
      <c r="CR80" s="138" t="str">
        <f>IF(ISBLANK(DATASHEET!CS66),"",DATASHEET!CS66)</f>
        <v>AW</v>
      </c>
      <c r="CS80" s="198" t="str">
        <f>IF(ISBLANK(DATASHEET!CT66),"",DATASHEET!CT66)</f>
        <v>11MS2-MU-9</v>
      </c>
      <c r="CT80" s="140" t="str">
        <f>IF(CU80="","",IFERROR(VLOOKUP(DATASHEET!CV66,lookup,2,FALSE)-$P80,""))</f>
        <v/>
      </c>
      <c r="CU80" s="156" t="str">
        <f>IFERROR(INDEX(DATASHEET!$A$1:$DG$299,MATCH(PROGRESS!$A80,DATASHEET!$A$1:$A$299,0),MATCH(PROGRESS!CV$2,DATASHEET!$A$1:$DG$1,0)),"")</f>
        <v/>
      </c>
      <c r="CV80" s="156" t="str">
        <f t="shared" ref="CV80:CV143" si="89">IFERROR(VLOOKUP(CU80,lookup,2,FALSE),"")</f>
        <v/>
      </c>
      <c r="CW80" s="138" t="str">
        <f>IF(ISBLANK(DATASHEET!CW66),"",DATASHEET!CW66)</f>
        <v/>
      </c>
      <c r="CX80" s="198" t="str">
        <f>IF(ISBLANK(DATASHEET!CX66),"",DATASHEET!CX66)</f>
        <v/>
      </c>
      <c r="CY80" s="140" t="str">
        <f>IF(CZ80="","",IFERROR(VLOOKUP(DATASHEET!DD66,lookup,2,FALSE)-$P80,""))</f>
        <v/>
      </c>
      <c r="CZ80" s="156" t="str">
        <f>IFERROR(INDEX(DATASHEET!$A$1:$DG$299,MATCH(PROGRESS!$A80,DATASHEET!$A$1:$A$299,0),MATCH(PROGRESS!DA$2,DATASHEET!$A$1:$DG$1,0)),"")</f>
        <v/>
      </c>
      <c r="DA80" s="156" t="str">
        <f t="shared" ref="DA80:DA143" si="90">IFERROR(VLOOKUP(CZ80,lookup,2,FALSE),"")</f>
        <v/>
      </c>
      <c r="DB80" s="138" t="str">
        <f>IF(ISBLANK(DATASHEET!DE66),"",DATASHEET!DE66)</f>
        <v/>
      </c>
      <c r="DC80" s="198" t="str">
        <f>IF(ISBLANK(DATASHEET!DF66),"",DATASHEET!DF66)</f>
        <v/>
      </c>
      <c r="DD80" s="140" t="str">
        <f>IF(DE80="","",IFERROR(VLOOKUP(DATASHEET!DH66,lookup,2,FALSE)-$P80,""))</f>
        <v/>
      </c>
      <c r="DE80" s="156" t="str">
        <f>IFERROR(INDEX(DATASHEET!$A$1:$DG$299,MATCH(PROGRESS!$A80,DATASHEET!$A$1:$A$299,0),MATCH(PROGRESS!DF$2,DATASHEET!$A$1:$DG$1,0)),"")</f>
        <v/>
      </c>
      <c r="DF80" s="156" t="str">
        <f t="shared" ref="DF80:DF143" si="91">IFERROR(VLOOKUP(DE80,lookup,2,FALSE),"")</f>
        <v/>
      </c>
      <c r="DG80" s="138" t="str">
        <f>IF(ISBLANK(DATASHEET!DI66),"",DATASHEET!DI66)</f>
        <v/>
      </c>
      <c r="DH80" s="198" t="str">
        <f>IF(ISBLANK(DATASHEET!DJ66),"",DATASHEET!DJ66)</f>
        <v/>
      </c>
      <c r="DI80" s="140" t="str">
        <f>IF(DJ80="","",IFERROR(VLOOKUP(DATASHEET!DL66,lookup,2,FALSE)-$P80,""))</f>
        <v/>
      </c>
      <c r="DJ80" s="156" t="str">
        <f>IFERROR(INDEX(DATASHEET!$A$1:$DG$299,MATCH(PROGRESS!$A80,DATASHEET!$A$1:$A$299,0),MATCH(PROGRESS!DK$2,DATASHEET!$A$1:$DG$1,0)),"")</f>
        <v/>
      </c>
      <c r="DK80" s="156" t="str">
        <f t="shared" ref="DK80:DK143" si="92">IFERROR(VLOOKUP(DJ80,lookup,2,FALSE),"")</f>
        <v/>
      </c>
      <c r="DL80" s="138" t="str">
        <f>IF(ISBLANK(DATASHEET!DM66),"",DATASHEET!DM66)</f>
        <v/>
      </c>
      <c r="DM80" s="198" t="str">
        <f>IF(ISBLANK(DATASHEET!DN66),"",DATASHEET!DN66)</f>
        <v/>
      </c>
      <c r="DN80" s="140" t="str">
        <f>IF(DO80="","",IFERROR(VLOOKUP(DATASHEET!DP66,lookup,2,FALSE)-$P80,""))</f>
        <v/>
      </c>
      <c r="DO80" s="156" t="str">
        <f>IFERROR(INDEX(DATASHEET!$A$1:$DG$299,MATCH(PROGRESS!$A80,DATASHEET!$A$1:$A$299,0),MATCH(PROGRESS!DP$2,DATASHEET!$A$1:$DG$1,0)),"")</f>
        <v/>
      </c>
      <c r="DP80" s="156" t="str">
        <f t="shared" ref="DP80:DP143" si="93">IFERROR(VLOOKUP(DO80,lookup,2,FALSE),"")</f>
        <v/>
      </c>
      <c r="DQ80" s="138" t="str">
        <f>IF(ISBLANK(DATASHEET!DQ66),"",DATASHEET!DQ66)</f>
        <v>ZA</v>
      </c>
      <c r="DR80" s="198" t="str">
        <f>IF(ISBLANK(DATASHEET!DR66),"",DATASHEET!DR66)</f>
        <v>11X-RE-7</v>
      </c>
      <c r="DS80" s="140" t="str">
        <f>IF(DT80="","",IFERROR(VLOOKUP(DATASHEET!DT66,lookup,2,FALSE)-$P80,""))</f>
        <v/>
      </c>
      <c r="DT80" s="156" t="str">
        <f>IFERROR(INDEX(DATASHEET!$A$1:$DG$299,MATCH(PROGRESS!$A80,DATASHEET!$A$1:$A$299,0),MATCH(PROGRESS!DU$2,DATASHEET!$A$1:$DG$1,0)),"")</f>
        <v/>
      </c>
      <c r="DU80" s="156" t="str">
        <f t="shared" ref="DU80:DU143" si="94">IFERROR(VLOOKUP(DT80,lookup,2,FALSE),"")</f>
        <v/>
      </c>
      <c r="DV80" s="138" t="str">
        <f>IF(ISBLANK(DATASHEET!DU66),"",DATASHEET!DU66)</f>
        <v>ES</v>
      </c>
      <c r="DW80" s="198" t="str">
        <f>IF(ISBLANK(DATASHEET!DV66),"",DATASHEET!DV66)</f>
        <v>11C-SC-2</v>
      </c>
      <c r="DX80" s="140" t="str">
        <f>IF(DY80="","",IFERROR(VLOOKUP(DATASHEET!DX66,lookup,2,FALSE)-$P80,""))</f>
        <v/>
      </c>
      <c r="DY80" s="156" t="str">
        <f>IFERROR(INDEX(DATASHEET!$A$1:$DG$299,MATCH(PROGRESS!$A80,DATASHEET!$A$1:$A$299,0),MATCH(PROGRESS!DZ$2,DATASHEET!$A$1:$DG$1,0)),"")</f>
        <v/>
      </c>
      <c r="DZ80" s="156" t="str">
        <f t="shared" ref="DZ80:DZ143" si="95">IFERROR(VLOOKUP(DY80,lookup,2,FALSE),"")</f>
        <v/>
      </c>
      <c r="EA80" s="138" t="str">
        <f>IF(ISBLANK(DATASHEET!DY66),"",DATASHEET!DY66)</f>
        <v/>
      </c>
      <c r="EB80" s="198" t="str">
        <f>IF(ISBLANK(DATASHEET!DZ66),"",DATASHEET!DZ66)</f>
        <v/>
      </c>
      <c r="FD80" s="526"/>
      <c r="FE80" s="532"/>
      <c r="FF80" s="532"/>
      <c r="FG80" s="532"/>
      <c r="FH80" s="526"/>
      <c r="FI80" s="526"/>
      <c r="FJ80" s="532"/>
      <c r="FK80" s="526"/>
      <c r="FL80" s="532"/>
      <c r="FM80" s="526"/>
      <c r="FN80" s="532"/>
      <c r="FO80" s="532"/>
      <c r="FP80" s="532"/>
      <c r="FQ80" s="526"/>
      <c r="FR80" s="526"/>
      <c r="FS80" s="526"/>
      <c r="FT80" s="532"/>
      <c r="FU80" s="526"/>
      <c r="FV80" s="532"/>
      <c r="FW80" s="532"/>
      <c r="FX80" s="532"/>
      <c r="FY80" s="526"/>
      <c r="FZ80" s="532"/>
      <c r="GA80" s="529"/>
      <c r="GB80" s="530"/>
      <c r="GC80" s="530"/>
      <c r="GD80" s="529"/>
      <c r="GE80" s="530"/>
      <c r="GF80" s="530"/>
      <c r="GG80" s="530"/>
      <c r="GH80" s="530"/>
      <c r="GI80" s="530"/>
      <c r="GJ80" s="529"/>
      <c r="GK80" s="530"/>
      <c r="GL80" s="529"/>
      <c r="GM80" s="529"/>
      <c r="GN80" s="530"/>
      <c r="GO80" s="530"/>
      <c r="GP80" s="529"/>
      <c r="GQ80" s="529"/>
      <c r="GR80" s="530"/>
      <c r="GS80" s="530"/>
      <c r="GT80" s="529"/>
      <c r="HA80" t="s">
        <v>376</v>
      </c>
      <c r="HB80" t="s">
        <v>376</v>
      </c>
    </row>
    <row r="81" spans="1:211" ht="15.75" x14ac:dyDescent="0.25">
      <c r="A81" s="179">
        <f>DATASHEET!A67</f>
        <v>151699</v>
      </c>
      <c r="B81" s="58" t="str">
        <f>DATASHEET!B67</f>
        <v>GRINDROD, Evie</v>
      </c>
      <c r="C81" s="169" t="str">
        <f>DATASHEET!C67</f>
        <v>11SK</v>
      </c>
      <c r="D81" s="170" t="str">
        <f>DATASHEET!D67</f>
        <v>F</v>
      </c>
      <c r="E81" s="170" t="str">
        <f>DATASHEET!J67</f>
        <v>N</v>
      </c>
      <c r="F81" s="170" t="str">
        <f>DATASHEET!E67</f>
        <v>N</v>
      </c>
      <c r="G81" s="170" t="str">
        <f>DATASHEET!F67</f>
        <v>White - British</v>
      </c>
      <c r="H81" s="170" t="str">
        <f>DATASHEET!G67</f>
        <v>N</v>
      </c>
      <c r="I81" s="170" t="str">
        <f>DATASHEET!H67</f>
        <v>N</v>
      </c>
      <c r="J81" s="170" t="str">
        <f>DATASHEET!I67</f>
        <v>N</v>
      </c>
      <c r="K81" s="171" t="str">
        <f>DATASHEET!M67</f>
        <v>H</v>
      </c>
      <c r="L81" s="88" t="str">
        <f t="shared" si="71"/>
        <v/>
      </c>
      <c r="M81" s="88" t="str">
        <f t="shared" si="72"/>
        <v/>
      </c>
      <c r="N81" s="498" t="str">
        <f>IF(ISBLANK(DATASHEET!L67),"",DATASHEET!L67)</f>
        <v>8-9</v>
      </c>
      <c r="O81" s="109">
        <f>IFERROR(IF(VLOOKUP(DATASHEET!A67,[5]YEAR11!$A$2:$AF$236,18,FALSE)="","",VLOOKUP(DATASHEET!A67,[5]YEAR11!$A$2:$AF$236,18,FALSE)),"")</f>
        <v>74.702128000000002</v>
      </c>
      <c r="P81" s="111">
        <f>IFERROR(IF(VLOOKUP(DATASHEET!A67,[5]YEAR11!$A$2:$AF$237,19,FALSE)="","",VLOOKUP(DATASHEET!A67,[5]YEAR11!$A$2:$AF$237,19,FALSE)),"")</f>
        <v>7.4702128000000005</v>
      </c>
      <c r="Q81" s="497">
        <f>'P8 BREAKDOWN'!M69</f>
        <v>-6.5702128000000002</v>
      </c>
      <c r="R81" s="140" t="str">
        <f>IF(S81="","",IFERROR(VLOOKUP(DATASHEET!AF67,lookup,2,FALSE)-$P81,""))</f>
        <v/>
      </c>
      <c r="S81" s="156" t="str">
        <f>IFERROR(INDEX(DATASHEET!$A$1:$DG$299,MATCH(PROGRESS!$A81,DATASHEET!$A$1:$A$299,0),MATCH(PROGRESS!T$2,DATASHEET!$A$1:$DG$1,0)),"")</f>
        <v/>
      </c>
      <c r="T81" s="156" t="str">
        <f t="shared" si="73"/>
        <v/>
      </c>
      <c r="U81" s="138" t="str">
        <f>IF(ISBLANK(DATASHEET!AG67),"",DATASHEET!AG67)</f>
        <v>PLE</v>
      </c>
      <c r="V81" s="198" t="str">
        <f>IF(ISBLANK(DATASHEET!AH67),"",DATASHEET!AH67)</f>
        <v>11LT-AR-1</v>
      </c>
      <c r="W81" s="140" t="str">
        <f>IF(X81="","",IFERROR(VLOOKUP(DATASHEET!AJ67,lookup,2,FALSE)-$P81,""))</f>
        <v/>
      </c>
      <c r="X81" s="156" t="str">
        <f>IFERROR(INDEX(DATASHEET!$A$1:$DG$299,MATCH(PROGRESS!$A81,DATASHEET!$A$1:$A$299,0),MATCH(PROGRESS!Y$2,DATASHEET!$A$1:$DG$1,0)),"")</f>
        <v/>
      </c>
      <c r="Y81" s="156" t="str">
        <f t="shared" si="74"/>
        <v/>
      </c>
      <c r="Z81" s="138" t="str">
        <f>IF(ISBLANK(DATASHEET!AK67),"",DATASHEET!AK67)</f>
        <v/>
      </c>
      <c r="AA81" s="198" t="str">
        <f>IF(ISBLANK(DATASHEET!AL67),"",DATASHEET!AL67)</f>
        <v/>
      </c>
      <c r="AB81" s="140" t="str">
        <f>IF(AC81="","",IFERROR(VLOOKUP(DATASHEET!AN67,lookup,2,FALSE)-$P81,""))</f>
        <v/>
      </c>
      <c r="AC81" s="156" t="str">
        <f>IFERROR(INDEX(DATASHEET!$A$1:$DG$299,MATCH(PROGRESS!$A81,DATASHEET!$A$1:$A$299,0),MATCH(PROGRESS!AD$2,DATASHEET!$A$1:$DG$1,0)),"")</f>
        <v/>
      </c>
      <c r="AD81" s="156" t="str">
        <f t="shared" si="75"/>
        <v/>
      </c>
      <c r="AE81" s="138" t="str">
        <f>IF(ISBLANK(DATASHEET!AO67),"",DATASHEET!AO67)</f>
        <v/>
      </c>
      <c r="AF81" s="198" t="str">
        <f>IF(ISBLANK(DATASHEET!AP67),"",DATASHEET!AP67)</f>
        <v/>
      </c>
      <c r="AG81" s="140" t="str">
        <f>IF(AH81="","",IFERROR(VLOOKUP(DATASHEET!AR67,lookup,2,FALSE)-$P81,""))</f>
        <v/>
      </c>
      <c r="AH81" s="156" t="str">
        <f>IFERROR(INDEX(DATASHEET!$A$1:$DG$299,MATCH(PROGRESS!$A81,DATASHEET!$A$1:$A$299,0),MATCH(PROGRESS!AI$2,DATASHEET!$A$1:$DG$1,0)),"")</f>
        <v/>
      </c>
      <c r="AI81" s="156" t="str">
        <f t="shared" si="76"/>
        <v/>
      </c>
      <c r="AJ81" s="138" t="str">
        <f>IF(ISBLANK(DATASHEET!AS67),"",DATASHEET!AS67)</f>
        <v/>
      </c>
      <c r="AK81" s="198" t="str">
        <f>IF(ISBLANK(DATASHEET!AT67),"",DATASHEET!AT67)</f>
        <v/>
      </c>
      <c r="AL81" s="140" t="str">
        <f>IF(AM81="","",IFERROR(VLOOKUP(DATASHEET!AV67,lookup,2,FALSE)-$P81,""))</f>
        <v/>
      </c>
      <c r="AM81" s="156" t="str">
        <f>IFERROR(INDEX(DATASHEET!$A$1:$DG$299,MATCH(PROGRESS!$A81,DATASHEET!$A$1:$A$299,0),MATCH(PROGRESS!AN$2,DATASHEET!$A$1:$DG$1,0)),"")</f>
        <v/>
      </c>
      <c r="AN81" s="156" t="str">
        <f t="shared" si="77"/>
        <v/>
      </c>
      <c r="AO81" s="138" t="str">
        <f>IF(ISBLANK(DATASHEET!AW67),"",DATASHEET!AW67)</f>
        <v>BG</v>
      </c>
      <c r="AP81" s="198" t="str">
        <f>IF(ISBLANK(DATASHEET!AX67),"",DATASHEET!AX67)</f>
        <v>11MS2-CD-2</v>
      </c>
      <c r="AQ81" s="140" t="str">
        <f>IF(AR81="","",IFERROR(VLOOKUP(DATASHEET!AZ67,lookup,2,FALSE)-$P81,""))</f>
        <v/>
      </c>
      <c r="AR81" s="156" t="str">
        <f>IFERROR(INDEX(DATASHEET!$A$1:$DG$299,MATCH(PROGRESS!$A81,DATASHEET!$A$1:$A$299,0),MATCH(PROGRESS!AS$2,DATASHEET!$A$1:$DG$1,0)),"")</f>
        <v/>
      </c>
      <c r="AS81" s="156" t="str">
        <f t="shared" si="78"/>
        <v/>
      </c>
      <c r="AT81" s="138" t="str">
        <f>IF(ISBLANK(DATASHEET!BA67),"",DATASHEET!BA67)</f>
        <v/>
      </c>
      <c r="AU81" s="198" t="str">
        <f>IF(ISBLANK(DATASHEET!BB67),"",DATASHEET!BB67)</f>
        <v/>
      </c>
      <c r="AV81" s="140" t="str">
        <f>IF(AW81="","",IFERROR(VLOOKUP(DATASHEET!BD67,lookup,2,FALSE)-$P81,""))</f>
        <v/>
      </c>
      <c r="AW81" s="156" t="str">
        <f>IFERROR(INDEX(DATASHEET!$A$1:$DG$299,MATCH(PROGRESS!$A81,DATASHEET!$A$1:$A$299,0),MATCH(PROGRESS!AX$2,DATASHEET!$A$1:$DG$1,0)),"")</f>
        <v/>
      </c>
      <c r="AX81" s="156" t="str">
        <f t="shared" si="79"/>
        <v/>
      </c>
      <c r="AY81" s="138" t="str">
        <f>IF(ISBLANK(DATASHEET!BE67),"",DATASHEET!BE67)</f>
        <v/>
      </c>
      <c r="AZ81" s="198" t="str">
        <f>IF(ISBLANK(DATASHEET!BF67),"",DATASHEET!BF67)</f>
        <v/>
      </c>
      <c r="BA81" s="140" t="str">
        <f>IF(BB81="","",IFERROR(VLOOKUP(DATASHEET!BH67,lookup,2,FALSE)-$P81,""))</f>
        <v/>
      </c>
      <c r="BB81" s="156" t="str">
        <f>IFERROR(INDEX(DATASHEET!$A$1:$DG$299,MATCH(PROGRESS!$A81,DATASHEET!$A$1:$A$299,0),MATCH(PROGRESS!BC$2,DATASHEET!$A$1:$DG$1,0)),"")</f>
        <v/>
      </c>
      <c r="BC81" s="156" t="str">
        <f t="shared" si="80"/>
        <v/>
      </c>
      <c r="BD81" s="138" t="str">
        <f>IF(ISBLANK(DATASHEET!BI67),"",DATASHEET!BI67)</f>
        <v>BH</v>
      </c>
      <c r="BE81" s="198" t="str">
        <f>IF(ISBLANK(DATASHEET!BJ67),"",DATASHEET!BJ67)</f>
        <v>11X-EN-2</v>
      </c>
      <c r="BF81" s="140" t="str">
        <f>IF(BG81="","",IFERROR(VLOOKUP(DATASHEET!BL67,lookup,2,FALSE)-$P81,""))</f>
        <v/>
      </c>
      <c r="BG81" s="156" t="str">
        <f>IFERROR(INDEX(DATASHEET!$A$1:$DG$299,MATCH(PROGRESS!$A81,DATASHEET!$A$1:$A$299,0),MATCH(PROGRESS!BH$2,DATASHEET!$A$1:$DG$1,0)),"")</f>
        <v/>
      </c>
      <c r="BH81" s="156" t="str">
        <f t="shared" si="81"/>
        <v/>
      </c>
      <c r="BI81" s="138" t="str">
        <f>IF(ISBLANK(DATASHEET!BM67),"",DATASHEET!BM67)</f>
        <v/>
      </c>
      <c r="BJ81" s="198" t="str">
        <f>IF(ISBLANK(DATASHEET!BN67),"",DATASHEET!BN67)</f>
        <v/>
      </c>
      <c r="BK81" s="140" t="str">
        <f>IF(BL81="","",IFERROR(VLOOKUP(DATASHEET!BP67,lookup,2,FALSE)-$P81,""))</f>
        <v/>
      </c>
      <c r="BL81" s="156" t="str">
        <f>IFERROR(INDEX(DATASHEET!$A$1:$DG$299,MATCH(PROGRESS!$A81,DATASHEET!$A$1:$A$299,0),MATCH(PROGRESS!BM$2,DATASHEET!$A$1:$DG$1,0)),"")</f>
        <v/>
      </c>
      <c r="BM81" s="156" t="str">
        <f t="shared" si="82"/>
        <v/>
      </c>
      <c r="BN81" s="138" t="str">
        <f>IF(ISBLANK(DATASHEET!BQ67),"",DATASHEET!BQ67)</f>
        <v/>
      </c>
      <c r="BO81" s="198" t="str">
        <f>IF(ISBLANK(DATASHEET!BR67),"",DATASHEET!BR67)</f>
        <v/>
      </c>
      <c r="BP81" s="140" t="str">
        <f>IF(BQ81="","",IFERROR(VLOOKUP(DATASHEET!BX67,lookup,2,FALSE)-$P81,""))</f>
        <v/>
      </c>
      <c r="BQ81" s="156" t="str">
        <f>IFERROR(INDEX(DATASHEET!$A$1:$DG$299,MATCH(PROGRESS!$A81,DATASHEET!$A$1:$A$299,0),MATCH(PROGRESS!BR$2,DATASHEET!$A$1:$DG$1,0)),"")</f>
        <v/>
      </c>
      <c r="BR81" s="156" t="str">
        <f t="shared" si="83"/>
        <v/>
      </c>
      <c r="BS81" s="138" t="str">
        <f>IF(ISBLANK(DATASHEET!BY67),"",DATASHEET!BY67)</f>
        <v>LMA</v>
      </c>
      <c r="BT81" s="198" t="str">
        <f>IF(ISBLANK(DATASHEET!BZ67),"",DATASHEET!BZ67)</f>
        <v>11S-FR-1</v>
      </c>
      <c r="BU81" s="140" t="str">
        <f>IF(BV81="","",IFERROR(VLOOKUP(DATASHEET!CB67,lookup,2,FALSE)-$P81,""))</f>
        <v/>
      </c>
      <c r="BV81" s="156" t="str">
        <f>IFERROR(INDEX(DATASHEET!$A$1:$DG$299,MATCH(PROGRESS!$A81,DATASHEET!$A$1:$A$299,0),MATCH(PROGRESS!BW$2,DATASHEET!$A$1:$DG$1,0)),"")</f>
        <v/>
      </c>
      <c r="BW81" s="156" t="str">
        <f t="shared" si="84"/>
        <v/>
      </c>
      <c r="BX81" s="138" t="str">
        <f>IF(ISBLANK(DATASHEET!CC67),"",DATASHEET!CC67)</f>
        <v/>
      </c>
      <c r="BY81" s="198" t="str">
        <f>IF(ISBLANK(DATASHEET!CD67),"",DATASHEET!CD67)</f>
        <v/>
      </c>
      <c r="BZ81" s="140" t="str">
        <f>IF(CA81="","",IFERROR(VLOOKUP(DATASHEET!CE67,lookup,2,FALSE)-$P81,""))</f>
        <v/>
      </c>
      <c r="CA81" s="156" t="str">
        <f>IFERROR(INDEX(DATASHEET!$A$1:$DG$299,MATCH(PROGRESS!$A81,DATASHEET!$A$1:$A$299,0),MATCH(PROGRESS!CB$2,DATASHEET!$A$1:$DG$1,0)),"")</f>
        <v/>
      </c>
      <c r="CB81" s="156" t="str">
        <f t="shared" si="85"/>
        <v/>
      </c>
      <c r="CC81" s="138" t="str">
        <f>IF(ISBLANK(DATASHEET!CF67),"",DATASHEET!CF67)</f>
        <v/>
      </c>
      <c r="CD81" s="198" t="str">
        <f>IF(ISBLANK(DATASHEET!CG67),"",DATASHEET!CG67)</f>
        <v/>
      </c>
      <c r="CE81" s="140" t="str">
        <f>IF(CF81="","",IFERROR(VLOOKUP(DATASHEET!CJ67,lookup,2,FALSE)-$P81,""))</f>
        <v/>
      </c>
      <c r="CF81" s="156" t="str">
        <f>IFERROR(INDEX(DATASHEET!$A$1:$DG$299,MATCH(PROGRESS!$A81,DATASHEET!$A$1:$A$299,0),MATCH(PROGRESS!CG$2,DATASHEET!$A$1:$DG$1,0)),"")</f>
        <v/>
      </c>
      <c r="CG81" s="156" t="str">
        <f t="shared" si="86"/>
        <v/>
      </c>
      <c r="CH81" s="138" t="str">
        <f>IF(ISBLANK(DATASHEET!CK67),"",DATASHEET!CK67)</f>
        <v/>
      </c>
      <c r="CI81" s="198" t="str">
        <f>IF(ISBLANK(DATASHEET!CL67),"",DATASHEET!CL67)</f>
        <v/>
      </c>
      <c r="CJ81" s="140" t="str">
        <f>IF(CK81="","",IFERROR(VLOOKUP(DATASHEET!CN67,lookup,2,FALSE)-$P81,""))</f>
        <v/>
      </c>
      <c r="CK81" s="156" t="str">
        <f>IFERROR(INDEX(DATASHEET!$A$1:$DG$299,MATCH(PROGRESS!$A81,DATASHEET!$A$1:$A$299,0),MATCH(PROGRESS!CL$2,DATASHEET!$A$1:$DG$1,0)),"")</f>
        <v/>
      </c>
      <c r="CL81" s="156" t="str">
        <f t="shared" si="87"/>
        <v/>
      </c>
      <c r="CM81" s="138" t="str">
        <f>IF(ISBLANK(DATASHEET!CO67),"",DATASHEET!CO67)</f>
        <v>CS</v>
      </c>
      <c r="CN81" s="198" t="str">
        <f>IF(ISBLANK(DATASHEET!CP67),"",DATASHEET!CP67)</f>
        <v>11S-MA-1</v>
      </c>
      <c r="CO81" s="140" t="str">
        <f>IF(CP81="","",IFERROR(VLOOKUP(DATASHEET!CR67,lookup,2,FALSE)-$P81,""))</f>
        <v/>
      </c>
      <c r="CP81" s="156" t="str">
        <f>IFERROR(INDEX(DATASHEET!$A$1:$DG$299,MATCH(PROGRESS!$A81,DATASHEET!$A$1:$A$299,0),MATCH(PROGRESS!CQ$2,DATASHEET!$A$1:$DG$1,0)),"")</f>
        <v/>
      </c>
      <c r="CQ81" s="156" t="str">
        <f t="shared" si="88"/>
        <v/>
      </c>
      <c r="CR81" s="138" t="str">
        <f>IF(ISBLANK(DATASHEET!CS67),"",DATASHEET!CS67)</f>
        <v/>
      </c>
      <c r="CS81" s="198" t="str">
        <f>IF(ISBLANK(DATASHEET!CT67),"",DATASHEET!CT67)</f>
        <v/>
      </c>
      <c r="CT81" s="140" t="str">
        <f>IF(CU81="","",IFERROR(VLOOKUP(DATASHEET!CV67,lookup,2,FALSE)-$P81,""))</f>
        <v/>
      </c>
      <c r="CU81" s="156" t="str">
        <f>IFERROR(INDEX(DATASHEET!$A$1:$DG$299,MATCH(PROGRESS!$A81,DATASHEET!$A$1:$A$299,0),MATCH(PROGRESS!CV$2,DATASHEET!$A$1:$DG$1,0)),"")</f>
        <v/>
      </c>
      <c r="CV81" s="156" t="str">
        <f t="shared" si="89"/>
        <v/>
      </c>
      <c r="CW81" s="138" t="str">
        <f>IF(ISBLANK(DATASHEET!CW67),"",DATASHEET!CW67)</f>
        <v/>
      </c>
      <c r="CX81" s="198" t="str">
        <f>IF(ISBLANK(DATASHEET!CX67),"",DATASHEET!CX67)</f>
        <v/>
      </c>
      <c r="CY81" s="140" t="str">
        <f>IF(CZ81="","",IFERROR(VLOOKUP(DATASHEET!DD67,lookup,2,FALSE)-$P81,""))</f>
        <v/>
      </c>
      <c r="CZ81" s="156" t="str">
        <f>IFERROR(INDEX(DATASHEET!$A$1:$DG$299,MATCH(PROGRESS!$A81,DATASHEET!$A$1:$A$299,0),MATCH(PROGRESS!DA$2,DATASHEET!$A$1:$DG$1,0)),"")</f>
        <v/>
      </c>
      <c r="DA81" s="156" t="str">
        <f t="shared" si="90"/>
        <v/>
      </c>
      <c r="DB81" s="138" t="str">
        <f>IF(ISBLANK(DATASHEET!DE67),"",DATASHEET!DE67)</f>
        <v/>
      </c>
      <c r="DC81" s="198" t="str">
        <f>IF(ISBLANK(DATASHEET!DF67),"",DATASHEET!DF67)</f>
        <v/>
      </c>
      <c r="DD81" s="140" t="str">
        <f>IF(DE81="","",IFERROR(VLOOKUP(DATASHEET!DH67,lookup,2,FALSE)-$P81,""))</f>
        <v/>
      </c>
      <c r="DE81" s="156" t="str">
        <f>IFERROR(INDEX(DATASHEET!$A$1:$DG$299,MATCH(PROGRESS!$A81,DATASHEET!$A$1:$A$299,0),MATCH(PROGRESS!DF$2,DATASHEET!$A$1:$DG$1,0)),"")</f>
        <v/>
      </c>
      <c r="DF81" s="156" t="str">
        <f t="shared" si="91"/>
        <v/>
      </c>
      <c r="DG81" s="138" t="str">
        <f>IF(ISBLANK(DATASHEET!DI67),"",DATASHEET!DI67)</f>
        <v/>
      </c>
      <c r="DH81" s="198" t="str">
        <f>IF(ISBLANK(DATASHEET!DJ67),"",DATASHEET!DJ67)</f>
        <v/>
      </c>
      <c r="DI81" s="140" t="str">
        <f>IF(DJ81="","",IFERROR(VLOOKUP(DATASHEET!DL67,lookup,2,FALSE)-$P81,""))</f>
        <v/>
      </c>
      <c r="DJ81" s="156" t="str">
        <f>IFERROR(INDEX(DATASHEET!$A$1:$DG$299,MATCH(PROGRESS!$A81,DATASHEET!$A$1:$A$299,0),MATCH(PROGRESS!DK$2,DATASHEET!$A$1:$DG$1,0)),"")</f>
        <v/>
      </c>
      <c r="DK81" s="156" t="str">
        <f t="shared" si="92"/>
        <v/>
      </c>
      <c r="DL81" s="138" t="str">
        <f>IF(ISBLANK(DATASHEET!DM67),"",DATASHEET!DM67)</f>
        <v/>
      </c>
      <c r="DM81" s="198" t="str">
        <f>IF(ISBLANK(DATASHEET!DN67),"",DATASHEET!DN67)</f>
        <v/>
      </c>
      <c r="DN81" s="140" t="str">
        <f>IF(DO81="","",IFERROR(VLOOKUP(DATASHEET!DP67,lookup,2,FALSE)-$P81,""))</f>
        <v/>
      </c>
      <c r="DO81" s="156" t="str">
        <f>IFERROR(INDEX(DATASHEET!$A$1:$DG$299,MATCH(PROGRESS!$A81,DATASHEET!$A$1:$A$299,0),MATCH(PROGRESS!DP$2,DATASHEET!$A$1:$DG$1,0)),"")</f>
        <v/>
      </c>
      <c r="DP81" s="156" t="str">
        <f t="shared" si="93"/>
        <v/>
      </c>
      <c r="DQ81" s="138" t="str">
        <f>IF(ISBLANK(DATASHEET!DQ67),"",DATASHEET!DQ67)</f>
        <v>FG</v>
      </c>
      <c r="DR81" s="198" t="str">
        <f>IF(ISBLANK(DATASHEET!DR67),"",DATASHEET!DR67)</f>
        <v>11X-RE-4</v>
      </c>
      <c r="DS81" s="140" t="str">
        <f>IF(DT81="","",IFERROR(VLOOKUP(DATASHEET!DT67,lookup,2,FALSE)-$P81,""))</f>
        <v/>
      </c>
      <c r="DT81" s="156" t="str">
        <f>IFERROR(INDEX(DATASHEET!$A$1:$DG$299,MATCH(PROGRESS!$A81,DATASHEET!$A$1:$A$299,0),MATCH(PROGRESS!DU$2,DATASHEET!$A$1:$DG$1,0)),"")</f>
        <v/>
      </c>
      <c r="DU81" s="156" t="str">
        <f t="shared" si="94"/>
        <v/>
      </c>
      <c r="DV81" s="138" t="str">
        <f>IF(ISBLANK(DATASHEET!DU67),"",DATASHEET!DU67)</f>
        <v>ES</v>
      </c>
      <c r="DW81" s="198" t="str">
        <f>IF(ISBLANK(DATASHEET!DV67),"",DATASHEET!DV67)</f>
        <v>11C-SC-1</v>
      </c>
      <c r="DX81" s="140" t="str">
        <f>IF(DY81="","",IFERROR(VLOOKUP(DATASHEET!DX67,lookup,2,FALSE)-$P81,""))</f>
        <v/>
      </c>
      <c r="DY81" s="156" t="str">
        <f>IFERROR(INDEX(DATASHEET!$A$1:$DG$299,MATCH(PROGRESS!$A81,DATASHEET!$A$1:$A$299,0),MATCH(PROGRESS!DZ$2,DATASHEET!$A$1:$DG$1,0)),"")</f>
        <v/>
      </c>
      <c r="DZ81" s="156" t="str">
        <f t="shared" si="95"/>
        <v/>
      </c>
      <c r="EA81" s="138" t="str">
        <f>IF(ISBLANK(DATASHEET!DY67),"",DATASHEET!DY67)</f>
        <v/>
      </c>
      <c r="EB81" s="198" t="str">
        <f>IF(ISBLANK(DATASHEET!DZ67),"",DATASHEET!DZ67)</f>
        <v/>
      </c>
      <c r="FD81" s="526"/>
      <c r="FE81" s="532"/>
      <c r="FF81" s="532"/>
      <c r="FG81" s="532"/>
      <c r="FH81" s="526"/>
      <c r="FI81" s="526"/>
      <c r="FJ81" s="532"/>
      <c r="FK81" s="526"/>
      <c r="FL81" s="532"/>
      <c r="FM81" s="526"/>
      <c r="FN81" s="532"/>
      <c r="FO81" s="532"/>
      <c r="FP81" s="532"/>
      <c r="FQ81" s="526"/>
      <c r="FR81" s="526"/>
      <c r="FS81" s="526"/>
      <c r="FT81" s="532"/>
      <c r="FU81" s="526"/>
      <c r="FV81" s="532"/>
      <c r="FW81" s="532"/>
      <c r="FX81" s="532"/>
      <c r="FY81" s="526"/>
      <c r="FZ81" s="532"/>
      <c r="GA81" s="529"/>
      <c r="GB81" s="530"/>
      <c r="GC81" s="530"/>
      <c r="GD81" s="529"/>
      <c r="GE81" s="530"/>
      <c r="GF81" s="530"/>
      <c r="GG81" s="530"/>
      <c r="GH81" s="530"/>
      <c r="GI81" s="530"/>
      <c r="GJ81" s="529"/>
      <c r="GK81" s="530"/>
      <c r="GL81" s="529"/>
      <c r="GM81" s="529"/>
      <c r="GN81" s="530"/>
      <c r="GO81" s="530"/>
      <c r="GP81" s="529"/>
      <c r="GQ81" s="529"/>
      <c r="GR81" s="530"/>
      <c r="GS81" s="530"/>
      <c r="GT81" s="529"/>
      <c r="HB81" t="s">
        <v>375</v>
      </c>
    </row>
    <row r="82" spans="1:211" ht="15.75" x14ac:dyDescent="0.25">
      <c r="A82" s="179">
        <f>DATASHEET!A68</f>
        <v>151687</v>
      </c>
      <c r="B82" s="58" t="str">
        <f>DATASHEET!B68</f>
        <v>HADI, India</v>
      </c>
      <c r="C82" s="169" t="str">
        <f>DATASHEET!C68</f>
        <v>11WE</v>
      </c>
      <c r="D82" s="170" t="str">
        <f>DATASHEET!D68</f>
        <v>F</v>
      </c>
      <c r="E82" s="170" t="str">
        <f>DATASHEET!J68</f>
        <v>N</v>
      </c>
      <c r="F82" s="170" t="str">
        <f>DATASHEET!E68</f>
        <v>N</v>
      </c>
      <c r="G82" s="170" t="str">
        <f>DATASHEET!F68</f>
        <v>White - British</v>
      </c>
      <c r="H82" s="170" t="str">
        <f>DATASHEET!G68</f>
        <v>N</v>
      </c>
      <c r="I82" s="170" t="str">
        <f>DATASHEET!H68</f>
        <v>N</v>
      </c>
      <c r="J82" s="170" t="str">
        <f>DATASHEET!I68</f>
        <v>N</v>
      </c>
      <c r="K82" s="171" t="str">
        <f>DATASHEET!M68</f>
        <v>M</v>
      </c>
      <c r="L82" s="88" t="str">
        <f t="shared" si="71"/>
        <v/>
      </c>
      <c r="M82" s="88" t="str">
        <f t="shared" si="72"/>
        <v/>
      </c>
      <c r="N82" s="498" t="str">
        <f>IF(ISBLANK(DATASHEET!L68),"",DATASHEET!L68)</f>
        <v>5-6</v>
      </c>
      <c r="O82" s="109">
        <f>IFERROR(IF(VLOOKUP(DATASHEET!A68,[5]YEAR11!$A$2:$AF$236,18,FALSE)="","",VLOOKUP(DATASHEET!A68,[5]YEAR11!$A$2:$AF$236,18,FALSE)),"")</f>
        <v>50.927548999999999</v>
      </c>
      <c r="P82" s="111">
        <f>IFERROR(IF(VLOOKUP(DATASHEET!A68,[5]YEAR11!$A$2:$AF$237,19,FALSE)="","",VLOOKUP(DATASHEET!A68,[5]YEAR11!$A$2:$AF$237,19,FALSE)),"")</f>
        <v>5.0927549000000001</v>
      </c>
      <c r="Q82" s="497">
        <f>'P8 BREAKDOWN'!M70</f>
        <v>-4.6927548999999997</v>
      </c>
      <c r="R82" s="140" t="str">
        <f>IF(S82="","",IFERROR(VLOOKUP(DATASHEET!AF68,lookup,2,FALSE)-$P82,""))</f>
        <v/>
      </c>
      <c r="S82" s="156" t="str">
        <f>IFERROR(INDEX(DATASHEET!$A$1:$DG$299,MATCH(PROGRESS!$A82,DATASHEET!$A$1:$A$299,0),MATCH(PROGRESS!T$2,DATASHEET!$A$1:$DG$1,0)),"")</f>
        <v/>
      </c>
      <c r="T82" s="156" t="str">
        <f t="shared" si="73"/>
        <v/>
      </c>
      <c r="U82" s="138" t="str">
        <f>IF(ISBLANK(DATASHEET!AG68),"",DATASHEET!AG68)</f>
        <v/>
      </c>
      <c r="V82" s="198" t="str">
        <f>IF(ISBLANK(DATASHEET!AH68),"",DATASHEET!AH68)</f>
        <v/>
      </c>
      <c r="W82" s="140" t="str">
        <f>IF(X82="","",IFERROR(VLOOKUP(DATASHEET!AJ68,lookup,2,FALSE)-$P82,""))</f>
        <v/>
      </c>
      <c r="X82" s="156" t="str">
        <f>IFERROR(INDEX(DATASHEET!$A$1:$DG$299,MATCH(PROGRESS!$A82,DATASHEET!$A$1:$A$299,0),MATCH(PROGRESS!Y$2,DATASHEET!$A$1:$DG$1,0)),"")</f>
        <v/>
      </c>
      <c r="Y82" s="156" t="str">
        <f t="shared" si="74"/>
        <v/>
      </c>
      <c r="Z82" s="138" t="str">
        <f>IF(ISBLANK(DATASHEET!AK68),"",DATASHEET!AK68)</f>
        <v>AWI</v>
      </c>
      <c r="AA82" s="198" t="str">
        <f>IF(ISBLANK(DATASHEET!AL68),"",DATASHEET!AL68)</f>
        <v>11T-BI-4</v>
      </c>
      <c r="AB82" s="140" t="str">
        <f>IF(AC82="","",IFERROR(VLOOKUP(DATASHEET!AN68,lookup,2,FALSE)-$P82,""))</f>
        <v/>
      </c>
      <c r="AC82" s="156" t="str">
        <f>IFERROR(INDEX(DATASHEET!$A$1:$DG$299,MATCH(PROGRESS!$A82,DATASHEET!$A$1:$A$299,0),MATCH(PROGRESS!AD$2,DATASHEET!$A$1:$DG$1,0)),"")</f>
        <v/>
      </c>
      <c r="AD82" s="156" t="str">
        <f t="shared" si="75"/>
        <v/>
      </c>
      <c r="AE82" s="138" t="str">
        <f>IF(ISBLANK(DATASHEET!AO68),"",DATASHEET!AO68)</f>
        <v/>
      </c>
      <c r="AF82" s="198" t="str">
        <f>IF(ISBLANK(DATASHEET!AP68),"",DATASHEET!AP68)</f>
        <v/>
      </c>
      <c r="AG82" s="140" t="str">
        <f>IF(AH82="","",IFERROR(VLOOKUP(DATASHEET!AR68,lookup,2,FALSE)-$P82,""))</f>
        <v/>
      </c>
      <c r="AH82" s="156" t="str">
        <f>IFERROR(INDEX(DATASHEET!$A$1:$DG$299,MATCH(PROGRESS!$A82,DATASHEET!$A$1:$A$299,0),MATCH(PROGRESS!AI$2,DATASHEET!$A$1:$DG$1,0)),"")</f>
        <v/>
      </c>
      <c r="AI82" s="156" t="str">
        <f t="shared" si="76"/>
        <v/>
      </c>
      <c r="AJ82" s="138" t="str">
        <f>IF(ISBLANK(DATASHEET!AS68),"",DATASHEET!AS68)</f>
        <v>TR</v>
      </c>
      <c r="AK82" s="198" t="str">
        <f>IF(ISBLANK(DATASHEET!AT68),"",DATASHEET!AT68)</f>
        <v>11T-CH-4</v>
      </c>
      <c r="AL82" s="140" t="str">
        <f>IF(AM82="","",IFERROR(VLOOKUP(DATASHEET!AV68,lookup,2,FALSE)-$P82,""))</f>
        <v/>
      </c>
      <c r="AM82" s="156" t="str">
        <f>IFERROR(INDEX(DATASHEET!$A$1:$DG$299,MATCH(PROGRESS!$A82,DATASHEET!$A$1:$A$299,0),MATCH(PROGRESS!AN$2,DATASHEET!$A$1:$DG$1,0)),"")</f>
        <v/>
      </c>
      <c r="AN82" s="156" t="str">
        <f t="shared" si="77"/>
        <v/>
      </c>
      <c r="AO82" s="138" t="str">
        <f>IF(ISBLANK(DATASHEET!AW68),"",DATASHEET!AW68)</f>
        <v>BG</v>
      </c>
      <c r="AP82" s="198" t="str">
        <f>IF(ISBLANK(DATASHEET!AX68),"",DATASHEET!AX68)</f>
        <v>11MS2-CD-2</v>
      </c>
      <c r="AQ82" s="140" t="str">
        <f>IF(AR82="","",IFERROR(VLOOKUP(DATASHEET!AZ68,lookup,2,FALSE)-$P82,""))</f>
        <v/>
      </c>
      <c r="AR82" s="156" t="str">
        <f>IFERROR(INDEX(DATASHEET!$A$1:$DG$299,MATCH(PROGRESS!$A82,DATASHEET!$A$1:$A$299,0),MATCH(PROGRESS!AS$2,DATASHEET!$A$1:$DG$1,0)),"")</f>
        <v/>
      </c>
      <c r="AS82" s="156" t="str">
        <f t="shared" si="78"/>
        <v/>
      </c>
      <c r="AT82" s="138" t="str">
        <f>IF(ISBLANK(DATASHEET!BA68),"",DATASHEET!BA68)</f>
        <v/>
      </c>
      <c r="AU82" s="198" t="str">
        <f>IF(ISBLANK(DATASHEET!BB68),"",DATASHEET!BB68)</f>
        <v/>
      </c>
      <c r="AV82" s="140" t="str">
        <f>IF(AW82="","",IFERROR(VLOOKUP(DATASHEET!BD68,lookup,2,FALSE)-$P82,""))</f>
        <v/>
      </c>
      <c r="AW82" s="156" t="str">
        <f>IFERROR(INDEX(DATASHEET!$A$1:$DG$299,MATCH(PROGRESS!$A82,DATASHEET!$A$1:$A$299,0),MATCH(PROGRESS!AX$2,DATASHEET!$A$1:$DG$1,0)),"")</f>
        <v/>
      </c>
      <c r="AX82" s="156" t="str">
        <f t="shared" si="79"/>
        <v/>
      </c>
      <c r="AY82" s="138" t="str">
        <f>IF(ISBLANK(DATASHEET!BE68),"",DATASHEET!BE68)</f>
        <v/>
      </c>
      <c r="AZ82" s="198" t="str">
        <f>IF(ISBLANK(DATASHEET!BF68),"",DATASHEET!BF68)</f>
        <v/>
      </c>
      <c r="BA82" s="140" t="str">
        <f>IF(BB82="","",IFERROR(VLOOKUP(DATASHEET!BH68,lookup,2,FALSE)-$P82,""))</f>
        <v/>
      </c>
      <c r="BB82" s="156" t="str">
        <f>IFERROR(INDEX(DATASHEET!$A$1:$DG$299,MATCH(PROGRESS!$A82,DATASHEET!$A$1:$A$299,0),MATCH(PROGRESS!BC$2,DATASHEET!$A$1:$DG$1,0)),"")</f>
        <v/>
      </c>
      <c r="BC82" s="156" t="str">
        <f t="shared" si="80"/>
        <v/>
      </c>
      <c r="BD82" s="138" t="str">
        <f>IF(ISBLANK(DATASHEET!BI68),"",DATASHEET!BI68)</f>
        <v>CMC</v>
      </c>
      <c r="BE82" s="198" t="str">
        <f>IF(ISBLANK(DATASHEET!BJ68),"",DATASHEET!BJ68)</f>
        <v>11X-EN-4</v>
      </c>
      <c r="BF82" s="140" t="str">
        <f>IF(BG82="","",IFERROR(VLOOKUP(DATASHEET!BL68,lookup,2,FALSE)-$P82,""))</f>
        <v/>
      </c>
      <c r="BG82" s="156" t="str">
        <f>IFERROR(INDEX(DATASHEET!$A$1:$DG$299,MATCH(PROGRESS!$A82,DATASHEET!$A$1:$A$299,0),MATCH(PROGRESS!BH$2,DATASHEET!$A$1:$DG$1,0)),"")</f>
        <v/>
      </c>
      <c r="BH82" s="156" t="str">
        <f t="shared" si="81"/>
        <v/>
      </c>
      <c r="BI82" s="138" t="str">
        <f>IF(ISBLANK(DATASHEET!BM68),"",DATASHEET!BM68)</f>
        <v/>
      </c>
      <c r="BJ82" s="198" t="str">
        <f>IF(ISBLANK(DATASHEET!BN68),"",DATASHEET!BN68)</f>
        <v/>
      </c>
      <c r="BK82" s="140" t="str">
        <f>IF(BL82="","",IFERROR(VLOOKUP(DATASHEET!BP68,lookup,2,FALSE)-$P82,""))</f>
        <v/>
      </c>
      <c r="BL82" s="156" t="str">
        <f>IFERROR(INDEX(DATASHEET!$A$1:$DG$299,MATCH(PROGRESS!$A82,DATASHEET!$A$1:$A$299,0),MATCH(PROGRESS!BM$2,DATASHEET!$A$1:$DG$1,0)),"")</f>
        <v/>
      </c>
      <c r="BM82" s="156" t="str">
        <f t="shared" si="82"/>
        <v/>
      </c>
      <c r="BN82" s="138" t="str">
        <f>IF(ISBLANK(DATASHEET!BQ68),"",DATASHEET!BQ68)</f>
        <v/>
      </c>
      <c r="BO82" s="198" t="str">
        <f>IF(ISBLANK(DATASHEET!BR68),"",DATASHEET!BR68)</f>
        <v/>
      </c>
      <c r="BP82" s="140" t="str">
        <f>IF(BQ82="","",IFERROR(VLOOKUP(DATASHEET!BX68,lookup,2,FALSE)-$P82,""))</f>
        <v/>
      </c>
      <c r="BQ82" s="156" t="str">
        <f>IFERROR(INDEX(DATASHEET!$A$1:$DG$299,MATCH(PROGRESS!$A82,DATASHEET!$A$1:$A$299,0),MATCH(PROGRESS!BR$2,DATASHEET!$A$1:$DG$1,0)),"")</f>
        <v/>
      </c>
      <c r="BR82" s="156" t="str">
        <f t="shared" si="83"/>
        <v/>
      </c>
      <c r="BS82" s="138" t="str">
        <f>IF(ISBLANK(DATASHEET!BY68),"",DATASHEET!BY68)</f>
        <v/>
      </c>
      <c r="BT82" s="198" t="str">
        <f>IF(ISBLANK(DATASHEET!BZ68),"",DATASHEET!BZ68)</f>
        <v/>
      </c>
      <c r="BU82" s="140" t="str">
        <f>IF(BV82="","",IFERROR(VLOOKUP(DATASHEET!CB68,lookup,2,FALSE)-$P82,""))</f>
        <v/>
      </c>
      <c r="BV82" s="156" t="str">
        <f>IFERROR(INDEX(DATASHEET!$A$1:$DG$299,MATCH(PROGRESS!$A82,DATASHEET!$A$1:$A$299,0),MATCH(PROGRESS!BW$2,DATASHEET!$A$1:$DG$1,0)),"")</f>
        <v/>
      </c>
      <c r="BW82" s="156" t="str">
        <f t="shared" si="84"/>
        <v/>
      </c>
      <c r="BX82" s="138" t="str">
        <f>IF(ISBLANK(DATASHEET!CC68),"",DATASHEET!CC68)</f>
        <v/>
      </c>
      <c r="BY82" s="198" t="str">
        <f>IF(ISBLANK(DATASHEET!CD68),"",DATASHEET!CD68)</f>
        <v/>
      </c>
      <c r="BZ82" s="140" t="str">
        <f>IF(CA82="","",IFERROR(VLOOKUP(DATASHEET!CE68,lookup,2,FALSE)-$P82,""))</f>
        <v/>
      </c>
      <c r="CA82" s="156" t="str">
        <f>IFERROR(INDEX(DATASHEET!$A$1:$DG$299,MATCH(PROGRESS!$A82,DATASHEET!$A$1:$A$299,0),MATCH(PROGRESS!CB$2,DATASHEET!$A$1:$DG$1,0)),"")</f>
        <v/>
      </c>
      <c r="CB82" s="156" t="str">
        <f t="shared" si="85"/>
        <v/>
      </c>
      <c r="CC82" s="138" t="str">
        <f>IF(ISBLANK(DATASHEET!CF68),"",DATASHEET!CF68)</f>
        <v/>
      </c>
      <c r="CD82" s="198" t="str">
        <f>IF(ISBLANK(DATASHEET!CG68),"",DATASHEET!CG68)</f>
        <v/>
      </c>
      <c r="CE82" s="140" t="str">
        <f>IF(CF82="","",IFERROR(VLOOKUP(DATASHEET!CJ68,lookup,2,FALSE)-$P82,""))</f>
        <v/>
      </c>
      <c r="CF82" s="156" t="str">
        <f>IFERROR(INDEX(DATASHEET!$A$1:$DG$299,MATCH(PROGRESS!$A82,DATASHEET!$A$1:$A$299,0),MATCH(PROGRESS!CG$2,DATASHEET!$A$1:$DG$1,0)),"")</f>
        <v/>
      </c>
      <c r="CG82" s="156" t="str">
        <f t="shared" si="86"/>
        <v/>
      </c>
      <c r="CH82" s="138" t="str">
        <f>IF(ISBLANK(DATASHEET!CK68),"",DATASHEET!CK68)</f>
        <v/>
      </c>
      <c r="CI82" s="198" t="str">
        <f>IF(ISBLANK(DATASHEET!CL68),"",DATASHEET!CL68)</f>
        <v/>
      </c>
      <c r="CJ82" s="140" t="str">
        <f>IF(CK82="","",IFERROR(VLOOKUP(DATASHEET!CN68,lookup,2,FALSE)-$P82,""))</f>
        <v/>
      </c>
      <c r="CK82" s="156" t="str">
        <f>IFERROR(INDEX(DATASHEET!$A$1:$DG$299,MATCH(PROGRESS!$A82,DATASHEET!$A$1:$A$299,0),MATCH(PROGRESS!CL$2,DATASHEET!$A$1:$DG$1,0)),"")</f>
        <v/>
      </c>
      <c r="CL82" s="156" t="str">
        <f t="shared" si="87"/>
        <v/>
      </c>
      <c r="CM82" s="138" t="str">
        <f>IF(ISBLANK(DATASHEET!CO68),"",DATASHEET!CO68)</f>
        <v>AB</v>
      </c>
      <c r="CN82" s="198" t="str">
        <f>IF(ISBLANK(DATASHEET!CP68),"",DATASHEET!CP68)</f>
        <v>11X-MA-7</v>
      </c>
      <c r="CO82" s="140" t="str">
        <f>IF(CP82="","",IFERROR(VLOOKUP(DATASHEET!CR68,lookup,2,FALSE)-$P82,""))</f>
        <v/>
      </c>
      <c r="CP82" s="156" t="str">
        <f>IFERROR(INDEX(DATASHEET!$A$1:$DG$299,MATCH(PROGRESS!$A82,DATASHEET!$A$1:$A$299,0),MATCH(PROGRESS!CQ$2,DATASHEET!$A$1:$DG$1,0)),"")</f>
        <v/>
      </c>
      <c r="CQ82" s="156" t="str">
        <f t="shared" si="88"/>
        <v/>
      </c>
      <c r="CR82" s="138" t="str">
        <f>IF(ISBLANK(DATASHEET!CS68),"",DATASHEET!CS68)</f>
        <v/>
      </c>
      <c r="CS82" s="198" t="str">
        <f>IF(ISBLANK(DATASHEET!CT68),"",DATASHEET!CT68)</f>
        <v/>
      </c>
      <c r="CT82" s="140" t="str">
        <f>IF(CU82="","",IFERROR(VLOOKUP(DATASHEET!CV68,lookup,2,FALSE)-$P82,""))</f>
        <v/>
      </c>
      <c r="CU82" s="156" t="str">
        <f>IFERROR(INDEX(DATASHEET!$A$1:$DG$299,MATCH(PROGRESS!$A82,DATASHEET!$A$1:$A$299,0),MATCH(PROGRESS!CV$2,DATASHEET!$A$1:$DG$1,0)),"")</f>
        <v/>
      </c>
      <c r="CV82" s="156" t="str">
        <f t="shared" si="89"/>
        <v/>
      </c>
      <c r="CW82" s="138" t="str">
        <f>IF(ISBLANK(DATASHEET!CW68),"",DATASHEET!CW68)</f>
        <v/>
      </c>
      <c r="CX82" s="198" t="str">
        <f>IF(ISBLANK(DATASHEET!CX68),"",DATASHEET!CX68)</f>
        <v/>
      </c>
      <c r="CY82" s="140" t="str">
        <f>IF(CZ82="","",IFERROR(VLOOKUP(DATASHEET!DD68,lookup,2,FALSE)-$P82,""))</f>
        <v/>
      </c>
      <c r="CZ82" s="156" t="str">
        <f>IFERROR(INDEX(DATASHEET!$A$1:$DG$299,MATCH(PROGRESS!$A82,DATASHEET!$A$1:$A$299,0),MATCH(PROGRESS!DA$2,DATASHEET!$A$1:$DG$1,0)),"")</f>
        <v/>
      </c>
      <c r="DA82" s="156" t="str">
        <f t="shared" si="90"/>
        <v/>
      </c>
      <c r="DB82" s="138" t="str">
        <f>IF(ISBLANK(DATASHEET!DE68),"",DATASHEET!DE68)</f>
        <v/>
      </c>
      <c r="DC82" s="198" t="str">
        <f>IF(ISBLANK(DATASHEET!DF68),"",DATASHEET!DF68)</f>
        <v/>
      </c>
      <c r="DD82" s="140" t="str">
        <f>IF(DE82="","",IFERROR(VLOOKUP(DATASHEET!DH68,lookup,2,FALSE)-$P82,""))</f>
        <v/>
      </c>
      <c r="DE82" s="156" t="str">
        <f>IFERROR(INDEX(DATASHEET!$A$1:$DG$299,MATCH(PROGRESS!$A82,DATASHEET!$A$1:$A$299,0),MATCH(PROGRESS!DF$2,DATASHEET!$A$1:$DG$1,0)),"")</f>
        <v/>
      </c>
      <c r="DF82" s="156" t="str">
        <f t="shared" si="91"/>
        <v/>
      </c>
      <c r="DG82" s="138" t="str">
        <f>IF(ISBLANK(DATASHEET!DI68),"",DATASHEET!DI68)</f>
        <v>DWA</v>
      </c>
      <c r="DH82" s="198" t="str">
        <f>IF(ISBLANK(DATASHEET!DJ68),"",DATASHEET!DJ68)</f>
        <v>11T-PH-4</v>
      </c>
      <c r="DI82" s="140" t="str">
        <f>IF(DJ82="","",IFERROR(VLOOKUP(DATASHEET!DL68,lookup,2,FALSE)-$P82,""))</f>
        <v/>
      </c>
      <c r="DJ82" s="156" t="str">
        <f>IFERROR(INDEX(DATASHEET!$A$1:$DG$299,MATCH(PROGRESS!$A82,DATASHEET!$A$1:$A$299,0),MATCH(PROGRESS!DK$2,DATASHEET!$A$1:$DG$1,0)),"")</f>
        <v/>
      </c>
      <c r="DK82" s="156" t="str">
        <f t="shared" si="92"/>
        <v/>
      </c>
      <c r="DL82" s="138" t="str">
        <f>IF(ISBLANK(DATASHEET!DM68),"",DATASHEET!DM68)</f>
        <v/>
      </c>
      <c r="DM82" s="198" t="str">
        <f>IF(ISBLANK(DATASHEET!DN68),"",DATASHEET!DN68)</f>
        <v/>
      </c>
      <c r="DN82" s="140" t="str">
        <f>IF(DO82="","",IFERROR(VLOOKUP(DATASHEET!DP68,lookup,2,FALSE)-$P82,""))</f>
        <v/>
      </c>
      <c r="DO82" s="156" t="str">
        <f>IFERROR(INDEX(DATASHEET!$A$1:$DG$299,MATCH(PROGRESS!$A82,DATASHEET!$A$1:$A$299,0),MATCH(PROGRESS!DP$2,DATASHEET!$A$1:$DG$1,0)),"")</f>
        <v/>
      </c>
      <c r="DP82" s="156" t="str">
        <f t="shared" si="93"/>
        <v/>
      </c>
      <c r="DQ82" s="138" t="str">
        <f>IF(ISBLANK(DATASHEET!DQ68),"",DATASHEET!DQ68)</f>
        <v>JNE</v>
      </c>
      <c r="DR82" s="198" t="str">
        <f>IF(ISBLANK(DATASHEET!DR68),"",DATASHEET!DR68)</f>
        <v>11X-RE-1</v>
      </c>
      <c r="DS82" s="140" t="str">
        <f>IF(DT82="","",IFERROR(VLOOKUP(DATASHEET!DT68,lookup,2,FALSE)-$P82,""))</f>
        <v/>
      </c>
      <c r="DT82" s="156" t="str">
        <f>IFERROR(INDEX(DATASHEET!$A$1:$DG$299,MATCH(PROGRESS!$A82,DATASHEET!$A$1:$A$299,0),MATCH(PROGRESS!DU$2,DATASHEET!$A$1:$DG$1,0)),"")</f>
        <v/>
      </c>
      <c r="DU82" s="156" t="str">
        <f t="shared" si="94"/>
        <v/>
      </c>
      <c r="DV82" s="138" t="str">
        <f>IF(ISBLANK(DATASHEET!DU68),"",DATASHEET!DU68)</f>
        <v/>
      </c>
      <c r="DW82" s="198" t="str">
        <f>IF(ISBLANK(DATASHEET!DV68),"",DATASHEET!DV68)</f>
        <v/>
      </c>
      <c r="DX82" s="140" t="str">
        <f>IF(DY82="","",IFERROR(VLOOKUP(DATASHEET!DX68,lookup,2,FALSE)-$P82,""))</f>
        <v/>
      </c>
      <c r="DY82" s="156" t="str">
        <f>IFERROR(INDEX(DATASHEET!$A$1:$DG$299,MATCH(PROGRESS!$A82,DATASHEET!$A$1:$A$299,0),MATCH(PROGRESS!DZ$2,DATASHEET!$A$1:$DG$1,0)),"")</f>
        <v/>
      </c>
      <c r="DZ82" s="156" t="str">
        <f t="shared" si="95"/>
        <v/>
      </c>
      <c r="EA82" s="138" t="str">
        <f>IF(ISBLANK(DATASHEET!DY68),"",DATASHEET!DY68)</f>
        <v>YP</v>
      </c>
      <c r="EB82" s="198" t="str">
        <f>IF(ISBLANK(DATASHEET!DZ68),"",DATASHEET!DZ68)</f>
        <v>11S-SP-3</v>
      </c>
      <c r="FD82" s="526"/>
      <c r="FE82" s="532"/>
      <c r="FF82" s="532"/>
      <c r="FG82" s="532"/>
      <c r="FH82" s="526"/>
      <c r="FI82" s="526"/>
      <c r="FJ82" s="532"/>
      <c r="FK82" s="526"/>
      <c r="FL82" s="532"/>
      <c r="FM82" s="526"/>
      <c r="FN82" s="532"/>
      <c r="FO82" s="532"/>
      <c r="FP82" s="532"/>
      <c r="FQ82" s="526"/>
      <c r="FR82" s="526"/>
      <c r="FS82" s="526"/>
      <c r="FT82" s="532"/>
      <c r="FU82" s="526"/>
      <c r="FV82" s="532"/>
      <c r="FW82" s="532"/>
      <c r="FX82" s="532"/>
      <c r="FY82" s="526"/>
      <c r="FZ82" s="532"/>
      <c r="GA82" s="529"/>
      <c r="GB82" s="530"/>
      <c r="GC82" s="530"/>
      <c r="GD82" s="529"/>
      <c r="GE82" s="530"/>
      <c r="GF82" s="530"/>
      <c r="GG82" s="530"/>
      <c r="GH82" s="530"/>
      <c r="GI82" s="530"/>
      <c r="GJ82" s="529"/>
      <c r="GK82" s="530"/>
      <c r="GL82" s="529"/>
      <c r="GM82" s="529"/>
      <c r="GN82" s="530"/>
      <c r="GO82" s="530"/>
      <c r="GP82" s="529"/>
      <c r="GQ82" s="529"/>
      <c r="GR82" s="530"/>
      <c r="GS82" s="530"/>
      <c r="GT82" s="529"/>
      <c r="GZ82" t="s">
        <v>375</v>
      </c>
      <c r="HA82" t="s">
        <v>375</v>
      </c>
      <c r="HB82" t="s">
        <v>376</v>
      </c>
    </row>
    <row r="83" spans="1:211" ht="15.75" x14ac:dyDescent="0.25">
      <c r="A83" s="179">
        <f>DATASHEET!A69</f>
        <v>151562</v>
      </c>
      <c r="B83" s="58" t="str">
        <f>DATASHEET!B69</f>
        <v>HANNIFFY - LONGDEN, Kitty</v>
      </c>
      <c r="C83" s="169" t="str">
        <f>DATASHEET!C69</f>
        <v>11SK</v>
      </c>
      <c r="D83" s="170" t="str">
        <f>DATASHEET!D69</f>
        <v>F</v>
      </c>
      <c r="E83" s="170" t="str">
        <f>DATASHEET!J69</f>
        <v>N</v>
      </c>
      <c r="F83" s="170" t="str">
        <f>DATASHEET!E69</f>
        <v>N</v>
      </c>
      <c r="G83" s="170" t="str">
        <f>DATASHEET!F69</f>
        <v>White - British</v>
      </c>
      <c r="H83" s="170" t="str">
        <f>DATASHEET!G69</f>
        <v>N</v>
      </c>
      <c r="I83" s="170" t="str">
        <f>DATASHEET!H69</f>
        <v>N</v>
      </c>
      <c r="J83" s="170" t="str">
        <f>DATASHEET!I69</f>
        <v>N</v>
      </c>
      <c r="K83" s="171" t="str">
        <f>DATASHEET!M69</f>
        <v>M</v>
      </c>
      <c r="L83" s="88" t="str">
        <f t="shared" si="71"/>
        <v/>
      </c>
      <c r="M83" s="88" t="str">
        <f t="shared" si="72"/>
        <v/>
      </c>
      <c r="N83" s="498" t="str">
        <f>IF(ISBLANK(DATASHEET!L69),"",DATASHEET!L69)</f>
        <v>5-6</v>
      </c>
      <c r="O83" s="109">
        <f>IFERROR(IF(VLOOKUP(DATASHEET!A69,[5]YEAR11!$A$2:$AF$236,18,FALSE)="","",VLOOKUP(DATASHEET!A69,[5]YEAR11!$A$2:$AF$236,18,FALSE)),"")</f>
        <v>54.013157999999997</v>
      </c>
      <c r="P83" s="111">
        <f>IFERROR(IF(VLOOKUP(DATASHEET!A69,[5]YEAR11!$A$2:$AF$237,19,FALSE)="","",VLOOKUP(DATASHEET!A69,[5]YEAR11!$A$2:$AF$237,19,FALSE)),"")</f>
        <v>5.4013157999999999</v>
      </c>
      <c r="Q83" s="497">
        <f>'P8 BREAKDOWN'!M71</f>
        <v>-4.9013157999999999</v>
      </c>
      <c r="R83" s="140" t="str">
        <f>IF(S83="","",IFERROR(VLOOKUP(DATASHEET!AF69,lookup,2,FALSE)-$P83,""))</f>
        <v/>
      </c>
      <c r="S83" s="156" t="str">
        <f>IFERROR(INDEX(DATASHEET!$A$1:$DG$299,MATCH(PROGRESS!$A83,DATASHEET!$A$1:$A$299,0),MATCH(PROGRESS!T$2,DATASHEET!$A$1:$DG$1,0)),"")</f>
        <v/>
      </c>
      <c r="T83" s="156" t="str">
        <f t="shared" si="73"/>
        <v/>
      </c>
      <c r="U83" s="138" t="str">
        <f>IF(ISBLANK(DATASHEET!AG69),"",DATASHEET!AG69)</f>
        <v/>
      </c>
      <c r="V83" s="198" t="str">
        <f>IF(ISBLANK(DATASHEET!AH69),"",DATASHEET!AH69)</f>
        <v/>
      </c>
      <c r="W83" s="140" t="str">
        <f>IF(X83="","",IFERROR(VLOOKUP(DATASHEET!AJ69,lookup,2,FALSE)-$P83,""))</f>
        <v/>
      </c>
      <c r="X83" s="156" t="str">
        <f>IFERROR(INDEX(DATASHEET!$A$1:$DG$299,MATCH(PROGRESS!$A83,DATASHEET!$A$1:$A$299,0),MATCH(PROGRESS!Y$2,DATASHEET!$A$1:$DG$1,0)),"")</f>
        <v/>
      </c>
      <c r="Y83" s="156" t="str">
        <f t="shared" si="74"/>
        <v/>
      </c>
      <c r="Z83" s="138" t="str">
        <f>IF(ISBLANK(DATASHEET!AK69),"",DATASHEET!AK69)</f>
        <v/>
      </c>
      <c r="AA83" s="198" t="str">
        <f>IF(ISBLANK(DATASHEET!AL69),"",DATASHEET!AL69)</f>
        <v/>
      </c>
      <c r="AB83" s="140" t="str">
        <f>IF(AC83="","",IFERROR(VLOOKUP(DATASHEET!AN69,lookup,2,FALSE)-$P83,""))</f>
        <v/>
      </c>
      <c r="AC83" s="156" t="str">
        <f>IFERROR(INDEX(DATASHEET!$A$1:$DG$299,MATCH(PROGRESS!$A83,DATASHEET!$A$1:$A$299,0),MATCH(PROGRESS!AD$2,DATASHEET!$A$1:$DG$1,0)),"")</f>
        <v/>
      </c>
      <c r="AD83" s="156" t="str">
        <f t="shared" si="75"/>
        <v/>
      </c>
      <c r="AE83" s="138" t="str">
        <f>IF(ISBLANK(DATASHEET!AO69),"",DATASHEET!AO69)</f>
        <v>ASM</v>
      </c>
      <c r="AF83" s="198" t="str">
        <f>IF(ISBLANK(DATASHEET!AP69),"",DATASHEET!AP69)</f>
        <v>11MS2-BE-MS-1</v>
      </c>
      <c r="AG83" s="140" t="str">
        <f>IF(AH83="","",IFERROR(VLOOKUP(DATASHEET!AR69,lookup,2,FALSE)-$P83,""))</f>
        <v/>
      </c>
      <c r="AH83" s="156" t="str">
        <f>IFERROR(INDEX(DATASHEET!$A$1:$DG$299,MATCH(PROGRESS!$A83,DATASHEET!$A$1:$A$299,0),MATCH(PROGRESS!AI$2,DATASHEET!$A$1:$DG$1,0)),"")</f>
        <v/>
      </c>
      <c r="AI83" s="156" t="str">
        <f t="shared" si="76"/>
        <v/>
      </c>
      <c r="AJ83" s="138" t="str">
        <f>IF(ISBLANK(DATASHEET!AS69),"",DATASHEET!AS69)</f>
        <v/>
      </c>
      <c r="AK83" s="198" t="str">
        <f>IF(ISBLANK(DATASHEET!AT69),"",DATASHEET!AT69)</f>
        <v/>
      </c>
      <c r="AL83" s="140" t="str">
        <f>IF(AM83="","",IFERROR(VLOOKUP(DATASHEET!AV69,lookup,2,FALSE)-$P83,""))</f>
        <v/>
      </c>
      <c r="AM83" s="156" t="str">
        <f>IFERROR(INDEX(DATASHEET!$A$1:$DG$299,MATCH(PROGRESS!$A83,DATASHEET!$A$1:$A$299,0),MATCH(PROGRESS!AN$2,DATASHEET!$A$1:$DG$1,0)),"")</f>
        <v/>
      </c>
      <c r="AN83" s="156" t="str">
        <f t="shared" si="77"/>
        <v/>
      </c>
      <c r="AO83" s="138" t="str">
        <f>IF(ISBLANK(DATASHEET!AW69),"",DATASHEET!AW69)</f>
        <v/>
      </c>
      <c r="AP83" s="198" t="str">
        <f>IF(ISBLANK(DATASHEET!AX69),"",DATASHEET!AX69)</f>
        <v/>
      </c>
      <c r="AQ83" s="140" t="str">
        <f>IF(AR83="","",IFERROR(VLOOKUP(DATASHEET!AZ69,lookup,2,FALSE)-$P83,""))</f>
        <v/>
      </c>
      <c r="AR83" s="156" t="str">
        <f>IFERROR(INDEX(DATASHEET!$A$1:$DG$299,MATCH(PROGRESS!$A83,DATASHEET!$A$1:$A$299,0),MATCH(PROGRESS!AS$2,DATASHEET!$A$1:$DG$1,0)),"")</f>
        <v/>
      </c>
      <c r="AS83" s="156" t="str">
        <f t="shared" si="78"/>
        <v/>
      </c>
      <c r="AT83" s="138" t="str">
        <f>IF(ISBLANK(DATASHEET!BA69),"",DATASHEET!BA69)</f>
        <v/>
      </c>
      <c r="AU83" s="198" t="str">
        <f>IF(ISBLANK(DATASHEET!BB69),"",DATASHEET!BB69)</f>
        <v/>
      </c>
      <c r="AV83" s="140" t="str">
        <f>IF(AW83="","",IFERROR(VLOOKUP(DATASHEET!BD69,lookup,2,FALSE)-$P83,""))</f>
        <v/>
      </c>
      <c r="AW83" s="156" t="str">
        <f>IFERROR(INDEX(DATASHEET!$A$1:$DG$299,MATCH(PROGRESS!$A83,DATASHEET!$A$1:$A$299,0),MATCH(PROGRESS!AX$2,DATASHEET!$A$1:$DG$1,0)),"")</f>
        <v/>
      </c>
      <c r="AX83" s="156" t="str">
        <f t="shared" si="79"/>
        <v/>
      </c>
      <c r="AY83" s="138" t="str">
        <f>IF(ISBLANK(DATASHEET!BE69),"",DATASHEET!BE69)</f>
        <v/>
      </c>
      <c r="AZ83" s="198" t="str">
        <f>IF(ISBLANK(DATASHEET!BF69),"",DATASHEET!BF69)</f>
        <v/>
      </c>
      <c r="BA83" s="140" t="str">
        <f>IF(BB83="","",IFERROR(VLOOKUP(DATASHEET!BH69,lookup,2,FALSE)-$P83,""))</f>
        <v/>
      </c>
      <c r="BB83" s="156" t="str">
        <f>IFERROR(INDEX(DATASHEET!$A$1:$DG$299,MATCH(PROGRESS!$A83,DATASHEET!$A$1:$A$299,0),MATCH(PROGRESS!BC$2,DATASHEET!$A$1:$DG$1,0)),"")</f>
        <v/>
      </c>
      <c r="BC83" s="156" t="str">
        <f t="shared" si="80"/>
        <v/>
      </c>
      <c r="BD83" s="138" t="str">
        <f>IF(ISBLANK(DATASHEET!BI69),"",DATASHEET!BI69)</f>
        <v>JK</v>
      </c>
      <c r="BE83" s="198" t="str">
        <f>IF(ISBLANK(DATASHEET!BJ69),"",DATASHEET!BJ69)</f>
        <v>11X-EN-3</v>
      </c>
      <c r="BF83" s="140" t="str">
        <f>IF(BG83="","",IFERROR(VLOOKUP(DATASHEET!BL69,lookup,2,FALSE)-$P83,""))</f>
        <v/>
      </c>
      <c r="BG83" s="156" t="str">
        <f>IFERROR(INDEX(DATASHEET!$A$1:$DG$299,MATCH(PROGRESS!$A83,DATASHEET!$A$1:$A$299,0),MATCH(PROGRESS!BH$2,DATASHEET!$A$1:$DG$1,0)),"")</f>
        <v/>
      </c>
      <c r="BH83" s="156" t="str">
        <f t="shared" si="81"/>
        <v/>
      </c>
      <c r="BI83" s="138" t="str">
        <f>IF(ISBLANK(DATASHEET!BM69),"",DATASHEET!BM69)</f>
        <v/>
      </c>
      <c r="BJ83" s="198" t="str">
        <f>IF(ISBLANK(DATASHEET!BN69),"",DATASHEET!BN69)</f>
        <v/>
      </c>
      <c r="BK83" s="140" t="str">
        <f>IF(BL83="","",IFERROR(VLOOKUP(DATASHEET!BP69,lookup,2,FALSE)-$P83,""))</f>
        <v/>
      </c>
      <c r="BL83" s="156" t="str">
        <f>IFERROR(INDEX(DATASHEET!$A$1:$DG$299,MATCH(PROGRESS!$A83,DATASHEET!$A$1:$A$299,0),MATCH(PROGRESS!BM$2,DATASHEET!$A$1:$DG$1,0)),"")</f>
        <v/>
      </c>
      <c r="BM83" s="156" t="str">
        <f t="shared" si="82"/>
        <v/>
      </c>
      <c r="BN83" s="138" t="str">
        <f>IF(ISBLANK(DATASHEET!BQ69),"",DATASHEET!BQ69)</f>
        <v/>
      </c>
      <c r="BO83" s="198" t="str">
        <f>IF(ISBLANK(DATASHEET!BR69),"",DATASHEET!BR69)</f>
        <v/>
      </c>
      <c r="BP83" s="140" t="str">
        <f>IF(BQ83="","",IFERROR(VLOOKUP(DATASHEET!BX69,lookup,2,FALSE)-$P83,""))</f>
        <v/>
      </c>
      <c r="BQ83" s="156" t="str">
        <f>IFERROR(INDEX(DATASHEET!$A$1:$DG$299,MATCH(PROGRESS!$A83,DATASHEET!$A$1:$A$299,0),MATCH(PROGRESS!BR$2,DATASHEET!$A$1:$DG$1,0)),"")</f>
        <v/>
      </c>
      <c r="BR83" s="156" t="str">
        <f t="shared" si="83"/>
        <v/>
      </c>
      <c r="BS83" s="138" t="str">
        <f>IF(ISBLANK(DATASHEET!BY69),"",DATASHEET!BY69)</f>
        <v>EGQ</v>
      </c>
      <c r="BT83" s="198" t="str">
        <f>IF(ISBLANK(DATASHEET!BZ69),"",DATASHEET!BZ69)</f>
        <v>11S-FR-2</v>
      </c>
      <c r="BU83" s="140" t="str">
        <f>IF(BV83="","",IFERROR(VLOOKUP(DATASHEET!CB69,lookup,2,FALSE)-$P83,""))</f>
        <v/>
      </c>
      <c r="BV83" s="156" t="str">
        <f>IFERROR(INDEX(DATASHEET!$A$1:$DG$299,MATCH(PROGRESS!$A83,DATASHEET!$A$1:$A$299,0),MATCH(PROGRESS!BW$2,DATASHEET!$A$1:$DG$1,0)),"")</f>
        <v/>
      </c>
      <c r="BW83" s="156" t="str">
        <f t="shared" si="84"/>
        <v/>
      </c>
      <c r="BX83" s="138" t="str">
        <f>IF(ISBLANK(DATASHEET!CC69),"",DATASHEET!CC69)</f>
        <v/>
      </c>
      <c r="BY83" s="198" t="str">
        <f>IF(ISBLANK(DATASHEET!CD69),"",DATASHEET!CD69)</f>
        <v/>
      </c>
      <c r="BZ83" s="140" t="str">
        <f>IF(CA83="","",IFERROR(VLOOKUP(DATASHEET!CE69,lookup,2,FALSE)-$P83,""))</f>
        <v/>
      </c>
      <c r="CA83" s="156" t="str">
        <f>IFERROR(INDEX(DATASHEET!$A$1:$DG$299,MATCH(PROGRESS!$A83,DATASHEET!$A$1:$A$299,0),MATCH(PROGRESS!CB$2,DATASHEET!$A$1:$DG$1,0)),"")</f>
        <v/>
      </c>
      <c r="CB83" s="156" t="str">
        <f t="shared" si="85"/>
        <v/>
      </c>
      <c r="CC83" s="138" t="str">
        <f>IF(ISBLANK(DATASHEET!CF69),"",DATASHEET!CF69)</f>
        <v/>
      </c>
      <c r="CD83" s="198" t="str">
        <f>IF(ISBLANK(DATASHEET!CG69),"",DATASHEET!CG69)</f>
        <v/>
      </c>
      <c r="CE83" s="140" t="str">
        <f>IF(CF83="","",IFERROR(VLOOKUP(DATASHEET!CJ69,lookup,2,FALSE)-$P83,""))</f>
        <v/>
      </c>
      <c r="CF83" s="156" t="str">
        <f>IFERROR(INDEX(DATASHEET!$A$1:$DG$299,MATCH(PROGRESS!$A83,DATASHEET!$A$1:$A$299,0),MATCH(PROGRESS!CG$2,DATASHEET!$A$1:$DG$1,0)),"")</f>
        <v/>
      </c>
      <c r="CG83" s="156" t="str">
        <f t="shared" si="86"/>
        <v/>
      </c>
      <c r="CH83" s="138" t="str">
        <f>IF(ISBLANK(DATASHEET!CK69),"",DATASHEET!CK69)</f>
        <v/>
      </c>
      <c r="CI83" s="198" t="str">
        <f>IF(ISBLANK(DATASHEET!CL69),"",DATASHEET!CL69)</f>
        <v/>
      </c>
      <c r="CJ83" s="140" t="str">
        <f>IF(CK83="","",IFERROR(VLOOKUP(DATASHEET!CN69,lookup,2,FALSE)-$P83,""))</f>
        <v/>
      </c>
      <c r="CK83" s="156" t="str">
        <f>IFERROR(INDEX(DATASHEET!$A$1:$DG$299,MATCH(PROGRESS!$A83,DATASHEET!$A$1:$A$299,0),MATCH(PROGRESS!CL$2,DATASHEET!$A$1:$DG$1,0)),"")</f>
        <v/>
      </c>
      <c r="CL83" s="156" t="str">
        <f t="shared" si="87"/>
        <v/>
      </c>
      <c r="CM83" s="138" t="str">
        <f>IF(ISBLANK(DATASHEET!CO69),"",DATASHEET!CO69)</f>
        <v>JQ</v>
      </c>
      <c r="CN83" s="198" t="str">
        <f>IF(ISBLANK(DATASHEET!CP69),"",DATASHEET!CP69)</f>
        <v>11S-MA-3</v>
      </c>
      <c r="CO83" s="140" t="str">
        <f>IF(CP83="","",IFERROR(VLOOKUP(DATASHEET!CR69,lookup,2,FALSE)-$P83,""))</f>
        <v/>
      </c>
      <c r="CP83" s="156" t="str">
        <f>IFERROR(INDEX(DATASHEET!$A$1:$DG$299,MATCH(PROGRESS!$A83,DATASHEET!$A$1:$A$299,0),MATCH(PROGRESS!CQ$2,DATASHEET!$A$1:$DG$1,0)),"")</f>
        <v/>
      </c>
      <c r="CQ83" s="156" t="str">
        <f t="shared" si="88"/>
        <v/>
      </c>
      <c r="CR83" s="138" t="str">
        <f>IF(ISBLANK(DATASHEET!CS69),"",DATASHEET!CS69)</f>
        <v/>
      </c>
      <c r="CS83" s="198" t="str">
        <f>IF(ISBLANK(DATASHEET!CT69),"",DATASHEET!CT69)</f>
        <v/>
      </c>
      <c r="CT83" s="140" t="str">
        <f>IF(CU83="","",IFERROR(VLOOKUP(DATASHEET!CV69,lookup,2,FALSE)-$P83,""))</f>
        <v/>
      </c>
      <c r="CU83" s="156" t="str">
        <f>IFERROR(INDEX(DATASHEET!$A$1:$DG$299,MATCH(PROGRESS!$A83,DATASHEET!$A$1:$A$299,0),MATCH(PROGRESS!CV$2,DATASHEET!$A$1:$DG$1,0)),"")</f>
        <v/>
      </c>
      <c r="CV83" s="156" t="str">
        <f t="shared" si="89"/>
        <v/>
      </c>
      <c r="CW83" s="138" t="str">
        <f>IF(ISBLANK(DATASHEET!CW69),"",DATASHEET!CW69)</f>
        <v/>
      </c>
      <c r="CX83" s="198" t="str">
        <f>IF(ISBLANK(DATASHEET!CX69),"",DATASHEET!CX69)</f>
        <v/>
      </c>
      <c r="CY83" s="140" t="str">
        <f>IF(CZ83="","",IFERROR(VLOOKUP(DATASHEET!DD69,lookup,2,FALSE)-$P83,""))</f>
        <v/>
      </c>
      <c r="CZ83" s="156" t="str">
        <f>IFERROR(INDEX(DATASHEET!$A$1:$DG$299,MATCH(PROGRESS!$A83,DATASHEET!$A$1:$A$299,0),MATCH(PROGRESS!DA$2,DATASHEET!$A$1:$DG$1,0)),"")</f>
        <v/>
      </c>
      <c r="DA83" s="156" t="str">
        <f t="shared" si="90"/>
        <v/>
      </c>
      <c r="DB83" s="138" t="str">
        <f>IF(ISBLANK(DATASHEET!DE69),"",DATASHEET!DE69)</f>
        <v/>
      </c>
      <c r="DC83" s="198" t="str">
        <f>IF(ISBLANK(DATASHEET!DF69),"",DATASHEET!DF69)</f>
        <v/>
      </c>
      <c r="DD83" s="140" t="str">
        <f>IF(DE83="","",IFERROR(VLOOKUP(DATASHEET!DH69,lookup,2,FALSE)-$P83,""))</f>
        <v/>
      </c>
      <c r="DE83" s="156" t="str">
        <f>IFERROR(INDEX(DATASHEET!$A$1:$DG$299,MATCH(PROGRESS!$A83,DATASHEET!$A$1:$A$299,0),MATCH(PROGRESS!DF$2,DATASHEET!$A$1:$DG$1,0)),"")</f>
        <v/>
      </c>
      <c r="DF83" s="156" t="str">
        <f t="shared" si="91"/>
        <v/>
      </c>
      <c r="DG83" s="138" t="str">
        <f>IF(ISBLANK(DATASHEET!DI69),"",DATASHEET!DI69)</f>
        <v/>
      </c>
      <c r="DH83" s="198" t="str">
        <f>IF(ISBLANK(DATASHEET!DJ69),"",DATASHEET!DJ69)</f>
        <v/>
      </c>
      <c r="DI83" s="140" t="str">
        <f>IF(DJ83="","",IFERROR(VLOOKUP(DATASHEET!DL69,lookup,2,FALSE)-$P83,""))</f>
        <v/>
      </c>
      <c r="DJ83" s="156" t="str">
        <f>IFERROR(INDEX(DATASHEET!$A$1:$DG$299,MATCH(PROGRESS!$A83,DATASHEET!$A$1:$A$299,0),MATCH(PROGRESS!DK$2,DATASHEET!$A$1:$DG$1,0)),"")</f>
        <v/>
      </c>
      <c r="DK83" s="156" t="str">
        <f t="shared" si="92"/>
        <v/>
      </c>
      <c r="DL83" s="138" t="str">
        <f>IF(ISBLANK(DATASHEET!DM69),"",DATASHEET!DM69)</f>
        <v>MO</v>
      </c>
      <c r="DM83" s="198" t="str">
        <f>IF(ISBLANK(DATASHEET!DN69),"",DATASHEET!DN69)</f>
        <v>11LT-PD-MS2-5</v>
      </c>
      <c r="DN83" s="140" t="str">
        <f>IF(DO83="","",IFERROR(VLOOKUP(DATASHEET!DP69,lookup,2,FALSE)-$P83,""))</f>
        <v/>
      </c>
      <c r="DO83" s="156" t="str">
        <f>IFERROR(INDEX(DATASHEET!$A$1:$DG$299,MATCH(PROGRESS!$A83,DATASHEET!$A$1:$A$299,0),MATCH(PROGRESS!DP$2,DATASHEET!$A$1:$DG$1,0)),"")</f>
        <v/>
      </c>
      <c r="DP83" s="156" t="str">
        <f t="shared" si="93"/>
        <v/>
      </c>
      <c r="DQ83" s="138" t="str">
        <f>IF(ISBLANK(DATASHEET!DQ69),"",DATASHEET!DQ69)</f>
        <v>ZA</v>
      </c>
      <c r="DR83" s="198" t="str">
        <f>IF(ISBLANK(DATASHEET!DR69),"",DATASHEET!DR69)</f>
        <v>11X-RE-7</v>
      </c>
      <c r="DS83" s="140" t="str">
        <f>IF(DT83="","",IFERROR(VLOOKUP(DATASHEET!DT69,lookup,2,FALSE)-$P83,""))</f>
        <v/>
      </c>
      <c r="DT83" s="156" t="str">
        <f>IFERROR(INDEX(DATASHEET!$A$1:$DG$299,MATCH(PROGRESS!$A83,DATASHEET!$A$1:$A$299,0),MATCH(PROGRESS!DU$2,DATASHEET!$A$1:$DG$1,0)),"")</f>
        <v/>
      </c>
      <c r="DU83" s="156" t="str">
        <f t="shared" si="94"/>
        <v/>
      </c>
      <c r="DV83" s="138" t="str">
        <f>IF(ISBLANK(DATASHEET!DU69),"",DATASHEET!DU69)</f>
        <v>ES</v>
      </c>
      <c r="DW83" s="198" t="str">
        <f>IF(ISBLANK(DATASHEET!DV69),"",DATASHEET!DV69)</f>
        <v>11C-SC-1</v>
      </c>
      <c r="DX83" s="140" t="str">
        <f>IF(DY83="","",IFERROR(VLOOKUP(DATASHEET!DX69,lookup,2,FALSE)-$P83,""))</f>
        <v/>
      </c>
      <c r="DY83" s="156" t="str">
        <f>IFERROR(INDEX(DATASHEET!$A$1:$DG$299,MATCH(PROGRESS!$A83,DATASHEET!$A$1:$A$299,0),MATCH(PROGRESS!DZ$2,DATASHEET!$A$1:$DG$1,0)),"")</f>
        <v/>
      </c>
      <c r="DZ83" s="156" t="str">
        <f t="shared" si="95"/>
        <v/>
      </c>
      <c r="EA83" s="138" t="str">
        <f>IF(ISBLANK(DATASHEET!DY69),"",DATASHEET!DY69)</f>
        <v/>
      </c>
      <c r="EB83" s="198" t="str">
        <f>IF(ISBLANK(DATASHEET!DZ69),"",DATASHEET!DZ69)</f>
        <v/>
      </c>
      <c r="FD83" s="526"/>
      <c r="FE83" s="532"/>
      <c r="FF83" s="532"/>
      <c r="FG83" s="532"/>
      <c r="FH83" s="526"/>
      <c r="FI83" s="526"/>
      <c r="FJ83" s="532"/>
      <c r="FK83" s="526"/>
      <c r="FL83" s="532"/>
      <c r="FM83" s="526"/>
      <c r="FN83" s="532"/>
      <c r="FO83" s="532"/>
      <c r="FP83" s="532"/>
      <c r="FQ83" s="526"/>
      <c r="FR83" s="526"/>
      <c r="FS83" s="526"/>
      <c r="FT83" s="532"/>
      <c r="FU83" s="526"/>
      <c r="FV83" s="532"/>
      <c r="FW83" s="532"/>
      <c r="FX83" s="532"/>
      <c r="FY83" s="526"/>
      <c r="FZ83" s="532"/>
      <c r="GA83" s="529"/>
      <c r="GB83" s="530"/>
      <c r="GC83" s="530"/>
      <c r="GD83" s="529"/>
      <c r="GE83" s="530"/>
      <c r="GF83" s="530"/>
      <c r="GG83" s="530"/>
      <c r="GH83" s="530"/>
      <c r="GI83" s="530"/>
      <c r="GJ83" s="529"/>
      <c r="GK83" s="530"/>
      <c r="GL83" s="529"/>
      <c r="GM83" s="529"/>
      <c r="GN83" s="530"/>
      <c r="GO83" s="530"/>
      <c r="GP83" s="529"/>
      <c r="GQ83" s="529"/>
      <c r="GR83" s="530"/>
      <c r="GS83" s="530"/>
      <c r="GT83" s="529"/>
      <c r="HA83" t="s">
        <v>375</v>
      </c>
    </row>
    <row r="84" spans="1:211" ht="15.75" x14ac:dyDescent="0.25">
      <c r="A84" s="179">
        <f>DATASHEET!A70</f>
        <v>151721</v>
      </c>
      <c r="B84" s="58" t="str">
        <f>DATASHEET!B70</f>
        <v>HANNIFFY - LONGDEN, Mia</v>
      </c>
      <c r="C84" s="169" t="str">
        <f>DATASHEET!C70</f>
        <v>11EGQ</v>
      </c>
      <c r="D84" s="170" t="str">
        <f>DATASHEET!D70</f>
        <v>F</v>
      </c>
      <c r="E84" s="170" t="str">
        <f>DATASHEET!J70</f>
        <v>N</v>
      </c>
      <c r="F84" s="170" t="str">
        <f>DATASHEET!E70</f>
        <v>N</v>
      </c>
      <c r="G84" s="170" t="str">
        <f>DATASHEET!F70</f>
        <v>White - British</v>
      </c>
      <c r="H84" s="170" t="str">
        <f>DATASHEET!G70</f>
        <v>N</v>
      </c>
      <c r="I84" s="170" t="str">
        <f>DATASHEET!H70</f>
        <v>N</v>
      </c>
      <c r="J84" s="170" t="str">
        <f>DATASHEET!I70</f>
        <v>N</v>
      </c>
      <c r="K84" s="171" t="str">
        <f>DATASHEET!M70</f>
        <v>M</v>
      </c>
      <c r="L84" s="88" t="str">
        <f t="shared" si="71"/>
        <v/>
      </c>
      <c r="M84" s="88" t="str">
        <f t="shared" si="72"/>
        <v/>
      </c>
      <c r="N84" s="498" t="str">
        <f>IF(ISBLANK(DATASHEET!L70),"",DATASHEET!L70)</f>
        <v>5-6</v>
      </c>
      <c r="O84" s="109">
        <f>IFERROR(IF(VLOOKUP(DATASHEET!A70,[5]YEAR11!$A$2:$AF$236,18,FALSE)="","",VLOOKUP(DATASHEET!A70,[5]YEAR11!$A$2:$AF$236,18,FALSE)),"")</f>
        <v>54.013157999999997</v>
      </c>
      <c r="P84" s="111">
        <f>IFERROR(IF(VLOOKUP(DATASHEET!A70,[5]YEAR11!$A$2:$AF$237,19,FALSE)="","",VLOOKUP(DATASHEET!A70,[5]YEAR11!$A$2:$AF$237,19,FALSE)),"")</f>
        <v>5.4013157999999999</v>
      </c>
      <c r="Q84" s="497">
        <f>'P8 BREAKDOWN'!M72</f>
        <v>-5.0013157999999995</v>
      </c>
      <c r="R84" s="140" t="str">
        <f>IF(S84="","",IFERROR(VLOOKUP(DATASHEET!AF70,lookup,2,FALSE)-$P84,""))</f>
        <v/>
      </c>
      <c r="S84" s="156" t="str">
        <f>IFERROR(INDEX(DATASHEET!$A$1:$DG$299,MATCH(PROGRESS!$A84,DATASHEET!$A$1:$A$299,0),MATCH(PROGRESS!T$2,DATASHEET!$A$1:$DG$1,0)),"")</f>
        <v/>
      </c>
      <c r="T84" s="156" t="str">
        <f t="shared" si="73"/>
        <v/>
      </c>
      <c r="U84" s="138" t="str">
        <f>IF(ISBLANK(DATASHEET!AG70),"",DATASHEET!AG70)</f>
        <v/>
      </c>
      <c r="V84" s="198" t="str">
        <f>IF(ISBLANK(DATASHEET!AH70),"",DATASHEET!AH70)</f>
        <v/>
      </c>
      <c r="W84" s="140" t="str">
        <f>IF(X84="","",IFERROR(VLOOKUP(DATASHEET!AJ70,lookup,2,FALSE)-$P84,""))</f>
        <v/>
      </c>
      <c r="X84" s="156" t="str">
        <f>IFERROR(INDEX(DATASHEET!$A$1:$DG$299,MATCH(PROGRESS!$A84,DATASHEET!$A$1:$A$299,0),MATCH(PROGRESS!Y$2,DATASHEET!$A$1:$DG$1,0)),"")</f>
        <v/>
      </c>
      <c r="Y84" s="156" t="str">
        <f t="shared" si="74"/>
        <v/>
      </c>
      <c r="Z84" s="138" t="str">
        <f>IF(ISBLANK(DATASHEET!AK70),"",DATASHEET!AK70)</f>
        <v/>
      </c>
      <c r="AA84" s="198" t="str">
        <f>IF(ISBLANK(DATASHEET!AL70),"",DATASHEET!AL70)</f>
        <v/>
      </c>
      <c r="AB84" s="140" t="str">
        <f>IF(AC84="","",IFERROR(VLOOKUP(DATASHEET!AN70,lookup,2,FALSE)-$P84,""))</f>
        <v/>
      </c>
      <c r="AC84" s="156" t="str">
        <f>IFERROR(INDEX(DATASHEET!$A$1:$DG$299,MATCH(PROGRESS!$A84,DATASHEET!$A$1:$A$299,0),MATCH(PROGRESS!AD$2,DATASHEET!$A$1:$DG$1,0)),"")</f>
        <v/>
      </c>
      <c r="AD84" s="156" t="str">
        <f t="shared" si="75"/>
        <v/>
      </c>
      <c r="AE84" s="138" t="str">
        <f>IF(ISBLANK(DATASHEET!AO70),"",DATASHEET!AO70)</f>
        <v/>
      </c>
      <c r="AF84" s="198" t="str">
        <f>IF(ISBLANK(DATASHEET!AP70),"",DATASHEET!AP70)</f>
        <v/>
      </c>
      <c r="AG84" s="140" t="str">
        <f>IF(AH84="","",IFERROR(VLOOKUP(DATASHEET!AR70,lookup,2,FALSE)-$P84,""))</f>
        <v/>
      </c>
      <c r="AH84" s="156" t="str">
        <f>IFERROR(INDEX(DATASHEET!$A$1:$DG$299,MATCH(PROGRESS!$A84,DATASHEET!$A$1:$A$299,0),MATCH(PROGRESS!AI$2,DATASHEET!$A$1:$DG$1,0)),"")</f>
        <v/>
      </c>
      <c r="AI84" s="156" t="str">
        <f t="shared" si="76"/>
        <v/>
      </c>
      <c r="AJ84" s="138" t="str">
        <f>IF(ISBLANK(DATASHEET!AS70),"",DATASHEET!AS70)</f>
        <v/>
      </c>
      <c r="AK84" s="198" t="str">
        <f>IF(ISBLANK(DATASHEET!AT70),"",DATASHEET!AT70)</f>
        <v/>
      </c>
      <c r="AL84" s="140" t="str">
        <f>IF(AM84="","",IFERROR(VLOOKUP(DATASHEET!AV70,lookup,2,FALSE)-$P84,""))</f>
        <v/>
      </c>
      <c r="AM84" s="156" t="str">
        <f>IFERROR(INDEX(DATASHEET!$A$1:$DG$299,MATCH(PROGRESS!$A84,DATASHEET!$A$1:$A$299,0),MATCH(PROGRESS!AN$2,DATASHEET!$A$1:$DG$1,0)),"")</f>
        <v/>
      </c>
      <c r="AN84" s="156" t="str">
        <f t="shared" si="77"/>
        <v/>
      </c>
      <c r="AO84" s="138" t="str">
        <f>IF(ISBLANK(DATASHEET!AW70),"",DATASHEET!AW70)</f>
        <v/>
      </c>
      <c r="AP84" s="198" t="str">
        <f>IF(ISBLANK(DATASHEET!AX70),"",DATASHEET!AX70)</f>
        <v/>
      </c>
      <c r="AQ84" s="140" t="str">
        <f>IF(AR84="","",IFERROR(VLOOKUP(DATASHEET!AZ70,lookup,2,FALSE)-$P84,""))</f>
        <v/>
      </c>
      <c r="AR84" s="156" t="str">
        <f>IFERROR(INDEX(DATASHEET!$A$1:$DG$299,MATCH(PROGRESS!$A84,DATASHEET!$A$1:$A$299,0),MATCH(PROGRESS!AS$2,DATASHEET!$A$1:$DG$1,0)),"")</f>
        <v/>
      </c>
      <c r="AS84" s="156" t="str">
        <f t="shared" si="78"/>
        <v/>
      </c>
      <c r="AT84" s="138" t="str">
        <f>IF(ISBLANK(DATASHEET!BA70),"",DATASHEET!BA70)</f>
        <v/>
      </c>
      <c r="AU84" s="198" t="str">
        <f>IF(ISBLANK(DATASHEET!BB70),"",DATASHEET!BB70)</f>
        <v/>
      </c>
      <c r="AV84" s="140" t="str">
        <f>IF(AW84="","",IFERROR(VLOOKUP(DATASHEET!BD70,lookup,2,FALSE)-$P84,""))</f>
        <v/>
      </c>
      <c r="AW84" s="156" t="str">
        <f>IFERROR(INDEX(DATASHEET!$A$1:$DG$299,MATCH(PROGRESS!$A84,DATASHEET!$A$1:$A$299,0),MATCH(PROGRESS!AX$2,DATASHEET!$A$1:$DG$1,0)),"")</f>
        <v/>
      </c>
      <c r="AX84" s="156" t="str">
        <f t="shared" si="79"/>
        <v/>
      </c>
      <c r="AY84" s="138" t="str">
        <f>IF(ISBLANK(DATASHEET!BE70),"",DATASHEET!BE70)</f>
        <v>EC</v>
      </c>
      <c r="AZ84" s="198" t="str">
        <f>IF(ISBLANK(DATASHEET!BF70),"",DATASHEET!BF70)</f>
        <v>11LT-DR-2</v>
      </c>
      <c r="BA84" s="140" t="str">
        <f>IF(BB84="","",IFERROR(VLOOKUP(DATASHEET!BH70,lookup,2,FALSE)-$P84,""))</f>
        <v/>
      </c>
      <c r="BB84" s="156" t="str">
        <f>IFERROR(INDEX(DATASHEET!$A$1:$DG$299,MATCH(PROGRESS!$A84,DATASHEET!$A$1:$A$299,0),MATCH(PROGRESS!BC$2,DATASHEET!$A$1:$DG$1,0)),"")</f>
        <v/>
      </c>
      <c r="BC84" s="156" t="str">
        <f t="shared" si="80"/>
        <v/>
      </c>
      <c r="BD84" s="138" t="str">
        <f>IF(ISBLANK(DATASHEET!BI70),"",DATASHEET!BI70)</f>
        <v>BH</v>
      </c>
      <c r="BE84" s="198" t="str">
        <f>IF(ISBLANK(DATASHEET!BJ70),"",DATASHEET!BJ70)</f>
        <v>11X-EN-2</v>
      </c>
      <c r="BF84" s="140" t="str">
        <f>IF(BG84="","",IFERROR(VLOOKUP(DATASHEET!BL70,lookup,2,FALSE)-$P84,""))</f>
        <v/>
      </c>
      <c r="BG84" s="156" t="str">
        <f>IFERROR(INDEX(DATASHEET!$A$1:$DG$299,MATCH(PROGRESS!$A84,DATASHEET!$A$1:$A$299,0),MATCH(PROGRESS!BH$2,DATASHEET!$A$1:$DG$1,0)),"")</f>
        <v/>
      </c>
      <c r="BH84" s="156" t="str">
        <f t="shared" si="81"/>
        <v/>
      </c>
      <c r="BI84" s="138" t="str">
        <f>IF(ISBLANK(DATASHEET!BM70),"",DATASHEET!BM70)</f>
        <v/>
      </c>
      <c r="BJ84" s="198" t="str">
        <f>IF(ISBLANK(DATASHEET!BN70),"",DATASHEET!BN70)</f>
        <v/>
      </c>
      <c r="BK84" s="140" t="str">
        <f>IF(BL84="","",IFERROR(VLOOKUP(DATASHEET!BP70,lookup,2,FALSE)-$P84,""))</f>
        <v/>
      </c>
      <c r="BL84" s="156" t="str">
        <f>IFERROR(INDEX(DATASHEET!$A$1:$DG$299,MATCH(PROGRESS!$A84,DATASHEET!$A$1:$A$299,0),MATCH(PROGRESS!BM$2,DATASHEET!$A$1:$DG$1,0)),"")</f>
        <v/>
      </c>
      <c r="BM84" s="156" t="str">
        <f t="shared" si="82"/>
        <v/>
      </c>
      <c r="BN84" s="138" t="str">
        <f>IF(ISBLANK(DATASHEET!BQ70),"",DATASHEET!BQ70)</f>
        <v>AWR</v>
      </c>
      <c r="BO84" s="198" t="str">
        <f>IF(ISBLANK(DATASHEET!BR70),"",DATASHEET!BR70)</f>
        <v>11MS2-FN2-5</v>
      </c>
      <c r="BP84" s="140" t="str">
        <f>IF(BQ84="","",IFERROR(VLOOKUP(DATASHEET!BX70,lookup,2,FALSE)-$P84,""))</f>
        <v/>
      </c>
      <c r="BQ84" s="156" t="str">
        <f>IFERROR(INDEX(DATASHEET!$A$1:$DG$299,MATCH(PROGRESS!$A84,DATASHEET!$A$1:$A$299,0),MATCH(PROGRESS!BR$2,DATASHEET!$A$1:$DG$1,0)),"")</f>
        <v/>
      </c>
      <c r="BR84" s="156" t="str">
        <f t="shared" si="83"/>
        <v/>
      </c>
      <c r="BS84" s="138" t="str">
        <f>IF(ISBLANK(DATASHEET!BY70),"",DATASHEET!BY70)</f>
        <v>EGQ</v>
      </c>
      <c r="BT84" s="198" t="str">
        <f>IF(ISBLANK(DATASHEET!BZ70),"",DATASHEET!BZ70)</f>
        <v>11S-FR-2</v>
      </c>
      <c r="BU84" s="140" t="str">
        <f>IF(BV84="","",IFERROR(VLOOKUP(DATASHEET!CB70,lookup,2,FALSE)-$P84,""))</f>
        <v/>
      </c>
      <c r="BV84" s="156" t="str">
        <f>IFERROR(INDEX(DATASHEET!$A$1:$DG$299,MATCH(PROGRESS!$A84,DATASHEET!$A$1:$A$299,0),MATCH(PROGRESS!BW$2,DATASHEET!$A$1:$DG$1,0)),"")</f>
        <v/>
      </c>
      <c r="BW84" s="156" t="str">
        <f t="shared" si="84"/>
        <v/>
      </c>
      <c r="BX84" s="138" t="str">
        <f>IF(ISBLANK(DATASHEET!CC70),"",DATASHEET!CC70)</f>
        <v/>
      </c>
      <c r="BY84" s="198" t="str">
        <f>IF(ISBLANK(DATASHEET!CD70),"",DATASHEET!CD70)</f>
        <v/>
      </c>
      <c r="BZ84" s="140" t="str">
        <f>IF(CA84="","",IFERROR(VLOOKUP(DATASHEET!CE70,lookup,2,FALSE)-$P84,""))</f>
        <v/>
      </c>
      <c r="CA84" s="156" t="str">
        <f>IFERROR(INDEX(DATASHEET!$A$1:$DG$299,MATCH(PROGRESS!$A84,DATASHEET!$A$1:$A$299,0),MATCH(PROGRESS!CB$2,DATASHEET!$A$1:$DG$1,0)),"")</f>
        <v/>
      </c>
      <c r="CB84" s="156" t="str">
        <f t="shared" si="85"/>
        <v/>
      </c>
      <c r="CC84" s="138" t="str">
        <f>IF(ISBLANK(DATASHEET!CF70),"",DATASHEET!CF70)</f>
        <v/>
      </c>
      <c r="CD84" s="198" t="str">
        <f>IF(ISBLANK(DATASHEET!CG70),"",DATASHEET!CG70)</f>
        <v/>
      </c>
      <c r="CE84" s="140" t="str">
        <f>IF(CF84="","",IFERROR(VLOOKUP(DATASHEET!CJ70,lookup,2,FALSE)-$P84,""))</f>
        <v/>
      </c>
      <c r="CF84" s="156" t="str">
        <f>IFERROR(INDEX(DATASHEET!$A$1:$DG$299,MATCH(PROGRESS!$A84,DATASHEET!$A$1:$A$299,0),MATCH(PROGRESS!CG$2,DATASHEET!$A$1:$DG$1,0)),"")</f>
        <v/>
      </c>
      <c r="CG84" s="156" t="str">
        <f t="shared" si="86"/>
        <v/>
      </c>
      <c r="CH84" s="138" t="str">
        <f>IF(ISBLANK(DATASHEET!CK70),"",DATASHEET!CK70)</f>
        <v/>
      </c>
      <c r="CI84" s="198" t="str">
        <f>IF(ISBLANK(DATASHEET!CL70),"",DATASHEET!CL70)</f>
        <v/>
      </c>
      <c r="CJ84" s="140" t="str">
        <f>IF(CK84="","",IFERROR(VLOOKUP(DATASHEET!CN70,lookup,2,FALSE)-$P84,""))</f>
        <v/>
      </c>
      <c r="CK84" s="156" t="str">
        <f>IFERROR(INDEX(DATASHEET!$A$1:$DG$299,MATCH(PROGRESS!$A84,DATASHEET!$A$1:$A$299,0),MATCH(PROGRESS!CL$2,DATASHEET!$A$1:$DG$1,0)),"")</f>
        <v/>
      </c>
      <c r="CL84" s="156" t="str">
        <f t="shared" si="87"/>
        <v/>
      </c>
      <c r="CM84" s="138" t="str">
        <f>IF(ISBLANK(DATASHEET!CO70),"",DATASHEET!CO70)</f>
        <v>JQ</v>
      </c>
      <c r="CN84" s="198" t="str">
        <f>IF(ISBLANK(DATASHEET!CP70),"",DATASHEET!CP70)</f>
        <v>11S-MA-3</v>
      </c>
      <c r="CO84" s="140" t="str">
        <f>IF(CP84="","",IFERROR(VLOOKUP(DATASHEET!CR70,lookup,2,FALSE)-$P84,""))</f>
        <v/>
      </c>
      <c r="CP84" s="156" t="str">
        <f>IFERROR(INDEX(DATASHEET!$A$1:$DG$299,MATCH(PROGRESS!$A84,DATASHEET!$A$1:$A$299,0),MATCH(PROGRESS!CQ$2,DATASHEET!$A$1:$DG$1,0)),"")</f>
        <v/>
      </c>
      <c r="CQ84" s="156" t="str">
        <f t="shared" si="88"/>
        <v/>
      </c>
      <c r="CR84" s="138" t="str">
        <f>IF(ISBLANK(DATASHEET!CS70),"",DATASHEET!CS70)</f>
        <v/>
      </c>
      <c r="CS84" s="198" t="str">
        <f>IF(ISBLANK(DATASHEET!CT70),"",DATASHEET!CT70)</f>
        <v/>
      </c>
      <c r="CT84" s="140" t="str">
        <f>IF(CU84="","",IFERROR(VLOOKUP(DATASHEET!CV70,lookup,2,FALSE)-$P84,""))</f>
        <v/>
      </c>
      <c r="CU84" s="156" t="str">
        <f>IFERROR(INDEX(DATASHEET!$A$1:$DG$299,MATCH(PROGRESS!$A84,DATASHEET!$A$1:$A$299,0),MATCH(PROGRESS!CV$2,DATASHEET!$A$1:$DG$1,0)),"")</f>
        <v/>
      </c>
      <c r="CV84" s="156" t="str">
        <f t="shared" si="89"/>
        <v/>
      </c>
      <c r="CW84" s="138" t="str">
        <f>IF(ISBLANK(DATASHEET!CW70),"",DATASHEET!CW70)</f>
        <v/>
      </c>
      <c r="CX84" s="198" t="str">
        <f>IF(ISBLANK(DATASHEET!CX70),"",DATASHEET!CX70)</f>
        <v/>
      </c>
      <c r="CY84" s="140" t="str">
        <f>IF(CZ84="","",IFERROR(VLOOKUP(DATASHEET!DD70,lookup,2,FALSE)-$P84,""))</f>
        <v/>
      </c>
      <c r="CZ84" s="156" t="str">
        <f>IFERROR(INDEX(DATASHEET!$A$1:$DG$299,MATCH(PROGRESS!$A84,DATASHEET!$A$1:$A$299,0),MATCH(PROGRESS!DA$2,DATASHEET!$A$1:$DG$1,0)),"")</f>
        <v/>
      </c>
      <c r="DA84" s="156" t="str">
        <f t="shared" si="90"/>
        <v/>
      </c>
      <c r="DB84" s="138" t="str">
        <f>IF(ISBLANK(DATASHEET!DE70),"",DATASHEET!DE70)</f>
        <v/>
      </c>
      <c r="DC84" s="198" t="str">
        <f>IF(ISBLANK(DATASHEET!DF70),"",DATASHEET!DF70)</f>
        <v/>
      </c>
      <c r="DD84" s="140" t="str">
        <f>IF(DE84="","",IFERROR(VLOOKUP(DATASHEET!DH70,lookup,2,FALSE)-$P84,""))</f>
        <v/>
      </c>
      <c r="DE84" s="156" t="str">
        <f>IFERROR(INDEX(DATASHEET!$A$1:$DG$299,MATCH(PROGRESS!$A84,DATASHEET!$A$1:$A$299,0),MATCH(PROGRESS!DF$2,DATASHEET!$A$1:$DG$1,0)),"")</f>
        <v/>
      </c>
      <c r="DF84" s="156" t="str">
        <f t="shared" si="91"/>
        <v/>
      </c>
      <c r="DG84" s="138" t="str">
        <f>IF(ISBLANK(DATASHEET!DI70),"",DATASHEET!DI70)</f>
        <v/>
      </c>
      <c r="DH84" s="198" t="str">
        <f>IF(ISBLANK(DATASHEET!DJ70),"",DATASHEET!DJ70)</f>
        <v/>
      </c>
      <c r="DI84" s="140" t="str">
        <f>IF(DJ84="","",IFERROR(VLOOKUP(DATASHEET!DL70,lookup,2,FALSE)-$P84,""))</f>
        <v/>
      </c>
      <c r="DJ84" s="156" t="str">
        <f>IFERROR(INDEX(DATASHEET!$A$1:$DG$299,MATCH(PROGRESS!$A84,DATASHEET!$A$1:$A$299,0),MATCH(PROGRESS!DK$2,DATASHEET!$A$1:$DG$1,0)),"")</f>
        <v/>
      </c>
      <c r="DK84" s="156" t="str">
        <f t="shared" si="92"/>
        <v/>
      </c>
      <c r="DL84" s="138" t="str">
        <f>IF(ISBLANK(DATASHEET!DM70),"",DATASHEET!DM70)</f>
        <v/>
      </c>
      <c r="DM84" s="198" t="str">
        <f>IF(ISBLANK(DATASHEET!DN70),"",DATASHEET!DN70)</f>
        <v/>
      </c>
      <c r="DN84" s="140" t="str">
        <f>IF(DO84="","",IFERROR(VLOOKUP(DATASHEET!DP70,lookup,2,FALSE)-$P84,""))</f>
        <v/>
      </c>
      <c r="DO84" s="156" t="str">
        <f>IFERROR(INDEX(DATASHEET!$A$1:$DG$299,MATCH(PROGRESS!$A84,DATASHEET!$A$1:$A$299,0),MATCH(PROGRESS!DP$2,DATASHEET!$A$1:$DG$1,0)),"")</f>
        <v/>
      </c>
      <c r="DP84" s="156" t="str">
        <f t="shared" si="93"/>
        <v/>
      </c>
      <c r="DQ84" s="138" t="str">
        <f>IF(ISBLANK(DATASHEET!DQ70),"",DATASHEET!DQ70)</f>
        <v>ZA</v>
      </c>
      <c r="DR84" s="198" t="str">
        <f>IF(ISBLANK(DATASHEET!DR70),"",DATASHEET!DR70)</f>
        <v>11X-RE-7</v>
      </c>
      <c r="DS84" s="140" t="str">
        <f>IF(DT84="","",IFERROR(VLOOKUP(DATASHEET!DT70,lookup,2,FALSE)-$P84,""))</f>
        <v/>
      </c>
      <c r="DT84" s="156" t="str">
        <f>IFERROR(INDEX(DATASHEET!$A$1:$DG$299,MATCH(PROGRESS!$A84,DATASHEET!$A$1:$A$299,0),MATCH(PROGRESS!DU$2,DATASHEET!$A$1:$DG$1,0)),"")</f>
        <v/>
      </c>
      <c r="DU84" s="156" t="str">
        <f t="shared" si="94"/>
        <v/>
      </c>
      <c r="DV84" s="138" t="str">
        <f>IF(ISBLANK(DATASHEET!DU70),"",DATASHEET!DU70)</f>
        <v>ES</v>
      </c>
      <c r="DW84" s="198" t="str">
        <f>IF(ISBLANK(DATASHEET!DV70),"",DATASHEET!DV70)</f>
        <v>11C-SC-1</v>
      </c>
      <c r="DX84" s="140" t="str">
        <f>IF(DY84="","",IFERROR(VLOOKUP(DATASHEET!DX70,lookup,2,FALSE)-$P84,""))</f>
        <v/>
      </c>
      <c r="DY84" s="156" t="str">
        <f>IFERROR(INDEX(DATASHEET!$A$1:$DG$299,MATCH(PROGRESS!$A84,DATASHEET!$A$1:$A$299,0),MATCH(PROGRESS!DZ$2,DATASHEET!$A$1:$DG$1,0)),"")</f>
        <v/>
      </c>
      <c r="DZ84" s="156" t="str">
        <f t="shared" si="95"/>
        <v/>
      </c>
      <c r="EA84" s="138" t="str">
        <f>IF(ISBLANK(DATASHEET!DY70),"",DATASHEET!DY70)</f>
        <v/>
      </c>
      <c r="EB84" s="198" t="str">
        <f>IF(ISBLANK(DATASHEET!DZ70),"",DATASHEET!DZ70)</f>
        <v/>
      </c>
      <c r="FD84" s="526"/>
      <c r="FE84" s="532"/>
      <c r="FF84" s="532"/>
      <c r="FG84" s="532"/>
      <c r="FH84" s="526"/>
      <c r="FI84" s="526"/>
      <c r="FJ84" s="532"/>
      <c r="FK84" s="526"/>
      <c r="FL84" s="532"/>
      <c r="FM84" s="526"/>
      <c r="FN84" s="532"/>
      <c r="FO84" s="532"/>
      <c r="FP84" s="532"/>
      <c r="FQ84" s="526"/>
      <c r="FR84" s="526"/>
      <c r="FS84" s="526"/>
      <c r="FT84" s="532"/>
      <c r="FU84" s="526"/>
      <c r="FV84" s="532"/>
      <c r="FW84" s="532"/>
      <c r="FX84" s="532"/>
      <c r="FY84" s="526"/>
      <c r="FZ84" s="532"/>
      <c r="GA84" s="529"/>
      <c r="GB84" s="530"/>
      <c r="GC84" s="530"/>
      <c r="GD84" s="529"/>
      <c r="GE84" s="530"/>
      <c r="GF84" s="530"/>
      <c r="GG84" s="530"/>
      <c r="GH84" s="530"/>
      <c r="GI84" s="530"/>
      <c r="GJ84" s="529"/>
      <c r="GK84" s="530"/>
      <c r="GL84" s="529"/>
      <c r="GM84" s="529"/>
      <c r="GN84" s="530"/>
      <c r="GO84" s="530"/>
      <c r="GP84" s="529"/>
      <c r="GQ84" s="529"/>
      <c r="GR84" s="530"/>
      <c r="GS84" s="530"/>
      <c r="GT84" s="529"/>
      <c r="HA84" t="s">
        <v>375</v>
      </c>
      <c r="HB84" t="s">
        <v>375</v>
      </c>
    </row>
    <row r="85" spans="1:211" ht="15.75" x14ac:dyDescent="0.25">
      <c r="A85" s="179">
        <f>DATASHEET!A71</f>
        <v>151598</v>
      </c>
      <c r="B85" s="58" t="str">
        <f>DATASHEET!B71</f>
        <v>HAWKINS, Nathan</v>
      </c>
      <c r="C85" s="169" t="str">
        <f>DATASHEET!C71</f>
        <v>11ZI</v>
      </c>
      <c r="D85" s="170" t="str">
        <f>DATASHEET!D71</f>
        <v>M</v>
      </c>
      <c r="E85" s="170" t="str">
        <f>DATASHEET!J71</f>
        <v>N</v>
      </c>
      <c r="F85" s="170" t="str">
        <f>DATASHEET!E71</f>
        <v>N</v>
      </c>
      <c r="G85" s="170" t="str">
        <f>DATASHEET!F71</f>
        <v>White - British</v>
      </c>
      <c r="H85" s="170" t="str">
        <f>DATASHEET!G71</f>
        <v>N</v>
      </c>
      <c r="I85" s="170" t="str">
        <f>DATASHEET!H71</f>
        <v>N</v>
      </c>
      <c r="J85" s="170" t="str">
        <f>DATASHEET!I71</f>
        <v>N</v>
      </c>
      <c r="K85" s="171" t="str">
        <f>DATASHEET!M71</f>
        <v>M</v>
      </c>
      <c r="L85" s="88" t="str">
        <f t="shared" si="71"/>
        <v/>
      </c>
      <c r="M85" s="88" t="str">
        <f t="shared" si="72"/>
        <v/>
      </c>
      <c r="N85" s="498" t="str">
        <f>IF(ISBLANK(DATASHEET!L71),"",DATASHEET!L71)</f>
        <v>5-6</v>
      </c>
      <c r="O85" s="109">
        <f>IFERROR(IF(VLOOKUP(DATASHEET!A71,[5]YEAR11!$A$2:$AF$236,18,FALSE)="","",VLOOKUP(DATASHEET!A71,[5]YEAR11!$A$2:$AF$236,18,FALSE)),"")</f>
        <v>50.927548999999999</v>
      </c>
      <c r="P85" s="111">
        <f>IFERROR(IF(VLOOKUP(DATASHEET!A71,[5]YEAR11!$A$2:$AF$237,19,FALSE)="","",VLOOKUP(DATASHEET!A71,[5]YEAR11!$A$2:$AF$237,19,FALSE)),"")</f>
        <v>5.0927549000000001</v>
      </c>
      <c r="Q85" s="497">
        <f>'P8 BREAKDOWN'!M73</f>
        <v>-4.4927548999999996</v>
      </c>
      <c r="R85" s="140" t="str">
        <f>IF(S85="","",IFERROR(VLOOKUP(DATASHEET!AF71,lookup,2,FALSE)-$P85,""))</f>
        <v/>
      </c>
      <c r="S85" s="156" t="str">
        <f>IFERROR(INDEX(DATASHEET!$A$1:$DG$299,MATCH(PROGRESS!$A85,DATASHEET!$A$1:$A$299,0),MATCH(PROGRESS!T$2,DATASHEET!$A$1:$DG$1,0)),"")</f>
        <v/>
      </c>
      <c r="T85" s="156" t="str">
        <f t="shared" si="73"/>
        <v/>
      </c>
      <c r="U85" s="138" t="str">
        <f>IF(ISBLANK(DATASHEET!AG71),"",DATASHEET!AG71)</f>
        <v/>
      </c>
      <c r="V85" s="198" t="str">
        <f>IF(ISBLANK(DATASHEET!AH71),"",DATASHEET!AH71)</f>
        <v/>
      </c>
      <c r="W85" s="140" t="str">
        <f>IF(X85="","",IFERROR(VLOOKUP(DATASHEET!AJ71,lookup,2,FALSE)-$P85,""))</f>
        <v/>
      </c>
      <c r="X85" s="156" t="str">
        <f>IFERROR(INDEX(DATASHEET!$A$1:$DG$299,MATCH(PROGRESS!$A85,DATASHEET!$A$1:$A$299,0),MATCH(PROGRESS!Y$2,DATASHEET!$A$1:$DG$1,0)),"")</f>
        <v/>
      </c>
      <c r="Y85" s="156" t="str">
        <f t="shared" si="74"/>
        <v/>
      </c>
      <c r="Z85" s="138" t="str">
        <f>IF(ISBLANK(DATASHEET!AK71),"",DATASHEET!AK71)</f>
        <v>AWI</v>
      </c>
      <c r="AA85" s="198" t="str">
        <f>IF(ISBLANK(DATASHEET!AL71),"",DATASHEET!AL71)</f>
        <v>11T-BI-4</v>
      </c>
      <c r="AB85" s="140" t="str">
        <f>IF(AC85="","",IFERROR(VLOOKUP(DATASHEET!AN71,lookup,2,FALSE)-$P85,""))</f>
        <v/>
      </c>
      <c r="AC85" s="156" t="str">
        <f>IFERROR(INDEX(DATASHEET!$A$1:$DG$299,MATCH(PROGRESS!$A85,DATASHEET!$A$1:$A$299,0),MATCH(PROGRESS!AD$2,DATASHEET!$A$1:$DG$1,0)),"")</f>
        <v/>
      </c>
      <c r="AD85" s="156" t="str">
        <f t="shared" si="75"/>
        <v/>
      </c>
      <c r="AE85" s="138" t="str">
        <f>IF(ISBLANK(DATASHEET!AO71),"",DATASHEET!AO71)</f>
        <v/>
      </c>
      <c r="AF85" s="198" t="str">
        <f>IF(ISBLANK(DATASHEET!AP71),"",DATASHEET!AP71)</f>
        <v/>
      </c>
      <c r="AG85" s="140" t="str">
        <f>IF(AH85="","",IFERROR(VLOOKUP(DATASHEET!AR71,lookup,2,FALSE)-$P85,""))</f>
        <v/>
      </c>
      <c r="AH85" s="156" t="str">
        <f>IFERROR(INDEX(DATASHEET!$A$1:$DG$299,MATCH(PROGRESS!$A85,DATASHEET!$A$1:$A$299,0),MATCH(PROGRESS!AI$2,DATASHEET!$A$1:$DG$1,0)),"")</f>
        <v/>
      </c>
      <c r="AI85" s="156" t="str">
        <f t="shared" si="76"/>
        <v/>
      </c>
      <c r="AJ85" s="138" t="str">
        <f>IF(ISBLANK(DATASHEET!AS71),"",DATASHEET!AS71)</f>
        <v>TR</v>
      </c>
      <c r="AK85" s="198" t="str">
        <f>IF(ISBLANK(DATASHEET!AT71),"",DATASHEET!AT71)</f>
        <v>11T-CH-4</v>
      </c>
      <c r="AL85" s="140" t="str">
        <f>IF(AM85="","",IFERROR(VLOOKUP(DATASHEET!AV71,lookup,2,FALSE)-$P85,""))</f>
        <v/>
      </c>
      <c r="AM85" s="156" t="str">
        <f>IFERROR(INDEX(DATASHEET!$A$1:$DG$299,MATCH(PROGRESS!$A85,DATASHEET!$A$1:$A$299,0),MATCH(PROGRESS!AN$2,DATASHEET!$A$1:$DG$1,0)),"")</f>
        <v/>
      </c>
      <c r="AN85" s="156" t="str">
        <f t="shared" si="77"/>
        <v/>
      </c>
      <c r="AO85" s="138" t="str">
        <f>IF(ISBLANK(DATASHEET!AW71),"",DATASHEET!AW71)</f>
        <v/>
      </c>
      <c r="AP85" s="198" t="str">
        <f>IF(ISBLANK(DATASHEET!AX71),"",DATASHEET!AX71)</f>
        <v/>
      </c>
      <c r="AQ85" s="140" t="str">
        <f>IF(AR85="","",IFERROR(VLOOKUP(DATASHEET!AZ71,lookup,2,FALSE)-$P85,""))</f>
        <v/>
      </c>
      <c r="AR85" s="156" t="str">
        <f>IFERROR(INDEX(DATASHEET!$A$1:$DG$299,MATCH(PROGRESS!$A85,DATASHEET!$A$1:$A$299,0),MATCH(PROGRESS!AS$2,DATASHEET!$A$1:$DG$1,0)),"")</f>
        <v/>
      </c>
      <c r="AS85" s="156" t="str">
        <f t="shared" si="78"/>
        <v/>
      </c>
      <c r="AT85" s="138" t="str">
        <f>IF(ISBLANK(DATASHEET!BA71),"",DATASHEET!BA71)</f>
        <v>DCR</v>
      </c>
      <c r="AU85" s="198" t="str">
        <f>IF(ISBLANK(DATASHEET!BB71),"",DATASHEET!BB71)</f>
        <v>11MS2-CS-3</v>
      </c>
      <c r="AV85" s="140" t="str">
        <f>IF(AW85="","",IFERROR(VLOOKUP(DATASHEET!BD71,lookup,2,FALSE)-$P85,""))</f>
        <v/>
      </c>
      <c r="AW85" s="156" t="str">
        <f>IFERROR(INDEX(DATASHEET!$A$1:$DG$299,MATCH(PROGRESS!$A85,DATASHEET!$A$1:$A$299,0),MATCH(PROGRESS!AX$2,DATASHEET!$A$1:$DG$1,0)),"")</f>
        <v/>
      </c>
      <c r="AX85" s="156" t="str">
        <f t="shared" si="79"/>
        <v/>
      </c>
      <c r="AY85" s="138" t="str">
        <f>IF(ISBLANK(DATASHEET!BE71),"",DATASHEET!BE71)</f>
        <v/>
      </c>
      <c r="AZ85" s="198" t="str">
        <f>IF(ISBLANK(DATASHEET!BF71),"",DATASHEET!BF71)</f>
        <v/>
      </c>
      <c r="BA85" s="140" t="str">
        <f>IF(BB85="","",IFERROR(VLOOKUP(DATASHEET!BH71,lookup,2,FALSE)-$P85,""))</f>
        <v/>
      </c>
      <c r="BB85" s="156" t="str">
        <f>IFERROR(INDEX(DATASHEET!$A$1:$DG$299,MATCH(PROGRESS!$A85,DATASHEET!$A$1:$A$299,0),MATCH(PROGRESS!BC$2,DATASHEET!$A$1:$DG$1,0)),"")</f>
        <v/>
      </c>
      <c r="BC85" s="156" t="str">
        <f t="shared" si="80"/>
        <v/>
      </c>
      <c r="BD85" s="138" t="str">
        <f>IF(ISBLANK(DATASHEET!BI71),"",DATASHEET!BI71)</f>
        <v>EW</v>
      </c>
      <c r="BE85" s="198" t="str">
        <f>IF(ISBLANK(DATASHEET!BJ71),"",DATASHEET!BJ71)</f>
        <v>11X-EN-9</v>
      </c>
      <c r="BF85" s="140" t="str">
        <f>IF(BG85="","",IFERROR(VLOOKUP(DATASHEET!BL71,lookup,2,FALSE)-$P85,""))</f>
        <v/>
      </c>
      <c r="BG85" s="156" t="str">
        <f>IFERROR(INDEX(DATASHEET!$A$1:$DG$299,MATCH(PROGRESS!$A85,DATASHEET!$A$1:$A$299,0),MATCH(PROGRESS!BH$2,DATASHEET!$A$1:$DG$1,0)),"")</f>
        <v/>
      </c>
      <c r="BH85" s="156" t="str">
        <f t="shared" si="81"/>
        <v/>
      </c>
      <c r="BI85" s="138" t="str">
        <f>IF(ISBLANK(DATASHEET!BM71),"",DATASHEET!BM71)</f>
        <v/>
      </c>
      <c r="BJ85" s="198" t="str">
        <f>IF(ISBLANK(DATASHEET!BN71),"",DATASHEET!BN71)</f>
        <v/>
      </c>
      <c r="BK85" s="140" t="str">
        <f>IF(BL85="","",IFERROR(VLOOKUP(DATASHEET!BP71,lookup,2,FALSE)-$P85,""))</f>
        <v/>
      </c>
      <c r="BL85" s="156" t="str">
        <f>IFERROR(INDEX(DATASHEET!$A$1:$DG$299,MATCH(PROGRESS!$A85,DATASHEET!$A$1:$A$299,0),MATCH(PROGRESS!BM$2,DATASHEET!$A$1:$DG$1,0)),"")</f>
        <v/>
      </c>
      <c r="BM85" s="156" t="str">
        <f t="shared" si="82"/>
        <v/>
      </c>
      <c r="BN85" s="138" t="str">
        <f>IF(ISBLANK(DATASHEET!BQ71),"",DATASHEET!BQ71)</f>
        <v/>
      </c>
      <c r="BO85" s="198" t="str">
        <f>IF(ISBLANK(DATASHEET!BR71),"",DATASHEET!BR71)</f>
        <v/>
      </c>
      <c r="BP85" s="140" t="str">
        <f>IF(BQ85="","",IFERROR(VLOOKUP(DATASHEET!BX71,lookup,2,FALSE)-$P85,""))</f>
        <v/>
      </c>
      <c r="BQ85" s="156" t="str">
        <f>IFERROR(INDEX(DATASHEET!$A$1:$DG$299,MATCH(PROGRESS!$A85,DATASHEET!$A$1:$A$299,0),MATCH(PROGRESS!BR$2,DATASHEET!$A$1:$DG$1,0)),"")</f>
        <v/>
      </c>
      <c r="BR85" s="156" t="str">
        <f t="shared" si="83"/>
        <v/>
      </c>
      <c r="BS85" s="138" t="str">
        <f>IF(ISBLANK(DATASHEET!BY71),"",DATASHEET!BY71)</f>
        <v/>
      </c>
      <c r="BT85" s="198" t="str">
        <f>IF(ISBLANK(DATASHEET!BZ71),"",DATASHEET!BZ71)</f>
        <v/>
      </c>
      <c r="BU85" s="140" t="str">
        <f>IF(BV85="","",IFERROR(VLOOKUP(DATASHEET!CB71,lookup,2,FALSE)-$P85,""))</f>
        <v/>
      </c>
      <c r="BV85" s="156" t="str">
        <f>IFERROR(INDEX(DATASHEET!$A$1:$DG$299,MATCH(PROGRESS!$A85,DATASHEET!$A$1:$A$299,0),MATCH(PROGRESS!BW$2,DATASHEET!$A$1:$DG$1,0)),"")</f>
        <v/>
      </c>
      <c r="BW85" s="156" t="str">
        <f t="shared" si="84"/>
        <v/>
      </c>
      <c r="BX85" s="138" t="str">
        <f>IF(ISBLANK(DATASHEET!CC71),"",DATASHEET!CC71)</f>
        <v/>
      </c>
      <c r="BY85" s="198" t="str">
        <f>IF(ISBLANK(DATASHEET!CD71),"",DATASHEET!CD71)</f>
        <v/>
      </c>
      <c r="BZ85" s="140" t="str">
        <f>IF(CA85="","",IFERROR(VLOOKUP(DATASHEET!CE71,lookup,2,FALSE)-$P85,""))</f>
        <v/>
      </c>
      <c r="CA85" s="156" t="str">
        <f>IFERROR(INDEX(DATASHEET!$A$1:$DG$299,MATCH(PROGRESS!$A85,DATASHEET!$A$1:$A$299,0),MATCH(PROGRESS!CB$2,DATASHEET!$A$1:$DG$1,0)),"")</f>
        <v/>
      </c>
      <c r="CB85" s="156" t="str">
        <f t="shared" si="85"/>
        <v/>
      </c>
      <c r="CC85" s="138" t="str">
        <f>IF(ISBLANK(DATASHEET!CF71),"",DATASHEET!CF71)</f>
        <v/>
      </c>
      <c r="CD85" s="198" t="str">
        <f>IF(ISBLANK(DATASHEET!CG71),"",DATASHEET!CG71)</f>
        <v/>
      </c>
      <c r="CE85" s="140" t="str">
        <f>IF(CF85="","",IFERROR(VLOOKUP(DATASHEET!CJ71,lookup,2,FALSE)-$P85,""))</f>
        <v/>
      </c>
      <c r="CF85" s="156" t="str">
        <f>IFERROR(INDEX(DATASHEET!$A$1:$DG$299,MATCH(PROGRESS!$A85,DATASHEET!$A$1:$A$299,0),MATCH(PROGRESS!CG$2,DATASHEET!$A$1:$DG$1,0)),"")</f>
        <v/>
      </c>
      <c r="CG85" s="156" t="str">
        <f t="shared" si="86"/>
        <v/>
      </c>
      <c r="CH85" s="138" t="str">
        <f>IF(ISBLANK(DATASHEET!CK71),"",DATASHEET!CK71)</f>
        <v/>
      </c>
      <c r="CI85" s="198" t="str">
        <f>IF(ISBLANK(DATASHEET!CL71),"",DATASHEET!CL71)</f>
        <v/>
      </c>
      <c r="CJ85" s="140" t="str">
        <f>IF(CK85="","",IFERROR(VLOOKUP(DATASHEET!CN71,lookup,2,FALSE)-$P85,""))</f>
        <v/>
      </c>
      <c r="CK85" s="156" t="str">
        <f>IFERROR(INDEX(DATASHEET!$A$1:$DG$299,MATCH(PROGRESS!$A85,DATASHEET!$A$1:$A$299,0),MATCH(PROGRESS!CL$2,DATASHEET!$A$1:$DG$1,0)),"")</f>
        <v/>
      </c>
      <c r="CL85" s="156" t="str">
        <f t="shared" si="87"/>
        <v/>
      </c>
      <c r="CM85" s="138" t="str">
        <f>IF(ISBLANK(DATASHEET!CO71),"",DATASHEET!CO71)</f>
        <v>JQ</v>
      </c>
      <c r="CN85" s="198" t="str">
        <f>IF(ISBLANK(DATASHEET!CP71),"",DATASHEET!CP71)</f>
        <v>11X-MA-4</v>
      </c>
      <c r="CO85" s="140" t="str">
        <f>IF(CP85="","",IFERROR(VLOOKUP(DATASHEET!CR71,lookup,2,FALSE)-$P85,""))</f>
        <v/>
      </c>
      <c r="CP85" s="156" t="str">
        <f>IFERROR(INDEX(DATASHEET!$A$1:$DG$299,MATCH(PROGRESS!$A85,DATASHEET!$A$1:$A$299,0),MATCH(PROGRESS!CQ$2,DATASHEET!$A$1:$DG$1,0)),"")</f>
        <v/>
      </c>
      <c r="CQ85" s="156" t="str">
        <f t="shared" si="88"/>
        <v/>
      </c>
      <c r="CR85" s="138" t="str">
        <f>IF(ISBLANK(DATASHEET!CS71),"",DATASHEET!CS71)</f>
        <v/>
      </c>
      <c r="CS85" s="198" t="str">
        <f>IF(ISBLANK(DATASHEET!CT71),"",DATASHEET!CT71)</f>
        <v/>
      </c>
      <c r="CT85" s="140" t="str">
        <f>IF(CU85="","",IFERROR(VLOOKUP(DATASHEET!CV71,lookup,2,FALSE)-$P85,""))</f>
        <v/>
      </c>
      <c r="CU85" s="156" t="str">
        <f>IFERROR(INDEX(DATASHEET!$A$1:$DG$299,MATCH(PROGRESS!$A85,DATASHEET!$A$1:$A$299,0),MATCH(PROGRESS!CV$2,DATASHEET!$A$1:$DG$1,0)),"")</f>
        <v/>
      </c>
      <c r="CV85" s="156" t="str">
        <f t="shared" si="89"/>
        <v/>
      </c>
      <c r="CW85" s="138" t="str">
        <f>IF(ISBLANK(DATASHEET!CW71),"",DATASHEET!CW71)</f>
        <v/>
      </c>
      <c r="CX85" s="198" t="str">
        <f>IF(ISBLANK(DATASHEET!CX71),"",DATASHEET!CX71)</f>
        <v/>
      </c>
      <c r="CY85" s="140" t="str">
        <f>IF(CZ85="","",IFERROR(VLOOKUP(DATASHEET!DD71,lookup,2,FALSE)-$P85,""))</f>
        <v/>
      </c>
      <c r="CZ85" s="156" t="str">
        <f>IFERROR(INDEX(DATASHEET!$A$1:$DG$299,MATCH(PROGRESS!$A85,DATASHEET!$A$1:$A$299,0),MATCH(PROGRESS!DA$2,DATASHEET!$A$1:$DG$1,0)),"")</f>
        <v/>
      </c>
      <c r="DA85" s="156" t="str">
        <f t="shared" si="90"/>
        <v/>
      </c>
      <c r="DB85" s="138" t="str">
        <f>IF(ISBLANK(DATASHEET!DE71),"",DATASHEET!DE71)</f>
        <v/>
      </c>
      <c r="DC85" s="198" t="str">
        <f>IF(ISBLANK(DATASHEET!DF71),"",DATASHEET!DF71)</f>
        <v/>
      </c>
      <c r="DD85" s="140" t="str">
        <f>IF(DE85="","",IFERROR(VLOOKUP(DATASHEET!DH71,lookup,2,FALSE)-$P85,""))</f>
        <v/>
      </c>
      <c r="DE85" s="156" t="str">
        <f>IFERROR(INDEX(DATASHEET!$A$1:$DG$299,MATCH(PROGRESS!$A85,DATASHEET!$A$1:$A$299,0),MATCH(PROGRESS!DF$2,DATASHEET!$A$1:$DG$1,0)),"")</f>
        <v/>
      </c>
      <c r="DF85" s="156" t="str">
        <f t="shared" si="91"/>
        <v/>
      </c>
      <c r="DG85" s="138" t="str">
        <f>IF(ISBLANK(DATASHEET!DI71),"",DATASHEET!DI71)</f>
        <v>DWA</v>
      </c>
      <c r="DH85" s="198" t="str">
        <f>IF(ISBLANK(DATASHEET!DJ71),"",DATASHEET!DJ71)</f>
        <v>11T-PH-4</v>
      </c>
      <c r="DI85" s="140" t="str">
        <f>IF(DJ85="","",IFERROR(VLOOKUP(DATASHEET!DL71,lookup,2,FALSE)-$P85,""))</f>
        <v/>
      </c>
      <c r="DJ85" s="156" t="str">
        <f>IFERROR(INDEX(DATASHEET!$A$1:$DG$299,MATCH(PROGRESS!$A85,DATASHEET!$A$1:$A$299,0),MATCH(PROGRESS!DK$2,DATASHEET!$A$1:$DG$1,0)),"")</f>
        <v/>
      </c>
      <c r="DK85" s="156" t="str">
        <f t="shared" si="92"/>
        <v/>
      </c>
      <c r="DL85" s="138" t="str">
        <f>IF(ISBLANK(DATASHEET!DM71),"",DATASHEET!DM71)</f>
        <v/>
      </c>
      <c r="DM85" s="198" t="str">
        <f>IF(ISBLANK(DATASHEET!DN71),"",DATASHEET!DN71)</f>
        <v/>
      </c>
      <c r="DN85" s="140" t="str">
        <f>IF(DO85="","",IFERROR(VLOOKUP(DATASHEET!DP71,lookup,2,FALSE)-$P85,""))</f>
        <v/>
      </c>
      <c r="DO85" s="156" t="str">
        <f>IFERROR(INDEX(DATASHEET!$A$1:$DG$299,MATCH(PROGRESS!$A85,DATASHEET!$A$1:$A$299,0),MATCH(PROGRESS!DP$2,DATASHEET!$A$1:$DG$1,0)),"")</f>
        <v/>
      </c>
      <c r="DP85" s="156" t="str">
        <f t="shared" si="93"/>
        <v/>
      </c>
      <c r="DQ85" s="138" t="str">
        <f>IF(ISBLANK(DATASHEET!DQ71),"",DATASHEET!DQ71)</f>
        <v>ZA</v>
      </c>
      <c r="DR85" s="198" t="str">
        <f>IF(ISBLANK(DATASHEET!DR71),"",DATASHEET!DR71)</f>
        <v>11X-RE-7</v>
      </c>
      <c r="DS85" s="140" t="str">
        <f>IF(DT85="","",IFERROR(VLOOKUP(DATASHEET!DT71,lookup,2,FALSE)-$P85,""))</f>
        <v/>
      </c>
      <c r="DT85" s="156" t="str">
        <f>IFERROR(INDEX(DATASHEET!$A$1:$DG$299,MATCH(PROGRESS!$A85,DATASHEET!$A$1:$A$299,0),MATCH(PROGRESS!DU$2,DATASHEET!$A$1:$DG$1,0)),"")</f>
        <v/>
      </c>
      <c r="DU85" s="156" t="str">
        <f t="shared" si="94"/>
        <v/>
      </c>
      <c r="DV85" s="138" t="str">
        <f>IF(ISBLANK(DATASHEET!DU71),"",DATASHEET!DU71)</f>
        <v/>
      </c>
      <c r="DW85" s="198" t="str">
        <f>IF(ISBLANK(DATASHEET!DV71),"",DATASHEET!DV71)</f>
        <v/>
      </c>
      <c r="DX85" s="140" t="str">
        <f>IF(DY85="","",IFERROR(VLOOKUP(DATASHEET!DX71,lookup,2,FALSE)-$P85,""))</f>
        <v/>
      </c>
      <c r="DY85" s="156" t="str">
        <f>IFERROR(INDEX(DATASHEET!$A$1:$DG$299,MATCH(PROGRESS!$A85,DATASHEET!$A$1:$A$299,0),MATCH(PROGRESS!DZ$2,DATASHEET!$A$1:$DG$1,0)),"")</f>
        <v/>
      </c>
      <c r="DZ85" s="156" t="str">
        <f t="shared" si="95"/>
        <v/>
      </c>
      <c r="EA85" s="138" t="str">
        <f>IF(ISBLANK(DATASHEET!DY71),"",DATASHEET!DY71)</f>
        <v>WE</v>
      </c>
      <c r="EB85" s="198" t="str">
        <f>IF(ISBLANK(DATASHEET!DZ71),"",DATASHEET!DZ71)</f>
        <v>11S-SP-4</v>
      </c>
      <c r="FD85" s="526"/>
      <c r="FE85" s="532"/>
      <c r="FF85" s="532"/>
      <c r="FG85" s="532"/>
      <c r="FH85" s="526"/>
      <c r="FI85" s="526"/>
      <c r="FJ85" s="532"/>
      <c r="FK85" s="526"/>
      <c r="FL85" s="532"/>
      <c r="FM85" s="526"/>
      <c r="FN85" s="532"/>
      <c r="FO85" s="532"/>
      <c r="FP85" s="532"/>
      <c r="FQ85" s="526"/>
      <c r="FR85" s="526"/>
      <c r="FS85" s="526"/>
      <c r="FT85" s="532"/>
      <c r="FU85" s="526"/>
      <c r="FV85" s="532"/>
      <c r="FW85" s="532"/>
      <c r="FX85" s="532"/>
      <c r="FY85" s="526"/>
      <c r="FZ85" s="532"/>
      <c r="GA85" s="529"/>
      <c r="GB85" s="530"/>
      <c r="GC85" s="530"/>
      <c r="GD85" s="529"/>
      <c r="GE85" s="530"/>
      <c r="GF85" s="530"/>
      <c r="GG85" s="530"/>
      <c r="GH85" s="530"/>
      <c r="GI85" s="530"/>
      <c r="GJ85" s="529"/>
      <c r="GK85" s="530"/>
      <c r="GL85" s="529"/>
      <c r="GM85" s="529"/>
      <c r="GN85" s="530"/>
      <c r="GO85" s="530"/>
      <c r="GP85" s="529"/>
      <c r="GQ85" s="529"/>
      <c r="GR85" s="530"/>
      <c r="GS85" s="530"/>
      <c r="GT85" s="529"/>
      <c r="HA85" t="s">
        <v>375</v>
      </c>
    </row>
    <row r="86" spans="1:211" ht="15.75" x14ac:dyDescent="0.25">
      <c r="A86" s="179">
        <f>DATASHEET!A72</f>
        <v>151648</v>
      </c>
      <c r="B86" s="58" t="str">
        <f>DATASHEET!B72</f>
        <v>HAWKINS, Summer</v>
      </c>
      <c r="C86" s="169" t="str">
        <f>DATASHEET!C72</f>
        <v>11SDA</v>
      </c>
      <c r="D86" s="170" t="str">
        <f>DATASHEET!D72</f>
        <v>F</v>
      </c>
      <c r="E86" s="170" t="str">
        <f>DATASHEET!J72</f>
        <v>N</v>
      </c>
      <c r="F86" s="170" t="str">
        <f>DATASHEET!E72</f>
        <v>N</v>
      </c>
      <c r="G86" s="170" t="str">
        <f>DATASHEET!F72</f>
        <v>White - British</v>
      </c>
      <c r="H86" s="170" t="str">
        <f>DATASHEET!G72</f>
        <v>N</v>
      </c>
      <c r="I86" s="170" t="str">
        <f>DATASHEET!H72</f>
        <v>N</v>
      </c>
      <c r="J86" s="170" t="str">
        <f>DATASHEET!I72</f>
        <v>N</v>
      </c>
      <c r="K86" s="171" t="str">
        <f>DATASHEET!M72</f>
        <v>M</v>
      </c>
      <c r="L86" s="88" t="str">
        <f t="shared" si="71"/>
        <v/>
      </c>
      <c r="M86" s="88" t="str">
        <f t="shared" si="72"/>
        <v/>
      </c>
      <c r="N86" s="498" t="str">
        <f>IF(ISBLANK(DATASHEET!L72),"",DATASHEET!L72)</f>
        <v>4-5</v>
      </c>
      <c r="O86" s="109">
        <f>IFERROR(IF(VLOOKUP(DATASHEET!A72,[5]YEAR11!$A$2:$AF$236,18,FALSE)="","",VLOOKUP(DATASHEET!A72,[5]YEAR11!$A$2:$AF$236,18,FALSE)),"")</f>
        <v>38.909638999999999</v>
      </c>
      <c r="P86" s="111">
        <f>IFERROR(IF(VLOOKUP(DATASHEET!A72,[5]YEAR11!$A$2:$AF$237,19,FALSE)="","",VLOOKUP(DATASHEET!A72,[5]YEAR11!$A$2:$AF$237,19,FALSE)),"")</f>
        <v>3.8909639</v>
      </c>
      <c r="Q86" s="497">
        <f>'P8 BREAKDOWN'!M74</f>
        <v>-3.5909638999999998</v>
      </c>
      <c r="R86" s="140" t="str">
        <f>IF(S86="","",IFERROR(VLOOKUP(DATASHEET!AF72,lookup,2,FALSE)-$P86,""))</f>
        <v/>
      </c>
      <c r="S86" s="156" t="str">
        <f>IFERROR(INDEX(DATASHEET!$A$1:$DG$299,MATCH(PROGRESS!$A86,DATASHEET!$A$1:$A$299,0),MATCH(PROGRESS!T$2,DATASHEET!$A$1:$DG$1,0)),"")</f>
        <v/>
      </c>
      <c r="T86" s="156" t="str">
        <f t="shared" si="73"/>
        <v/>
      </c>
      <c r="U86" s="138" t="str">
        <f>IF(ISBLANK(DATASHEET!AG72),"",DATASHEET!AG72)</f>
        <v>PLE</v>
      </c>
      <c r="V86" s="198" t="str">
        <f>IF(ISBLANK(DATASHEET!AH72),"",DATASHEET!AH72)</f>
        <v>11LT-AR-1</v>
      </c>
      <c r="W86" s="140" t="str">
        <f>IF(X86="","",IFERROR(VLOOKUP(DATASHEET!AJ72,lookup,2,FALSE)-$P86,""))</f>
        <v/>
      </c>
      <c r="X86" s="156" t="str">
        <f>IFERROR(INDEX(DATASHEET!$A$1:$DG$299,MATCH(PROGRESS!$A86,DATASHEET!$A$1:$A$299,0),MATCH(PROGRESS!Y$2,DATASHEET!$A$1:$DG$1,0)),"")</f>
        <v/>
      </c>
      <c r="Y86" s="156" t="str">
        <f t="shared" si="74"/>
        <v/>
      </c>
      <c r="Z86" s="138" t="str">
        <f>IF(ISBLANK(DATASHEET!AK72),"",DATASHEET!AK72)</f>
        <v/>
      </c>
      <c r="AA86" s="198" t="str">
        <f>IF(ISBLANK(DATASHEET!AL72),"",DATASHEET!AL72)</f>
        <v/>
      </c>
      <c r="AB86" s="140" t="str">
        <f>IF(AC86="","",IFERROR(VLOOKUP(DATASHEET!AN72,lookup,2,FALSE)-$P86,""))</f>
        <v/>
      </c>
      <c r="AC86" s="156" t="str">
        <f>IFERROR(INDEX(DATASHEET!$A$1:$DG$299,MATCH(PROGRESS!$A86,DATASHEET!$A$1:$A$299,0),MATCH(PROGRESS!AD$2,DATASHEET!$A$1:$DG$1,0)),"")</f>
        <v/>
      </c>
      <c r="AD86" s="156" t="str">
        <f t="shared" si="75"/>
        <v/>
      </c>
      <c r="AE86" s="138" t="str">
        <f>IF(ISBLANK(DATASHEET!AO72),"",DATASHEET!AO72)</f>
        <v/>
      </c>
      <c r="AF86" s="198" t="str">
        <f>IF(ISBLANK(DATASHEET!AP72),"",DATASHEET!AP72)</f>
        <v/>
      </c>
      <c r="AG86" s="140" t="str">
        <f>IF(AH86="","",IFERROR(VLOOKUP(DATASHEET!AR72,lookup,2,FALSE)-$P86,""))</f>
        <v/>
      </c>
      <c r="AH86" s="156" t="str">
        <f>IFERROR(INDEX(DATASHEET!$A$1:$DG$299,MATCH(PROGRESS!$A86,DATASHEET!$A$1:$A$299,0),MATCH(PROGRESS!AI$2,DATASHEET!$A$1:$DG$1,0)),"")</f>
        <v/>
      </c>
      <c r="AI86" s="156" t="str">
        <f t="shared" si="76"/>
        <v/>
      </c>
      <c r="AJ86" s="138" t="str">
        <f>IF(ISBLANK(DATASHEET!AS72),"",DATASHEET!AS72)</f>
        <v/>
      </c>
      <c r="AK86" s="198" t="str">
        <f>IF(ISBLANK(DATASHEET!AT72),"",DATASHEET!AT72)</f>
        <v/>
      </c>
      <c r="AL86" s="140" t="str">
        <f>IF(AM86="","",IFERROR(VLOOKUP(DATASHEET!AV72,lookup,2,FALSE)-$P86,""))</f>
        <v/>
      </c>
      <c r="AM86" s="156" t="str">
        <f>IFERROR(INDEX(DATASHEET!$A$1:$DG$299,MATCH(PROGRESS!$A86,DATASHEET!$A$1:$A$299,0),MATCH(PROGRESS!AN$2,DATASHEET!$A$1:$DG$1,0)),"")</f>
        <v/>
      </c>
      <c r="AN86" s="156" t="str">
        <f t="shared" si="77"/>
        <v/>
      </c>
      <c r="AO86" s="138" t="str">
        <f>IF(ISBLANK(DATASHEET!AW72),"",DATASHEET!AW72)</f>
        <v/>
      </c>
      <c r="AP86" s="198" t="str">
        <f>IF(ISBLANK(DATASHEET!AX72),"",DATASHEET!AX72)</f>
        <v/>
      </c>
      <c r="AQ86" s="140" t="str">
        <f>IF(AR86="","",IFERROR(VLOOKUP(DATASHEET!AZ72,lookup,2,FALSE)-$P86,""))</f>
        <v/>
      </c>
      <c r="AR86" s="156" t="str">
        <f>IFERROR(INDEX(DATASHEET!$A$1:$DG$299,MATCH(PROGRESS!$A86,DATASHEET!$A$1:$A$299,0),MATCH(PROGRESS!AS$2,DATASHEET!$A$1:$DG$1,0)),"")</f>
        <v/>
      </c>
      <c r="AS86" s="156" t="str">
        <f t="shared" si="78"/>
        <v/>
      </c>
      <c r="AT86" s="138" t="str">
        <f>IF(ISBLANK(DATASHEET!BA72),"",DATASHEET!BA72)</f>
        <v/>
      </c>
      <c r="AU86" s="198" t="str">
        <f>IF(ISBLANK(DATASHEET!BB72),"",DATASHEET!BB72)</f>
        <v/>
      </c>
      <c r="AV86" s="140" t="str">
        <f>IF(AW86="","",IFERROR(VLOOKUP(DATASHEET!BD72,lookup,2,FALSE)-$P86,""))</f>
        <v/>
      </c>
      <c r="AW86" s="156" t="str">
        <f>IFERROR(INDEX(DATASHEET!$A$1:$DG$299,MATCH(PROGRESS!$A86,DATASHEET!$A$1:$A$299,0),MATCH(PROGRESS!AX$2,DATASHEET!$A$1:$DG$1,0)),"")</f>
        <v/>
      </c>
      <c r="AX86" s="156" t="str">
        <f t="shared" si="79"/>
        <v/>
      </c>
      <c r="AY86" s="138" t="str">
        <f>IF(ISBLANK(DATASHEET!BE72),"",DATASHEET!BE72)</f>
        <v/>
      </c>
      <c r="AZ86" s="198" t="str">
        <f>IF(ISBLANK(DATASHEET!BF72),"",DATASHEET!BF72)</f>
        <v/>
      </c>
      <c r="BA86" s="140" t="str">
        <f>IF(BB86="","",IFERROR(VLOOKUP(DATASHEET!BH72,lookup,2,FALSE)-$P86,""))</f>
        <v/>
      </c>
      <c r="BB86" s="156" t="str">
        <f>IFERROR(INDEX(DATASHEET!$A$1:$DG$299,MATCH(PROGRESS!$A86,DATASHEET!$A$1:$A$299,0),MATCH(PROGRESS!BC$2,DATASHEET!$A$1:$DG$1,0)),"")</f>
        <v/>
      </c>
      <c r="BC86" s="156" t="str">
        <f t="shared" si="80"/>
        <v/>
      </c>
      <c r="BD86" s="138" t="str">
        <f>IF(ISBLANK(DATASHEET!BI72),"",DATASHEET!BI72)</f>
        <v>FB</v>
      </c>
      <c r="BE86" s="198" t="str">
        <f>IF(ISBLANK(DATASHEET!BJ72),"",DATASHEET!BJ72)</f>
        <v>11X-EN-6</v>
      </c>
      <c r="BF86" s="140" t="str">
        <f>IF(BG86="","",IFERROR(VLOOKUP(DATASHEET!BL72,lookup,2,FALSE)-$P86,""))</f>
        <v/>
      </c>
      <c r="BG86" s="156" t="str">
        <f>IFERROR(INDEX(DATASHEET!$A$1:$DG$299,MATCH(PROGRESS!$A86,DATASHEET!$A$1:$A$299,0),MATCH(PROGRESS!BH$2,DATASHEET!$A$1:$DG$1,0)),"")</f>
        <v/>
      </c>
      <c r="BH86" s="156" t="str">
        <f t="shared" si="81"/>
        <v/>
      </c>
      <c r="BI86" s="138" t="str">
        <f>IF(ISBLANK(DATASHEET!BM72),"",DATASHEET!BM72)</f>
        <v/>
      </c>
      <c r="BJ86" s="198" t="str">
        <f>IF(ISBLANK(DATASHEET!BN72),"",DATASHEET!BN72)</f>
        <v/>
      </c>
      <c r="BK86" s="140" t="str">
        <f>IF(BL86="","",IFERROR(VLOOKUP(DATASHEET!BP72,lookup,2,FALSE)-$P86,""))</f>
        <v/>
      </c>
      <c r="BL86" s="156" t="str">
        <f>IFERROR(INDEX(DATASHEET!$A$1:$DG$299,MATCH(PROGRESS!$A86,DATASHEET!$A$1:$A$299,0),MATCH(PROGRESS!BM$2,DATASHEET!$A$1:$DG$1,0)),"")</f>
        <v/>
      </c>
      <c r="BM86" s="156" t="str">
        <f t="shared" si="82"/>
        <v/>
      </c>
      <c r="BN86" s="138" t="str">
        <f>IF(ISBLANK(DATASHEET!BQ72),"",DATASHEET!BQ72)</f>
        <v/>
      </c>
      <c r="BO86" s="198" t="str">
        <f>IF(ISBLANK(DATASHEET!BR72),"",DATASHEET!BR72)</f>
        <v/>
      </c>
      <c r="BP86" s="140" t="str">
        <f>IF(BQ86="","",IFERROR(VLOOKUP(DATASHEET!BX72,lookup,2,FALSE)-$P86,""))</f>
        <v/>
      </c>
      <c r="BQ86" s="156" t="str">
        <f>IFERROR(INDEX(DATASHEET!$A$1:$DG$299,MATCH(PROGRESS!$A86,DATASHEET!$A$1:$A$299,0),MATCH(PROGRESS!BR$2,DATASHEET!$A$1:$DG$1,0)),"")</f>
        <v/>
      </c>
      <c r="BR86" s="156" t="str">
        <f t="shared" si="83"/>
        <v/>
      </c>
      <c r="BS86" s="138" t="str">
        <f>IF(ISBLANK(DATASHEET!BY72),"",DATASHEET!BY72)</f>
        <v>EGQ</v>
      </c>
      <c r="BT86" s="198" t="str">
        <f>IF(ISBLANK(DATASHEET!BZ72),"",DATASHEET!BZ72)</f>
        <v>11S-FR-2</v>
      </c>
      <c r="BU86" s="140" t="str">
        <f>IF(BV86="","",IFERROR(VLOOKUP(DATASHEET!CB72,lookup,2,FALSE)-$P86,""))</f>
        <v/>
      </c>
      <c r="BV86" s="156" t="str">
        <f>IFERROR(INDEX(DATASHEET!$A$1:$DG$299,MATCH(PROGRESS!$A86,DATASHEET!$A$1:$A$299,0),MATCH(PROGRESS!BW$2,DATASHEET!$A$1:$DG$1,0)),"")</f>
        <v/>
      </c>
      <c r="BW86" s="156" t="str">
        <f t="shared" si="84"/>
        <v/>
      </c>
      <c r="BX86" s="138" t="str">
        <f>IF(ISBLANK(DATASHEET!CC72),"",DATASHEET!CC72)</f>
        <v/>
      </c>
      <c r="BY86" s="198" t="str">
        <f>IF(ISBLANK(DATASHEET!CD72),"",DATASHEET!CD72)</f>
        <v/>
      </c>
      <c r="BZ86" s="140" t="str">
        <f>IF(CA86="","",IFERROR(VLOOKUP(DATASHEET!CE72,lookup,2,FALSE)-$P86,""))</f>
        <v/>
      </c>
      <c r="CA86" s="156" t="str">
        <f>IFERROR(INDEX(DATASHEET!$A$1:$DG$299,MATCH(PROGRESS!$A86,DATASHEET!$A$1:$A$299,0),MATCH(PROGRESS!CB$2,DATASHEET!$A$1:$DG$1,0)),"")</f>
        <v/>
      </c>
      <c r="CB86" s="156" t="str">
        <f t="shared" si="85"/>
        <v/>
      </c>
      <c r="CC86" s="138" t="str">
        <f>IF(ISBLANK(DATASHEET!CF72),"",DATASHEET!CF72)</f>
        <v/>
      </c>
      <c r="CD86" s="198" t="str">
        <f>IF(ISBLANK(DATASHEET!CG72),"",DATASHEET!CG72)</f>
        <v/>
      </c>
      <c r="CE86" s="140" t="str">
        <f>IF(CF86="","",IFERROR(VLOOKUP(DATASHEET!CJ72,lookup,2,FALSE)-$P86,""))</f>
        <v/>
      </c>
      <c r="CF86" s="156" t="str">
        <f>IFERROR(INDEX(DATASHEET!$A$1:$DG$299,MATCH(PROGRESS!$A86,DATASHEET!$A$1:$A$299,0),MATCH(PROGRESS!CG$2,DATASHEET!$A$1:$DG$1,0)),"")</f>
        <v/>
      </c>
      <c r="CG86" s="156" t="str">
        <f t="shared" si="86"/>
        <v/>
      </c>
      <c r="CH86" s="138" t="str">
        <f>IF(ISBLANK(DATASHEET!CK72),"",DATASHEET!CK72)</f>
        <v>MSA</v>
      </c>
      <c r="CI86" s="198" t="str">
        <f>IF(ISBLANK(DATASHEET!CL72),"",DATASHEET!CL72)</f>
        <v>11MS2-HI2-7</v>
      </c>
      <c r="CJ86" s="140" t="str">
        <f>IF(CK86="","",IFERROR(VLOOKUP(DATASHEET!CN72,lookup,2,FALSE)-$P86,""))</f>
        <v/>
      </c>
      <c r="CK86" s="156" t="str">
        <f>IFERROR(INDEX(DATASHEET!$A$1:$DG$299,MATCH(PROGRESS!$A86,DATASHEET!$A$1:$A$299,0),MATCH(PROGRESS!CL$2,DATASHEET!$A$1:$DG$1,0)),"")</f>
        <v/>
      </c>
      <c r="CL86" s="156" t="str">
        <f t="shared" si="87"/>
        <v/>
      </c>
      <c r="CM86" s="138" t="str">
        <f>IF(ISBLANK(DATASHEET!CO72),"",DATASHEET!CO72)</f>
        <v>AMA</v>
      </c>
      <c r="CN86" s="198" t="str">
        <f>IF(ISBLANK(DATASHEET!CP72),"",DATASHEET!CP72)</f>
        <v>11X-MA-6</v>
      </c>
      <c r="CO86" s="140" t="str">
        <f>IF(CP86="","",IFERROR(VLOOKUP(DATASHEET!CR72,lookup,2,FALSE)-$P86,""))</f>
        <v/>
      </c>
      <c r="CP86" s="156" t="str">
        <f>IFERROR(INDEX(DATASHEET!$A$1:$DG$299,MATCH(PROGRESS!$A86,DATASHEET!$A$1:$A$299,0),MATCH(PROGRESS!CQ$2,DATASHEET!$A$1:$DG$1,0)),"")</f>
        <v/>
      </c>
      <c r="CQ86" s="156" t="str">
        <f t="shared" si="88"/>
        <v/>
      </c>
      <c r="CR86" s="138" t="str">
        <f>IF(ISBLANK(DATASHEET!CS72),"",DATASHEET!CS72)</f>
        <v/>
      </c>
      <c r="CS86" s="198" t="str">
        <f>IF(ISBLANK(DATASHEET!CT72),"",DATASHEET!CT72)</f>
        <v/>
      </c>
      <c r="CT86" s="140" t="str">
        <f>IF(CU86="","",IFERROR(VLOOKUP(DATASHEET!CV72,lookup,2,FALSE)-$P86,""))</f>
        <v/>
      </c>
      <c r="CU86" s="156" t="str">
        <f>IFERROR(INDEX(DATASHEET!$A$1:$DG$299,MATCH(PROGRESS!$A86,DATASHEET!$A$1:$A$299,0),MATCH(PROGRESS!CV$2,DATASHEET!$A$1:$DG$1,0)),"")</f>
        <v/>
      </c>
      <c r="CV86" s="156" t="str">
        <f t="shared" si="89"/>
        <v/>
      </c>
      <c r="CW86" s="138" t="str">
        <f>IF(ISBLANK(DATASHEET!CW72),"",DATASHEET!CW72)</f>
        <v/>
      </c>
      <c r="CX86" s="198" t="str">
        <f>IF(ISBLANK(DATASHEET!CX72),"",DATASHEET!CX72)</f>
        <v/>
      </c>
      <c r="CY86" s="140" t="str">
        <f>IF(CZ86="","",IFERROR(VLOOKUP(DATASHEET!DD72,lookup,2,FALSE)-$P86,""))</f>
        <v/>
      </c>
      <c r="CZ86" s="156" t="str">
        <f>IFERROR(INDEX(DATASHEET!$A$1:$DG$299,MATCH(PROGRESS!$A86,DATASHEET!$A$1:$A$299,0),MATCH(PROGRESS!DA$2,DATASHEET!$A$1:$DG$1,0)),"")</f>
        <v/>
      </c>
      <c r="DA86" s="156" t="str">
        <f t="shared" si="90"/>
        <v/>
      </c>
      <c r="DB86" s="138" t="str">
        <f>IF(ISBLANK(DATASHEET!DE72),"",DATASHEET!DE72)</f>
        <v/>
      </c>
      <c r="DC86" s="198" t="str">
        <f>IF(ISBLANK(DATASHEET!DF72),"",DATASHEET!DF72)</f>
        <v/>
      </c>
      <c r="DD86" s="140" t="str">
        <f>IF(DE86="","",IFERROR(VLOOKUP(DATASHEET!DH72,lookup,2,FALSE)-$P86,""))</f>
        <v/>
      </c>
      <c r="DE86" s="156" t="str">
        <f>IFERROR(INDEX(DATASHEET!$A$1:$DG$299,MATCH(PROGRESS!$A86,DATASHEET!$A$1:$A$299,0),MATCH(PROGRESS!DF$2,DATASHEET!$A$1:$DG$1,0)),"")</f>
        <v/>
      </c>
      <c r="DF86" s="156" t="str">
        <f t="shared" si="91"/>
        <v/>
      </c>
      <c r="DG86" s="138" t="str">
        <f>IF(ISBLANK(DATASHEET!DI72),"",DATASHEET!DI72)</f>
        <v/>
      </c>
      <c r="DH86" s="198" t="str">
        <f>IF(ISBLANK(DATASHEET!DJ72),"",DATASHEET!DJ72)</f>
        <v/>
      </c>
      <c r="DI86" s="140" t="str">
        <f>IF(DJ86="","",IFERROR(VLOOKUP(DATASHEET!DL72,lookup,2,FALSE)-$P86,""))</f>
        <v/>
      </c>
      <c r="DJ86" s="156" t="str">
        <f>IFERROR(INDEX(DATASHEET!$A$1:$DG$299,MATCH(PROGRESS!$A86,DATASHEET!$A$1:$A$299,0),MATCH(PROGRESS!DK$2,DATASHEET!$A$1:$DG$1,0)),"")</f>
        <v/>
      </c>
      <c r="DK86" s="156" t="str">
        <f t="shared" si="92"/>
        <v/>
      </c>
      <c r="DL86" s="138" t="str">
        <f>IF(ISBLANK(DATASHEET!DM72),"",DATASHEET!DM72)</f>
        <v/>
      </c>
      <c r="DM86" s="198" t="str">
        <f>IF(ISBLANK(DATASHEET!DN72),"",DATASHEET!DN72)</f>
        <v/>
      </c>
      <c r="DN86" s="140" t="str">
        <f>IF(DO86="","",IFERROR(VLOOKUP(DATASHEET!DP72,lookup,2,FALSE)-$P86,""))</f>
        <v/>
      </c>
      <c r="DO86" s="156" t="str">
        <f>IFERROR(INDEX(DATASHEET!$A$1:$DG$299,MATCH(PROGRESS!$A86,DATASHEET!$A$1:$A$299,0),MATCH(PROGRESS!DP$2,DATASHEET!$A$1:$DG$1,0)),"")</f>
        <v/>
      </c>
      <c r="DP86" s="156" t="str">
        <f t="shared" si="93"/>
        <v/>
      </c>
      <c r="DQ86" s="138" t="str">
        <f>IF(ISBLANK(DATASHEET!DQ72),"",DATASHEET!DQ72)</f>
        <v>JNE</v>
      </c>
      <c r="DR86" s="198" t="str">
        <f>IF(ISBLANK(DATASHEET!DR72),"",DATASHEET!DR72)</f>
        <v>11X-RE-1</v>
      </c>
      <c r="DS86" s="140" t="str">
        <f>IF(DT86="","",IFERROR(VLOOKUP(DATASHEET!DT72,lookup,2,FALSE)-$P86,""))</f>
        <v/>
      </c>
      <c r="DT86" s="156" t="str">
        <f>IFERROR(INDEX(DATASHEET!$A$1:$DG$299,MATCH(PROGRESS!$A86,DATASHEET!$A$1:$A$299,0),MATCH(PROGRESS!DU$2,DATASHEET!$A$1:$DG$1,0)),"")</f>
        <v/>
      </c>
      <c r="DU86" s="156" t="str">
        <f t="shared" si="94"/>
        <v/>
      </c>
      <c r="DV86" s="138" t="str">
        <f>IF(ISBLANK(DATASHEET!DU72),"",DATASHEET!DU72)</f>
        <v>ES</v>
      </c>
      <c r="DW86" s="198" t="str">
        <f>IF(ISBLANK(DATASHEET!DV72),"",DATASHEET!DV72)</f>
        <v>11C-SC-2</v>
      </c>
      <c r="DX86" s="140" t="str">
        <f>IF(DY86="","",IFERROR(VLOOKUP(DATASHEET!DX72,lookup,2,FALSE)-$P86,""))</f>
        <v/>
      </c>
      <c r="DY86" s="156" t="str">
        <f>IFERROR(INDEX(DATASHEET!$A$1:$DG$299,MATCH(PROGRESS!$A86,DATASHEET!$A$1:$A$299,0),MATCH(PROGRESS!DZ$2,DATASHEET!$A$1:$DG$1,0)),"")</f>
        <v/>
      </c>
      <c r="DZ86" s="156" t="str">
        <f t="shared" si="95"/>
        <v/>
      </c>
      <c r="EA86" s="138" t="str">
        <f>IF(ISBLANK(DATASHEET!DY72),"",DATASHEET!DY72)</f>
        <v/>
      </c>
      <c r="EB86" s="198" t="str">
        <f>IF(ISBLANK(DATASHEET!DZ72),"",DATASHEET!DZ72)</f>
        <v/>
      </c>
      <c r="FD86" s="526"/>
      <c r="FE86" s="532"/>
      <c r="FF86" s="532"/>
      <c r="FG86" s="532"/>
      <c r="FH86" s="526"/>
      <c r="FI86" s="526"/>
      <c r="FJ86" s="532"/>
      <c r="FK86" s="526"/>
      <c r="FL86" s="532"/>
      <c r="FM86" s="526"/>
      <c r="FN86" s="532"/>
      <c r="FO86" s="532"/>
      <c r="FP86" s="532"/>
      <c r="FQ86" s="526"/>
      <c r="FR86" s="526"/>
      <c r="FS86" s="526"/>
      <c r="FT86" s="532"/>
      <c r="FU86" s="526"/>
      <c r="FV86" s="532"/>
      <c r="FW86" s="532"/>
      <c r="FX86" s="532"/>
      <c r="FY86" s="526"/>
      <c r="FZ86" s="532"/>
      <c r="GA86" s="529"/>
      <c r="GB86" s="530"/>
      <c r="GC86" s="530"/>
      <c r="GD86" s="529"/>
      <c r="GE86" s="530"/>
      <c r="GF86" s="530"/>
      <c r="GG86" s="530"/>
      <c r="GH86" s="530"/>
      <c r="GI86" s="530"/>
      <c r="GJ86" s="529"/>
      <c r="GK86" s="530"/>
      <c r="GL86" s="529"/>
      <c r="GM86" s="529"/>
      <c r="GN86" s="530"/>
      <c r="GO86" s="530"/>
      <c r="GP86" s="529"/>
      <c r="GQ86" s="529"/>
      <c r="GR86" s="530"/>
      <c r="GS86" s="530"/>
      <c r="GT86" s="529"/>
      <c r="HA86" t="s">
        <v>375</v>
      </c>
    </row>
    <row r="87" spans="1:211" ht="15.75" x14ac:dyDescent="0.25">
      <c r="A87" s="179">
        <f>DATASHEET!A73</f>
        <v>151550</v>
      </c>
      <c r="B87" s="58" t="str">
        <f>DATASHEET!B73</f>
        <v>HELEY, Ben</v>
      </c>
      <c r="C87" s="169" t="str">
        <f>DATASHEET!C73</f>
        <v>11KKN</v>
      </c>
      <c r="D87" s="170" t="str">
        <f>DATASHEET!D73</f>
        <v>M</v>
      </c>
      <c r="E87" s="170" t="str">
        <f>DATASHEET!J73</f>
        <v>N</v>
      </c>
      <c r="F87" s="170" t="str">
        <f>DATASHEET!E73</f>
        <v>N</v>
      </c>
      <c r="G87" s="170" t="str">
        <f>DATASHEET!F73</f>
        <v>White - British</v>
      </c>
      <c r="H87" s="170" t="str">
        <f>DATASHEET!G73</f>
        <v>N</v>
      </c>
      <c r="I87" s="170" t="str">
        <f>DATASHEET!H73</f>
        <v>N</v>
      </c>
      <c r="J87" s="170" t="str">
        <f>DATASHEET!I73</f>
        <v>N</v>
      </c>
      <c r="K87" s="171" t="str">
        <f>DATASHEET!M73</f>
        <v>H</v>
      </c>
      <c r="L87" s="88" t="str">
        <f t="shared" si="71"/>
        <v/>
      </c>
      <c r="M87" s="88" t="str">
        <f t="shared" si="72"/>
        <v/>
      </c>
      <c r="N87" s="498" t="str">
        <f>IF(ISBLANK(DATASHEET!L73),"",DATASHEET!L73)</f>
        <v>8-9</v>
      </c>
      <c r="O87" s="109">
        <f>IFERROR(IF(VLOOKUP(DATASHEET!A73,[5]YEAR11!$A$2:$AF$236,18,FALSE)="","",VLOOKUP(DATASHEET!A73,[5]YEAR11!$A$2:$AF$236,18,FALSE)),"")</f>
        <v>84.25</v>
      </c>
      <c r="P87" s="111">
        <f>IFERROR(IF(VLOOKUP(DATASHEET!A73,[5]YEAR11!$A$2:$AF$237,19,FALSE)="","",VLOOKUP(DATASHEET!A73,[5]YEAR11!$A$2:$AF$237,19,FALSE)),"")</f>
        <v>8.4250000000000007</v>
      </c>
      <c r="Q87" s="497" t="str">
        <f>'P8 BREAKDOWN'!M75</f>
        <v/>
      </c>
      <c r="R87" s="140" t="str">
        <f>IF(S87="","",IFERROR(VLOOKUP(DATASHEET!AF73,lookup,2,FALSE)-$P87,""))</f>
        <v/>
      </c>
      <c r="S87" s="156" t="str">
        <f>IFERROR(INDEX(DATASHEET!$A$1:$DG$299,MATCH(PROGRESS!$A87,DATASHEET!$A$1:$A$299,0),MATCH(PROGRESS!T$2,DATASHEET!$A$1:$DG$1,0)),"")</f>
        <v/>
      </c>
      <c r="T87" s="156" t="str">
        <f t="shared" si="73"/>
        <v/>
      </c>
      <c r="U87" s="138" t="str">
        <f>IF(ISBLANK(DATASHEET!AG73),"",DATASHEET!AG73)</f>
        <v/>
      </c>
      <c r="V87" s="198" t="str">
        <f>IF(ISBLANK(DATASHEET!AH73),"",DATASHEET!AH73)</f>
        <v/>
      </c>
      <c r="W87" s="140" t="str">
        <f>IF(X87="","",IFERROR(VLOOKUP(DATASHEET!AJ73,lookup,2,FALSE)-$P87,""))</f>
        <v/>
      </c>
      <c r="X87" s="156" t="str">
        <f>IFERROR(INDEX(DATASHEET!$A$1:$DG$299,MATCH(PROGRESS!$A87,DATASHEET!$A$1:$A$299,0),MATCH(PROGRESS!Y$2,DATASHEET!$A$1:$DG$1,0)),"")</f>
        <v/>
      </c>
      <c r="Y87" s="156" t="str">
        <f t="shared" si="74"/>
        <v/>
      </c>
      <c r="Z87" s="138" t="str">
        <f>IF(ISBLANK(DATASHEET!AK73),"",DATASHEET!AK73)</f>
        <v>MM</v>
      </c>
      <c r="AA87" s="198" t="str">
        <f>IF(ISBLANK(DATASHEET!AL73),"",DATASHEET!AL73)</f>
        <v>11T-BI-1</v>
      </c>
      <c r="AB87" s="140" t="str">
        <f>IF(AC87="","",IFERROR(VLOOKUP(DATASHEET!AN73,lookup,2,FALSE)-$P87,""))</f>
        <v/>
      </c>
      <c r="AC87" s="156" t="str">
        <f>IFERROR(INDEX(DATASHEET!$A$1:$DG$299,MATCH(PROGRESS!$A87,DATASHEET!$A$1:$A$299,0),MATCH(PROGRESS!AD$2,DATASHEET!$A$1:$DG$1,0)),"")</f>
        <v/>
      </c>
      <c r="AD87" s="156" t="str">
        <f t="shared" si="75"/>
        <v/>
      </c>
      <c r="AE87" s="138" t="str">
        <f>IF(ISBLANK(DATASHEET!AO73),"",DATASHEET!AO73)</f>
        <v/>
      </c>
      <c r="AF87" s="198" t="str">
        <f>IF(ISBLANK(DATASHEET!AP73),"",DATASHEET!AP73)</f>
        <v/>
      </c>
      <c r="AG87" s="140" t="str">
        <f>IF(AH87="","",IFERROR(VLOOKUP(DATASHEET!AR73,lookup,2,FALSE)-$P87,""))</f>
        <v/>
      </c>
      <c r="AH87" s="156" t="str">
        <f>IFERROR(INDEX(DATASHEET!$A$1:$DG$299,MATCH(PROGRESS!$A87,DATASHEET!$A$1:$A$299,0),MATCH(PROGRESS!AI$2,DATASHEET!$A$1:$DG$1,0)),"")</f>
        <v/>
      </c>
      <c r="AI87" s="156" t="str">
        <f t="shared" si="76"/>
        <v/>
      </c>
      <c r="AJ87" s="138" t="str">
        <f>IF(ISBLANK(DATASHEET!AS73),"",DATASHEET!AS73)</f>
        <v>MW</v>
      </c>
      <c r="AK87" s="198" t="str">
        <f>IF(ISBLANK(DATASHEET!AT73),"",DATASHEET!AT73)</f>
        <v>11T-CH-1</v>
      </c>
      <c r="AL87" s="140" t="str">
        <f>IF(AM87="","",IFERROR(VLOOKUP(DATASHEET!AV73,lookup,2,FALSE)-$P87,""))</f>
        <v/>
      </c>
      <c r="AM87" s="156" t="str">
        <f>IFERROR(INDEX(DATASHEET!$A$1:$DG$299,MATCH(PROGRESS!$A87,DATASHEET!$A$1:$A$299,0),MATCH(PROGRESS!AN$2,DATASHEET!$A$1:$DG$1,0)),"")</f>
        <v/>
      </c>
      <c r="AN87" s="156" t="str">
        <f t="shared" si="77"/>
        <v/>
      </c>
      <c r="AO87" s="138" t="str">
        <f>IF(ISBLANK(DATASHEET!AW73),"",DATASHEET!AW73)</f>
        <v/>
      </c>
      <c r="AP87" s="198" t="str">
        <f>IF(ISBLANK(DATASHEET!AX73),"",DATASHEET!AX73)</f>
        <v/>
      </c>
      <c r="AQ87" s="140" t="str">
        <f>IF(AR87="","",IFERROR(VLOOKUP(DATASHEET!AZ73,lookup,2,FALSE)-$P87,""))</f>
        <v/>
      </c>
      <c r="AR87" s="156" t="str">
        <f>IFERROR(INDEX(DATASHEET!$A$1:$DG$299,MATCH(PROGRESS!$A87,DATASHEET!$A$1:$A$299,0),MATCH(PROGRESS!AS$2,DATASHEET!$A$1:$DG$1,0)),"")</f>
        <v/>
      </c>
      <c r="AS87" s="156" t="str">
        <f t="shared" si="78"/>
        <v/>
      </c>
      <c r="AT87" s="138" t="str">
        <f>IF(ISBLANK(DATASHEET!BA73),"",DATASHEET!BA73)</f>
        <v>DCR</v>
      </c>
      <c r="AU87" s="198" t="str">
        <f>IF(ISBLANK(DATASHEET!BB73),"",DATASHEET!BB73)</f>
        <v>11MS2-CS-3</v>
      </c>
      <c r="AV87" s="140" t="str">
        <f>IF(AW87="","",IFERROR(VLOOKUP(DATASHEET!BD73,lookup,2,FALSE)-$P87,""))</f>
        <v/>
      </c>
      <c r="AW87" s="156" t="str">
        <f>IFERROR(INDEX(DATASHEET!$A$1:$DG$299,MATCH(PROGRESS!$A87,DATASHEET!$A$1:$A$299,0),MATCH(PROGRESS!AX$2,DATASHEET!$A$1:$DG$1,0)),"")</f>
        <v/>
      </c>
      <c r="AX87" s="156" t="str">
        <f t="shared" si="79"/>
        <v/>
      </c>
      <c r="AY87" s="138" t="str">
        <f>IF(ISBLANK(DATASHEET!BE73),"",DATASHEET!BE73)</f>
        <v/>
      </c>
      <c r="AZ87" s="198" t="str">
        <f>IF(ISBLANK(DATASHEET!BF73),"",DATASHEET!BF73)</f>
        <v/>
      </c>
      <c r="BA87" s="140" t="str">
        <f>IF(BB87="","",IFERROR(VLOOKUP(DATASHEET!BH73,lookup,2,FALSE)-$P87,""))</f>
        <v/>
      </c>
      <c r="BB87" s="156" t="str">
        <f>IFERROR(INDEX(DATASHEET!$A$1:$DG$299,MATCH(PROGRESS!$A87,DATASHEET!$A$1:$A$299,0),MATCH(PROGRESS!BC$2,DATASHEET!$A$1:$DG$1,0)),"")</f>
        <v/>
      </c>
      <c r="BC87" s="156" t="str">
        <f t="shared" si="80"/>
        <v/>
      </c>
      <c r="BD87" s="138" t="str">
        <f>IF(ISBLANK(DATASHEET!BI73),"",DATASHEET!BI73)</f>
        <v>EP</v>
      </c>
      <c r="BE87" s="198" t="str">
        <f>IF(ISBLANK(DATASHEET!BJ73),"",DATASHEET!BJ73)</f>
        <v>11X-EN-1</v>
      </c>
      <c r="BF87" s="140" t="str">
        <f>IF(BG87="","",IFERROR(VLOOKUP(DATASHEET!BL73,lookup,2,FALSE)-$P87,""))</f>
        <v/>
      </c>
      <c r="BG87" s="156" t="str">
        <f>IFERROR(INDEX(DATASHEET!$A$1:$DG$299,MATCH(PROGRESS!$A87,DATASHEET!$A$1:$A$299,0),MATCH(PROGRESS!BH$2,DATASHEET!$A$1:$DG$1,0)),"")</f>
        <v/>
      </c>
      <c r="BH87" s="156" t="str">
        <f t="shared" si="81"/>
        <v/>
      </c>
      <c r="BI87" s="138" t="str">
        <f>IF(ISBLANK(DATASHEET!BM73),"",DATASHEET!BM73)</f>
        <v/>
      </c>
      <c r="BJ87" s="198" t="str">
        <f>IF(ISBLANK(DATASHEET!BN73),"",DATASHEET!BN73)</f>
        <v/>
      </c>
      <c r="BK87" s="140" t="str">
        <f>IF(BL87="","",IFERROR(VLOOKUP(DATASHEET!BP73,lookup,2,FALSE)-$P87,""))</f>
        <v/>
      </c>
      <c r="BL87" s="156" t="str">
        <f>IFERROR(INDEX(DATASHEET!$A$1:$DG$299,MATCH(PROGRESS!$A87,DATASHEET!$A$1:$A$299,0),MATCH(PROGRESS!BM$2,DATASHEET!$A$1:$DG$1,0)),"")</f>
        <v/>
      </c>
      <c r="BM87" s="156" t="str">
        <f t="shared" si="82"/>
        <v/>
      </c>
      <c r="BN87" s="138" t="str">
        <f>IF(ISBLANK(DATASHEET!BQ73),"",DATASHEET!BQ73)</f>
        <v/>
      </c>
      <c r="BO87" s="198" t="str">
        <f>IF(ISBLANK(DATASHEET!BR73),"",DATASHEET!BR73)</f>
        <v/>
      </c>
      <c r="BP87" s="140" t="str">
        <f>IF(BQ87="","",IFERROR(VLOOKUP(DATASHEET!BX73,lookup,2,FALSE)-$P87,""))</f>
        <v/>
      </c>
      <c r="BQ87" s="156" t="str">
        <f>IFERROR(INDEX(DATASHEET!$A$1:$DG$299,MATCH(PROGRESS!$A87,DATASHEET!$A$1:$A$299,0),MATCH(PROGRESS!BR$2,DATASHEET!$A$1:$DG$1,0)),"")</f>
        <v/>
      </c>
      <c r="BR87" s="156" t="str">
        <f t="shared" si="83"/>
        <v/>
      </c>
      <c r="BS87" s="138" t="str">
        <f>IF(ISBLANK(DATASHEET!BY73),"",DATASHEET!BY73)</f>
        <v/>
      </c>
      <c r="BT87" s="198" t="str">
        <f>IF(ISBLANK(DATASHEET!BZ73),"",DATASHEET!BZ73)</f>
        <v/>
      </c>
      <c r="BU87" s="140" t="str">
        <f>IF(BV87="","",IFERROR(VLOOKUP(DATASHEET!CB73,lookup,2,FALSE)-$P87,""))</f>
        <v/>
      </c>
      <c r="BV87" s="156" t="str">
        <f>IFERROR(INDEX(DATASHEET!$A$1:$DG$299,MATCH(PROGRESS!$A87,DATASHEET!$A$1:$A$299,0),MATCH(PROGRESS!BW$2,DATASHEET!$A$1:$DG$1,0)),"")</f>
        <v/>
      </c>
      <c r="BW87" s="156" t="str">
        <f t="shared" si="84"/>
        <v/>
      </c>
      <c r="BX87" s="138" t="str">
        <f>IF(ISBLANK(DATASHEET!CC73),"",DATASHEET!CC73)</f>
        <v/>
      </c>
      <c r="BY87" s="198" t="str">
        <f>IF(ISBLANK(DATASHEET!CD73),"",DATASHEET!CD73)</f>
        <v/>
      </c>
      <c r="BZ87" s="140" t="str">
        <f>IF(CA87="","",IFERROR(VLOOKUP(DATASHEET!CE73,lookup,2,FALSE)-$P87,""))</f>
        <v/>
      </c>
      <c r="CA87" s="156" t="str">
        <f>IFERROR(INDEX(DATASHEET!$A$1:$DG$299,MATCH(PROGRESS!$A87,DATASHEET!$A$1:$A$299,0),MATCH(PROGRESS!CB$2,DATASHEET!$A$1:$DG$1,0)),"")</f>
        <v/>
      </c>
      <c r="CB87" s="156" t="str">
        <f t="shared" si="85"/>
        <v/>
      </c>
      <c r="CC87" s="138" t="str">
        <f>IF(ISBLANK(DATASHEET!CF73),"",DATASHEET!CF73)</f>
        <v/>
      </c>
      <c r="CD87" s="198" t="str">
        <f>IF(ISBLANK(DATASHEET!CG73),"",DATASHEET!CG73)</f>
        <v/>
      </c>
      <c r="CE87" s="140" t="str">
        <f>IF(CF87="","",IFERROR(VLOOKUP(DATASHEET!CJ73,lookup,2,FALSE)-$P87,""))</f>
        <v/>
      </c>
      <c r="CF87" s="156" t="str">
        <f>IFERROR(INDEX(DATASHEET!$A$1:$DG$299,MATCH(PROGRESS!$A87,DATASHEET!$A$1:$A$299,0),MATCH(PROGRESS!CG$2,DATASHEET!$A$1:$DG$1,0)),"")</f>
        <v/>
      </c>
      <c r="CG87" s="156" t="str">
        <f t="shared" si="86"/>
        <v/>
      </c>
      <c r="CH87" s="138" t="str">
        <f>IF(ISBLANK(DATASHEET!CK73),"",DATASHEET!CK73)</f>
        <v/>
      </c>
      <c r="CI87" s="198" t="str">
        <f>IF(ISBLANK(DATASHEET!CL73),"",DATASHEET!CL73)</f>
        <v/>
      </c>
      <c r="CJ87" s="140" t="str">
        <f>IF(CK87="","",IFERROR(VLOOKUP(DATASHEET!CN73,lookup,2,FALSE)-$P87,""))</f>
        <v/>
      </c>
      <c r="CK87" s="156" t="str">
        <f>IFERROR(INDEX(DATASHEET!$A$1:$DG$299,MATCH(PROGRESS!$A87,DATASHEET!$A$1:$A$299,0),MATCH(PROGRESS!CL$2,DATASHEET!$A$1:$DG$1,0)),"")</f>
        <v/>
      </c>
      <c r="CL87" s="156" t="str">
        <f t="shared" si="87"/>
        <v/>
      </c>
      <c r="CM87" s="138" t="str">
        <f>IF(ISBLANK(DATASHEET!CO73),"",DATASHEET!CO73)</f>
        <v>PHB</v>
      </c>
      <c r="CN87" s="198" t="str">
        <f>IF(ISBLANK(DATASHEET!CP73),"",DATASHEET!CP73)</f>
        <v>11N-MA-1</v>
      </c>
      <c r="CO87" s="140" t="str">
        <f>IF(CP87="","",IFERROR(VLOOKUP(DATASHEET!CR73,lookup,2,FALSE)-$P87,""))</f>
        <v/>
      </c>
      <c r="CP87" s="156" t="str">
        <f>IFERROR(INDEX(DATASHEET!$A$1:$DG$299,MATCH(PROGRESS!$A87,DATASHEET!$A$1:$A$299,0),MATCH(PROGRESS!CQ$2,DATASHEET!$A$1:$DG$1,0)),"")</f>
        <v/>
      </c>
      <c r="CQ87" s="156" t="str">
        <f t="shared" si="88"/>
        <v/>
      </c>
      <c r="CR87" s="138" t="str">
        <f>IF(ISBLANK(DATASHEET!CS73),"",DATASHEET!CS73)</f>
        <v/>
      </c>
      <c r="CS87" s="198" t="str">
        <f>IF(ISBLANK(DATASHEET!CT73),"",DATASHEET!CT73)</f>
        <v/>
      </c>
      <c r="CT87" s="140" t="str">
        <f>IF(CU87="","",IFERROR(VLOOKUP(DATASHEET!CV73,lookup,2,FALSE)-$P87,""))</f>
        <v/>
      </c>
      <c r="CU87" s="156" t="str">
        <f>IFERROR(INDEX(DATASHEET!$A$1:$DG$299,MATCH(PROGRESS!$A87,DATASHEET!$A$1:$A$299,0),MATCH(PROGRESS!CV$2,DATASHEET!$A$1:$DG$1,0)),"")</f>
        <v/>
      </c>
      <c r="CV87" s="156" t="str">
        <f t="shared" si="89"/>
        <v/>
      </c>
      <c r="CW87" s="138" t="str">
        <f>IF(ISBLANK(DATASHEET!CW73),"",DATASHEET!CW73)</f>
        <v/>
      </c>
      <c r="CX87" s="198" t="str">
        <f>IF(ISBLANK(DATASHEET!CX73),"",DATASHEET!CX73)</f>
        <v/>
      </c>
      <c r="CY87" s="140" t="str">
        <f>IF(CZ87="","",IFERROR(VLOOKUP(DATASHEET!DD73,lookup,2,FALSE)-$P87,""))</f>
        <v/>
      </c>
      <c r="CZ87" s="156" t="str">
        <f>IFERROR(INDEX(DATASHEET!$A$1:$DG$299,MATCH(PROGRESS!$A87,DATASHEET!$A$1:$A$299,0),MATCH(PROGRESS!DA$2,DATASHEET!$A$1:$DG$1,0)),"")</f>
        <v/>
      </c>
      <c r="DA87" s="156" t="str">
        <f t="shared" si="90"/>
        <v/>
      </c>
      <c r="DB87" s="138" t="str">
        <f>IF(ISBLANK(DATASHEET!DE73),"",DATASHEET!DE73)</f>
        <v/>
      </c>
      <c r="DC87" s="198" t="str">
        <f>IF(ISBLANK(DATASHEET!DF73),"",DATASHEET!DF73)</f>
        <v/>
      </c>
      <c r="DD87" s="140" t="str">
        <f>IF(DE87="","",IFERROR(VLOOKUP(DATASHEET!DH73,lookup,2,FALSE)-$P87,""))</f>
        <v/>
      </c>
      <c r="DE87" s="156" t="str">
        <f>IFERROR(INDEX(DATASHEET!$A$1:$DG$299,MATCH(PROGRESS!$A87,DATASHEET!$A$1:$A$299,0),MATCH(PROGRESS!DF$2,DATASHEET!$A$1:$DG$1,0)),"")</f>
        <v/>
      </c>
      <c r="DF87" s="156" t="str">
        <f t="shared" si="91"/>
        <v/>
      </c>
      <c r="DG87" s="138" t="str">
        <f>IF(ISBLANK(DATASHEET!DI73),"",DATASHEET!DI73)</f>
        <v>AR</v>
      </c>
      <c r="DH87" s="198" t="str">
        <f>IF(ISBLANK(DATASHEET!DJ73),"",DATASHEET!DJ73)</f>
        <v>11T-PH-1</v>
      </c>
      <c r="DI87" s="140" t="str">
        <f>IF(DJ87="","",IFERROR(VLOOKUP(DATASHEET!DL73,lookup,2,FALSE)-$P87,""))</f>
        <v/>
      </c>
      <c r="DJ87" s="156" t="str">
        <f>IFERROR(INDEX(DATASHEET!$A$1:$DG$299,MATCH(PROGRESS!$A87,DATASHEET!$A$1:$A$299,0),MATCH(PROGRESS!DK$2,DATASHEET!$A$1:$DG$1,0)),"")</f>
        <v/>
      </c>
      <c r="DK87" s="156" t="str">
        <f t="shared" si="92"/>
        <v/>
      </c>
      <c r="DL87" s="138" t="str">
        <f>IF(ISBLANK(DATASHEET!DM73),"",DATASHEET!DM73)</f>
        <v/>
      </c>
      <c r="DM87" s="198" t="str">
        <f>IF(ISBLANK(DATASHEET!DN73),"",DATASHEET!DN73)</f>
        <v/>
      </c>
      <c r="DN87" s="140" t="str">
        <f>IF(DO87="","",IFERROR(VLOOKUP(DATASHEET!DP73,lookup,2,FALSE)-$P87,""))</f>
        <v/>
      </c>
      <c r="DO87" s="156" t="str">
        <f>IFERROR(INDEX(DATASHEET!$A$1:$DG$299,MATCH(PROGRESS!$A87,DATASHEET!$A$1:$A$299,0),MATCH(PROGRESS!DP$2,DATASHEET!$A$1:$DG$1,0)),"")</f>
        <v/>
      </c>
      <c r="DP87" s="156" t="str">
        <f t="shared" si="93"/>
        <v/>
      </c>
      <c r="DQ87" s="138" t="str">
        <f>IF(ISBLANK(DATASHEET!DQ73),"",DATASHEET!DQ73)</f>
        <v>FG</v>
      </c>
      <c r="DR87" s="198" t="str">
        <f>IF(ISBLANK(DATASHEET!DR73),"",DATASHEET!DR73)</f>
        <v>11X-RE-4</v>
      </c>
      <c r="DS87" s="140" t="str">
        <f>IF(DT87="","",IFERROR(VLOOKUP(DATASHEET!DT73,lookup,2,FALSE)-$P87,""))</f>
        <v/>
      </c>
      <c r="DT87" s="156" t="str">
        <f>IFERROR(INDEX(DATASHEET!$A$1:$DG$299,MATCH(PROGRESS!$A87,DATASHEET!$A$1:$A$299,0),MATCH(PROGRESS!DU$2,DATASHEET!$A$1:$DG$1,0)),"")</f>
        <v/>
      </c>
      <c r="DU87" s="156" t="str">
        <f t="shared" si="94"/>
        <v/>
      </c>
      <c r="DV87" s="138" t="str">
        <f>IF(ISBLANK(DATASHEET!DU73),"",DATASHEET!DU73)</f>
        <v/>
      </c>
      <c r="DW87" s="198" t="str">
        <f>IF(ISBLANK(DATASHEET!DV73),"",DATASHEET!DV73)</f>
        <v/>
      </c>
      <c r="DX87" s="140" t="str">
        <f>IF(DY87="","",IFERROR(VLOOKUP(DATASHEET!DX73,lookup,2,FALSE)-$P87,""))</f>
        <v/>
      </c>
      <c r="DY87" s="156" t="str">
        <f>IFERROR(INDEX(DATASHEET!$A$1:$DG$299,MATCH(PROGRESS!$A87,DATASHEET!$A$1:$A$299,0),MATCH(PROGRESS!DZ$2,DATASHEET!$A$1:$DG$1,0)),"")</f>
        <v/>
      </c>
      <c r="DZ87" s="156" t="str">
        <f t="shared" si="95"/>
        <v/>
      </c>
      <c r="EA87" s="138" t="str">
        <f>IF(ISBLANK(DATASHEET!DY73),"",DATASHEET!DY73)</f>
        <v>WE</v>
      </c>
      <c r="EB87" s="198" t="str">
        <f>IF(ISBLANK(DATASHEET!DZ73),"",DATASHEET!DZ73)</f>
        <v>11N-SP-1</v>
      </c>
      <c r="FD87" s="526"/>
      <c r="FE87" s="532"/>
      <c r="FF87" s="532"/>
      <c r="FG87" s="532"/>
      <c r="FH87" s="526"/>
      <c r="FI87" s="526"/>
      <c r="FJ87" s="532"/>
      <c r="FK87" s="526"/>
      <c r="FL87" s="532"/>
      <c r="FM87" s="526"/>
      <c r="FN87" s="532"/>
      <c r="FO87" s="532"/>
      <c r="FP87" s="532"/>
      <c r="FQ87" s="526"/>
      <c r="FR87" s="526"/>
      <c r="FS87" s="526"/>
      <c r="FT87" s="532"/>
      <c r="FU87" s="526"/>
      <c r="FV87" s="532"/>
      <c r="FW87" s="532"/>
      <c r="FX87" s="532"/>
      <c r="FY87" s="526"/>
      <c r="FZ87" s="532"/>
      <c r="GA87" s="529"/>
      <c r="GB87" s="530"/>
      <c r="GC87" s="530"/>
      <c r="GD87" s="529"/>
      <c r="GE87" s="530"/>
      <c r="GF87" s="530"/>
      <c r="GG87" s="530"/>
      <c r="GH87" s="530"/>
      <c r="GI87" s="530"/>
      <c r="GJ87" s="529"/>
      <c r="GK87" s="530"/>
      <c r="GL87" s="529"/>
      <c r="GM87" s="529"/>
      <c r="GN87" s="530"/>
      <c r="GO87" s="530"/>
      <c r="GP87" s="529"/>
      <c r="GQ87" s="529"/>
      <c r="GR87" s="530"/>
      <c r="GS87" s="530"/>
      <c r="GT87" s="529"/>
      <c r="HA87" t="s">
        <v>376</v>
      </c>
    </row>
    <row r="88" spans="1:211" ht="15.75" x14ac:dyDescent="0.25">
      <c r="A88" s="179">
        <f>DATASHEET!A74</f>
        <v>151523</v>
      </c>
      <c r="B88" s="58" t="str">
        <f>DATASHEET!B74</f>
        <v>HINCHCLIFFE, Silvi</v>
      </c>
      <c r="C88" s="169" t="str">
        <f>DATASHEET!C74</f>
        <v>11SPI</v>
      </c>
      <c r="D88" s="170" t="str">
        <f>DATASHEET!D74</f>
        <v>F</v>
      </c>
      <c r="E88" s="170" t="str">
        <f>DATASHEET!J74</f>
        <v>N</v>
      </c>
      <c r="F88" s="170" t="str">
        <f>DATASHEET!E74</f>
        <v>Y</v>
      </c>
      <c r="G88" s="170" t="str">
        <f>DATASHEET!F74</f>
        <v>White - British</v>
      </c>
      <c r="H88" s="170" t="str">
        <f>DATASHEET!G74</f>
        <v>N</v>
      </c>
      <c r="I88" s="170" t="str">
        <f>DATASHEET!H74</f>
        <v>Y</v>
      </c>
      <c r="J88" s="170" t="str">
        <f>DATASHEET!I74</f>
        <v>N</v>
      </c>
      <c r="K88" s="171" t="str">
        <f>DATASHEET!M74</f>
        <v>M</v>
      </c>
      <c r="L88" s="88" t="str">
        <f t="shared" si="71"/>
        <v/>
      </c>
      <c r="M88" s="88" t="str">
        <f t="shared" si="72"/>
        <v/>
      </c>
      <c r="N88" s="498" t="str">
        <f>IF(ISBLANK(DATASHEET!L74),"",DATASHEET!L74)</f>
        <v>6-7</v>
      </c>
      <c r="O88" s="109">
        <f>IFERROR(IF(VLOOKUP(DATASHEET!A74,[5]YEAR11!$A$2:$AF$236,18,FALSE)="","",VLOOKUP(DATASHEET!A74,[5]YEAR11!$A$2:$AF$236,18,FALSE)),"")</f>
        <v>49.024999999999999</v>
      </c>
      <c r="P88" s="111">
        <f>IFERROR(IF(VLOOKUP(DATASHEET!A74,[5]YEAR11!$A$2:$AF$237,19,FALSE)="","",VLOOKUP(DATASHEET!A74,[5]YEAR11!$A$2:$AF$237,19,FALSE)),"")</f>
        <v>4.9024999999999999</v>
      </c>
      <c r="Q88" s="497">
        <f>'P8 BREAKDOWN'!M76</f>
        <v>-4.5024999999999995</v>
      </c>
      <c r="R88" s="140" t="str">
        <f>IF(S88="","",IFERROR(VLOOKUP(DATASHEET!AF74,lookup,2,FALSE)-$P88,""))</f>
        <v/>
      </c>
      <c r="S88" s="156" t="str">
        <f>IFERROR(INDEX(DATASHEET!$A$1:$DG$299,MATCH(PROGRESS!$A88,DATASHEET!$A$1:$A$299,0),MATCH(PROGRESS!T$2,DATASHEET!$A$1:$DG$1,0)),"")</f>
        <v/>
      </c>
      <c r="T88" s="156" t="str">
        <f t="shared" si="73"/>
        <v/>
      </c>
      <c r="U88" s="138" t="str">
        <f>IF(ISBLANK(DATASHEET!AG74),"",DATASHEET!AG74)</f>
        <v>PLE</v>
      </c>
      <c r="V88" s="198" t="str">
        <f>IF(ISBLANK(DATASHEET!AH74),"",DATASHEET!AH74)</f>
        <v>11LT-AR-1</v>
      </c>
      <c r="W88" s="140" t="str">
        <f>IF(X88="","",IFERROR(VLOOKUP(DATASHEET!AJ74,lookup,2,FALSE)-$P88,""))</f>
        <v/>
      </c>
      <c r="X88" s="156" t="str">
        <f>IFERROR(INDEX(DATASHEET!$A$1:$DG$299,MATCH(PROGRESS!$A88,DATASHEET!$A$1:$A$299,0),MATCH(PROGRESS!Y$2,DATASHEET!$A$1:$DG$1,0)),"")</f>
        <v/>
      </c>
      <c r="Y88" s="156" t="str">
        <f t="shared" si="74"/>
        <v/>
      </c>
      <c r="Z88" s="138" t="str">
        <f>IF(ISBLANK(DATASHEET!AK74),"",DATASHEET!AK74)</f>
        <v/>
      </c>
      <c r="AA88" s="198" t="str">
        <f>IF(ISBLANK(DATASHEET!AL74),"",DATASHEET!AL74)</f>
        <v/>
      </c>
      <c r="AB88" s="140" t="str">
        <f>IF(AC88="","",IFERROR(VLOOKUP(DATASHEET!AN74,lookup,2,FALSE)-$P88,""))</f>
        <v/>
      </c>
      <c r="AC88" s="156" t="str">
        <f>IFERROR(INDEX(DATASHEET!$A$1:$DG$299,MATCH(PROGRESS!$A88,DATASHEET!$A$1:$A$299,0),MATCH(PROGRESS!AD$2,DATASHEET!$A$1:$DG$1,0)),"")</f>
        <v/>
      </c>
      <c r="AD88" s="156" t="str">
        <f t="shared" si="75"/>
        <v/>
      </c>
      <c r="AE88" s="138" t="str">
        <f>IF(ISBLANK(DATASHEET!AO74),"",DATASHEET!AO74)</f>
        <v/>
      </c>
      <c r="AF88" s="198" t="str">
        <f>IF(ISBLANK(DATASHEET!AP74),"",DATASHEET!AP74)</f>
        <v/>
      </c>
      <c r="AG88" s="140" t="str">
        <f>IF(AH88="","",IFERROR(VLOOKUP(DATASHEET!AR74,lookup,2,FALSE)-$P88,""))</f>
        <v/>
      </c>
      <c r="AH88" s="156" t="str">
        <f>IFERROR(INDEX(DATASHEET!$A$1:$DG$299,MATCH(PROGRESS!$A88,DATASHEET!$A$1:$A$299,0),MATCH(PROGRESS!AI$2,DATASHEET!$A$1:$DG$1,0)),"")</f>
        <v/>
      </c>
      <c r="AI88" s="156" t="str">
        <f t="shared" si="76"/>
        <v/>
      </c>
      <c r="AJ88" s="138" t="str">
        <f>IF(ISBLANK(DATASHEET!AS74),"",DATASHEET!AS74)</f>
        <v/>
      </c>
      <c r="AK88" s="198" t="str">
        <f>IF(ISBLANK(DATASHEET!AT74),"",DATASHEET!AT74)</f>
        <v/>
      </c>
      <c r="AL88" s="140" t="str">
        <f>IF(AM88="","",IFERROR(VLOOKUP(DATASHEET!AV74,lookup,2,FALSE)-$P88,""))</f>
        <v/>
      </c>
      <c r="AM88" s="156" t="str">
        <f>IFERROR(INDEX(DATASHEET!$A$1:$DG$299,MATCH(PROGRESS!$A88,DATASHEET!$A$1:$A$299,0),MATCH(PROGRESS!AN$2,DATASHEET!$A$1:$DG$1,0)),"")</f>
        <v/>
      </c>
      <c r="AN88" s="156" t="str">
        <f t="shared" si="77"/>
        <v/>
      </c>
      <c r="AO88" s="138" t="str">
        <f>IF(ISBLANK(DATASHEET!AW74),"",DATASHEET!AW74)</f>
        <v>BG</v>
      </c>
      <c r="AP88" s="198" t="str">
        <f>IF(ISBLANK(DATASHEET!AX74),"",DATASHEET!AX74)</f>
        <v>11MS2-CD-2</v>
      </c>
      <c r="AQ88" s="140" t="str">
        <f>IF(AR88="","",IFERROR(VLOOKUP(DATASHEET!AZ74,lookup,2,FALSE)-$P88,""))</f>
        <v/>
      </c>
      <c r="AR88" s="156" t="str">
        <f>IFERROR(INDEX(DATASHEET!$A$1:$DG$299,MATCH(PROGRESS!$A88,DATASHEET!$A$1:$A$299,0),MATCH(PROGRESS!AS$2,DATASHEET!$A$1:$DG$1,0)),"")</f>
        <v/>
      </c>
      <c r="AS88" s="156" t="str">
        <f t="shared" si="78"/>
        <v/>
      </c>
      <c r="AT88" s="138" t="str">
        <f>IF(ISBLANK(DATASHEET!BA74),"",DATASHEET!BA74)</f>
        <v/>
      </c>
      <c r="AU88" s="198" t="str">
        <f>IF(ISBLANK(DATASHEET!BB74),"",DATASHEET!BB74)</f>
        <v/>
      </c>
      <c r="AV88" s="140" t="str">
        <f>IF(AW88="","",IFERROR(VLOOKUP(DATASHEET!BD74,lookup,2,FALSE)-$P88,""))</f>
        <v/>
      </c>
      <c r="AW88" s="156" t="str">
        <f>IFERROR(INDEX(DATASHEET!$A$1:$DG$299,MATCH(PROGRESS!$A88,DATASHEET!$A$1:$A$299,0),MATCH(PROGRESS!AX$2,DATASHEET!$A$1:$DG$1,0)),"")</f>
        <v/>
      </c>
      <c r="AX88" s="156" t="str">
        <f t="shared" si="79"/>
        <v/>
      </c>
      <c r="AY88" s="138" t="str">
        <f>IF(ISBLANK(DATASHEET!BE74),"",DATASHEET!BE74)</f>
        <v/>
      </c>
      <c r="AZ88" s="198" t="str">
        <f>IF(ISBLANK(DATASHEET!BF74),"",DATASHEET!BF74)</f>
        <v/>
      </c>
      <c r="BA88" s="140" t="str">
        <f>IF(BB88="","",IFERROR(VLOOKUP(DATASHEET!BH74,lookup,2,FALSE)-$P88,""))</f>
        <v/>
      </c>
      <c r="BB88" s="156" t="str">
        <f>IFERROR(INDEX(DATASHEET!$A$1:$DG$299,MATCH(PROGRESS!$A88,DATASHEET!$A$1:$A$299,0),MATCH(PROGRESS!BC$2,DATASHEET!$A$1:$DG$1,0)),"")</f>
        <v/>
      </c>
      <c r="BC88" s="156" t="str">
        <f t="shared" si="80"/>
        <v/>
      </c>
      <c r="BD88" s="138" t="str">
        <f>IF(ISBLANK(DATASHEET!BI74),"",DATASHEET!BI74)</f>
        <v>AWH</v>
      </c>
      <c r="BE88" s="198" t="str">
        <f>IF(ISBLANK(DATASHEET!BJ74),"",DATASHEET!BJ74)</f>
        <v>11X-EN-5</v>
      </c>
      <c r="BF88" s="140" t="str">
        <f>IF(BG88="","",IFERROR(VLOOKUP(DATASHEET!BL74,lookup,2,FALSE)-$P88,""))</f>
        <v/>
      </c>
      <c r="BG88" s="156" t="str">
        <f>IFERROR(INDEX(DATASHEET!$A$1:$DG$299,MATCH(PROGRESS!$A88,DATASHEET!$A$1:$A$299,0),MATCH(PROGRESS!BH$2,DATASHEET!$A$1:$DG$1,0)),"")</f>
        <v/>
      </c>
      <c r="BH88" s="156" t="str">
        <f t="shared" si="81"/>
        <v/>
      </c>
      <c r="BI88" s="138" t="str">
        <f>IF(ISBLANK(DATASHEET!BM74),"",DATASHEET!BM74)</f>
        <v/>
      </c>
      <c r="BJ88" s="198" t="str">
        <f>IF(ISBLANK(DATASHEET!BN74),"",DATASHEET!BN74)</f>
        <v/>
      </c>
      <c r="BK88" s="140" t="str">
        <f>IF(BL88="","",IFERROR(VLOOKUP(DATASHEET!BP74,lookup,2,FALSE)-$P88,""))</f>
        <v/>
      </c>
      <c r="BL88" s="156" t="str">
        <f>IFERROR(INDEX(DATASHEET!$A$1:$DG$299,MATCH(PROGRESS!$A88,DATASHEET!$A$1:$A$299,0),MATCH(PROGRESS!BM$2,DATASHEET!$A$1:$DG$1,0)),"")</f>
        <v/>
      </c>
      <c r="BM88" s="156" t="str">
        <f t="shared" si="82"/>
        <v/>
      </c>
      <c r="BN88" s="138" t="str">
        <f>IF(ISBLANK(DATASHEET!BQ74),"",DATASHEET!BQ74)</f>
        <v/>
      </c>
      <c r="BO88" s="198" t="str">
        <f>IF(ISBLANK(DATASHEET!BR74),"",DATASHEET!BR74)</f>
        <v/>
      </c>
      <c r="BP88" s="140" t="str">
        <f>IF(BQ88="","",IFERROR(VLOOKUP(DATASHEET!BX74,lookup,2,FALSE)-$P88,""))</f>
        <v/>
      </c>
      <c r="BQ88" s="156" t="str">
        <f>IFERROR(INDEX(DATASHEET!$A$1:$DG$299,MATCH(PROGRESS!$A88,DATASHEET!$A$1:$A$299,0),MATCH(PROGRESS!BR$2,DATASHEET!$A$1:$DG$1,0)),"")</f>
        <v/>
      </c>
      <c r="BR88" s="156" t="str">
        <f t="shared" si="83"/>
        <v/>
      </c>
      <c r="BS88" s="138" t="str">
        <f>IF(ISBLANK(DATASHEET!BY74),"",DATASHEET!BY74)</f>
        <v>EGQ</v>
      </c>
      <c r="BT88" s="198" t="str">
        <f>IF(ISBLANK(DATASHEET!BZ74),"",DATASHEET!BZ74)</f>
        <v>11S-FR-2</v>
      </c>
      <c r="BU88" s="140" t="str">
        <f>IF(BV88="","",IFERROR(VLOOKUP(DATASHEET!CB74,lookup,2,FALSE)-$P88,""))</f>
        <v/>
      </c>
      <c r="BV88" s="156" t="str">
        <f>IFERROR(INDEX(DATASHEET!$A$1:$DG$299,MATCH(PROGRESS!$A88,DATASHEET!$A$1:$A$299,0),MATCH(PROGRESS!BW$2,DATASHEET!$A$1:$DG$1,0)),"")</f>
        <v/>
      </c>
      <c r="BW88" s="156" t="str">
        <f t="shared" si="84"/>
        <v/>
      </c>
      <c r="BX88" s="138" t="str">
        <f>IF(ISBLANK(DATASHEET!CC74),"",DATASHEET!CC74)</f>
        <v/>
      </c>
      <c r="BY88" s="198" t="str">
        <f>IF(ISBLANK(DATASHEET!CD74),"",DATASHEET!CD74)</f>
        <v/>
      </c>
      <c r="BZ88" s="140" t="str">
        <f>IF(CA88="","",IFERROR(VLOOKUP(DATASHEET!CE74,lookup,2,FALSE)-$P88,""))</f>
        <v/>
      </c>
      <c r="CA88" s="156" t="str">
        <f>IFERROR(INDEX(DATASHEET!$A$1:$DG$299,MATCH(PROGRESS!$A88,DATASHEET!$A$1:$A$299,0),MATCH(PROGRESS!CB$2,DATASHEET!$A$1:$DG$1,0)),"")</f>
        <v/>
      </c>
      <c r="CB88" s="156" t="str">
        <f t="shared" si="85"/>
        <v/>
      </c>
      <c r="CC88" s="138" t="str">
        <f>IF(ISBLANK(DATASHEET!CF74),"",DATASHEET!CF74)</f>
        <v/>
      </c>
      <c r="CD88" s="198" t="str">
        <f>IF(ISBLANK(DATASHEET!CG74),"",DATASHEET!CG74)</f>
        <v/>
      </c>
      <c r="CE88" s="140" t="str">
        <f>IF(CF88="","",IFERROR(VLOOKUP(DATASHEET!CJ74,lookup,2,FALSE)-$P88,""))</f>
        <v/>
      </c>
      <c r="CF88" s="156" t="str">
        <f>IFERROR(INDEX(DATASHEET!$A$1:$DG$299,MATCH(PROGRESS!$A88,DATASHEET!$A$1:$A$299,0),MATCH(PROGRESS!CG$2,DATASHEET!$A$1:$DG$1,0)),"")</f>
        <v/>
      </c>
      <c r="CG88" s="156" t="str">
        <f t="shared" si="86"/>
        <v/>
      </c>
      <c r="CH88" s="138" t="str">
        <f>IF(ISBLANK(DATASHEET!CK74),"",DATASHEET!CK74)</f>
        <v/>
      </c>
      <c r="CI88" s="198" t="str">
        <f>IF(ISBLANK(DATASHEET!CL74),"",DATASHEET!CL74)</f>
        <v/>
      </c>
      <c r="CJ88" s="140" t="str">
        <f>IF(CK88="","",IFERROR(VLOOKUP(DATASHEET!CN74,lookup,2,FALSE)-$P88,""))</f>
        <v/>
      </c>
      <c r="CK88" s="156" t="str">
        <f>IFERROR(INDEX(DATASHEET!$A$1:$DG$299,MATCH(PROGRESS!$A88,DATASHEET!$A$1:$A$299,0),MATCH(PROGRESS!CL$2,DATASHEET!$A$1:$DG$1,0)),"")</f>
        <v/>
      </c>
      <c r="CL88" s="156" t="str">
        <f t="shared" si="87"/>
        <v/>
      </c>
      <c r="CM88" s="138" t="str">
        <f>IF(ISBLANK(DATASHEET!CO74),"",DATASHEET!CO74)</f>
        <v>AB</v>
      </c>
      <c r="CN88" s="198" t="str">
        <f>IF(ISBLANK(DATASHEET!CP74),"",DATASHEET!CP74)</f>
        <v>11X-MA-7</v>
      </c>
      <c r="CO88" s="140" t="str">
        <f>IF(CP88="","",IFERROR(VLOOKUP(DATASHEET!CR74,lookup,2,FALSE)-$P88,""))</f>
        <v/>
      </c>
      <c r="CP88" s="156" t="str">
        <f>IFERROR(INDEX(DATASHEET!$A$1:$DG$299,MATCH(PROGRESS!$A88,DATASHEET!$A$1:$A$299,0),MATCH(PROGRESS!CQ$2,DATASHEET!$A$1:$DG$1,0)),"")</f>
        <v/>
      </c>
      <c r="CQ88" s="156" t="str">
        <f t="shared" si="88"/>
        <v/>
      </c>
      <c r="CR88" s="138" t="str">
        <f>IF(ISBLANK(DATASHEET!CS74),"",DATASHEET!CS74)</f>
        <v/>
      </c>
      <c r="CS88" s="198" t="str">
        <f>IF(ISBLANK(DATASHEET!CT74),"",DATASHEET!CT74)</f>
        <v/>
      </c>
      <c r="CT88" s="140" t="str">
        <f>IF(CU88="","",IFERROR(VLOOKUP(DATASHEET!CV74,lookup,2,FALSE)-$P88,""))</f>
        <v/>
      </c>
      <c r="CU88" s="156" t="str">
        <f>IFERROR(INDEX(DATASHEET!$A$1:$DG$299,MATCH(PROGRESS!$A88,DATASHEET!$A$1:$A$299,0),MATCH(PROGRESS!CV$2,DATASHEET!$A$1:$DG$1,0)),"")</f>
        <v/>
      </c>
      <c r="CV88" s="156" t="str">
        <f t="shared" si="89"/>
        <v/>
      </c>
      <c r="CW88" s="138" t="str">
        <f>IF(ISBLANK(DATASHEET!CW74),"",DATASHEET!CW74)</f>
        <v/>
      </c>
      <c r="CX88" s="198" t="str">
        <f>IF(ISBLANK(DATASHEET!CX74),"",DATASHEET!CX74)</f>
        <v/>
      </c>
      <c r="CY88" s="140" t="str">
        <f>IF(CZ88="","",IFERROR(VLOOKUP(DATASHEET!DD74,lookup,2,FALSE)-$P88,""))</f>
        <v/>
      </c>
      <c r="CZ88" s="156" t="str">
        <f>IFERROR(INDEX(DATASHEET!$A$1:$DG$299,MATCH(PROGRESS!$A88,DATASHEET!$A$1:$A$299,0),MATCH(PROGRESS!DA$2,DATASHEET!$A$1:$DG$1,0)),"")</f>
        <v/>
      </c>
      <c r="DA88" s="156" t="str">
        <f t="shared" si="90"/>
        <v/>
      </c>
      <c r="DB88" s="138" t="str">
        <f>IF(ISBLANK(DATASHEET!DE74),"",DATASHEET!DE74)</f>
        <v/>
      </c>
      <c r="DC88" s="198" t="str">
        <f>IF(ISBLANK(DATASHEET!DF74),"",DATASHEET!DF74)</f>
        <v/>
      </c>
      <c r="DD88" s="140" t="str">
        <f>IF(DE88="","",IFERROR(VLOOKUP(DATASHEET!DH74,lookup,2,FALSE)-$P88,""))</f>
        <v/>
      </c>
      <c r="DE88" s="156" t="str">
        <f>IFERROR(INDEX(DATASHEET!$A$1:$DG$299,MATCH(PROGRESS!$A88,DATASHEET!$A$1:$A$299,0),MATCH(PROGRESS!DF$2,DATASHEET!$A$1:$DG$1,0)),"")</f>
        <v/>
      </c>
      <c r="DF88" s="156" t="str">
        <f t="shared" si="91"/>
        <v/>
      </c>
      <c r="DG88" s="138" t="str">
        <f>IF(ISBLANK(DATASHEET!DI74),"",DATASHEET!DI74)</f>
        <v/>
      </c>
      <c r="DH88" s="198" t="str">
        <f>IF(ISBLANK(DATASHEET!DJ74),"",DATASHEET!DJ74)</f>
        <v/>
      </c>
      <c r="DI88" s="140" t="str">
        <f>IF(DJ88="","",IFERROR(VLOOKUP(DATASHEET!DL74,lookup,2,FALSE)-$P88,""))</f>
        <v/>
      </c>
      <c r="DJ88" s="156" t="str">
        <f>IFERROR(INDEX(DATASHEET!$A$1:$DG$299,MATCH(PROGRESS!$A88,DATASHEET!$A$1:$A$299,0),MATCH(PROGRESS!DK$2,DATASHEET!$A$1:$DG$1,0)),"")</f>
        <v/>
      </c>
      <c r="DK88" s="156" t="str">
        <f t="shared" si="92"/>
        <v/>
      </c>
      <c r="DL88" s="138" t="str">
        <f>IF(ISBLANK(DATASHEET!DM74),"",DATASHEET!DM74)</f>
        <v/>
      </c>
      <c r="DM88" s="198" t="str">
        <f>IF(ISBLANK(DATASHEET!DN74),"",DATASHEET!DN74)</f>
        <v/>
      </c>
      <c r="DN88" s="140" t="str">
        <f>IF(DO88="","",IFERROR(VLOOKUP(DATASHEET!DP74,lookup,2,FALSE)-$P88,""))</f>
        <v/>
      </c>
      <c r="DO88" s="156" t="str">
        <f>IFERROR(INDEX(DATASHEET!$A$1:$DG$299,MATCH(PROGRESS!$A88,DATASHEET!$A$1:$A$299,0),MATCH(PROGRESS!DP$2,DATASHEET!$A$1:$DG$1,0)),"")</f>
        <v/>
      </c>
      <c r="DP88" s="156" t="str">
        <f t="shared" si="93"/>
        <v/>
      </c>
      <c r="DQ88" s="138" t="str">
        <f>IF(ISBLANK(DATASHEET!DQ74),"",DATASHEET!DQ74)</f>
        <v>ZA</v>
      </c>
      <c r="DR88" s="198" t="str">
        <f>IF(ISBLANK(DATASHEET!DR74),"",DATASHEET!DR74)</f>
        <v>11X-RE-7</v>
      </c>
      <c r="DS88" s="140" t="str">
        <f>IF(DT88="","",IFERROR(VLOOKUP(DATASHEET!DT74,lookup,2,FALSE)-$P88,""))</f>
        <v/>
      </c>
      <c r="DT88" s="156" t="str">
        <f>IFERROR(INDEX(DATASHEET!$A$1:$DG$299,MATCH(PROGRESS!$A88,DATASHEET!$A$1:$A$299,0),MATCH(PROGRESS!DU$2,DATASHEET!$A$1:$DG$1,0)),"")</f>
        <v/>
      </c>
      <c r="DU88" s="156" t="str">
        <f t="shared" si="94"/>
        <v/>
      </c>
      <c r="DV88" s="138" t="str">
        <f>IF(ISBLANK(DATASHEET!DU74),"",DATASHEET!DU74)</f>
        <v>ES</v>
      </c>
      <c r="DW88" s="198" t="str">
        <f>IF(ISBLANK(DATASHEET!DV74),"",DATASHEET!DV74)</f>
        <v>11C-SC-3</v>
      </c>
      <c r="DX88" s="140" t="str">
        <f>IF(DY88="","",IFERROR(VLOOKUP(DATASHEET!DX74,lookup,2,FALSE)-$P88,""))</f>
        <v/>
      </c>
      <c r="DY88" s="156" t="str">
        <f>IFERROR(INDEX(DATASHEET!$A$1:$DG$299,MATCH(PROGRESS!$A88,DATASHEET!$A$1:$A$299,0),MATCH(PROGRESS!DZ$2,DATASHEET!$A$1:$DG$1,0)),"")</f>
        <v/>
      </c>
      <c r="DZ88" s="156" t="str">
        <f t="shared" si="95"/>
        <v/>
      </c>
      <c r="EA88" s="138" t="str">
        <f>IF(ISBLANK(DATASHEET!DY74),"",DATASHEET!DY74)</f>
        <v/>
      </c>
      <c r="EB88" s="198" t="str">
        <f>IF(ISBLANK(DATASHEET!DZ74),"",DATASHEET!DZ74)</f>
        <v/>
      </c>
      <c r="FD88" s="526"/>
      <c r="FE88" s="532"/>
      <c r="FF88" s="532"/>
      <c r="FG88" s="532"/>
      <c r="FH88" s="526"/>
      <c r="FI88" s="526"/>
      <c r="FJ88" s="532"/>
      <c r="FK88" s="526"/>
      <c r="FL88" s="532"/>
      <c r="FM88" s="526"/>
      <c r="FN88" s="532"/>
      <c r="FO88" s="532"/>
      <c r="FP88" s="532"/>
      <c r="FQ88" s="526"/>
      <c r="FR88" s="526"/>
      <c r="FS88" s="526"/>
      <c r="FT88" s="532"/>
      <c r="FU88" s="526"/>
      <c r="FV88" s="532"/>
      <c r="FW88" s="532"/>
      <c r="FX88" s="532"/>
      <c r="FY88" s="526"/>
      <c r="FZ88" s="532"/>
      <c r="GA88" s="529"/>
      <c r="GB88" s="530"/>
      <c r="GC88" s="530"/>
      <c r="GD88" s="529"/>
      <c r="GE88" s="530"/>
      <c r="GF88" s="530"/>
      <c r="GG88" s="530"/>
      <c r="GH88" s="530"/>
      <c r="GI88" s="530"/>
      <c r="GJ88" s="529"/>
      <c r="GK88" s="530"/>
      <c r="GL88" s="529"/>
      <c r="GM88" s="529"/>
      <c r="GN88" s="530"/>
      <c r="GO88" s="530"/>
      <c r="GP88" s="529"/>
      <c r="GQ88" s="529"/>
      <c r="GR88" s="530"/>
      <c r="GS88" s="530"/>
      <c r="GT88" s="529"/>
      <c r="HA88" t="s">
        <v>375</v>
      </c>
      <c r="HC88" t="s">
        <v>375</v>
      </c>
    </row>
    <row r="89" spans="1:211" ht="15.75" x14ac:dyDescent="0.25">
      <c r="A89" s="179">
        <f>DATASHEET!A75</f>
        <v>151608</v>
      </c>
      <c r="B89" s="58" t="str">
        <f>DATASHEET!B75</f>
        <v>HINCHLIFFE, Polly</v>
      </c>
      <c r="C89" s="169" t="str">
        <f>DATASHEET!C75</f>
        <v>11JNE</v>
      </c>
      <c r="D89" s="170" t="str">
        <f>DATASHEET!D75</f>
        <v>F</v>
      </c>
      <c r="E89" s="170" t="str">
        <f>DATASHEET!J75</f>
        <v>N</v>
      </c>
      <c r="F89" s="170" t="str">
        <f>DATASHEET!E75</f>
        <v>N</v>
      </c>
      <c r="G89" s="170" t="str">
        <f>DATASHEET!F75</f>
        <v>White - British</v>
      </c>
      <c r="H89" s="170" t="str">
        <f>DATASHEET!G75</f>
        <v>N</v>
      </c>
      <c r="I89" s="170" t="str">
        <f>DATASHEET!H75</f>
        <v>N</v>
      </c>
      <c r="J89" s="170" t="str">
        <f>DATASHEET!I75</f>
        <v>N</v>
      </c>
      <c r="K89" s="171" t="str">
        <f>DATASHEET!M75</f>
        <v>L</v>
      </c>
      <c r="L89" s="88" t="str">
        <f t="shared" si="71"/>
        <v/>
      </c>
      <c r="M89" s="88" t="str">
        <f t="shared" si="72"/>
        <v/>
      </c>
      <c r="N89" s="498" t="str">
        <f>IF(ISBLANK(DATASHEET!L75),"",DATASHEET!L75)</f>
        <v>2-3</v>
      </c>
      <c r="O89" s="109">
        <f>IFERROR(IF(VLOOKUP(DATASHEET!A75,[5]YEAR11!$A$2:$AF$236,18,FALSE)="","",VLOOKUP(DATASHEET!A75,[5]YEAR11!$A$2:$AF$236,18,FALSE)),"")</f>
        <v>18.686364000000001</v>
      </c>
      <c r="P89" s="111">
        <f>IFERROR(IF(VLOOKUP(DATASHEET!A75,[5]YEAR11!$A$2:$AF$237,19,FALSE)="","",VLOOKUP(DATASHEET!A75,[5]YEAR11!$A$2:$AF$237,19,FALSE)),"")</f>
        <v>1.8686364000000002</v>
      </c>
      <c r="Q89" s="497" t="str">
        <f>'P8 BREAKDOWN'!M77</f>
        <v/>
      </c>
      <c r="R89" s="140" t="str">
        <f>IF(S89="","",IFERROR(VLOOKUP(DATASHEET!AF75,lookup,2,FALSE)-$P89,""))</f>
        <v/>
      </c>
      <c r="S89" s="156" t="str">
        <f>IFERROR(INDEX(DATASHEET!$A$1:$DG$299,MATCH(PROGRESS!$A89,DATASHEET!$A$1:$A$299,0),MATCH(PROGRESS!T$2,DATASHEET!$A$1:$DG$1,0)),"")</f>
        <v/>
      </c>
      <c r="T89" s="156" t="str">
        <f t="shared" si="73"/>
        <v/>
      </c>
      <c r="U89" s="138" t="str">
        <f>IF(ISBLANK(DATASHEET!AG75),"",DATASHEET!AG75)</f>
        <v/>
      </c>
      <c r="V89" s="198" t="str">
        <f>IF(ISBLANK(DATASHEET!AH75),"",DATASHEET!AH75)</f>
        <v/>
      </c>
      <c r="W89" s="140" t="str">
        <f>IF(X89="","",IFERROR(VLOOKUP(DATASHEET!AJ75,lookup,2,FALSE)-$P89,""))</f>
        <v/>
      </c>
      <c r="X89" s="156" t="str">
        <f>IFERROR(INDEX(DATASHEET!$A$1:$DG$299,MATCH(PROGRESS!$A89,DATASHEET!$A$1:$A$299,0),MATCH(PROGRESS!Y$2,DATASHEET!$A$1:$DG$1,0)),"")</f>
        <v/>
      </c>
      <c r="Y89" s="156" t="str">
        <f t="shared" si="74"/>
        <v/>
      </c>
      <c r="Z89" s="138" t="str">
        <f>IF(ISBLANK(DATASHEET!AK75),"",DATASHEET!AK75)</f>
        <v/>
      </c>
      <c r="AA89" s="198" t="str">
        <f>IF(ISBLANK(DATASHEET!AL75),"",DATASHEET!AL75)</f>
        <v/>
      </c>
      <c r="AB89" s="140" t="str">
        <f>IF(AC89="","",IFERROR(VLOOKUP(DATASHEET!AN75,lookup,2,FALSE)-$P89,""))</f>
        <v/>
      </c>
      <c r="AC89" s="156" t="str">
        <f>IFERROR(INDEX(DATASHEET!$A$1:$DG$299,MATCH(PROGRESS!$A89,DATASHEET!$A$1:$A$299,0),MATCH(PROGRESS!AD$2,DATASHEET!$A$1:$DG$1,0)),"")</f>
        <v/>
      </c>
      <c r="AD89" s="156" t="str">
        <f t="shared" si="75"/>
        <v/>
      </c>
      <c r="AE89" s="138" t="str">
        <f>IF(ISBLANK(DATASHEET!AO75),"",DATASHEET!AO75)</f>
        <v/>
      </c>
      <c r="AF89" s="198" t="str">
        <f>IF(ISBLANK(DATASHEET!AP75),"",DATASHEET!AP75)</f>
        <v/>
      </c>
      <c r="AG89" s="140" t="str">
        <f>IF(AH89="","",IFERROR(VLOOKUP(DATASHEET!AR75,lookup,2,FALSE)-$P89,""))</f>
        <v/>
      </c>
      <c r="AH89" s="156" t="str">
        <f>IFERROR(INDEX(DATASHEET!$A$1:$DG$299,MATCH(PROGRESS!$A89,DATASHEET!$A$1:$A$299,0),MATCH(PROGRESS!AI$2,DATASHEET!$A$1:$DG$1,0)),"")</f>
        <v/>
      </c>
      <c r="AI89" s="156" t="str">
        <f t="shared" si="76"/>
        <v/>
      </c>
      <c r="AJ89" s="138" t="str">
        <f>IF(ISBLANK(DATASHEET!AS75),"",DATASHEET!AS75)</f>
        <v/>
      </c>
      <c r="AK89" s="198" t="str">
        <f>IF(ISBLANK(DATASHEET!AT75),"",DATASHEET!AT75)</f>
        <v/>
      </c>
      <c r="AL89" s="140" t="str">
        <f>IF(AM89="","",IFERROR(VLOOKUP(DATASHEET!AV75,lookup,2,FALSE)-$P89,""))</f>
        <v/>
      </c>
      <c r="AM89" s="156" t="str">
        <f>IFERROR(INDEX(DATASHEET!$A$1:$DG$299,MATCH(PROGRESS!$A89,DATASHEET!$A$1:$A$299,0),MATCH(PROGRESS!AN$2,DATASHEET!$A$1:$DG$1,0)),"")</f>
        <v/>
      </c>
      <c r="AN89" s="156" t="str">
        <f t="shared" si="77"/>
        <v/>
      </c>
      <c r="AO89" s="138" t="str">
        <f>IF(ISBLANK(DATASHEET!AW75),"",DATASHEET!AW75)</f>
        <v>BG</v>
      </c>
      <c r="AP89" s="198" t="str">
        <f>IF(ISBLANK(DATASHEET!AX75),"",DATASHEET!AX75)</f>
        <v>11MS2-CD-2</v>
      </c>
      <c r="AQ89" s="140" t="str">
        <f>IF(AR89="","",IFERROR(VLOOKUP(DATASHEET!AZ75,lookup,2,FALSE)-$P89,""))</f>
        <v/>
      </c>
      <c r="AR89" s="156" t="str">
        <f>IFERROR(INDEX(DATASHEET!$A$1:$DG$299,MATCH(PROGRESS!$A89,DATASHEET!$A$1:$A$299,0),MATCH(PROGRESS!AS$2,DATASHEET!$A$1:$DG$1,0)),"")</f>
        <v/>
      </c>
      <c r="AS89" s="156" t="str">
        <f t="shared" si="78"/>
        <v/>
      </c>
      <c r="AT89" s="138" t="str">
        <f>IF(ISBLANK(DATASHEET!BA75),"",DATASHEET!BA75)</f>
        <v/>
      </c>
      <c r="AU89" s="198" t="str">
        <f>IF(ISBLANK(DATASHEET!BB75),"",DATASHEET!BB75)</f>
        <v/>
      </c>
      <c r="AV89" s="140" t="str">
        <f>IF(AW89="","",IFERROR(VLOOKUP(DATASHEET!BD75,lookup,2,FALSE)-$P89,""))</f>
        <v/>
      </c>
      <c r="AW89" s="156" t="str">
        <f>IFERROR(INDEX(DATASHEET!$A$1:$DG$299,MATCH(PROGRESS!$A89,DATASHEET!$A$1:$A$299,0),MATCH(PROGRESS!AX$2,DATASHEET!$A$1:$DG$1,0)),"")</f>
        <v/>
      </c>
      <c r="AX89" s="156" t="str">
        <f t="shared" si="79"/>
        <v/>
      </c>
      <c r="AY89" s="138" t="str">
        <f>IF(ISBLANK(DATASHEET!BE75),"",DATASHEET!BE75)</f>
        <v>EC</v>
      </c>
      <c r="AZ89" s="198" t="str">
        <f>IF(ISBLANK(DATASHEET!BF75),"",DATASHEET!BF75)</f>
        <v>11LT-DR-2</v>
      </c>
      <c r="BA89" s="140" t="str">
        <f>IF(BB89="","",IFERROR(VLOOKUP(DATASHEET!BH75,lookup,2,FALSE)-$P89,""))</f>
        <v/>
      </c>
      <c r="BB89" s="156" t="str">
        <f>IFERROR(INDEX(DATASHEET!$A$1:$DG$299,MATCH(PROGRESS!$A89,DATASHEET!$A$1:$A$299,0),MATCH(PROGRESS!BC$2,DATASHEET!$A$1:$DG$1,0)),"")</f>
        <v/>
      </c>
      <c r="BC89" s="156" t="str">
        <f t="shared" si="80"/>
        <v/>
      </c>
      <c r="BD89" s="138" t="str">
        <f>IF(ISBLANK(DATASHEET!BI75),"",DATASHEET!BI75)</f>
        <v>EW</v>
      </c>
      <c r="BE89" s="198" t="str">
        <f>IF(ISBLANK(DATASHEET!BJ75),"",DATASHEET!BJ75)</f>
        <v>11X-EN-9</v>
      </c>
      <c r="BF89" s="140" t="str">
        <f>IF(BG89="","",IFERROR(VLOOKUP(DATASHEET!BL75,lookup,2,FALSE)-$P89,""))</f>
        <v/>
      </c>
      <c r="BG89" s="156" t="str">
        <f>IFERROR(INDEX(DATASHEET!$A$1:$DG$299,MATCH(PROGRESS!$A89,DATASHEET!$A$1:$A$299,0),MATCH(PROGRESS!BH$2,DATASHEET!$A$1:$DG$1,0)),"")</f>
        <v/>
      </c>
      <c r="BH89" s="156" t="str">
        <f t="shared" si="81"/>
        <v/>
      </c>
      <c r="BI89" s="138" t="str">
        <f>IF(ISBLANK(DATASHEET!BM75),"",DATASHEET!BM75)</f>
        <v/>
      </c>
      <c r="BJ89" s="198" t="str">
        <f>IF(ISBLANK(DATASHEET!BN75),"",DATASHEET!BN75)</f>
        <v/>
      </c>
      <c r="BK89" s="140" t="str">
        <f>IF(BL89="","",IFERROR(VLOOKUP(DATASHEET!BP75,lookup,2,FALSE)-$P89,""))</f>
        <v/>
      </c>
      <c r="BL89" s="156" t="str">
        <f>IFERROR(INDEX(DATASHEET!$A$1:$DG$299,MATCH(PROGRESS!$A89,DATASHEET!$A$1:$A$299,0),MATCH(PROGRESS!BM$2,DATASHEET!$A$1:$DG$1,0)),"")</f>
        <v/>
      </c>
      <c r="BM89" s="156" t="str">
        <f t="shared" si="82"/>
        <v/>
      </c>
      <c r="BN89" s="138" t="str">
        <f>IF(ISBLANK(DATASHEET!BQ75),"",DATASHEET!BQ75)</f>
        <v/>
      </c>
      <c r="BO89" s="198" t="str">
        <f>IF(ISBLANK(DATASHEET!BR75),"",DATASHEET!BR75)</f>
        <v/>
      </c>
      <c r="BP89" s="140" t="str">
        <f>IF(BQ89="","",IFERROR(VLOOKUP(DATASHEET!BX75,lookup,2,FALSE)-$P89,""))</f>
        <v/>
      </c>
      <c r="BQ89" s="156" t="str">
        <f>IFERROR(INDEX(DATASHEET!$A$1:$DG$299,MATCH(PROGRESS!$A89,DATASHEET!$A$1:$A$299,0),MATCH(PROGRESS!BR$2,DATASHEET!$A$1:$DG$1,0)),"")</f>
        <v/>
      </c>
      <c r="BR89" s="156" t="str">
        <f t="shared" si="83"/>
        <v/>
      </c>
      <c r="BS89" s="138" t="str">
        <f>IF(ISBLANK(DATASHEET!BY75),"",DATASHEET!BY75)</f>
        <v/>
      </c>
      <c r="BT89" s="198" t="str">
        <f>IF(ISBLANK(DATASHEET!BZ75),"",DATASHEET!BZ75)</f>
        <v/>
      </c>
      <c r="BU89" s="140" t="str">
        <f>IF(BV89="","",IFERROR(VLOOKUP(DATASHEET!CB75,lookup,2,FALSE)-$P89,""))</f>
        <v/>
      </c>
      <c r="BV89" s="156" t="str">
        <f>IFERROR(INDEX(DATASHEET!$A$1:$DG$299,MATCH(PROGRESS!$A89,DATASHEET!$A$1:$A$299,0),MATCH(PROGRESS!BW$2,DATASHEET!$A$1:$DG$1,0)),"")</f>
        <v/>
      </c>
      <c r="BW89" s="156" t="str">
        <f t="shared" si="84"/>
        <v/>
      </c>
      <c r="BX89" s="138" t="str">
        <f>IF(ISBLANK(DATASHEET!CC75),"",DATASHEET!CC75)</f>
        <v/>
      </c>
      <c r="BY89" s="198" t="str">
        <f>IF(ISBLANK(DATASHEET!CD75),"",DATASHEET!CD75)</f>
        <v/>
      </c>
      <c r="BZ89" s="140" t="str">
        <f>IF(CA89="","",IFERROR(VLOOKUP(DATASHEET!CE75,lookup,2,FALSE)-$P89,""))</f>
        <v/>
      </c>
      <c r="CA89" s="156" t="str">
        <f>IFERROR(INDEX(DATASHEET!$A$1:$DG$299,MATCH(PROGRESS!$A89,DATASHEET!$A$1:$A$299,0),MATCH(PROGRESS!CB$2,DATASHEET!$A$1:$DG$1,0)),"")</f>
        <v/>
      </c>
      <c r="CB89" s="156" t="str">
        <f t="shared" si="85"/>
        <v/>
      </c>
      <c r="CC89" s="138" t="str">
        <f>IF(ISBLANK(DATASHEET!CF75),"",DATASHEET!CF75)</f>
        <v/>
      </c>
      <c r="CD89" s="198" t="str">
        <f>IF(ISBLANK(DATASHEET!CG75),"",DATASHEET!CG75)</f>
        <v/>
      </c>
      <c r="CE89" s="140" t="str">
        <f>IF(CF89="","",IFERROR(VLOOKUP(DATASHEET!CJ75,lookup,2,FALSE)-$P89,""))</f>
        <v/>
      </c>
      <c r="CF89" s="156" t="str">
        <f>IFERROR(INDEX(DATASHEET!$A$1:$DG$299,MATCH(PROGRESS!$A89,DATASHEET!$A$1:$A$299,0),MATCH(PROGRESS!CG$2,DATASHEET!$A$1:$DG$1,0)),"")</f>
        <v/>
      </c>
      <c r="CG89" s="156" t="str">
        <f t="shared" si="86"/>
        <v/>
      </c>
      <c r="CH89" s="138" t="str">
        <f>IF(ISBLANK(DATASHEET!CK75),"",DATASHEET!CK75)</f>
        <v/>
      </c>
      <c r="CI89" s="198" t="str">
        <f>IF(ISBLANK(DATASHEET!CL75),"",DATASHEET!CL75)</f>
        <v/>
      </c>
      <c r="CJ89" s="140" t="str">
        <f>IF(CK89="","",IFERROR(VLOOKUP(DATASHEET!CN75,lookup,2,FALSE)-$P89,""))</f>
        <v/>
      </c>
      <c r="CK89" s="156" t="str">
        <f>IFERROR(INDEX(DATASHEET!$A$1:$DG$299,MATCH(PROGRESS!$A89,DATASHEET!$A$1:$A$299,0),MATCH(PROGRESS!CL$2,DATASHEET!$A$1:$DG$1,0)),"")</f>
        <v/>
      </c>
      <c r="CL89" s="156" t="str">
        <f t="shared" si="87"/>
        <v/>
      </c>
      <c r="CM89" s="138" t="str">
        <f>IF(ISBLANK(DATASHEET!CO75),"",DATASHEET!CO75)</f>
        <v>AMA</v>
      </c>
      <c r="CN89" s="198" t="str">
        <f>IF(ISBLANK(DATASHEET!CP75),"",DATASHEET!CP75)</f>
        <v>11S-MA-4</v>
      </c>
      <c r="CO89" s="140" t="str">
        <f>IF(CP89="","",IFERROR(VLOOKUP(DATASHEET!CR75,lookup,2,FALSE)-$P89,""))</f>
        <v/>
      </c>
      <c r="CP89" s="156" t="str">
        <f>IFERROR(INDEX(DATASHEET!$A$1:$DG$299,MATCH(PROGRESS!$A89,DATASHEET!$A$1:$A$299,0),MATCH(PROGRESS!CQ$2,DATASHEET!$A$1:$DG$1,0)),"")</f>
        <v/>
      </c>
      <c r="CQ89" s="156" t="str">
        <f t="shared" si="88"/>
        <v/>
      </c>
      <c r="CR89" s="138" t="str">
        <f>IF(ISBLANK(DATASHEET!CS75),"",DATASHEET!CS75)</f>
        <v/>
      </c>
      <c r="CS89" s="198" t="str">
        <f>IF(ISBLANK(DATASHEET!CT75),"",DATASHEET!CT75)</f>
        <v/>
      </c>
      <c r="CT89" s="140" t="str">
        <f>IF(CU89="","",IFERROR(VLOOKUP(DATASHEET!CV75,lookup,2,FALSE)-$P89,""))</f>
        <v/>
      </c>
      <c r="CU89" s="156" t="str">
        <f>IFERROR(INDEX(DATASHEET!$A$1:$DG$299,MATCH(PROGRESS!$A89,DATASHEET!$A$1:$A$299,0),MATCH(PROGRESS!CV$2,DATASHEET!$A$1:$DG$1,0)),"")</f>
        <v/>
      </c>
      <c r="CV89" s="156" t="str">
        <f t="shared" si="89"/>
        <v/>
      </c>
      <c r="CW89" s="138" t="str">
        <f>IF(ISBLANK(DATASHEET!CW75),"",DATASHEET!CW75)</f>
        <v/>
      </c>
      <c r="CX89" s="198" t="str">
        <f>IF(ISBLANK(DATASHEET!CX75),"",DATASHEET!CX75)</f>
        <v/>
      </c>
      <c r="CY89" s="140" t="str">
        <f>IF(CZ89="","",IFERROR(VLOOKUP(DATASHEET!DD75,lookup,2,FALSE)-$P89,""))</f>
        <v/>
      </c>
      <c r="CZ89" s="156" t="str">
        <f>IFERROR(INDEX(DATASHEET!$A$1:$DG$299,MATCH(PROGRESS!$A89,DATASHEET!$A$1:$A$299,0),MATCH(PROGRESS!DA$2,DATASHEET!$A$1:$DG$1,0)),"")</f>
        <v/>
      </c>
      <c r="DA89" s="156" t="str">
        <f t="shared" si="90"/>
        <v/>
      </c>
      <c r="DB89" s="138" t="str">
        <f>IF(ISBLANK(DATASHEET!DE75),"",DATASHEET!DE75)</f>
        <v/>
      </c>
      <c r="DC89" s="198" t="str">
        <f>IF(ISBLANK(DATASHEET!DF75),"",DATASHEET!DF75)</f>
        <v/>
      </c>
      <c r="DD89" s="140" t="str">
        <f>IF(DE89="","",IFERROR(VLOOKUP(DATASHEET!DH75,lookup,2,FALSE)-$P89,""))</f>
        <v/>
      </c>
      <c r="DE89" s="156" t="str">
        <f>IFERROR(INDEX(DATASHEET!$A$1:$DG$299,MATCH(PROGRESS!$A89,DATASHEET!$A$1:$A$299,0),MATCH(PROGRESS!DF$2,DATASHEET!$A$1:$DG$1,0)),"")</f>
        <v/>
      </c>
      <c r="DF89" s="156" t="str">
        <f t="shared" si="91"/>
        <v/>
      </c>
      <c r="DG89" s="138" t="str">
        <f>IF(ISBLANK(DATASHEET!DI75),"",DATASHEET!DI75)</f>
        <v/>
      </c>
      <c r="DH89" s="198" t="str">
        <f>IF(ISBLANK(DATASHEET!DJ75),"",DATASHEET!DJ75)</f>
        <v/>
      </c>
      <c r="DI89" s="140" t="str">
        <f>IF(DJ89="","",IFERROR(VLOOKUP(DATASHEET!DL75,lookup,2,FALSE)-$P89,""))</f>
        <v/>
      </c>
      <c r="DJ89" s="156" t="str">
        <f>IFERROR(INDEX(DATASHEET!$A$1:$DG$299,MATCH(PROGRESS!$A89,DATASHEET!$A$1:$A$299,0),MATCH(PROGRESS!DK$2,DATASHEET!$A$1:$DG$1,0)),"")</f>
        <v/>
      </c>
      <c r="DK89" s="156" t="str">
        <f t="shared" si="92"/>
        <v/>
      </c>
      <c r="DL89" s="138" t="str">
        <f>IF(ISBLANK(DATASHEET!DM75),"",DATASHEET!DM75)</f>
        <v/>
      </c>
      <c r="DM89" s="198" t="str">
        <f>IF(ISBLANK(DATASHEET!DN75),"",DATASHEET!DN75)</f>
        <v/>
      </c>
      <c r="DN89" s="140" t="str">
        <f>IF(DO89="","",IFERROR(VLOOKUP(DATASHEET!DP75,lookup,2,FALSE)-$P89,""))</f>
        <v/>
      </c>
      <c r="DO89" s="156" t="str">
        <f>IFERROR(INDEX(DATASHEET!$A$1:$DG$299,MATCH(PROGRESS!$A89,DATASHEET!$A$1:$A$299,0),MATCH(PROGRESS!DP$2,DATASHEET!$A$1:$DG$1,0)),"")</f>
        <v/>
      </c>
      <c r="DP89" s="156" t="str">
        <f t="shared" si="93"/>
        <v/>
      </c>
      <c r="DQ89" s="138" t="str">
        <f>IF(ISBLANK(DATASHEET!DQ75),"",DATASHEET!DQ75)</f>
        <v>JNE</v>
      </c>
      <c r="DR89" s="198" t="str">
        <f>IF(ISBLANK(DATASHEET!DR75),"",DATASHEET!DR75)</f>
        <v>11X-RE-1</v>
      </c>
      <c r="DS89" s="140" t="str">
        <f>IF(DT89="","",IFERROR(VLOOKUP(DATASHEET!DT75,lookup,2,FALSE)-$P89,""))</f>
        <v/>
      </c>
      <c r="DT89" s="156" t="str">
        <f>IFERROR(INDEX(DATASHEET!$A$1:$DG$299,MATCH(PROGRESS!$A89,DATASHEET!$A$1:$A$299,0),MATCH(PROGRESS!DU$2,DATASHEET!$A$1:$DG$1,0)),"")</f>
        <v/>
      </c>
      <c r="DU89" s="156" t="str">
        <f t="shared" si="94"/>
        <v/>
      </c>
      <c r="DV89" s="138" t="str">
        <f>IF(ISBLANK(DATASHEET!DU75),"",DATASHEET!DU75)</f>
        <v>KR</v>
      </c>
      <c r="DW89" s="198" t="str">
        <f>IF(ISBLANK(DATASHEET!DV75),"",DATASHEET!DV75)</f>
        <v>11C-SC-4</v>
      </c>
      <c r="DX89" s="140" t="str">
        <f>IF(DY89="","",IFERROR(VLOOKUP(DATASHEET!DX75,lookup,2,FALSE)-$P89,""))</f>
        <v/>
      </c>
      <c r="DY89" s="156" t="str">
        <f>IFERROR(INDEX(DATASHEET!$A$1:$DG$299,MATCH(PROGRESS!$A89,DATASHEET!$A$1:$A$299,0),MATCH(PROGRESS!DZ$2,DATASHEET!$A$1:$DG$1,0)),"")</f>
        <v/>
      </c>
      <c r="DZ89" s="156" t="str">
        <f t="shared" si="95"/>
        <v/>
      </c>
      <c r="EA89" s="138" t="str">
        <f>IF(ISBLANK(DATASHEET!DY75),"",DATASHEET!DY75)</f>
        <v>WE</v>
      </c>
      <c r="EB89" s="198" t="str">
        <f>IF(ISBLANK(DATASHEET!DZ75),"",DATASHEET!DZ75)</f>
        <v>11S-SP-4</v>
      </c>
      <c r="FD89" s="526"/>
      <c r="FE89" s="532"/>
      <c r="FF89" s="532"/>
      <c r="FG89" s="532"/>
      <c r="FH89" s="526"/>
      <c r="FI89" s="526"/>
      <c r="FJ89" s="532"/>
      <c r="FK89" s="526"/>
      <c r="FL89" s="532"/>
      <c r="FM89" s="526"/>
      <c r="FN89" s="532"/>
      <c r="FO89" s="532"/>
      <c r="FP89" s="532"/>
      <c r="FQ89" s="526"/>
      <c r="FR89" s="526"/>
      <c r="FS89" s="526"/>
      <c r="FT89" s="532"/>
      <c r="FU89" s="526"/>
      <c r="FV89" s="532"/>
      <c r="FW89" s="532"/>
      <c r="FX89" s="532"/>
      <c r="FY89" s="526"/>
      <c r="FZ89" s="532"/>
      <c r="GA89" s="529"/>
      <c r="GB89" s="530"/>
      <c r="GC89" s="530"/>
      <c r="GD89" s="529"/>
      <c r="GE89" s="530"/>
      <c r="GF89" s="530"/>
      <c r="GG89" s="530"/>
      <c r="GH89" s="530"/>
      <c r="GI89" s="530"/>
      <c r="GJ89" s="529"/>
      <c r="GK89" s="530"/>
      <c r="GL89" s="529"/>
      <c r="GM89" s="529"/>
      <c r="GN89" s="530"/>
      <c r="GO89" s="530"/>
      <c r="GP89" s="529"/>
      <c r="GQ89" s="529"/>
      <c r="GR89" s="530"/>
      <c r="GS89" s="530"/>
      <c r="GT89" s="529"/>
      <c r="HA89" t="s">
        <v>375</v>
      </c>
    </row>
    <row r="90" spans="1:211" ht="15.75" x14ac:dyDescent="0.25">
      <c r="A90" s="179">
        <f>DATASHEET!A76</f>
        <v>151709</v>
      </c>
      <c r="B90" s="58" t="str">
        <f>DATASHEET!B76</f>
        <v>HINDMARCH, Madeleine</v>
      </c>
      <c r="C90" s="169" t="str">
        <f>DATASHEET!C76</f>
        <v>11WE</v>
      </c>
      <c r="D90" s="170" t="str">
        <f>DATASHEET!D76</f>
        <v>F</v>
      </c>
      <c r="E90" s="170" t="str">
        <f>DATASHEET!J76</f>
        <v>N</v>
      </c>
      <c r="F90" s="170" t="str">
        <f>DATASHEET!E76</f>
        <v>N</v>
      </c>
      <c r="G90" s="170" t="str">
        <f>DATASHEET!F76</f>
        <v>White - British</v>
      </c>
      <c r="H90" s="170" t="str">
        <f>DATASHEET!G76</f>
        <v>N</v>
      </c>
      <c r="I90" s="170" t="str">
        <f>DATASHEET!H76</f>
        <v>N</v>
      </c>
      <c r="J90" s="170" t="str">
        <f>DATASHEET!I76</f>
        <v>N</v>
      </c>
      <c r="K90" s="171" t="str">
        <f>DATASHEET!M76</f>
        <v>M</v>
      </c>
      <c r="L90" s="88" t="str">
        <f t="shared" si="71"/>
        <v/>
      </c>
      <c r="M90" s="88" t="str">
        <f t="shared" si="72"/>
        <v/>
      </c>
      <c r="N90" s="498" t="str">
        <f>IF(ISBLANK(DATASHEET!L76),"",DATASHEET!L76)</f>
        <v>6-7</v>
      </c>
      <c r="O90" s="109">
        <f>IFERROR(IF(VLOOKUP(DATASHEET!A76,[5]YEAR11!$A$2:$AF$236,18,FALSE)="","",VLOOKUP(DATASHEET!A76,[5]YEAR11!$A$2:$AF$236,18,FALSE)),"")</f>
        <v>59.353448</v>
      </c>
      <c r="P90" s="111">
        <f>IFERROR(IF(VLOOKUP(DATASHEET!A76,[5]YEAR11!$A$2:$AF$237,19,FALSE)="","",VLOOKUP(DATASHEET!A76,[5]YEAR11!$A$2:$AF$237,19,FALSE)),"")</f>
        <v>5.9353448000000002</v>
      </c>
      <c r="Q90" s="497">
        <f>'P8 BREAKDOWN'!M78</f>
        <v>-5.1353448000000004</v>
      </c>
      <c r="R90" s="140" t="str">
        <f>IF(S90="","",IFERROR(VLOOKUP(DATASHEET!AF76,lookup,2,FALSE)-$P90,""))</f>
        <v/>
      </c>
      <c r="S90" s="156" t="str">
        <f>IFERROR(INDEX(DATASHEET!$A$1:$DG$299,MATCH(PROGRESS!$A90,DATASHEET!$A$1:$A$299,0),MATCH(PROGRESS!T$2,DATASHEET!$A$1:$DG$1,0)),"")</f>
        <v/>
      </c>
      <c r="T90" s="156" t="str">
        <f t="shared" si="73"/>
        <v/>
      </c>
      <c r="U90" s="138" t="str">
        <f>IF(ISBLANK(DATASHEET!AG76),"",DATASHEET!AG76)</f>
        <v/>
      </c>
      <c r="V90" s="198" t="str">
        <f>IF(ISBLANK(DATASHEET!AH76),"",DATASHEET!AH76)</f>
        <v/>
      </c>
      <c r="W90" s="140" t="str">
        <f>IF(X90="","",IFERROR(VLOOKUP(DATASHEET!AJ76,lookup,2,FALSE)-$P90,""))</f>
        <v/>
      </c>
      <c r="X90" s="156" t="str">
        <f>IFERROR(INDEX(DATASHEET!$A$1:$DG$299,MATCH(PROGRESS!$A90,DATASHEET!$A$1:$A$299,0),MATCH(PROGRESS!Y$2,DATASHEET!$A$1:$DG$1,0)),"")</f>
        <v/>
      </c>
      <c r="Y90" s="156" t="str">
        <f t="shared" si="74"/>
        <v/>
      </c>
      <c r="Z90" s="138" t="str">
        <f>IF(ISBLANK(DATASHEET!AK76),"",DATASHEET!AK76)</f>
        <v/>
      </c>
      <c r="AA90" s="198" t="str">
        <f>IF(ISBLANK(DATASHEET!AL76),"",DATASHEET!AL76)</f>
        <v/>
      </c>
      <c r="AB90" s="140" t="str">
        <f>IF(AC90="","",IFERROR(VLOOKUP(DATASHEET!AN76,lookup,2,FALSE)-$P90,""))</f>
        <v/>
      </c>
      <c r="AC90" s="156" t="str">
        <f>IFERROR(INDEX(DATASHEET!$A$1:$DG$299,MATCH(PROGRESS!$A90,DATASHEET!$A$1:$A$299,0),MATCH(PROGRESS!AD$2,DATASHEET!$A$1:$DG$1,0)),"")</f>
        <v/>
      </c>
      <c r="AD90" s="156" t="str">
        <f t="shared" si="75"/>
        <v/>
      </c>
      <c r="AE90" s="138" t="str">
        <f>IF(ISBLANK(DATASHEET!AO76),"",DATASHEET!AO76)</f>
        <v/>
      </c>
      <c r="AF90" s="198" t="str">
        <f>IF(ISBLANK(DATASHEET!AP76),"",DATASHEET!AP76)</f>
        <v/>
      </c>
      <c r="AG90" s="140" t="str">
        <f>IF(AH90="","",IFERROR(VLOOKUP(DATASHEET!AR76,lookup,2,FALSE)-$P90,""))</f>
        <v/>
      </c>
      <c r="AH90" s="156" t="str">
        <f>IFERROR(INDEX(DATASHEET!$A$1:$DG$299,MATCH(PROGRESS!$A90,DATASHEET!$A$1:$A$299,0),MATCH(PROGRESS!AI$2,DATASHEET!$A$1:$DG$1,0)),"")</f>
        <v/>
      </c>
      <c r="AI90" s="156" t="str">
        <f t="shared" si="76"/>
        <v/>
      </c>
      <c r="AJ90" s="138" t="str">
        <f>IF(ISBLANK(DATASHEET!AS76),"",DATASHEET!AS76)</f>
        <v/>
      </c>
      <c r="AK90" s="198" t="str">
        <f>IF(ISBLANK(DATASHEET!AT76),"",DATASHEET!AT76)</f>
        <v/>
      </c>
      <c r="AL90" s="140" t="str">
        <f>IF(AM90="","",IFERROR(VLOOKUP(DATASHEET!AV76,lookup,2,FALSE)-$P90,""))</f>
        <v/>
      </c>
      <c r="AM90" s="156" t="str">
        <f>IFERROR(INDEX(DATASHEET!$A$1:$DG$299,MATCH(PROGRESS!$A90,DATASHEET!$A$1:$A$299,0),MATCH(PROGRESS!AN$2,DATASHEET!$A$1:$DG$1,0)),"")</f>
        <v/>
      </c>
      <c r="AN90" s="156" t="str">
        <f t="shared" si="77"/>
        <v/>
      </c>
      <c r="AO90" s="138" t="str">
        <f>IF(ISBLANK(DATASHEET!AW76),"",DATASHEET!AW76)</f>
        <v/>
      </c>
      <c r="AP90" s="198" t="str">
        <f>IF(ISBLANK(DATASHEET!AX76),"",DATASHEET!AX76)</f>
        <v/>
      </c>
      <c r="AQ90" s="140" t="str">
        <f>IF(AR90="","",IFERROR(VLOOKUP(DATASHEET!AZ76,lookup,2,FALSE)-$P90,""))</f>
        <v/>
      </c>
      <c r="AR90" s="156" t="str">
        <f>IFERROR(INDEX(DATASHEET!$A$1:$DG$299,MATCH(PROGRESS!$A90,DATASHEET!$A$1:$A$299,0),MATCH(PROGRESS!AS$2,DATASHEET!$A$1:$DG$1,0)),"")</f>
        <v/>
      </c>
      <c r="AS90" s="156" t="str">
        <f t="shared" si="78"/>
        <v/>
      </c>
      <c r="AT90" s="138" t="str">
        <f>IF(ISBLANK(DATASHEET!BA76),"",DATASHEET!BA76)</f>
        <v>DCR</v>
      </c>
      <c r="AU90" s="198" t="str">
        <f>IF(ISBLANK(DATASHEET!BB76),"",DATASHEET!BB76)</f>
        <v>11MS2-CS-3</v>
      </c>
      <c r="AV90" s="140" t="str">
        <f>IF(AW90="","",IFERROR(VLOOKUP(DATASHEET!BD76,lookup,2,FALSE)-$P90,""))</f>
        <v/>
      </c>
      <c r="AW90" s="156" t="str">
        <f>IFERROR(INDEX(DATASHEET!$A$1:$DG$299,MATCH(PROGRESS!$A90,DATASHEET!$A$1:$A$299,0),MATCH(PROGRESS!AX$2,DATASHEET!$A$1:$DG$1,0)),"")</f>
        <v/>
      </c>
      <c r="AX90" s="156" t="str">
        <f t="shared" si="79"/>
        <v/>
      </c>
      <c r="AY90" s="138" t="str">
        <f>IF(ISBLANK(DATASHEET!BE76),"",DATASHEET!BE76)</f>
        <v/>
      </c>
      <c r="AZ90" s="198" t="str">
        <f>IF(ISBLANK(DATASHEET!BF76),"",DATASHEET!BF76)</f>
        <v/>
      </c>
      <c r="BA90" s="140" t="str">
        <f>IF(BB90="","",IFERROR(VLOOKUP(DATASHEET!BH76,lookup,2,FALSE)-$P90,""))</f>
        <v/>
      </c>
      <c r="BB90" s="156" t="str">
        <f>IFERROR(INDEX(DATASHEET!$A$1:$DG$299,MATCH(PROGRESS!$A90,DATASHEET!$A$1:$A$299,0),MATCH(PROGRESS!BC$2,DATASHEET!$A$1:$DG$1,0)),"")</f>
        <v/>
      </c>
      <c r="BC90" s="156" t="str">
        <f t="shared" si="80"/>
        <v/>
      </c>
      <c r="BD90" s="138" t="str">
        <f>IF(ISBLANK(DATASHEET!BI76),"",DATASHEET!BI76)</f>
        <v>BH</v>
      </c>
      <c r="BE90" s="198" t="str">
        <f>IF(ISBLANK(DATASHEET!BJ76),"",DATASHEET!BJ76)</f>
        <v>11X-EN-2</v>
      </c>
      <c r="BF90" s="140" t="str">
        <f>IF(BG90="","",IFERROR(VLOOKUP(DATASHEET!BL76,lookup,2,FALSE)-$P90,""))</f>
        <v/>
      </c>
      <c r="BG90" s="156" t="str">
        <f>IFERROR(INDEX(DATASHEET!$A$1:$DG$299,MATCH(PROGRESS!$A90,DATASHEET!$A$1:$A$299,0),MATCH(PROGRESS!BH$2,DATASHEET!$A$1:$DG$1,0)),"")</f>
        <v/>
      </c>
      <c r="BH90" s="156" t="str">
        <f t="shared" si="81"/>
        <v/>
      </c>
      <c r="BI90" s="138" t="str">
        <f>IF(ISBLANK(DATASHEET!BM76),"",DATASHEET!BM76)</f>
        <v/>
      </c>
      <c r="BJ90" s="198" t="str">
        <f>IF(ISBLANK(DATASHEET!BN76),"",DATASHEET!BN76)</f>
        <v/>
      </c>
      <c r="BK90" s="140" t="str">
        <f>IF(BL90="","",IFERROR(VLOOKUP(DATASHEET!BP76,lookup,2,FALSE)-$P90,""))</f>
        <v/>
      </c>
      <c r="BL90" s="156" t="str">
        <f>IFERROR(INDEX(DATASHEET!$A$1:$DG$299,MATCH(PROGRESS!$A90,DATASHEET!$A$1:$A$299,0),MATCH(PROGRESS!BM$2,DATASHEET!$A$1:$DG$1,0)),"")</f>
        <v/>
      </c>
      <c r="BM90" s="156" t="str">
        <f t="shared" si="82"/>
        <v/>
      </c>
      <c r="BN90" s="138" t="str">
        <f>IF(ISBLANK(DATASHEET!BQ76),"",DATASHEET!BQ76)</f>
        <v/>
      </c>
      <c r="BO90" s="198" t="str">
        <f>IF(ISBLANK(DATASHEET!BR76),"",DATASHEET!BR76)</f>
        <v/>
      </c>
      <c r="BP90" s="140" t="str">
        <f>IF(BQ90="","",IFERROR(VLOOKUP(DATASHEET!BX76,lookup,2,FALSE)-$P90,""))</f>
        <v/>
      </c>
      <c r="BQ90" s="156" t="str">
        <f>IFERROR(INDEX(DATASHEET!$A$1:$DG$299,MATCH(PROGRESS!$A90,DATASHEET!$A$1:$A$299,0),MATCH(PROGRESS!BR$2,DATASHEET!$A$1:$DG$1,0)),"")</f>
        <v/>
      </c>
      <c r="BR90" s="156" t="str">
        <f t="shared" si="83"/>
        <v/>
      </c>
      <c r="BS90" s="138" t="str">
        <f>IF(ISBLANK(DATASHEET!BY76),"",DATASHEET!BY76)</f>
        <v/>
      </c>
      <c r="BT90" s="198" t="str">
        <f>IF(ISBLANK(DATASHEET!BZ76),"",DATASHEET!BZ76)</f>
        <v/>
      </c>
      <c r="BU90" s="140" t="str">
        <f>IF(BV90="","",IFERROR(VLOOKUP(DATASHEET!CB76,lookup,2,FALSE)-$P90,""))</f>
        <v/>
      </c>
      <c r="BV90" s="156" t="str">
        <f>IFERROR(INDEX(DATASHEET!$A$1:$DG$299,MATCH(PROGRESS!$A90,DATASHEET!$A$1:$A$299,0),MATCH(PROGRESS!BW$2,DATASHEET!$A$1:$DG$1,0)),"")</f>
        <v/>
      </c>
      <c r="BW90" s="156" t="str">
        <f t="shared" si="84"/>
        <v/>
      </c>
      <c r="BX90" s="138" t="str">
        <f>IF(ISBLANK(DATASHEET!CC76),"",DATASHEET!CC76)</f>
        <v/>
      </c>
      <c r="BY90" s="198" t="str">
        <f>IF(ISBLANK(DATASHEET!CD76),"",DATASHEET!CD76)</f>
        <v/>
      </c>
      <c r="BZ90" s="140" t="str">
        <f>IF(CA90="","",IFERROR(VLOOKUP(DATASHEET!CE76,lookup,2,FALSE)-$P90,""))</f>
        <v/>
      </c>
      <c r="CA90" s="156" t="str">
        <f>IFERROR(INDEX(DATASHEET!$A$1:$DG$299,MATCH(PROGRESS!$A90,DATASHEET!$A$1:$A$299,0),MATCH(PROGRESS!CB$2,DATASHEET!$A$1:$DG$1,0)),"")</f>
        <v/>
      </c>
      <c r="CB90" s="156" t="str">
        <f t="shared" si="85"/>
        <v/>
      </c>
      <c r="CC90" s="138" t="str">
        <f>IF(ISBLANK(DATASHEET!CF76),"",DATASHEET!CF76)</f>
        <v/>
      </c>
      <c r="CD90" s="198" t="str">
        <f>IF(ISBLANK(DATASHEET!CG76),"",DATASHEET!CG76)</f>
        <v/>
      </c>
      <c r="CE90" s="140" t="str">
        <f>IF(CF90="","",IFERROR(VLOOKUP(DATASHEET!CJ76,lookup,2,FALSE)-$P90,""))</f>
        <v/>
      </c>
      <c r="CF90" s="156" t="str">
        <f>IFERROR(INDEX(DATASHEET!$A$1:$DG$299,MATCH(PROGRESS!$A90,DATASHEET!$A$1:$A$299,0),MATCH(PROGRESS!CG$2,DATASHEET!$A$1:$DG$1,0)),"")</f>
        <v/>
      </c>
      <c r="CG90" s="156" t="str">
        <f t="shared" si="86"/>
        <v/>
      </c>
      <c r="CH90" s="138" t="str">
        <f>IF(ISBLANK(DATASHEET!CK76),"",DATASHEET!CK76)</f>
        <v/>
      </c>
      <c r="CI90" s="198" t="str">
        <f>IF(ISBLANK(DATASHEET!CL76),"",DATASHEET!CL76)</f>
        <v/>
      </c>
      <c r="CJ90" s="140" t="str">
        <f>IF(CK90="","",IFERROR(VLOOKUP(DATASHEET!CN76,lookup,2,FALSE)-$P90,""))</f>
        <v/>
      </c>
      <c r="CK90" s="156" t="str">
        <f>IFERROR(INDEX(DATASHEET!$A$1:$DG$299,MATCH(PROGRESS!$A90,DATASHEET!$A$1:$A$299,0),MATCH(PROGRESS!CL$2,DATASHEET!$A$1:$DG$1,0)),"")</f>
        <v/>
      </c>
      <c r="CL90" s="156" t="str">
        <f t="shared" si="87"/>
        <v/>
      </c>
      <c r="CM90" s="138" t="str">
        <f>IF(ISBLANK(DATASHEET!CO76),"",DATASHEET!CO76)</f>
        <v>NBU</v>
      </c>
      <c r="CN90" s="198" t="str">
        <f>IF(ISBLANK(DATASHEET!CP76),"",DATASHEET!CP76)</f>
        <v>11X-MA-3</v>
      </c>
      <c r="CO90" s="140" t="str">
        <f>IF(CP90="","",IFERROR(VLOOKUP(DATASHEET!CR76,lookup,2,FALSE)-$P90,""))</f>
        <v/>
      </c>
      <c r="CP90" s="156" t="str">
        <f>IFERROR(INDEX(DATASHEET!$A$1:$DG$299,MATCH(PROGRESS!$A90,DATASHEET!$A$1:$A$299,0),MATCH(PROGRESS!CQ$2,DATASHEET!$A$1:$DG$1,0)),"")</f>
        <v/>
      </c>
      <c r="CQ90" s="156" t="str">
        <f t="shared" si="88"/>
        <v/>
      </c>
      <c r="CR90" s="138" t="str">
        <f>IF(ISBLANK(DATASHEET!CS76),"",DATASHEET!CS76)</f>
        <v/>
      </c>
      <c r="CS90" s="198" t="str">
        <f>IF(ISBLANK(DATASHEET!CT76),"",DATASHEET!CT76)</f>
        <v/>
      </c>
      <c r="CT90" s="140" t="str">
        <f>IF(CU90="","",IFERROR(VLOOKUP(DATASHEET!CV76,lookup,2,FALSE)-$P90,""))</f>
        <v/>
      </c>
      <c r="CU90" s="156" t="str">
        <f>IFERROR(INDEX(DATASHEET!$A$1:$DG$299,MATCH(PROGRESS!$A90,DATASHEET!$A$1:$A$299,0),MATCH(PROGRESS!CV$2,DATASHEET!$A$1:$DG$1,0)),"")</f>
        <v/>
      </c>
      <c r="CV90" s="156" t="str">
        <f t="shared" si="89"/>
        <v/>
      </c>
      <c r="CW90" s="138" t="str">
        <f>IF(ISBLANK(DATASHEET!CW76),"",DATASHEET!CW76)</f>
        <v>SGO</v>
      </c>
      <c r="CX90" s="198" t="str">
        <f>IF(ISBLANK(DATASHEET!CX76),"",DATASHEET!CX76)</f>
        <v>11LT-PHO-6</v>
      </c>
      <c r="CY90" s="140" t="str">
        <f>IF(CZ90="","",IFERROR(VLOOKUP(DATASHEET!DD76,lookup,2,FALSE)-$P90,""))</f>
        <v/>
      </c>
      <c r="CZ90" s="156" t="str">
        <f>IFERROR(INDEX(DATASHEET!$A$1:$DG$299,MATCH(PROGRESS!$A90,DATASHEET!$A$1:$A$299,0),MATCH(PROGRESS!DA$2,DATASHEET!$A$1:$DG$1,0)),"")</f>
        <v/>
      </c>
      <c r="DA90" s="156" t="str">
        <f t="shared" si="90"/>
        <v/>
      </c>
      <c r="DB90" s="138" t="str">
        <f>IF(ISBLANK(DATASHEET!DE76),"",DATASHEET!DE76)</f>
        <v/>
      </c>
      <c r="DC90" s="198" t="str">
        <f>IF(ISBLANK(DATASHEET!DF76),"",DATASHEET!DF76)</f>
        <v/>
      </c>
      <c r="DD90" s="140" t="str">
        <f>IF(DE90="","",IFERROR(VLOOKUP(DATASHEET!DH76,lookup,2,FALSE)-$P90,""))</f>
        <v/>
      </c>
      <c r="DE90" s="156" t="str">
        <f>IFERROR(INDEX(DATASHEET!$A$1:$DG$299,MATCH(PROGRESS!$A90,DATASHEET!$A$1:$A$299,0),MATCH(PROGRESS!DF$2,DATASHEET!$A$1:$DG$1,0)),"")</f>
        <v/>
      </c>
      <c r="DF90" s="156" t="str">
        <f t="shared" si="91"/>
        <v/>
      </c>
      <c r="DG90" s="138" t="str">
        <f>IF(ISBLANK(DATASHEET!DI76),"",DATASHEET!DI76)</f>
        <v/>
      </c>
      <c r="DH90" s="198" t="str">
        <f>IF(ISBLANK(DATASHEET!DJ76),"",DATASHEET!DJ76)</f>
        <v/>
      </c>
      <c r="DI90" s="140" t="str">
        <f>IF(DJ90="","",IFERROR(VLOOKUP(DATASHEET!DL76,lookup,2,FALSE)-$P90,""))</f>
        <v/>
      </c>
      <c r="DJ90" s="156" t="str">
        <f>IFERROR(INDEX(DATASHEET!$A$1:$DG$299,MATCH(PROGRESS!$A90,DATASHEET!$A$1:$A$299,0),MATCH(PROGRESS!DK$2,DATASHEET!$A$1:$DG$1,0)),"")</f>
        <v/>
      </c>
      <c r="DK90" s="156" t="str">
        <f t="shared" si="92"/>
        <v/>
      </c>
      <c r="DL90" s="138" t="str">
        <f>IF(ISBLANK(DATASHEET!DM76),"",DATASHEET!DM76)</f>
        <v/>
      </c>
      <c r="DM90" s="198" t="str">
        <f>IF(ISBLANK(DATASHEET!DN76),"",DATASHEET!DN76)</f>
        <v/>
      </c>
      <c r="DN90" s="140" t="str">
        <f>IF(DO90="","",IFERROR(VLOOKUP(DATASHEET!DP76,lookup,2,FALSE)-$P90,""))</f>
        <v/>
      </c>
      <c r="DO90" s="156" t="str">
        <f>IFERROR(INDEX(DATASHEET!$A$1:$DG$299,MATCH(PROGRESS!$A90,DATASHEET!$A$1:$A$299,0),MATCH(PROGRESS!DP$2,DATASHEET!$A$1:$DG$1,0)),"")</f>
        <v/>
      </c>
      <c r="DP90" s="156" t="str">
        <f t="shared" si="93"/>
        <v/>
      </c>
      <c r="DQ90" s="138" t="str">
        <f>IF(ISBLANK(DATASHEET!DQ76),"",DATASHEET!DQ76)</f>
        <v>PLO</v>
      </c>
      <c r="DR90" s="198" t="str">
        <f>IF(ISBLANK(DATASHEET!DR76),"",DATASHEET!DR76)</f>
        <v>11X-RE-2</v>
      </c>
      <c r="DS90" s="140" t="str">
        <f>IF(DT90="","",IFERROR(VLOOKUP(DATASHEET!DT76,lookup,2,FALSE)-$P90,""))</f>
        <v/>
      </c>
      <c r="DT90" s="156" t="str">
        <f>IFERROR(INDEX(DATASHEET!$A$1:$DG$299,MATCH(PROGRESS!$A90,DATASHEET!$A$1:$A$299,0),MATCH(PROGRESS!DU$2,DATASHEET!$A$1:$DG$1,0)),"")</f>
        <v/>
      </c>
      <c r="DU90" s="156" t="str">
        <f t="shared" si="94"/>
        <v/>
      </c>
      <c r="DV90" s="138" t="str">
        <f>IF(ISBLANK(DATASHEET!DU76),"",DATASHEET!DU76)</f>
        <v>ES</v>
      </c>
      <c r="DW90" s="198" t="str">
        <f>IF(ISBLANK(DATASHEET!DV76),"",DATASHEET!DV76)</f>
        <v>11C-SC-1</v>
      </c>
      <c r="DX90" s="140" t="str">
        <f>IF(DY90="","",IFERROR(VLOOKUP(DATASHEET!DX76,lookup,2,FALSE)-$P90,""))</f>
        <v/>
      </c>
      <c r="DY90" s="156" t="str">
        <f>IFERROR(INDEX(DATASHEET!$A$1:$DG$299,MATCH(PROGRESS!$A90,DATASHEET!$A$1:$A$299,0),MATCH(PROGRESS!DZ$2,DATASHEET!$A$1:$DG$1,0)),"")</f>
        <v/>
      </c>
      <c r="DZ90" s="156" t="str">
        <f t="shared" si="95"/>
        <v/>
      </c>
      <c r="EA90" s="138" t="str">
        <f>IF(ISBLANK(DATASHEET!DY76),"",DATASHEET!DY76)</f>
        <v>WE</v>
      </c>
      <c r="EB90" s="198" t="str">
        <f>IF(ISBLANK(DATASHEET!DZ76),"",DATASHEET!DZ76)</f>
        <v>11N-SP-1</v>
      </c>
      <c r="FD90" s="526"/>
      <c r="FE90" s="532"/>
      <c r="FF90" s="532"/>
      <c r="FG90" s="532"/>
      <c r="FH90" s="526"/>
      <c r="FI90" s="526"/>
      <c r="FJ90" s="532"/>
      <c r="FK90" s="526"/>
      <c r="FL90" s="532"/>
      <c r="FM90" s="526"/>
      <c r="FN90" s="532"/>
      <c r="FO90" s="532"/>
      <c r="FP90" s="532"/>
      <c r="FQ90" s="526"/>
      <c r="FR90" s="526"/>
      <c r="FS90" s="526"/>
      <c r="FT90" s="532"/>
      <c r="FU90" s="526"/>
      <c r="FV90" s="532"/>
      <c r="FW90" s="532"/>
      <c r="FX90" s="532"/>
      <c r="FY90" s="526"/>
      <c r="FZ90" s="532"/>
      <c r="GA90" s="529"/>
      <c r="GB90" s="530"/>
      <c r="GC90" s="530"/>
      <c r="GD90" s="529"/>
      <c r="GE90" s="530"/>
      <c r="GF90" s="530"/>
      <c r="GG90" s="530"/>
      <c r="GH90" s="530"/>
      <c r="GI90" s="530"/>
      <c r="GJ90" s="529"/>
      <c r="GK90" s="530"/>
      <c r="GL90" s="529"/>
      <c r="GM90" s="529"/>
      <c r="GN90" s="530"/>
      <c r="GO90" s="530"/>
      <c r="GP90" s="529"/>
      <c r="GQ90" s="529"/>
      <c r="GR90" s="530"/>
      <c r="GS90" s="530"/>
      <c r="GT90" s="529"/>
      <c r="HA90" t="s">
        <v>375</v>
      </c>
    </row>
    <row r="91" spans="1:211" ht="15.75" x14ac:dyDescent="0.25">
      <c r="A91" s="179">
        <f>DATASHEET!A77</f>
        <v>151639</v>
      </c>
      <c r="B91" s="58" t="str">
        <f>DATASHEET!B77</f>
        <v>HOPE, Jessica</v>
      </c>
      <c r="C91" s="169" t="str">
        <f>DATASHEET!C77</f>
        <v>11KKN</v>
      </c>
      <c r="D91" s="170" t="str">
        <f>DATASHEET!D77</f>
        <v>F</v>
      </c>
      <c r="E91" s="170" t="str">
        <f>DATASHEET!J77</f>
        <v>N</v>
      </c>
      <c r="F91" s="170" t="str">
        <f>DATASHEET!E77</f>
        <v>N</v>
      </c>
      <c r="G91" s="170" t="str">
        <f>DATASHEET!F77</f>
        <v>Other Black African</v>
      </c>
      <c r="H91" s="170" t="str">
        <f>DATASHEET!G77</f>
        <v>N</v>
      </c>
      <c r="I91" s="170" t="str">
        <f>DATASHEET!H77</f>
        <v>N</v>
      </c>
      <c r="J91" s="170" t="str">
        <f>DATASHEET!I77</f>
        <v>N</v>
      </c>
      <c r="K91" s="171" t="str">
        <f>DATASHEET!M77</f>
        <v>M</v>
      </c>
      <c r="L91" s="88" t="str">
        <f t="shared" si="71"/>
        <v/>
      </c>
      <c r="M91" s="88" t="str">
        <f t="shared" si="72"/>
        <v/>
      </c>
      <c r="N91" s="498" t="str">
        <f>IF(ISBLANK(DATASHEET!L77),"",DATASHEET!L77)</f>
        <v>5-6</v>
      </c>
      <c r="O91" s="109">
        <f>IFERROR(IF(VLOOKUP(DATASHEET!A77,[5]YEAR11!$A$2:$AF$236,18,FALSE)="","",VLOOKUP(DATASHEET!A77,[5]YEAR11!$A$2:$AF$236,18,FALSE)),"")</f>
        <v>50.927548999999999</v>
      </c>
      <c r="P91" s="111">
        <f>IFERROR(IF(VLOOKUP(DATASHEET!A77,[5]YEAR11!$A$2:$AF$237,19,FALSE)="","",VLOOKUP(DATASHEET!A77,[5]YEAR11!$A$2:$AF$237,19,FALSE)),"")</f>
        <v>5.0927549000000001</v>
      </c>
      <c r="Q91" s="497">
        <f>'P8 BREAKDOWN'!M79</f>
        <v>-4.5927549000000001</v>
      </c>
      <c r="R91" s="140" t="str">
        <f>IF(S91="","",IFERROR(VLOOKUP(DATASHEET!AF77,lookup,2,FALSE)-$P91,""))</f>
        <v/>
      </c>
      <c r="S91" s="156" t="str">
        <f>IFERROR(INDEX(DATASHEET!$A$1:$DG$299,MATCH(PROGRESS!$A91,DATASHEET!$A$1:$A$299,0),MATCH(PROGRESS!T$2,DATASHEET!$A$1:$DG$1,0)),"")</f>
        <v/>
      </c>
      <c r="T91" s="156" t="str">
        <f t="shared" si="73"/>
        <v/>
      </c>
      <c r="U91" s="138" t="str">
        <f>IF(ISBLANK(DATASHEET!AG77),"",DATASHEET!AG77)</f>
        <v/>
      </c>
      <c r="V91" s="198" t="str">
        <f>IF(ISBLANK(DATASHEET!AH77),"",DATASHEET!AH77)</f>
        <v/>
      </c>
      <c r="W91" s="140" t="str">
        <f>IF(X91="","",IFERROR(VLOOKUP(DATASHEET!AJ77,lookup,2,FALSE)-$P91,""))</f>
        <v/>
      </c>
      <c r="X91" s="156" t="str">
        <f>IFERROR(INDEX(DATASHEET!$A$1:$DG$299,MATCH(PROGRESS!$A91,DATASHEET!$A$1:$A$299,0),MATCH(PROGRESS!Y$2,DATASHEET!$A$1:$DG$1,0)),"")</f>
        <v/>
      </c>
      <c r="Y91" s="156" t="str">
        <f t="shared" si="74"/>
        <v/>
      </c>
      <c r="Z91" s="138" t="str">
        <f>IF(ISBLANK(DATASHEET!AK77),"",DATASHEET!AK77)</f>
        <v>RAB</v>
      </c>
      <c r="AA91" s="198" t="str">
        <f>IF(ISBLANK(DATASHEET!AL77),"",DATASHEET!AL77)</f>
        <v>11T-BI-2</v>
      </c>
      <c r="AB91" s="140" t="str">
        <f>IF(AC91="","",IFERROR(VLOOKUP(DATASHEET!AN77,lookup,2,FALSE)-$P91,""))</f>
        <v/>
      </c>
      <c r="AC91" s="156" t="str">
        <f>IFERROR(INDEX(DATASHEET!$A$1:$DG$299,MATCH(PROGRESS!$A91,DATASHEET!$A$1:$A$299,0),MATCH(PROGRESS!AD$2,DATASHEET!$A$1:$DG$1,0)),"")</f>
        <v/>
      </c>
      <c r="AD91" s="156" t="str">
        <f t="shared" si="75"/>
        <v/>
      </c>
      <c r="AE91" s="138" t="str">
        <f>IF(ISBLANK(DATASHEET!AO77),"",DATASHEET!AO77)</f>
        <v/>
      </c>
      <c r="AF91" s="198" t="str">
        <f>IF(ISBLANK(DATASHEET!AP77),"",DATASHEET!AP77)</f>
        <v/>
      </c>
      <c r="AG91" s="140" t="str">
        <f>IF(AH91="","",IFERROR(VLOOKUP(DATASHEET!AR77,lookup,2,FALSE)-$P91,""))</f>
        <v/>
      </c>
      <c r="AH91" s="156" t="str">
        <f>IFERROR(INDEX(DATASHEET!$A$1:$DG$299,MATCH(PROGRESS!$A91,DATASHEET!$A$1:$A$299,0),MATCH(PROGRESS!AI$2,DATASHEET!$A$1:$DG$1,0)),"")</f>
        <v/>
      </c>
      <c r="AI91" s="156" t="str">
        <f t="shared" si="76"/>
        <v/>
      </c>
      <c r="AJ91" s="138" t="str">
        <f>IF(ISBLANK(DATASHEET!AS77),"",DATASHEET!AS77)</f>
        <v>GN</v>
      </c>
      <c r="AK91" s="198" t="str">
        <f>IF(ISBLANK(DATASHEET!AT77),"",DATASHEET!AT77)</f>
        <v>11T-CH-2</v>
      </c>
      <c r="AL91" s="140" t="str">
        <f>IF(AM91="","",IFERROR(VLOOKUP(DATASHEET!AV77,lookup,2,FALSE)-$P91,""))</f>
        <v/>
      </c>
      <c r="AM91" s="156" t="str">
        <f>IFERROR(INDEX(DATASHEET!$A$1:$DG$299,MATCH(PROGRESS!$A91,DATASHEET!$A$1:$A$299,0),MATCH(PROGRESS!AN$2,DATASHEET!$A$1:$DG$1,0)),"")</f>
        <v/>
      </c>
      <c r="AN91" s="156" t="str">
        <f t="shared" si="77"/>
        <v/>
      </c>
      <c r="AO91" s="138" t="str">
        <f>IF(ISBLANK(DATASHEET!AW77),"",DATASHEET!AW77)</f>
        <v/>
      </c>
      <c r="AP91" s="198" t="str">
        <f>IF(ISBLANK(DATASHEET!AX77),"",DATASHEET!AX77)</f>
        <v/>
      </c>
      <c r="AQ91" s="140" t="str">
        <f>IF(AR91="","",IFERROR(VLOOKUP(DATASHEET!AZ77,lookup,2,FALSE)-$P91,""))</f>
        <v/>
      </c>
      <c r="AR91" s="156" t="str">
        <f>IFERROR(INDEX(DATASHEET!$A$1:$DG$299,MATCH(PROGRESS!$A91,DATASHEET!$A$1:$A$299,0),MATCH(PROGRESS!AS$2,DATASHEET!$A$1:$DG$1,0)),"")</f>
        <v/>
      </c>
      <c r="AS91" s="156" t="str">
        <f t="shared" si="78"/>
        <v/>
      </c>
      <c r="AT91" s="138" t="str">
        <f>IF(ISBLANK(DATASHEET!BA77),"",DATASHEET!BA77)</f>
        <v/>
      </c>
      <c r="AU91" s="198" t="str">
        <f>IF(ISBLANK(DATASHEET!BB77),"",DATASHEET!BB77)</f>
        <v/>
      </c>
      <c r="AV91" s="140" t="str">
        <f>IF(AW91="","",IFERROR(VLOOKUP(DATASHEET!BD77,lookup,2,FALSE)-$P91,""))</f>
        <v/>
      </c>
      <c r="AW91" s="156" t="str">
        <f>IFERROR(INDEX(DATASHEET!$A$1:$DG$299,MATCH(PROGRESS!$A91,DATASHEET!$A$1:$A$299,0),MATCH(PROGRESS!AX$2,DATASHEET!$A$1:$DG$1,0)),"")</f>
        <v/>
      </c>
      <c r="AX91" s="156" t="str">
        <f t="shared" si="79"/>
        <v/>
      </c>
      <c r="AY91" s="138" t="str">
        <f>IF(ISBLANK(DATASHEET!BE77),"",DATASHEET!BE77)</f>
        <v/>
      </c>
      <c r="AZ91" s="198" t="str">
        <f>IF(ISBLANK(DATASHEET!BF77),"",DATASHEET!BF77)</f>
        <v/>
      </c>
      <c r="BA91" s="140" t="str">
        <f>IF(BB91="","",IFERROR(VLOOKUP(DATASHEET!BH77,lookup,2,FALSE)-$P91,""))</f>
        <v/>
      </c>
      <c r="BB91" s="156" t="str">
        <f>IFERROR(INDEX(DATASHEET!$A$1:$DG$299,MATCH(PROGRESS!$A91,DATASHEET!$A$1:$A$299,0),MATCH(PROGRESS!BC$2,DATASHEET!$A$1:$DG$1,0)),"")</f>
        <v/>
      </c>
      <c r="BC91" s="156" t="str">
        <f t="shared" si="80"/>
        <v/>
      </c>
      <c r="BD91" s="138" t="str">
        <f>IF(ISBLANK(DATASHEET!BI77),"",DATASHEET!BI77)</f>
        <v>CMC</v>
      </c>
      <c r="BE91" s="198" t="str">
        <f>IF(ISBLANK(DATASHEET!BJ77),"",DATASHEET!BJ77)</f>
        <v>11X-EN-4</v>
      </c>
      <c r="BF91" s="140" t="str">
        <f>IF(BG91="","",IFERROR(VLOOKUP(DATASHEET!BL77,lookup,2,FALSE)-$P91,""))</f>
        <v/>
      </c>
      <c r="BG91" s="156" t="str">
        <f>IFERROR(INDEX(DATASHEET!$A$1:$DG$299,MATCH(PROGRESS!$A91,DATASHEET!$A$1:$A$299,0),MATCH(PROGRESS!BH$2,DATASHEET!$A$1:$DG$1,0)),"")</f>
        <v/>
      </c>
      <c r="BH91" s="156" t="str">
        <f t="shared" si="81"/>
        <v/>
      </c>
      <c r="BI91" s="138" t="str">
        <f>IF(ISBLANK(DATASHEET!BM77),"",DATASHEET!BM77)</f>
        <v/>
      </c>
      <c r="BJ91" s="198" t="str">
        <f>IF(ISBLANK(DATASHEET!BN77),"",DATASHEET!BN77)</f>
        <v/>
      </c>
      <c r="BK91" s="140" t="str">
        <f>IF(BL91="","",IFERROR(VLOOKUP(DATASHEET!BP77,lookup,2,FALSE)-$P91,""))</f>
        <v/>
      </c>
      <c r="BL91" s="156" t="str">
        <f>IFERROR(INDEX(DATASHEET!$A$1:$DG$299,MATCH(PROGRESS!$A91,DATASHEET!$A$1:$A$299,0),MATCH(PROGRESS!BM$2,DATASHEET!$A$1:$DG$1,0)),"")</f>
        <v/>
      </c>
      <c r="BM91" s="156" t="str">
        <f t="shared" si="82"/>
        <v/>
      </c>
      <c r="BN91" s="138" t="str">
        <f>IF(ISBLANK(DATASHEET!BQ77),"",DATASHEET!BQ77)</f>
        <v/>
      </c>
      <c r="BO91" s="198" t="str">
        <f>IF(ISBLANK(DATASHEET!BR77),"",DATASHEET!BR77)</f>
        <v/>
      </c>
      <c r="BP91" s="140" t="str">
        <f>IF(BQ91="","",IFERROR(VLOOKUP(DATASHEET!BX77,lookup,2,FALSE)-$P91,""))</f>
        <v/>
      </c>
      <c r="BQ91" s="156" t="str">
        <f>IFERROR(INDEX(DATASHEET!$A$1:$DG$299,MATCH(PROGRESS!$A91,DATASHEET!$A$1:$A$299,0),MATCH(PROGRESS!BR$2,DATASHEET!$A$1:$DG$1,0)),"")</f>
        <v/>
      </c>
      <c r="BR91" s="156" t="str">
        <f t="shared" si="83"/>
        <v/>
      </c>
      <c r="BS91" s="138" t="str">
        <f>IF(ISBLANK(DATASHEET!BY77),"",DATASHEET!BY77)</f>
        <v/>
      </c>
      <c r="BT91" s="198" t="str">
        <f>IF(ISBLANK(DATASHEET!BZ77),"",DATASHEET!BZ77)</f>
        <v/>
      </c>
      <c r="BU91" s="140" t="str">
        <f>IF(BV91="","",IFERROR(VLOOKUP(DATASHEET!CB77,lookup,2,FALSE)-$P91,""))</f>
        <v/>
      </c>
      <c r="BV91" s="156" t="str">
        <f>IFERROR(INDEX(DATASHEET!$A$1:$DG$299,MATCH(PROGRESS!$A91,DATASHEET!$A$1:$A$299,0),MATCH(PROGRESS!BW$2,DATASHEET!$A$1:$DG$1,0)),"")</f>
        <v/>
      </c>
      <c r="BW91" s="156" t="str">
        <f t="shared" si="84"/>
        <v/>
      </c>
      <c r="BX91" s="138" t="str">
        <f>IF(ISBLANK(DATASHEET!CC77),"",DATASHEET!CC77)</f>
        <v/>
      </c>
      <c r="BY91" s="198" t="str">
        <f>IF(ISBLANK(DATASHEET!CD77),"",DATASHEET!CD77)</f>
        <v/>
      </c>
      <c r="BZ91" s="140" t="str">
        <f>IF(CA91="","",IFERROR(VLOOKUP(DATASHEET!CE77,lookup,2,FALSE)-$P91,""))</f>
        <v/>
      </c>
      <c r="CA91" s="156" t="str">
        <f>IFERROR(INDEX(DATASHEET!$A$1:$DG$299,MATCH(PROGRESS!$A91,DATASHEET!$A$1:$A$299,0),MATCH(PROGRESS!CB$2,DATASHEET!$A$1:$DG$1,0)),"")</f>
        <v/>
      </c>
      <c r="CB91" s="156" t="str">
        <f t="shared" si="85"/>
        <v/>
      </c>
      <c r="CC91" s="138" t="str">
        <f>IF(ISBLANK(DATASHEET!CF77),"",DATASHEET!CF77)</f>
        <v/>
      </c>
      <c r="CD91" s="198" t="str">
        <f>IF(ISBLANK(DATASHEET!CG77),"",DATASHEET!CG77)</f>
        <v>AWIL</v>
      </c>
      <c r="CE91" s="140" t="str">
        <f>IF(CF91="","",IFERROR(VLOOKUP(DATASHEET!CJ77,lookup,2,FALSE)-$P91,""))</f>
        <v/>
      </c>
      <c r="CF91" s="156" t="str">
        <f>IFERROR(INDEX(DATASHEET!$A$1:$DG$299,MATCH(PROGRESS!$A91,DATASHEET!$A$1:$A$299,0),MATCH(PROGRESS!CG$2,DATASHEET!$A$1:$DG$1,0)),"")</f>
        <v/>
      </c>
      <c r="CG91" s="156" t="str">
        <f t="shared" si="86"/>
        <v/>
      </c>
      <c r="CH91" s="138" t="str">
        <f>IF(ISBLANK(DATASHEET!CK77),"",DATASHEET!CK77)</f>
        <v/>
      </c>
      <c r="CI91" s="198" t="str">
        <f>IF(ISBLANK(DATASHEET!CL77),"",DATASHEET!CL77)</f>
        <v/>
      </c>
      <c r="CJ91" s="140" t="str">
        <f>IF(CK91="","",IFERROR(VLOOKUP(DATASHEET!CN77,lookup,2,FALSE)-$P91,""))</f>
        <v/>
      </c>
      <c r="CK91" s="156" t="str">
        <f>IFERROR(INDEX(DATASHEET!$A$1:$DG$299,MATCH(PROGRESS!$A91,DATASHEET!$A$1:$A$299,0),MATCH(PROGRESS!CL$2,DATASHEET!$A$1:$DG$1,0)),"")</f>
        <v/>
      </c>
      <c r="CL91" s="156" t="str">
        <f t="shared" si="87"/>
        <v/>
      </c>
      <c r="CM91" s="138" t="str">
        <f>IF(ISBLANK(DATASHEET!CO77),"",DATASHEET!CO77)</f>
        <v>NBU</v>
      </c>
      <c r="CN91" s="198" t="str">
        <f>IF(ISBLANK(DATASHEET!CP77),"",DATASHEET!CP77)</f>
        <v>11X-MA-3</v>
      </c>
      <c r="CO91" s="140" t="str">
        <f>IF(CP91="","",IFERROR(VLOOKUP(DATASHEET!CR77,lookup,2,FALSE)-$P91,""))</f>
        <v/>
      </c>
      <c r="CP91" s="156" t="str">
        <f>IFERROR(INDEX(DATASHEET!$A$1:$DG$299,MATCH(PROGRESS!$A91,DATASHEET!$A$1:$A$299,0),MATCH(PROGRESS!CQ$2,DATASHEET!$A$1:$DG$1,0)),"")</f>
        <v/>
      </c>
      <c r="CQ91" s="156" t="str">
        <f t="shared" si="88"/>
        <v/>
      </c>
      <c r="CR91" s="138" t="str">
        <f>IF(ISBLANK(DATASHEET!CS77),"",DATASHEET!CS77)</f>
        <v/>
      </c>
      <c r="CS91" s="198" t="str">
        <f>IF(ISBLANK(DATASHEET!CT77),"",DATASHEET!CT77)</f>
        <v/>
      </c>
      <c r="CT91" s="140" t="str">
        <f>IF(CU91="","",IFERROR(VLOOKUP(DATASHEET!CV77,lookup,2,FALSE)-$P91,""))</f>
        <v/>
      </c>
      <c r="CU91" s="156" t="str">
        <f>IFERROR(INDEX(DATASHEET!$A$1:$DG$299,MATCH(PROGRESS!$A91,DATASHEET!$A$1:$A$299,0),MATCH(PROGRESS!CV$2,DATASHEET!$A$1:$DG$1,0)),"")</f>
        <v/>
      </c>
      <c r="CV91" s="156" t="str">
        <f t="shared" si="89"/>
        <v/>
      </c>
      <c r="CW91" s="138" t="str">
        <f>IF(ISBLANK(DATASHEET!CW77),"",DATASHEET!CW77)</f>
        <v/>
      </c>
      <c r="CX91" s="198" t="str">
        <f>IF(ISBLANK(DATASHEET!CX77),"",DATASHEET!CX77)</f>
        <v/>
      </c>
      <c r="CY91" s="140" t="str">
        <f>IF(CZ91="","",IFERROR(VLOOKUP(DATASHEET!DD77,lookup,2,FALSE)-$P91,""))</f>
        <v/>
      </c>
      <c r="CZ91" s="156" t="str">
        <f>IFERROR(INDEX(DATASHEET!$A$1:$DG$299,MATCH(PROGRESS!$A91,DATASHEET!$A$1:$A$299,0),MATCH(PROGRESS!DA$2,DATASHEET!$A$1:$DG$1,0)),"")</f>
        <v/>
      </c>
      <c r="DA91" s="156" t="str">
        <f t="shared" si="90"/>
        <v/>
      </c>
      <c r="DB91" s="138" t="str">
        <f>IF(ISBLANK(DATASHEET!DE77),"",DATASHEET!DE77)</f>
        <v/>
      </c>
      <c r="DC91" s="198" t="str">
        <f>IF(ISBLANK(DATASHEET!DF77),"",DATASHEET!DF77)</f>
        <v/>
      </c>
      <c r="DD91" s="140" t="str">
        <f>IF(DE91="","",IFERROR(VLOOKUP(DATASHEET!DH77,lookup,2,FALSE)-$P91,""))</f>
        <v/>
      </c>
      <c r="DE91" s="156" t="str">
        <f>IFERROR(INDEX(DATASHEET!$A$1:$DG$299,MATCH(PROGRESS!$A91,DATASHEET!$A$1:$A$299,0),MATCH(PROGRESS!DF$2,DATASHEET!$A$1:$DG$1,0)),"")</f>
        <v/>
      </c>
      <c r="DF91" s="156" t="str">
        <f t="shared" si="91"/>
        <v/>
      </c>
      <c r="DG91" s="138" t="str">
        <f>IF(ISBLANK(DATASHEET!DI77),"",DATASHEET!DI77)</f>
        <v>DWA</v>
      </c>
      <c r="DH91" s="198" t="str">
        <f>IF(ISBLANK(DATASHEET!DJ77),"",DATASHEET!DJ77)</f>
        <v>11T-PH-2</v>
      </c>
      <c r="DI91" s="140" t="str">
        <f>IF(DJ91="","",IFERROR(VLOOKUP(DATASHEET!DL77,lookup,2,FALSE)-$P91,""))</f>
        <v/>
      </c>
      <c r="DJ91" s="156" t="str">
        <f>IFERROR(INDEX(DATASHEET!$A$1:$DG$299,MATCH(PROGRESS!$A91,DATASHEET!$A$1:$A$299,0),MATCH(PROGRESS!DK$2,DATASHEET!$A$1:$DG$1,0)),"")</f>
        <v/>
      </c>
      <c r="DK91" s="156" t="str">
        <f t="shared" si="92"/>
        <v/>
      </c>
      <c r="DL91" s="138" t="str">
        <f>IF(ISBLANK(DATASHEET!DM77),"",DATASHEET!DM77)</f>
        <v/>
      </c>
      <c r="DM91" s="198" t="str">
        <f>IF(ISBLANK(DATASHEET!DN77),"",DATASHEET!DN77)</f>
        <v/>
      </c>
      <c r="DN91" s="140" t="str">
        <f>IF(DO91="","",IFERROR(VLOOKUP(DATASHEET!DP77,lookup,2,FALSE)-$P91,""))</f>
        <v/>
      </c>
      <c r="DO91" s="156" t="str">
        <f>IFERROR(INDEX(DATASHEET!$A$1:$DG$299,MATCH(PROGRESS!$A91,DATASHEET!$A$1:$A$299,0),MATCH(PROGRESS!DP$2,DATASHEET!$A$1:$DG$1,0)),"")</f>
        <v/>
      </c>
      <c r="DP91" s="156" t="str">
        <f t="shared" si="93"/>
        <v/>
      </c>
      <c r="DQ91" s="138" t="str">
        <f>IF(ISBLANK(DATASHEET!DQ77),"",DATASHEET!DQ77)</f>
        <v>NT</v>
      </c>
      <c r="DR91" s="198" t="str">
        <f>IF(ISBLANK(DATASHEET!DR77),"",DATASHEET!DR77)</f>
        <v>11X-RE-5</v>
      </c>
      <c r="DS91" s="140" t="str">
        <f>IF(DT91="","",IFERROR(VLOOKUP(DATASHEET!DT77,lookup,2,FALSE)-$P91,""))</f>
        <v/>
      </c>
      <c r="DT91" s="156" t="str">
        <f>IFERROR(INDEX(DATASHEET!$A$1:$DG$299,MATCH(PROGRESS!$A91,DATASHEET!$A$1:$A$299,0),MATCH(PROGRESS!DU$2,DATASHEET!$A$1:$DG$1,0)),"")</f>
        <v/>
      </c>
      <c r="DU91" s="156" t="str">
        <f t="shared" si="94"/>
        <v/>
      </c>
      <c r="DV91" s="138" t="str">
        <f>IF(ISBLANK(DATASHEET!DU77),"",DATASHEET!DU77)</f>
        <v/>
      </c>
      <c r="DW91" s="198" t="str">
        <f>IF(ISBLANK(DATASHEET!DV77),"",DATASHEET!DV77)</f>
        <v/>
      </c>
      <c r="DX91" s="140" t="str">
        <f>IF(DY91="","",IFERROR(VLOOKUP(DATASHEET!DX77,lookup,2,FALSE)-$P91,""))</f>
        <v/>
      </c>
      <c r="DY91" s="156" t="str">
        <f>IFERROR(INDEX(DATASHEET!$A$1:$DG$299,MATCH(PROGRESS!$A91,DATASHEET!$A$1:$A$299,0),MATCH(PROGRESS!DZ$2,DATASHEET!$A$1:$DG$1,0)),"")</f>
        <v/>
      </c>
      <c r="DZ91" s="156" t="str">
        <f t="shared" si="95"/>
        <v/>
      </c>
      <c r="EA91" s="138" t="str">
        <f>IF(ISBLANK(DATASHEET!DY77),"",DATASHEET!DY77)</f>
        <v>WE</v>
      </c>
      <c r="EB91" s="198" t="str">
        <f>IF(ISBLANK(DATASHEET!DZ77),"",DATASHEET!DZ77)</f>
        <v>11N-SP-1</v>
      </c>
      <c r="FD91" s="526"/>
      <c r="FE91" s="532"/>
      <c r="FF91" s="532"/>
      <c r="FG91" s="532"/>
      <c r="FH91" s="526"/>
      <c r="FI91" s="526"/>
      <c r="FJ91" s="532"/>
      <c r="FK91" s="526"/>
      <c r="FL91" s="532"/>
      <c r="FM91" s="526"/>
      <c r="FN91" s="532"/>
      <c r="FO91" s="532"/>
      <c r="FP91" s="532"/>
      <c r="FQ91" s="526"/>
      <c r="FR91" s="526"/>
      <c r="FS91" s="526"/>
      <c r="FT91" s="532"/>
      <c r="FU91" s="526"/>
      <c r="FV91" s="532"/>
      <c r="FW91" s="532"/>
      <c r="FX91" s="532"/>
      <c r="FY91" s="526"/>
      <c r="FZ91" s="532"/>
      <c r="GA91" s="529"/>
      <c r="GB91" s="530"/>
      <c r="GC91" s="530"/>
      <c r="GD91" s="529"/>
      <c r="GE91" s="530"/>
      <c r="GF91" s="530"/>
      <c r="GG91" s="530"/>
      <c r="GH91" s="530"/>
      <c r="GI91" s="530"/>
      <c r="GJ91" s="529"/>
      <c r="GK91" s="530"/>
      <c r="GL91" s="529"/>
      <c r="GM91" s="529"/>
      <c r="GN91" s="530"/>
      <c r="GO91" s="530"/>
      <c r="GP91" s="529"/>
      <c r="GQ91" s="529"/>
      <c r="GR91" s="530"/>
      <c r="GS91" s="530"/>
      <c r="GT91" s="529"/>
    </row>
    <row r="92" spans="1:211" ht="15.75" x14ac:dyDescent="0.25">
      <c r="A92" s="179">
        <f>DATASHEET!A78</f>
        <v>151538</v>
      </c>
      <c r="B92" s="58" t="str">
        <f>DATASHEET!B78</f>
        <v>HOPKINS, Tadhg</v>
      </c>
      <c r="C92" s="169" t="str">
        <f>DATASHEET!C78</f>
        <v>11EGQ</v>
      </c>
      <c r="D92" s="170" t="str">
        <f>DATASHEET!D78</f>
        <v>M</v>
      </c>
      <c r="E92" s="170" t="str">
        <f>DATASHEET!J78</f>
        <v>N</v>
      </c>
      <c r="F92" s="170" t="str">
        <f>DATASHEET!E78</f>
        <v>Y</v>
      </c>
      <c r="G92" s="170" t="str">
        <f>DATASHEET!F78</f>
        <v>White - British</v>
      </c>
      <c r="H92" s="170" t="str">
        <f>DATASHEET!G78</f>
        <v>Y</v>
      </c>
      <c r="I92" s="170" t="str">
        <f>DATASHEET!H78</f>
        <v>Y</v>
      </c>
      <c r="J92" s="170" t="str">
        <f>DATASHEET!I78</f>
        <v>N</v>
      </c>
      <c r="K92" s="171" t="str">
        <f>DATASHEET!M78</f>
        <v>M</v>
      </c>
      <c r="L92" s="88" t="str">
        <f t="shared" si="71"/>
        <v/>
      </c>
      <c r="M92" s="88" t="str">
        <f t="shared" si="72"/>
        <v/>
      </c>
      <c r="N92" s="498" t="str">
        <f>IF(ISBLANK(DATASHEET!L78),"",DATASHEET!L78)</f>
        <v>6-7</v>
      </c>
      <c r="O92" s="109">
        <f>IFERROR(IF(VLOOKUP(DATASHEET!A78,[5]YEAR11!$A$2:$AF$236,18,FALSE)="","",VLOOKUP(DATASHEET!A78,[5]YEAR11!$A$2:$AF$236,18,FALSE)),"")</f>
        <v>45.503675999999999</v>
      </c>
      <c r="P92" s="111">
        <f>IFERROR(IF(VLOOKUP(DATASHEET!A78,[5]YEAR11!$A$2:$AF$237,19,FALSE)="","",VLOOKUP(DATASHEET!A78,[5]YEAR11!$A$2:$AF$237,19,FALSE)),"")</f>
        <v>4.5503675999999995</v>
      </c>
      <c r="Q92" s="497">
        <f>'P8 BREAKDOWN'!M80</f>
        <v>-4.2503675999999997</v>
      </c>
      <c r="R92" s="140" t="str">
        <f>IF(S92="","",IFERROR(VLOOKUP(DATASHEET!AF78,lookup,2,FALSE)-$P92,""))</f>
        <v/>
      </c>
      <c r="S92" s="156" t="str">
        <f>IFERROR(INDEX(DATASHEET!$A$1:$DG$299,MATCH(PROGRESS!$A92,DATASHEET!$A$1:$A$299,0),MATCH(PROGRESS!T$2,DATASHEET!$A$1:$DG$1,0)),"")</f>
        <v/>
      </c>
      <c r="T92" s="156" t="str">
        <f t="shared" si="73"/>
        <v/>
      </c>
      <c r="U92" s="138" t="str">
        <f>IF(ISBLANK(DATASHEET!AG78),"",DATASHEET!AG78)</f>
        <v/>
      </c>
      <c r="V92" s="198" t="str">
        <f>IF(ISBLANK(DATASHEET!AH78),"",DATASHEET!AH78)</f>
        <v/>
      </c>
      <c r="W92" s="140" t="str">
        <f>IF(X92="","",IFERROR(VLOOKUP(DATASHEET!AJ78,lookup,2,FALSE)-$P92,""))</f>
        <v/>
      </c>
      <c r="X92" s="156" t="str">
        <f>IFERROR(INDEX(DATASHEET!$A$1:$DG$299,MATCH(PROGRESS!$A92,DATASHEET!$A$1:$A$299,0),MATCH(PROGRESS!Y$2,DATASHEET!$A$1:$DG$1,0)),"")</f>
        <v/>
      </c>
      <c r="Y92" s="156" t="str">
        <f t="shared" si="74"/>
        <v/>
      </c>
      <c r="Z92" s="138" t="str">
        <f>IF(ISBLANK(DATASHEET!AK78),"",DATASHEET!AK78)</f>
        <v/>
      </c>
      <c r="AA92" s="198" t="str">
        <f>IF(ISBLANK(DATASHEET!AL78),"",DATASHEET!AL78)</f>
        <v/>
      </c>
      <c r="AB92" s="140" t="str">
        <f>IF(AC92="","",IFERROR(VLOOKUP(DATASHEET!AN78,lookup,2,FALSE)-$P92,""))</f>
        <v/>
      </c>
      <c r="AC92" s="156" t="str">
        <f>IFERROR(INDEX(DATASHEET!$A$1:$DG$299,MATCH(PROGRESS!$A92,DATASHEET!$A$1:$A$299,0),MATCH(PROGRESS!AD$2,DATASHEET!$A$1:$DG$1,0)),"")</f>
        <v/>
      </c>
      <c r="AD92" s="156" t="str">
        <f t="shared" si="75"/>
        <v/>
      </c>
      <c r="AE92" s="138" t="str">
        <f>IF(ISBLANK(DATASHEET!AO78),"",DATASHEET!AO78)</f>
        <v/>
      </c>
      <c r="AF92" s="198" t="str">
        <f>IF(ISBLANK(DATASHEET!AP78),"",DATASHEET!AP78)</f>
        <v/>
      </c>
      <c r="AG92" s="140" t="str">
        <f>IF(AH92="","",IFERROR(VLOOKUP(DATASHEET!AR78,lookup,2,FALSE)-$P92,""))</f>
        <v/>
      </c>
      <c r="AH92" s="156" t="str">
        <f>IFERROR(INDEX(DATASHEET!$A$1:$DG$299,MATCH(PROGRESS!$A92,DATASHEET!$A$1:$A$299,0),MATCH(PROGRESS!AI$2,DATASHEET!$A$1:$DG$1,0)),"")</f>
        <v/>
      </c>
      <c r="AI92" s="156" t="str">
        <f t="shared" si="76"/>
        <v/>
      </c>
      <c r="AJ92" s="138" t="str">
        <f>IF(ISBLANK(DATASHEET!AS78),"",DATASHEET!AS78)</f>
        <v/>
      </c>
      <c r="AK92" s="198" t="str">
        <f>IF(ISBLANK(DATASHEET!AT78),"",DATASHEET!AT78)</f>
        <v/>
      </c>
      <c r="AL92" s="140" t="str">
        <f>IF(AM92="","",IFERROR(VLOOKUP(DATASHEET!AV78,lookup,2,FALSE)-$P92,""))</f>
        <v/>
      </c>
      <c r="AM92" s="156" t="str">
        <f>IFERROR(INDEX(DATASHEET!$A$1:$DG$299,MATCH(PROGRESS!$A92,DATASHEET!$A$1:$A$299,0),MATCH(PROGRESS!AN$2,DATASHEET!$A$1:$DG$1,0)),"")</f>
        <v/>
      </c>
      <c r="AN92" s="156" t="str">
        <f t="shared" si="77"/>
        <v/>
      </c>
      <c r="AO92" s="138" t="str">
        <f>IF(ISBLANK(DATASHEET!AW78),"",DATASHEET!AW78)</f>
        <v/>
      </c>
      <c r="AP92" s="198" t="str">
        <f>IF(ISBLANK(DATASHEET!AX78),"",DATASHEET!AX78)</f>
        <v/>
      </c>
      <c r="AQ92" s="140" t="str">
        <f>IF(AR92="","",IFERROR(VLOOKUP(DATASHEET!AZ78,lookup,2,FALSE)-$P92,""))</f>
        <v/>
      </c>
      <c r="AR92" s="156" t="str">
        <f>IFERROR(INDEX(DATASHEET!$A$1:$DG$299,MATCH(PROGRESS!$A92,DATASHEET!$A$1:$A$299,0),MATCH(PROGRESS!AS$2,DATASHEET!$A$1:$DG$1,0)),"")</f>
        <v/>
      </c>
      <c r="AS92" s="156" t="str">
        <f t="shared" si="78"/>
        <v/>
      </c>
      <c r="AT92" s="138" t="str">
        <f>IF(ISBLANK(DATASHEET!BA78),"",DATASHEET!BA78)</f>
        <v/>
      </c>
      <c r="AU92" s="198" t="str">
        <f>IF(ISBLANK(DATASHEET!BB78),"",DATASHEET!BB78)</f>
        <v/>
      </c>
      <c r="AV92" s="140" t="str">
        <f>IF(AW92="","",IFERROR(VLOOKUP(DATASHEET!BD78,lookup,2,FALSE)-$P92,""))</f>
        <v/>
      </c>
      <c r="AW92" s="156" t="str">
        <f>IFERROR(INDEX(DATASHEET!$A$1:$DG$299,MATCH(PROGRESS!$A92,DATASHEET!$A$1:$A$299,0),MATCH(PROGRESS!AX$2,DATASHEET!$A$1:$DG$1,0)),"")</f>
        <v/>
      </c>
      <c r="AX92" s="156" t="str">
        <f t="shared" si="79"/>
        <v/>
      </c>
      <c r="AY92" s="138" t="str">
        <f>IF(ISBLANK(DATASHEET!BE78),"",DATASHEET!BE78)</f>
        <v/>
      </c>
      <c r="AZ92" s="198" t="str">
        <f>IF(ISBLANK(DATASHEET!BF78),"",DATASHEET!BF78)</f>
        <v/>
      </c>
      <c r="BA92" s="140" t="str">
        <f>IF(BB92="","",IFERROR(VLOOKUP(DATASHEET!BH78,lookup,2,FALSE)-$P92,""))</f>
        <v/>
      </c>
      <c r="BB92" s="156" t="str">
        <f>IFERROR(INDEX(DATASHEET!$A$1:$DG$299,MATCH(PROGRESS!$A92,DATASHEET!$A$1:$A$299,0),MATCH(PROGRESS!BC$2,DATASHEET!$A$1:$DG$1,0)),"")</f>
        <v/>
      </c>
      <c r="BC92" s="156" t="str">
        <f t="shared" si="80"/>
        <v/>
      </c>
      <c r="BD92" s="138" t="str">
        <f>IF(ISBLANK(DATASHEET!BI78),"",DATASHEET!BI78)</f>
        <v>CMC</v>
      </c>
      <c r="BE92" s="198" t="str">
        <f>IF(ISBLANK(DATASHEET!BJ78),"",DATASHEET!BJ78)</f>
        <v>11X-EN-4</v>
      </c>
      <c r="BF92" s="140" t="str">
        <f>IF(BG92="","",IFERROR(VLOOKUP(DATASHEET!BL78,lookup,2,FALSE)-$P92,""))</f>
        <v/>
      </c>
      <c r="BG92" s="156" t="str">
        <f>IFERROR(INDEX(DATASHEET!$A$1:$DG$299,MATCH(PROGRESS!$A92,DATASHEET!$A$1:$A$299,0),MATCH(PROGRESS!BH$2,DATASHEET!$A$1:$DG$1,0)),"")</f>
        <v/>
      </c>
      <c r="BH92" s="156" t="str">
        <f t="shared" si="81"/>
        <v/>
      </c>
      <c r="BI92" s="138" t="str">
        <f>IF(ISBLANK(DATASHEET!BM78),"",DATASHEET!BM78)</f>
        <v/>
      </c>
      <c r="BJ92" s="198" t="str">
        <f>IF(ISBLANK(DATASHEET!BN78),"",DATASHEET!BN78)</f>
        <v/>
      </c>
      <c r="BK92" s="140" t="str">
        <f>IF(BL92="","",IFERROR(VLOOKUP(DATASHEET!BP78,lookup,2,FALSE)-$P92,""))</f>
        <v/>
      </c>
      <c r="BL92" s="156" t="str">
        <f>IFERROR(INDEX(DATASHEET!$A$1:$DG$299,MATCH(PROGRESS!$A92,DATASHEET!$A$1:$A$299,0),MATCH(PROGRESS!BM$2,DATASHEET!$A$1:$DG$1,0)),"")</f>
        <v/>
      </c>
      <c r="BM92" s="156" t="str">
        <f t="shared" si="82"/>
        <v/>
      </c>
      <c r="BN92" s="138" t="str">
        <f>IF(ISBLANK(DATASHEET!BQ78),"",DATASHEET!BQ78)</f>
        <v>AWR</v>
      </c>
      <c r="BO92" s="198" t="str">
        <f>IF(ISBLANK(DATASHEET!BR78),"",DATASHEET!BR78)</f>
        <v>11MS2-FN2-5</v>
      </c>
      <c r="BP92" s="140" t="str">
        <f>IF(BQ92="","",IFERROR(VLOOKUP(DATASHEET!BX78,lookup,2,FALSE)-$P92,""))</f>
        <v/>
      </c>
      <c r="BQ92" s="156" t="str">
        <f>IFERROR(INDEX(DATASHEET!$A$1:$DG$299,MATCH(PROGRESS!$A92,DATASHEET!$A$1:$A$299,0),MATCH(PROGRESS!BR$2,DATASHEET!$A$1:$DG$1,0)),"")</f>
        <v/>
      </c>
      <c r="BR92" s="156" t="str">
        <f t="shared" si="83"/>
        <v/>
      </c>
      <c r="BS92" s="138" t="str">
        <f>IF(ISBLANK(DATASHEET!BY78),"",DATASHEET!BY78)</f>
        <v>EGQ</v>
      </c>
      <c r="BT92" s="198" t="str">
        <f>IF(ISBLANK(DATASHEET!BZ78),"",DATASHEET!BZ78)</f>
        <v>11N-FR-3</v>
      </c>
      <c r="BU92" s="140" t="str">
        <f>IF(BV92="","",IFERROR(VLOOKUP(DATASHEET!CB78,lookup,2,FALSE)-$P92,""))</f>
        <v/>
      </c>
      <c r="BV92" s="156" t="str">
        <f>IFERROR(INDEX(DATASHEET!$A$1:$DG$299,MATCH(PROGRESS!$A92,DATASHEET!$A$1:$A$299,0),MATCH(PROGRESS!BW$2,DATASHEET!$A$1:$DG$1,0)),"")</f>
        <v/>
      </c>
      <c r="BW92" s="156" t="str">
        <f t="shared" si="84"/>
        <v/>
      </c>
      <c r="BX92" s="138" t="str">
        <f>IF(ISBLANK(DATASHEET!CC78),"",DATASHEET!CC78)</f>
        <v/>
      </c>
      <c r="BY92" s="198" t="str">
        <f>IF(ISBLANK(DATASHEET!CD78),"",DATASHEET!CD78)</f>
        <v/>
      </c>
      <c r="BZ92" s="140" t="str">
        <f>IF(CA92="","",IFERROR(VLOOKUP(DATASHEET!CE78,lookup,2,FALSE)-$P92,""))</f>
        <v/>
      </c>
      <c r="CA92" s="156" t="str">
        <f>IFERROR(INDEX(DATASHEET!$A$1:$DG$299,MATCH(PROGRESS!$A92,DATASHEET!$A$1:$A$299,0),MATCH(PROGRESS!CB$2,DATASHEET!$A$1:$DG$1,0)),"")</f>
        <v/>
      </c>
      <c r="CB92" s="156" t="str">
        <f t="shared" si="85"/>
        <v/>
      </c>
      <c r="CC92" s="138" t="str">
        <f>IF(ISBLANK(DATASHEET!CF78),"",DATASHEET!CF78)</f>
        <v/>
      </c>
      <c r="CD92" s="198" t="str">
        <f>IF(ISBLANK(DATASHEET!CG78),"",DATASHEET!CG78)</f>
        <v/>
      </c>
      <c r="CE92" s="140" t="str">
        <f>IF(CF92="","",IFERROR(VLOOKUP(DATASHEET!CJ78,lookup,2,FALSE)-$P92,""))</f>
        <v/>
      </c>
      <c r="CF92" s="156" t="str">
        <f>IFERROR(INDEX(DATASHEET!$A$1:$DG$299,MATCH(PROGRESS!$A92,DATASHEET!$A$1:$A$299,0),MATCH(PROGRESS!CG$2,DATASHEET!$A$1:$DG$1,0)),"")</f>
        <v/>
      </c>
      <c r="CG92" s="156" t="str">
        <f t="shared" si="86"/>
        <v/>
      </c>
      <c r="CH92" s="138" t="str">
        <f>IF(ISBLANK(DATASHEET!CK78),"",DATASHEET!CK78)</f>
        <v/>
      </c>
      <c r="CI92" s="198" t="str">
        <f>IF(ISBLANK(DATASHEET!CL78),"",DATASHEET!CL78)</f>
        <v/>
      </c>
      <c r="CJ92" s="140" t="str">
        <f>IF(CK92="","",IFERROR(VLOOKUP(DATASHEET!CN78,lookup,2,FALSE)-$P92,""))</f>
        <v/>
      </c>
      <c r="CK92" s="156" t="str">
        <f>IFERROR(INDEX(DATASHEET!$A$1:$DG$299,MATCH(PROGRESS!$A92,DATASHEET!$A$1:$A$299,0),MATCH(PROGRESS!CL$2,DATASHEET!$A$1:$DG$1,0)),"")</f>
        <v/>
      </c>
      <c r="CL92" s="156" t="str">
        <f t="shared" si="87"/>
        <v/>
      </c>
      <c r="CM92" s="138" t="str">
        <f>IF(ISBLANK(DATASHEET!CO78),"",DATASHEET!CO78)</f>
        <v>AMA</v>
      </c>
      <c r="CN92" s="198" t="str">
        <f>IF(ISBLANK(DATASHEET!CP78),"",DATASHEET!CP78)</f>
        <v>11X-MA-6</v>
      </c>
      <c r="CO92" s="140" t="str">
        <f>IF(CP92="","",IFERROR(VLOOKUP(DATASHEET!CR78,lookup,2,FALSE)-$P92,""))</f>
        <v/>
      </c>
      <c r="CP92" s="156" t="str">
        <f>IFERROR(INDEX(DATASHEET!$A$1:$DG$299,MATCH(PROGRESS!$A92,DATASHEET!$A$1:$A$299,0),MATCH(PROGRESS!CQ$2,DATASHEET!$A$1:$DG$1,0)),"")</f>
        <v/>
      </c>
      <c r="CQ92" s="156" t="str">
        <f t="shared" si="88"/>
        <v/>
      </c>
      <c r="CR92" s="138" t="str">
        <f>IF(ISBLANK(DATASHEET!CS78),"",DATASHEET!CS78)</f>
        <v/>
      </c>
      <c r="CS92" s="198" t="str">
        <f>IF(ISBLANK(DATASHEET!CT78),"",DATASHEET!CT78)</f>
        <v/>
      </c>
      <c r="CT92" s="140" t="str">
        <f>IF(CU92="","",IFERROR(VLOOKUP(DATASHEET!CV78,lookup,2,FALSE)-$P92,""))</f>
        <v/>
      </c>
      <c r="CU92" s="156" t="str">
        <f>IFERROR(INDEX(DATASHEET!$A$1:$DG$299,MATCH(PROGRESS!$A92,DATASHEET!$A$1:$A$299,0),MATCH(PROGRESS!CV$2,DATASHEET!$A$1:$DG$1,0)),"")</f>
        <v/>
      </c>
      <c r="CV92" s="156" t="str">
        <f t="shared" si="89"/>
        <v/>
      </c>
      <c r="CW92" s="138" t="str">
        <f>IF(ISBLANK(DATASHEET!CW78),"",DATASHEET!CW78)</f>
        <v>SGO</v>
      </c>
      <c r="CX92" s="198" t="str">
        <f>IF(ISBLANK(DATASHEET!CX78),"",DATASHEET!CX78)</f>
        <v>11LT-PHO-6</v>
      </c>
      <c r="CY92" s="140" t="str">
        <f>IF(CZ92="","",IFERROR(VLOOKUP(DATASHEET!DD78,lookup,2,FALSE)-$P92,""))</f>
        <v/>
      </c>
      <c r="CZ92" s="156" t="str">
        <f>IFERROR(INDEX(DATASHEET!$A$1:$DG$299,MATCH(PROGRESS!$A92,DATASHEET!$A$1:$A$299,0),MATCH(PROGRESS!DA$2,DATASHEET!$A$1:$DG$1,0)),"")</f>
        <v/>
      </c>
      <c r="DA92" s="156" t="str">
        <f t="shared" si="90"/>
        <v/>
      </c>
      <c r="DB92" s="138" t="str">
        <f>IF(ISBLANK(DATASHEET!DE78),"",DATASHEET!DE78)</f>
        <v/>
      </c>
      <c r="DC92" s="198" t="str">
        <f>IF(ISBLANK(DATASHEET!DF78),"",DATASHEET!DF78)</f>
        <v/>
      </c>
      <c r="DD92" s="140" t="str">
        <f>IF(DE92="","",IFERROR(VLOOKUP(DATASHEET!DH78,lookup,2,FALSE)-$P92,""))</f>
        <v/>
      </c>
      <c r="DE92" s="156" t="str">
        <f>IFERROR(INDEX(DATASHEET!$A$1:$DG$299,MATCH(PROGRESS!$A92,DATASHEET!$A$1:$A$299,0),MATCH(PROGRESS!DF$2,DATASHEET!$A$1:$DG$1,0)),"")</f>
        <v/>
      </c>
      <c r="DF92" s="156" t="str">
        <f t="shared" si="91"/>
        <v/>
      </c>
      <c r="DG92" s="138" t="str">
        <f>IF(ISBLANK(DATASHEET!DI78),"",DATASHEET!DI78)</f>
        <v/>
      </c>
      <c r="DH92" s="198" t="str">
        <f>IF(ISBLANK(DATASHEET!DJ78),"",DATASHEET!DJ78)</f>
        <v/>
      </c>
      <c r="DI92" s="140" t="str">
        <f>IF(DJ92="","",IFERROR(VLOOKUP(DATASHEET!DL78,lookup,2,FALSE)-$P92,""))</f>
        <v/>
      </c>
      <c r="DJ92" s="156" t="str">
        <f>IFERROR(INDEX(DATASHEET!$A$1:$DG$299,MATCH(PROGRESS!$A92,DATASHEET!$A$1:$A$299,0),MATCH(PROGRESS!DK$2,DATASHEET!$A$1:$DG$1,0)),"")</f>
        <v/>
      </c>
      <c r="DK92" s="156" t="str">
        <f t="shared" si="92"/>
        <v/>
      </c>
      <c r="DL92" s="138" t="str">
        <f>IF(ISBLANK(DATASHEET!DM78),"",DATASHEET!DM78)</f>
        <v/>
      </c>
      <c r="DM92" s="198" t="str">
        <f>IF(ISBLANK(DATASHEET!DN78),"",DATASHEET!DN78)</f>
        <v/>
      </c>
      <c r="DN92" s="140" t="str">
        <f>IF(DO92="","",IFERROR(VLOOKUP(DATASHEET!DP78,lookup,2,FALSE)-$P92,""))</f>
        <v/>
      </c>
      <c r="DO92" s="156" t="str">
        <f>IFERROR(INDEX(DATASHEET!$A$1:$DG$299,MATCH(PROGRESS!$A92,DATASHEET!$A$1:$A$299,0),MATCH(PROGRESS!DP$2,DATASHEET!$A$1:$DG$1,0)),"")</f>
        <v/>
      </c>
      <c r="DP92" s="156" t="str">
        <f t="shared" si="93"/>
        <v/>
      </c>
      <c r="DQ92" s="138" t="str">
        <f>IF(ISBLANK(DATASHEET!DQ78),"",DATASHEET!DQ78)</f>
        <v>MHA</v>
      </c>
      <c r="DR92" s="198" t="str">
        <f>IF(ISBLANK(DATASHEET!DR78),"",DATASHEET!DR78)</f>
        <v>11X-RE-6</v>
      </c>
      <c r="DS92" s="140" t="str">
        <f>IF(DT92="","",IFERROR(VLOOKUP(DATASHEET!DT78,lookup,2,FALSE)-$P92,""))</f>
        <v/>
      </c>
      <c r="DT92" s="156" t="str">
        <f>IFERROR(INDEX(DATASHEET!$A$1:$DG$299,MATCH(PROGRESS!$A92,DATASHEET!$A$1:$A$299,0),MATCH(PROGRESS!DU$2,DATASHEET!$A$1:$DG$1,0)),"")</f>
        <v/>
      </c>
      <c r="DU92" s="156" t="str">
        <f t="shared" si="94"/>
        <v/>
      </c>
      <c r="DV92" s="138" t="str">
        <f>IF(ISBLANK(DATASHEET!DU78),"",DATASHEET!DU78)</f>
        <v>ES</v>
      </c>
      <c r="DW92" s="198" t="str">
        <f>IF(ISBLANK(DATASHEET!DV78),"",DATASHEET!DV78)</f>
        <v>11C-SC-2</v>
      </c>
      <c r="DX92" s="140" t="str">
        <f>IF(DY92="","",IFERROR(VLOOKUP(DATASHEET!DX78,lookup,2,FALSE)-$P92,""))</f>
        <v/>
      </c>
      <c r="DY92" s="156" t="str">
        <f>IFERROR(INDEX(DATASHEET!$A$1:$DG$299,MATCH(PROGRESS!$A92,DATASHEET!$A$1:$A$299,0),MATCH(PROGRESS!DZ$2,DATASHEET!$A$1:$DG$1,0)),"")</f>
        <v/>
      </c>
      <c r="DZ92" s="156" t="str">
        <f t="shared" si="95"/>
        <v/>
      </c>
      <c r="EA92" s="138" t="str">
        <f>IF(ISBLANK(DATASHEET!DY78),"",DATASHEET!DY78)</f>
        <v/>
      </c>
      <c r="EB92" s="198" t="str">
        <f>IF(ISBLANK(DATASHEET!DZ78),"",DATASHEET!DZ78)</f>
        <v/>
      </c>
      <c r="FD92" s="526"/>
      <c r="FE92" s="532"/>
      <c r="FF92" s="532"/>
      <c r="FG92" s="532"/>
      <c r="FH92" s="526"/>
      <c r="FI92" s="526"/>
      <c r="FJ92" s="532"/>
      <c r="FK92" s="526"/>
      <c r="FL92" s="532"/>
      <c r="FM92" s="526"/>
      <c r="FN92" s="532"/>
      <c r="FO92" s="532"/>
      <c r="FP92" s="532"/>
      <c r="FQ92" s="526"/>
      <c r="FR92" s="526"/>
      <c r="FS92" s="526"/>
      <c r="FT92" s="532"/>
      <c r="FU92" s="526"/>
      <c r="FV92" s="532"/>
      <c r="FW92" s="532"/>
      <c r="FX92" s="532"/>
      <c r="FY92" s="526"/>
      <c r="FZ92" s="532"/>
      <c r="GA92" s="529"/>
      <c r="GB92" s="530"/>
      <c r="GC92" s="530"/>
      <c r="GD92" s="529"/>
      <c r="GE92" s="530"/>
      <c r="GF92" s="530"/>
      <c r="GG92" s="530"/>
      <c r="GH92" s="530"/>
      <c r="GI92" s="530"/>
      <c r="GJ92" s="529"/>
      <c r="GK92" s="530"/>
      <c r="GL92" s="529"/>
      <c r="GM92" s="529"/>
      <c r="GN92" s="530"/>
      <c r="GO92" s="530"/>
      <c r="GP92" s="529"/>
      <c r="GQ92" s="529"/>
      <c r="GR92" s="530"/>
      <c r="GS92" s="530"/>
      <c r="GT92" s="529"/>
    </row>
    <row r="93" spans="1:211" ht="15.75" x14ac:dyDescent="0.25">
      <c r="A93" s="179">
        <f>DATASHEET!A79</f>
        <v>151634</v>
      </c>
      <c r="B93" s="58" t="str">
        <f>DATASHEET!B79</f>
        <v>HORSFIELD, Ruby</v>
      </c>
      <c r="C93" s="169" t="str">
        <f>DATASHEET!C79</f>
        <v>11EGQ</v>
      </c>
      <c r="D93" s="170" t="str">
        <f>DATASHEET!D79</f>
        <v>F</v>
      </c>
      <c r="E93" s="170" t="str">
        <f>DATASHEET!J79</f>
        <v>N</v>
      </c>
      <c r="F93" s="170" t="str">
        <f>DATASHEET!E79</f>
        <v>N</v>
      </c>
      <c r="G93" s="170" t="str">
        <f>DATASHEET!F79</f>
        <v>White - British</v>
      </c>
      <c r="H93" s="170" t="str">
        <f>DATASHEET!G79</f>
        <v>N</v>
      </c>
      <c r="I93" s="170" t="str">
        <f>DATASHEET!H79</f>
        <v>N</v>
      </c>
      <c r="J93" s="170" t="str">
        <f>DATASHEET!I79</f>
        <v>N</v>
      </c>
      <c r="K93" s="171" t="str">
        <f>DATASHEET!M79</f>
        <v>M</v>
      </c>
      <c r="L93" s="88" t="str">
        <f t="shared" si="71"/>
        <v/>
      </c>
      <c r="M93" s="88" t="str">
        <f t="shared" si="72"/>
        <v/>
      </c>
      <c r="N93" s="498" t="str">
        <f>IF(ISBLANK(DATASHEET!L79),"",DATASHEET!L79)</f>
        <v>5-6</v>
      </c>
      <c r="O93" s="109">
        <f>IFERROR(IF(VLOOKUP(DATASHEET!A79,[5]YEAR11!$A$2:$AF$236,18,FALSE)="","",VLOOKUP(DATASHEET!A79,[5]YEAR11!$A$2:$AF$236,18,FALSE)),"")</f>
        <v>50.927548999999999</v>
      </c>
      <c r="P93" s="111">
        <f>IFERROR(IF(VLOOKUP(DATASHEET!A79,[5]YEAR11!$A$2:$AF$237,19,FALSE)="","",VLOOKUP(DATASHEET!A79,[5]YEAR11!$A$2:$AF$237,19,FALSE)),"")</f>
        <v>5.0927549000000001</v>
      </c>
      <c r="Q93" s="497">
        <f>'P8 BREAKDOWN'!M81</f>
        <v>-4.5927549000000001</v>
      </c>
      <c r="R93" s="140" t="str">
        <f>IF(S93="","",IFERROR(VLOOKUP(DATASHEET!AF79,lookup,2,FALSE)-$P93,""))</f>
        <v/>
      </c>
      <c r="S93" s="156" t="str">
        <f>IFERROR(INDEX(DATASHEET!$A$1:$DG$299,MATCH(PROGRESS!$A93,DATASHEET!$A$1:$A$299,0),MATCH(PROGRESS!T$2,DATASHEET!$A$1:$DG$1,0)),"")</f>
        <v/>
      </c>
      <c r="T93" s="156" t="str">
        <f t="shared" si="73"/>
        <v/>
      </c>
      <c r="U93" s="138" t="str">
        <f>IF(ISBLANK(DATASHEET!AG79),"",DATASHEET!AG79)</f>
        <v/>
      </c>
      <c r="V93" s="198" t="str">
        <f>IF(ISBLANK(DATASHEET!AH79),"",DATASHEET!AH79)</f>
        <v/>
      </c>
      <c r="W93" s="140" t="str">
        <f>IF(X93="","",IFERROR(VLOOKUP(DATASHEET!AJ79,lookup,2,FALSE)-$P93,""))</f>
        <v/>
      </c>
      <c r="X93" s="156" t="str">
        <f>IFERROR(INDEX(DATASHEET!$A$1:$DG$299,MATCH(PROGRESS!$A93,DATASHEET!$A$1:$A$299,0),MATCH(PROGRESS!Y$2,DATASHEET!$A$1:$DG$1,0)),"")</f>
        <v/>
      </c>
      <c r="Y93" s="156" t="str">
        <f t="shared" si="74"/>
        <v/>
      </c>
      <c r="Z93" s="138" t="str">
        <f>IF(ISBLANK(DATASHEET!AK79),"",DATASHEET!AK79)</f>
        <v/>
      </c>
      <c r="AA93" s="198" t="str">
        <f>IF(ISBLANK(DATASHEET!AL79),"",DATASHEET!AL79)</f>
        <v/>
      </c>
      <c r="AB93" s="140" t="str">
        <f>IF(AC93="","",IFERROR(VLOOKUP(DATASHEET!AN79,lookup,2,FALSE)-$P93,""))</f>
        <v/>
      </c>
      <c r="AC93" s="156" t="str">
        <f>IFERROR(INDEX(DATASHEET!$A$1:$DG$299,MATCH(PROGRESS!$A93,DATASHEET!$A$1:$A$299,0),MATCH(PROGRESS!AD$2,DATASHEET!$A$1:$DG$1,0)),"")</f>
        <v/>
      </c>
      <c r="AD93" s="156" t="str">
        <f t="shared" si="75"/>
        <v/>
      </c>
      <c r="AE93" s="138" t="str">
        <f>IF(ISBLANK(DATASHEET!AO79),"",DATASHEET!AO79)</f>
        <v/>
      </c>
      <c r="AF93" s="198" t="str">
        <f>IF(ISBLANK(DATASHEET!AP79),"",DATASHEET!AP79)</f>
        <v/>
      </c>
      <c r="AG93" s="140" t="str">
        <f>IF(AH93="","",IFERROR(VLOOKUP(DATASHEET!AR79,lookup,2,FALSE)-$P93,""))</f>
        <v/>
      </c>
      <c r="AH93" s="156" t="str">
        <f>IFERROR(INDEX(DATASHEET!$A$1:$DG$299,MATCH(PROGRESS!$A93,DATASHEET!$A$1:$A$299,0),MATCH(PROGRESS!AI$2,DATASHEET!$A$1:$DG$1,0)),"")</f>
        <v/>
      </c>
      <c r="AI93" s="156" t="str">
        <f t="shared" si="76"/>
        <v/>
      </c>
      <c r="AJ93" s="138" t="str">
        <f>IF(ISBLANK(DATASHEET!AS79),"",DATASHEET!AS79)</f>
        <v/>
      </c>
      <c r="AK93" s="198" t="str">
        <f>IF(ISBLANK(DATASHEET!AT79),"",DATASHEET!AT79)</f>
        <v/>
      </c>
      <c r="AL93" s="140" t="str">
        <f>IF(AM93="","",IFERROR(VLOOKUP(DATASHEET!AV79,lookup,2,FALSE)-$P93,""))</f>
        <v/>
      </c>
      <c r="AM93" s="156" t="str">
        <f>IFERROR(INDEX(DATASHEET!$A$1:$DG$299,MATCH(PROGRESS!$A93,DATASHEET!$A$1:$A$299,0),MATCH(PROGRESS!AN$2,DATASHEET!$A$1:$DG$1,0)),"")</f>
        <v/>
      </c>
      <c r="AN93" s="156" t="str">
        <f t="shared" si="77"/>
        <v/>
      </c>
      <c r="AO93" s="138" t="str">
        <f>IF(ISBLANK(DATASHEET!AW79),"",DATASHEET!AW79)</f>
        <v/>
      </c>
      <c r="AP93" s="198" t="str">
        <f>IF(ISBLANK(DATASHEET!AX79),"",DATASHEET!AX79)</f>
        <v/>
      </c>
      <c r="AQ93" s="140" t="str">
        <f>IF(AR93="","",IFERROR(VLOOKUP(DATASHEET!AZ79,lookup,2,FALSE)-$P93,""))</f>
        <v/>
      </c>
      <c r="AR93" s="156" t="str">
        <f>IFERROR(INDEX(DATASHEET!$A$1:$DG$299,MATCH(PROGRESS!$A93,DATASHEET!$A$1:$A$299,0),MATCH(PROGRESS!AS$2,DATASHEET!$A$1:$DG$1,0)),"")</f>
        <v/>
      </c>
      <c r="AS93" s="156" t="str">
        <f t="shared" si="78"/>
        <v/>
      </c>
      <c r="AT93" s="138" t="str">
        <f>IF(ISBLANK(DATASHEET!BA79),"",DATASHEET!BA79)</f>
        <v/>
      </c>
      <c r="AU93" s="198" t="str">
        <f>IF(ISBLANK(DATASHEET!BB79),"",DATASHEET!BB79)</f>
        <v/>
      </c>
      <c r="AV93" s="140" t="str">
        <f>IF(AW93="","",IFERROR(VLOOKUP(DATASHEET!BD79,lookup,2,FALSE)-$P93,""))</f>
        <v/>
      </c>
      <c r="AW93" s="156" t="str">
        <f>IFERROR(INDEX(DATASHEET!$A$1:$DG$299,MATCH(PROGRESS!$A93,DATASHEET!$A$1:$A$299,0),MATCH(PROGRESS!AX$2,DATASHEET!$A$1:$DG$1,0)),"")</f>
        <v/>
      </c>
      <c r="AX93" s="156" t="str">
        <f t="shared" si="79"/>
        <v/>
      </c>
      <c r="AY93" s="138" t="str">
        <f>IF(ISBLANK(DATASHEET!BE79),"",DATASHEET!BE79)</f>
        <v/>
      </c>
      <c r="AZ93" s="198" t="str">
        <f>IF(ISBLANK(DATASHEET!BF79),"",DATASHEET!BF79)</f>
        <v/>
      </c>
      <c r="BA93" s="140" t="str">
        <f>IF(BB93="","",IFERROR(VLOOKUP(DATASHEET!BH79,lookup,2,FALSE)-$P93,""))</f>
        <v/>
      </c>
      <c r="BB93" s="156" t="str">
        <f>IFERROR(INDEX(DATASHEET!$A$1:$DG$299,MATCH(PROGRESS!$A93,DATASHEET!$A$1:$A$299,0),MATCH(PROGRESS!BC$2,DATASHEET!$A$1:$DG$1,0)),"")</f>
        <v/>
      </c>
      <c r="BC93" s="156" t="str">
        <f t="shared" si="80"/>
        <v/>
      </c>
      <c r="BD93" s="138" t="str">
        <f>IF(ISBLANK(DATASHEET!BI79),"",DATASHEET!BI79)</f>
        <v>AWH</v>
      </c>
      <c r="BE93" s="198" t="str">
        <f>IF(ISBLANK(DATASHEET!BJ79),"",DATASHEET!BJ79)</f>
        <v>11X-EN-5</v>
      </c>
      <c r="BF93" s="140" t="str">
        <f>IF(BG93="","",IFERROR(VLOOKUP(DATASHEET!BL79,lookup,2,FALSE)-$P93,""))</f>
        <v/>
      </c>
      <c r="BG93" s="156" t="str">
        <f>IFERROR(INDEX(DATASHEET!$A$1:$DG$299,MATCH(PROGRESS!$A93,DATASHEET!$A$1:$A$299,0),MATCH(PROGRESS!BH$2,DATASHEET!$A$1:$DG$1,0)),"")</f>
        <v/>
      </c>
      <c r="BH93" s="156" t="str">
        <f t="shared" si="81"/>
        <v/>
      </c>
      <c r="BI93" s="138" t="str">
        <f>IF(ISBLANK(DATASHEET!BM79),"",DATASHEET!BM79)</f>
        <v/>
      </c>
      <c r="BJ93" s="198" t="str">
        <f>IF(ISBLANK(DATASHEET!BN79),"",DATASHEET!BN79)</f>
        <v/>
      </c>
      <c r="BK93" s="140" t="str">
        <f>IF(BL93="","",IFERROR(VLOOKUP(DATASHEET!BP79,lookup,2,FALSE)-$P93,""))</f>
        <v/>
      </c>
      <c r="BL93" s="156" t="str">
        <f>IFERROR(INDEX(DATASHEET!$A$1:$DG$299,MATCH(PROGRESS!$A93,DATASHEET!$A$1:$A$299,0),MATCH(PROGRESS!BM$2,DATASHEET!$A$1:$DG$1,0)),"")</f>
        <v/>
      </c>
      <c r="BM93" s="156" t="str">
        <f t="shared" si="82"/>
        <v/>
      </c>
      <c r="BN93" s="138" t="str">
        <f>IF(ISBLANK(DATASHEET!BQ79),"",DATASHEET!BQ79)</f>
        <v>AWR</v>
      </c>
      <c r="BO93" s="198" t="str">
        <f>IF(ISBLANK(DATASHEET!BR79),"",DATASHEET!BR79)</f>
        <v>11LT-FN-3</v>
      </c>
      <c r="BP93" s="140" t="str">
        <f>IF(BQ93="","",IFERROR(VLOOKUP(DATASHEET!BX79,lookup,2,FALSE)-$P93,""))</f>
        <v/>
      </c>
      <c r="BQ93" s="156" t="str">
        <f>IFERROR(INDEX(DATASHEET!$A$1:$DG$299,MATCH(PROGRESS!$A93,DATASHEET!$A$1:$A$299,0),MATCH(PROGRESS!BR$2,DATASHEET!$A$1:$DG$1,0)),"")</f>
        <v/>
      </c>
      <c r="BR93" s="156" t="str">
        <f t="shared" si="83"/>
        <v/>
      </c>
      <c r="BS93" s="138" t="str">
        <f>IF(ISBLANK(DATASHEET!BY79),"",DATASHEET!BY79)</f>
        <v>EGQ</v>
      </c>
      <c r="BT93" s="198" t="str">
        <f>IF(ISBLANK(DATASHEET!BZ79),"",DATASHEET!BZ79)</f>
        <v>11N-FR-3</v>
      </c>
      <c r="BU93" s="140" t="str">
        <f>IF(BV93="","",IFERROR(VLOOKUP(DATASHEET!CB79,lookup,2,FALSE)-$P93,""))</f>
        <v/>
      </c>
      <c r="BV93" s="156" t="str">
        <f>IFERROR(INDEX(DATASHEET!$A$1:$DG$299,MATCH(PROGRESS!$A93,DATASHEET!$A$1:$A$299,0),MATCH(PROGRESS!BW$2,DATASHEET!$A$1:$DG$1,0)),"")</f>
        <v/>
      </c>
      <c r="BW93" s="156" t="str">
        <f t="shared" si="84"/>
        <v/>
      </c>
      <c r="BX93" s="138" t="str">
        <f>IF(ISBLANK(DATASHEET!CC79),"",DATASHEET!CC79)</f>
        <v/>
      </c>
      <c r="BY93" s="198" t="str">
        <f>IF(ISBLANK(DATASHEET!CD79),"",DATASHEET!CD79)</f>
        <v/>
      </c>
      <c r="BZ93" s="140" t="str">
        <f>IF(CA93="","",IFERROR(VLOOKUP(DATASHEET!CE79,lookup,2,FALSE)-$P93,""))</f>
        <v/>
      </c>
      <c r="CA93" s="156" t="str">
        <f>IFERROR(INDEX(DATASHEET!$A$1:$DG$299,MATCH(PROGRESS!$A93,DATASHEET!$A$1:$A$299,0),MATCH(PROGRESS!CB$2,DATASHEET!$A$1:$DG$1,0)),"")</f>
        <v/>
      </c>
      <c r="CB93" s="156" t="str">
        <f t="shared" si="85"/>
        <v/>
      </c>
      <c r="CC93" s="138" t="str">
        <f>IF(ISBLANK(DATASHEET!CF79),"",DATASHEET!CF79)</f>
        <v/>
      </c>
      <c r="CD93" s="198" t="str">
        <f>IF(ISBLANK(DATASHEET!CG79),"",DATASHEET!CG79)</f>
        <v/>
      </c>
      <c r="CE93" s="140" t="str">
        <f>IF(CF93="","",IFERROR(VLOOKUP(DATASHEET!CJ79,lookup,2,FALSE)-$P93,""))</f>
        <v/>
      </c>
      <c r="CF93" s="156" t="str">
        <f>IFERROR(INDEX(DATASHEET!$A$1:$DG$299,MATCH(PROGRESS!$A93,DATASHEET!$A$1:$A$299,0),MATCH(PROGRESS!CG$2,DATASHEET!$A$1:$DG$1,0)),"")</f>
        <v/>
      </c>
      <c r="CG93" s="156" t="str">
        <f t="shared" si="86"/>
        <v/>
      </c>
      <c r="CH93" s="138" t="str">
        <f>IF(ISBLANK(DATASHEET!CK79),"",DATASHEET!CK79)</f>
        <v>MSA</v>
      </c>
      <c r="CI93" s="198" t="str">
        <f>IF(ISBLANK(DATASHEET!CL79),"",DATASHEET!CL79)</f>
        <v>11MS2-HI2-7</v>
      </c>
      <c r="CJ93" s="140" t="str">
        <f>IF(CK93="","",IFERROR(VLOOKUP(DATASHEET!CN79,lookup,2,FALSE)-$P93,""))</f>
        <v/>
      </c>
      <c r="CK93" s="156" t="str">
        <f>IFERROR(INDEX(DATASHEET!$A$1:$DG$299,MATCH(PROGRESS!$A93,DATASHEET!$A$1:$A$299,0),MATCH(PROGRESS!CL$2,DATASHEET!$A$1:$DG$1,0)),"")</f>
        <v/>
      </c>
      <c r="CL93" s="156" t="str">
        <f t="shared" si="87"/>
        <v/>
      </c>
      <c r="CM93" s="138" t="str">
        <f>IF(ISBLANK(DATASHEET!CO79),"",DATASHEET!CO79)</f>
        <v>AMA</v>
      </c>
      <c r="CN93" s="198" t="str">
        <f>IF(ISBLANK(DATASHEET!CP79),"",DATASHEET!CP79)</f>
        <v>11X-MA-6</v>
      </c>
      <c r="CO93" s="140" t="str">
        <f>IF(CP93="","",IFERROR(VLOOKUP(DATASHEET!CR79,lookup,2,FALSE)-$P93,""))</f>
        <v/>
      </c>
      <c r="CP93" s="156" t="str">
        <f>IFERROR(INDEX(DATASHEET!$A$1:$DG$299,MATCH(PROGRESS!$A93,DATASHEET!$A$1:$A$299,0),MATCH(PROGRESS!CQ$2,DATASHEET!$A$1:$DG$1,0)),"")</f>
        <v/>
      </c>
      <c r="CQ93" s="156" t="str">
        <f t="shared" si="88"/>
        <v/>
      </c>
      <c r="CR93" s="138" t="str">
        <f>IF(ISBLANK(DATASHEET!CS79),"",DATASHEET!CS79)</f>
        <v/>
      </c>
      <c r="CS93" s="198" t="str">
        <f>IF(ISBLANK(DATASHEET!CT79),"",DATASHEET!CT79)</f>
        <v/>
      </c>
      <c r="CT93" s="140" t="str">
        <f>IF(CU93="","",IFERROR(VLOOKUP(DATASHEET!CV79,lookup,2,FALSE)-$P93,""))</f>
        <v/>
      </c>
      <c r="CU93" s="156" t="str">
        <f>IFERROR(INDEX(DATASHEET!$A$1:$DG$299,MATCH(PROGRESS!$A93,DATASHEET!$A$1:$A$299,0),MATCH(PROGRESS!CV$2,DATASHEET!$A$1:$DG$1,0)),"")</f>
        <v/>
      </c>
      <c r="CV93" s="156" t="str">
        <f t="shared" si="89"/>
        <v/>
      </c>
      <c r="CW93" s="138" t="str">
        <f>IF(ISBLANK(DATASHEET!CW79),"",DATASHEET!CW79)</f>
        <v/>
      </c>
      <c r="CX93" s="198" t="str">
        <f>IF(ISBLANK(DATASHEET!CX79),"",DATASHEET!CX79)</f>
        <v/>
      </c>
      <c r="CY93" s="140" t="str">
        <f>IF(CZ93="","",IFERROR(VLOOKUP(DATASHEET!DD79,lookup,2,FALSE)-$P93,""))</f>
        <v/>
      </c>
      <c r="CZ93" s="156" t="str">
        <f>IFERROR(INDEX(DATASHEET!$A$1:$DG$299,MATCH(PROGRESS!$A93,DATASHEET!$A$1:$A$299,0),MATCH(PROGRESS!DA$2,DATASHEET!$A$1:$DG$1,0)),"")</f>
        <v/>
      </c>
      <c r="DA93" s="156" t="str">
        <f t="shared" si="90"/>
        <v/>
      </c>
      <c r="DB93" s="138" t="str">
        <f>IF(ISBLANK(DATASHEET!DE79),"",DATASHEET!DE79)</f>
        <v/>
      </c>
      <c r="DC93" s="198" t="str">
        <f>IF(ISBLANK(DATASHEET!DF79),"",DATASHEET!DF79)</f>
        <v/>
      </c>
      <c r="DD93" s="140" t="str">
        <f>IF(DE93="","",IFERROR(VLOOKUP(DATASHEET!DH79,lookup,2,FALSE)-$P93,""))</f>
        <v/>
      </c>
      <c r="DE93" s="156" t="str">
        <f>IFERROR(INDEX(DATASHEET!$A$1:$DG$299,MATCH(PROGRESS!$A93,DATASHEET!$A$1:$A$299,0),MATCH(PROGRESS!DF$2,DATASHEET!$A$1:$DG$1,0)),"")</f>
        <v/>
      </c>
      <c r="DF93" s="156" t="str">
        <f t="shared" si="91"/>
        <v/>
      </c>
      <c r="DG93" s="138" t="str">
        <f>IF(ISBLANK(DATASHEET!DI79),"",DATASHEET!DI79)</f>
        <v/>
      </c>
      <c r="DH93" s="198" t="str">
        <f>IF(ISBLANK(DATASHEET!DJ79),"",DATASHEET!DJ79)</f>
        <v/>
      </c>
      <c r="DI93" s="140" t="str">
        <f>IF(DJ93="","",IFERROR(VLOOKUP(DATASHEET!DL79,lookup,2,FALSE)-$P93,""))</f>
        <v/>
      </c>
      <c r="DJ93" s="156" t="str">
        <f>IFERROR(INDEX(DATASHEET!$A$1:$DG$299,MATCH(PROGRESS!$A93,DATASHEET!$A$1:$A$299,0),MATCH(PROGRESS!DK$2,DATASHEET!$A$1:$DG$1,0)),"")</f>
        <v/>
      </c>
      <c r="DK93" s="156" t="str">
        <f t="shared" si="92"/>
        <v/>
      </c>
      <c r="DL93" s="138" t="str">
        <f>IF(ISBLANK(DATASHEET!DM79),"",DATASHEET!DM79)</f>
        <v/>
      </c>
      <c r="DM93" s="198" t="str">
        <f>IF(ISBLANK(DATASHEET!DN79),"",DATASHEET!DN79)</f>
        <v/>
      </c>
      <c r="DN93" s="140" t="str">
        <f>IF(DO93="","",IFERROR(VLOOKUP(DATASHEET!DP79,lookup,2,FALSE)-$P93,""))</f>
        <v/>
      </c>
      <c r="DO93" s="156" t="str">
        <f>IFERROR(INDEX(DATASHEET!$A$1:$DG$299,MATCH(PROGRESS!$A93,DATASHEET!$A$1:$A$299,0),MATCH(PROGRESS!DP$2,DATASHEET!$A$1:$DG$1,0)),"")</f>
        <v/>
      </c>
      <c r="DP93" s="156" t="str">
        <f t="shared" si="93"/>
        <v/>
      </c>
      <c r="DQ93" s="138" t="str">
        <f>IF(ISBLANK(DATASHEET!DQ79),"",DATASHEET!DQ79)</f>
        <v>GRY</v>
      </c>
      <c r="DR93" s="198" t="str">
        <f>IF(ISBLANK(DATASHEET!DR79),"",DATASHEET!DR79)</f>
        <v>11X-RE-3</v>
      </c>
      <c r="DS93" s="140" t="str">
        <f>IF(DT93="","",IFERROR(VLOOKUP(DATASHEET!DT79,lookup,2,FALSE)-$P93,""))</f>
        <v/>
      </c>
      <c r="DT93" s="156" t="str">
        <f>IFERROR(INDEX(DATASHEET!$A$1:$DG$299,MATCH(PROGRESS!$A93,DATASHEET!$A$1:$A$299,0),MATCH(PROGRESS!DU$2,DATASHEET!$A$1:$DG$1,0)),"")</f>
        <v/>
      </c>
      <c r="DU93" s="156" t="str">
        <f t="shared" si="94"/>
        <v/>
      </c>
      <c r="DV93" s="138" t="str">
        <f>IF(ISBLANK(DATASHEET!DU79),"",DATASHEET!DU79)</f>
        <v>ES</v>
      </c>
      <c r="DW93" s="198" t="str">
        <f>IF(ISBLANK(DATASHEET!DV79),"",DATASHEET!DV79)</f>
        <v>11C-SC-2</v>
      </c>
      <c r="DX93" s="140" t="str">
        <f>IF(DY93="","",IFERROR(VLOOKUP(DATASHEET!DX79,lookup,2,FALSE)-$P93,""))</f>
        <v/>
      </c>
      <c r="DY93" s="156" t="str">
        <f>IFERROR(INDEX(DATASHEET!$A$1:$DG$299,MATCH(PROGRESS!$A93,DATASHEET!$A$1:$A$299,0),MATCH(PROGRESS!DZ$2,DATASHEET!$A$1:$DG$1,0)),"")</f>
        <v/>
      </c>
      <c r="DZ93" s="156" t="str">
        <f t="shared" si="95"/>
        <v/>
      </c>
      <c r="EA93" s="138" t="str">
        <f>IF(ISBLANK(DATASHEET!DY79),"",DATASHEET!DY79)</f>
        <v/>
      </c>
      <c r="EB93" s="198" t="str">
        <f>IF(ISBLANK(DATASHEET!DZ79),"",DATASHEET!DZ79)</f>
        <v/>
      </c>
      <c r="FD93" s="526"/>
      <c r="FE93" s="532"/>
      <c r="FF93" s="532"/>
      <c r="FG93" s="532"/>
      <c r="FH93" s="526"/>
      <c r="FI93" s="526"/>
      <c r="FJ93" s="532"/>
      <c r="FK93" s="526"/>
      <c r="FL93" s="532"/>
      <c r="FM93" s="526"/>
      <c r="FN93" s="532"/>
      <c r="FO93" s="532"/>
      <c r="FP93" s="532"/>
      <c r="FQ93" s="526"/>
      <c r="FR93" s="526"/>
      <c r="FS93" s="526"/>
      <c r="FT93" s="532"/>
      <c r="FU93" s="526"/>
      <c r="FV93" s="532"/>
      <c r="FW93" s="532"/>
      <c r="FX93" s="532"/>
      <c r="FY93" s="526"/>
      <c r="FZ93" s="532"/>
      <c r="GA93" s="529"/>
      <c r="GB93" s="530"/>
      <c r="GC93" s="530"/>
      <c r="GD93" s="529"/>
      <c r="GE93" s="530"/>
      <c r="GF93" s="530"/>
      <c r="GG93" s="530"/>
      <c r="GH93" s="530"/>
      <c r="GI93" s="530"/>
      <c r="GJ93" s="529"/>
      <c r="GK93" s="530"/>
      <c r="GL93" s="529"/>
      <c r="GM93" s="529"/>
      <c r="GN93" s="530"/>
      <c r="GO93" s="530"/>
      <c r="GP93" s="529"/>
      <c r="GQ93" s="529"/>
      <c r="GR93" s="530"/>
      <c r="GS93" s="530"/>
      <c r="GT93" s="529"/>
      <c r="HA93" t="s">
        <v>375</v>
      </c>
    </row>
    <row r="94" spans="1:211" ht="15.75" x14ac:dyDescent="0.25">
      <c r="A94" s="179">
        <f>DATASHEET!A80</f>
        <v>151525</v>
      </c>
      <c r="B94" s="58" t="str">
        <f>DATASHEET!B80</f>
        <v>HOWSON, Max</v>
      </c>
      <c r="C94" s="169" t="str">
        <f>DATASHEET!C80</f>
        <v>11ZI</v>
      </c>
      <c r="D94" s="170" t="str">
        <f>DATASHEET!D80</f>
        <v>M</v>
      </c>
      <c r="E94" s="170" t="str">
        <f>DATASHEET!J80</f>
        <v>N</v>
      </c>
      <c r="F94" s="170" t="str">
        <f>DATASHEET!E80</f>
        <v>N</v>
      </c>
      <c r="G94" s="170" t="str">
        <f>DATASHEET!F80</f>
        <v>White - British</v>
      </c>
      <c r="H94" s="170" t="str">
        <f>DATASHEET!G80</f>
        <v>N</v>
      </c>
      <c r="I94" s="170" t="str">
        <f>DATASHEET!H80</f>
        <v>N</v>
      </c>
      <c r="J94" s="170" t="str">
        <f>DATASHEET!I80</f>
        <v>N</v>
      </c>
      <c r="K94" s="171" t="str">
        <f>DATASHEET!M80</f>
        <v>L</v>
      </c>
      <c r="L94" s="88" t="str">
        <f t="shared" si="71"/>
        <v/>
      </c>
      <c r="M94" s="88" t="str">
        <f t="shared" si="72"/>
        <v/>
      </c>
      <c r="N94" s="498" t="str">
        <f>IF(ISBLANK(DATASHEET!L80),"",DATASHEET!L80)</f>
        <v>2-3</v>
      </c>
      <c r="O94" s="109">
        <f>IFERROR(IF(VLOOKUP(DATASHEET!A80,[5]YEAR11!$A$2:$AF$236,18,FALSE)="","",VLOOKUP(DATASHEET!A80,[5]YEAR11!$A$2:$AF$236,18,FALSE)),"")</f>
        <v>25.12</v>
      </c>
      <c r="P94" s="111">
        <f>IFERROR(IF(VLOOKUP(DATASHEET!A80,[5]YEAR11!$A$2:$AF$237,19,FALSE)="","",VLOOKUP(DATASHEET!A80,[5]YEAR11!$A$2:$AF$237,19,FALSE)),"")</f>
        <v>2.512</v>
      </c>
      <c r="Q94" s="497" t="str">
        <f>'P8 BREAKDOWN'!M82</f>
        <v/>
      </c>
      <c r="R94" s="140" t="str">
        <f>IF(S94="","",IFERROR(VLOOKUP(DATASHEET!AF80,lookup,2,FALSE)-$P94,""))</f>
        <v/>
      </c>
      <c r="S94" s="156" t="str">
        <f>IFERROR(INDEX(DATASHEET!$A$1:$DG$299,MATCH(PROGRESS!$A94,DATASHEET!$A$1:$A$299,0),MATCH(PROGRESS!T$2,DATASHEET!$A$1:$DG$1,0)),"")</f>
        <v/>
      </c>
      <c r="T94" s="156" t="str">
        <f t="shared" si="73"/>
        <v/>
      </c>
      <c r="U94" s="138" t="str">
        <f>IF(ISBLANK(DATASHEET!AG80),"",DATASHEET!AG80)</f>
        <v/>
      </c>
      <c r="V94" s="198" t="str">
        <f>IF(ISBLANK(DATASHEET!AH80),"",DATASHEET!AH80)</f>
        <v/>
      </c>
      <c r="W94" s="140" t="str">
        <f>IF(X94="","",IFERROR(VLOOKUP(DATASHEET!AJ80,lookup,2,FALSE)-$P94,""))</f>
        <v/>
      </c>
      <c r="X94" s="156" t="str">
        <f>IFERROR(INDEX(DATASHEET!$A$1:$DG$299,MATCH(PROGRESS!$A94,DATASHEET!$A$1:$A$299,0),MATCH(PROGRESS!Y$2,DATASHEET!$A$1:$DG$1,0)),"")</f>
        <v/>
      </c>
      <c r="Y94" s="156" t="str">
        <f t="shared" si="74"/>
        <v/>
      </c>
      <c r="Z94" s="138" t="str">
        <f>IF(ISBLANK(DATASHEET!AK80),"",DATASHEET!AK80)</f>
        <v>KBW</v>
      </c>
      <c r="AA94" s="198" t="str">
        <f>IF(ISBLANK(DATASHEET!AL80),"",DATASHEET!AL80)</f>
        <v>11T-BI-5</v>
      </c>
      <c r="AB94" s="140" t="str">
        <f>IF(AC94="","",IFERROR(VLOOKUP(DATASHEET!AN80,lookup,2,FALSE)-$P94,""))</f>
        <v/>
      </c>
      <c r="AC94" s="156" t="str">
        <f>IFERROR(INDEX(DATASHEET!$A$1:$DG$299,MATCH(PROGRESS!$A94,DATASHEET!$A$1:$A$299,0),MATCH(PROGRESS!AD$2,DATASHEET!$A$1:$DG$1,0)),"")</f>
        <v/>
      </c>
      <c r="AD94" s="156" t="str">
        <f t="shared" si="75"/>
        <v/>
      </c>
      <c r="AE94" s="138" t="str">
        <f>IF(ISBLANK(DATASHEET!AO80),"",DATASHEET!AO80)</f>
        <v/>
      </c>
      <c r="AF94" s="198" t="str">
        <f>IF(ISBLANK(DATASHEET!AP80),"",DATASHEET!AP80)</f>
        <v/>
      </c>
      <c r="AG94" s="140" t="str">
        <f>IF(AH94="","",IFERROR(VLOOKUP(DATASHEET!AR80,lookup,2,FALSE)-$P94,""))</f>
        <v/>
      </c>
      <c r="AH94" s="156" t="str">
        <f>IFERROR(INDEX(DATASHEET!$A$1:$DG$299,MATCH(PROGRESS!$A94,DATASHEET!$A$1:$A$299,0),MATCH(PROGRESS!AI$2,DATASHEET!$A$1:$DG$1,0)),"")</f>
        <v/>
      </c>
      <c r="AI94" s="156" t="str">
        <f t="shared" si="76"/>
        <v/>
      </c>
      <c r="AJ94" s="138" t="str">
        <f>IF(ISBLANK(DATASHEET!AS80),"",DATASHEET!AS80)</f>
        <v>GN</v>
      </c>
      <c r="AK94" s="198" t="str">
        <f>IF(ISBLANK(DATASHEET!AT80),"",DATASHEET!AT80)</f>
        <v>11T-CH-5</v>
      </c>
      <c r="AL94" s="140" t="str">
        <f>IF(AM94="","",IFERROR(VLOOKUP(DATASHEET!AV80,lookup,2,FALSE)-$P94,""))</f>
        <v/>
      </c>
      <c r="AM94" s="156" t="str">
        <f>IFERROR(INDEX(DATASHEET!$A$1:$DG$299,MATCH(PROGRESS!$A94,DATASHEET!$A$1:$A$299,0),MATCH(PROGRESS!AN$2,DATASHEET!$A$1:$DG$1,0)),"")</f>
        <v/>
      </c>
      <c r="AN94" s="156" t="str">
        <f t="shared" si="77"/>
        <v/>
      </c>
      <c r="AO94" s="138" t="str">
        <f>IF(ISBLANK(DATASHEET!AW80),"",DATASHEET!AW80)</f>
        <v/>
      </c>
      <c r="AP94" s="198" t="str">
        <f>IF(ISBLANK(DATASHEET!AX80),"",DATASHEET!AX80)</f>
        <v/>
      </c>
      <c r="AQ94" s="140" t="str">
        <f>IF(AR94="","",IFERROR(VLOOKUP(DATASHEET!AZ80,lookup,2,FALSE)-$P94,""))</f>
        <v/>
      </c>
      <c r="AR94" s="156" t="str">
        <f>IFERROR(INDEX(DATASHEET!$A$1:$DG$299,MATCH(PROGRESS!$A94,DATASHEET!$A$1:$A$299,0),MATCH(PROGRESS!AS$2,DATASHEET!$A$1:$DG$1,0)),"")</f>
        <v/>
      </c>
      <c r="AS94" s="156" t="str">
        <f t="shared" si="78"/>
        <v/>
      </c>
      <c r="AT94" s="138" t="str">
        <f>IF(ISBLANK(DATASHEET!BA80),"",DATASHEET!BA80)</f>
        <v/>
      </c>
      <c r="AU94" s="198" t="str">
        <f>IF(ISBLANK(DATASHEET!BB80),"",DATASHEET!BB80)</f>
        <v/>
      </c>
      <c r="AV94" s="140" t="str">
        <f>IF(AW94="","",IFERROR(VLOOKUP(DATASHEET!BD80,lookup,2,FALSE)-$P94,""))</f>
        <v/>
      </c>
      <c r="AW94" s="156" t="str">
        <f>IFERROR(INDEX(DATASHEET!$A$1:$DG$299,MATCH(PROGRESS!$A94,DATASHEET!$A$1:$A$299,0),MATCH(PROGRESS!AX$2,DATASHEET!$A$1:$DG$1,0)),"")</f>
        <v/>
      </c>
      <c r="AX94" s="156" t="str">
        <f t="shared" si="79"/>
        <v/>
      </c>
      <c r="AY94" s="138" t="str">
        <f>IF(ISBLANK(DATASHEET!BE80),"",DATASHEET!BE80)</f>
        <v/>
      </c>
      <c r="AZ94" s="198" t="str">
        <f>IF(ISBLANK(DATASHEET!BF80),"",DATASHEET!BF80)</f>
        <v/>
      </c>
      <c r="BA94" s="140" t="str">
        <f>IF(BB94="","",IFERROR(VLOOKUP(DATASHEET!BH80,lookup,2,FALSE)-$P94,""))</f>
        <v/>
      </c>
      <c r="BB94" s="156" t="str">
        <f>IFERROR(INDEX(DATASHEET!$A$1:$DG$299,MATCH(PROGRESS!$A94,DATASHEET!$A$1:$A$299,0),MATCH(PROGRESS!BC$2,DATASHEET!$A$1:$DG$1,0)),"")</f>
        <v/>
      </c>
      <c r="BC94" s="156" t="str">
        <f t="shared" si="80"/>
        <v/>
      </c>
      <c r="BD94" s="138" t="str">
        <f>IF(ISBLANK(DATASHEET!BI80),"",DATASHEET!BI80)</f>
        <v>SK</v>
      </c>
      <c r="BE94" s="198" t="str">
        <f>IF(ISBLANK(DATASHEET!BJ80),"",DATASHEET!BJ80)</f>
        <v>11X-EN-7</v>
      </c>
      <c r="BF94" s="140" t="str">
        <f>IF(BG94="","",IFERROR(VLOOKUP(DATASHEET!BL80,lookup,2,FALSE)-$P94,""))</f>
        <v/>
      </c>
      <c r="BG94" s="156" t="str">
        <f>IFERROR(INDEX(DATASHEET!$A$1:$DG$299,MATCH(PROGRESS!$A94,DATASHEET!$A$1:$A$299,0),MATCH(PROGRESS!BH$2,DATASHEET!$A$1:$DG$1,0)),"")</f>
        <v/>
      </c>
      <c r="BH94" s="156" t="str">
        <f t="shared" si="81"/>
        <v/>
      </c>
      <c r="BI94" s="138" t="str">
        <f>IF(ISBLANK(DATASHEET!BM80),"",DATASHEET!BM80)</f>
        <v/>
      </c>
      <c r="BJ94" s="198" t="str">
        <f>IF(ISBLANK(DATASHEET!BN80),"",DATASHEET!BN80)</f>
        <v/>
      </c>
      <c r="BK94" s="140" t="str">
        <f>IF(BL94="","",IFERROR(VLOOKUP(DATASHEET!BP80,lookup,2,FALSE)-$P94,""))</f>
        <v/>
      </c>
      <c r="BL94" s="156" t="str">
        <f>IFERROR(INDEX(DATASHEET!$A$1:$DG$299,MATCH(PROGRESS!$A94,DATASHEET!$A$1:$A$299,0),MATCH(PROGRESS!BM$2,DATASHEET!$A$1:$DG$1,0)),"")</f>
        <v/>
      </c>
      <c r="BM94" s="156" t="str">
        <f t="shared" si="82"/>
        <v/>
      </c>
      <c r="BN94" s="138" t="str">
        <f>IF(ISBLANK(DATASHEET!BQ80),"",DATASHEET!BQ80)</f>
        <v>AWR</v>
      </c>
      <c r="BO94" s="198" t="str">
        <f>IF(ISBLANK(DATASHEET!BR80),"",DATASHEET!BR80)</f>
        <v>11MS2-FN2-5</v>
      </c>
      <c r="BP94" s="140" t="str">
        <f>IF(BQ94="","",IFERROR(VLOOKUP(DATASHEET!BX80,lookup,2,FALSE)-$P94,""))</f>
        <v/>
      </c>
      <c r="BQ94" s="156" t="str">
        <f>IFERROR(INDEX(DATASHEET!$A$1:$DG$299,MATCH(PROGRESS!$A94,DATASHEET!$A$1:$A$299,0),MATCH(PROGRESS!BR$2,DATASHEET!$A$1:$DG$1,0)),"")</f>
        <v/>
      </c>
      <c r="BR94" s="156" t="str">
        <f t="shared" si="83"/>
        <v/>
      </c>
      <c r="BS94" s="138" t="str">
        <f>IF(ISBLANK(DATASHEET!BY80),"",DATASHEET!BY80)</f>
        <v/>
      </c>
      <c r="BT94" s="198" t="str">
        <f>IF(ISBLANK(DATASHEET!BZ80),"",DATASHEET!BZ80)</f>
        <v/>
      </c>
      <c r="BU94" s="140" t="str">
        <f>IF(BV94="","",IFERROR(VLOOKUP(DATASHEET!CB80,lookup,2,FALSE)-$P94,""))</f>
        <v/>
      </c>
      <c r="BV94" s="156" t="str">
        <f>IFERROR(INDEX(DATASHEET!$A$1:$DG$299,MATCH(PROGRESS!$A94,DATASHEET!$A$1:$A$299,0),MATCH(PROGRESS!BW$2,DATASHEET!$A$1:$DG$1,0)),"")</f>
        <v/>
      </c>
      <c r="BW94" s="156" t="str">
        <f t="shared" si="84"/>
        <v/>
      </c>
      <c r="BX94" s="138" t="str">
        <f>IF(ISBLANK(DATASHEET!CC80),"",DATASHEET!CC80)</f>
        <v/>
      </c>
      <c r="BY94" s="198" t="str">
        <f>IF(ISBLANK(DATASHEET!CD80),"",DATASHEET!CD80)</f>
        <v/>
      </c>
      <c r="BZ94" s="140" t="str">
        <f>IF(CA94="","",IFERROR(VLOOKUP(DATASHEET!CE80,lookup,2,FALSE)-$P94,""))</f>
        <v/>
      </c>
      <c r="CA94" s="156" t="str">
        <f>IFERROR(INDEX(DATASHEET!$A$1:$DG$299,MATCH(PROGRESS!$A94,DATASHEET!$A$1:$A$299,0),MATCH(PROGRESS!CB$2,DATASHEET!$A$1:$DG$1,0)),"")</f>
        <v/>
      </c>
      <c r="CB94" s="156" t="str">
        <f t="shared" si="85"/>
        <v/>
      </c>
      <c r="CC94" s="138" t="str">
        <f>IF(ISBLANK(DATASHEET!CF80),"",DATASHEET!CF80)</f>
        <v/>
      </c>
      <c r="CD94" s="198" t="str">
        <f>IF(ISBLANK(DATASHEET!CG80),"",DATASHEET!CG80)</f>
        <v/>
      </c>
      <c r="CE94" s="140" t="str">
        <f>IF(CF94="","",IFERROR(VLOOKUP(DATASHEET!CJ80,lookup,2,FALSE)-$P94,""))</f>
        <v/>
      </c>
      <c r="CF94" s="156" t="str">
        <f>IFERROR(INDEX(DATASHEET!$A$1:$DG$299,MATCH(PROGRESS!$A94,DATASHEET!$A$1:$A$299,0),MATCH(PROGRESS!CG$2,DATASHEET!$A$1:$DG$1,0)),"")</f>
        <v/>
      </c>
      <c r="CG94" s="156" t="str">
        <f t="shared" si="86"/>
        <v/>
      </c>
      <c r="CH94" s="138" t="str">
        <f>IF(ISBLANK(DATASHEET!CK80),"",DATASHEET!CK80)</f>
        <v/>
      </c>
      <c r="CI94" s="198" t="str">
        <f>IF(ISBLANK(DATASHEET!CL80),"",DATASHEET!CL80)</f>
        <v/>
      </c>
      <c r="CJ94" s="140" t="str">
        <f>IF(CK94="","",IFERROR(VLOOKUP(DATASHEET!CN80,lookup,2,FALSE)-$P94,""))</f>
        <v/>
      </c>
      <c r="CK94" s="156" t="str">
        <f>IFERROR(INDEX(DATASHEET!$A$1:$DG$299,MATCH(PROGRESS!$A94,DATASHEET!$A$1:$A$299,0),MATCH(PROGRESS!CL$2,DATASHEET!$A$1:$DG$1,0)),"")</f>
        <v/>
      </c>
      <c r="CL94" s="156" t="str">
        <f t="shared" si="87"/>
        <v/>
      </c>
      <c r="CM94" s="138" t="str">
        <f>IF(ISBLANK(DATASHEET!CO80),"",DATASHEET!CO80)</f>
        <v>AMA</v>
      </c>
      <c r="CN94" s="198" t="str">
        <f>IF(ISBLANK(DATASHEET!CP80),"",DATASHEET!CP80)</f>
        <v>11S-MA-4</v>
      </c>
      <c r="CO94" s="140" t="str">
        <f>IF(CP94="","",IFERROR(VLOOKUP(DATASHEET!CR80,lookup,2,FALSE)-$P94,""))</f>
        <v/>
      </c>
      <c r="CP94" s="156" t="str">
        <f>IFERROR(INDEX(DATASHEET!$A$1:$DG$299,MATCH(PROGRESS!$A94,DATASHEET!$A$1:$A$299,0),MATCH(PROGRESS!CQ$2,DATASHEET!$A$1:$DG$1,0)),"")</f>
        <v/>
      </c>
      <c r="CQ94" s="156" t="str">
        <f t="shared" si="88"/>
        <v/>
      </c>
      <c r="CR94" s="138" t="str">
        <f>IF(ISBLANK(DATASHEET!CS80),"",DATASHEET!CS80)</f>
        <v/>
      </c>
      <c r="CS94" s="198" t="str">
        <f>IF(ISBLANK(DATASHEET!CT80),"",DATASHEET!CT80)</f>
        <v/>
      </c>
      <c r="CT94" s="140" t="str">
        <f>IF(CU94="","",IFERROR(VLOOKUP(DATASHEET!CV80,lookup,2,FALSE)-$P94,""))</f>
        <v/>
      </c>
      <c r="CU94" s="156" t="str">
        <f>IFERROR(INDEX(DATASHEET!$A$1:$DG$299,MATCH(PROGRESS!$A94,DATASHEET!$A$1:$A$299,0),MATCH(PROGRESS!CV$2,DATASHEET!$A$1:$DG$1,0)),"")</f>
        <v/>
      </c>
      <c r="CV94" s="156" t="str">
        <f t="shared" si="89"/>
        <v/>
      </c>
      <c r="CW94" s="138" t="str">
        <f>IF(ISBLANK(DATASHEET!CW80),"",DATASHEET!CW80)</f>
        <v/>
      </c>
      <c r="CX94" s="198" t="str">
        <f>IF(ISBLANK(DATASHEET!CX80),"",DATASHEET!CX80)</f>
        <v/>
      </c>
      <c r="CY94" s="140" t="str">
        <f>IF(CZ94="","",IFERROR(VLOOKUP(DATASHEET!DD80,lookup,2,FALSE)-$P94,""))</f>
        <v/>
      </c>
      <c r="CZ94" s="156" t="str">
        <f>IFERROR(INDEX(DATASHEET!$A$1:$DG$299,MATCH(PROGRESS!$A94,DATASHEET!$A$1:$A$299,0),MATCH(PROGRESS!DA$2,DATASHEET!$A$1:$DG$1,0)),"")</f>
        <v/>
      </c>
      <c r="DA94" s="156" t="str">
        <f t="shared" si="90"/>
        <v/>
      </c>
      <c r="DB94" s="138" t="str">
        <f>IF(ISBLANK(DATASHEET!DE80),"",DATASHEET!DE80)</f>
        <v/>
      </c>
      <c r="DC94" s="198" t="str">
        <f>IF(ISBLANK(DATASHEET!DF80),"",DATASHEET!DF80)</f>
        <v/>
      </c>
      <c r="DD94" s="140" t="str">
        <f>IF(DE94="","",IFERROR(VLOOKUP(DATASHEET!DH80,lookup,2,FALSE)-$P94,""))</f>
        <v/>
      </c>
      <c r="DE94" s="156" t="str">
        <f>IFERROR(INDEX(DATASHEET!$A$1:$DG$299,MATCH(PROGRESS!$A94,DATASHEET!$A$1:$A$299,0),MATCH(PROGRESS!DF$2,DATASHEET!$A$1:$DG$1,0)),"")</f>
        <v/>
      </c>
      <c r="DF94" s="156" t="str">
        <f t="shared" si="91"/>
        <v/>
      </c>
      <c r="DG94" s="138" t="str">
        <f>IF(ISBLANK(DATASHEET!DI80),"",DATASHEET!DI80)</f>
        <v>RA</v>
      </c>
      <c r="DH94" s="198" t="str">
        <f>IF(ISBLANK(DATASHEET!DJ80),"",DATASHEET!DJ80)</f>
        <v>11T-PH-5</v>
      </c>
      <c r="DI94" s="140" t="str">
        <f>IF(DJ94="","",IFERROR(VLOOKUP(DATASHEET!DL80,lookup,2,FALSE)-$P94,""))</f>
        <v/>
      </c>
      <c r="DJ94" s="156" t="str">
        <f>IFERROR(INDEX(DATASHEET!$A$1:$DG$299,MATCH(PROGRESS!$A94,DATASHEET!$A$1:$A$299,0),MATCH(PROGRESS!DK$2,DATASHEET!$A$1:$DG$1,0)),"")</f>
        <v/>
      </c>
      <c r="DK94" s="156" t="str">
        <f t="shared" si="92"/>
        <v/>
      </c>
      <c r="DL94" s="138" t="str">
        <f>IF(ISBLANK(DATASHEET!DM80),"",DATASHEET!DM80)</f>
        <v/>
      </c>
      <c r="DM94" s="198" t="str">
        <f>IF(ISBLANK(DATASHEET!DN80),"",DATASHEET!DN80)</f>
        <v/>
      </c>
      <c r="DN94" s="140" t="str">
        <f>IF(DO94="","",IFERROR(VLOOKUP(DATASHEET!DP80,lookup,2,FALSE)-$P94,""))</f>
        <v/>
      </c>
      <c r="DO94" s="156" t="str">
        <f>IFERROR(INDEX(DATASHEET!$A$1:$DG$299,MATCH(PROGRESS!$A94,DATASHEET!$A$1:$A$299,0),MATCH(PROGRESS!DP$2,DATASHEET!$A$1:$DG$1,0)),"")</f>
        <v/>
      </c>
      <c r="DP94" s="156" t="str">
        <f t="shared" si="93"/>
        <v/>
      </c>
      <c r="DQ94" s="138" t="str">
        <f>IF(ISBLANK(DATASHEET!DQ80),"",DATASHEET!DQ80)</f>
        <v>NT</v>
      </c>
      <c r="DR94" s="198" t="str">
        <f>IF(ISBLANK(DATASHEET!DR80),"",DATASHEET!DR80)</f>
        <v>11X-RE-5</v>
      </c>
      <c r="DS94" s="140" t="str">
        <f>IF(DT94="","",IFERROR(VLOOKUP(DATASHEET!DT80,lookup,2,FALSE)-$P94,""))</f>
        <v/>
      </c>
      <c r="DT94" s="156" t="str">
        <f>IFERROR(INDEX(DATASHEET!$A$1:$DG$299,MATCH(PROGRESS!$A94,DATASHEET!$A$1:$A$299,0),MATCH(PROGRESS!DU$2,DATASHEET!$A$1:$DG$1,0)),"")</f>
        <v/>
      </c>
      <c r="DU94" s="156" t="str">
        <f t="shared" si="94"/>
        <v/>
      </c>
      <c r="DV94" s="138" t="str">
        <f>IF(ISBLANK(DATASHEET!DU80),"",DATASHEET!DU80)</f>
        <v/>
      </c>
      <c r="DW94" s="198" t="str">
        <f>IF(ISBLANK(DATASHEET!DV80),"",DATASHEET!DV80)</f>
        <v/>
      </c>
      <c r="DX94" s="140" t="str">
        <f>IF(DY94="","",IFERROR(VLOOKUP(DATASHEET!DX80,lookup,2,FALSE)-$P94,""))</f>
        <v/>
      </c>
      <c r="DY94" s="156" t="str">
        <f>IFERROR(INDEX(DATASHEET!$A$1:$DG$299,MATCH(PROGRESS!$A94,DATASHEET!$A$1:$A$299,0),MATCH(PROGRESS!DZ$2,DATASHEET!$A$1:$DG$1,0)),"")</f>
        <v/>
      </c>
      <c r="DZ94" s="156" t="str">
        <f t="shared" si="95"/>
        <v/>
      </c>
      <c r="EA94" s="138" t="str">
        <f>IF(ISBLANK(DATASHEET!DY80),"",DATASHEET!DY80)</f>
        <v>WE</v>
      </c>
      <c r="EB94" s="198" t="str">
        <f>IF(ISBLANK(DATASHEET!DZ80),"",DATASHEET!DZ80)</f>
        <v>11S-SP-4</v>
      </c>
      <c r="FD94" s="526"/>
      <c r="FE94" s="532"/>
      <c r="FF94" s="532"/>
      <c r="FG94" s="532"/>
      <c r="FH94" s="526"/>
      <c r="FI94" s="526"/>
      <c r="FJ94" s="532"/>
      <c r="FK94" s="526"/>
      <c r="FL94" s="532"/>
      <c r="FM94" s="526"/>
      <c r="FN94" s="532"/>
      <c r="FO94" s="532"/>
      <c r="FP94" s="532"/>
      <c r="FQ94" s="526"/>
      <c r="FR94" s="526"/>
      <c r="FS94" s="526"/>
      <c r="FT94" s="532"/>
      <c r="FU94" s="526"/>
      <c r="FV94" s="532"/>
      <c r="FW94" s="532"/>
      <c r="FX94" s="532"/>
      <c r="FY94" s="526"/>
      <c r="FZ94" s="532"/>
      <c r="GA94" s="529"/>
      <c r="GB94" s="530"/>
      <c r="GC94" s="530"/>
      <c r="GD94" s="529"/>
      <c r="GE94" s="530"/>
      <c r="GF94" s="530"/>
      <c r="GG94" s="530"/>
      <c r="GH94" s="530"/>
      <c r="GI94" s="530"/>
      <c r="GJ94" s="529"/>
      <c r="GK94" s="530"/>
      <c r="GL94" s="529"/>
      <c r="GM94" s="529"/>
      <c r="GN94" s="530"/>
      <c r="GO94" s="530"/>
      <c r="GP94" s="529"/>
      <c r="GQ94" s="529"/>
      <c r="GR94" s="530"/>
      <c r="GS94" s="530"/>
      <c r="GT94" s="529"/>
    </row>
    <row r="95" spans="1:211" ht="15.75" x14ac:dyDescent="0.25">
      <c r="A95" s="179">
        <f>DATASHEET!A81</f>
        <v>151674</v>
      </c>
      <c r="B95" s="58" t="str">
        <f>DATASHEET!B81</f>
        <v>HUSSAIN, Zain</v>
      </c>
      <c r="C95" s="169" t="str">
        <f>DATASHEET!C81</f>
        <v>11SK</v>
      </c>
      <c r="D95" s="170" t="str">
        <f>DATASHEET!D81</f>
        <v>M</v>
      </c>
      <c r="E95" s="170" t="str">
        <f>DATASHEET!J81</f>
        <v>N</v>
      </c>
      <c r="F95" s="170" t="str">
        <f>DATASHEET!E81</f>
        <v>N</v>
      </c>
      <c r="G95" s="170" t="str">
        <f>DATASHEET!F81</f>
        <v>Pakistani</v>
      </c>
      <c r="H95" s="170" t="str">
        <f>DATASHEET!G81</f>
        <v>N</v>
      </c>
      <c r="I95" s="170" t="str">
        <f>DATASHEET!H81</f>
        <v>N</v>
      </c>
      <c r="J95" s="170" t="str">
        <f>DATASHEET!I81</f>
        <v>N</v>
      </c>
      <c r="K95" s="171" t="str">
        <f>DATASHEET!M81</f>
        <v>M</v>
      </c>
      <c r="L95" s="88" t="str">
        <f t="shared" si="71"/>
        <v/>
      </c>
      <c r="M95" s="88" t="str">
        <f t="shared" si="72"/>
        <v/>
      </c>
      <c r="N95" s="498" t="str">
        <f>IF(ISBLANK(DATASHEET!L81),"",DATASHEET!L81)</f>
        <v>5-6</v>
      </c>
      <c r="O95" s="109">
        <f>IFERROR(IF(VLOOKUP(DATASHEET!A81,[5]YEAR11!$A$2:$AF$236,18,FALSE)="","",VLOOKUP(DATASHEET!A81,[5]YEAR11!$A$2:$AF$236,18,FALSE)),"")</f>
        <v>50.927548999999999</v>
      </c>
      <c r="P95" s="111">
        <f>IFERROR(IF(VLOOKUP(DATASHEET!A81,[5]YEAR11!$A$2:$AF$237,19,FALSE)="","",VLOOKUP(DATASHEET!A81,[5]YEAR11!$A$2:$AF$237,19,FALSE)),"")</f>
        <v>5.0927549000000001</v>
      </c>
      <c r="Q95" s="497">
        <f>'P8 BREAKDOWN'!M83</f>
        <v>-4.5927549000000001</v>
      </c>
      <c r="R95" s="140" t="str">
        <f>IF(S95="","",IFERROR(VLOOKUP(DATASHEET!AF81,lookup,2,FALSE)-$P95,""))</f>
        <v/>
      </c>
      <c r="S95" s="156" t="str">
        <f>IFERROR(INDEX(DATASHEET!$A$1:$DG$299,MATCH(PROGRESS!$A95,DATASHEET!$A$1:$A$299,0),MATCH(PROGRESS!T$2,DATASHEET!$A$1:$DG$1,0)),"")</f>
        <v/>
      </c>
      <c r="T95" s="156" t="str">
        <f t="shared" si="73"/>
        <v/>
      </c>
      <c r="U95" s="138" t="str">
        <f>IF(ISBLANK(DATASHEET!AG81),"",DATASHEET!AG81)</f>
        <v/>
      </c>
      <c r="V95" s="198" t="str">
        <f>IF(ISBLANK(DATASHEET!AH81),"",DATASHEET!AH81)</f>
        <v/>
      </c>
      <c r="W95" s="140" t="str">
        <f>IF(X95="","",IFERROR(VLOOKUP(DATASHEET!AJ81,lookup,2,FALSE)-$P95,""))</f>
        <v/>
      </c>
      <c r="X95" s="156" t="str">
        <f>IFERROR(INDEX(DATASHEET!$A$1:$DG$299,MATCH(PROGRESS!$A95,DATASHEET!$A$1:$A$299,0),MATCH(PROGRESS!Y$2,DATASHEET!$A$1:$DG$1,0)),"")</f>
        <v/>
      </c>
      <c r="Y95" s="156" t="str">
        <f t="shared" si="74"/>
        <v/>
      </c>
      <c r="Z95" s="138" t="str">
        <f>IF(ISBLANK(DATASHEET!AK81),"",DATASHEET!AK81)</f>
        <v>MM</v>
      </c>
      <c r="AA95" s="198" t="str">
        <f>IF(ISBLANK(DATASHEET!AL81),"",DATASHEET!AL81)</f>
        <v>11T-BI-3</v>
      </c>
      <c r="AB95" s="140" t="str">
        <f>IF(AC95="","",IFERROR(VLOOKUP(DATASHEET!AN81,lookup,2,FALSE)-$P95,""))</f>
        <v/>
      </c>
      <c r="AC95" s="156" t="str">
        <f>IFERROR(INDEX(DATASHEET!$A$1:$DG$299,MATCH(PROGRESS!$A95,DATASHEET!$A$1:$A$299,0),MATCH(PROGRESS!AD$2,DATASHEET!$A$1:$DG$1,0)),"")</f>
        <v/>
      </c>
      <c r="AD95" s="156" t="str">
        <f t="shared" si="75"/>
        <v/>
      </c>
      <c r="AE95" s="138" t="str">
        <f>IF(ISBLANK(DATASHEET!AO81),"",DATASHEET!AO81)</f>
        <v/>
      </c>
      <c r="AF95" s="198" t="str">
        <f>IF(ISBLANK(DATASHEET!AP81),"",DATASHEET!AP81)</f>
        <v/>
      </c>
      <c r="AG95" s="140" t="str">
        <f>IF(AH95="","",IFERROR(VLOOKUP(DATASHEET!AR81,lookup,2,FALSE)-$P95,""))</f>
        <v/>
      </c>
      <c r="AH95" s="156" t="str">
        <f>IFERROR(INDEX(DATASHEET!$A$1:$DG$299,MATCH(PROGRESS!$A95,DATASHEET!$A$1:$A$299,0),MATCH(PROGRESS!AI$2,DATASHEET!$A$1:$DG$1,0)),"")</f>
        <v/>
      </c>
      <c r="AI95" s="156" t="str">
        <f t="shared" si="76"/>
        <v/>
      </c>
      <c r="AJ95" s="138" t="str">
        <f>IF(ISBLANK(DATASHEET!AS81),"",DATASHEET!AS81)</f>
        <v>AGI</v>
      </c>
      <c r="AK95" s="198" t="str">
        <f>IF(ISBLANK(DATASHEET!AT81),"",DATASHEET!AT81)</f>
        <v>11T-CH-3</v>
      </c>
      <c r="AL95" s="140" t="str">
        <f>IF(AM95="","",IFERROR(VLOOKUP(DATASHEET!AV81,lookup,2,FALSE)-$P95,""))</f>
        <v/>
      </c>
      <c r="AM95" s="156" t="str">
        <f>IFERROR(INDEX(DATASHEET!$A$1:$DG$299,MATCH(PROGRESS!$A95,DATASHEET!$A$1:$A$299,0),MATCH(PROGRESS!AN$2,DATASHEET!$A$1:$DG$1,0)),"")</f>
        <v/>
      </c>
      <c r="AN95" s="156" t="str">
        <f t="shared" si="77"/>
        <v/>
      </c>
      <c r="AO95" s="138" t="str">
        <f>IF(ISBLANK(DATASHEET!AW81),"",DATASHEET!AW81)</f>
        <v/>
      </c>
      <c r="AP95" s="198" t="str">
        <f>IF(ISBLANK(DATASHEET!AX81),"",DATASHEET!AX81)</f>
        <v/>
      </c>
      <c r="AQ95" s="140" t="str">
        <f>IF(AR95="","",IFERROR(VLOOKUP(DATASHEET!AZ81,lookup,2,FALSE)-$P95,""))</f>
        <v/>
      </c>
      <c r="AR95" s="156" t="str">
        <f>IFERROR(INDEX(DATASHEET!$A$1:$DG$299,MATCH(PROGRESS!$A95,DATASHEET!$A$1:$A$299,0),MATCH(PROGRESS!AS$2,DATASHEET!$A$1:$DG$1,0)),"")</f>
        <v/>
      </c>
      <c r="AS95" s="156" t="str">
        <f t="shared" si="78"/>
        <v/>
      </c>
      <c r="AT95" s="138" t="str">
        <f>IF(ISBLANK(DATASHEET!BA81),"",DATASHEET!BA81)</f>
        <v/>
      </c>
      <c r="AU95" s="198" t="str">
        <f>IF(ISBLANK(DATASHEET!BB81),"",DATASHEET!BB81)</f>
        <v/>
      </c>
      <c r="AV95" s="140" t="str">
        <f>IF(AW95="","",IFERROR(VLOOKUP(DATASHEET!BD81,lookup,2,FALSE)-$P95,""))</f>
        <v/>
      </c>
      <c r="AW95" s="156" t="str">
        <f>IFERROR(INDEX(DATASHEET!$A$1:$DG$299,MATCH(PROGRESS!$A95,DATASHEET!$A$1:$A$299,0),MATCH(PROGRESS!AX$2,DATASHEET!$A$1:$DG$1,0)),"")</f>
        <v/>
      </c>
      <c r="AX95" s="156" t="str">
        <f t="shared" si="79"/>
        <v/>
      </c>
      <c r="AY95" s="138" t="str">
        <f>IF(ISBLANK(DATASHEET!BE81),"",DATASHEET!BE81)</f>
        <v/>
      </c>
      <c r="AZ95" s="198" t="str">
        <f>IF(ISBLANK(DATASHEET!BF81),"",DATASHEET!BF81)</f>
        <v/>
      </c>
      <c r="BA95" s="140" t="str">
        <f>IF(BB95="","",IFERROR(VLOOKUP(DATASHEET!BH81,lookup,2,FALSE)-$P95,""))</f>
        <v/>
      </c>
      <c r="BB95" s="156" t="str">
        <f>IFERROR(INDEX(DATASHEET!$A$1:$DG$299,MATCH(PROGRESS!$A95,DATASHEET!$A$1:$A$299,0),MATCH(PROGRESS!BC$2,DATASHEET!$A$1:$DG$1,0)),"")</f>
        <v/>
      </c>
      <c r="BC95" s="156" t="str">
        <f t="shared" si="80"/>
        <v/>
      </c>
      <c r="BD95" s="138" t="str">
        <f>IF(ISBLANK(DATASHEET!BI81),"",DATASHEET!BI81)</f>
        <v>CMC</v>
      </c>
      <c r="BE95" s="198" t="str">
        <f>IF(ISBLANK(DATASHEET!BJ81),"",DATASHEET!BJ81)</f>
        <v>11X-EN-4</v>
      </c>
      <c r="BF95" s="140" t="str">
        <f>IF(BG95="","",IFERROR(VLOOKUP(DATASHEET!BL81,lookup,2,FALSE)-$P95,""))</f>
        <v/>
      </c>
      <c r="BG95" s="156" t="str">
        <f>IFERROR(INDEX(DATASHEET!$A$1:$DG$299,MATCH(PROGRESS!$A95,DATASHEET!$A$1:$A$299,0),MATCH(PROGRESS!BH$2,DATASHEET!$A$1:$DG$1,0)),"")</f>
        <v/>
      </c>
      <c r="BH95" s="156" t="str">
        <f t="shared" si="81"/>
        <v/>
      </c>
      <c r="BI95" s="138" t="str">
        <f>IF(ISBLANK(DATASHEET!BM81),"",DATASHEET!BM81)</f>
        <v/>
      </c>
      <c r="BJ95" s="198" t="str">
        <f>IF(ISBLANK(DATASHEET!BN81),"",DATASHEET!BN81)</f>
        <v/>
      </c>
      <c r="BK95" s="140" t="str">
        <f>IF(BL95="","",IFERROR(VLOOKUP(DATASHEET!BP81,lookup,2,FALSE)-$P95,""))</f>
        <v/>
      </c>
      <c r="BL95" s="156" t="str">
        <f>IFERROR(INDEX(DATASHEET!$A$1:$DG$299,MATCH(PROGRESS!$A95,DATASHEET!$A$1:$A$299,0),MATCH(PROGRESS!BM$2,DATASHEET!$A$1:$DG$1,0)),"")</f>
        <v/>
      </c>
      <c r="BM95" s="156" t="str">
        <f t="shared" si="82"/>
        <v/>
      </c>
      <c r="BN95" s="138" t="str">
        <f>IF(ISBLANK(DATASHEET!BQ81),"",DATASHEET!BQ81)</f>
        <v/>
      </c>
      <c r="BO95" s="198" t="str">
        <f>IF(ISBLANK(DATASHEET!BR81),"",DATASHEET!BR81)</f>
        <v/>
      </c>
      <c r="BP95" s="140" t="str">
        <f>IF(BQ95="","",IFERROR(VLOOKUP(DATASHEET!BX81,lookup,2,FALSE)-$P95,""))</f>
        <v/>
      </c>
      <c r="BQ95" s="156" t="str">
        <f>IFERROR(INDEX(DATASHEET!$A$1:$DG$299,MATCH(PROGRESS!$A95,DATASHEET!$A$1:$A$299,0),MATCH(PROGRESS!BR$2,DATASHEET!$A$1:$DG$1,0)),"")</f>
        <v/>
      </c>
      <c r="BR95" s="156" t="str">
        <f t="shared" si="83"/>
        <v/>
      </c>
      <c r="BS95" s="138" t="str">
        <f>IF(ISBLANK(DATASHEET!BY81),"",DATASHEET!BY81)</f>
        <v>DCH</v>
      </c>
      <c r="BT95" s="198" t="str">
        <f>IF(ISBLANK(DATASHEET!BZ81),"",DATASHEET!BZ81)</f>
        <v>11N-FR-4</v>
      </c>
      <c r="BU95" s="140" t="str">
        <f>IF(BV95="","",IFERROR(VLOOKUP(DATASHEET!CB81,lookup,2,FALSE)-$P95,""))</f>
        <v/>
      </c>
      <c r="BV95" s="156" t="str">
        <f>IFERROR(INDEX(DATASHEET!$A$1:$DG$299,MATCH(PROGRESS!$A95,DATASHEET!$A$1:$A$299,0),MATCH(PROGRESS!BW$2,DATASHEET!$A$1:$DG$1,0)),"")</f>
        <v/>
      </c>
      <c r="BW95" s="156" t="str">
        <f t="shared" si="84"/>
        <v/>
      </c>
      <c r="BX95" s="138" t="str">
        <f>IF(ISBLANK(DATASHEET!CC81),"",DATASHEET!CC81)</f>
        <v/>
      </c>
      <c r="BY95" s="198" t="str">
        <f>IF(ISBLANK(DATASHEET!CD81),"",DATASHEET!CD81)</f>
        <v/>
      </c>
      <c r="BZ95" s="140" t="str">
        <f>IF(CA95="","",IFERROR(VLOOKUP(DATASHEET!CE81,lookup,2,FALSE)-$P95,""))</f>
        <v/>
      </c>
      <c r="CA95" s="156" t="str">
        <f>IFERROR(INDEX(DATASHEET!$A$1:$DG$299,MATCH(PROGRESS!$A95,DATASHEET!$A$1:$A$299,0),MATCH(PROGRESS!CB$2,DATASHEET!$A$1:$DG$1,0)),"")</f>
        <v/>
      </c>
      <c r="CB95" s="156" t="str">
        <f t="shared" si="85"/>
        <v/>
      </c>
      <c r="CC95" s="138" t="str">
        <f>IF(ISBLANK(DATASHEET!CF81),"",DATASHEET!CF81)</f>
        <v/>
      </c>
      <c r="CD95" s="198" t="str">
        <f>IF(ISBLANK(DATASHEET!CG81),"",DATASHEET!CG81)</f>
        <v/>
      </c>
      <c r="CE95" s="140" t="str">
        <f>IF(CF95="","",IFERROR(VLOOKUP(DATASHEET!CJ81,lookup,2,FALSE)-$P95,""))</f>
        <v/>
      </c>
      <c r="CF95" s="156" t="str">
        <f>IFERROR(INDEX(DATASHEET!$A$1:$DG$299,MATCH(PROGRESS!$A95,DATASHEET!$A$1:$A$299,0),MATCH(PROGRESS!CG$2,DATASHEET!$A$1:$DG$1,0)),"")</f>
        <v/>
      </c>
      <c r="CG95" s="156" t="str">
        <f t="shared" si="86"/>
        <v/>
      </c>
      <c r="CH95" s="138" t="str">
        <f>IF(ISBLANK(DATASHEET!CK81),"",DATASHEET!CK81)</f>
        <v/>
      </c>
      <c r="CI95" s="198" t="str">
        <f>IF(ISBLANK(DATASHEET!CL81),"",DATASHEET!CL81)</f>
        <v/>
      </c>
      <c r="CJ95" s="140" t="str">
        <f>IF(CK95="","",IFERROR(VLOOKUP(DATASHEET!CN81,lookup,2,FALSE)-$P95,""))</f>
        <v/>
      </c>
      <c r="CK95" s="156" t="str">
        <f>IFERROR(INDEX(DATASHEET!$A$1:$DG$299,MATCH(PROGRESS!$A95,DATASHEET!$A$1:$A$299,0),MATCH(PROGRESS!CL$2,DATASHEET!$A$1:$DG$1,0)),"")</f>
        <v/>
      </c>
      <c r="CL95" s="156" t="str">
        <f t="shared" si="87"/>
        <v/>
      </c>
      <c r="CM95" s="138" t="str">
        <f>IF(ISBLANK(DATASHEET!CO81),"",DATASHEET!CO81)</f>
        <v>NBU</v>
      </c>
      <c r="CN95" s="198" t="str">
        <f>IF(ISBLANK(DATASHEET!CP81),"",DATASHEET!CP81)</f>
        <v>11X-MA-3</v>
      </c>
      <c r="CO95" s="140" t="str">
        <f>IF(CP95="","",IFERROR(VLOOKUP(DATASHEET!CR81,lookup,2,FALSE)-$P95,""))</f>
        <v/>
      </c>
      <c r="CP95" s="156" t="str">
        <f>IFERROR(INDEX(DATASHEET!$A$1:$DG$299,MATCH(PROGRESS!$A95,DATASHEET!$A$1:$A$299,0),MATCH(PROGRESS!CQ$2,DATASHEET!$A$1:$DG$1,0)),"")</f>
        <v/>
      </c>
      <c r="CQ95" s="156" t="str">
        <f t="shared" si="88"/>
        <v/>
      </c>
      <c r="CR95" s="138" t="str">
        <f>IF(ISBLANK(DATASHEET!CS81),"",DATASHEET!CS81)</f>
        <v/>
      </c>
      <c r="CS95" s="198" t="str">
        <f>IF(ISBLANK(DATASHEET!CT81),"",DATASHEET!CT81)</f>
        <v/>
      </c>
      <c r="CT95" s="140" t="str">
        <f>IF(CU95="","",IFERROR(VLOOKUP(DATASHEET!CV81,lookup,2,FALSE)-$P95,""))</f>
        <v/>
      </c>
      <c r="CU95" s="156" t="str">
        <f>IFERROR(INDEX(DATASHEET!$A$1:$DG$299,MATCH(PROGRESS!$A95,DATASHEET!$A$1:$A$299,0),MATCH(PROGRESS!CV$2,DATASHEET!$A$1:$DG$1,0)),"")</f>
        <v/>
      </c>
      <c r="CV95" s="156" t="str">
        <f t="shared" si="89"/>
        <v/>
      </c>
      <c r="CW95" s="138" t="str">
        <f>IF(ISBLANK(DATASHEET!CW81),"",DATASHEET!CW81)</f>
        <v/>
      </c>
      <c r="CX95" s="198" t="str">
        <f>IF(ISBLANK(DATASHEET!CX81),"",DATASHEET!CX81)</f>
        <v/>
      </c>
      <c r="CY95" s="140" t="str">
        <f>IF(CZ95="","",IFERROR(VLOOKUP(DATASHEET!DD81,lookup,2,FALSE)-$P95,""))</f>
        <v/>
      </c>
      <c r="CZ95" s="156" t="str">
        <f>IFERROR(INDEX(DATASHEET!$A$1:$DG$299,MATCH(PROGRESS!$A95,DATASHEET!$A$1:$A$299,0),MATCH(PROGRESS!DA$2,DATASHEET!$A$1:$DG$1,0)),"")</f>
        <v/>
      </c>
      <c r="DA95" s="156" t="str">
        <f t="shared" si="90"/>
        <v/>
      </c>
      <c r="DB95" s="138" t="str">
        <f>IF(ISBLANK(DATASHEET!DE81),"",DATASHEET!DE81)</f>
        <v/>
      </c>
      <c r="DC95" s="198" t="str">
        <f>IF(ISBLANK(DATASHEET!DF81),"",DATASHEET!DF81)</f>
        <v/>
      </c>
      <c r="DD95" s="140" t="str">
        <f>IF(DE95="","",IFERROR(VLOOKUP(DATASHEET!DH81,lookup,2,FALSE)-$P95,""))</f>
        <v/>
      </c>
      <c r="DE95" s="156" t="str">
        <f>IFERROR(INDEX(DATASHEET!$A$1:$DG$299,MATCH(PROGRESS!$A95,DATASHEET!$A$1:$A$299,0),MATCH(PROGRESS!DF$2,DATASHEET!$A$1:$DG$1,0)),"")</f>
        <v/>
      </c>
      <c r="DF95" s="156" t="str">
        <f t="shared" si="91"/>
        <v/>
      </c>
      <c r="DG95" s="138" t="str">
        <f>IF(ISBLANK(DATASHEET!DI81),"",DATASHEET!DI81)</f>
        <v>TD</v>
      </c>
      <c r="DH95" s="198" t="str">
        <f>IF(ISBLANK(DATASHEET!DJ81),"",DATASHEET!DJ81)</f>
        <v>11T-PH-3</v>
      </c>
      <c r="DI95" s="140" t="str">
        <f>IF(DJ95="","",IFERROR(VLOOKUP(DATASHEET!DL81,lookup,2,FALSE)-$P95,""))</f>
        <v/>
      </c>
      <c r="DJ95" s="156" t="str">
        <f>IFERROR(INDEX(DATASHEET!$A$1:$DG$299,MATCH(PROGRESS!$A95,DATASHEET!$A$1:$A$299,0),MATCH(PROGRESS!DK$2,DATASHEET!$A$1:$DG$1,0)),"")</f>
        <v/>
      </c>
      <c r="DK95" s="156" t="str">
        <f t="shared" si="92"/>
        <v/>
      </c>
      <c r="DL95" s="138" t="str">
        <f>IF(ISBLANK(DATASHEET!DM81),"",DATASHEET!DM81)</f>
        <v>RQ</v>
      </c>
      <c r="DM95" s="198" t="str">
        <f>IF(ISBLANK(DATASHEET!DN81),"",DATASHEET!DN81)</f>
        <v>11MS2-PD-MS2-4</v>
      </c>
      <c r="DN95" s="140" t="str">
        <f>IF(DO95="","",IFERROR(VLOOKUP(DATASHEET!DP81,lookup,2,FALSE)-$P95,""))</f>
        <v/>
      </c>
      <c r="DO95" s="156" t="str">
        <f>IFERROR(INDEX(DATASHEET!$A$1:$DG$299,MATCH(PROGRESS!$A95,DATASHEET!$A$1:$A$299,0),MATCH(PROGRESS!DP$2,DATASHEET!$A$1:$DG$1,0)),"")</f>
        <v/>
      </c>
      <c r="DP95" s="156" t="str">
        <f t="shared" si="93"/>
        <v/>
      </c>
      <c r="DQ95" s="138" t="str">
        <f>IF(ISBLANK(DATASHEET!DQ81),"",DATASHEET!DQ81)</f>
        <v>GRY</v>
      </c>
      <c r="DR95" s="198" t="str">
        <f>IF(ISBLANK(DATASHEET!DR81),"",DATASHEET!DR81)</f>
        <v>11X-RE-3</v>
      </c>
      <c r="DS95" s="140" t="str">
        <f>IF(DT95="","",IFERROR(VLOOKUP(DATASHEET!DT81,lookup,2,FALSE)-$P95,""))</f>
        <v/>
      </c>
      <c r="DT95" s="156" t="str">
        <f>IFERROR(INDEX(DATASHEET!$A$1:$DG$299,MATCH(PROGRESS!$A95,DATASHEET!$A$1:$A$299,0),MATCH(PROGRESS!DU$2,DATASHEET!$A$1:$DG$1,0)),"")</f>
        <v/>
      </c>
      <c r="DU95" s="156" t="str">
        <f t="shared" si="94"/>
        <v/>
      </c>
      <c r="DV95" s="138" t="str">
        <f>IF(ISBLANK(DATASHEET!DU81),"",DATASHEET!DU81)</f>
        <v/>
      </c>
      <c r="DW95" s="198" t="str">
        <f>IF(ISBLANK(DATASHEET!DV81),"",DATASHEET!DV81)</f>
        <v/>
      </c>
      <c r="DX95" s="140" t="str">
        <f>IF(DY95="","",IFERROR(VLOOKUP(DATASHEET!DX81,lookup,2,FALSE)-$P95,""))</f>
        <v/>
      </c>
      <c r="DY95" s="156" t="str">
        <f>IFERROR(INDEX(DATASHEET!$A$1:$DG$299,MATCH(PROGRESS!$A95,DATASHEET!$A$1:$A$299,0),MATCH(PROGRESS!DZ$2,DATASHEET!$A$1:$DG$1,0)),"")</f>
        <v/>
      </c>
      <c r="DZ95" s="156" t="str">
        <f t="shared" si="95"/>
        <v/>
      </c>
      <c r="EA95" s="138" t="str">
        <f>IF(ISBLANK(DATASHEET!DY81),"",DATASHEET!DY81)</f>
        <v/>
      </c>
      <c r="EB95" s="198" t="str">
        <f>IF(ISBLANK(DATASHEET!DZ81),"",DATASHEET!DZ81)</f>
        <v/>
      </c>
      <c r="FD95" s="526"/>
      <c r="FE95" s="532"/>
      <c r="FF95" s="532"/>
      <c r="FG95" s="532"/>
      <c r="FH95" s="526"/>
      <c r="FI95" s="526"/>
      <c r="FJ95" s="532"/>
      <c r="FK95" s="526"/>
      <c r="FL95" s="532"/>
      <c r="FM95" s="526"/>
      <c r="FN95" s="532"/>
      <c r="FO95" s="532"/>
      <c r="FP95" s="532"/>
      <c r="FQ95" s="526"/>
      <c r="FR95" s="526"/>
      <c r="FS95" s="526"/>
      <c r="FT95" s="532"/>
      <c r="FU95" s="526"/>
      <c r="FV95" s="532"/>
      <c r="FW95" s="532"/>
      <c r="FX95" s="532"/>
      <c r="FY95" s="526"/>
      <c r="FZ95" s="532"/>
      <c r="GA95" s="529"/>
      <c r="GB95" s="530"/>
      <c r="GC95" s="530"/>
      <c r="GD95" s="529"/>
      <c r="GE95" s="530"/>
      <c r="GF95" s="530"/>
      <c r="GG95" s="530"/>
      <c r="GH95" s="530"/>
      <c r="GI95" s="530"/>
      <c r="GJ95" s="529"/>
      <c r="GK95" s="530"/>
      <c r="GL95" s="529"/>
      <c r="GM95" s="529"/>
      <c r="GN95" s="530"/>
      <c r="GO95" s="530"/>
      <c r="GP95" s="529"/>
      <c r="GQ95" s="529"/>
      <c r="GR95" s="530"/>
      <c r="GS95" s="530"/>
      <c r="GT95" s="529"/>
      <c r="HA95" t="s">
        <v>375</v>
      </c>
    </row>
    <row r="96" spans="1:211" ht="15.75" x14ac:dyDescent="0.25">
      <c r="A96" s="179">
        <f>DATASHEET!A82</f>
        <v>151592</v>
      </c>
      <c r="B96" s="58" t="str">
        <f>DATASHEET!B82</f>
        <v>IGOE, Niamh</v>
      </c>
      <c r="C96" s="169" t="str">
        <f>DATASHEET!C82</f>
        <v>11KKN</v>
      </c>
      <c r="D96" s="170" t="str">
        <f>DATASHEET!D82</f>
        <v>F</v>
      </c>
      <c r="E96" s="170" t="str">
        <f>DATASHEET!J82</f>
        <v>N</v>
      </c>
      <c r="F96" s="170" t="str">
        <f>DATASHEET!E82</f>
        <v>N</v>
      </c>
      <c r="G96" s="170" t="str">
        <f>DATASHEET!F82</f>
        <v>Other Mixed Background</v>
      </c>
      <c r="H96" s="170" t="str">
        <f>DATASHEET!G82</f>
        <v>N</v>
      </c>
      <c r="I96" s="170" t="str">
        <f>DATASHEET!H82</f>
        <v>N</v>
      </c>
      <c r="J96" s="170" t="str">
        <f>DATASHEET!I82</f>
        <v>N</v>
      </c>
      <c r="K96" s="171" t="str">
        <f>DATASHEET!M82</f>
        <v>H</v>
      </c>
      <c r="L96" s="88" t="str">
        <f t="shared" si="71"/>
        <v/>
      </c>
      <c r="M96" s="88" t="str">
        <f t="shared" si="72"/>
        <v/>
      </c>
      <c r="N96" s="498" t="str">
        <f>IF(ISBLANK(DATASHEET!L82),"",DATASHEET!L82)</f>
        <v>8-9</v>
      </c>
      <c r="O96" s="109">
        <f>IFERROR(IF(VLOOKUP(DATASHEET!A82,[5]YEAR11!$A$2:$AF$236,18,FALSE)="","",VLOOKUP(DATASHEET!A82,[5]YEAR11!$A$2:$AF$236,18,FALSE)),"")</f>
        <v>74.702128000000002</v>
      </c>
      <c r="P96" s="111">
        <f>IFERROR(IF(VLOOKUP(DATASHEET!A82,[5]YEAR11!$A$2:$AF$237,19,FALSE)="","",VLOOKUP(DATASHEET!A82,[5]YEAR11!$A$2:$AF$237,19,FALSE)),"")</f>
        <v>7.4702128000000005</v>
      </c>
      <c r="Q96" s="497">
        <f>'P8 BREAKDOWN'!M84</f>
        <v>-6.5702128000000002</v>
      </c>
      <c r="R96" s="140" t="str">
        <f>IF(S96="","",IFERROR(VLOOKUP(DATASHEET!AF82,lookup,2,FALSE)-$P96,""))</f>
        <v/>
      </c>
      <c r="S96" s="156" t="str">
        <f>IFERROR(INDEX(DATASHEET!$A$1:$DG$299,MATCH(PROGRESS!$A96,DATASHEET!$A$1:$A$299,0),MATCH(PROGRESS!T$2,DATASHEET!$A$1:$DG$1,0)),"")</f>
        <v/>
      </c>
      <c r="T96" s="156" t="str">
        <f t="shared" si="73"/>
        <v/>
      </c>
      <c r="U96" s="138" t="str">
        <f>IF(ISBLANK(DATASHEET!AG82),"",DATASHEET!AG82)</f>
        <v/>
      </c>
      <c r="V96" s="198" t="str">
        <f>IF(ISBLANK(DATASHEET!AH82),"",DATASHEET!AH82)</f>
        <v/>
      </c>
      <c r="W96" s="140" t="str">
        <f>IF(X96="","",IFERROR(VLOOKUP(DATASHEET!AJ82,lookup,2,FALSE)-$P96,""))</f>
        <v/>
      </c>
      <c r="X96" s="156" t="str">
        <f>IFERROR(INDEX(DATASHEET!$A$1:$DG$299,MATCH(PROGRESS!$A96,DATASHEET!$A$1:$A$299,0),MATCH(PROGRESS!Y$2,DATASHEET!$A$1:$DG$1,0)),"")</f>
        <v/>
      </c>
      <c r="Y96" s="156" t="str">
        <f t="shared" si="74"/>
        <v/>
      </c>
      <c r="Z96" s="138" t="str">
        <f>IF(ISBLANK(DATASHEET!AK82),"",DATASHEET!AK82)</f>
        <v>MM</v>
      </c>
      <c r="AA96" s="198" t="str">
        <f>IF(ISBLANK(DATASHEET!AL82),"",DATASHEET!AL82)</f>
        <v>11T-BI-1</v>
      </c>
      <c r="AB96" s="140" t="str">
        <f>IF(AC96="","",IFERROR(VLOOKUP(DATASHEET!AN82,lookup,2,FALSE)-$P96,""))</f>
        <v/>
      </c>
      <c r="AC96" s="156" t="str">
        <f>IFERROR(INDEX(DATASHEET!$A$1:$DG$299,MATCH(PROGRESS!$A96,DATASHEET!$A$1:$A$299,0),MATCH(PROGRESS!AD$2,DATASHEET!$A$1:$DG$1,0)),"")</f>
        <v/>
      </c>
      <c r="AD96" s="156" t="str">
        <f t="shared" si="75"/>
        <v/>
      </c>
      <c r="AE96" s="138" t="str">
        <f>IF(ISBLANK(DATASHEET!AO82),"",DATASHEET!AO82)</f>
        <v/>
      </c>
      <c r="AF96" s="198" t="str">
        <f>IF(ISBLANK(DATASHEET!AP82),"",DATASHEET!AP82)</f>
        <v/>
      </c>
      <c r="AG96" s="140" t="str">
        <f>IF(AH96="","",IFERROR(VLOOKUP(DATASHEET!AR82,lookup,2,FALSE)-$P96,""))</f>
        <v/>
      </c>
      <c r="AH96" s="156" t="str">
        <f>IFERROR(INDEX(DATASHEET!$A$1:$DG$299,MATCH(PROGRESS!$A96,DATASHEET!$A$1:$A$299,0),MATCH(PROGRESS!AI$2,DATASHEET!$A$1:$DG$1,0)),"")</f>
        <v/>
      </c>
      <c r="AI96" s="156" t="str">
        <f t="shared" si="76"/>
        <v/>
      </c>
      <c r="AJ96" s="138" t="str">
        <f>IF(ISBLANK(DATASHEET!AS82),"",DATASHEET!AS82)</f>
        <v>MW</v>
      </c>
      <c r="AK96" s="198" t="str">
        <f>IF(ISBLANK(DATASHEET!AT82),"",DATASHEET!AT82)</f>
        <v>11T-CH-1</v>
      </c>
      <c r="AL96" s="140" t="str">
        <f>IF(AM96="","",IFERROR(VLOOKUP(DATASHEET!AV82,lookup,2,FALSE)-$P96,""))</f>
        <v/>
      </c>
      <c r="AM96" s="156" t="str">
        <f>IFERROR(INDEX(DATASHEET!$A$1:$DG$299,MATCH(PROGRESS!$A96,DATASHEET!$A$1:$A$299,0),MATCH(PROGRESS!AN$2,DATASHEET!$A$1:$DG$1,0)),"")</f>
        <v/>
      </c>
      <c r="AN96" s="156" t="str">
        <f t="shared" si="77"/>
        <v/>
      </c>
      <c r="AO96" s="138" t="str">
        <f>IF(ISBLANK(DATASHEET!AW82),"",DATASHEET!AW82)</f>
        <v/>
      </c>
      <c r="AP96" s="198" t="str">
        <f>IF(ISBLANK(DATASHEET!AX82),"",DATASHEET!AX82)</f>
        <v/>
      </c>
      <c r="AQ96" s="140" t="str">
        <f>IF(AR96="","",IFERROR(VLOOKUP(DATASHEET!AZ82,lookup,2,FALSE)-$P96,""))</f>
        <v/>
      </c>
      <c r="AR96" s="156" t="str">
        <f>IFERROR(INDEX(DATASHEET!$A$1:$DG$299,MATCH(PROGRESS!$A96,DATASHEET!$A$1:$A$299,0),MATCH(PROGRESS!AS$2,DATASHEET!$A$1:$DG$1,0)),"")</f>
        <v/>
      </c>
      <c r="AS96" s="156" t="str">
        <f t="shared" si="78"/>
        <v/>
      </c>
      <c r="AT96" s="138" t="str">
        <f>IF(ISBLANK(DATASHEET!BA82),"",DATASHEET!BA82)</f>
        <v>DCR</v>
      </c>
      <c r="AU96" s="198" t="str">
        <f>IF(ISBLANK(DATASHEET!BB82),"",DATASHEET!BB82)</f>
        <v>11MS2-CS-3</v>
      </c>
      <c r="AV96" s="140" t="str">
        <f>IF(AW96="","",IFERROR(VLOOKUP(DATASHEET!BD82,lookup,2,FALSE)-$P96,""))</f>
        <v/>
      </c>
      <c r="AW96" s="156" t="str">
        <f>IFERROR(INDEX(DATASHEET!$A$1:$DG$299,MATCH(PROGRESS!$A96,DATASHEET!$A$1:$A$299,0),MATCH(PROGRESS!AX$2,DATASHEET!$A$1:$DG$1,0)),"")</f>
        <v/>
      </c>
      <c r="AX96" s="156" t="str">
        <f t="shared" si="79"/>
        <v/>
      </c>
      <c r="AY96" s="138" t="str">
        <f>IF(ISBLANK(DATASHEET!BE82),"",DATASHEET!BE82)</f>
        <v/>
      </c>
      <c r="AZ96" s="198" t="str">
        <f>IF(ISBLANK(DATASHEET!BF82),"",DATASHEET!BF82)</f>
        <v/>
      </c>
      <c r="BA96" s="140" t="str">
        <f>IF(BB96="","",IFERROR(VLOOKUP(DATASHEET!BH82,lookup,2,FALSE)-$P96,""))</f>
        <v/>
      </c>
      <c r="BB96" s="156" t="str">
        <f>IFERROR(INDEX(DATASHEET!$A$1:$DG$299,MATCH(PROGRESS!$A96,DATASHEET!$A$1:$A$299,0),MATCH(PROGRESS!BC$2,DATASHEET!$A$1:$DG$1,0)),"")</f>
        <v/>
      </c>
      <c r="BC96" s="156" t="str">
        <f t="shared" si="80"/>
        <v/>
      </c>
      <c r="BD96" s="138" t="str">
        <f>IF(ISBLANK(DATASHEET!BI82),"",DATASHEET!BI82)</f>
        <v>EP</v>
      </c>
      <c r="BE96" s="198" t="str">
        <f>IF(ISBLANK(DATASHEET!BJ82),"",DATASHEET!BJ82)</f>
        <v>11X-EN-1</v>
      </c>
      <c r="BF96" s="140" t="str">
        <f>IF(BG96="","",IFERROR(VLOOKUP(DATASHEET!BL82,lookup,2,FALSE)-$P96,""))</f>
        <v/>
      </c>
      <c r="BG96" s="156" t="str">
        <f>IFERROR(INDEX(DATASHEET!$A$1:$DG$299,MATCH(PROGRESS!$A96,DATASHEET!$A$1:$A$299,0),MATCH(PROGRESS!BH$2,DATASHEET!$A$1:$DG$1,0)),"")</f>
        <v/>
      </c>
      <c r="BH96" s="156" t="str">
        <f t="shared" si="81"/>
        <v/>
      </c>
      <c r="BI96" s="138" t="str">
        <f>IF(ISBLANK(DATASHEET!BM82),"",DATASHEET!BM82)</f>
        <v/>
      </c>
      <c r="BJ96" s="198" t="str">
        <f>IF(ISBLANK(DATASHEET!BN82),"",DATASHEET!BN82)</f>
        <v/>
      </c>
      <c r="BK96" s="140" t="str">
        <f>IF(BL96="","",IFERROR(VLOOKUP(DATASHEET!BP82,lookup,2,FALSE)-$P96,""))</f>
        <v/>
      </c>
      <c r="BL96" s="156" t="str">
        <f>IFERROR(INDEX(DATASHEET!$A$1:$DG$299,MATCH(PROGRESS!$A96,DATASHEET!$A$1:$A$299,0),MATCH(PROGRESS!BM$2,DATASHEET!$A$1:$DG$1,0)),"")</f>
        <v/>
      </c>
      <c r="BM96" s="156" t="str">
        <f t="shared" si="82"/>
        <v/>
      </c>
      <c r="BN96" s="138" t="str">
        <f>IF(ISBLANK(DATASHEET!BQ82),"",DATASHEET!BQ82)</f>
        <v/>
      </c>
      <c r="BO96" s="198" t="str">
        <f>IF(ISBLANK(DATASHEET!BR82),"",DATASHEET!BR82)</f>
        <v/>
      </c>
      <c r="BP96" s="140" t="str">
        <f>IF(BQ96="","",IFERROR(VLOOKUP(DATASHEET!BX82,lookup,2,FALSE)-$P96,""))</f>
        <v/>
      </c>
      <c r="BQ96" s="156" t="str">
        <f>IFERROR(INDEX(DATASHEET!$A$1:$DG$299,MATCH(PROGRESS!$A96,DATASHEET!$A$1:$A$299,0),MATCH(PROGRESS!BR$2,DATASHEET!$A$1:$DG$1,0)),"")</f>
        <v/>
      </c>
      <c r="BR96" s="156" t="str">
        <f t="shared" si="83"/>
        <v/>
      </c>
      <c r="BS96" s="138" t="str">
        <f>IF(ISBLANK(DATASHEET!BY82),"",DATASHEET!BY82)</f>
        <v/>
      </c>
      <c r="BT96" s="198" t="str">
        <f>IF(ISBLANK(DATASHEET!BZ82),"",DATASHEET!BZ82)</f>
        <v/>
      </c>
      <c r="BU96" s="140" t="str">
        <f>IF(BV96="","",IFERROR(VLOOKUP(DATASHEET!CB82,lookup,2,FALSE)-$P96,""))</f>
        <v/>
      </c>
      <c r="BV96" s="156" t="str">
        <f>IFERROR(INDEX(DATASHEET!$A$1:$DG$299,MATCH(PROGRESS!$A96,DATASHEET!$A$1:$A$299,0),MATCH(PROGRESS!BW$2,DATASHEET!$A$1:$DG$1,0)),"")</f>
        <v/>
      </c>
      <c r="BW96" s="156" t="str">
        <f t="shared" si="84"/>
        <v/>
      </c>
      <c r="BX96" s="138" t="str">
        <f>IF(ISBLANK(DATASHEET!CC82),"",DATASHEET!CC82)</f>
        <v/>
      </c>
      <c r="BY96" s="198" t="str">
        <f>IF(ISBLANK(DATASHEET!CD82),"",DATASHEET!CD82)</f>
        <v/>
      </c>
      <c r="BZ96" s="140" t="str">
        <f>IF(CA96="","",IFERROR(VLOOKUP(DATASHEET!CE82,lookup,2,FALSE)-$P96,""))</f>
        <v/>
      </c>
      <c r="CA96" s="156" t="str">
        <f>IFERROR(INDEX(DATASHEET!$A$1:$DG$299,MATCH(PROGRESS!$A96,DATASHEET!$A$1:$A$299,0),MATCH(PROGRESS!CB$2,DATASHEET!$A$1:$DG$1,0)),"")</f>
        <v/>
      </c>
      <c r="CB96" s="156" t="str">
        <f t="shared" si="85"/>
        <v/>
      </c>
      <c r="CC96" s="138" t="str">
        <f>IF(ISBLANK(DATASHEET!CF82),"",DATASHEET!CF82)</f>
        <v/>
      </c>
      <c r="CD96" s="198" t="str">
        <f>IF(ISBLANK(DATASHEET!CG82),"",DATASHEET!CG82)</f>
        <v/>
      </c>
      <c r="CE96" s="140" t="str">
        <f>IF(CF96="","",IFERROR(VLOOKUP(DATASHEET!CJ82,lookup,2,FALSE)-$P96,""))</f>
        <v/>
      </c>
      <c r="CF96" s="156" t="str">
        <f>IFERROR(INDEX(DATASHEET!$A$1:$DG$299,MATCH(PROGRESS!$A96,DATASHEET!$A$1:$A$299,0),MATCH(PROGRESS!CG$2,DATASHEET!$A$1:$DG$1,0)),"")</f>
        <v/>
      </c>
      <c r="CG96" s="156" t="str">
        <f t="shared" si="86"/>
        <v/>
      </c>
      <c r="CH96" s="138" t="str">
        <f>IF(ISBLANK(DATASHEET!CK82),"",DATASHEET!CK82)</f>
        <v/>
      </c>
      <c r="CI96" s="198" t="str">
        <f>IF(ISBLANK(DATASHEET!CL82),"",DATASHEET!CL82)</f>
        <v/>
      </c>
      <c r="CJ96" s="140" t="str">
        <f>IF(CK96="","",IFERROR(VLOOKUP(DATASHEET!CN82,lookup,2,FALSE)-$P96,""))</f>
        <v/>
      </c>
      <c r="CK96" s="156" t="str">
        <f>IFERROR(INDEX(DATASHEET!$A$1:$DG$299,MATCH(PROGRESS!$A96,DATASHEET!$A$1:$A$299,0),MATCH(PROGRESS!CL$2,DATASHEET!$A$1:$DG$1,0)),"")</f>
        <v/>
      </c>
      <c r="CL96" s="156" t="str">
        <f t="shared" si="87"/>
        <v/>
      </c>
      <c r="CM96" s="138" t="str">
        <f>IF(ISBLANK(DATASHEET!CO82),"",DATASHEET!CO82)</f>
        <v>PHB</v>
      </c>
      <c r="CN96" s="198" t="str">
        <f>IF(ISBLANK(DATASHEET!CP82),"",DATASHEET!CP82)</f>
        <v>11N-MA-1</v>
      </c>
      <c r="CO96" s="140" t="str">
        <f>IF(CP96="","",IFERROR(VLOOKUP(DATASHEET!CR82,lookup,2,FALSE)-$P96,""))</f>
        <v/>
      </c>
      <c r="CP96" s="156" t="str">
        <f>IFERROR(INDEX(DATASHEET!$A$1:$DG$299,MATCH(PROGRESS!$A96,DATASHEET!$A$1:$A$299,0),MATCH(PROGRESS!CQ$2,DATASHEET!$A$1:$DG$1,0)),"")</f>
        <v/>
      </c>
      <c r="CQ96" s="156" t="str">
        <f t="shared" si="88"/>
        <v/>
      </c>
      <c r="CR96" s="138" t="str">
        <f>IF(ISBLANK(DATASHEET!CS82),"",DATASHEET!CS82)</f>
        <v/>
      </c>
      <c r="CS96" s="198" t="str">
        <f>IF(ISBLANK(DATASHEET!CT82),"",DATASHEET!CT82)</f>
        <v/>
      </c>
      <c r="CT96" s="140" t="str">
        <f>IF(CU96="","",IFERROR(VLOOKUP(DATASHEET!CV82,lookup,2,FALSE)-$P96,""))</f>
        <v/>
      </c>
      <c r="CU96" s="156" t="str">
        <f>IFERROR(INDEX(DATASHEET!$A$1:$DG$299,MATCH(PROGRESS!$A96,DATASHEET!$A$1:$A$299,0),MATCH(PROGRESS!CV$2,DATASHEET!$A$1:$DG$1,0)),"")</f>
        <v/>
      </c>
      <c r="CV96" s="156" t="str">
        <f t="shared" si="89"/>
        <v/>
      </c>
      <c r="CW96" s="138" t="str">
        <f>IF(ISBLANK(DATASHEET!CW82),"",DATASHEET!CW82)</f>
        <v/>
      </c>
      <c r="CX96" s="198" t="str">
        <f>IF(ISBLANK(DATASHEET!CX82),"",DATASHEET!CX82)</f>
        <v/>
      </c>
      <c r="CY96" s="140" t="str">
        <f>IF(CZ96="","",IFERROR(VLOOKUP(DATASHEET!DD82,lookup,2,FALSE)-$P96,""))</f>
        <v/>
      </c>
      <c r="CZ96" s="156" t="str">
        <f>IFERROR(INDEX(DATASHEET!$A$1:$DG$299,MATCH(PROGRESS!$A96,DATASHEET!$A$1:$A$299,0),MATCH(PROGRESS!DA$2,DATASHEET!$A$1:$DG$1,0)),"")</f>
        <v/>
      </c>
      <c r="DA96" s="156" t="str">
        <f t="shared" si="90"/>
        <v/>
      </c>
      <c r="DB96" s="138" t="str">
        <f>IF(ISBLANK(DATASHEET!DE82),"",DATASHEET!DE82)</f>
        <v/>
      </c>
      <c r="DC96" s="198" t="str">
        <f>IF(ISBLANK(DATASHEET!DF82),"",DATASHEET!DF82)</f>
        <v/>
      </c>
      <c r="DD96" s="140" t="str">
        <f>IF(DE96="","",IFERROR(VLOOKUP(DATASHEET!DH82,lookup,2,FALSE)-$P96,""))</f>
        <v/>
      </c>
      <c r="DE96" s="156" t="str">
        <f>IFERROR(INDEX(DATASHEET!$A$1:$DG$299,MATCH(PROGRESS!$A96,DATASHEET!$A$1:$A$299,0),MATCH(PROGRESS!DF$2,DATASHEET!$A$1:$DG$1,0)),"")</f>
        <v/>
      </c>
      <c r="DF96" s="156" t="str">
        <f t="shared" si="91"/>
        <v/>
      </c>
      <c r="DG96" s="138" t="str">
        <f>IF(ISBLANK(DATASHEET!DI82),"",DATASHEET!DI82)</f>
        <v>AR</v>
      </c>
      <c r="DH96" s="198" t="str">
        <f>IF(ISBLANK(DATASHEET!DJ82),"",DATASHEET!DJ82)</f>
        <v>11T-PH-1</v>
      </c>
      <c r="DI96" s="140" t="str">
        <f>IF(DJ96="","",IFERROR(VLOOKUP(DATASHEET!DL82,lookup,2,FALSE)-$P96,""))</f>
        <v/>
      </c>
      <c r="DJ96" s="156" t="str">
        <f>IFERROR(INDEX(DATASHEET!$A$1:$DG$299,MATCH(PROGRESS!$A96,DATASHEET!$A$1:$A$299,0),MATCH(PROGRESS!DK$2,DATASHEET!$A$1:$DG$1,0)),"")</f>
        <v/>
      </c>
      <c r="DK96" s="156" t="str">
        <f t="shared" si="92"/>
        <v/>
      </c>
      <c r="DL96" s="138" t="str">
        <f>IF(ISBLANK(DATASHEET!DM82),"",DATASHEET!DM82)</f>
        <v/>
      </c>
      <c r="DM96" s="198" t="str">
        <f>IF(ISBLANK(DATASHEET!DN82),"",DATASHEET!DN82)</f>
        <v/>
      </c>
      <c r="DN96" s="140" t="str">
        <f>IF(DO96="","",IFERROR(VLOOKUP(DATASHEET!DP82,lookup,2,FALSE)-$P96,""))</f>
        <v/>
      </c>
      <c r="DO96" s="156" t="str">
        <f>IFERROR(INDEX(DATASHEET!$A$1:$DG$299,MATCH(PROGRESS!$A96,DATASHEET!$A$1:$A$299,0),MATCH(PROGRESS!DP$2,DATASHEET!$A$1:$DG$1,0)),"")</f>
        <v/>
      </c>
      <c r="DP96" s="156" t="str">
        <f t="shared" si="93"/>
        <v/>
      </c>
      <c r="DQ96" s="138" t="str">
        <f>IF(ISBLANK(DATASHEET!DQ82),"",DATASHEET!DQ82)</f>
        <v>FG</v>
      </c>
      <c r="DR96" s="198" t="str">
        <f>IF(ISBLANK(DATASHEET!DR82),"",DATASHEET!DR82)</f>
        <v>11X-RE-4</v>
      </c>
      <c r="DS96" s="140" t="str">
        <f>IF(DT96="","",IFERROR(VLOOKUP(DATASHEET!DT82,lookup,2,FALSE)-$P96,""))</f>
        <v/>
      </c>
      <c r="DT96" s="156" t="str">
        <f>IFERROR(INDEX(DATASHEET!$A$1:$DG$299,MATCH(PROGRESS!$A96,DATASHEET!$A$1:$A$299,0),MATCH(PROGRESS!DU$2,DATASHEET!$A$1:$DG$1,0)),"")</f>
        <v/>
      </c>
      <c r="DU96" s="156" t="str">
        <f t="shared" si="94"/>
        <v/>
      </c>
      <c r="DV96" s="138" t="str">
        <f>IF(ISBLANK(DATASHEET!DU82),"",DATASHEET!DU82)</f>
        <v/>
      </c>
      <c r="DW96" s="198" t="str">
        <f>IF(ISBLANK(DATASHEET!DV82),"",DATASHEET!DV82)</f>
        <v/>
      </c>
      <c r="DX96" s="140" t="str">
        <f>IF(DY96="","",IFERROR(VLOOKUP(DATASHEET!DX82,lookup,2,FALSE)-$P96,""))</f>
        <v/>
      </c>
      <c r="DY96" s="156" t="str">
        <f>IFERROR(INDEX(DATASHEET!$A$1:$DG$299,MATCH(PROGRESS!$A96,DATASHEET!$A$1:$A$299,0),MATCH(PROGRESS!DZ$2,DATASHEET!$A$1:$DG$1,0)),"")</f>
        <v/>
      </c>
      <c r="DZ96" s="156" t="str">
        <f t="shared" si="95"/>
        <v/>
      </c>
      <c r="EA96" s="138" t="str">
        <f>IF(ISBLANK(DATASHEET!DY82),"",DATASHEET!DY82)</f>
        <v>WE</v>
      </c>
      <c r="EB96" s="198" t="str">
        <f>IF(ISBLANK(DATASHEET!DZ82),"",DATASHEET!DZ82)</f>
        <v>11N-SP-1</v>
      </c>
      <c r="FD96" s="526"/>
      <c r="FE96" s="532"/>
      <c r="FF96" s="532"/>
      <c r="FG96" s="532"/>
      <c r="FH96" s="526"/>
      <c r="FI96" s="526"/>
      <c r="FJ96" s="532"/>
      <c r="FK96" s="526"/>
      <c r="FL96" s="532"/>
      <c r="FM96" s="526"/>
      <c r="FN96" s="532"/>
      <c r="FO96" s="532"/>
      <c r="FP96" s="532"/>
      <c r="FQ96" s="526"/>
      <c r="FR96" s="526"/>
      <c r="FS96" s="526"/>
      <c r="FT96" s="532"/>
      <c r="FU96" s="526"/>
      <c r="FV96" s="532"/>
      <c r="FW96" s="532"/>
      <c r="FX96" s="532"/>
      <c r="FY96" s="526"/>
      <c r="FZ96" s="532"/>
      <c r="GA96" s="529"/>
      <c r="GB96" s="530"/>
      <c r="GC96" s="530"/>
      <c r="GD96" s="529"/>
      <c r="GE96" s="530"/>
      <c r="GF96" s="530"/>
      <c r="GG96" s="530"/>
      <c r="GH96" s="530"/>
      <c r="GI96" s="530"/>
      <c r="GJ96" s="529"/>
      <c r="GK96" s="530"/>
      <c r="GL96" s="529"/>
      <c r="GM96" s="529"/>
      <c r="GN96" s="530"/>
      <c r="GO96" s="530"/>
      <c r="GP96" s="529"/>
      <c r="GQ96" s="529"/>
      <c r="GR96" s="530"/>
      <c r="GS96" s="530"/>
      <c r="GT96" s="529"/>
      <c r="HB96" t="s">
        <v>376</v>
      </c>
    </row>
    <row r="97" spans="1:211" ht="15.75" x14ac:dyDescent="0.25">
      <c r="A97" s="179">
        <f>DATASHEET!A83</f>
        <v>151655</v>
      </c>
      <c r="B97" s="58" t="str">
        <f>DATASHEET!B83</f>
        <v>ILLIEN-MIDDLETON, Eve</v>
      </c>
      <c r="C97" s="169" t="str">
        <f>DATASHEET!C83</f>
        <v>11WE</v>
      </c>
      <c r="D97" s="170" t="str">
        <f>DATASHEET!D83</f>
        <v>F</v>
      </c>
      <c r="E97" s="170" t="str">
        <f>DATASHEET!J83</f>
        <v>N</v>
      </c>
      <c r="F97" s="170" t="str">
        <f>DATASHEET!E83</f>
        <v>N</v>
      </c>
      <c r="G97" s="170" t="str">
        <f>DATASHEET!F83</f>
        <v>White - British</v>
      </c>
      <c r="H97" s="170" t="str">
        <f>DATASHEET!G83</f>
        <v>N</v>
      </c>
      <c r="I97" s="170" t="str">
        <f>DATASHEET!H83</f>
        <v>N</v>
      </c>
      <c r="J97" s="170" t="str">
        <f>DATASHEET!I83</f>
        <v>N</v>
      </c>
      <c r="K97" s="171" t="str">
        <f>DATASHEET!M83</f>
        <v>H</v>
      </c>
      <c r="L97" s="88" t="str">
        <f t="shared" si="71"/>
        <v/>
      </c>
      <c r="M97" s="88" t="str">
        <f t="shared" si="72"/>
        <v/>
      </c>
      <c r="N97" s="498" t="str">
        <f>IF(ISBLANK(DATASHEET!L83),"",DATASHEET!L83)</f>
        <v>7-8</v>
      </c>
      <c r="O97" s="109">
        <f>IFERROR(IF(VLOOKUP(DATASHEET!A83,[5]YEAR11!$A$2:$AF$236,18,FALSE)="","",VLOOKUP(DATASHEET!A83,[5]YEAR11!$A$2:$AF$236,18,FALSE)),"")</f>
        <v>68.411214999999999</v>
      </c>
      <c r="P97" s="111">
        <f>IFERROR(IF(VLOOKUP(DATASHEET!A83,[5]YEAR11!$A$2:$AF$237,19,FALSE)="","",VLOOKUP(DATASHEET!A83,[5]YEAR11!$A$2:$AF$237,19,FALSE)),"")</f>
        <v>6.8411214999999999</v>
      </c>
      <c r="Q97" s="497">
        <f>'P8 BREAKDOWN'!M85</f>
        <v>-6.0411215</v>
      </c>
      <c r="R97" s="140" t="str">
        <f>IF(S97="","",IFERROR(VLOOKUP(DATASHEET!AF83,lookup,2,FALSE)-$P97,""))</f>
        <v/>
      </c>
      <c r="S97" s="156" t="str">
        <f>IFERROR(INDEX(DATASHEET!$A$1:$DG$299,MATCH(PROGRESS!$A97,DATASHEET!$A$1:$A$299,0),MATCH(PROGRESS!T$2,DATASHEET!$A$1:$DG$1,0)),"")</f>
        <v/>
      </c>
      <c r="T97" s="156" t="str">
        <f t="shared" si="73"/>
        <v/>
      </c>
      <c r="U97" s="138" t="str">
        <f>IF(ISBLANK(DATASHEET!AG83),"",DATASHEET!AG83)</f>
        <v/>
      </c>
      <c r="V97" s="198" t="str">
        <f>IF(ISBLANK(DATASHEET!AH83),"",DATASHEET!AH83)</f>
        <v/>
      </c>
      <c r="W97" s="140" t="str">
        <f>IF(X97="","",IFERROR(VLOOKUP(DATASHEET!AJ83,lookup,2,FALSE)-$P97,""))</f>
        <v/>
      </c>
      <c r="X97" s="156" t="str">
        <f>IFERROR(INDEX(DATASHEET!$A$1:$DG$299,MATCH(PROGRESS!$A97,DATASHEET!$A$1:$A$299,0),MATCH(PROGRESS!Y$2,DATASHEET!$A$1:$DG$1,0)),"")</f>
        <v/>
      </c>
      <c r="Y97" s="156" t="str">
        <f t="shared" si="74"/>
        <v/>
      </c>
      <c r="Z97" s="138" t="str">
        <f>IF(ISBLANK(DATASHEET!AK83),"",DATASHEET!AK83)</f>
        <v/>
      </c>
      <c r="AA97" s="198" t="str">
        <f>IF(ISBLANK(DATASHEET!AL83),"",DATASHEET!AL83)</f>
        <v/>
      </c>
      <c r="AB97" s="140" t="str">
        <f>IF(AC97="","",IFERROR(VLOOKUP(DATASHEET!AN83,lookup,2,FALSE)-$P97,""))</f>
        <v/>
      </c>
      <c r="AC97" s="156" t="str">
        <f>IFERROR(INDEX(DATASHEET!$A$1:$DG$299,MATCH(PROGRESS!$A97,DATASHEET!$A$1:$A$299,0),MATCH(PROGRESS!AD$2,DATASHEET!$A$1:$DG$1,0)),"")</f>
        <v/>
      </c>
      <c r="AD97" s="156" t="str">
        <f t="shared" si="75"/>
        <v/>
      </c>
      <c r="AE97" s="138" t="str">
        <f>IF(ISBLANK(DATASHEET!AO83),"",DATASHEET!AO83)</f>
        <v/>
      </c>
      <c r="AF97" s="198" t="str">
        <f>IF(ISBLANK(DATASHEET!AP83),"",DATASHEET!AP83)</f>
        <v/>
      </c>
      <c r="AG97" s="140" t="str">
        <f>IF(AH97="","",IFERROR(VLOOKUP(DATASHEET!AR83,lookup,2,FALSE)-$P97,""))</f>
        <v/>
      </c>
      <c r="AH97" s="156" t="str">
        <f>IFERROR(INDEX(DATASHEET!$A$1:$DG$299,MATCH(PROGRESS!$A97,DATASHEET!$A$1:$A$299,0),MATCH(PROGRESS!AI$2,DATASHEET!$A$1:$DG$1,0)),"")</f>
        <v/>
      </c>
      <c r="AI97" s="156" t="str">
        <f t="shared" si="76"/>
        <v/>
      </c>
      <c r="AJ97" s="138" t="str">
        <f>IF(ISBLANK(DATASHEET!AS83),"",DATASHEET!AS83)</f>
        <v/>
      </c>
      <c r="AK97" s="198" t="str">
        <f>IF(ISBLANK(DATASHEET!AT83),"",DATASHEET!AT83)</f>
        <v/>
      </c>
      <c r="AL97" s="140" t="str">
        <f>IF(AM97="","",IFERROR(VLOOKUP(DATASHEET!AV83,lookup,2,FALSE)-$P97,""))</f>
        <v/>
      </c>
      <c r="AM97" s="156" t="str">
        <f>IFERROR(INDEX(DATASHEET!$A$1:$DG$299,MATCH(PROGRESS!$A97,DATASHEET!$A$1:$A$299,0),MATCH(PROGRESS!AN$2,DATASHEET!$A$1:$DG$1,0)),"")</f>
        <v/>
      </c>
      <c r="AN97" s="156" t="str">
        <f t="shared" si="77"/>
        <v/>
      </c>
      <c r="AO97" s="138" t="str">
        <f>IF(ISBLANK(DATASHEET!AW83),"",DATASHEET!AW83)</f>
        <v/>
      </c>
      <c r="AP97" s="198" t="str">
        <f>IF(ISBLANK(DATASHEET!AX83),"",DATASHEET!AX83)</f>
        <v/>
      </c>
      <c r="AQ97" s="140" t="str">
        <f>IF(AR97="","",IFERROR(VLOOKUP(DATASHEET!AZ83,lookup,2,FALSE)-$P97,""))</f>
        <v/>
      </c>
      <c r="AR97" s="156" t="str">
        <f>IFERROR(INDEX(DATASHEET!$A$1:$DG$299,MATCH(PROGRESS!$A97,DATASHEET!$A$1:$A$299,0),MATCH(PROGRESS!AS$2,DATASHEET!$A$1:$DG$1,0)),"")</f>
        <v/>
      </c>
      <c r="AS97" s="156" t="str">
        <f t="shared" si="78"/>
        <v/>
      </c>
      <c r="AT97" s="138" t="str">
        <f>IF(ISBLANK(DATASHEET!BA83),"",DATASHEET!BA83)</f>
        <v/>
      </c>
      <c r="AU97" s="198" t="str">
        <f>IF(ISBLANK(DATASHEET!BB83),"",DATASHEET!BB83)</f>
        <v/>
      </c>
      <c r="AV97" s="140" t="str">
        <f>IF(AW97="","",IFERROR(VLOOKUP(DATASHEET!BD83,lookup,2,FALSE)-$P97,""))</f>
        <v/>
      </c>
      <c r="AW97" s="156" t="str">
        <f>IFERROR(INDEX(DATASHEET!$A$1:$DG$299,MATCH(PROGRESS!$A97,DATASHEET!$A$1:$A$299,0),MATCH(PROGRESS!AX$2,DATASHEET!$A$1:$DG$1,0)),"")</f>
        <v/>
      </c>
      <c r="AX97" s="156" t="str">
        <f t="shared" si="79"/>
        <v/>
      </c>
      <c r="AY97" s="138" t="str">
        <f>IF(ISBLANK(DATASHEET!BE83),"",DATASHEET!BE83)</f>
        <v>EC</v>
      </c>
      <c r="AZ97" s="198" t="str">
        <f>IF(ISBLANK(DATASHEET!BF83),"",DATASHEET!BF83)</f>
        <v>11LT-DR-2</v>
      </c>
      <c r="BA97" s="140" t="str">
        <f>IF(BB97="","",IFERROR(VLOOKUP(DATASHEET!BH83,lookup,2,FALSE)-$P97,""))</f>
        <v/>
      </c>
      <c r="BB97" s="156" t="str">
        <f>IFERROR(INDEX(DATASHEET!$A$1:$DG$299,MATCH(PROGRESS!$A97,DATASHEET!$A$1:$A$299,0),MATCH(PROGRESS!BC$2,DATASHEET!$A$1:$DG$1,0)),"")</f>
        <v/>
      </c>
      <c r="BC97" s="156" t="str">
        <f t="shared" si="80"/>
        <v/>
      </c>
      <c r="BD97" s="138" t="str">
        <f>IF(ISBLANK(DATASHEET!BI83),"",DATASHEET!BI83)</f>
        <v>BH</v>
      </c>
      <c r="BE97" s="198" t="str">
        <f>IF(ISBLANK(DATASHEET!BJ83),"",DATASHEET!BJ83)</f>
        <v>11X-EN-2</v>
      </c>
      <c r="BF97" s="140" t="str">
        <f>IF(BG97="","",IFERROR(VLOOKUP(DATASHEET!BL83,lookup,2,FALSE)-$P97,""))</f>
        <v/>
      </c>
      <c r="BG97" s="156" t="str">
        <f>IFERROR(INDEX(DATASHEET!$A$1:$DG$299,MATCH(PROGRESS!$A97,DATASHEET!$A$1:$A$299,0),MATCH(PROGRESS!BH$2,DATASHEET!$A$1:$DG$1,0)),"")</f>
        <v/>
      </c>
      <c r="BH97" s="156" t="str">
        <f t="shared" si="81"/>
        <v/>
      </c>
      <c r="BI97" s="138" t="str">
        <f>IF(ISBLANK(DATASHEET!BM83),"",DATASHEET!BM83)</f>
        <v/>
      </c>
      <c r="BJ97" s="198" t="str">
        <f>IF(ISBLANK(DATASHEET!BN83),"",DATASHEET!BN83)</f>
        <v/>
      </c>
      <c r="BK97" s="140" t="str">
        <f>IF(BL97="","",IFERROR(VLOOKUP(DATASHEET!BP83,lookup,2,FALSE)-$P97,""))</f>
        <v/>
      </c>
      <c r="BL97" s="156" t="str">
        <f>IFERROR(INDEX(DATASHEET!$A$1:$DG$299,MATCH(PROGRESS!$A97,DATASHEET!$A$1:$A$299,0),MATCH(PROGRESS!BM$2,DATASHEET!$A$1:$DG$1,0)),"")</f>
        <v/>
      </c>
      <c r="BM97" s="156" t="str">
        <f t="shared" si="82"/>
        <v/>
      </c>
      <c r="BN97" s="138" t="str">
        <f>IF(ISBLANK(DATASHEET!BQ83),"",DATASHEET!BQ83)</f>
        <v/>
      </c>
      <c r="BO97" s="198" t="str">
        <f>IF(ISBLANK(DATASHEET!BR83),"",DATASHEET!BR83)</f>
        <v/>
      </c>
      <c r="BP97" s="140" t="str">
        <f>IF(BQ97="","",IFERROR(VLOOKUP(DATASHEET!BX83,lookup,2,FALSE)-$P97,""))</f>
        <v/>
      </c>
      <c r="BQ97" s="156" t="str">
        <f>IFERROR(INDEX(DATASHEET!$A$1:$DG$299,MATCH(PROGRESS!$A97,DATASHEET!$A$1:$A$299,0),MATCH(PROGRESS!BR$2,DATASHEET!$A$1:$DG$1,0)),"")</f>
        <v/>
      </c>
      <c r="BR97" s="156" t="str">
        <f t="shared" si="83"/>
        <v/>
      </c>
      <c r="BS97" s="138" t="str">
        <f>IF(ISBLANK(DATASHEET!BY83),"",DATASHEET!BY83)</f>
        <v/>
      </c>
      <c r="BT97" s="198" t="str">
        <f>IF(ISBLANK(DATASHEET!BZ83),"",DATASHEET!BZ83)</f>
        <v/>
      </c>
      <c r="BU97" s="140" t="str">
        <f>IF(BV97="","",IFERROR(VLOOKUP(DATASHEET!CB83,lookup,2,FALSE)-$P97,""))</f>
        <v/>
      </c>
      <c r="BV97" s="156" t="str">
        <f>IFERROR(INDEX(DATASHEET!$A$1:$DG$299,MATCH(PROGRESS!$A97,DATASHEET!$A$1:$A$299,0),MATCH(PROGRESS!BW$2,DATASHEET!$A$1:$DG$1,0)),"")</f>
        <v/>
      </c>
      <c r="BW97" s="156" t="str">
        <f t="shared" si="84"/>
        <v/>
      </c>
      <c r="BX97" s="138" t="str">
        <f>IF(ISBLANK(DATASHEET!CC83),"",DATASHEET!CC83)</f>
        <v/>
      </c>
      <c r="BY97" s="198" t="str">
        <f>IF(ISBLANK(DATASHEET!CD83),"",DATASHEET!CD83)</f>
        <v/>
      </c>
      <c r="BZ97" s="140" t="str">
        <f>IF(CA97="","",IFERROR(VLOOKUP(DATASHEET!CE83,lookup,2,FALSE)-$P97,""))</f>
        <v/>
      </c>
      <c r="CA97" s="156" t="str">
        <f>IFERROR(INDEX(DATASHEET!$A$1:$DG$299,MATCH(PROGRESS!$A97,DATASHEET!$A$1:$A$299,0),MATCH(PROGRESS!CB$2,DATASHEET!$A$1:$DG$1,0)),"")</f>
        <v/>
      </c>
      <c r="CB97" s="156" t="str">
        <f t="shared" si="85"/>
        <v/>
      </c>
      <c r="CC97" s="138" t="str">
        <f>IF(ISBLANK(DATASHEET!CF83),"",DATASHEET!CF83)</f>
        <v/>
      </c>
      <c r="CD97" s="198" t="str">
        <f>IF(ISBLANK(DATASHEET!CG83),"",DATASHEET!CG83)</f>
        <v/>
      </c>
      <c r="CE97" s="140" t="str">
        <f>IF(CF97="","",IFERROR(VLOOKUP(DATASHEET!CJ83,lookup,2,FALSE)-$P97,""))</f>
        <v/>
      </c>
      <c r="CF97" s="156" t="str">
        <f>IFERROR(INDEX(DATASHEET!$A$1:$DG$299,MATCH(PROGRESS!$A97,DATASHEET!$A$1:$A$299,0),MATCH(PROGRESS!CG$2,DATASHEET!$A$1:$DG$1,0)),"")</f>
        <v/>
      </c>
      <c r="CG97" s="156" t="str">
        <f t="shared" si="86"/>
        <v/>
      </c>
      <c r="CH97" s="138" t="str">
        <f>IF(ISBLANK(DATASHEET!CK83),"",DATASHEET!CK83)</f>
        <v>MSA</v>
      </c>
      <c r="CI97" s="198" t="str">
        <f>IF(ISBLANK(DATASHEET!CL83),"",DATASHEET!CL83)</f>
        <v>11MS2-HI2-7</v>
      </c>
      <c r="CJ97" s="140" t="str">
        <f>IF(CK97="","",IFERROR(VLOOKUP(DATASHEET!CN83,lookup,2,FALSE)-$P97,""))</f>
        <v/>
      </c>
      <c r="CK97" s="156" t="str">
        <f>IFERROR(INDEX(DATASHEET!$A$1:$DG$299,MATCH(PROGRESS!$A97,DATASHEET!$A$1:$A$299,0),MATCH(PROGRESS!CL$2,DATASHEET!$A$1:$DG$1,0)),"")</f>
        <v/>
      </c>
      <c r="CL97" s="156" t="str">
        <f t="shared" si="87"/>
        <v/>
      </c>
      <c r="CM97" s="138" t="str">
        <f>IF(ISBLANK(DATASHEET!CO83),"",DATASHEET!CO83)</f>
        <v>NBU</v>
      </c>
      <c r="CN97" s="198" t="str">
        <f>IF(ISBLANK(DATASHEET!CP83),"",DATASHEET!CP83)</f>
        <v>11X-MA-3</v>
      </c>
      <c r="CO97" s="140" t="str">
        <f>IF(CP97="","",IFERROR(VLOOKUP(DATASHEET!CR83,lookup,2,FALSE)-$P97,""))</f>
        <v/>
      </c>
      <c r="CP97" s="156" t="str">
        <f>IFERROR(INDEX(DATASHEET!$A$1:$DG$299,MATCH(PROGRESS!$A97,DATASHEET!$A$1:$A$299,0),MATCH(PROGRESS!CQ$2,DATASHEET!$A$1:$DG$1,0)),"")</f>
        <v/>
      </c>
      <c r="CQ97" s="156" t="str">
        <f t="shared" si="88"/>
        <v/>
      </c>
      <c r="CR97" s="138" t="str">
        <f>IF(ISBLANK(DATASHEET!CS83),"",DATASHEET!CS83)</f>
        <v/>
      </c>
      <c r="CS97" s="198" t="str">
        <f>IF(ISBLANK(DATASHEET!CT83),"",DATASHEET!CT83)</f>
        <v/>
      </c>
      <c r="CT97" s="140" t="str">
        <f>IF(CU97="","",IFERROR(VLOOKUP(DATASHEET!CV83,lookup,2,FALSE)-$P97,""))</f>
        <v/>
      </c>
      <c r="CU97" s="156" t="str">
        <f>IFERROR(INDEX(DATASHEET!$A$1:$DG$299,MATCH(PROGRESS!$A97,DATASHEET!$A$1:$A$299,0),MATCH(PROGRESS!CV$2,DATASHEET!$A$1:$DG$1,0)),"")</f>
        <v/>
      </c>
      <c r="CV97" s="156" t="str">
        <f t="shared" si="89"/>
        <v/>
      </c>
      <c r="CW97" s="138" t="str">
        <f>IF(ISBLANK(DATASHEET!CW83),"",DATASHEET!CW83)</f>
        <v/>
      </c>
      <c r="CX97" s="198" t="str">
        <f>IF(ISBLANK(DATASHEET!CX83),"",DATASHEET!CX83)</f>
        <v/>
      </c>
      <c r="CY97" s="140" t="str">
        <f>IF(CZ97="","",IFERROR(VLOOKUP(DATASHEET!DD83,lookup,2,FALSE)-$P97,""))</f>
        <v/>
      </c>
      <c r="CZ97" s="156" t="str">
        <f>IFERROR(INDEX(DATASHEET!$A$1:$DG$299,MATCH(PROGRESS!$A97,DATASHEET!$A$1:$A$299,0),MATCH(PROGRESS!DA$2,DATASHEET!$A$1:$DG$1,0)),"")</f>
        <v/>
      </c>
      <c r="DA97" s="156" t="str">
        <f t="shared" si="90"/>
        <v/>
      </c>
      <c r="DB97" s="138" t="str">
        <f>IF(ISBLANK(DATASHEET!DE83),"",DATASHEET!DE83)</f>
        <v/>
      </c>
      <c r="DC97" s="198" t="str">
        <f>IF(ISBLANK(DATASHEET!DF83),"",DATASHEET!DF83)</f>
        <v/>
      </c>
      <c r="DD97" s="140" t="str">
        <f>IF(DE97="","",IFERROR(VLOOKUP(DATASHEET!DH83,lookup,2,FALSE)-$P97,""))</f>
        <v/>
      </c>
      <c r="DE97" s="156" t="str">
        <f>IFERROR(INDEX(DATASHEET!$A$1:$DG$299,MATCH(PROGRESS!$A97,DATASHEET!$A$1:$A$299,0),MATCH(PROGRESS!DF$2,DATASHEET!$A$1:$DG$1,0)),"")</f>
        <v/>
      </c>
      <c r="DF97" s="156" t="str">
        <f t="shared" si="91"/>
        <v/>
      </c>
      <c r="DG97" s="138" t="str">
        <f>IF(ISBLANK(DATASHEET!DI83),"",DATASHEET!DI83)</f>
        <v/>
      </c>
      <c r="DH97" s="198" t="str">
        <f>IF(ISBLANK(DATASHEET!DJ83),"",DATASHEET!DJ83)</f>
        <v/>
      </c>
      <c r="DI97" s="140" t="str">
        <f>IF(DJ97="","",IFERROR(VLOOKUP(DATASHEET!DL83,lookup,2,FALSE)-$P97,""))</f>
        <v/>
      </c>
      <c r="DJ97" s="156" t="str">
        <f>IFERROR(INDEX(DATASHEET!$A$1:$DG$299,MATCH(PROGRESS!$A97,DATASHEET!$A$1:$A$299,0),MATCH(PROGRESS!DK$2,DATASHEET!$A$1:$DG$1,0)),"")</f>
        <v/>
      </c>
      <c r="DK97" s="156" t="str">
        <f t="shared" si="92"/>
        <v/>
      </c>
      <c r="DL97" s="138" t="str">
        <f>IF(ISBLANK(DATASHEET!DM83),"",DATASHEET!DM83)</f>
        <v/>
      </c>
      <c r="DM97" s="198" t="str">
        <f>IF(ISBLANK(DATASHEET!DN83),"",DATASHEET!DN83)</f>
        <v/>
      </c>
      <c r="DN97" s="140" t="str">
        <f>IF(DO97="","",IFERROR(VLOOKUP(DATASHEET!DP83,lookup,2,FALSE)-$P97,""))</f>
        <v/>
      </c>
      <c r="DO97" s="156" t="str">
        <f>IFERROR(INDEX(DATASHEET!$A$1:$DG$299,MATCH(PROGRESS!$A97,DATASHEET!$A$1:$A$299,0),MATCH(PROGRESS!DP$2,DATASHEET!$A$1:$DG$1,0)),"")</f>
        <v/>
      </c>
      <c r="DP97" s="156" t="str">
        <f t="shared" si="93"/>
        <v/>
      </c>
      <c r="DQ97" s="138" t="str">
        <f>IF(ISBLANK(DATASHEET!DQ83),"",DATASHEET!DQ83)</f>
        <v>FG</v>
      </c>
      <c r="DR97" s="198" t="str">
        <f>IF(ISBLANK(DATASHEET!DR83),"",DATASHEET!DR83)</f>
        <v>11X-RE-4</v>
      </c>
      <c r="DS97" s="140" t="str">
        <f>IF(DT97="","",IFERROR(VLOOKUP(DATASHEET!DT83,lookup,2,FALSE)-$P97,""))</f>
        <v/>
      </c>
      <c r="DT97" s="156" t="str">
        <f>IFERROR(INDEX(DATASHEET!$A$1:$DG$299,MATCH(PROGRESS!$A97,DATASHEET!$A$1:$A$299,0),MATCH(PROGRESS!DU$2,DATASHEET!$A$1:$DG$1,0)),"")</f>
        <v/>
      </c>
      <c r="DU97" s="156" t="str">
        <f t="shared" si="94"/>
        <v/>
      </c>
      <c r="DV97" s="138" t="str">
        <f>IF(ISBLANK(DATASHEET!DU83),"",DATASHEET!DU83)</f>
        <v>ES</v>
      </c>
      <c r="DW97" s="198" t="str">
        <f>IF(ISBLANK(DATASHEET!DV83),"",DATASHEET!DV83)</f>
        <v>11C-SC-1</v>
      </c>
      <c r="DX97" s="140" t="str">
        <f>IF(DY97="","",IFERROR(VLOOKUP(DATASHEET!DX83,lookup,2,FALSE)-$P97,""))</f>
        <v/>
      </c>
      <c r="DY97" s="156" t="str">
        <f>IFERROR(INDEX(DATASHEET!$A$1:$DG$299,MATCH(PROGRESS!$A97,DATASHEET!$A$1:$A$299,0),MATCH(PROGRESS!DZ$2,DATASHEET!$A$1:$DG$1,0)),"")</f>
        <v/>
      </c>
      <c r="DZ97" s="156" t="str">
        <f t="shared" si="95"/>
        <v/>
      </c>
      <c r="EA97" s="138" t="str">
        <f>IF(ISBLANK(DATASHEET!DY83),"",DATASHEET!DY83)</f>
        <v>YP</v>
      </c>
      <c r="EB97" s="198" t="str">
        <f>IF(ISBLANK(DATASHEET!DZ83),"",DATASHEET!DZ83)</f>
        <v>11N-SP-2</v>
      </c>
      <c r="FD97" s="526"/>
      <c r="FE97" s="532"/>
      <c r="FF97" s="532"/>
      <c r="FG97" s="532"/>
      <c r="FH97" s="526"/>
      <c r="FI97" s="526"/>
      <c r="FJ97" s="532"/>
      <c r="FK97" s="526"/>
      <c r="FL97" s="532"/>
      <c r="FM97" s="526"/>
      <c r="FN97" s="532"/>
      <c r="FO97" s="532"/>
      <c r="FP97" s="532"/>
      <c r="FQ97" s="526"/>
      <c r="FR97" s="526"/>
      <c r="FS97" s="526"/>
      <c r="FT97" s="532"/>
      <c r="FU97" s="526"/>
      <c r="FV97" s="532"/>
      <c r="FW97" s="532"/>
      <c r="FX97" s="532"/>
      <c r="FY97" s="526"/>
      <c r="FZ97" s="532"/>
      <c r="GA97" s="529"/>
      <c r="GB97" s="530"/>
      <c r="GC97" s="530"/>
      <c r="GD97" s="529"/>
      <c r="GE97" s="530"/>
      <c r="GF97" s="530"/>
      <c r="GG97" s="530"/>
      <c r="GH97" s="530"/>
      <c r="GI97" s="530"/>
      <c r="GJ97" s="529"/>
      <c r="GK97" s="530"/>
      <c r="GL97" s="529"/>
      <c r="GM97" s="529"/>
      <c r="GN97" s="530"/>
      <c r="GO97" s="530"/>
      <c r="GP97" s="529"/>
      <c r="GQ97" s="529"/>
      <c r="GR97" s="530"/>
      <c r="GS97" s="530"/>
      <c r="GT97" s="529"/>
    </row>
    <row r="98" spans="1:211" ht="15.75" x14ac:dyDescent="0.25">
      <c r="A98" s="179">
        <f>DATASHEET!A84</f>
        <v>151555</v>
      </c>
      <c r="B98" s="58" t="str">
        <f>DATASHEET!B84</f>
        <v>JOHNSON, Alister</v>
      </c>
      <c r="C98" s="169" t="str">
        <f>DATASHEET!C84</f>
        <v>11SK</v>
      </c>
      <c r="D98" s="170" t="str">
        <f>DATASHEET!D84</f>
        <v>M</v>
      </c>
      <c r="E98" s="170" t="str">
        <f>DATASHEET!J84</f>
        <v>N</v>
      </c>
      <c r="F98" s="170" t="str">
        <f>DATASHEET!E84</f>
        <v>N</v>
      </c>
      <c r="G98" s="170" t="str">
        <f>DATASHEET!F84</f>
        <v>White and Black Caribbean</v>
      </c>
      <c r="H98" s="170" t="str">
        <f>DATASHEET!G84</f>
        <v>N</v>
      </c>
      <c r="I98" s="170" t="str">
        <f>DATASHEET!H84</f>
        <v>N</v>
      </c>
      <c r="J98" s="170" t="str">
        <f>DATASHEET!I84</f>
        <v>N</v>
      </c>
      <c r="K98" s="171" t="str">
        <f>DATASHEET!M84</f>
        <v>M</v>
      </c>
      <c r="L98" s="88" t="str">
        <f t="shared" si="71"/>
        <v/>
      </c>
      <c r="M98" s="88" t="str">
        <f t="shared" si="72"/>
        <v/>
      </c>
      <c r="N98" s="498" t="str">
        <f>IF(ISBLANK(DATASHEET!L84),"",DATASHEET!L84)</f>
        <v>4-5</v>
      </c>
      <c r="O98" s="109">
        <f>IFERROR(IF(VLOOKUP(DATASHEET!A84,[5]YEAR11!$A$2:$AF$236,18,FALSE)="","",VLOOKUP(DATASHEET!A84,[5]YEAR11!$A$2:$AF$236,18,FALSE)),"")</f>
        <v>42.677678999999998</v>
      </c>
      <c r="P98" s="111">
        <f>IFERROR(IF(VLOOKUP(DATASHEET!A84,[5]YEAR11!$A$2:$AF$237,19,FALSE)="","",VLOOKUP(DATASHEET!A84,[5]YEAR11!$A$2:$AF$237,19,FALSE)),"")</f>
        <v>4.2677678999999999</v>
      </c>
      <c r="Q98" s="497">
        <f>'P8 BREAKDOWN'!M86</f>
        <v>-3.7677678999999999</v>
      </c>
      <c r="R98" s="140" t="str">
        <f>IF(S98="","",IFERROR(VLOOKUP(DATASHEET!AF84,lookup,2,FALSE)-$P98,""))</f>
        <v/>
      </c>
      <c r="S98" s="156" t="str">
        <f>IFERROR(INDEX(DATASHEET!$A$1:$DG$299,MATCH(PROGRESS!$A98,DATASHEET!$A$1:$A$299,0),MATCH(PROGRESS!T$2,DATASHEET!$A$1:$DG$1,0)),"")</f>
        <v/>
      </c>
      <c r="T98" s="156" t="str">
        <f t="shared" si="73"/>
        <v/>
      </c>
      <c r="U98" s="138" t="str">
        <f>IF(ISBLANK(DATASHEET!AG84),"",DATASHEET!AG84)</f>
        <v/>
      </c>
      <c r="V98" s="198" t="str">
        <f>IF(ISBLANK(DATASHEET!AH84),"",DATASHEET!AH84)</f>
        <v/>
      </c>
      <c r="W98" s="140" t="str">
        <f>IF(X98="","",IFERROR(VLOOKUP(DATASHEET!AJ84,lookup,2,FALSE)-$P98,""))</f>
        <v/>
      </c>
      <c r="X98" s="156" t="str">
        <f>IFERROR(INDEX(DATASHEET!$A$1:$DG$299,MATCH(PROGRESS!$A98,DATASHEET!$A$1:$A$299,0),MATCH(PROGRESS!Y$2,DATASHEET!$A$1:$DG$1,0)),"")</f>
        <v/>
      </c>
      <c r="Y98" s="156" t="str">
        <f t="shared" si="74"/>
        <v/>
      </c>
      <c r="Z98" s="138" t="str">
        <f>IF(ISBLANK(DATASHEET!AK84),"",DATASHEET!AK84)</f>
        <v>AWI</v>
      </c>
      <c r="AA98" s="198" t="str">
        <f>IF(ISBLANK(DATASHEET!AL84),"",DATASHEET!AL84)</f>
        <v>11T-BI-4</v>
      </c>
      <c r="AB98" s="140" t="str">
        <f>IF(AC98="","",IFERROR(VLOOKUP(DATASHEET!AN84,lookup,2,FALSE)-$P98,""))</f>
        <v/>
      </c>
      <c r="AC98" s="156" t="str">
        <f>IFERROR(INDEX(DATASHEET!$A$1:$DG$299,MATCH(PROGRESS!$A98,DATASHEET!$A$1:$A$299,0),MATCH(PROGRESS!AD$2,DATASHEET!$A$1:$DG$1,0)),"")</f>
        <v/>
      </c>
      <c r="AD98" s="156" t="str">
        <f t="shared" si="75"/>
        <v/>
      </c>
      <c r="AE98" s="138" t="str">
        <f>IF(ISBLANK(DATASHEET!AO84),"",DATASHEET!AO84)</f>
        <v/>
      </c>
      <c r="AF98" s="198" t="str">
        <f>IF(ISBLANK(DATASHEET!AP84),"",DATASHEET!AP84)</f>
        <v/>
      </c>
      <c r="AG98" s="140" t="str">
        <f>IF(AH98="","",IFERROR(VLOOKUP(DATASHEET!AR84,lookup,2,FALSE)-$P98,""))</f>
        <v/>
      </c>
      <c r="AH98" s="156" t="str">
        <f>IFERROR(INDEX(DATASHEET!$A$1:$DG$299,MATCH(PROGRESS!$A98,DATASHEET!$A$1:$A$299,0),MATCH(PROGRESS!AI$2,DATASHEET!$A$1:$DG$1,0)),"")</f>
        <v/>
      </c>
      <c r="AI98" s="156" t="str">
        <f t="shared" si="76"/>
        <v/>
      </c>
      <c r="AJ98" s="138" t="str">
        <f>IF(ISBLANK(DATASHEET!AS84),"",DATASHEET!AS84)</f>
        <v>TR</v>
      </c>
      <c r="AK98" s="198" t="str">
        <f>IF(ISBLANK(DATASHEET!AT84),"",DATASHEET!AT84)</f>
        <v>11T-CH-4</v>
      </c>
      <c r="AL98" s="140" t="str">
        <f>IF(AM98="","",IFERROR(VLOOKUP(DATASHEET!AV84,lookup,2,FALSE)-$P98,""))</f>
        <v/>
      </c>
      <c r="AM98" s="156" t="str">
        <f>IFERROR(INDEX(DATASHEET!$A$1:$DG$299,MATCH(PROGRESS!$A98,DATASHEET!$A$1:$A$299,0),MATCH(PROGRESS!AN$2,DATASHEET!$A$1:$DG$1,0)),"")</f>
        <v/>
      </c>
      <c r="AN98" s="156" t="str">
        <f t="shared" si="77"/>
        <v/>
      </c>
      <c r="AO98" s="138" t="str">
        <f>IF(ISBLANK(DATASHEET!AW84),"",DATASHEET!AW84)</f>
        <v/>
      </c>
      <c r="AP98" s="198" t="str">
        <f>IF(ISBLANK(DATASHEET!AX84),"",DATASHEET!AX84)</f>
        <v/>
      </c>
      <c r="AQ98" s="140" t="str">
        <f>IF(AR98="","",IFERROR(VLOOKUP(DATASHEET!AZ84,lookup,2,FALSE)-$P98,""))</f>
        <v/>
      </c>
      <c r="AR98" s="156" t="str">
        <f>IFERROR(INDEX(DATASHEET!$A$1:$DG$299,MATCH(PROGRESS!$A98,DATASHEET!$A$1:$A$299,0),MATCH(PROGRESS!AS$2,DATASHEET!$A$1:$DG$1,0)),"")</f>
        <v/>
      </c>
      <c r="AS98" s="156" t="str">
        <f t="shared" si="78"/>
        <v/>
      </c>
      <c r="AT98" s="138" t="str">
        <f>IF(ISBLANK(DATASHEET!BA84),"",DATASHEET!BA84)</f>
        <v>DCR</v>
      </c>
      <c r="AU98" s="198" t="str">
        <f>IF(ISBLANK(DATASHEET!BB84),"",DATASHEET!BB84)</f>
        <v>11MS2-CS-3</v>
      </c>
      <c r="AV98" s="140" t="str">
        <f>IF(AW98="","",IFERROR(VLOOKUP(DATASHEET!BD84,lookup,2,FALSE)-$P98,""))</f>
        <v/>
      </c>
      <c r="AW98" s="156" t="str">
        <f>IFERROR(INDEX(DATASHEET!$A$1:$DG$299,MATCH(PROGRESS!$A98,DATASHEET!$A$1:$A$299,0),MATCH(PROGRESS!AX$2,DATASHEET!$A$1:$DG$1,0)),"")</f>
        <v/>
      </c>
      <c r="AX98" s="156" t="str">
        <f t="shared" si="79"/>
        <v/>
      </c>
      <c r="AY98" s="138" t="str">
        <f>IF(ISBLANK(DATASHEET!BE84),"",DATASHEET!BE84)</f>
        <v/>
      </c>
      <c r="AZ98" s="198" t="str">
        <f>IF(ISBLANK(DATASHEET!BF84),"",DATASHEET!BF84)</f>
        <v/>
      </c>
      <c r="BA98" s="140" t="str">
        <f>IF(BB98="","",IFERROR(VLOOKUP(DATASHEET!BH84,lookup,2,FALSE)-$P98,""))</f>
        <v/>
      </c>
      <c r="BB98" s="156" t="str">
        <f>IFERROR(INDEX(DATASHEET!$A$1:$DG$299,MATCH(PROGRESS!$A98,DATASHEET!$A$1:$A$299,0),MATCH(PROGRESS!BC$2,DATASHEET!$A$1:$DG$1,0)),"")</f>
        <v/>
      </c>
      <c r="BC98" s="156" t="str">
        <f t="shared" si="80"/>
        <v/>
      </c>
      <c r="BD98" s="138" t="str">
        <f>IF(ISBLANK(DATASHEET!BI84),"",DATASHEET!BI84)</f>
        <v>BH</v>
      </c>
      <c r="BE98" s="198" t="str">
        <f>IF(ISBLANK(DATASHEET!BJ84),"",DATASHEET!BJ84)</f>
        <v>11X-EN-2</v>
      </c>
      <c r="BF98" s="140" t="str">
        <f>IF(BG98="","",IFERROR(VLOOKUP(DATASHEET!BL84,lookup,2,FALSE)-$P98,""))</f>
        <v/>
      </c>
      <c r="BG98" s="156" t="str">
        <f>IFERROR(INDEX(DATASHEET!$A$1:$DG$299,MATCH(PROGRESS!$A98,DATASHEET!$A$1:$A$299,0),MATCH(PROGRESS!BH$2,DATASHEET!$A$1:$DG$1,0)),"")</f>
        <v/>
      </c>
      <c r="BH98" s="156" t="str">
        <f t="shared" si="81"/>
        <v/>
      </c>
      <c r="BI98" s="138" t="str">
        <f>IF(ISBLANK(DATASHEET!BM84),"",DATASHEET!BM84)</f>
        <v/>
      </c>
      <c r="BJ98" s="198" t="str">
        <f>IF(ISBLANK(DATASHEET!BN84),"",DATASHEET!BN84)</f>
        <v/>
      </c>
      <c r="BK98" s="140" t="str">
        <f>IF(BL98="","",IFERROR(VLOOKUP(DATASHEET!BP84,lookup,2,FALSE)-$P98,""))</f>
        <v/>
      </c>
      <c r="BL98" s="156" t="str">
        <f>IFERROR(INDEX(DATASHEET!$A$1:$DG$299,MATCH(PROGRESS!$A98,DATASHEET!$A$1:$A$299,0),MATCH(PROGRESS!BM$2,DATASHEET!$A$1:$DG$1,0)),"")</f>
        <v/>
      </c>
      <c r="BM98" s="156" t="str">
        <f t="shared" si="82"/>
        <v/>
      </c>
      <c r="BN98" s="138" t="str">
        <f>IF(ISBLANK(DATASHEET!BQ84),"",DATASHEET!BQ84)</f>
        <v/>
      </c>
      <c r="BO98" s="198" t="str">
        <f>IF(ISBLANK(DATASHEET!BR84),"",DATASHEET!BR84)</f>
        <v/>
      </c>
      <c r="BP98" s="140" t="str">
        <f>IF(BQ98="","",IFERROR(VLOOKUP(DATASHEET!BX84,lookup,2,FALSE)-$P98,""))</f>
        <v/>
      </c>
      <c r="BQ98" s="156" t="str">
        <f>IFERROR(INDEX(DATASHEET!$A$1:$DG$299,MATCH(PROGRESS!$A98,DATASHEET!$A$1:$A$299,0),MATCH(PROGRESS!BR$2,DATASHEET!$A$1:$DG$1,0)),"")</f>
        <v/>
      </c>
      <c r="BR98" s="156" t="str">
        <f t="shared" si="83"/>
        <v/>
      </c>
      <c r="BS98" s="138" t="str">
        <f>IF(ISBLANK(DATASHEET!BY84),"",DATASHEET!BY84)</f>
        <v>DCH</v>
      </c>
      <c r="BT98" s="198" t="str">
        <f>IF(ISBLANK(DATASHEET!BZ84),"",DATASHEET!BZ84)</f>
        <v>11N-FR-4</v>
      </c>
      <c r="BU98" s="140" t="str">
        <f>IF(BV98="","",IFERROR(VLOOKUP(DATASHEET!CB84,lookup,2,FALSE)-$P98,""))</f>
        <v/>
      </c>
      <c r="BV98" s="156" t="str">
        <f>IFERROR(INDEX(DATASHEET!$A$1:$DG$299,MATCH(PROGRESS!$A98,DATASHEET!$A$1:$A$299,0),MATCH(PROGRESS!BW$2,DATASHEET!$A$1:$DG$1,0)),"")</f>
        <v/>
      </c>
      <c r="BW98" s="156" t="str">
        <f t="shared" si="84"/>
        <v/>
      </c>
      <c r="BX98" s="138" t="str">
        <f>IF(ISBLANK(DATASHEET!CC84),"",DATASHEET!CC84)</f>
        <v/>
      </c>
      <c r="BY98" s="198" t="str">
        <f>IF(ISBLANK(DATASHEET!CD84),"",DATASHEET!CD84)</f>
        <v/>
      </c>
      <c r="BZ98" s="140" t="str">
        <f>IF(CA98="","",IFERROR(VLOOKUP(DATASHEET!CE84,lookup,2,FALSE)-$P98,""))</f>
        <v/>
      </c>
      <c r="CA98" s="156" t="str">
        <f>IFERROR(INDEX(DATASHEET!$A$1:$DG$299,MATCH(PROGRESS!$A98,DATASHEET!$A$1:$A$299,0),MATCH(PROGRESS!CB$2,DATASHEET!$A$1:$DG$1,0)),"")</f>
        <v/>
      </c>
      <c r="CB98" s="156" t="str">
        <f t="shared" si="85"/>
        <v/>
      </c>
      <c r="CC98" s="138" t="str">
        <f>IF(ISBLANK(DATASHEET!CF84),"",DATASHEET!CF84)</f>
        <v/>
      </c>
      <c r="CD98" s="198" t="str">
        <f>IF(ISBLANK(DATASHEET!CG84),"",DATASHEET!CG84)</f>
        <v/>
      </c>
      <c r="CE98" s="140" t="str">
        <f>IF(CF98="","",IFERROR(VLOOKUP(DATASHEET!CJ84,lookup,2,FALSE)-$P98,""))</f>
        <v/>
      </c>
      <c r="CF98" s="156" t="str">
        <f>IFERROR(INDEX(DATASHEET!$A$1:$DG$299,MATCH(PROGRESS!$A98,DATASHEET!$A$1:$A$299,0),MATCH(PROGRESS!CG$2,DATASHEET!$A$1:$DG$1,0)),"")</f>
        <v/>
      </c>
      <c r="CG98" s="156" t="str">
        <f t="shared" si="86"/>
        <v/>
      </c>
      <c r="CH98" s="138" t="str">
        <f>IF(ISBLANK(DATASHEET!CK84),"",DATASHEET!CK84)</f>
        <v/>
      </c>
      <c r="CI98" s="198" t="str">
        <f>IF(ISBLANK(DATASHEET!CL84),"",DATASHEET!CL84)</f>
        <v/>
      </c>
      <c r="CJ98" s="140" t="str">
        <f>IF(CK98="","",IFERROR(VLOOKUP(DATASHEET!CN84,lookup,2,FALSE)-$P98,""))</f>
        <v/>
      </c>
      <c r="CK98" s="156" t="str">
        <f>IFERROR(INDEX(DATASHEET!$A$1:$DG$299,MATCH(PROGRESS!$A98,DATASHEET!$A$1:$A$299,0),MATCH(PROGRESS!CL$2,DATASHEET!$A$1:$DG$1,0)),"")</f>
        <v/>
      </c>
      <c r="CL98" s="156" t="str">
        <f t="shared" si="87"/>
        <v/>
      </c>
      <c r="CM98" s="138" t="str">
        <f>IF(ISBLANK(DATASHEET!CO84),"",DATASHEET!CO84)</f>
        <v>JQ</v>
      </c>
      <c r="CN98" s="198" t="str">
        <f>IF(ISBLANK(DATASHEET!CP84),"",DATASHEET!CP84)</f>
        <v>11N-MA-3</v>
      </c>
      <c r="CO98" s="140" t="str">
        <f>IF(CP98="","",IFERROR(VLOOKUP(DATASHEET!CR84,lookup,2,FALSE)-$P98,""))</f>
        <v/>
      </c>
      <c r="CP98" s="156" t="str">
        <f>IFERROR(INDEX(DATASHEET!$A$1:$DG$299,MATCH(PROGRESS!$A98,DATASHEET!$A$1:$A$299,0),MATCH(PROGRESS!CQ$2,DATASHEET!$A$1:$DG$1,0)),"")</f>
        <v/>
      </c>
      <c r="CQ98" s="156" t="str">
        <f t="shared" si="88"/>
        <v/>
      </c>
      <c r="CR98" s="138" t="str">
        <f>IF(ISBLANK(DATASHEET!CS84),"",DATASHEET!CS84)</f>
        <v/>
      </c>
      <c r="CS98" s="198" t="str">
        <f>IF(ISBLANK(DATASHEET!CT84),"",DATASHEET!CT84)</f>
        <v/>
      </c>
      <c r="CT98" s="140" t="str">
        <f>IF(CU98="","",IFERROR(VLOOKUP(DATASHEET!CV84,lookup,2,FALSE)-$P98,""))</f>
        <v/>
      </c>
      <c r="CU98" s="156" t="str">
        <f>IFERROR(INDEX(DATASHEET!$A$1:$DG$299,MATCH(PROGRESS!$A98,DATASHEET!$A$1:$A$299,0),MATCH(PROGRESS!CV$2,DATASHEET!$A$1:$DG$1,0)),"")</f>
        <v/>
      </c>
      <c r="CV98" s="156" t="str">
        <f t="shared" si="89"/>
        <v/>
      </c>
      <c r="CW98" s="138" t="str">
        <f>IF(ISBLANK(DATASHEET!CW84),"",DATASHEET!CW84)</f>
        <v/>
      </c>
      <c r="CX98" s="198" t="str">
        <f>IF(ISBLANK(DATASHEET!CX84),"",DATASHEET!CX84)</f>
        <v/>
      </c>
      <c r="CY98" s="140" t="str">
        <f>IF(CZ98="","",IFERROR(VLOOKUP(DATASHEET!DD84,lookup,2,FALSE)-$P98,""))</f>
        <v/>
      </c>
      <c r="CZ98" s="156" t="str">
        <f>IFERROR(INDEX(DATASHEET!$A$1:$DG$299,MATCH(PROGRESS!$A98,DATASHEET!$A$1:$A$299,0),MATCH(PROGRESS!DA$2,DATASHEET!$A$1:$DG$1,0)),"")</f>
        <v/>
      </c>
      <c r="DA98" s="156" t="str">
        <f t="shared" si="90"/>
        <v/>
      </c>
      <c r="DB98" s="138" t="str">
        <f>IF(ISBLANK(DATASHEET!DE84),"",DATASHEET!DE84)</f>
        <v/>
      </c>
      <c r="DC98" s="198" t="str">
        <f>IF(ISBLANK(DATASHEET!DF84),"",DATASHEET!DF84)</f>
        <v/>
      </c>
      <c r="DD98" s="140" t="str">
        <f>IF(DE98="","",IFERROR(VLOOKUP(DATASHEET!DH84,lookup,2,FALSE)-$P98,""))</f>
        <v/>
      </c>
      <c r="DE98" s="156" t="str">
        <f>IFERROR(INDEX(DATASHEET!$A$1:$DG$299,MATCH(PROGRESS!$A98,DATASHEET!$A$1:$A$299,0),MATCH(PROGRESS!DF$2,DATASHEET!$A$1:$DG$1,0)),"")</f>
        <v/>
      </c>
      <c r="DF98" s="156" t="str">
        <f t="shared" si="91"/>
        <v/>
      </c>
      <c r="DG98" s="138" t="str">
        <f>IF(ISBLANK(DATASHEET!DI84),"",DATASHEET!DI84)</f>
        <v>DWA</v>
      </c>
      <c r="DH98" s="198" t="str">
        <f>IF(ISBLANK(DATASHEET!DJ84),"",DATASHEET!DJ84)</f>
        <v>11T-PH-4</v>
      </c>
      <c r="DI98" s="140" t="str">
        <f>IF(DJ98="","",IFERROR(VLOOKUP(DATASHEET!DL84,lookup,2,FALSE)-$P98,""))</f>
        <v/>
      </c>
      <c r="DJ98" s="156" t="str">
        <f>IFERROR(INDEX(DATASHEET!$A$1:$DG$299,MATCH(PROGRESS!$A98,DATASHEET!$A$1:$A$299,0),MATCH(PROGRESS!DK$2,DATASHEET!$A$1:$DG$1,0)),"")</f>
        <v/>
      </c>
      <c r="DK98" s="156" t="str">
        <f t="shared" si="92"/>
        <v/>
      </c>
      <c r="DL98" s="138" t="str">
        <f>IF(ISBLANK(DATASHEET!DM84),"",DATASHEET!DM84)</f>
        <v/>
      </c>
      <c r="DM98" s="198" t="str">
        <f>IF(ISBLANK(DATASHEET!DN84),"",DATASHEET!DN84)</f>
        <v/>
      </c>
      <c r="DN98" s="140" t="str">
        <f>IF(DO98="","",IFERROR(VLOOKUP(DATASHEET!DP84,lookup,2,FALSE)-$P98,""))</f>
        <v/>
      </c>
      <c r="DO98" s="156" t="str">
        <f>IFERROR(INDEX(DATASHEET!$A$1:$DG$299,MATCH(PROGRESS!$A98,DATASHEET!$A$1:$A$299,0),MATCH(PROGRESS!DP$2,DATASHEET!$A$1:$DG$1,0)),"")</f>
        <v/>
      </c>
      <c r="DP98" s="156" t="str">
        <f t="shared" si="93"/>
        <v/>
      </c>
      <c r="DQ98" s="138" t="str">
        <f>IF(ISBLANK(DATASHEET!DQ84),"",DATASHEET!DQ84)</f>
        <v>JNE</v>
      </c>
      <c r="DR98" s="198" t="str">
        <f>IF(ISBLANK(DATASHEET!DR84),"",DATASHEET!DR84)</f>
        <v>11X-RE-1</v>
      </c>
      <c r="DS98" s="140" t="str">
        <f>IF(DT98="","",IFERROR(VLOOKUP(DATASHEET!DT84,lookup,2,FALSE)-$P98,""))</f>
        <v/>
      </c>
      <c r="DT98" s="156" t="str">
        <f>IFERROR(INDEX(DATASHEET!$A$1:$DG$299,MATCH(PROGRESS!$A98,DATASHEET!$A$1:$A$299,0),MATCH(PROGRESS!DU$2,DATASHEET!$A$1:$DG$1,0)),"")</f>
        <v/>
      </c>
      <c r="DU98" s="156" t="str">
        <f t="shared" si="94"/>
        <v/>
      </c>
      <c r="DV98" s="138" t="str">
        <f>IF(ISBLANK(DATASHEET!DU84),"",DATASHEET!DU84)</f>
        <v/>
      </c>
      <c r="DW98" s="198" t="str">
        <f>IF(ISBLANK(DATASHEET!DV84),"",DATASHEET!DV84)</f>
        <v/>
      </c>
      <c r="DX98" s="140" t="str">
        <f>IF(DY98="","",IFERROR(VLOOKUP(DATASHEET!DX84,lookup,2,FALSE)-$P98,""))</f>
        <v/>
      </c>
      <c r="DY98" s="156" t="str">
        <f>IFERROR(INDEX(DATASHEET!$A$1:$DG$299,MATCH(PROGRESS!$A98,DATASHEET!$A$1:$A$299,0),MATCH(PROGRESS!DZ$2,DATASHEET!$A$1:$DG$1,0)),"")</f>
        <v/>
      </c>
      <c r="DZ98" s="156" t="str">
        <f t="shared" si="95"/>
        <v/>
      </c>
      <c r="EA98" s="138" t="str">
        <f>IF(ISBLANK(DATASHEET!DY84),"",DATASHEET!DY84)</f>
        <v/>
      </c>
      <c r="EB98" s="198" t="str">
        <f>IF(ISBLANK(DATASHEET!DZ84),"",DATASHEET!DZ84)</f>
        <v/>
      </c>
      <c r="FD98" s="526"/>
      <c r="FE98" s="532"/>
      <c r="FF98" s="532"/>
      <c r="FG98" s="532"/>
      <c r="FH98" s="526"/>
      <c r="FI98" s="526"/>
      <c r="FJ98" s="532"/>
      <c r="FK98" s="526"/>
      <c r="FL98" s="532"/>
      <c r="FM98" s="526"/>
      <c r="FN98" s="532"/>
      <c r="FO98" s="532"/>
      <c r="FP98" s="532"/>
      <c r="FQ98" s="526"/>
      <c r="FR98" s="526"/>
      <c r="FS98" s="526"/>
      <c r="FT98" s="532"/>
      <c r="FU98" s="526"/>
      <c r="FV98" s="532"/>
      <c r="FW98" s="532"/>
      <c r="FX98" s="532"/>
      <c r="FY98" s="526"/>
      <c r="FZ98" s="532"/>
      <c r="GA98" s="529"/>
      <c r="GB98" s="530"/>
      <c r="GC98" s="530"/>
      <c r="GD98" s="529"/>
      <c r="GE98" s="530"/>
      <c r="GF98" s="530"/>
      <c r="GG98" s="530"/>
      <c r="GH98" s="530"/>
      <c r="GI98" s="530"/>
      <c r="GJ98" s="529"/>
      <c r="GK98" s="530"/>
      <c r="GL98" s="529"/>
      <c r="GM98" s="529"/>
      <c r="GN98" s="530"/>
      <c r="GO98" s="530"/>
      <c r="GP98" s="529"/>
      <c r="GQ98" s="529"/>
      <c r="GR98" s="530"/>
      <c r="GS98" s="530"/>
      <c r="GT98" s="529"/>
      <c r="HB98" t="s">
        <v>375</v>
      </c>
    </row>
    <row r="99" spans="1:211" ht="15.75" x14ac:dyDescent="0.25">
      <c r="A99" s="179">
        <f>DATASHEET!A85</f>
        <v>151590</v>
      </c>
      <c r="B99" s="58" t="str">
        <f>DATASHEET!B85</f>
        <v>JONES, Brandon</v>
      </c>
      <c r="C99" s="169" t="str">
        <f>DATASHEET!C85</f>
        <v>11KKN</v>
      </c>
      <c r="D99" s="170" t="str">
        <f>DATASHEET!D85</f>
        <v>M</v>
      </c>
      <c r="E99" s="170" t="str">
        <f>DATASHEET!J85</f>
        <v>N</v>
      </c>
      <c r="F99" s="170" t="str">
        <f>DATASHEET!E85</f>
        <v>N</v>
      </c>
      <c r="G99" s="170" t="str">
        <f>DATASHEET!F85</f>
        <v>White - British</v>
      </c>
      <c r="H99" s="170" t="str">
        <f>DATASHEET!G85</f>
        <v>N</v>
      </c>
      <c r="I99" s="170" t="str">
        <f>DATASHEET!H85</f>
        <v>Y</v>
      </c>
      <c r="J99" s="170" t="str">
        <f>DATASHEET!I85</f>
        <v>N</v>
      </c>
      <c r="K99" s="171" t="str">
        <f>DATASHEET!M85</f>
        <v>M</v>
      </c>
      <c r="L99" s="88" t="str">
        <f t="shared" si="71"/>
        <v/>
      </c>
      <c r="M99" s="88" t="str">
        <f t="shared" si="72"/>
        <v/>
      </c>
      <c r="N99" s="498" t="str">
        <f>IF(ISBLANK(DATASHEET!L85),"",DATASHEET!L85)</f>
        <v>6-7</v>
      </c>
      <c r="O99" s="109">
        <f>IFERROR(IF(VLOOKUP(DATASHEET!A85,[5]YEAR11!$A$2:$AF$236,18,FALSE)="","",VLOOKUP(DATASHEET!A85,[5]YEAR11!$A$2:$AF$236,18,FALSE)),"")</f>
        <v>56.563876999999998</v>
      </c>
      <c r="P99" s="111">
        <f>IFERROR(IF(VLOOKUP(DATASHEET!A85,[5]YEAR11!$A$2:$AF$237,19,FALSE)="","",VLOOKUP(DATASHEET!A85,[5]YEAR11!$A$2:$AF$237,19,FALSE)),"")</f>
        <v>5.6563876999999998</v>
      </c>
      <c r="Q99" s="497">
        <f>'P8 BREAKDOWN'!M87</f>
        <v>-5.3563877</v>
      </c>
      <c r="R99" s="140" t="str">
        <f>IF(S99="","",IFERROR(VLOOKUP(DATASHEET!AF85,lookup,2,FALSE)-$P99,""))</f>
        <v/>
      </c>
      <c r="S99" s="156" t="str">
        <f>IFERROR(INDEX(DATASHEET!$A$1:$DG$299,MATCH(PROGRESS!$A99,DATASHEET!$A$1:$A$299,0),MATCH(PROGRESS!T$2,DATASHEET!$A$1:$DG$1,0)),"")</f>
        <v/>
      </c>
      <c r="T99" s="156" t="str">
        <f t="shared" si="73"/>
        <v/>
      </c>
      <c r="U99" s="138" t="str">
        <f>IF(ISBLANK(DATASHEET!AG85),"",DATASHEET!AG85)</f>
        <v>PLE</v>
      </c>
      <c r="V99" s="198" t="str">
        <f>IF(ISBLANK(DATASHEET!AH85),"",DATASHEET!AH85)</f>
        <v>11LT-AR-1</v>
      </c>
      <c r="W99" s="140" t="str">
        <f>IF(X99="","",IFERROR(VLOOKUP(DATASHEET!AJ85,lookup,2,FALSE)-$P99,""))</f>
        <v/>
      </c>
      <c r="X99" s="156" t="str">
        <f>IFERROR(INDEX(DATASHEET!$A$1:$DG$299,MATCH(PROGRESS!$A99,DATASHEET!$A$1:$A$299,0),MATCH(PROGRESS!Y$2,DATASHEET!$A$1:$DG$1,0)),"")</f>
        <v/>
      </c>
      <c r="Y99" s="156" t="str">
        <f t="shared" si="74"/>
        <v/>
      </c>
      <c r="Z99" s="138" t="str">
        <f>IF(ISBLANK(DATASHEET!AK85),"",DATASHEET!AK85)</f>
        <v/>
      </c>
      <c r="AA99" s="198" t="str">
        <f>IF(ISBLANK(DATASHEET!AL85),"",DATASHEET!AL85)</f>
        <v/>
      </c>
      <c r="AB99" s="140" t="str">
        <f>IF(AC99="","",IFERROR(VLOOKUP(DATASHEET!AN85,lookup,2,FALSE)-$P99,""))</f>
        <v/>
      </c>
      <c r="AC99" s="156" t="str">
        <f>IFERROR(INDEX(DATASHEET!$A$1:$DG$299,MATCH(PROGRESS!$A99,DATASHEET!$A$1:$A$299,0),MATCH(PROGRESS!AD$2,DATASHEET!$A$1:$DG$1,0)),"")</f>
        <v/>
      </c>
      <c r="AD99" s="156" t="str">
        <f t="shared" si="75"/>
        <v/>
      </c>
      <c r="AE99" s="138" t="str">
        <f>IF(ISBLANK(DATASHEET!AO85),"",DATASHEET!AO85)</f>
        <v/>
      </c>
      <c r="AF99" s="198" t="str">
        <f>IF(ISBLANK(DATASHEET!AP85),"",DATASHEET!AP85)</f>
        <v/>
      </c>
      <c r="AG99" s="140" t="str">
        <f>IF(AH99="","",IFERROR(VLOOKUP(DATASHEET!AR85,lookup,2,FALSE)-$P99,""))</f>
        <v/>
      </c>
      <c r="AH99" s="156" t="str">
        <f>IFERROR(INDEX(DATASHEET!$A$1:$DG$299,MATCH(PROGRESS!$A99,DATASHEET!$A$1:$A$299,0),MATCH(PROGRESS!AI$2,DATASHEET!$A$1:$DG$1,0)),"")</f>
        <v/>
      </c>
      <c r="AI99" s="156" t="str">
        <f t="shared" si="76"/>
        <v/>
      </c>
      <c r="AJ99" s="138" t="str">
        <f>IF(ISBLANK(DATASHEET!AS85),"",DATASHEET!AS85)</f>
        <v/>
      </c>
      <c r="AK99" s="198" t="str">
        <f>IF(ISBLANK(DATASHEET!AT85),"",DATASHEET!AT85)</f>
        <v/>
      </c>
      <c r="AL99" s="140" t="str">
        <f>IF(AM99="","",IFERROR(VLOOKUP(DATASHEET!AV85,lookup,2,FALSE)-$P99,""))</f>
        <v/>
      </c>
      <c r="AM99" s="156" t="str">
        <f>IFERROR(INDEX(DATASHEET!$A$1:$DG$299,MATCH(PROGRESS!$A99,DATASHEET!$A$1:$A$299,0),MATCH(PROGRESS!AN$2,DATASHEET!$A$1:$DG$1,0)),"")</f>
        <v/>
      </c>
      <c r="AN99" s="156" t="str">
        <f t="shared" si="77"/>
        <v/>
      </c>
      <c r="AO99" s="138" t="str">
        <f>IF(ISBLANK(DATASHEET!AW85),"",DATASHEET!AW85)</f>
        <v>BG</v>
      </c>
      <c r="AP99" s="198" t="str">
        <f>IF(ISBLANK(DATASHEET!AX85),"",DATASHEET!AX85)</f>
        <v>11MS2-CD-2</v>
      </c>
      <c r="AQ99" s="140" t="str">
        <f>IF(AR99="","",IFERROR(VLOOKUP(DATASHEET!AZ85,lookup,2,FALSE)-$P99,""))</f>
        <v/>
      </c>
      <c r="AR99" s="156" t="str">
        <f>IFERROR(INDEX(DATASHEET!$A$1:$DG$299,MATCH(PROGRESS!$A99,DATASHEET!$A$1:$A$299,0),MATCH(PROGRESS!AS$2,DATASHEET!$A$1:$DG$1,0)),"")</f>
        <v/>
      </c>
      <c r="AS99" s="156" t="str">
        <f t="shared" si="78"/>
        <v/>
      </c>
      <c r="AT99" s="138" t="str">
        <f>IF(ISBLANK(DATASHEET!BA85),"",DATASHEET!BA85)</f>
        <v/>
      </c>
      <c r="AU99" s="198" t="str">
        <f>IF(ISBLANK(DATASHEET!BB85),"",DATASHEET!BB85)</f>
        <v/>
      </c>
      <c r="AV99" s="140" t="str">
        <f>IF(AW99="","",IFERROR(VLOOKUP(DATASHEET!BD85,lookup,2,FALSE)-$P99,""))</f>
        <v/>
      </c>
      <c r="AW99" s="156" t="str">
        <f>IFERROR(INDEX(DATASHEET!$A$1:$DG$299,MATCH(PROGRESS!$A99,DATASHEET!$A$1:$A$299,0),MATCH(PROGRESS!AX$2,DATASHEET!$A$1:$DG$1,0)),"")</f>
        <v/>
      </c>
      <c r="AX99" s="156" t="str">
        <f t="shared" si="79"/>
        <v/>
      </c>
      <c r="AY99" s="138" t="str">
        <f>IF(ISBLANK(DATASHEET!BE85),"",DATASHEET!BE85)</f>
        <v/>
      </c>
      <c r="AZ99" s="198" t="str">
        <f>IF(ISBLANK(DATASHEET!BF85),"",DATASHEET!BF85)</f>
        <v/>
      </c>
      <c r="BA99" s="140" t="str">
        <f>IF(BB99="","",IFERROR(VLOOKUP(DATASHEET!BH85,lookup,2,FALSE)-$P99,""))</f>
        <v/>
      </c>
      <c r="BB99" s="156" t="str">
        <f>IFERROR(INDEX(DATASHEET!$A$1:$DG$299,MATCH(PROGRESS!$A99,DATASHEET!$A$1:$A$299,0),MATCH(PROGRESS!BC$2,DATASHEET!$A$1:$DG$1,0)),"")</f>
        <v/>
      </c>
      <c r="BC99" s="156" t="str">
        <f t="shared" si="80"/>
        <v/>
      </c>
      <c r="BD99" s="138" t="str">
        <f>IF(ISBLANK(DATASHEET!BI85),"",DATASHEET!BI85)</f>
        <v>BH</v>
      </c>
      <c r="BE99" s="198" t="str">
        <f>IF(ISBLANK(DATASHEET!BJ85),"",DATASHEET!BJ85)</f>
        <v>11X-EN-2</v>
      </c>
      <c r="BF99" s="140" t="str">
        <f>IF(BG99="","",IFERROR(VLOOKUP(DATASHEET!BL85,lookup,2,FALSE)-$P99,""))</f>
        <v/>
      </c>
      <c r="BG99" s="156" t="str">
        <f>IFERROR(INDEX(DATASHEET!$A$1:$DG$299,MATCH(PROGRESS!$A99,DATASHEET!$A$1:$A$299,0),MATCH(PROGRESS!BH$2,DATASHEET!$A$1:$DG$1,0)),"")</f>
        <v/>
      </c>
      <c r="BH99" s="156" t="str">
        <f t="shared" si="81"/>
        <v/>
      </c>
      <c r="BI99" s="138" t="str">
        <f>IF(ISBLANK(DATASHEET!BM85),"",DATASHEET!BM85)</f>
        <v/>
      </c>
      <c r="BJ99" s="198" t="str">
        <f>IF(ISBLANK(DATASHEET!BN85),"",DATASHEET!BN85)</f>
        <v/>
      </c>
      <c r="BK99" s="140" t="str">
        <f>IF(BL99="","",IFERROR(VLOOKUP(DATASHEET!BP85,lookup,2,FALSE)-$P99,""))</f>
        <v/>
      </c>
      <c r="BL99" s="156" t="str">
        <f>IFERROR(INDEX(DATASHEET!$A$1:$DG$299,MATCH(PROGRESS!$A99,DATASHEET!$A$1:$A$299,0),MATCH(PROGRESS!BM$2,DATASHEET!$A$1:$DG$1,0)),"")</f>
        <v/>
      </c>
      <c r="BM99" s="156" t="str">
        <f t="shared" si="82"/>
        <v/>
      </c>
      <c r="BN99" s="138" t="str">
        <f>IF(ISBLANK(DATASHEET!BQ85),"",DATASHEET!BQ85)</f>
        <v/>
      </c>
      <c r="BO99" s="198" t="str">
        <f>IF(ISBLANK(DATASHEET!BR85),"",DATASHEET!BR85)</f>
        <v/>
      </c>
      <c r="BP99" s="140" t="str">
        <f>IF(BQ99="","",IFERROR(VLOOKUP(DATASHEET!BX85,lookup,2,FALSE)-$P99,""))</f>
        <v/>
      </c>
      <c r="BQ99" s="156" t="str">
        <f>IFERROR(INDEX(DATASHEET!$A$1:$DG$299,MATCH(PROGRESS!$A99,DATASHEET!$A$1:$A$299,0),MATCH(PROGRESS!BR$2,DATASHEET!$A$1:$DG$1,0)),"")</f>
        <v/>
      </c>
      <c r="BR99" s="156" t="str">
        <f t="shared" si="83"/>
        <v/>
      </c>
      <c r="BS99" s="138" t="str">
        <f>IF(ISBLANK(DATASHEET!BY85),"",DATASHEET!BY85)</f>
        <v/>
      </c>
      <c r="BT99" s="198" t="str">
        <f>IF(ISBLANK(DATASHEET!BZ85),"",DATASHEET!BZ85)</f>
        <v/>
      </c>
      <c r="BU99" s="140" t="str">
        <f>IF(BV99="","",IFERROR(VLOOKUP(DATASHEET!CB85,lookup,2,FALSE)-$P99,""))</f>
        <v/>
      </c>
      <c r="BV99" s="156" t="str">
        <f>IFERROR(INDEX(DATASHEET!$A$1:$DG$299,MATCH(PROGRESS!$A99,DATASHEET!$A$1:$A$299,0),MATCH(PROGRESS!BW$2,DATASHEET!$A$1:$DG$1,0)),"")</f>
        <v/>
      </c>
      <c r="BW99" s="156" t="str">
        <f t="shared" si="84"/>
        <v/>
      </c>
      <c r="BX99" s="138" t="str">
        <f>IF(ISBLANK(DATASHEET!CC85),"",DATASHEET!CC85)</f>
        <v/>
      </c>
      <c r="BY99" s="198" t="str">
        <f>IF(ISBLANK(DATASHEET!CD85),"",DATASHEET!CD85)</f>
        <v/>
      </c>
      <c r="BZ99" s="140" t="str">
        <f>IF(CA99="","",IFERROR(VLOOKUP(DATASHEET!CE85,lookup,2,FALSE)-$P99,""))</f>
        <v/>
      </c>
      <c r="CA99" s="156" t="str">
        <f>IFERROR(INDEX(DATASHEET!$A$1:$DG$299,MATCH(PROGRESS!$A99,DATASHEET!$A$1:$A$299,0),MATCH(PROGRESS!CB$2,DATASHEET!$A$1:$DG$1,0)),"")</f>
        <v/>
      </c>
      <c r="CB99" s="156" t="str">
        <f t="shared" si="85"/>
        <v/>
      </c>
      <c r="CC99" s="138" t="str">
        <f>IF(ISBLANK(DATASHEET!CF85),"",DATASHEET!CF85)</f>
        <v/>
      </c>
      <c r="CD99" s="198" t="str">
        <f>IF(ISBLANK(DATASHEET!CG85),"",DATASHEET!CG85)</f>
        <v/>
      </c>
      <c r="CE99" s="140" t="str">
        <f>IF(CF99="","",IFERROR(VLOOKUP(DATASHEET!CJ85,lookup,2,FALSE)-$P99,""))</f>
        <v/>
      </c>
      <c r="CF99" s="156" t="str">
        <f>IFERROR(INDEX(DATASHEET!$A$1:$DG$299,MATCH(PROGRESS!$A99,DATASHEET!$A$1:$A$299,0),MATCH(PROGRESS!CG$2,DATASHEET!$A$1:$DG$1,0)),"")</f>
        <v/>
      </c>
      <c r="CG99" s="156" t="str">
        <f t="shared" si="86"/>
        <v/>
      </c>
      <c r="CH99" s="138" t="str">
        <f>IF(ISBLANK(DATASHEET!CK85),"",DATASHEET!CK85)</f>
        <v/>
      </c>
      <c r="CI99" s="198" t="str">
        <f>IF(ISBLANK(DATASHEET!CL85),"",DATASHEET!CL85)</f>
        <v/>
      </c>
      <c r="CJ99" s="140" t="str">
        <f>IF(CK99="","",IFERROR(VLOOKUP(DATASHEET!CN85,lookup,2,FALSE)-$P99,""))</f>
        <v/>
      </c>
      <c r="CK99" s="156" t="str">
        <f>IFERROR(INDEX(DATASHEET!$A$1:$DG$299,MATCH(PROGRESS!$A99,DATASHEET!$A$1:$A$299,0),MATCH(PROGRESS!CL$2,DATASHEET!$A$1:$DG$1,0)),"")</f>
        <v/>
      </c>
      <c r="CL99" s="156" t="str">
        <f t="shared" si="87"/>
        <v/>
      </c>
      <c r="CM99" s="138" t="str">
        <f>IF(ISBLANK(DATASHEET!CO85),"",DATASHEET!CO85)</f>
        <v>AB</v>
      </c>
      <c r="CN99" s="198" t="str">
        <f>IF(ISBLANK(DATASHEET!CP85),"",DATASHEET!CP85)</f>
        <v>11X-MA-7</v>
      </c>
      <c r="CO99" s="140" t="str">
        <f>IF(CP99="","",IFERROR(VLOOKUP(DATASHEET!CR85,lookup,2,FALSE)-$P99,""))</f>
        <v/>
      </c>
      <c r="CP99" s="156" t="str">
        <f>IFERROR(INDEX(DATASHEET!$A$1:$DG$299,MATCH(PROGRESS!$A99,DATASHEET!$A$1:$A$299,0),MATCH(PROGRESS!CQ$2,DATASHEET!$A$1:$DG$1,0)),"")</f>
        <v/>
      </c>
      <c r="CQ99" s="156" t="str">
        <f t="shared" si="88"/>
        <v/>
      </c>
      <c r="CR99" s="138" t="str">
        <f>IF(ISBLANK(DATASHEET!CS85),"",DATASHEET!CS85)</f>
        <v/>
      </c>
      <c r="CS99" s="198" t="str">
        <f>IF(ISBLANK(DATASHEET!CT85),"",DATASHEET!CT85)</f>
        <v/>
      </c>
      <c r="CT99" s="140" t="str">
        <f>IF(CU99="","",IFERROR(VLOOKUP(DATASHEET!CV85,lookup,2,FALSE)-$P99,""))</f>
        <v/>
      </c>
      <c r="CU99" s="156" t="str">
        <f>IFERROR(INDEX(DATASHEET!$A$1:$DG$299,MATCH(PROGRESS!$A99,DATASHEET!$A$1:$A$299,0),MATCH(PROGRESS!CV$2,DATASHEET!$A$1:$DG$1,0)),"")</f>
        <v/>
      </c>
      <c r="CV99" s="156" t="str">
        <f t="shared" si="89"/>
        <v/>
      </c>
      <c r="CW99" s="138" t="str">
        <f>IF(ISBLANK(DATASHEET!CW85),"",DATASHEET!CW85)</f>
        <v/>
      </c>
      <c r="CX99" s="198" t="str">
        <f>IF(ISBLANK(DATASHEET!CX85),"",DATASHEET!CX85)</f>
        <v/>
      </c>
      <c r="CY99" s="140" t="str">
        <f>IF(CZ99="","",IFERROR(VLOOKUP(DATASHEET!DD85,lookup,2,FALSE)-$P99,""))</f>
        <v/>
      </c>
      <c r="CZ99" s="156" t="str">
        <f>IFERROR(INDEX(DATASHEET!$A$1:$DG$299,MATCH(PROGRESS!$A99,DATASHEET!$A$1:$A$299,0),MATCH(PROGRESS!DA$2,DATASHEET!$A$1:$DG$1,0)),"")</f>
        <v/>
      </c>
      <c r="DA99" s="156" t="str">
        <f t="shared" si="90"/>
        <v/>
      </c>
      <c r="DB99" s="138" t="str">
        <f>IF(ISBLANK(DATASHEET!DE85),"",DATASHEET!DE85)</f>
        <v/>
      </c>
      <c r="DC99" s="198" t="str">
        <f>IF(ISBLANK(DATASHEET!DF85),"",DATASHEET!DF85)</f>
        <v/>
      </c>
      <c r="DD99" s="140" t="str">
        <f>IF(DE99="","",IFERROR(VLOOKUP(DATASHEET!DH85,lookup,2,FALSE)-$P99,""))</f>
        <v/>
      </c>
      <c r="DE99" s="156" t="str">
        <f>IFERROR(INDEX(DATASHEET!$A$1:$DG$299,MATCH(PROGRESS!$A99,DATASHEET!$A$1:$A$299,0),MATCH(PROGRESS!DF$2,DATASHEET!$A$1:$DG$1,0)),"")</f>
        <v/>
      </c>
      <c r="DF99" s="156" t="str">
        <f t="shared" si="91"/>
        <v/>
      </c>
      <c r="DG99" s="138" t="str">
        <f>IF(ISBLANK(DATASHEET!DI85),"",DATASHEET!DI85)</f>
        <v/>
      </c>
      <c r="DH99" s="198" t="str">
        <f>IF(ISBLANK(DATASHEET!DJ85),"",DATASHEET!DJ85)</f>
        <v/>
      </c>
      <c r="DI99" s="140" t="str">
        <f>IF(DJ99="","",IFERROR(VLOOKUP(DATASHEET!DL85,lookup,2,FALSE)-$P99,""))</f>
        <v/>
      </c>
      <c r="DJ99" s="156" t="str">
        <f>IFERROR(INDEX(DATASHEET!$A$1:$DG$299,MATCH(PROGRESS!$A99,DATASHEET!$A$1:$A$299,0),MATCH(PROGRESS!DK$2,DATASHEET!$A$1:$DG$1,0)),"")</f>
        <v/>
      </c>
      <c r="DK99" s="156" t="str">
        <f t="shared" si="92"/>
        <v/>
      </c>
      <c r="DL99" s="138" t="str">
        <f>IF(ISBLANK(DATASHEET!DM85),"",DATASHEET!DM85)</f>
        <v/>
      </c>
      <c r="DM99" s="198" t="str">
        <f>IF(ISBLANK(DATASHEET!DN85),"",DATASHEET!DN85)</f>
        <v/>
      </c>
      <c r="DN99" s="140" t="str">
        <f>IF(DO99="","",IFERROR(VLOOKUP(DATASHEET!DP85,lookup,2,FALSE)-$P99,""))</f>
        <v/>
      </c>
      <c r="DO99" s="156" t="str">
        <f>IFERROR(INDEX(DATASHEET!$A$1:$DG$299,MATCH(PROGRESS!$A99,DATASHEET!$A$1:$A$299,0),MATCH(PROGRESS!DP$2,DATASHEET!$A$1:$DG$1,0)),"")</f>
        <v/>
      </c>
      <c r="DP99" s="156" t="str">
        <f t="shared" si="93"/>
        <v/>
      </c>
      <c r="DQ99" s="138" t="str">
        <f>IF(ISBLANK(DATASHEET!DQ85),"",DATASHEET!DQ85)</f>
        <v>PLO</v>
      </c>
      <c r="DR99" s="198" t="str">
        <f>IF(ISBLANK(DATASHEET!DR85),"",DATASHEET!DR85)</f>
        <v>11X-RE-2</v>
      </c>
      <c r="DS99" s="140" t="str">
        <f>IF(DT99="","",IFERROR(VLOOKUP(DATASHEET!DT85,lookup,2,FALSE)-$P99,""))</f>
        <v/>
      </c>
      <c r="DT99" s="156" t="str">
        <f>IFERROR(INDEX(DATASHEET!$A$1:$DG$299,MATCH(PROGRESS!$A99,DATASHEET!$A$1:$A$299,0),MATCH(PROGRESS!DU$2,DATASHEET!$A$1:$DG$1,0)),"")</f>
        <v/>
      </c>
      <c r="DU99" s="156" t="str">
        <f t="shared" si="94"/>
        <v/>
      </c>
      <c r="DV99" s="138" t="str">
        <f>IF(ISBLANK(DATASHEET!DU85),"",DATASHEET!DU85)</f>
        <v>ES</v>
      </c>
      <c r="DW99" s="198" t="str">
        <f>IF(ISBLANK(DATASHEET!DV85),"",DATASHEET!DV85)</f>
        <v>11C-SC-3</v>
      </c>
      <c r="DX99" s="140" t="str">
        <f>IF(DY99="","",IFERROR(VLOOKUP(DATASHEET!DX85,lookup,2,FALSE)-$P99,""))</f>
        <v/>
      </c>
      <c r="DY99" s="156" t="str">
        <f>IFERROR(INDEX(DATASHEET!$A$1:$DG$299,MATCH(PROGRESS!$A99,DATASHEET!$A$1:$A$299,0),MATCH(PROGRESS!DZ$2,DATASHEET!$A$1:$DG$1,0)),"")</f>
        <v/>
      </c>
      <c r="DZ99" s="156" t="str">
        <f t="shared" si="95"/>
        <v/>
      </c>
      <c r="EA99" s="138" t="str">
        <f>IF(ISBLANK(DATASHEET!DY85),"",DATASHEET!DY85)</f>
        <v>YP</v>
      </c>
      <c r="EB99" s="198" t="str">
        <f>IF(ISBLANK(DATASHEET!DZ85),"",DATASHEET!DZ85)</f>
        <v>11S-SP-3</v>
      </c>
      <c r="FD99" s="526"/>
      <c r="FE99" s="532"/>
      <c r="FF99" s="532"/>
      <c r="FG99" s="532"/>
      <c r="FH99" s="526"/>
      <c r="FI99" s="526"/>
      <c r="FJ99" s="532"/>
      <c r="FK99" s="526"/>
      <c r="FL99" s="532"/>
      <c r="FM99" s="526"/>
      <c r="FN99" s="532"/>
      <c r="FO99" s="532"/>
      <c r="FP99" s="532"/>
      <c r="FQ99" s="526"/>
      <c r="FR99" s="526"/>
      <c r="FS99" s="526"/>
      <c r="FT99" s="532"/>
      <c r="FU99" s="526"/>
      <c r="FV99" s="532"/>
      <c r="FW99" s="532"/>
      <c r="FX99" s="532"/>
      <c r="FY99" s="526"/>
      <c r="FZ99" s="532"/>
      <c r="GA99" s="529"/>
      <c r="GB99" s="530"/>
      <c r="GC99" s="530"/>
      <c r="GD99" s="529"/>
      <c r="GE99" s="530"/>
      <c r="GF99" s="530"/>
      <c r="GG99" s="530"/>
      <c r="GH99" s="530"/>
      <c r="GI99" s="530"/>
      <c r="GJ99" s="529"/>
      <c r="GK99" s="530"/>
      <c r="GL99" s="529"/>
      <c r="GM99" s="529"/>
      <c r="GN99" s="530"/>
      <c r="GO99" s="530"/>
      <c r="GP99" s="529"/>
      <c r="GQ99" s="529"/>
      <c r="GR99" s="530"/>
      <c r="GS99" s="530"/>
      <c r="GT99" s="529"/>
      <c r="HA99" t="s">
        <v>375</v>
      </c>
    </row>
    <row r="100" spans="1:211" ht="15.75" x14ac:dyDescent="0.25">
      <c r="A100" s="179">
        <f>DATASHEET!A86</f>
        <v>151577</v>
      </c>
      <c r="B100" s="58" t="str">
        <f>DATASHEET!B86</f>
        <v>JONES, Finlay</v>
      </c>
      <c r="C100" s="169" t="str">
        <f>DATASHEET!C86</f>
        <v>11WE</v>
      </c>
      <c r="D100" s="170" t="str">
        <f>DATASHEET!D86</f>
        <v>M</v>
      </c>
      <c r="E100" s="170" t="str">
        <f>DATASHEET!J86</f>
        <v>N</v>
      </c>
      <c r="F100" s="170" t="str">
        <f>DATASHEET!E86</f>
        <v>N</v>
      </c>
      <c r="G100" s="170" t="str">
        <f>DATASHEET!F86</f>
        <v>White - British</v>
      </c>
      <c r="H100" s="170" t="str">
        <f>DATASHEET!G86</f>
        <v>N</v>
      </c>
      <c r="I100" s="170" t="str">
        <f>DATASHEET!H86</f>
        <v>N</v>
      </c>
      <c r="J100" s="170" t="str">
        <f>DATASHEET!I86</f>
        <v>N</v>
      </c>
      <c r="K100" s="171" t="str">
        <f>DATASHEET!M86</f>
        <v>M</v>
      </c>
      <c r="L100" s="88" t="str">
        <f t="shared" si="71"/>
        <v/>
      </c>
      <c r="M100" s="88" t="str">
        <f t="shared" si="72"/>
        <v/>
      </c>
      <c r="N100" s="498" t="str">
        <f>IF(ISBLANK(DATASHEET!L86),"",DATASHEET!L86)</f>
        <v>5-6</v>
      </c>
      <c r="O100" s="109">
        <f>IFERROR(IF(VLOOKUP(DATASHEET!A86,[5]YEAR11!$A$2:$AF$236,18,FALSE)="","",VLOOKUP(DATASHEET!A86,[5]YEAR11!$A$2:$AF$236,18,FALSE)),"")</f>
        <v>54.013157999999997</v>
      </c>
      <c r="P100" s="111">
        <f>IFERROR(IF(VLOOKUP(DATASHEET!A86,[5]YEAR11!$A$2:$AF$237,19,FALSE)="","",VLOOKUP(DATASHEET!A86,[5]YEAR11!$A$2:$AF$237,19,FALSE)),"")</f>
        <v>5.4013157999999999</v>
      </c>
      <c r="Q100" s="497">
        <f>'P8 BREAKDOWN'!M88</f>
        <v>-5.0013157999999995</v>
      </c>
      <c r="R100" s="140" t="str">
        <f>IF(S100="","",IFERROR(VLOOKUP(DATASHEET!AF86,lookup,2,FALSE)-$P100,""))</f>
        <v/>
      </c>
      <c r="S100" s="156" t="str">
        <f>IFERROR(INDEX(DATASHEET!$A$1:$DG$299,MATCH(PROGRESS!$A100,DATASHEET!$A$1:$A$299,0),MATCH(PROGRESS!T$2,DATASHEET!$A$1:$DG$1,0)),"")</f>
        <v/>
      </c>
      <c r="T100" s="156" t="str">
        <f t="shared" si="73"/>
        <v/>
      </c>
      <c r="U100" s="138" t="str">
        <f>IF(ISBLANK(DATASHEET!AG86),"",DATASHEET!AG86)</f>
        <v>PLE</v>
      </c>
      <c r="V100" s="198" t="str">
        <f>IF(ISBLANK(DATASHEET!AH86),"",DATASHEET!AH86)</f>
        <v>11LT-AR-1</v>
      </c>
      <c r="W100" s="140" t="str">
        <f>IF(X100="","",IFERROR(VLOOKUP(DATASHEET!AJ86,lookup,2,FALSE)-$P100,""))</f>
        <v/>
      </c>
      <c r="X100" s="156" t="str">
        <f>IFERROR(INDEX(DATASHEET!$A$1:$DG$299,MATCH(PROGRESS!$A100,DATASHEET!$A$1:$A$299,0),MATCH(PROGRESS!Y$2,DATASHEET!$A$1:$DG$1,0)),"")</f>
        <v/>
      </c>
      <c r="Y100" s="156" t="str">
        <f t="shared" si="74"/>
        <v/>
      </c>
      <c r="Z100" s="138" t="str">
        <f>IF(ISBLANK(DATASHEET!AK86),"",DATASHEET!AK86)</f>
        <v/>
      </c>
      <c r="AA100" s="198" t="str">
        <f>IF(ISBLANK(DATASHEET!AL86),"",DATASHEET!AL86)</f>
        <v/>
      </c>
      <c r="AB100" s="140" t="str">
        <f>IF(AC100="","",IFERROR(VLOOKUP(DATASHEET!AN86,lookup,2,FALSE)-$P100,""))</f>
        <v/>
      </c>
      <c r="AC100" s="156" t="str">
        <f>IFERROR(INDEX(DATASHEET!$A$1:$DG$299,MATCH(PROGRESS!$A100,DATASHEET!$A$1:$A$299,0),MATCH(PROGRESS!AD$2,DATASHEET!$A$1:$DG$1,0)),"")</f>
        <v/>
      </c>
      <c r="AD100" s="156" t="str">
        <f t="shared" si="75"/>
        <v/>
      </c>
      <c r="AE100" s="138" t="str">
        <f>IF(ISBLANK(DATASHEET!AO86),"",DATASHEET!AO86)</f>
        <v/>
      </c>
      <c r="AF100" s="198" t="str">
        <f>IF(ISBLANK(DATASHEET!AP86),"",DATASHEET!AP86)</f>
        <v/>
      </c>
      <c r="AG100" s="140" t="str">
        <f>IF(AH100="","",IFERROR(VLOOKUP(DATASHEET!AR86,lookup,2,FALSE)-$P100,""))</f>
        <v/>
      </c>
      <c r="AH100" s="156" t="str">
        <f>IFERROR(INDEX(DATASHEET!$A$1:$DG$299,MATCH(PROGRESS!$A100,DATASHEET!$A$1:$A$299,0),MATCH(PROGRESS!AI$2,DATASHEET!$A$1:$DG$1,0)),"")</f>
        <v/>
      </c>
      <c r="AI100" s="156" t="str">
        <f t="shared" si="76"/>
        <v/>
      </c>
      <c r="AJ100" s="138" t="str">
        <f>IF(ISBLANK(DATASHEET!AS86),"",DATASHEET!AS86)</f>
        <v/>
      </c>
      <c r="AK100" s="198" t="str">
        <f>IF(ISBLANK(DATASHEET!AT86),"",DATASHEET!AT86)</f>
        <v/>
      </c>
      <c r="AL100" s="140" t="str">
        <f>IF(AM100="","",IFERROR(VLOOKUP(DATASHEET!AV86,lookup,2,FALSE)-$P100,""))</f>
        <v/>
      </c>
      <c r="AM100" s="156" t="str">
        <f>IFERROR(INDEX(DATASHEET!$A$1:$DG$299,MATCH(PROGRESS!$A100,DATASHEET!$A$1:$A$299,0),MATCH(PROGRESS!AN$2,DATASHEET!$A$1:$DG$1,0)),"")</f>
        <v/>
      </c>
      <c r="AN100" s="156" t="str">
        <f t="shared" si="77"/>
        <v/>
      </c>
      <c r="AO100" s="138" t="str">
        <f>IF(ISBLANK(DATASHEET!AW86),"",DATASHEET!AW86)</f>
        <v/>
      </c>
      <c r="AP100" s="198" t="str">
        <f>IF(ISBLANK(DATASHEET!AX86),"",DATASHEET!AX86)</f>
        <v/>
      </c>
      <c r="AQ100" s="140" t="str">
        <f>IF(AR100="","",IFERROR(VLOOKUP(DATASHEET!AZ86,lookup,2,FALSE)-$P100,""))</f>
        <v/>
      </c>
      <c r="AR100" s="156" t="str">
        <f>IFERROR(INDEX(DATASHEET!$A$1:$DG$299,MATCH(PROGRESS!$A100,DATASHEET!$A$1:$A$299,0),MATCH(PROGRESS!AS$2,DATASHEET!$A$1:$DG$1,0)),"")</f>
        <v/>
      </c>
      <c r="AS100" s="156" t="str">
        <f t="shared" si="78"/>
        <v/>
      </c>
      <c r="AT100" s="138" t="str">
        <f>IF(ISBLANK(DATASHEET!BA86),"",DATASHEET!BA86)</f>
        <v/>
      </c>
      <c r="AU100" s="198" t="str">
        <f>IF(ISBLANK(DATASHEET!BB86),"",DATASHEET!BB86)</f>
        <v/>
      </c>
      <c r="AV100" s="140" t="str">
        <f>IF(AW100="","",IFERROR(VLOOKUP(DATASHEET!BD86,lookup,2,FALSE)-$P100,""))</f>
        <v/>
      </c>
      <c r="AW100" s="156" t="str">
        <f>IFERROR(INDEX(DATASHEET!$A$1:$DG$299,MATCH(PROGRESS!$A100,DATASHEET!$A$1:$A$299,0),MATCH(PROGRESS!AX$2,DATASHEET!$A$1:$DG$1,0)),"")</f>
        <v/>
      </c>
      <c r="AX100" s="156" t="str">
        <f t="shared" si="79"/>
        <v/>
      </c>
      <c r="AY100" s="138" t="str">
        <f>IF(ISBLANK(DATASHEET!BE86),"",DATASHEET!BE86)</f>
        <v/>
      </c>
      <c r="AZ100" s="198" t="str">
        <f>IF(ISBLANK(DATASHEET!BF86),"",DATASHEET!BF86)</f>
        <v/>
      </c>
      <c r="BA100" s="140" t="str">
        <f>IF(BB100="","",IFERROR(VLOOKUP(DATASHEET!BH86,lookup,2,FALSE)-$P100,""))</f>
        <v/>
      </c>
      <c r="BB100" s="156" t="str">
        <f>IFERROR(INDEX(DATASHEET!$A$1:$DG$299,MATCH(PROGRESS!$A100,DATASHEET!$A$1:$A$299,0),MATCH(PROGRESS!BC$2,DATASHEET!$A$1:$DG$1,0)),"")</f>
        <v/>
      </c>
      <c r="BC100" s="156" t="str">
        <f t="shared" si="80"/>
        <v/>
      </c>
      <c r="BD100" s="138" t="str">
        <f>IF(ISBLANK(DATASHEET!BI86),"",DATASHEET!BI86)</f>
        <v>FB</v>
      </c>
      <c r="BE100" s="198" t="str">
        <f>IF(ISBLANK(DATASHEET!BJ86),"",DATASHEET!BJ86)</f>
        <v>11X-EN-6</v>
      </c>
      <c r="BF100" s="140" t="str">
        <f>IF(BG100="","",IFERROR(VLOOKUP(DATASHEET!BL86,lookup,2,FALSE)-$P100,""))</f>
        <v/>
      </c>
      <c r="BG100" s="156" t="str">
        <f>IFERROR(INDEX(DATASHEET!$A$1:$DG$299,MATCH(PROGRESS!$A100,DATASHEET!$A$1:$A$299,0),MATCH(PROGRESS!BH$2,DATASHEET!$A$1:$DG$1,0)),"")</f>
        <v/>
      </c>
      <c r="BH100" s="156" t="str">
        <f t="shared" si="81"/>
        <v/>
      </c>
      <c r="BI100" s="138" t="str">
        <f>IF(ISBLANK(DATASHEET!BM86),"",DATASHEET!BM86)</f>
        <v/>
      </c>
      <c r="BJ100" s="198" t="str">
        <f>IF(ISBLANK(DATASHEET!BN86),"",DATASHEET!BN86)</f>
        <v/>
      </c>
      <c r="BK100" s="140" t="str">
        <f>IF(BL100="","",IFERROR(VLOOKUP(DATASHEET!BP86,lookup,2,FALSE)-$P100,""))</f>
        <v/>
      </c>
      <c r="BL100" s="156" t="str">
        <f>IFERROR(INDEX(DATASHEET!$A$1:$DG$299,MATCH(PROGRESS!$A100,DATASHEET!$A$1:$A$299,0),MATCH(PROGRESS!BM$2,DATASHEET!$A$1:$DG$1,0)),"")</f>
        <v/>
      </c>
      <c r="BM100" s="156" t="str">
        <f t="shared" si="82"/>
        <v/>
      </c>
      <c r="BN100" s="138" t="str">
        <f>IF(ISBLANK(DATASHEET!BQ86),"",DATASHEET!BQ86)</f>
        <v/>
      </c>
      <c r="BO100" s="198" t="str">
        <f>IF(ISBLANK(DATASHEET!BR86),"",DATASHEET!BR86)</f>
        <v/>
      </c>
      <c r="BP100" s="140" t="str">
        <f>IF(BQ100="","",IFERROR(VLOOKUP(DATASHEET!BX86,lookup,2,FALSE)-$P100,""))</f>
        <v/>
      </c>
      <c r="BQ100" s="156" t="str">
        <f>IFERROR(INDEX(DATASHEET!$A$1:$DG$299,MATCH(PROGRESS!$A100,DATASHEET!$A$1:$A$299,0),MATCH(PROGRESS!BR$2,DATASHEET!$A$1:$DG$1,0)),"")</f>
        <v/>
      </c>
      <c r="BR100" s="156" t="str">
        <f t="shared" si="83"/>
        <v/>
      </c>
      <c r="BS100" s="138" t="str">
        <f>IF(ISBLANK(DATASHEET!BY86),"",DATASHEET!BY86)</f>
        <v/>
      </c>
      <c r="BT100" s="198" t="str">
        <f>IF(ISBLANK(DATASHEET!BZ86),"",DATASHEET!BZ86)</f>
        <v/>
      </c>
      <c r="BU100" s="140" t="str">
        <f>IF(BV100="","",IFERROR(VLOOKUP(DATASHEET!CB86,lookup,2,FALSE)-$P100,""))</f>
        <v/>
      </c>
      <c r="BV100" s="156" t="str">
        <f>IFERROR(INDEX(DATASHEET!$A$1:$DG$299,MATCH(PROGRESS!$A100,DATASHEET!$A$1:$A$299,0),MATCH(PROGRESS!BW$2,DATASHEET!$A$1:$DG$1,0)),"")</f>
        <v/>
      </c>
      <c r="BW100" s="156" t="str">
        <f t="shared" si="84"/>
        <v/>
      </c>
      <c r="BX100" s="138" t="str">
        <f>IF(ISBLANK(DATASHEET!CC86),"",DATASHEET!CC86)</f>
        <v/>
      </c>
      <c r="BY100" s="198" t="str">
        <f>IF(ISBLANK(DATASHEET!CD86),"",DATASHEET!CD86)</f>
        <v/>
      </c>
      <c r="BZ100" s="140" t="str">
        <f>IF(CA100="","",IFERROR(VLOOKUP(DATASHEET!CE86,lookup,2,FALSE)-$P100,""))</f>
        <v/>
      </c>
      <c r="CA100" s="156" t="str">
        <f>IFERROR(INDEX(DATASHEET!$A$1:$DG$299,MATCH(PROGRESS!$A100,DATASHEET!$A$1:$A$299,0),MATCH(PROGRESS!CB$2,DATASHEET!$A$1:$DG$1,0)),"")</f>
        <v/>
      </c>
      <c r="CB100" s="156" t="str">
        <f t="shared" si="85"/>
        <v/>
      </c>
      <c r="CC100" s="138" t="str">
        <f>IF(ISBLANK(DATASHEET!CF86),"",DATASHEET!CF86)</f>
        <v/>
      </c>
      <c r="CD100" s="198" t="str">
        <f>IF(ISBLANK(DATASHEET!CG86),"",DATASHEET!CG86)</f>
        <v/>
      </c>
      <c r="CE100" s="140" t="str">
        <f>IF(CF100="","",IFERROR(VLOOKUP(DATASHEET!CJ86,lookup,2,FALSE)-$P100,""))</f>
        <v/>
      </c>
      <c r="CF100" s="156" t="str">
        <f>IFERROR(INDEX(DATASHEET!$A$1:$DG$299,MATCH(PROGRESS!$A100,DATASHEET!$A$1:$A$299,0),MATCH(PROGRESS!CG$2,DATASHEET!$A$1:$DG$1,0)),"")</f>
        <v/>
      </c>
      <c r="CG100" s="156" t="str">
        <f t="shared" si="86"/>
        <v/>
      </c>
      <c r="CH100" s="138" t="str">
        <f>IF(ISBLANK(DATASHEET!CK86),"",DATASHEET!CK86)</f>
        <v>MSA</v>
      </c>
      <c r="CI100" s="198" t="str">
        <f>IF(ISBLANK(DATASHEET!CL86),"",DATASHEET!CL86)</f>
        <v>11MS2-HI2-7</v>
      </c>
      <c r="CJ100" s="140" t="str">
        <f>IF(CK100="","",IFERROR(VLOOKUP(DATASHEET!CN86,lookup,2,FALSE)-$P100,""))</f>
        <v/>
      </c>
      <c r="CK100" s="156" t="str">
        <f>IFERROR(INDEX(DATASHEET!$A$1:$DG$299,MATCH(PROGRESS!$A100,DATASHEET!$A$1:$A$299,0),MATCH(PROGRESS!CL$2,DATASHEET!$A$1:$DG$1,0)),"")</f>
        <v/>
      </c>
      <c r="CL100" s="156" t="str">
        <f t="shared" si="87"/>
        <v/>
      </c>
      <c r="CM100" s="138" t="str">
        <f>IF(ISBLANK(DATASHEET!CO86),"",DATASHEET!CO86)</f>
        <v>JQ</v>
      </c>
      <c r="CN100" s="198" t="str">
        <f>IF(ISBLANK(DATASHEET!CP86),"",DATASHEET!CP86)</f>
        <v>11X-MA-4</v>
      </c>
      <c r="CO100" s="140" t="str">
        <f>IF(CP100="","",IFERROR(VLOOKUP(DATASHEET!CR86,lookup,2,FALSE)-$P100,""))</f>
        <v/>
      </c>
      <c r="CP100" s="156" t="str">
        <f>IFERROR(INDEX(DATASHEET!$A$1:$DG$299,MATCH(PROGRESS!$A100,DATASHEET!$A$1:$A$299,0),MATCH(PROGRESS!CQ$2,DATASHEET!$A$1:$DG$1,0)),"")</f>
        <v/>
      </c>
      <c r="CQ100" s="156" t="str">
        <f t="shared" si="88"/>
        <v/>
      </c>
      <c r="CR100" s="138" t="str">
        <f>IF(ISBLANK(DATASHEET!CS86),"",DATASHEET!CS86)</f>
        <v/>
      </c>
      <c r="CS100" s="198" t="str">
        <f>IF(ISBLANK(DATASHEET!CT86),"",DATASHEET!CT86)</f>
        <v/>
      </c>
      <c r="CT100" s="140" t="str">
        <f>IF(CU100="","",IFERROR(VLOOKUP(DATASHEET!CV86,lookup,2,FALSE)-$P100,""))</f>
        <v/>
      </c>
      <c r="CU100" s="156" t="str">
        <f>IFERROR(INDEX(DATASHEET!$A$1:$DG$299,MATCH(PROGRESS!$A100,DATASHEET!$A$1:$A$299,0),MATCH(PROGRESS!CV$2,DATASHEET!$A$1:$DG$1,0)),"")</f>
        <v/>
      </c>
      <c r="CV100" s="156" t="str">
        <f t="shared" si="89"/>
        <v/>
      </c>
      <c r="CW100" s="138" t="str">
        <f>IF(ISBLANK(DATASHEET!CW86),"",DATASHEET!CW86)</f>
        <v/>
      </c>
      <c r="CX100" s="198" t="str">
        <f>IF(ISBLANK(DATASHEET!CX86),"",DATASHEET!CX86)</f>
        <v/>
      </c>
      <c r="CY100" s="140" t="str">
        <f>IF(CZ100="","",IFERROR(VLOOKUP(DATASHEET!DD86,lookup,2,FALSE)-$P100,""))</f>
        <v/>
      </c>
      <c r="CZ100" s="156" t="str">
        <f>IFERROR(INDEX(DATASHEET!$A$1:$DG$299,MATCH(PROGRESS!$A100,DATASHEET!$A$1:$A$299,0),MATCH(PROGRESS!DA$2,DATASHEET!$A$1:$DG$1,0)),"")</f>
        <v/>
      </c>
      <c r="DA100" s="156" t="str">
        <f t="shared" si="90"/>
        <v/>
      </c>
      <c r="DB100" s="138" t="str">
        <f>IF(ISBLANK(DATASHEET!DE86),"",DATASHEET!DE86)</f>
        <v/>
      </c>
      <c r="DC100" s="198" t="str">
        <f>IF(ISBLANK(DATASHEET!DF86),"",DATASHEET!DF86)</f>
        <v/>
      </c>
      <c r="DD100" s="140" t="str">
        <f>IF(DE100="","",IFERROR(VLOOKUP(DATASHEET!DH86,lookup,2,FALSE)-$P100,""))</f>
        <v/>
      </c>
      <c r="DE100" s="156" t="str">
        <f>IFERROR(INDEX(DATASHEET!$A$1:$DG$299,MATCH(PROGRESS!$A100,DATASHEET!$A$1:$A$299,0),MATCH(PROGRESS!DF$2,DATASHEET!$A$1:$DG$1,0)),"")</f>
        <v/>
      </c>
      <c r="DF100" s="156" t="str">
        <f t="shared" si="91"/>
        <v/>
      </c>
      <c r="DG100" s="138" t="str">
        <f>IF(ISBLANK(DATASHEET!DI86),"",DATASHEET!DI86)</f>
        <v/>
      </c>
      <c r="DH100" s="198" t="str">
        <f>IF(ISBLANK(DATASHEET!DJ86),"",DATASHEET!DJ86)</f>
        <v/>
      </c>
      <c r="DI100" s="140" t="str">
        <f>IF(DJ100="","",IFERROR(VLOOKUP(DATASHEET!DL86,lookup,2,FALSE)-$P100,""))</f>
        <v/>
      </c>
      <c r="DJ100" s="156" t="str">
        <f>IFERROR(INDEX(DATASHEET!$A$1:$DG$299,MATCH(PROGRESS!$A100,DATASHEET!$A$1:$A$299,0),MATCH(PROGRESS!DK$2,DATASHEET!$A$1:$DG$1,0)),"")</f>
        <v/>
      </c>
      <c r="DK100" s="156" t="str">
        <f t="shared" si="92"/>
        <v/>
      </c>
      <c r="DL100" s="138" t="str">
        <f>IF(ISBLANK(DATASHEET!DM86),"",DATASHEET!DM86)</f>
        <v/>
      </c>
      <c r="DM100" s="198" t="str">
        <f>IF(ISBLANK(DATASHEET!DN86),"",DATASHEET!DN86)</f>
        <v/>
      </c>
      <c r="DN100" s="140" t="str">
        <f>IF(DO100="","",IFERROR(VLOOKUP(DATASHEET!DP86,lookup,2,FALSE)-$P100,""))</f>
        <v/>
      </c>
      <c r="DO100" s="156" t="str">
        <f>IFERROR(INDEX(DATASHEET!$A$1:$DG$299,MATCH(PROGRESS!$A100,DATASHEET!$A$1:$A$299,0),MATCH(PROGRESS!DP$2,DATASHEET!$A$1:$DG$1,0)),"")</f>
        <v/>
      </c>
      <c r="DP100" s="156" t="str">
        <f t="shared" si="93"/>
        <v/>
      </c>
      <c r="DQ100" s="138" t="str">
        <f>IF(ISBLANK(DATASHEET!DQ86),"",DATASHEET!DQ86)</f>
        <v>ZA</v>
      </c>
      <c r="DR100" s="198" t="str">
        <f>IF(ISBLANK(DATASHEET!DR86),"",DATASHEET!DR86)</f>
        <v>11X-RE-7</v>
      </c>
      <c r="DS100" s="140" t="str">
        <f>IF(DT100="","",IFERROR(VLOOKUP(DATASHEET!DT86,lookup,2,FALSE)-$P100,""))</f>
        <v/>
      </c>
      <c r="DT100" s="156" t="str">
        <f>IFERROR(INDEX(DATASHEET!$A$1:$DG$299,MATCH(PROGRESS!$A100,DATASHEET!$A$1:$A$299,0),MATCH(PROGRESS!DU$2,DATASHEET!$A$1:$DG$1,0)),"")</f>
        <v/>
      </c>
      <c r="DU100" s="156" t="str">
        <f t="shared" si="94"/>
        <v/>
      </c>
      <c r="DV100" s="138" t="str">
        <f>IF(ISBLANK(DATASHEET!DU86),"",DATASHEET!DU86)</f>
        <v>ES</v>
      </c>
      <c r="DW100" s="198" t="str">
        <f>IF(ISBLANK(DATASHEET!DV86),"",DATASHEET!DV86)</f>
        <v>11C-SC-2</v>
      </c>
      <c r="DX100" s="140" t="str">
        <f>IF(DY100="","",IFERROR(VLOOKUP(DATASHEET!DX86,lookup,2,FALSE)-$P100,""))</f>
        <v/>
      </c>
      <c r="DY100" s="156" t="str">
        <f>IFERROR(INDEX(DATASHEET!$A$1:$DG$299,MATCH(PROGRESS!$A100,DATASHEET!$A$1:$A$299,0),MATCH(PROGRESS!DZ$2,DATASHEET!$A$1:$DG$1,0)),"")</f>
        <v/>
      </c>
      <c r="DZ100" s="156" t="str">
        <f t="shared" si="95"/>
        <v/>
      </c>
      <c r="EA100" s="138" t="str">
        <f>IF(ISBLANK(DATASHEET!DY86),"",DATASHEET!DY86)</f>
        <v>YP</v>
      </c>
      <c r="EB100" s="198" t="str">
        <f>IF(ISBLANK(DATASHEET!DZ86),"",DATASHEET!DZ86)</f>
        <v>11S-SP-3</v>
      </c>
      <c r="FD100" s="526"/>
      <c r="FE100" s="532"/>
      <c r="FF100" s="532"/>
      <c r="FG100" s="532"/>
      <c r="FH100" s="526"/>
      <c r="FI100" s="526"/>
      <c r="FJ100" s="532"/>
      <c r="FK100" s="526"/>
      <c r="FL100" s="532"/>
      <c r="FM100" s="526"/>
      <c r="FN100" s="532"/>
      <c r="FO100" s="532"/>
      <c r="FP100" s="532"/>
      <c r="FQ100" s="526"/>
      <c r="FR100" s="526"/>
      <c r="FS100" s="526"/>
      <c r="FT100" s="532"/>
      <c r="FU100" s="526"/>
      <c r="FV100" s="532"/>
      <c r="FW100" s="532"/>
      <c r="FX100" s="532"/>
      <c r="FY100" s="526"/>
      <c r="FZ100" s="532"/>
      <c r="GA100" s="529"/>
      <c r="GB100" s="530"/>
      <c r="GC100" s="530"/>
      <c r="GD100" s="529"/>
      <c r="GE100" s="530"/>
      <c r="GF100" s="530"/>
      <c r="GG100" s="530"/>
      <c r="GH100" s="530"/>
      <c r="GI100" s="530"/>
      <c r="GJ100" s="529"/>
      <c r="GK100" s="530"/>
      <c r="GL100" s="529"/>
      <c r="GM100" s="529"/>
      <c r="GN100" s="530"/>
      <c r="GO100" s="530"/>
      <c r="GP100" s="529"/>
      <c r="GQ100" s="529"/>
      <c r="GR100" s="530"/>
      <c r="GS100" s="530"/>
      <c r="GT100" s="529"/>
      <c r="HA100" t="s">
        <v>375</v>
      </c>
      <c r="HC100" t="s">
        <v>375</v>
      </c>
    </row>
    <row r="101" spans="1:211" ht="18.75" x14ac:dyDescent="0.3">
      <c r="A101" s="179">
        <f>DATASHEET!A87</f>
        <v>151650</v>
      </c>
      <c r="B101" s="58" t="str">
        <f>DATASHEET!B87</f>
        <v>KABUNGA, Fred</v>
      </c>
      <c r="C101" s="169" t="str">
        <f>DATASHEET!C87</f>
        <v>11WE</v>
      </c>
      <c r="D101" s="170" t="str">
        <f>DATASHEET!D87</f>
        <v>M</v>
      </c>
      <c r="E101" s="170" t="str">
        <f>DATASHEET!J87</f>
        <v>N</v>
      </c>
      <c r="F101" s="170" t="str">
        <f>DATASHEET!E87</f>
        <v>N</v>
      </c>
      <c r="G101" s="170" t="str">
        <f>DATASHEET!F87</f>
        <v>Other Black African</v>
      </c>
      <c r="H101" s="170" t="str">
        <f>DATASHEET!G87</f>
        <v>N</v>
      </c>
      <c r="I101" s="170" t="str">
        <f>DATASHEET!H87</f>
        <v>N</v>
      </c>
      <c r="J101" s="170" t="str">
        <f>DATASHEET!I87</f>
        <v>N</v>
      </c>
      <c r="K101" s="171" t="str">
        <f>DATASHEET!M87</f>
        <v>M</v>
      </c>
      <c r="L101" s="88" t="str">
        <f t="shared" si="71"/>
        <v/>
      </c>
      <c r="M101" s="88" t="str">
        <f t="shared" si="72"/>
        <v/>
      </c>
      <c r="N101" s="498" t="str">
        <f>IF(ISBLANK(DATASHEET!L87),"",DATASHEET!L87)</f>
        <v>5-6</v>
      </c>
      <c r="O101" s="109">
        <f>IFERROR(IF(VLOOKUP(DATASHEET!A87,[5]YEAR11!$A$2:$AF$236,18,FALSE)="","",VLOOKUP(DATASHEET!A87,[5]YEAR11!$A$2:$AF$236,18,FALSE)),"")</f>
        <v>54.013157999999997</v>
      </c>
      <c r="P101" s="111">
        <f>IFERROR(IF(VLOOKUP(DATASHEET!A87,[5]YEAR11!$A$2:$AF$237,19,FALSE)="","",VLOOKUP(DATASHEET!A87,[5]YEAR11!$A$2:$AF$237,19,FALSE)),"")</f>
        <v>5.4013157999999999</v>
      </c>
      <c r="Q101" s="497">
        <f>'P8 BREAKDOWN'!M89</f>
        <v>-5.0013157999999995</v>
      </c>
      <c r="R101" s="140" t="str">
        <f>IF(S101="","",IFERROR(VLOOKUP(DATASHEET!AF87,lookup,2,FALSE)-$P101,""))</f>
        <v/>
      </c>
      <c r="S101" s="156" t="str">
        <f>IFERROR(INDEX(DATASHEET!$A$1:$DG$299,MATCH(PROGRESS!$A101,DATASHEET!$A$1:$A$299,0),MATCH(PROGRESS!T$2,DATASHEET!$A$1:$DG$1,0)),"")</f>
        <v/>
      </c>
      <c r="T101" s="156" t="str">
        <f t="shared" si="73"/>
        <v/>
      </c>
      <c r="U101" s="138" t="str">
        <f>IF(ISBLANK(DATASHEET!AG87),"",DATASHEET!AG87)</f>
        <v/>
      </c>
      <c r="V101" s="198" t="str">
        <f>IF(ISBLANK(DATASHEET!AH87),"",DATASHEET!AH87)</f>
        <v/>
      </c>
      <c r="W101" s="140" t="str">
        <f>IF(X101="","",IFERROR(VLOOKUP(DATASHEET!AJ87,lookup,2,FALSE)-$P101,""))</f>
        <v/>
      </c>
      <c r="X101" s="156" t="str">
        <f>IFERROR(INDEX(DATASHEET!$A$1:$DG$299,MATCH(PROGRESS!$A101,DATASHEET!$A$1:$A$299,0),MATCH(PROGRESS!Y$2,DATASHEET!$A$1:$DG$1,0)),"")</f>
        <v/>
      </c>
      <c r="Y101" s="156" t="str">
        <f t="shared" si="74"/>
        <v/>
      </c>
      <c r="Z101" s="138" t="str">
        <f>IF(ISBLANK(DATASHEET!AK87),"",DATASHEET!AK87)</f>
        <v>RAB</v>
      </c>
      <c r="AA101" s="198" t="str">
        <f>IF(ISBLANK(DATASHEET!AL87),"",DATASHEET!AL87)</f>
        <v>11T-BI-2</v>
      </c>
      <c r="AB101" s="140" t="str">
        <f>IF(AC101="","",IFERROR(VLOOKUP(DATASHEET!AN87,lookup,2,FALSE)-$P101,""))</f>
        <v/>
      </c>
      <c r="AC101" s="156" t="str">
        <f>IFERROR(INDEX(DATASHEET!$A$1:$DG$299,MATCH(PROGRESS!$A101,DATASHEET!$A$1:$A$299,0),MATCH(PROGRESS!AD$2,DATASHEET!$A$1:$DG$1,0)),"")</f>
        <v/>
      </c>
      <c r="AD101" s="156" t="str">
        <f t="shared" si="75"/>
        <v/>
      </c>
      <c r="AE101" s="138" t="str">
        <f>IF(ISBLANK(DATASHEET!AO87),"",DATASHEET!AO87)</f>
        <v/>
      </c>
      <c r="AF101" s="198" t="str">
        <f>IF(ISBLANK(DATASHEET!AP87),"",DATASHEET!AP87)</f>
        <v/>
      </c>
      <c r="AG101" s="140" t="str">
        <f>IF(AH101="","",IFERROR(VLOOKUP(DATASHEET!AR87,lookup,2,FALSE)-$P101,""))</f>
        <v/>
      </c>
      <c r="AH101" s="156" t="str">
        <f>IFERROR(INDEX(DATASHEET!$A$1:$DG$299,MATCH(PROGRESS!$A101,DATASHEET!$A$1:$A$299,0),MATCH(PROGRESS!AI$2,DATASHEET!$A$1:$DG$1,0)),"")</f>
        <v/>
      </c>
      <c r="AI101" s="156" t="str">
        <f t="shared" si="76"/>
        <v/>
      </c>
      <c r="AJ101" s="138" t="str">
        <f>IF(ISBLANK(DATASHEET!AS87),"",DATASHEET!AS87)</f>
        <v>GN</v>
      </c>
      <c r="AK101" s="198" t="str">
        <f>IF(ISBLANK(DATASHEET!AT87),"",DATASHEET!AT87)</f>
        <v>11T-CH-2</v>
      </c>
      <c r="AL101" s="140" t="str">
        <f>IF(AM101="","",IFERROR(VLOOKUP(DATASHEET!AV87,lookup,2,FALSE)-$P101,""))</f>
        <v/>
      </c>
      <c r="AM101" s="156" t="str">
        <f>IFERROR(INDEX(DATASHEET!$A$1:$DG$299,MATCH(PROGRESS!$A101,DATASHEET!$A$1:$A$299,0),MATCH(PROGRESS!AN$2,DATASHEET!$A$1:$DG$1,0)),"")</f>
        <v/>
      </c>
      <c r="AN101" s="156" t="str">
        <f t="shared" si="77"/>
        <v/>
      </c>
      <c r="AO101" s="138" t="str">
        <f>IF(ISBLANK(DATASHEET!AW87),"",DATASHEET!AW87)</f>
        <v/>
      </c>
      <c r="AP101" s="198" t="str">
        <f>IF(ISBLANK(DATASHEET!AX87),"",DATASHEET!AX87)</f>
        <v/>
      </c>
      <c r="AQ101" s="140" t="str">
        <f>IF(AR101="","",IFERROR(VLOOKUP(DATASHEET!AZ87,lookup,2,FALSE)-$P101,""))</f>
        <v/>
      </c>
      <c r="AR101" s="156" t="str">
        <f>IFERROR(INDEX(DATASHEET!$A$1:$DG$299,MATCH(PROGRESS!$A101,DATASHEET!$A$1:$A$299,0),MATCH(PROGRESS!AS$2,DATASHEET!$A$1:$DG$1,0)),"")</f>
        <v/>
      </c>
      <c r="AS101" s="156" t="str">
        <f t="shared" si="78"/>
        <v/>
      </c>
      <c r="AT101" s="138" t="str">
        <f>IF(ISBLANK(DATASHEET!BA87),"",DATASHEET!BA87)</f>
        <v>DCR</v>
      </c>
      <c r="AU101" s="198" t="str">
        <f>IF(ISBLANK(DATASHEET!BB87),"",DATASHEET!BB87)</f>
        <v>11MS2-CS-3</v>
      </c>
      <c r="AV101" s="140" t="str">
        <f>IF(AW101="","",IFERROR(VLOOKUP(DATASHEET!BD87,lookup,2,FALSE)-$P101,""))</f>
        <v/>
      </c>
      <c r="AW101" s="156" t="str">
        <f>IFERROR(INDEX(DATASHEET!$A$1:$DG$299,MATCH(PROGRESS!$A101,DATASHEET!$A$1:$A$299,0),MATCH(PROGRESS!AX$2,DATASHEET!$A$1:$DG$1,0)),"")</f>
        <v/>
      </c>
      <c r="AX101" s="156" t="str">
        <f t="shared" si="79"/>
        <v/>
      </c>
      <c r="AY101" s="138" t="str">
        <f>IF(ISBLANK(DATASHEET!BE87),"",DATASHEET!BE87)</f>
        <v/>
      </c>
      <c r="AZ101" s="198" t="str">
        <f>IF(ISBLANK(DATASHEET!BF87),"",DATASHEET!BF87)</f>
        <v/>
      </c>
      <c r="BA101" s="140" t="str">
        <f>IF(BB101="","",IFERROR(VLOOKUP(DATASHEET!BH87,lookup,2,FALSE)-$P101,""))</f>
        <v/>
      </c>
      <c r="BB101" s="156" t="str">
        <f>IFERROR(INDEX(DATASHEET!$A$1:$DG$299,MATCH(PROGRESS!$A101,DATASHEET!$A$1:$A$299,0),MATCH(PROGRESS!BC$2,DATASHEET!$A$1:$DG$1,0)),"")</f>
        <v/>
      </c>
      <c r="BC101" s="156" t="str">
        <f t="shared" si="80"/>
        <v/>
      </c>
      <c r="BD101" s="138" t="str">
        <f>IF(ISBLANK(DATASHEET!BI87),"",DATASHEET!BI87)</f>
        <v>AWH</v>
      </c>
      <c r="BE101" s="198" t="str">
        <f>IF(ISBLANK(DATASHEET!BJ87),"",DATASHEET!BJ87)</f>
        <v>11X-EN-5</v>
      </c>
      <c r="BF101" s="140" t="str">
        <f>IF(BG101="","",IFERROR(VLOOKUP(DATASHEET!BL87,lookup,2,FALSE)-$P101,""))</f>
        <v/>
      </c>
      <c r="BG101" s="156" t="str">
        <f>IFERROR(INDEX(DATASHEET!$A$1:$DG$299,MATCH(PROGRESS!$A101,DATASHEET!$A$1:$A$299,0),MATCH(PROGRESS!BH$2,DATASHEET!$A$1:$DG$1,0)),"")</f>
        <v/>
      </c>
      <c r="BH101" s="156" t="str">
        <f t="shared" si="81"/>
        <v/>
      </c>
      <c r="BI101" s="138" t="str">
        <f>IF(ISBLANK(DATASHEET!BM87),"",DATASHEET!BM87)</f>
        <v/>
      </c>
      <c r="BJ101" s="198" t="str">
        <f>IF(ISBLANK(DATASHEET!BN87),"",DATASHEET!BN87)</f>
        <v/>
      </c>
      <c r="BK101" s="140" t="str">
        <f>IF(BL101="","",IFERROR(VLOOKUP(DATASHEET!BP87,lookup,2,FALSE)-$P101,""))</f>
        <v/>
      </c>
      <c r="BL101" s="156" t="str">
        <f>IFERROR(INDEX(DATASHEET!$A$1:$DG$299,MATCH(PROGRESS!$A101,DATASHEET!$A$1:$A$299,0),MATCH(PROGRESS!BM$2,DATASHEET!$A$1:$DG$1,0)),"")</f>
        <v/>
      </c>
      <c r="BM101" s="156" t="str">
        <f t="shared" si="82"/>
        <v/>
      </c>
      <c r="BN101" s="138" t="str">
        <f>IF(ISBLANK(DATASHEET!BQ87),"",DATASHEET!BQ87)</f>
        <v/>
      </c>
      <c r="BO101" s="198" t="str">
        <f>IF(ISBLANK(DATASHEET!BR87),"",DATASHEET!BR87)</f>
        <v/>
      </c>
      <c r="BP101" s="140" t="str">
        <f>IF(BQ101="","",IFERROR(VLOOKUP(DATASHEET!BX87,lookup,2,FALSE)-$P101,""))</f>
        <v/>
      </c>
      <c r="BQ101" s="156" t="str">
        <f>IFERROR(INDEX(DATASHEET!$A$1:$DG$299,MATCH(PROGRESS!$A101,DATASHEET!$A$1:$A$299,0),MATCH(PROGRESS!BR$2,DATASHEET!$A$1:$DG$1,0)),"")</f>
        <v/>
      </c>
      <c r="BR101" s="156" t="str">
        <f t="shared" si="83"/>
        <v/>
      </c>
      <c r="BS101" s="138" t="str">
        <f>IF(ISBLANK(DATASHEET!BY87),"",DATASHEET!BY87)</f>
        <v/>
      </c>
      <c r="BT101" s="198" t="str">
        <f>IF(ISBLANK(DATASHEET!BZ87),"",DATASHEET!BZ87)</f>
        <v/>
      </c>
      <c r="BU101" s="140" t="str">
        <f>IF(BV101="","",IFERROR(VLOOKUP(DATASHEET!CB87,lookup,2,FALSE)-$P101,""))</f>
        <v/>
      </c>
      <c r="BV101" s="156" t="str">
        <f>IFERROR(INDEX(DATASHEET!$A$1:$DG$299,MATCH(PROGRESS!$A101,DATASHEET!$A$1:$A$299,0),MATCH(PROGRESS!BW$2,DATASHEET!$A$1:$DG$1,0)),"")</f>
        <v/>
      </c>
      <c r="BW101" s="156" t="str">
        <f t="shared" si="84"/>
        <v/>
      </c>
      <c r="BX101" s="138" t="str">
        <f>IF(ISBLANK(DATASHEET!CC87),"",DATASHEET!CC87)</f>
        <v/>
      </c>
      <c r="BY101" s="198" t="str">
        <f>IF(ISBLANK(DATASHEET!CD87),"",DATASHEET!CD87)</f>
        <v/>
      </c>
      <c r="BZ101" s="140" t="str">
        <f>IF(CA101="","",IFERROR(VLOOKUP(DATASHEET!CE87,lookup,2,FALSE)-$P101,""))</f>
        <v/>
      </c>
      <c r="CA101" s="156" t="str">
        <f>IFERROR(INDEX(DATASHEET!$A$1:$DG$299,MATCH(PROGRESS!$A101,DATASHEET!$A$1:$A$299,0),MATCH(PROGRESS!CB$2,DATASHEET!$A$1:$DG$1,0)),"")</f>
        <v/>
      </c>
      <c r="CB101" s="156" t="str">
        <f t="shared" si="85"/>
        <v/>
      </c>
      <c r="CC101" s="138" t="str">
        <f>IF(ISBLANK(DATASHEET!CF87),"",DATASHEET!CF87)</f>
        <v/>
      </c>
      <c r="CD101" s="198" t="str">
        <f>IF(ISBLANK(DATASHEET!CG87),"",DATASHEET!CG87)</f>
        <v/>
      </c>
      <c r="CE101" s="140" t="str">
        <f>IF(CF101="","",IFERROR(VLOOKUP(DATASHEET!CJ87,lookup,2,FALSE)-$P101,""))</f>
        <v/>
      </c>
      <c r="CF101" s="156" t="str">
        <f>IFERROR(INDEX(DATASHEET!$A$1:$DG$299,MATCH(PROGRESS!$A101,DATASHEET!$A$1:$A$299,0),MATCH(PROGRESS!CG$2,DATASHEET!$A$1:$DG$1,0)),"")</f>
        <v/>
      </c>
      <c r="CG101" s="156" t="str">
        <f t="shared" si="86"/>
        <v/>
      </c>
      <c r="CH101" s="138" t="str">
        <f>IF(ISBLANK(DATASHEET!CK87),"",DATASHEET!CK87)</f>
        <v/>
      </c>
      <c r="CI101" s="198" t="str">
        <f>IF(ISBLANK(DATASHEET!CL87),"",DATASHEET!CL87)</f>
        <v/>
      </c>
      <c r="CJ101" s="140" t="str">
        <f>IF(CK101="","",IFERROR(VLOOKUP(DATASHEET!CN87,lookup,2,FALSE)-$P101,""))</f>
        <v/>
      </c>
      <c r="CK101" s="156" t="str">
        <f>IFERROR(INDEX(DATASHEET!$A$1:$DG$299,MATCH(PROGRESS!$A101,DATASHEET!$A$1:$A$299,0),MATCH(PROGRESS!CL$2,DATASHEET!$A$1:$DG$1,0)),"")</f>
        <v/>
      </c>
      <c r="CL101" s="156" t="str">
        <f t="shared" si="87"/>
        <v/>
      </c>
      <c r="CM101" s="138" t="str">
        <f>IF(ISBLANK(DATASHEET!CO87),"",DATASHEET!CO87)</f>
        <v>NBU</v>
      </c>
      <c r="CN101" s="198" t="str">
        <f>IF(ISBLANK(DATASHEET!CP87),"",DATASHEET!CP87)</f>
        <v>11X-MA-3</v>
      </c>
      <c r="CO101" s="140" t="str">
        <f>IF(CP101="","",IFERROR(VLOOKUP(DATASHEET!CR87,lookup,2,FALSE)-$P101,""))</f>
        <v/>
      </c>
      <c r="CP101" s="156" t="str">
        <f>IFERROR(INDEX(DATASHEET!$A$1:$DG$299,MATCH(PROGRESS!$A101,DATASHEET!$A$1:$A$299,0),MATCH(PROGRESS!CQ$2,DATASHEET!$A$1:$DG$1,0)),"")</f>
        <v/>
      </c>
      <c r="CQ101" s="156" t="str">
        <f t="shared" si="88"/>
        <v/>
      </c>
      <c r="CR101" s="138" t="str">
        <f>IF(ISBLANK(DATASHEET!CS87),"",DATASHEET!CS87)</f>
        <v/>
      </c>
      <c r="CS101" s="198" t="str">
        <f>IF(ISBLANK(DATASHEET!CT87),"",DATASHEET!CT87)</f>
        <v/>
      </c>
      <c r="CT101" s="140" t="str">
        <f>IF(CU101="","",IFERROR(VLOOKUP(DATASHEET!CV87,lookup,2,FALSE)-$P101,""))</f>
        <v/>
      </c>
      <c r="CU101" s="156" t="str">
        <f>IFERROR(INDEX(DATASHEET!$A$1:$DG$299,MATCH(PROGRESS!$A101,DATASHEET!$A$1:$A$299,0),MATCH(PROGRESS!CV$2,DATASHEET!$A$1:$DG$1,0)),"")</f>
        <v/>
      </c>
      <c r="CV101" s="156" t="str">
        <f t="shared" si="89"/>
        <v/>
      </c>
      <c r="CW101" s="138" t="str">
        <f>IF(ISBLANK(DATASHEET!CW87),"",DATASHEET!CW87)</f>
        <v/>
      </c>
      <c r="CX101" s="198" t="str">
        <f>IF(ISBLANK(DATASHEET!CX87),"",DATASHEET!CX87)</f>
        <v/>
      </c>
      <c r="CY101" s="140" t="str">
        <f>IF(CZ101="","",IFERROR(VLOOKUP(DATASHEET!DD87,lookup,2,FALSE)-$P101,""))</f>
        <v/>
      </c>
      <c r="CZ101" s="156" t="str">
        <f>IFERROR(INDEX(DATASHEET!$A$1:$DG$299,MATCH(PROGRESS!$A101,DATASHEET!$A$1:$A$299,0),MATCH(PROGRESS!DA$2,DATASHEET!$A$1:$DG$1,0)),"")</f>
        <v/>
      </c>
      <c r="DA101" s="156" t="str">
        <f t="shared" si="90"/>
        <v/>
      </c>
      <c r="DB101" s="138" t="str">
        <f>IF(ISBLANK(DATASHEET!DE87),"",DATASHEET!DE87)</f>
        <v/>
      </c>
      <c r="DC101" s="198" t="str">
        <f>IF(ISBLANK(DATASHEET!DF87),"",DATASHEET!DF87)</f>
        <v/>
      </c>
      <c r="DD101" s="140" t="str">
        <f>IF(DE101="","",IFERROR(VLOOKUP(DATASHEET!DH87,lookup,2,FALSE)-$P101,""))</f>
        <v/>
      </c>
      <c r="DE101" s="156" t="str">
        <f>IFERROR(INDEX(DATASHEET!$A$1:$DG$299,MATCH(PROGRESS!$A101,DATASHEET!$A$1:$A$299,0),MATCH(PROGRESS!DF$2,DATASHEET!$A$1:$DG$1,0)),"")</f>
        <v/>
      </c>
      <c r="DF101" s="156" t="str">
        <f t="shared" si="91"/>
        <v/>
      </c>
      <c r="DG101" s="138" t="str">
        <f>IF(ISBLANK(DATASHEET!DI87),"",DATASHEET!DI87)</f>
        <v>DWA</v>
      </c>
      <c r="DH101" s="198" t="str">
        <f>IF(ISBLANK(DATASHEET!DJ87),"",DATASHEET!DJ87)</f>
        <v>11T-PH-2</v>
      </c>
      <c r="DI101" s="140" t="str">
        <f>IF(DJ101="","",IFERROR(VLOOKUP(DATASHEET!DL87,lookup,2,FALSE)-$P101,""))</f>
        <v/>
      </c>
      <c r="DJ101" s="156" t="str">
        <f>IFERROR(INDEX(DATASHEET!$A$1:$DG$299,MATCH(PROGRESS!$A101,DATASHEET!$A$1:$A$299,0),MATCH(PROGRESS!DK$2,DATASHEET!$A$1:$DG$1,0)),"")</f>
        <v/>
      </c>
      <c r="DK101" s="156" t="str">
        <f t="shared" si="92"/>
        <v/>
      </c>
      <c r="DL101" s="138" t="str">
        <f>IF(ISBLANK(DATASHEET!DM87),"",DATASHEET!DM87)</f>
        <v/>
      </c>
      <c r="DM101" s="198" t="str">
        <f>IF(ISBLANK(DATASHEET!DN87),"",DATASHEET!DN87)</f>
        <v/>
      </c>
      <c r="DN101" s="140" t="str">
        <f>IF(DO101="","",IFERROR(VLOOKUP(DATASHEET!DP87,lookup,2,FALSE)-$P101,""))</f>
        <v/>
      </c>
      <c r="DO101" s="156" t="str">
        <f>IFERROR(INDEX(DATASHEET!$A$1:$DG$299,MATCH(PROGRESS!$A101,DATASHEET!$A$1:$A$299,0),MATCH(PROGRESS!DP$2,DATASHEET!$A$1:$DG$1,0)),"")</f>
        <v/>
      </c>
      <c r="DP101" s="156" t="str">
        <f t="shared" si="93"/>
        <v/>
      </c>
      <c r="DQ101" s="138" t="str">
        <f>IF(ISBLANK(DATASHEET!DQ87),"",DATASHEET!DQ87)</f>
        <v>ZA</v>
      </c>
      <c r="DR101" s="198" t="str">
        <f>IF(ISBLANK(DATASHEET!DR87),"",DATASHEET!DR87)</f>
        <v>11X-RE-7</v>
      </c>
      <c r="DS101" s="140" t="str">
        <f>IF(DT101="","",IFERROR(VLOOKUP(DATASHEET!DT87,lookup,2,FALSE)-$P101,""))</f>
        <v/>
      </c>
      <c r="DT101" s="156" t="str">
        <f>IFERROR(INDEX(DATASHEET!$A$1:$DG$299,MATCH(PROGRESS!$A101,DATASHEET!$A$1:$A$299,0),MATCH(PROGRESS!DU$2,DATASHEET!$A$1:$DG$1,0)),"")</f>
        <v/>
      </c>
      <c r="DU101" s="156" t="str">
        <f t="shared" si="94"/>
        <v/>
      </c>
      <c r="DV101" s="138" t="str">
        <f>IF(ISBLANK(DATASHEET!DU87),"",DATASHEET!DU87)</f>
        <v/>
      </c>
      <c r="DW101" s="198" t="str">
        <f>IF(ISBLANK(DATASHEET!DV87),"",DATASHEET!DV87)</f>
        <v/>
      </c>
      <c r="DX101" s="140" t="str">
        <f>IF(DY101="","",IFERROR(VLOOKUP(DATASHEET!DX87,lookup,2,FALSE)-$P101,""))</f>
        <v/>
      </c>
      <c r="DY101" s="156" t="str">
        <f>IFERROR(INDEX(DATASHEET!$A$1:$DG$299,MATCH(PROGRESS!$A101,DATASHEET!$A$1:$A$299,0),MATCH(PROGRESS!DZ$2,DATASHEET!$A$1:$DG$1,0)),"")</f>
        <v/>
      </c>
      <c r="DZ101" s="156" t="str">
        <f t="shared" si="95"/>
        <v/>
      </c>
      <c r="EA101" s="138" t="str">
        <f>IF(ISBLANK(DATASHEET!DY87),"",DATASHEET!DY87)</f>
        <v>YP</v>
      </c>
      <c r="EB101" s="198" t="str">
        <f>IF(ISBLANK(DATASHEET!DZ87),"",DATASHEET!DZ87)</f>
        <v>11N-SP-2</v>
      </c>
      <c r="FD101" s="526"/>
      <c r="FE101" s="532"/>
      <c r="FF101" s="532"/>
      <c r="FG101" s="532"/>
      <c r="FH101" s="526"/>
      <c r="FI101" s="526"/>
      <c r="FJ101" s="532"/>
      <c r="FK101" s="526"/>
      <c r="FL101" s="532"/>
      <c r="FM101" s="535"/>
      <c r="FN101" s="534"/>
      <c r="FO101" s="532"/>
      <c r="FP101" s="532"/>
      <c r="FQ101" s="526"/>
      <c r="FR101" s="526"/>
      <c r="FS101" s="526"/>
      <c r="FT101" s="532"/>
      <c r="FU101" s="526"/>
      <c r="FV101" s="532"/>
      <c r="FW101" s="532"/>
      <c r="FX101" s="532"/>
      <c r="FY101" s="526"/>
      <c r="FZ101" s="531"/>
      <c r="GA101" s="529"/>
      <c r="GB101" s="530"/>
      <c r="GC101" s="530"/>
      <c r="GD101" s="529"/>
      <c r="GE101" s="530"/>
      <c r="GF101" s="530"/>
      <c r="GG101" s="530"/>
      <c r="GH101" s="530"/>
      <c r="GI101" s="530"/>
      <c r="GJ101" s="529"/>
      <c r="GK101" s="530"/>
      <c r="GL101" s="529"/>
      <c r="GM101" s="529"/>
      <c r="GN101" s="530"/>
      <c r="GO101" s="530"/>
      <c r="GP101" s="529"/>
      <c r="GQ101" s="529"/>
      <c r="GR101" s="530"/>
      <c r="GS101" s="530"/>
      <c r="GT101" s="529"/>
    </row>
    <row r="102" spans="1:211" ht="15.75" x14ac:dyDescent="0.25">
      <c r="A102" s="179">
        <f>DATASHEET!A88</f>
        <v>151665</v>
      </c>
      <c r="B102" s="58" t="str">
        <f>DATASHEET!B88</f>
        <v>KAY, Geoffrey</v>
      </c>
      <c r="C102" s="169" t="str">
        <f>DATASHEET!C88</f>
        <v>11WE</v>
      </c>
      <c r="D102" s="170" t="str">
        <f>DATASHEET!D88</f>
        <v>M</v>
      </c>
      <c r="E102" s="170" t="str">
        <f>DATASHEET!J88</f>
        <v>N</v>
      </c>
      <c r="F102" s="170" t="str">
        <f>DATASHEET!E88</f>
        <v>N</v>
      </c>
      <c r="G102" s="170" t="str">
        <f>DATASHEET!F88</f>
        <v>White and Any Other Asian Background</v>
      </c>
      <c r="H102" s="170" t="str">
        <f>DATASHEET!G88</f>
        <v>N</v>
      </c>
      <c r="I102" s="170" t="str">
        <f>DATASHEET!H88</f>
        <v>N</v>
      </c>
      <c r="J102" s="170" t="str">
        <f>DATASHEET!I88</f>
        <v>N</v>
      </c>
      <c r="K102" s="171" t="str">
        <f>DATASHEET!M88</f>
        <v>H</v>
      </c>
      <c r="L102" s="88" t="str">
        <f t="shared" si="71"/>
        <v/>
      </c>
      <c r="M102" s="88" t="str">
        <f t="shared" si="72"/>
        <v/>
      </c>
      <c r="N102" s="498" t="str">
        <f>IF(ISBLANK(DATASHEET!L88),"",DATASHEET!L88)</f>
        <v>7-8</v>
      </c>
      <c r="O102" s="109">
        <f>IFERROR(IF(VLOOKUP(DATASHEET!A88,[5]YEAR11!$A$2:$AF$236,18,FALSE)="","",VLOOKUP(DATASHEET!A88,[5]YEAR11!$A$2:$AF$236,18,FALSE)),"")</f>
        <v>61.896647999999999</v>
      </c>
      <c r="P102" s="111">
        <f>IFERROR(IF(VLOOKUP(DATASHEET!A88,[5]YEAR11!$A$2:$AF$237,19,FALSE)="","",VLOOKUP(DATASHEET!A88,[5]YEAR11!$A$2:$AF$237,19,FALSE)),"")</f>
        <v>6.1896648000000001</v>
      </c>
      <c r="Q102" s="497">
        <f>'P8 BREAKDOWN'!M90</f>
        <v>-5.5896647999999995</v>
      </c>
      <c r="R102" s="140" t="str">
        <f>IF(S102="","",IFERROR(VLOOKUP(DATASHEET!AF88,lookup,2,FALSE)-$P102,""))</f>
        <v/>
      </c>
      <c r="S102" s="156" t="str">
        <f>IFERROR(INDEX(DATASHEET!$A$1:$DG$299,MATCH(PROGRESS!$A102,DATASHEET!$A$1:$A$299,0),MATCH(PROGRESS!T$2,DATASHEET!$A$1:$DG$1,0)),"")</f>
        <v/>
      </c>
      <c r="T102" s="156" t="str">
        <f t="shared" si="73"/>
        <v/>
      </c>
      <c r="U102" s="138" t="str">
        <f>IF(ISBLANK(DATASHEET!AG88),"",DATASHEET!AG88)</f>
        <v/>
      </c>
      <c r="V102" s="198" t="str">
        <f>IF(ISBLANK(DATASHEET!AH88),"",DATASHEET!AH88)</f>
        <v/>
      </c>
      <c r="W102" s="140" t="str">
        <f>IF(X102="","",IFERROR(VLOOKUP(DATASHEET!AJ88,lookup,2,FALSE)-$P102,""))</f>
        <v/>
      </c>
      <c r="X102" s="156" t="str">
        <f>IFERROR(INDEX(DATASHEET!$A$1:$DG$299,MATCH(PROGRESS!$A102,DATASHEET!$A$1:$A$299,0),MATCH(PROGRESS!Y$2,DATASHEET!$A$1:$DG$1,0)),"")</f>
        <v/>
      </c>
      <c r="Y102" s="156" t="str">
        <f t="shared" si="74"/>
        <v/>
      </c>
      <c r="Z102" s="138" t="str">
        <f>IF(ISBLANK(DATASHEET!AK88),"",DATASHEET!AK88)</f>
        <v/>
      </c>
      <c r="AA102" s="198" t="str">
        <f>IF(ISBLANK(DATASHEET!AL88),"",DATASHEET!AL88)</f>
        <v/>
      </c>
      <c r="AB102" s="140" t="str">
        <f>IF(AC102="","",IFERROR(VLOOKUP(DATASHEET!AN88,lookup,2,FALSE)-$P102,""))</f>
        <v/>
      </c>
      <c r="AC102" s="156" t="str">
        <f>IFERROR(INDEX(DATASHEET!$A$1:$DG$299,MATCH(PROGRESS!$A102,DATASHEET!$A$1:$A$299,0),MATCH(PROGRESS!AD$2,DATASHEET!$A$1:$DG$1,0)),"")</f>
        <v/>
      </c>
      <c r="AD102" s="156" t="str">
        <f t="shared" si="75"/>
        <v/>
      </c>
      <c r="AE102" s="138" t="str">
        <f>IF(ISBLANK(DATASHEET!AO88),"",DATASHEET!AO88)</f>
        <v>ASM</v>
      </c>
      <c r="AF102" s="198" t="str">
        <f>IF(ISBLANK(DATASHEET!AP88),"",DATASHEET!AP88)</f>
        <v>11MS2-BE-MS-1</v>
      </c>
      <c r="AG102" s="140" t="str">
        <f>IF(AH102="","",IFERROR(VLOOKUP(DATASHEET!AR88,lookup,2,FALSE)-$P102,""))</f>
        <v/>
      </c>
      <c r="AH102" s="156" t="str">
        <f>IFERROR(INDEX(DATASHEET!$A$1:$DG$299,MATCH(PROGRESS!$A102,DATASHEET!$A$1:$A$299,0),MATCH(PROGRESS!AI$2,DATASHEET!$A$1:$DG$1,0)),"")</f>
        <v/>
      </c>
      <c r="AI102" s="156" t="str">
        <f t="shared" si="76"/>
        <v/>
      </c>
      <c r="AJ102" s="138" t="str">
        <f>IF(ISBLANK(DATASHEET!AS88),"",DATASHEET!AS88)</f>
        <v/>
      </c>
      <c r="AK102" s="198" t="str">
        <f>IF(ISBLANK(DATASHEET!AT88),"",DATASHEET!AT88)</f>
        <v/>
      </c>
      <c r="AL102" s="140" t="str">
        <f>IF(AM102="","",IFERROR(VLOOKUP(DATASHEET!AV88,lookup,2,FALSE)-$P102,""))</f>
        <v/>
      </c>
      <c r="AM102" s="156" t="str">
        <f>IFERROR(INDEX(DATASHEET!$A$1:$DG$299,MATCH(PROGRESS!$A102,DATASHEET!$A$1:$A$299,0),MATCH(PROGRESS!AN$2,DATASHEET!$A$1:$DG$1,0)),"")</f>
        <v/>
      </c>
      <c r="AN102" s="156" t="str">
        <f t="shared" si="77"/>
        <v/>
      </c>
      <c r="AO102" s="138" t="str">
        <f>IF(ISBLANK(DATASHEET!AW88),"",DATASHEET!AW88)</f>
        <v/>
      </c>
      <c r="AP102" s="198" t="str">
        <f>IF(ISBLANK(DATASHEET!AX88),"",DATASHEET!AX88)</f>
        <v/>
      </c>
      <c r="AQ102" s="140" t="str">
        <f>IF(AR102="","",IFERROR(VLOOKUP(DATASHEET!AZ88,lookup,2,FALSE)-$P102,""))</f>
        <v/>
      </c>
      <c r="AR102" s="156" t="str">
        <f>IFERROR(INDEX(DATASHEET!$A$1:$DG$299,MATCH(PROGRESS!$A102,DATASHEET!$A$1:$A$299,0),MATCH(PROGRESS!AS$2,DATASHEET!$A$1:$DG$1,0)),"")</f>
        <v/>
      </c>
      <c r="AS102" s="156" t="str">
        <f t="shared" si="78"/>
        <v/>
      </c>
      <c r="AT102" s="138" t="str">
        <f>IF(ISBLANK(DATASHEET!BA88),"",DATASHEET!BA88)</f>
        <v/>
      </c>
      <c r="AU102" s="198" t="str">
        <f>IF(ISBLANK(DATASHEET!BB88),"",DATASHEET!BB88)</f>
        <v/>
      </c>
      <c r="AV102" s="140" t="str">
        <f>IF(AW102="","",IFERROR(VLOOKUP(DATASHEET!BD88,lookup,2,FALSE)-$P102,""))</f>
        <v/>
      </c>
      <c r="AW102" s="156" t="str">
        <f>IFERROR(INDEX(DATASHEET!$A$1:$DG$299,MATCH(PROGRESS!$A102,DATASHEET!$A$1:$A$299,0),MATCH(PROGRESS!AX$2,DATASHEET!$A$1:$DG$1,0)),"")</f>
        <v/>
      </c>
      <c r="AX102" s="156" t="str">
        <f t="shared" si="79"/>
        <v/>
      </c>
      <c r="AY102" s="138" t="str">
        <f>IF(ISBLANK(DATASHEET!BE88),"",DATASHEET!BE88)</f>
        <v/>
      </c>
      <c r="AZ102" s="198" t="str">
        <f>IF(ISBLANK(DATASHEET!BF88),"",DATASHEET!BF88)</f>
        <v/>
      </c>
      <c r="BA102" s="140" t="str">
        <f>IF(BB102="","",IFERROR(VLOOKUP(DATASHEET!BH88,lookup,2,FALSE)-$P102,""))</f>
        <v/>
      </c>
      <c r="BB102" s="156" t="str">
        <f>IFERROR(INDEX(DATASHEET!$A$1:$DG$299,MATCH(PROGRESS!$A102,DATASHEET!$A$1:$A$299,0),MATCH(PROGRESS!BC$2,DATASHEET!$A$1:$DG$1,0)),"")</f>
        <v/>
      </c>
      <c r="BC102" s="156" t="str">
        <f t="shared" si="80"/>
        <v/>
      </c>
      <c r="BD102" s="138" t="str">
        <f>IF(ISBLANK(DATASHEET!BI88),"",DATASHEET!BI88)</f>
        <v>JK</v>
      </c>
      <c r="BE102" s="198" t="str">
        <f>IF(ISBLANK(DATASHEET!BJ88),"",DATASHEET!BJ88)</f>
        <v>11X-EN-3</v>
      </c>
      <c r="BF102" s="140" t="str">
        <f>IF(BG102="","",IFERROR(VLOOKUP(DATASHEET!BL88,lookup,2,FALSE)-$P102,""))</f>
        <v/>
      </c>
      <c r="BG102" s="156" t="str">
        <f>IFERROR(INDEX(DATASHEET!$A$1:$DG$299,MATCH(PROGRESS!$A102,DATASHEET!$A$1:$A$299,0),MATCH(PROGRESS!BH$2,DATASHEET!$A$1:$DG$1,0)),"")</f>
        <v/>
      </c>
      <c r="BH102" s="156" t="str">
        <f t="shared" si="81"/>
        <v/>
      </c>
      <c r="BI102" s="138" t="str">
        <f>IF(ISBLANK(DATASHEET!BM88),"",DATASHEET!BM88)</f>
        <v/>
      </c>
      <c r="BJ102" s="198" t="str">
        <f>IF(ISBLANK(DATASHEET!BN88),"",DATASHEET!BN88)</f>
        <v/>
      </c>
      <c r="BK102" s="140" t="str">
        <f>IF(BL102="","",IFERROR(VLOOKUP(DATASHEET!BP88,lookup,2,FALSE)-$P102,""))</f>
        <v/>
      </c>
      <c r="BL102" s="156" t="str">
        <f>IFERROR(INDEX(DATASHEET!$A$1:$DG$299,MATCH(PROGRESS!$A102,DATASHEET!$A$1:$A$299,0),MATCH(PROGRESS!BM$2,DATASHEET!$A$1:$DG$1,0)),"")</f>
        <v/>
      </c>
      <c r="BM102" s="156" t="str">
        <f t="shared" si="82"/>
        <v/>
      </c>
      <c r="BN102" s="138" t="str">
        <f>IF(ISBLANK(DATASHEET!BQ88),"",DATASHEET!BQ88)</f>
        <v>AWR</v>
      </c>
      <c r="BO102" s="198" t="str">
        <f>IF(ISBLANK(DATASHEET!BR88),"",DATASHEET!BR88)</f>
        <v>11LT-FN-3</v>
      </c>
      <c r="BP102" s="140" t="str">
        <f>IF(BQ102="","",IFERROR(VLOOKUP(DATASHEET!BX88,lookup,2,FALSE)-$P102,""))</f>
        <v/>
      </c>
      <c r="BQ102" s="156" t="str">
        <f>IFERROR(INDEX(DATASHEET!$A$1:$DG$299,MATCH(PROGRESS!$A102,DATASHEET!$A$1:$A$299,0),MATCH(PROGRESS!BR$2,DATASHEET!$A$1:$DG$1,0)),"")</f>
        <v/>
      </c>
      <c r="BR102" s="156" t="str">
        <f t="shared" si="83"/>
        <v/>
      </c>
      <c r="BS102" s="138" t="str">
        <f>IF(ISBLANK(DATASHEET!BY88),"",DATASHEET!BY88)</f>
        <v/>
      </c>
      <c r="BT102" s="198" t="str">
        <f>IF(ISBLANK(DATASHEET!BZ88),"",DATASHEET!BZ88)</f>
        <v/>
      </c>
      <c r="BU102" s="140" t="str">
        <f>IF(BV102="","",IFERROR(VLOOKUP(DATASHEET!CB88,lookup,2,FALSE)-$P102,""))</f>
        <v/>
      </c>
      <c r="BV102" s="156" t="str">
        <f>IFERROR(INDEX(DATASHEET!$A$1:$DG$299,MATCH(PROGRESS!$A102,DATASHEET!$A$1:$A$299,0),MATCH(PROGRESS!BW$2,DATASHEET!$A$1:$DG$1,0)),"")</f>
        <v/>
      </c>
      <c r="BW102" s="156" t="str">
        <f t="shared" si="84"/>
        <v/>
      </c>
      <c r="BX102" s="138" t="str">
        <f>IF(ISBLANK(DATASHEET!CC88),"",DATASHEET!CC88)</f>
        <v/>
      </c>
      <c r="BY102" s="198" t="str">
        <f>IF(ISBLANK(DATASHEET!CD88),"",DATASHEET!CD88)</f>
        <v/>
      </c>
      <c r="BZ102" s="140" t="str">
        <f>IF(CA102="","",IFERROR(VLOOKUP(DATASHEET!CE88,lookup,2,FALSE)-$P102,""))</f>
        <v/>
      </c>
      <c r="CA102" s="156" t="str">
        <f>IFERROR(INDEX(DATASHEET!$A$1:$DG$299,MATCH(PROGRESS!$A102,DATASHEET!$A$1:$A$299,0),MATCH(PROGRESS!CB$2,DATASHEET!$A$1:$DG$1,0)),"")</f>
        <v/>
      </c>
      <c r="CB102" s="156" t="str">
        <f t="shared" si="85"/>
        <v/>
      </c>
      <c r="CC102" s="138" t="str">
        <f>IF(ISBLANK(DATASHEET!CF88),"",DATASHEET!CF88)</f>
        <v/>
      </c>
      <c r="CD102" s="198" t="str">
        <f>IF(ISBLANK(DATASHEET!CG88),"",DATASHEET!CG88)</f>
        <v/>
      </c>
      <c r="CE102" s="140" t="str">
        <f>IF(CF102="","",IFERROR(VLOOKUP(DATASHEET!CJ88,lookup,2,FALSE)-$P102,""))</f>
        <v/>
      </c>
      <c r="CF102" s="156" t="str">
        <f>IFERROR(INDEX(DATASHEET!$A$1:$DG$299,MATCH(PROGRESS!$A102,DATASHEET!$A$1:$A$299,0),MATCH(PROGRESS!CG$2,DATASHEET!$A$1:$DG$1,0)),"")</f>
        <v/>
      </c>
      <c r="CG102" s="156" t="str">
        <f t="shared" si="86"/>
        <v/>
      </c>
      <c r="CH102" s="138" t="str">
        <f>IF(ISBLANK(DATASHEET!CK88),"",DATASHEET!CK88)</f>
        <v/>
      </c>
      <c r="CI102" s="198" t="str">
        <f>IF(ISBLANK(DATASHEET!CL88),"",DATASHEET!CL88)</f>
        <v/>
      </c>
      <c r="CJ102" s="140" t="str">
        <f>IF(CK102="","",IFERROR(VLOOKUP(DATASHEET!CN88,lookup,2,FALSE)-$P102,""))</f>
        <v/>
      </c>
      <c r="CK102" s="156" t="str">
        <f>IFERROR(INDEX(DATASHEET!$A$1:$DG$299,MATCH(PROGRESS!$A102,DATASHEET!$A$1:$A$299,0),MATCH(PROGRESS!CL$2,DATASHEET!$A$1:$DG$1,0)),"")</f>
        <v/>
      </c>
      <c r="CL102" s="156" t="str">
        <f t="shared" si="87"/>
        <v/>
      </c>
      <c r="CM102" s="138" t="str">
        <f>IF(ISBLANK(DATASHEET!CO88),"",DATASHEET!CO88)</f>
        <v>CS</v>
      </c>
      <c r="CN102" s="198" t="str">
        <f>IF(ISBLANK(DATASHEET!CP88),"",DATASHEET!CP88)</f>
        <v>11X-MA-2</v>
      </c>
      <c r="CO102" s="140" t="str">
        <f>IF(CP102="","",IFERROR(VLOOKUP(DATASHEET!CR88,lookup,2,FALSE)-$P102,""))</f>
        <v/>
      </c>
      <c r="CP102" s="156" t="str">
        <f>IFERROR(INDEX(DATASHEET!$A$1:$DG$299,MATCH(PROGRESS!$A102,DATASHEET!$A$1:$A$299,0),MATCH(PROGRESS!CQ$2,DATASHEET!$A$1:$DG$1,0)),"")</f>
        <v/>
      </c>
      <c r="CQ102" s="156" t="str">
        <f t="shared" si="88"/>
        <v/>
      </c>
      <c r="CR102" s="138" t="str">
        <f>IF(ISBLANK(DATASHEET!CS88),"",DATASHEET!CS88)</f>
        <v/>
      </c>
      <c r="CS102" s="198" t="str">
        <f>IF(ISBLANK(DATASHEET!CT88),"",DATASHEET!CT88)</f>
        <v/>
      </c>
      <c r="CT102" s="140" t="str">
        <f>IF(CU102="","",IFERROR(VLOOKUP(DATASHEET!CV88,lookup,2,FALSE)-$P102,""))</f>
        <v/>
      </c>
      <c r="CU102" s="156" t="str">
        <f>IFERROR(INDEX(DATASHEET!$A$1:$DG$299,MATCH(PROGRESS!$A102,DATASHEET!$A$1:$A$299,0),MATCH(PROGRESS!CV$2,DATASHEET!$A$1:$DG$1,0)),"")</f>
        <v/>
      </c>
      <c r="CV102" s="156" t="str">
        <f t="shared" si="89"/>
        <v/>
      </c>
      <c r="CW102" s="138" t="str">
        <f>IF(ISBLANK(DATASHEET!CW88),"",DATASHEET!CW88)</f>
        <v/>
      </c>
      <c r="CX102" s="198" t="str">
        <f>IF(ISBLANK(DATASHEET!CX88),"",DATASHEET!CX88)</f>
        <v/>
      </c>
      <c r="CY102" s="140" t="str">
        <f>IF(CZ102="","",IFERROR(VLOOKUP(DATASHEET!DD88,lookup,2,FALSE)-$P102,""))</f>
        <v/>
      </c>
      <c r="CZ102" s="156" t="str">
        <f>IFERROR(INDEX(DATASHEET!$A$1:$DG$299,MATCH(PROGRESS!$A102,DATASHEET!$A$1:$A$299,0),MATCH(PROGRESS!DA$2,DATASHEET!$A$1:$DG$1,0)),"")</f>
        <v/>
      </c>
      <c r="DA102" s="156" t="str">
        <f t="shared" si="90"/>
        <v/>
      </c>
      <c r="DB102" s="138" t="str">
        <f>IF(ISBLANK(DATASHEET!DE88),"",DATASHEET!DE88)</f>
        <v/>
      </c>
      <c r="DC102" s="198" t="str">
        <f>IF(ISBLANK(DATASHEET!DF88),"",DATASHEET!DF88)</f>
        <v/>
      </c>
      <c r="DD102" s="140" t="str">
        <f>IF(DE102="","",IFERROR(VLOOKUP(DATASHEET!DH88,lookup,2,FALSE)-$P102,""))</f>
        <v/>
      </c>
      <c r="DE102" s="156" t="str">
        <f>IFERROR(INDEX(DATASHEET!$A$1:$DG$299,MATCH(PROGRESS!$A102,DATASHEET!$A$1:$A$299,0),MATCH(PROGRESS!DF$2,DATASHEET!$A$1:$DG$1,0)),"")</f>
        <v/>
      </c>
      <c r="DF102" s="156" t="str">
        <f t="shared" si="91"/>
        <v/>
      </c>
      <c r="DG102" s="138" t="str">
        <f>IF(ISBLANK(DATASHEET!DI88),"",DATASHEET!DI88)</f>
        <v/>
      </c>
      <c r="DH102" s="198" t="str">
        <f>IF(ISBLANK(DATASHEET!DJ88),"",DATASHEET!DJ88)</f>
        <v/>
      </c>
      <c r="DI102" s="140" t="str">
        <f>IF(DJ102="","",IFERROR(VLOOKUP(DATASHEET!DL88,lookup,2,FALSE)-$P102,""))</f>
        <v/>
      </c>
      <c r="DJ102" s="156" t="str">
        <f>IFERROR(INDEX(DATASHEET!$A$1:$DG$299,MATCH(PROGRESS!$A102,DATASHEET!$A$1:$A$299,0),MATCH(PROGRESS!DK$2,DATASHEET!$A$1:$DG$1,0)),"")</f>
        <v/>
      </c>
      <c r="DK102" s="156" t="str">
        <f t="shared" si="92"/>
        <v/>
      </c>
      <c r="DL102" s="138" t="str">
        <f>IF(ISBLANK(DATASHEET!DM88),"",DATASHEET!DM88)</f>
        <v/>
      </c>
      <c r="DM102" s="198" t="str">
        <f>IF(ISBLANK(DATASHEET!DN88),"",DATASHEET!DN88)</f>
        <v/>
      </c>
      <c r="DN102" s="140" t="str">
        <f>IF(DO102="","",IFERROR(VLOOKUP(DATASHEET!DP88,lookup,2,FALSE)-$P102,""))</f>
        <v/>
      </c>
      <c r="DO102" s="156" t="str">
        <f>IFERROR(INDEX(DATASHEET!$A$1:$DG$299,MATCH(PROGRESS!$A102,DATASHEET!$A$1:$A$299,0),MATCH(PROGRESS!DP$2,DATASHEET!$A$1:$DG$1,0)),"")</f>
        <v/>
      </c>
      <c r="DP102" s="156" t="str">
        <f t="shared" si="93"/>
        <v/>
      </c>
      <c r="DQ102" s="138" t="str">
        <f>IF(ISBLANK(DATASHEET!DQ88),"",DATASHEET!DQ88)</f>
        <v>PLO</v>
      </c>
      <c r="DR102" s="198" t="str">
        <f>IF(ISBLANK(DATASHEET!DR88),"",DATASHEET!DR88)</f>
        <v>11X-RE-2</v>
      </c>
      <c r="DS102" s="140" t="str">
        <f>IF(DT102="","",IFERROR(VLOOKUP(DATASHEET!DT88,lookup,2,FALSE)-$P102,""))</f>
        <v/>
      </c>
      <c r="DT102" s="156" t="str">
        <f>IFERROR(INDEX(DATASHEET!$A$1:$DG$299,MATCH(PROGRESS!$A102,DATASHEET!$A$1:$A$299,0),MATCH(PROGRESS!DU$2,DATASHEET!$A$1:$DG$1,0)),"")</f>
        <v/>
      </c>
      <c r="DU102" s="156" t="str">
        <f t="shared" si="94"/>
        <v/>
      </c>
      <c r="DV102" s="138" t="str">
        <f>IF(ISBLANK(DATASHEET!DU88),"",DATASHEET!DU88)</f>
        <v>ES</v>
      </c>
      <c r="DW102" s="198" t="str">
        <f>IF(ISBLANK(DATASHEET!DV88),"",DATASHEET!DV88)</f>
        <v>11C-SC-1</v>
      </c>
      <c r="DX102" s="140" t="str">
        <f>IF(DY102="","",IFERROR(VLOOKUP(DATASHEET!DX88,lookup,2,FALSE)-$P102,""))</f>
        <v/>
      </c>
      <c r="DY102" s="156" t="str">
        <f>IFERROR(INDEX(DATASHEET!$A$1:$DG$299,MATCH(PROGRESS!$A102,DATASHEET!$A$1:$A$299,0),MATCH(PROGRESS!DZ$2,DATASHEET!$A$1:$DG$1,0)),"")</f>
        <v/>
      </c>
      <c r="DZ102" s="156" t="str">
        <f t="shared" si="95"/>
        <v/>
      </c>
      <c r="EA102" s="138" t="str">
        <f>IF(ISBLANK(DATASHEET!DY88),"",DATASHEET!DY88)</f>
        <v>YP</v>
      </c>
      <c r="EB102" s="198" t="str">
        <f>IF(ISBLANK(DATASHEET!DZ88),"",DATASHEET!DZ88)</f>
        <v>11N-SP-2</v>
      </c>
      <c r="FD102" s="526"/>
      <c r="FE102" s="532"/>
      <c r="FF102" s="532"/>
      <c r="FG102" s="532"/>
      <c r="FH102" s="526"/>
      <c r="FI102" s="526"/>
      <c r="FJ102" s="532"/>
      <c r="FK102" s="526"/>
      <c r="FL102" s="532"/>
      <c r="FM102" s="526"/>
      <c r="FN102" s="532"/>
      <c r="FO102" s="532"/>
      <c r="FP102" s="532"/>
      <c r="FQ102" s="526"/>
      <c r="FR102" s="526"/>
      <c r="FS102" s="526"/>
      <c r="FT102" s="532"/>
      <c r="FU102" s="526"/>
      <c r="FV102" s="532"/>
      <c r="FW102" s="532"/>
      <c r="FX102" s="532"/>
      <c r="FY102" s="526"/>
      <c r="FZ102" s="532"/>
      <c r="GA102" s="529"/>
      <c r="GB102" s="530"/>
      <c r="GC102" s="530"/>
      <c r="GD102" s="529"/>
      <c r="GE102" s="530"/>
      <c r="GF102" s="530"/>
      <c r="GG102" s="530"/>
      <c r="GH102" s="530"/>
      <c r="GI102" s="530"/>
      <c r="GJ102" s="529"/>
      <c r="GK102" s="530"/>
      <c r="GL102" s="529"/>
      <c r="GM102" s="529"/>
      <c r="GN102" s="530"/>
      <c r="GO102" s="530"/>
      <c r="GP102" s="529"/>
      <c r="GQ102" s="529"/>
      <c r="GR102" s="530"/>
      <c r="GS102" s="530"/>
      <c r="GT102" s="529"/>
    </row>
    <row r="103" spans="1:211" ht="15.75" x14ac:dyDescent="0.25">
      <c r="A103" s="179">
        <f>DATASHEET!A89</f>
        <v>151546</v>
      </c>
      <c r="B103" s="58" t="str">
        <f>DATASHEET!B89</f>
        <v>KAY, Roseann</v>
      </c>
      <c r="C103" s="169" t="str">
        <f>DATASHEET!C89</f>
        <v>11KKN</v>
      </c>
      <c r="D103" s="170" t="str">
        <f>DATASHEET!D89</f>
        <v>F</v>
      </c>
      <c r="E103" s="170" t="str">
        <f>DATASHEET!J89</f>
        <v>N</v>
      </c>
      <c r="F103" s="170" t="str">
        <f>DATASHEET!E89</f>
        <v>N</v>
      </c>
      <c r="G103" s="170" t="str">
        <f>DATASHEET!F89</f>
        <v>White - British</v>
      </c>
      <c r="H103" s="170" t="str">
        <f>DATASHEET!G89</f>
        <v>N</v>
      </c>
      <c r="I103" s="170" t="str">
        <f>DATASHEET!H89</f>
        <v>N</v>
      </c>
      <c r="J103" s="170" t="str">
        <f>DATASHEET!I89</f>
        <v>N</v>
      </c>
      <c r="K103" s="171" t="str">
        <f>DATASHEET!M89</f>
        <v>H</v>
      </c>
      <c r="L103" s="88" t="str">
        <f t="shared" si="71"/>
        <v/>
      </c>
      <c r="M103" s="88" t="str">
        <f t="shared" si="72"/>
        <v/>
      </c>
      <c r="N103" s="498" t="str">
        <f>IF(ISBLANK(DATASHEET!L89),"",DATASHEET!L89)</f>
        <v>6-7</v>
      </c>
      <c r="O103" s="109">
        <f>IFERROR(IF(VLOOKUP(DATASHEET!A89,[5]YEAR11!$A$2:$AF$236,18,FALSE)="","",VLOOKUP(DATASHEET!A89,[5]YEAR11!$A$2:$AF$236,18,FALSE)),"")</f>
        <v>64.375</v>
      </c>
      <c r="P103" s="111">
        <f>IFERROR(IF(VLOOKUP(DATASHEET!A89,[5]YEAR11!$A$2:$AF$237,19,FALSE)="","",VLOOKUP(DATASHEET!A89,[5]YEAR11!$A$2:$AF$237,19,FALSE)),"")</f>
        <v>6.4375</v>
      </c>
      <c r="Q103" s="497">
        <f>'P8 BREAKDOWN'!M91</f>
        <v>-5.8375000000000004</v>
      </c>
      <c r="R103" s="140" t="str">
        <f>IF(S103="","",IFERROR(VLOOKUP(DATASHEET!AF89,lookup,2,FALSE)-$P103,""))</f>
        <v/>
      </c>
      <c r="S103" s="156" t="str">
        <f>IFERROR(INDEX(DATASHEET!$A$1:$DG$299,MATCH(PROGRESS!$A103,DATASHEET!$A$1:$A$299,0),MATCH(PROGRESS!T$2,DATASHEET!$A$1:$DG$1,0)),"")</f>
        <v/>
      </c>
      <c r="T103" s="156" t="str">
        <f t="shared" si="73"/>
        <v/>
      </c>
      <c r="U103" s="138" t="str">
        <f>IF(ISBLANK(DATASHEET!AG89),"",DATASHEET!AG89)</f>
        <v/>
      </c>
      <c r="V103" s="198" t="str">
        <f>IF(ISBLANK(DATASHEET!AH89),"",DATASHEET!AH89)</f>
        <v/>
      </c>
      <c r="W103" s="140" t="str">
        <f>IF(X103="","",IFERROR(VLOOKUP(DATASHEET!AJ89,lookup,2,FALSE)-$P103,""))</f>
        <v/>
      </c>
      <c r="X103" s="156" t="str">
        <f>IFERROR(INDEX(DATASHEET!$A$1:$DG$299,MATCH(PROGRESS!$A103,DATASHEET!$A$1:$A$299,0),MATCH(PROGRESS!Y$2,DATASHEET!$A$1:$DG$1,0)),"")</f>
        <v/>
      </c>
      <c r="Y103" s="156" t="str">
        <f t="shared" si="74"/>
        <v/>
      </c>
      <c r="Z103" s="138" t="str">
        <f>IF(ISBLANK(DATASHEET!AK89),"",DATASHEET!AK89)</f>
        <v/>
      </c>
      <c r="AA103" s="198" t="str">
        <f>IF(ISBLANK(DATASHEET!AL89),"",DATASHEET!AL89)</f>
        <v/>
      </c>
      <c r="AB103" s="140" t="str">
        <f>IF(AC103="","",IFERROR(VLOOKUP(DATASHEET!AN89,lookup,2,FALSE)-$P103,""))</f>
        <v/>
      </c>
      <c r="AC103" s="156" t="str">
        <f>IFERROR(INDEX(DATASHEET!$A$1:$DG$299,MATCH(PROGRESS!$A103,DATASHEET!$A$1:$A$299,0),MATCH(PROGRESS!AD$2,DATASHEET!$A$1:$DG$1,0)),"")</f>
        <v/>
      </c>
      <c r="AD103" s="156" t="str">
        <f t="shared" si="75"/>
        <v/>
      </c>
      <c r="AE103" s="138" t="str">
        <f>IF(ISBLANK(DATASHEET!AO89),"",DATASHEET!AO89)</f>
        <v>ASM</v>
      </c>
      <c r="AF103" s="198" t="str">
        <f>IF(ISBLANK(DATASHEET!AP89),"",DATASHEET!AP89)</f>
        <v>11MS2-BE-MS-1</v>
      </c>
      <c r="AG103" s="140" t="str">
        <f>IF(AH103="","",IFERROR(VLOOKUP(DATASHEET!AR89,lookup,2,FALSE)-$P103,""))</f>
        <v/>
      </c>
      <c r="AH103" s="156" t="str">
        <f>IFERROR(INDEX(DATASHEET!$A$1:$DG$299,MATCH(PROGRESS!$A103,DATASHEET!$A$1:$A$299,0),MATCH(PROGRESS!AI$2,DATASHEET!$A$1:$DG$1,0)),"")</f>
        <v/>
      </c>
      <c r="AI103" s="156" t="str">
        <f t="shared" si="76"/>
        <v/>
      </c>
      <c r="AJ103" s="138" t="str">
        <f>IF(ISBLANK(DATASHEET!AS89),"",DATASHEET!AS89)</f>
        <v/>
      </c>
      <c r="AK103" s="198" t="str">
        <f>IF(ISBLANK(DATASHEET!AT89),"",DATASHEET!AT89)</f>
        <v/>
      </c>
      <c r="AL103" s="140" t="str">
        <f>IF(AM103="","",IFERROR(VLOOKUP(DATASHEET!AV89,lookup,2,FALSE)-$P103,""))</f>
        <v/>
      </c>
      <c r="AM103" s="156" t="str">
        <f>IFERROR(INDEX(DATASHEET!$A$1:$DG$299,MATCH(PROGRESS!$A103,DATASHEET!$A$1:$A$299,0),MATCH(PROGRESS!AN$2,DATASHEET!$A$1:$DG$1,0)),"")</f>
        <v/>
      </c>
      <c r="AN103" s="156" t="str">
        <f t="shared" si="77"/>
        <v/>
      </c>
      <c r="AO103" s="138" t="str">
        <f>IF(ISBLANK(DATASHEET!AW89),"",DATASHEET!AW89)</f>
        <v/>
      </c>
      <c r="AP103" s="198" t="str">
        <f>IF(ISBLANK(DATASHEET!AX89),"",DATASHEET!AX89)</f>
        <v/>
      </c>
      <c r="AQ103" s="140" t="str">
        <f>IF(AR103="","",IFERROR(VLOOKUP(DATASHEET!AZ89,lookup,2,FALSE)-$P103,""))</f>
        <v/>
      </c>
      <c r="AR103" s="156" t="str">
        <f>IFERROR(INDEX(DATASHEET!$A$1:$DG$299,MATCH(PROGRESS!$A103,DATASHEET!$A$1:$A$299,0),MATCH(PROGRESS!AS$2,DATASHEET!$A$1:$DG$1,0)),"")</f>
        <v/>
      </c>
      <c r="AS103" s="156" t="str">
        <f t="shared" si="78"/>
        <v/>
      </c>
      <c r="AT103" s="138" t="str">
        <f>IF(ISBLANK(DATASHEET!BA89),"",DATASHEET!BA89)</f>
        <v/>
      </c>
      <c r="AU103" s="198" t="str">
        <f>IF(ISBLANK(DATASHEET!BB89),"",DATASHEET!BB89)</f>
        <v/>
      </c>
      <c r="AV103" s="140" t="str">
        <f>IF(AW103="","",IFERROR(VLOOKUP(DATASHEET!BD89,lookup,2,FALSE)-$P103,""))</f>
        <v/>
      </c>
      <c r="AW103" s="156" t="str">
        <f>IFERROR(INDEX(DATASHEET!$A$1:$DG$299,MATCH(PROGRESS!$A103,DATASHEET!$A$1:$A$299,0),MATCH(PROGRESS!AX$2,DATASHEET!$A$1:$DG$1,0)),"")</f>
        <v/>
      </c>
      <c r="AX103" s="156" t="str">
        <f t="shared" si="79"/>
        <v/>
      </c>
      <c r="AY103" s="138" t="str">
        <f>IF(ISBLANK(DATASHEET!BE89),"",DATASHEET!BE89)</f>
        <v>EC</v>
      </c>
      <c r="AZ103" s="198" t="str">
        <f>IF(ISBLANK(DATASHEET!BF89),"",DATASHEET!BF89)</f>
        <v>11LT-DR-2</v>
      </c>
      <c r="BA103" s="140" t="str">
        <f>IF(BB103="","",IFERROR(VLOOKUP(DATASHEET!BH89,lookup,2,FALSE)-$P103,""))</f>
        <v/>
      </c>
      <c r="BB103" s="156" t="str">
        <f>IFERROR(INDEX(DATASHEET!$A$1:$DG$299,MATCH(PROGRESS!$A103,DATASHEET!$A$1:$A$299,0),MATCH(PROGRESS!BC$2,DATASHEET!$A$1:$DG$1,0)),"")</f>
        <v/>
      </c>
      <c r="BC103" s="156" t="str">
        <f t="shared" si="80"/>
        <v/>
      </c>
      <c r="BD103" s="138" t="str">
        <f>IF(ISBLANK(DATASHEET!BI89),"",DATASHEET!BI89)</f>
        <v>JK</v>
      </c>
      <c r="BE103" s="198" t="str">
        <f>IF(ISBLANK(DATASHEET!BJ89),"",DATASHEET!BJ89)</f>
        <v>11X-EN-3</v>
      </c>
      <c r="BF103" s="140" t="str">
        <f>IF(BG103="","",IFERROR(VLOOKUP(DATASHEET!BL89,lookup,2,FALSE)-$P103,""))</f>
        <v/>
      </c>
      <c r="BG103" s="156" t="str">
        <f>IFERROR(INDEX(DATASHEET!$A$1:$DG$299,MATCH(PROGRESS!$A103,DATASHEET!$A$1:$A$299,0),MATCH(PROGRESS!BH$2,DATASHEET!$A$1:$DG$1,0)),"")</f>
        <v/>
      </c>
      <c r="BH103" s="156" t="str">
        <f t="shared" si="81"/>
        <v/>
      </c>
      <c r="BI103" s="138" t="str">
        <f>IF(ISBLANK(DATASHEET!BM89),"",DATASHEET!BM89)</f>
        <v/>
      </c>
      <c r="BJ103" s="198" t="str">
        <f>IF(ISBLANK(DATASHEET!BN89),"",DATASHEET!BN89)</f>
        <v/>
      </c>
      <c r="BK103" s="140" t="str">
        <f>IF(BL103="","",IFERROR(VLOOKUP(DATASHEET!BP89,lookup,2,FALSE)-$P103,""))</f>
        <v/>
      </c>
      <c r="BL103" s="156" t="str">
        <f>IFERROR(INDEX(DATASHEET!$A$1:$DG$299,MATCH(PROGRESS!$A103,DATASHEET!$A$1:$A$299,0),MATCH(PROGRESS!BM$2,DATASHEET!$A$1:$DG$1,0)),"")</f>
        <v/>
      </c>
      <c r="BM103" s="156" t="str">
        <f t="shared" si="82"/>
        <v/>
      </c>
      <c r="BN103" s="138" t="str">
        <f>IF(ISBLANK(DATASHEET!BQ89),"",DATASHEET!BQ89)</f>
        <v/>
      </c>
      <c r="BO103" s="198" t="str">
        <f>IF(ISBLANK(DATASHEET!BR89),"",DATASHEET!BR89)</f>
        <v/>
      </c>
      <c r="BP103" s="140" t="str">
        <f>IF(BQ103="","",IFERROR(VLOOKUP(DATASHEET!BX89,lookup,2,FALSE)-$P103,""))</f>
        <v/>
      </c>
      <c r="BQ103" s="156" t="str">
        <f>IFERROR(INDEX(DATASHEET!$A$1:$DG$299,MATCH(PROGRESS!$A103,DATASHEET!$A$1:$A$299,0),MATCH(PROGRESS!BR$2,DATASHEET!$A$1:$DG$1,0)),"")</f>
        <v/>
      </c>
      <c r="BR103" s="156" t="str">
        <f t="shared" si="83"/>
        <v/>
      </c>
      <c r="BS103" s="138" t="str">
        <f>IF(ISBLANK(DATASHEET!BY89),"",DATASHEET!BY89)</f>
        <v/>
      </c>
      <c r="BT103" s="198" t="str">
        <f>IF(ISBLANK(DATASHEET!BZ89),"",DATASHEET!BZ89)</f>
        <v/>
      </c>
      <c r="BU103" s="140" t="str">
        <f>IF(BV103="","",IFERROR(VLOOKUP(DATASHEET!CB89,lookup,2,FALSE)-$P103,""))</f>
        <v/>
      </c>
      <c r="BV103" s="156" t="str">
        <f>IFERROR(INDEX(DATASHEET!$A$1:$DG$299,MATCH(PROGRESS!$A103,DATASHEET!$A$1:$A$299,0),MATCH(PROGRESS!BW$2,DATASHEET!$A$1:$DG$1,0)),"")</f>
        <v/>
      </c>
      <c r="BW103" s="156" t="str">
        <f t="shared" si="84"/>
        <v/>
      </c>
      <c r="BX103" s="138" t="str">
        <f>IF(ISBLANK(DATASHEET!CC89),"",DATASHEET!CC89)</f>
        <v/>
      </c>
      <c r="BY103" s="198" t="str">
        <f>IF(ISBLANK(DATASHEET!CD89),"",DATASHEET!CD89)</f>
        <v/>
      </c>
      <c r="BZ103" s="140" t="str">
        <f>IF(CA103="","",IFERROR(VLOOKUP(DATASHEET!CE89,lookup,2,FALSE)-$P103,""))</f>
        <v/>
      </c>
      <c r="CA103" s="156" t="str">
        <f>IFERROR(INDEX(DATASHEET!$A$1:$DG$299,MATCH(PROGRESS!$A103,DATASHEET!$A$1:$A$299,0),MATCH(PROGRESS!CB$2,DATASHEET!$A$1:$DG$1,0)),"")</f>
        <v/>
      </c>
      <c r="CB103" s="156" t="str">
        <f t="shared" si="85"/>
        <v/>
      </c>
      <c r="CC103" s="138" t="str">
        <f>IF(ISBLANK(DATASHEET!CF89),"",DATASHEET!CF89)</f>
        <v/>
      </c>
      <c r="CD103" s="198" t="str">
        <f>IF(ISBLANK(DATASHEET!CG89),"",DATASHEET!CG89)</f>
        <v/>
      </c>
      <c r="CE103" s="140" t="str">
        <f>IF(CF103="","",IFERROR(VLOOKUP(DATASHEET!CJ89,lookup,2,FALSE)-$P103,""))</f>
        <v/>
      </c>
      <c r="CF103" s="156" t="str">
        <f>IFERROR(INDEX(DATASHEET!$A$1:$DG$299,MATCH(PROGRESS!$A103,DATASHEET!$A$1:$A$299,0),MATCH(PROGRESS!CG$2,DATASHEET!$A$1:$DG$1,0)),"")</f>
        <v/>
      </c>
      <c r="CG103" s="156" t="str">
        <f t="shared" si="86"/>
        <v/>
      </c>
      <c r="CH103" s="138" t="str">
        <f>IF(ISBLANK(DATASHEET!CK89),"",DATASHEET!CK89)</f>
        <v/>
      </c>
      <c r="CI103" s="198" t="str">
        <f>IF(ISBLANK(DATASHEET!CL89),"",DATASHEET!CL89)</f>
        <v/>
      </c>
      <c r="CJ103" s="140" t="str">
        <f>IF(CK103="","",IFERROR(VLOOKUP(DATASHEET!CN89,lookup,2,FALSE)-$P103,""))</f>
        <v/>
      </c>
      <c r="CK103" s="156" t="str">
        <f>IFERROR(INDEX(DATASHEET!$A$1:$DG$299,MATCH(PROGRESS!$A103,DATASHEET!$A$1:$A$299,0),MATCH(PROGRESS!CL$2,DATASHEET!$A$1:$DG$1,0)),"")</f>
        <v/>
      </c>
      <c r="CL103" s="156" t="str">
        <f t="shared" si="87"/>
        <v/>
      </c>
      <c r="CM103" s="138" t="str">
        <f>IF(ISBLANK(DATASHEET!CO89),"",DATASHEET!CO89)</f>
        <v>NBU</v>
      </c>
      <c r="CN103" s="198" t="str">
        <f>IF(ISBLANK(DATASHEET!CP89),"",DATASHEET!CP89)</f>
        <v>11X-MA-3</v>
      </c>
      <c r="CO103" s="140" t="str">
        <f>IF(CP103="","",IFERROR(VLOOKUP(DATASHEET!CR89,lookup,2,FALSE)-$P103,""))</f>
        <v/>
      </c>
      <c r="CP103" s="156" t="str">
        <f>IFERROR(INDEX(DATASHEET!$A$1:$DG$299,MATCH(PROGRESS!$A103,DATASHEET!$A$1:$A$299,0),MATCH(PROGRESS!CQ$2,DATASHEET!$A$1:$DG$1,0)),"")</f>
        <v/>
      </c>
      <c r="CQ103" s="156" t="str">
        <f t="shared" si="88"/>
        <v/>
      </c>
      <c r="CR103" s="138" t="str">
        <f>IF(ISBLANK(DATASHEET!CS89),"",DATASHEET!CS89)</f>
        <v/>
      </c>
      <c r="CS103" s="198" t="str">
        <f>IF(ISBLANK(DATASHEET!CT89),"",DATASHEET!CT89)</f>
        <v/>
      </c>
      <c r="CT103" s="140" t="str">
        <f>IF(CU103="","",IFERROR(VLOOKUP(DATASHEET!CV89,lookup,2,FALSE)-$P103,""))</f>
        <v/>
      </c>
      <c r="CU103" s="156" t="str">
        <f>IFERROR(INDEX(DATASHEET!$A$1:$DG$299,MATCH(PROGRESS!$A103,DATASHEET!$A$1:$A$299,0),MATCH(PROGRESS!CV$2,DATASHEET!$A$1:$DG$1,0)),"")</f>
        <v/>
      </c>
      <c r="CV103" s="156" t="str">
        <f t="shared" si="89"/>
        <v/>
      </c>
      <c r="CW103" s="138" t="str">
        <f>IF(ISBLANK(DATASHEET!CW89),"",DATASHEET!CW89)</f>
        <v/>
      </c>
      <c r="CX103" s="198" t="str">
        <f>IF(ISBLANK(DATASHEET!CX89),"",DATASHEET!CX89)</f>
        <v/>
      </c>
      <c r="CY103" s="140" t="str">
        <f>IF(CZ103="","",IFERROR(VLOOKUP(DATASHEET!DD89,lookup,2,FALSE)-$P103,""))</f>
        <v/>
      </c>
      <c r="CZ103" s="156" t="str">
        <f>IFERROR(INDEX(DATASHEET!$A$1:$DG$299,MATCH(PROGRESS!$A103,DATASHEET!$A$1:$A$299,0),MATCH(PROGRESS!DA$2,DATASHEET!$A$1:$DG$1,0)),"")</f>
        <v/>
      </c>
      <c r="DA103" s="156" t="str">
        <f t="shared" si="90"/>
        <v/>
      </c>
      <c r="DB103" s="138" t="str">
        <f>IF(ISBLANK(DATASHEET!DE89),"",DATASHEET!DE89)</f>
        <v/>
      </c>
      <c r="DC103" s="198" t="str">
        <f>IF(ISBLANK(DATASHEET!DF89),"",DATASHEET!DF89)</f>
        <v/>
      </c>
      <c r="DD103" s="140" t="str">
        <f>IF(DE103="","",IFERROR(VLOOKUP(DATASHEET!DH89,lookup,2,FALSE)-$P103,""))</f>
        <v/>
      </c>
      <c r="DE103" s="156" t="str">
        <f>IFERROR(INDEX(DATASHEET!$A$1:$DG$299,MATCH(PROGRESS!$A103,DATASHEET!$A$1:$A$299,0),MATCH(PROGRESS!DF$2,DATASHEET!$A$1:$DG$1,0)),"")</f>
        <v/>
      </c>
      <c r="DF103" s="156" t="str">
        <f t="shared" si="91"/>
        <v/>
      </c>
      <c r="DG103" s="138" t="str">
        <f>IF(ISBLANK(DATASHEET!DI89),"",DATASHEET!DI89)</f>
        <v/>
      </c>
      <c r="DH103" s="198" t="str">
        <f>IF(ISBLANK(DATASHEET!DJ89),"",DATASHEET!DJ89)</f>
        <v/>
      </c>
      <c r="DI103" s="140" t="str">
        <f>IF(DJ103="","",IFERROR(VLOOKUP(DATASHEET!DL89,lookup,2,FALSE)-$P103,""))</f>
        <v/>
      </c>
      <c r="DJ103" s="156" t="str">
        <f>IFERROR(INDEX(DATASHEET!$A$1:$DG$299,MATCH(PROGRESS!$A103,DATASHEET!$A$1:$A$299,0),MATCH(PROGRESS!DK$2,DATASHEET!$A$1:$DG$1,0)),"")</f>
        <v/>
      </c>
      <c r="DK103" s="156" t="str">
        <f t="shared" si="92"/>
        <v/>
      </c>
      <c r="DL103" s="138" t="str">
        <f>IF(ISBLANK(DATASHEET!DM89),"",DATASHEET!DM89)</f>
        <v/>
      </c>
      <c r="DM103" s="198" t="str">
        <f>IF(ISBLANK(DATASHEET!DN89),"",DATASHEET!DN89)</f>
        <v/>
      </c>
      <c r="DN103" s="140" t="str">
        <f>IF(DO103="","",IFERROR(VLOOKUP(DATASHEET!DP89,lookup,2,FALSE)-$P103,""))</f>
        <v/>
      </c>
      <c r="DO103" s="156" t="str">
        <f>IFERROR(INDEX(DATASHEET!$A$1:$DG$299,MATCH(PROGRESS!$A103,DATASHEET!$A$1:$A$299,0),MATCH(PROGRESS!DP$2,DATASHEET!$A$1:$DG$1,0)),"")</f>
        <v/>
      </c>
      <c r="DP103" s="156" t="str">
        <f t="shared" si="93"/>
        <v/>
      </c>
      <c r="DQ103" s="138" t="str">
        <f>IF(ISBLANK(DATASHEET!DQ89),"",DATASHEET!DQ89)</f>
        <v>MHA</v>
      </c>
      <c r="DR103" s="198" t="str">
        <f>IF(ISBLANK(DATASHEET!DR89),"",DATASHEET!DR89)</f>
        <v>11X-RE-6</v>
      </c>
      <c r="DS103" s="140" t="str">
        <f>IF(DT103="","",IFERROR(VLOOKUP(DATASHEET!DT89,lookup,2,FALSE)-$P103,""))</f>
        <v/>
      </c>
      <c r="DT103" s="156" t="str">
        <f>IFERROR(INDEX(DATASHEET!$A$1:$DG$299,MATCH(PROGRESS!$A103,DATASHEET!$A$1:$A$299,0),MATCH(PROGRESS!DU$2,DATASHEET!$A$1:$DG$1,0)),"")</f>
        <v/>
      </c>
      <c r="DU103" s="156" t="str">
        <f t="shared" si="94"/>
        <v/>
      </c>
      <c r="DV103" s="138" t="str">
        <f>IF(ISBLANK(DATASHEET!DU89),"",DATASHEET!DU89)</f>
        <v>ES</v>
      </c>
      <c r="DW103" s="198" t="str">
        <f>IF(ISBLANK(DATASHEET!DV89),"",DATASHEET!DV89)</f>
        <v>11C-SC-2</v>
      </c>
      <c r="DX103" s="140" t="str">
        <f>IF(DY103="","",IFERROR(VLOOKUP(DATASHEET!DX89,lookup,2,FALSE)-$P103,""))</f>
        <v/>
      </c>
      <c r="DY103" s="156" t="str">
        <f>IFERROR(INDEX(DATASHEET!$A$1:$DG$299,MATCH(PROGRESS!$A103,DATASHEET!$A$1:$A$299,0),MATCH(PROGRESS!DZ$2,DATASHEET!$A$1:$DG$1,0)),"")</f>
        <v/>
      </c>
      <c r="DZ103" s="156" t="str">
        <f t="shared" si="95"/>
        <v/>
      </c>
      <c r="EA103" s="138" t="str">
        <f>IF(ISBLANK(DATASHEET!DY89),"",DATASHEET!DY89)</f>
        <v>WE</v>
      </c>
      <c r="EB103" s="198" t="str">
        <f>IF(ISBLANK(DATASHEET!DZ89),"",DATASHEET!DZ89)</f>
        <v>11N-SP-1</v>
      </c>
      <c r="FD103" s="526"/>
      <c r="FE103" s="532"/>
      <c r="FF103" s="532"/>
      <c r="FG103" s="532"/>
      <c r="FH103" s="526"/>
      <c r="FI103" s="526"/>
      <c r="FJ103" s="532"/>
      <c r="FK103" s="526"/>
      <c r="FL103" s="532"/>
      <c r="FM103" s="526"/>
      <c r="FN103" s="532"/>
      <c r="FO103" s="532"/>
      <c r="FP103" s="532"/>
      <c r="FQ103" s="526"/>
      <c r="FR103" s="526"/>
      <c r="FS103" s="526"/>
      <c r="FT103" s="532"/>
      <c r="FU103" s="526"/>
      <c r="FV103" s="532"/>
      <c r="FW103" s="532"/>
      <c r="FX103" s="532"/>
      <c r="FY103" s="526"/>
      <c r="FZ103" s="532"/>
      <c r="GA103" s="529"/>
      <c r="GB103" s="530"/>
      <c r="GC103" s="530"/>
      <c r="GD103" s="529"/>
      <c r="GE103" s="530"/>
      <c r="GF103" s="530"/>
      <c r="GG103" s="530"/>
      <c r="GH103" s="530"/>
      <c r="GI103" s="530"/>
      <c r="GJ103" s="529"/>
      <c r="GK103" s="530"/>
      <c r="GL103" s="529"/>
      <c r="GM103" s="529"/>
      <c r="GN103" s="530"/>
      <c r="GO103" s="530"/>
      <c r="GP103" s="529"/>
      <c r="GQ103" s="529"/>
      <c r="GR103" s="530"/>
      <c r="GS103" s="530"/>
      <c r="GT103" s="529"/>
      <c r="GZ103" t="s">
        <v>375</v>
      </c>
      <c r="HA103" t="s">
        <v>375</v>
      </c>
    </row>
    <row r="104" spans="1:211" ht="15.75" x14ac:dyDescent="0.25">
      <c r="A104" s="179">
        <f>DATASHEET!A90</f>
        <v>151696</v>
      </c>
      <c r="B104" s="58" t="str">
        <f>DATASHEET!B90</f>
        <v>KING, Ellie</v>
      </c>
      <c r="C104" s="169" t="str">
        <f>DATASHEET!C90</f>
        <v>11EGQ</v>
      </c>
      <c r="D104" s="170" t="str">
        <f>DATASHEET!D90</f>
        <v>F</v>
      </c>
      <c r="E104" s="170" t="str">
        <f>DATASHEET!J90</f>
        <v>N</v>
      </c>
      <c r="F104" s="170" t="str">
        <f>DATASHEET!E90</f>
        <v>N</v>
      </c>
      <c r="G104" s="170" t="str">
        <f>DATASHEET!F90</f>
        <v>White - British</v>
      </c>
      <c r="H104" s="170" t="str">
        <f>DATASHEET!G90</f>
        <v>N</v>
      </c>
      <c r="I104" s="170" t="str">
        <f>DATASHEET!H90</f>
        <v>N</v>
      </c>
      <c r="J104" s="170" t="str">
        <f>DATASHEET!I90</f>
        <v>N</v>
      </c>
      <c r="K104" s="171" t="str">
        <f>DATASHEET!M90</f>
        <v>M</v>
      </c>
      <c r="L104" s="88" t="str">
        <f t="shared" si="71"/>
        <v/>
      </c>
      <c r="M104" s="88" t="str">
        <f t="shared" si="72"/>
        <v/>
      </c>
      <c r="N104" s="498" t="str">
        <f>IF(ISBLANK(DATASHEET!L90),"",DATASHEET!L90)</f>
        <v>6-7</v>
      </c>
      <c r="O104" s="109">
        <f>IFERROR(IF(VLOOKUP(DATASHEET!A90,[5]YEAR11!$A$2:$AF$236,18,FALSE)="","",VLOOKUP(DATASHEET!A90,[5]YEAR11!$A$2:$AF$236,18,FALSE)),"")</f>
        <v>59.353448</v>
      </c>
      <c r="P104" s="111">
        <f>IFERROR(IF(VLOOKUP(DATASHEET!A90,[5]YEAR11!$A$2:$AF$237,19,FALSE)="","",VLOOKUP(DATASHEET!A90,[5]YEAR11!$A$2:$AF$237,19,FALSE)),"")</f>
        <v>5.9353448000000002</v>
      </c>
      <c r="Q104" s="497">
        <f>'P8 BREAKDOWN'!M92</f>
        <v>-5.2353448</v>
      </c>
      <c r="R104" s="140" t="str">
        <f>IF(S104="","",IFERROR(VLOOKUP(DATASHEET!AF90,lookup,2,FALSE)-$P104,""))</f>
        <v/>
      </c>
      <c r="S104" s="156" t="str">
        <f>IFERROR(INDEX(DATASHEET!$A$1:$DG$299,MATCH(PROGRESS!$A104,DATASHEET!$A$1:$A$299,0),MATCH(PROGRESS!T$2,DATASHEET!$A$1:$DG$1,0)),"")</f>
        <v/>
      </c>
      <c r="T104" s="156" t="str">
        <f t="shared" si="73"/>
        <v/>
      </c>
      <c r="U104" s="138" t="str">
        <f>IF(ISBLANK(DATASHEET!AG90),"",DATASHEET!AG90)</f>
        <v/>
      </c>
      <c r="V104" s="198" t="str">
        <f>IF(ISBLANK(DATASHEET!AH90),"",DATASHEET!AH90)</f>
        <v/>
      </c>
      <c r="W104" s="140" t="str">
        <f>IF(X104="","",IFERROR(VLOOKUP(DATASHEET!AJ90,lookup,2,FALSE)-$P104,""))</f>
        <v/>
      </c>
      <c r="X104" s="156" t="str">
        <f>IFERROR(INDEX(DATASHEET!$A$1:$DG$299,MATCH(PROGRESS!$A104,DATASHEET!$A$1:$A$299,0),MATCH(PROGRESS!Y$2,DATASHEET!$A$1:$DG$1,0)),"")</f>
        <v/>
      </c>
      <c r="Y104" s="156" t="str">
        <f t="shared" si="74"/>
        <v/>
      </c>
      <c r="Z104" s="138" t="str">
        <f>IF(ISBLANK(DATASHEET!AK90),"",DATASHEET!AK90)</f>
        <v/>
      </c>
      <c r="AA104" s="198" t="str">
        <f>IF(ISBLANK(DATASHEET!AL90),"",DATASHEET!AL90)</f>
        <v/>
      </c>
      <c r="AB104" s="140" t="str">
        <f>IF(AC104="","",IFERROR(VLOOKUP(DATASHEET!AN90,lookup,2,FALSE)-$P104,""))</f>
        <v/>
      </c>
      <c r="AC104" s="156" t="str">
        <f>IFERROR(INDEX(DATASHEET!$A$1:$DG$299,MATCH(PROGRESS!$A104,DATASHEET!$A$1:$A$299,0),MATCH(PROGRESS!AD$2,DATASHEET!$A$1:$DG$1,0)),"")</f>
        <v/>
      </c>
      <c r="AD104" s="156" t="str">
        <f t="shared" si="75"/>
        <v/>
      </c>
      <c r="AE104" s="138" t="str">
        <f>IF(ISBLANK(DATASHEET!AO90),"",DATASHEET!AO90)</f>
        <v/>
      </c>
      <c r="AF104" s="198" t="str">
        <f>IF(ISBLANK(DATASHEET!AP90),"",DATASHEET!AP90)</f>
        <v/>
      </c>
      <c r="AG104" s="140" t="str">
        <f>IF(AH104="","",IFERROR(VLOOKUP(DATASHEET!AR90,lookup,2,FALSE)-$P104,""))</f>
        <v/>
      </c>
      <c r="AH104" s="156" t="str">
        <f>IFERROR(INDEX(DATASHEET!$A$1:$DG$299,MATCH(PROGRESS!$A104,DATASHEET!$A$1:$A$299,0),MATCH(PROGRESS!AI$2,DATASHEET!$A$1:$DG$1,0)),"")</f>
        <v/>
      </c>
      <c r="AI104" s="156" t="str">
        <f t="shared" si="76"/>
        <v/>
      </c>
      <c r="AJ104" s="138" t="str">
        <f>IF(ISBLANK(DATASHEET!AS90),"",DATASHEET!AS90)</f>
        <v/>
      </c>
      <c r="AK104" s="198" t="str">
        <f>IF(ISBLANK(DATASHEET!AT90),"",DATASHEET!AT90)</f>
        <v/>
      </c>
      <c r="AL104" s="140" t="str">
        <f>IF(AM104="","",IFERROR(VLOOKUP(DATASHEET!AV90,lookup,2,FALSE)-$P104,""))</f>
        <v/>
      </c>
      <c r="AM104" s="156" t="str">
        <f>IFERROR(INDEX(DATASHEET!$A$1:$DG$299,MATCH(PROGRESS!$A104,DATASHEET!$A$1:$A$299,0),MATCH(PROGRESS!AN$2,DATASHEET!$A$1:$DG$1,0)),"")</f>
        <v/>
      </c>
      <c r="AN104" s="156" t="str">
        <f t="shared" si="77"/>
        <v/>
      </c>
      <c r="AO104" s="138" t="str">
        <f>IF(ISBLANK(DATASHEET!AW90),"",DATASHEET!AW90)</f>
        <v/>
      </c>
      <c r="AP104" s="198" t="str">
        <f>IF(ISBLANK(DATASHEET!AX90),"",DATASHEET!AX90)</f>
        <v/>
      </c>
      <c r="AQ104" s="140" t="str">
        <f>IF(AR104="","",IFERROR(VLOOKUP(DATASHEET!AZ90,lookup,2,FALSE)-$P104,""))</f>
        <v/>
      </c>
      <c r="AR104" s="156" t="str">
        <f>IFERROR(INDEX(DATASHEET!$A$1:$DG$299,MATCH(PROGRESS!$A104,DATASHEET!$A$1:$A$299,0),MATCH(PROGRESS!AS$2,DATASHEET!$A$1:$DG$1,0)),"")</f>
        <v/>
      </c>
      <c r="AS104" s="156" t="str">
        <f t="shared" si="78"/>
        <v/>
      </c>
      <c r="AT104" s="138" t="str">
        <f>IF(ISBLANK(DATASHEET!BA90),"",DATASHEET!BA90)</f>
        <v/>
      </c>
      <c r="AU104" s="198" t="str">
        <f>IF(ISBLANK(DATASHEET!BB90),"",DATASHEET!BB90)</f>
        <v/>
      </c>
      <c r="AV104" s="140" t="str">
        <f>IF(AW104="","",IFERROR(VLOOKUP(DATASHEET!BD90,lookup,2,FALSE)-$P104,""))</f>
        <v/>
      </c>
      <c r="AW104" s="156" t="str">
        <f>IFERROR(INDEX(DATASHEET!$A$1:$DG$299,MATCH(PROGRESS!$A104,DATASHEET!$A$1:$A$299,0),MATCH(PROGRESS!AX$2,DATASHEET!$A$1:$DG$1,0)),"")</f>
        <v/>
      </c>
      <c r="AX104" s="156" t="str">
        <f t="shared" si="79"/>
        <v/>
      </c>
      <c r="AY104" s="138" t="str">
        <f>IF(ISBLANK(DATASHEET!BE90),"",DATASHEET!BE90)</f>
        <v/>
      </c>
      <c r="AZ104" s="198" t="str">
        <f>IF(ISBLANK(DATASHEET!BF90),"",DATASHEET!BF90)</f>
        <v/>
      </c>
      <c r="BA104" s="140" t="str">
        <f>IF(BB104="","",IFERROR(VLOOKUP(DATASHEET!BH90,lookup,2,FALSE)-$P104,""))</f>
        <v/>
      </c>
      <c r="BB104" s="156" t="str">
        <f>IFERROR(INDEX(DATASHEET!$A$1:$DG$299,MATCH(PROGRESS!$A104,DATASHEET!$A$1:$A$299,0),MATCH(PROGRESS!BC$2,DATASHEET!$A$1:$DG$1,0)),"")</f>
        <v/>
      </c>
      <c r="BC104" s="156" t="str">
        <f t="shared" si="80"/>
        <v/>
      </c>
      <c r="BD104" s="138" t="str">
        <f>IF(ISBLANK(DATASHEET!BI90),"",DATASHEET!BI90)</f>
        <v>EP</v>
      </c>
      <c r="BE104" s="198" t="str">
        <f>IF(ISBLANK(DATASHEET!BJ90),"",DATASHEET!BJ90)</f>
        <v>11X-EN-1</v>
      </c>
      <c r="BF104" s="140" t="str">
        <f>IF(BG104="","",IFERROR(VLOOKUP(DATASHEET!BL90,lookup,2,FALSE)-$P104,""))</f>
        <v/>
      </c>
      <c r="BG104" s="156" t="str">
        <f>IFERROR(INDEX(DATASHEET!$A$1:$DG$299,MATCH(PROGRESS!$A104,DATASHEET!$A$1:$A$299,0),MATCH(PROGRESS!BH$2,DATASHEET!$A$1:$DG$1,0)),"")</f>
        <v/>
      </c>
      <c r="BH104" s="156" t="str">
        <f t="shared" si="81"/>
        <v/>
      </c>
      <c r="BI104" s="138" t="str">
        <f>IF(ISBLANK(DATASHEET!BM90),"",DATASHEET!BM90)</f>
        <v/>
      </c>
      <c r="BJ104" s="198" t="str">
        <f>IF(ISBLANK(DATASHEET!BN90),"",DATASHEET!BN90)</f>
        <v/>
      </c>
      <c r="BK104" s="140" t="str">
        <f>IF(BL104="","",IFERROR(VLOOKUP(DATASHEET!BP90,lookup,2,FALSE)-$P104,""))</f>
        <v/>
      </c>
      <c r="BL104" s="156" t="str">
        <f>IFERROR(INDEX(DATASHEET!$A$1:$DG$299,MATCH(PROGRESS!$A104,DATASHEET!$A$1:$A$299,0),MATCH(PROGRESS!BM$2,DATASHEET!$A$1:$DG$1,0)),"")</f>
        <v/>
      </c>
      <c r="BM104" s="156" t="str">
        <f t="shared" si="82"/>
        <v/>
      </c>
      <c r="BN104" s="138" t="str">
        <f>IF(ISBLANK(DATASHEET!BQ90),"",DATASHEET!BQ90)</f>
        <v>AWR</v>
      </c>
      <c r="BO104" s="198" t="str">
        <f>IF(ISBLANK(DATASHEET!BR90),"",DATASHEET!BR90)</f>
        <v>11LT-FN-3</v>
      </c>
      <c r="BP104" s="140" t="str">
        <f>IF(BQ104="","",IFERROR(VLOOKUP(DATASHEET!BX90,lookup,2,FALSE)-$P104,""))</f>
        <v/>
      </c>
      <c r="BQ104" s="156" t="str">
        <f>IFERROR(INDEX(DATASHEET!$A$1:$DG$299,MATCH(PROGRESS!$A104,DATASHEET!$A$1:$A$299,0),MATCH(PROGRESS!BR$2,DATASHEET!$A$1:$DG$1,0)),"")</f>
        <v/>
      </c>
      <c r="BR104" s="156" t="str">
        <f t="shared" si="83"/>
        <v/>
      </c>
      <c r="BS104" s="138" t="str">
        <f>IF(ISBLANK(DATASHEET!BY90),"",DATASHEET!BY90)</f>
        <v>EGQ</v>
      </c>
      <c r="BT104" s="198" t="str">
        <f>IF(ISBLANK(DATASHEET!BZ90),"",DATASHEET!BZ90)</f>
        <v>11S-FR-2</v>
      </c>
      <c r="BU104" s="140" t="str">
        <f>IF(BV104="","",IFERROR(VLOOKUP(DATASHEET!CB90,lookup,2,FALSE)-$P104,""))</f>
        <v/>
      </c>
      <c r="BV104" s="156" t="str">
        <f>IFERROR(INDEX(DATASHEET!$A$1:$DG$299,MATCH(PROGRESS!$A104,DATASHEET!$A$1:$A$299,0),MATCH(PROGRESS!BW$2,DATASHEET!$A$1:$DG$1,0)),"")</f>
        <v/>
      </c>
      <c r="BW104" s="156" t="str">
        <f t="shared" si="84"/>
        <v/>
      </c>
      <c r="BX104" s="138" t="str">
        <f>IF(ISBLANK(DATASHEET!CC90),"",DATASHEET!CC90)</f>
        <v/>
      </c>
      <c r="BY104" s="198" t="str">
        <f>IF(ISBLANK(DATASHEET!CD90),"",DATASHEET!CD90)</f>
        <v/>
      </c>
      <c r="BZ104" s="140" t="str">
        <f>IF(CA104="","",IFERROR(VLOOKUP(DATASHEET!CE90,lookup,2,FALSE)-$P104,""))</f>
        <v/>
      </c>
      <c r="CA104" s="156" t="str">
        <f>IFERROR(INDEX(DATASHEET!$A$1:$DG$299,MATCH(PROGRESS!$A104,DATASHEET!$A$1:$A$299,0),MATCH(PROGRESS!CB$2,DATASHEET!$A$1:$DG$1,0)),"")</f>
        <v/>
      </c>
      <c r="CB104" s="156" t="str">
        <f t="shared" si="85"/>
        <v/>
      </c>
      <c r="CC104" s="138" t="str">
        <f>IF(ISBLANK(DATASHEET!CF90),"",DATASHEET!CF90)</f>
        <v/>
      </c>
      <c r="CD104" s="198" t="str">
        <f>IF(ISBLANK(DATASHEET!CG90),"",DATASHEET!CG90)</f>
        <v/>
      </c>
      <c r="CE104" s="140" t="str">
        <f>IF(CF104="","",IFERROR(VLOOKUP(DATASHEET!CJ90,lookup,2,FALSE)-$P104,""))</f>
        <v/>
      </c>
      <c r="CF104" s="156" t="str">
        <f>IFERROR(INDEX(DATASHEET!$A$1:$DG$299,MATCH(PROGRESS!$A104,DATASHEET!$A$1:$A$299,0),MATCH(PROGRESS!CG$2,DATASHEET!$A$1:$DG$1,0)),"")</f>
        <v/>
      </c>
      <c r="CG104" s="156" t="str">
        <f t="shared" si="86"/>
        <v/>
      </c>
      <c r="CH104" s="138" t="str">
        <f>IF(ISBLANK(DATASHEET!CK90),"",DATASHEET!CK90)</f>
        <v/>
      </c>
      <c r="CI104" s="198" t="str">
        <f>IF(ISBLANK(DATASHEET!CL90),"",DATASHEET!CL90)</f>
        <v/>
      </c>
      <c r="CJ104" s="140" t="str">
        <f>IF(CK104="","",IFERROR(VLOOKUP(DATASHEET!CN90,lookup,2,FALSE)-$P104,""))</f>
        <v/>
      </c>
      <c r="CK104" s="156" t="str">
        <f>IFERROR(INDEX(DATASHEET!$A$1:$DG$299,MATCH(PROGRESS!$A104,DATASHEET!$A$1:$A$299,0),MATCH(PROGRESS!CL$2,DATASHEET!$A$1:$DG$1,0)),"")</f>
        <v/>
      </c>
      <c r="CL104" s="156" t="str">
        <f t="shared" si="87"/>
        <v/>
      </c>
      <c r="CM104" s="138" t="str">
        <f>IF(ISBLANK(DATASHEET!CO90),"",DATASHEET!CO90)</f>
        <v>JQ</v>
      </c>
      <c r="CN104" s="198" t="str">
        <f>IF(ISBLANK(DATASHEET!CP90),"",DATASHEET!CP90)</f>
        <v>11X-MA-4</v>
      </c>
      <c r="CO104" s="140" t="str">
        <f>IF(CP104="","",IFERROR(VLOOKUP(DATASHEET!CR90,lookup,2,FALSE)-$P104,""))</f>
        <v/>
      </c>
      <c r="CP104" s="156" t="str">
        <f>IFERROR(INDEX(DATASHEET!$A$1:$DG$299,MATCH(PROGRESS!$A104,DATASHEET!$A$1:$A$299,0),MATCH(PROGRESS!CQ$2,DATASHEET!$A$1:$DG$1,0)),"")</f>
        <v/>
      </c>
      <c r="CQ104" s="156" t="str">
        <f t="shared" si="88"/>
        <v/>
      </c>
      <c r="CR104" s="138" t="str">
        <f>IF(ISBLANK(DATASHEET!CS90),"",DATASHEET!CS90)</f>
        <v/>
      </c>
      <c r="CS104" s="198" t="str">
        <f>IF(ISBLANK(DATASHEET!CT90),"",DATASHEET!CT90)</f>
        <v/>
      </c>
      <c r="CT104" s="140" t="str">
        <f>IF(CU104="","",IFERROR(VLOOKUP(DATASHEET!CV90,lookup,2,FALSE)-$P104,""))</f>
        <v/>
      </c>
      <c r="CU104" s="156" t="str">
        <f>IFERROR(INDEX(DATASHEET!$A$1:$DG$299,MATCH(PROGRESS!$A104,DATASHEET!$A$1:$A$299,0),MATCH(PROGRESS!CV$2,DATASHEET!$A$1:$DG$1,0)),"")</f>
        <v/>
      </c>
      <c r="CV104" s="156" t="str">
        <f t="shared" si="89"/>
        <v/>
      </c>
      <c r="CW104" s="138" t="str">
        <f>IF(ISBLANK(DATASHEET!CW90),"",DATASHEET!CW90)</f>
        <v/>
      </c>
      <c r="CX104" s="198" t="str">
        <f>IF(ISBLANK(DATASHEET!CX90),"",DATASHEET!CX90)</f>
        <v/>
      </c>
      <c r="CY104" s="140" t="str">
        <f>IF(CZ104="","",IFERROR(VLOOKUP(DATASHEET!DD90,lookup,2,FALSE)-$P104,""))</f>
        <v/>
      </c>
      <c r="CZ104" s="156" t="str">
        <f>IFERROR(INDEX(DATASHEET!$A$1:$DG$299,MATCH(PROGRESS!$A104,DATASHEET!$A$1:$A$299,0),MATCH(PROGRESS!DA$2,DATASHEET!$A$1:$DG$1,0)),"")</f>
        <v/>
      </c>
      <c r="DA104" s="156" t="str">
        <f t="shared" si="90"/>
        <v/>
      </c>
      <c r="DB104" s="138" t="str">
        <f>IF(ISBLANK(DATASHEET!DE90),"",DATASHEET!DE90)</f>
        <v>JOS</v>
      </c>
      <c r="DC104" s="198" t="str">
        <f>IF(ISBLANK(DATASHEET!DF90),"",DATASHEET!DF90)</f>
        <v>11MS2-PE-MS2-10</v>
      </c>
      <c r="DD104" s="140" t="str">
        <f>IF(DE104="","",IFERROR(VLOOKUP(DATASHEET!DH90,lookup,2,FALSE)-$P104,""))</f>
        <v/>
      </c>
      <c r="DE104" s="156" t="str">
        <f>IFERROR(INDEX(DATASHEET!$A$1:$DG$299,MATCH(PROGRESS!$A104,DATASHEET!$A$1:$A$299,0),MATCH(PROGRESS!DF$2,DATASHEET!$A$1:$DG$1,0)),"")</f>
        <v/>
      </c>
      <c r="DF104" s="156" t="str">
        <f t="shared" si="91"/>
        <v/>
      </c>
      <c r="DG104" s="138" t="str">
        <f>IF(ISBLANK(DATASHEET!DI90),"",DATASHEET!DI90)</f>
        <v/>
      </c>
      <c r="DH104" s="198" t="str">
        <f>IF(ISBLANK(DATASHEET!DJ90),"",DATASHEET!DJ90)</f>
        <v/>
      </c>
      <c r="DI104" s="140" t="str">
        <f>IF(DJ104="","",IFERROR(VLOOKUP(DATASHEET!DL90,lookup,2,FALSE)-$P104,""))</f>
        <v/>
      </c>
      <c r="DJ104" s="156" t="str">
        <f>IFERROR(INDEX(DATASHEET!$A$1:$DG$299,MATCH(PROGRESS!$A104,DATASHEET!$A$1:$A$299,0),MATCH(PROGRESS!DK$2,DATASHEET!$A$1:$DG$1,0)),"")</f>
        <v/>
      </c>
      <c r="DK104" s="156" t="str">
        <f t="shared" si="92"/>
        <v/>
      </c>
      <c r="DL104" s="138" t="str">
        <f>IF(ISBLANK(DATASHEET!DM90),"",DATASHEET!DM90)</f>
        <v/>
      </c>
      <c r="DM104" s="198" t="str">
        <f>IF(ISBLANK(DATASHEET!DN90),"",DATASHEET!DN90)</f>
        <v/>
      </c>
      <c r="DN104" s="140" t="str">
        <f>IF(DO104="","",IFERROR(VLOOKUP(DATASHEET!DP90,lookup,2,FALSE)-$P104,""))</f>
        <v/>
      </c>
      <c r="DO104" s="156" t="str">
        <f>IFERROR(INDEX(DATASHEET!$A$1:$DG$299,MATCH(PROGRESS!$A104,DATASHEET!$A$1:$A$299,0),MATCH(PROGRESS!DP$2,DATASHEET!$A$1:$DG$1,0)),"")</f>
        <v/>
      </c>
      <c r="DP104" s="156" t="str">
        <f t="shared" si="93"/>
        <v/>
      </c>
      <c r="DQ104" s="138" t="str">
        <f>IF(ISBLANK(DATASHEET!DQ90),"",DATASHEET!DQ90)</f>
        <v>ZA</v>
      </c>
      <c r="DR104" s="198" t="str">
        <f>IF(ISBLANK(DATASHEET!DR90),"",DATASHEET!DR90)</f>
        <v>11X-RE-7</v>
      </c>
      <c r="DS104" s="140" t="str">
        <f>IF(DT104="","",IFERROR(VLOOKUP(DATASHEET!DT90,lookup,2,FALSE)-$P104,""))</f>
        <v/>
      </c>
      <c r="DT104" s="156" t="str">
        <f>IFERROR(INDEX(DATASHEET!$A$1:$DG$299,MATCH(PROGRESS!$A104,DATASHEET!$A$1:$A$299,0),MATCH(PROGRESS!DU$2,DATASHEET!$A$1:$DG$1,0)),"")</f>
        <v/>
      </c>
      <c r="DU104" s="156" t="str">
        <f t="shared" si="94"/>
        <v/>
      </c>
      <c r="DV104" s="138" t="str">
        <f>IF(ISBLANK(DATASHEET!DU90),"",DATASHEET!DU90)</f>
        <v>ES</v>
      </c>
      <c r="DW104" s="198" t="str">
        <f>IF(ISBLANK(DATASHEET!DV90),"",DATASHEET!DV90)</f>
        <v>11C-SC-2</v>
      </c>
      <c r="DX104" s="140" t="str">
        <f>IF(DY104="","",IFERROR(VLOOKUP(DATASHEET!DX90,lookup,2,FALSE)-$P104,""))</f>
        <v/>
      </c>
      <c r="DY104" s="156" t="str">
        <f>IFERROR(INDEX(DATASHEET!$A$1:$DG$299,MATCH(PROGRESS!$A104,DATASHEET!$A$1:$A$299,0),MATCH(PROGRESS!DZ$2,DATASHEET!$A$1:$DG$1,0)),"")</f>
        <v/>
      </c>
      <c r="DZ104" s="156" t="str">
        <f t="shared" si="95"/>
        <v/>
      </c>
      <c r="EA104" s="138" t="str">
        <f>IF(ISBLANK(DATASHEET!DY90),"",DATASHEET!DY90)</f>
        <v/>
      </c>
      <c r="EB104" s="198" t="str">
        <f>IF(ISBLANK(DATASHEET!DZ90),"",DATASHEET!DZ90)</f>
        <v/>
      </c>
      <c r="FD104" s="526"/>
      <c r="FE104" s="532"/>
      <c r="FF104" s="532"/>
      <c r="FG104" s="532"/>
      <c r="FH104" s="526"/>
      <c r="FI104" s="526"/>
      <c r="FJ104" s="532"/>
      <c r="FK104" s="526"/>
      <c r="FL104" s="532"/>
      <c r="FM104" s="526"/>
      <c r="FN104" s="534"/>
      <c r="FO104" s="532"/>
      <c r="FP104" s="532"/>
      <c r="FQ104" s="526"/>
      <c r="FR104" s="526"/>
      <c r="FS104" s="526"/>
      <c r="FT104" s="532"/>
      <c r="FU104" s="526"/>
      <c r="FV104" s="532"/>
      <c r="FW104" s="532"/>
      <c r="FX104" s="532"/>
      <c r="FY104" s="526"/>
      <c r="FZ104" s="532"/>
      <c r="GA104" s="529"/>
      <c r="GB104" s="530"/>
      <c r="GC104" s="530"/>
      <c r="GD104" s="529"/>
      <c r="GE104" s="530"/>
      <c r="GF104" s="530"/>
      <c r="GG104" s="530"/>
      <c r="GH104" s="530"/>
      <c r="GI104" s="530"/>
      <c r="GJ104" s="529"/>
      <c r="GK104" s="530"/>
      <c r="GL104" s="529"/>
      <c r="GM104" s="529"/>
      <c r="GN104" s="530"/>
      <c r="GO104" s="530"/>
      <c r="GP104" s="529"/>
      <c r="GQ104" s="529"/>
      <c r="GR104" s="530"/>
      <c r="GS104" s="530"/>
      <c r="GT104" s="529"/>
    </row>
    <row r="105" spans="1:211" ht="15.75" x14ac:dyDescent="0.25">
      <c r="A105" s="179">
        <f>DATASHEET!A91</f>
        <v>151723</v>
      </c>
      <c r="B105" s="58" t="str">
        <f>DATASHEET!B91</f>
        <v>KLAMANN, Julita</v>
      </c>
      <c r="C105" s="169" t="str">
        <f>DATASHEET!C91</f>
        <v>11KKN</v>
      </c>
      <c r="D105" s="170" t="str">
        <f>DATASHEET!D91</f>
        <v>F</v>
      </c>
      <c r="E105" s="170" t="str">
        <f>DATASHEET!J91</f>
        <v>N</v>
      </c>
      <c r="F105" s="170" t="str">
        <f>DATASHEET!E91</f>
        <v>N</v>
      </c>
      <c r="G105" s="170" t="str">
        <f>DATASHEET!F91</f>
        <v>White Eastern European</v>
      </c>
      <c r="H105" s="170" t="str">
        <f>DATASHEET!G91</f>
        <v>N</v>
      </c>
      <c r="I105" s="170" t="str">
        <f>DATASHEET!H91</f>
        <v>N</v>
      </c>
      <c r="J105" s="170" t="str">
        <f>DATASHEET!I91</f>
        <v>N</v>
      </c>
      <c r="K105" s="171" t="str">
        <f>DATASHEET!M91</f>
        <v>M</v>
      </c>
      <c r="L105" s="88" t="str">
        <f t="shared" si="71"/>
        <v/>
      </c>
      <c r="M105" s="88" t="str">
        <f t="shared" si="72"/>
        <v/>
      </c>
      <c r="N105" s="498" t="str">
        <f>IF(ISBLANK(DATASHEET!L91),"",DATASHEET!L91)</f>
        <v>4-5</v>
      </c>
      <c r="O105" s="109">
        <f>IFERROR(IF(VLOOKUP(DATASHEET!A91,[5]YEAR11!$A$2:$AF$236,18,FALSE)="","",VLOOKUP(DATASHEET!A91,[5]YEAR11!$A$2:$AF$236,18,FALSE)),"")</f>
        <v>38.909638999999999</v>
      </c>
      <c r="P105" s="111">
        <f>IFERROR(IF(VLOOKUP(DATASHEET!A91,[5]YEAR11!$A$2:$AF$237,19,FALSE)="","",VLOOKUP(DATASHEET!A91,[5]YEAR11!$A$2:$AF$237,19,FALSE)),"")</f>
        <v>3.8909639</v>
      </c>
      <c r="Q105" s="497">
        <f>'P8 BREAKDOWN'!M93</f>
        <v>-3.4909638999999997</v>
      </c>
      <c r="R105" s="140" t="str">
        <f>IF(S105="","",IFERROR(VLOOKUP(DATASHEET!AF91,lookup,2,FALSE)-$P105,""))</f>
        <v/>
      </c>
      <c r="S105" s="156" t="str">
        <f>IFERROR(INDEX(DATASHEET!$A$1:$DG$299,MATCH(PROGRESS!$A105,DATASHEET!$A$1:$A$299,0),MATCH(PROGRESS!T$2,DATASHEET!$A$1:$DG$1,0)),"")</f>
        <v/>
      </c>
      <c r="T105" s="156" t="str">
        <f t="shared" si="73"/>
        <v/>
      </c>
      <c r="U105" s="138" t="str">
        <f>IF(ISBLANK(DATASHEET!AG91),"",DATASHEET!AG91)</f>
        <v/>
      </c>
      <c r="V105" s="198" t="str">
        <f>IF(ISBLANK(DATASHEET!AH91),"",DATASHEET!AH91)</f>
        <v/>
      </c>
      <c r="W105" s="140" t="str">
        <f>IF(X105="","",IFERROR(VLOOKUP(DATASHEET!AJ91,lookup,2,FALSE)-$P105,""))</f>
        <v/>
      </c>
      <c r="X105" s="156" t="str">
        <f>IFERROR(INDEX(DATASHEET!$A$1:$DG$299,MATCH(PROGRESS!$A105,DATASHEET!$A$1:$A$299,0),MATCH(PROGRESS!Y$2,DATASHEET!$A$1:$DG$1,0)),"")</f>
        <v/>
      </c>
      <c r="Y105" s="156" t="str">
        <f t="shared" si="74"/>
        <v/>
      </c>
      <c r="Z105" s="138" t="str">
        <f>IF(ISBLANK(DATASHEET!AK91),"",DATASHEET!AK91)</f>
        <v/>
      </c>
      <c r="AA105" s="198" t="str">
        <f>IF(ISBLANK(DATASHEET!AL91),"",DATASHEET!AL91)</f>
        <v/>
      </c>
      <c r="AB105" s="140" t="str">
        <f>IF(AC105="","",IFERROR(VLOOKUP(DATASHEET!AN91,lookup,2,FALSE)-$P105,""))</f>
        <v/>
      </c>
      <c r="AC105" s="156" t="str">
        <f>IFERROR(INDEX(DATASHEET!$A$1:$DG$299,MATCH(PROGRESS!$A105,DATASHEET!$A$1:$A$299,0),MATCH(PROGRESS!AD$2,DATASHEET!$A$1:$DG$1,0)),"")</f>
        <v/>
      </c>
      <c r="AD105" s="156" t="str">
        <f t="shared" si="75"/>
        <v/>
      </c>
      <c r="AE105" s="138" t="str">
        <f>IF(ISBLANK(DATASHEET!AO91),"",DATASHEET!AO91)</f>
        <v>ASM</v>
      </c>
      <c r="AF105" s="198" t="str">
        <f>IF(ISBLANK(DATASHEET!AP91),"",DATASHEET!AP91)</f>
        <v>11MS2-BE-MS-1</v>
      </c>
      <c r="AG105" s="140" t="str">
        <f>IF(AH105="","",IFERROR(VLOOKUP(DATASHEET!AR91,lookup,2,FALSE)-$P105,""))</f>
        <v/>
      </c>
      <c r="AH105" s="156" t="str">
        <f>IFERROR(INDEX(DATASHEET!$A$1:$DG$299,MATCH(PROGRESS!$A105,DATASHEET!$A$1:$A$299,0),MATCH(PROGRESS!AI$2,DATASHEET!$A$1:$DG$1,0)),"")</f>
        <v/>
      </c>
      <c r="AI105" s="156" t="str">
        <f t="shared" si="76"/>
        <v/>
      </c>
      <c r="AJ105" s="138" t="str">
        <f>IF(ISBLANK(DATASHEET!AS91),"",DATASHEET!AS91)</f>
        <v/>
      </c>
      <c r="AK105" s="198" t="str">
        <f>IF(ISBLANK(DATASHEET!AT91),"",DATASHEET!AT91)</f>
        <v/>
      </c>
      <c r="AL105" s="140" t="str">
        <f>IF(AM105="","",IFERROR(VLOOKUP(DATASHEET!AV91,lookup,2,FALSE)-$P105,""))</f>
        <v/>
      </c>
      <c r="AM105" s="156" t="str">
        <f>IFERROR(INDEX(DATASHEET!$A$1:$DG$299,MATCH(PROGRESS!$A105,DATASHEET!$A$1:$A$299,0),MATCH(PROGRESS!AN$2,DATASHEET!$A$1:$DG$1,0)),"")</f>
        <v/>
      </c>
      <c r="AN105" s="156" t="str">
        <f t="shared" si="77"/>
        <v/>
      </c>
      <c r="AO105" s="138" t="str">
        <f>IF(ISBLANK(DATASHEET!AW91),"",DATASHEET!AW91)</f>
        <v/>
      </c>
      <c r="AP105" s="198" t="str">
        <f>IF(ISBLANK(DATASHEET!AX91),"",DATASHEET!AX91)</f>
        <v/>
      </c>
      <c r="AQ105" s="140" t="str">
        <f>IF(AR105="","",IFERROR(VLOOKUP(DATASHEET!AZ91,lookup,2,FALSE)-$P105,""))</f>
        <v/>
      </c>
      <c r="AR105" s="156" t="str">
        <f>IFERROR(INDEX(DATASHEET!$A$1:$DG$299,MATCH(PROGRESS!$A105,DATASHEET!$A$1:$A$299,0),MATCH(PROGRESS!AS$2,DATASHEET!$A$1:$DG$1,0)),"")</f>
        <v/>
      </c>
      <c r="AS105" s="156" t="str">
        <f t="shared" si="78"/>
        <v/>
      </c>
      <c r="AT105" s="138" t="str">
        <f>IF(ISBLANK(DATASHEET!BA91),"",DATASHEET!BA91)</f>
        <v/>
      </c>
      <c r="AU105" s="198" t="str">
        <f>IF(ISBLANK(DATASHEET!BB91),"",DATASHEET!BB91)</f>
        <v/>
      </c>
      <c r="AV105" s="140" t="str">
        <f>IF(AW105="","",IFERROR(VLOOKUP(DATASHEET!BD91,lookup,2,FALSE)-$P105,""))</f>
        <v/>
      </c>
      <c r="AW105" s="156" t="str">
        <f>IFERROR(INDEX(DATASHEET!$A$1:$DG$299,MATCH(PROGRESS!$A105,DATASHEET!$A$1:$A$299,0),MATCH(PROGRESS!AX$2,DATASHEET!$A$1:$DG$1,0)),"")</f>
        <v/>
      </c>
      <c r="AX105" s="156" t="str">
        <f t="shared" si="79"/>
        <v/>
      </c>
      <c r="AY105" s="138" t="str">
        <f>IF(ISBLANK(DATASHEET!BE91),"",DATASHEET!BE91)</f>
        <v/>
      </c>
      <c r="AZ105" s="198" t="str">
        <f>IF(ISBLANK(DATASHEET!BF91),"",DATASHEET!BF91)</f>
        <v/>
      </c>
      <c r="BA105" s="140" t="str">
        <f>IF(BB105="","",IFERROR(VLOOKUP(DATASHEET!BH91,lookup,2,FALSE)-$P105,""))</f>
        <v/>
      </c>
      <c r="BB105" s="156" t="str">
        <f>IFERROR(INDEX(DATASHEET!$A$1:$DG$299,MATCH(PROGRESS!$A105,DATASHEET!$A$1:$A$299,0),MATCH(PROGRESS!BC$2,DATASHEET!$A$1:$DG$1,0)),"")</f>
        <v/>
      </c>
      <c r="BC105" s="156" t="str">
        <f t="shared" si="80"/>
        <v/>
      </c>
      <c r="BD105" s="138" t="str">
        <f>IF(ISBLANK(DATASHEET!BI91),"",DATASHEET!BI91)</f>
        <v>SK</v>
      </c>
      <c r="BE105" s="198" t="str">
        <f>IF(ISBLANK(DATASHEET!BJ91),"",DATASHEET!BJ91)</f>
        <v>11X-EN-7</v>
      </c>
      <c r="BF105" s="140" t="str">
        <f>IF(BG105="","",IFERROR(VLOOKUP(DATASHEET!BL91,lookup,2,FALSE)-$P105,""))</f>
        <v/>
      </c>
      <c r="BG105" s="156" t="str">
        <f>IFERROR(INDEX(DATASHEET!$A$1:$DG$299,MATCH(PROGRESS!$A105,DATASHEET!$A$1:$A$299,0),MATCH(PROGRESS!BH$2,DATASHEET!$A$1:$DG$1,0)),"")</f>
        <v/>
      </c>
      <c r="BH105" s="156" t="str">
        <f t="shared" si="81"/>
        <v/>
      </c>
      <c r="BI105" s="138" t="str">
        <f>IF(ISBLANK(DATASHEET!BM91),"",DATASHEET!BM91)</f>
        <v/>
      </c>
      <c r="BJ105" s="198" t="str">
        <f>IF(ISBLANK(DATASHEET!BN91),"",DATASHEET!BN91)</f>
        <v/>
      </c>
      <c r="BK105" s="140" t="str">
        <f>IF(BL105="","",IFERROR(VLOOKUP(DATASHEET!BP91,lookup,2,FALSE)-$P105,""))</f>
        <v/>
      </c>
      <c r="BL105" s="156" t="str">
        <f>IFERROR(INDEX(DATASHEET!$A$1:$DG$299,MATCH(PROGRESS!$A105,DATASHEET!$A$1:$A$299,0),MATCH(PROGRESS!BM$2,DATASHEET!$A$1:$DG$1,0)),"")</f>
        <v/>
      </c>
      <c r="BM105" s="156" t="str">
        <f t="shared" si="82"/>
        <v/>
      </c>
      <c r="BN105" s="138" t="str">
        <f>IF(ISBLANK(DATASHEET!BQ91),"",DATASHEET!BQ91)</f>
        <v/>
      </c>
      <c r="BO105" s="198" t="str">
        <f>IF(ISBLANK(DATASHEET!BR91),"",DATASHEET!BR91)</f>
        <v/>
      </c>
      <c r="BP105" s="140" t="str">
        <f>IF(BQ105="","",IFERROR(VLOOKUP(DATASHEET!BX91,lookup,2,FALSE)-$P105,""))</f>
        <v/>
      </c>
      <c r="BQ105" s="156" t="str">
        <f>IFERROR(INDEX(DATASHEET!$A$1:$DG$299,MATCH(PROGRESS!$A105,DATASHEET!$A$1:$A$299,0),MATCH(PROGRESS!BR$2,DATASHEET!$A$1:$DG$1,0)),"")</f>
        <v/>
      </c>
      <c r="BR105" s="156" t="str">
        <f t="shared" si="83"/>
        <v/>
      </c>
      <c r="BS105" s="138" t="str">
        <f>IF(ISBLANK(DATASHEET!BY91),"",DATASHEET!BY91)</f>
        <v/>
      </c>
      <c r="BT105" s="198" t="str">
        <f>IF(ISBLANK(DATASHEET!BZ91),"",DATASHEET!BZ91)</f>
        <v/>
      </c>
      <c r="BU105" s="140" t="str">
        <f>IF(BV105="","",IFERROR(VLOOKUP(DATASHEET!CB91,lookup,2,FALSE)-$P105,""))</f>
        <v/>
      </c>
      <c r="BV105" s="156" t="str">
        <f>IFERROR(INDEX(DATASHEET!$A$1:$DG$299,MATCH(PROGRESS!$A105,DATASHEET!$A$1:$A$299,0),MATCH(PROGRESS!BW$2,DATASHEET!$A$1:$DG$1,0)),"")</f>
        <v/>
      </c>
      <c r="BW105" s="156" t="str">
        <f t="shared" si="84"/>
        <v/>
      </c>
      <c r="BX105" s="138" t="str">
        <f>IF(ISBLANK(DATASHEET!CC91),"",DATASHEET!CC91)</f>
        <v/>
      </c>
      <c r="BY105" s="198" t="str">
        <f>IF(ISBLANK(DATASHEET!CD91),"",DATASHEET!CD91)</f>
        <v/>
      </c>
      <c r="BZ105" s="140" t="str">
        <f>IF(CA105="","",IFERROR(VLOOKUP(DATASHEET!CE91,lookup,2,FALSE)-$P105,""))</f>
        <v/>
      </c>
      <c r="CA105" s="156" t="str">
        <f>IFERROR(INDEX(DATASHEET!$A$1:$DG$299,MATCH(PROGRESS!$A105,DATASHEET!$A$1:$A$299,0),MATCH(PROGRESS!CB$2,DATASHEET!$A$1:$DG$1,0)),"")</f>
        <v/>
      </c>
      <c r="CB105" s="156" t="str">
        <f t="shared" si="85"/>
        <v/>
      </c>
      <c r="CC105" s="138" t="str">
        <f>IF(ISBLANK(DATASHEET!CF91),"",DATASHEET!CF91)</f>
        <v/>
      </c>
      <c r="CD105" s="198" t="str">
        <f>IF(ISBLANK(DATASHEET!CG91),"",DATASHEET!CG91)</f>
        <v/>
      </c>
      <c r="CE105" s="140" t="str">
        <f>IF(CF105="","",IFERROR(VLOOKUP(DATASHEET!CJ91,lookup,2,FALSE)-$P105,""))</f>
        <v/>
      </c>
      <c r="CF105" s="156" t="str">
        <f>IFERROR(INDEX(DATASHEET!$A$1:$DG$299,MATCH(PROGRESS!$A105,DATASHEET!$A$1:$A$299,0),MATCH(PROGRESS!CG$2,DATASHEET!$A$1:$DG$1,0)),"")</f>
        <v/>
      </c>
      <c r="CG105" s="156" t="str">
        <f t="shared" si="86"/>
        <v/>
      </c>
      <c r="CH105" s="138" t="str">
        <f>IF(ISBLANK(DATASHEET!CK91),"",DATASHEET!CK91)</f>
        <v/>
      </c>
      <c r="CI105" s="198" t="str">
        <f>IF(ISBLANK(DATASHEET!CL91),"",DATASHEET!CL91)</f>
        <v/>
      </c>
      <c r="CJ105" s="140" t="str">
        <f>IF(CK105="","",IFERROR(VLOOKUP(DATASHEET!CN91,lookup,2,FALSE)-$P105,""))</f>
        <v/>
      </c>
      <c r="CK105" s="156" t="str">
        <f>IFERROR(INDEX(DATASHEET!$A$1:$DG$299,MATCH(PROGRESS!$A105,DATASHEET!$A$1:$A$299,0),MATCH(PROGRESS!CL$2,DATASHEET!$A$1:$DG$1,0)),"")</f>
        <v/>
      </c>
      <c r="CL105" s="156" t="str">
        <f t="shared" si="87"/>
        <v/>
      </c>
      <c r="CM105" s="138" t="str">
        <f>IF(ISBLANK(DATASHEET!CO91),"",DATASHEET!CO91)</f>
        <v>JQ</v>
      </c>
      <c r="CN105" s="198" t="str">
        <f>IF(ISBLANK(DATASHEET!CP91),"",DATASHEET!CP91)</f>
        <v>11N-MA-3</v>
      </c>
      <c r="CO105" s="140" t="str">
        <f>IF(CP105="","",IFERROR(VLOOKUP(DATASHEET!CR91,lookup,2,FALSE)-$P105,""))</f>
        <v/>
      </c>
      <c r="CP105" s="156" t="str">
        <f>IFERROR(INDEX(DATASHEET!$A$1:$DG$299,MATCH(PROGRESS!$A105,DATASHEET!$A$1:$A$299,0),MATCH(PROGRESS!CQ$2,DATASHEET!$A$1:$DG$1,0)),"")</f>
        <v/>
      </c>
      <c r="CQ105" s="156" t="str">
        <f t="shared" si="88"/>
        <v/>
      </c>
      <c r="CR105" s="138" t="str">
        <f>IF(ISBLANK(DATASHEET!CS91),"",DATASHEET!CS91)</f>
        <v/>
      </c>
      <c r="CS105" s="198" t="str">
        <f>IF(ISBLANK(DATASHEET!CT91),"",DATASHEET!CT91)</f>
        <v/>
      </c>
      <c r="CT105" s="140" t="str">
        <f>IF(CU105="","",IFERROR(VLOOKUP(DATASHEET!CV91,lookup,2,FALSE)-$P105,""))</f>
        <v/>
      </c>
      <c r="CU105" s="156" t="str">
        <f>IFERROR(INDEX(DATASHEET!$A$1:$DG$299,MATCH(PROGRESS!$A105,DATASHEET!$A$1:$A$299,0),MATCH(PROGRESS!CV$2,DATASHEET!$A$1:$DG$1,0)),"")</f>
        <v/>
      </c>
      <c r="CV105" s="156" t="str">
        <f t="shared" si="89"/>
        <v/>
      </c>
      <c r="CW105" s="138" t="str">
        <f>IF(ISBLANK(DATASHEET!CW91),"",DATASHEET!CW91)</f>
        <v>SGO</v>
      </c>
      <c r="CX105" s="198" t="str">
        <f>IF(ISBLANK(DATASHEET!CX91),"",DATASHEET!CX91)</f>
        <v>11LT-PHO-6</v>
      </c>
      <c r="CY105" s="140" t="str">
        <f>IF(CZ105="","",IFERROR(VLOOKUP(DATASHEET!DD91,lookup,2,FALSE)-$P105,""))</f>
        <v/>
      </c>
      <c r="CZ105" s="156" t="str">
        <f>IFERROR(INDEX(DATASHEET!$A$1:$DG$299,MATCH(PROGRESS!$A105,DATASHEET!$A$1:$A$299,0),MATCH(PROGRESS!DA$2,DATASHEET!$A$1:$DG$1,0)),"")</f>
        <v/>
      </c>
      <c r="DA105" s="156" t="str">
        <f t="shared" si="90"/>
        <v/>
      </c>
      <c r="DB105" s="138" t="str">
        <f>IF(ISBLANK(DATASHEET!DE91),"",DATASHEET!DE91)</f>
        <v/>
      </c>
      <c r="DC105" s="198" t="str">
        <f>IF(ISBLANK(DATASHEET!DF91),"",DATASHEET!DF91)</f>
        <v/>
      </c>
      <c r="DD105" s="140" t="str">
        <f>IF(DE105="","",IFERROR(VLOOKUP(DATASHEET!DH91,lookup,2,FALSE)-$P105,""))</f>
        <v/>
      </c>
      <c r="DE105" s="156" t="str">
        <f>IFERROR(INDEX(DATASHEET!$A$1:$DG$299,MATCH(PROGRESS!$A105,DATASHEET!$A$1:$A$299,0),MATCH(PROGRESS!DF$2,DATASHEET!$A$1:$DG$1,0)),"")</f>
        <v/>
      </c>
      <c r="DF105" s="156" t="str">
        <f t="shared" si="91"/>
        <v/>
      </c>
      <c r="DG105" s="138" t="str">
        <f>IF(ISBLANK(DATASHEET!DI91),"",DATASHEET!DI91)</f>
        <v/>
      </c>
      <c r="DH105" s="198" t="str">
        <f>IF(ISBLANK(DATASHEET!DJ91),"",DATASHEET!DJ91)</f>
        <v/>
      </c>
      <c r="DI105" s="140" t="str">
        <f>IF(DJ105="","",IFERROR(VLOOKUP(DATASHEET!DL91,lookup,2,FALSE)-$P105,""))</f>
        <v/>
      </c>
      <c r="DJ105" s="156" t="str">
        <f>IFERROR(INDEX(DATASHEET!$A$1:$DG$299,MATCH(PROGRESS!$A105,DATASHEET!$A$1:$A$299,0),MATCH(PROGRESS!DK$2,DATASHEET!$A$1:$DG$1,0)),"")</f>
        <v/>
      </c>
      <c r="DK105" s="156" t="str">
        <f t="shared" si="92"/>
        <v/>
      </c>
      <c r="DL105" s="138" t="str">
        <f>IF(ISBLANK(DATASHEET!DM91),"",DATASHEET!DM91)</f>
        <v/>
      </c>
      <c r="DM105" s="198" t="str">
        <f>IF(ISBLANK(DATASHEET!DN91),"",DATASHEET!DN91)</f>
        <v/>
      </c>
      <c r="DN105" s="140" t="str">
        <f>IF(DO105="","",IFERROR(VLOOKUP(DATASHEET!DP91,lookup,2,FALSE)-$P105,""))</f>
        <v/>
      </c>
      <c r="DO105" s="156" t="str">
        <f>IFERROR(INDEX(DATASHEET!$A$1:$DG$299,MATCH(PROGRESS!$A105,DATASHEET!$A$1:$A$299,0),MATCH(PROGRESS!DP$2,DATASHEET!$A$1:$DG$1,0)),"")</f>
        <v/>
      </c>
      <c r="DP105" s="156" t="str">
        <f t="shared" si="93"/>
        <v/>
      </c>
      <c r="DQ105" s="138" t="str">
        <f>IF(ISBLANK(DATASHEET!DQ91),"",DATASHEET!DQ91)</f>
        <v>CR</v>
      </c>
      <c r="DR105" s="198" t="str">
        <f>IF(ISBLANK(DATASHEET!DR91),"",DATASHEET!DR91)</f>
        <v>11X-RE-8</v>
      </c>
      <c r="DS105" s="140" t="str">
        <f>IF(DT105="","",IFERROR(VLOOKUP(DATASHEET!DT91,lookup,2,FALSE)-$P105,""))</f>
        <v/>
      </c>
      <c r="DT105" s="156" t="str">
        <f>IFERROR(INDEX(DATASHEET!$A$1:$DG$299,MATCH(PROGRESS!$A105,DATASHEET!$A$1:$A$299,0),MATCH(PROGRESS!DU$2,DATASHEET!$A$1:$DG$1,0)),"")</f>
        <v/>
      </c>
      <c r="DU105" s="156" t="str">
        <f t="shared" si="94"/>
        <v/>
      </c>
      <c r="DV105" s="138" t="str">
        <f>IF(ISBLANK(DATASHEET!DU91),"",DATASHEET!DU91)</f>
        <v>ES</v>
      </c>
      <c r="DW105" s="198" t="str">
        <f>IF(ISBLANK(DATASHEET!DV91),"",DATASHEET!DV91)</f>
        <v>11C-SC-3</v>
      </c>
      <c r="DX105" s="140" t="str">
        <f>IF(DY105="","",IFERROR(VLOOKUP(DATASHEET!DX91,lookup,2,FALSE)-$P105,""))</f>
        <v/>
      </c>
      <c r="DY105" s="156" t="str">
        <f>IFERROR(INDEX(DATASHEET!$A$1:$DG$299,MATCH(PROGRESS!$A105,DATASHEET!$A$1:$A$299,0),MATCH(PROGRESS!DZ$2,DATASHEET!$A$1:$DG$1,0)),"")</f>
        <v/>
      </c>
      <c r="DZ105" s="156" t="str">
        <f t="shared" si="95"/>
        <v/>
      </c>
      <c r="EA105" s="138" t="str">
        <f>IF(ISBLANK(DATASHEET!DY91),"",DATASHEET!DY91)</f>
        <v>YP</v>
      </c>
      <c r="EB105" s="198" t="str">
        <f>IF(ISBLANK(DATASHEET!DZ91),"",DATASHEET!DZ91)</f>
        <v>11N-SP-2</v>
      </c>
      <c r="FD105" s="526"/>
      <c r="FE105" s="532"/>
      <c r="FF105" s="532"/>
      <c r="FG105" s="532"/>
      <c r="FH105" s="526"/>
      <c r="FI105" s="526"/>
      <c r="FJ105" s="532"/>
      <c r="FK105" s="526"/>
      <c r="FL105" s="532"/>
      <c r="FM105" s="526"/>
      <c r="FN105" s="532"/>
      <c r="FO105" s="532"/>
      <c r="FP105" s="532"/>
      <c r="FQ105" s="526"/>
      <c r="FR105" s="526"/>
      <c r="FS105" s="526"/>
      <c r="FT105" s="532"/>
      <c r="FU105" s="526"/>
      <c r="FV105" s="532"/>
      <c r="FW105" s="532"/>
      <c r="FX105" s="532"/>
      <c r="FY105" s="526"/>
      <c r="FZ105" s="532"/>
      <c r="GA105" s="529"/>
      <c r="GB105" s="530"/>
      <c r="GC105" s="530"/>
      <c r="GD105" s="529"/>
      <c r="GE105" s="530"/>
      <c r="GF105" s="530"/>
      <c r="GG105" s="530"/>
      <c r="GH105" s="530"/>
      <c r="GI105" s="530"/>
      <c r="GJ105" s="529"/>
      <c r="GK105" s="530"/>
      <c r="GL105" s="529"/>
      <c r="GM105" s="529"/>
      <c r="GN105" s="530"/>
      <c r="GO105" s="530"/>
      <c r="GP105" s="529"/>
      <c r="GQ105" s="529"/>
      <c r="GR105" s="530"/>
      <c r="GS105" s="530"/>
      <c r="GT105" s="529"/>
    </row>
    <row r="106" spans="1:211" ht="15.75" x14ac:dyDescent="0.25">
      <c r="A106" s="179">
        <f>DATASHEET!A92</f>
        <v>151682</v>
      </c>
      <c r="B106" s="58" t="str">
        <f>DATASHEET!B92</f>
        <v>KOM, Caitlin</v>
      </c>
      <c r="C106" s="169" t="str">
        <f>DATASHEET!C92</f>
        <v>11ZI</v>
      </c>
      <c r="D106" s="170" t="str">
        <f>DATASHEET!D92</f>
        <v>F</v>
      </c>
      <c r="E106" s="170" t="str">
        <f>DATASHEET!J92</f>
        <v>N</v>
      </c>
      <c r="F106" s="170" t="str">
        <f>DATASHEET!E92</f>
        <v>N</v>
      </c>
      <c r="G106" s="170" t="str">
        <f>DATASHEET!F92</f>
        <v>Other Black African</v>
      </c>
      <c r="H106" s="170" t="str">
        <f>DATASHEET!G92</f>
        <v>N</v>
      </c>
      <c r="I106" s="170" t="str">
        <f>DATASHEET!H92</f>
        <v>N</v>
      </c>
      <c r="J106" s="170" t="str">
        <f>DATASHEET!I92</f>
        <v>N</v>
      </c>
      <c r="K106" s="171" t="str">
        <f>DATASHEET!M92</f>
        <v>M</v>
      </c>
      <c r="L106" s="88" t="str">
        <f t="shared" si="71"/>
        <v/>
      </c>
      <c r="M106" s="88" t="str">
        <f t="shared" si="72"/>
        <v/>
      </c>
      <c r="N106" s="498" t="str">
        <f>IF(ISBLANK(DATASHEET!L92),"",DATASHEET!L92)</f>
        <v>4-5</v>
      </c>
      <c r="O106" s="109">
        <f>IFERROR(IF(VLOOKUP(DATASHEET!A92,[5]YEAR11!$A$2:$AF$236,18,FALSE)="","",VLOOKUP(DATASHEET!A92,[5]YEAR11!$A$2:$AF$236,18,FALSE)),"")</f>
        <v>38.909638999999999</v>
      </c>
      <c r="P106" s="111">
        <f>IFERROR(IF(VLOOKUP(DATASHEET!A92,[5]YEAR11!$A$2:$AF$237,19,FALSE)="","",VLOOKUP(DATASHEET!A92,[5]YEAR11!$A$2:$AF$237,19,FALSE)),"")</f>
        <v>3.8909639</v>
      </c>
      <c r="Q106" s="497">
        <f>'P8 BREAKDOWN'!M94</f>
        <v>-3.4909638999999997</v>
      </c>
      <c r="R106" s="140" t="str">
        <f>IF(S106="","",IFERROR(VLOOKUP(DATASHEET!AF92,lookup,2,FALSE)-$P106,""))</f>
        <v/>
      </c>
      <c r="S106" s="156" t="str">
        <f>IFERROR(INDEX(DATASHEET!$A$1:$DG$299,MATCH(PROGRESS!$A106,DATASHEET!$A$1:$A$299,0),MATCH(PROGRESS!T$2,DATASHEET!$A$1:$DG$1,0)),"")</f>
        <v/>
      </c>
      <c r="T106" s="156" t="str">
        <f t="shared" si="73"/>
        <v/>
      </c>
      <c r="U106" s="138" t="str">
        <f>IF(ISBLANK(DATASHEET!AG92),"",DATASHEET!AG92)</f>
        <v>PLE</v>
      </c>
      <c r="V106" s="198" t="str">
        <f>IF(ISBLANK(DATASHEET!AH92),"",DATASHEET!AH92)</f>
        <v>11LT-AR-1</v>
      </c>
      <c r="W106" s="140" t="str">
        <f>IF(X106="","",IFERROR(VLOOKUP(DATASHEET!AJ92,lookup,2,FALSE)-$P106,""))</f>
        <v/>
      </c>
      <c r="X106" s="156" t="str">
        <f>IFERROR(INDEX(DATASHEET!$A$1:$DG$299,MATCH(PROGRESS!$A106,DATASHEET!$A$1:$A$299,0),MATCH(PROGRESS!Y$2,DATASHEET!$A$1:$DG$1,0)),"")</f>
        <v/>
      </c>
      <c r="Y106" s="156" t="str">
        <f t="shared" si="74"/>
        <v/>
      </c>
      <c r="Z106" s="138" t="str">
        <f>IF(ISBLANK(DATASHEET!AK92),"",DATASHEET!AK92)</f>
        <v/>
      </c>
      <c r="AA106" s="198" t="str">
        <f>IF(ISBLANK(DATASHEET!AL92),"",DATASHEET!AL92)</f>
        <v/>
      </c>
      <c r="AB106" s="140" t="str">
        <f>IF(AC106="","",IFERROR(VLOOKUP(DATASHEET!AN92,lookup,2,FALSE)-$P106,""))</f>
        <v/>
      </c>
      <c r="AC106" s="156" t="str">
        <f>IFERROR(INDEX(DATASHEET!$A$1:$DG$299,MATCH(PROGRESS!$A106,DATASHEET!$A$1:$A$299,0),MATCH(PROGRESS!AD$2,DATASHEET!$A$1:$DG$1,0)),"")</f>
        <v/>
      </c>
      <c r="AD106" s="156" t="str">
        <f t="shared" si="75"/>
        <v/>
      </c>
      <c r="AE106" s="138" t="str">
        <f>IF(ISBLANK(DATASHEET!AO92),"",DATASHEET!AO92)</f>
        <v>ASM</v>
      </c>
      <c r="AF106" s="198" t="str">
        <f>IF(ISBLANK(DATASHEET!AP92),"",DATASHEET!AP92)</f>
        <v>11MS2-BE-MS-1</v>
      </c>
      <c r="AG106" s="140" t="str">
        <f>IF(AH106="","",IFERROR(VLOOKUP(DATASHEET!AR92,lookup,2,FALSE)-$P106,""))</f>
        <v/>
      </c>
      <c r="AH106" s="156" t="str">
        <f>IFERROR(INDEX(DATASHEET!$A$1:$DG$299,MATCH(PROGRESS!$A106,DATASHEET!$A$1:$A$299,0),MATCH(PROGRESS!AI$2,DATASHEET!$A$1:$DG$1,0)),"")</f>
        <v/>
      </c>
      <c r="AI106" s="156" t="str">
        <f t="shared" si="76"/>
        <v/>
      </c>
      <c r="AJ106" s="138" t="str">
        <f>IF(ISBLANK(DATASHEET!AS92),"",DATASHEET!AS92)</f>
        <v/>
      </c>
      <c r="AK106" s="198" t="str">
        <f>IF(ISBLANK(DATASHEET!AT92),"",DATASHEET!AT92)</f>
        <v/>
      </c>
      <c r="AL106" s="140" t="str">
        <f>IF(AM106="","",IFERROR(VLOOKUP(DATASHEET!AV92,lookup,2,FALSE)-$P106,""))</f>
        <v/>
      </c>
      <c r="AM106" s="156" t="str">
        <f>IFERROR(INDEX(DATASHEET!$A$1:$DG$299,MATCH(PROGRESS!$A106,DATASHEET!$A$1:$A$299,0),MATCH(PROGRESS!AN$2,DATASHEET!$A$1:$DG$1,0)),"")</f>
        <v/>
      </c>
      <c r="AN106" s="156" t="str">
        <f t="shared" si="77"/>
        <v/>
      </c>
      <c r="AO106" s="138" t="str">
        <f>IF(ISBLANK(DATASHEET!AW92),"",DATASHEET!AW92)</f>
        <v/>
      </c>
      <c r="AP106" s="198" t="str">
        <f>IF(ISBLANK(DATASHEET!AX92),"",DATASHEET!AX92)</f>
        <v/>
      </c>
      <c r="AQ106" s="140" t="str">
        <f>IF(AR106="","",IFERROR(VLOOKUP(DATASHEET!AZ92,lookup,2,FALSE)-$P106,""))</f>
        <v/>
      </c>
      <c r="AR106" s="156" t="str">
        <f>IFERROR(INDEX(DATASHEET!$A$1:$DG$299,MATCH(PROGRESS!$A106,DATASHEET!$A$1:$A$299,0),MATCH(PROGRESS!AS$2,DATASHEET!$A$1:$DG$1,0)),"")</f>
        <v/>
      </c>
      <c r="AS106" s="156" t="str">
        <f t="shared" si="78"/>
        <v/>
      </c>
      <c r="AT106" s="138" t="str">
        <f>IF(ISBLANK(DATASHEET!BA92),"",DATASHEET!BA92)</f>
        <v/>
      </c>
      <c r="AU106" s="198" t="str">
        <f>IF(ISBLANK(DATASHEET!BB92),"",DATASHEET!BB92)</f>
        <v/>
      </c>
      <c r="AV106" s="140" t="str">
        <f>IF(AW106="","",IFERROR(VLOOKUP(DATASHEET!BD92,lookup,2,FALSE)-$P106,""))</f>
        <v/>
      </c>
      <c r="AW106" s="156" t="str">
        <f>IFERROR(INDEX(DATASHEET!$A$1:$DG$299,MATCH(PROGRESS!$A106,DATASHEET!$A$1:$A$299,0),MATCH(PROGRESS!AX$2,DATASHEET!$A$1:$DG$1,0)),"")</f>
        <v/>
      </c>
      <c r="AX106" s="156" t="str">
        <f t="shared" si="79"/>
        <v/>
      </c>
      <c r="AY106" s="138" t="str">
        <f>IF(ISBLANK(DATASHEET!BE92),"",DATASHEET!BE92)</f>
        <v/>
      </c>
      <c r="AZ106" s="198" t="str">
        <f>IF(ISBLANK(DATASHEET!BF92),"",DATASHEET!BF92)</f>
        <v/>
      </c>
      <c r="BA106" s="140" t="str">
        <f>IF(BB106="","",IFERROR(VLOOKUP(DATASHEET!BH92,lookup,2,FALSE)-$P106,""))</f>
        <v/>
      </c>
      <c r="BB106" s="156" t="str">
        <f>IFERROR(INDEX(DATASHEET!$A$1:$DG$299,MATCH(PROGRESS!$A106,DATASHEET!$A$1:$A$299,0),MATCH(PROGRESS!BC$2,DATASHEET!$A$1:$DG$1,0)),"")</f>
        <v/>
      </c>
      <c r="BC106" s="156" t="str">
        <f t="shared" si="80"/>
        <v/>
      </c>
      <c r="BD106" s="138" t="str">
        <f>IF(ISBLANK(DATASHEET!BI92),"",DATASHEET!BI92)</f>
        <v>JK</v>
      </c>
      <c r="BE106" s="198" t="str">
        <f>IF(ISBLANK(DATASHEET!BJ92),"",DATASHEET!BJ92)</f>
        <v>11X-EN-3</v>
      </c>
      <c r="BF106" s="140" t="str">
        <f>IF(BG106="","",IFERROR(VLOOKUP(DATASHEET!BL92,lookup,2,FALSE)-$P106,""))</f>
        <v/>
      </c>
      <c r="BG106" s="156" t="str">
        <f>IFERROR(INDEX(DATASHEET!$A$1:$DG$299,MATCH(PROGRESS!$A106,DATASHEET!$A$1:$A$299,0),MATCH(PROGRESS!BH$2,DATASHEET!$A$1:$DG$1,0)),"")</f>
        <v/>
      </c>
      <c r="BH106" s="156" t="str">
        <f t="shared" si="81"/>
        <v/>
      </c>
      <c r="BI106" s="138" t="str">
        <f>IF(ISBLANK(DATASHEET!BM92),"",DATASHEET!BM92)</f>
        <v/>
      </c>
      <c r="BJ106" s="198" t="str">
        <f>IF(ISBLANK(DATASHEET!BN92),"",DATASHEET!BN92)</f>
        <v/>
      </c>
      <c r="BK106" s="140" t="str">
        <f>IF(BL106="","",IFERROR(VLOOKUP(DATASHEET!BP92,lookup,2,FALSE)-$P106,""))</f>
        <v/>
      </c>
      <c r="BL106" s="156" t="str">
        <f>IFERROR(INDEX(DATASHEET!$A$1:$DG$299,MATCH(PROGRESS!$A106,DATASHEET!$A$1:$A$299,0),MATCH(PROGRESS!BM$2,DATASHEET!$A$1:$DG$1,0)),"")</f>
        <v/>
      </c>
      <c r="BM106" s="156" t="str">
        <f t="shared" si="82"/>
        <v/>
      </c>
      <c r="BN106" s="138" t="str">
        <f>IF(ISBLANK(DATASHEET!BQ92),"",DATASHEET!BQ92)</f>
        <v/>
      </c>
      <c r="BO106" s="198" t="str">
        <f>IF(ISBLANK(DATASHEET!BR92),"",DATASHEET!BR92)</f>
        <v/>
      </c>
      <c r="BP106" s="140" t="str">
        <f>IF(BQ106="","",IFERROR(VLOOKUP(DATASHEET!BX92,lookup,2,FALSE)-$P106,""))</f>
        <v/>
      </c>
      <c r="BQ106" s="156" t="str">
        <f>IFERROR(INDEX(DATASHEET!$A$1:$DG$299,MATCH(PROGRESS!$A106,DATASHEET!$A$1:$A$299,0),MATCH(PROGRESS!BR$2,DATASHEET!$A$1:$DG$1,0)),"")</f>
        <v/>
      </c>
      <c r="BR106" s="156" t="str">
        <f t="shared" si="83"/>
        <v/>
      </c>
      <c r="BS106" s="138" t="str">
        <f>IF(ISBLANK(DATASHEET!BY92),"",DATASHEET!BY92)</f>
        <v/>
      </c>
      <c r="BT106" s="198" t="str">
        <f>IF(ISBLANK(DATASHEET!BZ92),"",DATASHEET!BZ92)</f>
        <v/>
      </c>
      <c r="BU106" s="140" t="str">
        <f>IF(BV106="","",IFERROR(VLOOKUP(DATASHEET!CB92,lookup,2,FALSE)-$P106,""))</f>
        <v/>
      </c>
      <c r="BV106" s="156" t="str">
        <f>IFERROR(INDEX(DATASHEET!$A$1:$DG$299,MATCH(PROGRESS!$A106,DATASHEET!$A$1:$A$299,0),MATCH(PROGRESS!BW$2,DATASHEET!$A$1:$DG$1,0)),"")</f>
        <v/>
      </c>
      <c r="BW106" s="156" t="str">
        <f t="shared" si="84"/>
        <v/>
      </c>
      <c r="BX106" s="138" t="str">
        <f>IF(ISBLANK(DATASHEET!CC92),"",DATASHEET!CC92)</f>
        <v/>
      </c>
      <c r="BY106" s="198" t="str">
        <f>IF(ISBLANK(DATASHEET!CD92),"",DATASHEET!CD92)</f>
        <v/>
      </c>
      <c r="BZ106" s="140" t="str">
        <f>IF(CA106="","",IFERROR(VLOOKUP(DATASHEET!CE92,lookup,2,FALSE)-$P106,""))</f>
        <v/>
      </c>
      <c r="CA106" s="156" t="str">
        <f>IFERROR(INDEX(DATASHEET!$A$1:$DG$299,MATCH(PROGRESS!$A106,DATASHEET!$A$1:$A$299,0),MATCH(PROGRESS!CB$2,DATASHEET!$A$1:$DG$1,0)),"")</f>
        <v/>
      </c>
      <c r="CB106" s="156" t="str">
        <f t="shared" si="85"/>
        <v/>
      </c>
      <c r="CC106" s="138" t="str">
        <f>IF(ISBLANK(DATASHEET!CF92),"",DATASHEET!CF92)</f>
        <v/>
      </c>
      <c r="CD106" s="198" t="str">
        <f>IF(ISBLANK(DATASHEET!CG92),"",DATASHEET!CG92)</f>
        <v/>
      </c>
      <c r="CE106" s="140" t="str">
        <f>IF(CF106="","",IFERROR(VLOOKUP(DATASHEET!CJ92,lookup,2,FALSE)-$P106,""))</f>
        <v/>
      </c>
      <c r="CF106" s="156" t="str">
        <f>IFERROR(INDEX(DATASHEET!$A$1:$DG$299,MATCH(PROGRESS!$A106,DATASHEET!$A$1:$A$299,0),MATCH(PROGRESS!CG$2,DATASHEET!$A$1:$DG$1,0)),"")</f>
        <v/>
      </c>
      <c r="CG106" s="156" t="str">
        <f t="shared" si="86"/>
        <v/>
      </c>
      <c r="CH106" s="138" t="str">
        <f>IF(ISBLANK(DATASHEET!CK92),"",DATASHEET!CK92)</f>
        <v/>
      </c>
      <c r="CI106" s="198" t="str">
        <f>IF(ISBLANK(DATASHEET!CL92),"",DATASHEET!CL92)</f>
        <v/>
      </c>
      <c r="CJ106" s="140" t="str">
        <f>IF(CK106="","",IFERROR(VLOOKUP(DATASHEET!CN92,lookup,2,FALSE)-$P106,""))</f>
        <v/>
      </c>
      <c r="CK106" s="156" t="str">
        <f>IFERROR(INDEX(DATASHEET!$A$1:$DG$299,MATCH(PROGRESS!$A106,DATASHEET!$A$1:$A$299,0),MATCH(PROGRESS!CL$2,DATASHEET!$A$1:$DG$1,0)),"")</f>
        <v/>
      </c>
      <c r="CL106" s="156" t="str">
        <f t="shared" si="87"/>
        <v/>
      </c>
      <c r="CM106" s="138" t="str">
        <f>IF(ISBLANK(DATASHEET!CO92),"",DATASHEET!CO92)</f>
        <v>JQ</v>
      </c>
      <c r="CN106" s="198" t="str">
        <f>IF(ISBLANK(DATASHEET!CP92),"",DATASHEET!CP92)</f>
        <v>11N-MA-3</v>
      </c>
      <c r="CO106" s="140" t="str">
        <f>IF(CP106="","",IFERROR(VLOOKUP(DATASHEET!CR92,lookup,2,FALSE)-$P106,""))</f>
        <v/>
      </c>
      <c r="CP106" s="156" t="str">
        <f>IFERROR(INDEX(DATASHEET!$A$1:$DG$299,MATCH(PROGRESS!$A106,DATASHEET!$A$1:$A$299,0),MATCH(PROGRESS!CQ$2,DATASHEET!$A$1:$DG$1,0)),"")</f>
        <v/>
      </c>
      <c r="CQ106" s="156" t="str">
        <f t="shared" si="88"/>
        <v/>
      </c>
      <c r="CR106" s="138" t="str">
        <f>IF(ISBLANK(DATASHEET!CS92),"",DATASHEET!CS92)</f>
        <v/>
      </c>
      <c r="CS106" s="198" t="str">
        <f>IF(ISBLANK(DATASHEET!CT92),"",DATASHEET!CT92)</f>
        <v/>
      </c>
      <c r="CT106" s="140" t="str">
        <f>IF(CU106="","",IFERROR(VLOOKUP(DATASHEET!CV92,lookup,2,FALSE)-$P106,""))</f>
        <v/>
      </c>
      <c r="CU106" s="156" t="str">
        <f>IFERROR(INDEX(DATASHEET!$A$1:$DG$299,MATCH(PROGRESS!$A106,DATASHEET!$A$1:$A$299,0),MATCH(PROGRESS!CV$2,DATASHEET!$A$1:$DG$1,0)),"")</f>
        <v/>
      </c>
      <c r="CV106" s="156" t="str">
        <f t="shared" si="89"/>
        <v/>
      </c>
      <c r="CW106" s="138" t="str">
        <f>IF(ISBLANK(DATASHEET!CW92),"",DATASHEET!CW92)</f>
        <v/>
      </c>
      <c r="CX106" s="198" t="str">
        <f>IF(ISBLANK(DATASHEET!CX92),"",DATASHEET!CX92)</f>
        <v/>
      </c>
      <c r="CY106" s="140" t="str">
        <f>IF(CZ106="","",IFERROR(VLOOKUP(DATASHEET!DD92,lookup,2,FALSE)-$P106,""))</f>
        <v/>
      </c>
      <c r="CZ106" s="156" t="str">
        <f>IFERROR(INDEX(DATASHEET!$A$1:$DG$299,MATCH(PROGRESS!$A106,DATASHEET!$A$1:$A$299,0),MATCH(PROGRESS!DA$2,DATASHEET!$A$1:$DG$1,0)),"")</f>
        <v/>
      </c>
      <c r="DA106" s="156" t="str">
        <f t="shared" si="90"/>
        <v/>
      </c>
      <c r="DB106" s="138" t="str">
        <f>IF(ISBLANK(DATASHEET!DE92),"",DATASHEET!DE92)</f>
        <v/>
      </c>
      <c r="DC106" s="198" t="str">
        <f>IF(ISBLANK(DATASHEET!DF92),"",DATASHEET!DF92)</f>
        <v/>
      </c>
      <c r="DD106" s="140" t="str">
        <f>IF(DE106="","",IFERROR(VLOOKUP(DATASHEET!DH92,lookup,2,FALSE)-$P106,""))</f>
        <v/>
      </c>
      <c r="DE106" s="156" t="str">
        <f>IFERROR(INDEX(DATASHEET!$A$1:$DG$299,MATCH(PROGRESS!$A106,DATASHEET!$A$1:$A$299,0),MATCH(PROGRESS!DF$2,DATASHEET!$A$1:$DG$1,0)),"")</f>
        <v/>
      </c>
      <c r="DF106" s="156" t="str">
        <f t="shared" si="91"/>
        <v/>
      </c>
      <c r="DG106" s="138" t="str">
        <f>IF(ISBLANK(DATASHEET!DI92),"",DATASHEET!DI92)</f>
        <v/>
      </c>
      <c r="DH106" s="198" t="str">
        <f>IF(ISBLANK(DATASHEET!DJ92),"",DATASHEET!DJ92)</f>
        <v/>
      </c>
      <c r="DI106" s="140" t="str">
        <f>IF(DJ106="","",IFERROR(VLOOKUP(DATASHEET!DL92,lookup,2,FALSE)-$P106,""))</f>
        <v/>
      </c>
      <c r="DJ106" s="156" t="str">
        <f>IFERROR(INDEX(DATASHEET!$A$1:$DG$299,MATCH(PROGRESS!$A106,DATASHEET!$A$1:$A$299,0),MATCH(PROGRESS!DK$2,DATASHEET!$A$1:$DG$1,0)),"")</f>
        <v/>
      </c>
      <c r="DK106" s="156" t="str">
        <f t="shared" si="92"/>
        <v/>
      </c>
      <c r="DL106" s="138" t="str">
        <f>IF(ISBLANK(DATASHEET!DM92),"",DATASHEET!DM92)</f>
        <v/>
      </c>
      <c r="DM106" s="198" t="str">
        <f>IF(ISBLANK(DATASHEET!DN92),"",DATASHEET!DN92)</f>
        <v/>
      </c>
      <c r="DN106" s="140" t="str">
        <f>IF(DO106="","",IFERROR(VLOOKUP(DATASHEET!DP92,lookup,2,FALSE)-$P106,""))</f>
        <v/>
      </c>
      <c r="DO106" s="156" t="str">
        <f>IFERROR(INDEX(DATASHEET!$A$1:$DG$299,MATCH(PROGRESS!$A106,DATASHEET!$A$1:$A$299,0),MATCH(PROGRESS!DP$2,DATASHEET!$A$1:$DG$1,0)),"")</f>
        <v/>
      </c>
      <c r="DP106" s="156" t="str">
        <f t="shared" si="93"/>
        <v/>
      </c>
      <c r="DQ106" s="138" t="str">
        <f>IF(ISBLANK(DATASHEET!DQ92),"",DATASHEET!DQ92)</f>
        <v>ZA</v>
      </c>
      <c r="DR106" s="198" t="str">
        <f>IF(ISBLANK(DATASHEET!DR92),"",DATASHEET!DR92)</f>
        <v>11X-RE-7</v>
      </c>
      <c r="DS106" s="140" t="str">
        <f>IF(DT106="","",IFERROR(VLOOKUP(DATASHEET!DT92,lookup,2,FALSE)-$P106,""))</f>
        <v/>
      </c>
      <c r="DT106" s="156" t="str">
        <f>IFERROR(INDEX(DATASHEET!$A$1:$DG$299,MATCH(PROGRESS!$A106,DATASHEET!$A$1:$A$299,0),MATCH(PROGRESS!DU$2,DATASHEET!$A$1:$DG$1,0)),"")</f>
        <v/>
      </c>
      <c r="DU106" s="156" t="str">
        <f t="shared" si="94"/>
        <v/>
      </c>
      <c r="DV106" s="138" t="str">
        <f>IF(ISBLANK(DATASHEET!DU92),"",DATASHEET!DU92)</f>
        <v>ES</v>
      </c>
      <c r="DW106" s="198" t="str">
        <f>IF(ISBLANK(DATASHEET!DV92),"",DATASHEET!DV92)</f>
        <v>11C-SC-2</v>
      </c>
      <c r="DX106" s="140" t="str">
        <f>IF(DY106="","",IFERROR(VLOOKUP(DATASHEET!DX92,lookup,2,FALSE)-$P106,""))</f>
        <v/>
      </c>
      <c r="DY106" s="156" t="str">
        <f>IFERROR(INDEX(DATASHEET!$A$1:$DG$299,MATCH(PROGRESS!$A106,DATASHEET!$A$1:$A$299,0),MATCH(PROGRESS!DZ$2,DATASHEET!$A$1:$DG$1,0)),"")</f>
        <v/>
      </c>
      <c r="DZ106" s="156" t="str">
        <f t="shared" si="95"/>
        <v/>
      </c>
      <c r="EA106" s="138" t="str">
        <f>IF(ISBLANK(DATASHEET!DY92),"",DATASHEET!DY92)</f>
        <v>YP</v>
      </c>
      <c r="EB106" s="198" t="str">
        <f>IF(ISBLANK(DATASHEET!DZ92),"",DATASHEET!DZ92)</f>
        <v>11N-SP-2</v>
      </c>
      <c r="FD106" s="526"/>
      <c r="FE106" s="532"/>
      <c r="FF106" s="532"/>
      <c r="FG106" s="532"/>
      <c r="FH106" s="526"/>
      <c r="FI106" s="526"/>
      <c r="FJ106" s="532"/>
      <c r="FK106" s="526"/>
      <c r="FL106" s="532"/>
      <c r="FM106" s="526"/>
      <c r="FN106" s="532"/>
      <c r="FO106" s="532"/>
      <c r="FP106" s="532"/>
      <c r="FQ106" s="526"/>
      <c r="FR106" s="526"/>
      <c r="FS106" s="526"/>
      <c r="FT106" s="532"/>
      <c r="FU106" s="526"/>
      <c r="FV106" s="532"/>
      <c r="FW106" s="532"/>
      <c r="FX106" s="532"/>
      <c r="FY106" s="526"/>
      <c r="FZ106" s="532"/>
      <c r="GA106" s="529"/>
      <c r="GB106" s="530"/>
      <c r="GC106" s="530"/>
      <c r="GD106" s="529"/>
      <c r="GE106" s="530"/>
      <c r="GF106" s="530"/>
      <c r="GG106" s="530"/>
      <c r="GH106" s="530"/>
      <c r="GI106" s="530"/>
      <c r="GJ106" s="529"/>
      <c r="GK106" s="530"/>
      <c r="GL106" s="529"/>
      <c r="GM106" s="529"/>
      <c r="GN106" s="530"/>
      <c r="GO106" s="530"/>
      <c r="GP106" s="529"/>
      <c r="GQ106" s="529"/>
      <c r="GR106" s="530"/>
      <c r="GS106" s="530"/>
      <c r="GT106" s="529"/>
    </row>
    <row r="107" spans="1:211" ht="15.75" x14ac:dyDescent="0.25">
      <c r="A107" s="179">
        <f>DATASHEET!A93</f>
        <v>151575</v>
      </c>
      <c r="B107" s="58" t="str">
        <f>DATASHEET!B93</f>
        <v>LAFFERTY, Leo</v>
      </c>
      <c r="C107" s="169" t="str">
        <f>DATASHEET!C93</f>
        <v>11JNE</v>
      </c>
      <c r="D107" s="170" t="str">
        <f>DATASHEET!D93</f>
        <v>M</v>
      </c>
      <c r="E107" s="170" t="str">
        <f>DATASHEET!J93</f>
        <v>N</v>
      </c>
      <c r="F107" s="170" t="str">
        <f>DATASHEET!E93</f>
        <v>N</v>
      </c>
      <c r="G107" s="170" t="str">
        <f>DATASHEET!F93</f>
        <v>Any Other Asian Background</v>
      </c>
      <c r="H107" s="170" t="str">
        <f>DATASHEET!G93</f>
        <v>N</v>
      </c>
      <c r="I107" s="170" t="str">
        <f>DATASHEET!H93</f>
        <v>N</v>
      </c>
      <c r="J107" s="170" t="str">
        <f>DATASHEET!I93</f>
        <v>N</v>
      </c>
      <c r="K107" s="171" t="str">
        <f>DATASHEET!M93</f>
        <v>M</v>
      </c>
      <c r="L107" s="88" t="str">
        <f t="shared" si="71"/>
        <v/>
      </c>
      <c r="M107" s="88" t="str">
        <f t="shared" si="72"/>
        <v/>
      </c>
      <c r="N107" s="498" t="str">
        <f>IF(ISBLANK(DATASHEET!L93),"",DATASHEET!L93)</f>
        <v>5-6</v>
      </c>
      <c r="O107" s="109">
        <f>IFERROR(IF(VLOOKUP(DATASHEET!A93,[5]YEAR11!$A$2:$AF$236,18,FALSE)="","",VLOOKUP(DATASHEET!A93,[5]YEAR11!$A$2:$AF$236,18,FALSE)),"")</f>
        <v>50.927548999999999</v>
      </c>
      <c r="P107" s="111">
        <f>IFERROR(IF(VLOOKUP(DATASHEET!A93,[5]YEAR11!$A$2:$AF$237,19,FALSE)="","",VLOOKUP(DATASHEET!A93,[5]YEAR11!$A$2:$AF$237,19,FALSE)),"")</f>
        <v>5.0927549000000001</v>
      </c>
      <c r="Q107" s="497">
        <f>'P8 BREAKDOWN'!M95</f>
        <v>-4.2927549000000003</v>
      </c>
      <c r="R107" s="140" t="str">
        <f>IF(S107="","",IFERROR(VLOOKUP(DATASHEET!AF93,lookup,2,FALSE)-$P107,""))</f>
        <v/>
      </c>
      <c r="S107" s="156" t="str">
        <f>IFERROR(INDEX(DATASHEET!$A$1:$DG$299,MATCH(PROGRESS!$A107,DATASHEET!$A$1:$A$299,0),MATCH(PROGRESS!T$2,DATASHEET!$A$1:$DG$1,0)),"")</f>
        <v/>
      </c>
      <c r="T107" s="156" t="str">
        <f t="shared" si="73"/>
        <v/>
      </c>
      <c r="U107" s="138" t="str">
        <f>IF(ISBLANK(DATASHEET!AG93),"",DATASHEET!AG93)</f>
        <v/>
      </c>
      <c r="V107" s="198" t="str">
        <f>IF(ISBLANK(DATASHEET!AH93),"",DATASHEET!AH93)</f>
        <v/>
      </c>
      <c r="W107" s="140" t="str">
        <f>IF(X107="","",IFERROR(VLOOKUP(DATASHEET!AJ93,lookup,2,FALSE)-$P107,""))</f>
        <v/>
      </c>
      <c r="X107" s="156" t="str">
        <f>IFERROR(INDEX(DATASHEET!$A$1:$DG$299,MATCH(PROGRESS!$A107,DATASHEET!$A$1:$A$299,0),MATCH(PROGRESS!Y$2,DATASHEET!$A$1:$DG$1,0)),"")</f>
        <v/>
      </c>
      <c r="Y107" s="156" t="str">
        <f t="shared" si="74"/>
        <v/>
      </c>
      <c r="Z107" s="138" t="str">
        <f>IF(ISBLANK(DATASHEET!AK93),"",DATASHEET!AK93)</f>
        <v/>
      </c>
      <c r="AA107" s="198" t="str">
        <f>IF(ISBLANK(DATASHEET!AL93),"",DATASHEET!AL93)</f>
        <v/>
      </c>
      <c r="AB107" s="140" t="str">
        <f>IF(AC107="","",IFERROR(VLOOKUP(DATASHEET!AN93,lookup,2,FALSE)-$P107,""))</f>
        <v/>
      </c>
      <c r="AC107" s="156" t="str">
        <f>IFERROR(INDEX(DATASHEET!$A$1:$DG$299,MATCH(PROGRESS!$A107,DATASHEET!$A$1:$A$299,0),MATCH(PROGRESS!AD$2,DATASHEET!$A$1:$DG$1,0)),"")</f>
        <v/>
      </c>
      <c r="AD107" s="156" t="str">
        <f t="shared" si="75"/>
        <v/>
      </c>
      <c r="AE107" s="138" t="str">
        <f>IF(ISBLANK(DATASHEET!AO93),"",DATASHEET!AO93)</f>
        <v/>
      </c>
      <c r="AF107" s="198" t="str">
        <f>IF(ISBLANK(DATASHEET!AP93),"",DATASHEET!AP93)</f>
        <v/>
      </c>
      <c r="AG107" s="140" t="str">
        <f>IF(AH107="","",IFERROR(VLOOKUP(DATASHEET!AR93,lookup,2,FALSE)-$P107,""))</f>
        <v/>
      </c>
      <c r="AH107" s="156" t="str">
        <f>IFERROR(INDEX(DATASHEET!$A$1:$DG$299,MATCH(PROGRESS!$A107,DATASHEET!$A$1:$A$299,0),MATCH(PROGRESS!AI$2,DATASHEET!$A$1:$DG$1,0)),"")</f>
        <v/>
      </c>
      <c r="AI107" s="156" t="str">
        <f t="shared" si="76"/>
        <v/>
      </c>
      <c r="AJ107" s="138" t="str">
        <f>IF(ISBLANK(DATASHEET!AS93),"",DATASHEET!AS93)</f>
        <v/>
      </c>
      <c r="AK107" s="198" t="str">
        <f>IF(ISBLANK(DATASHEET!AT93),"",DATASHEET!AT93)</f>
        <v/>
      </c>
      <c r="AL107" s="140" t="str">
        <f>IF(AM107="","",IFERROR(VLOOKUP(DATASHEET!AV93,lookup,2,FALSE)-$P107,""))</f>
        <v/>
      </c>
      <c r="AM107" s="156" t="str">
        <f>IFERROR(INDEX(DATASHEET!$A$1:$DG$299,MATCH(PROGRESS!$A107,DATASHEET!$A$1:$A$299,0),MATCH(PROGRESS!AN$2,DATASHEET!$A$1:$DG$1,0)),"")</f>
        <v/>
      </c>
      <c r="AN107" s="156" t="str">
        <f t="shared" si="77"/>
        <v/>
      </c>
      <c r="AO107" s="138" t="str">
        <f>IF(ISBLANK(DATASHEET!AW93),"",DATASHEET!AW93)</f>
        <v/>
      </c>
      <c r="AP107" s="198" t="str">
        <f>IF(ISBLANK(DATASHEET!AX93),"",DATASHEET!AX93)</f>
        <v/>
      </c>
      <c r="AQ107" s="140" t="str">
        <f>IF(AR107="","",IFERROR(VLOOKUP(DATASHEET!AZ93,lookup,2,FALSE)-$P107,""))</f>
        <v/>
      </c>
      <c r="AR107" s="156" t="str">
        <f>IFERROR(INDEX(DATASHEET!$A$1:$DG$299,MATCH(PROGRESS!$A107,DATASHEET!$A$1:$A$299,0),MATCH(PROGRESS!AS$2,DATASHEET!$A$1:$DG$1,0)),"")</f>
        <v/>
      </c>
      <c r="AS107" s="156" t="str">
        <f t="shared" si="78"/>
        <v/>
      </c>
      <c r="AT107" s="138" t="str">
        <f>IF(ISBLANK(DATASHEET!BA93),"",DATASHEET!BA93)</f>
        <v>DCR</v>
      </c>
      <c r="AU107" s="198" t="str">
        <f>IF(ISBLANK(DATASHEET!BB93),"",DATASHEET!BB93)</f>
        <v>11MS2-CS-3</v>
      </c>
      <c r="AV107" s="140" t="str">
        <f>IF(AW107="","",IFERROR(VLOOKUP(DATASHEET!BD93,lookup,2,FALSE)-$P107,""))</f>
        <v/>
      </c>
      <c r="AW107" s="156" t="str">
        <f>IFERROR(INDEX(DATASHEET!$A$1:$DG$299,MATCH(PROGRESS!$A107,DATASHEET!$A$1:$A$299,0),MATCH(PROGRESS!AX$2,DATASHEET!$A$1:$DG$1,0)),"")</f>
        <v/>
      </c>
      <c r="AX107" s="156" t="str">
        <f t="shared" si="79"/>
        <v/>
      </c>
      <c r="AY107" s="138" t="str">
        <f>IF(ISBLANK(DATASHEET!BE93),"",DATASHEET!BE93)</f>
        <v/>
      </c>
      <c r="AZ107" s="198" t="str">
        <f>IF(ISBLANK(DATASHEET!BF93),"",DATASHEET!BF93)</f>
        <v/>
      </c>
      <c r="BA107" s="140" t="str">
        <f>IF(BB107="","",IFERROR(VLOOKUP(DATASHEET!BH93,lookup,2,FALSE)-$P107,""))</f>
        <v/>
      </c>
      <c r="BB107" s="156" t="str">
        <f>IFERROR(INDEX(DATASHEET!$A$1:$DG$299,MATCH(PROGRESS!$A107,DATASHEET!$A$1:$A$299,0),MATCH(PROGRESS!BC$2,DATASHEET!$A$1:$DG$1,0)),"")</f>
        <v/>
      </c>
      <c r="BC107" s="156" t="str">
        <f t="shared" si="80"/>
        <v/>
      </c>
      <c r="BD107" s="138" t="str">
        <f>IF(ISBLANK(DATASHEET!BI93),"",DATASHEET!BI93)</f>
        <v>CMC</v>
      </c>
      <c r="BE107" s="198" t="str">
        <f>IF(ISBLANK(DATASHEET!BJ93),"",DATASHEET!BJ93)</f>
        <v>11X-EN-4</v>
      </c>
      <c r="BF107" s="140" t="str">
        <f>IF(BG107="","",IFERROR(VLOOKUP(DATASHEET!BL93,lookup,2,FALSE)-$P107,""))</f>
        <v/>
      </c>
      <c r="BG107" s="156" t="str">
        <f>IFERROR(INDEX(DATASHEET!$A$1:$DG$299,MATCH(PROGRESS!$A107,DATASHEET!$A$1:$A$299,0),MATCH(PROGRESS!BH$2,DATASHEET!$A$1:$DG$1,0)),"")</f>
        <v/>
      </c>
      <c r="BH107" s="156" t="str">
        <f t="shared" si="81"/>
        <v/>
      </c>
      <c r="BI107" s="138" t="str">
        <f>IF(ISBLANK(DATASHEET!BM93),"",DATASHEET!BM93)</f>
        <v/>
      </c>
      <c r="BJ107" s="198" t="str">
        <f>IF(ISBLANK(DATASHEET!BN93),"",DATASHEET!BN93)</f>
        <v/>
      </c>
      <c r="BK107" s="140" t="str">
        <f>IF(BL107="","",IFERROR(VLOOKUP(DATASHEET!BP93,lookup,2,FALSE)-$P107,""))</f>
        <v/>
      </c>
      <c r="BL107" s="156" t="str">
        <f>IFERROR(INDEX(DATASHEET!$A$1:$DG$299,MATCH(PROGRESS!$A107,DATASHEET!$A$1:$A$299,0),MATCH(PROGRESS!BM$2,DATASHEET!$A$1:$DG$1,0)),"")</f>
        <v/>
      </c>
      <c r="BM107" s="156" t="str">
        <f t="shared" si="82"/>
        <v/>
      </c>
      <c r="BN107" s="138" t="str">
        <f>IF(ISBLANK(DATASHEET!BQ93),"",DATASHEET!BQ93)</f>
        <v/>
      </c>
      <c r="BO107" s="198" t="str">
        <f>IF(ISBLANK(DATASHEET!BR93),"",DATASHEET!BR93)</f>
        <v/>
      </c>
      <c r="BP107" s="140" t="str">
        <f>IF(BQ107="","",IFERROR(VLOOKUP(DATASHEET!BX93,lookup,2,FALSE)-$P107,""))</f>
        <v/>
      </c>
      <c r="BQ107" s="156" t="str">
        <f>IFERROR(INDEX(DATASHEET!$A$1:$DG$299,MATCH(PROGRESS!$A107,DATASHEET!$A$1:$A$299,0),MATCH(PROGRESS!BR$2,DATASHEET!$A$1:$DG$1,0)),"")</f>
        <v/>
      </c>
      <c r="BR107" s="156" t="str">
        <f t="shared" si="83"/>
        <v/>
      </c>
      <c r="BS107" s="138" t="str">
        <f>IF(ISBLANK(DATASHEET!BY93),"",DATASHEET!BY93)</f>
        <v/>
      </c>
      <c r="BT107" s="198" t="str">
        <f>IF(ISBLANK(DATASHEET!BZ93),"",DATASHEET!BZ93)</f>
        <v/>
      </c>
      <c r="BU107" s="140" t="str">
        <f>IF(BV107="","",IFERROR(VLOOKUP(DATASHEET!CB93,lookup,2,FALSE)-$P107,""))</f>
        <v/>
      </c>
      <c r="BV107" s="156" t="str">
        <f>IFERROR(INDEX(DATASHEET!$A$1:$DG$299,MATCH(PROGRESS!$A107,DATASHEET!$A$1:$A$299,0),MATCH(PROGRESS!BW$2,DATASHEET!$A$1:$DG$1,0)),"")</f>
        <v/>
      </c>
      <c r="BW107" s="156" t="str">
        <f t="shared" si="84"/>
        <v/>
      </c>
      <c r="BX107" s="138" t="str">
        <f>IF(ISBLANK(DATASHEET!CC93),"",DATASHEET!CC93)</f>
        <v/>
      </c>
      <c r="BY107" s="198" t="str">
        <f>IF(ISBLANK(DATASHEET!CD93),"",DATASHEET!CD93)</f>
        <v/>
      </c>
      <c r="BZ107" s="140" t="str">
        <f>IF(CA107="","",IFERROR(VLOOKUP(DATASHEET!CE93,lookup,2,FALSE)-$P107,""))</f>
        <v/>
      </c>
      <c r="CA107" s="156" t="str">
        <f>IFERROR(INDEX(DATASHEET!$A$1:$DG$299,MATCH(PROGRESS!$A107,DATASHEET!$A$1:$A$299,0),MATCH(PROGRESS!CB$2,DATASHEET!$A$1:$DG$1,0)),"")</f>
        <v/>
      </c>
      <c r="CB107" s="156" t="str">
        <f t="shared" si="85"/>
        <v/>
      </c>
      <c r="CC107" s="138" t="str">
        <f>IF(ISBLANK(DATASHEET!CF93),"",DATASHEET!CF93)</f>
        <v/>
      </c>
      <c r="CD107" s="198" t="str">
        <f>IF(ISBLANK(DATASHEET!CG93),"",DATASHEET!CG93)</f>
        <v/>
      </c>
      <c r="CE107" s="140" t="str">
        <f>IF(CF107="","",IFERROR(VLOOKUP(DATASHEET!CJ93,lookup,2,FALSE)-$P107,""))</f>
        <v/>
      </c>
      <c r="CF107" s="156" t="str">
        <f>IFERROR(INDEX(DATASHEET!$A$1:$DG$299,MATCH(PROGRESS!$A107,DATASHEET!$A$1:$A$299,0),MATCH(PROGRESS!CG$2,DATASHEET!$A$1:$DG$1,0)),"")</f>
        <v/>
      </c>
      <c r="CG107" s="156" t="str">
        <f t="shared" si="86"/>
        <v/>
      </c>
      <c r="CH107" s="138" t="str">
        <f>IF(ISBLANK(DATASHEET!CK93),"",DATASHEET!CK93)</f>
        <v/>
      </c>
      <c r="CI107" s="198" t="str">
        <f>IF(ISBLANK(DATASHEET!CL93),"",DATASHEET!CL93)</f>
        <v/>
      </c>
      <c r="CJ107" s="140" t="str">
        <f>IF(CK107="","",IFERROR(VLOOKUP(DATASHEET!CN93,lookup,2,FALSE)-$P107,""))</f>
        <v/>
      </c>
      <c r="CK107" s="156" t="str">
        <f>IFERROR(INDEX(DATASHEET!$A$1:$DG$299,MATCH(PROGRESS!$A107,DATASHEET!$A$1:$A$299,0),MATCH(PROGRESS!CL$2,DATASHEET!$A$1:$DG$1,0)),"")</f>
        <v/>
      </c>
      <c r="CL107" s="156" t="str">
        <f t="shared" si="87"/>
        <v/>
      </c>
      <c r="CM107" s="138" t="str">
        <f>IF(ISBLANK(DATASHEET!CO93),"",DATASHEET!CO93)</f>
        <v>JQ</v>
      </c>
      <c r="CN107" s="198" t="str">
        <f>IF(ISBLANK(DATASHEET!CP93),"",DATASHEET!CP93)</f>
        <v>11S-MA-3</v>
      </c>
      <c r="CO107" s="140" t="str">
        <f>IF(CP107="","",IFERROR(VLOOKUP(DATASHEET!CR93,lookup,2,FALSE)-$P107,""))</f>
        <v/>
      </c>
      <c r="CP107" s="156" t="str">
        <f>IFERROR(INDEX(DATASHEET!$A$1:$DG$299,MATCH(PROGRESS!$A107,DATASHEET!$A$1:$A$299,0),MATCH(PROGRESS!CQ$2,DATASHEET!$A$1:$DG$1,0)),"")</f>
        <v/>
      </c>
      <c r="CQ107" s="156" t="str">
        <f t="shared" si="88"/>
        <v/>
      </c>
      <c r="CR107" s="138" t="str">
        <f>IF(ISBLANK(DATASHEET!CS93),"",DATASHEET!CS93)</f>
        <v/>
      </c>
      <c r="CS107" s="198" t="str">
        <f>IF(ISBLANK(DATASHEET!CT93),"",DATASHEET!CT93)</f>
        <v/>
      </c>
      <c r="CT107" s="140" t="str">
        <f>IF(CU107="","",IFERROR(VLOOKUP(DATASHEET!CV93,lookup,2,FALSE)-$P107,""))</f>
        <v/>
      </c>
      <c r="CU107" s="156" t="str">
        <f>IFERROR(INDEX(DATASHEET!$A$1:$DG$299,MATCH(PROGRESS!$A107,DATASHEET!$A$1:$A$299,0),MATCH(PROGRESS!CV$2,DATASHEET!$A$1:$DG$1,0)),"")</f>
        <v/>
      </c>
      <c r="CV107" s="156" t="str">
        <f t="shared" si="89"/>
        <v/>
      </c>
      <c r="CW107" s="138" t="str">
        <f>IF(ISBLANK(DATASHEET!CW93),"",DATASHEET!CW93)</f>
        <v>SGO</v>
      </c>
      <c r="CX107" s="198" t="str">
        <f>IF(ISBLANK(DATASHEET!CX93),"",DATASHEET!CX93)</f>
        <v>11LT-PHO-6</v>
      </c>
      <c r="CY107" s="140" t="str">
        <f>IF(CZ107="","",IFERROR(VLOOKUP(DATASHEET!DD93,lookup,2,FALSE)-$P107,""))</f>
        <v/>
      </c>
      <c r="CZ107" s="156" t="str">
        <f>IFERROR(INDEX(DATASHEET!$A$1:$DG$299,MATCH(PROGRESS!$A107,DATASHEET!$A$1:$A$299,0),MATCH(PROGRESS!DA$2,DATASHEET!$A$1:$DG$1,0)),"")</f>
        <v/>
      </c>
      <c r="DA107" s="156" t="str">
        <f t="shared" si="90"/>
        <v/>
      </c>
      <c r="DB107" s="138" t="str">
        <f>IF(ISBLANK(DATASHEET!DE93),"",DATASHEET!DE93)</f>
        <v/>
      </c>
      <c r="DC107" s="198" t="str">
        <f>IF(ISBLANK(DATASHEET!DF93),"",DATASHEET!DF93)</f>
        <v/>
      </c>
      <c r="DD107" s="140" t="str">
        <f>IF(DE107="","",IFERROR(VLOOKUP(DATASHEET!DH93,lookup,2,FALSE)-$P107,""))</f>
        <v/>
      </c>
      <c r="DE107" s="156" t="str">
        <f>IFERROR(INDEX(DATASHEET!$A$1:$DG$299,MATCH(PROGRESS!$A107,DATASHEET!$A$1:$A$299,0),MATCH(PROGRESS!DF$2,DATASHEET!$A$1:$DG$1,0)),"")</f>
        <v/>
      </c>
      <c r="DF107" s="156" t="str">
        <f t="shared" si="91"/>
        <v/>
      </c>
      <c r="DG107" s="138" t="str">
        <f>IF(ISBLANK(DATASHEET!DI93),"",DATASHEET!DI93)</f>
        <v/>
      </c>
      <c r="DH107" s="198" t="str">
        <f>IF(ISBLANK(DATASHEET!DJ93),"",DATASHEET!DJ93)</f>
        <v/>
      </c>
      <c r="DI107" s="140" t="str">
        <f>IF(DJ107="","",IFERROR(VLOOKUP(DATASHEET!DL93,lookup,2,FALSE)-$P107,""))</f>
        <v/>
      </c>
      <c r="DJ107" s="156" t="str">
        <f>IFERROR(INDEX(DATASHEET!$A$1:$DG$299,MATCH(PROGRESS!$A107,DATASHEET!$A$1:$A$299,0),MATCH(PROGRESS!DK$2,DATASHEET!$A$1:$DG$1,0)),"")</f>
        <v/>
      </c>
      <c r="DK107" s="156" t="str">
        <f t="shared" si="92"/>
        <v/>
      </c>
      <c r="DL107" s="138" t="str">
        <f>IF(ISBLANK(DATASHEET!DM93),"",DATASHEET!DM93)</f>
        <v/>
      </c>
      <c r="DM107" s="198" t="str">
        <f>IF(ISBLANK(DATASHEET!DN93),"",DATASHEET!DN93)</f>
        <v/>
      </c>
      <c r="DN107" s="140" t="str">
        <f>IF(DO107="","",IFERROR(VLOOKUP(DATASHEET!DP93,lookup,2,FALSE)-$P107,""))</f>
        <v/>
      </c>
      <c r="DO107" s="156" t="str">
        <f>IFERROR(INDEX(DATASHEET!$A$1:$DG$299,MATCH(PROGRESS!$A107,DATASHEET!$A$1:$A$299,0),MATCH(PROGRESS!DP$2,DATASHEET!$A$1:$DG$1,0)),"")</f>
        <v/>
      </c>
      <c r="DP107" s="156" t="str">
        <f t="shared" si="93"/>
        <v/>
      </c>
      <c r="DQ107" s="138" t="str">
        <f>IF(ISBLANK(DATASHEET!DQ93),"",DATASHEET!DQ93)</f>
        <v>NT</v>
      </c>
      <c r="DR107" s="198" t="str">
        <f>IF(ISBLANK(DATASHEET!DR93),"",DATASHEET!DR93)</f>
        <v>11X-RE-5</v>
      </c>
      <c r="DS107" s="140" t="str">
        <f>IF(DT107="","",IFERROR(VLOOKUP(DATASHEET!DT93,lookup,2,FALSE)-$P107,""))</f>
        <v/>
      </c>
      <c r="DT107" s="156" t="str">
        <f>IFERROR(INDEX(DATASHEET!$A$1:$DG$299,MATCH(PROGRESS!$A107,DATASHEET!$A$1:$A$299,0),MATCH(PROGRESS!DU$2,DATASHEET!$A$1:$DG$1,0)),"")</f>
        <v/>
      </c>
      <c r="DU107" s="156" t="str">
        <f t="shared" si="94"/>
        <v/>
      </c>
      <c r="DV107" s="138" t="str">
        <f>IF(ISBLANK(DATASHEET!DU93),"",DATASHEET!DU93)</f>
        <v>ES</v>
      </c>
      <c r="DW107" s="198" t="str">
        <f>IF(ISBLANK(DATASHEET!DV93),"",DATASHEET!DV93)</f>
        <v>11C-SC-1</v>
      </c>
      <c r="DX107" s="140" t="str">
        <f>IF(DY107="","",IFERROR(VLOOKUP(DATASHEET!DX93,lookup,2,FALSE)-$P107,""))</f>
        <v/>
      </c>
      <c r="DY107" s="156" t="str">
        <f>IFERROR(INDEX(DATASHEET!$A$1:$DG$299,MATCH(PROGRESS!$A107,DATASHEET!$A$1:$A$299,0),MATCH(PROGRESS!DZ$2,DATASHEET!$A$1:$DG$1,0)),"")</f>
        <v/>
      </c>
      <c r="DZ107" s="156" t="str">
        <f t="shared" si="95"/>
        <v/>
      </c>
      <c r="EA107" s="138" t="str">
        <f>IF(ISBLANK(DATASHEET!DY93),"",DATASHEET!DY93)</f>
        <v>YP</v>
      </c>
      <c r="EB107" s="198" t="str">
        <f>IF(ISBLANK(DATASHEET!DZ93),"",DATASHEET!DZ93)</f>
        <v>11S-SP-3</v>
      </c>
      <c r="FD107" s="526"/>
      <c r="FE107" s="532"/>
      <c r="FF107" s="532"/>
      <c r="FG107" s="532"/>
      <c r="FH107" s="526"/>
      <c r="FI107" s="526"/>
      <c r="FJ107" s="532"/>
      <c r="FK107" s="526"/>
      <c r="FL107" s="532"/>
      <c r="FM107" s="526"/>
      <c r="FN107" s="532"/>
      <c r="FO107" s="532"/>
      <c r="FP107" s="532"/>
      <c r="FQ107" s="526"/>
      <c r="FR107" s="526"/>
      <c r="FS107" s="526"/>
      <c r="FT107" s="532"/>
      <c r="FU107" s="526"/>
      <c r="FV107" s="532"/>
      <c r="FW107" s="532"/>
      <c r="FX107" s="532"/>
      <c r="FY107" s="526"/>
      <c r="FZ107" s="532"/>
      <c r="GA107" s="529"/>
      <c r="GB107" s="530"/>
      <c r="GC107" s="530"/>
      <c r="GD107" s="529"/>
      <c r="GE107" s="530"/>
      <c r="GF107" s="530"/>
      <c r="GG107" s="530"/>
      <c r="GH107" s="530"/>
      <c r="GI107" s="530"/>
      <c r="GJ107" s="529"/>
      <c r="GK107" s="530"/>
      <c r="GL107" s="529"/>
      <c r="GM107" s="529"/>
      <c r="GN107" s="530"/>
      <c r="GO107" s="530"/>
      <c r="GP107" s="529"/>
      <c r="GQ107" s="529"/>
      <c r="GR107" s="530"/>
      <c r="GS107" s="530"/>
      <c r="GT107" s="529"/>
    </row>
    <row r="108" spans="1:211" ht="15.75" x14ac:dyDescent="0.25">
      <c r="A108" s="179">
        <f>DATASHEET!A94</f>
        <v>151694</v>
      </c>
      <c r="B108" s="58" t="str">
        <f>DATASHEET!B94</f>
        <v>LEADLEY, Freya</v>
      </c>
      <c r="C108" s="169" t="str">
        <f>DATASHEET!C94</f>
        <v>11JNE</v>
      </c>
      <c r="D108" s="170" t="str">
        <f>DATASHEET!D94</f>
        <v>F</v>
      </c>
      <c r="E108" s="170" t="str">
        <f>DATASHEET!J94</f>
        <v>N</v>
      </c>
      <c r="F108" s="170" t="str">
        <f>DATASHEET!E94</f>
        <v>N</v>
      </c>
      <c r="G108" s="170" t="str">
        <f>DATASHEET!F94</f>
        <v>White - British</v>
      </c>
      <c r="H108" s="170" t="str">
        <f>DATASHEET!G94</f>
        <v>N</v>
      </c>
      <c r="I108" s="170" t="str">
        <f>DATASHEET!H94</f>
        <v>N</v>
      </c>
      <c r="J108" s="170" t="str">
        <f>DATASHEET!I94</f>
        <v>N</v>
      </c>
      <c r="K108" s="171" t="str">
        <f>DATASHEET!M94</f>
        <v>H</v>
      </c>
      <c r="L108" s="88" t="str">
        <f t="shared" si="71"/>
        <v/>
      </c>
      <c r="M108" s="88" t="str">
        <f t="shared" si="72"/>
        <v/>
      </c>
      <c r="N108" s="498" t="str">
        <f>IF(ISBLANK(DATASHEET!L94),"",DATASHEET!L94)</f>
        <v>8-9</v>
      </c>
      <c r="O108" s="109">
        <f>IFERROR(IF(VLOOKUP(DATASHEET!A94,[5]YEAR11!$A$2:$AF$236,18,FALSE)="","",VLOOKUP(DATASHEET!A94,[5]YEAR11!$A$2:$AF$236,18,FALSE)),"")</f>
        <v>82.119048000000006</v>
      </c>
      <c r="P108" s="111">
        <f>IFERROR(IF(VLOOKUP(DATASHEET!A94,[5]YEAR11!$A$2:$AF$237,19,FALSE)="","",VLOOKUP(DATASHEET!A94,[5]YEAR11!$A$2:$AF$237,19,FALSE)),"")</f>
        <v>8.211904800000001</v>
      </c>
      <c r="Q108" s="497">
        <f>'P8 BREAKDOWN'!M96</f>
        <v>-7.3119048000000006</v>
      </c>
      <c r="R108" s="140" t="str">
        <f>IF(S108="","",IFERROR(VLOOKUP(DATASHEET!AF94,lookup,2,FALSE)-$P108,""))</f>
        <v/>
      </c>
      <c r="S108" s="156" t="str">
        <f>IFERROR(INDEX(DATASHEET!$A$1:$DG$299,MATCH(PROGRESS!$A108,DATASHEET!$A$1:$A$299,0),MATCH(PROGRESS!T$2,DATASHEET!$A$1:$DG$1,0)),"")</f>
        <v/>
      </c>
      <c r="T108" s="156" t="str">
        <f t="shared" si="73"/>
        <v/>
      </c>
      <c r="U108" s="138" t="str">
        <f>IF(ISBLANK(DATASHEET!AG94),"",DATASHEET!AG94)</f>
        <v/>
      </c>
      <c r="V108" s="198" t="str">
        <f>IF(ISBLANK(DATASHEET!AH94),"",DATASHEET!AH94)</f>
        <v/>
      </c>
      <c r="W108" s="140" t="str">
        <f>IF(X108="","",IFERROR(VLOOKUP(DATASHEET!AJ94,lookup,2,FALSE)-$P108,""))</f>
        <v/>
      </c>
      <c r="X108" s="156" t="str">
        <f>IFERROR(INDEX(DATASHEET!$A$1:$DG$299,MATCH(PROGRESS!$A108,DATASHEET!$A$1:$A$299,0),MATCH(PROGRESS!Y$2,DATASHEET!$A$1:$DG$1,0)),"")</f>
        <v/>
      </c>
      <c r="Y108" s="156" t="str">
        <f t="shared" si="74"/>
        <v/>
      </c>
      <c r="Z108" s="138" t="str">
        <f>IF(ISBLANK(DATASHEET!AK94),"",DATASHEET!AK94)</f>
        <v>MM</v>
      </c>
      <c r="AA108" s="198" t="str">
        <f>IF(ISBLANK(DATASHEET!AL94),"",DATASHEET!AL94)</f>
        <v>11T-BI-1</v>
      </c>
      <c r="AB108" s="140" t="str">
        <f>IF(AC108="","",IFERROR(VLOOKUP(DATASHEET!AN94,lookup,2,FALSE)-$P108,""))</f>
        <v/>
      </c>
      <c r="AC108" s="156" t="str">
        <f>IFERROR(INDEX(DATASHEET!$A$1:$DG$299,MATCH(PROGRESS!$A108,DATASHEET!$A$1:$A$299,0),MATCH(PROGRESS!AD$2,DATASHEET!$A$1:$DG$1,0)),"")</f>
        <v/>
      </c>
      <c r="AD108" s="156" t="str">
        <f t="shared" si="75"/>
        <v/>
      </c>
      <c r="AE108" s="138" t="str">
        <f>IF(ISBLANK(DATASHEET!AO94),"",DATASHEET!AO94)</f>
        <v/>
      </c>
      <c r="AF108" s="198" t="str">
        <f>IF(ISBLANK(DATASHEET!AP94),"",DATASHEET!AP94)</f>
        <v/>
      </c>
      <c r="AG108" s="140" t="str">
        <f>IF(AH108="","",IFERROR(VLOOKUP(DATASHEET!AR94,lookup,2,FALSE)-$P108,""))</f>
        <v/>
      </c>
      <c r="AH108" s="156" t="str">
        <f>IFERROR(INDEX(DATASHEET!$A$1:$DG$299,MATCH(PROGRESS!$A108,DATASHEET!$A$1:$A$299,0),MATCH(PROGRESS!AI$2,DATASHEET!$A$1:$DG$1,0)),"")</f>
        <v/>
      </c>
      <c r="AI108" s="156" t="str">
        <f t="shared" si="76"/>
        <v/>
      </c>
      <c r="AJ108" s="138" t="str">
        <f>IF(ISBLANK(DATASHEET!AS94),"",DATASHEET!AS94)</f>
        <v>MW</v>
      </c>
      <c r="AK108" s="198" t="str">
        <f>IF(ISBLANK(DATASHEET!AT94),"",DATASHEET!AT94)</f>
        <v>11T-CH-1</v>
      </c>
      <c r="AL108" s="140" t="str">
        <f>IF(AM108="","",IFERROR(VLOOKUP(DATASHEET!AV94,lookup,2,FALSE)-$P108,""))</f>
        <v/>
      </c>
      <c r="AM108" s="156" t="str">
        <f>IFERROR(INDEX(DATASHEET!$A$1:$DG$299,MATCH(PROGRESS!$A108,DATASHEET!$A$1:$A$299,0),MATCH(PROGRESS!AN$2,DATASHEET!$A$1:$DG$1,0)),"")</f>
        <v/>
      </c>
      <c r="AN108" s="156" t="str">
        <f t="shared" si="77"/>
        <v/>
      </c>
      <c r="AO108" s="138" t="str">
        <f>IF(ISBLANK(DATASHEET!AW94),"",DATASHEET!AW94)</f>
        <v/>
      </c>
      <c r="AP108" s="198" t="str">
        <f>IF(ISBLANK(DATASHEET!AX94),"",DATASHEET!AX94)</f>
        <v/>
      </c>
      <c r="AQ108" s="140" t="str">
        <f>IF(AR108="","",IFERROR(VLOOKUP(DATASHEET!AZ94,lookup,2,FALSE)-$P108,""))</f>
        <v/>
      </c>
      <c r="AR108" s="156" t="str">
        <f>IFERROR(INDEX(DATASHEET!$A$1:$DG$299,MATCH(PROGRESS!$A108,DATASHEET!$A$1:$A$299,0),MATCH(PROGRESS!AS$2,DATASHEET!$A$1:$DG$1,0)),"")</f>
        <v/>
      </c>
      <c r="AS108" s="156" t="str">
        <f t="shared" si="78"/>
        <v/>
      </c>
      <c r="AT108" s="138" t="str">
        <f>IF(ISBLANK(DATASHEET!BA94),"",DATASHEET!BA94)</f>
        <v>DCR</v>
      </c>
      <c r="AU108" s="198" t="str">
        <f>IF(ISBLANK(DATASHEET!BB94),"",DATASHEET!BB94)</f>
        <v>11MS2-CS-3</v>
      </c>
      <c r="AV108" s="140" t="str">
        <f>IF(AW108="","",IFERROR(VLOOKUP(DATASHEET!BD94,lookup,2,FALSE)-$P108,""))</f>
        <v/>
      </c>
      <c r="AW108" s="156" t="str">
        <f>IFERROR(INDEX(DATASHEET!$A$1:$DG$299,MATCH(PROGRESS!$A108,DATASHEET!$A$1:$A$299,0),MATCH(PROGRESS!AX$2,DATASHEET!$A$1:$DG$1,0)),"")</f>
        <v/>
      </c>
      <c r="AX108" s="156" t="str">
        <f t="shared" si="79"/>
        <v/>
      </c>
      <c r="AY108" s="138" t="str">
        <f>IF(ISBLANK(DATASHEET!BE94),"",DATASHEET!BE94)</f>
        <v/>
      </c>
      <c r="AZ108" s="198" t="str">
        <f>IF(ISBLANK(DATASHEET!BF94),"",DATASHEET!BF94)</f>
        <v/>
      </c>
      <c r="BA108" s="140" t="str">
        <f>IF(BB108="","",IFERROR(VLOOKUP(DATASHEET!BH94,lookup,2,FALSE)-$P108,""))</f>
        <v/>
      </c>
      <c r="BB108" s="156" t="str">
        <f>IFERROR(INDEX(DATASHEET!$A$1:$DG$299,MATCH(PROGRESS!$A108,DATASHEET!$A$1:$A$299,0),MATCH(PROGRESS!BC$2,DATASHEET!$A$1:$DG$1,0)),"")</f>
        <v/>
      </c>
      <c r="BC108" s="156" t="str">
        <f t="shared" si="80"/>
        <v/>
      </c>
      <c r="BD108" s="138" t="str">
        <f>IF(ISBLANK(DATASHEET!BI94),"",DATASHEET!BI94)</f>
        <v>EP</v>
      </c>
      <c r="BE108" s="198" t="str">
        <f>IF(ISBLANK(DATASHEET!BJ94),"",DATASHEET!BJ94)</f>
        <v>11X-EN-1</v>
      </c>
      <c r="BF108" s="140" t="str">
        <f>IF(BG108="","",IFERROR(VLOOKUP(DATASHEET!BL94,lookup,2,FALSE)-$P108,""))</f>
        <v/>
      </c>
      <c r="BG108" s="156" t="str">
        <f>IFERROR(INDEX(DATASHEET!$A$1:$DG$299,MATCH(PROGRESS!$A108,DATASHEET!$A$1:$A$299,0),MATCH(PROGRESS!BH$2,DATASHEET!$A$1:$DG$1,0)),"")</f>
        <v/>
      </c>
      <c r="BH108" s="156" t="str">
        <f t="shared" si="81"/>
        <v/>
      </c>
      <c r="BI108" s="138" t="str">
        <f>IF(ISBLANK(DATASHEET!BM94),"",DATASHEET!BM94)</f>
        <v/>
      </c>
      <c r="BJ108" s="198" t="str">
        <f>IF(ISBLANK(DATASHEET!BN94),"",DATASHEET!BN94)</f>
        <v/>
      </c>
      <c r="BK108" s="140" t="str">
        <f>IF(BL108="","",IFERROR(VLOOKUP(DATASHEET!BP94,lookup,2,FALSE)-$P108,""))</f>
        <v/>
      </c>
      <c r="BL108" s="156" t="str">
        <f>IFERROR(INDEX(DATASHEET!$A$1:$DG$299,MATCH(PROGRESS!$A108,DATASHEET!$A$1:$A$299,0),MATCH(PROGRESS!BM$2,DATASHEET!$A$1:$DG$1,0)),"")</f>
        <v/>
      </c>
      <c r="BM108" s="156" t="str">
        <f t="shared" si="82"/>
        <v/>
      </c>
      <c r="BN108" s="138" t="str">
        <f>IF(ISBLANK(DATASHEET!BQ94),"",DATASHEET!BQ94)</f>
        <v/>
      </c>
      <c r="BO108" s="198" t="str">
        <f>IF(ISBLANK(DATASHEET!BR94),"",DATASHEET!BR94)</f>
        <v/>
      </c>
      <c r="BP108" s="140" t="str">
        <f>IF(BQ108="","",IFERROR(VLOOKUP(DATASHEET!BX94,lookup,2,FALSE)-$P108,""))</f>
        <v/>
      </c>
      <c r="BQ108" s="156" t="str">
        <f>IFERROR(INDEX(DATASHEET!$A$1:$DG$299,MATCH(PROGRESS!$A108,DATASHEET!$A$1:$A$299,0),MATCH(PROGRESS!BR$2,DATASHEET!$A$1:$DG$1,0)),"")</f>
        <v/>
      </c>
      <c r="BR108" s="156" t="str">
        <f t="shared" si="83"/>
        <v/>
      </c>
      <c r="BS108" s="138" t="str">
        <f>IF(ISBLANK(DATASHEET!BY94),"",DATASHEET!BY94)</f>
        <v/>
      </c>
      <c r="BT108" s="198" t="str">
        <f>IF(ISBLANK(DATASHEET!BZ94),"",DATASHEET!BZ94)</f>
        <v/>
      </c>
      <c r="BU108" s="140" t="str">
        <f>IF(BV108="","",IFERROR(VLOOKUP(DATASHEET!CB94,lookup,2,FALSE)-$P108,""))</f>
        <v/>
      </c>
      <c r="BV108" s="156" t="str">
        <f>IFERROR(INDEX(DATASHEET!$A$1:$DG$299,MATCH(PROGRESS!$A108,DATASHEET!$A$1:$A$299,0),MATCH(PROGRESS!BW$2,DATASHEET!$A$1:$DG$1,0)),"")</f>
        <v/>
      </c>
      <c r="BW108" s="156" t="str">
        <f t="shared" si="84"/>
        <v/>
      </c>
      <c r="BX108" s="138" t="str">
        <f>IF(ISBLANK(DATASHEET!CC94),"",DATASHEET!CC94)</f>
        <v/>
      </c>
      <c r="BY108" s="198" t="str">
        <f>IF(ISBLANK(DATASHEET!CD94),"",DATASHEET!CD94)</f>
        <v/>
      </c>
      <c r="BZ108" s="140" t="str">
        <f>IF(CA108="","",IFERROR(VLOOKUP(DATASHEET!CE94,lookup,2,FALSE)-$P108,""))</f>
        <v/>
      </c>
      <c r="CA108" s="156" t="str">
        <f>IFERROR(INDEX(DATASHEET!$A$1:$DG$299,MATCH(PROGRESS!$A108,DATASHEET!$A$1:$A$299,0),MATCH(PROGRESS!CB$2,DATASHEET!$A$1:$DG$1,0)),"")</f>
        <v/>
      </c>
      <c r="CB108" s="156" t="str">
        <f t="shared" si="85"/>
        <v/>
      </c>
      <c r="CC108" s="138" t="str">
        <f>IF(ISBLANK(DATASHEET!CF94),"",DATASHEET!CF94)</f>
        <v/>
      </c>
      <c r="CD108" s="198" t="str">
        <f>IF(ISBLANK(DATASHEET!CG94),"",DATASHEET!CG94)</f>
        <v/>
      </c>
      <c r="CE108" s="140" t="str">
        <f>IF(CF108="","",IFERROR(VLOOKUP(DATASHEET!CJ94,lookup,2,FALSE)-$P108,""))</f>
        <v/>
      </c>
      <c r="CF108" s="156" t="str">
        <f>IFERROR(INDEX(DATASHEET!$A$1:$DG$299,MATCH(PROGRESS!$A108,DATASHEET!$A$1:$A$299,0),MATCH(PROGRESS!CG$2,DATASHEET!$A$1:$DG$1,0)),"")</f>
        <v/>
      </c>
      <c r="CG108" s="156" t="str">
        <f t="shared" si="86"/>
        <v/>
      </c>
      <c r="CH108" s="138" t="str">
        <f>IF(ISBLANK(DATASHEET!CK94),"",DATASHEET!CK94)</f>
        <v/>
      </c>
      <c r="CI108" s="198" t="str">
        <f>IF(ISBLANK(DATASHEET!CL94),"",DATASHEET!CL94)</f>
        <v/>
      </c>
      <c r="CJ108" s="140" t="str">
        <f>IF(CK108="","",IFERROR(VLOOKUP(DATASHEET!CN94,lookup,2,FALSE)-$P108,""))</f>
        <v/>
      </c>
      <c r="CK108" s="156" t="str">
        <f>IFERROR(INDEX(DATASHEET!$A$1:$DG$299,MATCH(PROGRESS!$A108,DATASHEET!$A$1:$A$299,0),MATCH(PROGRESS!CL$2,DATASHEET!$A$1:$DG$1,0)),"")</f>
        <v/>
      </c>
      <c r="CL108" s="156" t="str">
        <f t="shared" si="87"/>
        <v/>
      </c>
      <c r="CM108" s="138" t="str">
        <f>IF(ISBLANK(DATASHEET!CO94),"",DATASHEET!CO94)</f>
        <v>PHB</v>
      </c>
      <c r="CN108" s="198" t="str">
        <f>IF(ISBLANK(DATASHEET!CP94),"",DATASHEET!CP94)</f>
        <v>11N-MA-1</v>
      </c>
      <c r="CO108" s="140" t="str">
        <f>IF(CP108="","",IFERROR(VLOOKUP(DATASHEET!CR94,lookup,2,FALSE)-$P108,""))</f>
        <v/>
      </c>
      <c r="CP108" s="156" t="str">
        <f>IFERROR(INDEX(DATASHEET!$A$1:$DG$299,MATCH(PROGRESS!$A108,DATASHEET!$A$1:$A$299,0),MATCH(PROGRESS!CQ$2,DATASHEET!$A$1:$DG$1,0)),"")</f>
        <v/>
      </c>
      <c r="CQ108" s="156" t="str">
        <f t="shared" si="88"/>
        <v/>
      </c>
      <c r="CR108" s="138" t="str">
        <f>IF(ISBLANK(DATASHEET!CS94),"",DATASHEET!CS94)</f>
        <v/>
      </c>
      <c r="CS108" s="198" t="str">
        <f>IF(ISBLANK(DATASHEET!CT94),"",DATASHEET!CT94)</f>
        <v/>
      </c>
      <c r="CT108" s="140" t="str">
        <f>IF(CU108="","",IFERROR(VLOOKUP(DATASHEET!CV94,lookup,2,FALSE)-$P108,""))</f>
        <v/>
      </c>
      <c r="CU108" s="156" t="str">
        <f>IFERROR(INDEX(DATASHEET!$A$1:$DG$299,MATCH(PROGRESS!$A108,DATASHEET!$A$1:$A$299,0),MATCH(PROGRESS!CV$2,DATASHEET!$A$1:$DG$1,0)),"")</f>
        <v/>
      </c>
      <c r="CV108" s="156" t="str">
        <f t="shared" si="89"/>
        <v/>
      </c>
      <c r="CW108" s="138" t="str">
        <f>IF(ISBLANK(DATASHEET!CW94),"",DATASHEET!CW94)</f>
        <v/>
      </c>
      <c r="CX108" s="198" t="str">
        <f>IF(ISBLANK(DATASHEET!CX94),"",DATASHEET!CX94)</f>
        <v/>
      </c>
      <c r="CY108" s="140" t="str">
        <f>IF(CZ108="","",IFERROR(VLOOKUP(DATASHEET!DD94,lookup,2,FALSE)-$P108,""))</f>
        <v/>
      </c>
      <c r="CZ108" s="156" t="str">
        <f>IFERROR(INDEX(DATASHEET!$A$1:$DG$299,MATCH(PROGRESS!$A108,DATASHEET!$A$1:$A$299,0),MATCH(PROGRESS!DA$2,DATASHEET!$A$1:$DG$1,0)),"")</f>
        <v/>
      </c>
      <c r="DA108" s="156" t="str">
        <f t="shared" si="90"/>
        <v/>
      </c>
      <c r="DB108" s="138" t="str">
        <f>IF(ISBLANK(DATASHEET!DE94),"",DATASHEET!DE94)</f>
        <v/>
      </c>
      <c r="DC108" s="198" t="str">
        <f>IF(ISBLANK(DATASHEET!DF94),"",DATASHEET!DF94)</f>
        <v/>
      </c>
      <c r="DD108" s="140" t="str">
        <f>IF(DE108="","",IFERROR(VLOOKUP(DATASHEET!DH94,lookup,2,FALSE)-$P108,""))</f>
        <v/>
      </c>
      <c r="DE108" s="156" t="str">
        <f>IFERROR(INDEX(DATASHEET!$A$1:$DG$299,MATCH(PROGRESS!$A108,DATASHEET!$A$1:$A$299,0),MATCH(PROGRESS!DF$2,DATASHEET!$A$1:$DG$1,0)),"")</f>
        <v/>
      </c>
      <c r="DF108" s="156" t="str">
        <f t="shared" si="91"/>
        <v/>
      </c>
      <c r="DG108" s="138" t="str">
        <f>IF(ISBLANK(DATASHEET!DI94),"",DATASHEET!DI94)</f>
        <v>AR</v>
      </c>
      <c r="DH108" s="198" t="str">
        <f>IF(ISBLANK(DATASHEET!DJ94),"",DATASHEET!DJ94)</f>
        <v>11T-PH-1</v>
      </c>
      <c r="DI108" s="140" t="str">
        <f>IF(DJ108="","",IFERROR(VLOOKUP(DATASHEET!DL94,lookup,2,FALSE)-$P108,""))</f>
        <v/>
      </c>
      <c r="DJ108" s="156" t="str">
        <f>IFERROR(INDEX(DATASHEET!$A$1:$DG$299,MATCH(PROGRESS!$A108,DATASHEET!$A$1:$A$299,0),MATCH(PROGRESS!DK$2,DATASHEET!$A$1:$DG$1,0)),"")</f>
        <v/>
      </c>
      <c r="DK108" s="156" t="str">
        <f t="shared" si="92"/>
        <v/>
      </c>
      <c r="DL108" s="138" t="str">
        <f>IF(ISBLANK(DATASHEET!DM94),"",DATASHEET!DM94)</f>
        <v/>
      </c>
      <c r="DM108" s="198" t="str">
        <f>IF(ISBLANK(DATASHEET!DN94),"",DATASHEET!DN94)</f>
        <v/>
      </c>
      <c r="DN108" s="140" t="str">
        <f>IF(DO108="","",IFERROR(VLOOKUP(DATASHEET!DP94,lookup,2,FALSE)-$P108,""))</f>
        <v/>
      </c>
      <c r="DO108" s="156" t="str">
        <f>IFERROR(INDEX(DATASHEET!$A$1:$DG$299,MATCH(PROGRESS!$A108,DATASHEET!$A$1:$A$299,0),MATCH(PROGRESS!DP$2,DATASHEET!$A$1:$DG$1,0)),"")</f>
        <v/>
      </c>
      <c r="DP108" s="156" t="str">
        <f t="shared" si="93"/>
        <v/>
      </c>
      <c r="DQ108" s="138" t="str">
        <f>IF(ISBLANK(DATASHEET!DQ94),"",DATASHEET!DQ94)</f>
        <v>FG</v>
      </c>
      <c r="DR108" s="198" t="str">
        <f>IF(ISBLANK(DATASHEET!DR94),"",DATASHEET!DR94)</f>
        <v>11X-RE-4</v>
      </c>
      <c r="DS108" s="140" t="str">
        <f>IF(DT108="","",IFERROR(VLOOKUP(DATASHEET!DT94,lookup,2,FALSE)-$P108,""))</f>
        <v/>
      </c>
      <c r="DT108" s="156" t="str">
        <f>IFERROR(INDEX(DATASHEET!$A$1:$DG$299,MATCH(PROGRESS!$A108,DATASHEET!$A$1:$A$299,0),MATCH(PROGRESS!DU$2,DATASHEET!$A$1:$DG$1,0)),"")</f>
        <v/>
      </c>
      <c r="DU108" s="156" t="str">
        <f t="shared" si="94"/>
        <v/>
      </c>
      <c r="DV108" s="138" t="str">
        <f>IF(ISBLANK(DATASHEET!DU94),"",DATASHEET!DU94)</f>
        <v/>
      </c>
      <c r="DW108" s="198" t="str">
        <f>IF(ISBLANK(DATASHEET!DV94),"",DATASHEET!DV94)</f>
        <v/>
      </c>
      <c r="DX108" s="140" t="str">
        <f>IF(DY108="","",IFERROR(VLOOKUP(DATASHEET!DX94,lookup,2,FALSE)-$P108,""))</f>
        <v/>
      </c>
      <c r="DY108" s="156" t="str">
        <f>IFERROR(INDEX(DATASHEET!$A$1:$DG$299,MATCH(PROGRESS!$A108,DATASHEET!$A$1:$A$299,0),MATCH(PROGRESS!DZ$2,DATASHEET!$A$1:$DG$1,0)),"")</f>
        <v/>
      </c>
      <c r="DZ108" s="156" t="str">
        <f t="shared" si="95"/>
        <v/>
      </c>
      <c r="EA108" s="138" t="str">
        <f>IF(ISBLANK(DATASHEET!DY94),"",DATASHEET!DY94)</f>
        <v>WE</v>
      </c>
      <c r="EB108" s="198" t="str">
        <f>IF(ISBLANK(DATASHEET!DZ94),"",DATASHEET!DZ94)</f>
        <v>11N-SP-1</v>
      </c>
      <c r="FD108" s="526"/>
      <c r="FE108" s="532"/>
      <c r="FF108" s="532"/>
      <c r="FG108" s="532"/>
      <c r="FH108" s="526"/>
      <c r="FI108" s="526"/>
      <c r="FJ108" s="532"/>
      <c r="FK108" s="526"/>
      <c r="FL108" s="532"/>
      <c r="FM108" s="526"/>
      <c r="FN108" s="532"/>
      <c r="FO108" s="532"/>
      <c r="FP108" s="532"/>
      <c r="FQ108" s="526"/>
      <c r="FR108" s="526"/>
      <c r="FS108" s="526"/>
      <c r="FT108" s="532"/>
      <c r="FU108" s="526"/>
      <c r="FV108" s="532"/>
      <c r="FW108" s="532"/>
      <c r="FX108" s="532"/>
      <c r="FY108" s="526"/>
      <c r="FZ108" s="532"/>
      <c r="GA108" s="529"/>
      <c r="GB108" s="530"/>
      <c r="GC108" s="530"/>
      <c r="GD108" s="529"/>
      <c r="GE108" s="530"/>
      <c r="GF108" s="530"/>
      <c r="GG108" s="530"/>
      <c r="GH108" s="530"/>
      <c r="GI108" s="530"/>
      <c r="GJ108" s="529"/>
      <c r="GK108" s="530"/>
      <c r="GL108" s="529"/>
      <c r="GM108" s="529"/>
      <c r="GN108" s="530"/>
      <c r="GO108" s="530"/>
      <c r="GP108" s="529"/>
      <c r="GQ108" s="529"/>
      <c r="GR108" s="530"/>
      <c r="GS108" s="530"/>
      <c r="GT108" s="529"/>
    </row>
    <row r="109" spans="1:211" ht="15.75" x14ac:dyDescent="0.25">
      <c r="A109" s="179">
        <f>DATASHEET!A95</f>
        <v>151528</v>
      </c>
      <c r="B109" s="58" t="str">
        <f>DATASHEET!B95</f>
        <v>LEADLEY, Harvey</v>
      </c>
      <c r="C109" s="169" t="str">
        <f>DATASHEET!C95</f>
        <v>11EGQ</v>
      </c>
      <c r="D109" s="170" t="str">
        <f>DATASHEET!D95</f>
        <v>M</v>
      </c>
      <c r="E109" s="170" t="str">
        <f>DATASHEET!J95</f>
        <v>N</v>
      </c>
      <c r="F109" s="170" t="str">
        <f>DATASHEET!E95</f>
        <v>N</v>
      </c>
      <c r="G109" s="170" t="str">
        <f>DATASHEET!F95</f>
        <v>White - British</v>
      </c>
      <c r="H109" s="170" t="str">
        <f>DATASHEET!G95</f>
        <v>N</v>
      </c>
      <c r="I109" s="170" t="str">
        <f>DATASHEET!H95</f>
        <v>N</v>
      </c>
      <c r="J109" s="170" t="str">
        <f>DATASHEET!I95</f>
        <v>N</v>
      </c>
      <c r="K109" s="171" t="str">
        <f>DATASHEET!M95</f>
        <v>H</v>
      </c>
      <c r="L109" s="88" t="str">
        <f t="shared" si="71"/>
        <v/>
      </c>
      <c r="M109" s="88" t="str">
        <f t="shared" si="72"/>
        <v/>
      </c>
      <c r="N109" s="498" t="str">
        <f>IF(ISBLANK(DATASHEET!L95),"",DATASHEET!L95)</f>
        <v>6-7</v>
      </c>
      <c r="O109" s="109">
        <f>IFERROR(IF(VLOOKUP(DATASHEET!A95,[5]YEAR11!$A$2:$AF$236,18,FALSE)="","",VLOOKUP(DATASHEET!A95,[5]YEAR11!$A$2:$AF$236,18,FALSE)),"")</f>
        <v>61.896647999999999</v>
      </c>
      <c r="P109" s="111">
        <f>IFERROR(IF(VLOOKUP(DATASHEET!A95,[5]YEAR11!$A$2:$AF$237,19,FALSE)="","",VLOOKUP(DATASHEET!A95,[5]YEAR11!$A$2:$AF$237,19,FALSE)),"")</f>
        <v>6.1896648000000001</v>
      </c>
      <c r="Q109" s="497">
        <f>'P8 BREAKDOWN'!M97</f>
        <v>-5.3896648000000003</v>
      </c>
      <c r="R109" s="140" t="str">
        <f>IF(S109="","",IFERROR(VLOOKUP(DATASHEET!AF95,lookup,2,FALSE)-$P109,""))</f>
        <v/>
      </c>
      <c r="S109" s="156" t="str">
        <f>IFERROR(INDEX(DATASHEET!$A$1:$DG$299,MATCH(PROGRESS!$A109,DATASHEET!$A$1:$A$299,0),MATCH(PROGRESS!T$2,DATASHEET!$A$1:$DG$1,0)),"")</f>
        <v/>
      </c>
      <c r="T109" s="156" t="str">
        <f t="shared" si="73"/>
        <v/>
      </c>
      <c r="U109" s="138" t="str">
        <f>IF(ISBLANK(DATASHEET!AG95),"",DATASHEET!AG95)</f>
        <v>PLE</v>
      </c>
      <c r="V109" s="198" t="str">
        <f>IF(ISBLANK(DATASHEET!AH95),"",DATASHEET!AH95)</f>
        <v>11LT-AR-1</v>
      </c>
      <c r="W109" s="140" t="str">
        <f>IF(X109="","",IFERROR(VLOOKUP(DATASHEET!AJ95,lookup,2,FALSE)-$P109,""))</f>
        <v/>
      </c>
      <c r="X109" s="156" t="str">
        <f>IFERROR(INDEX(DATASHEET!$A$1:$DG$299,MATCH(PROGRESS!$A109,DATASHEET!$A$1:$A$299,0),MATCH(PROGRESS!Y$2,DATASHEET!$A$1:$DG$1,0)),"")</f>
        <v/>
      </c>
      <c r="Y109" s="156" t="str">
        <f t="shared" si="74"/>
        <v/>
      </c>
      <c r="Z109" s="138" t="str">
        <f>IF(ISBLANK(DATASHEET!AK95),"",DATASHEET!AK95)</f>
        <v/>
      </c>
      <c r="AA109" s="198" t="str">
        <f>IF(ISBLANK(DATASHEET!AL95),"",DATASHEET!AL95)</f>
        <v/>
      </c>
      <c r="AB109" s="140" t="str">
        <f>IF(AC109="","",IFERROR(VLOOKUP(DATASHEET!AN95,lookup,2,FALSE)-$P109,""))</f>
        <v/>
      </c>
      <c r="AC109" s="156" t="str">
        <f>IFERROR(INDEX(DATASHEET!$A$1:$DG$299,MATCH(PROGRESS!$A109,DATASHEET!$A$1:$A$299,0),MATCH(PROGRESS!AD$2,DATASHEET!$A$1:$DG$1,0)),"")</f>
        <v/>
      </c>
      <c r="AD109" s="156" t="str">
        <f t="shared" si="75"/>
        <v/>
      </c>
      <c r="AE109" s="138" t="str">
        <f>IF(ISBLANK(DATASHEET!AO95),"",DATASHEET!AO95)</f>
        <v>ASM</v>
      </c>
      <c r="AF109" s="198" t="str">
        <f>IF(ISBLANK(DATASHEET!AP95),"",DATASHEET!AP95)</f>
        <v>11MS2-BE-MS-1</v>
      </c>
      <c r="AG109" s="140" t="str">
        <f>IF(AH109="","",IFERROR(VLOOKUP(DATASHEET!AR95,lookup,2,FALSE)-$P109,""))</f>
        <v/>
      </c>
      <c r="AH109" s="156" t="str">
        <f>IFERROR(INDEX(DATASHEET!$A$1:$DG$299,MATCH(PROGRESS!$A109,DATASHEET!$A$1:$A$299,0),MATCH(PROGRESS!AI$2,DATASHEET!$A$1:$DG$1,0)),"")</f>
        <v/>
      </c>
      <c r="AI109" s="156" t="str">
        <f t="shared" si="76"/>
        <v/>
      </c>
      <c r="AJ109" s="138" t="str">
        <f>IF(ISBLANK(DATASHEET!AS95),"",DATASHEET!AS95)</f>
        <v/>
      </c>
      <c r="AK109" s="198" t="str">
        <f>IF(ISBLANK(DATASHEET!AT95),"",DATASHEET!AT95)</f>
        <v/>
      </c>
      <c r="AL109" s="140" t="str">
        <f>IF(AM109="","",IFERROR(VLOOKUP(DATASHEET!AV95,lookup,2,FALSE)-$P109,""))</f>
        <v/>
      </c>
      <c r="AM109" s="156" t="str">
        <f>IFERROR(INDEX(DATASHEET!$A$1:$DG$299,MATCH(PROGRESS!$A109,DATASHEET!$A$1:$A$299,0),MATCH(PROGRESS!AN$2,DATASHEET!$A$1:$DG$1,0)),"")</f>
        <v/>
      </c>
      <c r="AN109" s="156" t="str">
        <f t="shared" si="77"/>
        <v/>
      </c>
      <c r="AO109" s="138" t="str">
        <f>IF(ISBLANK(DATASHEET!AW95),"",DATASHEET!AW95)</f>
        <v/>
      </c>
      <c r="AP109" s="198" t="str">
        <f>IF(ISBLANK(DATASHEET!AX95),"",DATASHEET!AX95)</f>
        <v/>
      </c>
      <c r="AQ109" s="140" t="str">
        <f>IF(AR109="","",IFERROR(VLOOKUP(DATASHEET!AZ95,lookup,2,FALSE)-$P109,""))</f>
        <v/>
      </c>
      <c r="AR109" s="156" t="str">
        <f>IFERROR(INDEX(DATASHEET!$A$1:$DG$299,MATCH(PROGRESS!$A109,DATASHEET!$A$1:$A$299,0),MATCH(PROGRESS!AS$2,DATASHEET!$A$1:$DG$1,0)),"")</f>
        <v/>
      </c>
      <c r="AS109" s="156" t="str">
        <f t="shared" si="78"/>
        <v/>
      </c>
      <c r="AT109" s="138" t="str">
        <f>IF(ISBLANK(DATASHEET!BA95),"",DATASHEET!BA95)</f>
        <v/>
      </c>
      <c r="AU109" s="198" t="str">
        <f>IF(ISBLANK(DATASHEET!BB95),"",DATASHEET!BB95)</f>
        <v/>
      </c>
      <c r="AV109" s="140" t="str">
        <f>IF(AW109="","",IFERROR(VLOOKUP(DATASHEET!BD95,lookup,2,FALSE)-$P109,""))</f>
        <v/>
      </c>
      <c r="AW109" s="156" t="str">
        <f>IFERROR(INDEX(DATASHEET!$A$1:$DG$299,MATCH(PROGRESS!$A109,DATASHEET!$A$1:$A$299,0),MATCH(PROGRESS!AX$2,DATASHEET!$A$1:$DG$1,0)),"")</f>
        <v/>
      </c>
      <c r="AX109" s="156" t="str">
        <f t="shared" si="79"/>
        <v/>
      </c>
      <c r="AY109" s="138" t="str">
        <f>IF(ISBLANK(DATASHEET!BE95),"",DATASHEET!BE95)</f>
        <v/>
      </c>
      <c r="AZ109" s="198" t="str">
        <f>IF(ISBLANK(DATASHEET!BF95),"",DATASHEET!BF95)</f>
        <v/>
      </c>
      <c r="BA109" s="140" t="str">
        <f>IF(BB109="","",IFERROR(VLOOKUP(DATASHEET!BH95,lookup,2,FALSE)-$P109,""))</f>
        <v/>
      </c>
      <c r="BB109" s="156" t="str">
        <f>IFERROR(INDEX(DATASHEET!$A$1:$DG$299,MATCH(PROGRESS!$A109,DATASHEET!$A$1:$A$299,0),MATCH(PROGRESS!BC$2,DATASHEET!$A$1:$DG$1,0)),"")</f>
        <v/>
      </c>
      <c r="BC109" s="156" t="str">
        <f t="shared" si="80"/>
        <v/>
      </c>
      <c r="BD109" s="138" t="str">
        <f>IF(ISBLANK(DATASHEET!BI95),"",DATASHEET!BI95)</f>
        <v>EP</v>
      </c>
      <c r="BE109" s="198" t="str">
        <f>IF(ISBLANK(DATASHEET!BJ95),"",DATASHEET!BJ95)</f>
        <v>11X-EN-1</v>
      </c>
      <c r="BF109" s="140" t="str">
        <f>IF(BG109="","",IFERROR(VLOOKUP(DATASHEET!BL95,lookup,2,FALSE)-$P109,""))</f>
        <v/>
      </c>
      <c r="BG109" s="156" t="str">
        <f>IFERROR(INDEX(DATASHEET!$A$1:$DG$299,MATCH(PROGRESS!$A109,DATASHEET!$A$1:$A$299,0),MATCH(PROGRESS!BH$2,DATASHEET!$A$1:$DG$1,0)),"")</f>
        <v/>
      </c>
      <c r="BH109" s="156" t="str">
        <f t="shared" si="81"/>
        <v/>
      </c>
      <c r="BI109" s="138" t="str">
        <f>IF(ISBLANK(DATASHEET!BM95),"",DATASHEET!BM95)</f>
        <v/>
      </c>
      <c r="BJ109" s="198" t="str">
        <f>IF(ISBLANK(DATASHEET!BN95),"",DATASHEET!BN95)</f>
        <v/>
      </c>
      <c r="BK109" s="140" t="str">
        <f>IF(BL109="","",IFERROR(VLOOKUP(DATASHEET!BP95,lookup,2,FALSE)-$P109,""))</f>
        <v/>
      </c>
      <c r="BL109" s="156" t="str">
        <f>IFERROR(INDEX(DATASHEET!$A$1:$DG$299,MATCH(PROGRESS!$A109,DATASHEET!$A$1:$A$299,0),MATCH(PROGRESS!BM$2,DATASHEET!$A$1:$DG$1,0)),"")</f>
        <v/>
      </c>
      <c r="BM109" s="156" t="str">
        <f t="shared" si="82"/>
        <v/>
      </c>
      <c r="BN109" s="138" t="str">
        <f>IF(ISBLANK(DATASHEET!BQ95),"",DATASHEET!BQ95)</f>
        <v/>
      </c>
      <c r="BO109" s="198" t="str">
        <f>IF(ISBLANK(DATASHEET!BR95),"",DATASHEET!BR95)</f>
        <v/>
      </c>
      <c r="BP109" s="140" t="str">
        <f>IF(BQ109="","",IFERROR(VLOOKUP(DATASHEET!BX95,lookup,2,FALSE)-$P109,""))</f>
        <v/>
      </c>
      <c r="BQ109" s="156" t="str">
        <f>IFERROR(INDEX(DATASHEET!$A$1:$DG$299,MATCH(PROGRESS!$A109,DATASHEET!$A$1:$A$299,0),MATCH(PROGRESS!BR$2,DATASHEET!$A$1:$DG$1,0)),"")</f>
        <v/>
      </c>
      <c r="BR109" s="156" t="str">
        <f t="shared" si="83"/>
        <v/>
      </c>
      <c r="BS109" s="138" t="str">
        <f>IF(ISBLANK(DATASHEET!BY95),"",DATASHEET!BY95)</f>
        <v>LMA</v>
      </c>
      <c r="BT109" s="198" t="str">
        <f>IF(ISBLANK(DATASHEET!BZ95),"",DATASHEET!BZ95)</f>
        <v>11S-FR-1</v>
      </c>
      <c r="BU109" s="140" t="str">
        <f>IF(BV109="","",IFERROR(VLOOKUP(DATASHEET!CB95,lookup,2,FALSE)-$P109,""))</f>
        <v/>
      </c>
      <c r="BV109" s="156" t="str">
        <f>IFERROR(INDEX(DATASHEET!$A$1:$DG$299,MATCH(PROGRESS!$A109,DATASHEET!$A$1:$A$299,0),MATCH(PROGRESS!BW$2,DATASHEET!$A$1:$DG$1,0)),"")</f>
        <v/>
      </c>
      <c r="BW109" s="156" t="str">
        <f t="shared" si="84"/>
        <v/>
      </c>
      <c r="BX109" s="138" t="str">
        <f>IF(ISBLANK(DATASHEET!CC95),"",DATASHEET!CC95)</f>
        <v/>
      </c>
      <c r="BY109" s="198" t="str">
        <f>IF(ISBLANK(DATASHEET!CD95),"",DATASHEET!CD95)</f>
        <v/>
      </c>
      <c r="BZ109" s="140" t="str">
        <f>IF(CA109="","",IFERROR(VLOOKUP(DATASHEET!CE95,lookup,2,FALSE)-$P109,""))</f>
        <v/>
      </c>
      <c r="CA109" s="156" t="str">
        <f>IFERROR(INDEX(DATASHEET!$A$1:$DG$299,MATCH(PROGRESS!$A109,DATASHEET!$A$1:$A$299,0),MATCH(PROGRESS!CB$2,DATASHEET!$A$1:$DG$1,0)),"")</f>
        <v/>
      </c>
      <c r="CB109" s="156" t="str">
        <f t="shared" si="85"/>
        <v/>
      </c>
      <c r="CC109" s="138" t="str">
        <f>IF(ISBLANK(DATASHEET!CF95),"",DATASHEET!CF95)</f>
        <v/>
      </c>
      <c r="CD109" s="198" t="str">
        <f>IF(ISBLANK(DATASHEET!CG95),"",DATASHEET!CG95)</f>
        <v/>
      </c>
      <c r="CE109" s="140" t="str">
        <f>IF(CF109="","",IFERROR(VLOOKUP(DATASHEET!CJ95,lookup,2,FALSE)-$P109,""))</f>
        <v/>
      </c>
      <c r="CF109" s="156" t="str">
        <f>IFERROR(INDEX(DATASHEET!$A$1:$DG$299,MATCH(PROGRESS!$A109,DATASHEET!$A$1:$A$299,0),MATCH(PROGRESS!CG$2,DATASHEET!$A$1:$DG$1,0)),"")</f>
        <v/>
      </c>
      <c r="CG109" s="156" t="str">
        <f t="shared" si="86"/>
        <v/>
      </c>
      <c r="CH109" s="138" t="str">
        <f>IF(ISBLANK(DATASHEET!CK95),"",DATASHEET!CK95)</f>
        <v/>
      </c>
      <c r="CI109" s="198" t="str">
        <f>IF(ISBLANK(DATASHEET!CL95),"",DATASHEET!CL95)</f>
        <v/>
      </c>
      <c r="CJ109" s="140" t="str">
        <f>IF(CK109="","",IFERROR(VLOOKUP(DATASHEET!CN95,lookup,2,FALSE)-$P109,""))</f>
        <v/>
      </c>
      <c r="CK109" s="156" t="str">
        <f>IFERROR(INDEX(DATASHEET!$A$1:$DG$299,MATCH(PROGRESS!$A109,DATASHEET!$A$1:$A$299,0),MATCH(PROGRESS!CL$2,DATASHEET!$A$1:$DG$1,0)),"")</f>
        <v/>
      </c>
      <c r="CL109" s="156" t="str">
        <f t="shared" si="87"/>
        <v/>
      </c>
      <c r="CM109" s="138" t="str">
        <f>IF(ISBLANK(DATASHEET!CO95),"",DATASHEET!CO95)</f>
        <v>CS</v>
      </c>
      <c r="CN109" s="198" t="str">
        <f>IF(ISBLANK(DATASHEET!CP95),"",DATASHEET!CP95)</f>
        <v>11S-MA-1</v>
      </c>
      <c r="CO109" s="140" t="str">
        <f>IF(CP109="","",IFERROR(VLOOKUP(DATASHEET!CR95,lookup,2,FALSE)-$P109,""))</f>
        <v/>
      </c>
      <c r="CP109" s="156" t="str">
        <f>IFERROR(INDEX(DATASHEET!$A$1:$DG$299,MATCH(PROGRESS!$A109,DATASHEET!$A$1:$A$299,0),MATCH(PROGRESS!CQ$2,DATASHEET!$A$1:$DG$1,0)),"")</f>
        <v/>
      </c>
      <c r="CQ109" s="156" t="str">
        <f t="shared" si="88"/>
        <v/>
      </c>
      <c r="CR109" s="138" t="str">
        <f>IF(ISBLANK(DATASHEET!CS95),"",DATASHEET!CS95)</f>
        <v/>
      </c>
      <c r="CS109" s="198" t="str">
        <f>IF(ISBLANK(DATASHEET!CT95),"",DATASHEET!CT95)</f>
        <v/>
      </c>
      <c r="CT109" s="140" t="str">
        <f>IF(CU109="","",IFERROR(VLOOKUP(DATASHEET!CV95,lookup,2,FALSE)-$P109,""))</f>
        <v/>
      </c>
      <c r="CU109" s="156" t="str">
        <f>IFERROR(INDEX(DATASHEET!$A$1:$DG$299,MATCH(PROGRESS!$A109,DATASHEET!$A$1:$A$299,0),MATCH(PROGRESS!CV$2,DATASHEET!$A$1:$DG$1,0)),"")</f>
        <v/>
      </c>
      <c r="CV109" s="156" t="str">
        <f t="shared" si="89"/>
        <v/>
      </c>
      <c r="CW109" s="138" t="str">
        <f>IF(ISBLANK(DATASHEET!CW95),"",DATASHEET!CW95)</f>
        <v/>
      </c>
      <c r="CX109" s="198" t="str">
        <f>IF(ISBLANK(DATASHEET!CX95),"",DATASHEET!CX95)</f>
        <v/>
      </c>
      <c r="CY109" s="140" t="str">
        <f>IF(CZ109="","",IFERROR(VLOOKUP(DATASHEET!DD95,lookup,2,FALSE)-$P109,""))</f>
        <v/>
      </c>
      <c r="CZ109" s="156" t="str">
        <f>IFERROR(INDEX(DATASHEET!$A$1:$DG$299,MATCH(PROGRESS!$A109,DATASHEET!$A$1:$A$299,0),MATCH(PROGRESS!DA$2,DATASHEET!$A$1:$DG$1,0)),"")</f>
        <v/>
      </c>
      <c r="DA109" s="156" t="str">
        <f t="shared" si="90"/>
        <v/>
      </c>
      <c r="DB109" s="138" t="str">
        <f>IF(ISBLANK(DATASHEET!DE95),"",DATASHEET!DE95)</f>
        <v/>
      </c>
      <c r="DC109" s="198" t="str">
        <f>IF(ISBLANK(DATASHEET!DF95),"",DATASHEET!DF95)</f>
        <v/>
      </c>
      <c r="DD109" s="140" t="str">
        <f>IF(DE109="","",IFERROR(VLOOKUP(DATASHEET!DH95,lookup,2,FALSE)-$P109,""))</f>
        <v/>
      </c>
      <c r="DE109" s="156" t="str">
        <f>IFERROR(INDEX(DATASHEET!$A$1:$DG$299,MATCH(PROGRESS!$A109,DATASHEET!$A$1:$A$299,0),MATCH(PROGRESS!DF$2,DATASHEET!$A$1:$DG$1,0)),"")</f>
        <v/>
      </c>
      <c r="DF109" s="156" t="str">
        <f t="shared" si="91"/>
        <v/>
      </c>
      <c r="DG109" s="138" t="str">
        <f>IF(ISBLANK(DATASHEET!DI95),"",DATASHEET!DI95)</f>
        <v/>
      </c>
      <c r="DH109" s="198" t="str">
        <f>IF(ISBLANK(DATASHEET!DJ95),"",DATASHEET!DJ95)</f>
        <v/>
      </c>
      <c r="DI109" s="140" t="str">
        <f>IF(DJ109="","",IFERROR(VLOOKUP(DATASHEET!DL95,lookup,2,FALSE)-$P109,""))</f>
        <v/>
      </c>
      <c r="DJ109" s="156" t="str">
        <f>IFERROR(INDEX(DATASHEET!$A$1:$DG$299,MATCH(PROGRESS!$A109,DATASHEET!$A$1:$A$299,0),MATCH(PROGRESS!DK$2,DATASHEET!$A$1:$DG$1,0)),"")</f>
        <v/>
      </c>
      <c r="DK109" s="156" t="str">
        <f t="shared" si="92"/>
        <v/>
      </c>
      <c r="DL109" s="138" t="str">
        <f>IF(ISBLANK(DATASHEET!DM95),"",DATASHEET!DM95)</f>
        <v/>
      </c>
      <c r="DM109" s="198" t="str">
        <f>IF(ISBLANK(DATASHEET!DN95),"",DATASHEET!DN95)</f>
        <v/>
      </c>
      <c r="DN109" s="140" t="str">
        <f>IF(DO109="","",IFERROR(VLOOKUP(DATASHEET!DP95,lookup,2,FALSE)-$P109,""))</f>
        <v/>
      </c>
      <c r="DO109" s="156" t="str">
        <f>IFERROR(INDEX(DATASHEET!$A$1:$DG$299,MATCH(PROGRESS!$A109,DATASHEET!$A$1:$A$299,0),MATCH(PROGRESS!DP$2,DATASHEET!$A$1:$DG$1,0)),"")</f>
        <v/>
      </c>
      <c r="DP109" s="156" t="str">
        <f t="shared" si="93"/>
        <v/>
      </c>
      <c r="DQ109" s="138" t="str">
        <f>IF(ISBLANK(DATASHEET!DQ95),"",DATASHEET!DQ95)</f>
        <v>MHA</v>
      </c>
      <c r="DR109" s="198" t="str">
        <f>IF(ISBLANK(DATASHEET!DR95),"",DATASHEET!DR95)</f>
        <v>11X-RE-6</v>
      </c>
      <c r="DS109" s="140" t="str">
        <f>IF(DT109="","",IFERROR(VLOOKUP(DATASHEET!DT95,lookup,2,FALSE)-$P109,""))</f>
        <v/>
      </c>
      <c r="DT109" s="156" t="str">
        <f>IFERROR(INDEX(DATASHEET!$A$1:$DG$299,MATCH(PROGRESS!$A109,DATASHEET!$A$1:$A$299,0),MATCH(PROGRESS!DU$2,DATASHEET!$A$1:$DG$1,0)),"")</f>
        <v/>
      </c>
      <c r="DU109" s="156" t="str">
        <f t="shared" si="94"/>
        <v/>
      </c>
      <c r="DV109" s="138" t="str">
        <f>IF(ISBLANK(DATASHEET!DU95),"",DATASHEET!DU95)</f>
        <v>ES</v>
      </c>
      <c r="DW109" s="198" t="str">
        <f>IF(ISBLANK(DATASHEET!DV95),"",DATASHEET!DV95)</f>
        <v>11C-SC-1</v>
      </c>
      <c r="DX109" s="140" t="str">
        <f>IF(DY109="","",IFERROR(VLOOKUP(DATASHEET!DX95,lookup,2,FALSE)-$P109,""))</f>
        <v/>
      </c>
      <c r="DY109" s="156" t="str">
        <f>IFERROR(INDEX(DATASHEET!$A$1:$DG$299,MATCH(PROGRESS!$A109,DATASHEET!$A$1:$A$299,0),MATCH(PROGRESS!DZ$2,DATASHEET!$A$1:$DG$1,0)),"")</f>
        <v/>
      </c>
      <c r="DZ109" s="156" t="str">
        <f t="shared" si="95"/>
        <v/>
      </c>
      <c r="EA109" s="138" t="str">
        <f>IF(ISBLANK(DATASHEET!DY95),"",DATASHEET!DY95)</f>
        <v/>
      </c>
      <c r="EB109" s="198" t="str">
        <f>IF(ISBLANK(DATASHEET!DZ95),"",DATASHEET!DZ95)</f>
        <v/>
      </c>
      <c r="FD109" s="526"/>
      <c r="FE109" s="532"/>
      <c r="FF109" s="532"/>
      <c r="FG109" s="532"/>
      <c r="FH109" s="526"/>
      <c r="FI109" s="526"/>
      <c r="FJ109" s="532"/>
      <c r="FK109" s="526"/>
      <c r="FL109" s="532"/>
      <c r="FM109" s="526"/>
      <c r="FN109" s="534"/>
      <c r="FO109" s="532"/>
      <c r="FP109" s="532"/>
      <c r="FQ109" s="526"/>
      <c r="FR109" s="526"/>
      <c r="FS109" s="526"/>
      <c r="FT109" s="532"/>
      <c r="FU109" s="526"/>
      <c r="FV109" s="532"/>
      <c r="FW109" s="532"/>
      <c r="FX109" s="532"/>
      <c r="FY109" s="526"/>
      <c r="FZ109" s="532"/>
      <c r="GA109" s="529"/>
      <c r="GB109" s="530"/>
      <c r="GC109" s="530"/>
      <c r="GD109" s="529"/>
      <c r="GE109" s="530"/>
      <c r="GF109" s="530"/>
      <c r="GG109" s="530"/>
      <c r="GH109" s="530"/>
      <c r="GI109" s="530"/>
      <c r="GJ109" s="529"/>
      <c r="GK109" s="530"/>
      <c r="GL109" s="529"/>
      <c r="GM109" s="529"/>
      <c r="GN109" s="530"/>
      <c r="GO109" s="530"/>
      <c r="GP109" s="529"/>
      <c r="GQ109" s="529"/>
      <c r="GR109" s="530"/>
      <c r="GS109" s="530"/>
      <c r="GT109" s="529"/>
      <c r="HA109" t="s">
        <v>375</v>
      </c>
    </row>
    <row r="110" spans="1:211" ht="15.75" x14ac:dyDescent="0.25">
      <c r="A110" s="179">
        <f>DATASHEET!A96</f>
        <v>151539</v>
      </c>
      <c r="B110" s="58" t="str">
        <f>DATASHEET!B96</f>
        <v>LEAR, Imogen</v>
      </c>
      <c r="C110" s="169" t="str">
        <f>DATASHEET!C96</f>
        <v>11ZI</v>
      </c>
      <c r="D110" s="170" t="str">
        <f>DATASHEET!D96</f>
        <v>F</v>
      </c>
      <c r="E110" s="170" t="str">
        <f>DATASHEET!J96</f>
        <v>N</v>
      </c>
      <c r="F110" s="170" t="str">
        <f>DATASHEET!E96</f>
        <v>N</v>
      </c>
      <c r="G110" s="170" t="str">
        <f>DATASHEET!F96</f>
        <v>White - British</v>
      </c>
      <c r="H110" s="170" t="str">
        <f>DATASHEET!G96</f>
        <v>N</v>
      </c>
      <c r="I110" s="170" t="str">
        <f>DATASHEET!H96</f>
        <v>N</v>
      </c>
      <c r="J110" s="170" t="str">
        <f>DATASHEET!I96</f>
        <v>N</v>
      </c>
      <c r="K110" s="171" t="str">
        <f>DATASHEET!M96</f>
        <v>M</v>
      </c>
      <c r="L110" s="88" t="str">
        <f t="shared" si="71"/>
        <v/>
      </c>
      <c r="M110" s="88" t="str">
        <f t="shared" si="72"/>
        <v/>
      </c>
      <c r="N110" s="498" t="str">
        <f>IF(ISBLANK(DATASHEET!L96),"",DATASHEET!L96)</f>
        <v>6-7</v>
      </c>
      <c r="O110" s="109">
        <f>IFERROR(IF(VLOOKUP(DATASHEET!A96,[5]YEAR11!$A$2:$AF$236,18,FALSE)="","",VLOOKUP(DATASHEET!A96,[5]YEAR11!$A$2:$AF$236,18,FALSE)),"")</f>
        <v>56.563876999999998</v>
      </c>
      <c r="P110" s="111">
        <f>IFERROR(IF(VLOOKUP(DATASHEET!A96,[5]YEAR11!$A$2:$AF$237,19,FALSE)="","",VLOOKUP(DATASHEET!A96,[5]YEAR11!$A$2:$AF$237,19,FALSE)),"")</f>
        <v>5.6563876999999998</v>
      </c>
      <c r="Q110" s="497">
        <f>'P8 BREAKDOWN'!M98</f>
        <v>-4.7563876999999994</v>
      </c>
      <c r="R110" s="140" t="str">
        <f>IF(S110="","",IFERROR(VLOOKUP(DATASHEET!AF96,lookup,2,FALSE)-$P110,""))</f>
        <v/>
      </c>
      <c r="S110" s="156" t="str">
        <f>IFERROR(INDEX(DATASHEET!$A$1:$DG$299,MATCH(PROGRESS!$A110,DATASHEET!$A$1:$A$299,0),MATCH(PROGRESS!T$2,DATASHEET!$A$1:$DG$1,0)),"")</f>
        <v/>
      </c>
      <c r="T110" s="156" t="str">
        <f t="shared" si="73"/>
        <v/>
      </c>
      <c r="U110" s="138" t="str">
        <f>IF(ISBLANK(DATASHEET!AG96),"",DATASHEET!AG96)</f>
        <v/>
      </c>
      <c r="V110" s="198" t="str">
        <f>IF(ISBLANK(DATASHEET!AH96),"",DATASHEET!AH96)</f>
        <v/>
      </c>
      <c r="W110" s="140" t="str">
        <f>IF(X110="","",IFERROR(VLOOKUP(DATASHEET!AJ96,lookup,2,FALSE)-$P110,""))</f>
        <v/>
      </c>
      <c r="X110" s="156" t="str">
        <f>IFERROR(INDEX(DATASHEET!$A$1:$DG$299,MATCH(PROGRESS!$A110,DATASHEET!$A$1:$A$299,0),MATCH(PROGRESS!Y$2,DATASHEET!$A$1:$DG$1,0)),"")</f>
        <v/>
      </c>
      <c r="Y110" s="156" t="str">
        <f t="shared" si="74"/>
        <v/>
      </c>
      <c r="Z110" s="138" t="str">
        <f>IF(ISBLANK(DATASHEET!AK96),"",DATASHEET!AK96)</f>
        <v/>
      </c>
      <c r="AA110" s="198" t="str">
        <f>IF(ISBLANK(DATASHEET!AL96),"",DATASHEET!AL96)</f>
        <v/>
      </c>
      <c r="AB110" s="140" t="str">
        <f>IF(AC110="","",IFERROR(VLOOKUP(DATASHEET!AN96,lookup,2,FALSE)-$P110,""))</f>
        <v/>
      </c>
      <c r="AC110" s="156" t="str">
        <f>IFERROR(INDEX(DATASHEET!$A$1:$DG$299,MATCH(PROGRESS!$A110,DATASHEET!$A$1:$A$299,0),MATCH(PROGRESS!AD$2,DATASHEET!$A$1:$DG$1,0)),"")</f>
        <v/>
      </c>
      <c r="AD110" s="156" t="str">
        <f t="shared" si="75"/>
        <v/>
      </c>
      <c r="AE110" s="138" t="str">
        <f>IF(ISBLANK(DATASHEET!AO96),"",DATASHEET!AO96)</f>
        <v>ASM</v>
      </c>
      <c r="AF110" s="198" t="str">
        <f>IF(ISBLANK(DATASHEET!AP96),"",DATASHEET!AP96)</f>
        <v>11MS2-BE-MS-1</v>
      </c>
      <c r="AG110" s="140" t="str">
        <f>IF(AH110="","",IFERROR(VLOOKUP(DATASHEET!AR96,lookup,2,FALSE)-$P110,""))</f>
        <v/>
      </c>
      <c r="AH110" s="156" t="str">
        <f>IFERROR(INDEX(DATASHEET!$A$1:$DG$299,MATCH(PROGRESS!$A110,DATASHEET!$A$1:$A$299,0),MATCH(PROGRESS!AI$2,DATASHEET!$A$1:$DG$1,0)),"")</f>
        <v/>
      </c>
      <c r="AI110" s="156" t="str">
        <f t="shared" si="76"/>
        <v/>
      </c>
      <c r="AJ110" s="138" t="str">
        <f>IF(ISBLANK(DATASHEET!AS96),"",DATASHEET!AS96)</f>
        <v/>
      </c>
      <c r="AK110" s="198" t="str">
        <f>IF(ISBLANK(DATASHEET!AT96),"",DATASHEET!AT96)</f>
        <v/>
      </c>
      <c r="AL110" s="140" t="str">
        <f>IF(AM110="","",IFERROR(VLOOKUP(DATASHEET!AV96,lookup,2,FALSE)-$P110,""))</f>
        <v/>
      </c>
      <c r="AM110" s="156" t="str">
        <f>IFERROR(INDEX(DATASHEET!$A$1:$DG$299,MATCH(PROGRESS!$A110,DATASHEET!$A$1:$A$299,0),MATCH(PROGRESS!AN$2,DATASHEET!$A$1:$DG$1,0)),"")</f>
        <v/>
      </c>
      <c r="AN110" s="156" t="str">
        <f t="shared" si="77"/>
        <v/>
      </c>
      <c r="AO110" s="138" t="str">
        <f>IF(ISBLANK(DATASHEET!AW96),"",DATASHEET!AW96)</f>
        <v/>
      </c>
      <c r="AP110" s="198" t="str">
        <f>IF(ISBLANK(DATASHEET!AX96),"",DATASHEET!AX96)</f>
        <v/>
      </c>
      <c r="AQ110" s="140" t="str">
        <f>IF(AR110="","",IFERROR(VLOOKUP(DATASHEET!AZ96,lookup,2,FALSE)-$P110,""))</f>
        <v/>
      </c>
      <c r="AR110" s="156" t="str">
        <f>IFERROR(INDEX(DATASHEET!$A$1:$DG$299,MATCH(PROGRESS!$A110,DATASHEET!$A$1:$A$299,0),MATCH(PROGRESS!AS$2,DATASHEET!$A$1:$DG$1,0)),"")</f>
        <v/>
      </c>
      <c r="AS110" s="156" t="str">
        <f t="shared" si="78"/>
        <v/>
      </c>
      <c r="AT110" s="138" t="str">
        <f>IF(ISBLANK(DATASHEET!BA96),"",DATASHEET!BA96)</f>
        <v/>
      </c>
      <c r="AU110" s="198" t="str">
        <f>IF(ISBLANK(DATASHEET!BB96),"",DATASHEET!BB96)</f>
        <v/>
      </c>
      <c r="AV110" s="140" t="str">
        <f>IF(AW110="","",IFERROR(VLOOKUP(DATASHEET!BD96,lookup,2,FALSE)-$P110,""))</f>
        <v/>
      </c>
      <c r="AW110" s="156" t="str">
        <f>IFERROR(INDEX(DATASHEET!$A$1:$DG$299,MATCH(PROGRESS!$A110,DATASHEET!$A$1:$A$299,0),MATCH(PROGRESS!AX$2,DATASHEET!$A$1:$DG$1,0)),"")</f>
        <v/>
      </c>
      <c r="AX110" s="156" t="str">
        <f t="shared" si="79"/>
        <v/>
      </c>
      <c r="AY110" s="138" t="str">
        <f>IF(ISBLANK(DATASHEET!BE96),"",DATASHEET!BE96)</f>
        <v/>
      </c>
      <c r="AZ110" s="198" t="str">
        <f>IF(ISBLANK(DATASHEET!BF96),"",DATASHEET!BF96)</f>
        <v/>
      </c>
      <c r="BA110" s="140" t="str">
        <f>IF(BB110="","",IFERROR(VLOOKUP(DATASHEET!BH96,lookup,2,FALSE)-$P110,""))</f>
        <v/>
      </c>
      <c r="BB110" s="156" t="str">
        <f>IFERROR(INDEX(DATASHEET!$A$1:$DG$299,MATCH(PROGRESS!$A110,DATASHEET!$A$1:$A$299,0),MATCH(PROGRESS!BC$2,DATASHEET!$A$1:$DG$1,0)),"")</f>
        <v/>
      </c>
      <c r="BC110" s="156" t="str">
        <f t="shared" si="80"/>
        <v/>
      </c>
      <c r="BD110" s="138" t="str">
        <f>IF(ISBLANK(DATASHEET!BI96),"",DATASHEET!BI96)</f>
        <v>AWH</v>
      </c>
      <c r="BE110" s="198" t="str">
        <f>IF(ISBLANK(DATASHEET!BJ96),"",DATASHEET!BJ96)</f>
        <v>11X-EN-5</v>
      </c>
      <c r="BF110" s="140" t="str">
        <f>IF(BG110="","",IFERROR(VLOOKUP(DATASHEET!BL96,lookup,2,FALSE)-$P110,""))</f>
        <v/>
      </c>
      <c r="BG110" s="156" t="str">
        <f>IFERROR(INDEX(DATASHEET!$A$1:$DG$299,MATCH(PROGRESS!$A110,DATASHEET!$A$1:$A$299,0),MATCH(PROGRESS!BH$2,DATASHEET!$A$1:$DG$1,0)),"")</f>
        <v/>
      </c>
      <c r="BH110" s="156" t="str">
        <f t="shared" si="81"/>
        <v/>
      </c>
      <c r="BI110" s="138" t="str">
        <f>IF(ISBLANK(DATASHEET!BM96),"",DATASHEET!BM96)</f>
        <v/>
      </c>
      <c r="BJ110" s="198" t="str">
        <f>IF(ISBLANK(DATASHEET!BN96),"",DATASHEET!BN96)</f>
        <v/>
      </c>
      <c r="BK110" s="140" t="str">
        <f>IF(BL110="","",IFERROR(VLOOKUP(DATASHEET!BP96,lookup,2,FALSE)-$P110,""))</f>
        <v/>
      </c>
      <c r="BL110" s="156" t="str">
        <f>IFERROR(INDEX(DATASHEET!$A$1:$DG$299,MATCH(PROGRESS!$A110,DATASHEET!$A$1:$A$299,0),MATCH(PROGRESS!BM$2,DATASHEET!$A$1:$DG$1,0)),"")</f>
        <v/>
      </c>
      <c r="BM110" s="156" t="str">
        <f t="shared" si="82"/>
        <v/>
      </c>
      <c r="BN110" s="138" t="str">
        <f>IF(ISBLANK(DATASHEET!BQ96),"",DATASHEET!BQ96)</f>
        <v/>
      </c>
      <c r="BO110" s="198" t="str">
        <f>IF(ISBLANK(DATASHEET!BR96),"",DATASHEET!BR96)</f>
        <v/>
      </c>
      <c r="BP110" s="140" t="str">
        <f>IF(BQ110="","",IFERROR(VLOOKUP(DATASHEET!BX96,lookup,2,FALSE)-$P110,""))</f>
        <v/>
      </c>
      <c r="BQ110" s="156" t="str">
        <f>IFERROR(INDEX(DATASHEET!$A$1:$DG$299,MATCH(PROGRESS!$A110,DATASHEET!$A$1:$A$299,0),MATCH(PROGRESS!BR$2,DATASHEET!$A$1:$DG$1,0)),"")</f>
        <v/>
      </c>
      <c r="BR110" s="156" t="str">
        <f t="shared" si="83"/>
        <v/>
      </c>
      <c r="BS110" s="138" t="str">
        <f>IF(ISBLANK(DATASHEET!BY96),"",DATASHEET!BY96)</f>
        <v/>
      </c>
      <c r="BT110" s="198" t="str">
        <f>IF(ISBLANK(DATASHEET!BZ96),"",DATASHEET!BZ96)</f>
        <v/>
      </c>
      <c r="BU110" s="140" t="str">
        <f>IF(BV110="","",IFERROR(VLOOKUP(DATASHEET!CB96,lookup,2,FALSE)-$P110,""))</f>
        <v/>
      </c>
      <c r="BV110" s="156" t="str">
        <f>IFERROR(INDEX(DATASHEET!$A$1:$DG$299,MATCH(PROGRESS!$A110,DATASHEET!$A$1:$A$299,0),MATCH(PROGRESS!BW$2,DATASHEET!$A$1:$DG$1,0)),"")</f>
        <v/>
      </c>
      <c r="BW110" s="156" t="str">
        <f t="shared" si="84"/>
        <v/>
      </c>
      <c r="BX110" s="138" t="str">
        <f>IF(ISBLANK(DATASHEET!CC96),"",DATASHEET!CC96)</f>
        <v/>
      </c>
      <c r="BY110" s="198" t="str">
        <f>IF(ISBLANK(DATASHEET!CD96),"",DATASHEET!CD96)</f>
        <v/>
      </c>
      <c r="BZ110" s="140" t="str">
        <f>IF(CA110="","",IFERROR(VLOOKUP(DATASHEET!CE96,lookup,2,FALSE)-$P110,""))</f>
        <v/>
      </c>
      <c r="CA110" s="156" t="str">
        <f>IFERROR(INDEX(DATASHEET!$A$1:$DG$299,MATCH(PROGRESS!$A110,DATASHEET!$A$1:$A$299,0),MATCH(PROGRESS!CB$2,DATASHEET!$A$1:$DG$1,0)),"")</f>
        <v/>
      </c>
      <c r="CB110" s="156" t="str">
        <f t="shared" si="85"/>
        <v/>
      </c>
      <c r="CC110" s="138" t="str">
        <f>IF(ISBLANK(DATASHEET!CF96),"",DATASHEET!CF96)</f>
        <v/>
      </c>
      <c r="CD110" s="198" t="str">
        <f>IF(ISBLANK(DATASHEET!CG96),"",DATASHEET!CG96)</f>
        <v/>
      </c>
      <c r="CE110" s="140" t="str">
        <f>IF(CF110="","",IFERROR(VLOOKUP(DATASHEET!CJ96,lookup,2,FALSE)-$P110,""))</f>
        <v/>
      </c>
      <c r="CF110" s="156" t="str">
        <f>IFERROR(INDEX(DATASHEET!$A$1:$DG$299,MATCH(PROGRESS!$A110,DATASHEET!$A$1:$A$299,0),MATCH(PROGRESS!CG$2,DATASHEET!$A$1:$DG$1,0)),"")</f>
        <v/>
      </c>
      <c r="CG110" s="156" t="str">
        <f t="shared" si="86"/>
        <v/>
      </c>
      <c r="CH110" s="138" t="str">
        <f>IF(ISBLANK(DATASHEET!CK96),"",DATASHEET!CK96)</f>
        <v/>
      </c>
      <c r="CI110" s="198" t="str">
        <f>IF(ISBLANK(DATASHEET!CL96),"",DATASHEET!CL96)</f>
        <v/>
      </c>
      <c r="CJ110" s="140" t="str">
        <f>IF(CK110="","",IFERROR(VLOOKUP(DATASHEET!CN96,lookup,2,FALSE)-$P110,""))</f>
        <v/>
      </c>
      <c r="CK110" s="156" t="str">
        <f>IFERROR(INDEX(DATASHEET!$A$1:$DG$299,MATCH(PROGRESS!$A110,DATASHEET!$A$1:$A$299,0),MATCH(PROGRESS!CL$2,DATASHEET!$A$1:$DG$1,0)),"")</f>
        <v/>
      </c>
      <c r="CL110" s="156" t="str">
        <f t="shared" si="87"/>
        <v/>
      </c>
      <c r="CM110" s="138" t="str">
        <f>IF(ISBLANK(DATASHEET!CO96),"",DATASHEET!CO96)</f>
        <v>JQ</v>
      </c>
      <c r="CN110" s="198" t="str">
        <f>IF(ISBLANK(DATASHEET!CP96),"",DATASHEET!CP96)</f>
        <v>11S-MA-3</v>
      </c>
      <c r="CO110" s="140" t="str">
        <f>IF(CP110="","",IFERROR(VLOOKUP(DATASHEET!CR96,lookup,2,FALSE)-$P110,""))</f>
        <v/>
      </c>
      <c r="CP110" s="156" t="str">
        <f>IFERROR(INDEX(DATASHEET!$A$1:$DG$299,MATCH(PROGRESS!$A110,DATASHEET!$A$1:$A$299,0),MATCH(PROGRESS!CQ$2,DATASHEET!$A$1:$DG$1,0)),"")</f>
        <v/>
      </c>
      <c r="CQ110" s="156" t="str">
        <f t="shared" si="88"/>
        <v/>
      </c>
      <c r="CR110" s="138" t="str">
        <f>IF(ISBLANK(DATASHEET!CS96),"",DATASHEET!CS96)</f>
        <v/>
      </c>
      <c r="CS110" s="198" t="str">
        <f>IF(ISBLANK(DATASHEET!CT96),"",DATASHEET!CT96)</f>
        <v/>
      </c>
      <c r="CT110" s="140" t="str">
        <f>IF(CU110="","",IFERROR(VLOOKUP(DATASHEET!CV96,lookup,2,FALSE)-$P110,""))</f>
        <v/>
      </c>
      <c r="CU110" s="156" t="str">
        <f>IFERROR(INDEX(DATASHEET!$A$1:$DG$299,MATCH(PROGRESS!$A110,DATASHEET!$A$1:$A$299,0),MATCH(PROGRESS!CV$2,DATASHEET!$A$1:$DG$1,0)),"")</f>
        <v/>
      </c>
      <c r="CV110" s="156" t="str">
        <f t="shared" si="89"/>
        <v/>
      </c>
      <c r="CW110" s="138" t="str">
        <f>IF(ISBLANK(DATASHEET!CW96),"",DATASHEET!CW96)</f>
        <v>SGO</v>
      </c>
      <c r="CX110" s="198" t="str">
        <f>IF(ISBLANK(DATASHEET!CX96),"",DATASHEET!CX96)</f>
        <v>11LT-PHO-6</v>
      </c>
      <c r="CY110" s="140" t="str">
        <f>IF(CZ110="","",IFERROR(VLOOKUP(DATASHEET!DD96,lookup,2,FALSE)-$P110,""))</f>
        <v/>
      </c>
      <c r="CZ110" s="156" t="str">
        <f>IFERROR(INDEX(DATASHEET!$A$1:$DG$299,MATCH(PROGRESS!$A110,DATASHEET!$A$1:$A$299,0),MATCH(PROGRESS!DA$2,DATASHEET!$A$1:$DG$1,0)),"")</f>
        <v/>
      </c>
      <c r="DA110" s="156" t="str">
        <f t="shared" si="90"/>
        <v/>
      </c>
      <c r="DB110" s="138" t="str">
        <f>IF(ISBLANK(DATASHEET!DE96),"",DATASHEET!DE96)</f>
        <v/>
      </c>
      <c r="DC110" s="198" t="str">
        <f>IF(ISBLANK(DATASHEET!DF96),"",DATASHEET!DF96)</f>
        <v/>
      </c>
      <c r="DD110" s="140" t="str">
        <f>IF(DE110="","",IFERROR(VLOOKUP(DATASHEET!DH96,lookup,2,FALSE)-$P110,""))</f>
        <v/>
      </c>
      <c r="DE110" s="156" t="str">
        <f>IFERROR(INDEX(DATASHEET!$A$1:$DG$299,MATCH(PROGRESS!$A110,DATASHEET!$A$1:$A$299,0),MATCH(PROGRESS!DF$2,DATASHEET!$A$1:$DG$1,0)),"")</f>
        <v/>
      </c>
      <c r="DF110" s="156" t="str">
        <f t="shared" si="91"/>
        <v/>
      </c>
      <c r="DG110" s="138" t="str">
        <f>IF(ISBLANK(DATASHEET!DI96),"",DATASHEET!DI96)</f>
        <v/>
      </c>
      <c r="DH110" s="198" t="str">
        <f>IF(ISBLANK(DATASHEET!DJ96),"",DATASHEET!DJ96)</f>
        <v/>
      </c>
      <c r="DI110" s="140" t="str">
        <f>IF(DJ110="","",IFERROR(VLOOKUP(DATASHEET!DL96,lookup,2,FALSE)-$P110,""))</f>
        <v/>
      </c>
      <c r="DJ110" s="156" t="str">
        <f>IFERROR(INDEX(DATASHEET!$A$1:$DG$299,MATCH(PROGRESS!$A110,DATASHEET!$A$1:$A$299,0),MATCH(PROGRESS!DK$2,DATASHEET!$A$1:$DG$1,0)),"")</f>
        <v/>
      </c>
      <c r="DK110" s="156" t="str">
        <f t="shared" si="92"/>
        <v/>
      </c>
      <c r="DL110" s="138" t="str">
        <f>IF(ISBLANK(DATASHEET!DM96),"",DATASHEET!DM96)</f>
        <v/>
      </c>
      <c r="DM110" s="198" t="str">
        <f>IF(ISBLANK(DATASHEET!DN96),"",DATASHEET!DN96)</f>
        <v/>
      </c>
      <c r="DN110" s="140" t="str">
        <f>IF(DO110="","",IFERROR(VLOOKUP(DATASHEET!DP96,lookup,2,FALSE)-$P110,""))</f>
        <v/>
      </c>
      <c r="DO110" s="156" t="str">
        <f>IFERROR(INDEX(DATASHEET!$A$1:$DG$299,MATCH(PROGRESS!$A110,DATASHEET!$A$1:$A$299,0),MATCH(PROGRESS!DP$2,DATASHEET!$A$1:$DG$1,0)),"")</f>
        <v/>
      </c>
      <c r="DP110" s="156" t="str">
        <f t="shared" si="93"/>
        <v/>
      </c>
      <c r="DQ110" s="138" t="str">
        <f>IF(ISBLANK(DATASHEET!DQ96),"",DATASHEET!DQ96)</f>
        <v>MHA</v>
      </c>
      <c r="DR110" s="198" t="str">
        <f>IF(ISBLANK(DATASHEET!DR96),"",DATASHEET!DR96)</f>
        <v>11X-RE-6</v>
      </c>
      <c r="DS110" s="140" t="str">
        <f>IF(DT110="","",IFERROR(VLOOKUP(DATASHEET!DT96,lookup,2,FALSE)-$P110,""))</f>
        <v/>
      </c>
      <c r="DT110" s="156" t="str">
        <f>IFERROR(INDEX(DATASHEET!$A$1:$DG$299,MATCH(PROGRESS!$A110,DATASHEET!$A$1:$A$299,0),MATCH(PROGRESS!DU$2,DATASHEET!$A$1:$DG$1,0)),"")</f>
        <v/>
      </c>
      <c r="DU110" s="156" t="str">
        <f t="shared" si="94"/>
        <v/>
      </c>
      <c r="DV110" s="138" t="str">
        <f>IF(ISBLANK(DATASHEET!DU96),"",DATASHEET!DU96)</f>
        <v>ES</v>
      </c>
      <c r="DW110" s="198" t="str">
        <f>IF(ISBLANK(DATASHEET!DV96),"",DATASHEET!DV96)</f>
        <v>11C-SC-1</v>
      </c>
      <c r="DX110" s="140" t="str">
        <f>IF(DY110="","",IFERROR(VLOOKUP(DATASHEET!DX96,lookup,2,FALSE)-$P110,""))</f>
        <v/>
      </c>
      <c r="DY110" s="156" t="str">
        <f>IFERROR(INDEX(DATASHEET!$A$1:$DG$299,MATCH(PROGRESS!$A110,DATASHEET!$A$1:$A$299,0),MATCH(PROGRESS!DZ$2,DATASHEET!$A$1:$DG$1,0)),"")</f>
        <v/>
      </c>
      <c r="DZ110" s="156" t="str">
        <f t="shared" si="95"/>
        <v/>
      </c>
      <c r="EA110" s="138" t="str">
        <f>IF(ISBLANK(DATASHEET!DY96),"",DATASHEET!DY96)</f>
        <v>WE</v>
      </c>
      <c r="EB110" s="198" t="str">
        <f>IF(ISBLANK(DATASHEET!DZ96),"",DATASHEET!DZ96)</f>
        <v>11S-SP-4</v>
      </c>
      <c r="FD110" s="526"/>
      <c r="FE110" s="532"/>
      <c r="FF110" s="532"/>
      <c r="FG110" s="532"/>
      <c r="FH110" s="526"/>
      <c r="FI110" s="526"/>
      <c r="FJ110" s="532"/>
      <c r="FK110" s="526"/>
      <c r="FL110" s="532"/>
      <c r="FM110" s="526"/>
      <c r="FN110" s="532"/>
      <c r="FO110" s="532"/>
      <c r="FP110" s="532"/>
      <c r="FQ110" s="526"/>
      <c r="FR110" s="526"/>
      <c r="FS110" s="526"/>
      <c r="FT110" s="532"/>
      <c r="FU110" s="526"/>
      <c r="FV110" s="532"/>
      <c r="FW110" s="532"/>
      <c r="FX110" s="532"/>
      <c r="FY110" s="526"/>
      <c r="FZ110" s="532"/>
      <c r="GA110" s="529"/>
      <c r="GB110" s="530"/>
      <c r="GC110" s="530"/>
      <c r="GD110" s="529"/>
      <c r="GE110" s="530"/>
      <c r="GF110" s="530"/>
      <c r="GG110" s="530"/>
      <c r="GH110" s="530"/>
      <c r="GI110" s="530"/>
      <c r="GJ110" s="529"/>
      <c r="GK110" s="530"/>
      <c r="GL110" s="529"/>
      <c r="GM110" s="529"/>
      <c r="GN110" s="530"/>
      <c r="GO110" s="530"/>
      <c r="GP110" s="529"/>
      <c r="GQ110" s="529"/>
      <c r="GR110" s="530"/>
      <c r="GS110" s="530"/>
      <c r="GT110" s="529"/>
      <c r="HA110" t="s">
        <v>375</v>
      </c>
    </row>
    <row r="111" spans="1:211" ht="15.75" x14ac:dyDescent="0.25">
      <c r="A111" s="179">
        <f>DATASHEET!A97</f>
        <v>151522</v>
      </c>
      <c r="B111" s="58" t="str">
        <f>DATASHEET!B97</f>
        <v>LEVESLEY, Adam</v>
      </c>
      <c r="C111" s="169" t="str">
        <f>DATASHEET!C97</f>
        <v>11JNE</v>
      </c>
      <c r="D111" s="170" t="str">
        <f>DATASHEET!D97</f>
        <v>M</v>
      </c>
      <c r="E111" s="170" t="str">
        <f>DATASHEET!J97</f>
        <v>N</v>
      </c>
      <c r="F111" s="170" t="str">
        <f>DATASHEET!E97</f>
        <v>N</v>
      </c>
      <c r="G111" s="170" t="str">
        <f>DATASHEET!F97</f>
        <v>White - British</v>
      </c>
      <c r="H111" s="170" t="str">
        <f>DATASHEET!G97</f>
        <v>N</v>
      </c>
      <c r="I111" s="170" t="str">
        <f>DATASHEET!H97</f>
        <v>N</v>
      </c>
      <c r="J111" s="170" t="str">
        <f>DATASHEET!I97</f>
        <v>N</v>
      </c>
      <c r="K111" s="171" t="str">
        <f>DATASHEET!M97</f>
        <v>M</v>
      </c>
      <c r="L111" s="88" t="str">
        <f t="shared" si="71"/>
        <v/>
      </c>
      <c r="M111" s="88" t="str">
        <f t="shared" si="72"/>
        <v/>
      </c>
      <c r="N111" s="498" t="str">
        <f>IF(ISBLANK(DATASHEET!L97),"",DATASHEET!L97)</f>
        <v>5-6</v>
      </c>
      <c r="O111" s="109">
        <f>IFERROR(IF(VLOOKUP(DATASHEET!A97,[5]YEAR11!$A$2:$AF$236,18,FALSE)="","",VLOOKUP(DATASHEET!A97,[5]YEAR11!$A$2:$AF$236,18,FALSE)),"")</f>
        <v>50.927548999999999</v>
      </c>
      <c r="P111" s="111">
        <f>IFERROR(IF(VLOOKUP(DATASHEET!A97,[5]YEAR11!$A$2:$AF$237,19,FALSE)="","",VLOOKUP(DATASHEET!A97,[5]YEAR11!$A$2:$AF$237,19,FALSE)),"")</f>
        <v>5.0927549000000001</v>
      </c>
      <c r="Q111" s="497">
        <f>'P8 BREAKDOWN'!M99</f>
        <v>-4.4927548999999996</v>
      </c>
      <c r="R111" s="140" t="str">
        <f>IF(S111="","",IFERROR(VLOOKUP(DATASHEET!AF97,lookup,2,FALSE)-$P111,""))</f>
        <v/>
      </c>
      <c r="S111" s="156" t="str">
        <f>IFERROR(INDEX(DATASHEET!$A$1:$DG$299,MATCH(PROGRESS!$A111,DATASHEET!$A$1:$A$299,0),MATCH(PROGRESS!T$2,DATASHEET!$A$1:$DG$1,0)),"")</f>
        <v/>
      </c>
      <c r="T111" s="156" t="str">
        <f t="shared" si="73"/>
        <v/>
      </c>
      <c r="U111" s="138" t="str">
        <f>IF(ISBLANK(DATASHEET!AG97),"",DATASHEET!AG97)</f>
        <v/>
      </c>
      <c r="V111" s="198" t="str">
        <f>IF(ISBLANK(DATASHEET!AH97),"",DATASHEET!AH97)</f>
        <v/>
      </c>
      <c r="W111" s="140" t="str">
        <f>IF(X111="","",IFERROR(VLOOKUP(DATASHEET!AJ97,lookup,2,FALSE)-$P111,""))</f>
        <v/>
      </c>
      <c r="X111" s="156" t="str">
        <f>IFERROR(INDEX(DATASHEET!$A$1:$DG$299,MATCH(PROGRESS!$A111,DATASHEET!$A$1:$A$299,0),MATCH(PROGRESS!Y$2,DATASHEET!$A$1:$DG$1,0)),"")</f>
        <v/>
      </c>
      <c r="Y111" s="156" t="str">
        <f t="shared" si="74"/>
        <v/>
      </c>
      <c r="Z111" s="138" t="str">
        <f>IF(ISBLANK(DATASHEET!AK97),"",DATASHEET!AK97)</f>
        <v>RAB</v>
      </c>
      <c r="AA111" s="198" t="str">
        <f>IF(ISBLANK(DATASHEET!AL97),"",DATASHEET!AL97)</f>
        <v>11T-BI-2</v>
      </c>
      <c r="AB111" s="140" t="str">
        <f>IF(AC111="","",IFERROR(VLOOKUP(DATASHEET!AN97,lookup,2,FALSE)-$P111,""))</f>
        <v/>
      </c>
      <c r="AC111" s="156" t="str">
        <f>IFERROR(INDEX(DATASHEET!$A$1:$DG$299,MATCH(PROGRESS!$A111,DATASHEET!$A$1:$A$299,0),MATCH(PROGRESS!AD$2,DATASHEET!$A$1:$DG$1,0)),"")</f>
        <v/>
      </c>
      <c r="AD111" s="156" t="str">
        <f t="shared" si="75"/>
        <v/>
      </c>
      <c r="AE111" s="138" t="str">
        <f>IF(ISBLANK(DATASHEET!AO97),"",DATASHEET!AO97)</f>
        <v/>
      </c>
      <c r="AF111" s="198" t="str">
        <f>IF(ISBLANK(DATASHEET!AP97),"",DATASHEET!AP97)</f>
        <v/>
      </c>
      <c r="AG111" s="140" t="str">
        <f>IF(AH111="","",IFERROR(VLOOKUP(DATASHEET!AR97,lookup,2,FALSE)-$P111,""))</f>
        <v/>
      </c>
      <c r="AH111" s="156" t="str">
        <f>IFERROR(INDEX(DATASHEET!$A$1:$DG$299,MATCH(PROGRESS!$A111,DATASHEET!$A$1:$A$299,0),MATCH(PROGRESS!AI$2,DATASHEET!$A$1:$DG$1,0)),"")</f>
        <v/>
      </c>
      <c r="AI111" s="156" t="str">
        <f t="shared" si="76"/>
        <v/>
      </c>
      <c r="AJ111" s="138" t="str">
        <f>IF(ISBLANK(DATASHEET!AS97),"",DATASHEET!AS97)</f>
        <v>GN</v>
      </c>
      <c r="AK111" s="198" t="str">
        <f>IF(ISBLANK(DATASHEET!AT97),"",DATASHEET!AT97)</f>
        <v>11T-CH-2</v>
      </c>
      <c r="AL111" s="140" t="str">
        <f>IF(AM111="","",IFERROR(VLOOKUP(DATASHEET!AV97,lookup,2,FALSE)-$P111,""))</f>
        <v/>
      </c>
      <c r="AM111" s="156" t="str">
        <f>IFERROR(INDEX(DATASHEET!$A$1:$DG$299,MATCH(PROGRESS!$A111,DATASHEET!$A$1:$A$299,0),MATCH(PROGRESS!AN$2,DATASHEET!$A$1:$DG$1,0)),"")</f>
        <v/>
      </c>
      <c r="AN111" s="156" t="str">
        <f t="shared" si="77"/>
        <v/>
      </c>
      <c r="AO111" s="138" t="str">
        <f>IF(ISBLANK(DATASHEET!AW97),"",DATASHEET!AW97)</f>
        <v/>
      </c>
      <c r="AP111" s="198" t="str">
        <f>IF(ISBLANK(DATASHEET!AX97),"",DATASHEET!AX97)</f>
        <v/>
      </c>
      <c r="AQ111" s="140" t="str">
        <f>IF(AR111="","",IFERROR(VLOOKUP(DATASHEET!AZ97,lookup,2,FALSE)-$P111,""))</f>
        <v/>
      </c>
      <c r="AR111" s="156" t="str">
        <f>IFERROR(INDEX(DATASHEET!$A$1:$DG$299,MATCH(PROGRESS!$A111,DATASHEET!$A$1:$A$299,0),MATCH(PROGRESS!AS$2,DATASHEET!$A$1:$DG$1,0)),"")</f>
        <v/>
      </c>
      <c r="AS111" s="156" t="str">
        <f t="shared" si="78"/>
        <v/>
      </c>
      <c r="AT111" s="138" t="str">
        <f>IF(ISBLANK(DATASHEET!BA97),"",DATASHEET!BA97)</f>
        <v/>
      </c>
      <c r="AU111" s="198" t="str">
        <f>IF(ISBLANK(DATASHEET!BB97),"",DATASHEET!BB97)</f>
        <v/>
      </c>
      <c r="AV111" s="140" t="str">
        <f>IF(AW111="","",IFERROR(VLOOKUP(DATASHEET!BD97,lookup,2,FALSE)-$P111,""))</f>
        <v/>
      </c>
      <c r="AW111" s="156" t="str">
        <f>IFERROR(INDEX(DATASHEET!$A$1:$DG$299,MATCH(PROGRESS!$A111,DATASHEET!$A$1:$A$299,0),MATCH(PROGRESS!AX$2,DATASHEET!$A$1:$DG$1,0)),"")</f>
        <v/>
      </c>
      <c r="AX111" s="156" t="str">
        <f t="shared" si="79"/>
        <v/>
      </c>
      <c r="AY111" s="138" t="str">
        <f>IF(ISBLANK(DATASHEET!BE97),"",DATASHEET!BE97)</f>
        <v/>
      </c>
      <c r="AZ111" s="198" t="str">
        <f>IF(ISBLANK(DATASHEET!BF97),"",DATASHEET!BF97)</f>
        <v/>
      </c>
      <c r="BA111" s="140" t="str">
        <f>IF(BB111="","",IFERROR(VLOOKUP(DATASHEET!BH97,lookup,2,FALSE)-$P111,""))</f>
        <v/>
      </c>
      <c r="BB111" s="156" t="str">
        <f>IFERROR(INDEX(DATASHEET!$A$1:$DG$299,MATCH(PROGRESS!$A111,DATASHEET!$A$1:$A$299,0),MATCH(PROGRESS!BC$2,DATASHEET!$A$1:$DG$1,0)),"")</f>
        <v/>
      </c>
      <c r="BC111" s="156" t="str">
        <f t="shared" si="80"/>
        <v/>
      </c>
      <c r="BD111" s="138" t="str">
        <f>IF(ISBLANK(DATASHEET!BI97),"",DATASHEET!BI97)</f>
        <v>FB</v>
      </c>
      <c r="BE111" s="198" t="str">
        <f>IF(ISBLANK(DATASHEET!BJ97),"",DATASHEET!BJ97)</f>
        <v>11X-EN-6</v>
      </c>
      <c r="BF111" s="140" t="str">
        <f>IF(BG111="","",IFERROR(VLOOKUP(DATASHEET!BL97,lookup,2,FALSE)-$P111,""))</f>
        <v/>
      </c>
      <c r="BG111" s="156" t="str">
        <f>IFERROR(INDEX(DATASHEET!$A$1:$DG$299,MATCH(PROGRESS!$A111,DATASHEET!$A$1:$A$299,0),MATCH(PROGRESS!BH$2,DATASHEET!$A$1:$DG$1,0)),"")</f>
        <v/>
      </c>
      <c r="BH111" s="156" t="str">
        <f t="shared" si="81"/>
        <v/>
      </c>
      <c r="BI111" s="138" t="str">
        <f>IF(ISBLANK(DATASHEET!BM97),"",DATASHEET!BM97)</f>
        <v/>
      </c>
      <c r="BJ111" s="198" t="str">
        <f>IF(ISBLANK(DATASHEET!BN97),"",DATASHEET!BN97)</f>
        <v/>
      </c>
      <c r="BK111" s="140" t="str">
        <f>IF(BL111="","",IFERROR(VLOOKUP(DATASHEET!BP97,lookup,2,FALSE)-$P111,""))</f>
        <v/>
      </c>
      <c r="BL111" s="156" t="str">
        <f>IFERROR(INDEX(DATASHEET!$A$1:$DG$299,MATCH(PROGRESS!$A111,DATASHEET!$A$1:$A$299,0),MATCH(PROGRESS!BM$2,DATASHEET!$A$1:$DG$1,0)),"")</f>
        <v/>
      </c>
      <c r="BM111" s="156" t="str">
        <f t="shared" si="82"/>
        <v/>
      </c>
      <c r="BN111" s="138" t="str">
        <f>IF(ISBLANK(DATASHEET!BQ97),"",DATASHEET!BQ97)</f>
        <v/>
      </c>
      <c r="BO111" s="198" t="str">
        <f>IF(ISBLANK(DATASHEET!BR97),"",DATASHEET!BR97)</f>
        <v/>
      </c>
      <c r="BP111" s="140" t="str">
        <f>IF(BQ111="","",IFERROR(VLOOKUP(DATASHEET!BX97,lookup,2,FALSE)-$P111,""))</f>
        <v/>
      </c>
      <c r="BQ111" s="156" t="str">
        <f>IFERROR(INDEX(DATASHEET!$A$1:$DG$299,MATCH(PROGRESS!$A111,DATASHEET!$A$1:$A$299,0),MATCH(PROGRESS!BR$2,DATASHEET!$A$1:$DG$1,0)),"")</f>
        <v/>
      </c>
      <c r="BR111" s="156" t="str">
        <f t="shared" si="83"/>
        <v/>
      </c>
      <c r="BS111" s="138" t="str">
        <f>IF(ISBLANK(DATASHEET!BY97),"",DATASHEET!BY97)</f>
        <v/>
      </c>
      <c r="BT111" s="198" t="str">
        <f>IF(ISBLANK(DATASHEET!BZ97),"",DATASHEET!BZ97)</f>
        <v/>
      </c>
      <c r="BU111" s="140" t="str">
        <f>IF(BV111="","",IFERROR(VLOOKUP(DATASHEET!CB97,lookup,2,FALSE)-$P111,""))</f>
        <v/>
      </c>
      <c r="BV111" s="156" t="str">
        <f>IFERROR(INDEX(DATASHEET!$A$1:$DG$299,MATCH(PROGRESS!$A111,DATASHEET!$A$1:$A$299,0),MATCH(PROGRESS!BW$2,DATASHEET!$A$1:$DG$1,0)),"")</f>
        <v/>
      </c>
      <c r="BW111" s="156" t="str">
        <f t="shared" si="84"/>
        <v/>
      </c>
      <c r="BX111" s="138" t="str">
        <f>IF(ISBLANK(DATASHEET!CC97),"",DATASHEET!CC97)</f>
        <v/>
      </c>
      <c r="BY111" s="198" t="str">
        <f>IF(ISBLANK(DATASHEET!CD97),"",DATASHEET!CD97)</f>
        <v/>
      </c>
      <c r="BZ111" s="140" t="str">
        <f>IF(CA111="","",IFERROR(VLOOKUP(DATASHEET!CE97,lookup,2,FALSE)-$P111,""))</f>
        <v/>
      </c>
      <c r="CA111" s="156" t="str">
        <f>IFERROR(INDEX(DATASHEET!$A$1:$DG$299,MATCH(PROGRESS!$A111,DATASHEET!$A$1:$A$299,0),MATCH(PROGRESS!CB$2,DATASHEET!$A$1:$DG$1,0)),"")</f>
        <v/>
      </c>
      <c r="CB111" s="156" t="str">
        <f t="shared" si="85"/>
        <v/>
      </c>
      <c r="CC111" s="138" t="str">
        <f>IF(ISBLANK(DATASHEET!CF97),"",DATASHEET!CF97)</f>
        <v/>
      </c>
      <c r="CD111" s="198" t="str">
        <f>IF(ISBLANK(DATASHEET!CG97),"",DATASHEET!CG97)</f>
        <v/>
      </c>
      <c r="CE111" s="140" t="str">
        <f>IF(CF111="","",IFERROR(VLOOKUP(DATASHEET!CJ97,lookup,2,FALSE)-$P111,""))</f>
        <v/>
      </c>
      <c r="CF111" s="156" t="str">
        <f>IFERROR(INDEX(DATASHEET!$A$1:$DG$299,MATCH(PROGRESS!$A111,DATASHEET!$A$1:$A$299,0),MATCH(PROGRESS!CG$2,DATASHEET!$A$1:$DG$1,0)),"")</f>
        <v/>
      </c>
      <c r="CG111" s="156" t="str">
        <f t="shared" si="86"/>
        <v/>
      </c>
      <c r="CH111" s="138" t="str">
        <f>IF(ISBLANK(DATASHEET!CK97),"",DATASHEET!CK97)</f>
        <v/>
      </c>
      <c r="CI111" s="198" t="str">
        <f>IF(ISBLANK(DATASHEET!CL97),"",DATASHEET!CL97)</f>
        <v/>
      </c>
      <c r="CJ111" s="140" t="str">
        <f>IF(CK111="","",IFERROR(VLOOKUP(DATASHEET!CN97,lookup,2,FALSE)-$P111,""))</f>
        <v/>
      </c>
      <c r="CK111" s="156" t="str">
        <f>IFERROR(INDEX(DATASHEET!$A$1:$DG$299,MATCH(PROGRESS!$A111,DATASHEET!$A$1:$A$299,0),MATCH(PROGRESS!CL$2,DATASHEET!$A$1:$DG$1,0)),"")</f>
        <v/>
      </c>
      <c r="CL111" s="156" t="str">
        <f t="shared" si="87"/>
        <v/>
      </c>
      <c r="CM111" s="138" t="str">
        <f>IF(ISBLANK(DATASHEET!CO97),"",DATASHEET!CO97)</f>
        <v>JQ</v>
      </c>
      <c r="CN111" s="198" t="str">
        <f>IF(ISBLANK(DATASHEET!CP97),"",DATASHEET!CP97)</f>
        <v>11S-MA-3</v>
      </c>
      <c r="CO111" s="140" t="str">
        <f>IF(CP111="","",IFERROR(VLOOKUP(DATASHEET!CR97,lookup,2,FALSE)-$P111,""))</f>
        <v/>
      </c>
      <c r="CP111" s="156" t="str">
        <f>IFERROR(INDEX(DATASHEET!$A$1:$DG$299,MATCH(PROGRESS!$A111,DATASHEET!$A$1:$A$299,0),MATCH(PROGRESS!CQ$2,DATASHEET!$A$1:$DG$1,0)),"")</f>
        <v/>
      </c>
      <c r="CQ111" s="156" t="str">
        <f t="shared" si="88"/>
        <v/>
      </c>
      <c r="CR111" s="138" t="str">
        <f>IF(ISBLANK(DATASHEET!CS97),"",DATASHEET!CS97)</f>
        <v/>
      </c>
      <c r="CS111" s="198" t="str">
        <f>IF(ISBLANK(DATASHEET!CT97),"",DATASHEET!CT97)</f>
        <v/>
      </c>
      <c r="CT111" s="140" t="str">
        <f>IF(CU111="","",IFERROR(VLOOKUP(DATASHEET!CV97,lookup,2,FALSE)-$P111,""))</f>
        <v/>
      </c>
      <c r="CU111" s="156" t="str">
        <f>IFERROR(INDEX(DATASHEET!$A$1:$DG$299,MATCH(PROGRESS!$A111,DATASHEET!$A$1:$A$299,0),MATCH(PROGRESS!CV$2,DATASHEET!$A$1:$DG$1,0)),"")</f>
        <v/>
      </c>
      <c r="CV111" s="156" t="str">
        <f t="shared" si="89"/>
        <v/>
      </c>
      <c r="CW111" s="138" t="str">
        <f>IF(ISBLANK(DATASHEET!CW97),"",DATASHEET!CW97)</f>
        <v/>
      </c>
      <c r="CX111" s="198" t="str">
        <f>IF(ISBLANK(DATASHEET!CX97),"",DATASHEET!CX97)</f>
        <v/>
      </c>
      <c r="CY111" s="140" t="str">
        <f>IF(CZ111="","",IFERROR(VLOOKUP(DATASHEET!DD97,lookup,2,FALSE)-$P111,""))</f>
        <v/>
      </c>
      <c r="CZ111" s="156" t="str">
        <f>IFERROR(INDEX(DATASHEET!$A$1:$DG$299,MATCH(PROGRESS!$A111,DATASHEET!$A$1:$A$299,0),MATCH(PROGRESS!DA$2,DATASHEET!$A$1:$DG$1,0)),"")</f>
        <v/>
      </c>
      <c r="DA111" s="156" t="str">
        <f t="shared" si="90"/>
        <v/>
      </c>
      <c r="DB111" s="138" t="str">
        <f>IF(ISBLANK(DATASHEET!DE97),"",DATASHEET!DE97)</f>
        <v/>
      </c>
      <c r="DC111" s="198" t="str">
        <f>IF(ISBLANK(DATASHEET!DF97),"",DATASHEET!DF97)</f>
        <v/>
      </c>
      <c r="DD111" s="140" t="str">
        <f>IF(DE111="","",IFERROR(VLOOKUP(DATASHEET!DH97,lookup,2,FALSE)-$P111,""))</f>
        <v/>
      </c>
      <c r="DE111" s="156" t="str">
        <f>IFERROR(INDEX(DATASHEET!$A$1:$DG$299,MATCH(PROGRESS!$A111,DATASHEET!$A$1:$A$299,0),MATCH(PROGRESS!DF$2,DATASHEET!$A$1:$DG$1,0)),"")</f>
        <v/>
      </c>
      <c r="DF111" s="156" t="str">
        <f t="shared" si="91"/>
        <v/>
      </c>
      <c r="DG111" s="138" t="str">
        <f>IF(ISBLANK(DATASHEET!DI97),"",DATASHEET!DI97)</f>
        <v>DWA</v>
      </c>
      <c r="DH111" s="198" t="str">
        <f>IF(ISBLANK(DATASHEET!DJ97),"",DATASHEET!DJ97)</f>
        <v>11T-PH-2</v>
      </c>
      <c r="DI111" s="140" t="str">
        <f>IF(DJ111="","",IFERROR(VLOOKUP(DATASHEET!DL97,lookup,2,FALSE)-$P111,""))</f>
        <v/>
      </c>
      <c r="DJ111" s="156" t="str">
        <f>IFERROR(INDEX(DATASHEET!$A$1:$DG$299,MATCH(PROGRESS!$A111,DATASHEET!$A$1:$A$299,0),MATCH(PROGRESS!DK$2,DATASHEET!$A$1:$DG$1,0)),"")</f>
        <v/>
      </c>
      <c r="DK111" s="156" t="str">
        <f t="shared" si="92"/>
        <v/>
      </c>
      <c r="DL111" s="138" t="str">
        <f>IF(ISBLANK(DATASHEET!DM97),"",DATASHEET!DM97)</f>
        <v>RQ</v>
      </c>
      <c r="DM111" s="198" t="str">
        <f>IF(ISBLANK(DATASHEET!DN97),"",DATASHEET!DN97)</f>
        <v>11MS2-PD-MS2-4</v>
      </c>
      <c r="DN111" s="140" t="str">
        <f>IF(DO111="","",IFERROR(VLOOKUP(DATASHEET!DP97,lookup,2,FALSE)-$P111,""))</f>
        <v/>
      </c>
      <c r="DO111" s="156" t="str">
        <f>IFERROR(INDEX(DATASHEET!$A$1:$DG$299,MATCH(PROGRESS!$A111,DATASHEET!$A$1:$A$299,0),MATCH(PROGRESS!DP$2,DATASHEET!$A$1:$DG$1,0)),"")</f>
        <v/>
      </c>
      <c r="DP111" s="156" t="str">
        <f t="shared" si="93"/>
        <v/>
      </c>
      <c r="DQ111" s="138" t="str">
        <f>IF(ISBLANK(DATASHEET!DQ97),"",DATASHEET!DQ97)</f>
        <v>CR</v>
      </c>
      <c r="DR111" s="198" t="str">
        <f>IF(ISBLANK(DATASHEET!DR97),"",DATASHEET!DR97)</f>
        <v>11X-RE-8</v>
      </c>
      <c r="DS111" s="140" t="str">
        <f>IF(DT111="","",IFERROR(VLOOKUP(DATASHEET!DT97,lookup,2,FALSE)-$P111,""))</f>
        <v/>
      </c>
      <c r="DT111" s="156" t="str">
        <f>IFERROR(INDEX(DATASHEET!$A$1:$DG$299,MATCH(PROGRESS!$A111,DATASHEET!$A$1:$A$299,0),MATCH(PROGRESS!DU$2,DATASHEET!$A$1:$DG$1,0)),"")</f>
        <v/>
      </c>
      <c r="DU111" s="156" t="str">
        <f t="shared" si="94"/>
        <v/>
      </c>
      <c r="DV111" s="138" t="str">
        <f>IF(ISBLANK(DATASHEET!DU97),"",DATASHEET!DU97)</f>
        <v/>
      </c>
      <c r="DW111" s="198" t="str">
        <f>IF(ISBLANK(DATASHEET!DV97),"",DATASHEET!DV97)</f>
        <v/>
      </c>
      <c r="DX111" s="140" t="str">
        <f>IF(DY111="","",IFERROR(VLOOKUP(DATASHEET!DX97,lookup,2,FALSE)-$P111,""))</f>
        <v/>
      </c>
      <c r="DY111" s="156" t="str">
        <f>IFERROR(INDEX(DATASHEET!$A$1:$DG$299,MATCH(PROGRESS!$A111,DATASHEET!$A$1:$A$299,0),MATCH(PROGRESS!DZ$2,DATASHEET!$A$1:$DG$1,0)),"")</f>
        <v/>
      </c>
      <c r="DZ111" s="156" t="str">
        <f t="shared" si="95"/>
        <v/>
      </c>
      <c r="EA111" s="138" t="str">
        <f>IF(ISBLANK(DATASHEET!DY97),"",DATASHEET!DY97)</f>
        <v>WE</v>
      </c>
      <c r="EB111" s="198" t="str">
        <f>IF(ISBLANK(DATASHEET!DZ97),"",DATASHEET!DZ97)</f>
        <v>11S-SP-4</v>
      </c>
      <c r="FD111" s="526"/>
      <c r="FE111" s="532"/>
      <c r="FF111" s="532"/>
      <c r="FG111" s="532"/>
      <c r="FH111" s="526"/>
      <c r="FI111" s="526"/>
      <c r="FJ111" s="532"/>
      <c r="FK111" s="526"/>
      <c r="FL111" s="532"/>
      <c r="FM111" s="526"/>
      <c r="FN111" s="532"/>
      <c r="FO111" s="532"/>
      <c r="FP111" s="532"/>
      <c r="FQ111" s="526"/>
      <c r="FR111" s="526"/>
      <c r="FS111" s="526"/>
      <c r="FT111" s="532"/>
      <c r="FU111" s="526"/>
      <c r="FV111" s="532"/>
      <c r="FW111" s="532"/>
      <c r="FX111" s="532"/>
      <c r="FY111" s="526"/>
      <c r="FZ111" s="532"/>
      <c r="GA111" s="529"/>
      <c r="GB111" s="530"/>
      <c r="GC111" s="530"/>
      <c r="GD111" s="529"/>
      <c r="GE111" s="530"/>
      <c r="GF111" s="530"/>
      <c r="GG111" s="530"/>
      <c r="GH111" s="530"/>
      <c r="GI111" s="530"/>
      <c r="GJ111" s="529"/>
      <c r="GK111" s="530"/>
      <c r="GL111" s="529"/>
      <c r="GM111" s="529"/>
      <c r="GN111" s="530"/>
      <c r="GO111" s="530"/>
      <c r="GP111" s="529"/>
      <c r="GQ111" s="529"/>
      <c r="GR111" s="530"/>
      <c r="GS111" s="530"/>
      <c r="GT111" s="529"/>
    </row>
    <row r="112" spans="1:211" ht="15.75" x14ac:dyDescent="0.25">
      <c r="A112" s="179">
        <f>DATASHEET!A98</f>
        <v>151589</v>
      </c>
      <c r="B112" s="58" t="str">
        <f>DATASHEET!B98</f>
        <v>LEWIS, Olivia</v>
      </c>
      <c r="C112" s="169" t="str">
        <f>DATASHEET!C98</f>
        <v>11EGQ</v>
      </c>
      <c r="D112" s="170" t="str">
        <f>DATASHEET!D98</f>
        <v>F</v>
      </c>
      <c r="E112" s="170" t="str">
        <f>DATASHEET!J98</f>
        <v>N</v>
      </c>
      <c r="F112" s="170" t="str">
        <f>DATASHEET!E98</f>
        <v>N</v>
      </c>
      <c r="G112" s="170" t="str">
        <f>DATASHEET!F98</f>
        <v>Black Caribbean</v>
      </c>
      <c r="H112" s="170" t="str">
        <f>DATASHEET!G98</f>
        <v>N</v>
      </c>
      <c r="I112" s="170" t="str">
        <f>DATASHEET!H98</f>
        <v>N</v>
      </c>
      <c r="J112" s="170" t="str">
        <f>DATASHEET!I98</f>
        <v>N</v>
      </c>
      <c r="K112" s="171" t="str">
        <f>DATASHEET!M98</f>
        <v>H</v>
      </c>
      <c r="L112" s="88" t="str">
        <f t="shared" si="71"/>
        <v/>
      </c>
      <c r="M112" s="88" t="str">
        <f t="shared" si="72"/>
        <v/>
      </c>
      <c r="N112" s="498" t="str">
        <f>IF(ISBLANK(DATASHEET!L98),"",DATASHEET!L98)</f>
        <v>6-7</v>
      </c>
      <c r="O112" s="109">
        <f>IFERROR(IF(VLOOKUP(DATASHEET!A98,[5]YEAR11!$A$2:$AF$236,18,FALSE)="","",VLOOKUP(DATASHEET!A98,[5]YEAR11!$A$2:$AF$236,18,FALSE)),"")</f>
        <v>64.375</v>
      </c>
      <c r="P112" s="111">
        <f>IFERROR(IF(VLOOKUP(DATASHEET!A98,[5]YEAR11!$A$2:$AF$237,19,FALSE)="","",VLOOKUP(DATASHEET!A98,[5]YEAR11!$A$2:$AF$237,19,FALSE)),"")</f>
        <v>6.4375</v>
      </c>
      <c r="Q112" s="497">
        <f>'P8 BREAKDOWN'!M100</f>
        <v>-5.9375</v>
      </c>
      <c r="R112" s="140" t="str">
        <f>IF(S112="","",IFERROR(VLOOKUP(DATASHEET!AF98,lookup,2,FALSE)-$P112,""))</f>
        <v/>
      </c>
      <c r="S112" s="156" t="str">
        <f>IFERROR(INDEX(DATASHEET!$A$1:$DG$299,MATCH(PROGRESS!$A112,DATASHEET!$A$1:$A$299,0),MATCH(PROGRESS!T$2,DATASHEET!$A$1:$DG$1,0)),"")</f>
        <v/>
      </c>
      <c r="T112" s="156" t="str">
        <f t="shared" si="73"/>
        <v/>
      </c>
      <c r="U112" s="138" t="str">
        <f>IF(ISBLANK(DATASHEET!AG98),"",DATASHEET!AG98)</f>
        <v/>
      </c>
      <c r="V112" s="198" t="str">
        <f>IF(ISBLANK(DATASHEET!AH98),"",DATASHEET!AH98)</f>
        <v/>
      </c>
      <c r="W112" s="140" t="str">
        <f>IF(X112="","",IFERROR(VLOOKUP(DATASHEET!AJ98,lookup,2,FALSE)-$P112,""))</f>
        <v/>
      </c>
      <c r="X112" s="156" t="str">
        <f>IFERROR(INDEX(DATASHEET!$A$1:$DG$299,MATCH(PROGRESS!$A112,DATASHEET!$A$1:$A$299,0),MATCH(PROGRESS!Y$2,DATASHEET!$A$1:$DG$1,0)),"")</f>
        <v/>
      </c>
      <c r="Y112" s="156" t="str">
        <f t="shared" si="74"/>
        <v/>
      </c>
      <c r="Z112" s="138" t="str">
        <f>IF(ISBLANK(DATASHEET!AK98),"",DATASHEET!AK98)</f>
        <v>MM</v>
      </c>
      <c r="AA112" s="198" t="str">
        <f>IF(ISBLANK(DATASHEET!AL98),"",DATASHEET!AL98)</f>
        <v>11T-BI-3</v>
      </c>
      <c r="AB112" s="140" t="str">
        <f>IF(AC112="","",IFERROR(VLOOKUP(DATASHEET!AN98,lookup,2,FALSE)-$P112,""))</f>
        <v/>
      </c>
      <c r="AC112" s="156" t="str">
        <f>IFERROR(INDEX(DATASHEET!$A$1:$DG$299,MATCH(PROGRESS!$A112,DATASHEET!$A$1:$A$299,0),MATCH(PROGRESS!AD$2,DATASHEET!$A$1:$DG$1,0)),"")</f>
        <v/>
      </c>
      <c r="AD112" s="156" t="str">
        <f t="shared" si="75"/>
        <v/>
      </c>
      <c r="AE112" s="138" t="str">
        <f>IF(ISBLANK(DATASHEET!AO98),"",DATASHEET!AO98)</f>
        <v>ASM</v>
      </c>
      <c r="AF112" s="198" t="str">
        <f>IF(ISBLANK(DATASHEET!AP98),"",DATASHEET!AP98)</f>
        <v>11MS2-BE-MS-1</v>
      </c>
      <c r="AG112" s="140" t="str">
        <f>IF(AH112="","",IFERROR(VLOOKUP(DATASHEET!AR98,lookup,2,FALSE)-$P112,""))</f>
        <v/>
      </c>
      <c r="AH112" s="156" t="str">
        <f>IFERROR(INDEX(DATASHEET!$A$1:$DG$299,MATCH(PROGRESS!$A112,DATASHEET!$A$1:$A$299,0),MATCH(PROGRESS!AI$2,DATASHEET!$A$1:$DG$1,0)),"")</f>
        <v/>
      </c>
      <c r="AI112" s="156" t="str">
        <f t="shared" si="76"/>
        <v/>
      </c>
      <c r="AJ112" s="138" t="str">
        <f>IF(ISBLANK(DATASHEET!AS98),"",DATASHEET!AS98)</f>
        <v>AGI</v>
      </c>
      <c r="AK112" s="198" t="str">
        <f>IF(ISBLANK(DATASHEET!AT98),"",DATASHEET!AT98)</f>
        <v>11T-CH-3</v>
      </c>
      <c r="AL112" s="140" t="str">
        <f>IF(AM112="","",IFERROR(VLOOKUP(DATASHEET!AV98,lookup,2,FALSE)-$P112,""))</f>
        <v/>
      </c>
      <c r="AM112" s="156" t="str">
        <f>IFERROR(INDEX(DATASHEET!$A$1:$DG$299,MATCH(PROGRESS!$A112,DATASHEET!$A$1:$A$299,0),MATCH(PROGRESS!AN$2,DATASHEET!$A$1:$DG$1,0)),"")</f>
        <v/>
      </c>
      <c r="AN112" s="156" t="str">
        <f t="shared" si="77"/>
        <v/>
      </c>
      <c r="AO112" s="138" t="str">
        <f>IF(ISBLANK(DATASHEET!AW98),"",DATASHEET!AW98)</f>
        <v/>
      </c>
      <c r="AP112" s="198" t="str">
        <f>IF(ISBLANK(DATASHEET!AX98),"",DATASHEET!AX98)</f>
        <v/>
      </c>
      <c r="AQ112" s="140" t="str">
        <f>IF(AR112="","",IFERROR(VLOOKUP(DATASHEET!AZ98,lookup,2,FALSE)-$P112,""))</f>
        <v/>
      </c>
      <c r="AR112" s="156" t="str">
        <f>IFERROR(INDEX(DATASHEET!$A$1:$DG$299,MATCH(PROGRESS!$A112,DATASHEET!$A$1:$A$299,0),MATCH(PROGRESS!AS$2,DATASHEET!$A$1:$DG$1,0)),"")</f>
        <v/>
      </c>
      <c r="AS112" s="156" t="str">
        <f t="shared" si="78"/>
        <v/>
      </c>
      <c r="AT112" s="138" t="str">
        <f>IF(ISBLANK(DATASHEET!BA98),"",DATASHEET!BA98)</f>
        <v/>
      </c>
      <c r="AU112" s="198" t="str">
        <f>IF(ISBLANK(DATASHEET!BB98),"",DATASHEET!BB98)</f>
        <v/>
      </c>
      <c r="AV112" s="140" t="str">
        <f>IF(AW112="","",IFERROR(VLOOKUP(DATASHEET!BD98,lookup,2,FALSE)-$P112,""))</f>
        <v/>
      </c>
      <c r="AW112" s="156" t="str">
        <f>IFERROR(INDEX(DATASHEET!$A$1:$DG$299,MATCH(PROGRESS!$A112,DATASHEET!$A$1:$A$299,0),MATCH(PROGRESS!AX$2,DATASHEET!$A$1:$DG$1,0)),"")</f>
        <v/>
      </c>
      <c r="AX112" s="156" t="str">
        <f t="shared" si="79"/>
        <v/>
      </c>
      <c r="AY112" s="138" t="str">
        <f>IF(ISBLANK(DATASHEET!BE98),"",DATASHEET!BE98)</f>
        <v/>
      </c>
      <c r="AZ112" s="198" t="str">
        <f>IF(ISBLANK(DATASHEET!BF98),"",DATASHEET!BF98)</f>
        <v/>
      </c>
      <c r="BA112" s="140" t="str">
        <f>IF(BB112="","",IFERROR(VLOOKUP(DATASHEET!BH98,lookup,2,FALSE)-$P112,""))</f>
        <v/>
      </c>
      <c r="BB112" s="156" t="str">
        <f>IFERROR(INDEX(DATASHEET!$A$1:$DG$299,MATCH(PROGRESS!$A112,DATASHEET!$A$1:$A$299,0),MATCH(PROGRESS!BC$2,DATASHEET!$A$1:$DG$1,0)),"")</f>
        <v/>
      </c>
      <c r="BC112" s="156" t="str">
        <f t="shared" si="80"/>
        <v/>
      </c>
      <c r="BD112" s="138" t="str">
        <f>IF(ISBLANK(DATASHEET!BI98),"",DATASHEET!BI98)</f>
        <v>JK</v>
      </c>
      <c r="BE112" s="198" t="str">
        <f>IF(ISBLANK(DATASHEET!BJ98),"",DATASHEET!BJ98)</f>
        <v>11X-EN-3</v>
      </c>
      <c r="BF112" s="140" t="str">
        <f>IF(BG112="","",IFERROR(VLOOKUP(DATASHEET!BL98,lookup,2,FALSE)-$P112,""))</f>
        <v/>
      </c>
      <c r="BG112" s="156" t="str">
        <f>IFERROR(INDEX(DATASHEET!$A$1:$DG$299,MATCH(PROGRESS!$A112,DATASHEET!$A$1:$A$299,0),MATCH(PROGRESS!BH$2,DATASHEET!$A$1:$DG$1,0)),"")</f>
        <v/>
      </c>
      <c r="BH112" s="156" t="str">
        <f t="shared" si="81"/>
        <v/>
      </c>
      <c r="BI112" s="138" t="str">
        <f>IF(ISBLANK(DATASHEET!BM98),"",DATASHEET!BM98)</f>
        <v/>
      </c>
      <c r="BJ112" s="198" t="str">
        <f>IF(ISBLANK(DATASHEET!BN98),"",DATASHEET!BN98)</f>
        <v/>
      </c>
      <c r="BK112" s="140" t="str">
        <f>IF(BL112="","",IFERROR(VLOOKUP(DATASHEET!BP98,lookup,2,FALSE)-$P112,""))</f>
        <v/>
      </c>
      <c r="BL112" s="156" t="str">
        <f>IFERROR(INDEX(DATASHEET!$A$1:$DG$299,MATCH(PROGRESS!$A112,DATASHEET!$A$1:$A$299,0),MATCH(PROGRESS!BM$2,DATASHEET!$A$1:$DG$1,0)),"")</f>
        <v/>
      </c>
      <c r="BM112" s="156" t="str">
        <f t="shared" si="82"/>
        <v/>
      </c>
      <c r="BN112" s="138" t="str">
        <f>IF(ISBLANK(DATASHEET!BQ98),"",DATASHEET!BQ98)</f>
        <v/>
      </c>
      <c r="BO112" s="198" t="str">
        <f>IF(ISBLANK(DATASHEET!BR98),"",DATASHEET!BR98)</f>
        <v/>
      </c>
      <c r="BP112" s="140" t="str">
        <f>IF(BQ112="","",IFERROR(VLOOKUP(DATASHEET!BX98,lookup,2,FALSE)-$P112,""))</f>
        <v/>
      </c>
      <c r="BQ112" s="156" t="str">
        <f>IFERROR(INDEX(DATASHEET!$A$1:$DG$299,MATCH(PROGRESS!$A112,DATASHEET!$A$1:$A$299,0),MATCH(PROGRESS!BR$2,DATASHEET!$A$1:$DG$1,0)),"")</f>
        <v/>
      </c>
      <c r="BR112" s="156" t="str">
        <f t="shared" si="83"/>
        <v/>
      </c>
      <c r="BS112" s="138" t="str">
        <f>IF(ISBLANK(DATASHEET!BY98),"",DATASHEET!BY98)</f>
        <v>EGQ</v>
      </c>
      <c r="BT112" s="198" t="str">
        <f>IF(ISBLANK(DATASHEET!BZ98),"",DATASHEET!BZ98)</f>
        <v>11S-FR-2</v>
      </c>
      <c r="BU112" s="140" t="str">
        <f>IF(BV112="","",IFERROR(VLOOKUP(DATASHEET!CB98,lookup,2,FALSE)-$P112,""))</f>
        <v/>
      </c>
      <c r="BV112" s="156" t="str">
        <f>IFERROR(INDEX(DATASHEET!$A$1:$DG$299,MATCH(PROGRESS!$A112,DATASHEET!$A$1:$A$299,0),MATCH(PROGRESS!BW$2,DATASHEET!$A$1:$DG$1,0)),"")</f>
        <v/>
      </c>
      <c r="BW112" s="156" t="str">
        <f t="shared" si="84"/>
        <v/>
      </c>
      <c r="BX112" s="138" t="str">
        <f>IF(ISBLANK(DATASHEET!CC98),"",DATASHEET!CC98)</f>
        <v/>
      </c>
      <c r="BY112" s="198" t="str">
        <f>IF(ISBLANK(DATASHEET!CD98),"",DATASHEET!CD98)</f>
        <v/>
      </c>
      <c r="BZ112" s="140" t="str">
        <f>IF(CA112="","",IFERROR(VLOOKUP(DATASHEET!CE98,lookup,2,FALSE)-$P112,""))</f>
        <v/>
      </c>
      <c r="CA112" s="156" t="str">
        <f>IFERROR(INDEX(DATASHEET!$A$1:$DG$299,MATCH(PROGRESS!$A112,DATASHEET!$A$1:$A$299,0),MATCH(PROGRESS!CB$2,DATASHEET!$A$1:$DG$1,0)),"")</f>
        <v/>
      </c>
      <c r="CB112" s="156" t="str">
        <f t="shared" si="85"/>
        <v/>
      </c>
      <c r="CC112" s="138" t="str">
        <f>IF(ISBLANK(DATASHEET!CF98),"",DATASHEET!CF98)</f>
        <v/>
      </c>
      <c r="CD112" s="198" t="str">
        <f>IF(ISBLANK(DATASHEET!CG98),"",DATASHEET!CG98)</f>
        <v/>
      </c>
      <c r="CE112" s="140" t="str">
        <f>IF(CF112="","",IFERROR(VLOOKUP(DATASHEET!CJ98,lookup,2,FALSE)-$P112,""))</f>
        <v/>
      </c>
      <c r="CF112" s="156" t="str">
        <f>IFERROR(INDEX(DATASHEET!$A$1:$DG$299,MATCH(PROGRESS!$A112,DATASHEET!$A$1:$A$299,0),MATCH(PROGRESS!CG$2,DATASHEET!$A$1:$DG$1,0)),"")</f>
        <v/>
      </c>
      <c r="CG112" s="156" t="str">
        <f t="shared" si="86"/>
        <v/>
      </c>
      <c r="CH112" s="138" t="str">
        <f>IF(ISBLANK(DATASHEET!CK98),"",DATASHEET!CK98)</f>
        <v/>
      </c>
      <c r="CI112" s="198" t="str">
        <f>IF(ISBLANK(DATASHEET!CL98),"",DATASHEET!CL98)</f>
        <v/>
      </c>
      <c r="CJ112" s="140" t="str">
        <f>IF(CK112="","",IFERROR(VLOOKUP(DATASHEET!CN98,lookup,2,FALSE)-$P112,""))</f>
        <v/>
      </c>
      <c r="CK112" s="156" t="str">
        <f>IFERROR(INDEX(DATASHEET!$A$1:$DG$299,MATCH(PROGRESS!$A112,DATASHEET!$A$1:$A$299,0),MATCH(PROGRESS!CL$2,DATASHEET!$A$1:$DG$1,0)),"")</f>
        <v/>
      </c>
      <c r="CL112" s="156" t="str">
        <f t="shared" si="87"/>
        <v/>
      </c>
      <c r="CM112" s="138" t="str">
        <f>IF(ISBLANK(DATASHEET!CO98),"",DATASHEET!CO98)</f>
        <v>JQ</v>
      </c>
      <c r="CN112" s="198" t="str">
        <f>IF(ISBLANK(DATASHEET!CP98),"",DATASHEET!CP98)</f>
        <v>11X-MA-4</v>
      </c>
      <c r="CO112" s="140" t="str">
        <f>IF(CP112="","",IFERROR(VLOOKUP(DATASHEET!CR98,lookup,2,FALSE)-$P112,""))</f>
        <v/>
      </c>
      <c r="CP112" s="156" t="str">
        <f>IFERROR(INDEX(DATASHEET!$A$1:$DG$299,MATCH(PROGRESS!$A112,DATASHEET!$A$1:$A$299,0),MATCH(PROGRESS!CQ$2,DATASHEET!$A$1:$DG$1,0)),"")</f>
        <v/>
      </c>
      <c r="CQ112" s="156" t="str">
        <f t="shared" si="88"/>
        <v/>
      </c>
      <c r="CR112" s="138" t="str">
        <f>IF(ISBLANK(DATASHEET!CS98),"",DATASHEET!CS98)</f>
        <v/>
      </c>
      <c r="CS112" s="198" t="str">
        <f>IF(ISBLANK(DATASHEET!CT98),"",DATASHEET!CT98)</f>
        <v/>
      </c>
      <c r="CT112" s="140" t="str">
        <f>IF(CU112="","",IFERROR(VLOOKUP(DATASHEET!CV98,lookup,2,FALSE)-$P112,""))</f>
        <v/>
      </c>
      <c r="CU112" s="156" t="str">
        <f>IFERROR(INDEX(DATASHEET!$A$1:$DG$299,MATCH(PROGRESS!$A112,DATASHEET!$A$1:$A$299,0),MATCH(PROGRESS!CV$2,DATASHEET!$A$1:$DG$1,0)),"")</f>
        <v/>
      </c>
      <c r="CV112" s="156" t="str">
        <f t="shared" si="89"/>
        <v/>
      </c>
      <c r="CW112" s="138" t="str">
        <f>IF(ISBLANK(DATASHEET!CW98),"",DATASHEET!CW98)</f>
        <v/>
      </c>
      <c r="CX112" s="198" t="str">
        <f>IF(ISBLANK(DATASHEET!CX98),"",DATASHEET!CX98)</f>
        <v/>
      </c>
      <c r="CY112" s="140" t="str">
        <f>IF(CZ112="","",IFERROR(VLOOKUP(DATASHEET!DD98,lookup,2,FALSE)-$P112,""))</f>
        <v/>
      </c>
      <c r="CZ112" s="156" t="str">
        <f>IFERROR(INDEX(DATASHEET!$A$1:$DG$299,MATCH(PROGRESS!$A112,DATASHEET!$A$1:$A$299,0),MATCH(PROGRESS!DA$2,DATASHEET!$A$1:$DG$1,0)),"")</f>
        <v/>
      </c>
      <c r="DA112" s="156" t="str">
        <f t="shared" si="90"/>
        <v/>
      </c>
      <c r="DB112" s="138" t="str">
        <f>IF(ISBLANK(DATASHEET!DE98),"",DATASHEET!DE98)</f>
        <v/>
      </c>
      <c r="DC112" s="198" t="str">
        <f>IF(ISBLANK(DATASHEET!DF98),"",DATASHEET!DF98)</f>
        <v/>
      </c>
      <c r="DD112" s="140" t="str">
        <f>IF(DE112="","",IFERROR(VLOOKUP(DATASHEET!DH98,lookup,2,FALSE)-$P112,""))</f>
        <v/>
      </c>
      <c r="DE112" s="156" t="str">
        <f>IFERROR(INDEX(DATASHEET!$A$1:$DG$299,MATCH(PROGRESS!$A112,DATASHEET!$A$1:$A$299,0),MATCH(PROGRESS!DF$2,DATASHEET!$A$1:$DG$1,0)),"")</f>
        <v/>
      </c>
      <c r="DF112" s="156" t="str">
        <f t="shared" si="91"/>
        <v/>
      </c>
      <c r="DG112" s="138" t="str">
        <f>IF(ISBLANK(DATASHEET!DI98),"",DATASHEET!DI98)</f>
        <v>TD</v>
      </c>
      <c r="DH112" s="198" t="str">
        <f>IF(ISBLANK(DATASHEET!DJ98),"",DATASHEET!DJ98)</f>
        <v>11T-PH-3</v>
      </c>
      <c r="DI112" s="140" t="str">
        <f>IF(DJ112="","",IFERROR(VLOOKUP(DATASHEET!DL98,lookup,2,FALSE)-$P112,""))</f>
        <v/>
      </c>
      <c r="DJ112" s="156" t="str">
        <f>IFERROR(INDEX(DATASHEET!$A$1:$DG$299,MATCH(PROGRESS!$A112,DATASHEET!$A$1:$A$299,0),MATCH(PROGRESS!DK$2,DATASHEET!$A$1:$DG$1,0)),"")</f>
        <v/>
      </c>
      <c r="DK112" s="156" t="str">
        <f t="shared" si="92"/>
        <v/>
      </c>
      <c r="DL112" s="138" t="str">
        <f>IF(ISBLANK(DATASHEET!DM98),"",DATASHEET!DM98)</f>
        <v/>
      </c>
      <c r="DM112" s="198" t="str">
        <f>IF(ISBLANK(DATASHEET!DN98),"",DATASHEET!DN98)</f>
        <v/>
      </c>
      <c r="DN112" s="140" t="str">
        <f>IF(DO112="","",IFERROR(VLOOKUP(DATASHEET!DP98,lookup,2,FALSE)-$P112,""))</f>
        <v/>
      </c>
      <c r="DO112" s="156" t="str">
        <f>IFERROR(INDEX(DATASHEET!$A$1:$DG$299,MATCH(PROGRESS!$A112,DATASHEET!$A$1:$A$299,0),MATCH(PROGRESS!DP$2,DATASHEET!$A$1:$DG$1,0)),"")</f>
        <v/>
      </c>
      <c r="DP112" s="156" t="str">
        <f t="shared" si="93"/>
        <v/>
      </c>
      <c r="DQ112" s="138" t="str">
        <f>IF(ISBLANK(DATASHEET!DQ98),"",DATASHEET!DQ98)</f>
        <v>GRY</v>
      </c>
      <c r="DR112" s="198" t="str">
        <f>IF(ISBLANK(DATASHEET!DR98),"",DATASHEET!DR98)</f>
        <v>11X-RE-3</v>
      </c>
      <c r="DS112" s="140" t="str">
        <f>IF(DT112="","",IFERROR(VLOOKUP(DATASHEET!DT98,lookup,2,FALSE)-$P112,""))</f>
        <v/>
      </c>
      <c r="DT112" s="156" t="str">
        <f>IFERROR(INDEX(DATASHEET!$A$1:$DG$299,MATCH(PROGRESS!$A112,DATASHEET!$A$1:$A$299,0),MATCH(PROGRESS!DU$2,DATASHEET!$A$1:$DG$1,0)),"")</f>
        <v/>
      </c>
      <c r="DU112" s="156" t="str">
        <f t="shared" si="94"/>
        <v/>
      </c>
      <c r="DV112" s="138" t="str">
        <f>IF(ISBLANK(DATASHEET!DU98),"",DATASHEET!DU98)</f>
        <v/>
      </c>
      <c r="DW112" s="198" t="str">
        <f>IF(ISBLANK(DATASHEET!DV98),"",DATASHEET!DV98)</f>
        <v/>
      </c>
      <c r="DX112" s="140" t="str">
        <f>IF(DY112="","",IFERROR(VLOOKUP(DATASHEET!DX98,lookup,2,FALSE)-$P112,""))</f>
        <v/>
      </c>
      <c r="DY112" s="156" t="str">
        <f>IFERROR(INDEX(DATASHEET!$A$1:$DG$299,MATCH(PROGRESS!$A112,DATASHEET!$A$1:$A$299,0),MATCH(PROGRESS!DZ$2,DATASHEET!$A$1:$DG$1,0)),"")</f>
        <v/>
      </c>
      <c r="DZ112" s="156" t="str">
        <f t="shared" si="95"/>
        <v/>
      </c>
      <c r="EA112" s="138" t="str">
        <f>IF(ISBLANK(DATASHEET!DY98),"",DATASHEET!DY98)</f>
        <v/>
      </c>
      <c r="EB112" s="198" t="str">
        <f>IF(ISBLANK(DATASHEET!DZ98),"",DATASHEET!DZ98)</f>
        <v/>
      </c>
      <c r="FD112" s="526"/>
      <c r="FE112" s="532"/>
      <c r="FF112" s="532"/>
      <c r="FG112" s="532"/>
      <c r="FH112" s="526"/>
      <c r="FI112" s="526"/>
      <c r="FJ112" s="532"/>
      <c r="FK112" s="526"/>
      <c r="FL112" s="532"/>
      <c r="FM112" s="526"/>
      <c r="FN112" s="532"/>
      <c r="FO112" s="532"/>
      <c r="FP112" s="532"/>
      <c r="FQ112" s="526"/>
      <c r="FR112" s="526"/>
      <c r="FS112" s="526"/>
      <c r="FT112" s="532"/>
      <c r="FU112" s="526"/>
      <c r="FV112" s="532"/>
      <c r="FW112" s="532"/>
      <c r="FX112" s="532"/>
      <c r="FY112" s="526"/>
      <c r="FZ112" s="532"/>
      <c r="GA112" s="529"/>
      <c r="GB112" s="530"/>
      <c r="GC112" s="530"/>
      <c r="GD112" s="529"/>
      <c r="GE112" s="530"/>
      <c r="GF112" s="530"/>
      <c r="GG112" s="530"/>
      <c r="GH112" s="530"/>
      <c r="GI112" s="530"/>
      <c r="GJ112" s="529"/>
      <c r="GK112" s="530"/>
      <c r="GL112" s="529"/>
      <c r="GM112" s="529"/>
      <c r="GN112" s="530"/>
      <c r="GO112" s="530"/>
      <c r="GP112" s="529"/>
      <c r="GQ112" s="529"/>
      <c r="GR112" s="530"/>
      <c r="GS112" s="530"/>
      <c r="GT112" s="529"/>
    </row>
    <row r="113" spans="1:210" ht="15.75" x14ac:dyDescent="0.25">
      <c r="A113" s="179">
        <f>DATASHEET!A99</f>
        <v>151705</v>
      </c>
      <c r="B113" s="58" t="str">
        <f>DATASHEET!B99</f>
        <v>LIGHTBODY, Sophie</v>
      </c>
      <c r="C113" s="169" t="str">
        <f>DATASHEET!C99</f>
        <v>11SPI</v>
      </c>
      <c r="D113" s="170" t="str">
        <f>DATASHEET!D99</f>
        <v>F</v>
      </c>
      <c r="E113" s="170" t="str">
        <f>DATASHEET!J99</f>
        <v>N</v>
      </c>
      <c r="F113" s="170" t="str">
        <f>DATASHEET!E99</f>
        <v>N</v>
      </c>
      <c r="G113" s="170" t="str">
        <f>DATASHEET!F99</f>
        <v>White - British</v>
      </c>
      <c r="H113" s="170" t="str">
        <f>DATASHEET!G99</f>
        <v>N</v>
      </c>
      <c r="I113" s="170" t="str">
        <f>DATASHEET!H99</f>
        <v>N</v>
      </c>
      <c r="J113" s="170" t="str">
        <f>DATASHEET!I99</f>
        <v>N</v>
      </c>
      <c r="K113" s="171" t="str">
        <f>DATASHEET!M99</f>
        <v>H</v>
      </c>
      <c r="L113" s="88" t="str">
        <f t="shared" si="71"/>
        <v/>
      </c>
      <c r="M113" s="88" t="str">
        <f t="shared" si="72"/>
        <v/>
      </c>
      <c r="N113" s="498" t="str">
        <f>IF(ISBLANK(DATASHEET!L99),"",DATASHEET!L99)</f>
        <v>6-7</v>
      </c>
      <c r="O113" s="109">
        <f>IFERROR(IF(VLOOKUP(DATASHEET!A99,[5]YEAR11!$A$2:$AF$236,18,FALSE)="","",VLOOKUP(DATASHEET!A99,[5]YEAR11!$A$2:$AF$236,18,FALSE)),"")</f>
        <v>65.541015999999999</v>
      </c>
      <c r="P113" s="111">
        <f>IFERROR(IF(VLOOKUP(DATASHEET!A99,[5]YEAR11!$A$2:$AF$237,19,FALSE)="","",VLOOKUP(DATASHEET!A99,[5]YEAR11!$A$2:$AF$237,19,FALSE)),"")</f>
        <v>6.5541016000000001</v>
      </c>
      <c r="Q113" s="497">
        <f>'P8 BREAKDOWN'!M101</f>
        <v>-6.2541016000000003</v>
      </c>
      <c r="R113" s="140" t="str">
        <f>IF(S113="","",IFERROR(VLOOKUP(DATASHEET!AF99,lookup,2,FALSE)-$P113,""))</f>
        <v/>
      </c>
      <c r="S113" s="156" t="str">
        <f>IFERROR(INDEX(DATASHEET!$A$1:$DG$299,MATCH(PROGRESS!$A113,DATASHEET!$A$1:$A$299,0),MATCH(PROGRESS!T$2,DATASHEET!$A$1:$DG$1,0)),"")</f>
        <v/>
      </c>
      <c r="T113" s="156" t="str">
        <f t="shared" si="73"/>
        <v/>
      </c>
      <c r="U113" s="138" t="str">
        <f>IF(ISBLANK(DATASHEET!AG99),"",DATASHEET!AG99)</f>
        <v/>
      </c>
      <c r="V113" s="198" t="str">
        <f>IF(ISBLANK(DATASHEET!AH99),"",DATASHEET!AH99)</f>
        <v/>
      </c>
      <c r="W113" s="140" t="str">
        <f>IF(X113="","",IFERROR(VLOOKUP(DATASHEET!AJ99,lookup,2,FALSE)-$P113,""))</f>
        <v/>
      </c>
      <c r="X113" s="156" t="str">
        <f>IFERROR(INDEX(DATASHEET!$A$1:$DG$299,MATCH(PROGRESS!$A113,DATASHEET!$A$1:$A$299,0),MATCH(PROGRESS!Y$2,DATASHEET!$A$1:$DG$1,0)),"")</f>
        <v/>
      </c>
      <c r="Y113" s="156" t="str">
        <f t="shared" si="74"/>
        <v/>
      </c>
      <c r="Z113" s="138" t="str">
        <f>IF(ISBLANK(DATASHEET!AK99),"",DATASHEET!AK99)</f>
        <v>MM</v>
      </c>
      <c r="AA113" s="198" t="str">
        <f>IF(ISBLANK(DATASHEET!AL99),"",DATASHEET!AL99)</f>
        <v>11T-BI-3</v>
      </c>
      <c r="AB113" s="140" t="str">
        <f>IF(AC113="","",IFERROR(VLOOKUP(DATASHEET!AN99,lookup,2,FALSE)-$P113,""))</f>
        <v/>
      </c>
      <c r="AC113" s="156" t="str">
        <f>IFERROR(INDEX(DATASHEET!$A$1:$DG$299,MATCH(PROGRESS!$A113,DATASHEET!$A$1:$A$299,0),MATCH(PROGRESS!AD$2,DATASHEET!$A$1:$DG$1,0)),"")</f>
        <v/>
      </c>
      <c r="AD113" s="156" t="str">
        <f t="shared" si="75"/>
        <v/>
      </c>
      <c r="AE113" s="138" t="str">
        <f>IF(ISBLANK(DATASHEET!AO99),"",DATASHEET!AO99)</f>
        <v/>
      </c>
      <c r="AF113" s="198" t="str">
        <f>IF(ISBLANK(DATASHEET!AP99),"",DATASHEET!AP99)</f>
        <v/>
      </c>
      <c r="AG113" s="140" t="str">
        <f>IF(AH113="","",IFERROR(VLOOKUP(DATASHEET!AR99,lookup,2,FALSE)-$P113,""))</f>
        <v/>
      </c>
      <c r="AH113" s="156" t="str">
        <f>IFERROR(INDEX(DATASHEET!$A$1:$DG$299,MATCH(PROGRESS!$A113,DATASHEET!$A$1:$A$299,0),MATCH(PROGRESS!AI$2,DATASHEET!$A$1:$DG$1,0)),"")</f>
        <v/>
      </c>
      <c r="AI113" s="156" t="str">
        <f t="shared" si="76"/>
        <v/>
      </c>
      <c r="AJ113" s="138" t="str">
        <f>IF(ISBLANK(DATASHEET!AS99),"",DATASHEET!AS99)</f>
        <v>AGI</v>
      </c>
      <c r="AK113" s="198" t="str">
        <f>IF(ISBLANK(DATASHEET!AT99),"",DATASHEET!AT99)</f>
        <v>11T-CH-3</v>
      </c>
      <c r="AL113" s="140" t="str">
        <f>IF(AM113="","",IFERROR(VLOOKUP(DATASHEET!AV99,lookup,2,FALSE)-$P113,""))</f>
        <v/>
      </c>
      <c r="AM113" s="156" t="str">
        <f>IFERROR(INDEX(DATASHEET!$A$1:$DG$299,MATCH(PROGRESS!$A113,DATASHEET!$A$1:$A$299,0),MATCH(PROGRESS!AN$2,DATASHEET!$A$1:$DG$1,0)),"")</f>
        <v/>
      </c>
      <c r="AN113" s="156" t="str">
        <f t="shared" si="77"/>
        <v/>
      </c>
      <c r="AO113" s="138" t="str">
        <f>IF(ISBLANK(DATASHEET!AW99),"",DATASHEET!AW99)</f>
        <v/>
      </c>
      <c r="AP113" s="198" t="str">
        <f>IF(ISBLANK(DATASHEET!AX99),"",DATASHEET!AX99)</f>
        <v/>
      </c>
      <c r="AQ113" s="140" t="str">
        <f>IF(AR113="","",IFERROR(VLOOKUP(DATASHEET!AZ99,lookup,2,FALSE)-$P113,""))</f>
        <v/>
      </c>
      <c r="AR113" s="156" t="str">
        <f>IFERROR(INDEX(DATASHEET!$A$1:$DG$299,MATCH(PROGRESS!$A113,DATASHEET!$A$1:$A$299,0),MATCH(PROGRESS!AS$2,DATASHEET!$A$1:$DG$1,0)),"")</f>
        <v/>
      </c>
      <c r="AS113" s="156" t="str">
        <f t="shared" si="78"/>
        <v/>
      </c>
      <c r="AT113" s="138" t="str">
        <f>IF(ISBLANK(DATASHEET!BA99),"",DATASHEET!BA99)</f>
        <v/>
      </c>
      <c r="AU113" s="198" t="str">
        <f>IF(ISBLANK(DATASHEET!BB99),"",DATASHEET!BB99)</f>
        <v/>
      </c>
      <c r="AV113" s="140" t="str">
        <f>IF(AW113="","",IFERROR(VLOOKUP(DATASHEET!BD99,lookup,2,FALSE)-$P113,""))</f>
        <v/>
      </c>
      <c r="AW113" s="156" t="str">
        <f>IFERROR(INDEX(DATASHEET!$A$1:$DG$299,MATCH(PROGRESS!$A113,DATASHEET!$A$1:$A$299,0),MATCH(PROGRESS!AX$2,DATASHEET!$A$1:$DG$1,0)),"")</f>
        <v/>
      </c>
      <c r="AX113" s="156" t="str">
        <f t="shared" si="79"/>
        <v/>
      </c>
      <c r="AY113" s="138" t="str">
        <f>IF(ISBLANK(DATASHEET!BE99),"",DATASHEET!BE99)</f>
        <v/>
      </c>
      <c r="AZ113" s="198" t="str">
        <f>IF(ISBLANK(DATASHEET!BF99),"",DATASHEET!BF99)</f>
        <v/>
      </c>
      <c r="BA113" s="140" t="str">
        <f>IF(BB113="","",IFERROR(VLOOKUP(DATASHEET!BH99,lookup,2,FALSE)-$P113,""))</f>
        <v/>
      </c>
      <c r="BB113" s="156" t="str">
        <f>IFERROR(INDEX(DATASHEET!$A$1:$DG$299,MATCH(PROGRESS!$A113,DATASHEET!$A$1:$A$299,0),MATCH(PROGRESS!BC$2,DATASHEET!$A$1:$DG$1,0)),"")</f>
        <v/>
      </c>
      <c r="BC113" s="156" t="str">
        <f t="shared" si="80"/>
        <v/>
      </c>
      <c r="BD113" s="138" t="str">
        <f>IF(ISBLANK(DATASHEET!BI99),"",DATASHEET!BI99)</f>
        <v>CMC</v>
      </c>
      <c r="BE113" s="198" t="str">
        <f>IF(ISBLANK(DATASHEET!BJ99),"",DATASHEET!BJ99)</f>
        <v>11X-EN-4</v>
      </c>
      <c r="BF113" s="140" t="str">
        <f>IF(BG113="","",IFERROR(VLOOKUP(DATASHEET!BL99,lookup,2,FALSE)-$P113,""))</f>
        <v/>
      </c>
      <c r="BG113" s="156" t="str">
        <f>IFERROR(INDEX(DATASHEET!$A$1:$DG$299,MATCH(PROGRESS!$A113,DATASHEET!$A$1:$A$299,0),MATCH(PROGRESS!BH$2,DATASHEET!$A$1:$DG$1,0)),"")</f>
        <v/>
      </c>
      <c r="BH113" s="156" t="str">
        <f t="shared" si="81"/>
        <v/>
      </c>
      <c r="BI113" s="138" t="str">
        <f>IF(ISBLANK(DATASHEET!BM99),"",DATASHEET!BM99)</f>
        <v/>
      </c>
      <c r="BJ113" s="198" t="str">
        <f>IF(ISBLANK(DATASHEET!BN99),"",DATASHEET!BN99)</f>
        <v/>
      </c>
      <c r="BK113" s="140" t="str">
        <f>IF(BL113="","",IFERROR(VLOOKUP(DATASHEET!BP99,lookup,2,FALSE)-$P113,""))</f>
        <v/>
      </c>
      <c r="BL113" s="156" t="str">
        <f>IFERROR(INDEX(DATASHEET!$A$1:$DG$299,MATCH(PROGRESS!$A113,DATASHEET!$A$1:$A$299,0),MATCH(PROGRESS!BM$2,DATASHEET!$A$1:$DG$1,0)),"")</f>
        <v/>
      </c>
      <c r="BM113" s="156" t="str">
        <f t="shared" si="82"/>
        <v/>
      </c>
      <c r="BN113" s="138" t="str">
        <f>IF(ISBLANK(DATASHEET!BQ99),"",DATASHEET!BQ99)</f>
        <v>AWR</v>
      </c>
      <c r="BO113" s="198" t="str">
        <f>IF(ISBLANK(DATASHEET!BR99),"",DATASHEET!BR99)</f>
        <v>11MS2-FN2-5</v>
      </c>
      <c r="BP113" s="140" t="str">
        <f>IF(BQ113="","",IFERROR(VLOOKUP(DATASHEET!BX99,lookup,2,FALSE)-$P113,""))</f>
        <v/>
      </c>
      <c r="BQ113" s="156" t="str">
        <f>IFERROR(INDEX(DATASHEET!$A$1:$DG$299,MATCH(PROGRESS!$A113,DATASHEET!$A$1:$A$299,0),MATCH(PROGRESS!BR$2,DATASHEET!$A$1:$DG$1,0)),"")</f>
        <v/>
      </c>
      <c r="BR113" s="156" t="str">
        <f t="shared" si="83"/>
        <v/>
      </c>
      <c r="BS113" s="138" t="str">
        <f>IF(ISBLANK(DATASHEET!BY99),"",DATASHEET!BY99)</f>
        <v>EGQ</v>
      </c>
      <c r="BT113" s="198" t="str">
        <f>IF(ISBLANK(DATASHEET!BZ99),"",DATASHEET!BZ99)</f>
        <v>11S-FR-2</v>
      </c>
      <c r="BU113" s="140" t="str">
        <f>IF(BV113="","",IFERROR(VLOOKUP(DATASHEET!CB99,lookup,2,FALSE)-$P113,""))</f>
        <v/>
      </c>
      <c r="BV113" s="156" t="str">
        <f>IFERROR(INDEX(DATASHEET!$A$1:$DG$299,MATCH(PROGRESS!$A113,DATASHEET!$A$1:$A$299,0),MATCH(PROGRESS!BW$2,DATASHEET!$A$1:$DG$1,0)),"")</f>
        <v/>
      </c>
      <c r="BW113" s="156" t="str">
        <f t="shared" si="84"/>
        <v/>
      </c>
      <c r="BX113" s="138" t="str">
        <f>IF(ISBLANK(DATASHEET!CC99),"",DATASHEET!CC99)</f>
        <v/>
      </c>
      <c r="BY113" s="198" t="str">
        <f>IF(ISBLANK(DATASHEET!CD99),"",DATASHEET!CD99)</f>
        <v/>
      </c>
      <c r="BZ113" s="140" t="str">
        <f>IF(CA113="","",IFERROR(VLOOKUP(DATASHEET!CE99,lookup,2,FALSE)-$P113,""))</f>
        <v/>
      </c>
      <c r="CA113" s="156" t="str">
        <f>IFERROR(INDEX(DATASHEET!$A$1:$DG$299,MATCH(PROGRESS!$A113,DATASHEET!$A$1:$A$299,0),MATCH(PROGRESS!CB$2,DATASHEET!$A$1:$DG$1,0)),"")</f>
        <v/>
      </c>
      <c r="CB113" s="156" t="str">
        <f t="shared" si="85"/>
        <v/>
      </c>
      <c r="CC113" s="138" t="str">
        <f>IF(ISBLANK(DATASHEET!CF99),"",DATASHEET!CF99)</f>
        <v/>
      </c>
      <c r="CD113" s="198" t="str">
        <f>IF(ISBLANK(DATASHEET!CG99),"",DATASHEET!CG99)</f>
        <v/>
      </c>
      <c r="CE113" s="140" t="str">
        <f>IF(CF113="","",IFERROR(VLOOKUP(DATASHEET!CJ99,lookup,2,FALSE)-$P113,""))</f>
        <v/>
      </c>
      <c r="CF113" s="156" t="str">
        <f>IFERROR(INDEX(DATASHEET!$A$1:$DG$299,MATCH(PROGRESS!$A113,DATASHEET!$A$1:$A$299,0),MATCH(PROGRESS!CG$2,DATASHEET!$A$1:$DG$1,0)),"")</f>
        <v/>
      </c>
      <c r="CG113" s="156" t="str">
        <f t="shared" si="86"/>
        <v/>
      </c>
      <c r="CH113" s="138" t="str">
        <f>IF(ISBLANK(DATASHEET!CK99),"",DATASHEET!CK99)</f>
        <v/>
      </c>
      <c r="CI113" s="198" t="str">
        <f>IF(ISBLANK(DATASHEET!CL99),"",DATASHEET!CL99)</f>
        <v/>
      </c>
      <c r="CJ113" s="140" t="str">
        <f>IF(CK113="","",IFERROR(VLOOKUP(DATASHEET!CN99,lookup,2,FALSE)-$P113,""))</f>
        <v/>
      </c>
      <c r="CK113" s="156" t="str">
        <f>IFERROR(INDEX(DATASHEET!$A$1:$DG$299,MATCH(PROGRESS!$A113,DATASHEET!$A$1:$A$299,0),MATCH(PROGRESS!CL$2,DATASHEET!$A$1:$DG$1,0)),"")</f>
        <v/>
      </c>
      <c r="CL113" s="156" t="str">
        <f t="shared" si="87"/>
        <v/>
      </c>
      <c r="CM113" s="138" t="str">
        <f>IF(ISBLANK(DATASHEET!CO99),"",DATASHEET!CO99)</f>
        <v>CS</v>
      </c>
      <c r="CN113" s="198" t="str">
        <f>IF(ISBLANK(DATASHEET!CP99),"",DATASHEET!CP99)</f>
        <v>11S-MA-1</v>
      </c>
      <c r="CO113" s="140" t="str">
        <f>IF(CP113="","",IFERROR(VLOOKUP(DATASHEET!CR99,lookup,2,FALSE)-$P113,""))</f>
        <v/>
      </c>
      <c r="CP113" s="156" t="str">
        <f>IFERROR(INDEX(DATASHEET!$A$1:$DG$299,MATCH(PROGRESS!$A113,DATASHEET!$A$1:$A$299,0),MATCH(PROGRESS!CQ$2,DATASHEET!$A$1:$DG$1,0)),"")</f>
        <v/>
      </c>
      <c r="CQ113" s="156" t="str">
        <f t="shared" si="88"/>
        <v/>
      </c>
      <c r="CR113" s="138" t="str">
        <f>IF(ISBLANK(DATASHEET!CS99),"",DATASHEET!CS99)</f>
        <v/>
      </c>
      <c r="CS113" s="198" t="str">
        <f>IF(ISBLANK(DATASHEET!CT99),"",DATASHEET!CT99)</f>
        <v/>
      </c>
      <c r="CT113" s="140" t="str">
        <f>IF(CU113="","",IFERROR(VLOOKUP(DATASHEET!CV99,lookup,2,FALSE)-$P113,""))</f>
        <v/>
      </c>
      <c r="CU113" s="156" t="str">
        <f>IFERROR(INDEX(DATASHEET!$A$1:$DG$299,MATCH(PROGRESS!$A113,DATASHEET!$A$1:$A$299,0),MATCH(PROGRESS!CV$2,DATASHEET!$A$1:$DG$1,0)),"")</f>
        <v/>
      </c>
      <c r="CV113" s="156" t="str">
        <f t="shared" si="89"/>
        <v/>
      </c>
      <c r="CW113" s="138" t="str">
        <f>IF(ISBLANK(DATASHEET!CW99),"",DATASHEET!CW99)</f>
        <v/>
      </c>
      <c r="CX113" s="198" t="str">
        <f>IF(ISBLANK(DATASHEET!CX99),"",DATASHEET!CX99)</f>
        <v/>
      </c>
      <c r="CY113" s="140" t="str">
        <f>IF(CZ113="","",IFERROR(VLOOKUP(DATASHEET!DD99,lookup,2,FALSE)-$P113,""))</f>
        <v/>
      </c>
      <c r="CZ113" s="156" t="str">
        <f>IFERROR(INDEX(DATASHEET!$A$1:$DG$299,MATCH(PROGRESS!$A113,DATASHEET!$A$1:$A$299,0),MATCH(PROGRESS!DA$2,DATASHEET!$A$1:$DG$1,0)),"")</f>
        <v/>
      </c>
      <c r="DA113" s="156" t="str">
        <f t="shared" si="90"/>
        <v/>
      </c>
      <c r="DB113" s="138" t="str">
        <f>IF(ISBLANK(DATASHEET!DE99),"",DATASHEET!DE99)</f>
        <v/>
      </c>
      <c r="DC113" s="198" t="str">
        <f>IF(ISBLANK(DATASHEET!DF99),"",DATASHEET!DF99)</f>
        <v/>
      </c>
      <c r="DD113" s="140" t="str">
        <f>IF(DE113="","",IFERROR(VLOOKUP(DATASHEET!DH99,lookup,2,FALSE)-$P113,""))</f>
        <v/>
      </c>
      <c r="DE113" s="156" t="str">
        <f>IFERROR(INDEX(DATASHEET!$A$1:$DG$299,MATCH(PROGRESS!$A113,DATASHEET!$A$1:$A$299,0),MATCH(PROGRESS!DF$2,DATASHEET!$A$1:$DG$1,0)),"")</f>
        <v/>
      </c>
      <c r="DF113" s="156" t="str">
        <f t="shared" si="91"/>
        <v/>
      </c>
      <c r="DG113" s="138" t="str">
        <f>IF(ISBLANK(DATASHEET!DI99),"",DATASHEET!DI99)</f>
        <v>TD</v>
      </c>
      <c r="DH113" s="198" t="str">
        <f>IF(ISBLANK(DATASHEET!DJ99),"",DATASHEET!DJ99)</f>
        <v>11T-PH-3</v>
      </c>
      <c r="DI113" s="140" t="str">
        <f>IF(DJ113="","",IFERROR(VLOOKUP(DATASHEET!DL99,lookup,2,FALSE)-$P113,""))</f>
        <v/>
      </c>
      <c r="DJ113" s="156" t="str">
        <f>IFERROR(INDEX(DATASHEET!$A$1:$DG$299,MATCH(PROGRESS!$A113,DATASHEET!$A$1:$A$299,0),MATCH(PROGRESS!DK$2,DATASHEET!$A$1:$DG$1,0)),"")</f>
        <v/>
      </c>
      <c r="DK113" s="156" t="str">
        <f t="shared" si="92"/>
        <v/>
      </c>
      <c r="DL113" s="138" t="str">
        <f>IF(ISBLANK(DATASHEET!DM99),"",DATASHEET!DM99)</f>
        <v/>
      </c>
      <c r="DM113" s="198" t="str">
        <f>IF(ISBLANK(DATASHEET!DN99),"",DATASHEET!DN99)</f>
        <v/>
      </c>
      <c r="DN113" s="140" t="str">
        <f>IF(DO113="","",IFERROR(VLOOKUP(DATASHEET!DP99,lookup,2,FALSE)-$P113,""))</f>
        <v/>
      </c>
      <c r="DO113" s="156" t="str">
        <f>IFERROR(INDEX(DATASHEET!$A$1:$DG$299,MATCH(PROGRESS!$A113,DATASHEET!$A$1:$A$299,0),MATCH(PROGRESS!DP$2,DATASHEET!$A$1:$DG$1,0)),"")</f>
        <v/>
      </c>
      <c r="DP113" s="156" t="str">
        <f t="shared" si="93"/>
        <v/>
      </c>
      <c r="DQ113" s="138" t="str">
        <f>IF(ISBLANK(DATASHEET!DQ99),"",DATASHEET!DQ99)</f>
        <v>PLO</v>
      </c>
      <c r="DR113" s="198" t="str">
        <f>IF(ISBLANK(DATASHEET!DR99),"",DATASHEET!DR99)</f>
        <v>11X-RE-2</v>
      </c>
      <c r="DS113" s="140" t="str">
        <f>IF(DT113="","",IFERROR(VLOOKUP(DATASHEET!DT99,lookup,2,FALSE)-$P113,""))</f>
        <v/>
      </c>
      <c r="DT113" s="156" t="str">
        <f>IFERROR(INDEX(DATASHEET!$A$1:$DG$299,MATCH(PROGRESS!$A113,DATASHEET!$A$1:$A$299,0),MATCH(PROGRESS!DU$2,DATASHEET!$A$1:$DG$1,0)),"")</f>
        <v/>
      </c>
      <c r="DU113" s="156" t="str">
        <f t="shared" si="94"/>
        <v/>
      </c>
      <c r="DV113" s="138" t="str">
        <f>IF(ISBLANK(DATASHEET!DU99),"",DATASHEET!DU99)</f>
        <v/>
      </c>
      <c r="DW113" s="198" t="str">
        <f>IF(ISBLANK(DATASHEET!DV99),"",DATASHEET!DV99)</f>
        <v/>
      </c>
      <c r="DX113" s="140" t="str">
        <f>IF(DY113="","",IFERROR(VLOOKUP(DATASHEET!DX99,lookup,2,FALSE)-$P113,""))</f>
        <v/>
      </c>
      <c r="DY113" s="156" t="str">
        <f>IFERROR(INDEX(DATASHEET!$A$1:$DG$299,MATCH(PROGRESS!$A113,DATASHEET!$A$1:$A$299,0),MATCH(PROGRESS!DZ$2,DATASHEET!$A$1:$DG$1,0)),"")</f>
        <v/>
      </c>
      <c r="DZ113" s="156" t="str">
        <f t="shared" si="95"/>
        <v/>
      </c>
      <c r="EA113" s="138" t="str">
        <f>IF(ISBLANK(DATASHEET!DY99),"",DATASHEET!DY99)</f>
        <v/>
      </c>
      <c r="EB113" s="198" t="str">
        <f>IF(ISBLANK(DATASHEET!DZ99),"",DATASHEET!DZ99)</f>
        <v/>
      </c>
      <c r="FD113" s="526"/>
      <c r="FE113" s="532"/>
      <c r="FF113" s="532"/>
      <c r="FG113" s="532"/>
      <c r="FH113" s="526"/>
      <c r="FI113" s="526"/>
      <c r="FJ113" s="532"/>
      <c r="FK113" s="526"/>
      <c r="FL113" s="532"/>
      <c r="FM113" s="526"/>
      <c r="FN113" s="534"/>
      <c r="FO113" s="532"/>
      <c r="FP113" s="532"/>
      <c r="FQ113" s="526"/>
      <c r="FR113" s="526"/>
      <c r="FS113" s="526"/>
      <c r="FT113" s="532"/>
      <c r="FU113" s="526"/>
      <c r="FV113" s="532"/>
      <c r="FW113" s="532"/>
      <c r="FX113" s="532"/>
      <c r="FY113" s="526"/>
      <c r="FZ113" s="532"/>
      <c r="GA113" s="529"/>
      <c r="GB113" s="530"/>
      <c r="GC113" s="530"/>
      <c r="GD113" s="529"/>
      <c r="GE113" s="530"/>
      <c r="GF113" s="530"/>
      <c r="GG113" s="530"/>
      <c r="GH113" s="530"/>
      <c r="GI113" s="530"/>
      <c r="GJ113" s="529"/>
      <c r="GK113" s="530"/>
      <c r="GL113" s="529"/>
      <c r="GM113" s="529"/>
      <c r="GN113" s="530"/>
      <c r="GO113" s="530"/>
      <c r="GP113" s="529"/>
      <c r="GQ113" s="529"/>
      <c r="GR113" s="530"/>
      <c r="GS113" s="530"/>
      <c r="GT113" s="529"/>
    </row>
    <row r="114" spans="1:210" ht="15.75" x14ac:dyDescent="0.25">
      <c r="A114" s="179">
        <f>DATASHEET!A100</f>
        <v>151524</v>
      </c>
      <c r="B114" s="58" t="str">
        <f>DATASHEET!B100</f>
        <v>LINSKY, Caleb</v>
      </c>
      <c r="C114" s="169" t="str">
        <f>DATASHEET!C100</f>
        <v>11SPI</v>
      </c>
      <c r="D114" s="170" t="str">
        <f>DATASHEET!D100</f>
        <v>M</v>
      </c>
      <c r="E114" s="170" t="str">
        <f>DATASHEET!J100</f>
        <v>N</v>
      </c>
      <c r="F114" s="170" t="str">
        <f>DATASHEET!E100</f>
        <v>N</v>
      </c>
      <c r="G114" s="170" t="str">
        <f>DATASHEET!F100</f>
        <v>White - British</v>
      </c>
      <c r="H114" s="170" t="str">
        <f>DATASHEET!G100</f>
        <v>N</v>
      </c>
      <c r="I114" s="170" t="str">
        <f>DATASHEET!H100</f>
        <v>N</v>
      </c>
      <c r="J114" s="170" t="str">
        <f>DATASHEET!I100</f>
        <v>N</v>
      </c>
      <c r="K114" s="171" t="str">
        <f>DATASHEET!M100</f>
        <v>M</v>
      </c>
      <c r="L114" s="88" t="str">
        <f t="shared" si="71"/>
        <v/>
      </c>
      <c r="M114" s="88" t="str">
        <f t="shared" si="72"/>
        <v/>
      </c>
      <c r="N114" s="498" t="str">
        <f>IF(ISBLANK(DATASHEET!L100),"",DATASHEET!L100)</f>
        <v>4-5</v>
      </c>
      <c r="O114" s="109">
        <f>IFERROR(IF(VLOOKUP(DATASHEET!A100,[5]YEAR11!$A$2:$AF$236,18,FALSE)="","",VLOOKUP(DATASHEET!A100,[5]YEAR11!$A$2:$AF$236,18,FALSE)),"")</f>
        <v>45.503675999999999</v>
      </c>
      <c r="P114" s="111">
        <f>IFERROR(IF(VLOOKUP(DATASHEET!A100,[5]YEAR11!$A$2:$AF$237,19,FALSE)="","",VLOOKUP(DATASHEET!A100,[5]YEAR11!$A$2:$AF$237,19,FALSE)),"")</f>
        <v>4.5503675999999995</v>
      </c>
      <c r="Q114" s="497">
        <f>'P8 BREAKDOWN'!M102</f>
        <v>-4.0503675999999995</v>
      </c>
      <c r="R114" s="140" t="str">
        <f>IF(S114="","",IFERROR(VLOOKUP(DATASHEET!AF100,lookup,2,FALSE)-$P114,""))</f>
        <v/>
      </c>
      <c r="S114" s="156" t="str">
        <f>IFERROR(INDEX(DATASHEET!$A$1:$DG$299,MATCH(PROGRESS!$A114,DATASHEET!$A$1:$A$299,0),MATCH(PROGRESS!T$2,DATASHEET!$A$1:$DG$1,0)),"")</f>
        <v/>
      </c>
      <c r="T114" s="156" t="str">
        <f t="shared" si="73"/>
        <v/>
      </c>
      <c r="U114" s="138" t="str">
        <f>IF(ISBLANK(DATASHEET!AG100),"",DATASHEET!AG100)</f>
        <v/>
      </c>
      <c r="V114" s="198" t="str">
        <f>IF(ISBLANK(DATASHEET!AH100),"",DATASHEET!AH100)</f>
        <v/>
      </c>
      <c r="W114" s="140" t="str">
        <f>IF(X114="","",IFERROR(VLOOKUP(DATASHEET!AJ100,lookup,2,FALSE)-$P114,""))</f>
        <v/>
      </c>
      <c r="X114" s="156" t="str">
        <f>IFERROR(INDEX(DATASHEET!$A$1:$DG$299,MATCH(PROGRESS!$A114,DATASHEET!$A$1:$A$299,0),MATCH(PROGRESS!Y$2,DATASHEET!$A$1:$DG$1,0)),"")</f>
        <v/>
      </c>
      <c r="Y114" s="156" t="str">
        <f t="shared" si="74"/>
        <v/>
      </c>
      <c r="Z114" s="138" t="str">
        <f>IF(ISBLANK(DATASHEET!AK100),"",DATASHEET!AK100)</f>
        <v>AWI</v>
      </c>
      <c r="AA114" s="198" t="str">
        <f>IF(ISBLANK(DATASHEET!AL100),"",DATASHEET!AL100)</f>
        <v>11T-BI-4</v>
      </c>
      <c r="AB114" s="140" t="str">
        <f>IF(AC114="","",IFERROR(VLOOKUP(DATASHEET!AN100,lookup,2,FALSE)-$P114,""))</f>
        <v/>
      </c>
      <c r="AC114" s="156" t="str">
        <f>IFERROR(INDEX(DATASHEET!$A$1:$DG$299,MATCH(PROGRESS!$A114,DATASHEET!$A$1:$A$299,0),MATCH(PROGRESS!AD$2,DATASHEET!$A$1:$DG$1,0)),"")</f>
        <v/>
      </c>
      <c r="AD114" s="156" t="str">
        <f t="shared" si="75"/>
        <v/>
      </c>
      <c r="AE114" s="138" t="str">
        <f>IF(ISBLANK(DATASHEET!AO100),"",DATASHEET!AO100)</f>
        <v/>
      </c>
      <c r="AF114" s="198" t="str">
        <f>IF(ISBLANK(DATASHEET!AP100),"",DATASHEET!AP100)</f>
        <v/>
      </c>
      <c r="AG114" s="140" t="str">
        <f>IF(AH114="","",IFERROR(VLOOKUP(DATASHEET!AR100,lookup,2,FALSE)-$P114,""))</f>
        <v/>
      </c>
      <c r="AH114" s="156" t="str">
        <f>IFERROR(INDEX(DATASHEET!$A$1:$DG$299,MATCH(PROGRESS!$A114,DATASHEET!$A$1:$A$299,0),MATCH(PROGRESS!AI$2,DATASHEET!$A$1:$DG$1,0)),"")</f>
        <v/>
      </c>
      <c r="AI114" s="156" t="str">
        <f t="shared" si="76"/>
        <v/>
      </c>
      <c r="AJ114" s="138" t="str">
        <f>IF(ISBLANK(DATASHEET!AS100),"",DATASHEET!AS100)</f>
        <v>TR</v>
      </c>
      <c r="AK114" s="198" t="str">
        <f>IF(ISBLANK(DATASHEET!AT100),"",DATASHEET!AT100)</f>
        <v>11T-CH-4</v>
      </c>
      <c r="AL114" s="140" t="str">
        <f>IF(AM114="","",IFERROR(VLOOKUP(DATASHEET!AV100,lookup,2,FALSE)-$P114,""))</f>
        <v/>
      </c>
      <c r="AM114" s="156" t="str">
        <f>IFERROR(INDEX(DATASHEET!$A$1:$DG$299,MATCH(PROGRESS!$A114,DATASHEET!$A$1:$A$299,0),MATCH(PROGRESS!AN$2,DATASHEET!$A$1:$DG$1,0)),"")</f>
        <v/>
      </c>
      <c r="AN114" s="156" t="str">
        <f t="shared" si="77"/>
        <v/>
      </c>
      <c r="AO114" s="138" t="str">
        <f>IF(ISBLANK(DATASHEET!AW100),"",DATASHEET!AW100)</f>
        <v/>
      </c>
      <c r="AP114" s="198" t="str">
        <f>IF(ISBLANK(DATASHEET!AX100),"",DATASHEET!AX100)</f>
        <v/>
      </c>
      <c r="AQ114" s="140" t="str">
        <f>IF(AR114="","",IFERROR(VLOOKUP(DATASHEET!AZ100,lookup,2,FALSE)-$P114,""))</f>
        <v/>
      </c>
      <c r="AR114" s="156" t="str">
        <f>IFERROR(INDEX(DATASHEET!$A$1:$DG$299,MATCH(PROGRESS!$A114,DATASHEET!$A$1:$A$299,0),MATCH(PROGRESS!AS$2,DATASHEET!$A$1:$DG$1,0)),"")</f>
        <v/>
      </c>
      <c r="AS114" s="156" t="str">
        <f t="shared" si="78"/>
        <v/>
      </c>
      <c r="AT114" s="138" t="str">
        <f>IF(ISBLANK(DATASHEET!BA100),"",DATASHEET!BA100)</f>
        <v/>
      </c>
      <c r="AU114" s="198" t="str">
        <f>IF(ISBLANK(DATASHEET!BB100),"",DATASHEET!BB100)</f>
        <v/>
      </c>
      <c r="AV114" s="140" t="str">
        <f>IF(AW114="","",IFERROR(VLOOKUP(DATASHEET!BD100,lookup,2,FALSE)-$P114,""))</f>
        <v/>
      </c>
      <c r="AW114" s="156" t="str">
        <f>IFERROR(INDEX(DATASHEET!$A$1:$DG$299,MATCH(PROGRESS!$A114,DATASHEET!$A$1:$A$299,0),MATCH(PROGRESS!AX$2,DATASHEET!$A$1:$DG$1,0)),"")</f>
        <v/>
      </c>
      <c r="AX114" s="156" t="str">
        <f t="shared" si="79"/>
        <v/>
      </c>
      <c r="AY114" s="138" t="str">
        <f>IF(ISBLANK(DATASHEET!BE100),"",DATASHEET!BE100)</f>
        <v/>
      </c>
      <c r="AZ114" s="198" t="str">
        <f>IF(ISBLANK(DATASHEET!BF100),"",DATASHEET!BF100)</f>
        <v/>
      </c>
      <c r="BA114" s="140" t="str">
        <f>IF(BB114="","",IFERROR(VLOOKUP(DATASHEET!BH100,lookup,2,FALSE)-$P114,""))</f>
        <v/>
      </c>
      <c r="BB114" s="156" t="str">
        <f>IFERROR(INDEX(DATASHEET!$A$1:$DG$299,MATCH(PROGRESS!$A114,DATASHEET!$A$1:$A$299,0),MATCH(PROGRESS!BC$2,DATASHEET!$A$1:$DG$1,0)),"")</f>
        <v/>
      </c>
      <c r="BC114" s="156" t="str">
        <f t="shared" si="80"/>
        <v/>
      </c>
      <c r="BD114" s="138" t="str">
        <f>IF(ISBLANK(DATASHEET!BI100),"",DATASHEET!BI100)</f>
        <v>FB</v>
      </c>
      <c r="BE114" s="198" t="str">
        <f>IF(ISBLANK(DATASHEET!BJ100),"",DATASHEET!BJ100)</f>
        <v>11X-EN-6</v>
      </c>
      <c r="BF114" s="140" t="str">
        <f>IF(BG114="","",IFERROR(VLOOKUP(DATASHEET!BL100,lookup,2,FALSE)-$P114,""))</f>
        <v/>
      </c>
      <c r="BG114" s="156" t="str">
        <f>IFERROR(INDEX(DATASHEET!$A$1:$DG$299,MATCH(PROGRESS!$A114,DATASHEET!$A$1:$A$299,0),MATCH(PROGRESS!BH$2,DATASHEET!$A$1:$DG$1,0)),"")</f>
        <v/>
      </c>
      <c r="BH114" s="156" t="str">
        <f t="shared" si="81"/>
        <v/>
      </c>
      <c r="BI114" s="138" t="str">
        <f>IF(ISBLANK(DATASHEET!BM100),"",DATASHEET!BM100)</f>
        <v/>
      </c>
      <c r="BJ114" s="198" t="str">
        <f>IF(ISBLANK(DATASHEET!BN100),"",DATASHEET!BN100)</f>
        <v/>
      </c>
      <c r="BK114" s="140" t="str">
        <f>IF(BL114="","",IFERROR(VLOOKUP(DATASHEET!BP100,lookup,2,FALSE)-$P114,""))</f>
        <v/>
      </c>
      <c r="BL114" s="156" t="str">
        <f>IFERROR(INDEX(DATASHEET!$A$1:$DG$299,MATCH(PROGRESS!$A114,DATASHEET!$A$1:$A$299,0),MATCH(PROGRESS!BM$2,DATASHEET!$A$1:$DG$1,0)),"")</f>
        <v/>
      </c>
      <c r="BM114" s="156" t="str">
        <f t="shared" si="82"/>
        <v/>
      </c>
      <c r="BN114" s="138" t="str">
        <f>IF(ISBLANK(DATASHEET!BQ100),"",DATASHEET!BQ100)</f>
        <v/>
      </c>
      <c r="BO114" s="198" t="str">
        <f>IF(ISBLANK(DATASHEET!BR100),"",DATASHEET!BR100)</f>
        <v/>
      </c>
      <c r="BP114" s="140" t="str">
        <f>IF(BQ114="","",IFERROR(VLOOKUP(DATASHEET!BX100,lookup,2,FALSE)-$P114,""))</f>
        <v/>
      </c>
      <c r="BQ114" s="156" t="str">
        <f>IFERROR(INDEX(DATASHEET!$A$1:$DG$299,MATCH(PROGRESS!$A114,DATASHEET!$A$1:$A$299,0),MATCH(PROGRESS!BR$2,DATASHEET!$A$1:$DG$1,0)),"")</f>
        <v/>
      </c>
      <c r="BR114" s="156" t="str">
        <f t="shared" si="83"/>
        <v/>
      </c>
      <c r="BS114" s="138" t="str">
        <f>IF(ISBLANK(DATASHEET!BY100),"",DATASHEET!BY100)</f>
        <v>LMA</v>
      </c>
      <c r="BT114" s="198" t="str">
        <f>IF(ISBLANK(DATASHEET!BZ100),"",DATASHEET!BZ100)</f>
        <v>11S-FR-1</v>
      </c>
      <c r="BU114" s="140" t="str">
        <f>IF(BV114="","",IFERROR(VLOOKUP(DATASHEET!CB100,lookup,2,FALSE)-$P114,""))</f>
        <v/>
      </c>
      <c r="BV114" s="156" t="str">
        <f>IFERROR(INDEX(DATASHEET!$A$1:$DG$299,MATCH(PROGRESS!$A114,DATASHEET!$A$1:$A$299,0),MATCH(PROGRESS!BW$2,DATASHEET!$A$1:$DG$1,0)),"")</f>
        <v/>
      </c>
      <c r="BW114" s="156" t="str">
        <f t="shared" si="84"/>
        <v/>
      </c>
      <c r="BX114" s="138" t="str">
        <f>IF(ISBLANK(DATASHEET!CC100),"",DATASHEET!CC100)</f>
        <v/>
      </c>
      <c r="BY114" s="198" t="str">
        <f>IF(ISBLANK(DATASHEET!CD100),"",DATASHEET!CD100)</f>
        <v/>
      </c>
      <c r="BZ114" s="140" t="str">
        <f>IF(CA114="","",IFERROR(VLOOKUP(DATASHEET!CE100,lookup,2,FALSE)-$P114,""))</f>
        <v/>
      </c>
      <c r="CA114" s="156" t="str">
        <f>IFERROR(INDEX(DATASHEET!$A$1:$DG$299,MATCH(PROGRESS!$A114,DATASHEET!$A$1:$A$299,0),MATCH(PROGRESS!CB$2,DATASHEET!$A$1:$DG$1,0)),"")</f>
        <v/>
      </c>
      <c r="CB114" s="156" t="str">
        <f t="shared" si="85"/>
        <v/>
      </c>
      <c r="CC114" s="138" t="str">
        <f>IF(ISBLANK(DATASHEET!CF100),"",DATASHEET!CF100)</f>
        <v/>
      </c>
      <c r="CD114" s="198" t="str">
        <f>IF(ISBLANK(DATASHEET!CG100),"",DATASHEET!CG100)</f>
        <v/>
      </c>
      <c r="CE114" s="140" t="str">
        <f>IF(CF114="","",IFERROR(VLOOKUP(DATASHEET!CJ100,lookup,2,FALSE)-$P114,""))</f>
        <v/>
      </c>
      <c r="CF114" s="156" t="str">
        <f>IFERROR(INDEX(DATASHEET!$A$1:$DG$299,MATCH(PROGRESS!$A114,DATASHEET!$A$1:$A$299,0),MATCH(PROGRESS!CG$2,DATASHEET!$A$1:$DG$1,0)),"")</f>
        <v/>
      </c>
      <c r="CG114" s="156" t="str">
        <f t="shared" si="86"/>
        <v/>
      </c>
      <c r="CH114" s="138" t="str">
        <f>IF(ISBLANK(DATASHEET!CK100),"",DATASHEET!CK100)</f>
        <v/>
      </c>
      <c r="CI114" s="198" t="str">
        <f>IF(ISBLANK(DATASHEET!CL100),"",DATASHEET!CL100)</f>
        <v/>
      </c>
      <c r="CJ114" s="140" t="str">
        <f>IF(CK114="","",IFERROR(VLOOKUP(DATASHEET!CN100,lookup,2,FALSE)-$P114,""))</f>
        <v/>
      </c>
      <c r="CK114" s="156" t="str">
        <f>IFERROR(INDEX(DATASHEET!$A$1:$DG$299,MATCH(PROGRESS!$A114,DATASHEET!$A$1:$A$299,0),MATCH(PROGRESS!CL$2,DATASHEET!$A$1:$DG$1,0)),"")</f>
        <v/>
      </c>
      <c r="CL114" s="156" t="str">
        <f t="shared" si="87"/>
        <v/>
      </c>
      <c r="CM114" s="138" t="str">
        <f>IF(ISBLANK(DATASHEET!CO100),"",DATASHEET!CO100)</f>
        <v>JQ</v>
      </c>
      <c r="CN114" s="198" t="str">
        <f>IF(ISBLANK(DATASHEET!CP100),"",DATASHEET!CP100)</f>
        <v>11X-MA-4</v>
      </c>
      <c r="CO114" s="140" t="str">
        <f>IF(CP114="","",IFERROR(VLOOKUP(DATASHEET!CR100,lookup,2,FALSE)-$P114,""))</f>
        <v/>
      </c>
      <c r="CP114" s="156" t="str">
        <f>IFERROR(INDEX(DATASHEET!$A$1:$DG$299,MATCH(PROGRESS!$A114,DATASHEET!$A$1:$A$299,0),MATCH(PROGRESS!CQ$2,DATASHEET!$A$1:$DG$1,0)),"")</f>
        <v/>
      </c>
      <c r="CQ114" s="156" t="str">
        <f t="shared" si="88"/>
        <v/>
      </c>
      <c r="CR114" s="138" t="str">
        <f>IF(ISBLANK(DATASHEET!CS100),"",DATASHEET!CS100)</f>
        <v/>
      </c>
      <c r="CS114" s="198" t="str">
        <f>IF(ISBLANK(DATASHEET!CT100),"",DATASHEET!CT100)</f>
        <v/>
      </c>
      <c r="CT114" s="140" t="str">
        <f>IF(CU114="","",IFERROR(VLOOKUP(DATASHEET!CV100,lookup,2,FALSE)-$P114,""))</f>
        <v/>
      </c>
      <c r="CU114" s="156" t="str">
        <f>IFERROR(INDEX(DATASHEET!$A$1:$DG$299,MATCH(PROGRESS!$A114,DATASHEET!$A$1:$A$299,0),MATCH(PROGRESS!CV$2,DATASHEET!$A$1:$DG$1,0)),"")</f>
        <v/>
      </c>
      <c r="CV114" s="156" t="str">
        <f t="shared" si="89"/>
        <v/>
      </c>
      <c r="CW114" s="138" t="str">
        <f>IF(ISBLANK(DATASHEET!CW100),"",DATASHEET!CW100)</f>
        <v/>
      </c>
      <c r="CX114" s="198" t="str">
        <f>IF(ISBLANK(DATASHEET!CX100),"",DATASHEET!CX100)</f>
        <v/>
      </c>
      <c r="CY114" s="140" t="str">
        <f>IF(CZ114="","",IFERROR(VLOOKUP(DATASHEET!DD100,lookup,2,FALSE)-$P114,""))</f>
        <v/>
      </c>
      <c r="CZ114" s="156" t="str">
        <f>IFERROR(INDEX(DATASHEET!$A$1:$DG$299,MATCH(PROGRESS!$A114,DATASHEET!$A$1:$A$299,0),MATCH(PROGRESS!DA$2,DATASHEET!$A$1:$DG$1,0)),"")</f>
        <v/>
      </c>
      <c r="DA114" s="156" t="str">
        <f t="shared" si="90"/>
        <v/>
      </c>
      <c r="DB114" s="138" t="str">
        <f>IF(ISBLANK(DATASHEET!DE100),"",DATASHEET!DE100)</f>
        <v>JOS</v>
      </c>
      <c r="DC114" s="198" t="str">
        <f>IF(ISBLANK(DATASHEET!DF100),"",DATASHEET!DF100)</f>
        <v>11MS2-PE-MS2-10</v>
      </c>
      <c r="DD114" s="140" t="str">
        <f>IF(DE114="","",IFERROR(VLOOKUP(DATASHEET!DH100,lookup,2,FALSE)-$P114,""))</f>
        <v/>
      </c>
      <c r="DE114" s="156" t="str">
        <f>IFERROR(INDEX(DATASHEET!$A$1:$DG$299,MATCH(PROGRESS!$A114,DATASHEET!$A$1:$A$299,0),MATCH(PROGRESS!DF$2,DATASHEET!$A$1:$DG$1,0)),"")</f>
        <v/>
      </c>
      <c r="DF114" s="156" t="str">
        <f t="shared" si="91"/>
        <v/>
      </c>
      <c r="DG114" s="138" t="str">
        <f>IF(ISBLANK(DATASHEET!DI100),"",DATASHEET!DI100)</f>
        <v>DWA</v>
      </c>
      <c r="DH114" s="198" t="str">
        <f>IF(ISBLANK(DATASHEET!DJ100),"",DATASHEET!DJ100)</f>
        <v>11T-PH-4</v>
      </c>
      <c r="DI114" s="140" t="str">
        <f>IF(DJ114="","",IFERROR(VLOOKUP(DATASHEET!DL100,lookup,2,FALSE)-$P114,""))</f>
        <v/>
      </c>
      <c r="DJ114" s="156" t="str">
        <f>IFERROR(INDEX(DATASHEET!$A$1:$DG$299,MATCH(PROGRESS!$A114,DATASHEET!$A$1:$A$299,0),MATCH(PROGRESS!DK$2,DATASHEET!$A$1:$DG$1,0)),"")</f>
        <v/>
      </c>
      <c r="DK114" s="156" t="str">
        <f t="shared" si="92"/>
        <v/>
      </c>
      <c r="DL114" s="138" t="str">
        <f>IF(ISBLANK(DATASHEET!DM100),"",DATASHEET!DM100)</f>
        <v/>
      </c>
      <c r="DM114" s="198" t="str">
        <f>IF(ISBLANK(DATASHEET!DN100),"",DATASHEET!DN100)</f>
        <v/>
      </c>
      <c r="DN114" s="140" t="str">
        <f>IF(DO114="","",IFERROR(VLOOKUP(DATASHEET!DP100,lookup,2,FALSE)-$P114,""))</f>
        <v/>
      </c>
      <c r="DO114" s="156" t="str">
        <f>IFERROR(INDEX(DATASHEET!$A$1:$DG$299,MATCH(PROGRESS!$A114,DATASHEET!$A$1:$A$299,0),MATCH(PROGRESS!DP$2,DATASHEET!$A$1:$DG$1,0)),"")</f>
        <v/>
      </c>
      <c r="DP114" s="156" t="str">
        <f t="shared" si="93"/>
        <v/>
      </c>
      <c r="DQ114" s="138" t="str">
        <f>IF(ISBLANK(DATASHEET!DQ100),"",DATASHEET!DQ100)</f>
        <v>ZA</v>
      </c>
      <c r="DR114" s="198" t="str">
        <f>IF(ISBLANK(DATASHEET!DR100),"",DATASHEET!DR100)</f>
        <v>11X-RE-7</v>
      </c>
      <c r="DS114" s="140" t="str">
        <f>IF(DT114="","",IFERROR(VLOOKUP(DATASHEET!DT100,lookup,2,FALSE)-$P114,""))</f>
        <v/>
      </c>
      <c r="DT114" s="156" t="str">
        <f>IFERROR(INDEX(DATASHEET!$A$1:$DG$299,MATCH(PROGRESS!$A114,DATASHEET!$A$1:$A$299,0),MATCH(PROGRESS!DU$2,DATASHEET!$A$1:$DG$1,0)),"")</f>
        <v/>
      </c>
      <c r="DU114" s="156" t="str">
        <f t="shared" si="94"/>
        <v/>
      </c>
      <c r="DV114" s="138" t="str">
        <f>IF(ISBLANK(DATASHEET!DU100),"",DATASHEET!DU100)</f>
        <v/>
      </c>
      <c r="DW114" s="198" t="str">
        <f>IF(ISBLANK(DATASHEET!DV100),"",DATASHEET!DV100)</f>
        <v/>
      </c>
      <c r="DX114" s="140" t="str">
        <f>IF(DY114="","",IFERROR(VLOOKUP(DATASHEET!DX100,lookup,2,FALSE)-$P114,""))</f>
        <v/>
      </c>
      <c r="DY114" s="156" t="str">
        <f>IFERROR(INDEX(DATASHEET!$A$1:$DG$299,MATCH(PROGRESS!$A114,DATASHEET!$A$1:$A$299,0),MATCH(PROGRESS!DZ$2,DATASHEET!$A$1:$DG$1,0)),"")</f>
        <v/>
      </c>
      <c r="DZ114" s="156" t="str">
        <f t="shared" si="95"/>
        <v/>
      </c>
      <c r="EA114" s="138" t="str">
        <f>IF(ISBLANK(DATASHEET!DY100),"",DATASHEET!DY100)</f>
        <v/>
      </c>
      <c r="EB114" s="198" t="str">
        <f>IF(ISBLANK(DATASHEET!DZ100),"",DATASHEET!DZ100)</f>
        <v/>
      </c>
      <c r="FD114" s="526"/>
      <c r="FE114" s="532"/>
      <c r="FF114" s="532"/>
      <c r="FG114" s="532"/>
      <c r="FH114" s="526"/>
      <c r="FI114" s="526"/>
      <c r="FJ114" s="532"/>
      <c r="FK114" s="526"/>
      <c r="FL114" s="532"/>
      <c r="FM114" s="526"/>
      <c r="FN114" s="532"/>
      <c r="FO114" s="532"/>
      <c r="FP114" s="532"/>
      <c r="FQ114" s="526"/>
      <c r="FR114" s="526"/>
      <c r="FS114" s="526"/>
      <c r="FT114" s="532"/>
      <c r="FU114" s="526"/>
      <c r="FV114" s="532"/>
      <c r="FW114" s="532"/>
      <c r="FX114" s="532"/>
      <c r="FY114" s="526"/>
      <c r="FZ114" s="532"/>
      <c r="GA114" s="529"/>
      <c r="GB114" s="530"/>
      <c r="GC114" s="530"/>
      <c r="GD114" s="529"/>
      <c r="GE114" s="530"/>
      <c r="GF114" s="530"/>
      <c r="GG114" s="530"/>
      <c r="GH114" s="530"/>
      <c r="GI114" s="530"/>
      <c r="GJ114" s="529"/>
      <c r="GK114" s="530"/>
      <c r="GL114" s="529"/>
      <c r="GM114" s="529"/>
      <c r="GN114" s="530"/>
      <c r="GO114" s="530"/>
      <c r="GP114" s="529"/>
      <c r="GQ114" s="529"/>
      <c r="GR114" s="530"/>
      <c r="GS114" s="530"/>
      <c r="GT114" s="529"/>
      <c r="HA114" t="s">
        <v>375</v>
      </c>
    </row>
    <row r="115" spans="1:210" ht="15.75" x14ac:dyDescent="0.25">
      <c r="A115" s="179">
        <f>DATASHEET!A101</f>
        <v>151543</v>
      </c>
      <c r="B115" s="58" t="str">
        <f>DATASHEET!B101</f>
        <v>LIVINGSTON, Maria</v>
      </c>
      <c r="C115" s="169" t="str">
        <f>DATASHEET!C101</f>
        <v>11KKN</v>
      </c>
      <c r="D115" s="170" t="str">
        <f>DATASHEET!D101</f>
        <v>F</v>
      </c>
      <c r="E115" s="170" t="str">
        <f>DATASHEET!J101</f>
        <v>N</v>
      </c>
      <c r="F115" s="170" t="str">
        <f>DATASHEET!E101</f>
        <v>N</v>
      </c>
      <c r="G115" s="170" t="str">
        <f>DATASHEET!F101</f>
        <v>White - British</v>
      </c>
      <c r="H115" s="170" t="str">
        <f>DATASHEET!G101</f>
        <v>N</v>
      </c>
      <c r="I115" s="170" t="str">
        <f>DATASHEET!H101</f>
        <v>N</v>
      </c>
      <c r="J115" s="170" t="str">
        <f>DATASHEET!I101</f>
        <v>N</v>
      </c>
      <c r="K115" s="171" t="str">
        <f>DATASHEET!M101</f>
        <v>M</v>
      </c>
      <c r="L115" s="88" t="str">
        <f t="shared" si="71"/>
        <v/>
      </c>
      <c r="M115" s="88" t="str">
        <f t="shared" si="72"/>
        <v/>
      </c>
      <c r="N115" s="498" t="str">
        <f>IF(ISBLANK(DATASHEET!L101),"",DATASHEET!L101)</f>
        <v>6-7</v>
      </c>
      <c r="O115" s="109">
        <f>IFERROR(IF(VLOOKUP(DATASHEET!A101,[5]YEAR11!$A$2:$AF$236,18,FALSE)="","",VLOOKUP(DATASHEET!A101,[5]YEAR11!$A$2:$AF$236,18,FALSE)),"")</f>
        <v>59.353448</v>
      </c>
      <c r="P115" s="111">
        <f>IFERROR(IF(VLOOKUP(DATASHEET!A101,[5]YEAR11!$A$2:$AF$237,19,FALSE)="","",VLOOKUP(DATASHEET!A101,[5]YEAR11!$A$2:$AF$237,19,FALSE)),"")</f>
        <v>5.9353448000000002</v>
      </c>
      <c r="Q115" s="497">
        <f>'P8 BREAKDOWN'!M103</f>
        <v>-5.3353447999999997</v>
      </c>
      <c r="R115" s="140" t="str">
        <f>IF(S115="","",IFERROR(VLOOKUP(DATASHEET!AF101,lookup,2,FALSE)-$P115,""))</f>
        <v/>
      </c>
      <c r="S115" s="156" t="str">
        <f>IFERROR(INDEX(DATASHEET!$A$1:$DG$299,MATCH(PROGRESS!$A115,DATASHEET!$A$1:$A$299,0),MATCH(PROGRESS!T$2,DATASHEET!$A$1:$DG$1,0)),"")</f>
        <v/>
      </c>
      <c r="T115" s="156" t="str">
        <f t="shared" si="73"/>
        <v/>
      </c>
      <c r="U115" s="138" t="str">
        <f>IF(ISBLANK(DATASHEET!AG101),"",DATASHEET!AG101)</f>
        <v/>
      </c>
      <c r="V115" s="198" t="str">
        <f>IF(ISBLANK(DATASHEET!AH101),"",DATASHEET!AH101)</f>
        <v/>
      </c>
      <c r="W115" s="140" t="str">
        <f>IF(X115="","",IFERROR(VLOOKUP(DATASHEET!AJ101,lookup,2,FALSE)-$P115,""))</f>
        <v/>
      </c>
      <c r="X115" s="156" t="str">
        <f>IFERROR(INDEX(DATASHEET!$A$1:$DG$299,MATCH(PROGRESS!$A115,DATASHEET!$A$1:$A$299,0),MATCH(PROGRESS!Y$2,DATASHEET!$A$1:$DG$1,0)),"")</f>
        <v/>
      </c>
      <c r="Y115" s="156" t="str">
        <f t="shared" si="74"/>
        <v/>
      </c>
      <c r="Z115" s="138" t="str">
        <f>IF(ISBLANK(DATASHEET!AK101),"",DATASHEET!AK101)</f>
        <v>MM</v>
      </c>
      <c r="AA115" s="198" t="str">
        <f>IF(ISBLANK(DATASHEET!AL101),"",DATASHEET!AL101)</f>
        <v>11T-BI-3</v>
      </c>
      <c r="AB115" s="140" t="str">
        <f>IF(AC115="","",IFERROR(VLOOKUP(DATASHEET!AN101,lookup,2,FALSE)-$P115,""))</f>
        <v/>
      </c>
      <c r="AC115" s="156" t="str">
        <f>IFERROR(INDEX(DATASHEET!$A$1:$DG$299,MATCH(PROGRESS!$A115,DATASHEET!$A$1:$A$299,0),MATCH(PROGRESS!AD$2,DATASHEET!$A$1:$DG$1,0)),"")</f>
        <v/>
      </c>
      <c r="AD115" s="156" t="str">
        <f t="shared" si="75"/>
        <v/>
      </c>
      <c r="AE115" s="138" t="str">
        <f>IF(ISBLANK(DATASHEET!AO101),"",DATASHEET!AO101)</f>
        <v/>
      </c>
      <c r="AF115" s="198" t="str">
        <f>IF(ISBLANK(DATASHEET!AP101),"",DATASHEET!AP101)</f>
        <v/>
      </c>
      <c r="AG115" s="140" t="str">
        <f>IF(AH115="","",IFERROR(VLOOKUP(DATASHEET!AR101,lookup,2,FALSE)-$P115,""))</f>
        <v/>
      </c>
      <c r="AH115" s="156" t="str">
        <f>IFERROR(INDEX(DATASHEET!$A$1:$DG$299,MATCH(PROGRESS!$A115,DATASHEET!$A$1:$A$299,0),MATCH(PROGRESS!AI$2,DATASHEET!$A$1:$DG$1,0)),"")</f>
        <v/>
      </c>
      <c r="AI115" s="156" t="str">
        <f t="shared" si="76"/>
        <v/>
      </c>
      <c r="AJ115" s="138" t="str">
        <f>IF(ISBLANK(DATASHEET!AS101),"",DATASHEET!AS101)</f>
        <v>AGI</v>
      </c>
      <c r="AK115" s="198" t="str">
        <f>IF(ISBLANK(DATASHEET!AT101),"",DATASHEET!AT101)</f>
        <v>11T-CH-3</v>
      </c>
      <c r="AL115" s="140" t="str">
        <f>IF(AM115="","",IFERROR(VLOOKUP(DATASHEET!AV101,lookup,2,FALSE)-$P115,""))</f>
        <v/>
      </c>
      <c r="AM115" s="156" t="str">
        <f>IFERROR(INDEX(DATASHEET!$A$1:$DG$299,MATCH(PROGRESS!$A115,DATASHEET!$A$1:$A$299,0),MATCH(PROGRESS!AN$2,DATASHEET!$A$1:$DG$1,0)),"")</f>
        <v/>
      </c>
      <c r="AN115" s="156" t="str">
        <f t="shared" si="77"/>
        <v/>
      </c>
      <c r="AO115" s="138" t="str">
        <f>IF(ISBLANK(DATASHEET!AW101),"",DATASHEET!AW101)</f>
        <v/>
      </c>
      <c r="AP115" s="198" t="str">
        <f>IF(ISBLANK(DATASHEET!AX101),"",DATASHEET!AX101)</f>
        <v/>
      </c>
      <c r="AQ115" s="140" t="str">
        <f>IF(AR115="","",IFERROR(VLOOKUP(DATASHEET!AZ101,lookup,2,FALSE)-$P115,""))</f>
        <v/>
      </c>
      <c r="AR115" s="156" t="str">
        <f>IFERROR(INDEX(DATASHEET!$A$1:$DG$299,MATCH(PROGRESS!$A115,DATASHEET!$A$1:$A$299,0),MATCH(PROGRESS!AS$2,DATASHEET!$A$1:$DG$1,0)),"")</f>
        <v/>
      </c>
      <c r="AS115" s="156" t="str">
        <f t="shared" si="78"/>
        <v/>
      </c>
      <c r="AT115" s="138" t="str">
        <f>IF(ISBLANK(DATASHEET!BA101),"",DATASHEET!BA101)</f>
        <v/>
      </c>
      <c r="AU115" s="198" t="str">
        <f>IF(ISBLANK(DATASHEET!BB101),"",DATASHEET!BB101)</f>
        <v/>
      </c>
      <c r="AV115" s="140" t="str">
        <f>IF(AW115="","",IFERROR(VLOOKUP(DATASHEET!BD101,lookup,2,FALSE)-$P115,""))</f>
        <v/>
      </c>
      <c r="AW115" s="156" t="str">
        <f>IFERROR(INDEX(DATASHEET!$A$1:$DG$299,MATCH(PROGRESS!$A115,DATASHEET!$A$1:$A$299,0),MATCH(PROGRESS!AX$2,DATASHEET!$A$1:$DG$1,0)),"")</f>
        <v/>
      </c>
      <c r="AX115" s="156" t="str">
        <f t="shared" si="79"/>
        <v/>
      </c>
      <c r="AY115" s="138" t="str">
        <f>IF(ISBLANK(DATASHEET!BE101),"",DATASHEET!BE101)</f>
        <v/>
      </c>
      <c r="AZ115" s="198" t="str">
        <f>IF(ISBLANK(DATASHEET!BF101),"",DATASHEET!BF101)</f>
        <v/>
      </c>
      <c r="BA115" s="140" t="str">
        <f>IF(BB115="","",IFERROR(VLOOKUP(DATASHEET!BH101,lookup,2,FALSE)-$P115,""))</f>
        <v/>
      </c>
      <c r="BB115" s="156" t="str">
        <f>IFERROR(INDEX(DATASHEET!$A$1:$DG$299,MATCH(PROGRESS!$A115,DATASHEET!$A$1:$A$299,0),MATCH(PROGRESS!BC$2,DATASHEET!$A$1:$DG$1,0)),"")</f>
        <v/>
      </c>
      <c r="BC115" s="156" t="str">
        <f t="shared" si="80"/>
        <v/>
      </c>
      <c r="BD115" s="138" t="str">
        <f>IF(ISBLANK(DATASHEET!BI101),"",DATASHEET!BI101)</f>
        <v>JK</v>
      </c>
      <c r="BE115" s="198" t="str">
        <f>IF(ISBLANK(DATASHEET!BJ101),"",DATASHEET!BJ101)</f>
        <v>11X-EN-3</v>
      </c>
      <c r="BF115" s="140" t="str">
        <f>IF(BG115="","",IFERROR(VLOOKUP(DATASHEET!BL101,lookup,2,FALSE)-$P115,""))</f>
        <v/>
      </c>
      <c r="BG115" s="156" t="str">
        <f>IFERROR(INDEX(DATASHEET!$A$1:$DG$299,MATCH(PROGRESS!$A115,DATASHEET!$A$1:$A$299,0),MATCH(PROGRESS!BH$2,DATASHEET!$A$1:$DG$1,0)),"")</f>
        <v/>
      </c>
      <c r="BH115" s="156" t="str">
        <f t="shared" si="81"/>
        <v/>
      </c>
      <c r="BI115" s="138" t="str">
        <f>IF(ISBLANK(DATASHEET!BM101),"",DATASHEET!BM101)</f>
        <v/>
      </c>
      <c r="BJ115" s="198" t="str">
        <f>IF(ISBLANK(DATASHEET!BN101),"",DATASHEET!BN101)</f>
        <v/>
      </c>
      <c r="BK115" s="140" t="str">
        <f>IF(BL115="","",IFERROR(VLOOKUP(DATASHEET!BP101,lookup,2,FALSE)-$P115,""))</f>
        <v/>
      </c>
      <c r="BL115" s="156" t="str">
        <f>IFERROR(INDEX(DATASHEET!$A$1:$DG$299,MATCH(PROGRESS!$A115,DATASHEET!$A$1:$A$299,0),MATCH(PROGRESS!BM$2,DATASHEET!$A$1:$DG$1,0)),"")</f>
        <v/>
      </c>
      <c r="BM115" s="156" t="str">
        <f t="shared" si="82"/>
        <v/>
      </c>
      <c r="BN115" s="138" t="str">
        <f>IF(ISBLANK(DATASHEET!BQ101),"",DATASHEET!BQ101)</f>
        <v/>
      </c>
      <c r="BO115" s="198" t="str">
        <f>IF(ISBLANK(DATASHEET!BR101),"",DATASHEET!BR101)</f>
        <v/>
      </c>
      <c r="BP115" s="140" t="str">
        <f>IF(BQ115="","",IFERROR(VLOOKUP(DATASHEET!BX101,lookup,2,FALSE)-$P115,""))</f>
        <v/>
      </c>
      <c r="BQ115" s="156" t="str">
        <f>IFERROR(INDEX(DATASHEET!$A$1:$DG$299,MATCH(PROGRESS!$A115,DATASHEET!$A$1:$A$299,0),MATCH(PROGRESS!BR$2,DATASHEET!$A$1:$DG$1,0)),"")</f>
        <v/>
      </c>
      <c r="BR115" s="156" t="str">
        <f t="shared" si="83"/>
        <v/>
      </c>
      <c r="BS115" s="138" t="str">
        <f>IF(ISBLANK(DATASHEET!BY101),"",DATASHEET!BY101)</f>
        <v/>
      </c>
      <c r="BT115" s="198" t="str">
        <f>IF(ISBLANK(DATASHEET!BZ101),"",DATASHEET!BZ101)</f>
        <v/>
      </c>
      <c r="BU115" s="140" t="str">
        <f>IF(BV115="","",IFERROR(VLOOKUP(DATASHEET!CB101,lookup,2,FALSE)-$P115,""))</f>
        <v/>
      </c>
      <c r="BV115" s="156" t="str">
        <f>IFERROR(INDEX(DATASHEET!$A$1:$DG$299,MATCH(PROGRESS!$A115,DATASHEET!$A$1:$A$299,0),MATCH(PROGRESS!BW$2,DATASHEET!$A$1:$DG$1,0)),"")</f>
        <v/>
      </c>
      <c r="BW115" s="156" t="str">
        <f t="shared" si="84"/>
        <v/>
      </c>
      <c r="BX115" s="138" t="str">
        <f>IF(ISBLANK(DATASHEET!CC101),"",DATASHEET!CC101)</f>
        <v/>
      </c>
      <c r="BY115" s="198" t="str">
        <f>IF(ISBLANK(DATASHEET!CD101),"",DATASHEET!CD101)</f>
        <v/>
      </c>
      <c r="BZ115" s="140" t="str">
        <f>IF(CA115="","",IFERROR(VLOOKUP(DATASHEET!CE101,lookup,2,FALSE)-$P115,""))</f>
        <v/>
      </c>
      <c r="CA115" s="156" t="str">
        <f>IFERROR(INDEX(DATASHEET!$A$1:$DG$299,MATCH(PROGRESS!$A115,DATASHEET!$A$1:$A$299,0),MATCH(PROGRESS!CB$2,DATASHEET!$A$1:$DG$1,0)),"")</f>
        <v/>
      </c>
      <c r="CB115" s="156" t="str">
        <f t="shared" si="85"/>
        <v/>
      </c>
      <c r="CC115" s="138" t="str">
        <f>IF(ISBLANK(DATASHEET!CF101),"",DATASHEET!CF101)</f>
        <v/>
      </c>
      <c r="CD115" s="198" t="str">
        <f>IF(ISBLANK(DATASHEET!CG101),"",DATASHEET!CG101)</f>
        <v/>
      </c>
      <c r="CE115" s="140" t="str">
        <f>IF(CF115="","",IFERROR(VLOOKUP(DATASHEET!CJ101,lookup,2,FALSE)-$P115,""))</f>
        <v/>
      </c>
      <c r="CF115" s="156" t="str">
        <f>IFERROR(INDEX(DATASHEET!$A$1:$DG$299,MATCH(PROGRESS!$A115,DATASHEET!$A$1:$A$299,0),MATCH(PROGRESS!CG$2,DATASHEET!$A$1:$DG$1,0)),"")</f>
        <v/>
      </c>
      <c r="CG115" s="156" t="str">
        <f t="shared" si="86"/>
        <v/>
      </c>
      <c r="CH115" s="138" t="str">
        <f>IF(ISBLANK(DATASHEET!CK101),"",DATASHEET!CK101)</f>
        <v>MSA</v>
      </c>
      <c r="CI115" s="198" t="str">
        <f>IF(ISBLANK(DATASHEET!CL101),"",DATASHEET!CL101)</f>
        <v>11MS2-HI2-7</v>
      </c>
      <c r="CJ115" s="140" t="str">
        <f>IF(CK115="","",IFERROR(VLOOKUP(DATASHEET!CN101,lookup,2,FALSE)-$P115,""))</f>
        <v/>
      </c>
      <c r="CK115" s="156" t="str">
        <f>IFERROR(INDEX(DATASHEET!$A$1:$DG$299,MATCH(PROGRESS!$A115,DATASHEET!$A$1:$A$299,0),MATCH(PROGRESS!CL$2,DATASHEET!$A$1:$DG$1,0)),"")</f>
        <v/>
      </c>
      <c r="CL115" s="156" t="str">
        <f t="shared" si="87"/>
        <v/>
      </c>
      <c r="CM115" s="138" t="str">
        <f>IF(ISBLANK(DATASHEET!CO101),"",DATASHEET!CO101)</f>
        <v>NBU</v>
      </c>
      <c r="CN115" s="198" t="str">
        <f>IF(ISBLANK(DATASHEET!CP101),"",DATASHEET!CP101)</f>
        <v>11X-MA-3</v>
      </c>
      <c r="CO115" s="140" t="str">
        <f>IF(CP115="","",IFERROR(VLOOKUP(DATASHEET!CR101,lookup,2,FALSE)-$P115,""))</f>
        <v/>
      </c>
      <c r="CP115" s="156" t="str">
        <f>IFERROR(INDEX(DATASHEET!$A$1:$DG$299,MATCH(PROGRESS!$A115,DATASHEET!$A$1:$A$299,0),MATCH(PROGRESS!CQ$2,DATASHEET!$A$1:$DG$1,0)),"")</f>
        <v/>
      </c>
      <c r="CQ115" s="156" t="str">
        <f t="shared" si="88"/>
        <v/>
      </c>
      <c r="CR115" s="138" t="str">
        <f>IF(ISBLANK(DATASHEET!CS101),"",DATASHEET!CS101)</f>
        <v/>
      </c>
      <c r="CS115" s="198" t="str">
        <f>IF(ISBLANK(DATASHEET!CT101),"",DATASHEET!CT101)</f>
        <v/>
      </c>
      <c r="CT115" s="140" t="str">
        <f>IF(CU115="","",IFERROR(VLOOKUP(DATASHEET!CV101,lookup,2,FALSE)-$P115,""))</f>
        <v/>
      </c>
      <c r="CU115" s="156" t="str">
        <f>IFERROR(INDEX(DATASHEET!$A$1:$DG$299,MATCH(PROGRESS!$A115,DATASHEET!$A$1:$A$299,0),MATCH(PROGRESS!CV$2,DATASHEET!$A$1:$DG$1,0)),"")</f>
        <v/>
      </c>
      <c r="CV115" s="156" t="str">
        <f t="shared" si="89"/>
        <v/>
      </c>
      <c r="CW115" s="138" t="str">
        <f>IF(ISBLANK(DATASHEET!CW101),"",DATASHEET!CW101)</f>
        <v/>
      </c>
      <c r="CX115" s="198" t="str">
        <f>IF(ISBLANK(DATASHEET!CX101),"",DATASHEET!CX101)</f>
        <v/>
      </c>
      <c r="CY115" s="140" t="str">
        <f>IF(CZ115="","",IFERROR(VLOOKUP(DATASHEET!DD101,lookup,2,FALSE)-$P115,""))</f>
        <v/>
      </c>
      <c r="CZ115" s="156" t="str">
        <f>IFERROR(INDEX(DATASHEET!$A$1:$DG$299,MATCH(PROGRESS!$A115,DATASHEET!$A$1:$A$299,0),MATCH(PROGRESS!DA$2,DATASHEET!$A$1:$DG$1,0)),"")</f>
        <v/>
      </c>
      <c r="DA115" s="156" t="str">
        <f t="shared" si="90"/>
        <v/>
      </c>
      <c r="DB115" s="138" t="str">
        <f>IF(ISBLANK(DATASHEET!DE101),"",DATASHEET!DE101)</f>
        <v/>
      </c>
      <c r="DC115" s="198" t="str">
        <f>IF(ISBLANK(DATASHEET!DF101),"",DATASHEET!DF101)</f>
        <v/>
      </c>
      <c r="DD115" s="140" t="str">
        <f>IF(DE115="","",IFERROR(VLOOKUP(DATASHEET!DH101,lookup,2,FALSE)-$P115,""))</f>
        <v/>
      </c>
      <c r="DE115" s="156" t="str">
        <f>IFERROR(INDEX(DATASHEET!$A$1:$DG$299,MATCH(PROGRESS!$A115,DATASHEET!$A$1:$A$299,0),MATCH(PROGRESS!DF$2,DATASHEET!$A$1:$DG$1,0)),"")</f>
        <v/>
      </c>
      <c r="DF115" s="156" t="str">
        <f t="shared" si="91"/>
        <v/>
      </c>
      <c r="DG115" s="138" t="str">
        <f>IF(ISBLANK(DATASHEET!DI101),"",DATASHEET!DI101)</f>
        <v>TD</v>
      </c>
      <c r="DH115" s="198" t="str">
        <f>IF(ISBLANK(DATASHEET!DJ101),"",DATASHEET!DJ101)</f>
        <v>11T-PH-3</v>
      </c>
      <c r="DI115" s="140" t="str">
        <f>IF(DJ115="","",IFERROR(VLOOKUP(DATASHEET!DL101,lookup,2,FALSE)-$P115,""))</f>
        <v/>
      </c>
      <c r="DJ115" s="156" t="str">
        <f>IFERROR(INDEX(DATASHEET!$A$1:$DG$299,MATCH(PROGRESS!$A115,DATASHEET!$A$1:$A$299,0),MATCH(PROGRESS!DK$2,DATASHEET!$A$1:$DG$1,0)),"")</f>
        <v/>
      </c>
      <c r="DK115" s="156" t="str">
        <f t="shared" si="92"/>
        <v/>
      </c>
      <c r="DL115" s="138" t="str">
        <f>IF(ISBLANK(DATASHEET!DM101),"",DATASHEET!DM101)</f>
        <v/>
      </c>
      <c r="DM115" s="198" t="str">
        <f>IF(ISBLANK(DATASHEET!DN101),"",DATASHEET!DN101)</f>
        <v/>
      </c>
      <c r="DN115" s="140" t="str">
        <f>IF(DO115="","",IFERROR(VLOOKUP(DATASHEET!DP101,lookup,2,FALSE)-$P115,""))</f>
        <v/>
      </c>
      <c r="DO115" s="156" t="str">
        <f>IFERROR(INDEX(DATASHEET!$A$1:$DG$299,MATCH(PROGRESS!$A115,DATASHEET!$A$1:$A$299,0),MATCH(PROGRESS!DP$2,DATASHEET!$A$1:$DG$1,0)),"")</f>
        <v/>
      </c>
      <c r="DP115" s="156" t="str">
        <f t="shared" si="93"/>
        <v/>
      </c>
      <c r="DQ115" s="138" t="str">
        <f>IF(ISBLANK(DATASHEET!DQ101),"",DATASHEET!DQ101)</f>
        <v>MHA</v>
      </c>
      <c r="DR115" s="198" t="str">
        <f>IF(ISBLANK(DATASHEET!DR101),"",DATASHEET!DR101)</f>
        <v>11X-RE-6</v>
      </c>
      <c r="DS115" s="140" t="str">
        <f>IF(DT115="","",IFERROR(VLOOKUP(DATASHEET!DT101,lookup,2,FALSE)-$P115,""))</f>
        <v/>
      </c>
      <c r="DT115" s="156" t="str">
        <f>IFERROR(INDEX(DATASHEET!$A$1:$DG$299,MATCH(PROGRESS!$A115,DATASHEET!$A$1:$A$299,0),MATCH(PROGRESS!DU$2,DATASHEET!$A$1:$DG$1,0)),"")</f>
        <v/>
      </c>
      <c r="DU115" s="156" t="str">
        <f t="shared" si="94"/>
        <v/>
      </c>
      <c r="DV115" s="138" t="str">
        <f>IF(ISBLANK(DATASHEET!DU101),"",DATASHEET!DU101)</f>
        <v/>
      </c>
      <c r="DW115" s="198" t="str">
        <f>IF(ISBLANK(DATASHEET!DV101),"",DATASHEET!DV101)</f>
        <v/>
      </c>
      <c r="DX115" s="140" t="str">
        <f>IF(DY115="","",IFERROR(VLOOKUP(DATASHEET!DX101,lookup,2,FALSE)-$P115,""))</f>
        <v/>
      </c>
      <c r="DY115" s="156" t="str">
        <f>IFERROR(INDEX(DATASHEET!$A$1:$DG$299,MATCH(PROGRESS!$A115,DATASHEET!$A$1:$A$299,0),MATCH(PROGRESS!DZ$2,DATASHEET!$A$1:$DG$1,0)),"")</f>
        <v/>
      </c>
      <c r="DZ115" s="156" t="str">
        <f t="shared" si="95"/>
        <v/>
      </c>
      <c r="EA115" s="138" t="str">
        <f>IF(ISBLANK(DATASHEET!DY101),"",DATASHEET!DY101)</f>
        <v>YP</v>
      </c>
      <c r="EB115" s="198" t="str">
        <f>IF(ISBLANK(DATASHEET!DZ101),"",DATASHEET!DZ101)</f>
        <v>11S-SP-3</v>
      </c>
      <c r="FD115" s="526"/>
      <c r="FE115" s="532"/>
      <c r="FF115" s="532"/>
      <c r="FG115" s="532"/>
      <c r="FH115" s="526"/>
      <c r="FI115" s="526"/>
      <c r="FJ115" s="532"/>
      <c r="FK115" s="526"/>
      <c r="FL115" s="532"/>
      <c r="FM115" s="526"/>
      <c r="FN115" s="532"/>
      <c r="FO115" s="532"/>
      <c r="FP115" s="532"/>
      <c r="FQ115" s="526"/>
      <c r="FR115" s="526"/>
      <c r="FS115" s="526"/>
      <c r="FT115" s="532"/>
      <c r="FU115" s="526"/>
      <c r="FV115" s="532"/>
      <c r="FW115" s="532"/>
      <c r="FX115" s="532"/>
      <c r="FY115" s="526"/>
      <c r="FZ115" s="532"/>
      <c r="GA115" s="529"/>
      <c r="GB115" s="530"/>
      <c r="GC115" s="530"/>
      <c r="GD115" s="529"/>
      <c r="GE115" s="530"/>
      <c r="GF115" s="530"/>
      <c r="GG115" s="530"/>
      <c r="GH115" s="530"/>
      <c r="GI115" s="530"/>
      <c r="GJ115" s="529"/>
      <c r="GK115" s="530"/>
      <c r="GL115" s="529"/>
      <c r="GM115" s="529"/>
      <c r="GN115" s="530"/>
      <c r="GO115" s="530"/>
      <c r="GP115" s="529"/>
      <c r="GQ115" s="529"/>
      <c r="GR115" s="530"/>
      <c r="GS115" s="530"/>
      <c r="GT115" s="529"/>
      <c r="HA115" t="s">
        <v>375</v>
      </c>
    </row>
    <row r="116" spans="1:210" ht="15.75" x14ac:dyDescent="0.25">
      <c r="A116" s="179">
        <f>DATASHEET!A102</f>
        <v>151646</v>
      </c>
      <c r="B116" s="58" t="str">
        <f>DATASHEET!B102</f>
        <v>LOGAN, Nathaniel</v>
      </c>
      <c r="C116" s="169" t="str">
        <f>DATASHEET!C102</f>
        <v>11ZI</v>
      </c>
      <c r="D116" s="170" t="str">
        <f>DATASHEET!D102</f>
        <v>M</v>
      </c>
      <c r="E116" s="170" t="str">
        <f>DATASHEET!J102</f>
        <v>N</v>
      </c>
      <c r="F116" s="170" t="str">
        <f>DATASHEET!E102</f>
        <v>N</v>
      </c>
      <c r="G116" s="170" t="str">
        <f>DATASHEET!F102</f>
        <v>Other Mixed Background</v>
      </c>
      <c r="H116" s="170" t="str">
        <f>DATASHEET!G102</f>
        <v>N</v>
      </c>
      <c r="I116" s="170" t="str">
        <f>DATASHEET!H102</f>
        <v>N</v>
      </c>
      <c r="J116" s="170" t="str">
        <f>DATASHEET!I102</f>
        <v>N</v>
      </c>
      <c r="K116" s="171" t="str">
        <f>DATASHEET!M102</f>
        <v>L</v>
      </c>
      <c r="L116" s="88" t="str">
        <f t="shared" si="71"/>
        <v/>
      </c>
      <c r="M116" s="88" t="str">
        <f t="shared" si="72"/>
        <v/>
      </c>
      <c r="N116" s="498" t="str">
        <f>IF(ISBLANK(DATASHEET!L102),"",DATASHEET!L102)</f>
        <v>2-3</v>
      </c>
      <c r="O116" s="109">
        <f>IFERROR(IF(VLOOKUP(DATASHEET!A102,[5]YEAR11!$A$2:$AF$236,18,FALSE)="","",VLOOKUP(DATASHEET!A102,[5]YEAR11!$A$2:$AF$236,18,FALSE)),"")</f>
        <v>20.686364000000001</v>
      </c>
      <c r="P116" s="111">
        <f>IFERROR(IF(VLOOKUP(DATASHEET!A102,[5]YEAR11!$A$2:$AF$237,19,FALSE)="","",VLOOKUP(DATASHEET!A102,[5]YEAR11!$A$2:$AF$237,19,FALSE)),"")</f>
        <v>2.0686363999999999</v>
      </c>
      <c r="Q116" s="497">
        <f>'P8 BREAKDOWN'!M104</f>
        <v>-1.8686364000000002</v>
      </c>
      <c r="R116" s="140" t="str">
        <f>IF(S116="","",IFERROR(VLOOKUP(DATASHEET!AF102,lookup,2,FALSE)-$P116,""))</f>
        <v/>
      </c>
      <c r="S116" s="156" t="str">
        <f>IFERROR(INDEX(DATASHEET!$A$1:$DG$299,MATCH(PROGRESS!$A116,DATASHEET!$A$1:$A$299,0),MATCH(PROGRESS!T$2,DATASHEET!$A$1:$DG$1,0)),"")</f>
        <v/>
      </c>
      <c r="T116" s="156" t="str">
        <f t="shared" si="73"/>
        <v/>
      </c>
      <c r="U116" s="138" t="str">
        <f>IF(ISBLANK(DATASHEET!AG102),"",DATASHEET!AG102)</f>
        <v/>
      </c>
      <c r="V116" s="198" t="str">
        <f>IF(ISBLANK(DATASHEET!AH102),"",DATASHEET!AH102)</f>
        <v/>
      </c>
      <c r="W116" s="140" t="str">
        <f>IF(X116="","",IFERROR(VLOOKUP(DATASHEET!AJ102,lookup,2,FALSE)-$P116,""))</f>
        <v/>
      </c>
      <c r="X116" s="156" t="str">
        <f>IFERROR(INDEX(DATASHEET!$A$1:$DG$299,MATCH(PROGRESS!$A116,DATASHEET!$A$1:$A$299,0),MATCH(PROGRESS!Y$2,DATASHEET!$A$1:$DG$1,0)),"")</f>
        <v/>
      </c>
      <c r="Y116" s="156" t="str">
        <f t="shared" si="74"/>
        <v/>
      </c>
      <c r="Z116" s="138" t="str">
        <f>IF(ISBLANK(DATASHEET!AK102),"",DATASHEET!AK102)</f>
        <v/>
      </c>
      <c r="AA116" s="198" t="str">
        <f>IF(ISBLANK(DATASHEET!AL102),"",DATASHEET!AL102)</f>
        <v/>
      </c>
      <c r="AB116" s="140" t="str">
        <f>IF(AC116="","",IFERROR(VLOOKUP(DATASHEET!AN102,lookup,2,FALSE)-$P116,""))</f>
        <v/>
      </c>
      <c r="AC116" s="156" t="str">
        <f>IFERROR(INDEX(DATASHEET!$A$1:$DG$299,MATCH(PROGRESS!$A116,DATASHEET!$A$1:$A$299,0),MATCH(PROGRESS!AD$2,DATASHEET!$A$1:$DG$1,0)),"")</f>
        <v/>
      </c>
      <c r="AD116" s="156" t="str">
        <f t="shared" si="75"/>
        <v/>
      </c>
      <c r="AE116" s="138" t="str">
        <f>IF(ISBLANK(DATASHEET!AO102),"",DATASHEET!AO102)</f>
        <v>ASM</v>
      </c>
      <c r="AF116" s="198" t="str">
        <f>IF(ISBLANK(DATASHEET!AP102),"",DATASHEET!AP102)</f>
        <v>11MS2-BE-MS-1</v>
      </c>
      <c r="AG116" s="140" t="str">
        <f>IF(AH116="","",IFERROR(VLOOKUP(DATASHEET!AR102,lookup,2,FALSE)-$P116,""))</f>
        <v/>
      </c>
      <c r="AH116" s="156" t="str">
        <f>IFERROR(INDEX(DATASHEET!$A$1:$DG$299,MATCH(PROGRESS!$A116,DATASHEET!$A$1:$A$299,0),MATCH(PROGRESS!AI$2,DATASHEET!$A$1:$DG$1,0)),"")</f>
        <v/>
      </c>
      <c r="AI116" s="156" t="str">
        <f t="shared" si="76"/>
        <v/>
      </c>
      <c r="AJ116" s="138" t="str">
        <f>IF(ISBLANK(DATASHEET!AS102),"",DATASHEET!AS102)</f>
        <v/>
      </c>
      <c r="AK116" s="198" t="str">
        <f>IF(ISBLANK(DATASHEET!AT102),"",DATASHEET!AT102)</f>
        <v/>
      </c>
      <c r="AL116" s="140" t="str">
        <f>IF(AM116="","",IFERROR(VLOOKUP(DATASHEET!AV102,lookup,2,FALSE)-$P116,""))</f>
        <v/>
      </c>
      <c r="AM116" s="156" t="str">
        <f>IFERROR(INDEX(DATASHEET!$A$1:$DG$299,MATCH(PROGRESS!$A116,DATASHEET!$A$1:$A$299,0),MATCH(PROGRESS!AN$2,DATASHEET!$A$1:$DG$1,0)),"")</f>
        <v/>
      </c>
      <c r="AN116" s="156" t="str">
        <f t="shared" si="77"/>
        <v/>
      </c>
      <c r="AO116" s="138" t="str">
        <f>IF(ISBLANK(DATASHEET!AW102),"",DATASHEET!AW102)</f>
        <v/>
      </c>
      <c r="AP116" s="198" t="str">
        <f>IF(ISBLANK(DATASHEET!AX102),"",DATASHEET!AX102)</f>
        <v/>
      </c>
      <c r="AQ116" s="140" t="str">
        <f>IF(AR116="","",IFERROR(VLOOKUP(DATASHEET!AZ102,lookup,2,FALSE)-$P116,""))</f>
        <v/>
      </c>
      <c r="AR116" s="156" t="str">
        <f>IFERROR(INDEX(DATASHEET!$A$1:$DG$299,MATCH(PROGRESS!$A116,DATASHEET!$A$1:$A$299,0),MATCH(PROGRESS!AS$2,DATASHEET!$A$1:$DG$1,0)),"")</f>
        <v/>
      </c>
      <c r="AS116" s="156" t="str">
        <f t="shared" si="78"/>
        <v/>
      </c>
      <c r="AT116" s="138" t="str">
        <f>IF(ISBLANK(DATASHEET!BA102),"",DATASHEET!BA102)</f>
        <v/>
      </c>
      <c r="AU116" s="198" t="str">
        <f>IF(ISBLANK(DATASHEET!BB102),"",DATASHEET!BB102)</f>
        <v/>
      </c>
      <c r="AV116" s="140" t="str">
        <f>IF(AW116="","",IFERROR(VLOOKUP(DATASHEET!BD102,lookup,2,FALSE)-$P116,""))</f>
        <v/>
      </c>
      <c r="AW116" s="156" t="str">
        <f>IFERROR(INDEX(DATASHEET!$A$1:$DG$299,MATCH(PROGRESS!$A116,DATASHEET!$A$1:$A$299,0),MATCH(PROGRESS!AX$2,DATASHEET!$A$1:$DG$1,0)),"")</f>
        <v/>
      </c>
      <c r="AX116" s="156" t="str">
        <f t="shared" si="79"/>
        <v/>
      </c>
      <c r="AY116" s="138" t="str">
        <f>IF(ISBLANK(DATASHEET!BE102),"",DATASHEET!BE102)</f>
        <v/>
      </c>
      <c r="AZ116" s="198" t="str">
        <f>IF(ISBLANK(DATASHEET!BF102),"",DATASHEET!BF102)</f>
        <v/>
      </c>
      <c r="BA116" s="140" t="str">
        <f>IF(BB116="","",IFERROR(VLOOKUP(DATASHEET!BH102,lookup,2,FALSE)-$P116,""))</f>
        <v/>
      </c>
      <c r="BB116" s="156" t="str">
        <f>IFERROR(INDEX(DATASHEET!$A$1:$DG$299,MATCH(PROGRESS!$A116,DATASHEET!$A$1:$A$299,0),MATCH(PROGRESS!BC$2,DATASHEET!$A$1:$DG$1,0)),"")</f>
        <v/>
      </c>
      <c r="BC116" s="156" t="str">
        <f t="shared" si="80"/>
        <v/>
      </c>
      <c r="BD116" s="138" t="str">
        <f>IF(ISBLANK(DATASHEET!BI102),"",DATASHEET!BI102)</f>
        <v>SK</v>
      </c>
      <c r="BE116" s="198" t="str">
        <f>IF(ISBLANK(DATASHEET!BJ102),"",DATASHEET!BJ102)</f>
        <v>11X-EN-7</v>
      </c>
      <c r="BF116" s="140" t="str">
        <f>IF(BG116="","",IFERROR(VLOOKUP(DATASHEET!BL102,lookup,2,FALSE)-$P116,""))</f>
        <v/>
      </c>
      <c r="BG116" s="156" t="str">
        <f>IFERROR(INDEX(DATASHEET!$A$1:$DG$299,MATCH(PROGRESS!$A116,DATASHEET!$A$1:$A$299,0),MATCH(PROGRESS!BH$2,DATASHEET!$A$1:$DG$1,0)),"")</f>
        <v/>
      </c>
      <c r="BH116" s="156" t="str">
        <f t="shared" si="81"/>
        <v/>
      </c>
      <c r="BI116" s="138" t="str">
        <f>IF(ISBLANK(DATASHEET!BM102),"",DATASHEET!BM102)</f>
        <v/>
      </c>
      <c r="BJ116" s="198" t="str">
        <f>IF(ISBLANK(DATASHEET!BN102),"",DATASHEET!BN102)</f>
        <v/>
      </c>
      <c r="BK116" s="140" t="str">
        <f>IF(BL116="","",IFERROR(VLOOKUP(DATASHEET!BP102,lookup,2,FALSE)-$P116,""))</f>
        <v/>
      </c>
      <c r="BL116" s="156" t="str">
        <f>IFERROR(INDEX(DATASHEET!$A$1:$DG$299,MATCH(PROGRESS!$A116,DATASHEET!$A$1:$A$299,0),MATCH(PROGRESS!BM$2,DATASHEET!$A$1:$DG$1,0)),"")</f>
        <v/>
      </c>
      <c r="BM116" s="156" t="str">
        <f t="shared" si="82"/>
        <v/>
      </c>
      <c r="BN116" s="138" t="str">
        <f>IF(ISBLANK(DATASHEET!BQ102),"",DATASHEET!BQ102)</f>
        <v>AWR</v>
      </c>
      <c r="BO116" s="198" t="str">
        <f>IF(ISBLANK(DATASHEET!BR102),"",DATASHEET!BR102)</f>
        <v>11LT-FN-3</v>
      </c>
      <c r="BP116" s="140" t="str">
        <f>IF(BQ116="","",IFERROR(VLOOKUP(DATASHEET!BX102,lookup,2,FALSE)-$P116,""))</f>
        <v/>
      </c>
      <c r="BQ116" s="156" t="str">
        <f>IFERROR(INDEX(DATASHEET!$A$1:$DG$299,MATCH(PROGRESS!$A116,DATASHEET!$A$1:$A$299,0),MATCH(PROGRESS!BR$2,DATASHEET!$A$1:$DG$1,0)),"")</f>
        <v/>
      </c>
      <c r="BR116" s="156" t="str">
        <f t="shared" si="83"/>
        <v/>
      </c>
      <c r="BS116" s="138" t="str">
        <f>IF(ISBLANK(DATASHEET!BY102),"",DATASHEET!BY102)</f>
        <v/>
      </c>
      <c r="BT116" s="198" t="str">
        <f>IF(ISBLANK(DATASHEET!BZ102),"",DATASHEET!BZ102)</f>
        <v/>
      </c>
      <c r="BU116" s="140" t="str">
        <f>IF(BV116="","",IFERROR(VLOOKUP(DATASHEET!CB102,lookup,2,FALSE)-$P116,""))</f>
        <v/>
      </c>
      <c r="BV116" s="156" t="str">
        <f>IFERROR(INDEX(DATASHEET!$A$1:$DG$299,MATCH(PROGRESS!$A116,DATASHEET!$A$1:$A$299,0),MATCH(PROGRESS!BW$2,DATASHEET!$A$1:$DG$1,0)),"")</f>
        <v/>
      </c>
      <c r="BW116" s="156" t="str">
        <f t="shared" si="84"/>
        <v/>
      </c>
      <c r="BX116" s="138" t="str">
        <f>IF(ISBLANK(DATASHEET!CC102),"",DATASHEET!CC102)</f>
        <v/>
      </c>
      <c r="BY116" s="198" t="str">
        <f>IF(ISBLANK(DATASHEET!CD102),"",DATASHEET!CD102)</f>
        <v/>
      </c>
      <c r="BZ116" s="140" t="str">
        <f>IF(CA116="","",IFERROR(VLOOKUP(DATASHEET!CE102,lookup,2,FALSE)-$P116,""))</f>
        <v/>
      </c>
      <c r="CA116" s="156" t="str">
        <f>IFERROR(INDEX(DATASHEET!$A$1:$DG$299,MATCH(PROGRESS!$A116,DATASHEET!$A$1:$A$299,0),MATCH(PROGRESS!CB$2,DATASHEET!$A$1:$DG$1,0)),"")</f>
        <v/>
      </c>
      <c r="CB116" s="156" t="str">
        <f t="shared" si="85"/>
        <v/>
      </c>
      <c r="CC116" s="138" t="str">
        <f>IF(ISBLANK(DATASHEET!CF102),"",DATASHEET!CF102)</f>
        <v/>
      </c>
      <c r="CD116" s="198" t="str">
        <f>IF(ISBLANK(DATASHEET!CG102),"",DATASHEET!CG102)</f>
        <v/>
      </c>
      <c r="CE116" s="140" t="str">
        <f>IF(CF116="","",IFERROR(VLOOKUP(DATASHEET!CJ102,lookup,2,FALSE)-$P116,""))</f>
        <v/>
      </c>
      <c r="CF116" s="156" t="str">
        <f>IFERROR(INDEX(DATASHEET!$A$1:$DG$299,MATCH(PROGRESS!$A116,DATASHEET!$A$1:$A$299,0),MATCH(PROGRESS!CG$2,DATASHEET!$A$1:$DG$1,0)),"")</f>
        <v/>
      </c>
      <c r="CG116" s="156" t="str">
        <f t="shared" si="86"/>
        <v/>
      </c>
      <c r="CH116" s="138" t="str">
        <f>IF(ISBLANK(DATASHEET!CK102),"",DATASHEET!CK102)</f>
        <v/>
      </c>
      <c r="CI116" s="198" t="str">
        <f>IF(ISBLANK(DATASHEET!CL102),"",DATASHEET!CL102)</f>
        <v/>
      </c>
      <c r="CJ116" s="140" t="str">
        <f>IF(CK116="","",IFERROR(VLOOKUP(DATASHEET!CN102,lookup,2,FALSE)-$P116,""))</f>
        <v/>
      </c>
      <c r="CK116" s="156" t="str">
        <f>IFERROR(INDEX(DATASHEET!$A$1:$DG$299,MATCH(PROGRESS!$A116,DATASHEET!$A$1:$A$299,0),MATCH(PROGRESS!CL$2,DATASHEET!$A$1:$DG$1,0)),"")</f>
        <v/>
      </c>
      <c r="CL116" s="156" t="str">
        <f t="shared" si="87"/>
        <v/>
      </c>
      <c r="CM116" s="138" t="str">
        <f>IF(ISBLANK(DATASHEET!CO102),"",DATASHEET!CO102)</f>
        <v>AMA</v>
      </c>
      <c r="CN116" s="198" t="str">
        <f>IF(ISBLANK(DATASHEET!CP102),"",DATASHEET!CP102)</f>
        <v>11X-MA-6</v>
      </c>
      <c r="CO116" s="140" t="str">
        <f>IF(CP116="","",IFERROR(VLOOKUP(DATASHEET!CR102,lookup,2,FALSE)-$P116,""))</f>
        <v/>
      </c>
      <c r="CP116" s="156" t="str">
        <f>IFERROR(INDEX(DATASHEET!$A$1:$DG$299,MATCH(PROGRESS!$A116,DATASHEET!$A$1:$A$299,0),MATCH(PROGRESS!CQ$2,DATASHEET!$A$1:$DG$1,0)),"")</f>
        <v/>
      </c>
      <c r="CQ116" s="156" t="str">
        <f t="shared" si="88"/>
        <v/>
      </c>
      <c r="CR116" s="138" t="str">
        <f>IF(ISBLANK(DATASHEET!CS102),"",DATASHEET!CS102)</f>
        <v/>
      </c>
      <c r="CS116" s="198" t="str">
        <f>IF(ISBLANK(DATASHEET!CT102),"",DATASHEET!CT102)</f>
        <v/>
      </c>
      <c r="CT116" s="140" t="str">
        <f>IF(CU116="","",IFERROR(VLOOKUP(DATASHEET!CV102,lookup,2,FALSE)-$P116,""))</f>
        <v/>
      </c>
      <c r="CU116" s="156" t="str">
        <f>IFERROR(INDEX(DATASHEET!$A$1:$DG$299,MATCH(PROGRESS!$A116,DATASHEET!$A$1:$A$299,0),MATCH(PROGRESS!CV$2,DATASHEET!$A$1:$DG$1,0)),"")</f>
        <v/>
      </c>
      <c r="CV116" s="156" t="str">
        <f t="shared" si="89"/>
        <v/>
      </c>
      <c r="CW116" s="138" t="str">
        <f>IF(ISBLANK(DATASHEET!CW102),"",DATASHEET!CW102)</f>
        <v/>
      </c>
      <c r="CX116" s="198" t="str">
        <f>IF(ISBLANK(DATASHEET!CX102),"",DATASHEET!CX102)</f>
        <v/>
      </c>
      <c r="CY116" s="140" t="str">
        <f>IF(CZ116="","",IFERROR(VLOOKUP(DATASHEET!DD102,lookup,2,FALSE)-$P116,""))</f>
        <v/>
      </c>
      <c r="CZ116" s="156" t="str">
        <f>IFERROR(INDEX(DATASHEET!$A$1:$DG$299,MATCH(PROGRESS!$A116,DATASHEET!$A$1:$A$299,0),MATCH(PROGRESS!DA$2,DATASHEET!$A$1:$DG$1,0)),"")</f>
        <v/>
      </c>
      <c r="DA116" s="156" t="str">
        <f t="shared" si="90"/>
        <v/>
      </c>
      <c r="DB116" s="138" t="str">
        <f>IF(ISBLANK(DATASHEET!DE102),"",DATASHEET!DE102)</f>
        <v/>
      </c>
      <c r="DC116" s="198" t="str">
        <f>IF(ISBLANK(DATASHEET!DF102),"",DATASHEET!DF102)</f>
        <v/>
      </c>
      <c r="DD116" s="140" t="str">
        <f>IF(DE116="","",IFERROR(VLOOKUP(DATASHEET!DH102,lookup,2,FALSE)-$P116,""))</f>
        <v/>
      </c>
      <c r="DE116" s="156" t="str">
        <f>IFERROR(INDEX(DATASHEET!$A$1:$DG$299,MATCH(PROGRESS!$A116,DATASHEET!$A$1:$A$299,0),MATCH(PROGRESS!DF$2,DATASHEET!$A$1:$DG$1,0)),"")</f>
        <v/>
      </c>
      <c r="DF116" s="156" t="str">
        <f t="shared" si="91"/>
        <v/>
      </c>
      <c r="DG116" s="138" t="str">
        <f>IF(ISBLANK(DATASHEET!DI102),"",DATASHEET!DI102)</f>
        <v/>
      </c>
      <c r="DH116" s="198" t="str">
        <f>IF(ISBLANK(DATASHEET!DJ102),"",DATASHEET!DJ102)</f>
        <v/>
      </c>
      <c r="DI116" s="140" t="str">
        <f>IF(DJ116="","",IFERROR(VLOOKUP(DATASHEET!DL102,lookup,2,FALSE)-$P116,""))</f>
        <v/>
      </c>
      <c r="DJ116" s="156" t="str">
        <f>IFERROR(INDEX(DATASHEET!$A$1:$DG$299,MATCH(PROGRESS!$A116,DATASHEET!$A$1:$A$299,0),MATCH(PROGRESS!DK$2,DATASHEET!$A$1:$DG$1,0)),"")</f>
        <v/>
      </c>
      <c r="DK116" s="156" t="str">
        <f t="shared" si="92"/>
        <v/>
      </c>
      <c r="DL116" s="138" t="str">
        <f>IF(ISBLANK(DATASHEET!DM102),"",DATASHEET!DM102)</f>
        <v/>
      </c>
      <c r="DM116" s="198" t="str">
        <f>IF(ISBLANK(DATASHEET!DN102),"",DATASHEET!DN102)</f>
        <v/>
      </c>
      <c r="DN116" s="140" t="str">
        <f>IF(DO116="","",IFERROR(VLOOKUP(DATASHEET!DP102,lookup,2,FALSE)-$P116,""))</f>
        <v/>
      </c>
      <c r="DO116" s="156" t="str">
        <f>IFERROR(INDEX(DATASHEET!$A$1:$DG$299,MATCH(PROGRESS!$A116,DATASHEET!$A$1:$A$299,0),MATCH(PROGRESS!DP$2,DATASHEET!$A$1:$DG$1,0)),"")</f>
        <v/>
      </c>
      <c r="DP116" s="156" t="str">
        <f t="shared" si="93"/>
        <v/>
      </c>
      <c r="DQ116" s="138" t="str">
        <f>IF(ISBLANK(DATASHEET!DQ102),"",DATASHEET!DQ102)</f>
        <v>NT</v>
      </c>
      <c r="DR116" s="198" t="str">
        <f>IF(ISBLANK(DATASHEET!DR102),"",DATASHEET!DR102)</f>
        <v>11X-RE-5</v>
      </c>
      <c r="DS116" s="140" t="str">
        <f>IF(DT116="","",IFERROR(VLOOKUP(DATASHEET!DT102,lookup,2,FALSE)-$P116,""))</f>
        <v/>
      </c>
      <c r="DT116" s="156" t="str">
        <f>IFERROR(INDEX(DATASHEET!$A$1:$DG$299,MATCH(PROGRESS!$A116,DATASHEET!$A$1:$A$299,0),MATCH(PROGRESS!DU$2,DATASHEET!$A$1:$DG$1,0)),"")</f>
        <v/>
      </c>
      <c r="DU116" s="156" t="str">
        <f t="shared" si="94"/>
        <v/>
      </c>
      <c r="DV116" s="138" t="str">
        <f>IF(ISBLANK(DATASHEET!DU102),"",DATASHEET!DU102)</f>
        <v>KR</v>
      </c>
      <c r="DW116" s="198" t="str">
        <f>IF(ISBLANK(DATASHEET!DV102),"",DATASHEET!DV102)</f>
        <v>11C-SC-4</v>
      </c>
      <c r="DX116" s="140" t="str">
        <f>IF(DY116="","",IFERROR(VLOOKUP(DATASHEET!DX102,lookup,2,FALSE)-$P116,""))</f>
        <v/>
      </c>
      <c r="DY116" s="156" t="str">
        <f>IFERROR(INDEX(DATASHEET!$A$1:$DG$299,MATCH(PROGRESS!$A116,DATASHEET!$A$1:$A$299,0),MATCH(PROGRESS!DZ$2,DATASHEET!$A$1:$DG$1,0)),"")</f>
        <v/>
      </c>
      <c r="DZ116" s="156" t="str">
        <f t="shared" si="95"/>
        <v/>
      </c>
      <c r="EA116" s="138" t="str">
        <f>IF(ISBLANK(DATASHEET!DY102),"",DATASHEET!DY102)</f>
        <v>YP</v>
      </c>
      <c r="EB116" s="198" t="str">
        <f>IF(ISBLANK(DATASHEET!DZ102),"",DATASHEET!DZ102)</f>
        <v>11N-SP-2</v>
      </c>
      <c r="FD116" s="526"/>
      <c r="FE116" s="532"/>
      <c r="FF116" s="532"/>
      <c r="FG116" s="532"/>
      <c r="FH116" s="526"/>
      <c r="FI116" s="526"/>
      <c r="FJ116" s="532"/>
      <c r="FK116" s="526"/>
      <c r="FL116" s="532"/>
      <c r="FM116" s="526"/>
      <c r="FN116" s="532"/>
      <c r="FO116" s="532"/>
      <c r="FP116" s="532"/>
      <c r="FQ116" s="526"/>
      <c r="FR116" s="526"/>
      <c r="FS116" s="526"/>
      <c r="FT116" s="532"/>
      <c r="FU116" s="526"/>
      <c r="FV116" s="532"/>
      <c r="FW116" s="532"/>
      <c r="FX116" s="532"/>
      <c r="FY116" s="526"/>
      <c r="FZ116" s="532"/>
      <c r="GA116" s="529"/>
      <c r="GB116" s="530"/>
      <c r="GC116" s="530"/>
      <c r="GD116" s="529"/>
      <c r="GE116" s="530"/>
      <c r="GF116" s="530"/>
      <c r="GG116" s="530"/>
      <c r="GH116" s="530"/>
      <c r="GI116" s="530"/>
      <c r="GJ116" s="529"/>
      <c r="GK116" s="530"/>
      <c r="GL116" s="529"/>
      <c r="GM116" s="529"/>
      <c r="GN116" s="530"/>
      <c r="GO116" s="530"/>
      <c r="GP116" s="529"/>
      <c r="GQ116" s="529"/>
      <c r="GR116" s="530"/>
      <c r="GS116" s="530"/>
      <c r="GT116" s="529"/>
    </row>
    <row r="117" spans="1:210" ht="15.75" x14ac:dyDescent="0.25">
      <c r="A117" s="179">
        <f>DATASHEET!A103</f>
        <v>151553</v>
      </c>
      <c r="B117" s="58" t="str">
        <f>DATASHEET!B103</f>
        <v>LOUGHRAN, Joseph</v>
      </c>
      <c r="C117" s="169" t="str">
        <f>DATASHEET!C103</f>
        <v>11KKN</v>
      </c>
      <c r="D117" s="170" t="str">
        <f>DATASHEET!D103</f>
        <v>M</v>
      </c>
      <c r="E117" s="170" t="str">
        <f>DATASHEET!J103</f>
        <v>N</v>
      </c>
      <c r="F117" s="170" t="str">
        <f>DATASHEET!E103</f>
        <v>N</v>
      </c>
      <c r="G117" s="170" t="str">
        <f>DATASHEET!F103</f>
        <v>White - British</v>
      </c>
      <c r="H117" s="170" t="str">
        <f>DATASHEET!G103</f>
        <v>N</v>
      </c>
      <c r="I117" s="170" t="str">
        <f>DATASHEET!H103</f>
        <v>N</v>
      </c>
      <c r="J117" s="170" t="str">
        <f>DATASHEET!I103</f>
        <v>N</v>
      </c>
      <c r="K117" s="171" t="str">
        <f>DATASHEET!M103</f>
        <v>H</v>
      </c>
      <c r="L117" s="88" t="str">
        <f t="shared" si="71"/>
        <v/>
      </c>
      <c r="M117" s="88" t="str">
        <f t="shared" si="72"/>
        <v/>
      </c>
      <c r="N117" s="498" t="str">
        <f>IF(ISBLANK(DATASHEET!L103),"",DATASHEET!L103)</f>
        <v>6-7</v>
      </c>
      <c r="O117" s="109">
        <f>IFERROR(IF(VLOOKUP(DATASHEET!A103,[5]YEAR11!$A$2:$AF$236,18,FALSE)="","",VLOOKUP(DATASHEET!A103,[5]YEAR11!$A$2:$AF$236,18,FALSE)),"")</f>
        <v>61.896647999999999</v>
      </c>
      <c r="P117" s="111">
        <f>IFERROR(IF(VLOOKUP(DATASHEET!A103,[5]YEAR11!$A$2:$AF$237,19,FALSE)="","",VLOOKUP(DATASHEET!A103,[5]YEAR11!$A$2:$AF$237,19,FALSE)),"")</f>
        <v>6.1896648000000001</v>
      </c>
      <c r="Q117" s="497">
        <f>'P8 BREAKDOWN'!M105</f>
        <v>-5.4896647999999999</v>
      </c>
      <c r="R117" s="140" t="str">
        <f>IF(S117="","",IFERROR(VLOOKUP(DATASHEET!AF103,lookup,2,FALSE)-$P117,""))</f>
        <v/>
      </c>
      <c r="S117" s="156" t="str">
        <f>IFERROR(INDEX(DATASHEET!$A$1:$DG$299,MATCH(PROGRESS!$A117,DATASHEET!$A$1:$A$299,0),MATCH(PROGRESS!T$2,DATASHEET!$A$1:$DG$1,0)),"")</f>
        <v/>
      </c>
      <c r="T117" s="156" t="str">
        <f t="shared" si="73"/>
        <v/>
      </c>
      <c r="U117" s="138" t="str">
        <f>IF(ISBLANK(DATASHEET!AG103),"",DATASHEET!AG103)</f>
        <v/>
      </c>
      <c r="V117" s="198" t="str">
        <f>IF(ISBLANK(DATASHEET!AH103),"",DATASHEET!AH103)</f>
        <v/>
      </c>
      <c r="W117" s="140" t="str">
        <f>IF(X117="","",IFERROR(VLOOKUP(DATASHEET!AJ103,lookup,2,FALSE)-$P117,""))</f>
        <v/>
      </c>
      <c r="X117" s="156" t="str">
        <f>IFERROR(INDEX(DATASHEET!$A$1:$DG$299,MATCH(PROGRESS!$A117,DATASHEET!$A$1:$A$299,0),MATCH(PROGRESS!Y$2,DATASHEET!$A$1:$DG$1,0)),"")</f>
        <v/>
      </c>
      <c r="Y117" s="156" t="str">
        <f t="shared" si="74"/>
        <v/>
      </c>
      <c r="Z117" s="138" t="str">
        <f>IF(ISBLANK(DATASHEET!AK103),"",DATASHEET!AK103)</f>
        <v>MM</v>
      </c>
      <c r="AA117" s="198" t="str">
        <f>IF(ISBLANK(DATASHEET!AL103),"",DATASHEET!AL103)</f>
        <v>11T-BI-1</v>
      </c>
      <c r="AB117" s="140" t="str">
        <f>IF(AC117="","",IFERROR(VLOOKUP(DATASHEET!AN103,lookup,2,FALSE)-$P117,""))</f>
        <v/>
      </c>
      <c r="AC117" s="156" t="str">
        <f>IFERROR(INDEX(DATASHEET!$A$1:$DG$299,MATCH(PROGRESS!$A117,DATASHEET!$A$1:$A$299,0),MATCH(PROGRESS!AD$2,DATASHEET!$A$1:$DG$1,0)),"")</f>
        <v/>
      </c>
      <c r="AD117" s="156" t="str">
        <f t="shared" si="75"/>
        <v/>
      </c>
      <c r="AE117" s="138" t="str">
        <f>IF(ISBLANK(DATASHEET!AO103),"",DATASHEET!AO103)</f>
        <v/>
      </c>
      <c r="AF117" s="198" t="str">
        <f>IF(ISBLANK(DATASHEET!AP103),"",DATASHEET!AP103)</f>
        <v/>
      </c>
      <c r="AG117" s="140" t="str">
        <f>IF(AH117="","",IFERROR(VLOOKUP(DATASHEET!AR103,lookup,2,FALSE)-$P117,""))</f>
        <v/>
      </c>
      <c r="AH117" s="156" t="str">
        <f>IFERROR(INDEX(DATASHEET!$A$1:$DG$299,MATCH(PROGRESS!$A117,DATASHEET!$A$1:$A$299,0),MATCH(PROGRESS!AI$2,DATASHEET!$A$1:$DG$1,0)),"")</f>
        <v/>
      </c>
      <c r="AI117" s="156" t="str">
        <f t="shared" si="76"/>
        <v/>
      </c>
      <c r="AJ117" s="138" t="str">
        <f>IF(ISBLANK(DATASHEET!AS103),"",DATASHEET!AS103)</f>
        <v>MW</v>
      </c>
      <c r="AK117" s="198" t="str">
        <f>IF(ISBLANK(DATASHEET!AT103),"",DATASHEET!AT103)</f>
        <v>11T-CH-1</v>
      </c>
      <c r="AL117" s="140" t="str">
        <f>IF(AM117="","",IFERROR(VLOOKUP(DATASHEET!AV103,lookup,2,FALSE)-$P117,""))</f>
        <v/>
      </c>
      <c r="AM117" s="156" t="str">
        <f>IFERROR(INDEX(DATASHEET!$A$1:$DG$299,MATCH(PROGRESS!$A117,DATASHEET!$A$1:$A$299,0),MATCH(PROGRESS!AN$2,DATASHEET!$A$1:$DG$1,0)),"")</f>
        <v/>
      </c>
      <c r="AN117" s="156" t="str">
        <f t="shared" si="77"/>
        <v/>
      </c>
      <c r="AO117" s="138" t="str">
        <f>IF(ISBLANK(DATASHEET!AW103),"",DATASHEET!AW103)</f>
        <v/>
      </c>
      <c r="AP117" s="198" t="str">
        <f>IF(ISBLANK(DATASHEET!AX103),"",DATASHEET!AX103)</f>
        <v/>
      </c>
      <c r="AQ117" s="140" t="str">
        <f>IF(AR117="","",IFERROR(VLOOKUP(DATASHEET!AZ103,lookup,2,FALSE)-$P117,""))</f>
        <v/>
      </c>
      <c r="AR117" s="156" t="str">
        <f>IFERROR(INDEX(DATASHEET!$A$1:$DG$299,MATCH(PROGRESS!$A117,DATASHEET!$A$1:$A$299,0),MATCH(PROGRESS!AS$2,DATASHEET!$A$1:$DG$1,0)),"")</f>
        <v/>
      </c>
      <c r="AS117" s="156" t="str">
        <f t="shared" si="78"/>
        <v/>
      </c>
      <c r="AT117" s="138" t="str">
        <f>IF(ISBLANK(DATASHEET!BA103),"",DATASHEET!BA103)</f>
        <v>DCR</v>
      </c>
      <c r="AU117" s="198" t="str">
        <f>IF(ISBLANK(DATASHEET!BB103),"",DATASHEET!BB103)</f>
        <v>11MS2-CS-3</v>
      </c>
      <c r="AV117" s="140" t="str">
        <f>IF(AW117="","",IFERROR(VLOOKUP(DATASHEET!BD103,lookup,2,FALSE)-$P117,""))</f>
        <v/>
      </c>
      <c r="AW117" s="156" t="str">
        <f>IFERROR(INDEX(DATASHEET!$A$1:$DG$299,MATCH(PROGRESS!$A117,DATASHEET!$A$1:$A$299,0),MATCH(PROGRESS!AX$2,DATASHEET!$A$1:$DG$1,0)),"")</f>
        <v/>
      </c>
      <c r="AX117" s="156" t="str">
        <f t="shared" si="79"/>
        <v/>
      </c>
      <c r="AY117" s="138" t="str">
        <f>IF(ISBLANK(DATASHEET!BE103),"",DATASHEET!BE103)</f>
        <v/>
      </c>
      <c r="AZ117" s="198" t="str">
        <f>IF(ISBLANK(DATASHEET!BF103),"",DATASHEET!BF103)</f>
        <v/>
      </c>
      <c r="BA117" s="140" t="str">
        <f>IF(BB117="","",IFERROR(VLOOKUP(DATASHEET!BH103,lookup,2,FALSE)-$P117,""))</f>
        <v/>
      </c>
      <c r="BB117" s="156" t="str">
        <f>IFERROR(INDEX(DATASHEET!$A$1:$DG$299,MATCH(PROGRESS!$A117,DATASHEET!$A$1:$A$299,0),MATCH(PROGRESS!BC$2,DATASHEET!$A$1:$DG$1,0)),"")</f>
        <v/>
      </c>
      <c r="BC117" s="156" t="str">
        <f t="shared" si="80"/>
        <v/>
      </c>
      <c r="BD117" s="138" t="str">
        <f>IF(ISBLANK(DATASHEET!BI103),"",DATASHEET!BI103)</f>
        <v>JK</v>
      </c>
      <c r="BE117" s="198" t="str">
        <f>IF(ISBLANK(DATASHEET!BJ103),"",DATASHEET!BJ103)</f>
        <v>11X-EN-3</v>
      </c>
      <c r="BF117" s="140" t="str">
        <f>IF(BG117="","",IFERROR(VLOOKUP(DATASHEET!BL103,lookup,2,FALSE)-$P117,""))</f>
        <v/>
      </c>
      <c r="BG117" s="156" t="str">
        <f>IFERROR(INDEX(DATASHEET!$A$1:$DG$299,MATCH(PROGRESS!$A117,DATASHEET!$A$1:$A$299,0),MATCH(PROGRESS!BH$2,DATASHEET!$A$1:$DG$1,0)),"")</f>
        <v/>
      </c>
      <c r="BH117" s="156" t="str">
        <f t="shared" si="81"/>
        <v/>
      </c>
      <c r="BI117" s="138" t="str">
        <f>IF(ISBLANK(DATASHEET!BM103),"",DATASHEET!BM103)</f>
        <v/>
      </c>
      <c r="BJ117" s="198" t="str">
        <f>IF(ISBLANK(DATASHEET!BN103),"",DATASHEET!BN103)</f>
        <v/>
      </c>
      <c r="BK117" s="140" t="str">
        <f>IF(BL117="","",IFERROR(VLOOKUP(DATASHEET!BP103,lookup,2,FALSE)-$P117,""))</f>
        <v/>
      </c>
      <c r="BL117" s="156" t="str">
        <f>IFERROR(INDEX(DATASHEET!$A$1:$DG$299,MATCH(PROGRESS!$A117,DATASHEET!$A$1:$A$299,0),MATCH(PROGRESS!BM$2,DATASHEET!$A$1:$DG$1,0)),"")</f>
        <v/>
      </c>
      <c r="BM117" s="156" t="str">
        <f t="shared" si="82"/>
        <v/>
      </c>
      <c r="BN117" s="138" t="str">
        <f>IF(ISBLANK(DATASHEET!BQ103),"",DATASHEET!BQ103)</f>
        <v/>
      </c>
      <c r="BO117" s="198" t="str">
        <f>IF(ISBLANK(DATASHEET!BR103),"",DATASHEET!BR103)</f>
        <v/>
      </c>
      <c r="BP117" s="140" t="str">
        <f>IF(BQ117="","",IFERROR(VLOOKUP(DATASHEET!BX103,lookup,2,FALSE)-$P117,""))</f>
        <v/>
      </c>
      <c r="BQ117" s="156" t="str">
        <f>IFERROR(INDEX(DATASHEET!$A$1:$DG$299,MATCH(PROGRESS!$A117,DATASHEET!$A$1:$A$299,0),MATCH(PROGRESS!BR$2,DATASHEET!$A$1:$DG$1,0)),"")</f>
        <v/>
      </c>
      <c r="BR117" s="156" t="str">
        <f t="shared" si="83"/>
        <v/>
      </c>
      <c r="BS117" s="138" t="str">
        <f>IF(ISBLANK(DATASHEET!BY103),"",DATASHEET!BY103)</f>
        <v/>
      </c>
      <c r="BT117" s="198" t="str">
        <f>IF(ISBLANK(DATASHEET!BZ103),"",DATASHEET!BZ103)</f>
        <v/>
      </c>
      <c r="BU117" s="140" t="str">
        <f>IF(BV117="","",IFERROR(VLOOKUP(DATASHEET!CB103,lookup,2,FALSE)-$P117,""))</f>
        <v/>
      </c>
      <c r="BV117" s="156" t="str">
        <f>IFERROR(INDEX(DATASHEET!$A$1:$DG$299,MATCH(PROGRESS!$A117,DATASHEET!$A$1:$A$299,0),MATCH(PROGRESS!BW$2,DATASHEET!$A$1:$DG$1,0)),"")</f>
        <v/>
      </c>
      <c r="BW117" s="156" t="str">
        <f t="shared" si="84"/>
        <v/>
      </c>
      <c r="BX117" s="138" t="str">
        <f>IF(ISBLANK(DATASHEET!CC103),"",DATASHEET!CC103)</f>
        <v/>
      </c>
      <c r="BY117" s="198" t="str">
        <f>IF(ISBLANK(DATASHEET!CD103),"",DATASHEET!CD103)</f>
        <v/>
      </c>
      <c r="BZ117" s="140" t="str">
        <f>IF(CA117="","",IFERROR(VLOOKUP(DATASHEET!CE103,lookup,2,FALSE)-$P117,""))</f>
        <v/>
      </c>
      <c r="CA117" s="156" t="str">
        <f>IFERROR(INDEX(DATASHEET!$A$1:$DG$299,MATCH(PROGRESS!$A117,DATASHEET!$A$1:$A$299,0),MATCH(PROGRESS!CB$2,DATASHEET!$A$1:$DG$1,0)),"")</f>
        <v/>
      </c>
      <c r="CB117" s="156" t="str">
        <f t="shared" si="85"/>
        <v/>
      </c>
      <c r="CC117" s="138" t="str">
        <f>IF(ISBLANK(DATASHEET!CF103),"",DATASHEET!CF103)</f>
        <v/>
      </c>
      <c r="CD117" s="198" t="str">
        <f>IF(ISBLANK(DATASHEET!CG103),"",DATASHEET!CG103)</f>
        <v/>
      </c>
      <c r="CE117" s="140" t="str">
        <f>IF(CF117="","",IFERROR(VLOOKUP(DATASHEET!CJ103,lookup,2,FALSE)-$P117,""))</f>
        <v/>
      </c>
      <c r="CF117" s="156" t="str">
        <f>IFERROR(INDEX(DATASHEET!$A$1:$DG$299,MATCH(PROGRESS!$A117,DATASHEET!$A$1:$A$299,0),MATCH(PROGRESS!CG$2,DATASHEET!$A$1:$DG$1,0)),"")</f>
        <v/>
      </c>
      <c r="CG117" s="156" t="str">
        <f t="shared" si="86"/>
        <v/>
      </c>
      <c r="CH117" s="138" t="str">
        <f>IF(ISBLANK(DATASHEET!CK103),"",DATASHEET!CK103)</f>
        <v/>
      </c>
      <c r="CI117" s="198" t="str">
        <f>IF(ISBLANK(DATASHEET!CL103),"",DATASHEET!CL103)</f>
        <v/>
      </c>
      <c r="CJ117" s="140" t="str">
        <f>IF(CK117="","",IFERROR(VLOOKUP(DATASHEET!CN103,lookup,2,FALSE)-$P117,""))</f>
        <v/>
      </c>
      <c r="CK117" s="156" t="str">
        <f>IFERROR(INDEX(DATASHEET!$A$1:$DG$299,MATCH(PROGRESS!$A117,DATASHEET!$A$1:$A$299,0),MATCH(PROGRESS!CL$2,DATASHEET!$A$1:$DG$1,0)),"")</f>
        <v/>
      </c>
      <c r="CL117" s="156" t="str">
        <f t="shared" si="87"/>
        <v/>
      </c>
      <c r="CM117" s="138" t="str">
        <f>IF(ISBLANK(DATASHEET!CO103),"",DATASHEET!CO103)</f>
        <v>PHB</v>
      </c>
      <c r="CN117" s="198" t="str">
        <f>IF(ISBLANK(DATASHEET!CP103),"",DATASHEET!CP103)</f>
        <v>11N-MA-1</v>
      </c>
      <c r="CO117" s="140" t="str">
        <f>IF(CP117="","",IFERROR(VLOOKUP(DATASHEET!CR103,lookup,2,FALSE)-$P117,""))</f>
        <v/>
      </c>
      <c r="CP117" s="156" t="str">
        <f>IFERROR(INDEX(DATASHEET!$A$1:$DG$299,MATCH(PROGRESS!$A117,DATASHEET!$A$1:$A$299,0),MATCH(PROGRESS!CQ$2,DATASHEET!$A$1:$DG$1,0)),"")</f>
        <v/>
      </c>
      <c r="CQ117" s="156" t="str">
        <f t="shared" si="88"/>
        <v/>
      </c>
      <c r="CR117" s="138" t="str">
        <f>IF(ISBLANK(DATASHEET!CS103),"",DATASHEET!CS103)</f>
        <v/>
      </c>
      <c r="CS117" s="198" t="str">
        <f>IF(ISBLANK(DATASHEET!CT103),"",DATASHEET!CT103)</f>
        <v/>
      </c>
      <c r="CT117" s="140" t="str">
        <f>IF(CU117="","",IFERROR(VLOOKUP(DATASHEET!CV103,lookup,2,FALSE)-$P117,""))</f>
        <v/>
      </c>
      <c r="CU117" s="156" t="str">
        <f>IFERROR(INDEX(DATASHEET!$A$1:$DG$299,MATCH(PROGRESS!$A117,DATASHEET!$A$1:$A$299,0),MATCH(PROGRESS!CV$2,DATASHEET!$A$1:$DG$1,0)),"")</f>
        <v/>
      </c>
      <c r="CV117" s="156" t="str">
        <f t="shared" si="89"/>
        <v/>
      </c>
      <c r="CW117" s="138" t="str">
        <f>IF(ISBLANK(DATASHEET!CW103),"",DATASHEET!CW103)</f>
        <v/>
      </c>
      <c r="CX117" s="198" t="str">
        <f>IF(ISBLANK(DATASHEET!CX103),"",DATASHEET!CX103)</f>
        <v/>
      </c>
      <c r="CY117" s="140" t="str">
        <f>IF(CZ117="","",IFERROR(VLOOKUP(DATASHEET!DD103,lookup,2,FALSE)-$P117,""))</f>
        <v/>
      </c>
      <c r="CZ117" s="156" t="str">
        <f>IFERROR(INDEX(DATASHEET!$A$1:$DG$299,MATCH(PROGRESS!$A117,DATASHEET!$A$1:$A$299,0),MATCH(PROGRESS!DA$2,DATASHEET!$A$1:$DG$1,0)),"")</f>
        <v/>
      </c>
      <c r="DA117" s="156" t="str">
        <f t="shared" si="90"/>
        <v/>
      </c>
      <c r="DB117" s="138" t="str">
        <f>IF(ISBLANK(DATASHEET!DE103),"",DATASHEET!DE103)</f>
        <v/>
      </c>
      <c r="DC117" s="198" t="str">
        <f>IF(ISBLANK(DATASHEET!DF103),"",DATASHEET!DF103)</f>
        <v/>
      </c>
      <c r="DD117" s="140" t="str">
        <f>IF(DE117="","",IFERROR(VLOOKUP(DATASHEET!DH103,lookup,2,FALSE)-$P117,""))</f>
        <v/>
      </c>
      <c r="DE117" s="156" t="str">
        <f>IFERROR(INDEX(DATASHEET!$A$1:$DG$299,MATCH(PROGRESS!$A117,DATASHEET!$A$1:$A$299,0),MATCH(PROGRESS!DF$2,DATASHEET!$A$1:$DG$1,0)),"")</f>
        <v/>
      </c>
      <c r="DF117" s="156" t="str">
        <f t="shared" si="91"/>
        <v/>
      </c>
      <c r="DG117" s="138" t="str">
        <f>IF(ISBLANK(DATASHEET!DI103),"",DATASHEET!DI103)</f>
        <v>AR</v>
      </c>
      <c r="DH117" s="198" t="str">
        <f>IF(ISBLANK(DATASHEET!DJ103),"",DATASHEET!DJ103)</f>
        <v>11T-PH-1</v>
      </c>
      <c r="DI117" s="140" t="str">
        <f>IF(DJ117="","",IFERROR(VLOOKUP(DATASHEET!DL103,lookup,2,FALSE)-$P117,""))</f>
        <v/>
      </c>
      <c r="DJ117" s="156" t="str">
        <f>IFERROR(INDEX(DATASHEET!$A$1:$DG$299,MATCH(PROGRESS!$A117,DATASHEET!$A$1:$A$299,0),MATCH(PROGRESS!DK$2,DATASHEET!$A$1:$DG$1,0)),"")</f>
        <v/>
      </c>
      <c r="DK117" s="156" t="str">
        <f t="shared" si="92"/>
        <v/>
      </c>
      <c r="DL117" s="138" t="str">
        <f>IF(ISBLANK(DATASHEET!DM103),"",DATASHEET!DM103)</f>
        <v/>
      </c>
      <c r="DM117" s="198" t="str">
        <f>IF(ISBLANK(DATASHEET!DN103),"",DATASHEET!DN103)</f>
        <v/>
      </c>
      <c r="DN117" s="140" t="str">
        <f>IF(DO117="","",IFERROR(VLOOKUP(DATASHEET!DP103,lookup,2,FALSE)-$P117,""))</f>
        <v/>
      </c>
      <c r="DO117" s="156" t="str">
        <f>IFERROR(INDEX(DATASHEET!$A$1:$DG$299,MATCH(PROGRESS!$A117,DATASHEET!$A$1:$A$299,0),MATCH(PROGRESS!DP$2,DATASHEET!$A$1:$DG$1,0)),"")</f>
        <v/>
      </c>
      <c r="DP117" s="156" t="str">
        <f t="shared" si="93"/>
        <v/>
      </c>
      <c r="DQ117" s="138" t="str">
        <f>IF(ISBLANK(DATASHEET!DQ103),"",DATASHEET!DQ103)</f>
        <v>PLO</v>
      </c>
      <c r="DR117" s="198" t="str">
        <f>IF(ISBLANK(DATASHEET!DR103),"",DATASHEET!DR103)</f>
        <v>11X-RE-2</v>
      </c>
      <c r="DS117" s="140" t="str">
        <f>IF(DT117="","",IFERROR(VLOOKUP(DATASHEET!DT103,lookup,2,FALSE)-$P117,""))</f>
        <v/>
      </c>
      <c r="DT117" s="156" t="str">
        <f>IFERROR(INDEX(DATASHEET!$A$1:$DG$299,MATCH(PROGRESS!$A117,DATASHEET!$A$1:$A$299,0),MATCH(PROGRESS!DU$2,DATASHEET!$A$1:$DG$1,0)),"")</f>
        <v/>
      </c>
      <c r="DU117" s="156" t="str">
        <f t="shared" si="94"/>
        <v/>
      </c>
      <c r="DV117" s="138" t="str">
        <f>IF(ISBLANK(DATASHEET!DU103),"",DATASHEET!DU103)</f>
        <v/>
      </c>
      <c r="DW117" s="198" t="str">
        <f>IF(ISBLANK(DATASHEET!DV103),"",DATASHEET!DV103)</f>
        <v/>
      </c>
      <c r="DX117" s="140" t="str">
        <f>IF(DY117="","",IFERROR(VLOOKUP(DATASHEET!DX103,lookup,2,FALSE)-$P117,""))</f>
        <v/>
      </c>
      <c r="DY117" s="156" t="str">
        <f>IFERROR(INDEX(DATASHEET!$A$1:$DG$299,MATCH(PROGRESS!$A117,DATASHEET!$A$1:$A$299,0),MATCH(PROGRESS!DZ$2,DATASHEET!$A$1:$DG$1,0)),"")</f>
        <v/>
      </c>
      <c r="DZ117" s="156" t="str">
        <f t="shared" si="95"/>
        <v/>
      </c>
      <c r="EA117" s="138" t="str">
        <f>IF(ISBLANK(DATASHEET!DY103),"",DATASHEET!DY103)</f>
        <v>WE</v>
      </c>
      <c r="EB117" s="198" t="str">
        <f>IF(ISBLANK(DATASHEET!DZ103),"",DATASHEET!DZ103)</f>
        <v>11N-SP-1</v>
      </c>
      <c r="FD117" s="526"/>
      <c r="FE117" s="532"/>
      <c r="FF117" s="532"/>
      <c r="FG117" s="532"/>
      <c r="FH117" s="526"/>
      <c r="FI117" s="526"/>
      <c r="FJ117" s="532"/>
      <c r="FK117" s="526"/>
      <c r="FL117" s="532"/>
      <c r="FM117" s="526"/>
      <c r="FN117" s="532"/>
      <c r="FO117" s="532"/>
      <c r="FP117" s="532"/>
      <c r="FQ117" s="526"/>
      <c r="FR117" s="526"/>
      <c r="FS117" s="526"/>
      <c r="FT117" s="532"/>
      <c r="FU117" s="526"/>
      <c r="FV117" s="532"/>
      <c r="FW117" s="532"/>
      <c r="FX117" s="532"/>
      <c r="FY117" s="526"/>
      <c r="FZ117" s="532"/>
      <c r="GA117" s="529"/>
      <c r="GB117" s="530"/>
      <c r="GC117" s="530"/>
      <c r="GD117" s="529"/>
      <c r="GE117" s="530"/>
      <c r="GF117" s="530"/>
      <c r="GG117" s="530"/>
      <c r="GH117" s="530"/>
      <c r="GI117" s="530"/>
      <c r="GJ117" s="529"/>
      <c r="GK117" s="530"/>
      <c r="GL117" s="529"/>
      <c r="GM117" s="529"/>
      <c r="GN117" s="530"/>
      <c r="GO117" s="530"/>
      <c r="GP117" s="529"/>
      <c r="GQ117" s="529"/>
      <c r="GR117" s="530"/>
      <c r="GS117" s="530"/>
      <c r="GT117" s="529"/>
      <c r="HA117" t="s">
        <v>375</v>
      </c>
    </row>
    <row r="118" spans="1:210" ht="15.75" x14ac:dyDescent="0.25">
      <c r="A118" s="179">
        <f>DATASHEET!A104</f>
        <v>151544</v>
      </c>
      <c r="B118" s="58" t="str">
        <f>DATASHEET!B104</f>
        <v>MADAFI, Valerie</v>
      </c>
      <c r="C118" s="169" t="str">
        <f>DATASHEET!C104</f>
        <v>11EGQ</v>
      </c>
      <c r="D118" s="170" t="str">
        <f>DATASHEET!D104</f>
        <v>F</v>
      </c>
      <c r="E118" s="170" t="str">
        <f>DATASHEET!J104</f>
        <v>N</v>
      </c>
      <c r="F118" s="170" t="str">
        <f>DATASHEET!E104</f>
        <v>N</v>
      </c>
      <c r="G118" s="170" t="str">
        <f>DATASHEET!F104</f>
        <v>Other Black African</v>
      </c>
      <c r="H118" s="170" t="str">
        <f>DATASHEET!G104</f>
        <v>Y</v>
      </c>
      <c r="I118" s="170" t="str">
        <f>DATASHEET!H104</f>
        <v>N</v>
      </c>
      <c r="J118" s="170" t="str">
        <f>DATASHEET!I104</f>
        <v>N</v>
      </c>
      <c r="K118" s="171" t="str">
        <f>DATASHEET!M104</f>
        <v>M</v>
      </c>
      <c r="L118" s="88" t="str">
        <f t="shared" si="71"/>
        <v/>
      </c>
      <c r="M118" s="88" t="str">
        <f t="shared" si="72"/>
        <v/>
      </c>
      <c r="N118" s="498" t="str">
        <f>IF(ISBLANK(DATASHEET!L104),"",DATASHEET!L104)</f>
        <v>6-7</v>
      </c>
      <c r="O118" s="109">
        <f>IFERROR(IF(VLOOKUP(DATASHEET!A104,[5]YEAR11!$A$2:$AF$236,18,FALSE)="","",VLOOKUP(DATASHEET!A104,[5]YEAR11!$A$2:$AF$236,18,FALSE)),"")</f>
        <v>56.563876999999998</v>
      </c>
      <c r="P118" s="111">
        <f>IFERROR(IF(VLOOKUP(DATASHEET!A104,[5]YEAR11!$A$2:$AF$237,19,FALSE)="","",VLOOKUP(DATASHEET!A104,[5]YEAR11!$A$2:$AF$237,19,FALSE)),"")</f>
        <v>5.6563876999999998</v>
      </c>
      <c r="Q118" s="497">
        <f>'P8 BREAKDOWN'!M106</f>
        <v>-5.2563876999999994</v>
      </c>
      <c r="R118" s="140" t="str">
        <f>IF(S118="","",IFERROR(VLOOKUP(DATASHEET!AF104,lookup,2,FALSE)-$P118,""))</f>
        <v/>
      </c>
      <c r="S118" s="156" t="str">
        <f>IFERROR(INDEX(DATASHEET!$A$1:$DG$299,MATCH(PROGRESS!$A118,DATASHEET!$A$1:$A$299,0),MATCH(PROGRESS!T$2,DATASHEET!$A$1:$DG$1,0)),"")</f>
        <v/>
      </c>
      <c r="T118" s="156" t="str">
        <f t="shared" si="73"/>
        <v/>
      </c>
      <c r="U118" s="138" t="str">
        <f>IF(ISBLANK(DATASHEET!AG104),"",DATASHEET!AG104)</f>
        <v/>
      </c>
      <c r="V118" s="198" t="str">
        <f>IF(ISBLANK(DATASHEET!AH104),"",DATASHEET!AH104)</f>
        <v/>
      </c>
      <c r="W118" s="140" t="str">
        <f>IF(X118="","",IFERROR(VLOOKUP(DATASHEET!AJ104,lookup,2,FALSE)-$P118,""))</f>
        <v/>
      </c>
      <c r="X118" s="156" t="str">
        <f>IFERROR(INDEX(DATASHEET!$A$1:$DG$299,MATCH(PROGRESS!$A118,DATASHEET!$A$1:$A$299,0),MATCH(PROGRESS!Y$2,DATASHEET!$A$1:$DG$1,0)),"")</f>
        <v/>
      </c>
      <c r="Y118" s="156" t="str">
        <f t="shared" si="74"/>
        <v/>
      </c>
      <c r="Z118" s="138" t="str">
        <f>IF(ISBLANK(DATASHEET!AK104),"",DATASHEET!AK104)</f>
        <v>AWI</v>
      </c>
      <c r="AA118" s="198" t="str">
        <f>IF(ISBLANK(DATASHEET!AL104),"",DATASHEET!AL104)</f>
        <v>11T-BI-4</v>
      </c>
      <c r="AB118" s="140" t="str">
        <f>IF(AC118="","",IFERROR(VLOOKUP(DATASHEET!AN104,lookup,2,FALSE)-$P118,""))</f>
        <v/>
      </c>
      <c r="AC118" s="156" t="str">
        <f>IFERROR(INDEX(DATASHEET!$A$1:$DG$299,MATCH(PROGRESS!$A118,DATASHEET!$A$1:$A$299,0),MATCH(PROGRESS!AD$2,DATASHEET!$A$1:$DG$1,0)),"")</f>
        <v/>
      </c>
      <c r="AD118" s="156" t="str">
        <f t="shared" si="75"/>
        <v/>
      </c>
      <c r="AE118" s="138" t="str">
        <f>IF(ISBLANK(DATASHEET!AO104),"",DATASHEET!AO104)</f>
        <v/>
      </c>
      <c r="AF118" s="198" t="str">
        <f>IF(ISBLANK(DATASHEET!AP104),"",DATASHEET!AP104)</f>
        <v/>
      </c>
      <c r="AG118" s="140" t="str">
        <f>IF(AH118="","",IFERROR(VLOOKUP(DATASHEET!AR104,lookup,2,FALSE)-$P118,""))</f>
        <v/>
      </c>
      <c r="AH118" s="156" t="str">
        <f>IFERROR(INDEX(DATASHEET!$A$1:$DG$299,MATCH(PROGRESS!$A118,DATASHEET!$A$1:$A$299,0),MATCH(PROGRESS!AI$2,DATASHEET!$A$1:$DG$1,0)),"")</f>
        <v/>
      </c>
      <c r="AI118" s="156" t="str">
        <f t="shared" si="76"/>
        <v/>
      </c>
      <c r="AJ118" s="138" t="str">
        <f>IF(ISBLANK(DATASHEET!AS104),"",DATASHEET!AS104)</f>
        <v>TR</v>
      </c>
      <c r="AK118" s="198" t="str">
        <f>IF(ISBLANK(DATASHEET!AT104),"",DATASHEET!AT104)</f>
        <v>11T-CH-4</v>
      </c>
      <c r="AL118" s="140" t="str">
        <f>IF(AM118="","",IFERROR(VLOOKUP(DATASHEET!AV104,lookup,2,FALSE)-$P118,""))</f>
        <v/>
      </c>
      <c r="AM118" s="156" t="str">
        <f>IFERROR(INDEX(DATASHEET!$A$1:$DG$299,MATCH(PROGRESS!$A118,DATASHEET!$A$1:$A$299,0),MATCH(PROGRESS!AN$2,DATASHEET!$A$1:$DG$1,0)),"")</f>
        <v/>
      </c>
      <c r="AN118" s="156" t="str">
        <f t="shared" si="77"/>
        <v/>
      </c>
      <c r="AO118" s="138" t="str">
        <f>IF(ISBLANK(DATASHEET!AW104),"",DATASHEET!AW104)</f>
        <v/>
      </c>
      <c r="AP118" s="198" t="str">
        <f>IF(ISBLANK(DATASHEET!AX104),"",DATASHEET!AX104)</f>
        <v/>
      </c>
      <c r="AQ118" s="140" t="str">
        <f>IF(AR118="","",IFERROR(VLOOKUP(DATASHEET!AZ104,lookup,2,FALSE)-$P118,""))</f>
        <v/>
      </c>
      <c r="AR118" s="156" t="str">
        <f>IFERROR(INDEX(DATASHEET!$A$1:$DG$299,MATCH(PROGRESS!$A118,DATASHEET!$A$1:$A$299,0),MATCH(PROGRESS!AS$2,DATASHEET!$A$1:$DG$1,0)),"")</f>
        <v/>
      </c>
      <c r="AS118" s="156" t="str">
        <f t="shared" si="78"/>
        <v/>
      </c>
      <c r="AT118" s="138" t="str">
        <f>IF(ISBLANK(DATASHEET!BA104),"",DATASHEET!BA104)</f>
        <v/>
      </c>
      <c r="AU118" s="198" t="str">
        <f>IF(ISBLANK(DATASHEET!BB104),"",DATASHEET!BB104)</f>
        <v/>
      </c>
      <c r="AV118" s="140" t="str">
        <f>IF(AW118="","",IFERROR(VLOOKUP(DATASHEET!BD104,lookup,2,FALSE)-$P118,""))</f>
        <v/>
      </c>
      <c r="AW118" s="156" t="str">
        <f>IFERROR(INDEX(DATASHEET!$A$1:$DG$299,MATCH(PROGRESS!$A118,DATASHEET!$A$1:$A$299,0),MATCH(PROGRESS!AX$2,DATASHEET!$A$1:$DG$1,0)),"")</f>
        <v/>
      </c>
      <c r="AX118" s="156" t="str">
        <f t="shared" si="79"/>
        <v/>
      </c>
      <c r="AY118" s="138" t="str">
        <f>IF(ISBLANK(DATASHEET!BE104),"",DATASHEET!BE104)</f>
        <v/>
      </c>
      <c r="AZ118" s="198" t="str">
        <f>IF(ISBLANK(DATASHEET!BF104),"",DATASHEET!BF104)</f>
        <v/>
      </c>
      <c r="BA118" s="140" t="str">
        <f>IF(BB118="","",IFERROR(VLOOKUP(DATASHEET!BH104,lookup,2,FALSE)-$P118,""))</f>
        <v/>
      </c>
      <c r="BB118" s="156" t="str">
        <f>IFERROR(INDEX(DATASHEET!$A$1:$DG$299,MATCH(PROGRESS!$A118,DATASHEET!$A$1:$A$299,0),MATCH(PROGRESS!BC$2,DATASHEET!$A$1:$DG$1,0)),"")</f>
        <v/>
      </c>
      <c r="BC118" s="156" t="str">
        <f t="shared" si="80"/>
        <v/>
      </c>
      <c r="BD118" s="138" t="str">
        <f>IF(ISBLANK(DATASHEET!BI104),"",DATASHEET!BI104)</f>
        <v>CMC</v>
      </c>
      <c r="BE118" s="198" t="str">
        <f>IF(ISBLANK(DATASHEET!BJ104),"",DATASHEET!BJ104)</f>
        <v>11X-EN-4</v>
      </c>
      <c r="BF118" s="140" t="str">
        <f>IF(BG118="","",IFERROR(VLOOKUP(DATASHEET!BL104,lookup,2,FALSE)-$P118,""))</f>
        <v/>
      </c>
      <c r="BG118" s="156" t="str">
        <f>IFERROR(INDEX(DATASHEET!$A$1:$DG$299,MATCH(PROGRESS!$A118,DATASHEET!$A$1:$A$299,0),MATCH(PROGRESS!BH$2,DATASHEET!$A$1:$DG$1,0)),"")</f>
        <v/>
      </c>
      <c r="BH118" s="156" t="str">
        <f t="shared" si="81"/>
        <v/>
      </c>
      <c r="BI118" s="138" t="str">
        <f>IF(ISBLANK(DATASHEET!BM104),"",DATASHEET!BM104)</f>
        <v/>
      </c>
      <c r="BJ118" s="198" t="str">
        <f>IF(ISBLANK(DATASHEET!BN104),"",DATASHEET!BN104)</f>
        <v/>
      </c>
      <c r="BK118" s="140" t="str">
        <f>IF(BL118="","",IFERROR(VLOOKUP(DATASHEET!BP104,lookup,2,FALSE)-$P118,""))</f>
        <v/>
      </c>
      <c r="BL118" s="156" t="str">
        <f>IFERROR(INDEX(DATASHEET!$A$1:$DG$299,MATCH(PROGRESS!$A118,DATASHEET!$A$1:$A$299,0),MATCH(PROGRESS!BM$2,DATASHEET!$A$1:$DG$1,0)),"")</f>
        <v/>
      </c>
      <c r="BM118" s="156" t="str">
        <f t="shared" si="82"/>
        <v/>
      </c>
      <c r="BN118" s="138" t="str">
        <f>IF(ISBLANK(DATASHEET!BQ104),"",DATASHEET!BQ104)</f>
        <v>AWR</v>
      </c>
      <c r="BO118" s="198" t="str">
        <f>IF(ISBLANK(DATASHEET!BR104),"",DATASHEET!BR104)</f>
        <v>11MS2-FN2-5</v>
      </c>
      <c r="BP118" s="140" t="str">
        <f>IF(BQ118="","",IFERROR(VLOOKUP(DATASHEET!BX104,lookup,2,FALSE)-$P118,""))</f>
        <v/>
      </c>
      <c r="BQ118" s="156" t="str">
        <f>IFERROR(INDEX(DATASHEET!$A$1:$DG$299,MATCH(PROGRESS!$A118,DATASHEET!$A$1:$A$299,0),MATCH(PROGRESS!BR$2,DATASHEET!$A$1:$DG$1,0)),"")</f>
        <v/>
      </c>
      <c r="BR118" s="156" t="str">
        <f t="shared" si="83"/>
        <v/>
      </c>
      <c r="BS118" s="138" t="str">
        <f>IF(ISBLANK(DATASHEET!BY104),"",DATASHEET!BY104)</f>
        <v>DCH</v>
      </c>
      <c r="BT118" s="198" t="str">
        <f>IF(ISBLANK(DATASHEET!BZ104),"",DATASHEET!BZ104)</f>
        <v>11N-FR-4</v>
      </c>
      <c r="BU118" s="140" t="str">
        <f>IF(BV118="","",IFERROR(VLOOKUP(DATASHEET!CB104,lookup,2,FALSE)-$P118,""))</f>
        <v/>
      </c>
      <c r="BV118" s="156" t="str">
        <f>IFERROR(INDEX(DATASHEET!$A$1:$DG$299,MATCH(PROGRESS!$A118,DATASHEET!$A$1:$A$299,0),MATCH(PROGRESS!BW$2,DATASHEET!$A$1:$DG$1,0)),"")</f>
        <v/>
      </c>
      <c r="BW118" s="156" t="str">
        <f t="shared" si="84"/>
        <v/>
      </c>
      <c r="BX118" s="138" t="str">
        <f>IF(ISBLANK(DATASHEET!CC104),"",DATASHEET!CC104)</f>
        <v/>
      </c>
      <c r="BY118" s="198" t="str">
        <f>IF(ISBLANK(DATASHEET!CD104),"",DATASHEET!CD104)</f>
        <v/>
      </c>
      <c r="BZ118" s="140" t="str">
        <f>IF(CA118="","",IFERROR(VLOOKUP(DATASHEET!CE104,lookup,2,FALSE)-$P118,""))</f>
        <v/>
      </c>
      <c r="CA118" s="156" t="str">
        <f>IFERROR(INDEX(DATASHEET!$A$1:$DG$299,MATCH(PROGRESS!$A118,DATASHEET!$A$1:$A$299,0),MATCH(PROGRESS!CB$2,DATASHEET!$A$1:$DG$1,0)),"")</f>
        <v/>
      </c>
      <c r="CB118" s="156" t="str">
        <f t="shared" si="85"/>
        <v/>
      </c>
      <c r="CC118" s="138" t="str">
        <f>IF(ISBLANK(DATASHEET!CF104),"",DATASHEET!CF104)</f>
        <v/>
      </c>
      <c r="CD118" s="198" t="str">
        <f>IF(ISBLANK(DATASHEET!CG104),"",DATASHEET!CG104)</f>
        <v/>
      </c>
      <c r="CE118" s="140" t="str">
        <f>IF(CF118="","",IFERROR(VLOOKUP(DATASHEET!CJ104,lookup,2,FALSE)-$P118,""))</f>
        <v/>
      </c>
      <c r="CF118" s="156" t="str">
        <f>IFERROR(INDEX(DATASHEET!$A$1:$DG$299,MATCH(PROGRESS!$A118,DATASHEET!$A$1:$A$299,0),MATCH(PROGRESS!CG$2,DATASHEET!$A$1:$DG$1,0)),"")</f>
        <v/>
      </c>
      <c r="CG118" s="156" t="str">
        <f t="shared" si="86"/>
        <v/>
      </c>
      <c r="CH118" s="138" t="str">
        <f>IF(ISBLANK(DATASHEET!CK104),"",DATASHEET!CK104)</f>
        <v/>
      </c>
      <c r="CI118" s="198" t="str">
        <f>IF(ISBLANK(DATASHEET!CL104),"",DATASHEET!CL104)</f>
        <v/>
      </c>
      <c r="CJ118" s="140" t="str">
        <f>IF(CK118="","",IFERROR(VLOOKUP(DATASHEET!CN104,lookup,2,FALSE)-$P118,""))</f>
        <v/>
      </c>
      <c r="CK118" s="156" t="str">
        <f>IFERROR(INDEX(DATASHEET!$A$1:$DG$299,MATCH(PROGRESS!$A118,DATASHEET!$A$1:$A$299,0),MATCH(PROGRESS!CL$2,DATASHEET!$A$1:$DG$1,0)),"")</f>
        <v/>
      </c>
      <c r="CL118" s="156" t="str">
        <f t="shared" si="87"/>
        <v/>
      </c>
      <c r="CM118" s="138" t="str">
        <f>IF(ISBLANK(DATASHEET!CO104),"",DATASHEET!CO104)</f>
        <v>NBU</v>
      </c>
      <c r="CN118" s="198" t="str">
        <f>IF(ISBLANK(DATASHEET!CP104),"",DATASHEET!CP104)</f>
        <v>11X-MA-3</v>
      </c>
      <c r="CO118" s="140" t="str">
        <f>IF(CP118="","",IFERROR(VLOOKUP(DATASHEET!CR104,lookup,2,FALSE)-$P118,""))</f>
        <v/>
      </c>
      <c r="CP118" s="156" t="str">
        <f>IFERROR(INDEX(DATASHEET!$A$1:$DG$299,MATCH(PROGRESS!$A118,DATASHEET!$A$1:$A$299,0),MATCH(PROGRESS!CQ$2,DATASHEET!$A$1:$DG$1,0)),"")</f>
        <v/>
      </c>
      <c r="CQ118" s="156" t="str">
        <f t="shared" si="88"/>
        <v/>
      </c>
      <c r="CR118" s="138" t="str">
        <f>IF(ISBLANK(DATASHEET!CS104),"",DATASHEET!CS104)</f>
        <v/>
      </c>
      <c r="CS118" s="198" t="str">
        <f>IF(ISBLANK(DATASHEET!CT104),"",DATASHEET!CT104)</f>
        <v/>
      </c>
      <c r="CT118" s="140" t="str">
        <f>IF(CU118="","",IFERROR(VLOOKUP(DATASHEET!CV104,lookup,2,FALSE)-$P118,""))</f>
        <v/>
      </c>
      <c r="CU118" s="156" t="str">
        <f>IFERROR(INDEX(DATASHEET!$A$1:$DG$299,MATCH(PROGRESS!$A118,DATASHEET!$A$1:$A$299,0),MATCH(PROGRESS!CV$2,DATASHEET!$A$1:$DG$1,0)),"")</f>
        <v/>
      </c>
      <c r="CV118" s="156" t="str">
        <f t="shared" si="89"/>
        <v/>
      </c>
      <c r="CW118" s="138" t="str">
        <f>IF(ISBLANK(DATASHEET!CW104),"",DATASHEET!CW104)</f>
        <v/>
      </c>
      <c r="CX118" s="198" t="str">
        <f>IF(ISBLANK(DATASHEET!CX104),"",DATASHEET!CX104)</f>
        <v/>
      </c>
      <c r="CY118" s="140" t="str">
        <f>IF(CZ118="","",IFERROR(VLOOKUP(DATASHEET!DD104,lookup,2,FALSE)-$P118,""))</f>
        <v/>
      </c>
      <c r="CZ118" s="156" t="str">
        <f>IFERROR(INDEX(DATASHEET!$A$1:$DG$299,MATCH(PROGRESS!$A118,DATASHEET!$A$1:$A$299,0),MATCH(PROGRESS!DA$2,DATASHEET!$A$1:$DG$1,0)),"")</f>
        <v/>
      </c>
      <c r="DA118" s="156" t="str">
        <f t="shared" si="90"/>
        <v/>
      </c>
      <c r="DB118" s="138" t="str">
        <f>IF(ISBLANK(DATASHEET!DE104),"",DATASHEET!DE104)</f>
        <v/>
      </c>
      <c r="DC118" s="198" t="str">
        <f>IF(ISBLANK(DATASHEET!DF104),"",DATASHEET!DF104)</f>
        <v/>
      </c>
      <c r="DD118" s="140" t="str">
        <f>IF(DE118="","",IFERROR(VLOOKUP(DATASHEET!DH104,lookup,2,FALSE)-$P118,""))</f>
        <v/>
      </c>
      <c r="DE118" s="156" t="str">
        <f>IFERROR(INDEX(DATASHEET!$A$1:$DG$299,MATCH(PROGRESS!$A118,DATASHEET!$A$1:$A$299,0),MATCH(PROGRESS!DF$2,DATASHEET!$A$1:$DG$1,0)),"")</f>
        <v/>
      </c>
      <c r="DF118" s="156" t="str">
        <f t="shared" si="91"/>
        <v/>
      </c>
      <c r="DG118" s="138" t="str">
        <f>IF(ISBLANK(DATASHEET!DI104),"",DATASHEET!DI104)</f>
        <v>DWA</v>
      </c>
      <c r="DH118" s="198" t="str">
        <f>IF(ISBLANK(DATASHEET!DJ104),"",DATASHEET!DJ104)</f>
        <v>11T-PH-4</v>
      </c>
      <c r="DI118" s="140" t="str">
        <f>IF(DJ118="","",IFERROR(VLOOKUP(DATASHEET!DL104,lookup,2,FALSE)-$P118,""))</f>
        <v/>
      </c>
      <c r="DJ118" s="156" t="str">
        <f>IFERROR(INDEX(DATASHEET!$A$1:$DG$299,MATCH(PROGRESS!$A118,DATASHEET!$A$1:$A$299,0),MATCH(PROGRESS!DK$2,DATASHEET!$A$1:$DG$1,0)),"")</f>
        <v/>
      </c>
      <c r="DK118" s="156" t="str">
        <f t="shared" si="92"/>
        <v/>
      </c>
      <c r="DL118" s="138" t="str">
        <f>IF(ISBLANK(DATASHEET!DM104),"",DATASHEET!DM104)</f>
        <v/>
      </c>
      <c r="DM118" s="198" t="str">
        <f>IF(ISBLANK(DATASHEET!DN104),"",DATASHEET!DN104)</f>
        <v/>
      </c>
      <c r="DN118" s="140" t="str">
        <f>IF(DO118="","",IFERROR(VLOOKUP(DATASHEET!DP104,lookup,2,FALSE)-$P118,""))</f>
        <v/>
      </c>
      <c r="DO118" s="156" t="str">
        <f>IFERROR(INDEX(DATASHEET!$A$1:$DG$299,MATCH(PROGRESS!$A118,DATASHEET!$A$1:$A$299,0),MATCH(PROGRESS!DP$2,DATASHEET!$A$1:$DG$1,0)),"")</f>
        <v/>
      </c>
      <c r="DP118" s="156" t="str">
        <f t="shared" si="93"/>
        <v/>
      </c>
      <c r="DQ118" s="138" t="str">
        <f>IF(ISBLANK(DATASHEET!DQ104),"",DATASHEET!DQ104)</f>
        <v>GRY</v>
      </c>
      <c r="DR118" s="198" t="str">
        <f>IF(ISBLANK(DATASHEET!DR104),"",DATASHEET!DR104)</f>
        <v>11X-RE-3</v>
      </c>
      <c r="DS118" s="140" t="str">
        <f>IF(DT118="","",IFERROR(VLOOKUP(DATASHEET!DT104,lookup,2,FALSE)-$P118,""))</f>
        <v/>
      </c>
      <c r="DT118" s="156" t="str">
        <f>IFERROR(INDEX(DATASHEET!$A$1:$DG$299,MATCH(PROGRESS!$A118,DATASHEET!$A$1:$A$299,0),MATCH(PROGRESS!DU$2,DATASHEET!$A$1:$DG$1,0)),"")</f>
        <v/>
      </c>
      <c r="DU118" s="156" t="str">
        <f t="shared" si="94"/>
        <v/>
      </c>
      <c r="DV118" s="138" t="str">
        <f>IF(ISBLANK(DATASHEET!DU104),"",DATASHEET!DU104)</f>
        <v/>
      </c>
      <c r="DW118" s="198" t="str">
        <f>IF(ISBLANK(DATASHEET!DV104),"",DATASHEET!DV104)</f>
        <v/>
      </c>
      <c r="DX118" s="140" t="str">
        <f>IF(DY118="","",IFERROR(VLOOKUP(DATASHEET!DX104,lookup,2,FALSE)-$P118,""))</f>
        <v/>
      </c>
      <c r="DY118" s="156" t="str">
        <f>IFERROR(INDEX(DATASHEET!$A$1:$DG$299,MATCH(PROGRESS!$A118,DATASHEET!$A$1:$A$299,0),MATCH(PROGRESS!DZ$2,DATASHEET!$A$1:$DG$1,0)),"")</f>
        <v/>
      </c>
      <c r="DZ118" s="156" t="str">
        <f t="shared" si="95"/>
        <v/>
      </c>
      <c r="EA118" s="138" t="str">
        <f>IF(ISBLANK(DATASHEET!DY104),"",DATASHEET!DY104)</f>
        <v/>
      </c>
      <c r="EB118" s="198" t="str">
        <f>IF(ISBLANK(DATASHEET!DZ104),"",DATASHEET!DZ104)</f>
        <v/>
      </c>
      <c r="FD118" s="526"/>
      <c r="FE118" s="532"/>
      <c r="FF118" s="532"/>
      <c r="FG118" s="532"/>
      <c r="FH118" s="526"/>
      <c r="FI118" s="526"/>
      <c r="FJ118" s="532"/>
      <c r="FK118" s="526"/>
      <c r="FL118" s="532"/>
      <c r="FM118" s="526"/>
      <c r="FN118" s="532"/>
      <c r="FO118" s="532"/>
      <c r="FP118" s="532"/>
      <c r="FQ118" s="526"/>
      <c r="FR118" s="526"/>
      <c r="FS118" s="526"/>
      <c r="FT118" s="532"/>
      <c r="FU118" s="526"/>
      <c r="FV118" s="532"/>
      <c r="FW118" s="532"/>
      <c r="FX118" s="532"/>
      <c r="FY118" s="526"/>
      <c r="FZ118" s="532"/>
      <c r="GA118" s="529"/>
      <c r="GB118" s="530"/>
      <c r="GC118" s="530"/>
      <c r="GD118" s="529"/>
      <c r="GE118" s="530"/>
      <c r="GF118" s="530"/>
      <c r="GG118" s="530"/>
      <c r="GH118" s="530"/>
      <c r="GI118" s="530"/>
      <c r="GJ118" s="529"/>
      <c r="GK118" s="530"/>
      <c r="GL118" s="529"/>
      <c r="GM118" s="529"/>
      <c r="GN118" s="530"/>
      <c r="GO118" s="530"/>
      <c r="GP118" s="529"/>
      <c r="GQ118" s="529"/>
      <c r="GR118" s="530"/>
      <c r="GS118" s="530"/>
      <c r="GT118" s="529"/>
    </row>
    <row r="119" spans="1:210" ht="15.75" x14ac:dyDescent="0.25">
      <c r="A119" s="179">
        <f>DATASHEET!A105</f>
        <v>151571</v>
      </c>
      <c r="B119" s="58" t="str">
        <f>DATASHEET!B105</f>
        <v>MAGAMBO, Aaron</v>
      </c>
      <c r="C119" s="169" t="str">
        <f>DATASHEET!C105</f>
        <v>11JNE</v>
      </c>
      <c r="D119" s="170" t="str">
        <f>DATASHEET!D105</f>
        <v>M</v>
      </c>
      <c r="E119" s="170" t="str">
        <f>DATASHEET!J105</f>
        <v>N</v>
      </c>
      <c r="F119" s="170" t="str">
        <f>DATASHEET!E105</f>
        <v>N</v>
      </c>
      <c r="G119" s="170" t="str">
        <f>DATASHEET!F105</f>
        <v>Other Black African</v>
      </c>
      <c r="H119" s="170" t="str">
        <f>DATASHEET!G105</f>
        <v>N</v>
      </c>
      <c r="I119" s="170" t="str">
        <f>DATASHEET!H105</f>
        <v>N</v>
      </c>
      <c r="J119" s="170" t="str">
        <f>DATASHEET!I105</f>
        <v>N</v>
      </c>
      <c r="K119" s="171" t="str">
        <f>DATASHEET!M105</f>
        <v>M</v>
      </c>
      <c r="L119" s="88" t="str">
        <f t="shared" si="71"/>
        <v/>
      </c>
      <c r="M119" s="88" t="str">
        <f t="shared" si="72"/>
        <v/>
      </c>
      <c r="N119" s="498" t="str">
        <f>IF(ISBLANK(DATASHEET!L105),"",DATASHEET!L105)</f>
        <v>6-7</v>
      </c>
      <c r="O119" s="109">
        <f>IFERROR(IF(VLOOKUP(DATASHEET!A105,[5]YEAR11!$A$2:$AF$236,18,FALSE)="","",VLOOKUP(DATASHEET!A105,[5]YEAR11!$A$2:$AF$236,18,FALSE)),"")</f>
        <v>56.563876999999998</v>
      </c>
      <c r="P119" s="111">
        <f>IFERROR(IF(VLOOKUP(DATASHEET!A105,[5]YEAR11!$A$2:$AF$237,19,FALSE)="","",VLOOKUP(DATASHEET!A105,[5]YEAR11!$A$2:$AF$237,19,FALSE)),"")</f>
        <v>5.6563876999999998</v>
      </c>
      <c r="Q119" s="497">
        <f>'P8 BREAKDOWN'!M107</f>
        <v>-5.0563877000000002</v>
      </c>
      <c r="R119" s="140" t="str">
        <f>IF(S119="","",IFERROR(VLOOKUP(DATASHEET!AF105,lookup,2,FALSE)-$P119,""))</f>
        <v/>
      </c>
      <c r="S119" s="156" t="str">
        <f>IFERROR(INDEX(DATASHEET!$A$1:$DG$299,MATCH(PROGRESS!$A119,DATASHEET!$A$1:$A$299,0),MATCH(PROGRESS!T$2,DATASHEET!$A$1:$DG$1,0)),"")</f>
        <v/>
      </c>
      <c r="T119" s="156" t="str">
        <f t="shared" si="73"/>
        <v/>
      </c>
      <c r="U119" s="138" t="str">
        <f>IF(ISBLANK(DATASHEET!AG105),"",DATASHEET!AG105)</f>
        <v/>
      </c>
      <c r="V119" s="198" t="str">
        <f>IF(ISBLANK(DATASHEET!AH105),"",DATASHEET!AH105)</f>
        <v/>
      </c>
      <c r="W119" s="140" t="str">
        <f>IF(X119="","",IFERROR(VLOOKUP(DATASHEET!AJ105,lookup,2,FALSE)-$P119,""))</f>
        <v/>
      </c>
      <c r="X119" s="156" t="str">
        <f>IFERROR(INDEX(DATASHEET!$A$1:$DG$299,MATCH(PROGRESS!$A119,DATASHEET!$A$1:$A$299,0),MATCH(PROGRESS!Y$2,DATASHEET!$A$1:$DG$1,0)),"")</f>
        <v/>
      </c>
      <c r="Y119" s="156" t="str">
        <f t="shared" si="74"/>
        <v/>
      </c>
      <c r="Z119" s="138" t="str">
        <f>IF(ISBLANK(DATASHEET!AK105),"",DATASHEET!AK105)</f>
        <v>RAB</v>
      </c>
      <c r="AA119" s="198" t="str">
        <f>IF(ISBLANK(DATASHEET!AL105),"",DATASHEET!AL105)</f>
        <v>11T-BI-2</v>
      </c>
      <c r="AB119" s="140" t="str">
        <f>IF(AC119="","",IFERROR(VLOOKUP(DATASHEET!AN105,lookup,2,FALSE)-$P119,""))</f>
        <v/>
      </c>
      <c r="AC119" s="156" t="str">
        <f>IFERROR(INDEX(DATASHEET!$A$1:$DG$299,MATCH(PROGRESS!$A119,DATASHEET!$A$1:$A$299,0),MATCH(PROGRESS!AD$2,DATASHEET!$A$1:$DG$1,0)),"")</f>
        <v/>
      </c>
      <c r="AD119" s="156" t="str">
        <f t="shared" si="75"/>
        <v/>
      </c>
      <c r="AE119" s="138" t="str">
        <f>IF(ISBLANK(DATASHEET!AO105),"",DATASHEET!AO105)</f>
        <v/>
      </c>
      <c r="AF119" s="198" t="str">
        <f>IF(ISBLANK(DATASHEET!AP105),"",DATASHEET!AP105)</f>
        <v/>
      </c>
      <c r="AG119" s="140" t="str">
        <f>IF(AH119="","",IFERROR(VLOOKUP(DATASHEET!AR105,lookup,2,FALSE)-$P119,""))</f>
        <v/>
      </c>
      <c r="AH119" s="156" t="str">
        <f>IFERROR(INDEX(DATASHEET!$A$1:$DG$299,MATCH(PROGRESS!$A119,DATASHEET!$A$1:$A$299,0),MATCH(PROGRESS!AI$2,DATASHEET!$A$1:$DG$1,0)),"")</f>
        <v/>
      </c>
      <c r="AI119" s="156" t="str">
        <f t="shared" si="76"/>
        <v/>
      </c>
      <c r="AJ119" s="138" t="str">
        <f>IF(ISBLANK(DATASHEET!AS105),"",DATASHEET!AS105)</f>
        <v>GN</v>
      </c>
      <c r="AK119" s="198" t="str">
        <f>IF(ISBLANK(DATASHEET!AT105),"",DATASHEET!AT105)</f>
        <v>11T-CH-2</v>
      </c>
      <c r="AL119" s="140" t="str">
        <f>IF(AM119="","",IFERROR(VLOOKUP(DATASHEET!AV105,lookup,2,FALSE)-$P119,""))</f>
        <v/>
      </c>
      <c r="AM119" s="156" t="str">
        <f>IFERROR(INDEX(DATASHEET!$A$1:$DG$299,MATCH(PROGRESS!$A119,DATASHEET!$A$1:$A$299,0),MATCH(PROGRESS!AN$2,DATASHEET!$A$1:$DG$1,0)),"")</f>
        <v/>
      </c>
      <c r="AN119" s="156" t="str">
        <f t="shared" si="77"/>
        <v/>
      </c>
      <c r="AO119" s="138" t="str">
        <f>IF(ISBLANK(DATASHEET!AW105),"",DATASHEET!AW105)</f>
        <v/>
      </c>
      <c r="AP119" s="198" t="str">
        <f>IF(ISBLANK(DATASHEET!AX105),"",DATASHEET!AX105)</f>
        <v/>
      </c>
      <c r="AQ119" s="140" t="str">
        <f>IF(AR119="","",IFERROR(VLOOKUP(DATASHEET!AZ105,lookup,2,FALSE)-$P119,""))</f>
        <v/>
      </c>
      <c r="AR119" s="156" t="str">
        <f>IFERROR(INDEX(DATASHEET!$A$1:$DG$299,MATCH(PROGRESS!$A119,DATASHEET!$A$1:$A$299,0),MATCH(PROGRESS!AS$2,DATASHEET!$A$1:$DG$1,0)),"")</f>
        <v/>
      </c>
      <c r="AS119" s="156" t="str">
        <f t="shared" si="78"/>
        <v/>
      </c>
      <c r="AT119" s="138" t="str">
        <f>IF(ISBLANK(DATASHEET!BA105),"",DATASHEET!BA105)</f>
        <v>DCR</v>
      </c>
      <c r="AU119" s="198" t="str">
        <f>IF(ISBLANK(DATASHEET!BB105),"",DATASHEET!BB105)</f>
        <v>11MS2-CS-3</v>
      </c>
      <c r="AV119" s="140" t="str">
        <f>IF(AW119="","",IFERROR(VLOOKUP(DATASHEET!BD105,lookup,2,FALSE)-$P119,""))</f>
        <v/>
      </c>
      <c r="AW119" s="156" t="str">
        <f>IFERROR(INDEX(DATASHEET!$A$1:$DG$299,MATCH(PROGRESS!$A119,DATASHEET!$A$1:$A$299,0),MATCH(PROGRESS!AX$2,DATASHEET!$A$1:$DG$1,0)),"")</f>
        <v/>
      </c>
      <c r="AX119" s="156" t="str">
        <f t="shared" si="79"/>
        <v/>
      </c>
      <c r="AY119" s="138" t="str">
        <f>IF(ISBLANK(DATASHEET!BE105),"",DATASHEET!BE105)</f>
        <v/>
      </c>
      <c r="AZ119" s="198" t="str">
        <f>IF(ISBLANK(DATASHEET!BF105),"",DATASHEET!BF105)</f>
        <v/>
      </c>
      <c r="BA119" s="140" t="str">
        <f>IF(BB119="","",IFERROR(VLOOKUP(DATASHEET!BH105,lookup,2,FALSE)-$P119,""))</f>
        <v/>
      </c>
      <c r="BB119" s="156" t="str">
        <f>IFERROR(INDEX(DATASHEET!$A$1:$DG$299,MATCH(PROGRESS!$A119,DATASHEET!$A$1:$A$299,0),MATCH(PROGRESS!BC$2,DATASHEET!$A$1:$DG$1,0)),"")</f>
        <v/>
      </c>
      <c r="BC119" s="156" t="str">
        <f t="shared" si="80"/>
        <v/>
      </c>
      <c r="BD119" s="138" t="str">
        <f>IF(ISBLANK(DATASHEET!BI105),"",DATASHEET!BI105)</f>
        <v>BH</v>
      </c>
      <c r="BE119" s="198" t="str">
        <f>IF(ISBLANK(DATASHEET!BJ105),"",DATASHEET!BJ105)</f>
        <v>11X-EN-2</v>
      </c>
      <c r="BF119" s="140" t="str">
        <f>IF(BG119="","",IFERROR(VLOOKUP(DATASHEET!BL105,lookup,2,FALSE)-$P119,""))</f>
        <v/>
      </c>
      <c r="BG119" s="156" t="str">
        <f>IFERROR(INDEX(DATASHEET!$A$1:$DG$299,MATCH(PROGRESS!$A119,DATASHEET!$A$1:$A$299,0),MATCH(PROGRESS!BH$2,DATASHEET!$A$1:$DG$1,0)),"")</f>
        <v/>
      </c>
      <c r="BH119" s="156" t="str">
        <f t="shared" si="81"/>
        <v/>
      </c>
      <c r="BI119" s="138" t="str">
        <f>IF(ISBLANK(DATASHEET!BM105),"",DATASHEET!BM105)</f>
        <v/>
      </c>
      <c r="BJ119" s="198" t="str">
        <f>IF(ISBLANK(DATASHEET!BN105),"",DATASHEET!BN105)</f>
        <v/>
      </c>
      <c r="BK119" s="140" t="str">
        <f>IF(BL119="","",IFERROR(VLOOKUP(DATASHEET!BP105,lookup,2,FALSE)-$P119,""))</f>
        <v/>
      </c>
      <c r="BL119" s="156" t="str">
        <f>IFERROR(INDEX(DATASHEET!$A$1:$DG$299,MATCH(PROGRESS!$A119,DATASHEET!$A$1:$A$299,0),MATCH(PROGRESS!BM$2,DATASHEET!$A$1:$DG$1,0)),"")</f>
        <v/>
      </c>
      <c r="BM119" s="156" t="str">
        <f t="shared" si="82"/>
        <v/>
      </c>
      <c r="BN119" s="138" t="str">
        <f>IF(ISBLANK(DATASHEET!BQ105),"",DATASHEET!BQ105)</f>
        <v/>
      </c>
      <c r="BO119" s="198" t="str">
        <f>IF(ISBLANK(DATASHEET!BR105),"",DATASHEET!BR105)</f>
        <v/>
      </c>
      <c r="BP119" s="140" t="str">
        <f>IF(BQ119="","",IFERROR(VLOOKUP(DATASHEET!BX105,lookup,2,FALSE)-$P119,""))</f>
        <v/>
      </c>
      <c r="BQ119" s="156" t="str">
        <f>IFERROR(INDEX(DATASHEET!$A$1:$DG$299,MATCH(PROGRESS!$A119,DATASHEET!$A$1:$A$299,0),MATCH(PROGRESS!BR$2,DATASHEET!$A$1:$DG$1,0)),"")</f>
        <v/>
      </c>
      <c r="BR119" s="156" t="str">
        <f t="shared" si="83"/>
        <v/>
      </c>
      <c r="BS119" s="138" t="str">
        <f>IF(ISBLANK(DATASHEET!BY105),"",DATASHEET!BY105)</f>
        <v/>
      </c>
      <c r="BT119" s="198" t="str">
        <f>IF(ISBLANK(DATASHEET!BZ105),"",DATASHEET!BZ105)</f>
        <v/>
      </c>
      <c r="BU119" s="140" t="str">
        <f>IF(BV119="","",IFERROR(VLOOKUP(DATASHEET!CB105,lookup,2,FALSE)-$P119,""))</f>
        <v/>
      </c>
      <c r="BV119" s="156" t="str">
        <f>IFERROR(INDEX(DATASHEET!$A$1:$DG$299,MATCH(PROGRESS!$A119,DATASHEET!$A$1:$A$299,0),MATCH(PROGRESS!BW$2,DATASHEET!$A$1:$DG$1,0)),"")</f>
        <v/>
      </c>
      <c r="BW119" s="156" t="str">
        <f t="shared" si="84"/>
        <v/>
      </c>
      <c r="BX119" s="138" t="str">
        <f>IF(ISBLANK(DATASHEET!CC105),"",DATASHEET!CC105)</f>
        <v/>
      </c>
      <c r="BY119" s="198" t="str">
        <f>IF(ISBLANK(DATASHEET!CD105),"",DATASHEET!CD105)</f>
        <v/>
      </c>
      <c r="BZ119" s="140" t="str">
        <f>IF(CA119="","",IFERROR(VLOOKUP(DATASHEET!CE105,lookup,2,FALSE)-$P119,""))</f>
        <v/>
      </c>
      <c r="CA119" s="156" t="str">
        <f>IFERROR(INDEX(DATASHEET!$A$1:$DG$299,MATCH(PROGRESS!$A119,DATASHEET!$A$1:$A$299,0),MATCH(PROGRESS!CB$2,DATASHEET!$A$1:$DG$1,0)),"")</f>
        <v/>
      </c>
      <c r="CB119" s="156" t="str">
        <f t="shared" si="85"/>
        <v/>
      </c>
      <c r="CC119" s="138" t="str">
        <f>IF(ISBLANK(DATASHEET!CF105),"",DATASHEET!CF105)</f>
        <v/>
      </c>
      <c r="CD119" s="198" t="str">
        <f>IF(ISBLANK(DATASHEET!CG105),"",DATASHEET!CG105)</f>
        <v/>
      </c>
      <c r="CE119" s="140" t="str">
        <f>IF(CF119="","",IFERROR(VLOOKUP(DATASHEET!CJ105,lookup,2,FALSE)-$P119,""))</f>
        <v/>
      </c>
      <c r="CF119" s="156" t="str">
        <f>IFERROR(INDEX(DATASHEET!$A$1:$DG$299,MATCH(PROGRESS!$A119,DATASHEET!$A$1:$A$299,0),MATCH(PROGRESS!CG$2,DATASHEET!$A$1:$DG$1,0)),"")</f>
        <v/>
      </c>
      <c r="CG119" s="156" t="str">
        <f t="shared" si="86"/>
        <v/>
      </c>
      <c r="CH119" s="138" t="str">
        <f>IF(ISBLANK(DATASHEET!CK105),"",DATASHEET!CK105)</f>
        <v/>
      </c>
      <c r="CI119" s="198" t="str">
        <f>IF(ISBLANK(DATASHEET!CL105),"",DATASHEET!CL105)</f>
        <v/>
      </c>
      <c r="CJ119" s="140" t="str">
        <f>IF(CK119="","",IFERROR(VLOOKUP(DATASHEET!CN105,lookup,2,FALSE)-$P119,""))</f>
        <v/>
      </c>
      <c r="CK119" s="156" t="str">
        <f>IFERROR(INDEX(DATASHEET!$A$1:$DG$299,MATCH(PROGRESS!$A119,DATASHEET!$A$1:$A$299,0),MATCH(PROGRESS!CL$2,DATASHEET!$A$1:$DG$1,0)),"")</f>
        <v/>
      </c>
      <c r="CL119" s="156" t="str">
        <f t="shared" si="87"/>
        <v/>
      </c>
      <c r="CM119" s="138" t="str">
        <f>IF(ISBLANK(DATASHEET!CO105),"",DATASHEET!CO105)</f>
        <v>CS</v>
      </c>
      <c r="CN119" s="198" t="str">
        <f>IF(ISBLANK(DATASHEET!CP105),"",DATASHEET!CP105)</f>
        <v>11X-MA-2</v>
      </c>
      <c r="CO119" s="140" t="str">
        <f>IF(CP119="","",IFERROR(VLOOKUP(DATASHEET!CR105,lookup,2,FALSE)-$P119,""))</f>
        <v/>
      </c>
      <c r="CP119" s="156" t="str">
        <f>IFERROR(INDEX(DATASHEET!$A$1:$DG$299,MATCH(PROGRESS!$A119,DATASHEET!$A$1:$A$299,0),MATCH(PROGRESS!CQ$2,DATASHEET!$A$1:$DG$1,0)),"")</f>
        <v/>
      </c>
      <c r="CQ119" s="156" t="str">
        <f t="shared" si="88"/>
        <v/>
      </c>
      <c r="CR119" s="138" t="str">
        <f>IF(ISBLANK(DATASHEET!CS105),"",DATASHEET!CS105)</f>
        <v/>
      </c>
      <c r="CS119" s="198" t="str">
        <f>IF(ISBLANK(DATASHEET!CT105),"",DATASHEET!CT105)</f>
        <v/>
      </c>
      <c r="CT119" s="140" t="str">
        <f>IF(CU119="","",IFERROR(VLOOKUP(DATASHEET!CV105,lookup,2,FALSE)-$P119,""))</f>
        <v/>
      </c>
      <c r="CU119" s="156" t="str">
        <f>IFERROR(INDEX(DATASHEET!$A$1:$DG$299,MATCH(PROGRESS!$A119,DATASHEET!$A$1:$A$299,0),MATCH(PROGRESS!CV$2,DATASHEET!$A$1:$DG$1,0)),"")</f>
        <v/>
      </c>
      <c r="CV119" s="156" t="str">
        <f t="shared" si="89"/>
        <v/>
      </c>
      <c r="CW119" s="138" t="str">
        <f>IF(ISBLANK(DATASHEET!CW105),"",DATASHEET!CW105)</f>
        <v/>
      </c>
      <c r="CX119" s="198" t="str">
        <f>IF(ISBLANK(DATASHEET!CX105),"",DATASHEET!CX105)</f>
        <v/>
      </c>
      <c r="CY119" s="140" t="str">
        <f>IF(CZ119="","",IFERROR(VLOOKUP(DATASHEET!DD105,lookup,2,FALSE)-$P119,""))</f>
        <v/>
      </c>
      <c r="CZ119" s="156" t="str">
        <f>IFERROR(INDEX(DATASHEET!$A$1:$DG$299,MATCH(PROGRESS!$A119,DATASHEET!$A$1:$A$299,0),MATCH(PROGRESS!DA$2,DATASHEET!$A$1:$DG$1,0)),"")</f>
        <v/>
      </c>
      <c r="DA119" s="156" t="str">
        <f t="shared" si="90"/>
        <v/>
      </c>
      <c r="DB119" s="138" t="str">
        <f>IF(ISBLANK(DATASHEET!DE105),"",DATASHEET!DE105)</f>
        <v/>
      </c>
      <c r="DC119" s="198" t="str">
        <f>IF(ISBLANK(DATASHEET!DF105),"",DATASHEET!DF105)</f>
        <v/>
      </c>
      <c r="DD119" s="140" t="str">
        <f>IF(DE119="","",IFERROR(VLOOKUP(DATASHEET!DH105,lookup,2,FALSE)-$P119,""))</f>
        <v/>
      </c>
      <c r="DE119" s="156" t="str">
        <f>IFERROR(INDEX(DATASHEET!$A$1:$DG$299,MATCH(PROGRESS!$A119,DATASHEET!$A$1:$A$299,0),MATCH(PROGRESS!DF$2,DATASHEET!$A$1:$DG$1,0)),"")</f>
        <v/>
      </c>
      <c r="DF119" s="156" t="str">
        <f t="shared" si="91"/>
        <v/>
      </c>
      <c r="DG119" s="138" t="str">
        <f>IF(ISBLANK(DATASHEET!DI105),"",DATASHEET!DI105)</f>
        <v>DWA</v>
      </c>
      <c r="DH119" s="198" t="str">
        <f>IF(ISBLANK(DATASHEET!DJ105),"",DATASHEET!DJ105)</f>
        <v>11T-PH-2</v>
      </c>
      <c r="DI119" s="140" t="str">
        <f>IF(DJ119="","",IFERROR(VLOOKUP(DATASHEET!DL105,lookup,2,FALSE)-$P119,""))</f>
        <v/>
      </c>
      <c r="DJ119" s="156" t="str">
        <f>IFERROR(INDEX(DATASHEET!$A$1:$DG$299,MATCH(PROGRESS!$A119,DATASHEET!$A$1:$A$299,0),MATCH(PROGRESS!DK$2,DATASHEET!$A$1:$DG$1,0)),"")</f>
        <v/>
      </c>
      <c r="DK119" s="156" t="str">
        <f t="shared" si="92"/>
        <v/>
      </c>
      <c r="DL119" s="138" t="str">
        <f>IF(ISBLANK(DATASHEET!DM105),"",DATASHEET!DM105)</f>
        <v/>
      </c>
      <c r="DM119" s="198" t="str">
        <f>IF(ISBLANK(DATASHEET!DN105),"",DATASHEET!DN105)</f>
        <v/>
      </c>
      <c r="DN119" s="140" t="str">
        <f>IF(DO119="","",IFERROR(VLOOKUP(DATASHEET!DP105,lookup,2,FALSE)-$P119,""))</f>
        <v/>
      </c>
      <c r="DO119" s="156" t="str">
        <f>IFERROR(INDEX(DATASHEET!$A$1:$DG$299,MATCH(PROGRESS!$A119,DATASHEET!$A$1:$A$299,0),MATCH(PROGRESS!DP$2,DATASHEET!$A$1:$DG$1,0)),"")</f>
        <v/>
      </c>
      <c r="DP119" s="156" t="str">
        <f t="shared" si="93"/>
        <v/>
      </c>
      <c r="DQ119" s="138" t="str">
        <f>IF(ISBLANK(DATASHEET!DQ105),"",DATASHEET!DQ105)</f>
        <v>MHA</v>
      </c>
      <c r="DR119" s="198" t="str">
        <f>IF(ISBLANK(DATASHEET!DR105),"",DATASHEET!DR105)</f>
        <v>11X-RE-6</v>
      </c>
      <c r="DS119" s="140" t="str">
        <f>IF(DT119="","",IFERROR(VLOOKUP(DATASHEET!DT105,lookup,2,FALSE)-$P119,""))</f>
        <v/>
      </c>
      <c r="DT119" s="156" t="str">
        <f>IFERROR(INDEX(DATASHEET!$A$1:$DG$299,MATCH(PROGRESS!$A119,DATASHEET!$A$1:$A$299,0),MATCH(PROGRESS!DU$2,DATASHEET!$A$1:$DG$1,0)),"")</f>
        <v/>
      </c>
      <c r="DU119" s="156" t="str">
        <f t="shared" si="94"/>
        <v/>
      </c>
      <c r="DV119" s="138" t="str">
        <f>IF(ISBLANK(DATASHEET!DU105),"",DATASHEET!DU105)</f>
        <v/>
      </c>
      <c r="DW119" s="198" t="str">
        <f>IF(ISBLANK(DATASHEET!DV105),"",DATASHEET!DV105)</f>
        <v/>
      </c>
      <c r="DX119" s="140" t="str">
        <f>IF(DY119="","",IFERROR(VLOOKUP(DATASHEET!DX105,lookup,2,FALSE)-$P119,""))</f>
        <v/>
      </c>
      <c r="DY119" s="156" t="str">
        <f>IFERROR(INDEX(DATASHEET!$A$1:$DG$299,MATCH(PROGRESS!$A119,DATASHEET!$A$1:$A$299,0),MATCH(PROGRESS!DZ$2,DATASHEET!$A$1:$DG$1,0)),"")</f>
        <v/>
      </c>
      <c r="DZ119" s="156" t="str">
        <f t="shared" si="95"/>
        <v/>
      </c>
      <c r="EA119" s="138" t="str">
        <f>IF(ISBLANK(DATASHEET!DY105),"",DATASHEET!DY105)</f>
        <v>YP</v>
      </c>
      <c r="EB119" s="198" t="str">
        <f>IF(ISBLANK(DATASHEET!DZ105),"",DATASHEET!DZ105)</f>
        <v>11N-SP-2</v>
      </c>
      <c r="FD119" s="526"/>
      <c r="FE119" s="532"/>
      <c r="FF119" s="532"/>
      <c r="FG119" s="532"/>
      <c r="FH119" s="526"/>
      <c r="FI119" s="526"/>
      <c r="FJ119" s="532"/>
      <c r="FK119" s="526"/>
      <c r="FL119" s="532"/>
      <c r="FM119" s="526"/>
      <c r="FN119" s="532"/>
      <c r="FO119" s="532"/>
      <c r="FP119" s="532"/>
      <c r="FQ119" s="526"/>
      <c r="FR119" s="526"/>
      <c r="FS119" s="526"/>
      <c r="FT119" s="532"/>
      <c r="FU119" s="526"/>
      <c r="FV119" s="532"/>
      <c r="FW119" s="532"/>
      <c r="FX119" s="532"/>
      <c r="FY119" s="526"/>
      <c r="FZ119" s="532"/>
      <c r="GA119" s="529"/>
      <c r="GB119" s="530"/>
      <c r="GC119" s="530"/>
      <c r="GD119" s="529"/>
      <c r="GE119" s="530"/>
      <c r="GF119" s="530"/>
      <c r="GG119" s="530"/>
      <c r="GH119" s="530"/>
      <c r="GI119" s="530"/>
      <c r="GJ119" s="529"/>
      <c r="GK119" s="530"/>
      <c r="GL119" s="529"/>
      <c r="GM119" s="529"/>
      <c r="GN119" s="530"/>
      <c r="GO119" s="530"/>
      <c r="GP119" s="529"/>
      <c r="GQ119" s="529"/>
      <c r="GR119" s="530"/>
      <c r="GS119" s="530"/>
      <c r="GT119" s="529"/>
      <c r="GZ119" t="s">
        <v>375</v>
      </c>
      <c r="HB119" t="s">
        <v>375</v>
      </c>
    </row>
    <row r="120" spans="1:210" ht="15.75" x14ac:dyDescent="0.25">
      <c r="A120" s="179">
        <f>DATASHEET!A106</f>
        <v>151586</v>
      </c>
      <c r="B120" s="58" t="str">
        <f>DATASHEET!B106</f>
        <v>MAHACHI, Dean</v>
      </c>
      <c r="C120" s="169" t="str">
        <f>DATASHEET!C106</f>
        <v>11EGQ</v>
      </c>
      <c r="D120" s="170" t="str">
        <f>DATASHEET!D106</f>
        <v>M</v>
      </c>
      <c r="E120" s="170" t="str">
        <f>DATASHEET!J106</f>
        <v>N</v>
      </c>
      <c r="F120" s="170" t="str">
        <f>DATASHEET!E106</f>
        <v>N</v>
      </c>
      <c r="G120" s="170" t="str">
        <f>DATASHEET!F106</f>
        <v>Other Black African</v>
      </c>
      <c r="H120" s="170" t="str">
        <f>DATASHEET!G106</f>
        <v>N</v>
      </c>
      <c r="I120" s="170" t="str">
        <f>DATASHEET!H106</f>
        <v>N</v>
      </c>
      <c r="J120" s="170" t="str">
        <f>DATASHEET!I106</f>
        <v>N</v>
      </c>
      <c r="K120" s="171" t="str">
        <f>DATASHEET!M106</f>
        <v>M</v>
      </c>
      <c r="L120" s="88" t="str">
        <f t="shared" si="71"/>
        <v/>
      </c>
      <c r="M120" s="88" t="str">
        <f t="shared" si="72"/>
        <v/>
      </c>
      <c r="N120" s="498" t="str">
        <f>IF(ISBLANK(DATASHEET!L106),"",DATASHEET!L106)</f>
        <v>4-5</v>
      </c>
      <c r="O120" s="109">
        <f>IFERROR(IF(VLOOKUP(DATASHEET!A106,[5]YEAR11!$A$2:$AF$236,18,FALSE)="","",VLOOKUP(DATASHEET!A106,[5]YEAR11!$A$2:$AF$236,18,FALSE)),"")</f>
        <v>38.909638999999999</v>
      </c>
      <c r="P120" s="111">
        <f>IFERROR(IF(VLOOKUP(DATASHEET!A106,[5]YEAR11!$A$2:$AF$237,19,FALSE)="","",VLOOKUP(DATASHEET!A106,[5]YEAR11!$A$2:$AF$237,19,FALSE)),"")</f>
        <v>3.8909639</v>
      </c>
      <c r="Q120" s="497">
        <f>'P8 BREAKDOWN'!M108</f>
        <v>-3.6909638999999999</v>
      </c>
      <c r="R120" s="140" t="str">
        <f>IF(S120="","",IFERROR(VLOOKUP(DATASHEET!AF106,lookup,2,FALSE)-$P120,""))</f>
        <v/>
      </c>
      <c r="S120" s="156" t="str">
        <f>IFERROR(INDEX(DATASHEET!$A$1:$DG$299,MATCH(PROGRESS!$A120,DATASHEET!$A$1:$A$299,0),MATCH(PROGRESS!T$2,DATASHEET!$A$1:$DG$1,0)),"")</f>
        <v/>
      </c>
      <c r="T120" s="156" t="str">
        <f t="shared" si="73"/>
        <v/>
      </c>
      <c r="U120" s="138" t="str">
        <f>IF(ISBLANK(DATASHEET!AG106),"",DATASHEET!AG106)</f>
        <v/>
      </c>
      <c r="V120" s="198" t="str">
        <f>IF(ISBLANK(DATASHEET!AH106),"",DATASHEET!AH106)</f>
        <v/>
      </c>
      <c r="W120" s="140" t="str">
        <f>IF(X120="","",IFERROR(VLOOKUP(DATASHEET!AJ106,lookup,2,FALSE)-$P120,""))</f>
        <v/>
      </c>
      <c r="X120" s="156" t="str">
        <f>IFERROR(INDEX(DATASHEET!$A$1:$DG$299,MATCH(PROGRESS!$A120,DATASHEET!$A$1:$A$299,0),MATCH(PROGRESS!Y$2,DATASHEET!$A$1:$DG$1,0)),"")</f>
        <v/>
      </c>
      <c r="Y120" s="156" t="str">
        <f t="shared" si="74"/>
        <v/>
      </c>
      <c r="Z120" s="138" t="str">
        <f>IF(ISBLANK(DATASHEET!AK106),"",DATASHEET!AK106)</f>
        <v/>
      </c>
      <c r="AA120" s="198" t="str">
        <f>IF(ISBLANK(DATASHEET!AL106),"",DATASHEET!AL106)</f>
        <v/>
      </c>
      <c r="AB120" s="140" t="str">
        <f>IF(AC120="","",IFERROR(VLOOKUP(DATASHEET!AN106,lookup,2,FALSE)-$P120,""))</f>
        <v/>
      </c>
      <c r="AC120" s="156" t="str">
        <f>IFERROR(INDEX(DATASHEET!$A$1:$DG$299,MATCH(PROGRESS!$A120,DATASHEET!$A$1:$A$299,0),MATCH(PROGRESS!AD$2,DATASHEET!$A$1:$DG$1,0)),"")</f>
        <v/>
      </c>
      <c r="AD120" s="156" t="str">
        <f t="shared" si="75"/>
        <v/>
      </c>
      <c r="AE120" s="138" t="str">
        <f>IF(ISBLANK(DATASHEET!AO106),"",DATASHEET!AO106)</f>
        <v/>
      </c>
      <c r="AF120" s="198" t="str">
        <f>IF(ISBLANK(DATASHEET!AP106),"",DATASHEET!AP106)</f>
        <v/>
      </c>
      <c r="AG120" s="140" t="str">
        <f>IF(AH120="","",IFERROR(VLOOKUP(DATASHEET!AR106,lookup,2,FALSE)-$P120,""))</f>
        <v/>
      </c>
      <c r="AH120" s="156" t="str">
        <f>IFERROR(INDEX(DATASHEET!$A$1:$DG$299,MATCH(PROGRESS!$A120,DATASHEET!$A$1:$A$299,0),MATCH(PROGRESS!AI$2,DATASHEET!$A$1:$DG$1,0)),"")</f>
        <v/>
      </c>
      <c r="AI120" s="156" t="str">
        <f t="shared" si="76"/>
        <v/>
      </c>
      <c r="AJ120" s="138" t="str">
        <f>IF(ISBLANK(DATASHEET!AS106),"",DATASHEET!AS106)</f>
        <v/>
      </c>
      <c r="AK120" s="198" t="str">
        <f>IF(ISBLANK(DATASHEET!AT106),"",DATASHEET!AT106)</f>
        <v/>
      </c>
      <c r="AL120" s="140" t="str">
        <f>IF(AM120="","",IFERROR(VLOOKUP(DATASHEET!AV106,lookup,2,FALSE)-$P120,""))</f>
        <v/>
      </c>
      <c r="AM120" s="156" t="str">
        <f>IFERROR(INDEX(DATASHEET!$A$1:$DG$299,MATCH(PROGRESS!$A120,DATASHEET!$A$1:$A$299,0),MATCH(PROGRESS!AN$2,DATASHEET!$A$1:$DG$1,0)),"")</f>
        <v/>
      </c>
      <c r="AN120" s="156" t="str">
        <f t="shared" si="77"/>
        <v/>
      </c>
      <c r="AO120" s="138" t="str">
        <f>IF(ISBLANK(DATASHEET!AW106),"",DATASHEET!AW106)</f>
        <v/>
      </c>
      <c r="AP120" s="198" t="str">
        <f>IF(ISBLANK(DATASHEET!AX106),"",DATASHEET!AX106)</f>
        <v/>
      </c>
      <c r="AQ120" s="140" t="str">
        <f>IF(AR120="","",IFERROR(VLOOKUP(DATASHEET!AZ106,lookup,2,FALSE)-$P120,""))</f>
        <v/>
      </c>
      <c r="AR120" s="156" t="str">
        <f>IFERROR(INDEX(DATASHEET!$A$1:$DG$299,MATCH(PROGRESS!$A120,DATASHEET!$A$1:$A$299,0),MATCH(PROGRESS!AS$2,DATASHEET!$A$1:$DG$1,0)),"")</f>
        <v/>
      </c>
      <c r="AS120" s="156" t="str">
        <f t="shared" si="78"/>
        <v/>
      </c>
      <c r="AT120" s="138" t="str">
        <f>IF(ISBLANK(DATASHEET!BA106),"",DATASHEET!BA106)</f>
        <v/>
      </c>
      <c r="AU120" s="198" t="str">
        <f>IF(ISBLANK(DATASHEET!BB106),"",DATASHEET!BB106)</f>
        <v/>
      </c>
      <c r="AV120" s="140" t="str">
        <f>IF(AW120="","",IFERROR(VLOOKUP(DATASHEET!BD106,lookup,2,FALSE)-$P120,""))</f>
        <v/>
      </c>
      <c r="AW120" s="156" t="str">
        <f>IFERROR(INDEX(DATASHEET!$A$1:$DG$299,MATCH(PROGRESS!$A120,DATASHEET!$A$1:$A$299,0),MATCH(PROGRESS!AX$2,DATASHEET!$A$1:$DG$1,0)),"")</f>
        <v/>
      </c>
      <c r="AX120" s="156" t="str">
        <f t="shared" si="79"/>
        <v/>
      </c>
      <c r="AY120" s="138" t="str">
        <f>IF(ISBLANK(DATASHEET!BE106),"",DATASHEET!BE106)</f>
        <v/>
      </c>
      <c r="AZ120" s="198" t="str">
        <f>IF(ISBLANK(DATASHEET!BF106),"",DATASHEET!BF106)</f>
        <v/>
      </c>
      <c r="BA120" s="140" t="str">
        <f>IF(BB120="","",IFERROR(VLOOKUP(DATASHEET!BH106,lookup,2,FALSE)-$P120,""))</f>
        <v/>
      </c>
      <c r="BB120" s="156" t="str">
        <f>IFERROR(INDEX(DATASHEET!$A$1:$DG$299,MATCH(PROGRESS!$A120,DATASHEET!$A$1:$A$299,0),MATCH(PROGRESS!BC$2,DATASHEET!$A$1:$DG$1,0)),"")</f>
        <v/>
      </c>
      <c r="BC120" s="156" t="str">
        <f t="shared" si="80"/>
        <v/>
      </c>
      <c r="BD120" s="138" t="str">
        <f>IF(ISBLANK(DATASHEET!BI106),"",DATASHEET!BI106)</f>
        <v>SK</v>
      </c>
      <c r="BE120" s="198" t="str">
        <f>IF(ISBLANK(DATASHEET!BJ106),"",DATASHEET!BJ106)</f>
        <v>11X-EN-7</v>
      </c>
      <c r="BF120" s="140" t="str">
        <f>IF(BG120="","",IFERROR(VLOOKUP(DATASHEET!BL106,lookup,2,FALSE)-$P120,""))</f>
        <v/>
      </c>
      <c r="BG120" s="156" t="str">
        <f>IFERROR(INDEX(DATASHEET!$A$1:$DG$299,MATCH(PROGRESS!$A120,DATASHEET!$A$1:$A$299,0),MATCH(PROGRESS!BH$2,DATASHEET!$A$1:$DG$1,0)),"")</f>
        <v/>
      </c>
      <c r="BH120" s="156" t="str">
        <f t="shared" si="81"/>
        <v/>
      </c>
      <c r="BI120" s="138" t="str">
        <f>IF(ISBLANK(DATASHEET!BM106),"",DATASHEET!BM106)</f>
        <v/>
      </c>
      <c r="BJ120" s="198" t="str">
        <f>IF(ISBLANK(DATASHEET!BN106),"",DATASHEET!BN106)</f>
        <v/>
      </c>
      <c r="BK120" s="140" t="str">
        <f>IF(BL120="","",IFERROR(VLOOKUP(DATASHEET!BP106,lookup,2,FALSE)-$P120,""))</f>
        <v/>
      </c>
      <c r="BL120" s="156" t="str">
        <f>IFERROR(INDEX(DATASHEET!$A$1:$DG$299,MATCH(PROGRESS!$A120,DATASHEET!$A$1:$A$299,0),MATCH(PROGRESS!BM$2,DATASHEET!$A$1:$DG$1,0)),"")</f>
        <v/>
      </c>
      <c r="BM120" s="156" t="str">
        <f t="shared" si="82"/>
        <v/>
      </c>
      <c r="BN120" s="138" t="str">
        <f>IF(ISBLANK(DATASHEET!BQ106),"",DATASHEET!BQ106)</f>
        <v>AWR</v>
      </c>
      <c r="BO120" s="198" t="str">
        <f>IF(ISBLANK(DATASHEET!BR106),"",DATASHEET!BR106)</f>
        <v>11MS2-FN2-5</v>
      </c>
      <c r="BP120" s="140" t="str">
        <f>IF(BQ120="","",IFERROR(VLOOKUP(DATASHEET!BX106,lookup,2,FALSE)-$P120,""))</f>
        <v/>
      </c>
      <c r="BQ120" s="156" t="str">
        <f>IFERROR(INDEX(DATASHEET!$A$1:$DG$299,MATCH(PROGRESS!$A120,DATASHEET!$A$1:$A$299,0),MATCH(PROGRESS!BR$2,DATASHEET!$A$1:$DG$1,0)),"")</f>
        <v/>
      </c>
      <c r="BR120" s="156" t="str">
        <f t="shared" si="83"/>
        <v/>
      </c>
      <c r="BS120" s="138" t="str">
        <f>IF(ISBLANK(DATASHEET!BY106),"",DATASHEET!BY106)</f>
        <v>DCH</v>
      </c>
      <c r="BT120" s="198" t="str">
        <f>IF(ISBLANK(DATASHEET!BZ106),"",DATASHEET!BZ106)</f>
        <v>11N-FR-4</v>
      </c>
      <c r="BU120" s="140" t="str">
        <f>IF(BV120="","",IFERROR(VLOOKUP(DATASHEET!CB106,lookup,2,FALSE)-$P120,""))</f>
        <v/>
      </c>
      <c r="BV120" s="156" t="str">
        <f>IFERROR(INDEX(DATASHEET!$A$1:$DG$299,MATCH(PROGRESS!$A120,DATASHEET!$A$1:$A$299,0),MATCH(PROGRESS!BW$2,DATASHEET!$A$1:$DG$1,0)),"")</f>
        <v/>
      </c>
      <c r="BW120" s="156" t="str">
        <f t="shared" si="84"/>
        <v/>
      </c>
      <c r="BX120" s="138" t="str">
        <f>IF(ISBLANK(DATASHEET!CC106),"",DATASHEET!CC106)</f>
        <v/>
      </c>
      <c r="BY120" s="198" t="str">
        <f>IF(ISBLANK(DATASHEET!CD106),"",DATASHEET!CD106)</f>
        <v/>
      </c>
      <c r="BZ120" s="140" t="str">
        <f>IF(CA120="","",IFERROR(VLOOKUP(DATASHEET!CE106,lookup,2,FALSE)-$P120,""))</f>
        <v/>
      </c>
      <c r="CA120" s="156" t="str">
        <f>IFERROR(INDEX(DATASHEET!$A$1:$DG$299,MATCH(PROGRESS!$A120,DATASHEET!$A$1:$A$299,0),MATCH(PROGRESS!CB$2,DATASHEET!$A$1:$DG$1,0)),"")</f>
        <v/>
      </c>
      <c r="CB120" s="156" t="str">
        <f t="shared" si="85"/>
        <v/>
      </c>
      <c r="CC120" s="138" t="str">
        <f>IF(ISBLANK(DATASHEET!CF106),"",DATASHEET!CF106)</f>
        <v/>
      </c>
      <c r="CD120" s="198" t="str">
        <f>IF(ISBLANK(DATASHEET!CG106),"",DATASHEET!CG106)</f>
        <v/>
      </c>
      <c r="CE120" s="140" t="str">
        <f>IF(CF120="","",IFERROR(VLOOKUP(DATASHEET!CJ106,lookup,2,FALSE)-$P120,""))</f>
        <v/>
      </c>
      <c r="CF120" s="156" t="str">
        <f>IFERROR(INDEX(DATASHEET!$A$1:$DG$299,MATCH(PROGRESS!$A120,DATASHEET!$A$1:$A$299,0),MATCH(PROGRESS!CG$2,DATASHEET!$A$1:$DG$1,0)),"")</f>
        <v/>
      </c>
      <c r="CG120" s="156" t="str">
        <f t="shared" si="86"/>
        <v/>
      </c>
      <c r="CH120" s="138" t="str">
        <f>IF(ISBLANK(DATASHEET!CK106),"",DATASHEET!CK106)</f>
        <v/>
      </c>
      <c r="CI120" s="198" t="str">
        <f>IF(ISBLANK(DATASHEET!CL106),"",DATASHEET!CL106)</f>
        <v/>
      </c>
      <c r="CJ120" s="140" t="str">
        <f>IF(CK120="","",IFERROR(VLOOKUP(DATASHEET!CN106,lookup,2,FALSE)-$P120,""))</f>
        <v/>
      </c>
      <c r="CK120" s="156" t="str">
        <f>IFERROR(INDEX(DATASHEET!$A$1:$DG$299,MATCH(PROGRESS!$A120,DATASHEET!$A$1:$A$299,0),MATCH(PROGRESS!CL$2,DATASHEET!$A$1:$DG$1,0)),"")</f>
        <v/>
      </c>
      <c r="CL120" s="156" t="str">
        <f t="shared" si="87"/>
        <v/>
      </c>
      <c r="CM120" s="138" t="str">
        <f>IF(ISBLANK(DATASHEET!CO106),"",DATASHEET!CO106)</f>
        <v>AMA</v>
      </c>
      <c r="CN120" s="198" t="str">
        <f>IF(ISBLANK(DATASHEET!CP106),"",DATASHEET!CP106)</f>
        <v>11N-MA-4</v>
      </c>
      <c r="CO120" s="140" t="str">
        <f>IF(CP120="","",IFERROR(VLOOKUP(DATASHEET!CR106,lookup,2,FALSE)-$P120,""))</f>
        <v/>
      </c>
      <c r="CP120" s="156" t="str">
        <f>IFERROR(INDEX(DATASHEET!$A$1:$DG$299,MATCH(PROGRESS!$A120,DATASHEET!$A$1:$A$299,0),MATCH(PROGRESS!CQ$2,DATASHEET!$A$1:$DG$1,0)),"")</f>
        <v/>
      </c>
      <c r="CQ120" s="156" t="str">
        <f t="shared" si="88"/>
        <v/>
      </c>
      <c r="CR120" s="138" t="str">
        <f>IF(ISBLANK(DATASHEET!CS106),"",DATASHEET!CS106)</f>
        <v/>
      </c>
      <c r="CS120" s="198" t="str">
        <f>IF(ISBLANK(DATASHEET!CT106),"",DATASHEET!CT106)</f>
        <v/>
      </c>
      <c r="CT120" s="140" t="str">
        <f>IF(CU120="","",IFERROR(VLOOKUP(DATASHEET!CV106,lookup,2,FALSE)-$P120,""))</f>
        <v/>
      </c>
      <c r="CU120" s="156" t="str">
        <f>IFERROR(INDEX(DATASHEET!$A$1:$DG$299,MATCH(PROGRESS!$A120,DATASHEET!$A$1:$A$299,0),MATCH(PROGRESS!CV$2,DATASHEET!$A$1:$DG$1,0)),"")</f>
        <v/>
      </c>
      <c r="CV120" s="156" t="str">
        <f t="shared" si="89"/>
        <v/>
      </c>
      <c r="CW120" s="138" t="str">
        <f>IF(ISBLANK(DATASHEET!CW106),"",DATASHEET!CW106)</f>
        <v>SGO</v>
      </c>
      <c r="CX120" s="198" t="str">
        <f>IF(ISBLANK(DATASHEET!CX106),"",DATASHEET!CX106)</f>
        <v>11LT-PHO-6</v>
      </c>
      <c r="CY120" s="140" t="str">
        <f>IF(CZ120="","",IFERROR(VLOOKUP(DATASHEET!DD106,lookup,2,FALSE)-$P120,""))</f>
        <v/>
      </c>
      <c r="CZ120" s="156" t="str">
        <f>IFERROR(INDEX(DATASHEET!$A$1:$DG$299,MATCH(PROGRESS!$A120,DATASHEET!$A$1:$A$299,0),MATCH(PROGRESS!DA$2,DATASHEET!$A$1:$DG$1,0)),"")</f>
        <v/>
      </c>
      <c r="DA120" s="156" t="str">
        <f t="shared" si="90"/>
        <v/>
      </c>
      <c r="DB120" s="138" t="str">
        <f>IF(ISBLANK(DATASHEET!DE106),"",DATASHEET!DE106)</f>
        <v/>
      </c>
      <c r="DC120" s="198" t="str">
        <f>IF(ISBLANK(DATASHEET!DF106),"",DATASHEET!DF106)</f>
        <v/>
      </c>
      <c r="DD120" s="140" t="str">
        <f>IF(DE120="","",IFERROR(VLOOKUP(DATASHEET!DH106,lookup,2,FALSE)-$P120,""))</f>
        <v/>
      </c>
      <c r="DE120" s="156" t="str">
        <f>IFERROR(INDEX(DATASHEET!$A$1:$DG$299,MATCH(PROGRESS!$A120,DATASHEET!$A$1:$A$299,0),MATCH(PROGRESS!DF$2,DATASHEET!$A$1:$DG$1,0)),"")</f>
        <v/>
      </c>
      <c r="DF120" s="156" t="str">
        <f t="shared" si="91"/>
        <v/>
      </c>
      <c r="DG120" s="138" t="str">
        <f>IF(ISBLANK(DATASHEET!DI106),"",DATASHEET!DI106)</f>
        <v/>
      </c>
      <c r="DH120" s="198" t="str">
        <f>IF(ISBLANK(DATASHEET!DJ106),"",DATASHEET!DJ106)</f>
        <v/>
      </c>
      <c r="DI120" s="140" t="str">
        <f>IF(DJ120="","",IFERROR(VLOOKUP(DATASHEET!DL106,lookup,2,FALSE)-$P120,""))</f>
        <v/>
      </c>
      <c r="DJ120" s="156" t="str">
        <f>IFERROR(INDEX(DATASHEET!$A$1:$DG$299,MATCH(PROGRESS!$A120,DATASHEET!$A$1:$A$299,0),MATCH(PROGRESS!DK$2,DATASHEET!$A$1:$DG$1,0)),"")</f>
        <v/>
      </c>
      <c r="DK120" s="156" t="str">
        <f t="shared" si="92"/>
        <v/>
      </c>
      <c r="DL120" s="138" t="str">
        <f>IF(ISBLANK(DATASHEET!DM106),"",DATASHEET!DM106)</f>
        <v/>
      </c>
      <c r="DM120" s="198" t="str">
        <f>IF(ISBLANK(DATASHEET!DN106),"",DATASHEET!DN106)</f>
        <v/>
      </c>
      <c r="DN120" s="140" t="str">
        <f>IF(DO120="","",IFERROR(VLOOKUP(DATASHEET!DP106,lookup,2,FALSE)-$P120,""))</f>
        <v/>
      </c>
      <c r="DO120" s="156" t="str">
        <f>IFERROR(INDEX(DATASHEET!$A$1:$DG$299,MATCH(PROGRESS!$A120,DATASHEET!$A$1:$A$299,0),MATCH(PROGRESS!DP$2,DATASHEET!$A$1:$DG$1,0)),"")</f>
        <v/>
      </c>
      <c r="DP120" s="156" t="str">
        <f t="shared" si="93"/>
        <v/>
      </c>
      <c r="DQ120" s="138" t="str">
        <f>IF(ISBLANK(DATASHEET!DQ106),"",DATASHEET!DQ106)</f>
        <v>JNE</v>
      </c>
      <c r="DR120" s="198" t="str">
        <f>IF(ISBLANK(DATASHEET!DR106),"",DATASHEET!DR106)</f>
        <v>11X-RE-1</v>
      </c>
      <c r="DS120" s="140" t="str">
        <f>IF(DT120="","",IFERROR(VLOOKUP(DATASHEET!DT106,lookup,2,FALSE)-$P120,""))</f>
        <v/>
      </c>
      <c r="DT120" s="156" t="str">
        <f>IFERROR(INDEX(DATASHEET!$A$1:$DG$299,MATCH(PROGRESS!$A120,DATASHEET!$A$1:$A$299,0),MATCH(PROGRESS!DU$2,DATASHEET!$A$1:$DG$1,0)),"")</f>
        <v/>
      </c>
      <c r="DU120" s="156" t="str">
        <f t="shared" si="94"/>
        <v/>
      </c>
      <c r="DV120" s="138" t="str">
        <f>IF(ISBLANK(DATASHEET!DU106),"",DATASHEET!DU106)</f>
        <v>ES</v>
      </c>
      <c r="DW120" s="198" t="str">
        <f>IF(ISBLANK(DATASHEET!DV106),"",DATASHEET!DV106)</f>
        <v>11C-SC-3</v>
      </c>
      <c r="DX120" s="140" t="str">
        <f>IF(DY120="","",IFERROR(VLOOKUP(DATASHEET!DX106,lookup,2,FALSE)-$P120,""))</f>
        <v/>
      </c>
      <c r="DY120" s="156" t="str">
        <f>IFERROR(INDEX(DATASHEET!$A$1:$DG$299,MATCH(PROGRESS!$A120,DATASHEET!$A$1:$A$299,0),MATCH(PROGRESS!DZ$2,DATASHEET!$A$1:$DG$1,0)),"")</f>
        <v/>
      </c>
      <c r="DZ120" s="156" t="str">
        <f t="shared" si="95"/>
        <v/>
      </c>
      <c r="EA120" s="138" t="str">
        <f>IF(ISBLANK(DATASHEET!DY106),"",DATASHEET!DY106)</f>
        <v/>
      </c>
      <c r="EB120" s="198" t="str">
        <f>IF(ISBLANK(DATASHEET!DZ106),"",DATASHEET!DZ106)</f>
        <v/>
      </c>
      <c r="FD120" s="526"/>
      <c r="FE120" s="532"/>
      <c r="FF120" s="532"/>
      <c r="FG120" s="532"/>
      <c r="FH120" s="526"/>
      <c r="FI120" s="526"/>
      <c r="FJ120" s="532"/>
      <c r="FK120" s="526"/>
      <c r="FL120" s="532"/>
      <c r="FM120" s="526"/>
      <c r="FN120" s="532"/>
      <c r="FO120" s="532"/>
      <c r="FP120" s="532"/>
      <c r="FQ120" s="526"/>
      <c r="FR120" s="526"/>
      <c r="FS120" s="526"/>
      <c r="FT120" s="532"/>
      <c r="FU120" s="526"/>
      <c r="FV120" s="532"/>
      <c r="FW120" s="532"/>
      <c r="FX120" s="532"/>
      <c r="FY120" s="526"/>
      <c r="FZ120" s="532"/>
      <c r="GA120" s="529"/>
      <c r="GB120" s="530"/>
      <c r="GC120" s="530"/>
      <c r="GD120" s="529"/>
      <c r="GE120" s="530"/>
      <c r="GF120" s="530"/>
      <c r="GG120" s="530"/>
      <c r="GH120" s="530"/>
      <c r="GI120" s="530"/>
      <c r="GJ120" s="529"/>
      <c r="GK120" s="530"/>
      <c r="GL120" s="529"/>
      <c r="GM120" s="529"/>
      <c r="GN120" s="530"/>
      <c r="GO120" s="530"/>
      <c r="GP120" s="529"/>
      <c r="GQ120" s="529"/>
      <c r="GR120" s="530"/>
      <c r="GS120" s="530"/>
      <c r="GT120" s="529"/>
      <c r="HA120" t="s">
        <v>375</v>
      </c>
    </row>
    <row r="121" spans="1:210" ht="17.25" customHeight="1" x14ac:dyDescent="0.25">
      <c r="A121" s="179">
        <f>DATASHEET!A107</f>
        <v>151628</v>
      </c>
      <c r="B121" s="58" t="str">
        <f>DATASHEET!B107</f>
        <v>MAKANJUOLA, Feola</v>
      </c>
      <c r="C121" s="169" t="str">
        <f>DATASHEET!C107</f>
        <v>11JNE</v>
      </c>
      <c r="D121" s="170" t="str">
        <f>DATASHEET!D107</f>
        <v>M</v>
      </c>
      <c r="E121" s="170" t="str">
        <f>DATASHEET!J107</f>
        <v>N</v>
      </c>
      <c r="F121" s="170" t="str">
        <f>DATASHEET!E107</f>
        <v>N</v>
      </c>
      <c r="G121" s="170" t="str">
        <f>DATASHEET!F107</f>
        <v>Other Black African</v>
      </c>
      <c r="H121" s="170" t="str">
        <f>DATASHEET!G107</f>
        <v>N</v>
      </c>
      <c r="I121" s="170" t="str">
        <f>DATASHEET!H107</f>
        <v>N</v>
      </c>
      <c r="J121" s="170" t="str">
        <f>DATASHEET!I107</f>
        <v>N</v>
      </c>
      <c r="K121" s="171" t="str">
        <f>DATASHEET!M107</f>
        <v>M</v>
      </c>
      <c r="L121" s="88" t="str">
        <f t="shared" si="71"/>
        <v/>
      </c>
      <c r="M121" s="88" t="str">
        <f t="shared" si="72"/>
        <v/>
      </c>
      <c r="N121" s="498" t="str">
        <f>IF(ISBLANK(DATASHEET!L107),"",DATASHEET!L107)</f>
        <v>4-5</v>
      </c>
      <c r="O121" s="109">
        <f>IFERROR(IF(VLOOKUP(DATASHEET!A107,[5]YEAR11!$A$2:$AF$236,18,FALSE)="","",VLOOKUP(DATASHEET!A107,[5]YEAR11!$A$2:$AF$236,18,FALSE)),"")</f>
        <v>42.677678999999998</v>
      </c>
      <c r="P121" s="111">
        <f>IFERROR(IF(VLOOKUP(DATASHEET!A107,[5]YEAR11!$A$2:$AF$237,19,FALSE)="","",VLOOKUP(DATASHEET!A107,[5]YEAR11!$A$2:$AF$237,19,FALSE)),"")</f>
        <v>4.2677678999999999</v>
      </c>
      <c r="Q121" s="497" t="str">
        <f>'P8 BREAKDOWN'!M109</f>
        <v/>
      </c>
      <c r="R121" s="140" t="str">
        <f>IF(S121="","",IFERROR(VLOOKUP(DATASHEET!AF107,lookup,2,FALSE)-$P121,""))</f>
        <v/>
      </c>
      <c r="S121" s="156" t="str">
        <f>IFERROR(INDEX(DATASHEET!$A$1:$DG$299,MATCH(PROGRESS!$A121,DATASHEET!$A$1:$A$299,0),MATCH(PROGRESS!T$2,DATASHEET!$A$1:$DG$1,0)),"")</f>
        <v/>
      </c>
      <c r="T121" s="156" t="str">
        <f t="shared" si="73"/>
        <v/>
      </c>
      <c r="U121" s="138" t="str">
        <f>IF(ISBLANK(DATASHEET!AG107),"",DATASHEET!AG107)</f>
        <v/>
      </c>
      <c r="V121" s="198" t="str">
        <f>IF(ISBLANK(DATASHEET!AH107),"",DATASHEET!AH107)</f>
        <v/>
      </c>
      <c r="W121" s="140" t="str">
        <f>IF(X121="","",IFERROR(VLOOKUP(DATASHEET!AJ107,lookup,2,FALSE)-$P121,""))</f>
        <v/>
      </c>
      <c r="X121" s="156" t="str">
        <f>IFERROR(INDEX(DATASHEET!$A$1:$DG$299,MATCH(PROGRESS!$A121,DATASHEET!$A$1:$A$299,0),MATCH(PROGRESS!Y$2,DATASHEET!$A$1:$DG$1,0)),"")</f>
        <v/>
      </c>
      <c r="Y121" s="156" t="str">
        <f t="shared" si="74"/>
        <v/>
      </c>
      <c r="Z121" s="138" t="str">
        <f>IF(ISBLANK(DATASHEET!AK107),"",DATASHEET!AK107)</f>
        <v>AWI</v>
      </c>
      <c r="AA121" s="198" t="str">
        <f>IF(ISBLANK(DATASHEET!AL107),"",DATASHEET!AL107)</f>
        <v>11T-BI-4</v>
      </c>
      <c r="AB121" s="140" t="str">
        <f>IF(AC121="","",IFERROR(VLOOKUP(DATASHEET!AN107,lookup,2,FALSE)-$P121,""))</f>
        <v/>
      </c>
      <c r="AC121" s="156" t="str">
        <f>IFERROR(INDEX(DATASHEET!$A$1:$DG$299,MATCH(PROGRESS!$A121,DATASHEET!$A$1:$A$299,0),MATCH(PROGRESS!AD$2,DATASHEET!$A$1:$DG$1,0)),"")</f>
        <v/>
      </c>
      <c r="AD121" s="156" t="str">
        <f t="shared" si="75"/>
        <v/>
      </c>
      <c r="AE121" s="138" t="str">
        <f>IF(ISBLANK(DATASHEET!AO107),"",DATASHEET!AO107)</f>
        <v/>
      </c>
      <c r="AF121" s="198" t="str">
        <f>IF(ISBLANK(DATASHEET!AP107),"",DATASHEET!AP107)</f>
        <v/>
      </c>
      <c r="AG121" s="140" t="str">
        <f>IF(AH121="","",IFERROR(VLOOKUP(DATASHEET!AR107,lookup,2,FALSE)-$P121,""))</f>
        <v/>
      </c>
      <c r="AH121" s="156" t="str">
        <f>IFERROR(INDEX(DATASHEET!$A$1:$DG$299,MATCH(PROGRESS!$A121,DATASHEET!$A$1:$A$299,0),MATCH(PROGRESS!AI$2,DATASHEET!$A$1:$DG$1,0)),"")</f>
        <v/>
      </c>
      <c r="AI121" s="156" t="str">
        <f t="shared" si="76"/>
        <v/>
      </c>
      <c r="AJ121" s="138" t="str">
        <f>IF(ISBLANK(DATASHEET!AS107),"",DATASHEET!AS107)</f>
        <v>TR</v>
      </c>
      <c r="AK121" s="198" t="str">
        <f>IF(ISBLANK(DATASHEET!AT107),"",DATASHEET!AT107)</f>
        <v>11T-CH-4</v>
      </c>
      <c r="AL121" s="140" t="str">
        <f>IF(AM121="","",IFERROR(VLOOKUP(DATASHEET!AV107,lookup,2,FALSE)-$P121,""))</f>
        <v/>
      </c>
      <c r="AM121" s="156" t="str">
        <f>IFERROR(INDEX(DATASHEET!$A$1:$DG$299,MATCH(PROGRESS!$A121,DATASHEET!$A$1:$A$299,0),MATCH(PROGRESS!AN$2,DATASHEET!$A$1:$DG$1,0)),"")</f>
        <v/>
      </c>
      <c r="AN121" s="156" t="str">
        <f t="shared" si="77"/>
        <v/>
      </c>
      <c r="AO121" s="138" t="str">
        <f>IF(ISBLANK(DATASHEET!AW107),"",DATASHEET!AW107)</f>
        <v/>
      </c>
      <c r="AP121" s="198" t="str">
        <f>IF(ISBLANK(DATASHEET!AX107),"",DATASHEET!AX107)</f>
        <v/>
      </c>
      <c r="AQ121" s="140" t="str">
        <f>IF(AR121="","",IFERROR(VLOOKUP(DATASHEET!AZ107,lookup,2,FALSE)-$P121,""))</f>
        <v/>
      </c>
      <c r="AR121" s="156" t="str">
        <f>IFERROR(INDEX(DATASHEET!$A$1:$DG$299,MATCH(PROGRESS!$A121,DATASHEET!$A$1:$A$299,0),MATCH(PROGRESS!AS$2,DATASHEET!$A$1:$DG$1,0)),"")</f>
        <v/>
      </c>
      <c r="AS121" s="156" t="str">
        <f t="shared" si="78"/>
        <v/>
      </c>
      <c r="AT121" s="138" t="str">
        <f>IF(ISBLANK(DATASHEET!BA107),"",DATASHEET!BA107)</f>
        <v>DCR</v>
      </c>
      <c r="AU121" s="198" t="str">
        <f>IF(ISBLANK(DATASHEET!BB107),"",DATASHEET!BB107)</f>
        <v>11MS2-CS-3</v>
      </c>
      <c r="AV121" s="140" t="str">
        <f>IF(AW121="","",IFERROR(VLOOKUP(DATASHEET!BD107,lookup,2,FALSE)-$P121,""))</f>
        <v/>
      </c>
      <c r="AW121" s="156" t="str">
        <f>IFERROR(INDEX(DATASHEET!$A$1:$DG$299,MATCH(PROGRESS!$A121,DATASHEET!$A$1:$A$299,0),MATCH(PROGRESS!AX$2,DATASHEET!$A$1:$DG$1,0)),"")</f>
        <v/>
      </c>
      <c r="AX121" s="156" t="str">
        <f t="shared" si="79"/>
        <v/>
      </c>
      <c r="AY121" s="138" t="str">
        <f>IF(ISBLANK(DATASHEET!BE107),"",DATASHEET!BE107)</f>
        <v/>
      </c>
      <c r="AZ121" s="198" t="str">
        <f>IF(ISBLANK(DATASHEET!BF107),"",DATASHEET!BF107)</f>
        <v/>
      </c>
      <c r="BA121" s="140" t="str">
        <f>IF(BB121="","",IFERROR(VLOOKUP(DATASHEET!BH107,lookup,2,FALSE)-$P121,""))</f>
        <v/>
      </c>
      <c r="BB121" s="156" t="str">
        <f>IFERROR(INDEX(DATASHEET!$A$1:$DG$299,MATCH(PROGRESS!$A121,DATASHEET!$A$1:$A$299,0),MATCH(PROGRESS!BC$2,DATASHEET!$A$1:$DG$1,0)),"")</f>
        <v/>
      </c>
      <c r="BC121" s="156" t="str">
        <f t="shared" si="80"/>
        <v/>
      </c>
      <c r="BD121" s="138" t="str">
        <f>IF(ISBLANK(DATASHEET!BI107),"",DATASHEET!BI107)</f>
        <v>JK</v>
      </c>
      <c r="BE121" s="198" t="str">
        <f>IF(ISBLANK(DATASHEET!BJ107),"",DATASHEET!BJ107)</f>
        <v>11X-EN-3</v>
      </c>
      <c r="BF121" s="140" t="str">
        <f>IF(BG121="","",IFERROR(VLOOKUP(DATASHEET!BL107,lookup,2,FALSE)-$P121,""))</f>
        <v/>
      </c>
      <c r="BG121" s="156" t="str">
        <f>IFERROR(INDEX(DATASHEET!$A$1:$DG$299,MATCH(PROGRESS!$A121,DATASHEET!$A$1:$A$299,0),MATCH(PROGRESS!BH$2,DATASHEET!$A$1:$DG$1,0)),"")</f>
        <v/>
      </c>
      <c r="BH121" s="156" t="str">
        <f t="shared" si="81"/>
        <v/>
      </c>
      <c r="BI121" s="138" t="str">
        <f>IF(ISBLANK(DATASHEET!BM107),"",DATASHEET!BM107)</f>
        <v/>
      </c>
      <c r="BJ121" s="198" t="str">
        <f>IF(ISBLANK(DATASHEET!BN107),"",DATASHEET!BN107)</f>
        <v/>
      </c>
      <c r="BK121" s="140" t="str">
        <f>IF(BL121="","",IFERROR(VLOOKUP(DATASHEET!BP107,lookup,2,FALSE)-$P121,""))</f>
        <v/>
      </c>
      <c r="BL121" s="156" t="str">
        <f>IFERROR(INDEX(DATASHEET!$A$1:$DG$299,MATCH(PROGRESS!$A121,DATASHEET!$A$1:$A$299,0),MATCH(PROGRESS!BM$2,DATASHEET!$A$1:$DG$1,0)),"")</f>
        <v/>
      </c>
      <c r="BM121" s="156" t="str">
        <f t="shared" si="82"/>
        <v/>
      </c>
      <c r="BN121" s="138" t="str">
        <f>IF(ISBLANK(DATASHEET!BQ107),"",DATASHEET!BQ107)</f>
        <v/>
      </c>
      <c r="BO121" s="198" t="str">
        <f>IF(ISBLANK(DATASHEET!BR107),"",DATASHEET!BR107)</f>
        <v/>
      </c>
      <c r="BP121" s="140" t="str">
        <f>IF(BQ121="","",IFERROR(VLOOKUP(DATASHEET!BX107,lookup,2,FALSE)-$P121,""))</f>
        <v/>
      </c>
      <c r="BQ121" s="156" t="str">
        <f>IFERROR(INDEX(DATASHEET!$A$1:$DG$299,MATCH(PROGRESS!$A121,DATASHEET!$A$1:$A$299,0),MATCH(PROGRESS!BR$2,DATASHEET!$A$1:$DG$1,0)),"")</f>
        <v/>
      </c>
      <c r="BR121" s="156" t="str">
        <f t="shared" si="83"/>
        <v/>
      </c>
      <c r="BS121" s="138" t="str">
        <f>IF(ISBLANK(DATASHEET!BY107),"",DATASHEET!BY107)</f>
        <v/>
      </c>
      <c r="BT121" s="198" t="str">
        <f>IF(ISBLANK(DATASHEET!BZ107),"",DATASHEET!BZ107)</f>
        <v/>
      </c>
      <c r="BU121" s="140" t="str">
        <f>IF(BV121="","",IFERROR(VLOOKUP(DATASHEET!CB107,lookup,2,FALSE)-$P121,""))</f>
        <v/>
      </c>
      <c r="BV121" s="156" t="str">
        <f>IFERROR(INDEX(DATASHEET!$A$1:$DG$299,MATCH(PROGRESS!$A121,DATASHEET!$A$1:$A$299,0),MATCH(PROGRESS!BW$2,DATASHEET!$A$1:$DG$1,0)),"")</f>
        <v/>
      </c>
      <c r="BW121" s="156" t="str">
        <f t="shared" si="84"/>
        <v/>
      </c>
      <c r="BX121" s="138" t="str">
        <f>IF(ISBLANK(DATASHEET!CC107),"",DATASHEET!CC107)</f>
        <v/>
      </c>
      <c r="BY121" s="198" t="str">
        <f>IF(ISBLANK(DATASHEET!CD107),"",DATASHEET!CD107)</f>
        <v/>
      </c>
      <c r="BZ121" s="140" t="str">
        <f>IF(CA121="","",IFERROR(VLOOKUP(DATASHEET!CE107,lookup,2,FALSE)-$P121,""))</f>
        <v/>
      </c>
      <c r="CA121" s="156" t="str">
        <f>IFERROR(INDEX(DATASHEET!$A$1:$DG$299,MATCH(PROGRESS!$A121,DATASHEET!$A$1:$A$299,0),MATCH(PROGRESS!CB$2,DATASHEET!$A$1:$DG$1,0)),"")</f>
        <v/>
      </c>
      <c r="CB121" s="156" t="str">
        <f t="shared" si="85"/>
        <v/>
      </c>
      <c r="CC121" s="138" t="str">
        <f>IF(ISBLANK(DATASHEET!CF107),"",DATASHEET!CF107)</f>
        <v/>
      </c>
      <c r="CD121" s="198" t="str">
        <f>IF(ISBLANK(DATASHEET!CG107),"",DATASHEET!CG107)</f>
        <v/>
      </c>
      <c r="CE121" s="140" t="str">
        <f>IF(CF121="","",IFERROR(VLOOKUP(DATASHEET!CJ107,lookup,2,FALSE)-$P121,""))</f>
        <v/>
      </c>
      <c r="CF121" s="156" t="str">
        <f>IFERROR(INDEX(DATASHEET!$A$1:$DG$299,MATCH(PROGRESS!$A121,DATASHEET!$A$1:$A$299,0),MATCH(PROGRESS!CG$2,DATASHEET!$A$1:$DG$1,0)),"")</f>
        <v/>
      </c>
      <c r="CG121" s="156" t="str">
        <f t="shared" si="86"/>
        <v/>
      </c>
      <c r="CH121" s="138" t="str">
        <f>IF(ISBLANK(DATASHEET!CK107),"",DATASHEET!CK107)</f>
        <v/>
      </c>
      <c r="CI121" s="198" t="str">
        <f>IF(ISBLANK(DATASHEET!CL107),"",DATASHEET!CL107)</f>
        <v/>
      </c>
      <c r="CJ121" s="140" t="str">
        <f>IF(CK121="","",IFERROR(VLOOKUP(DATASHEET!CN107,lookup,2,FALSE)-$P121,""))</f>
        <v/>
      </c>
      <c r="CK121" s="156" t="str">
        <f>IFERROR(INDEX(DATASHEET!$A$1:$DG$299,MATCH(PROGRESS!$A121,DATASHEET!$A$1:$A$299,0),MATCH(PROGRESS!CL$2,DATASHEET!$A$1:$DG$1,0)),"")</f>
        <v/>
      </c>
      <c r="CL121" s="156" t="str">
        <f t="shared" si="87"/>
        <v/>
      </c>
      <c r="CM121" s="138" t="str">
        <f>IF(ISBLANK(DATASHEET!CO107),"",DATASHEET!CO107)</f>
        <v>CS</v>
      </c>
      <c r="CN121" s="198" t="str">
        <f>IF(ISBLANK(DATASHEET!CP107),"",DATASHEET!CP107)</f>
        <v>11S-MA-1</v>
      </c>
      <c r="CO121" s="140" t="str">
        <f>IF(CP121="","",IFERROR(VLOOKUP(DATASHEET!CR107,lookup,2,FALSE)-$P121,""))</f>
        <v/>
      </c>
      <c r="CP121" s="156" t="str">
        <f>IFERROR(INDEX(DATASHEET!$A$1:$DG$299,MATCH(PROGRESS!$A121,DATASHEET!$A$1:$A$299,0),MATCH(PROGRESS!CQ$2,DATASHEET!$A$1:$DG$1,0)),"")</f>
        <v/>
      </c>
      <c r="CQ121" s="156" t="str">
        <f t="shared" si="88"/>
        <v/>
      </c>
      <c r="CR121" s="138" t="str">
        <f>IF(ISBLANK(DATASHEET!CS107),"",DATASHEET!CS107)</f>
        <v/>
      </c>
      <c r="CS121" s="198" t="str">
        <f>IF(ISBLANK(DATASHEET!CT107),"",DATASHEET!CT107)</f>
        <v/>
      </c>
      <c r="CT121" s="140" t="str">
        <f>IF(CU121="","",IFERROR(VLOOKUP(DATASHEET!CV107,lookup,2,FALSE)-$P121,""))</f>
        <v/>
      </c>
      <c r="CU121" s="156" t="str">
        <f>IFERROR(INDEX(DATASHEET!$A$1:$DG$299,MATCH(PROGRESS!$A121,DATASHEET!$A$1:$A$299,0),MATCH(PROGRESS!CV$2,DATASHEET!$A$1:$DG$1,0)),"")</f>
        <v/>
      </c>
      <c r="CV121" s="156" t="str">
        <f t="shared" si="89"/>
        <v/>
      </c>
      <c r="CW121" s="138" t="str">
        <f>IF(ISBLANK(DATASHEET!CW107),"",DATASHEET!CW107)</f>
        <v/>
      </c>
      <c r="CX121" s="198" t="str">
        <f>IF(ISBLANK(DATASHEET!CX107),"",DATASHEET!CX107)</f>
        <v/>
      </c>
      <c r="CY121" s="140" t="str">
        <f>IF(CZ121="","",IFERROR(VLOOKUP(DATASHEET!DD107,lookup,2,FALSE)-$P121,""))</f>
        <v/>
      </c>
      <c r="CZ121" s="156" t="str">
        <f>IFERROR(INDEX(DATASHEET!$A$1:$DG$299,MATCH(PROGRESS!$A121,DATASHEET!$A$1:$A$299,0),MATCH(PROGRESS!DA$2,DATASHEET!$A$1:$DG$1,0)),"")</f>
        <v/>
      </c>
      <c r="DA121" s="156" t="str">
        <f t="shared" si="90"/>
        <v/>
      </c>
      <c r="DB121" s="138" t="str">
        <f>IF(ISBLANK(DATASHEET!DE107),"",DATASHEET!DE107)</f>
        <v/>
      </c>
      <c r="DC121" s="198" t="str">
        <f>IF(ISBLANK(DATASHEET!DF107),"",DATASHEET!DF107)</f>
        <v/>
      </c>
      <c r="DD121" s="140" t="str">
        <f>IF(DE121="","",IFERROR(VLOOKUP(DATASHEET!DH107,lookup,2,FALSE)-$P121,""))</f>
        <v/>
      </c>
      <c r="DE121" s="156" t="str">
        <f>IFERROR(INDEX(DATASHEET!$A$1:$DG$299,MATCH(PROGRESS!$A121,DATASHEET!$A$1:$A$299,0),MATCH(PROGRESS!DF$2,DATASHEET!$A$1:$DG$1,0)),"")</f>
        <v/>
      </c>
      <c r="DF121" s="156" t="str">
        <f t="shared" si="91"/>
        <v/>
      </c>
      <c r="DG121" s="138" t="str">
        <f>IF(ISBLANK(DATASHEET!DI107),"",DATASHEET!DI107)</f>
        <v>DWA</v>
      </c>
      <c r="DH121" s="198" t="str">
        <f>IF(ISBLANK(DATASHEET!DJ107),"",DATASHEET!DJ107)</f>
        <v>11T-PH-4</v>
      </c>
      <c r="DI121" s="140" t="str">
        <f>IF(DJ121="","",IFERROR(VLOOKUP(DATASHEET!DL107,lookup,2,FALSE)-$P121,""))</f>
        <v/>
      </c>
      <c r="DJ121" s="156" t="str">
        <f>IFERROR(INDEX(DATASHEET!$A$1:$DG$299,MATCH(PROGRESS!$A121,DATASHEET!$A$1:$A$299,0),MATCH(PROGRESS!DK$2,DATASHEET!$A$1:$DG$1,0)),"")</f>
        <v/>
      </c>
      <c r="DK121" s="156" t="str">
        <f t="shared" si="92"/>
        <v/>
      </c>
      <c r="DL121" s="138" t="str">
        <f>IF(ISBLANK(DATASHEET!DM107),"",DATASHEET!DM107)</f>
        <v/>
      </c>
      <c r="DM121" s="198" t="str">
        <f>IF(ISBLANK(DATASHEET!DN107),"",DATASHEET!DN107)</f>
        <v/>
      </c>
      <c r="DN121" s="140" t="str">
        <f>IF(DO121="","",IFERROR(VLOOKUP(DATASHEET!DP107,lookup,2,FALSE)-$P121,""))</f>
        <v/>
      </c>
      <c r="DO121" s="156" t="str">
        <f>IFERROR(INDEX(DATASHEET!$A$1:$DG$299,MATCH(PROGRESS!$A121,DATASHEET!$A$1:$A$299,0),MATCH(PROGRESS!DP$2,DATASHEET!$A$1:$DG$1,0)),"")</f>
        <v/>
      </c>
      <c r="DP121" s="156" t="str">
        <f t="shared" si="93"/>
        <v/>
      </c>
      <c r="DQ121" s="138" t="str">
        <f>IF(ISBLANK(DATASHEET!DQ107),"",DATASHEET!DQ107)</f>
        <v>JNE</v>
      </c>
      <c r="DR121" s="198" t="str">
        <f>IF(ISBLANK(DATASHEET!DR107),"",DATASHEET!DR107)</f>
        <v>11X-RE-1</v>
      </c>
      <c r="DS121" s="140" t="str">
        <f>IF(DT121="","",IFERROR(VLOOKUP(DATASHEET!DT107,lookup,2,FALSE)-$P121,""))</f>
        <v/>
      </c>
      <c r="DT121" s="156" t="str">
        <f>IFERROR(INDEX(DATASHEET!$A$1:$DG$299,MATCH(PROGRESS!$A121,DATASHEET!$A$1:$A$299,0),MATCH(PROGRESS!DU$2,DATASHEET!$A$1:$DG$1,0)),"")</f>
        <v/>
      </c>
      <c r="DU121" s="156" t="str">
        <f t="shared" si="94"/>
        <v/>
      </c>
      <c r="DV121" s="138" t="str">
        <f>IF(ISBLANK(DATASHEET!DU107),"",DATASHEET!DU107)</f>
        <v/>
      </c>
      <c r="DW121" s="198" t="str">
        <f>IF(ISBLANK(DATASHEET!DV107),"",DATASHEET!DV107)</f>
        <v/>
      </c>
      <c r="DX121" s="140" t="str">
        <f>IF(DY121="","",IFERROR(VLOOKUP(DATASHEET!DX107,lookup,2,FALSE)-$P121,""))</f>
        <v/>
      </c>
      <c r="DY121" s="156" t="str">
        <f>IFERROR(INDEX(DATASHEET!$A$1:$DG$299,MATCH(PROGRESS!$A121,DATASHEET!$A$1:$A$299,0),MATCH(PROGRESS!DZ$2,DATASHEET!$A$1:$DG$1,0)),"")</f>
        <v/>
      </c>
      <c r="DZ121" s="156" t="str">
        <f t="shared" si="95"/>
        <v/>
      </c>
      <c r="EA121" s="138" t="str">
        <f>IF(ISBLANK(DATASHEET!DY107),"",DATASHEET!DY107)</f>
        <v>YP</v>
      </c>
      <c r="EB121" s="198" t="str">
        <f>IF(ISBLANK(DATASHEET!DZ107),"",DATASHEET!DZ107)</f>
        <v>11S-SP-3</v>
      </c>
      <c r="FD121" s="526"/>
      <c r="FE121" s="532"/>
      <c r="FF121" s="532"/>
      <c r="FG121" s="532"/>
      <c r="FH121" s="526"/>
      <c r="FI121" s="526"/>
      <c r="FJ121" s="532"/>
      <c r="FK121" s="526"/>
      <c r="FL121" s="532"/>
      <c r="FM121" s="526"/>
      <c r="FN121" s="532"/>
      <c r="FO121" s="532"/>
      <c r="FP121" s="532"/>
      <c r="FQ121" s="526"/>
      <c r="FR121" s="526"/>
      <c r="FS121" s="526"/>
      <c r="FT121" s="532"/>
      <c r="FU121" s="526"/>
      <c r="FV121" s="532"/>
      <c r="FW121" s="532"/>
      <c r="FX121" s="532"/>
      <c r="FY121" s="526"/>
      <c r="FZ121" s="532"/>
      <c r="GA121" s="529"/>
      <c r="GB121" s="530"/>
      <c r="GC121" s="530"/>
      <c r="GD121" s="529"/>
      <c r="GE121" s="530"/>
      <c r="GF121" s="530"/>
      <c r="GG121" s="530"/>
      <c r="GH121" s="530"/>
      <c r="GI121" s="530"/>
      <c r="GJ121" s="529"/>
      <c r="GK121" s="530"/>
      <c r="GL121" s="529"/>
      <c r="GM121" s="529"/>
      <c r="GN121" s="530"/>
      <c r="GO121" s="530"/>
      <c r="GP121" s="529"/>
      <c r="GQ121" s="529"/>
      <c r="GR121" s="530"/>
      <c r="GS121" s="530"/>
      <c r="GT121" s="529"/>
    </row>
    <row r="122" spans="1:210" ht="15.75" x14ac:dyDescent="0.25">
      <c r="A122" s="179">
        <f>DATASHEET!A108</f>
        <v>160026</v>
      </c>
      <c r="B122" s="58" t="str">
        <f>DATASHEET!B108</f>
        <v>MALIK, Hana</v>
      </c>
      <c r="C122" s="169" t="str">
        <f>DATASHEET!C108</f>
        <v>11WE</v>
      </c>
      <c r="D122" s="170" t="str">
        <f>DATASHEET!D108</f>
        <v>F</v>
      </c>
      <c r="E122" s="170" t="str">
        <f>DATASHEET!J108</f>
        <v>N</v>
      </c>
      <c r="F122" s="170" t="str">
        <f>DATASHEET!E108</f>
        <v>Y</v>
      </c>
      <c r="G122" s="170" t="str">
        <f>DATASHEET!F108</f>
        <v>Pakistani</v>
      </c>
      <c r="H122" s="170" t="str">
        <f>DATASHEET!G108</f>
        <v>Y</v>
      </c>
      <c r="I122" s="170" t="str">
        <f>DATASHEET!H108</f>
        <v>Y</v>
      </c>
      <c r="J122" s="170" t="str">
        <f>DATASHEET!I108</f>
        <v>N</v>
      </c>
      <c r="K122" s="171" t="str">
        <f>DATASHEET!M108</f>
        <v/>
      </c>
      <c r="L122" s="88" t="str">
        <f t="shared" si="71"/>
        <v/>
      </c>
      <c r="M122" s="88" t="str">
        <f t="shared" si="72"/>
        <v/>
      </c>
      <c r="N122" s="498" t="str">
        <f>IF(ISBLANK(DATASHEET!L108),"",DATASHEET!L108)</f>
        <v/>
      </c>
      <c r="O122" s="109" t="str">
        <f>IFERROR(IF(VLOOKUP(DATASHEET!A108,[5]YEAR11!$A$2:$AF$236,18,FALSE)="","",VLOOKUP(DATASHEET!A108,[5]YEAR11!$A$2:$AF$236,18,FALSE)),"")</f>
        <v/>
      </c>
      <c r="P122" s="111" t="str">
        <f>IFERROR(IF(VLOOKUP(DATASHEET!A108,[5]YEAR11!$A$2:$AF$237,19,FALSE)="","",VLOOKUP(DATASHEET!A108,[5]YEAR11!$A$2:$AF$237,19,FALSE)),"")</f>
        <v/>
      </c>
      <c r="Q122" s="497" t="str">
        <f>'P8 BREAKDOWN'!M110</f>
        <v/>
      </c>
      <c r="R122" s="140" t="str">
        <f>IF(S122="","",IFERROR(VLOOKUP(DATASHEET!AF108,lookup,2,FALSE)-$P122,""))</f>
        <v/>
      </c>
      <c r="S122" s="156" t="str">
        <f>IFERROR(INDEX(DATASHEET!$A$1:$DG$299,MATCH(PROGRESS!$A122,DATASHEET!$A$1:$A$299,0),MATCH(PROGRESS!T$2,DATASHEET!$A$1:$DG$1,0)),"")</f>
        <v/>
      </c>
      <c r="T122" s="156" t="str">
        <f t="shared" si="73"/>
        <v/>
      </c>
      <c r="U122" s="138" t="str">
        <f>IF(ISBLANK(DATASHEET!AG108),"",DATASHEET!AG108)</f>
        <v/>
      </c>
      <c r="V122" s="198" t="str">
        <f>IF(ISBLANK(DATASHEET!AH108),"",DATASHEET!AH108)</f>
        <v/>
      </c>
      <c r="W122" s="140" t="str">
        <f>IF(X122="","",IFERROR(VLOOKUP(DATASHEET!AJ108,lookup,2,FALSE)-$P122,""))</f>
        <v/>
      </c>
      <c r="X122" s="156" t="str">
        <f>IFERROR(INDEX(DATASHEET!$A$1:$DG$299,MATCH(PROGRESS!$A122,DATASHEET!$A$1:$A$299,0),MATCH(PROGRESS!Y$2,DATASHEET!$A$1:$DG$1,0)),"")</f>
        <v/>
      </c>
      <c r="Y122" s="156" t="str">
        <f t="shared" si="74"/>
        <v/>
      </c>
      <c r="Z122" s="138" t="str">
        <f>IF(ISBLANK(DATASHEET!AK108),"",DATASHEET!AK108)</f>
        <v>RAB</v>
      </c>
      <c r="AA122" s="198" t="str">
        <f>IF(ISBLANK(DATASHEET!AL108),"",DATASHEET!AL108)</f>
        <v>11T-BI-2</v>
      </c>
      <c r="AB122" s="140" t="str">
        <f>IF(AC122="","",IFERROR(VLOOKUP(DATASHEET!AN108,lookup,2,FALSE)-$P122,""))</f>
        <v/>
      </c>
      <c r="AC122" s="156" t="str">
        <f>IFERROR(INDEX(DATASHEET!$A$1:$DG$299,MATCH(PROGRESS!$A122,DATASHEET!$A$1:$A$299,0),MATCH(PROGRESS!AD$2,DATASHEET!$A$1:$DG$1,0)),"")</f>
        <v/>
      </c>
      <c r="AD122" s="156" t="str">
        <f t="shared" si="75"/>
        <v/>
      </c>
      <c r="AE122" s="138" t="str">
        <f>IF(ISBLANK(DATASHEET!AO108),"",DATASHEET!AO108)</f>
        <v/>
      </c>
      <c r="AF122" s="198" t="str">
        <f>IF(ISBLANK(DATASHEET!AP108),"",DATASHEET!AP108)</f>
        <v/>
      </c>
      <c r="AG122" s="140" t="str">
        <f>IF(AH122="","",IFERROR(VLOOKUP(DATASHEET!AR108,lookup,2,FALSE)-$P122,""))</f>
        <v/>
      </c>
      <c r="AH122" s="156" t="str">
        <f>IFERROR(INDEX(DATASHEET!$A$1:$DG$299,MATCH(PROGRESS!$A122,DATASHEET!$A$1:$A$299,0),MATCH(PROGRESS!AI$2,DATASHEET!$A$1:$DG$1,0)),"")</f>
        <v/>
      </c>
      <c r="AI122" s="156" t="str">
        <f t="shared" si="76"/>
        <v/>
      </c>
      <c r="AJ122" s="138" t="str">
        <f>IF(ISBLANK(DATASHEET!AS108),"",DATASHEET!AS108)</f>
        <v>GN</v>
      </c>
      <c r="AK122" s="198" t="str">
        <f>IF(ISBLANK(DATASHEET!AT108),"",DATASHEET!AT108)</f>
        <v>11T-CH-2</v>
      </c>
      <c r="AL122" s="140" t="str">
        <f>IF(AM122="","",IFERROR(VLOOKUP(DATASHEET!AV108,lookup,2,FALSE)-$P122,""))</f>
        <v/>
      </c>
      <c r="AM122" s="156" t="str">
        <f>IFERROR(INDEX(DATASHEET!$A$1:$DG$299,MATCH(PROGRESS!$A122,DATASHEET!$A$1:$A$299,0),MATCH(PROGRESS!AN$2,DATASHEET!$A$1:$DG$1,0)),"")</f>
        <v/>
      </c>
      <c r="AN122" s="156" t="str">
        <f t="shared" si="77"/>
        <v/>
      </c>
      <c r="AO122" s="138" t="str">
        <f>IF(ISBLANK(DATASHEET!AW108),"",DATASHEET!AW108)</f>
        <v/>
      </c>
      <c r="AP122" s="198" t="str">
        <f>IF(ISBLANK(DATASHEET!AX108),"",DATASHEET!AX108)</f>
        <v/>
      </c>
      <c r="AQ122" s="140" t="str">
        <f>IF(AR122="","",IFERROR(VLOOKUP(DATASHEET!AZ108,lookup,2,FALSE)-$P122,""))</f>
        <v/>
      </c>
      <c r="AR122" s="156" t="str">
        <f>IFERROR(INDEX(DATASHEET!$A$1:$DG$299,MATCH(PROGRESS!$A122,DATASHEET!$A$1:$A$299,0),MATCH(PROGRESS!AS$2,DATASHEET!$A$1:$DG$1,0)),"")</f>
        <v/>
      </c>
      <c r="AS122" s="156" t="str">
        <f t="shared" si="78"/>
        <v/>
      </c>
      <c r="AT122" s="138" t="str">
        <f>IF(ISBLANK(DATASHEET!BA108),"",DATASHEET!BA108)</f>
        <v/>
      </c>
      <c r="AU122" s="198" t="str">
        <f>IF(ISBLANK(DATASHEET!BB108),"",DATASHEET!BB108)</f>
        <v/>
      </c>
      <c r="AV122" s="140" t="str">
        <f>IF(AW122="","",IFERROR(VLOOKUP(DATASHEET!BD108,lookup,2,FALSE)-$P122,""))</f>
        <v/>
      </c>
      <c r="AW122" s="156" t="str">
        <f>IFERROR(INDEX(DATASHEET!$A$1:$DG$299,MATCH(PROGRESS!$A122,DATASHEET!$A$1:$A$299,0),MATCH(PROGRESS!AX$2,DATASHEET!$A$1:$DG$1,0)),"")</f>
        <v/>
      </c>
      <c r="AX122" s="156" t="str">
        <f t="shared" si="79"/>
        <v/>
      </c>
      <c r="AY122" s="138" t="str">
        <f>IF(ISBLANK(DATASHEET!BE108),"",DATASHEET!BE108)</f>
        <v/>
      </c>
      <c r="AZ122" s="198" t="str">
        <f>IF(ISBLANK(DATASHEET!BF108),"",DATASHEET!BF108)</f>
        <v/>
      </c>
      <c r="BA122" s="140" t="str">
        <f>IF(BB122="","",IFERROR(VLOOKUP(DATASHEET!BH108,lookup,2,FALSE)-$P122,""))</f>
        <v/>
      </c>
      <c r="BB122" s="156" t="str">
        <f>IFERROR(INDEX(DATASHEET!$A$1:$DG$299,MATCH(PROGRESS!$A122,DATASHEET!$A$1:$A$299,0),MATCH(PROGRESS!BC$2,DATASHEET!$A$1:$DG$1,0)),"")</f>
        <v/>
      </c>
      <c r="BC122" s="156" t="str">
        <f t="shared" si="80"/>
        <v/>
      </c>
      <c r="BD122" s="138" t="str">
        <f>IF(ISBLANK(DATASHEET!BI108),"",DATASHEET!BI108)</f>
        <v>BH</v>
      </c>
      <c r="BE122" s="198" t="str">
        <f>IF(ISBLANK(DATASHEET!BJ108),"",DATASHEET!BJ108)</f>
        <v>11X-EN-2</v>
      </c>
      <c r="BF122" s="140" t="str">
        <f>IF(BG122="","",IFERROR(VLOOKUP(DATASHEET!BL108,lookup,2,FALSE)-$P122,""))</f>
        <v/>
      </c>
      <c r="BG122" s="156" t="str">
        <f>IFERROR(INDEX(DATASHEET!$A$1:$DG$299,MATCH(PROGRESS!$A122,DATASHEET!$A$1:$A$299,0),MATCH(PROGRESS!BH$2,DATASHEET!$A$1:$DG$1,0)),"")</f>
        <v/>
      </c>
      <c r="BH122" s="156" t="str">
        <f t="shared" si="81"/>
        <v/>
      </c>
      <c r="BI122" s="138" t="str">
        <f>IF(ISBLANK(DATASHEET!BM108),"",DATASHEET!BM108)</f>
        <v/>
      </c>
      <c r="BJ122" s="198" t="str">
        <f>IF(ISBLANK(DATASHEET!BN108),"",DATASHEET!BN108)</f>
        <v/>
      </c>
      <c r="BK122" s="140" t="str">
        <f>IF(BL122="","",IFERROR(VLOOKUP(DATASHEET!BP108,lookup,2,FALSE)-$P122,""))</f>
        <v/>
      </c>
      <c r="BL122" s="156" t="str">
        <f>IFERROR(INDEX(DATASHEET!$A$1:$DG$299,MATCH(PROGRESS!$A122,DATASHEET!$A$1:$A$299,0),MATCH(PROGRESS!BM$2,DATASHEET!$A$1:$DG$1,0)),"")</f>
        <v/>
      </c>
      <c r="BM122" s="156" t="str">
        <f t="shared" si="82"/>
        <v/>
      </c>
      <c r="BN122" s="138" t="str">
        <f>IF(ISBLANK(DATASHEET!BQ108),"",DATASHEET!BQ108)</f>
        <v/>
      </c>
      <c r="BO122" s="198" t="str">
        <f>IF(ISBLANK(DATASHEET!BR108),"",DATASHEET!BR108)</f>
        <v/>
      </c>
      <c r="BP122" s="140" t="str">
        <f>IF(BQ122="","",IFERROR(VLOOKUP(DATASHEET!BX108,lookup,2,FALSE)-$P122,""))</f>
        <v/>
      </c>
      <c r="BQ122" s="156" t="str">
        <f>IFERROR(INDEX(DATASHEET!$A$1:$DG$299,MATCH(PROGRESS!$A122,DATASHEET!$A$1:$A$299,0),MATCH(PROGRESS!BR$2,DATASHEET!$A$1:$DG$1,0)),"")</f>
        <v/>
      </c>
      <c r="BR122" s="156" t="str">
        <f t="shared" si="83"/>
        <v/>
      </c>
      <c r="BS122" s="138" t="str">
        <f>IF(ISBLANK(DATASHEET!BY108),"",DATASHEET!BY108)</f>
        <v/>
      </c>
      <c r="BT122" s="198" t="str">
        <f>IF(ISBLANK(DATASHEET!BZ108),"",DATASHEET!BZ108)</f>
        <v/>
      </c>
      <c r="BU122" s="140" t="str">
        <f>IF(BV122="","",IFERROR(VLOOKUP(DATASHEET!CB108,lookup,2,FALSE)-$P122,""))</f>
        <v/>
      </c>
      <c r="BV122" s="156" t="str">
        <f>IFERROR(INDEX(DATASHEET!$A$1:$DG$299,MATCH(PROGRESS!$A122,DATASHEET!$A$1:$A$299,0),MATCH(PROGRESS!BW$2,DATASHEET!$A$1:$DG$1,0)),"")</f>
        <v/>
      </c>
      <c r="BW122" s="156" t="str">
        <f t="shared" si="84"/>
        <v/>
      </c>
      <c r="BX122" s="138" t="str">
        <f>IF(ISBLANK(DATASHEET!CC108),"",DATASHEET!CC108)</f>
        <v/>
      </c>
      <c r="BY122" s="198" t="str">
        <f>IF(ISBLANK(DATASHEET!CD108),"",DATASHEET!CD108)</f>
        <v/>
      </c>
      <c r="BZ122" s="140" t="str">
        <f>IF(CA122="","",IFERROR(VLOOKUP(DATASHEET!CE108,lookup,2,FALSE)-$P122,""))</f>
        <v/>
      </c>
      <c r="CA122" s="156" t="str">
        <f>IFERROR(INDEX(DATASHEET!$A$1:$DG$299,MATCH(PROGRESS!$A122,DATASHEET!$A$1:$A$299,0),MATCH(PROGRESS!CB$2,DATASHEET!$A$1:$DG$1,0)),"")</f>
        <v/>
      </c>
      <c r="CB122" s="156" t="str">
        <f t="shared" si="85"/>
        <v/>
      </c>
      <c r="CC122" s="138" t="str">
        <f>IF(ISBLANK(DATASHEET!CF108),"",DATASHEET!CF108)</f>
        <v/>
      </c>
      <c r="CD122" s="198" t="str">
        <f>IF(ISBLANK(DATASHEET!CG108),"",DATASHEET!CG108)</f>
        <v/>
      </c>
      <c r="CE122" s="140" t="str">
        <f>IF(CF122="","",IFERROR(VLOOKUP(DATASHEET!CJ108,lookup,2,FALSE)-$P122,""))</f>
        <v/>
      </c>
      <c r="CF122" s="156" t="str">
        <f>IFERROR(INDEX(DATASHEET!$A$1:$DG$299,MATCH(PROGRESS!$A122,DATASHEET!$A$1:$A$299,0),MATCH(PROGRESS!CG$2,DATASHEET!$A$1:$DG$1,0)),"")</f>
        <v/>
      </c>
      <c r="CG122" s="156" t="str">
        <f t="shared" si="86"/>
        <v/>
      </c>
      <c r="CH122" s="138" t="str">
        <f>IF(ISBLANK(DATASHEET!CK108),"",DATASHEET!CK108)</f>
        <v>MSA</v>
      </c>
      <c r="CI122" s="198" t="str">
        <f>IF(ISBLANK(DATASHEET!CL108),"",DATASHEET!CL108)</f>
        <v>11MS2-HI2-7</v>
      </c>
      <c r="CJ122" s="140" t="str">
        <f>IF(CK122="","",IFERROR(VLOOKUP(DATASHEET!CN108,lookup,2,FALSE)-$P122,""))</f>
        <v/>
      </c>
      <c r="CK122" s="156" t="str">
        <f>IFERROR(INDEX(DATASHEET!$A$1:$DG$299,MATCH(PROGRESS!$A122,DATASHEET!$A$1:$A$299,0),MATCH(PROGRESS!CL$2,DATASHEET!$A$1:$DG$1,0)),"")</f>
        <v/>
      </c>
      <c r="CL122" s="156" t="str">
        <f t="shared" si="87"/>
        <v/>
      </c>
      <c r="CM122" s="138" t="str">
        <f>IF(ISBLANK(DATASHEET!CO108),"",DATASHEET!CO108)</f>
        <v>CS</v>
      </c>
      <c r="CN122" s="198" t="str">
        <f>IF(ISBLANK(DATASHEET!CP108),"",DATASHEET!CP108)</f>
        <v>11X-MA-2</v>
      </c>
      <c r="CO122" s="140" t="str">
        <f>IF(CP122="","",IFERROR(VLOOKUP(DATASHEET!CR108,lookup,2,FALSE)-$P122,""))</f>
        <v/>
      </c>
      <c r="CP122" s="156" t="str">
        <f>IFERROR(INDEX(DATASHEET!$A$1:$DG$299,MATCH(PROGRESS!$A122,DATASHEET!$A$1:$A$299,0),MATCH(PROGRESS!CQ$2,DATASHEET!$A$1:$DG$1,0)),"")</f>
        <v/>
      </c>
      <c r="CQ122" s="156" t="str">
        <f t="shared" si="88"/>
        <v/>
      </c>
      <c r="CR122" s="138" t="str">
        <f>IF(ISBLANK(DATASHEET!CS108),"",DATASHEET!CS108)</f>
        <v/>
      </c>
      <c r="CS122" s="198" t="str">
        <f>IF(ISBLANK(DATASHEET!CT108),"",DATASHEET!CT108)</f>
        <v/>
      </c>
      <c r="CT122" s="140" t="str">
        <f>IF(CU122="","",IFERROR(VLOOKUP(DATASHEET!CV108,lookup,2,FALSE)-$P122,""))</f>
        <v/>
      </c>
      <c r="CU122" s="156" t="str">
        <f>IFERROR(INDEX(DATASHEET!$A$1:$DG$299,MATCH(PROGRESS!$A122,DATASHEET!$A$1:$A$299,0),MATCH(PROGRESS!CV$2,DATASHEET!$A$1:$DG$1,0)),"")</f>
        <v/>
      </c>
      <c r="CV122" s="156" t="str">
        <f t="shared" si="89"/>
        <v/>
      </c>
      <c r="CW122" s="138" t="str">
        <f>IF(ISBLANK(DATASHEET!CW108),"",DATASHEET!CW108)</f>
        <v/>
      </c>
      <c r="CX122" s="198" t="str">
        <f>IF(ISBLANK(DATASHEET!CX108),"",DATASHEET!CX108)</f>
        <v/>
      </c>
      <c r="CY122" s="140" t="str">
        <f>IF(CZ122="","",IFERROR(VLOOKUP(DATASHEET!DD108,lookup,2,FALSE)-$P122,""))</f>
        <v/>
      </c>
      <c r="CZ122" s="156" t="str">
        <f>IFERROR(INDEX(DATASHEET!$A$1:$DG$299,MATCH(PROGRESS!$A122,DATASHEET!$A$1:$A$299,0),MATCH(PROGRESS!DA$2,DATASHEET!$A$1:$DG$1,0)),"")</f>
        <v/>
      </c>
      <c r="DA122" s="156" t="str">
        <f t="shared" si="90"/>
        <v/>
      </c>
      <c r="DB122" s="138" t="str">
        <f>IF(ISBLANK(DATASHEET!DE108),"",DATASHEET!DE108)</f>
        <v/>
      </c>
      <c r="DC122" s="198" t="str">
        <f>IF(ISBLANK(DATASHEET!DF108),"",DATASHEET!DF108)</f>
        <v/>
      </c>
      <c r="DD122" s="140" t="str">
        <f>IF(DE122="","",IFERROR(VLOOKUP(DATASHEET!DH108,lookup,2,FALSE)-$P122,""))</f>
        <v/>
      </c>
      <c r="DE122" s="156" t="str">
        <f>IFERROR(INDEX(DATASHEET!$A$1:$DG$299,MATCH(PROGRESS!$A122,DATASHEET!$A$1:$A$299,0),MATCH(PROGRESS!DF$2,DATASHEET!$A$1:$DG$1,0)),"")</f>
        <v/>
      </c>
      <c r="DF122" s="156" t="str">
        <f t="shared" si="91"/>
        <v/>
      </c>
      <c r="DG122" s="138" t="str">
        <f>IF(ISBLANK(DATASHEET!DI108),"",DATASHEET!DI108)</f>
        <v>DWA</v>
      </c>
      <c r="DH122" s="198" t="str">
        <f>IF(ISBLANK(DATASHEET!DJ108),"",DATASHEET!DJ108)</f>
        <v>11T-PH-2</v>
      </c>
      <c r="DI122" s="140" t="str">
        <f>IF(DJ122="","",IFERROR(VLOOKUP(DATASHEET!DL108,lookup,2,FALSE)-$P122,""))</f>
        <v/>
      </c>
      <c r="DJ122" s="156" t="str">
        <f>IFERROR(INDEX(DATASHEET!$A$1:$DG$299,MATCH(PROGRESS!$A122,DATASHEET!$A$1:$A$299,0),MATCH(PROGRESS!DK$2,DATASHEET!$A$1:$DG$1,0)),"")</f>
        <v/>
      </c>
      <c r="DK122" s="156" t="str">
        <f t="shared" si="92"/>
        <v/>
      </c>
      <c r="DL122" s="138" t="str">
        <f>IF(ISBLANK(DATASHEET!DM108),"",DATASHEET!DM108)</f>
        <v/>
      </c>
      <c r="DM122" s="198" t="str">
        <f>IF(ISBLANK(DATASHEET!DN108),"",DATASHEET!DN108)</f>
        <v/>
      </c>
      <c r="DN122" s="140" t="str">
        <f>IF(DO122="","",IFERROR(VLOOKUP(DATASHEET!DP108,lookup,2,FALSE)-$P122,""))</f>
        <v/>
      </c>
      <c r="DO122" s="156" t="str">
        <f>IFERROR(INDEX(DATASHEET!$A$1:$DG$299,MATCH(PROGRESS!$A122,DATASHEET!$A$1:$A$299,0),MATCH(PROGRESS!DP$2,DATASHEET!$A$1:$DG$1,0)),"")</f>
        <v/>
      </c>
      <c r="DP122" s="156" t="str">
        <f t="shared" si="93"/>
        <v/>
      </c>
      <c r="DQ122" s="138" t="str">
        <f>IF(ISBLANK(DATASHEET!DQ108),"",DATASHEET!DQ108)</f>
        <v>PLO</v>
      </c>
      <c r="DR122" s="198" t="str">
        <f>IF(ISBLANK(DATASHEET!DR108),"",DATASHEET!DR108)</f>
        <v>11X-RE-2</v>
      </c>
      <c r="DS122" s="140" t="str">
        <f>IF(DT122="","",IFERROR(VLOOKUP(DATASHEET!DT108,lookup,2,FALSE)-$P122,""))</f>
        <v/>
      </c>
      <c r="DT122" s="156" t="str">
        <f>IFERROR(INDEX(DATASHEET!$A$1:$DG$299,MATCH(PROGRESS!$A122,DATASHEET!$A$1:$A$299,0),MATCH(PROGRESS!DU$2,DATASHEET!$A$1:$DG$1,0)),"")</f>
        <v/>
      </c>
      <c r="DU122" s="156" t="str">
        <f t="shared" si="94"/>
        <v/>
      </c>
      <c r="DV122" s="138" t="str">
        <f>IF(ISBLANK(DATASHEET!DU108),"",DATASHEET!DU108)</f>
        <v/>
      </c>
      <c r="DW122" s="198" t="str">
        <f>IF(ISBLANK(DATASHEET!DV108),"",DATASHEET!DV108)</f>
        <v/>
      </c>
      <c r="DX122" s="140" t="str">
        <f>IF(DY122="","",IFERROR(VLOOKUP(DATASHEET!DX108,lookup,2,FALSE)-$P122,""))</f>
        <v/>
      </c>
      <c r="DY122" s="156" t="str">
        <f>IFERROR(INDEX(DATASHEET!$A$1:$DG$299,MATCH(PROGRESS!$A122,DATASHEET!$A$1:$A$299,0),MATCH(PROGRESS!DZ$2,DATASHEET!$A$1:$DG$1,0)),"")</f>
        <v/>
      </c>
      <c r="DZ122" s="156" t="str">
        <f t="shared" si="95"/>
        <v/>
      </c>
      <c r="EA122" s="138" t="str">
        <f>IF(ISBLANK(DATASHEET!DY108),"",DATASHEET!DY108)</f>
        <v>WE</v>
      </c>
      <c r="EB122" s="198" t="str">
        <f>IF(ISBLANK(DATASHEET!DZ108),"",DATASHEET!DZ108)</f>
        <v>11N-SP-1</v>
      </c>
      <c r="FD122" s="526"/>
      <c r="FE122" s="532"/>
      <c r="FF122" s="532"/>
      <c r="FG122" s="532"/>
      <c r="FH122" s="526"/>
      <c r="FI122" s="526"/>
      <c r="FJ122" s="532"/>
      <c r="FK122" s="526"/>
      <c r="FL122" s="532"/>
      <c r="FM122" s="526"/>
      <c r="FN122" s="532"/>
      <c r="FO122" s="532"/>
      <c r="FP122" s="532"/>
      <c r="FQ122" s="526"/>
      <c r="FR122" s="526"/>
      <c r="FS122" s="526"/>
      <c r="FT122" s="532"/>
      <c r="FU122" s="526"/>
      <c r="FV122" s="532"/>
      <c r="FW122" s="532"/>
      <c r="FX122" s="532"/>
      <c r="FY122" s="526"/>
      <c r="FZ122" s="532"/>
      <c r="GA122" s="529"/>
      <c r="GB122" s="530"/>
      <c r="GC122" s="530"/>
      <c r="GD122" s="529"/>
      <c r="GE122" s="530"/>
      <c r="GF122" s="530"/>
      <c r="GG122" s="530"/>
      <c r="GH122" s="530"/>
      <c r="GI122" s="530"/>
      <c r="GJ122" s="529"/>
      <c r="GK122" s="530"/>
      <c r="GL122" s="529"/>
      <c r="GM122" s="529"/>
      <c r="GN122" s="530"/>
      <c r="GO122" s="530"/>
      <c r="GP122" s="529"/>
      <c r="GQ122" s="529"/>
      <c r="GR122" s="530"/>
      <c r="GS122" s="530"/>
      <c r="GT122" s="529"/>
    </row>
    <row r="123" spans="1:210" ht="15.75" x14ac:dyDescent="0.25">
      <c r="A123" s="179">
        <f>DATASHEET!A109</f>
        <v>151610</v>
      </c>
      <c r="B123" s="58" t="str">
        <f>DATASHEET!B109</f>
        <v>MARKS, Ethan</v>
      </c>
      <c r="C123" s="169" t="str">
        <f>DATASHEET!C109</f>
        <v>11JNE</v>
      </c>
      <c r="D123" s="170" t="str">
        <f>DATASHEET!D109</f>
        <v>M</v>
      </c>
      <c r="E123" s="170" t="str">
        <f>DATASHEET!J109</f>
        <v>N</v>
      </c>
      <c r="F123" s="170" t="str">
        <f>DATASHEET!E109</f>
        <v>N</v>
      </c>
      <c r="G123" s="170" t="str">
        <f>DATASHEET!F109</f>
        <v>White - British</v>
      </c>
      <c r="H123" s="170" t="str">
        <f>DATASHEET!G109</f>
        <v>N</v>
      </c>
      <c r="I123" s="170" t="str">
        <f>DATASHEET!H109</f>
        <v>N</v>
      </c>
      <c r="J123" s="170" t="str">
        <f>DATASHEET!I109</f>
        <v>N</v>
      </c>
      <c r="K123" s="171" t="str">
        <f>DATASHEET!M109</f>
        <v>H</v>
      </c>
      <c r="L123" s="88" t="str">
        <f t="shared" si="71"/>
        <v/>
      </c>
      <c r="M123" s="88" t="str">
        <f t="shared" si="72"/>
        <v/>
      </c>
      <c r="N123" s="498" t="str">
        <f>IF(ISBLANK(DATASHEET!L109),"",DATASHEET!L109)</f>
        <v>8-9</v>
      </c>
      <c r="O123" s="109">
        <f>IFERROR(IF(VLOOKUP(DATASHEET!A109,[5]YEAR11!$A$2:$AF$236,18,FALSE)="","",VLOOKUP(DATASHEET!A109,[5]YEAR11!$A$2:$AF$236,18,FALSE)),"")</f>
        <v>75.154411999999994</v>
      </c>
      <c r="P123" s="111">
        <f>IFERROR(IF(VLOOKUP(DATASHEET!A109,[5]YEAR11!$A$2:$AF$237,19,FALSE)="","",VLOOKUP(DATASHEET!A109,[5]YEAR11!$A$2:$AF$237,19,FALSE)),"")</f>
        <v>7.5154411999999997</v>
      </c>
      <c r="Q123" s="497">
        <f>'P8 BREAKDOWN'!M111</f>
        <v>-6.8154411999999995</v>
      </c>
      <c r="R123" s="140" t="str">
        <f>IF(S123="","",IFERROR(VLOOKUP(DATASHEET!AF109,lookup,2,FALSE)-$P123,""))</f>
        <v/>
      </c>
      <c r="S123" s="156" t="str">
        <f>IFERROR(INDEX(DATASHEET!$A$1:$DG$299,MATCH(PROGRESS!$A123,DATASHEET!$A$1:$A$299,0),MATCH(PROGRESS!T$2,DATASHEET!$A$1:$DG$1,0)),"")</f>
        <v/>
      </c>
      <c r="T123" s="156" t="str">
        <f t="shared" si="73"/>
        <v/>
      </c>
      <c r="U123" s="138" t="str">
        <f>IF(ISBLANK(DATASHEET!AG109),"",DATASHEET!AG109)</f>
        <v/>
      </c>
      <c r="V123" s="198" t="str">
        <f>IF(ISBLANK(DATASHEET!AH109),"",DATASHEET!AH109)</f>
        <v/>
      </c>
      <c r="W123" s="140" t="str">
        <f>IF(X123="","",IFERROR(VLOOKUP(DATASHEET!AJ109,lookup,2,FALSE)-$P123,""))</f>
        <v/>
      </c>
      <c r="X123" s="156" t="str">
        <f>IFERROR(INDEX(DATASHEET!$A$1:$DG$299,MATCH(PROGRESS!$A123,DATASHEET!$A$1:$A$299,0),MATCH(PROGRESS!Y$2,DATASHEET!$A$1:$DG$1,0)),"")</f>
        <v/>
      </c>
      <c r="Y123" s="156" t="str">
        <f t="shared" si="74"/>
        <v/>
      </c>
      <c r="Z123" s="138" t="str">
        <f>IF(ISBLANK(DATASHEET!AK109),"",DATASHEET!AK109)</f>
        <v/>
      </c>
      <c r="AA123" s="198" t="str">
        <f>IF(ISBLANK(DATASHEET!AL109),"",DATASHEET!AL109)</f>
        <v/>
      </c>
      <c r="AB123" s="140" t="str">
        <f>IF(AC123="","",IFERROR(VLOOKUP(DATASHEET!AN109,lookup,2,FALSE)-$P123,""))</f>
        <v/>
      </c>
      <c r="AC123" s="156" t="str">
        <f>IFERROR(INDEX(DATASHEET!$A$1:$DG$299,MATCH(PROGRESS!$A123,DATASHEET!$A$1:$A$299,0),MATCH(PROGRESS!AD$2,DATASHEET!$A$1:$DG$1,0)),"")</f>
        <v/>
      </c>
      <c r="AD123" s="156" t="str">
        <f t="shared" si="75"/>
        <v/>
      </c>
      <c r="AE123" s="138" t="str">
        <f>IF(ISBLANK(DATASHEET!AO109),"",DATASHEET!AO109)</f>
        <v/>
      </c>
      <c r="AF123" s="198" t="str">
        <f>IF(ISBLANK(DATASHEET!AP109),"",DATASHEET!AP109)</f>
        <v/>
      </c>
      <c r="AG123" s="140" t="str">
        <f>IF(AH123="","",IFERROR(VLOOKUP(DATASHEET!AR109,lookup,2,FALSE)-$P123,""))</f>
        <v/>
      </c>
      <c r="AH123" s="156" t="str">
        <f>IFERROR(INDEX(DATASHEET!$A$1:$DG$299,MATCH(PROGRESS!$A123,DATASHEET!$A$1:$A$299,0),MATCH(PROGRESS!AI$2,DATASHEET!$A$1:$DG$1,0)),"")</f>
        <v/>
      </c>
      <c r="AI123" s="156" t="str">
        <f t="shared" si="76"/>
        <v/>
      </c>
      <c r="AJ123" s="138" t="str">
        <f>IF(ISBLANK(DATASHEET!AS109),"",DATASHEET!AS109)</f>
        <v/>
      </c>
      <c r="AK123" s="198" t="str">
        <f>IF(ISBLANK(DATASHEET!AT109),"",DATASHEET!AT109)</f>
        <v/>
      </c>
      <c r="AL123" s="140" t="str">
        <f>IF(AM123="","",IFERROR(VLOOKUP(DATASHEET!AV109,lookup,2,FALSE)-$P123,""))</f>
        <v/>
      </c>
      <c r="AM123" s="156" t="str">
        <f>IFERROR(INDEX(DATASHEET!$A$1:$DG$299,MATCH(PROGRESS!$A123,DATASHEET!$A$1:$A$299,0),MATCH(PROGRESS!AN$2,DATASHEET!$A$1:$DG$1,0)),"")</f>
        <v/>
      </c>
      <c r="AN123" s="156" t="str">
        <f t="shared" si="77"/>
        <v/>
      </c>
      <c r="AO123" s="138" t="str">
        <f>IF(ISBLANK(DATASHEET!AW109),"",DATASHEET!AW109)</f>
        <v/>
      </c>
      <c r="AP123" s="198" t="str">
        <f>IF(ISBLANK(DATASHEET!AX109),"",DATASHEET!AX109)</f>
        <v/>
      </c>
      <c r="AQ123" s="140" t="str">
        <f>IF(AR123="","",IFERROR(VLOOKUP(DATASHEET!AZ109,lookup,2,FALSE)-$P123,""))</f>
        <v/>
      </c>
      <c r="AR123" s="156" t="str">
        <f>IFERROR(INDEX(DATASHEET!$A$1:$DG$299,MATCH(PROGRESS!$A123,DATASHEET!$A$1:$A$299,0),MATCH(PROGRESS!AS$2,DATASHEET!$A$1:$DG$1,0)),"")</f>
        <v/>
      </c>
      <c r="AS123" s="156" t="str">
        <f t="shared" si="78"/>
        <v/>
      </c>
      <c r="AT123" s="138" t="str">
        <f>IF(ISBLANK(DATASHEET!BA109),"",DATASHEET!BA109)</f>
        <v>DCR</v>
      </c>
      <c r="AU123" s="198" t="str">
        <f>IF(ISBLANK(DATASHEET!BB109),"",DATASHEET!BB109)</f>
        <v>11MS2-CS-3</v>
      </c>
      <c r="AV123" s="140" t="str">
        <f>IF(AW123="","",IFERROR(VLOOKUP(DATASHEET!BD109,lookup,2,FALSE)-$P123,""))</f>
        <v/>
      </c>
      <c r="AW123" s="156" t="str">
        <f>IFERROR(INDEX(DATASHEET!$A$1:$DG$299,MATCH(PROGRESS!$A123,DATASHEET!$A$1:$A$299,0),MATCH(PROGRESS!AX$2,DATASHEET!$A$1:$DG$1,0)),"")</f>
        <v/>
      </c>
      <c r="AX123" s="156" t="str">
        <f t="shared" si="79"/>
        <v/>
      </c>
      <c r="AY123" s="138" t="str">
        <f>IF(ISBLANK(DATASHEET!BE109),"",DATASHEET!BE109)</f>
        <v>EC</v>
      </c>
      <c r="AZ123" s="198" t="str">
        <f>IF(ISBLANK(DATASHEET!BF109),"",DATASHEET!BF109)</f>
        <v>11LT-DR-2</v>
      </c>
      <c r="BA123" s="140" t="str">
        <f>IF(BB123="","",IFERROR(VLOOKUP(DATASHEET!BH109,lookup,2,FALSE)-$P123,""))</f>
        <v/>
      </c>
      <c r="BB123" s="156" t="str">
        <f>IFERROR(INDEX(DATASHEET!$A$1:$DG$299,MATCH(PROGRESS!$A123,DATASHEET!$A$1:$A$299,0),MATCH(PROGRESS!BC$2,DATASHEET!$A$1:$DG$1,0)),"")</f>
        <v/>
      </c>
      <c r="BC123" s="156" t="str">
        <f t="shared" si="80"/>
        <v/>
      </c>
      <c r="BD123" s="138" t="str">
        <f>IF(ISBLANK(DATASHEET!BI109),"",DATASHEET!BI109)</f>
        <v>EP</v>
      </c>
      <c r="BE123" s="198" t="str">
        <f>IF(ISBLANK(DATASHEET!BJ109),"",DATASHEET!BJ109)</f>
        <v>11X-EN-1</v>
      </c>
      <c r="BF123" s="140" t="str">
        <f>IF(BG123="","",IFERROR(VLOOKUP(DATASHEET!BL109,lookup,2,FALSE)-$P123,""))</f>
        <v/>
      </c>
      <c r="BG123" s="156" t="str">
        <f>IFERROR(INDEX(DATASHEET!$A$1:$DG$299,MATCH(PROGRESS!$A123,DATASHEET!$A$1:$A$299,0),MATCH(PROGRESS!BH$2,DATASHEET!$A$1:$DG$1,0)),"")</f>
        <v/>
      </c>
      <c r="BH123" s="156" t="str">
        <f t="shared" si="81"/>
        <v/>
      </c>
      <c r="BI123" s="138" t="str">
        <f>IF(ISBLANK(DATASHEET!BM109),"",DATASHEET!BM109)</f>
        <v/>
      </c>
      <c r="BJ123" s="198" t="str">
        <f>IF(ISBLANK(DATASHEET!BN109),"",DATASHEET!BN109)</f>
        <v/>
      </c>
      <c r="BK123" s="140" t="str">
        <f>IF(BL123="","",IFERROR(VLOOKUP(DATASHEET!BP109,lookup,2,FALSE)-$P123,""))</f>
        <v/>
      </c>
      <c r="BL123" s="156" t="str">
        <f>IFERROR(INDEX(DATASHEET!$A$1:$DG$299,MATCH(PROGRESS!$A123,DATASHEET!$A$1:$A$299,0),MATCH(PROGRESS!BM$2,DATASHEET!$A$1:$DG$1,0)),"")</f>
        <v/>
      </c>
      <c r="BM123" s="156" t="str">
        <f t="shared" si="82"/>
        <v/>
      </c>
      <c r="BN123" s="138" t="str">
        <f>IF(ISBLANK(DATASHEET!BQ109),"",DATASHEET!BQ109)</f>
        <v/>
      </c>
      <c r="BO123" s="198" t="str">
        <f>IF(ISBLANK(DATASHEET!BR109),"",DATASHEET!BR109)</f>
        <v/>
      </c>
      <c r="BP123" s="140" t="str">
        <f>IF(BQ123="","",IFERROR(VLOOKUP(DATASHEET!BX109,lookup,2,FALSE)-$P123,""))</f>
        <v/>
      </c>
      <c r="BQ123" s="156" t="str">
        <f>IFERROR(INDEX(DATASHEET!$A$1:$DG$299,MATCH(PROGRESS!$A123,DATASHEET!$A$1:$A$299,0),MATCH(PROGRESS!BR$2,DATASHEET!$A$1:$DG$1,0)),"")</f>
        <v/>
      </c>
      <c r="BR123" s="156" t="str">
        <f t="shared" si="83"/>
        <v/>
      </c>
      <c r="BS123" s="138" t="str">
        <f>IF(ISBLANK(DATASHEET!BY109),"",DATASHEET!BY109)</f>
        <v/>
      </c>
      <c r="BT123" s="198" t="str">
        <f>IF(ISBLANK(DATASHEET!BZ109),"",DATASHEET!BZ109)</f>
        <v/>
      </c>
      <c r="BU123" s="140" t="str">
        <f>IF(BV123="","",IFERROR(VLOOKUP(DATASHEET!CB109,lookup,2,FALSE)-$P123,""))</f>
        <v/>
      </c>
      <c r="BV123" s="156" t="str">
        <f>IFERROR(INDEX(DATASHEET!$A$1:$DG$299,MATCH(PROGRESS!$A123,DATASHEET!$A$1:$A$299,0),MATCH(PROGRESS!BW$2,DATASHEET!$A$1:$DG$1,0)),"")</f>
        <v/>
      </c>
      <c r="BW123" s="156" t="str">
        <f t="shared" si="84"/>
        <v/>
      </c>
      <c r="BX123" s="138" t="str">
        <f>IF(ISBLANK(DATASHEET!CC109),"",DATASHEET!CC109)</f>
        <v/>
      </c>
      <c r="BY123" s="198" t="str">
        <f>IF(ISBLANK(DATASHEET!CD109),"",DATASHEET!CD109)</f>
        <v/>
      </c>
      <c r="BZ123" s="140" t="str">
        <f>IF(CA123="","",IFERROR(VLOOKUP(DATASHEET!CE109,lookup,2,FALSE)-$P123,""))</f>
        <v/>
      </c>
      <c r="CA123" s="156" t="str">
        <f>IFERROR(INDEX(DATASHEET!$A$1:$DG$299,MATCH(PROGRESS!$A123,DATASHEET!$A$1:$A$299,0),MATCH(PROGRESS!CB$2,DATASHEET!$A$1:$DG$1,0)),"")</f>
        <v/>
      </c>
      <c r="CB123" s="156" t="str">
        <f t="shared" si="85"/>
        <v/>
      </c>
      <c r="CC123" s="138" t="str">
        <f>IF(ISBLANK(DATASHEET!CF109),"",DATASHEET!CF109)</f>
        <v/>
      </c>
      <c r="CD123" s="198" t="str">
        <f>IF(ISBLANK(DATASHEET!CG109),"",DATASHEET!CG109)</f>
        <v/>
      </c>
      <c r="CE123" s="140" t="str">
        <f>IF(CF123="","",IFERROR(VLOOKUP(DATASHEET!CJ109,lookup,2,FALSE)-$P123,""))</f>
        <v/>
      </c>
      <c r="CF123" s="156" t="str">
        <f>IFERROR(INDEX(DATASHEET!$A$1:$DG$299,MATCH(PROGRESS!$A123,DATASHEET!$A$1:$A$299,0),MATCH(PROGRESS!CG$2,DATASHEET!$A$1:$DG$1,0)),"")</f>
        <v/>
      </c>
      <c r="CG123" s="156" t="str">
        <f t="shared" si="86"/>
        <v/>
      </c>
      <c r="CH123" s="138" t="str">
        <f>IF(ISBLANK(DATASHEET!CK109),"",DATASHEET!CK109)</f>
        <v/>
      </c>
      <c r="CI123" s="198" t="str">
        <f>IF(ISBLANK(DATASHEET!CL109),"",DATASHEET!CL109)</f>
        <v/>
      </c>
      <c r="CJ123" s="140" t="str">
        <f>IF(CK123="","",IFERROR(VLOOKUP(DATASHEET!CN109,lookup,2,FALSE)-$P123,""))</f>
        <v/>
      </c>
      <c r="CK123" s="156" t="str">
        <f>IFERROR(INDEX(DATASHEET!$A$1:$DG$299,MATCH(PROGRESS!$A123,DATASHEET!$A$1:$A$299,0),MATCH(PROGRESS!CL$2,DATASHEET!$A$1:$DG$1,0)),"")</f>
        <v/>
      </c>
      <c r="CL123" s="156" t="str">
        <f t="shared" si="87"/>
        <v/>
      </c>
      <c r="CM123" s="138" t="str">
        <f>IF(ISBLANK(DATASHEET!CO109),"",DATASHEET!CO109)</f>
        <v>PHB</v>
      </c>
      <c r="CN123" s="198" t="str">
        <f>IF(ISBLANK(DATASHEET!CP109),"",DATASHEET!CP109)</f>
        <v>11N-MA-1</v>
      </c>
      <c r="CO123" s="140" t="str">
        <f>IF(CP123="","",IFERROR(VLOOKUP(DATASHEET!CR109,lookup,2,FALSE)-$P123,""))</f>
        <v/>
      </c>
      <c r="CP123" s="156" t="str">
        <f>IFERROR(INDEX(DATASHEET!$A$1:$DG$299,MATCH(PROGRESS!$A123,DATASHEET!$A$1:$A$299,0),MATCH(PROGRESS!CQ$2,DATASHEET!$A$1:$DG$1,0)),"")</f>
        <v/>
      </c>
      <c r="CQ123" s="156" t="str">
        <f t="shared" si="88"/>
        <v/>
      </c>
      <c r="CR123" s="138" t="str">
        <f>IF(ISBLANK(DATASHEET!CS109),"",DATASHEET!CS109)</f>
        <v/>
      </c>
      <c r="CS123" s="198" t="str">
        <f>IF(ISBLANK(DATASHEET!CT109),"",DATASHEET!CT109)</f>
        <v/>
      </c>
      <c r="CT123" s="140" t="str">
        <f>IF(CU123="","",IFERROR(VLOOKUP(DATASHEET!CV109,lookup,2,FALSE)-$P123,""))</f>
        <v/>
      </c>
      <c r="CU123" s="156" t="str">
        <f>IFERROR(INDEX(DATASHEET!$A$1:$DG$299,MATCH(PROGRESS!$A123,DATASHEET!$A$1:$A$299,0),MATCH(PROGRESS!CV$2,DATASHEET!$A$1:$DG$1,0)),"")</f>
        <v/>
      </c>
      <c r="CV123" s="156" t="str">
        <f t="shared" si="89"/>
        <v/>
      </c>
      <c r="CW123" s="138" t="str">
        <f>IF(ISBLANK(DATASHEET!CW109),"",DATASHEET!CW109)</f>
        <v/>
      </c>
      <c r="CX123" s="198" t="str">
        <f>IF(ISBLANK(DATASHEET!CX109),"",DATASHEET!CX109)</f>
        <v/>
      </c>
      <c r="CY123" s="140" t="str">
        <f>IF(CZ123="","",IFERROR(VLOOKUP(DATASHEET!DD109,lookup,2,FALSE)-$P123,""))</f>
        <v/>
      </c>
      <c r="CZ123" s="156" t="str">
        <f>IFERROR(INDEX(DATASHEET!$A$1:$DG$299,MATCH(PROGRESS!$A123,DATASHEET!$A$1:$A$299,0),MATCH(PROGRESS!DA$2,DATASHEET!$A$1:$DG$1,0)),"")</f>
        <v/>
      </c>
      <c r="DA123" s="156" t="str">
        <f t="shared" si="90"/>
        <v/>
      </c>
      <c r="DB123" s="138" t="str">
        <f>IF(ISBLANK(DATASHEET!DE109),"",DATASHEET!DE109)</f>
        <v/>
      </c>
      <c r="DC123" s="198" t="str">
        <f>IF(ISBLANK(DATASHEET!DF109),"",DATASHEET!DF109)</f>
        <v/>
      </c>
      <c r="DD123" s="140" t="str">
        <f>IF(DE123="","",IFERROR(VLOOKUP(DATASHEET!DH109,lookup,2,FALSE)-$P123,""))</f>
        <v/>
      </c>
      <c r="DE123" s="156" t="str">
        <f>IFERROR(INDEX(DATASHEET!$A$1:$DG$299,MATCH(PROGRESS!$A123,DATASHEET!$A$1:$A$299,0),MATCH(PROGRESS!DF$2,DATASHEET!$A$1:$DG$1,0)),"")</f>
        <v/>
      </c>
      <c r="DF123" s="156" t="str">
        <f t="shared" si="91"/>
        <v/>
      </c>
      <c r="DG123" s="138" t="str">
        <f>IF(ISBLANK(DATASHEET!DI109),"",DATASHEET!DI109)</f>
        <v/>
      </c>
      <c r="DH123" s="198" t="str">
        <f>IF(ISBLANK(DATASHEET!DJ109),"",DATASHEET!DJ109)</f>
        <v/>
      </c>
      <c r="DI123" s="140" t="str">
        <f>IF(DJ123="","",IFERROR(VLOOKUP(DATASHEET!DL109,lookup,2,FALSE)-$P123,""))</f>
        <v/>
      </c>
      <c r="DJ123" s="156" t="str">
        <f>IFERROR(INDEX(DATASHEET!$A$1:$DG$299,MATCH(PROGRESS!$A123,DATASHEET!$A$1:$A$299,0),MATCH(PROGRESS!DK$2,DATASHEET!$A$1:$DG$1,0)),"")</f>
        <v/>
      </c>
      <c r="DK123" s="156" t="str">
        <f t="shared" si="92"/>
        <v/>
      </c>
      <c r="DL123" s="138" t="str">
        <f>IF(ISBLANK(DATASHEET!DM109),"",DATASHEET!DM109)</f>
        <v/>
      </c>
      <c r="DM123" s="198" t="str">
        <f>IF(ISBLANK(DATASHEET!DN109),"",DATASHEET!DN109)</f>
        <v/>
      </c>
      <c r="DN123" s="140" t="str">
        <f>IF(DO123="","",IFERROR(VLOOKUP(DATASHEET!DP109,lookup,2,FALSE)-$P123,""))</f>
        <v/>
      </c>
      <c r="DO123" s="156" t="str">
        <f>IFERROR(INDEX(DATASHEET!$A$1:$DG$299,MATCH(PROGRESS!$A123,DATASHEET!$A$1:$A$299,0),MATCH(PROGRESS!DP$2,DATASHEET!$A$1:$DG$1,0)),"")</f>
        <v/>
      </c>
      <c r="DP123" s="156" t="str">
        <f t="shared" si="93"/>
        <v/>
      </c>
      <c r="DQ123" s="138" t="str">
        <f>IF(ISBLANK(DATASHEET!DQ109),"",DATASHEET!DQ109)</f>
        <v>FG</v>
      </c>
      <c r="DR123" s="198" t="str">
        <f>IF(ISBLANK(DATASHEET!DR109),"",DATASHEET!DR109)</f>
        <v>11X-RE-4</v>
      </c>
      <c r="DS123" s="140" t="str">
        <f>IF(DT123="","",IFERROR(VLOOKUP(DATASHEET!DT109,lookup,2,FALSE)-$P123,""))</f>
        <v/>
      </c>
      <c r="DT123" s="156" t="str">
        <f>IFERROR(INDEX(DATASHEET!$A$1:$DG$299,MATCH(PROGRESS!$A123,DATASHEET!$A$1:$A$299,0),MATCH(PROGRESS!DU$2,DATASHEET!$A$1:$DG$1,0)),"")</f>
        <v/>
      </c>
      <c r="DU123" s="156" t="str">
        <f t="shared" si="94"/>
        <v/>
      </c>
      <c r="DV123" s="138" t="str">
        <f>IF(ISBLANK(DATASHEET!DU109),"",DATASHEET!DU109)</f>
        <v>ES</v>
      </c>
      <c r="DW123" s="198" t="str">
        <f>IF(ISBLANK(DATASHEET!DV109),"",DATASHEET!DV109)</f>
        <v>11C-SC-1</v>
      </c>
      <c r="DX123" s="140" t="str">
        <f>IF(DY123="","",IFERROR(VLOOKUP(DATASHEET!DX109,lookup,2,FALSE)-$P123,""))</f>
        <v/>
      </c>
      <c r="DY123" s="156" t="str">
        <f>IFERROR(INDEX(DATASHEET!$A$1:$DG$299,MATCH(PROGRESS!$A123,DATASHEET!$A$1:$A$299,0),MATCH(PROGRESS!DZ$2,DATASHEET!$A$1:$DG$1,0)),"")</f>
        <v/>
      </c>
      <c r="DZ123" s="156" t="str">
        <f t="shared" si="95"/>
        <v/>
      </c>
      <c r="EA123" s="138" t="str">
        <f>IF(ISBLANK(DATASHEET!DY109),"",DATASHEET!DY109)</f>
        <v>YP</v>
      </c>
      <c r="EB123" s="198" t="str">
        <f>IF(ISBLANK(DATASHEET!DZ109),"",DATASHEET!DZ109)</f>
        <v>11N-SP-2</v>
      </c>
      <c r="FD123" s="526"/>
      <c r="FE123" s="532"/>
      <c r="FF123" s="532"/>
      <c r="FG123" s="532"/>
      <c r="FH123" s="526"/>
      <c r="FI123" s="526"/>
      <c r="FJ123" s="532"/>
      <c r="FK123" s="526"/>
      <c r="FL123" s="532"/>
      <c r="FM123" s="526"/>
      <c r="FN123" s="532"/>
      <c r="FO123" s="532"/>
      <c r="FP123" s="532"/>
      <c r="FQ123" s="526"/>
      <c r="FR123" s="526"/>
      <c r="FS123" s="526"/>
      <c r="FT123" s="532"/>
      <c r="FU123" s="526"/>
      <c r="FV123" s="532"/>
      <c r="FW123" s="532"/>
      <c r="FX123" s="532"/>
      <c r="FY123" s="526"/>
      <c r="FZ123" s="532"/>
      <c r="GA123" s="529"/>
      <c r="GB123" s="530"/>
      <c r="GC123" s="530"/>
      <c r="GD123" s="529"/>
      <c r="GE123" s="530"/>
      <c r="GF123" s="530"/>
      <c r="GG123" s="530"/>
      <c r="GH123" s="530"/>
      <c r="GI123" s="530"/>
      <c r="GJ123" s="529"/>
      <c r="GK123" s="530"/>
      <c r="GL123" s="529"/>
      <c r="GM123" s="529"/>
      <c r="GN123" s="530"/>
      <c r="GO123" s="530"/>
      <c r="GP123" s="529"/>
      <c r="GQ123" s="529"/>
      <c r="GR123" s="530"/>
      <c r="GS123" s="530"/>
      <c r="GT123" s="529"/>
      <c r="HA123" t="s">
        <v>375</v>
      </c>
      <c r="HB123" t="s">
        <v>375</v>
      </c>
    </row>
    <row r="124" spans="1:210" ht="15.75" x14ac:dyDescent="0.25">
      <c r="A124" s="179">
        <f>DATASHEET!A110</f>
        <v>151584</v>
      </c>
      <c r="B124" s="58" t="str">
        <f>DATASHEET!B110</f>
        <v>MARTIN, Tyler</v>
      </c>
      <c r="C124" s="169" t="str">
        <f>DATASHEET!C110</f>
        <v>11SDA</v>
      </c>
      <c r="D124" s="170" t="str">
        <f>DATASHEET!D110</f>
        <v>M</v>
      </c>
      <c r="E124" s="170" t="str">
        <f>DATASHEET!J110</f>
        <v>N</v>
      </c>
      <c r="F124" s="170" t="str">
        <f>DATASHEET!E110</f>
        <v>N</v>
      </c>
      <c r="G124" s="170" t="str">
        <f>DATASHEET!F110</f>
        <v>White - British</v>
      </c>
      <c r="H124" s="170" t="str">
        <f>DATASHEET!G110</f>
        <v>N</v>
      </c>
      <c r="I124" s="170" t="str">
        <f>DATASHEET!H110</f>
        <v>N</v>
      </c>
      <c r="J124" s="170" t="str">
        <f>DATASHEET!I110</f>
        <v>N</v>
      </c>
      <c r="K124" s="171" t="str">
        <f>DATASHEET!M110</f>
        <v>H</v>
      </c>
      <c r="L124" s="88" t="str">
        <f t="shared" si="71"/>
        <v/>
      </c>
      <c r="M124" s="88" t="str">
        <f t="shared" si="72"/>
        <v/>
      </c>
      <c r="N124" s="498" t="str">
        <f>IF(ISBLANK(DATASHEET!L110),"",DATASHEET!L110)</f>
        <v>6-7</v>
      </c>
      <c r="O124" s="109">
        <f>IFERROR(IF(VLOOKUP(DATASHEET!A110,[5]YEAR11!$A$2:$AF$236,18,FALSE)="","",VLOOKUP(DATASHEET!A110,[5]YEAR11!$A$2:$AF$236,18,FALSE)),"")</f>
        <v>61.896647999999999</v>
      </c>
      <c r="P124" s="111">
        <f>IFERROR(IF(VLOOKUP(DATASHEET!A110,[5]YEAR11!$A$2:$AF$237,19,FALSE)="","",VLOOKUP(DATASHEET!A110,[5]YEAR11!$A$2:$AF$237,19,FALSE)),"")</f>
        <v>6.1896648000000001</v>
      </c>
      <c r="Q124" s="497">
        <f>'P8 BREAKDOWN'!M112</f>
        <v>-5.4896647999999999</v>
      </c>
      <c r="R124" s="140" t="str">
        <f>IF(S124="","",IFERROR(VLOOKUP(DATASHEET!AF110,lookup,2,FALSE)-$P124,""))</f>
        <v/>
      </c>
      <c r="S124" s="156" t="str">
        <f>IFERROR(INDEX(DATASHEET!$A$1:$DG$299,MATCH(PROGRESS!$A124,DATASHEET!$A$1:$A$299,0),MATCH(PROGRESS!T$2,DATASHEET!$A$1:$DG$1,0)),"")</f>
        <v/>
      </c>
      <c r="T124" s="156" t="str">
        <f t="shared" si="73"/>
        <v/>
      </c>
      <c r="U124" s="138" t="str">
        <f>IF(ISBLANK(DATASHEET!AG110),"",DATASHEET!AG110)</f>
        <v/>
      </c>
      <c r="V124" s="198" t="str">
        <f>IF(ISBLANK(DATASHEET!AH110),"",DATASHEET!AH110)</f>
        <v/>
      </c>
      <c r="W124" s="140" t="str">
        <f>IF(X124="","",IFERROR(VLOOKUP(DATASHEET!AJ110,lookup,2,FALSE)-$P124,""))</f>
        <v/>
      </c>
      <c r="X124" s="156" t="str">
        <f>IFERROR(INDEX(DATASHEET!$A$1:$DG$299,MATCH(PROGRESS!$A124,DATASHEET!$A$1:$A$299,0),MATCH(PROGRESS!Y$2,DATASHEET!$A$1:$DG$1,0)),"")</f>
        <v/>
      </c>
      <c r="Y124" s="156" t="str">
        <f t="shared" si="74"/>
        <v/>
      </c>
      <c r="Z124" s="138" t="str">
        <f>IF(ISBLANK(DATASHEET!AK110),"",DATASHEET!AK110)</f>
        <v>RAB</v>
      </c>
      <c r="AA124" s="198" t="str">
        <f>IF(ISBLANK(DATASHEET!AL110),"",DATASHEET!AL110)</f>
        <v>11T-BI-2</v>
      </c>
      <c r="AB124" s="140" t="str">
        <f>IF(AC124="","",IFERROR(VLOOKUP(DATASHEET!AN110,lookup,2,FALSE)-$P124,""))</f>
        <v/>
      </c>
      <c r="AC124" s="156" t="str">
        <f>IFERROR(INDEX(DATASHEET!$A$1:$DG$299,MATCH(PROGRESS!$A124,DATASHEET!$A$1:$A$299,0),MATCH(PROGRESS!AD$2,DATASHEET!$A$1:$DG$1,0)),"")</f>
        <v/>
      </c>
      <c r="AD124" s="156" t="str">
        <f t="shared" si="75"/>
        <v/>
      </c>
      <c r="AE124" s="138" t="str">
        <f>IF(ISBLANK(DATASHEET!AO110),"",DATASHEET!AO110)</f>
        <v>ASM</v>
      </c>
      <c r="AF124" s="198" t="str">
        <f>IF(ISBLANK(DATASHEET!AP110),"",DATASHEET!AP110)</f>
        <v>11MS2-BE-MS-1</v>
      </c>
      <c r="AG124" s="140" t="str">
        <f>IF(AH124="","",IFERROR(VLOOKUP(DATASHEET!AR110,lookup,2,FALSE)-$P124,""))</f>
        <v/>
      </c>
      <c r="AH124" s="156" t="str">
        <f>IFERROR(INDEX(DATASHEET!$A$1:$DG$299,MATCH(PROGRESS!$A124,DATASHEET!$A$1:$A$299,0),MATCH(PROGRESS!AI$2,DATASHEET!$A$1:$DG$1,0)),"")</f>
        <v/>
      </c>
      <c r="AI124" s="156" t="str">
        <f t="shared" si="76"/>
        <v/>
      </c>
      <c r="AJ124" s="138" t="str">
        <f>IF(ISBLANK(DATASHEET!AS110),"",DATASHEET!AS110)</f>
        <v>GN</v>
      </c>
      <c r="AK124" s="198" t="str">
        <f>IF(ISBLANK(DATASHEET!AT110),"",DATASHEET!AT110)</f>
        <v>11T-CH-2</v>
      </c>
      <c r="AL124" s="140" t="str">
        <f>IF(AM124="","",IFERROR(VLOOKUP(DATASHEET!AV110,lookup,2,FALSE)-$P124,""))</f>
        <v/>
      </c>
      <c r="AM124" s="156" t="str">
        <f>IFERROR(INDEX(DATASHEET!$A$1:$DG$299,MATCH(PROGRESS!$A124,DATASHEET!$A$1:$A$299,0),MATCH(PROGRESS!AN$2,DATASHEET!$A$1:$DG$1,0)),"")</f>
        <v/>
      </c>
      <c r="AN124" s="156" t="str">
        <f t="shared" si="77"/>
        <v/>
      </c>
      <c r="AO124" s="138" t="str">
        <f>IF(ISBLANK(DATASHEET!AW110),"",DATASHEET!AW110)</f>
        <v/>
      </c>
      <c r="AP124" s="198" t="str">
        <f>IF(ISBLANK(DATASHEET!AX110),"",DATASHEET!AX110)</f>
        <v/>
      </c>
      <c r="AQ124" s="140" t="str">
        <f>IF(AR124="","",IFERROR(VLOOKUP(DATASHEET!AZ110,lookup,2,FALSE)-$P124,""))</f>
        <v/>
      </c>
      <c r="AR124" s="156" t="str">
        <f>IFERROR(INDEX(DATASHEET!$A$1:$DG$299,MATCH(PROGRESS!$A124,DATASHEET!$A$1:$A$299,0),MATCH(PROGRESS!AS$2,DATASHEET!$A$1:$DG$1,0)),"")</f>
        <v/>
      </c>
      <c r="AS124" s="156" t="str">
        <f t="shared" si="78"/>
        <v/>
      </c>
      <c r="AT124" s="138" t="str">
        <f>IF(ISBLANK(DATASHEET!BA110),"",DATASHEET!BA110)</f>
        <v/>
      </c>
      <c r="AU124" s="198" t="str">
        <f>IF(ISBLANK(DATASHEET!BB110),"",DATASHEET!BB110)</f>
        <v/>
      </c>
      <c r="AV124" s="140" t="str">
        <f>IF(AW124="","",IFERROR(VLOOKUP(DATASHEET!BD110,lookup,2,FALSE)-$P124,""))</f>
        <v/>
      </c>
      <c r="AW124" s="156" t="str">
        <f>IFERROR(INDEX(DATASHEET!$A$1:$DG$299,MATCH(PROGRESS!$A124,DATASHEET!$A$1:$A$299,0),MATCH(PROGRESS!AX$2,DATASHEET!$A$1:$DG$1,0)),"")</f>
        <v/>
      </c>
      <c r="AX124" s="156" t="str">
        <f t="shared" si="79"/>
        <v/>
      </c>
      <c r="AY124" s="138" t="str">
        <f>IF(ISBLANK(DATASHEET!BE110),"",DATASHEET!BE110)</f>
        <v/>
      </c>
      <c r="AZ124" s="198" t="str">
        <f>IF(ISBLANK(DATASHEET!BF110),"",DATASHEET!BF110)</f>
        <v/>
      </c>
      <c r="BA124" s="140" t="str">
        <f>IF(BB124="","",IFERROR(VLOOKUP(DATASHEET!BH110,lookup,2,FALSE)-$P124,""))</f>
        <v/>
      </c>
      <c r="BB124" s="156" t="str">
        <f>IFERROR(INDEX(DATASHEET!$A$1:$DG$299,MATCH(PROGRESS!$A124,DATASHEET!$A$1:$A$299,0),MATCH(PROGRESS!BC$2,DATASHEET!$A$1:$DG$1,0)),"")</f>
        <v/>
      </c>
      <c r="BC124" s="156" t="str">
        <f t="shared" si="80"/>
        <v/>
      </c>
      <c r="BD124" s="138" t="str">
        <f>IF(ISBLANK(DATASHEET!BI110),"",DATASHEET!BI110)</f>
        <v>IC</v>
      </c>
      <c r="BE124" s="198" t="str">
        <f>IF(ISBLANK(DATASHEET!BJ110),"",DATASHEET!BJ110)</f>
        <v>11X-EN-8</v>
      </c>
      <c r="BF124" s="140" t="str">
        <f>IF(BG124="","",IFERROR(VLOOKUP(DATASHEET!BL110,lookup,2,FALSE)-$P124,""))</f>
        <v/>
      </c>
      <c r="BG124" s="156" t="str">
        <f>IFERROR(INDEX(DATASHEET!$A$1:$DG$299,MATCH(PROGRESS!$A124,DATASHEET!$A$1:$A$299,0),MATCH(PROGRESS!BH$2,DATASHEET!$A$1:$DG$1,0)),"")</f>
        <v/>
      </c>
      <c r="BH124" s="156" t="str">
        <f t="shared" si="81"/>
        <v/>
      </c>
      <c r="BI124" s="138" t="str">
        <f>IF(ISBLANK(DATASHEET!BM110),"",DATASHEET!BM110)</f>
        <v/>
      </c>
      <c r="BJ124" s="198" t="str">
        <f>IF(ISBLANK(DATASHEET!BN110),"",DATASHEET!BN110)</f>
        <v/>
      </c>
      <c r="BK124" s="140" t="str">
        <f>IF(BL124="","",IFERROR(VLOOKUP(DATASHEET!BP110,lookup,2,FALSE)-$P124,""))</f>
        <v/>
      </c>
      <c r="BL124" s="156" t="str">
        <f>IFERROR(INDEX(DATASHEET!$A$1:$DG$299,MATCH(PROGRESS!$A124,DATASHEET!$A$1:$A$299,0),MATCH(PROGRESS!BM$2,DATASHEET!$A$1:$DG$1,0)),"")</f>
        <v/>
      </c>
      <c r="BM124" s="156" t="str">
        <f t="shared" si="82"/>
        <v/>
      </c>
      <c r="BN124" s="138" t="str">
        <f>IF(ISBLANK(DATASHEET!BQ110),"",DATASHEET!BQ110)</f>
        <v/>
      </c>
      <c r="BO124" s="198" t="str">
        <f>IF(ISBLANK(DATASHEET!BR110),"",DATASHEET!BR110)</f>
        <v/>
      </c>
      <c r="BP124" s="140" t="str">
        <f>IF(BQ124="","",IFERROR(VLOOKUP(DATASHEET!BX110,lookup,2,FALSE)-$P124,""))</f>
        <v/>
      </c>
      <c r="BQ124" s="156" t="str">
        <f>IFERROR(INDEX(DATASHEET!$A$1:$DG$299,MATCH(PROGRESS!$A124,DATASHEET!$A$1:$A$299,0),MATCH(PROGRESS!BR$2,DATASHEET!$A$1:$DG$1,0)),"")</f>
        <v/>
      </c>
      <c r="BR124" s="156" t="str">
        <f t="shared" si="83"/>
        <v/>
      </c>
      <c r="BS124" s="138" t="str">
        <f>IF(ISBLANK(DATASHEET!BY110),"",DATASHEET!BY110)</f>
        <v>EGQ</v>
      </c>
      <c r="BT124" s="198" t="str">
        <f>IF(ISBLANK(DATASHEET!BZ110),"",DATASHEET!BZ110)</f>
        <v>11S-FR-2</v>
      </c>
      <c r="BU124" s="140" t="str">
        <f>IF(BV124="","",IFERROR(VLOOKUP(DATASHEET!CB110,lookup,2,FALSE)-$P124,""))</f>
        <v/>
      </c>
      <c r="BV124" s="156" t="str">
        <f>IFERROR(INDEX(DATASHEET!$A$1:$DG$299,MATCH(PROGRESS!$A124,DATASHEET!$A$1:$A$299,0),MATCH(PROGRESS!BW$2,DATASHEET!$A$1:$DG$1,0)),"")</f>
        <v/>
      </c>
      <c r="BW124" s="156" t="str">
        <f t="shared" si="84"/>
        <v/>
      </c>
      <c r="BX124" s="138" t="str">
        <f>IF(ISBLANK(DATASHEET!CC110),"",DATASHEET!CC110)</f>
        <v/>
      </c>
      <c r="BY124" s="198" t="str">
        <f>IF(ISBLANK(DATASHEET!CD110),"",DATASHEET!CD110)</f>
        <v/>
      </c>
      <c r="BZ124" s="140" t="str">
        <f>IF(CA124="","",IFERROR(VLOOKUP(DATASHEET!CE110,lookup,2,FALSE)-$P124,""))</f>
        <v/>
      </c>
      <c r="CA124" s="156" t="str">
        <f>IFERROR(INDEX(DATASHEET!$A$1:$DG$299,MATCH(PROGRESS!$A124,DATASHEET!$A$1:$A$299,0),MATCH(PROGRESS!CB$2,DATASHEET!$A$1:$DG$1,0)),"")</f>
        <v/>
      </c>
      <c r="CB124" s="156" t="str">
        <f t="shared" si="85"/>
        <v/>
      </c>
      <c r="CC124" s="138" t="str">
        <f>IF(ISBLANK(DATASHEET!CF110),"",DATASHEET!CF110)</f>
        <v/>
      </c>
      <c r="CD124" s="198" t="str">
        <f>IF(ISBLANK(DATASHEET!CG110),"",DATASHEET!CG110)</f>
        <v/>
      </c>
      <c r="CE124" s="140" t="str">
        <f>IF(CF124="","",IFERROR(VLOOKUP(DATASHEET!CJ110,lookup,2,FALSE)-$P124,""))</f>
        <v/>
      </c>
      <c r="CF124" s="156" t="str">
        <f>IFERROR(INDEX(DATASHEET!$A$1:$DG$299,MATCH(PROGRESS!$A124,DATASHEET!$A$1:$A$299,0),MATCH(PROGRESS!CG$2,DATASHEET!$A$1:$DG$1,0)),"")</f>
        <v/>
      </c>
      <c r="CG124" s="156" t="str">
        <f t="shared" si="86"/>
        <v/>
      </c>
      <c r="CH124" s="138" t="str">
        <f>IF(ISBLANK(DATASHEET!CK110),"",DATASHEET!CK110)</f>
        <v/>
      </c>
      <c r="CI124" s="198" t="str">
        <f>IF(ISBLANK(DATASHEET!CL110),"",DATASHEET!CL110)</f>
        <v/>
      </c>
      <c r="CJ124" s="140" t="str">
        <f>IF(CK124="","",IFERROR(VLOOKUP(DATASHEET!CN110,lookup,2,FALSE)-$P124,""))</f>
        <v/>
      </c>
      <c r="CK124" s="156" t="str">
        <f>IFERROR(INDEX(DATASHEET!$A$1:$DG$299,MATCH(PROGRESS!$A124,DATASHEET!$A$1:$A$299,0),MATCH(PROGRESS!CL$2,DATASHEET!$A$1:$DG$1,0)),"")</f>
        <v/>
      </c>
      <c r="CL124" s="156" t="str">
        <f t="shared" si="87"/>
        <v/>
      </c>
      <c r="CM124" s="138" t="str">
        <f>IF(ISBLANK(DATASHEET!CO110),"",DATASHEET!CO110)</f>
        <v>CS</v>
      </c>
      <c r="CN124" s="198" t="str">
        <f>IF(ISBLANK(DATASHEET!CP110),"",DATASHEET!CP110)</f>
        <v>11S-MA-1</v>
      </c>
      <c r="CO124" s="140" t="str">
        <f>IF(CP124="","",IFERROR(VLOOKUP(DATASHEET!CR110,lookup,2,FALSE)-$P124,""))</f>
        <v/>
      </c>
      <c r="CP124" s="156" t="str">
        <f>IFERROR(INDEX(DATASHEET!$A$1:$DG$299,MATCH(PROGRESS!$A124,DATASHEET!$A$1:$A$299,0),MATCH(PROGRESS!CQ$2,DATASHEET!$A$1:$DG$1,0)),"")</f>
        <v/>
      </c>
      <c r="CQ124" s="156" t="str">
        <f t="shared" si="88"/>
        <v/>
      </c>
      <c r="CR124" s="138" t="str">
        <f>IF(ISBLANK(DATASHEET!CS110),"",DATASHEET!CS110)</f>
        <v/>
      </c>
      <c r="CS124" s="198" t="str">
        <f>IF(ISBLANK(DATASHEET!CT110),"",DATASHEET!CT110)</f>
        <v/>
      </c>
      <c r="CT124" s="140" t="str">
        <f>IF(CU124="","",IFERROR(VLOOKUP(DATASHEET!CV110,lookup,2,FALSE)-$P124,""))</f>
        <v/>
      </c>
      <c r="CU124" s="156" t="str">
        <f>IFERROR(INDEX(DATASHEET!$A$1:$DG$299,MATCH(PROGRESS!$A124,DATASHEET!$A$1:$A$299,0),MATCH(PROGRESS!CV$2,DATASHEET!$A$1:$DG$1,0)),"")</f>
        <v/>
      </c>
      <c r="CV124" s="156" t="str">
        <f t="shared" si="89"/>
        <v/>
      </c>
      <c r="CW124" s="138" t="str">
        <f>IF(ISBLANK(DATASHEET!CW110),"",DATASHEET!CW110)</f>
        <v/>
      </c>
      <c r="CX124" s="198" t="str">
        <f>IF(ISBLANK(DATASHEET!CX110),"",DATASHEET!CX110)</f>
        <v/>
      </c>
      <c r="CY124" s="140" t="str">
        <f>IF(CZ124="","",IFERROR(VLOOKUP(DATASHEET!DD110,lookup,2,FALSE)-$P124,""))</f>
        <v/>
      </c>
      <c r="CZ124" s="156" t="str">
        <f>IFERROR(INDEX(DATASHEET!$A$1:$DG$299,MATCH(PROGRESS!$A124,DATASHEET!$A$1:$A$299,0),MATCH(PROGRESS!DA$2,DATASHEET!$A$1:$DG$1,0)),"")</f>
        <v/>
      </c>
      <c r="DA124" s="156" t="str">
        <f t="shared" si="90"/>
        <v/>
      </c>
      <c r="DB124" s="138" t="str">
        <f>IF(ISBLANK(DATASHEET!DE110),"",DATASHEET!DE110)</f>
        <v/>
      </c>
      <c r="DC124" s="198" t="str">
        <f>IF(ISBLANK(DATASHEET!DF110),"",DATASHEET!DF110)</f>
        <v/>
      </c>
      <c r="DD124" s="140" t="str">
        <f>IF(DE124="","",IFERROR(VLOOKUP(DATASHEET!DH110,lookup,2,FALSE)-$P124,""))</f>
        <v/>
      </c>
      <c r="DE124" s="156" t="str">
        <f>IFERROR(INDEX(DATASHEET!$A$1:$DG$299,MATCH(PROGRESS!$A124,DATASHEET!$A$1:$A$299,0),MATCH(PROGRESS!DF$2,DATASHEET!$A$1:$DG$1,0)),"")</f>
        <v/>
      </c>
      <c r="DF124" s="156" t="str">
        <f t="shared" si="91"/>
        <v/>
      </c>
      <c r="DG124" s="138" t="str">
        <f>IF(ISBLANK(DATASHEET!DI110),"",DATASHEET!DI110)</f>
        <v>DWA</v>
      </c>
      <c r="DH124" s="198" t="str">
        <f>IF(ISBLANK(DATASHEET!DJ110),"",DATASHEET!DJ110)</f>
        <v>11T-PH-2</v>
      </c>
      <c r="DI124" s="140" t="str">
        <f>IF(DJ124="","",IFERROR(VLOOKUP(DATASHEET!DL110,lookup,2,FALSE)-$P124,""))</f>
        <v/>
      </c>
      <c r="DJ124" s="156" t="str">
        <f>IFERROR(INDEX(DATASHEET!$A$1:$DG$299,MATCH(PROGRESS!$A124,DATASHEET!$A$1:$A$299,0),MATCH(PROGRESS!DK$2,DATASHEET!$A$1:$DG$1,0)),"")</f>
        <v/>
      </c>
      <c r="DK124" s="156" t="str">
        <f t="shared" si="92"/>
        <v/>
      </c>
      <c r="DL124" s="138" t="str">
        <f>IF(ISBLANK(DATASHEET!DM110),"",DATASHEET!DM110)</f>
        <v/>
      </c>
      <c r="DM124" s="198" t="str">
        <f>IF(ISBLANK(DATASHEET!DN110),"",DATASHEET!DN110)</f>
        <v/>
      </c>
      <c r="DN124" s="140" t="str">
        <f>IF(DO124="","",IFERROR(VLOOKUP(DATASHEET!DP110,lookup,2,FALSE)-$P124,""))</f>
        <v/>
      </c>
      <c r="DO124" s="156" t="str">
        <f>IFERROR(INDEX(DATASHEET!$A$1:$DG$299,MATCH(PROGRESS!$A124,DATASHEET!$A$1:$A$299,0),MATCH(PROGRESS!DP$2,DATASHEET!$A$1:$DG$1,0)),"")</f>
        <v/>
      </c>
      <c r="DP124" s="156" t="str">
        <f t="shared" si="93"/>
        <v/>
      </c>
      <c r="DQ124" s="138" t="str">
        <f>IF(ISBLANK(DATASHEET!DQ110),"",DATASHEET!DQ110)</f>
        <v>NT</v>
      </c>
      <c r="DR124" s="198" t="str">
        <f>IF(ISBLANK(DATASHEET!DR110),"",DATASHEET!DR110)</f>
        <v>11X-RE-5</v>
      </c>
      <c r="DS124" s="140" t="str">
        <f>IF(DT124="","",IFERROR(VLOOKUP(DATASHEET!DT110,lookup,2,FALSE)-$P124,""))</f>
        <v/>
      </c>
      <c r="DT124" s="156" t="str">
        <f>IFERROR(INDEX(DATASHEET!$A$1:$DG$299,MATCH(PROGRESS!$A124,DATASHEET!$A$1:$A$299,0),MATCH(PROGRESS!DU$2,DATASHEET!$A$1:$DG$1,0)),"")</f>
        <v/>
      </c>
      <c r="DU124" s="156" t="str">
        <f t="shared" si="94"/>
        <v/>
      </c>
      <c r="DV124" s="138" t="str">
        <f>IF(ISBLANK(DATASHEET!DU110),"",DATASHEET!DU110)</f>
        <v/>
      </c>
      <c r="DW124" s="198" t="str">
        <f>IF(ISBLANK(DATASHEET!DV110),"",DATASHEET!DV110)</f>
        <v/>
      </c>
      <c r="DX124" s="140" t="str">
        <f>IF(DY124="","",IFERROR(VLOOKUP(DATASHEET!DX110,lookup,2,FALSE)-$P124,""))</f>
        <v/>
      </c>
      <c r="DY124" s="156" t="str">
        <f>IFERROR(INDEX(DATASHEET!$A$1:$DG$299,MATCH(PROGRESS!$A124,DATASHEET!$A$1:$A$299,0),MATCH(PROGRESS!DZ$2,DATASHEET!$A$1:$DG$1,0)),"")</f>
        <v/>
      </c>
      <c r="DZ124" s="156" t="str">
        <f t="shared" si="95"/>
        <v/>
      </c>
      <c r="EA124" s="138" t="str">
        <f>IF(ISBLANK(DATASHEET!DY110),"",DATASHEET!DY110)</f>
        <v/>
      </c>
      <c r="EB124" s="198" t="str">
        <f>IF(ISBLANK(DATASHEET!DZ110),"",DATASHEET!DZ110)</f>
        <v/>
      </c>
      <c r="FD124" s="526"/>
      <c r="FE124" s="532"/>
      <c r="FF124" s="532"/>
      <c r="FG124" s="532"/>
      <c r="FH124" s="526"/>
      <c r="FI124" s="526"/>
      <c r="FJ124" s="532"/>
      <c r="FK124" s="526"/>
      <c r="FL124" s="532"/>
      <c r="FM124" s="526"/>
      <c r="FN124" s="532"/>
      <c r="FO124" s="532"/>
      <c r="FP124" s="532"/>
      <c r="FQ124" s="526"/>
      <c r="FR124" s="526"/>
      <c r="FS124" s="526"/>
      <c r="FT124" s="532"/>
      <c r="FU124" s="526"/>
      <c r="FV124" s="532"/>
      <c r="FW124" s="532"/>
      <c r="FX124" s="532"/>
      <c r="FY124" s="526"/>
      <c r="FZ124" s="532"/>
      <c r="GA124" s="529"/>
      <c r="GB124" s="530"/>
      <c r="GC124" s="530"/>
      <c r="GD124" s="529"/>
      <c r="GE124" s="530"/>
      <c r="GF124" s="530"/>
      <c r="GG124" s="530"/>
      <c r="GH124" s="530"/>
      <c r="GI124" s="530"/>
      <c r="GJ124" s="529"/>
      <c r="GK124" s="530"/>
      <c r="GL124" s="529"/>
      <c r="GM124" s="529"/>
      <c r="GN124" s="530"/>
      <c r="GO124" s="530"/>
      <c r="GP124" s="529"/>
      <c r="GQ124" s="529"/>
      <c r="GR124" s="530"/>
      <c r="GS124" s="530"/>
      <c r="GT124" s="529"/>
      <c r="HB124" t="s">
        <v>375</v>
      </c>
    </row>
    <row r="125" spans="1:210" ht="15.75" x14ac:dyDescent="0.25">
      <c r="A125" s="179">
        <f>DATASHEET!A111</f>
        <v>151595</v>
      </c>
      <c r="B125" s="58" t="str">
        <f>DATASHEET!B111</f>
        <v>MAURICIO, James</v>
      </c>
      <c r="C125" s="169" t="str">
        <f>DATASHEET!C111</f>
        <v>11SDA</v>
      </c>
      <c r="D125" s="170" t="str">
        <f>DATASHEET!D111</f>
        <v>M</v>
      </c>
      <c r="E125" s="170" t="str">
        <f>DATASHEET!J111</f>
        <v>N</v>
      </c>
      <c r="F125" s="170" t="str">
        <f>DATASHEET!E111</f>
        <v>N</v>
      </c>
      <c r="G125" s="170" t="str">
        <f>DATASHEET!F111</f>
        <v>Any Other Asian Background</v>
      </c>
      <c r="H125" s="170" t="str">
        <f>DATASHEET!G111</f>
        <v>N</v>
      </c>
      <c r="I125" s="170" t="str">
        <f>DATASHEET!H111</f>
        <v>N</v>
      </c>
      <c r="J125" s="170" t="str">
        <f>DATASHEET!I111</f>
        <v>N</v>
      </c>
      <c r="K125" s="171" t="str">
        <f>DATASHEET!M111</f>
        <v>M</v>
      </c>
      <c r="L125" s="88" t="str">
        <f t="shared" si="71"/>
        <v/>
      </c>
      <c r="M125" s="88" t="str">
        <f t="shared" si="72"/>
        <v/>
      </c>
      <c r="N125" s="498" t="str">
        <f>IF(ISBLANK(DATASHEET!L111),"",DATASHEET!L111)</f>
        <v>6-7</v>
      </c>
      <c r="O125" s="109">
        <f>IFERROR(IF(VLOOKUP(DATASHEET!A111,[5]YEAR11!$A$2:$AF$236,18,FALSE)="","",VLOOKUP(DATASHEET!A111,[5]YEAR11!$A$2:$AF$236,18,FALSE)),"")</f>
        <v>56.563876999999998</v>
      </c>
      <c r="P125" s="111">
        <f>IFERROR(IF(VLOOKUP(DATASHEET!A111,[5]YEAR11!$A$2:$AF$237,19,FALSE)="","",VLOOKUP(DATASHEET!A111,[5]YEAR11!$A$2:$AF$237,19,FALSE)),"")</f>
        <v>5.6563876999999998</v>
      </c>
      <c r="Q125" s="497">
        <f>'P8 BREAKDOWN'!M113</f>
        <v>-5.0563877000000002</v>
      </c>
      <c r="R125" s="140" t="str">
        <f>IF(S125="","",IFERROR(VLOOKUP(DATASHEET!AF111,lookup,2,FALSE)-$P125,""))</f>
        <v/>
      </c>
      <c r="S125" s="156" t="str">
        <f>IFERROR(INDEX(DATASHEET!$A$1:$DG$299,MATCH(PROGRESS!$A125,DATASHEET!$A$1:$A$299,0),MATCH(PROGRESS!T$2,DATASHEET!$A$1:$DG$1,0)),"")</f>
        <v/>
      </c>
      <c r="T125" s="156" t="str">
        <f t="shared" si="73"/>
        <v/>
      </c>
      <c r="U125" s="138" t="str">
        <f>IF(ISBLANK(DATASHEET!AG111),"",DATASHEET!AG111)</f>
        <v/>
      </c>
      <c r="V125" s="198" t="str">
        <f>IF(ISBLANK(DATASHEET!AH111),"",DATASHEET!AH111)</f>
        <v/>
      </c>
      <c r="W125" s="140" t="str">
        <f>IF(X125="","",IFERROR(VLOOKUP(DATASHEET!AJ111,lookup,2,FALSE)-$P125,""))</f>
        <v/>
      </c>
      <c r="X125" s="156" t="str">
        <f>IFERROR(INDEX(DATASHEET!$A$1:$DG$299,MATCH(PROGRESS!$A125,DATASHEET!$A$1:$A$299,0),MATCH(PROGRESS!Y$2,DATASHEET!$A$1:$DG$1,0)),"")</f>
        <v/>
      </c>
      <c r="Y125" s="156" t="str">
        <f t="shared" si="74"/>
        <v/>
      </c>
      <c r="Z125" s="138" t="str">
        <f>IF(ISBLANK(DATASHEET!AK111),"",DATASHEET!AK111)</f>
        <v>RAB</v>
      </c>
      <c r="AA125" s="198" t="str">
        <f>IF(ISBLANK(DATASHEET!AL111),"",DATASHEET!AL111)</f>
        <v>11T-BI-2</v>
      </c>
      <c r="AB125" s="140" t="str">
        <f>IF(AC125="","",IFERROR(VLOOKUP(DATASHEET!AN111,lookup,2,FALSE)-$P125,""))</f>
        <v/>
      </c>
      <c r="AC125" s="156" t="str">
        <f>IFERROR(INDEX(DATASHEET!$A$1:$DG$299,MATCH(PROGRESS!$A125,DATASHEET!$A$1:$A$299,0),MATCH(PROGRESS!AD$2,DATASHEET!$A$1:$DG$1,0)),"")</f>
        <v/>
      </c>
      <c r="AD125" s="156" t="str">
        <f t="shared" si="75"/>
        <v/>
      </c>
      <c r="AE125" s="138" t="str">
        <f>IF(ISBLANK(DATASHEET!AO111),"",DATASHEET!AO111)</f>
        <v/>
      </c>
      <c r="AF125" s="198" t="str">
        <f>IF(ISBLANK(DATASHEET!AP111),"",DATASHEET!AP111)</f>
        <v/>
      </c>
      <c r="AG125" s="140" t="str">
        <f>IF(AH125="","",IFERROR(VLOOKUP(DATASHEET!AR111,lookup,2,FALSE)-$P125,""))</f>
        <v/>
      </c>
      <c r="AH125" s="156" t="str">
        <f>IFERROR(INDEX(DATASHEET!$A$1:$DG$299,MATCH(PROGRESS!$A125,DATASHEET!$A$1:$A$299,0),MATCH(PROGRESS!AI$2,DATASHEET!$A$1:$DG$1,0)),"")</f>
        <v/>
      </c>
      <c r="AI125" s="156" t="str">
        <f t="shared" si="76"/>
        <v/>
      </c>
      <c r="AJ125" s="138" t="str">
        <f>IF(ISBLANK(DATASHEET!AS111),"",DATASHEET!AS111)</f>
        <v>GN</v>
      </c>
      <c r="AK125" s="198" t="str">
        <f>IF(ISBLANK(DATASHEET!AT111),"",DATASHEET!AT111)</f>
        <v>11T-CH-2</v>
      </c>
      <c r="AL125" s="140" t="str">
        <f>IF(AM125="","",IFERROR(VLOOKUP(DATASHEET!AV111,lookup,2,FALSE)-$P125,""))</f>
        <v/>
      </c>
      <c r="AM125" s="156" t="str">
        <f>IFERROR(INDEX(DATASHEET!$A$1:$DG$299,MATCH(PROGRESS!$A125,DATASHEET!$A$1:$A$299,0),MATCH(PROGRESS!AN$2,DATASHEET!$A$1:$DG$1,0)),"")</f>
        <v/>
      </c>
      <c r="AN125" s="156" t="str">
        <f t="shared" si="77"/>
        <v/>
      </c>
      <c r="AO125" s="138" t="str">
        <f>IF(ISBLANK(DATASHEET!AW111),"",DATASHEET!AW111)</f>
        <v/>
      </c>
      <c r="AP125" s="198" t="str">
        <f>IF(ISBLANK(DATASHEET!AX111),"",DATASHEET!AX111)</f>
        <v/>
      </c>
      <c r="AQ125" s="140" t="str">
        <f>IF(AR125="","",IFERROR(VLOOKUP(DATASHEET!AZ111,lookup,2,FALSE)-$P125,""))</f>
        <v/>
      </c>
      <c r="AR125" s="156" t="str">
        <f>IFERROR(INDEX(DATASHEET!$A$1:$DG$299,MATCH(PROGRESS!$A125,DATASHEET!$A$1:$A$299,0),MATCH(PROGRESS!AS$2,DATASHEET!$A$1:$DG$1,0)),"")</f>
        <v/>
      </c>
      <c r="AS125" s="156" t="str">
        <f t="shared" si="78"/>
        <v/>
      </c>
      <c r="AT125" s="138" t="str">
        <f>IF(ISBLANK(DATASHEET!BA111),"",DATASHEET!BA111)</f>
        <v>DCR</v>
      </c>
      <c r="AU125" s="198" t="str">
        <f>IF(ISBLANK(DATASHEET!BB111),"",DATASHEET!BB111)</f>
        <v>11MS2-CS-3</v>
      </c>
      <c r="AV125" s="140" t="str">
        <f>IF(AW125="","",IFERROR(VLOOKUP(DATASHEET!BD111,lookup,2,FALSE)-$P125,""))</f>
        <v/>
      </c>
      <c r="AW125" s="156" t="str">
        <f>IFERROR(INDEX(DATASHEET!$A$1:$DG$299,MATCH(PROGRESS!$A125,DATASHEET!$A$1:$A$299,0),MATCH(PROGRESS!AX$2,DATASHEET!$A$1:$DG$1,0)),"")</f>
        <v/>
      </c>
      <c r="AX125" s="156" t="str">
        <f t="shared" si="79"/>
        <v/>
      </c>
      <c r="AY125" s="138" t="str">
        <f>IF(ISBLANK(DATASHEET!BE111),"",DATASHEET!BE111)</f>
        <v/>
      </c>
      <c r="AZ125" s="198" t="str">
        <f>IF(ISBLANK(DATASHEET!BF111),"",DATASHEET!BF111)</f>
        <v/>
      </c>
      <c r="BA125" s="140" t="str">
        <f>IF(BB125="","",IFERROR(VLOOKUP(DATASHEET!BH111,lookup,2,FALSE)-$P125,""))</f>
        <v/>
      </c>
      <c r="BB125" s="156" t="str">
        <f>IFERROR(INDEX(DATASHEET!$A$1:$DG$299,MATCH(PROGRESS!$A125,DATASHEET!$A$1:$A$299,0),MATCH(PROGRESS!BC$2,DATASHEET!$A$1:$DG$1,0)),"")</f>
        <v/>
      </c>
      <c r="BC125" s="156" t="str">
        <f t="shared" si="80"/>
        <v/>
      </c>
      <c r="BD125" s="138" t="str">
        <f>IF(ISBLANK(DATASHEET!BI111),"",DATASHEET!BI111)</f>
        <v>EP</v>
      </c>
      <c r="BE125" s="198" t="str">
        <f>IF(ISBLANK(DATASHEET!BJ111),"",DATASHEET!BJ111)</f>
        <v>11X-EN-1</v>
      </c>
      <c r="BF125" s="140" t="str">
        <f>IF(BG125="","",IFERROR(VLOOKUP(DATASHEET!BL111,lookup,2,FALSE)-$P125,""))</f>
        <v/>
      </c>
      <c r="BG125" s="156" t="str">
        <f>IFERROR(INDEX(DATASHEET!$A$1:$DG$299,MATCH(PROGRESS!$A125,DATASHEET!$A$1:$A$299,0),MATCH(PROGRESS!BH$2,DATASHEET!$A$1:$DG$1,0)),"")</f>
        <v/>
      </c>
      <c r="BH125" s="156" t="str">
        <f t="shared" si="81"/>
        <v/>
      </c>
      <c r="BI125" s="138" t="str">
        <f>IF(ISBLANK(DATASHEET!BM111),"",DATASHEET!BM111)</f>
        <v/>
      </c>
      <c r="BJ125" s="198" t="str">
        <f>IF(ISBLANK(DATASHEET!BN111),"",DATASHEET!BN111)</f>
        <v/>
      </c>
      <c r="BK125" s="140" t="str">
        <f>IF(BL125="","",IFERROR(VLOOKUP(DATASHEET!BP111,lookup,2,FALSE)-$P125,""))</f>
        <v/>
      </c>
      <c r="BL125" s="156" t="str">
        <f>IFERROR(INDEX(DATASHEET!$A$1:$DG$299,MATCH(PROGRESS!$A125,DATASHEET!$A$1:$A$299,0),MATCH(PROGRESS!BM$2,DATASHEET!$A$1:$DG$1,0)),"")</f>
        <v/>
      </c>
      <c r="BM125" s="156" t="str">
        <f t="shared" si="82"/>
        <v/>
      </c>
      <c r="BN125" s="138" t="str">
        <f>IF(ISBLANK(DATASHEET!BQ111),"",DATASHEET!BQ111)</f>
        <v/>
      </c>
      <c r="BO125" s="198" t="str">
        <f>IF(ISBLANK(DATASHEET!BR111),"",DATASHEET!BR111)</f>
        <v/>
      </c>
      <c r="BP125" s="140" t="str">
        <f>IF(BQ125="","",IFERROR(VLOOKUP(DATASHEET!BX111,lookup,2,FALSE)-$P125,""))</f>
        <v/>
      </c>
      <c r="BQ125" s="156" t="str">
        <f>IFERROR(INDEX(DATASHEET!$A$1:$DG$299,MATCH(PROGRESS!$A125,DATASHEET!$A$1:$A$299,0),MATCH(PROGRESS!BR$2,DATASHEET!$A$1:$DG$1,0)),"")</f>
        <v/>
      </c>
      <c r="BR125" s="156" t="str">
        <f t="shared" si="83"/>
        <v/>
      </c>
      <c r="BS125" s="138" t="str">
        <f>IF(ISBLANK(DATASHEET!BY111),"",DATASHEET!BY111)</f>
        <v>LMA</v>
      </c>
      <c r="BT125" s="198" t="str">
        <f>IF(ISBLANK(DATASHEET!BZ111),"",DATASHEET!BZ111)</f>
        <v>11S-FR-1</v>
      </c>
      <c r="BU125" s="140" t="str">
        <f>IF(BV125="","",IFERROR(VLOOKUP(DATASHEET!CB111,lookup,2,FALSE)-$P125,""))</f>
        <v/>
      </c>
      <c r="BV125" s="156" t="str">
        <f>IFERROR(INDEX(DATASHEET!$A$1:$DG$299,MATCH(PROGRESS!$A125,DATASHEET!$A$1:$A$299,0),MATCH(PROGRESS!BW$2,DATASHEET!$A$1:$DG$1,0)),"")</f>
        <v/>
      </c>
      <c r="BW125" s="156" t="str">
        <f t="shared" si="84"/>
        <v/>
      </c>
      <c r="BX125" s="138" t="str">
        <f>IF(ISBLANK(DATASHEET!CC111),"",DATASHEET!CC111)</f>
        <v/>
      </c>
      <c r="BY125" s="198" t="str">
        <f>IF(ISBLANK(DATASHEET!CD111),"",DATASHEET!CD111)</f>
        <v/>
      </c>
      <c r="BZ125" s="140" t="str">
        <f>IF(CA125="","",IFERROR(VLOOKUP(DATASHEET!CE111,lookup,2,FALSE)-$P125,""))</f>
        <v/>
      </c>
      <c r="CA125" s="156" t="str">
        <f>IFERROR(INDEX(DATASHEET!$A$1:$DG$299,MATCH(PROGRESS!$A125,DATASHEET!$A$1:$A$299,0),MATCH(PROGRESS!CB$2,DATASHEET!$A$1:$DG$1,0)),"")</f>
        <v/>
      </c>
      <c r="CB125" s="156" t="str">
        <f t="shared" si="85"/>
        <v/>
      </c>
      <c r="CC125" s="138" t="str">
        <f>IF(ISBLANK(DATASHEET!CF111),"",DATASHEET!CF111)</f>
        <v/>
      </c>
      <c r="CD125" s="198" t="str">
        <f>IF(ISBLANK(DATASHEET!CG111),"",DATASHEET!CG111)</f>
        <v/>
      </c>
      <c r="CE125" s="140" t="str">
        <f>IF(CF125="","",IFERROR(VLOOKUP(DATASHEET!CJ111,lookup,2,FALSE)-$P125,""))</f>
        <v/>
      </c>
      <c r="CF125" s="156" t="str">
        <f>IFERROR(INDEX(DATASHEET!$A$1:$DG$299,MATCH(PROGRESS!$A125,DATASHEET!$A$1:$A$299,0),MATCH(PROGRESS!CG$2,DATASHEET!$A$1:$DG$1,0)),"")</f>
        <v/>
      </c>
      <c r="CG125" s="156" t="str">
        <f t="shared" si="86"/>
        <v/>
      </c>
      <c r="CH125" s="138" t="str">
        <f>IF(ISBLANK(DATASHEET!CK111),"",DATASHEET!CK111)</f>
        <v/>
      </c>
      <c r="CI125" s="198" t="str">
        <f>IF(ISBLANK(DATASHEET!CL111),"",DATASHEET!CL111)</f>
        <v/>
      </c>
      <c r="CJ125" s="140" t="str">
        <f>IF(CK125="","",IFERROR(VLOOKUP(DATASHEET!CN111,lookup,2,FALSE)-$P125,""))</f>
        <v/>
      </c>
      <c r="CK125" s="156" t="str">
        <f>IFERROR(INDEX(DATASHEET!$A$1:$DG$299,MATCH(PROGRESS!$A125,DATASHEET!$A$1:$A$299,0),MATCH(PROGRESS!CL$2,DATASHEET!$A$1:$DG$1,0)),"")</f>
        <v/>
      </c>
      <c r="CL125" s="156" t="str">
        <f t="shared" si="87"/>
        <v/>
      </c>
      <c r="CM125" s="138" t="str">
        <f>IF(ISBLANK(DATASHEET!CO111),"",DATASHEET!CO111)</f>
        <v>CS</v>
      </c>
      <c r="CN125" s="198" t="str">
        <f>IF(ISBLANK(DATASHEET!CP111),"",DATASHEET!CP111)</f>
        <v>11S-MA-1</v>
      </c>
      <c r="CO125" s="140" t="str">
        <f>IF(CP125="","",IFERROR(VLOOKUP(DATASHEET!CR111,lookup,2,FALSE)-$P125,""))</f>
        <v/>
      </c>
      <c r="CP125" s="156" t="str">
        <f>IFERROR(INDEX(DATASHEET!$A$1:$DG$299,MATCH(PROGRESS!$A125,DATASHEET!$A$1:$A$299,0),MATCH(PROGRESS!CQ$2,DATASHEET!$A$1:$DG$1,0)),"")</f>
        <v/>
      </c>
      <c r="CQ125" s="156" t="str">
        <f t="shared" si="88"/>
        <v/>
      </c>
      <c r="CR125" s="138" t="str">
        <f>IF(ISBLANK(DATASHEET!CS111),"",DATASHEET!CS111)</f>
        <v/>
      </c>
      <c r="CS125" s="198" t="str">
        <f>IF(ISBLANK(DATASHEET!CT111),"",DATASHEET!CT111)</f>
        <v/>
      </c>
      <c r="CT125" s="140" t="str">
        <f>IF(CU125="","",IFERROR(VLOOKUP(DATASHEET!CV111,lookup,2,FALSE)-$P125,""))</f>
        <v/>
      </c>
      <c r="CU125" s="156" t="str">
        <f>IFERROR(INDEX(DATASHEET!$A$1:$DG$299,MATCH(PROGRESS!$A125,DATASHEET!$A$1:$A$299,0),MATCH(PROGRESS!CV$2,DATASHEET!$A$1:$DG$1,0)),"")</f>
        <v/>
      </c>
      <c r="CV125" s="156" t="str">
        <f t="shared" si="89"/>
        <v/>
      </c>
      <c r="CW125" s="138" t="str">
        <f>IF(ISBLANK(DATASHEET!CW111),"",DATASHEET!CW111)</f>
        <v/>
      </c>
      <c r="CX125" s="198" t="str">
        <f>IF(ISBLANK(DATASHEET!CX111),"",DATASHEET!CX111)</f>
        <v/>
      </c>
      <c r="CY125" s="140" t="str">
        <f>IF(CZ125="","",IFERROR(VLOOKUP(DATASHEET!DD111,lookup,2,FALSE)-$P125,""))</f>
        <v/>
      </c>
      <c r="CZ125" s="156" t="str">
        <f>IFERROR(INDEX(DATASHEET!$A$1:$DG$299,MATCH(PROGRESS!$A125,DATASHEET!$A$1:$A$299,0),MATCH(PROGRESS!DA$2,DATASHEET!$A$1:$DG$1,0)),"")</f>
        <v/>
      </c>
      <c r="DA125" s="156" t="str">
        <f t="shared" si="90"/>
        <v/>
      </c>
      <c r="DB125" s="138" t="str">
        <f>IF(ISBLANK(DATASHEET!DE111),"",DATASHEET!DE111)</f>
        <v/>
      </c>
      <c r="DC125" s="198" t="str">
        <f>IF(ISBLANK(DATASHEET!DF111),"",DATASHEET!DF111)</f>
        <v/>
      </c>
      <c r="DD125" s="140" t="str">
        <f>IF(DE125="","",IFERROR(VLOOKUP(DATASHEET!DH111,lookup,2,FALSE)-$P125,""))</f>
        <v/>
      </c>
      <c r="DE125" s="156" t="str">
        <f>IFERROR(INDEX(DATASHEET!$A$1:$DG$299,MATCH(PROGRESS!$A125,DATASHEET!$A$1:$A$299,0),MATCH(PROGRESS!DF$2,DATASHEET!$A$1:$DG$1,0)),"")</f>
        <v/>
      </c>
      <c r="DF125" s="156" t="str">
        <f t="shared" si="91"/>
        <v/>
      </c>
      <c r="DG125" s="138" t="str">
        <f>IF(ISBLANK(DATASHEET!DI111),"",DATASHEET!DI111)</f>
        <v>DWA</v>
      </c>
      <c r="DH125" s="198" t="str">
        <f>IF(ISBLANK(DATASHEET!DJ111),"",DATASHEET!DJ111)</f>
        <v>11T-PH-2</v>
      </c>
      <c r="DI125" s="140" t="str">
        <f>IF(DJ125="","",IFERROR(VLOOKUP(DATASHEET!DL111,lookup,2,FALSE)-$P125,""))</f>
        <v/>
      </c>
      <c r="DJ125" s="156" t="str">
        <f>IFERROR(INDEX(DATASHEET!$A$1:$DG$299,MATCH(PROGRESS!$A125,DATASHEET!$A$1:$A$299,0),MATCH(PROGRESS!DK$2,DATASHEET!$A$1:$DG$1,0)),"")</f>
        <v/>
      </c>
      <c r="DK125" s="156" t="str">
        <f t="shared" si="92"/>
        <v/>
      </c>
      <c r="DL125" s="138" t="str">
        <f>IF(ISBLANK(DATASHEET!DM111),"",DATASHEET!DM111)</f>
        <v/>
      </c>
      <c r="DM125" s="198" t="str">
        <f>IF(ISBLANK(DATASHEET!DN111),"",DATASHEET!DN111)</f>
        <v/>
      </c>
      <c r="DN125" s="140" t="str">
        <f>IF(DO125="","",IFERROR(VLOOKUP(DATASHEET!DP111,lookup,2,FALSE)-$P125,""))</f>
        <v/>
      </c>
      <c r="DO125" s="156" t="str">
        <f>IFERROR(INDEX(DATASHEET!$A$1:$DG$299,MATCH(PROGRESS!$A125,DATASHEET!$A$1:$A$299,0),MATCH(PROGRESS!DP$2,DATASHEET!$A$1:$DG$1,0)),"")</f>
        <v/>
      </c>
      <c r="DP125" s="156" t="str">
        <f t="shared" si="93"/>
        <v/>
      </c>
      <c r="DQ125" s="138" t="str">
        <f>IF(ISBLANK(DATASHEET!DQ111),"",DATASHEET!DQ111)</f>
        <v>ZA</v>
      </c>
      <c r="DR125" s="198" t="str">
        <f>IF(ISBLANK(DATASHEET!DR111),"",DATASHEET!DR111)</f>
        <v>11X-RE-7</v>
      </c>
      <c r="DS125" s="140" t="str">
        <f>IF(DT125="","",IFERROR(VLOOKUP(DATASHEET!DT111,lookup,2,FALSE)-$P125,""))</f>
        <v/>
      </c>
      <c r="DT125" s="156" t="str">
        <f>IFERROR(INDEX(DATASHEET!$A$1:$DG$299,MATCH(PROGRESS!$A125,DATASHEET!$A$1:$A$299,0),MATCH(PROGRESS!DU$2,DATASHEET!$A$1:$DG$1,0)),"")</f>
        <v/>
      </c>
      <c r="DU125" s="156" t="str">
        <f t="shared" si="94"/>
        <v/>
      </c>
      <c r="DV125" s="138" t="str">
        <f>IF(ISBLANK(DATASHEET!DU111),"",DATASHEET!DU111)</f>
        <v/>
      </c>
      <c r="DW125" s="198" t="str">
        <f>IF(ISBLANK(DATASHEET!DV111),"",DATASHEET!DV111)</f>
        <v/>
      </c>
      <c r="DX125" s="140" t="str">
        <f>IF(DY125="","",IFERROR(VLOOKUP(DATASHEET!DX111,lookup,2,FALSE)-$P125,""))</f>
        <v/>
      </c>
      <c r="DY125" s="156" t="str">
        <f>IFERROR(INDEX(DATASHEET!$A$1:$DG$299,MATCH(PROGRESS!$A125,DATASHEET!$A$1:$A$299,0),MATCH(PROGRESS!DZ$2,DATASHEET!$A$1:$DG$1,0)),"")</f>
        <v/>
      </c>
      <c r="DZ125" s="156" t="str">
        <f t="shared" si="95"/>
        <v/>
      </c>
      <c r="EA125" s="138" t="str">
        <f>IF(ISBLANK(DATASHEET!DY111),"",DATASHEET!DY111)</f>
        <v/>
      </c>
      <c r="EB125" s="198" t="str">
        <f>IF(ISBLANK(DATASHEET!DZ111),"",DATASHEET!DZ111)</f>
        <v/>
      </c>
      <c r="FD125" s="526"/>
      <c r="FE125" s="532"/>
      <c r="FF125" s="532"/>
      <c r="FG125" s="532"/>
      <c r="FH125" s="526"/>
      <c r="FI125" s="526"/>
      <c r="FJ125" s="532"/>
      <c r="FK125" s="526"/>
      <c r="FL125" s="532"/>
      <c r="FM125" s="526"/>
      <c r="FN125" s="532"/>
      <c r="FO125" s="532"/>
      <c r="FP125" s="532"/>
      <c r="FQ125" s="526"/>
      <c r="FR125" s="526"/>
      <c r="FS125" s="526"/>
      <c r="FT125" s="532"/>
      <c r="FU125" s="526"/>
      <c r="FV125" s="532"/>
      <c r="FW125" s="532"/>
      <c r="FX125" s="532"/>
      <c r="FY125" s="526"/>
      <c r="FZ125" s="532"/>
      <c r="GA125" s="529"/>
      <c r="GB125" s="530"/>
      <c r="GC125" s="530"/>
      <c r="GD125" s="529"/>
      <c r="GE125" s="530"/>
      <c r="GF125" s="530"/>
      <c r="GG125" s="530"/>
      <c r="GH125" s="530"/>
      <c r="GI125" s="530"/>
      <c r="GJ125" s="529"/>
      <c r="GK125" s="530"/>
      <c r="GL125" s="529"/>
      <c r="GM125" s="529"/>
      <c r="GN125" s="530"/>
      <c r="GO125" s="530"/>
      <c r="GP125" s="529"/>
      <c r="GQ125" s="529"/>
      <c r="GR125" s="530"/>
      <c r="GS125" s="530"/>
      <c r="GT125" s="529"/>
    </row>
    <row r="126" spans="1:210" ht="15.75" x14ac:dyDescent="0.25">
      <c r="A126" s="179">
        <f>DATASHEET!A112</f>
        <v>151685</v>
      </c>
      <c r="B126" s="58" t="str">
        <f>DATASHEET!B112</f>
        <v>MCCANN, James</v>
      </c>
      <c r="C126" s="169" t="str">
        <f>DATASHEET!C112</f>
        <v>11SPI</v>
      </c>
      <c r="D126" s="170" t="str">
        <f>DATASHEET!D112</f>
        <v>M</v>
      </c>
      <c r="E126" s="170" t="str">
        <f>DATASHEET!J112</f>
        <v>N</v>
      </c>
      <c r="F126" s="170" t="str">
        <f>DATASHEET!E112</f>
        <v>N</v>
      </c>
      <c r="G126" s="170" t="str">
        <f>DATASHEET!F112</f>
        <v>White - British</v>
      </c>
      <c r="H126" s="170" t="str">
        <f>DATASHEET!G112</f>
        <v>N</v>
      </c>
      <c r="I126" s="170" t="str">
        <f>DATASHEET!H112</f>
        <v>N</v>
      </c>
      <c r="J126" s="170" t="str">
        <f>DATASHEET!I112</f>
        <v>N</v>
      </c>
      <c r="K126" s="171" t="str">
        <f>DATASHEET!M112</f>
        <v>M</v>
      </c>
      <c r="L126" s="88" t="str">
        <f t="shared" si="71"/>
        <v/>
      </c>
      <c r="M126" s="88" t="str">
        <f t="shared" si="72"/>
        <v/>
      </c>
      <c r="N126" s="498" t="str">
        <f>IF(ISBLANK(DATASHEET!L112),"",DATASHEET!L112)</f>
        <v>6-7</v>
      </c>
      <c r="O126" s="109">
        <f>IFERROR(IF(VLOOKUP(DATASHEET!A112,[5]YEAR11!$A$2:$AF$236,18,FALSE)="","",VLOOKUP(DATASHEET!A112,[5]YEAR11!$A$2:$AF$236,18,FALSE)),"")</f>
        <v>56.563876999999998</v>
      </c>
      <c r="P126" s="111">
        <f>IFERROR(IF(VLOOKUP(DATASHEET!A112,[5]YEAR11!$A$2:$AF$237,19,FALSE)="","",VLOOKUP(DATASHEET!A112,[5]YEAR11!$A$2:$AF$237,19,FALSE)),"")</f>
        <v>5.6563876999999998</v>
      </c>
      <c r="Q126" s="497">
        <f>'P8 BREAKDOWN'!M114</f>
        <v>-5.2563876999999994</v>
      </c>
      <c r="R126" s="140" t="str">
        <f>IF(S126="","",IFERROR(VLOOKUP(DATASHEET!AF112,lookup,2,FALSE)-$P126,""))</f>
        <v/>
      </c>
      <c r="S126" s="156" t="str">
        <f>IFERROR(INDEX(DATASHEET!$A$1:$DG$299,MATCH(PROGRESS!$A126,DATASHEET!$A$1:$A$299,0),MATCH(PROGRESS!T$2,DATASHEET!$A$1:$DG$1,0)),"")</f>
        <v/>
      </c>
      <c r="T126" s="156" t="str">
        <f t="shared" si="73"/>
        <v/>
      </c>
      <c r="U126" s="138" t="str">
        <f>IF(ISBLANK(DATASHEET!AG112),"",DATASHEET!AG112)</f>
        <v/>
      </c>
      <c r="V126" s="198" t="str">
        <f>IF(ISBLANK(DATASHEET!AH112),"",DATASHEET!AH112)</f>
        <v/>
      </c>
      <c r="W126" s="140" t="str">
        <f>IF(X126="","",IFERROR(VLOOKUP(DATASHEET!AJ112,lookup,2,FALSE)-$P126,""))</f>
        <v/>
      </c>
      <c r="X126" s="156" t="str">
        <f>IFERROR(INDEX(DATASHEET!$A$1:$DG$299,MATCH(PROGRESS!$A126,DATASHEET!$A$1:$A$299,0),MATCH(PROGRESS!Y$2,DATASHEET!$A$1:$DG$1,0)),"")</f>
        <v/>
      </c>
      <c r="Y126" s="156" t="str">
        <f t="shared" si="74"/>
        <v/>
      </c>
      <c r="Z126" s="138" t="str">
        <f>IF(ISBLANK(DATASHEET!AK112),"",DATASHEET!AK112)</f>
        <v>MM</v>
      </c>
      <c r="AA126" s="198" t="str">
        <f>IF(ISBLANK(DATASHEET!AL112),"",DATASHEET!AL112)</f>
        <v>11T-BI-3</v>
      </c>
      <c r="AB126" s="140" t="str">
        <f>IF(AC126="","",IFERROR(VLOOKUP(DATASHEET!AN112,lookup,2,FALSE)-$P126,""))</f>
        <v/>
      </c>
      <c r="AC126" s="156" t="str">
        <f>IFERROR(INDEX(DATASHEET!$A$1:$DG$299,MATCH(PROGRESS!$A126,DATASHEET!$A$1:$A$299,0),MATCH(PROGRESS!AD$2,DATASHEET!$A$1:$DG$1,0)),"")</f>
        <v/>
      </c>
      <c r="AD126" s="156" t="str">
        <f t="shared" si="75"/>
        <v/>
      </c>
      <c r="AE126" s="138" t="str">
        <f>IF(ISBLANK(DATASHEET!AO112),"",DATASHEET!AO112)</f>
        <v/>
      </c>
      <c r="AF126" s="198" t="str">
        <f>IF(ISBLANK(DATASHEET!AP112),"",DATASHEET!AP112)</f>
        <v/>
      </c>
      <c r="AG126" s="140" t="str">
        <f>IF(AH126="","",IFERROR(VLOOKUP(DATASHEET!AR112,lookup,2,FALSE)-$P126,""))</f>
        <v/>
      </c>
      <c r="AH126" s="156" t="str">
        <f>IFERROR(INDEX(DATASHEET!$A$1:$DG$299,MATCH(PROGRESS!$A126,DATASHEET!$A$1:$A$299,0),MATCH(PROGRESS!AI$2,DATASHEET!$A$1:$DG$1,0)),"")</f>
        <v/>
      </c>
      <c r="AI126" s="156" t="str">
        <f t="shared" si="76"/>
        <v/>
      </c>
      <c r="AJ126" s="138" t="str">
        <f>IF(ISBLANK(DATASHEET!AS112),"",DATASHEET!AS112)</f>
        <v>AGI</v>
      </c>
      <c r="AK126" s="198" t="str">
        <f>IF(ISBLANK(DATASHEET!AT112),"",DATASHEET!AT112)</f>
        <v>11T-CH-3</v>
      </c>
      <c r="AL126" s="140" t="str">
        <f>IF(AM126="","",IFERROR(VLOOKUP(DATASHEET!AV112,lookup,2,FALSE)-$P126,""))</f>
        <v/>
      </c>
      <c r="AM126" s="156" t="str">
        <f>IFERROR(INDEX(DATASHEET!$A$1:$DG$299,MATCH(PROGRESS!$A126,DATASHEET!$A$1:$A$299,0),MATCH(PROGRESS!AN$2,DATASHEET!$A$1:$DG$1,0)),"")</f>
        <v/>
      </c>
      <c r="AN126" s="156" t="str">
        <f t="shared" si="77"/>
        <v/>
      </c>
      <c r="AO126" s="138" t="str">
        <f>IF(ISBLANK(DATASHEET!AW112),"",DATASHEET!AW112)</f>
        <v/>
      </c>
      <c r="AP126" s="198" t="str">
        <f>IF(ISBLANK(DATASHEET!AX112),"",DATASHEET!AX112)</f>
        <v/>
      </c>
      <c r="AQ126" s="140" t="str">
        <f>IF(AR126="","",IFERROR(VLOOKUP(DATASHEET!AZ112,lookup,2,FALSE)-$P126,""))</f>
        <v/>
      </c>
      <c r="AR126" s="156" t="str">
        <f>IFERROR(INDEX(DATASHEET!$A$1:$DG$299,MATCH(PROGRESS!$A126,DATASHEET!$A$1:$A$299,0),MATCH(PROGRESS!AS$2,DATASHEET!$A$1:$DG$1,0)),"")</f>
        <v/>
      </c>
      <c r="AS126" s="156" t="str">
        <f t="shared" si="78"/>
        <v/>
      </c>
      <c r="AT126" s="138" t="str">
        <f>IF(ISBLANK(DATASHEET!BA112),"",DATASHEET!BA112)</f>
        <v/>
      </c>
      <c r="AU126" s="198" t="str">
        <f>IF(ISBLANK(DATASHEET!BB112),"",DATASHEET!BB112)</f>
        <v/>
      </c>
      <c r="AV126" s="140" t="str">
        <f>IF(AW126="","",IFERROR(VLOOKUP(DATASHEET!BD112,lookup,2,FALSE)-$P126,""))</f>
        <v/>
      </c>
      <c r="AW126" s="156" t="str">
        <f>IFERROR(INDEX(DATASHEET!$A$1:$DG$299,MATCH(PROGRESS!$A126,DATASHEET!$A$1:$A$299,0),MATCH(PROGRESS!AX$2,DATASHEET!$A$1:$DG$1,0)),"")</f>
        <v/>
      </c>
      <c r="AX126" s="156" t="str">
        <f t="shared" si="79"/>
        <v/>
      </c>
      <c r="AY126" s="138" t="str">
        <f>IF(ISBLANK(DATASHEET!BE112),"",DATASHEET!BE112)</f>
        <v/>
      </c>
      <c r="AZ126" s="198" t="str">
        <f>IF(ISBLANK(DATASHEET!BF112),"",DATASHEET!BF112)</f>
        <v/>
      </c>
      <c r="BA126" s="140" t="str">
        <f>IF(BB126="","",IFERROR(VLOOKUP(DATASHEET!BH112,lookup,2,FALSE)-$P126,""))</f>
        <v/>
      </c>
      <c r="BB126" s="156" t="str">
        <f>IFERROR(INDEX(DATASHEET!$A$1:$DG$299,MATCH(PROGRESS!$A126,DATASHEET!$A$1:$A$299,0),MATCH(PROGRESS!BC$2,DATASHEET!$A$1:$DG$1,0)),"")</f>
        <v/>
      </c>
      <c r="BC126" s="156" t="str">
        <f t="shared" si="80"/>
        <v/>
      </c>
      <c r="BD126" s="138" t="str">
        <f>IF(ISBLANK(DATASHEET!BI112),"",DATASHEET!BI112)</f>
        <v>FB</v>
      </c>
      <c r="BE126" s="198" t="str">
        <f>IF(ISBLANK(DATASHEET!BJ112),"",DATASHEET!BJ112)</f>
        <v>11X-EN-6</v>
      </c>
      <c r="BF126" s="140" t="str">
        <f>IF(BG126="","",IFERROR(VLOOKUP(DATASHEET!BL112,lookup,2,FALSE)-$P126,""))</f>
        <v/>
      </c>
      <c r="BG126" s="156" t="str">
        <f>IFERROR(INDEX(DATASHEET!$A$1:$DG$299,MATCH(PROGRESS!$A126,DATASHEET!$A$1:$A$299,0),MATCH(PROGRESS!BH$2,DATASHEET!$A$1:$DG$1,0)),"")</f>
        <v/>
      </c>
      <c r="BH126" s="156" t="str">
        <f t="shared" si="81"/>
        <v/>
      </c>
      <c r="BI126" s="138" t="str">
        <f>IF(ISBLANK(DATASHEET!BM112),"",DATASHEET!BM112)</f>
        <v/>
      </c>
      <c r="BJ126" s="198" t="str">
        <f>IF(ISBLANK(DATASHEET!BN112),"",DATASHEET!BN112)</f>
        <v/>
      </c>
      <c r="BK126" s="140" t="str">
        <f>IF(BL126="","",IFERROR(VLOOKUP(DATASHEET!BP112,lookup,2,FALSE)-$P126,""))</f>
        <v/>
      </c>
      <c r="BL126" s="156" t="str">
        <f>IFERROR(INDEX(DATASHEET!$A$1:$DG$299,MATCH(PROGRESS!$A126,DATASHEET!$A$1:$A$299,0),MATCH(PROGRESS!BM$2,DATASHEET!$A$1:$DG$1,0)),"")</f>
        <v/>
      </c>
      <c r="BM126" s="156" t="str">
        <f t="shared" si="82"/>
        <v/>
      </c>
      <c r="BN126" s="138" t="str">
        <f>IF(ISBLANK(DATASHEET!BQ112),"",DATASHEET!BQ112)</f>
        <v>AWR</v>
      </c>
      <c r="BO126" s="198" t="str">
        <f>IF(ISBLANK(DATASHEET!BR112),"",DATASHEET!BR112)</f>
        <v>11MS2-FN2-5</v>
      </c>
      <c r="BP126" s="140" t="str">
        <f>IF(BQ126="","",IFERROR(VLOOKUP(DATASHEET!BX112,lookup,2,FALSE)-$P126,""))</f>
        <v/>
      </c>
      <c r="BQ126" s="156" t="str">
        <f>IFERROR(INDEX(DATASHEET!$A$1:$DG$299,MATCH(PROGRESS!$A126,DATASHEET!$A$1:$A$299,0),MATCH(PROGRESS!BR$2,DATASHEET!$A$1:$DG$1,0)),"")</f>
        <v/>
      </c>
      <c r="BR126" s="156" t="str">
        <f t="shared" si="83"/>
        <v/>
      </c>
      <c r="BS126" s="138" t="str">
        <f>IF(ISBLANK(DATASHEET!BY112),"",DATASHEET!BY112)</f>
        <v>EGQ</v>
      </c>
      <c r="BT126" s="198" t="str">
        <f>IF(ISBLANK(DATASHEET!BZ112),"",DATASHEET!BZ112)</f>
        <v>11N-FR-3</v>
      </c>
      <c r="BU126" s="140" t="str">
        <f>IF(BV126="","",IFERROR(VLOOKUP(DATASHEET!CB112,lookup,2,FALSE)-$P126,""))</f>
        <v/>
      </c>
      <c r="BV126" s="156" t="str">
        <f>IFERROR(INDEX(DATASHEET!$A$1:$DG$299,MATCH(PROGRESS!$A126,DATASHEET!$A$1:$A$299,0),MATCH(PROGRESS!BW$2,DATASHEET!$A$1:$DG$1,0)),"")</f>
        <v/>
      </c>
      <c r="BW126" s="156" t="str">
        <f t="shared" si="84"/>
        <v/>
      </c>
      <c r="BX126" s="138" t="str">
        <f>IF(ISBLANK(DATASHEET!CC112),"",DATASHEET!CC112)</f>
        <v/>
      </c>
      <c r="BY126" s="198" t="str">
        <f>IF(ISBLANK(DATASHEET!CD112),"",DATASHEET!CD112)</f>
        <v/>
      </c>
      <c r="BZ126" s="140" t="str">
        <f>IF(CA126="","",IFERROR(VLOOKUP(DATASHEET!CE112,lookup,2,FALSE)-$P126,""))</f>
        <v/>
      </c>
      <c r="CA126" s="156" t="str">
        <f>IFERROR(INDEX(DATASHEET!$A$1:$DG$299,MATCH(PROGRESS!$A126,DATASHEET!$A$1:$A$299,0),MATCH(PROGRESS!CB$2,DATASHEET!$A$1:$DG$1,0)),"")</f>
        <v/>
      </c>
      <c r="CB126" s="156" t="str">
        <f t="shared" si="85"/>
        <v/>
      </c>
      <c r="CC126" s="138" t="str">
        <f>IF(ISBLANK(DATASHEET!CF112),"",DATASHEET!CF112)</f>
        <v/>
      </c>
      <c r="CD126" s="198" t="str">
        <f>IF(ISBLANK(DATASHEET!CG112),"",DATASHEET!CG112)</f>
        <v/>
      </c>
      <c r="CE126" s="140" t="str">
        <f>IF(CF126="","",IFERROR(VLOOKUP(DATASHEET!CJ112,lookup,2,FALSE)-$P126,""))</f>
        <v/>
      </c>
      <c r="CF126" s="156" t="str">
        <f>IFERROR(INDEX(DATASHEET!$A$1:$DG$299,MATCH(PROGRESS!$A126,DATASHEET!$A$1:$A$299,0),MATCH(PROGRESS!CG$2,DATASHEET!$A$1:$DG$1,0)),"")</f>
        <v/>
      </c>
      <c r="CG126" s="156" t="str">
        <f t="shared" si="86"/>
        <v/>
      </c>
      <c r="CH126" s="138" t="str">
        <f>IF(ISBLANK(DATASHEET!CK112),"",DATASHEET!CK112)</f>
        <v/>
      </c>
      <c r="CI126" s="198" t="str">
        <f>IF(ISBLANK(DATASHEET!CL112),"",DATASHEET!CL112)</f>
        <v/>
      </c>
      <c r="CJ126" s="140" t="str">
        <f>IF(CK126="","",IFERROR(VLOOKUP(DATASHEET!CN112,lookup,2,FALSE)-$P126,""))</f>
        <v/>
      </c>
      <c r="CK126" s="156" t="str">
        <f>IFERROR(INDEX(DATASHEET!$A$1:$DG$299,MATCH(PROGRESS!$A126,DATASHEET!$A$1:$A$299,0),MATCH(PROGRESS!CL$2,DATASHEET!$A$1:$DG$1,0)),"")</f>
        <v/>
      </c>
      <c r="CL126" s="156" t="str">
        <f t="shared" si="87"/>
        <v/>
      </c>
      <c r="CM126" s="138" t="str">
        <f>IF(ISBLANK(DATASHEET!CO112),"",DATASHEET!CO112)</f>
        <v>AMA</v>
      </c>
      <c r="CN126" s="198" t="str">
        <f>IF(ISBLANK(DATASHEET!CP112),"",DATASHEET!CP112)</f>
        <v>11X-MA-6</v>
      </c>
      <c r="CO126" s="140" t="str">
        <f>IF(CP126="","",IFERROR(VLOOKUP(DATASHEET!CR112,lookup,2,FALSE)-$P126,""))</f>
        <v/>
      </c>
      <c r="CP126" s="156" t="str">
        <f>IFERROR(INDEX(DATASHEET!$A$1:$DG$299,MATCH(PROGRESS!$A126,DATASHEET!$A$1:$A$299,0),MATCH(PROGRESS!CQ$2,DATASHEET!$A$1:$DG$1,0)),"")</f>
        <v/>
      </c>
      <c r="CQ126" s="156" t="str">
        <f t="shared" si="88"/>
        <v/>
      </c>
      <c r="CR126" s="138" t="str">
        <f>IF(ISBLANK(DATASHEET!CS112),"",DATASHEET!CS112)</f>
        <v/>
      </c>
      <c r="CS126" s="198" t="str">
        <f>IF(ISBLANK(DATASHEET!CT112),"",DATASHEET!CT112)</f>
        <v/>
      </c>
      <c r="CT126" s="140" t="str">
        <f>IF(CU126="","",IFERROR(VLOOKUP(DATASHEET!CV112,lookup,2,FALSE)-$P126,""))</f>
        <v/>
      </c>
      <c r="CU126" s="156" t="str">
        <f>IFERROR(INDEX(DATASHEET!$A$1:$DG$299,MATCH(PROGRESS!$A126,DATASHEET!$A$1:$A$299,0),MATCH(PROGRESS!CV$2,DATASHEET!$A$1:$DG$1,0)),"")</f>
        <v/>
      </c>
      <c r="CV126" s="156" t="str">
        <f t="shared" si="89"/>
        <v/>
      </c>
      <c r="CW126" s="138" t="str">
        <f>IF(ISBLANK(DATASHEET!CW112),"",DATASHEET!CW112)</f>
        <v/>
      </c>
      <c r="CX126" s="198" t="str">
        <f>IF(ISBLANK(DATASHEET!CX112),"",DATASHEET!CX112)</f>
        <v/>
      </c>
      <c r="CY126" s="140" t="str">
        <f>IF(CZ126="","",IFERROR(VLOOKUP(DATASHEET!DD112,lookup,2,FALSE)-$P126,""))</f>
        <v/>
      </c>
      <c r="CZ126" s="156" t="str">
        <f>IFERROR(INDEX(DATASHEET!$A$1:$DG$299,MATCH(PROGRESS!$A126,DATASHEET!$A$1:$A$299,0),MATCH(PROGRESS!DA$2,DATASHEET!$A$1:$DG$1,0)),"")</f>
        <v/>
      </c>
      <c r="DA126" s="156" t="str">
        <f t="shared" si="90"/>
        <v/>
      </c>
      <c r="DB126" s="138" t="str">
        <f>IF(ISBLANK(DATASHEET!DE112),"",DATASHEET!DE112)</f>
        <v/>
      </c>
      <c r="DC126" s="198" t="str">
        <f>IF(ISBLANK(DATASHEET!DF112),"",DATASHEET!DF112)</f>
        <v/>
      </c>
      <c r="DD126" s="140" t="str">
        <f>IF(DE126="","",IFERROR(VLOOKUP(DATASHEET!DH112,lookup,2,FALSE)-$P126,""))</f>
        <v/>
      </c>
      <c r="DE126" s="156" t="str">
        <f>IFERROR(INDEX(DATASHEET!$A$1:$DG$299,MATCH(PROGRESS!$A126,DATASHEET!$A$1:$A$299,0),MATCH(PROGRESS!DF$2,DATASHEET!$A$1:$DG$1,0)),"")</f>
        <v/>
      </c>
      <c r="DF126" s="156" t="str">
        <f t="shared" si="91"/>
        <v/>
      </c>
      <c r="DG126" s="138" t="str">
        <f>IF(ISBLANK(DATASHEET!DI112),"",DATASHEET!DI112)</f>
        <v>TD</v>
      </c>
      <c r="DH126" s="198" t="str">
        <f>IF(ISBLANK(DATASHEET!DJ112),"",DATASHEET!DJ112)</f>
        <v>11T-PH-3</v>
      </c>
      <c r="DI126" s="140" t="str">
        <f>IF(DJ126="","",IFERROR(VLOOKUP(DATASHEET!DL112,lookup,2,FALSE)-$P126,""))</f>
        <v/>
      </c>
      <c r="DJ126" s="156" t="str">
        <f>IFERROR(INDEX(DATASHEET!$A$1:$DG$299,MATCH(PROGRESS!$A126,DATASHEET!$A$1:$A$299,0),MATCH(PROGRESS!DK$2,DATASHEET!$A$1:$DG$1,0)),"")</f>
        <v/>
      </c>
      <c r="DK126" s="156" t="str">
        <f t="shared" si="92"/>
        <v/>
      </c>
      <c r="DL126" s="138" t="str">
        <f>IF(ISBLANK(DATASHEET!DM112),"",DATASHEET!DM112)</f>
        <v/>
      </c>
      <c r="DM126" s="198" t="str">
        <f>IF(ISBLANK(DATASHEET!DN112),"",DATASHEET!DN112)</f>
        <v/>
      </c>
      <c r="DN126" s="140" t="str">
        <f>IF(DO126="","",IFERROR(VLOOKUP(DATASHEET!DP112,lookup,2,FALSE)-$P126,""))</f>
        <v/>
      </c>
      <c r="DO126" s="156" t="str">
        <f>IFERROR(INDEX(DATASHEET!$A$1:$DG$299,MATCH(PROGRESS!$A126,DATASHEET!$A$1:$A$299,0),MATCH(PROGRESS!DP$2,DATASHEET!$A$1:$DG$1,0)),"")</f>
        <v/>
      </c>
      <c r="DP126" s="156" t="str">
        <f t="shared" si="93"/>
        <v/>
      </c>
      <c r="DQ126" s="138" t="str">
        <f>IF(ISBLANK(DATASHEET!DQ112),"",DATASHEET!DQ112)</f>
        <v>MHA</v>
      </c>
      <c r="DR126" s="198" t="str">
        <f>IF(ISBLANK(DATASHEET!DR112),"",DATASHEET!DR112)</f>
        <v>11X-RE-6</v>
      </c>
      <c r="DS126" s="140" t="str">
        <f>IF(DT126="","",IFERROR(VLOOKUP(DATASHEET!DT112,lookup,2,FALSE)-$P126,""))</f>
        <v/>
      </c>
      <c r="DT126" s="156" t="str">
        <f>IFERROR(INDEX(DATASHEET!$A$1:$DG$299,MATCH(PROGRESS!$A126,DATASHEET!$A$1:$A$299,0),MATCH(PROGRESS!DU$2,DATASHEET!$A$1:$DG$1,0)),"")</f>
        <v/>
      </c>
      <c r="DU126" s="156" t="str">
        <f t="shared" si="94"/>
        <v/>
      </c>
      <c r="DV126" s="138" t="str">
        <f>IF(ISBLANK(DATASHEET!DU112),"",DATASHEET!DU112)</f>
        <v/>
      </c>
      <c r="DW126" s="198" t="str">
        <f>IF(ISBLANK(DATASHEET!DV112),"",DATASHEET!DV112)</f>
        <v/>
      </c>
      <c r="DX126" s="140" t="str">
        <f>IF(DY126="","",IFERROR(VLOOKUP(DATASHEET!DX112,lookup,2,FALSE)-$P126,""))</f>
        <v/>
      </c>
      <c r="DY126" s="156" t="str">
        <f>IFERROR(INDEX(DATASHEET!$A$1:$DG$299,MATCH(PROGRESS!$A126,DATASHEET!$A$1:$A$299,0),MATCH(PROGRESS!DZ$2,DATASHEET!$A$1:$DG$1,0)),"")</f>
        <v/>
      </c>
      <c r="DZ126" s="156" t="str">
        <f t="shared" si="95"/>
        <v/>
      </c>
      <c r="EA126" s="138" t="str">
        <f>IF(ISBLANK(DATASHEET!DY112),"",DATASHEET!DY112)</f>
        <v/>
      </c>
      <c r="EB126" s="198" t="str">
        <f>IF(ISBLANK(DATASHEET!DZ112),"",DATASHEET!DZ112)</f>
        <v/>
      </c>
      <c r="FD126" s="526"/>
      <c r="FE126" s="532"/>
      <c r="FF126" s="532"/>
      <c r="FG126" s="532"/>
      <c r="FH126" s="526"/>
      <c r="FI126" s="526"/>
      <c r="FJ126" s="532"/>
      <c r="FK126" s="526"/>
      <c r="FL126" s="532"/>
      <c r="FM126" s="526"/>
      <c r="FN126" s="532"/>
      <c r="FO126" s="532"/>
      <c r="FP126" s="532"/>
      <c r="FQ126" s="526"/>
      <c r="FR126" s="535"/>
      <c r="FS126" s="536"/>
      <c r="FT126" s="532"/>
      <c r="FU126" s="526"/>
      <c r="FV126" s="532"/>
      <c r="FW126" s="532"/>
      <c r="FX126" s="532"/>
      <c r="FY126" s="526"/>
      <c r="FZ126" s="532"/>
      <c r="GA126" s="529"/>
      <c r="GB126" s="530"/>
      <c r="GC126" s="530"/>
      <c r="GD126" s="529"/>
      <c r="GE126" s="530"/>
      <c r="GF126" s="530"/>
      <c r="GG126" s="530"/>
      <c r="GH126" s="530"/>
      <c r="GI126" s="530"/>
      <c r="GJ126" s="529"/>
      <c r="GK126" s="530"/>
      <c r="GL126" s="529"/>
      <c r="GM126" s="529"/>
      <c r="GN126" s="530"/>
      <c r="GO126" s="530"/>
      <c r="GP126" s="529"/>
      <c r="GQ126" s="529"/>
      <c r="GR126" s="530"/>
      <c r="GS126" s="530"/>
      <c r="GT126" s="529"/>
    </row>
    <row r="127" spans="1:210" ht="15.75" x14ac:dyDescent="0.25">
      <c r="A127" s="179">
        <f>DATASHEET!A113</f>
        <v>151641</v>
      </c>
      <c r="B127" s="58" t="str">
        <f>DATASHEET!B113</f>
        <v>MCKINNEY, Esther</v>
      </c>
      <c r="C127" s="169" t="str">
        <f>DATASHEET!C113</f>
        <v>11ZI</v>
      </c>
      <c r="D127" s="170" t="str">
        <f>DATASHEET!D113</f>
        <v>F</v>
      </c>
      <c r="E127" s="170" t="str">
        <f>DATASHEET!J113</f>
        <v>N</v>
      </c>
      <c r="F127" s="170" t="str">
        <f>DATASHEET!E113</f>
        <v>N</v>
      </c>
      <c r="G127" s="170" t="str">
        <f>DATASHEET!F113</f>
        <v>White - British</v>
      </c>
      <c r="H127" s="170" t="str">
        <f>DATASHEET!G113</f>
        <v>N</v>
      </c>
      <c r="I127" s="170" t="str">
        <f>DATASHEET!H113</f>
        <v>N</v>
      </c>
      <c r="J127" s="170" t="str">
        <f>DATASHEET!I113</f>
        <v>N</v>
      </c>
      <c r="K127" s="171" t="str">
        <f>DATASHEET!M113</f>
        <v>H</v>
      </c>
      <c r="L127" s="88" t="str">
        <f t="shared" si="71"/>
        <v/>
      </c>
      <c r="M127" s="88" t="str">
        <f t="shared" si="72"/>
        <v/>
      </c>
      <c r="N127" s="498" t="str">
        <f>IF(ISBLANK(DATASHEET!L113),"",DATASHEET!L113)</f>
        <v>8-9</v>
      </c>
      <c r="O127" s="109">
        <f>IFERROR(IF(VLOOKUP(DATASHEET!A113,[5]YEAR11!$A$2:$AF$236,18,FALSE)="","",VLOOKUP(DATASHEET!A113,[5]YEAR11!$A$2:$AF$236,18,FALSE)),"")</f>
        <v>75.154411999999994</v>
      </c>
      <c r="P127" s="111">
        <f>IFERROR(IF(VLOOKUP(DATASHEET!A113,[5]YEAR11!$A$2:$AF$237,19,FALSE)="","",VLOOKUP(DATASHEET!A113,[5]YEAR11!$A$2:$AF$237,19,FALSE)),"")</f>
        <v>7.5154411999999997</v>
      </c>
      <c r="Q127" s="497">
        <f>'P8 BREAKDOWN'!M115</f>
        <v>-6.6154411999999994</v>
      </c>
      <c r="R127" s="140" t="str">
        <f>IF(S127="","",IFERROR(VLOOKUP(DATASHEET!AF113,lookup,2,FALSE)-$P127,""))</f>
        <v/>
      </c>
      <c r="S127" s="156" t="str">
        <f>IFERROR(INDEX(DATASHEET!$A$1:$DG$299,MATCH(PROGRESS!$A127,DATASHEET!$A$1:$A$299,0),MATCH(PROGRESS!T$2,DATASHEET!$A$1:$DG$1,0)),"")</f>
        <v/>
      </c>
      <c r="T127" s="156" t="str">
        <f t="shared" si="73"/>
        <v/>
      </c>
      <c r="U127" s="138" t="str">
        <f>IF(ISBLANK(DATASHEET!AG113),"",DATASHEET!AG113)</f>
        <v>PLE</v>
      </c>
      <c r="V127" s="198" t="str">
        <f>IF(ISBLANK(DATASHEET!AH113),"",DATASHEET!AH113)</f>
        <v>11LT-AR-1</v>
      </c>
      <c r="W127" s="140" t="str">
        <f>IF(X127="","",IFERROR(VLOOKUP(DATASHEET!AJ113,lookup,2,FALSE)-$P127,""))</f>
        <v/>
      </c>
      <c r="X127" s="156" t="str">
        <f>IFERROR(INDEX(DATASHEET!$A$1:$DG$299,MATCH(PROGRESS!$A127,DATASHEET!$A$1:$A$299,0),MATCH(PROGRESS!Y$2,DATASHEET!$A$1:$DG$1,0)),"")</f>
        <v/>
      </c>
      <c r="Y127" s="156" t="str">
        <f t="shared" si="74"/>
        <v/>
      </c>
      <c r="Z127" s="138" t="str">
        <f>IF(ISBLANK(DATASHEET!AK113),"",DATASHEET!AK113)</f>
        <v/>
      </c>
      <c r="AA127" s="198" t="str">
        <f>IF(ISBLANK(DATASHEET!AL113),"",DATASHEET!AL113)</f>
        <v/>
      </c>
      <c r="AB127" s="140" t="str">
        <f>IF(AC127="","",IFERROR(VLOOKUP(DATASHEET!AN113,lookup,2,FALSE)-$P127,""))</f>
        <v/>
      </c>
      <c r="AC127" s="156" t="str">
        <f>IFERROR(INDEX(DATASHEET!$A$1:$DG$299,MATCH(PROGRESS!$A127,DATASHEET!$A$1:$A$299,0),MATCH(PROGRESS!AD$2,DATASHEET!$A$1:$DG$1,0)),"")</f>
        <v/>
      </c>
      <c r="AD127" s="156" t="str">
        <f t="shared" si="75"/>
        <v/>
      </c>
      <c r="AE127" s="138" t="str">
        <f>IF(ISBLANK(DATASHEET!AO113),"",DATASHEET!AO113)</f>
        <v/>
      </c>
      <c r="AF127" s="198" t="str">
        <f>IF(ISBLANK(DATASHEET!AP113),"",DATASHEET!AP113)</f>
        <v/>
      </c>
      <c r="AG127" s="140" t="str">
        <f>IF(AH127="","",IFERROR(VLOOKUP(DATASHEET!AR113,lookup,2,FALSE)-$P127,""))</f>
        <v/>
      </c>
      <c r="AH127" s="156" t="str">
        <f>IFERROR(INDEX(DATASHEET!$A$1:$DG$299,MATCH(PROGRESS!$A127,DATASHEET!$A$1:$A$299,0),MATCH(PROGRESS!AI$2,DATASHEET!$A$1:$DG$1,0)),"")</f>
        <v/>
      </c>
      <c r="AI127" s="156" t="str">
        <f t="shared" si="76"/>
        <v/>
      </c>
      <c r="AJ127" s="138" t="str">
        <f>IF(ISBLANK(DATASHEET!AS113),"",DATASHEET!AS113)</f>
        <v/>
      </c>
      <c r="AK127" s="198" t="str">
        <f>IF(ISBLANK(DATASHEET!AT113),"",DATASHEET!AT113)</f>
        <v/>
      </c>
      <c r="AL127" s="140" t="str">
        <f>IF(AM127="","",IFERROR(VLOOKUP(DATASHEET!AV113,lookup,2,FALSE)-$P127,""))</f>
        <v/>
      </c>
      <c r="AM127" s="156" t="str">
        <f>IFERROR(INDEX(DATASHEET!$A$1:$DG$299,MATCH(PROGRESS!$A127,DATASHEET!$A$1:$A$299,0),MATCH(PROGRESS!AN$2,DATASHEET!$A$1:$DG$1,0)),"")</f>
        <v/>
      </c>
      <c r="AN127" s="156" t="str">
        <f t="shared" si="77"/>
        <v/>
      </c>
      <c r="AO127" s="138" t="str">
        <f>IF(ISBLANK(DATASHEET!AW113),"",DATASHEET!AW113)</f>
        <v/>
      </c>
      <c r="AP127" s="198" t="str">
        <f>IF(ISBLANK(DATASHEET!AX113),"",DATASHEET!AX113)</f>
        <v/>
      </c>
      <c r="AQ127" s="140" t="str">
        <f>IF(AR127="","",IFERROR(VLOOKUP(DATASHEET!AZ113,lookup,2,FALSE)-$P127,""))</f>
        <v/>
      </c>
      <c r="AR127" s="156" t="str">
        <f>IFERROR(INDEX(DATASHEET!$A$1:$DG$299,MATCH(PROGRESS!$A127,DATASHEET!$A$1:$A$299,0),MATCH(PROGRESS!AS$2,DATASHEET!$A$1:$DG$1,0)),"")</f>
        <v/>
      </c>
      <c r="AS127" s="156" t="str">
        <f t="shared" si="78"/>
        <v/>
      </c>
      <c r="AT127" s="138" t="str">
        <f>IF(ISBLANK(DATASHEET!BA113),"",DATASHEET!BA113)</f>
        <v/>
      </c>
      <c r="AU127" s="198" t="str">
        <f>IF(ISBLANK(DATASHEET!BB113),"",DATASHEET!BB113)</f>
        <v/>
      </c>
      <c r="AV127" s="140" t="str">
        <f>IF(AW127="","",IFERROR(VLOOKUP(DATASHEET!BD113,lookup,2,FALSE)-$P127,""))</f>
        <v/>
      </c>
      <c r="AW127" s="156" t="str">
        <f>IFERROR(INDEX(DATASHEET!$A$1:$DG$299,MATCH(PROGRESS!$A127,DATASHEET!$A$1:$A$299,0),MATCH(PROGRESS!AX$2,DATASHEET!$A$1:$DG$1,0)),"")</f>
        <v/>
      </c>
      <c r="AX127" s="156" t="str">
        <f t="shared" si="79"/>
        <v/>
      </c>
      <c r="AY127" s="138" t="str">
        <f>IF(ISBLANK(DATASHEET!BE113),"",DATASHEET!BE113)</f>
        <v/>
      </c>
      <c r="AZ127" s="198" t="str">
        <f>IF(ISBLANK(DATASHEET!BF113),"",DATASHEET!BF113)</f>
        <v/>
      </c>
      <c r="BA127" s="140" t="str">
        <f>IF(BB127="","",IFERROR(VLOOKUP(DATASHEET!BH113,lookup,2,FALSE)-$P127,""))</f>
        <v/>
      </c>
      <c r="BB127" s="156" t="str">
        <f>IFERROR(INDEX(DATASHEET!$A$1:$DG$299,MATCH(PROGRESS!$A127,DATASHEET!$A$1:$A$299,0),MATCH(PROGRESS!BC$2,DATASHEET!$A$1:$DG$1,0)),"")</f>
        <v/>
      </c>
      <c r="BC127" s="156" t="str">
        <f t="shared" si="80"/>
        <v/>
      </c>
      <c r="BD127" s="138" t="str">
        <f>IF(ISBLANK(DATASHEET!BI113),"",DATASHEET!BI113)</f>
        <v>BH</v>
      </c>
      <c r="BE127" s="198" t="str">
        <f>IF(ISBLANK(DATASHEET!BJ113),"",DATASHEET!BJ113)</f>
        <v>11X-EN-2</v>
      </c>
      <c r="BF127" s="140" t="str">
        <f>IF(BG127="","",IFERROR(VLOOKUP(DATASHEET!BL113,lookup,2,FALSE)-$P127,""))</f>
        <v/>
      </c>
      <c r="BG127" s="156" t="str">
        <f>IFERROR(INDEX(DATASHEET!$A$1:$DG$299,MATCH(PROGRESS!$A127,DATASHEET!$A$1:$A$299,0),MATCH(PROGRESS!BH$2,DATASHEET!$A$1:$DG$1,0)),"")</f>
        <v/>
      </c>
      <c r="BH127" s="156" t="str">
        <f t="shared" si="81"/>
        <v/>
      </c>
      <c r="BI127" s="138" t="str">
        <f>IF(ISBLANK(DATASHEET!BM113),"",DATASHEET!BM113)</f>
        <v/>
      </c>
      <c r="BJ127" s="198" t="str">
        <f>IF(ISBLANK(DATASHEET!BN113),"",DATASHEET!BN113)</f>
        <v/>
      </c>
      <c r="BK127" s="140" t="str">
        <f>IF(BL127="","",IFERROR(VLOOKUP(DATASHEET!BP113,lookup,2,FALSE)-$P127,""))</f>
        <v/>
      </c>
      <c r="BL127" s="156" t="str">
        <f>IFERROR(INDEX(DATASHEET!$A$1:$DG$299,MATCH(PROGRESS!$A127,DATASHEET!$A$1:$A$299,0),MATCH(PROGRESS!BM$2,DATASHEET!$A$1:$DG$1,0)),"")</f>
        <v/>
      </c>
      <c r="BM127" s="156" t="str">
        <f t="shared" si="82"/>
        <v/>
      </c>
      <c r="BN127" s="138" t="str">
        <f>IF(ISBLANK(DATASHEET!BQ113),"",DATASHEET!BQ113)</f>
        <v/>
      </c>
      <c r="BO127" s="198" t="str">
        <f>IF(ISBLANK(DATASHEET!BR113),"",DATASHEET!BR113)</f>
        <v/>
      </c>
      <c r="BP127" s="140" t="str">
        <f>IF(BQ127="","",IFERROR(VLOOKUP(DATASHEET!BX113,lookup,2,FALSE)-$P127,""))</f>
        <v/>
      </c>
      <c r="BQ127" s="156" t="str">
        <f>IFERROR(INDEX(DATASHEET!$A$1:$DG$299,MATCH(PROGRESS!$A127,DATASHEET!$A$1:$A$299,0),MATCH(PROGRESS!BR$2,DATASHEET!$A$1:$DG$1,0)),"")</f>
        <v/>
      </c>
      <c r="BR127" s="156" t="str">
        <f t="shared" si="83"/>
        <v/>
      </c>
      <c r="BS127" s="138" t="str">
        <f>IF(ISBLANK(DATASHEET!BY113),"",DATASHEET!BY113)</f>
        <v/>
      </c>
      <c r="BT127" s="198" t="str">
        <f>IF(ISBLANK(DATASHEET!BZ113),"",DATASHEET!BZ113)</f>
        <v/>
      </c>
      <c r="BU127" s="140" t="str">
        <f>IF(BV127="","",IFERROR(VLOOKUP(DATASHEET!CB113,lookup,2,FALSE)-$P127,""))</f>
        <v/>
      </c>
      <c r="BV127" s="156" t="str">
        <f>IFERROR(INDEX(DATASHEET!$A$1:$DG$299,MATCH(PROGRESS!$A127,DATASHEET!$A$1:$A$299,0),MATCH(PROGRESS!BW$2,DATASHEET!$A$1:$DG$1,0)),"")</f>
        <v/>
      </c>
      <c r="BW127" s="156" t="str">
        <f t="shared" si="84"/>
        <v/>
      </c>
      <c r="BX127" s="138" t="str">
        <f>IF(ISBLANK(DATASHEET!CC113),"",DATASHEET!CC113)</f>
        <v/>
      </c>
      <c r="BY127" s="198" t="str">
        <f>IF(ISBLANK(DATASHEET!CD113),"",DATASHEET!CD113)</f>
        <v/>
      </c>
      <c r="BZ127" s="140" t="str">
        <f>IF(CA127="","",IFERROR(VLOOKUP(DATASHEET!CE113,lookup,2,FALSE)-$P127,""))</f>
        <v/>
      </c>
      <c r="CA127" s="156" t="str">
        <f>IFERROR(INDEX(DATASHEET!$A$1:$DG$299,MATCH(PROGRESS!$A127,DATASHEET!$A$1:$A$299,0),MATCH(PROGRESS!CB$2,DATASHEET!$A$1:$DG$1,0)),"")</f>
        <v/>
      </c>
      <c r="CB127" s="156" t="str">
        <f t="shared" si="85"/>
        <v/>
      </c>
      <c r="CC127" s="138" t="str">
        <f>IF(ISBLANK(DATASHEET!CF113),"",DATASHEET!CF113)</f>
        <v/>
      </c>
      <c r="CD127" s="198" t="str">
        <f>IF(ISBLANK(DATASHEET!CG113),"",DATASHEET!CG113)</f>
        <v/>
      </c>
      <c r="CE127" s="140" t="str">
        <f>IF(CF127="","",IFERROR(VLOOKUP(DATASHEET!CJ113,lookup,2,FALSE)-$P127,""))</f>
        <v/>
      </c>
      <c r="CF127" s="156" t="str">
        <f>IFERROR(INDEX(DATASHEET!$A$1:$DG$299,MATCH(PROGRESS!$A127,DATASHEET!$A$1:$A$299,0),MATCH(PROGRESS!CG$2,DATASHEET!$A$1:$DG$1,0)),"")</f>
        <v/>
      </c>
      <c r="CG127" s="156" t="str">
        <f t="shared" si="86"/>
        <v/>
      </c>
      <c r="CH127" s="138" t="str">
        <f>IF(ISBLANK(DATASHEET!CK113),"",DATASHEET!CK113)</f>
        <v>MSA</v>
      </c>
      <c r="CI127" s="198" t="str">
        <f>IF(ISBLANK(DATASHEET!CL113),"",DATASHEET!CL113)</f>
        <v>11MS2-HI2-7</v>
      </c>
      <c r="CJ127" s="140" t="str">
        <f>IF(CK127="","",IFERROR(VLOOKUP(DATASHEET!CN113,lookup,2,FALSE)-$P127,""))</f>
        <v/>
      </c>
      <c r="CK127" s="156" t="str">
        <f>IFERROR(INDEX(DATASHEET!$A$1:$DG$299,MATCH(PROGRESS!$A127,DATASHEET!$A$1:$A$299,0),MATCH(PROGRESS!CL$2,DATASHEET!$A$1:$DG$1,0)),"")</f>
        <v/>
      </c>
      <c r="CL127" s="156" t="str">
        <f t="shared" si="87"/>
        <v/>
      </c>
      <c r="CM127" s="138" t="str">
        <f>IF(ISBLANK(DATASHEET!CO113),"",DATASHEET!CO113)</f>
        <v>PHB</v>
      </c>
      <c r="CN127" s="198" t="str">
        <f>IF(ISBLANK(DATASHEET!CP113),"",DATASHEET!CP113)</f>
        <v>11N-MA-1</v>
      </c>
      <c r="CO127" s="140" t="str">
        <f>IF(CP127="","",IFERROR(VLOOKUP(DATASHEET!CR113,lookup,2,FALSE)-$P127,""))</f>
        <v/>
      </c>
      <c r="CP127" s="156" t="str">
        <f>IFERROR(INDEX(DATASHEET!$A$1:$DG$299,MATCH(PROGRESS!$A127,DATASHEET!$A$1:$A$299,0),MATCH(PROGRESS!CQ$2,DATASHEET!$A$1:$DG$1,0)),"")</f>
        <v/>
      </c>
      <c r="CQ127" s="156" t="str">
        <f t="shared" si="88"/>
        <v/>
      </c>
      <c r="CR127" s="138" t="str">
        <f>IF(ISBLANK(DATASHEET!CS113),"",DATASHEET!CS113)</f>
        <v/>
      </c>
      <c r="CS127" s="198" t="str">
        <f>IF(ISBLANK(DATASHEET!CT113),"",DATASHEET!CT113)</f>
        <v/>
      </c>
      <c r="CT127" s="140" t="str">
        <f>IF(CU127="","",IFERROR(VLOOKUP(DATASHEET!CV113,lookup,2,FALSE)-$P127,""))</f>
        <v/>
      </c>
      <c r="CU127" s="156" t="str">
        <f>IFERROR(INDEX(DATASHEET!$A$1:$DG$299,MATCH(PROGRESS!$A127,DATASHEET!$A$1:$A$299,0),MATCH(PROGRESS!CV$2,DATASHEET!$A$1:$DG$1,0)),"")</f>
        <v/>
      </c>
      <c r="CV127" s="156" t="str">
        <f t="shared" si="89"/>
        <v/>
      </c>
      <c r="CW127" s="138" t="str">
        <f>IF(ISBLANK(DATASHEET!CW113),"",DATASHEET!CW113)</f>
        <v/>
      </c>
      <c r="CX127" s="198" t="str">
        <f>IF(ISBLANK(DATASHEET!CX113),"",DATASHEET!CX113)</f>
        <v/>
      </c>
      <c r="CY127" s="140" t="str">
        <f>IF(CZ127="","",IFERROR(VLOOKUP(DATASHEET!DD113,lookup,2,FALSE)-$P127,""))</f>
        <v/>
      </c>
      <c r="CZ127" s="156" t="str">
        <f>IFERROR(INDEX(DATASHEET!$A$1:$DG$299,MATCH(PROGRESS!$A127,DATASHEET!$A$1:$A$299,0),MATCH(PROGRESS!DA$2,DATASHEET!$A$1:$DG$1,0)),"")</f>
        <v/>
      </c>
      <c r="DA127" s="156" t="str">
        <f t="shared" si="90"/>
        <v/>
      </c>
      <c r="DB127" s="138" t="str">
        <f>IF(ISBLANK(DATASHEET!DE113),"",DATASHEET!DE113)</f>
        <v/>
      </c>
      <c r="DC127" s="198" t="str">
        <f>IF(ISBLANK(DATASHEET!DF113),"",DATASHEET!DF113)</f>
        <v/>
      </c>
      <c r="DD127" s="140" t="str">
        <f>IF(DE127="","",IFERROR(VLOOKUP(DATASHEET!DH113,lookup,2,FALSE)-$P127,""))</f>
        <v/>
      </c>
      <c r="DE127" s="156" t="str">
        <f>IFERROR(INDEX(DATASHEET!$A$1:$DG$299,MATCH(PROGRESS!$A127,DATASHEET!$A$1:$A$299,0),MATCH(PROGRESS!DF$2,DATASHEET!$A$1:$DG$1,0)),"")</f>
        <v/>
      </c>
      <c r="DF127" s="156" t="str">
        <f t="shared" si="91"/>
        <v/>
      </c>
      <c r="DG127" s="138" t="str">
        <f>IF(ISBLANK(DATASHEET!DI113),"",DATASHEET!DI113)</f>
        <v/>
      </c>
      <c r="DH127" s="198" t="str">
        <f>IF(ISBLANK(DATASHEET!DJ113),"",DATASHEET!DJ113)</f>
        <v/>
      </c>
      <c r="DI127" s="140" t="str">
        <f>IF(DJ127="","",IFERROR(VLOOKUP(DATASHEET!DL113,lookup,2,FALSE)-$P127,""))</f>
        <v/>
      </c>
      <c r="DJ127" s="156" t="str">
        <f>IFERROR(INDEX(DATASHEET!$A$1:$DG$299,MATCH(PROGRESS!$A127,DATASHEET!$A$1:$A$299,0),MATCH(PROGRESS!DK$2,DATASHEET!$A$1:$DG$1,0)),"")</f>
        <v/>
      </c>
      <c r="DK127" s="156" t="str">
        <f t="shared" si="92"/>
        <v/>
      </c>
      <c r="DL127" s="138" t="str">
        <f>IF(ISBLANK(DATASHEET!DM113),"",DATASHEET!DM113)</f>
        <v/>
      </c>
      <c r="DM127" s="198" t="str">
        <f>IF(ISBLANK(DATASHEET!DN113),"",DATASHEET!DN113)</f>
        <v/>
      </c>
      <c r="DN127" s="140" t="str">
        <f>IF(DO127="","",IFERROR(VLOOKUP(DATASHEET!DP113,lookup,2,FALSE)-$P127,""))</f>
        <v/>
      </c>
      <c r="DO127" s="156" t="str">
        <f>IFERROR(INDEX(DATASHEET!$A$1:$DG$299,MATCH(PROGRESS!$A127,DATASHEET!$A$1:$A$299,0),MATCH(PROGRESS!DP$2,DATASHEET!$A$1:$DG$1,0)),"")</f>
        <v/>
      </c>
      <c r="DP127" s="156" t="str">
        <f t="shared" si="93"/>
        <v/>
      </c>
      <c r="DQ127" s="138" t="str">
        <f>IF(ISBLANK(DATASHEET!DQ113),"",DATASHEET!DQ113)</f>
        <v>FG</v>
      </c>
      <c r="DR127" s="198" t="str">
        <f>IF(ISBLANK(DATASHEET!DR113),"",DATASHEET!DR113)</f>
        <v>11X-RE-4</v>
      </c>
      <c r="DS127" s="140" t="str">
        <f>IF(DT127="","",IFERROR(VLOOKUP(DATASHEET!DT113,lookup,2,FALSE)-$P127,""))</f>
        <v/>
      </c>
      <c r="DT127" s="156" t="str">
        <f>IFERROR(INDEX(DATASHEET!$A$1:$DG$299,MATCH(PROGRESS!$A127,DATASHEET!$A$1:$A$299,0),MATCH(PROGRESS!DU$2,DATASHEET!$A$1:$DG$1,0)),"")</f>
        <v/>
      </c>
      <c r="DU127" s="156" t="str">
        <f t="shared" si="94"/>
        <v/>
      </c>
      <c r="DV127" s="138" t="str">
        <f>IF(ISBLANK(DATASHEET!DU113),"",DATASHEET!DU113)</f>
        <v>ES</v>
      </c>
      <c r="DW127" s="198" t="str">
        <f>IF(ISBLANK(DATASHEET!DV113),"",DATASHEET!DV113)</f>
        <v>11C-SC-1</v>
      </c>
      <c r="DX127" s="140" t="str">
        <f>IF(DY127="","",IFERROR(VLOOKUP(DATASHEET!DX113,lookup,2,FALSE)-$P127,""))</f>
        <v/>
      </c>
      <c r="DY127" s="156" t="str">
        <f>IFERROR(INDEX(DATASHEET!$A$1:$DG$299,MATCH(PROGRESS!$A127,DATASHEET!$A$1:$A$299,0),MATCH(PROGRESS!DZ$2,DATASHEET!$A$1:$DG$1,0)),"")</f>
        <v/>
      </c>
      <c r="DZ127" s="156" t="str">
        <f t="shared" si="95"/>
        <v/>
      </c>
      <c r="EA127" s="138" t="str">
        <f>IF(ISBLANK(DATASHEET!DY113),"",DATASHEET!DY113)</f>
        <v>WE</v>
      </c>
      <c r="EB127" s="198" t="str">
        <f>IF(ISBLANK(DATASHEET!DZ113),"",DATASHEET!DZ113)</f>
        <v>11N-SP-1</v>
      </c>
      <c r="FD127" s="526"/>
      <c r="FE127" s="532"/>
      <c r="FF127" s="532"/>
      <c r="FG127" s="532"/>
      <c r="FH127" s="526"/>
      <c r="FI127" s="526"/>
      <c r="FJ127" s="532"/>
      <c r="FK127" s="526"/>
      <c r="FL127" s="532"/>
      <c r="FM127" s="526"/>
      <c r="FN127" s="532"/>
      <c r="FO127" s="532"/>
      <c r="FP127" s="532"/>
      <c r="FQ127" s="526"/>
      <c r="FR127" s="526"/>
      <c r="FS127" s="526"/>
      <c r="FT127" s="532"/>
      <c r="FU127" s="526"/>
      <c r="FV127" s="532"/>
      <c r="FW127" s="532"/>
      <c r="FX127" s="532"/>
      <c r="FY127" s="526"/>
      <c r="FZ127" s="532"/>
      <c r="GA127" s="529"/>
      <c r="GB127" s="530"/>
      <c r="GC127" s="530"/>
      <c r="GD127" s="529"/>
      <c r="GE127" s="530"/>
      <c r="GF127" s="530"/>
      <c r="GG127" s="530"/>
      <c r="GH127" s="530"/>
      <c r="GI127" s="530"/>
      <c r="GJ127" s="529"/>
      <c r="GK127" s="530"/>
      <c r="GL127" s="529"/>
      <c r="GM127" s="529"/>
      <c r="GN127" s="530"/>
      <c r="GO127" s="530"/>
      <c r="GP127" s="529"/>
      <c r="GQ127" s="529"/>
      <c r="GR127" s="530"/>
      <c r="GS127" s="530"/>
      <c r="GT127" s="529"/>
    </row>
    <row r="128" spans="1:210" ht="15.75" x14ac:dyDescent="0.25">
      <c r="A128" s="179">
        <f>DATASHEET!A114</f>
        <v>151570</v>
      </c>
      <c r="B128" s="58" t="str">
        <f>DATASHEET!B114</f>
        <v>MCKINNEY, Tess</v>
      </c>
      <c r="C128" s="169" t="str">
        <f>DATASHEET!C114</f>
        <v>11EGQ</v>
      </c>
      <c r="D128" s="170" t="str">
        <f>DATASHEET!D114</f>
        <v>F</v>
      </c>
      <c r="E128" s="170" t="str">
        <f>DATASHEET!J114</f>
        <v>N</v>
      </c>
      <c r="F128" s="170" t="str">
        <f>DATASHEET!E114</f>
        <v>N</v>
      </c>
      <c r="G128" s="170" t="str">
        <f>DATASHEET!F114</f>
        <v>White - British</v>
      </c>
      <c r="H128" s="170" t="str">
        <f>DATASHEET!G114</f>
        <v>N</v>
      </c>
      <c r="I128" s="170" t="str">
        <f>DATASHEET!H114</f>
        <v>N</v>
      </c>
      <c r="J128" s="170" t="str">
        <f>DATASHEET!I114</f>
        <v>N</v>
      </c>
      <c r="K128" s="171" t="str">
        <f>DATASHEET!M114</f>
        <v>H</v>
      </c>
      <c r="L128" s="88" t="str">
        <f t="shared" si="71"/>
        <v/>
      </c>
      <c r="M128" s="88" t="str">
        <f t="shared" si="72"/>
        <v/>
      </c>
      <c r="N128" s="498" t="str">
        <f>IF(ISBLANK(DATASHEET!L114),"",DATASHEET!L114)</f>
        <v>6-7</v>
      </c>
      <c r="O128" s="109">
        <f>IFERROR(IF(VLOOKUP(DATASHEET!A114,[5]YEAR11!$A$2:$AF$236,18,FALSE)="","",VLOOKUP(DATASHEET!A114,[5]YEAR11!$A$2:$AF$236,18,FALSE)),"")</f>
        <v>61.896647999999999</v>
      </c>
      <c r="P128" s="111">
        <f>IFERROR(IF(VLOOKUP(DATASHEET!A114,[5]YEAR11!$A$2:$AF$237,19,FALSE)="","",VLOOKUP(DATASHEET!A114,[5]YEAR11!$A$2:$AF$237,19,FALSE)),"")</f>
        <v>6.1896648000000001</v>
      </c>
      <c r="Q128" s="497">
        <f>'P8 BREAKDOWN'!M116</f>
        <v>-5.4896647999999999</v>
      </c>
      <c r="R128" s="140" t="str">
        <f>IF(S128="","",IFERROR(VLOOKUP(DATASHEET!AF114,lookup,2,FALSE)-$P128,""))</f>
        <v/>
      </c>
      <c r="S128" s="156" t="str">
        <f>IFERROR(INDEX(DATASHEET!$A$1:$DG$299,MATCH(PROGRESS!$A128,DATASHEET!$A$1:$A$299,0),MATCH(PROGRESS!T$2,DATASHEET!$A$1:$DG$1,0)),"")</f>
        <v/>
      </c>
      <c r="T128" s="156" t="str">
        <f t="shared" si="73"/>
        <v/>
      </c>
      <c r="U128" s="138" t="str">
        <f>IF(ISBLANK(DATASHEET!AG114),"",DATASHEET!AG114)</f>
        <v/>
      </c>
      <c r="V128" s="198" t="str">
        <f>IF(ISBLANK(DATASHEET!AH114),"",DATASHEET!AH114)</f>
        <v/>
      </c>
      <c r="W128" s="140" t="str">
        <f>IF(X128="","",IFERROR(VLOOKUP(DATASHEET!AJ114,lookup,2,FALSE)-$P128,""))</f>
        <v/>
      </c>
      <c r="X128" s="156" t="str">
        <f>IFERROR(INDEX(DATASHEET!$A$1:$DG$299,MATCH(PROGRESS!$A128,DATASHEET!$A$1:$A$299,0),MATCH(PROGRESS!Y$2,DATASHEET!$A$1:$DG$1,0)),"")</f>
        <v/>
      </c>
      <c r="Y128" s="156" t="str">
        <f t="shared" si="74"/>
        <v/>
      </c>
      <c r="Z128" s="138" t="str">
        <f>IF(ISBLANK(DATASHEET!AK114),"",DATASHEET!AK114)</f>
        <v>MM</v>
      </c>
      <c r="AA128" s="198" t="str">
        <f>IF(ISBLANK(DATASHEET!AL114),"",DATASHEET!AL114)</f>
        <v>11T-BI-3</v>
      </c>
      <c r="AB128" s="140" t="str">
        <f>IF(AC128="","",IFERROR(VLOOKUP(DATASHEET!AN114,lookup,2,FALSE)-$P128,""))</f>
        <v/>
      </c>
      <c r="AC128" s="156" t="str">
        <f>IFERROR(INDEX(DATASHEET!$A$1:$DG$299,MATCH(PROGRESS!$A128,DATASHEET!$A$1:$A$299,0),MATCH(PROGRESS!AD$2,DATASHEET!$A$1:$DG$1,0)),"")</f>
        <v/>
      </c>
      <c r="AD128" s="156" t="str">
        <f t="shared" si="75"/>
        <v/>
      </c>
      <c r="AE128" s="138" t="str">
        <f>IF(ISBLANK(DATASHEET!AO114),"",DATASHEET!AO114)</f>
        <v/>
      </c>
      <c r="AF128" s="198" t="str">
        <f>IF(ISBLANK(DATASHEET!AP114),"",DATASHEET!AP114)</f>
        <v/>
      </c>
      <c r="AG128" s="140" t="str">
        <f>IF(AH128="","",IFERROR(VLOOKUP(DATASHEET!AR114,lookup,2,FALSE)-$P128,""))</f>
        <v/>
      </c>
      <c r="AH128" s="156" t="str">
        <f>IFERROR(INDEX(DATASHEET!$A$1:$DG$299,MATCH(PROGRESS!$A128,DATASHEET!$A$1:$A$299,0),MATCH(PROGRESS!AI$2,DATASHEET!$A$1:$DG$1,0)),"")</f>
        <v/>
      </c>
      <c r="AI128" s="156" t="str">
        <f t="shared" si="76"/>
        <v/>
      </c>
      <c r="AJ128" s="138" t="str">
        <f>IF(ISBLANK(DATASHEET!AS114),"",DATASHEET!AS114)</f>
        <v>AGI</v>
      </c>
      <c r="AK128" s="198" t="str">
        <f>IF(ISBLANK(DATASHEET!AT114),"",DATASHEET!AT114)</f>
        <v>11T-CH-3</v>
      </c>
      <c r="AL128" s="140" t="str">
        <f>IF(AM128="","",IFERROR(VLOOKUP(DATASHEET!AV114,lookup,2,FALSE)-$P128,""))</f>
        <v/>
      </c>
      <c r="AM128" s="156" t="str">
        <f>IFERROR(INDEX(DATASHEET!$A$1:$DG$299,MATCH(PROGRESS!$A128,DATASHEET!$A$1:$A$299,0),MATCH(PROGRESS!AN$2,DATASHEET!$A$1:$DG$1,0)),"")</f>
        <v/>
      </c>
      <c r="AN128" s="156" t="str">
        <f t="shared" si="77"/>
        <v/>
      </c>
      <c r="AO128" s="138" t="str">
        <f>IF(ISBLANK(DATASHEET!AW114),"",DATASHEET!AW114)</f>
        <v/>
      </c>
      <c r="AP128" s="198" t="str">
        <f>IF(ISBLANK(DATASHEET!AX114),"",DATASHEET!AX114)</f>
        <v/>
      </c>
      <c r="AQ128" s="140" t="str">
        <f>IF(AR128="","",IFERROR(VLOOKUP(DATASHEET!AZ114,lookup,2,FALSE)-$P128,""))</f>
        <v/>
      </c>
      <c r="AR128" s="156" t="str">
        <f>IFERROR(INDEX(DATASHEET!$A$1:$DG$299,MATCH(PROGRESS!$A128,DATASHEET!$A$1:$A$299,0),MATCH(PROGRESS!AS$2,DATASHEET!$A$1:$DG$1,0)),"")</f>
        <v/>
      </c>
      <c r="AS128" s="156" t="str">
        <f t="shared" si="78"/>
        <v/>
      </c>
      <c r="AT128" s="138" t="str">
        <f>IF(ISBLANK(DATASHEET!BA114),"",DATASHEET!BA114)</f>
        <v/>
      </c>
      <c r="AU128" s="198" t="str">
        <f>IF(ISBLANK(DATASHEET!BB114),"",DATASHEET!BB114)</f>
        <v/>
      </c>
      <c r="AV128" s="140" t="str">
        <f>IF(AW128="","",IFERROR(VLOOKUP(DATASHEET!BD114,lookup,2,FALSE)-$P128,""))</f>
        <v/>
      </c>
      <c r="AW128" s="156" t="str">
        <f>IFERROR(INDEX(DATASHEET!$A$1:$DG$299,MATCH(PROGRESS!$A128,DATASHEET!$A$1:$A$299,0),MATCH(PROGRESS!AX$2,DATASHEET!$A$1:$DG$1,0)),"")</f>
        <v/>
      </c>
      <c r="AX128" s="156" t="str">
        <f t="shared" si="79"/>
        <v/>
      </c>
      <c r="AY128" s="138" t="str">
        <f>IF(ISBLANK(DATASHEET!BE114),"",DATASHEET!BE114)</f>
        <v/>
      </c>
      <c r="AZ128" s="198" t="str">
        <f>IF(ISBLANK(DATASHEET!BF114),"",DATASHEET!BF114)</f>
        <v/>
      </c>
      <c r="BA128" s="140" t="str">
        <f>IF(BB128="","",IFERROR(VLOOKUP(DATASHEET!BH114,lookup,2,FALSE)-$P128,""))</f>
        <v/>
      </c>
      <c r="BB128" s="156" t="str">
        <f>IFERROR(INDEX(DATASHEET!$A$1:$DG$299,MATCH(PROGRESS!$A128,DATASHEET!$A$1:$A$299,0),MATCH(PROGRESS!BC$2,DATASHEET!$A$1:$DG$1,0)),"")</f>
        <v/>
      </c>
      <c r="BC128" s="156" t="str">
        <f t="shared" si="80"/>
        <v/>
      </c>
      <c r="BD128" s="138" t="str">
        <f>IF(ISBLANK(DATASHEET!BI114),"",DATASHEET!BI114)</f>
        <v>CMC</v>
      </c>
      <c r="BE128" s="198" t="str">
        <f>IF(ISBLANK(DATASHEET!BJ114),"",DATASHEET!BJ114)</f>
        <v>11X-EN-4</v>
      </c>
      <c r="BF128" s="140" t="str">
        <f>IF(BG128="","",IFERROR(VLOOKUP(DATASHEET!BL114,lookup,2,FALSE)-$P128,""))</f>
        <v/>
      </c>
      <c r="BG128" s="156" t="str">
        <f>IFERROR(INDEX(DATASHEET!$A$1:$DG$299,MATCH(PROGRESS!$A128,DATASHEET!$A$1:$A$299,0),MATCH(PROGRESS!BH$2,DATASHEET!$A$1:$DG$1,0)),"")</f>
        <v/>
      </c>
      <c r="BH128" s="156" t="str">
        <f t="shared" si="81"/>
        <v/>
      </c>
      <c r="BI128" s="138" t="str">
        <f>IF(ISBLANK(DATASHEET!BM114),"",DATASHEET!BM114)</f>
        <v/>
      </c>
      <c r="BJ128" s="198" t="str">
        <f>IF(ISBLANK(DATASHEET!BN114),"",DATASHEET!BN114)</f>
        <v/>
      </c>
      <c r="BK128" s="140" t="str">
        <f>IF(BL128="","",IFERROR(VLOOKUP(DATASHEET!BP114,lookup,2,FALSE)-$P128,""))</f>
        <v/>
      </c>
      <c r="BL128" s="156" t="str">
        <f>IFERROR(INDEX(DATASHEET!$A$1:$DG$299,MATCH(PROGRESS!$A128,DATASHEET!$A$1:$A$299,0),MATCH(PROGRESS!BM$2,DATASHEET!$A$1:$DG$1,0)),"")</f>
        <v/>
      </c>
      <c r="BM128" s="156" t="str">
        <f t="shared" si="82"/>
        <v/>
      </c>
      <c r="BN128" s="138" t="str">
        <f>IF(ISBLANK(DATASHEET!BQ114),"",DATASHEET!BQ114)</f>
        <v/>
      </c>
      <c r="BO128" s="198" t="str">
        <f>IF(ISBLANK(DATASHEET!BR114),"",DATASHEET!BR114)</f>
        <v/>
      </c>
      <c r="BP128" s="140" t="str">
        <f>IF(BQ128="","",IFERROR(VLOOKUP(DATASHEET!BX114,lookup,2,FALSE)-$P128,""))</f>
        <v/>
      </c>
      <c r="BQ128" s="156" t="str">
        <f>IFERROR(INDEX(DATASHEET!$A$1:$DG$299,MATCH(PROGRESS!$A128,DATASHEET!$A$1:$A$299,0),MATCH(PROGRESS!BR$2,DATASHEET!$A$1:$DG$1,0)),"")</f>
        <v/>
      </c>
      <c r="BR128" s="156" t="str">
        <f t="shared" si="83"/>
        <v/>
      </c>
      <c r="BS128" s="138" t="str">
        <f>IF(ISBLANK(DATASHEET!BY114),"",DATASHEET!BY114)</f>
        <v>EGQ</v>
      </c>
      <c r="BT128" s="198" t="str">
        <f>IF(ISBLANK(DATASHEET!BZ114),"",DATASHEET!BZ114)</f>
        <v>11N-FR-3</v>
      </c>
      <c r="BU128" s="140" t="str">
        <f>IF(BV128="","",IFERROR(VLOOKUP(DATASHEET!CB114,lookup,2,FALSE)-$P128,""))</f>
        <v/>
      </c>
      <c r="BV128" s="156" t="str">
        <f>IFERROR(INDEX(DATASHEET!$A$1:$DG$299,MATCH(PROGRESS!$A128,DATASHEET!$A$1:$A$299,0),MATCH(PROGRESS!BW$2,DATASHEET!$A$1:$DG$1,0)),"")</f>
        <v/>
      </c>
      <c r="BW128" s="156" t="str">
        <f t="shared" si="84"/>
        <v/>
      </c>
      <c r="BX128" s="138" t="str">
        <f>IF(ISBLANK(DATASHEET!CC114),"",DATASHEET!CC114)</f>
        <v/>
      </c>
      <c r="BY128" s="198" t="str">
        <f>IF(ISBLANK(DATASHEET!CD114),"",DATASHEET!CD114)</f>
        <v/>
      </c>
      <c r="BZ128" s="140" t="str">
        <f>IF(CA128="","",IFERROR(VLOOKUP(DATASHEET!CE114,lookup,2,FALSE)-$P128,""))</f>
        <v/>
      </c>
      <c r="CA128" s="156" t="str">
        <f>IFERROR(INDEX(DATASHEET!$A$1:$DG$299,MATCH(PROGRESS!$A128,DATASHEET!$A$1:$A$299,0),MATCH(PROGRESS!CB$2,DATASHEET!$A$1:$DG$1,0)),"")</f>
        <v/>
      </c>
      <c r="CB128" s="156" t="str">
        <f t="shared" si="85"/>
        <v/>
      </c>
      <c r="CC128" s="138" t="str">
        <f>IF(ISBLANK(DATASHEET!CF114),"",DATASHEET!CF114)</f>
        <v/>
      </c>
      <c r="CD128" s="198" t="str">
        <f>IF(ISBLANK(DATASHEET!CG114),"",DATASHEET!CG114)</f>
        <v/>
      </c>
      <c r="CE128" s="140" t="str">
        <f>IF(CF128="","",IFERROR(VLOOKUP(DATASHEET!CJ114,lookup,2,FALSE)-$P128,""))</f>
        <v/>
      </c>
      <c r="CF128" s="156" t="str">
        <f>IFERROR(INDEX(DATASHEET!$A$1:$DG$299,MATCH(PROGRESS!$A128,DATASHEET!$A$1:$A$299,0),MATCH(PROGRESS!CG$2,DATASHEET!$A$1:$DG$1,0)),"")</f>
        <v/>
      </c>
      <c r="CG128" s="156" t="str">
        <f t="shared" si="86"/>
        <v/>
      </c>
      <c r="CH128" s="138" t="str">
        <f>IF(ISBLANK(DATASHEET!CK114),"",DATASHEET!CK114)</f>
        <v>MSA</v>
      </c>
      <c r="CI128" s="198" t="str">
        <f>IF(ISBLANK(DATASHEET!CL114),"",DATASHEET!CL114)</f>
        <v>11MS2-HI2-7</v>
      </c>
      <c r="CJ128" s="140" t="str">
        <f>IF(CK128="","",IFERROR(VLOOKUP(DATASHEET!CN114,lookup,2,FALSE)-$P128,""))</f>
        <v/>
      </c>
      <c r="CK128" s="156" t="str">
        <f>IFERROR(INDEX(DATASHEET!$A$1:$DG$299,MATCH(PROGRESS!$A128,DATASHEET!$A$1:$A$299,0),MATCH(PROGRESS!CL$2,DATASHEET!$A$1:$DG$1,0)),"")</f>
        <v/>
      </c>
      <c r="CL128" s="156" t="str">
        <f t="shared" si="87"/>
        <v/>
      </c>
      <c r="CM128" s="138" t="str">
        <f>IF(ISBLANK(DATASHEET!CO114),"",DATASHEET!CO114)</f>
        <v>JQ</v>
      </c>
      <c r="CN128" s="198" t="str">
        <f>IF(ISBLANK(DATASHEET!CP114),"",DATASHEET!CP114)</f>
        <v>11N-MA-3</v>
      </c>
      <c r="CO128" s="140" t="str">
        <f>IF(CP128="","",IFERROR(VLOOKUP(DATASHEET!CR114,lookup,2,FALSE)-$P128,""))</f>
        <v/>
      </c>
      <c r="CP128" s="156" t="str">
        <f>IFERROR(INDEX(DATASHEET!$A$1:$DG$299,MATCH(PROGRESS!$A128,DATASHEET!$A$1:$A$299,0),MATCH(PROGRESS!CQ$2,DATASHEET!$A$1:$DG$1,0)),"")</f>
        <v/>
      </c>
      <c r="CQ128" s="156" t="str">
        <f t="shared" si="88"/>
        <v/>
      </c>
      <c r="CR128" s="138" t="str">
        <f>IF(ISBLANK(DATASHEET!CS114),"",DATASHEET!CS114)</f>
        <v/>
      </c>
      <c r="CS128" s="198" t="str">
        <f>IF(ISBLANK(DATASHEET!CT114),"",DATASHEET!CT114)</f>
        <v/>
      </c>
      <c r="CT128" s="140" t="str">
        <f>IF(CU128="","",IFERROR(VLOOKUP(DATASHEET!CV114,lookup,2,FALSE)-$P128,""))</f>
        <v/>
      </c>
      <c r="CU128" s="156" t="str">
        <f>IFERROR(INDEX(DATASHEET!$A$1:$DG$299,MATCH(PROGRESS!$A128,DATASHEET!$A$1:$A$299,0),MATCH(PROGRESS!CV$2,DATASHEET!$A$1:$DG$1,0)),"")</f>
        <v/>
      </c>
      <c r="CV128" s="156" t="str">
        <f t="shared" si="89"/>
        <v/>
      </c>
      <c r="CW128" s="138" t="str">
        <f>IF(ISBLANK(DATASHEET!CW114),"",DATASHEET!CW114)</f>
        <v/>
      </c>
      <c r="CX128" s="198" t="str">
        <f>IF(ISBLANK(DATASHEET!CX114),"",DATASHEET!CX114)</f>
        <v/>
      </c>
      <c r="CY128" s="140" t="str">
        <f>IF(CZ128="","",IFERROR(VLOOKUP(DATASHEET!DD114,lookup,2,FALSE)-$P128,""))</f>
        <v/>
      </c>
      <c r="CZ128" s="156" t="str">
        <f>IFERROR(INDEX(DATASHEET!$A$1:$DG$299,MATCH(PROGRESS!$A128,DATASHEET!$A$1:$A$299,0),MATCH(PROGRESS!DA$2,DATASHEET!$A$1:$DG$1,0)),"")</f>
        <v/>
      </c>
      <c r="DA128" s="156" t="str">
        <f t="shared" si="90"/>
        <v/>
      </c>
      <c r="DB128" s="138" t="str">
        <f>IF(ISBLANK(DATASHEET!DE114),"",DATASHEET!DE114)</f>
        <v/>
      </c>
      <c r="DC128" s="198" t="str">
        <f>IF(ISBLANK(DATASHEET!DF114),"",DATASHEET!DF114)</f>
        <v/>
      </c>
      <c r="DD128" s="140" t="str">
        <f>IF(DE128="","",IFERROR(VLOOKUP(DATASHEET!DH114,lookup,2,FALSE)-$P128,""))</f>
        <v/>
      </c>
      <c r="DE128" s="156" t="str">
        <f>IFERROR(INDEX(DATASHEET!$A$1:$DG$299,MATCH(PROGRESS!$A128,DATASHEET!$A$1:$A$299,0),MATCH(PROGRESS!DF$2,DATASHEET!$A$1:$DG$1,0)),"")</f>
        <v/>
      </c>
      <c r="DF128" s="156" t="str">
        <f t="shared" si="91"/>
        <v/>
      </c>
      <c r="DG128" s="138" t="str">
        <f>IF(ISBLANK(DATASHEET!DI114),"",DATASHEET!DI114)</f>
        <v>TD</v>
      </c>
      <c r="DH128" s="198" t="str">
        <f>IF(ISBLANK(DATASHEET!DJ114),"",DATASHEET!DJ114)</f>
        <v>11T-PH-3</v>
      </c>
      <c r="DI128" s="140" t="str">
        <f>IF(DJ128="","",IFERROR(VLOOKUP(DATASHEET!DL114,lookup,2,FALSE)-$P128,""))</f>
        <v/>
      </c>
      <c r="DJ128" s="156" t="str">
        <f>IFERROR(INDEX(DATASHEET!$A$1:$DG$299,MATCH(PROGRESS!$A128,DATASHEET!$A$1:$A$299,0),MATCH(PROGRESS!DK$2,DATASHEET!$A$1:$DG$1,0)),"")</f>
        <v/>
      </c>
      <c r="DK128" s="156" t="str">
        <f t="shared" si="92"/>
        <v/>
      </c>
      <c r="DL128" s="138" t="str">
        <f>IF(ISBLANK(DATASHEET!DM114),"",DATASHEET!DM114)</f>
        <v/>
      </c>
      <c r="DM128" s="198" t="str">
        <f>IF(ISBLANK(DATASHEET!DN114),"",DATASHEET!DN114)</f>
        <v/>
      </c>
      <c r="DN128" s="140" t="str">
        <f>IF(DO128="","",IFERROR(VLOOKUP(DATASHEET!DP114,lookup,2,FALSE)-$P128,""))</f>
        <v/>
      </c>
      <c r="DO128" s="156" t="str">
        <f>IFERROR(INDEX(DATASHEET!$A$1:$DG$299,MATCH(PROGRESS!$A128,DATASHEET!$A$1:$A$299,0),MATCH(PROGRESS!DP$2,DATASHEET!$A$1:$DG$1,0)),"")</f>
        <v/>
      </c>
      <c r="DP128" s="156" t="str">
        <f t="shared" si="93"/>
        <v/>
      </c>
      <c r="DQ128" s="138" t="str">
        <f>IF(ISBLANK(DATASHEET!DQ114),"",DATASHEET!DQ114)</f>
        <v>MHA</v>
      </c>
      <c r="DR128" s="198" t="str">
        <f>IF(ISBLANK(DATASHEET!DR114),"",DATASHEET!DR114)</f>
        <v>11X-RE-6</v>
      </c>
      <c r="DS128" s="140" t="str">
        <f>IF(DT128="","",IFERROR(VLOOKUP(DATASHEET!DT114,lookup,2,FALSE)-$P128,""))</f>
        <v/>
      </c>
      <c r="DT128" s="156" t="str">
        <f>IFERROR(INDEX(DATASHEET!$A$1:$DG$299,MATCH(PROGRESS!$A128,DATASHEET!$A$1:$A$299,0),MATCH(PROGRESS!DU$2,DATASHEET!$A$1:$DG$1,0)),"")</f>
        <v/>
      </c>
      <c r="DU128" s="156" t="str">
        <f t="shared" si="94"/>
        <v/>
      </c>
      <c r="DV128" s="138" t="str">
        <f>IF(ISBLANK(DATASHEET!DU114),"",DATASHEET!DU114)</f>
        <v/>
      </c>
      <c r="DW128" s="198" t="str">
        <f>IF(ISBLANK(DATASHEET!DV114),"",DATASHEET!DV114)</f>
        <v/>
      </c>
      <c r="DX128" s="140" t="str">
        <f>IF(DY128="","",IFERROR(VLOOKUP(DATASHEET!DX114,lookup,2,FALSE)-$P128,""))</f>
        <v/>
      </c>
      <c r="DY128" s="156" t="str">
        <f>IFERROR(INDEX(DATASHEET!$A$1:$DG$299,MATCH(PROGRESS!$A128,DATASHEET!$A$1:$A$299,0),MATCH(PROGRESS!DZ$2,DATASHEET!$A$1:$DG$1,0)),"")</f>
        <v/>
      </c>
      <c r="DZ128" s="156" t="str">
        <f t="shared" si="95"/>
        <v/>
      </c>
      <c r="EA128" s="138" t="str">
        <f>IF(ISBLANK(DATASHEET!DY114),"",DATASHEET!DY114)</f>
        <v/>
      </c>
      <c r="EB128" s="198" t="str">
        <f>IF(ISBLANK(DATASHEET!DZ114),"",DATASHEET!DZ114)</f>
        <v/>
      </c>
      <c r="FD128" s="526"/>
      <c r="FE128" s="532"/>
      <c r="FF128" s="532"/>
      <c r="FG128" s="532"/>
      <c r="FH128" s="526"/>
      <c r="FI128" s="526"/>
      <c r="FJ128" s="532"/>
      <c r="FK128" s="526"/>
      <c r="FL128" s="532"/>
      <c r="FM128" s="526"/>
      <c r="FN128" s="532"/>
      <c r="FO128" s="532"/>
      <c r="FP128" s="532"/>
      <c r="FQ128" s="526"/>
      <c r="FR128" s="526"/>
      <c r="FS128" s="526"/>
      <c r="FT128" s="532"/>
      <c r="FU128" s="526"/>
      <c r="FV128" s="532"/>
      <c r="FW128" s="532"/>
      <c r="FX128" s="532"/>
      <c r="FY128" s="526"/>
      <c r="FZ128" s="532"/>
      <c r="GA128" s="529"/>
      <c r="GB128" s="530"/>
      <c r="GC128" s="530"/>
      <c r="GD128" s="529"/>
      <c r="GE128" s="530"/>
      <c r="GF128" s="530"/>
      <c r="GG128" s="530"/>
      <c r="GH128" s="530"/>
      <c r="GI128" s="530"/>
      <c r="GJ128" s="529"/>
      <c r="GK128" s="530"/>
      <c r="GL128" s="529"/>
      <c r="GM128" s="529"/>
      <c r="GN128" s="530"/>
      <c r="GO128" s="530"/>
      <c r="GP128" s="529"/>
      <c r="GQ128" s="529"/>
      <c r="GR128" s="530"/>
      <c r="GS128" s="530"/>
      <c r="GT128" s="529"/>
    </row>
    <row r="129" spans="1:210" ht="15.75" x14ac:dyDescent="0.25">
      <c r="A129" s="179">
        <f>DATASHEET!A115</f>
        <v>151675</v>
      </c>
      <c r="B129" s="58" t="str">
        <f>DATASHEET!B115</f>
        <v>MCLAUGHLIN, Matthew</v>
      </c>
      <c r="C129" s="169" t="str">
        <f>DATASHEET!C115</f>
        <v>11KKN</v>
      </c>
      <c r="D129" s="170" t="str">
        <f>DATASHEET!D115</f>
        <v>M</v>
      </c>
      <c r="E129" s="170" t="str">
        <f>DATASHEET!J115</f>
        <v>N</v>
      </c>
      <c r="F129" s="170" t="str">
        <f>DATASHEET!E115</f>
        <v>N</v>
      </c>
      <c r="G129" s="170" t="str">
        <f>DATASHEET!F115</f>
        <v>White - British</v>
      </c>
      <c r="H129" s="170" t="str">
        <f>DATASHEET!G115</f>
        <v>N</v>
      </c>
      <c r="I129" s="170" t="str">
        <f>DATASHEET!H115</f>
        <v>N</v>
      </c>
      <c r="J129" s="170" t="str">
        <f>DATASHEET!I115</f>
        <v>N</v>
      </c>
      <c r="K129" s="171" t="str">
        <f>DATASHEET!M115</f>
        <v>M</v>
      </c>
      <c r="L129" s="88" t="str">
        <f t="shared" si="71"/>
        <v/>
      </c>
      <c r="M129" s="88" t="str">
        <f t="shared" si="72"/>
        <v/>
      </c>
      <c r="N129" s="498" t="str">
        <f>IF(ISBLANK(DATASHEET!L115),"",DATASHEET!L115)</f>
        <v>4-5</v>
      </c>
      <c r="O129" s="109">
        <f>IFERROR(IF(VLOOKUP(DATASHEET!A115,[5]YEAR11!$A$2:$AF$236,18,FALSE)="","",VLOOKUP(DATASHEET!A115,[5]YEAR11!$A$2:$AF$236,18,FALSE)),"")</f>
        <v>38.909638999999999</v>
      </c>
      <c r="P129" s="111">
        <f>IFERROR(IF(VLOOKUP(DATASHEET!A115,[5]YEAR11!$A$2:$AF$237,19,FALSE)="","",VLOOKUP(DATASHEET!A115,[5]YEAR11!$A$2:$AF$237,19,FALSE)),"")</f>
        <v>3.8909639</v>
      </c>
      <c r="Q129" s="497">
        <f>'P8 BREAKDOWN'!M117</f>
        <v>-3.5909638999999998</v>
      </c>
      <c r="R129" s="140" t="str">
        <f>IF(S129="","",IFERROR(VLOOKUP(DATASHEET!AF115,lookup,2,FALSE)-$P129,""))</f>
        <v/>
      </c>
      <c r="S129" s="156" t="str">
        <f>IFERROR(INDEX(DATASHEET!$A$1:$DG$299,MATCH(PROGRESS!$A129,DATASHEET!$A$1:$A$299,0),MATCH(PROGRESS!T$2,DATASHEET!$A$1:$DG$1,0)),"")</f>
        <v/>
      </c>
      <c r="T129" s="156" t="str">
        <f t="shared" si="73"/>
        <v/>
      </c>
      <c r="U129" s="138" t="str">
        <f>IF(ISBLANK(DATASHEET!AG115),"",DATASHEET!AG115)</f>
        <v/>
      </c>
      <c r="V129" s="198" t="str">
        <f>IF(ISBLANK(DATASHEET!AH115),"",DATASHEET!AH115)</f>
        <v/>
      </c>
      <c r="W129" s="140" t="str">
        <f>IF(X129="","",IFERROR(VLOOKUP(DATASHEET!AJ115,lookup,2,FALSE)-$P129,""))</f>
        <v/>
      </c>
      <c r="X129" s="156" t="str">
        <f>IFERROR(INDEX(DATASHEET!$A$1:$DG$299,MATCH(PROGRESS!$A129,DATASHEET!$A$1:$A$299,0),MATCH(PROGRESS!Y$2,DATASHEET!$A$1:$DG$1,0)),"")</f>
        <v/>
      </c>
      <c r="Y129" s="156" t="str">
        <f t="shared" si="74"/>
        <v/>
      </c>
      <c r="Z129" s="138" t="str">
        <f>IF(ISBLANK(DATASHEET!AK115),"",DATASHEET!AK115)</f>
        <v/>
      </c>
      <c r="AA129" s="198" t="str">
        <f>IF(ISBLANK(DATASHEET!AL115),"",DATASHEET!AL115)</f>
        <v/>
      </c>
      <c r="AB129" s="140" t="str">
        <f>IF(AC129="","",IFERROR(VLOOKUP(DATASHEET!AN115,lookup,2,FALSE)-$P129,""))</f>
        <v/>
      </c>
      <c r="AC129" s="156" t="str">
        <f>IFERROR(INDEX(DATASHEET!$A$1:$DG$299,MATCH(PROGRESS!$A129,DATASHEET!$A$1:$A$299,0),MATCH(PROGRESS!AD$2,DATASHEET!$A$1:$DG$1,0)),"")</f>
        <v/>
      </c>
      <c r="AD129" s="156" t="str">
        <f t="shared" si="75"/>
        <v/>
      </c>
      <c r="AE129" s="138" t="str">
        <f>IF(ISBLANK(DATASHEET!AO115),"",DATASHEET!AO115)</f>
        <v/>
      </c>
      <c r="AF129" s="198" t="str">
        <f>IF(ISBLANK(DATASHEET!AP115),"",DATASHEET!AP115)</f>
        <v/>
      </c>
      <c r="AG129" s="140" t="str">
        <f>IF(AH129="","",IFERROR(VLOOKUP(DATASHEET!AR115,lookup,2,FALSE)-$P129,""))</f>
        <v/>
      </c>
      <c r="AH129" s="156" t="str">
        <f>IFERROR(INDEX(DATASHEET!$A$1:$DG$299,MATCH(PROGRESS!$A129,DATASHEET!$A$1:$A$299,0),MATCH(PROGRESS!AI$2,DATASHEET!$A$1:$DG$1,0)),"")</f>
        <v/>
      </c>
      <c r="AI129" s="156" t="str">
        <f t="shared" si="76"/>
        <v/>
      </c>
      <c r="AJ129" s="138" t="str">
        <f>IF(ISBLANK(DATASHEET!AS115),"",DATASHEET!AS115)</f>
        <v/>
      </c>
      <c r="AK129" s="198" t="str">
        <f>IF(ISBLANK(DATASHEET!AT115),"",DATASHEET!AT115)</f>
        <v/>
      </c>
      <c r="AL129" s="140" t="str">
        <f>IF(AM129="","",IFERROR(VLOOKUP(DATASHEET!AV115,lookup,2,FALSE)-$P129,""))</f>
        <v/>
      </c>
      <c r="AM129" s="156" t="str">
        <f>IFERROR(INDEX(DATASHEET!$A$1:$DG$299,MATCH(PROGRESS!$A129,DATASHEET!$A$1:$A$299,0),MATCH(PROGRESS!AN$2,DATASHEET!$A$1:$DG$1,0)),"")</f>
        <v/>
      </c>
      <c r="AN129" s="156" t="str">
        <f t="shared" si="77"/>
        <v/>
      </c>
      <c r="AO129" s="138" t="str">
        <f>IF(ISBLANK(DATASHEET!AW115),"",DATASHEET!AW115)</f>
        <v/>
      </c>
      <c r="AP129" s="198" t="str">
        <f>IF(ISBLANK(DATASHEET!AX115),"",DATASHEET!AX115)</f>
        <v/>
      </c>
      <c r="AQ129" s="140" t="str">
        <f>IF(AR129="","",IFERROR(VLOOKUP(DATASHEET!AZ115,lookup,2,FALSE)-$P129,""))</f>
        <v/>
      </c>
      <c r="AR129" s="156" t="str">
        <f>IFERROR(INDEX(DATASHEET!$A$1:$DG$299,MATCH(PROGRESS!$A129,DATASHEET!$A$1:$A$299,0),MATCH(PROGRESS!AS$2,DATASHEET!$A$1:$DG$1,0)),"")</f>
        <v/>
      </c>
      <c r="AS129" s="156" t="str">
        <f t="shared" si="78"/>
        <v/>
      </c>
      <c r="AT129" s="138" t="str">
        <f>IF(ISBLANK(DATASHEET!BA115),"",DATASHEET!BA115)</f>
        <v/>
      </c>
      <c r="AU129" s="198" t="str">
        <f>IF(ISBLANK(DATASHEET!BB115),"",DATASHEET!BB115)</f>
        <v/>
      </c>
      <c r="AV129" s="140" t="str">
        <f>IF(AW129="","",IFERROR(VLOOKUP(DATASHEET!BD115,lookup,2,FALSE)-$P129,""))</f>
        <v/>
      </c>
      <c r="AW129" s="156" t="str">
        <f>IFERROR(INDEX(DATASHEET!$A$1:$DG$299,MATCH(PROGRESS!$A129,DATASHEET!$A$1:$A$299,0),MATCH(PROGRESS!AX$2,DATASHEET!$A$1:$DG$1,0)),"")</f>
        <v/>
      </c>
      <c r="AX129" s="156" t="str">
        <f t="shared" si="79"/>
        <v/>
      </c>
      <c r="AY129" s="138" t="str">
        <f>IF(ISBLANK(DATASHEET!BE115),"",DATASHEET!BE115)</f>
        <v/>
      </c>
      <c r="AZ129" s="198" t="str">
        <f>IF(ISBLANK(DATASHEET!BF115),"",DATASHEET!BF115)</f>
        <v/>
      </c>
      <c r="BA129" s="140" t="str">
        <f>IF(BB129="","",IFERROR(VLOOKUP(DATASHEET!BH115,lookup,2,FALSE)-$P129,""))</f>
        <v/>
      </c>
      <c r="BB129" s="156" t="str">
        <f>IFERROR(INDEX(DATASHEET!$A$1:$DG$299,MATCH(PROGRESS!$A129,DATASHEET!$A$1:$A$299,0),MATCH(PROGRESS!BC$2,DATASHEET!$A$1:$DG$1,0)),"")</f>
        <v/>
      </c>
      <c r="BC129" s="156" t="str">
        <f t="shared" si="80"/>
        <v/>
      </c>
      <c r="BD129" s="138" t="str">
        <f>IF(ISBLANK(DATASHEET!BI115),"",DATASHEET!BI115)</f>
        <v>SK</v>
      </c>
      <c r="BE129" s="198" t="str">
        <f>IF(ISBLANK(DATASHEET!BJ115),"",DATASHEET!BJ115)</f>
        <v>11X-EN-7</v>
      </c>
      <c r="BF129" s="140" t="str">
        <f>IF(BG129="","",IFERROR(VLOOKUP(DATASHEET!BL115,lookup,2,FALSE)-$P129,""))</f>
        <v/>
      </c>
      <c r="BG129" s="156" t="str">
        <f>IFERROR(INDEX(DATASHEET!$A$1:$DG$299,MATCH(PROGRESS!$A129,DATASHEET!$A$1:$A$299,0),MATCH(PROGRESS!BH$2,DATASHEET!$A$1:$DG$1,0)),"")</f>
        <v/>
      </c>
      <c r="BH129" s="156" t="str">
        <f t="shared" si="81"/>
        <v/>
      </c>
      <c r="BI129" s="138" t="str">
        <f>IF(ISBLANK(DATASHEET!BM115),"",DATASHEET!BM115)</f>
        <v/>
      </c>
      <c r="BJ129" s="198" t="str">
        <f>IF(ISBLANK(DATASHEET!BN115),"",DATASHEET!BN115)</f>
        <v/>
      </c>
      <c r="BK129" s="140" t="str">
        <f>IF(BL129="","",IFERROR(VLOOKUP(DATASHEET!BP115,lookup,2,FALSE)-$P129,""))</f>
        <v/>
      </c>
      <c r="BL129" s="156" t="str">
        <f>IFERROR(INDEX(DATASHEET!$A$1:$DG$299,MATCH(PROGRESS!$A129,DATASHEET!$A$1:$A$299,0),MATCH(PROGRESS!BM$2,DATASHEET!$A$1:$DG$1,0)),"")</f>
        <v/>
      </c>
      <c r="BM129" s="156" t="str">
        <f t="shared" si="82"/>
        <v/>
      </c>
      <c r="BN129" s="138" t="str">
        <f>IF(ISBLANK(DATASHEET!BQ115),"",DATASHEET!BQ115)</f>
        <v>AWR</v>
      </c>
      <c r="BO129" s="198" t="str">
        <f>IF(ISBLANK(DATASHEET!BR115),"",DATASHEET!BR115)</f>
        <v>11MS2-FN2-5</v>
      </c>
      <c r="BP129" s="140" t="str">
        <f>IF(BQ129="","",IFERROR(VLOOKUP(DATASHEET!BX115,lookup,2,FALSE)-$P129,""))</f>
        <v/>
      </c>
      <c r="BQ129" s="156" t="str">
        <f>IFERROR(INDEX(DATASHEET!$A$1:$DG$299,MATCH(PROGRESS!$A129,DATASHEET!$A$1:$A$299,0),MATCH(PROGRESS!BR$2,DATASHEET!$A$1:$DG$1,0)),"")</f>
        <v/>
      </c>
      <c r="BR129" s="156" t="str">
        <f t="shared" si="83"/>
        <v/>
      </c>
      <c r="BS129" s="138" t="str">
        <f>IF(ISBLANK(DATASHEET!BY115),"",DATASHEET!BY115)</f>
        <v/>
      </c>
      <c r="BT129" s="198" t="str">
        <f>IF(ISBLANK(DATASHEET!BZ115),"",DATASHEET!BZ115)</f>
        <v/>
      </c>
      <c r="BU129" s="140" t="str">
        <f>IF(BV129="","",IFERROR(VLOOKUP(DATASHEET!CB115,lookup,2,FALSE)-$P129,""))</f>
        <v/>
      </c>
      <c r="BV129" s="156" t="str">
        <f>IFERROR(INDEX(DATASHEET!$A$1:$DG$299,MATCH(PROGRESS!$A129,DATASHEET!$A$1:$A$299,0),MATCH(PROGRESS!BW$2,DATASHEET!$A$1:$DG$1,0)),"")</f>
        <v/>
      </c>
      <c r="BW129" s="156" t="str">
        <f t="shared" si="84"/>
        <v/>
      </c>
      <c r="BX129" s="138" t="str">
        <f>IF(ISBLANK(DATASHEET!CC115),"",DATASHEET!CC115)</f>
        <v/>
      </c>
      <c r="BY129" s="198" t="str">
        <f>IF(ISBLANK(DATASHEET!CD115),"",DATASHEET!CD115)</f>
        <v/>
      </c>
      <c r="BZ129" s="140" t="str">
        <f>IF(CA129="","",IFERROR(VLOOKUP(DATASHEET!CE115,lookup,2,FALSE)-$P129,""))</f>
        <v/>
      </c>
      <c r="CA129" s="156" t="str">
        <f>IFERROR(INDEX(DATASHEET!$A$1:$DG$299,MATCH(PROGRESS!$A129,DATASHEET!$A$1:$A$299,0),MATCH(PROGRESS!CB$2,DATASHEET!$A$1:$DG$1,0)),"")</f>
        <v/>
      </c>
      <c r="CB129" s="156" t="str">
        <f t="shared" si="85"/>
        <v/>
      </c>
      <c r="CC129" s="138" t="str">
        <f>IF(ISBLANK(DATASHEET!CF115),"",DATASHEET!CF115)</f>
        <v/>
      </c>
      <c r="CD129" s="198" t="str">
        <f>IF(ISBLANK(DATASHEET!CG115),"",DATASHEET!CG115)</f>
        <v/>
      </c>
      <c r="CE129" s="140" t="str">
        <f>IF(CF129="","",IFERROR(VLOOKUP(DATASHEET!CJ115,lookup,2,FALSE)-$P129,""))</f>
        <v/>
      </c>
      <c r="CF129" s="156" t="str">
        <f>IFERROR(INDEX(DATASHEET!$A$1:$DG$299,MATCH(PROGRESS!$A129,DATASHEET!$A$1:$A$299,0),MATCH(PROGRESS!CG$2,DATASHEET!$A$1:$DG$1,0)),"")</f>
        <v/>
      </c>
      <c r="CG129" s="156" t="str">
        <f t="shared" si="86"/>
        <v/>
      </c>
      <c r="CH129" s="138" t="str">
        <f>IF(ISBLANK(DATASHEET!CK115),"",DATASHEET!CK115)</f>
        <v/>
      </c>
      <c r="CI129" s="198" t="str">
        <f>IF(ISBLANK(DATASHEET!CL115),"",DATASHEET!CL115)</f>
        <v/>
      </c>
      <c r="CJ129" s="140" t="str">
        <f>IF(CK129="","",IFERROR(VLOOKUP(DATASHEET!CN115,lookup,2,FALSE)-$P129,""))</f>
        <v/>
      </c>
      <c r="CK129" s="156" t="str">
        <f>IFERROR(INDEX(DATASHEET!$A$1:$DG$299,MATCH(PROGRESS!$A129,DATASHEET!$A$1:$A$299,0),MATCH(PROGRESS!CL$2,DATASHEET!$A$1:$DG$1,0)),"")</f>
        <v/>
      </c>
      <c r="CL129" s="156" t="str">
        <f t="shared" si="87"/>
        <v/>
      </c>
      <c r="CM129" s="138" t="str">
        <f>IF(ISBLANK(DATASHEET!CO115),"",DATASHEET!CO115)</f>
        <v>JQ</v>
      </c>
      <c r="CN129" s="198" t="str">
        <f>IF(ISBLANK(DATASHEET!CP115),"",DATASHEET!CP115)</f>
        <v>11X-MA-4</v>
      </c>
      <c r="CO129" s="140" t="str">
        <f>IF(CP129="","",IFERROR(VLOOKUP(DATASHEET!CR115,lookup,2,FALSE)-$P129,""))</f>
        <v/>
      </c>
      <c r="CP129" s="156" t="str">
        <f>IFERROR(INDEX(DATASHEET!$A$1:$DG$299,MATCH(PROGRESS!$A129,DATASHEET!$A$1:$A$299,0),MATCH(PROGRESS!CQ$2,DATASHEET!$A$1:$DG$1,0)),"")</f>
        <v/>
      </c>
      <c r="CQ129" s="156" t="str">
        <f t="shared" si="88"/>
        <v/>
      </c>
      <c r="CR129" s="138" t="str">
        <f>IF(ISBLANK(DATASHEET!CS115),"",DATASHEET!CS115)</f>
        <v/>
      </c>
      <c r="CS129" s="198" t="str">
        <f>IF(ISBLANK(DATASHEET!CT115),"",DATASHEET!CT115)</f>
        <v/>
      </c>
      <c r="CT129" s="140" t="str">
        <f>IF(CU129="","",IFERROR(VLOOKUP(DATASHEET!CV115,lookup,2,FALSE)-$P129,""))</f>
        <v/>
      </c>
      <c r="CU129" s="156" t="str">
        <f>IFERROR(INDEX(DATASHEET!$A$1:$DG$299,MATCH(PROGRESS!$A129,DATASHEET!$A$1:$A$299,0),MATCH(PROGRESS!CV$2,DATASHEET!$A$1:$DG$1,0)),"")</f>
        <v/>
      </c>
      <c r="CV129" s="156" t="str">
        <f t="shared" si="89"/>
        <v/>
      </c>
      <c r="CW129" s="138" t="str">
        <f>IF(ISBLANK(DATASHEET!CW115),"",DATASHEET!CW115)</f>
        <v>SGO</v>
      </c>
      <c r="CX129" s="198" t="str">
        <f>IF(ISBLANK(DATASHEET!CX115),"",DATASHEET!CX115)</f>
        <v>11LT-PHO-6</v>
      </c>
      <c r="CY129" s="140" t="str">
        <f>IF(CZ129="","",IFERROR(VLOOKUP(DATASHEET!DD115,lookup,2,FALSE)-$P129,""))</f>
        <v/>
      </c>
      <c r="CZ129" s="156" t="str">
        <f>IFERROR(INDEX(DATASHEET!$A$1:$DG$299,MATCH(PROGRESS!$A129,DATASHEET!$A$1:$A$299,0),MATCH(PROGRESS!DA$2,DATASHEET!$A$1:$DG$1,0)),"")</f>
        <v/>
      </c>
      <c r="DA129" s="156" t="str">
        <f t="shared" si="90"/>
        <v/>
      </c>
      <c r="DB129" s="138" t="str">
        <f>IF(ISBLANK(DATASHEET!DE115),"",DATASHEET!DE115)</f>
        <v/>
      </c>
      <c r="DC129" s="198" t="str">
        <f>IF(ISBLANK(DATASHEET!DF115),"",DATASHEET!DF115)</f>
        <v/>
      </c>
      <c r="DD129" s="140" t="str">
        <f>IF(DE129="","",IFERROR(VLOOKUP(DATASHEET!DH115,lookup,2,FALSE)-$P129,""))</f>
        <v/>
      </c>
      <c r="DE129" s="156" t="str">
        <f>IFERROR(INDEX(DATASHEET!$A$1:$DG$299,MATCH(PROGRESS!$A129,DATASHEET!$A$1:$A$299,0),MATCH(PROGRESS!DF$2,DATASHEET!$A$1:$DG$1,0)),"")</f>
        <v/>
      </c>
      <c r="DF129" s="156" t="str">
        <f t="shared" si="91"/>
        <v/>
      </c>
      <c r="DG129" s="138" t="str">
        <f>IF(ISBLANK(DATASHEET!DI115),"",DATASHEET!DI115)</f>
        <v/>
      </c>
      <c r="DH129" s="198" t="str">
        <f>IF(ISBLANK(DATASHEET!DJ115),"",DATASHEET!DJ115)</f>
        <v/>
      </c>
      <c r="DI129" s="140" t="str">
        <f>IF(DJ129="","",IFERROR(VLOOKUP(DATASHEET!DL115,lookup,2,FALSE)-$P129,""))</f>
        <v/>
      </c>
      <c r="DJ129" s="156" t="str">
        <f>IFERROR(INDEX(DATASHEET!$A$1:$DG$299,MATCH(PROGRESS!$A129,DATASHEET!$A$1:$A$299,0),MATCH(PROGRESS!DK$2,DATASHEET!$A$1:$DG$1,0)),"")</f>
        <v/>
      </c>
      <c r="DK129" s="156" t="str">
        <f t="shared" si="92"/>
        <v/>
      </c>
      <c r="DL129" s="138" t="str">
        <f>IF(ISBLANK(DATASHEET!DM115),"",DATASHEET!DM115)</f>
        <v/>
      </c>
      <c r="DM129" s="198" t="str">
        <f>IF(ISBLANK(DATASHEET!DN115),"",DATASHEET!DN115)</f>
        <v/>
      </c>
      <c r="DN129" s="140" t="str">
        <f>IF(DO129="","",IFERROR(VLOOKUP(DATASHEET!DP115,lookup,2,FALSE)-$P129,""))</f>
        <v/>
      </c>
      <c r="DO129" s="156" t="str">
        <f>IFERROR(INDEX(DATASHEET!$A$1:$DG$299,MATCH(PROGRESS!$A129,DATASHEET!$A$1:$A$299,0),MATCH(PROGRESS!DP$2,DATASHEET!$A$1:$DG$1,0)),"")</f>
        <v/>
      </c>
      <c r="DP129" s="156" t="str">
        <f t="shared" si="93"/>
        <v/>
      </c>
      <c r="DQ129" s="138" t="str">
        <f>IF(ISBLANK(DATASHEET!DQ115),"",DATASHEET!DQ115)</f>
        <v>NT</v>
      </c>
      <c r="DR129" s="198" t="str">
        <f>IF(ISBLANK(DATASHEET!DR115),"",DATASHEET!DR115)</f>
        <v>11X-RE-5</v>
      </c>
      <c r="DS129" s="140" t="str">
        <f>IF(DT129="","",IFERROR(VLOOKUP(DATASHEET!DT115,lookup,2,FALSE)-$P129,""))</f>
        <v/>
      </c>
      <c r="DT129" s="156" t="str">
        <f>IFERROR(INDEX(DATASHEET!$A$1:$DG$299,MATCH(PROGRESS!$A129,DATASHEET!$A$1:$A$299,0),MATCH(PROGRESS!DU$2,DATASHEET!$A$1:$DG$1,0)),"")</f>
        <v/>
      </c>
      <c r="DU129" s="156" t="str">
        <f t="shared" si="94"/>
        <v/>
      </c>
      <c r="DV129" s="138" t="str">
        <f>IF(ISBLANK(DATASHEET!DU115),"",DATASHEET!DU115)</f>
        <v>ES</v>
      </c>
      <c r="DW129" s="198" t="str">
        <f>IF(ISBLANK(DATASHEET!DV115),"",DATASHEET!DV115)</f>
        <v>11C-SC-3</v>
      </c>
      <c r="DX129" s="140" t="str">
        <f>IF(DY129="","",IFERROR(VLOOKUP(DATASHEET!DX115,lookup,2,FALSE)-$P129,""))</f>
        <v/>
      </c>
      <c r="DY129" s="156" t="str">
        <f>IFERROR(INDEX(DATASHEET!$A$1:$DG$299,MATCH(PROGRESS!$A129,DATASHEET!$A$1:$A$299,0),MATCH(PROGRESS!DZ$2,DATASHEET!$A$1:$DG$1,0)),"")</f>
        <v/>
      </c>
      <c r="DZ129" s="156" t="str">
        <f t="shared" si="95"/>
        <v/>
      </c>
      <c r="EA129" s="138" t="str">
        <f>IF(ISBLANK(DATASHEET!DY115),"",DATASHEET!DY115)</f>
        <v>YP</v>
      </c>
      <c r="EB129" s="198" t="str">
        <f>IF(ISBLANK(DATASHEET!DZ115),"",DATASHEET!DZ115)</f>
        <v>11S-SP-3</v>
      </c>
      <c r="FD129" s="526"/>
      <c r="FE129" s="532"/>
      <c r="FF129" s="532"/>
      <c r="FG129" s="532"/>
      <c r="FH129" s="526"/>
      <c r="FI129" s="526"/>
      <c r="FJ129" s="532"/>
      <c r="FK129" s="526"/>
      <c r="FL129" s="532"/>
      <c r="FM129" s="526"/>
      <c r="FN129" s="532"/>
      <c r="FO129" s="532"/>
      <c r="FP129" s="532"/>
      <c r="FQ129" s="526"/>
      <c r="FR129" s="526"/>
      <c r="FS129" s="526"/>
      <c r="FT129" s="532"/>
      <c r="FU129" s="526"/>
      <c r="FV129" s="532"/>
      <c r="FW129" s="532"/>
      <c r="FX129" s="532"/>
      <c r="FY129" s="526"/>
      <c r="FZ129" s="532"/>
      <c r="GA129" s="529"/>
      <c r="GB129" s="530"/>
      <c r="GC129" s="530"/>
      <c r="GD129" s="529"/>
      <c r="GE129" s="530"/>
      <c r="GF129" s="530"/>
      <c r="GG129" s="530"/>
      <c r="GH129" s="530"/>
      <c r="GI129" s="530"/>
      <c r="GJ129" s="529"/>
      <c r="GK129" s="530"/>
      <c r="GL129" s="529"/>
      <c r="GM129" s="529"/>
      <c r="GN129" s="530"/>
      <c r="GO129" s="530"/>
      <c r="GP129" s="529"/>
      <c r="GQ129" s="529"/>
      <c r="GR129" s="530"/>
      <c r="GS129" s="530"/>
      <c r="GT129" s="529"/>
      <c r="HB129" t="s">
        <v>375</v>
      </c>
    </row>
    <row r="130" spans="1:210" ht="15.75" x14ac:dyDescent="0.25">
      <c r="A130" s="179">
        <f>DATASHEET!A116</f>
        <v>151558</v>
      </c>
      <c r="B130" s="58" t="str">
        <f>DATASHEET!B116</f>
        <v>MCQUILLAN-LEONARD, Louis</v>
      </c>
      <c r="C130" s="169" t="str">
        <f>DATASHEET!C116</f>
        <v>11KKN</v>
      </c>
      <c r="D130" s="170" t="str">
        <f>DATASHEET!D116</f>
        <v>M</v>
      </c>
      <c r="E130" s="170" t="str">
        <f>DATASHEET!J116</f>
        <v>N</v>
      </c>
      <c r="F130" s="170" t="str">
        <f>DATASHEET!E116</f>
        <v>N</v>
      </c>
      <c r="G130" s="170" t="str">
        <f>DATASHEET!F116</f>
        <v>White - Irish</v>
      </c>
      <c r="H130" s="170" t="str">
        <f>DATASHEET!G116</f>
        <v>N</v>
      </c>
      <c r="I130" s="170" t="str">
        <f>DATASHEET!H116</f>
        <v>N</v>
      </c>
      <c r="J130" s="170" t="str">
        <f>DATASHEET!I116</f>
        <v>N</v>
      </c>
      <c r="K130" s="171" t="str">
        <f>DATASHEET!M116</f>
        <v>H</v>
      </c>
      <c r="L130" s="88" t="str">
        <f t="shared" si="71"/>
        <v/>
      </c>
      <c r="M130" s="88" t="str">
        <f t="shared" si="72"/>
        <v/>
      </c>
      <c r="N130" s="498" t="str">
        <f>IF(ISBLANK(DATASHEET!L116),"",DATASHEET!L116)</f>
        <v>8-9</v>
      </c>
      <c r="O130" s="109">
        <f>IFERROR(IF(VLOOKUP(DATASHEET!A116,[5]YEAR11!$A$2:$AF$236,18,FALSE)="","",VLOOKUP(DATASHEET!A116,[5]YEAR11!$A$2:$AF$236,18,FALSE)),"")</f>
        <v>74.828357999999994</v>
      </c>
      <c r="P130" s="111">
        <f>IFERROR(IF(VLOOKUP(DATASHEET!A116,[5]YEAR11!$A$2:$AF$237,19,FALSE)="","",VLOOKUP(DATASHEET!A116,[5]YEAR11!$A$2:$AF$237,19,FALSE)),"")</f>
        <v>7.4828357999999993</v>
      </c>
      <c r="Q130" s="497">
        <f>'P8 BREAKDOWN'!M118</f>
        <v>-6.5828357999999998</v>
      </c>
      <c r="R130" s="140" t="str">
        <f>IF(S130="","",IFERROR(VLOOKUP(DATASHEET!AF116,lookup,2,FALSE)-$P130,""))</f>
        <v/>
      </c>
      <c r="S130" s="156" t="str">
        <f>IFERROR(INDEX(DATASHEET!$A$1:$DG$299,MATCH(PROGRESS!$A130,DATASHEET!$A$1:$A$299,0),MATCH(PROGRESS!T$2,DATASHEET!$A$1:$DG$1,0)),"")</f>
        <v/>
      </c>
      <c r="T130" s="156" t="str">
        <f t="shared" si="73"/>
        <v/>
      </c>
      <c r="U130" s="138" t="str">
        <f>IF(ISBLANK(DATASHEET!AG116),"",DATASHEET!AG116)</f>
        <v/>
      </c>
      <c r="V130" s="198" t="str">
        <f>IF(ISBLANK(DATASHEET!AH116),"",DATASHEET!AH116)</f>
        <v/>
      </c>
      <c r="W130" s="140" t="str">
        <f>IF(X130="","",IFERROR(VLOOKUP(DATASHEET!AJ116,lookup,2,FALSE)-$P130,""))</f>
        <v/>
      </c>
      <c r="X130" s="156" t="str">
        <f>IFERROR(INDEX(DATASHEET!$A$1:$DG$299,MATCH(PROGRESS!$A130,DATASHEET!$A$1:$A$299,0),MATCH(PROGRESS!Y$2,DATASHEET!$A$1:$DG$1,0)),"")</f>
        <v/>
      </c>
      <c r="Y130" s="156" t="str">
        <f t="shared" si="74"/>
        <v/>
      </c>
      <c r="Z130" s="138" t="str">
        <f>IF(ISBLANK(DATASHEET!AK116),"",DATASHEET!AK116)</f>
        <v>MM</v>
      </c>
      <c r="AA130" s="198" t="str">
        <f>IF(ISBLANK(DATASHEET!AL116),"",DATASHEET!AL116)</f>
        <v>11T-BI-1</v>
      </c>
      <c r="AB130" s="140" t="str">
        <f>IF(AC130="","",IFERROR(VLOOKUP(DATASHEET!AN116,lookup,2,FALSE)-$P130,""))</f>
        <v/>
      </c>
      <c r="AC130" s="156" t="str">
        <f>IFERROR(INDEX(DATASHEET!$A$1:$DG$299,MATCH(PROGRESS!$A130,DATASHEET!$A$1:$A$299,0),MATCH(PROGRESS!AD$2,DATASHEET!$A$1:$DG$1,0)),"")</f>
        <v/>
      </c>
      <c r="AD130" s="156" t="str">
        <f t="shared" si="75"/>
        <v/>
      </c>
      <c r="AE130" s="138" t="str">
        <f>IF(ISBLANK(DATASHEET!AO116),"",DATASHEET!AO116)</f>
        <v>ASM</v>
      </c>
      <c r="AF130" s="198" t="str">
        <f>IF(ISBLANK(DATASHEET!AP116),"",DATASHEET!AP116)</f>
        <v>11MS2-BE-MS-1</v>
      </c>
      <c r="AG130" s="140" t="str">
        <f>IF(AH130="","",IFERROR(VLOOKUP(DATASHEET!AR116,lookup,2,FALSE)-$P130,""))</f>
        <v/>
      </c>
      <c r="AH130" s="156" t="str">
        <f>IFERROR(INDEX(DATASHEET!$A$1:$DG$299,MATCH(PROGRESS!$A130,DATASHEET!$A$1:$A$299,0),MATCH(PROGRESS!AI$2,DATASHEET!$A$1:$DG$1,0)),"")</f>
        <v/>
      </c>
      <c r="AI130" s="156" t="str">
        <f t="shared" si="76"/>
        <v/>
      </c>
      <c r="AJ130" s="138" t="str">
        <f>IF(ISBLANK(DATASHEET!AS116),"",DATASHEET!AS116)</f>
        <v>MW</v>
      </c>
      <c r="AK130" s="198" t="str">
        <f>IF(ISBLANK(DATASHEET!AT116),"",DATASHEET!AT116)</f>
        <v>11T-CH-1</v>
      </c>
      <c r="AL130" s="140" t="str">
        <f>IF(AM130="","",IFERROR(VLOOKUP(DATASHEET!AV116,lookup,2,FALSE)-$P130,""))</f>
        <v/>
      </c>
      <c r="AM130" s="156" t="str">
        <f>IFERROR(INDEX(DATASHEET!$A$1:$DG$299,MATCH(PROGRESS!$A130,DATASHEET!$A$1:$A$299,0),MATCH(PROGRESS!AN$2,DATASHEET!$A$1:$DG$1,0)),"")</f>
        <v/>
      </c>
      <c r="AN130" s="156" t="str">
        <f t="shared" si="77"/>
        <v/>
      </c>
      <c r="AO130" s="138" t="str">
        <f>IF(ISBLANK(DATASHEET!AW116),"",DATASHEET!AW116)</f>
        <v/>
      </c>
      <c r="AP130" s="198" t="str">
        <f>IF(ISBLANK(DATASHEET!AX116),"",DATASHEET!AX116)</f>
        <v/>
      </c>
      <c r="AQ130" s="140" t="str">
        <f>IF(AR130="","",IFERROR(VLOOKUP(DATASHEET!AZ116,lookup,2,FALSE)-$P130,""))</f>
        <v/>
      </c>
      <c r="AR130" s="156" t="str">
        <f>IFERROR(INDEX(DATASHEET!$A$1:$DG$299,MATCH(PROGRESS!$A130,DATASHEET!$A$1:$A$299,0),MATCH(PROGRESS!AS$2,DATASHEET!$A$1:$DG$1,0)),"")</f>
        <v/>
      </c>
      <c r="AS130" s="156" t="str">
        <f t="shared" si="78"/>
        <v/>
      </c>
      <c r="AT130" s="138" t="str">
        <f>IF(ISBLANK(DATASHEET!BA116),"",DATASHEET!BA116)</f>
        <v/>
      </c>
      <c r="AU130" s="198" t="str">
        <f>IF(ISBLANK(DATASHEET!BB116),"",DATASHEET!BB116)</f>
        <v/>
      </c>
      <c r="AV130" s="140" t="str">
        <f>IF(AW130="","",IFERROR(VLOOKUP(DATASHEET!BD116,lookup,2,FALSE)-$P130,""))</f>
        <v/>
      </c>
      <c r="AW130" s="156" t="str">
        <f>IFERROR(INDEX(DATASHEET!$A$1:$DG$299,MATCH(PROGRESS!$A130,DATASHEET!$A$1:$A$299,0),MATCH(PROGRESS!AX$2,DATASHEET!$A$1:$DG$1,0)),"")</f>
        <v/>
      </c>
      <c r="AX130" s="156" t="str">
        <f t="shared" si="79"/>
        <v/>
      </c>
      <c r="AY130" s="138" t="str">
        <f>IF(ISBLANK(DATASHEET!BE116),"",DATASHEET!BE116)</f>
        <v/>
      </c>
      <c r="AZ130" s="198" t="str">
        <f>IF(ISBLANK(DATASHEET!BF116),"",DATASHEET!BF116)</f>
        <v/>
      </c>
      <c r="BA130" s="140" t="str">
        <f>IF(BB130="","",IFERROR(VLOOKUP(DATASHEET!BH116,lookup,2,FALSE)-$P130,""))</f>
        <v/>
      </c>
      <c r="BB130" s="156" t="str">
        <f>IFERROR(INDEX(DATASHEET!$A$1:$DG$299,MATCH(PROGRESS!$A130,DATASHEET!$A$1:$A$299,0),MATCH(PROGRESS!BC$2,DATASHEET!$A$1:$DG$1,0)),"")</f>
        <v/>
      </c>
      <c r="BC130" s="156" t="str">
        <f t="shared" si="80"/>
        <v/>
      </c>
      <c r="BD130" s="138" t="str">
        <f>IF(ISBLANK(DATASHEET!BI116),"",DATASHEET!BI116)</f>
        <v>BH</v>
      </c>
      <c r="BE130" s="198" t="str">
        <f>IF(ISBLANK(DATASHEET!BJ116),"",DATASHEET!BJ116)</f>
        <v>11X-EN-2</v>
      </c>
      <c r="BF130" s="140" t="str">
        <f>IF(BG130="","",IFERROR(VLOOKUP(DATASHEET!BL116,lookup,2,FALSE)-$P130,""))</f>
        <v/>
      </c>
      <c r="BG130" s="156" t="str">
        <f>IFERROR(INDEX(DATASHEET!$A$1:$DG$299,MATCH(PROGRESS!$A130,DATASHEET!$A$1:$A$299,0),MATCH(PROGRESS!BH$2,DATASHEET!$A$1:$DG$1,0)),"")</f>
        <v/>
      </c>
      <c r="BH130" s="156" t="str">
        <f t="shared" si="81"/>
        <v/>
      </c>
      <c r="BI130" s="138" t="str">
        <f>IF(ISBLANK(DATASHEET!BM116),"",DATASHEET!BM116)</f>
        <v/>
      </c>
      <c r="BJ130" s="198" t="str">
        <f>IF(ISBLANK(DATASHEET!BN116),"",DATASHEET!BN116)</f>
        <v/>
      </c>
      <c r="BK130" s="140" t="str">
        <f>IF(BL130="","",IFERROR(VLOOKUP(DATASHEET!BP116,lookup,2,FALSE)-$P130,""))</f>
        <v/>
      </c>
      <c r="BL130" s="156" t="str">
        <f>IFERROR(INDEX(DATASHEET!$A$1:$DG$299,MATCH(PROGRESS!$A130,DATASHEET!$A$1:$A$299,0),MATCH(PROGRESS!BM$2,DATASHEET!$A$1:$DG$1,0)),"")</f>
        <v/>
      </c>
      <c r="BM130" s="156" t="str">
        <f t="shared" si="82"/>
        <v/>
      </c>
      <c r="BN130" s="138" t="str">
        <f>IF(ISBLANK(DATASHEET!BQ116),"",DATASHEET!BQ116)</f>
        <v/>
      </c>
      <c r="BO130" s="198" t="str">
        <f>IF(ISBLANK(DATASHEET!BR116),"",DATASHEET!BR116)</f>
        <v/>
      </c>
      <c r="BP130" s="140" t="str">
        <f>IF(BQ130="","",IFERROR(VLOOKUP(DATASHEET!BX116,lookup,2,FALSE)-$P130,""))</f>
        <v/>
      </c>
      <c r="BQ130" s="156" t="str">
        <f>IFERROR(INDEX(DATASHEET!$A$1:$DG$299,MATCH(PROGRESS!$A130,DATASHEET!$A$1:$A$299,0),MATCH(PROGRESS!BR$2,DATASHEET!$A$1:$DG$1,0)),"")</f>
        <v/>
      </c>
      <c r="BR130" s="156" t="str">
        <f t="shared" si="83"/>
        <v/>
      </c>
      <c r="BS130" s="138" t="str">
        <f>IF(ISBLANK(DATASHEET!BY116),"",DATASHEET!BY116)</f>
        <v/>
      </c>
      <c r="BT130" s="198" t="str">
        <f>IF(ISBLANK(DATASHEET!BZ116),"",DATASHEET!BZ116)</f>
        <v/>
      </c>
      <c r="BU130" s="140" t="str">
        <f>IF(BV130="","",IFERROR(VLOOKUP(DATASHEET!CB116,lookup,2,FALSE)-$P130,""))</f>
        <v/>
      </c>
      <c r="BV130" s="156" t="str">
        <f>IFERROR(INDEX(DATASHEET!$A$1:$DG$299,MATCH(PROGRESS!$A130,DATASHEET!$A$1:$A$299,0),MATCH(PROGRESS!BW$2,DATASHEET!$A$1:$DG$1,0)),"")</f>
        <v/>
      </c>
      <c r="BW130" s="156" t="str">
        <f t="shared" si="84"/>
        <v/>
      </c>
      <c r="BX130" s="138" t="str">
        <f>IF(ISBLANK(DATASHEET!CC116),"",DATASHEET!CC116)</f>
        <v/>
      </c>
      <c r="BY130" s="198" t="str">
        <f>IF(ISBLANK(DATASHEET!CD116),"",DATASHEET!CD116)</f>
        <v/>
      </c>
      <c r="BZ130" s="140" t="str">
        <f>IF(CA130="","",IFERROR(VLOOKUP(DATASHEET!CE116,lookup,2,FALSE)-$P130,""))</f>
        <v/>
      </c>
      <c r="CA130" s="156" t="str">
        <f>IFERROR(INDEX(DATASHEET!$A$1:$DG$299,MATCH(PROGRESS!$A130,DATASHEET!$A$1:$A$299,0),MATCH(PROGRESS!CB$2,DATASHEET!$A$1:$DG$1,0)),"")</f>
        <v/>
      </c>
      <c r="CB130" s="156" t="str">
        <f t="shared" si="85"/>
        <v/>
      </c>
      <c r="CC130" s="138" t="str">
        <f>IF(ISBLANK(DATASHEET!CF116),"",DATASHEET!CF116)</f>
        <v/>
      </c>
      <c r="CD130" s="198" t="str">
        <f>IF(ISBLANK(DATASHEET!CG116),"",DATASHEET!CG116)</f>
        <v/>
      </c>
      <c r="CE130" s="140" t="str">
        <f>IF(CF130="","",IFERROR(VLOOKUP(DATASHEET!CJ116,lookup,2,FALSE)-$P130,""))</f>
        <v/>
      </c>
      <c r="CF130" s="156" t="str">
        <f>IFERROR(INDEX(DATASHEET!$A$1:$DG$299,MATCH(PROGRESS!$A130,DATASHEET!$A$1:$A$299,0),MATCH(PROGRESS!CG$2,DATASHEET!$A$1:$DG$1,0)),"")</f>
        <v/>
      </c>
      <c r="CG130" s="156" t="str">
        <f t="shared" si="86"/>
        <v/>
      </c>
      <c r="CH130" s="138" t="str">
        <f>IF(ISBLANK(DATASHEET!CK116),"",DATASHEET!CK116)</f>
        <v/>
      </c>
      <c r="CI130" s="198" t="str">
        <f>IF(ISBLANK(DATASHEET!CL116),"",DATASHEET!CL116)</f>
        <v/>
      </c>
      <c r="CJ130" s="140" t="str">
        <f>IF(CK130="","",IFERROR(VLOOKUP(DATASHEET!CN116,lookup,2,FALSE)-$P130,""))</f>
        <v/>
      </c>
      <c r="CK130" s="156" t="str">
        <f>IFERROR(INDEX(DATASHEET!$A$1:$DG$299,MATCH(PROGRESS!$A130,DATASHEET!$A$1:$A$299,0),MATCH(PROGRESS!CL$2,DATASHEET!$A$1:$DG$1,0)),"")</f>
        <v/>
      </c>
      <c r="CL130" s="156" t="str">
        <f t="shared" si="87"/>
        <v/>
      </c>
      <c r="CM130" s="138" t="str">
        <f>IF(ISBLANK(DATASHEET!CO116),"",DATASHEET!CO116)</f>
        <v>PHB</v>
      </c>
      <c r="CN130" s="198" t="str">
        <f>IF(ISBLANK(DATASHEET!CP116),"",DATASHEET!CP116)</f>
        <v>11N-MA-1</v>
      </c>
      <c r="CO130" s="140" t="str">
        <f>IF(CP130="","",IFERROR(VLOOKUP(DATASHEET!CR116,lookup,2,FALSE)-$P130,""))</f>
        <v/>
      </c>
      <c r="CP130" s="156" t="str">
        <f>IFERROR(INDEX(DATASHEET!$A$1:$DG$299,MATCH(PROGRESS!$A130,DATASHEET!$A$1:$A$299,0),MATCH(PROGRESS!CQ$2,DATASHEET!$A$1:$DG$1,0)),"")</f>
        <v/>
      </c>
      <c r="CQ130" s="156" t="str">
        <f t="shared" si="88"/>
        <v/>
      </c>
      <c r="CR130" s="138" t="str">
        <f>IF(ISBLANK(DATASHEET!CS116),"",DATASHEET!CS116)</f>
        <v/>
      </c>
      <c r="CS130" s="198" t="str">
        <f>IF(ISBLANK(DATASHEET!CT116),"",DATASHEET!CT116)</f>
        <v/>
      </c>
      <c r="CT130" s="140" t="str">
        <f>IF(CU130="","",IFERROR(VLOOKUP(DATASHEET!CV116,lookup,2,FALSE)-$P130,""))</f>
        <v/>
      </c>
      <c r="CU130" s="156" t="str">
        <f>IFERROR(INDEX(DATASHEET!$A$1:$DG$299,MATCH(PROGRESS!$A130,DATASHEET!$A$1:$A$299,0),MATCH(PROGRESS!CV$2,DATASHEET!$A$1:$DG$1,0)),"")</f>
        <v/>
      </c>
      <c r="CV130" s="156" t="str">
        <f t="shared" si="89"/>
        <v/>
      </c>
      <c r="CW130" s="138" t="str">
        <f>IF(ISBLANK(DATASHEET!CW116),"",DATASHEET!CW116)</f>
        <v/>
      </c>
      <c r="CX130" s="198" t="str">
        <f>IF(ISBLANK(DATASHEET!CX116),"",DATASHEET!CX116)</f>
        <v/>
      </c>
      <c r="CY130" s="140" t="str">
        <f>IF(CZ130="","",IFERROR(VLOOKUP(DATASHEET!DD116,lookup,2,FALSE)-$P130,""))</f>
        <v/>
      </c>
      <c r="CZ130" s="156" t="str">
        <f>IFERROR(INDEX(DATASHEET!$A$1:$DG$299,MATCH(PROGRESS!$A130,DATASHEET!$A$1:$A$299,0),MATCH(PROGRESS!DA$2,DATASHEET!$A$1:$DG$1,0)),"")</f>
        <v/>
      </c>
      <c r="DA130" s="156" t="str">
        <f t="shared" si="90"/>
        <v/>
      </c>
      <c r="DB130" s="138" t="str">
        <f>IF(ISBLANK(DATASHEET!DE116),"",DATASHEET!DE116)</f>
        <v/>
      </c>
      <c r="DC130" s="198" t="str">
        <f>IF(ISBLANK(DATASHEET!DF116),"",DATASHEET!DF116)</f>
        <v/>
      </c>
      <c r="DD130" s="140" t="str">
        <f>IF(DE130="","",IFERROR(VLOOKUP(DATASHEET!DH116,lookup,2,FALSE)-$P130,""))</f>
        <v/>
      </c>
      <c r="DE130" s="156" t="str">
        <f>IFERROR(INDEX(DATASHEET!$A$1:$DG$299,MATCH(PROGRESS!$A130,DATASHEET!$A$1:$A$299,0),MATCH(PROGRESS!DF$2,DATASHEET!$A$1:$DG$1,0)),"")</f>
        <v/>
      </c>
      <c r="DF130" s="156" t="str">
        <f t="shared" si="91"/>
        <v/>
      </c>
      <c r="DG130" s="138" t="str">
        <f>IF(ISBLANK(DATASHEET!DI116),"",DATASHEET!DI116)</f>
        <v>AR</v>
      </c>
      <c r="DH130" s="198" t="str">
        <f>IF(ISBLANK(DATASHEET!DJ116),"",DATASHEET!DJ116)</f>
        <v>11T-PH-1</v>
      </c>
      <c r="DI130" s="140" t="str">
        <f>IF(DJ130="","",IFERROR(VLOOKUP(DATASHEET!DL116,lookup,2,FALSE)-$P130,""))</f>
        <v/>
      </c>
      <c r="DJ130" s="156" t="str">
        <f>IFERROR(INDEX(DATASHEET!$A$1:$DG$299,MATCH(PROGRESS!$A130,DATASHEET!$A$1:$A$299,0),MATCH(PROGRESS!DK$2,DATASHEET!$A$1:$DG$1,0)),"")</f>
        <v/>
      </c>
      <c r="DK130" s="156" t="str">
        <f t="shared" si="92"/>
        <v/>
      </c>
      <c r="DL130" s="138" t="str">
        <f>IF(ISBLANK(DATASHEET!DM116),"",DATASHEET!DM116)</f>
        <v/>
      </c>
      <c r="DM130" s="198" t="str">
        <f>IF(ISBLANK(DATASHEET!DN116),"",DATASHEET!DN116)</f>
        <v/>
      </c>
      <c r="DN130" s="140" t="str">
        <f>IF(DO130="","",IFERROR(VLOOKUP(DATASHEET!DP116,lookup,2,FALSE)-$P130,""))</f>
        <v/>
      </c>
      <c r="DO130" s="156" t="str">
        <f>IFERROR(INDEX(DATASHEET!$A$1:$DG$299,MATCH(PROGRESS!$A130,DATASHEET!$A$1:$A$299,0),MATCH(PROGRESS!DP$2,DATASHEET!$A$1:$DG$1,0)),"")</f>
        <v/>
      </c>
      <c r="DP130" s="156" t="str">
        <f t="shared" si="93"/>
        <v/>
      </c>
      <c r="DQ130" s="138" t="str">
        <f>IF(ISBLANK(DATASHEET!DQ116),"",DATASHEET!DQ116)</f>
        <v>FG</v>
      </c>
      <c r="DR130" s="198" t="str">
        <f>IF(ISBLANK(DATASHEET!DR116),"",DATASHEET!DR116)</f>
        <v>11X-RE-4</v>
      </c>
      <c r="DS130" s="140" t="str">
        <f>IF(DT130="","",IFERROR(VLOOKUP(DATASHEET!DT116,lookup,2,FALSE)-$P130,""))</f>
        <v/>
      </c>
      <c r="DT130" s="156" t="str">
        <f>IFERROR(INDEX(DATASHEET!$A$1:$DG$299,MATCH(PROGRESS!$A130,DATASHEET!$A$1:$A$299,0),MATCH(PROGRESS!DU$2,DATASHEET!$A$1:$DG$1,0)),"")</f>
        <v/>
      </c>
      <c r="DU130" s="156" t="str">
        <f t="shared" si="94"/>
        <v/>
      </c>
      <c r="DV130" s="138" t="str">
        <f>IF(ISBLANK(DATASHEET!DU116),"",DATASHEET!DU116)</f>
        <v/>
      </c>
      <c r="DW130" s="198" t="str">
        <f>IF(ISBLANK(DATASHEET!DV116),"",DATASHEET!DV116)</f>
        <v/>
      </c>
      <c r="DX130" s="140" t="str">
        <f>IF(DY130="","",IFERROR(VLOOKUP(DATASHEET!DX116,lookup,2,FALSE)-$P130,""))</f>
        <v/>
      </c>
      <c r="DY130" s="156" t="str">
        <f>IFERROR(INDEX(DATASHEET!$A$1:$DG$299,MATCH(PROGRESS!$A130,DATASHEET!$A$1:$A$299,0),MATCH(PROGRESS!DZ$2,DATASHEET!$A$1:$DG$1,0)),"")</f>
        <v/>
      </c>
      <c r="DZ130" s="156" t="str">
        <f t="shared" si="95"/>
        <v/>
      </c>
      <c r="EA130" s="138" t="str">
        <f>IF(ISBLANK(DATASHEET!DY116),"",DATASHEET!DY116)</f>
        <v>WE</v>
      </c>
      <c r="EB130" s="198" t="str">
        <f>IF(ISBLANK(DATASHEET!DZ116),"",DATASHEET!DZ116)</f>
        <v>11N-SP-1</v>
      </c>
      <c r="FD130" s="526"/>
      <c r="FE130" s="532"/>
      <c r="FF130" s="532"/>
      <c r="FG130" s="532"/>
      <c r="FH130" s="526"/>
      <c r="FI130" s="526"/>
      <c r="FJ130" s="532"/>
      <c r="FK130" s="526"/>
      <c r="FL130" s="532"/>
      <c r="FM130" s="526"/>
      <c r="FN130" s="532"/>
      <c r="FO130" s="532"/>
      <c r="FP130" s="532"/>
      <c r="FQ130" s="526"/>
      <c r="FR130" s="526"/>
      <c r="FS130" s="526"/>
      <c r="FT130" s="532"/>
      <c r="FU130" s="526"/>
      <c r="FV130" s="532"/>
      <c r="FW130" s="532"/>
      <c r="FX130" s="532"/>
      <c r="FY130" s="526"/>
      <c r="FZ130" s="532"/>
      <c r="GA130" s="529"/>
      <c r="GB130" s="530"/>
      <c r="GC130" s="530"/>
      <c r="GD130" s="529"/>
      <c r="GE130" s="530"/>
      <c r="GF130" s="530"/>
      <c r="GG130" s="530"/>
      <c r="GH130" s="530"/>
      <c r="GI130" s="530"/>
      <c r="GJ130" s="529"/>
      <c r="GK130" s="530"/>
      <c r="GL130" s="529"/>
      <c r="GM130" s="529"/>
      <c r="GN130" s="530"/>
      <c r="GO130" s="530"/>
      <c r="GP130" s="529"/>
      <c r="GQ130" s="529"/>
      <c r="GR130" s="530"/>
      <c r="GS130" s="530"/>
      <c r="GT130" s="529"/>
      <c r="HB130" t="s">
        <v>376</v>
      </c>
    </row>
    <row r="131" spans="1:210" ht="15.75" x14ac:dyDescent="0.25">
      <c r="A131" s="179">
        <f>DATASHEET!A117</f>
        <v>151647</v>
      </c>
      <c r="B131" s="58" t="str">
        <f>DATASHEET!B117</f>
        <v>MEAD, Louisa</v>
      </c>
      <c r="C131" s="169" t="str">
        <f>DATASHEET!C117</f>
        <v>11SDA</v>
      </c>
      <c r="D131" s="170" t="str">
        <f>DATASHEET!D117</f>
        <v>F</v>
      </c>
      <c r="E131" s="170" t="str">
        <f>DATASHEET!J117</f>
        <v>N</v>
      </c>
      <c r="F131" s="170" t="str">
        <f>DATASHEET!E117</f>
        <v>N</v>
      </c>
      <c r="G131" s="170" t="str">
        <f>DATASHEET!F117</f>
        <v>White - British</v>
      </c>
      <c r="H131" s="170" t="str">
        <f>DATASHEET!G117</f>
        <v>N</v>
      </c>
      <c r="I131" s="170" t="str">
        <f>DATASHEET!H117</f>
        <v>N</v>
      </c>
      <c r="J131" s="170" t="str">
        <f>DATASHEET!I117</f>
        <v>N</v>
      </c>
      <c r="K131" s="171" t="str">
        <f>DATASHEET!M117</f>
        <v>M</v>
      </c>
      <c r="L131" s="88" t="str">
        <f t="shared" si="71"/>
        <v/>
      </c>
      <c r="M131" s="88" t="str">
        <f t="shared" si="72"/>
        <v/>
      </c>
      <c r="N131" s="498" t="str">
        <f>IF(ISBLANK(DATASHEET!L117),"",DATASHEET!L117)</f>
        <v>4-5</v>
      </c>
      <c r="O131" s="109">
        <f>IFERROR(IF(VLOOKUP(DATASHEET!A117,[5]YEAR11!$A$2:$AF$236,18,FALSE)="","",VLOOKUP(DATASHEET!A117,[5]YEAR11!$A$2:$AF$236,18,FALSE)),"")</f>
        <v>41.109434</v>
      </c>
      <c r="P131" s="111">
        <f>IFERROR(IF(VLOOKUP(DATASHEET!A117,[5]YEAR11!$A$2:$AF$237,19,FALSE)="","",VLOOKUP(DATASHEET!A117,[5]YEAR11!$A$2:$AF$237,19,FALSE)),"")</f>
        <v>4.1109434</v>
      </c>
      <c r="Q131" s="497">
        <f>'P8 BREAKDOWN'!M119</f>
        <v>-3.6109434</v>
      </c>
      <c r="R131" s="140" t="str">
        <f>IF(S131="","",IFERROR(VLOOKUP(DATASHEET!AF117,lookup,2,FALSE)-$P131,""))</f>
        <v/>
      </c>
      <c r="S131" s="156" t="str">
        <f>IFERROR(INDEX(DATASHEET!$A$1:$DG$299,MATCH(PROGRESS!$A131,DATASHEET!$A$1:$A$299,0),MATCH(PROGRESS!T$2,DATASHEET!$A$1:$DG$1,0)),"")</f>
        <v/>
      </c>
      <c r="T131" s="156" t="str">
        <f t="shared" si="73"/>
        <v/>
      </c>
      <c r="U131" s="138" t="str">
        <f>IF(ISBLANK(DATASHEET!AG117),"",DATASHEET!AG117)</f>
        <v/>
      </c>
      <c r="V131" s="198" t="str">
        <f>IF(ISBLANK(DATASHEET!AH117),"",DATASHEET!AH117)</f>
        <v/>
      </c>
      <c r="W131" s="140" t="str">
        <f>IF(X131="","",IFERROR(VLOOKUP(DATASHEET!AJ117,lookup,2,FALSE)-$P131,""))</f>
        <v/>
      </c>
      <c r="X131" s="156" t="str">
        <f>IFERROR(INDEX(DATASHEET!$A$1:$DG$299,MATCH(PROGRESS!$A131,DATASHEET!$A$1:$A$299,0),MATCH(PROGRESS!Y$2,DATASHEET!$A$1:$DG$1,0)),"")</f>
        <v/>
      </c>
      <c r="Y131" s="156" t="str">
        <f t="shared" si="74"/>
        <v/>
      </c>
      <c r="Z131" s="138" t="str">
        <f>IF(ISBLANK(DATASHEET!AK117),"",DATASHEET!AK117)</f>
        <v>MM</v>
      </c>
      <c r="AA131" s="198" t="str">
        <f>IF(ISBLANK(DATASHEET!AL117),"",DATASHEET!AL117)</f>
        <v>11T-BI-3</v>
      </c>
      <c r="AB131" s="140" t="str">
        <f>IF(AC131="","",IFERROR(VLOOKUP(DATASHEET!AN117,lookup,2,FALSE)-$P131,""))</f>
        <v/>
      </c>
      <c r="AC131" s="156" t="str">
        <f>IFERROR(INDEX(DATASHEET!$A$1:$DG$299,MATCH(PROGRESS!$A131,DATASHEET!$A$1:$A$299,0),MATCH(PROGRESS!AD$2,DATASHEET!$A$1:$DG$1,0)),"")</f>
        <v/>
      </c>
      <c r="AD131" s="156" t="str">
        <f t="shared" si="75"/>
        <v/>
      </c>
      <c r="AE131" s="138" t="str">
        <f>IF(ISBLANK(DATASHEET!AO117),"",DATASHEET!AO117)</f>
        <v/>
      </c>
      <c r="AF131" s="198" t="str">
        <f>IF(ISBLANK(DATASHEET!AP117),"",DATASHEET!AP117)</f>
        <v/>
      </c>
      <c r="AG131" s="140" t="str">
        <f>IF(AH131="","",IFERROR(VLOOKUP(DATASHEET!AR117,lookup,2,FALSE)-$P131,""))</f>
        <v/>
      </c>
      <c r="AH131" s="156" t="str">
        <f>IFERROR(INDEX(DATASHEET!$A$1:$DG$299,MATCH(PROGRESS!$A131,DATASHEET!$A$1:$A$299,0),MATCH(PROGRESS!AI$2,DATASHEET!$A$1:$DG$1,0)),"")</f>
        <v/>
      </c>
      <c r="AI131" s="156" t="str">
        <f t="shared" si="76"/>
        <v/>
      </c>
      <c r="AJ131" s="138" t="str">
        <f>IF(ISBLANK(DATASHEET!AS117),"",DATASHEET!AS117)</f>
        <v>AGI</v>
      </c>
      <c r="AK131" s="198" t="str">
        <f>IF(ISBLANK(DATASHEET!AT117),"",DATASHEET!AT117)</f>
        <v>11T-CH-3</v>
      </c>
      <c r="AL131" s="140" t="str">
        <f>IF(AM131="","",IFERROR(VLOOKUP(DATASHEET!AV117,lookup,2,FALSE)-$P131,""))</f>
        <v/>
      </c>
      <c r="AM131" s="156" t="str">
        <f>IFERROR(INDEX(DATASHEET!$A$1:$DG$299,MATCH(PROGRESS!$A131,DATASHEET!$A$1:$A$299,0),MATCH(PROGRESS!AN$2,DATASHEET!$A$1:$DG$1,0)),"")</f>
        <v/>
      </c>
      <c r="AN131" s="156" t="str">
        <f t="shared" si="77"/>
        <v/>
      </c>
      <c r="AO131" s="138" t="str">
        <f>IF(ISBLANK(DATASHEET!AW117),"",DATASHEET!AW117)</f>
        <v/>
      </c>
      <c r="AP131" s="198" t="str">
        <f>IF(ISBLANK(DATASHEET!AX117),"",DATASHEET!AX117)</f>
        <v/>
      </c>
      <c r="AQ131" s="140" t="str">
        <f>IF(AR131="","",IFERROR(VLOOKUP(DATASHEET!AZ117,lookup,2,FALSE)-$P131,""))</f>
        <v/>
      </c>
      <c r="AR131" s="156" t="str">
        <f>IFERROR(INDEX(DATASHEET!$A$1:$DG$299,MATCH(PROGRESS!$A131,DATASHEET!$A$1:$A$299,0),MATCH(PROGRESS!AS$2,DATASHEET!$A$1:$DG$1,0)),"")</f>
        <v/>
      </c>
      <c r="AS131" s="156" t="str">
        <f t="shared" si="78"/>
        <v/>
      </c>
      <c r="AT131" s="138" t="str">
        <f>IF(ISBLANK(DATASHEET!BA117),"",DATASHEET!BA117)</f>
        <v/>
      </c>
      <c r="AU131" s="198" t="str">
        <f>IF(ISBLANK(DATASHEET!BB117),"",DATASHEET!BB117)</f>
        <v/>
      </c>
      <c r="AV131" s="140" t="str">
        <f>IF(AW131="","",IFERROR(VLOOKUP(DATASHEET!BD117,lookup,2,FALSE)-$P131,""))</f>
        <v/>
      </c>
      <c r="AW131" s="156" t="str">
        <f>IFERROR(INDEX(DATASHEET!$A$1:$DG$299,MATCH(PROGRESS!$A131,DATASHEET!$A$1:$A$299,0),MATCH(PROGRESS!AX$2,DATASHEET!$A$1:$DG$1,0)),"")</f>
        <v/>
      </c>
      <c r="AX131" s="156" t="str">
        <f t="shared" si="79"/>
        <v/>
      </c>
      <c r="AY131" s="138" t="str">
        <f>IF(ISBLANK(DATASHEET!BE117),"",DATASHEET!BE117)</f>
        <v/>
      </c>
      <c r="AZ131" s="198" t="str">
        <f>IF(ISBLANK(DATASHEET!BF117),"",DATASHEET!BF117)</f>
        <v/>
      </c>
      <c r="BA131" s="140" t="str">
        <f>IF(BB131="","",IFERROR(VLOOKUP(DATASHEET!BH117,lookup,2,FALSE)-$P131,""))</f>
        <v/>
      </c>
      <c r="BB131" s="156" t="str">
        <f>IFERROR(INDEX(DATASHEET!$A$1:$DG$299,MATCH(PROGRESS!$A131,DATASHEET!$A$1:$A$299,0),MATCH(PROGRESS!BC$2,DATASHEET!$A$1:$DG$1,0)),"")</f>
        <v/>
      </c>
      <c r="BC131" s="156" t="str">
        <f t="shared" si="80"/>
        <v/>
      </c>
      <c r="BD131" s="138" t="str">
        <f>IF(ISBLANK(DATASHEET!BI117),"",DATASHEET!BI117)</f>
        <v>FB</v>
      </c>
      <c r="BE131" s="198" t="str">
        <f>IF(ISBLANK(DATASHEET!BJ117),"",DATASHEET!BJ117)</f>
        <v>11X-EN-6</v>
      </c>
      <c r="BF131" s="140" t="str">
        <f>IF(BG131="","",IFERROR(VLOOKUP(DATASHEET!BL117,lookup,2,FALSE)-$P131,""))</f>
        <v/>
      </c>
      <c r="BG131" s="156" t="str">
        <f>IFERROR(INDEX(DATASHEET!$A$1:$DG$299,MATCH(PROGRESS!$A131,DATASHEET!$A$1:$A$299,0),MATCH(PROGRESS!BH$2,DATASHEET!$A$1:$DG$1,0)),"")</f>
        <v/>
      </c>
      <c r="BH131" s="156" t="str">
        <f t="shared" si="81"/>
        <v/>
      </c>
      <c r="BI131" s="138" t="str">
        <f>IF(ISBLANK(DATASHEET!BM117),"",DATASHEET!BM117)</f>
        <v/>
      </c>
      <c r="BJ131" s="198" t="str">
        <f>IF(ISBLANK(DATASHEET!BN117),"",DATASHEET!BN117)</f>
        <v/>
      </c>
      <c r="BK131" s="140" t="str">
        <f>IF(BL131="","",IFERROR(VLOOKUP(DATASHEET!BP117,lookup,2,FALSE)-$P131,""))</f>
        <v/>
      </c>
      <c r="BL131" s="156" t="str">
        <f>IFERROR(INDEX(DATASHEET!$A$1:$DG$299,MATCH(PROGRESS!$A131,DATASHEET!$A$1:$A$299,0),MATCH(PROGRESS!BM$2,DATASHEET!$A$1:$DG$1,0)),"")</f>
        <v/>
      </c>
      <c r="BM131" s="156" t="str">
        <f t="shared" si="82"/>
        <v/>
      </c>
      <c r="BN131" s="138" t="str">
        <f>IF(ISBLANK(DATASHEET!BQ117),"",DATASHEET!BQ117)</f>
        <v/>
      </c>
      <c r="BO131" s="198" t="str">
        <f>IF(ISBLANK(DATASHEET!BR117),"",DATASHEET!BR117)</f>
        <v/>
      </c>
      <c r="BP131" s="140" t="str">
        <f>IF(BQ131="","",IFERROR(VLOOKUP(DATASHEET!BX117,lookup,2,FALSE)-$P131,""))</f>
        <v/>
      </c>
      <c r="BQ131" s="156" t="str">
        <f>IFERROR(INDEX(DATASHEET!$A$1:$DG$299,MATCH(PROGRESS!$A131,DATASHEET!$A$1:$A$299,0),MATCH(PROGRESS!BR$2,DATASHEET!$A$1:$DG$1,0)),"")</f>
        <v/>
      </c>
      <c r="BR131" s="156" t="str">
        <f t="shared" si="83"/>
        <v/>
      </c>
      <c r="BS131" s="138" t="str">
        <f>IF(ISBLANK(DATASHEET!BY117),"",DATASHEET!BY117)</f>
        <v>LMA</v>
      </c>
      <c r="BT131" s="198" t="str">
        <f>IF(ISBLANK(DATASHEET!BZ117),"",DATASHEET!BZ117)</f>
        <v>11S-FR-1</v>
      </c>
      <c r="BU131" s="140" t="str">
        <f>IF(BV131="","",IFERROR(VLOOKUP(DATASHEET!CB117,lookup,2,FALSE)-$P131,""))</f>
        <v/>
      </c>
      <c r="BV131" s="156" t="str">
        <f>IFERROR(INDEX(DATASHEET!$A$1:$DG$299,MATCH(PROGRESS!$A131,DATASHEET!$A$1:$A$299,0),MATCH(PROGRESS!BW$2,DATASHEET!$A$1:$DG$1,0)),"")</f>
        <v/>
      </c>
      <c r="BW131" s="156" t="str">
        <f t="shared" si="84"/>
        <v/>
      </c>
      <c r="BX131" s="138" t="str">
        <f>IF(ISBLANK(DATASHEET!CC117),"",DATASHEET!CC117)</f>
        <v/>
      </c>
      <c r="BY131" s="198" t="str">
        <f>IF(ISBLANK(DATASHEET!CD117),"",DATASHEET!CD117)</f>
        <v/>
      </c>
      <c r="BZ131" s="140" t="str">
        <f>IF(CA131="","",IFERROR(VLOOKUP(DATASHEET!CE117,lookup,2,FALSE)-$P131,""))</f>
        <v/>
      </c>
      <c r="CA131" s="156" t="str">
        <f>IFERROR(INDEX(DATASHEET!$A$1:$DG$299,MATCH(PROGRESS!$A131,DATASHEET!$A$1:$A$299,0),MATCH(PROGRESS!CB$2,DATASHEET!$A$1:$DG$1,0)),"")</f>
        <v/>
      </c>
      <c r="CB131" s="156" t="str">
        <f t="shared" si="85"/>
        <v/>
      </c>
      <c r="CC131" s="138" t="str">
        <f>IF(ISBLANK(DATASHEET!CF117),"",DATASHEET!CF117)</f>
        <v/>
      </c>
      <c r="CD131" s="198" t="str">
        <f>IF(ISBLANK(DATASHEET!CG117),"",DATASHEET!CG117)</f>
        <v/>
      </c>
      <c r="CE131" s="140" t="str">
        <f>IF(CF131="","",IFERROR(VLOOKUP(DATASHEET!CJ117,lookup,2,FALSE)-$P131,""))</f>
        <v/>
      </c>
      <c r="CF131" s="156" t="str">
        <f>IFERROR(INDEX(DATASHEET!$A$1:$DG$299,MATCH(PROGRESS!$A131,DATASHEET!$A$1:$A$299,0),MATCH(PROGRESS!CG$2,DATASHEET!$A$1:$DG$1,0)),"")</f>
        <v/>
      </c>
      <c r="CG131" s="156" t="str">
        <f t="shared" si="86"/>
        <v/>
      </c>
      <c r="CH131" s="138" t="str">
        <f>IF(ISBLANK(DATASHEET!CK117),"",DATASHEET!CK117)</f>
        <v>MSA</v>
      </c>
      <c r="CI131" s="198" t="str">
        <f>IF(ISBLANK(DATASHEET!CL117),"",DATASHEET!CL117)</f>
        <v>11MS2-HI2-7</v>
      </c>
      <c r="CJ131" s="140" t="str">
        <f>IF(CK131="","",IFERROR(VLOOKUP(DATASHEET!CN117,lookup,2,FALSE)-$P131,""))</f>
        <v/>
      </c>
      <c r="CK131" s="156" t="str">
        <f>IFERROR(INDEX(DATASHEET!$A$1:$DG$299,MATCH(PROGRESS!$A131,DATASHEET!$A$1:$A$299,0),MATCH(PROGRESS!CL$2,DATASHEET!$A$1:$DG$1,0)),"")</f>
        <v/>
      </c>
      <c r="CL131" s="156" t="str">
        <f t="shared" si="87"/>
        <v/>
      </c>
      <c r="CM131" s="138" t="str">
        <f>IF(ISBLANK(DATASHEET!CO117),"",DATASHEET!CO117)</f>
        <v>AMA</v>
      </c>
      <c r="CN131" s="198" t="str">
        <f>IF(ISBLANK(DATASHEET!CP117),"",DATASHEET!CP117)</f>
        <v>11X-MA-6</v>
      </c>
      <c r="CO131" s="140" t="str">
        <f>IF(CP131="","",IFERROR(VLOOKUP(DATASHEET!CR117,lookup,2,FALSE)-$P131,""))</f>
        <v/>
      </c>
      <c r="CP131" s="156" t="str">
        <f>IFERROR(INDEX(DATASHEET!$A$1:$DG$299,MATCH(PROGRESS!$A131,DATASHEET!$A$1:$A$299,0),MATCH(PROGRESS!CQ$2,DATASHEET!$A$1:$DG$1,0)),"")</f>
        <v/>
      </c>
      <c r="CQ131" s="156" t="str">
        <f t="shared" si="88"/>
        <v/>
      </c>
      <c r="CR131" s="138" t="str">
        <f>IF(ISBLANK(DATASHEET!CS117),"",DATASHEET!CS117)</f>
        <v/>
      </c>
      <c r="CS131" s="198" t="str">
        <f>IF(ISBLANK(DATASHEET!CT117),"",DATASHEET!CT117)</f>
        <v/>
      </c>
      <c r="CT131" s="140" t="str">
        <f>IF(CU131="","",IFERROR(VLOOKUP(DATASHEET!CV117,lookup,2,FALSE)-$P131,""))</f>
        <v/>
      </c>
      <c r="CU131" s="156" t="str">
        <f>IFERROR(INDEX(DATASHEET!$A$1:$DG$299,MATCH(PROGRESS!$A131,DATASHEET!$A$1:$A$299,0),MATCH(PROGRESS!CV$2,DATASHEET!$A$1:$DG$1,0)),"")</f>
        <v/>
      </c>
      <c r="CV131" s="156" t="str">
        <f t="shared" si="89"/>
        <v/>
      </c>
      <c r="CW131" s="138" t="str">
        <f>IF(ISBLANK(DATASHEET!CW117),"",DATASHEET!CW117)</f>
        <v/>
      </c>
      <c r="CX131" s="198" t="str">
        <f>IF(ISBLANK(DATASHEET!CX117),"",DATASHEET!CX117)</f>
        <v/>
      </c>
      <c r="CY131" s="140" t="str">
        <f>IF(CZ131="","",IFERROR(VLOOKUP(DATASHEET!DD117,lookup,2,FALSE)-$P131,""))</f>
        <v/>
      </c>
      <c r="CZ131" s="156" t="str">
        <f>IFERROR(INDEX(DATASHEET!$A$1:$DG$299,MATCH(PROGRESS!$A131,DATASHEET!$A$1:$A$299,0),MATCH(PROGRESS!DA$2,DATASHEET!$A$1:$DG$1,0)),"")</f>
        <v/>
      </c>
      <c r="DA131" s="156" t="str">
        <f t="shared" si="90"/>
        <v/>
      </c>
      <c r="DB131" s="138" t="str">
        <f>IF(ISBLANK(DATASHEET!DE117),"",DATASHEET!DE117)</f>
        <v/>
      </c>
      <c r="DC131" s="198" t="str">
        <f>IF(ISBLANK(DATASHEET!DF117),"",DATASHEET!DF117)</f>
        <v/>
      </c>
      <c r="DD131" s="140" t="str">
        <f>IF(DE131="","",IFERROR(VLOOKUP(DATASHEET!DH117,lookup,2,FALSE)-$P131,""))</f>
        <v/>
      </c>
      <c r="DE131" s="156" t="str">
        <f>IFERROR(INDEX(DATASHEET!$A$1:$DG$299,MATCH(PROGRESS!$A131,DATASHEET!$A$1:$A$299,0),MATCH(PROGRESS!DF$2,DATASHEET!$A$1:$DG$1,0)),"")</f>
        <v/>
      </c>
      <c r="DF131" s="156" t="str">
        <f t="shared" si="91"/>
        <v/>
      </c>
      <c r="DG131" s="138" t="str">
        <f>IF(ISBLANK(DATASHEET!DI117),"",DATASHEET!DI117)</f>
        <v>TD</v>
      </c>
      <c r="DH131" s="198" t="str">
        <f>IF(ISBLANK(DATASHEET!DJ117),"",DATASHEET!DJ117)</f>
        <v>11T-PH-3</v>
      </c>
      <c r="DI131" s="140" t="str">
        <f>IF(DJ131="","",IFERROR(VLOOKUP(DATASHEET!DL117,lookup,2,FALSE)-$P131,""))</f>
        <v/>
      </c>
      <c r="DJ131" s="156" t="str">
        <f>IFERROR(INDEX(DATASHEET!$A$1:$DG$299,MATCH(PROGRESS!$A131,DATASHEET!$A$1:$A$299,0),MATCH(PROGRESS!DK$2,DATASHEET!$A$1:$DG$1,0)),"")</f>
        <v/>
      </c>
      <c r="DK131" s="156" t="str">
        <f t="shared" si="92"/>
        <v/>
      </c>
      <c r="DL131" s="138" t="str">
        <f>IF(ISBLANK(DATASHEET!DM117),"",DATASHEET!DM117)</f>
        <v/>
      </c>
      <c r="DM131" s="198" t="str">
        <f>IF(ISBLANK(DATASHEET!DN117),"",DATASHEET!DN117)</f>
        <v/>
      </c>
      <c r="DN131" s="140" t="str">
        <f>IF(DO131="","",IFERROR(VLOOKUP(DATASHEET!DP117,lookup,2,FALSE)-$P131,""))</f>
        <v/>
      </c>
      <c r="DO131" s="156" t="str">
        <f>IFERROR(INDEX(DATASHEET!$A$1:$DG$299,MATCH(PROGRESS!$A131,DATASHEET!$A$1:$A$299,0),MATCH(PROGRESS!DP$2,DATASHEET!$A$1:$DG$1,0)),"")</f>
        <v/>
      </c>
      <c r="DP131" s="156" t="str">
        <f t="shared" si="93"/>
        <v/>
      </c>
      <c r="DQ131" s="138" t="str">
        <f>IF(ISBLANK(DATASHEET!DQ117),"",DATASHEET!DQ117)</f>
        <v>GRY</v>
      </c>
      <c r="DR131" s="198" t="str">
        <f>IF(ISBLANK(DATASHEET!DR117),"",DATASHEET!DR117)</f>
        <v>11X-RE-3</v>
      </c>
      <c r="DS131" s="140" t="str">
        <f>IF(DT131="","",IFERROR(VLOOKUP(DATASHEET!DT117,lookup,2,FALSE)-$P131,""))</f>
        <v/>
      </c>
      <c r="DT131" s="156" t="str">
        <f>IFERROR(INDEX(DATASHEET!$A$1:$DG$299,MATCH(PROGRESS!$A131,DATASHEET!$A$1:$A$299,0),MATCH(PROGRESS!DU$2,DATASHEET!$A$1:$DG$1,0)),"")</f>
        <v/>
      </c>
      <c r="DU131" s="156" t="str">
        <f t="shared" si="94"/>
        <v/>
      </c>
      <c r="DV131" s="138" t="str">
        <f>IF(ISBLANK(DATASHEET!DU117),"",DATASHEET!DU117)</f>
        <v/>
      </c>
      <c r="DW131" s="198" t="str">
        <f>IF(ISBLANK(DATASHEET!DV117),"",DATASHEET!DV117)</f>
        <v/>
      </c>
      <c r="DX131" s="140" t="str">
        <f>IF(DY131="","",IFERROR(VLOOKUP(DATASHEET!DX117,lookup,2,FALSE)-$P131,""))</f>
        <v/>
      </c>
      <c r="DY131" s="156" t="str">
        <f>IFERROR(INDEX(DATASHEET!$A$1:$DG$299,MATCH(PROGRESS!$A131,DATASHEET!$A$1:$A$299,0),MATCH(PROGRESS!DZ$2,DATASHEET!$A$1:$DG$1,0)),"")</f>
        <v/>
      </c>
      <c r="DZ131" s="156" t="str">
        <f t="shared" si="95"/>
        <v/>
      </c>
      <c r="EA131" s="138" t="str">
        <f>IF(ISBLANK(DATASHEET!DY117),"",DATASHEET!DY117)</f>
        <v/>
      </c>
      <c r="EB131" s="198" t="str">
        <f>IF(ISBLANK(DATASHEET!DZ117),"",DATASHEET!DZ117)</f>
        <v/>
      </c>
      <c r="FD131" s="526"/>
      <c r="FE131" s="532"/>
      <c r="FF131" s="532"/>
      <c r="FG131" s="532"/>
      <c r="FH131" s="526"/>
      <c r="FI131" s="526"/>
      <c r="FJ131" s="532"/>
      <c r="FK131" s="526"/>
      <c r="FL131" s="532"/>
      <c r="FM131" s="526"/>
      <c r="FN131" s="532"/>
      <c r="FO131" s="532"/>
      <c r="FP131" s="532"/>
      <c r="FQ131" s="526"/>
      <c r="FR131" s="526"/>
      <c r="FS131" s="526"/>
      <c r="FT131" s="532"/>
      <c r="FU131" s="526"/>
      <c r="FV131" s="532"/>
      <c r="FW131" s="532"/>
      <c r="FX131" s="532"/>
      <c r="FY131" s="526"/>
      <c r="FZ131" s="532"/>
      <c r="GA131" s="529"/>
      <c r="GB131" s="530"/>
      <c r="GC131" s="530"/>
      <c r="GD131" s="529"/>
      <c r="GE131" s="530"/>
      <c r="GF131" s="530"/>
      <c r="GG131" s="530"/>
      <c r="GH131" s="530"/>
      <c r="GI131" s="530"/>
      <c r="GJ131" s="529"/>
      <c r="GK131" s="530"/>
      <c r="GL131" s="529"/>
      <c r="GM131" s="529"/>
      <c r="GN131" s="530"/>
      <c r="GO131" s="530"/>
      <c r="GP131" s="529"/>
      <c r="GQ131" s="529"/>
      <c r="GR131" s="530"/>
      <c r="GS131" s="530"/>
      <c r="GT131" s="529"/>
    </row>
    <row r="132" spans="1:210" ht="15.75" x14ac:dyDescent="0.25">
      <c r="A132" s="179">
        <f>DATASHEET!A118</f>
        <v>151688</v>
      </c>
      <c r="B132" s="58" t="str">
        <f>DATASHEET!B118</f>
        <v>MEHMOOD, Samah</v>
      </c>
      <c r="C132" s="169" t="str">
        <f>DATASHEET!C118</f>
        <v>11SK</v>
      </c>
      <c r="D132" s="170" t="str">
        <f>DATASHEET!D118</f>
        <v>F</v>
      </c>
      <c r="E132" s="170" t="str">
        <f>DATASHEET!J118</f>
        <v>N</v>
      </c>
      <c r="F132" s="170" t="str">
        <f>DATASHEET!E118</f>
        <v>N</v>
      </c>
      <c r="G132" s="170" t="str">
        <f>DATASHEET!F118</f>
        <v>Pakistani</v>
      </c>
      <c r="H132" s="170" t="str">
        <f>DATASHEET!G118</f>
        <v>N</v>
      </c>
      <c r="I132" s="170" t="str">
        <f>DATASHEET!H118</f>
        <v>N</v>
      </c>
      <c r="J132" s="170" t="str">
        <f>DATASHEET!I118</f>
        <v>N</v>
      </c>
      <c r="K132" s="171" t="str">
        <f>DATASHEET!M118</f>
        <v>H</v>
      </c>
      <c r="L132" s="88" t="str">
        <f t="shared" si="71"/>
        <v/>
      </c>
      <c r="M132" s="88" t="str">
        <f t="shared" si="72"/>
        <v/>
      </c>
      <c r="N132" s="498" t="str">
        <f>IF(ISBLANK(DATASHEET!L118),"",DATASHEET!L118)</f>
        <v>8-9</v>
      </c>
      <c r="O132" s="109">
        <f>IFERROR(IF(VLOOKUP(DATASHEET!A118,[5]YEAR11!$A$2:$AF$236,18,FALSE)="","",VLOOKUP(DATASHEET!A118,[5]YEAR11!$A$2:$AF$236,18,FALSE)),"")</f>
        <v>74.828357999999994</v>
      </c>
      <c r="P132" s="111">
        <f>IFERROR(IF(VLOOKUP(DATASHEET!A118,[5]YEAR11!$A$2:$AF$237,19,FALSE)="","",VLOOKUP(DATASHEET!A118,[5]YEAR11!$A$2:$AF$237,19,FALSE)),"")</f>
        <v>7.4828357999999993</v>
      </c>
      <c r="Q132" s="497">
        <f>'P8 BREAKDOWN'!M120</f>
        <v>-6.5828357999999998</v>
      </c>
      <c r="R132" s="140" t="str">
        <f>IF(S132="","",IFERROR(VLOOKUP(DATASHEET!AF118,lookup,2,FALSE)-$P132,""))</f>
        <v/>
      </c>
      <c r="S132" s="156" t="str">
        <f>IFERROR(INDEX(DATASHEET!$A$1:$DG$299,MATCH(PROGRESS!$A132,DATASHEET!$A$1:$A$299,0),MATCH(PROGRESS!T$2,DATASHEET!$A$1:$DG$1,0)),"")</f>
        <v/>
      </c>
      <c r="T132" s="156" t="str">
        <f t="shared" si="73"/>
        <v/>
      </c>
      <c r="U132" s="138" t="str">
        <f>IF(ISBLANK(DATASHEET!AG118),"",DATASHEET!AG118)</f>
        <v/>
      </c>
      <c r="V132" s="198" t="str">
        <f>IF(ISBLANK(DATASHEET!AH118),"",DATASHEET!AH118)</f>
        <v/>
      </c>
      <c r="W132" s="140" t="str">
        <f>IF(X132="","",IFERROR(VLOOKUP(DATASHEET!AJ118,lookup,2,FALSE)-$P132,""))</f>
        <v/>
      </c>
      <c r="X132" s="156" t="str">
        <f>IFERROR(INDEX(DATASHEET!$A$1:$DG$299,MATCH(PROGRESS!$A132,DATASHEET!$A$1:$A$299,0),MATCH(PROGRESS!Y$2,DATASHEET!$A$1:$DG$1,0)),"")</f>
        <v/>
      </c>
      <c r="Y132" s="156" t="str">
        <f t="shared" si="74"/>
        <v/>
      </c>
      <c r="Z132" s="138" t="str">
        <f>IF(ISBLANK(DATASHEET!AK118),"",DATASHEET!AK118)</f>
        <v>MM</v>
      </c>
      <c r="AA132" s="198" t="str">
        <f>IF(ISBLANK(DATASHEET!AL118),"",DATASHEET!AL118)</f>
        <v>11T-BI-1</v>
      </c>
      <c r="AB132" s="140" t="str">
        <f>IF(AC132="","",IFERROR(VLOOKUP(DATASHEET!AN118,lookup,2,FALSE)-$P132,""))</f>
        <v/>
      </c>
      <c r="AC132" s="156" t="str">
        <f>IFERROR(INDEX(DATASHEET!$A$1:$DG$299,MATCH(PROGRESS!$A132,DATASHEET!$A$1:$A$299,0),MATCH(PROGRESS!AD$2,DATASHEET!$A$1:$DG$1,0)),"")</f>
        <v/>
      </c>
      <c r="AD132" s="156" t="str">
        <f t="shared" si="75"/>
        <v/>
      </c>
      <c r="AE132" s="138" t="str">
        <f>IF(ISBLANK(DATASHEET!AO118),"",DATASHEET!AO118)</f>
        <v/>
      </c>
      <c r="AF132" s="198" t="str">
        <f>IF(ISBLANK(DATASHEET!AP118),"",DATASHEET!AP118)</f>
        <v/>
      </c>
      <c r="AG132" s="140" t="str">
        <f>IF(AH132="","",IFERROR(VLOOKUP(DATASHEET!AR118,lookup,2,FALSE)-$P132,""))</f>
        <v/>
      </c>
      <c r="AH132" s="156" t="str">
        <f>IFERROR(INDEX(DATASHEET!$A$1:$DG$299,MATCH(PROGRESS!$A132,DATASHEET!$A$1:$A$299,0),MATCH(PROGRESS!AI$2,DATASHEET!$A$1:$DG$1,0)),"")</f>
        <v/>
      </c>
      <c r="AI132" s="156" t="str">
        <f t="shared" si="76"/>
        <v/>
      </c>
      <c r="AJ132" s="138" t="str">
        <f>IF(ISBLANK(DATASHEET!AS118),"",DATASHEET!AS118)</f>
        <v>MW</v>
      </c>
      <c r="AK132" s="198" t="str">
        <f>IF(ISBLANK(DATASHEET!AT118),"",DATASHEET!AT118)</f>
        <v>11T-CH-1</v>
      </c>
      <c r="AL132" s="140" t="str">
        <f>IF(AM132="","",IFERROR(VLOOKUP(DATASHEET!AV118,lookup,2,FALSE)-$P132,""))</f>
        <v/>
      </c>
      <c r="AM132" s="156" t="str">
        <f>IFERROR(INDEX(DATASHEET!$A$1:$DG$299,MATCH(PROGRESS!$A132,DATASHEET!$A$1:$A$299,0),MATCH(PROGRESS!AN$2,DATASHEET!$A$1:$DG$1,0)),"")</f>
        <v/>
      </c>
      <c r="AN132" s="156" t="str">
        <f t="shared" si="77"/>
        <v/>
      </c>
      <c r="AO132" s="138" t="str">
        <f>IF(ISBLANK(DATASHEET!AW118),"",DATASHEET!AW118)</f>
        <v/>
      </c>
      <c r="AP132" s="198" t="str">
        <f>IF(ISBLANK(DATASHEET!AX118),"",DATASHEET!AX118)</f>
        <v/>
      </c>
      <c r="AQ132" s="140" t="str">
        <f>IF(AR132="","",IFERROR(VLOOKUP(DATASHEET!AZ118,lookup,2,FALSE)-$P132,""))</f>
        <v/>
      </c>
      <c r="AR132" s="156" t="str">
        <f>IFERROR(INDEX(DATASHEET!$A$1:$DG$299,MATCH(PROGRESS!$A132,DATASHEET!$A$1:$A$299,0),MATCH(PROGRESS!AS$2,DATASHEET!$A$1:$DG$1,0)),"")</f>
        <v/>
      </c>
      <c r="AS132" s="156" t="str">
        <f t="shared" si="78"/>
        <v/>
      </c>
      <c r="AT132" s="138" t="str">
        <f>IF(ISBLANK(DATASHEET!BA118),"",DATASHEET!BA118)</f>
        <v/>
      </c>
      <c r="AU132" s="198" t="str">
        <f>IF(ISBLANK(DATASHEET!BB118),"",DATASHEET!BB118)</f>
        <v/>
      </c>
      <c r="AV132" s="140" t="str">
        <f>IF(AW132="","",IFERROR(VLOOKUP(DATASHEET!BD118,lookup,2,FALSE)-$P132,""))</f>
        <v/>
      </c>
      <c r="AW132" s="156" t="str">
        <f>IFERROR(INDEX(DATASHEET!$A$1:$DG$299,MATCH(PROGRESS!$A132,DATASHEET!$A$1:$A$299,0),MATCH(PROGRESS!AX$2,DATASHEET!$A$1:$DG$1,0)),"")</f>
        <v/>
      </c>
      <c r="AX132" s="156" t="str">
        <f t="shared" si="79"/>
        <v/>
      </c>
      <c r="AY132" s="138" t="str">
        <f>IF(ISBLANK(DATASHEET!BE118),"",DATASHEET!BE118)</f>
        <v/>
      </c>
      <c r="AZ132" s="198" t="str">
        <f>IF(ISBLANK(DATASHEET!BF118),"",DATASHEET!BF118)</f>
        <v/>
      </c>
      <c r="BA132" s="140" t="str">
        <f>IF(BB132="","",IFERROR(VLOOKUP(DATASHEET!BH118,lookup,2,FALSE)-$P132,""))</f>
        <v/>
      </c>
      <c r="BB132" s="156" t="str">
        <f>IFERROR(INDEX(DATASHEET!$A$1:$DG$299,MATCH(PROGRESS!$A132,DATASHEET!$A$1:$A$299,0),MATCH(PROGRESS!BC$2,DATASHEET!$A$1:$DG$1,0)),"")</f>
        <v/>
      </c>
      <c r="BC132" s="156" t="str">
        <f t="shared" si="80"/>
        <v/>
      </c>
      <c r="BD132" s="138" t="str">
        <f>IF(ISBLANK(DATASHEET!BI118),"",DATASHEET!BI118)</f>
        <v>EP</v>
      </c>
      <c r="BE132" s="198" t="str">
        <f>IF(ISBLANK(DATASHEET!BJ118),"",DATASHEET!BJ118)</f>
        <v>11X-EN-1</v>
      </c>
      <c r="BF132" s="140" t="str">
        <f>IF(BG132="","",IFERROR(VLOOKUP(DATASHEET!BL118,lookup,2,FALSE)-$P132,""))</f>
        <v/>
      </c>
      <c r="BG132" s="156" t="str">
        <f>IFERROR(INDEX(DATASHEET!$A$1:$DG$299,MATCH(PROGRESS!$A132,DATASHEET!$A$1:$A$299,0),MATCH(PROGRESS!BH$2,DATASHEET!$A$1:$DG$1,0)),"")</f>
        <v/>
      </c>
      <c r="BH132" s="156" t="str">
        <f t="shared" si="81"/>
        <v/>
      </c>
      <c r="BI132" s="138" t="str">
        <f>IF(ISBLANK(DATASHEET!BM118),"",DATASHEET!BM118)</f>
        <v/>
      </c>
      <c r="BJ132" s="198" t="str">
        <f>IF(ISBLANK(DATASHEET!BN118),"",DATASHEET!BN118)</f>
        <v/>
      </c>
      <c r="BK132" s="140" t="str">
        <f>IF(BL132="","",IFERROR(VLOOKUP(DATASHEET!BP118,lookup,2,FALSE)-$P132,""))</f>
        <v/>
      </c>
      <c r="BL132" s="156" t="str">
        <f>IFERROR(INDEX(DATASHEET!$A$1:$DG$299,MATCH(PROGRESS!$A132,DATASHEET!$A$1:$A$299,0),MATCH(PROGRESS!BM$2,DATASHEET!$A$1:$DG$1,0)),"")</f>
        <v/>
      </c>
      <c r="BM132" s="156" t="str">
        <f t="shared" si="82"/>
        <v/>
      </c>
      <c r="BN132" s="138" t="str">
        <f>IF(ISBLANK(DATASHEET!BQ118),"",DATASHEET!BQ118)</f>
        <v/>
      </c>
      <c r="BO132" s="198" t="str">
        <f>IF(ISBLANK(DATASHEET!BR118),"",DATASHEET!BR118)</f>
        <v/>
      </c>
      <c r="BP132" s="140" t="str">
        <f>IF(BQ132="","",IFERROR(VLOOKUP(DATASHEET!BX118,lookup,2,FALSE)-$P132,""))</f>
        <v/>
      </c>
      <c r="BQ132" s="156" t="str">
        <f>IFERROR(INDEX(DATASHEET!$A$1:$DG$299,MATCH(PROGRESS!$A132,DATASHEET!$A$1:$A$299,0),MATCH(PROGRESS!BR$2,DATASHEET!$A$1:$DG$1,0)),"")</f>
        <v/>
      </c>
      <c r="BR132" s="156" t="str">
        <f t="shared" si="83"/>
        <v/>
      </c>
      <c r="BS132" s="138" t="str">
        <f>IF(ISBLANK(DATASHEET!BY118),"",DATASHEET!BY118)</f>
        <v>LMA</v>
      </c>
      <c r="BT132" s="198" t="str">
        <f>IF(ISBLANK(DATASHEET!BZ118),"",DATASHEET!BZ118)</f>
        <v>11S-FR-1</v>
      </c>
      <c r="BU132" s="140" t="str">
        <f>IF(BV132="","",IFERROR(VLOOKUP(DATASHEET!CB118,lookup,2,FALSE)-$P132,""))</f>
        <v/>
      </c>
      <c r="BV132" s="156" t="str">
        <f>IFERROR(INDEX(DATASHEET!$A$1:$DG$299,MATCH(PROGRESS!$A132,DATASHEET!$A$1:$A$299,0),MATCH(PROGRESS!BW$2,DATASHEET!$A$1:$DG$1,0)),"")</f>
        <v/>
      </c>
      <c r="BW132" s="156" t="str">
        <f t="shared" si="84"/>
        <v/>
      </c>
      <c r="BX132" s="138" t="str">
        <f>IF(ISBLANK(DATASHEET!CC118),"",DATASHEET!CC118)</f>
        <v/>
      </c>
      <c r="BY132" s="198" t="str">
        <f>IF(ISBLANK(DATASHEET!CD118),"",DATASHEET!CD118)</f>
        <v/>
      </c>
      <c r="BZ132" s="140" t="str">
        <f>IF(CA132="","",IFERROR(VLOOKUP(DATASHEET!CE118,lookup,2,FALSE)-$P132,""))</f>
        <v/>
      </c>
      <c r="CA132" s="156" t="str">
        <f>IFERROR(INDEX(DATASHEET!$A$1:$DG$299,MATCH(PROGRESS!$A132,DATASHEET!$A$1:$A$299,0),MATCH(PROGRESS!CB$2,DATASHEET!$A$1:$DG$1,0)),"")</f>
        <v/>
      </c>
      <c r="CB132" s="156" t="str">
        <f t="shared" si="85"/>
        <v/>
      </c>
      <c r="CC132" s="138" t="str">
        <f>IF(ISBLANK(DATASHEET!CF118),"",DATASHEET!CF118)</f>
        <v/>
      </c>
      <c r="CD132" s="198" t="str">
        <f>IF(ISBLANK(DATASHEET!CG118),"",DATASHEET!CG118)</f>
        <v>AWIL</v>
      </c>
      <c r="CE132" s="140" t="str">
        <f>IF(CF132="","",IFERROR(VLOOKUP(DATASHEET!CJ118,lookup,2,FALSE)-$P132,""))</f>
        <v/>
      </c>
      <c r="CF132" s="156" t="str">
        <f>IFERROR(INDEX(DATASHEET!$A$1:$DG$299,MATCH(PROGRESS!$A132,DATASHEET!$A$1:$A$299,0),MATCH(PROGRESS!CG$2,DATASHEET!$A$1:$DG$1,0)),"")</f>
        <v/>
      </c>
      <c r="CG132" s="156" t="str">
        <f t="shared" si="86"/>
        <v/>
      </c>
      <c r="CH132" s="138" t="str">
        <f>IF(ISBLANK(DATASHEET!CK118),"",DATASHEET!CK118)</f>
        <v/>
      </c>
      <c r="CI132" s="198" t="str">
        <f>IF(ISBLANK(DATASHEET!CL118),"",DATASHEET!CL118)</f>
        <v/>
      </c>
      <c r="CJ132" s="140" t="str">
        <f>IF(CK132="","",IFERROR(VLOOKUP(DATASHEET!CN118,lookup,2,FALSE)-$P132,""))</f>
        <v/>
      </c>
      <c r="CK132" s="156" t="str">
        <f>IFERROR(INDEX(DATASHEET!$A$1:$DG$299,MATCH(PROGRESS!$A132,DATASHEET!$A$1:$A$299,0),MATCH(PROGRESS!CL$2,DATASHEET!$A$1:$DG$1,0)),"")</f>
        <v/>
      </c>
      <c r="CL132" s="156" t="str">
        <f t="shared" si="87"/>
        <v/>
      </c>
      <c r="CM132" s="138" t="str">
        <f>IF(ISBLANK(DATASHEET!CO118),"",DATASHEET!CO118)</f>
        <v>CS</v>
      </c>
      <c r="CN132" s="198" t="str">
        <f>IF(ISBLANK(DATASHEET!CP118),"",DATASHEET!CP118)</f>
        <v>11S-MA-1</v>
      </c>
      <c r="CO132" s="140" t="str">
        <f>IF(CP132="","",IFERROR(VLOOKUP(DATASHEET!CR118,lookup,2,FALSE)-$P132,""))</f>
        <v/>
      </c>
      <c r="CP132" s="156" t="str">
        <f>IFERROR(INDEX(DATASHEET!$A$1:$DG$299,MATCH(PROGRESS!$A132,DATASHEET!$A$1:$A$299,0),MATCH(PROGRESS!CQ$2,DATASHEET!$A$1:$DG$1,0)),"")</f>
        <v/>
      </c>
      <c r="CQ132" s="156" t="str">
        <f t="shared" si="88"/>
        <v/>
      </c>
      <c r="CR132" s="138" t="str">
        <f>IF(ISBLANK(DATASHEET!CS118),"",DATASHEET!CS118)</f>
        <v/>
      </c>
      <c r="CS132" s="198" t="str">
        <f>IF(ISBLANK(DATASHEET!CT118),"",DATASHEET!CT118)</f>
        <v/>
      </c>
      <c r="CT132" s="140" t="str">
        <f>IF(CU132="","",IFERROR(VLOOKUP(DATASHEET!CV118,lookup,2,FALSE)-$P132,""))</f>
        <v/>
      </c>
      <c r="CU132" s="156" t="str">
        <f>IFERROR(INDEX(DATASHEET!$A$1:$DG$299,MATCH(PROGRESS!$A132,DATASHEET!$A$1:$A$299,0),MATCH(PROGRESS!CV$2,DATASHEET!$A$1:$DG$1,0)),"")</f>
        <v/>
      </c>
      <c r="CV132" s="156" t="str">
        <f t="shared" si="89"/>
        <v/>
      </c>
      <c r="CW132" s="138" t="str">
        <f>IF(ISBLANK(DATASHEET!CW118),"",DATASHEET!CW118)</f>
        <v/>
      </c>
      <c r="CX132" s="198" t="str">
        <f>IF(ISBLANK(DATASHEET!CX118),"",DATASHEET!CX118)</f>
        <v/>
      </c>
      <c r="CY132" s="140" t="str">
        <f>IF(CZ132="","",IFERROR(VLOOKUP(DATASHEET!DD118,lookup,2,FALSE)-$P132,""))</f>
        <v/>
      </c>
      <c r="CZ132" s="156" t="str">
        <f>IFERROR(INDEX(DATASHEET!$A$1:$DG$299,MATCH(PROGRESS!$A132,DATASHEET!$A$1:$A$299,0),MATCH(PROGRESS!DA$2,DATASHEET!$A$1:$DG$1,0)),"")</f>
        <v/>
      </c>
      <c r="DA132" s="156" t="str">
        <f t="shared" si="90"/>
        <v/>
      </c>
      <c r="DB132" s="138" t="str">
        <f>IF(ISBLANK(DATASHEET!DE118),"",DATASHEET!DE118)</f>
        <v/>
      </c>
      <c r="DC132" s="198" t="str">
        <f>IF(ISBLANK(DATASHEET!DF118),"",DATASHEET!DF118)</f>
        <v/>
      </c>
      <c r="DD132" s="140" t="str">
        <f>IF(DE132="","",IFERROR(VLOOKUP(DATASHEET!DH118,lookup,2,FALSE)-$P132,""))</f>
        <v/>
      </c>
      <c r="DE132" s="156" t="str">
        <f>IFERROR(INDEX(DATASHEET!$A$1:$DG$299,MATCH(PROGRESS!$A132,DATASHEET!$A$1:$A$299,0),MATCH(PROGRESS!DF$2,DATASHEET!$A$1:$DG$1,0)),"")</f>
        <v/>
      </c>
      <c r="DF132" s="156" t="str">
        <f t="shared" si="91"/>
        <v/>
      </c>
      <c r="DG132" s="138" t="str">
        <f>IF(ISBLANK(DATASHEET!DI118),"",DATASHEET!DI118)</f>
        <v>AR</v>
      </c>
      <c r="DH132" s="198" t="str">
        <f>IF(ISBLANK(DATASHEET!DJ118),"",DATASHEET!DJ118)</f>
        <v>11T-PH-1</v>
      </c>
      <c r="DI132" s="140" t="str">
        <f>IF(DJ132="","",IFERROR(VLOOKUP(DATASHEET!DL118,lookup,2,FALSE)-$P132,""))</f>
        <v/>
      </c>
      <c r="DJ132" s="156" t="str">
        <f>IFERROR(INDEX(DATASHEET!$A$1:$DG$299,MATCH(PROGRESS!$A132,DATASHEET!$A$1:$A$299,0),MATCH(PROGRESS!DK$2,DATASHEET!$A$1:$DG$1,0)),"")</f>
        <v/>
      </c>
      <c r="DK132" s="156" t="str">
        <f t="shared" si="92"/>
        <v/>
      </c>
      <c r="DL132" s="138" t="str">
        <f>IF(ISBLANK(DATASHEET!DM118),"",DATASHEET!DM118)</f>
        <v/>
      </c>
      <c r="DM132" s="198" t="str">
        <f>IF(ISBLANK(DATASHEET!DN118),"",DATASHEET!DN118)</f>
        <v/>
      </c>
      <c r="DN132" s="140" t="str">
        <f>IF(DO132="","",IFERROR(VLOOKUP(DATASHEET!DP118,lookup,2,FALSE)-$P132,""))</f>
        <v/>
      </c>
      <c r="DO132" s="156" t="str">
        <f>IFERROR(INDEX(DATASHEET!$A$1:$DG$299,MATCH(PROGRESS!$A132,DATASHEET!$A$1:$A$299,0),MATCH(PROGRESS!DP$2,DATASHEET!$A$1:$DG$1,0)),"")</f>
        <v/>
      </c>
      <c r="DP132" s="156" t="str">
        <f t="shared" si="93"/>
        <v/>
      </c>
      <c r="DQ132" s="138" t="str">
        <f>IF(ISBLANK(DATASHEET!DQ118),"",DATASHEET!DQ118)</f>
        <v>FG</v>
      </c>
      <c r="DR132" s="198" t="str">
        <f>IF(ISBLANK(DATASHEET!DR118),"",DATASHEET!DR118)</f>
        <v>11X-RE-4</v>
      </c>
      <c r="DS132" s="140" t="str">
        <f>IF(DT132="","",IFERROR(VLOOKUP(DATASHEET!DT118,lookup,2,FALSE)-$P132,""))</f>
        <v/>
      </c>
      <c r="DT132" s="156" t="str">
        <f>IFERROR(INDEX(DATASHEET!$A$1:$DG$299,MATCH(PROGRESS!$A132,DATASHEET!$A$1:$A$299,0),MATCH(PROGRESS!DU$2,DATASHEET!$A$1:$DG$1,0)),"")</f>
        <v/>
      </c>
      <c r="DU132" s="156" t="str">
        <f t="shared" si="94"/>
        <v/>
      </c>
      <c r="DV132" s="138" t="str">
        <f>IF(ISBLANK(DATASHEET!DU118),"",DATASHEET!DU118)</f>
        <v/>
      </c>
      <c r="DW132" s="198" t="str">
        <f>IF(ISBLANK(DATASHEET!DV118),"",DATASHEET!DV118)</f>
        <v/>
      </c>
      <c r="DX132" s="140" t="str">
        <f>IF(DY132="","",IFERROR(VLOOKUP(DATASHEET!DX118,lookup,2,FALSE)-$P132,""))</f>
        <v/>
      </c>
      <c r="DY132" s="156" t="str">
        <f>IFERROR(INDEX(DATASHEET!$A$1:$DG$299,MATCH(PROGRESS!$A132,DATASHEET!$A$1:$A$299,0),MATCH(PROGRESS!DZ$2,DATASHEET!$A$1:$DG$1,0)),"")</f>
        <v/>
      </c>
      <c r="DZ132" s="156" t="str">
        <f t="shared" si="95"/>
        <v/>
      </c>
      <c r="EA132" s="138" t="str">
        <f>IF(ISBLANK(DATASHEET!DY118),"",DATASHEET!DY118)</f>
        <v/>
      </c>
      <c r="EB132" s="198" t="str">
        <f>IF(ISBLANK(DATASHEET!DZ118),"",DATASHEET!DZ118)</f>
        <v/>
      </c>
      <c r="FD132" s="526"/>
      <c r="FE132" s="532"/>
      <c r="FF132" s="532"/>
      <c r="FG132" s="532"/>
      <c r="FH132" s="526"/>
      <c r="FI132" s="526"/>
      <c r="FJ132" s="532"/>
      <c r="FK132" s="526"/>
      <c r="FL132" s="532"/>
      <c r="FM132" s="526"/>
      <c r="FN132" s="532"/>
      <c r="FO132" s="532"/>
      <c r="FP132" s="532"/>
      <c r="FQ132" s="526"/>
      <c r="FR132" s="526"/>
      <c r="FS132" s="526"/>
      <c r="FT132" s="532"/>
      <c r="FU132" s="526"/>
      <c r="FV132" s="532"/>
      <c r="FW132" s="532"/>
      <c r="FX132" s="532"/>
      <c r="FY132" s="526"/>
      <c r="FZ132" s="532"/>
      <c r="GA132" s="529"/>
      <c r="GB132" s="530"/>
      <c r="GC132" s="530"/>
      <c r="GD132" s="529"/>
      <c r="GE132" s="530"/>
      <c r="GF132" s="530"/>
      <c r="GG132" s="530"/>
      <c r="GH132" s="530"/>
      <c r="GI132" s="530"/>
      <c r="GJ132" s="529"/>
      <c r="GK132" s="530"/>
      <c r="GL132" s="529"/>
      <c r="GM132" s="529"/>
      <c r="GN132" s="530"/>
      <c r="GO132" s="530"/>
      <c r="GP132" s="529"/>
      <c r="GQ132" s="529"/>
      <c r="GR132" s="530"/>
      <c r="GS132" s="530"/>
      <c r="GT132" s="529"/>
    </row>
    <row r="133" spans="1:210" ht="15.75" x14ac:dyDescent="0.25">
      <c r="A133" s="179">
        <f>DATASHEET!A119</f>
        <v>151652</v>
      </c>
      <c r="B133" s="58" t="str">
        <f>DATASHEET!B119</f>
        <v>MOUNTAIN-FREEMAN, Joshua</v>
      </c>
      <c r="C133" s="169" t="str">
        <f>DATASHEET!C119</f>
        <v>11ZI</v>
      </c>
      <c r="D133" s="170" t="str">
        <f>DATASHEET!D119</f>
        <v>M</v>
      </c>
      <c r="E133" s="170" t="str">
        <f>DATASHEET!J119</f>
        <v>N</v>
      </c>
      <c r="F133" s="170" t="str">
        <f>DATASHEET!E119</f>
        <v>N</v>
      </c>
      <c r="G133" s="170" t="str">
        <f>DATASHEET!F119</f>
        <v>White - British</v>
      </c>
      <c r="H133" s="170" t="str">
        <f>DATASHEET!G119</f>
        <v>N</v>
      </c>
      <c r="I133" s="170" t="str">
        <f>DATASHEET!H119</f>
        <v>N</v>
      </c>
      <c r="J133" s="170" t="str">
        <f>DATASHEET!I119</f>
        <v>N</v>
      </c>
      <c r="K133" s="171" t="str">
        <f>DATASHEET!M119</f>
        <v>L</v>
      </c>
      <c r="L133" s="88" t="str">
        <f t="shared" si="71"/>
        <v/>
      </c>
      <c r="M133" s="88" t="str">
        <f t="shared" si="72"/>
        <v/>
      </c>
      <c r="N133" s="498" t="str">
        <f>IF(ISBLANK(DATASHEET!L119),"",DATASHEET!L119)</f>
        <v>2-3</v>
      </c>
      <c r="O133" s="109">
        <f>IFERROR(IF(VLOOKUP(DATASHEET!A119,[5]YEAR11!$A$2:$AF$236,18,FALSE)="","",VLOOKUP(DATASHEET!A119,[5]YEAR11!$A$2:$AF$236,18,FALSE)),"")</f>
        <v>20.686364000000001</v>
      </c>
      <c r="P133" s="111">
        <f>IFERROR(IF(VLOOKUP(DATASHEET!A119,[5]YEAR11!$A$2:$AF$237,19,FALSE)="","",VLOOKUP(DATASHEET!A119,[5]YEAR11!$A$2:$AF$237,19,FALSE)),"")</f>
        <v>2.0686363999999999</v>
      </c>
      <c r="Q133" s="497">
        <f>'P8 BREAKDOWN'!M121</f>
        <v>-1.5686364000000002</v>
      </c>
      <c r="R133" s="140" t="str">
        <f>IF(S133="","",IFERROR(VLOOKUP(DATASHEET!AF119,lookup,2,FALSE)-$P133,""))</f>
        <v/>
      </c>
      <c r="S133" s="156" t="str">
        <f>IFERROR(INDEX(DATASHEET!$A$1:$DG$299,MATCH(PROGRESS!$A133,DATASHEET!$A$1:$A$299,0),MATCH(PROGRESS!T$2,DATASHEET!$A$1:$DG$1,0)),"")</f>
        <v/>
      </c>
      <c r="T133" s="156" t="str">
        <f t="shared" si="73"/>
        <v/>
      </c>
      <c r="U133" s="138" t="str">
        <f>IF(ISBLANK(DATASHEET!AG119),"",DATASHEET!AG119)</f>
        <v/>
      </c>
      <c r="V133" s="198" t="str">
        <f>IF(ISBLANK(DATASHEET!AH119),"",DATASHEET!AH119)</f>
        <v/>
      </c>
      <c r="W133" s="140" t="str">
        <f>IF(X133="","",IFERROR(VLOOKUP(DATASHEET!AJ119,lookup,2,FALSE)-$P133,""))</f>
        <v/>
      </c>
      <c r="X133" s="156" t="str">
        <f>IFERROR(INDEX(DATASHEET!$A$1:$DG$299,MATCH(PROGRESS!$A133,DATASHEET!$A$1:$A$299,0),MATCH(PROGRESS!Y$2,DATASHEET!$A$1:$DG$1,0)),"")</f>
        <v/>
      </c>
      <c r="Y133" s="156" t="str">
        <f t="shared" si="74"/>
        <v/>
      </c>
      <c r="Z133" s="138" t="str">
        <f>IF(ISBLANK(DATASHEET!AK119),"",DATASHEET!AK119)</f>
        <v/>
      </c>
      <c r="AA133" s="198" t="str">
        <f>IF(ISBLANK(DATASHEET!AL119),"",DATASHEET!AL119)</f>
        <v/>
      </c>
      <c r="AB133" s="140" t="str">
        <f>IF(AC133="","",IFERROR(VLOOKUP(DATASHEET!AN119,lookup,2,FALSE)-$P133,""))</f>
        <v/>
      </c>
      <c r="AC133" s="156" t="str">
        <f>IFERROR(INDEX(DATASHEET!$A$1:$DG$299,MATCH(PROGRESS!$A133,DATASHEET!$A$1:$A$299,0),MATCH(PROGRESS!AD$2,DATASHEET!$A$1:$DG$1,0)),"")</f>
        <v/>
      </c>
      <c r="AD133" s="156" t="str">
        <f t="shared" si="75"/>
        <v/>
      </c>
      <c r="AE133" s="138" t="str">
        <f>IF(ISBLANK(DATASHEET!AO119),"",DATASHEET!AO119)</f>
        <v/>
      </c>
      <c r="AF133" s="198" t="str">
        <f>IF(ISBLANK(DATASHEET!AP119),"",DATASHEET!AP119)</f>
        <v/>
      </c>
      <c r="AG133" s="140" t="str">
        <f>IF(AH133="","",IFERROR(VLOOKUP(DATASHEET!AR119,lookup,2,FALSE)-$P133,""))</f>
        <v/>
      </c>
      <c r="AH133" s="156" t="str">
        <f>IFERROR(INDEX(DATASHEET!$A$1:$DG$299,MATCH(PROGRESS!$A133,DATASHEET!$A$1:$A$299,0),MATCH(PROGRESS!AI$2,DATASHEET!$A$1:$DG$1,0)),"")</f>
        <v/>
      </c>
      <c r="AI133" s="156" t="str">
        <f t="shared" si="76"/>
        <v/>
      </c>
      <c r="AJ133" s="138" t="str">
        <f>IF(ISBLANK(DATASHEET!AS119),"",DATASHEET!AS119)</f>
        <v/>
      </c>
      <c r="AK133" s="198" t="str">
        <f>IF(ISBLANK(DATASHEET!AT119),"",DATASHEET!AT119)</f>
        <v/>
      </c>
      <c r="AL133" s="140" t="str">
        <f>IF(AM133="","",IFERROR(VLOOKUP(DATASHEET!AV119,lookup,2,FALSE)-$P133,""))</f>
        <v/>
      </c>
      <c r="AM133" s="156" t="str">
        <f>IFERROR(INDEX(DATASHEET!$A$1:$DG$299,MATCH(PROGRESS!$A133,DATASHEET!$A$1:$A$299,0),MATCH(PROGRESS!AN$2,DATASHEET!$A$1:$DG$1,0)),"")</f>
        <v/>
      </c>
      <c r="AN133" s="156" t="str">
        <f t="shared" si="77"/>
        <v/>
      </c>
      <c r="AO133" s="138" t="str">
        <f>IF(ISBLANK(DATASHEET!AW119),"",DATASHEET!AW119)</f>
        <v/>
      </c>
      <c r="AP133" s="198" t="str">
        <f>IF(ISBLANK(DATASHEET!AX119),"",DATASHEET!AX119)</f>
        <v/>
      </c>
      <c r="AQ133" s="140" t="str">
        <f>IF(AR133="","",IFERROR(VLOOKUP(DATASHEET!AZ119,lookup,2,FALSE)-$P133,""))</f>
        <v/>
      </c>
      <c r="AR133" s="156" t="str">
        <f>IFERROR(INDEX(DATASHEET!$A$1:$DG$299,MATCH(PROGRESS!$A133,DATASHEET!$A$1:$A$299,0),MATCH(PROGRESS!AS$2,DATASHEET!$A$1:$DG$1,0)),"")</f>
        <v/>
      </c>
      <c r="AS133" s="156" t="str">
        <f t="shared" si="78"/>
        <v/>
      </c>
      <c r="AT133" s="138" t="str">
        <f>IF(ISBLANK(DATASHEET!BA119),"",DATASHEET!BA119)</f>
        <v/>
      </c>
      <c r="AU133" s="198" t="str">
        <f>IF(ISBLANK(DATASHEET!BB119),"",DATASHEET!BB119)</f>
        <v/>
      </c>
      <c r="AV133" s="140" t="str">
        <f>IF(AW133="","",IFERROR(VLOOKUP(DATASHEET!BD119,lookup,2,FALSE)-$P133,""))</f>
        <v/>
      </c>
      <c r="AW133" s="156" t="str">
        <f>IFERROR(INDEX(DATASHEET!$A$1:$DG$299,MATCH(PROGRESS!$A133,DATASHEET!$A$1:$A$299,0),MATCH(PROGRESS!AX$2,DATASHEET!$A$1:$DG$1,0)),"")</f>
        <v/>
      </c>
      <c r="AX133" s="156" t="str">
        <f t="shared" si="79"/>
        <v/>
      </c>
      <c r="AY133" s="138" t="str">
        <f>IF(ISBLANK(DATASHEET!BE119),"",DATASHEET!BE119)</f>
        <v/>
      </c>
      <c r="AZ133" s="198" t="str">
        <f>IF(ISBLANK(DATASHEET!BF119),"",DATASHEET!BF119)</f>
        <v/>
      </c>
      <c r="BA133" s="140" t="str">
        <f>IF(BB133="","",IFERROR(VLOOKUP(DATASHEET!BH119,lookup,2,FALSE)-$P133,""))</f>
        <v/>
      </c>
      <c r="BB133" s="156" t="str">
        <f>IFERROR(INDEX(DATASHEET!$A$1:$DG$299,MATCH(PROGRESS!$A133,DATASHEET!$A$1:$A$299,0),MATCH(PROGRESS!BC$2,DATASHEET!$A$1:$DG$1,0)),"")</f>
        <v/>
      </c>
      <c r="BC133" s="156" t="str">
        <f t="shared" si="80"/>
        <v/>
      </c>
      <c r="BD133" s="138" t="str">
        <f>IF(ISBLANK(DATASHEET!BI119),"",DATASHEET!BI119)</f>
        <v>IC</v>
      </c>
      <c r="BE133" s="198" t="str">
        <f>IF(ISBLANK(DATASHEET!BJ119),"",DATASHEET!BJ119)</f>
        <v>11X-EN-8</v>
      </c>
      <c r="BF133" s="140" t="str">
        <f>IF(BG133="","",IFERROR(VLOOKUP(DATASHEET!BL119,lookup,2,FALSE)-$P133,""))</f>
        <v/>
      </c>
      <c r="BG133" s="156" t="str">
        <f>IFERROR(INDEX(DATASHEET!$A$1:$DG$299,MATCH(PROGRESS!$A133,DATASHEET!$A$1:$A$299,0),MATCH(PROGRESS!BH$2,DATASHEET!$A$1:$DG$1,0)),"")</f>
        <v/>
      </c>
      <c r="BH133" s="156" t="str">
        <f t="shared" si="81"/>
        <v/>
      </c>
      <c r="BI133" s="138" t="str">
        <f>IF(ISBLANK(DATASHEET!BM119),"",DATASHEET!BM119)</f>
        <v/>
      </c>
      <c r="BJ133" s="198" t="str">
        <f>IF(ISBLANK(DATASHEET!BN119),"",DATASHEET!BN119)</f>
        <v/>
      </c>
      <c r="BK133" s="140" t="str">
        <f>IF(BL133="","",IFERROR(VLOOKUP(DATASHEET!BP119,lookup,2,FALSE)-$P133,""))</f>
        <v/>
      </c>
      <c r="BL133" s="156" t="str">
        <f>IFERROR(INDEX(DATASHEET!$A$1:$DG$299,MATCH(PROGRESS!$A133,DATASHEET!$A$1:$A$299,0),MATCH(PROGRESS!BM$2,DATASHEET!$A$1:$DG$1,0)),"")</f>
        <v/>
      </c>
      <c r="BM133" s="156" t="str">
        <f t="shared" si="82"/>
        <v/>
      </c>
      <c r="BN133" s="138" t="str">
        <f>IF(ISBLANK(DATASHEET!BQ119),"",DATASHEET!BQ119)</f>
        <v>AWR</v>
      </c>
      <c r="BO133" s="198" t="str">
        <f>IF(ISBLANK(DATASHEET!BR119),"",DATASHEET!BR119)</f>
        <v>11MS2-FN2-5</v>
      </c>
      <c r="BP133" s="140" t="str">
        <f>IF(BQ133="","",IFERROR(VLOOKUP(DATASHEET!BX119,lookup,2,FALSE)-$P133,""))</f>
        <v/>
      </c>
      <c r="BQ133" s="156" t="str">
        <f>IFERROR(INDEX(DATASHEET!$A$1:$DG$299,MATCH(PROGRESS!$A133,DATASHEET!$A$1:$A$299,0),MATCH(PROGRESS!BR$2,DATASHEET!$A$1:$DG$1,0)),"")</f>
        <v/>
      </c>
      <c r="BR133" s="156" t="str">
        <f t="shared" si="83"/>
        <v/>
      </c>
      <c r="BS133" s="138" t="str">
        <f>IF(ISBLANK(DATASHEET!BY119),"",DATASHEET!BY119)</f>
        <v/>
      </c>
      <c r="BT133" s="198" t="str">
        <f>IF(ISBLANK(DATASHEET!BZ119),"",DATASHEET!BZ119)</f>
        <v/>
      </c>
      <c r="BU133" s="140" t="str">
        <f>IF(BV133="","",IFERROR(VLOOKUP(DATASHEET!CB119,lookup,2,FALSE)-$P133,""))</f>
        <v/>
      </c>
      <c r="BV133" s="156" t="str">
        <f>IFERROR(INDEX(DATASHEET!$A$1:$DG$299,MATCH(PROGRESS!$A133,DATASHEET!$A$1:$A$299,0),MATCH(PROGRESS!BW$2,DATASHEET!$A$1:$DG$1,0)),"")</f>
        <v/>
      </c>
      <c r="BW133" s="156" t="str">
        <f t="shared" si="84"/>
        <v/>
      </c>
      <c r="BX133" s="138" t="str">
        <f>IF(ISBLANK(DATASHEET!CC119),"",DATASHEET!CC119)</f>
        <v/>
      </c>
      <c r="BY133" s="198" t="str">
        <f>IF(ISBLANK(DATASHEET!CD119),"",DATASHEET!CD119)</f>
        <v/>
      </c>
      <c r="BZ133" s="140" t="str">
        <f>IF(CA133="","",IFERROR(VLOOKUP(DATASHEET!CE119,lookup,2,FALSE)-$P133,""))</f>
        <v/>
      </c>
      <c r="CA133" s="156" t="str">
        <f>IFERROR(INDEX(DATASHEET!$A$1:$DG$299,MATCH(PROGRESS!$A133,DATASHEET!$A$1:$A$299,0),MATCH(PROGRESS!CB$2,DATASHEET!$A$1:$DG$1,0)),"")</f>
        <v/>
      </c>
      <c r="CB133" s="156" t="str">
        <f t="shared" si="85"/>
        <v/>
      </c>
      <c r="CC133" s="138" t="str">
        <f>IF(ISBLANK(DATASHEET!CF119),"",DATASHEET!CF119)</f>
        <v/>
      </c>
      <c r="CD133" s="198" t="str">
        <f>IF(ISBLANK(DATASHEET!CG119),"",DATASHEET!CG119)</f>
        <v/>
      </c>
      <c r="CE133" s="140" t="str">
        <f>IF(CF133="","",IFERROR(VLOOKUP(DATASHEET!CJ119,lookup,2,FALSE)-$P133,""))</f>
        <v/>
      </c>
      <c r="CF133" s="156" t="str">
        <f>IFERROR(INDEX(DATASHEET!$A$1:$DG$299,MATCH(PROGRESS!$A133,DATASHEET!$A$1:$A$299,0),MATCH(PROGRESS!CG$2,DATASHEET!$A$1:$DG$1,0)),"")</f>
        <v/>
      </c>
      <c r="CG133" s="156" t="str">
        <f t="shared" si="86"/>
        <v/>
      </c>
      <c r="CH133" s="138" t="str">
        <f>IF(ISBLANK(DATASHEET!CK119),"",DATASHEET!CK119)</f>
        <v/>
      </c>
      <c r="CI133" s="198" t="str">
        <f>IF(ISBLANK(DATASHEET!CL119),"",DATASHEET!CL119)</f>
        <v/>
      </c>
      <c r="CJ133" s="140" t="str">
        <f>IF(CK133="","",IFERROR(VLOOKUP(DATASHEET!CN119,lookup,2,FALSE)-$P133,""))</f>
        <v/>
      </c>
      <c r="CK133" s="156" t="str">
        <f>IFERROR(INDEX(DATASHEET!$A$1:$DG$299,MATCH(PROGRESS!$A133,DATASHEET!$A$1:$A$299,0),MATCH(PROGRESS!CL$2,DATASHEET!$A$1:$DG$1,0)),"")</f>
        <v/>
      </c>
      <c r="CL133" s="156" t="str">
        <f t="shared" si="87"/>
        <v/>
      </c>
      <c r="CM133" s="138" t="str">
        <f>IF(ISBLANK(DATASHEET!CO119),"",DATASHEET!CO119)</f>
        <v>AB</v>
      </c>
      <c r="CN133" s="198" t="str">
        <f>IF(ISBLANK(DATASHEET!CP119),"",DATASHEET!CP119)</f>
        <v>11X-MA-7</v>
      </c>
      <c r="CO133" s="140" t="str">
        <f>IF(CP133="","",IFERROR(VLOOKUP(DATASHEET!CR119,lookup,2,FALSE)-$P133,""))</f>
        <v/>
      </c>
      <c r="CP133" s="156" t="str">
        <f>IFERROR(INDEX(DATASHEET!$A$1:$DG$299,MATCH(PROGRESS!$A133,DATASHEET!$A$1:$A$299,0),MATCH(PROGRESS!CQ$2,DATASHEET!$A$1:$DG$1,0)),"")</f>
        <v/>
      </c>
      <c r="CQ133" s="156" t="str">
        <f t="shared" si="88"/>
        <v/>
      </c>
      <c r="CR133" s="138" t="str">
        <f>IF(ISBLANK(DATASHEET!CS119),"",DATASHEET!CS119)</f>
        <v/>
      </c>
      <c r="CS133" s="198" t="str">
        <f>IF(ISBLANK(DATASHEET!CT119),"",DATASHEET!CT119)</f>
        <v/>
      </c>
      <c r="CT133" s="140" t="str">
        <f>IF(CU133="","",IFERROR(VLOOKUP(DATASHEET!CV119,lookup,2,FALSE)-$P133,""))</f>
        <v/>
      </c>
      <c r="CU133" s="156" t="str">
        <f>IFERROR(INDEX(DATASHEET!$A$1:$DG$299,MATCH(PROGRESS!$A133,DATASHEET!$A$1:$A$299,0),MATCH(PROGRESS!CV$2,DATASHEET!$A$1:$DG$1,0)),"")</f>
        <v/>
      </c>
      <c r="CV133" s="156" t="str">
        <f t="shared" si="89"/>
        <v/>
      </c>
      <c r="CW133" s="138" t="str">
        <f>IF(ISBLANK(DATASHEET!CW119),"",DATASHEET!CW119)</f>
        <v/>
      </c>
      <c r="CX133" s="198" t="str">
        <f>IF(ISBLANK(DATASHEET!CX119),"",DATASHEET!CX119)</f>
        <v/>
      </c>
      <c r="CY133" s="140" t="str">
        <f>IF(CZ133="","",IFERROR(VLOOKUP(DATASHEET!DD119,lookup,2,FALSE)-$P133,""))</f>
        <v/>
      </c>
      <c r="CZ133" s="156" t="str">
        <f>IFERROR(INDEX(DATASHEET!$A$1:$DG$299,MATCH(PROGRESS!$A133,DATASHEET!$A$1:$A$299,0),MATCH(PROGRESS!DA$2,DATASHEET!$A$1:$DG$1,0)),"")</f>
        <v/>
      </c>
      <c r="DA133" s="156" t="str">
        <f t="shared" si="90"/>
        <v/>
      </c>
      <c r="DB133" s="138" t="str">
        <f>IF(ISBLANK(DATASHEET!DE119),"",DATASHEET!DE119)</f>
        <v/>
      </c>
      <c r="DC133" s="198" t="str">
        <f>IF(ISBLANK(DATASHEET!DF119),"",DATASHEET!DF119)</f>
        <v/>
      </c>
      <c r="DD133" s="140" t="str">
        <f>IF(DE133="","",IFERROR(VLOOKUP(DATASHEET!DH119,lookup,2,FALSE)-$P133,""))</f>
        <v/>
      </c>
      <c r="DE133" s="156" t="str">
        <f>IFERROR(INDEX(DATASHEET!$A$1:$DG$299,MATCH(PROGRESS!$A133,DATASHEET!$A$1:$A$299,0),MATCH(PROGRESS!DF$2,DATASHEET!$A$1:$DG$1,0)),"")</f>
        <v/>
      </c>
      <c r="DF133" s="156" t="str">
        <f t="shared" si="91"/>
        <v/>
      </c>
      <c r="DG133" s="138" t="str">
        <f>IF(ISBLANK(DATASHEET!DI119),"",DATASHEET!DI119)</f>
        <v/>
      </c>
      <c r="DH133" s="198" t="str">
        <f>IF(ISBLANK(DATASHEET!DJ119),"",DATASHEET!DJ119)</f>
        <v/>
      </c>
      <c r="DI133" s="140" t="str">
        <f>IF(DJ133="","",IFERROR(VLOOKUP(DATASHEET!DL119,lookup,2,FALSE)-$P133,""))</f>
        <v/>
      </c>
      <c r="DJ133" s="156" t="str">
        <f>IFERROR(INDEX(DATASHEET!$A$1:$DG$299,MATCH(PROGRESS!$A133,DATASHEET!$A$1:$A$299,0),MATCH(PROGRESS!DK$2,DATASHEET!$A$1:$DG$1,0)),"")</f>
        <v/>
      </c>
      <c r="DK133" s="156" t="str">
        <f t="shared" si="92"/>
        <v/>
      </c>
      <c r="DL133" s="138" t="str">
        <f>IF(ISBLANK(DATASHEET!DM119),"",DATASHEET!DM119)</f>
        <v/>
      </c>
      <c r="DM133" s="198" t="str">
        <f>IF(ISBLANK(DATASHEET!DN119),"",DATASHEET!DN119)</f>
        <v/>
      </c>
      <c r="DN133" s="140" t="str">
        <f>IF(DO133="","",IFERROR(VLOOKUP(DATASHEET!DP119,lookup,2,FALSE)-$P133,""))</f>
        <v/>
      </c>
      <c r="DO133" s="156" t="str">
        <f>IFERROR(INDEX(DATASHEET!$A$1:$DG$299,MATCH(PROGRESS!$A133,DATASHEET!$A$1:$A$299,0),MATCH(PROGRESS!DP$2,DATASHEET!$A$1:$DG$1,0)),"")</f>
        <v/>
      </c>
      <c r="DP133" s="156" t="str">
        <f t="shared" si="93"/>
        <v/>
      </c>
      <c r="DQ133" s="138" t="str">
        <f>IF(ISBLANK(DATASHEET!DQ119),"",DATASHEET!DQ119)</f>
        <v>CR</v>
      </c>
      <c r="DR133" s="198" t="str">
        <f>IF(ISBLANK(DATASHEET!DR119),"",DATASHEET!DR119)</f>
        <v>11X-RE-8</v>
      </c>
      <c r="DS133" s="140" t="str">
        <f>IF(DT133="","",IFERROR(VLOOKUP(DATASHEET!DT119,lookup,2,FALSE)-$P133,""))</f>
        <v/>
      </c>
      <c r="DT133" s="156" t="str">
        <f>IFERROR(INDEX(DATASHEET!$A$1:$DG$299,MATCH(PROGRESS!$A133,DATASHEET!$A$1:$A$299,0),MATCH(PROGRESS!DU$2,DATASHEET!$A$1:$DG$1,0)),"")</f>
        <v/>
      </c>
      <c r="DU133" s="156" t="str">
        <f t="shared" si="94"/>
        <v/>
      </c>
      <c r="DV133" s="138" t="str">
        <f>IF(ISBLANK(DATASHEET!DU119),"",DATASHEET!DU119)</f>
        <v>ES</v>
      </c>
      <c r="DW133" s="198" t="str">
        <f>IF(ISBLANK(DATASHEET!DV119),"",DATASHEET!DV119)</f>
        <v>11C-SC-3</v>
      </c>
      <c r="DX133" s="140" t="str">
        <f>IF(DY133="","",IFERROR(VLOOKUP(DATASHEET!DX119,lookup,2,FALSE)-$P133,""))</f>
        <v/>
      </c>
      <c r="DY133" s="156" t="str">
        <f>IFERROR(INDEX(DATASHEET!$A$1:$DG$299,MATCH(PROGRESS!$A133,DATASHEET!$A$1:$A$299,0),MATCH(PROGRESS!DZ$2,DATASHEET!$A$1:$DG$1,0)),"")</f>
        <v/>
      </c>
      <c r="DZ133" s="156" t="str">
        <f t="shared" si="95"/>
        <v/>
      </c>
      <c r="EA133" s="138" t="str">
        <f>IF(ISBLANK(DATASHEET!DY119),"",DATASHEET!DY119)</f>
        <v>WE</v>
      </c>
      <c r="EB133" s="198" t="str">
        <f>IF(ISBLANK(DATASHEET!DZ119),"",DATASHEET!DZ119)</f>
        <v>11S-SP-4</v>
      </c>
      <c r="FD133" s="526"/>
      <c r="FE133" s="532"/>
      <c r="FF133" s="532"/>
      <c r="FG133" s="532"/>
      <c r="FH133" s="526"/>
      <c r="FI133" s="526"/>
      <c r="FJ133" s="532"/>
      <c r="FK133" s="526"/>
      <c r="FL133" s="532"/>
      <c r="FM133" s="526"/>
      <c r="FN133" s="532"/>
      <c r="FO133" s="532"/>
      <c r="FP133" s="532"/>
      <c r="FQ133" s="526"/>
      <c r="FR133" s="526"/>
      <c r="FS133" s="526"/>
      <c r="FT133" s="532"/>
      <c r="FU133" s="526"/>
      <c r="FV133" s="532"/>
      <c r="FW133" s="532"/>
      <c r="FX133" s="532"/>
      <c r="FY133" s="526"/>
      <c r="FZ133" s="532"/>
      <c r="GA133" s="529"/>
      <c r="GB133" s="530"/>
      <c r="GC133" s="530"/>
      <c r="GD133" s="529"/>
      <c r="GE133" s="530"/>
      <c r="GF133" s="530"/>
      <c r="GG133" s="530"/>
      <c r="GH133" s="530"/>
      <c r="GI133" s="530"/>
      <c r="GJ133" s="529"/>
      <c r="GK133" s="530"/>
      <c r="GL133" s="529"/>
      <c r="GM133" s="529"/>
      <c r="GN133" s="530"/>
      <c r="GO133" s="530"/>
      <c r="GP133" s="529"/>
      <c r="GQ133" s="529"/>
      <c r="GR133" s="530"/>
      <c r="GS133" s="530"/>
      <c r="GT133" s="529"/>
      <c r="GZ133" t="s">
        <v>375</v>
      </c>
      <c r="HA133" t="s">
        <v>375</v>
      </c>
    </row>
    <row r="134" spans="1:210" ht="15.75" x14ac:dyDescent="0.25">
      <c r="A134" s="179">
        <f>DATASHEET!A120</f>
        <v>151627</v>
      </c>
      <c r="B134" s="58" t="str">
        <f>DATASHEET!B120</f>
        <v>MUHIRWA, Leeron</v>
      </c>
      <c r="C134" s="169" t="str">
        <f>DATASHEET!C120</f>
        <v>11KKN</v>
      </c>
      <c r="D134" s="170" t="str">
        <f>DATASHEET!D120</f>
        <v>M</v>
      </c>
      <c r="E134" s="170" t="str">
        <f>DATASHEET!J120</f>
        <v>N</v>
      </c>
      <c r="F134" s="170" t="str">
        <f>DATASHEET!E120</f>
        <v>Y</v>
      </c>
      <c r="G134" s="170" t="str">
        <f>DATASHEET!F120</f>
        <v>Other Black African</v>
      </c>
      <c r="H134" s="170" t="str">
        <f>DATASHEET!G120</f>
        <v>N</v>
      </c>
      <c r="I134" s="170" t="str">
        <f>DATASHEET!H120</f>
        <v>Y</v>
      </c>
      <c r="J134" s="170" t="str">
        <f>DATASHEET!I120</f>
        <v>N</v>
      </c>
      <c r="K134" s="171" t="str">
        <f>DATASHEET!M120</f>
        <v>M</v>
      </c>
      <c r="L134" s="88" t="str">
        <f t="shared" si="71"/>
        <v/>
      </c>
      <c r="M134" s="88" t="str">
        <f t="shared" si="72"/>
        <v/>
      </c>
      <c r="N134" s="498" t="str">
        <f>IF(ISBLANK(DATASHEET!L120),"",DATASHEET!L120)</f>
        <v>6-7</v>
      </c>
      <c r="O134" s="109">
        <f>IFERROR(IF(VLOOKUP(DATASHEET!A120,[5]YEAR11!$A$2:$AF$236,18,FALSE)="","",VLOOKUP(DATASHEET!A120,[5]YEAR11!$A$2:$AF$236,18,FALSE)),"")</f>
        <v>54.013157999999997</v>
      </c>
      <c r="P134" s="111">
        <f>IFERROR(IF(VLOOKUP(DATASHEET!A120,[5]YEAR11!$A$2:$AF$237,19,FALSE)="","",VLOOKUP(DATASHEET!A120,[5]YEAR11!$A$2:$AF$237,19,FALSE)),"")</f>
        <v>5.4013157999999999</v>
      </c>
      <c r="Q134" s="497">
        <f>'P8 BREAKDOWN'!M122</f>
        <v>-4.8013157999999994</v>
      </c>
      <c r="R134" s="140" t="str">
        <f>IF(S134="","",IFERROR(VLOOKUP(DATASHEET!AF120,lookup,2,FALSE)-$P134,""))</f>
        <v/>
      </c>
      <c r="S134" s="156" t="str">
        <f>IFERROR(INDEX(DATASHEET!$A$1:$DG$299,MATCH(PROGRESS!$A134,DATASHEET!$A$1:$A$299,0),MATCH(PROGRESS!T$2,DATASHEET!$A$1:$DG$1,0)),"")</f>
        <v/>
      </c>
      <c r="T134" s="156" t="str">
        <f t="shared" si="73"/>
        <v/>
      </c>
      <c r="U134" s="138" t="str">
        <f>IF(ISBLANK(DATASHEET!AG120),"",DATASHEET!AG120)</f>
        <v/>
      </c>
      <c r="V134" s="198" t="str">
        <f>IF(ISBLANK(DATASHEET!AH120),"",DATASHEET!AH120)</f>
        <v/>
      </c>
      <c r="W134" s="140" t="str">
        <f>IF(X134="","",IFERROR(VLOOKUP(DATASHEET!AJ120,lookup,2,FALSE)-$P134,""))</f>
        <v/>
      </c>
      <c r="X134" s="156" t="str">
        <f>IFERROR(INDEX(DATASHEET!$A$1:$DG$299,MATCH(PROGRESS!$A134,DATASHEET!$A$1:$A$299,0),MATCH(PROGRESS!Y$2,DATASHEET!$A$1:$DG$1,0)),"")</f>
        <v/>
      </c>
      <c r="Y134" s="156" t="str">
        <f t="shared" si="74"/>
        <v/>
      </c>
      <c r="Z134" s="138" t="str">
        <f>IF(ISBLANK(DATASHEET!AK120),"",DATASHEET!AK120)</f>
        <v>RAB</v>
      </c>
      <c r="AA134" s="198" t="str">
        <f>IF(ISBLANK(DATASHEET!AL120),"",DATASHEET!AL120)</f>
        <v>11T-BI-2</v>
      </c>
      <c r="AB134" s="140" t="str">
        <f>IF(AC134="","",IFERROR(VLOOKUP(DATASHEET!AN120,lookup,2,FALSE)-$P134,""))</f>
        <v/>
      </c>
      <c r="AC134" s="156" t="str">
        <f>IFERROR(INDEX(DATASHEET!$A$1:$DG$299,MATCH(PROGRESS!$A134,DATASHEET!$A$1:$A$299,0),MATCH(PROGRESS!AD$2,DATASHEET!$A$1:$DG$1,0)),"")</f>
        <v/>
      </c>
      <c r="AD134" s="156" t="str">
        <f t="shared" si="75"/>
        <v/>
      </c>
      <c r="AE134" s="138" t="str">
        <f>IF(ISBLANK(DATASHEET!AO120),"",DATASHEET!AO120)</f>
        <v/>
      </c>
      <c r="AF134" s="198" t="str">
        <f>IF(ISBLANK(DATASHEET!AP120),"",DATASHEET!AP120)</f>
        <v/>
      </c>
      <c r="AG134" s="140" t="str">
        <f>IF(AH134="","",IFERROR(VLOOKUP(DATASHEET!AR120,lookup,2,FALSE)-$P134,""))</f>
        <v/>
      </c>
      <c r="AH134" s="156" t="str">
        <f>IFERROR(INDEX(DATASHEET!$A$1:$DG$299,MATCH(PROGRESS!$A134,DATASHEET!$A$1:$A$299,0),MATCH(PROGRESS!AI$2,DATASHEET!$A$1:$DG$1,0)),"")</f>
        <v/>
      </c>
      <c r="AI134" s="156" t="str">
        <f t="shared" si="76"/>
        <v/>
      </c>
      <c r="AJ134" s="138" t="str">
        <f>IF(ISBLANK(DATASHEET!AS120),"",DATASHEET!AS120)</f>
        <v>GN</v>
      </c>
      <c r="AK134" s="198" t="str">
        <f>IF(ISBLANK(DATASHEET!AT120),"",DATASHEET!AT120)</f>
        <v>11T-CH-2</v>
      </c>
      <c r="AL134" s="140" t="str">
        <f>IF(AM134="","",IFERROR(VLOOKUP(DATASHEET!AV120,lookup,2,FALSE)-$P134,""))</f>
        <v/>
      </c>
      <c r="AM134" s="156" t="str">
        <f>IFERROR(INDEX(DATASHEET!$A$1:$DG$299,MATCH(PROGRESS!$A134,DATASHEET!$A$1:$A$299,0),MATCH(PROGRESS!AN$2,DATASHEET!$A$1:$DG$1,0)),"")</f>
        <v/>
      </c>
      <c r="AN134" s="156" t="str">
        <f t="shared" si="77"/>
        <v/>
      </c>
      <c r="AO134" s="138" t="str">
        <f>IF(ISBLANK(DATASHEET!AW120),"",DATASHEET!AW120)</f>
        <v/>
      </c>
      <c r="AP134" s="198" t="str">
        <f>IF(ISBLANK(DATASHEET!AX120),"",DATASHEET!AX120)</f>
        <v/>
      </c>
      <c r="AQ134" s="140" t="str">
        <f>IF(AR134="","",IFERROR(VLOOKUP(DATASHEET!AZ120,lookup,2,FALSE)-$P134,""))</f>
        <v/>
      </c>
      <c r="AR134" s="156" t="str">
        <f>IFERROR(INDEX(DATASHEET!$A$1:$DG$299,MATCH(PROGRESS!$A134,DATASHEET!$A$1:$A$299,0),MATCH(PROGRESS!AS$2,DATASHEET!$A$1:$DG$1,0)),"")</f>
        <v/>
      </c>
      <c r="AS134" s="156" t="str">
        <f t="shared" si="78"/>
        <v/>
      </c>
      <c r="AT134" s="138" t="str">
        <f>IF(ISBLANK(DATASHEET!BA120),"",DATASHEET!BA120)</f>
        <v/>
      </c>
      <c r="AU134" s="198" t="str">
        <f>IF(ISBLANK(DATASHEET!BB120),"",DATASHEET!BB120)</f>
        <v/>
      </c>
      <c r="AV134" s="140" t="str">
        <f>IF(AW134="","",IFERROR(VLOOKUP(DATASHEET!BD120,lookup,2,FALSE)-$P134,""))</f>
        <v/>
      </c>
      <c r="AW134" s="156" t="str">
        <f>IFERROR(INDEX(DATASHEET!$A$1:$DG$299,MATCH(PROGRESS!$A134,DATASHEET!$A$1:$A$299,0),MATCH(PROGRESS!AX$2,DATASHEET!$A$1:$DG$1,0)),"")</f>
        <v/>
      </c>
      <c r="AX134" s="156" t="str">
        <f t="shared" si="79"/>
        <v/>
      </c>
      <c r="AY134" s="138" t="str">
        <f>IF(ISBLANK(DATASHEET!BE120),"",DATASHEET!BE120)</f>
        <v/>
      </c>
      <c r="AZ134" s="198" t="str">
        <f>IF(ISBLANK(DATASHEET!BF120),"",DATASHEET!BF120)</f>
        <v/>
      </c>
      <c r="BA134" s="140" t="str">
        <f>IF(BB134="","",IFERROR(VLOOKUP(DATASHEET!BH120,lookup,2,FALSE)-$P134,""))</f>
        <v/>
      </c>
      <c r="BB134" s="156" t="str">
        <f>IFERROR(INDEX(DATASHEET!$A$1:$DG$299,MATCH(PROGRESS!$A134,DATASHEET!$A$1:$A$299,0),MATCH(PROGRESS!BC$2,DATASHEET!$A$1:$DG$1,0)),"")</f>
        <v/>
      </c>
      <c r="BC134" s="156" t="str">
        <f t="shared" si="80"/>
        <v/>
      </c>
      <c r="BD134" s="138" t="str">
        <f>IF(ISBLANK(DATASHEET!BI120),"",DATASHEET!BI120)</f>
        <v>EP</v>
      </c>
      <c r="BE134" s="198" t="str">
        <f>IF(ISBLANK(DATASHEET!BJ120),"",DATASHEET!BJ120)</f>
        <v>11X-EN-1</v>
      </c>
      <c r="BF134" s="140" t="str">
        <f>IF(BG134="","",IFERROR(VLOOKUP(DATASHEET!BL120,lookup,2,FALSE)-$P134,""))</f>
        <v/>
      </c>
      <c r="BG134" s="156" t="str">
        <f>IFERROR(INDEX(DATASHEET!$A$1:$DG$299,MATCH(PROGRESS!$A134,DATASHEET!$A$1:$A$299,0),MATCH(PROGRESS!BH$2,DATASHEET!$A$1:$DG$1,0)),"")</f>
        <v/>
      </c>
      <c r="BH134" s="156" t="str">
        <f t="shared" si="81"/>
        <v/>
      </c>
      <c r="BI134" s="138" t="str">
        <f>IF(ISBLANK(DATASHEET!BM120),"",DATASHEET!BM120)</f>
        <v/>
      </c>
      <c r="BJ134" s="198" t="str">
        <f>IF(ISBLANK(DATASHEET!BN120),"",DATASHEET!BN120)</f>
        <v/>
      </c>
      <c r="BK134" s="140" t="str">
        <f>IF(BL134="","",IFERROR(VLOOKUP(DATASHEET!BP120,lookup,2,FALSE)-$P134,""))</f>
        <v/>
      </c>
      <c r="BL134" s="156" t="str">
        <f>IFERROR(INDEX(DATASHEET!$A$1:$DG$299,MATCH(PROGRESS!$A134,DATASHEET!$A$1:$A$299,0),MATCH(PROGRESS!BM$2,DATASHEET!$A$1:$DG$1,0)),"")</f>
        <v/>
      </c>
      <c r="BM134" s="156" t="str">
        <f t="shared" si="82"/>
        <v/>
      </c>
      <c r="BN134" s="138" t="str">
        <f>IF(ISBLANK(DATASHEET!BQ120),"",DATASHEET!BQ120)</f>
        <v/>
      </c>
      <c r="BO134" s="198" t="str">
        <f>IF(ISBLANK(DATASHEET!BR120),"",DATASHEET!BR120)</f>
        <v/>
      </c>
      <c r="BP134" s="140" t="str">
        <f>IF(BQ134="","",IFERROR(VLOOKUP(DATASHEET!BX120,lookup,2,FALSE)-$P134,""))</f>
        <v/>
      </c>
      <c r="BQ134" s="156" t="str">
        <f>IFERROR(INDEX(DATASHEET!$A$1:$DG$299,MATCH(PROGRESS!$A134,DATASHEET!$A$1:$A$299,0),MATCH(PROGRESS!BR$2,DATASHEET!$A$1:$DG$1,0)),"")</f>
        <v/>
      </c>
      <c r="BR134" s="156" t="str">
        <f t="shared" si="83"/>
        <v/>
      </c>
      <c r="BS134" s="138" t="str">
        <f>IF(ISBLANK(DATASHEET!BY120),"",DATASHEET!BY120)</f>
        <v/>
      </c>
      <c r="BT134" s="198" t="str">
        <f>IF(ISBLANK(DATASHEET!BZ120),"",DATASHEET!BZ120)</f>
        <v/>
      </c>
      <c r="BU134" s="140" t="str">
        <f>IF(BV134="","",IFERROR(VLOOKUP(DATASHEET!CB120,lookup,2,FALSE)-$P134,""))</f>
        <v/>
      </c>
      <c r="BV134" s="156" t="str">
        <f>IFERROR(INDEX(DATASHEET!$A$1:$DG$299,MATCH(PROGRESS!$A134,DATASHEET!$A$1:$A$299,0),MATCH(PROGRESS!BW$2,DATASHEET!$A$1:$DG$1,0)),"")</f>
        <v/>
      </c>
      <c r="BW134" s="156" t="str">
        <f t="shared" si="84"/>
        <v/>
      </c>
      <c r="BX134" s="138" t="str">
        <f>IF(ISBLANK(DATASHEET!CC120),"",DATASHEET!CC120)</f>
        <v/>
      </c>
      <c r="BY134" s="198" t="str">
        <f>IF(ISBLANK(DATASHEET!CD120),"",DATASHEET!CD120)</f>
        <v/>
      </c>
      <c r="BZ134" s="140" t="str">
        <f>IF(CA134="","",IFERROR(VLOOKUP(DATASHEET!CE120,lookup,2,FALSE)-$P134,""))</f>
        <v/>
      </c>
      <c r="CA134" s="156" t="str">
        <f>IFERROR(INDEX(DATASHEET!$A$1:$DG$299,MATCH(PROGRESS!$A134,DATASHEET!$A$1:$A$299,0),MATCH(PROGRESS!CB$2,DATASHEET!$A$1:$DG$1,0)),"")</f>
        <v/>
      </c>
      <c r="CB134" s="156" t="str">
        <f t="shared" si="85"/>
        <v/>
      </c>
      <c r="CC134" s="138" t="str">
        <f>IF(ISBLANK(DATASHEET!CF120),"",DATASHEET!CF120)</f>
        <v/>
      </c>
      <c r="CD134" s="198" t="str">
        <f>IF(ISBLANK(DATASHEET!CG120),"",DATASHEET!CG120)</f>
        <v/>
      </c>
      <c r="CE134" s="140" t="str">
        <f>IF(CF134="","",IFERROR(VLOOKUP(DATASHEET!CJ120,lookup,2,FALSE)-$P134,""))</f>
        <v/>
      </c>
      <c r="CF134" s="156" t="str">
        <f>IFERROR(INDEX(DATASHEET!$A$1:$DG$299,MATCH(PROGRESS!$A134,DATASHEET!$A$1:$A$299,0),MATCH(PROGRESS!CG$2,DATASHEET!$A$1:$DG$1,0)),"")</f>
        <v/>
      </c>
      <c r="CG134" s="156" t="str">
        <f t="shared" si="86"/>
        <v/>
      </c>
      <c r="CH134" s="138" t="str">
        <f>IF(ISBLANK(DATASHEET!CK120),"",DATASHEET!CK120)</f>
        <v/>
      </c>
      <c r="CI134" s="198" t="str">
        <f>IF(ISBLANK(DATASHEET!CL120),"",DATASHEET!CL120)</f>
        <v/>
      </c>
      <c r="CJ134" s="140" t="str">
        <f>IF(CK134="","",IFERROR(VLOOKUP(DATASHEET!CN120,lookup,2,FALSE)-$P134,""))</f>
        <v/>
      </c>
      <c r="CK134" s="156" t="str">
        <f>IFERROR(INDEX(DATASHEET!$A$1:$DG$299,MATCH(PROGRESS!$A134,DATASHEET!$A$1:$A$299,0),MATCH(PROGRESS!CL$2,DATASHEET!$A$1:$DG$1,0)),"")</f>
        <v/>
      </c>
      <c r="CL134" s="156" t="str">
        <f t="shared" si="87"/>
        <v/>
      </c>
      <c r="CM134" s="138" t="str">
        <f>IF(ISBLANK(DATASHEET!CO120),"",DATASHEET!CO120)</f>
        <v>CS</v>
      </c>
      <c r="CN134" s="198" t="str">
        <f>IF(ISBLANK(DATASHEET!CP120),"",DATASHEET!CP120)</f>
        <v>11S-MA-1</v>
      </c>
      <c r="CO134" s="140" t="str">
        <f>IF(CP134="","",IFERROR(VLOOKUP(DATASHEET!CR120,lookup,2,FALSE)-$P134,""))</f>
        <v/>
      </c>
      <c r="CP134" s="156" t="str">
        <f>IFERROR(INDEX(DATASHEET!$A$1:$DG$299,MATCH(PROGRESS!$A134,DATASHEET!$A$1:$A$299,0),MATCH(PROGRESS!CQ$2,DATASHEET!$A$1:$DG$1,0)),"")</f>
        <v/>
      </c>
      <c r="CQ134" s="156" t="str">
        <f t="shared" si="88"/>
        <v/>
      </c>
      <c r="CR134" s="138" t="str">
        <f>IF(ISBLANK(DATASHEET!CS120),"",DATASHEET!CS120)</f>
        <v/>
      </c>
      <c r="CS134" s="198" t="str">
        <f>IF(ISBLANK(DATASHEET!CT120),"",DATASHEET!CT120)</f>
        <v/>
      </c>
      <c r="CT134" s="140" t="str">
        <f>IF(CU134="","",IFERROR(VLOOKUP(DATASHEET!CV120,lookup,2,FALSE)-$P134,""))</f>
        <v/>
      </c>
      <c r="CU134" s="156" t="str">
        <f>IFERROR(INDEX(DATASHEET!$A$1:$DG$299,MATCH(PROGRESS!$A134,DATASHEET!$A$1:$A$299,0),MATCH(PROGRESS!CV$2,DATASHEET!$A$1:$DG$1,0)),"")</f>
        <v/>
      </c>
      <c r="CV134" s="156" t="str">
        <f t="shared" si="89"/>
        <v/>
      </c>
      <c r="CW134" s="138" t="str">
        <f>IF(ISBLANK(DATASHEET!CW120),"",DATASHEET!CW120)</f>
        <v/>
      </c>
      <c r="CX134" s="198" t="str">
        <f>IF(ISBLANK(DATASHEET!CX120),"",DATASHEET!CX120)</f>
        <v/>
      </c>
      <c r="CY134" s="140" t="str">
        <f>IF(CZ134="","",IFERROR(VLOOKUP(DATASHEET!DD120,lookup,2,FALSE)-$P134,""))</f>
        <v/>
      </c>
      <c r="CZ134" s="156" t="str">
        <f>IFERROR(INDEX(DATASHEET!$A$1:$DG$299,MATCH(PROGRESS!$A134,DATASHEET!$A$1:$A$299,0),MATCH(PROGRESS!DA$2,DATASHEET!$A$1:$DG$1,0)),"")</f>
        <v/>
      </c>
      <c r="DA134" s="156" t="str">
        <f t="shared" si="90"/>
        <v/>
      </c>
      <c r="DB134" s="138" t="str">
        <f>IF(ISBLANK(DATASHEET!DE120),"",DATASHEET!DE120)</f>
        <v>JOS</v>
      </c>
      <c r="DC134" s="198" t="str">
        <f>IF(ISBLANK(DATASHEET!DF120),"",DATASHEET!DF120)</f>
        <v>11MS2-PE-MS2-10</v>
      </c>
      <c r="DD134" s="140" t="str">
        <f>IF(DE134="","",IFERROR(VLOOKUP(DATASHEET!DH120,lookup,2,FALSE)-$P134,""))</f>
        <v/>
      </c>
      <c r="DE134" s="156" t="str">
        <f>IFERROR(INDEX(DATASHEET!$A$1:$DG$299,MATCH(PROGRESS!$A134,DATASHEET!$A$1:$A$299,0),MATCH(PROGRESS!DF$2,DATASHEET!$A$1:$DG$1,0)),"")</f>
        <v/>
      </c>
      <c r="DF134" s="156" t="str">
        <f t="shared" si="91"/>
        <v/>
      </c>
      <c r="DG134" s="138" t="str">
        <f>IF(ISBLANK(DATASHEET!DI120),"",DATASHEET!DI120)</f>
        <v>DWA</v>
      </c>
      <c r="DH134" s="198" t="str">
        <f>IF(ISBLANK(DATASHEET!DJ120),"",DATASHEET!DJ120)</f>
        <v>11T-PH-2</v>
      </c>
      <c r="DI134" s="140" t="str">
        <f>IF(DJ134="","",IFERROR(VLOOKUP(DATASHEET!DL120,lookup,2,FALSE)-$P134,""))</f>
        <v/>
      </c>
      <c r="DJ134" s="156" t="str">
        <f>IFERROR(INDEX(DATASHEET!$A$1:$DG$299,MATCH(PROGRESS!$A134,DATASHEET!$A$1:$A$299,0),MATCH(PROGRESS!DK$2,DATASHEET!$A$1:$DG$1,0)),"")</f>
        <v/>
      </c>
      <c r="DK134" s="156" t="str">
        <f t="shared" si="92"/>
        <v/>
      </c>
      <c r="DL134" s="138" t="str">
        <f>IF(ISBLANK(DATASHEET!DM120),"",DATASHEET!DM120)</f>
        <v/>
      </c>
      <c r="DM134" s="198" t="str">
        <f>IF(ISBLANK(DATASHEET!DN120),"",DATASHEET!DN120)</f>
        <v/>
      </c>
      <c r="DN134" s="140" t="str">
        <f>IF(DO134="","",IFERROR(VLOOKUP(DATASHEET!DP120,lookup,2,FALSE)-$P134,""))</f>
        <v/>
      </c>
      <c r="DO134" s="156" t="str">
        <f>IFERROR(INDEX(DATASHEET!$A$1:$DG$299,MATCH(PROGRESS!$A134,DATASHEET!$A$1:$A$299,0),MATCH(PROGRESS!DP$2,DATASHEET!$A$1:$DG$1,0)),"")</f>
        <v/>
      </c>
      <c r="DP134" s="156" t="str">
        <f t="shared" si="93"/>
        <v/>
      </c>
      <c r="DQ134" s="138" t="str">
        <f>IF(ISBLANK(DATASHEET!DQ120),"",DATASHEET!DQ120)</f>
        <v>PLO</v>
      </c>
      <c r="DR134" s="198" t="str">
        <f>IF(ISBLANK(DATASHEET!DR120),"",DATASHEET!DR120)</f>
        <v>11X-RE-2</v>
      </c>
      <c r="DS134" s="140" t="str">
        <f>IF(DT134="","",IFERROR(VLOOKUP(DATASHEET!DT120,lookup,2,FALSE)-$P134,""))</f>
        <v/>
      </c>
      <c r="DT134" s="156" t="str">
        <f>IFERROR(INDEX(DATASHEET!$A$1:$DG$299,MATCH(PROGRESS!$A134,DATASHEET!$A$1:$A$299,0),MATCH(PROGRESS!DU$2,DATASHEET!$A$1:$DG$1,0)),"")</f>
        <v/>
      </c>
      <c r="DU134" s="156" t="str">
        <f t="shared" si="94"/>
        <v/>
      </c>
      <c r="DV134" s="138" t="str">
        <f>IF(ISBLANK(DATASHEET!DU120),"",DATASHEET!DU120)</f>
        <v/>
      </c>
      <c r="DW134" s="198" t="str">
        <f>IF(ISBLANK(DATASHEET!DV120),"",DATASHEET!DV120)</f>
        <v/>
      </c>
      <c r="DX134" s="140" t="str">
        <f>IF(DY134="","",IFERROR(VLOOKUP(DATASHEET!DX120,lookup,2,FALSE)-$P134,""))</f>
        <v/>
      </c>
      <c r="DY134" s="156" t="str">
        <f>IFERROR(INDEX(DATASHEET!$A$1:$DG$299,MATCH(PROGRESS!$A134,DATASHEET!$A$1:$A$299,0),MATCH(PROGRESS!DZ$2,DATASHEET!$A$1:$DG$1,0)),"")</f>
        <v/>
      </c>
      <c r="DZ134" s="156" t="str">
        <f t="shared" si="95"/>
        <v/>
      </c>
      <c r="EA134" s="138" t="str">
        <f>IF(ISBLANK(DATASHEET!DY120),"",DATASHEET!DY120)</f>
        <v>YP</v>
      </c>
      <c r="EB134" s="198" t="str">
        <f>IF(ISBLANK(DATASHEET!DZ120),"",DATASHEET!DZ120)</f>
        <v>11S-SP-3</v>
      </c>
      <c r="FD134" s="526"/>
      <c r="FE134" s="532"/>
      <c r="FF134" s="532"/>
      <c r="FG134" s="532"/>
      <c r="FH134" s="526"/>
      <c r="FI134" s="526"/>
      <c r="FJ134" s="532"/>
      <c r="FK134" s="526"/>
      <c r="FL134" s="532"/>
      <c r="FM134" s="526"/>
      <c r="FN134" s="532"/>
      <c r="FO134" s="532"/>
      <c r="FP134" s="532"/>
      <c r="FQ134" s="526"/>
      <c r="FR134" s="526"/>
      <c r="FS134" s="526"/>
      <c r="FT134" s="532"/>
      <c r="FU134" s="526"/>
      <c r="FV134" s="532"/>
      <c r="FW134" s="532"/>
      <c r="FX134" s="532"/>
      <c r="FY134" s="526"/>
      <c r="FZ134" s="532"/>
      <c r="GA134" s="529"/>
      <c r="GB134" s="530"/>
      <c r="GC134" s="530"/>
      <c r="GD134" s="529"/>
      <c r="GE134" s="530"/>
      <c r="GF134" s="530"/>
      <c r="GG134" s="530"/>
      <c r="GH134" s="530"/>
      <c r="GI134" s="530"/>
      <c r="GJ134" s="529"/>
      <c r="GK134" s="530"/>
      <c r="GL134" s="529"/>
      <c r="GM134" s="529"/>
      <c r="GN134" s="530"/>
      <c r="GO134" s="530"/>
      <c r="GP134" s="529"/>
      <c r="GQ134" s="529"/>
      <c r="GR134" s="530"/>
      <c r="GS134" s="530"/>
      <c r="GT134" s="529"/>
    </row>
    <row r="135" spans="1:210" ht="15.75" x14ac:dyDescent="0.25">
      <c r="A135" s="179">
        <f>DATASHEET!A121</f>
        <v>151711</v>
      </c>
      <c r="B135" s="58" t="str">
        <f>DATASHEET!B121</f>
        <v>MUNRO-PROUD, Lewis</v>
      </c>
      <c r="C135" s="169" t="str">
        <f>DATASHEET!C121</f>
        <v>11SPI</v>
      </c>
      <c r="D135" s="170" t="str">
        <f>DATASHEET!D121</f>
        <v>M</v>
      </c>
      <c r="E135" s="170" t="str">
        <f>DATASHEET!J121</f>
        <v>N</v>
      </c>
      <c r="F135" s="170" t="str">
        <f>DATASHEET!E121</f>
        <v>N</v>
      </c>
      <c r="G135" s="170" t="str">
        <f>DATASHEET!F121</f>
        <v>White - British</v>
      </c>
      <c r="H135" s="170" t="str">
        <f>DATASHEET!G121</f>
        <v>N</v>
      </c>
      <c r="I135" s="170" t="str">
        <f>DATASHEET!H121</f>
        <v>N</v>
      </c>
      <c r="J135" s="170" t="str">
        <f>DATASHEET!I121</f>
        <v>N</v>
      </c>
      <c r="K135" s="171" t="str">
        <f>DATASHEET!M121</f>
        <v>M</v>
      </c>
      <c r="L135" s="88" t="str">
        <f t="shared" si="71"/>
        <v/>
      </c>
      <c r="M135" s="88" t="str">
        <f t="shared" si="72"/>
        <v/>
      </c>
      <c r="N135" s="498" t="str">
        <f>IF(ISBLANK(DATASHEET!L121),"",DATASHEET!L121)</f>
        <v>5-6</v>
      </c>
      <c r="O135" s="109">
        <f>IFERROR(IF(VLOOKUP(DATASHEET!A121,[5]YEAR11!$A$2:$AF$236,18,FALSE)="","",VLOOKUP(DATASHEET!A121,[5]YEAR11!$A$2:$AF$236,18,FALSE)),"")</f>
        <v>49.024999999999999</v>
      </c>
      <c r="P135" s="111">
        <f>IFERROR(IF(VLOOKUP(DATASHEET!A121,[5]YEAR11!$A$2:$AF$237,19,FALSE)="","",VLOOKUP(DATASHEET!A121,[5]YEAR11!$A$2:$AF$237,19,FALSE)),"")</f>
        <v>4.9024999999999999</v>
      </c>
      <c r="Q135" s="497">
        <f>'P8 BREAKDOWN'!M123</f>
        <v>-4.4024999999999999</v>
      </c>
      <c r="R135" s="140" t="str">
        <f>IF(S135="","",IFERROR(VLOOKUP(DATASHEET!AF121,lookup,2,FALSE)-$P135,""))</f>
        <v/>
      </c>
      <c r="S135" s="156" t="str">
        <f>IFERROR(INDEX(DATASHEET!$A$1:$DG$299,MATCH(PROGRESS!$A135,DATASHEET!$A$1:$A$299,0),MATCH(PROGRESS!T$2,DATASHEET!$A$1:$DG$1,0)),"")</f>
        <v/>
      </c>
      <c r="T135" s="156" t="str">
        <f t="shared" si="73"/>
        <v/>
      </c>
      <c r="U135" s="138" t="str">
        <f>IF(ISBLANK(DATASHEET!AG121),"",DATASHEET!AG121)</f>
        <v/>
      </c>
      <c r="V135" s="198" t="str">
        <f>IF(ISBLANK(DATASHEET!AH121),"",DATASHEET!AH121)</f>
        <v/>
      </c>
      <c r="W135" s="140" t="str">
        <f>IF(X135="","",IFERROR(VLOOKUP(DATASHEET!AJ121,lookup,2,FALSE)-$P135,""))</f>
        <v/>
      </c>
      <c r="X135" s="156" t="str">
        <f>IFERROR(INDEX(DATASHEET!$A$1:$DG$299,MATCH(PROGRESS!$A135,DATASHEET!$A$1:$A$299,0),MATCH(PROGRESS!Y$2,DATASHEET!$A$1:$DG$1,0)),"")</f>
        <v/>
      </c>
      <c r="Y135" s="156" t="str">
        <f t="shared" si="74"/>
        <v/>
      </c>
      <c r="Z135" s="138" t="str">
        <f>IF(ISBLANK(DATASHEET!AK121),"",DATASHEET!AK121)</f>
        <v>MM</v>
      </c>
      <c r="AA135" s="198" t="str">
        <f>IF(ISBLANK(DATASHEET!AL121),"",DATASHEET!AL121)</f>
        <v>11T-BI-3</v>
      </c>
      <c r="AB135" s="140" t="str">
        <f>IF(AC135="","",IFERROR(VLOOKUP(DATASHEET!AN121,lookup,2,FALSE)-$P135,""))</f>
        <v/>
      </c>
      <c r="AC135" s="156" t="str">
        <f>IFERROR(INDEX(DATASHEET!$A$1:$DG$299,MATCH(PROGRESS!$A135,DATASHEET!$A$1:$A$299,0),MATCH(PROGRESS!AD$2,DATASHEET!$A$1:$DG$1,0)),"")</f>
        <v/>
      </c>
      <c r="AD135" s="156" t="str">
        <f t="shared" si="75"/>
        <v/>
      </c>
      <c r="AE135" s="138" t="str">
        <f>IF(ISBLANK(DATASHEET!AO121),"",DATASHEET!AO121)</f>
        <v/>
      </c>
      <c r="AF135" s="198" t="str">
        <f>IF(ISBLANK(DATASHEET!AP121),"",DATASHEET!AP121)</f>
        <v/>
      </c>
      <c r="AG135" s="140" t="str">
        <f>IF(AH135="","",IFERROR(VLOOKUP(DATASHEET!AR121,lookup,2,FALSE)-$P135,""))</f>
        <v/>
      </c>
      <c r="AH135" s="156" t="str">
        <f>IFERROR(INDEX(DATASHEET!$A$1:$DG$299,MATCH(PROGRESS!$A135,DATASHEET!$A$1:$A$299,0),MATCH(PROGRESS!AI$2,DATASHEET!$A$1:$DG$1,0)),"")</f>
        <v/>
      </c>
      <c r="AI135" s="156" t="str">
        <f t="shared" si="76"/>
        <v/>
      </c>
      <c r="AJ135" s="138" t="str">
        <f>IF(ISBLANK(DATASHEET!AS121),"",DATASHEET!AS121)</f>
        <v>AGI</v>
      </c>
      <c r="AK135" s="198" t="str">
        <f>IF(ISBLANK(DATASHEET!AT121),"",DATASHEET!AT121)</f>
        <v>11T-CH-3</v>
      </c>
      <c r="AL135" s="140" t="str">
        <f>IF(AM135="","",IFERROR(VLOOKUP(DATASHEET!AV121,lookup,2,FALSE)-$P135,""))</f>
        <v/>
      </c>
      <c r="AM135" s="156" t="str">
        <f>IFERROR(INDEX(DATASHEET!$A$1:$DG$299,MATCH(PROGRESS!$A135,DATASHEET!$A$1:$A$299,0),MATCH(PROGRESS!AN$2,DATASHEET!$A$1:$DG$1,0)),"")</f>
        <v/>
      </c>
      <c r="AN135" s="156" t="str">
        <f t="shared" si="77"/>
        <v/>
      </c>
      <c r="AO135" s="138" t="str">
        <f>IF(ISBLANK(DATASHEET!AW121),"",DATASHEET!AW121)</f>
        <v/>
      </c>
      <c r="AP135" s="198" t="str">
        <f>IF(ISBLANK(DATASHEET!AX121),"",DATASHEET!AX121)</f>
        <v/>
      </c>
      <c r="AQ135" s="140" t="str">
        <f>IF(AR135="","",IFERROR(VLOOKUP(DATASHEET!AZ121,lookup,2,FALSE)-$P135,""))</f>
        <v/>
      </c>
      <c r="AR135" s="156" t="str">
        <f>IFERROR(INDEX(DATASHEET!$A$1:$DG$299,MATCH(PROGRESS!$A135,DATASHEET!$A$1:$A$299,0),MATCH(PROGRESS!AS$2,DATASHEET!$A$1:$DG$1,0)),"")</f>
        <v/>
      </c>
      <c r="AS135" s="156" t="str">
        <f t="shared" si="78"/>
        <v/>
      </c>
      <c r="AT135" s="138" t="str">
        <f>IF(ISBLANK(DATASHEET!BA121),"",DATASHEET!BA121)</f>
        <v/>
      </c>
      <c r="AU135" s="198" t="str">
        <f>IF(ISBLANK(DATASHEET!BB121),"",DATASHEET!BB121)</f>
        <v/>
      </c>
      <c r="AV135" s="140" t="str">
        <f>IF(AW135="","",IFERROR(VLOOKUP(DATASHEET!BD121,lookup,2,FALSE)-$P135,""))</f>
        <v/>
      </c>
      <c r="AW135" s="156" t="str">
        <f>IFERROR(INDEX(DATASHEET!$A$1:$DG$299,MATCH(PROGRESS!$A135,DATASHEET!$A$1:$A$299,0),MATCH(PROGRESS!AX$2,DATASHEET!$A$1:$DG$1,0)),"")</f>
        <v/>
      </c>
      <c r="AX135" s="156" t="str">
        <f t="shared" si="79"/>
        <v/>
      </c>
      <c r="AY135" s="138" t="str">
        <f>IF(ISBLANK(DATASHEET!BE121),"",DATASHEET!BE121)</f>
        <v/>
      </c>
      <c r="AZ135" s="198" t="str">
        <f>IF(ISBLANK(DATASHEET!BF121),"",DATASHEET!BF121)</f>
        <v/>
      </c>
      <c r="BA135" s="140" t="str">
        <f>IF(BB135="","",IFERROR(VLOOKUP(DATASHEET!BH121,lookup,2,FALSE)-$P135,""))</f>
        <v/>
      </c>
      <c r="BB135" s="156" t="str">
        <f>IFERROR(INDEX(DATASHEET!$A$1:$DG$299,MATCH(PROGRESS!$A135,DATASHEET!$A$1:$A$299,0),MATCH(PROGRESS!BC$2,DATASHEET!$A$1:$DG$1,0)),"")</f>
        <v/>
      </c>
      <c r="BC135" s="156" t="str">
        <f t="shared" si="80"/>
        <v/>
      </c>
      <c r="BD135" s="138" t="str">
        <f>IF(ISBLANK(DATASHEET!BI121),"",DATASHEET!BI121)</f>
        <v>CMC</v>
      </c>
      <c r="BE135" s="198" t="str">
        <f>IF(ISBLANK(DATASHEET!BJ121),"",DATASHEET!BJ121)</f>
        <v>11X-EN-4</v>
      </c>
      <c r="BF135" s="140" t="str">
        <f>IF(BG135="","",IFERROR(VLOOKUP(DATASHEET!BL121,lookup,2,FALSE)-$P135,""))</f>
        <v/>
      </c>
      <c r="BG135" s="156" t="str">
        <f>IFERROR(INDEX(DATASHEET!$A$1:$DG$299,MATCH(PROGRESS!$A135,DATASHEET!$A$1:$A$299,0),MATCH(PROGRESS!BH$2,DATASHEET!$A$1:$DG$1,0)),"")</f>
        <v/>
      </c>
      <c r="BH135" s="156" t="str">
        <f t="shared" si="81"/>
        <v/>
      </c>
      <c r="BI135" s="138" t="str">
        <f>IF(ISBLANK(DATASHEET!BM121),"",DATASHEET!BM121)</f>
        <v/>
      </c>
      <c r="BJ135" s="198" t="str">
        <f>IF(ISBLANK(DATASHEET!BN121),"",DATASHEET!BN121)</f>
        <v/>
      </c>
      <c r="BK135" s="140" t="str">
        <f>IF(BL135="","",IFERROR(VLOOKUP(DATASHEET!BP121,lookup,2,FALSE)-$P135,""))</f>
        <v/>
      </c>
      <c r="BL135" s="156" t="str">
        <f>IFERROR(INDEX(DATASHEET!$A$1:$DG$299,MATCH(PROGRESS!$A135,DATASHEET!$A$1:$A$299,0),MATCH(PROGRESS!BM$2,DATASHEET!$A$1:$DG$1,0)),"")</f>
        <v/>
      </c>
      <c r="BM135" s="156" t="str">
        <f t="shared" si="82"/>
        <v/>
      </c>
      <c r="BN135" s="138" t="str">
        <f>IF(ISBLANK(DATASHEET!BQ121),"",DATASHEET!BQ121)</f>
        <v/>
      </c>
      <c r="BO135" s="198" t="str">
        <f>IF(ISBLANK(DATASHEET!BR121),"",DATASHEET!BR121)</f>
        <v/>
      </c>
      <c r="BP135" s="140" t="str">
        <f>IF(BQ135="","",IFERROR(VLOOKUP(DATASHEET!BX121,lookup,2,FALSE)-$P135,""))</f>
        <v/>
      </c>
      <c r="BQ135" s="156" t="str">
        <f>IFERROR(INDEX(DATASHEET!$A$1:$DG$299,MATCH(PROGRESS!$A135,DATASHEET!$A$1:$A$299,0),MATCH(PROGRESS!BR$2,DATASHEET!$A$1:$DG$1,0)),"")</f>
        <v/>
      </c>
      <c r="BR135" s="156" t="str">
        <f t="shared" si="83"/>
        <v/>
      </c>
      <c r="BS135" s="138" t="str">
        <f>IF(ISBLANK(DATASHEET!BY121),"",DATASHEET!BY121)</f>
        <v>EGQ</v>
      </c>
      <c r="BT135" s="198" t="str">
        <f>IF(ISBLANK(DATASHEET!BZ121),"",DATASHEET!BZ121)</f>
        <v>11N-FR-3</v>
      </c>
      <c r="BU135" s="140" t="str">
        <f>IF(BV135="","",IFERROR(VLOOKUP(DATASHEET!CB121,lookup,2,FALSE)-$P135,""))</f>
        <v/>
      </c>
      <c r="BV135" s="156" t="str">
        <f>IFERROR(INDEX(DATASHEET!$A$1:$DG$299,MATCH(PROGRESS!$A135,DATASHEET!$A$1:$A$299,0),MATCH(PROGRESS!BW$2,DATASHEET!$A$1:$DG$1,0)),"")</f>
        <v/>
      </c>
      <c r="BW135" s="156" t="str">
        <f t="shared" si="84"/>
        <v/>
      </c>
      <c r="BX135" s="138" t="str">
        <f>IF(ISBLANK(DATASHEET!CC121),"",DATASHEET!CC121)</f>
        <v/>
      </c>
      <c r="BY135" s="198" t="str">
        <f>IF(ISBLANK(DATASHEET!CD121),"",DATASHEET!CD121)</f>
        <v/>
      </c>
      <c r="BZ135" s="140" t="str">
        <f>IF(CA135="","",IFERROR(VLOOKUP(DATASHEET!CE121,lookup,2,FALSE)-$P135,""))</f>
        <v/>
      </c>
      <c r="CA135" s="156" t="str">
        <f>IFERROR(INDEX(DATASHEET!$A$1:$DG$299,MATCH(PROGRESS!$A135,DATASHEET!$A$1:$A$299,0),MATCH(PROGRESS!CB$2,DATASHEET!$A$1:$DG$1,0)),"")</f>
        <v/>
      </c>
      <c r="CB135" s="156" t="str">
        <f t="shared" si="85"/>
        <v/>
      </c>
      <c r="CC135" s="138" t="str">
        <f>IF(ISBLANK(DATASHEET!CF121),"",DATASHEET!CF121)</f>
        <v/>
      </c>
      <c r="CD135" s="198" t="str">
        <f>IF(ISBLANK(DATASHEET!CG121),"",DATASHEET!CG121)</f>
        <v/>
      </c>
      <c r="CE135" s="140" t="str">
        <f>IF(CF135="","",IFERROR(VLOOKUP(DATASHEET!CJ121,lookup,2,FALSE)-$P135,""))</f>
        <v/>
      </c>
      <c r="CF135" s="156" t="str">
        <f>IFERROR(INDEX(DATASHEET!$A$1:$DG$299,MATCH(PROGRESS!$A135,DATASHEET!$A$1:$A$299,0),MATCH(PROGRESS!CG$2,DATASHEET!$A$1:$DG$1,0)),"")</f>
        <v/>
      </c>
      <c r="CG135" s="156" t="str">
        <f t="shared" si="86"/>
        <v/>
      </c>
      <c r="CH135" s="138" t="str">
        <f>IF(ISBLANK(DATASHEET!CK121),"",DATASHEET!CK121)</f>
        <v/>
      </c>
      <c r="CI135" s="198" t="str">
        <f>IF(ISBLANK(DATASHEET!CL121),"",DATASHEET!CL121)</f>
        <v/>
      </c>
      <c r="CJ135" s="140" t="str">
        <f>IF(CK135="","",IFERROR(VLOOKUP(DATASHEET!CN121,lookup,2,FALSE)-$P135,""))</f>
        <v/>
      </c>
      <c r="CK135" s="156" t="str">
        <f>IFERROR(INDEX(DATASHEET!$A$1:$DG$299,MATCH(PROGRESS!$A135,DATASHEET!$A$1:$A$299,0),MATCH(PROGRESS!CL$2,DATASHEET!$A$1:$DG$1,0)),"")</f>
        <v/>
      </c>
      <c r="CL135" s="156" t="str">
        <f t="shared" si="87"/>
        <v/>
      </c>
      <c r="CM135" s="138" t="str">
        <f>IF(ISBLANK(DATASHEET!CO121),"",DATASHEET!CO121)</f>
        <v>JQ</v>
      </c>
      <c r="CN135" s="198" t="str">
        <f>IF(ISBLANK(DATASHEET!CP121),"",DATASHEET!CP121)</f>
        <v>11X-MA-4</v>
      </c>
      <c r="CO135" s="140" t="str">
        <f>IF(CP135="","",IFERROR(VLOOKUP(DATASHEET!CR121,lookup,2,FALSE)-$P135,""))</f>
        <v/>
      </c>
      <c r="CP135" s="156" t="str">
        <f>IFERROR(INDEX(DATASHEET!$A$1:$DG$299,MATCH(PROGRESS!$A135,DATASHEET!$A$1:$A$299,0),MATCH(PROGRESS!CQ$2,DATASHEET!$A$1:$DG$1,0)),"")</f>
        <v/>
      </c>
      <c r="CQ135" s="156" t="str">
        <f t="shared" si="88"/>
        <v/>
      </c>
      <c r="CR135" s="138" t="str">
        <f>IF(ISBLANK(DATASHEET!CS121),"",DATASHEET!CS121)</f>
        <v/>
      </c>
      <c r="CS135" s="198" t="str">
        <f>IF(ISBLANK(DATASHEET!CT121),"",DATASHEET!CT121)</f>
        <v/>
      </c>
      <c r="CT135" s="140" t="str">
        <f>IF(CU135="","",IFERROR(VLOOKUP(DATASHEET!CV121,lookup,2,FALSE)-$P135,""))</f>
        <v/>
      </c>
      <c r="CU135" s="156" t="str">
        <f>IFERROR(INDEX(DATASHEET!$A$1:$DG$299,MATCH(PROGRESS!$A135,DATASHEET!$A$1:$A$299,0),MATCH(PROGRESS!CV$2,DATASHEET!$A$1:$DG$1,0)),"")</f>
        <v/>
      </c>
      <c r="CV135" s="156" t="str">
        <f t="shared" si="89"/>
        <v/>
      </c>
      <c r="CW135" s="138" t="str">
        <f>IF(ISBLANK(DATASHEET!CW121),"",DATASHEET!CW121)</f>
        <v/>
      </c>
      <c r="CX135" s="198" t="str">
        <f>IF(ISBLANK(DATASHEET!CX121),"",DATASHEET!CX121)</f>
        <v/>
      </c>
      <c r="CY135" s="140" t="str">
        <f>IF(CZ135="","",IFERROR(VLOOKUP(DATASHEET!DD121,lookup,2,FALSE)-$P135,""))</f>
        <v/>
      </c>
      <c r="CZ135" s="156" t="str">
        <f>IFERROR(INDEX(DATASHEET!$A$1:$DG$299,MATCH(PROGRESS!$A135,DATASHEET!$A$1:$A$299,0),MATCH(PROGRESS!DA$2,DATASHEET!$A$1:$DG$1,0)),"")</f>
        <v/>
      </c>
      <c r="DA135" s="156" t="str">
        <f t="shared" si="90"/>
        <v/>
      </c>
      <c r="DB135" s="138" t="str">
        <f>IF(ISBLANK(DATASHEET!DE121),"",DATASHEET!DE121)</f>
        <v>JOS</v>
      </c>
      <c r="DC135" s="198" t="str">
        <f>IF(ISBLANK(DATASHEET!DF121),"",DATASHEET!DF121)</f>
        <v>11MS2-PE-MS2-10</v>
      </c>
      <c r="DD135" s="140" t="str">
        <f>IF(DE135="","",IFERROR(VLOOKUP(DATASHEET!DH121,lookup,2,FALSE)-$P135,""))</f>
        <v/>
      </c>
      <c r="DE135" s="156" t="str">
        <f>IFERROR(INDEX(DATASHEET!$A$1:$DG$299,MATCH(PROGRESS!$A135,DATASHEET!$A$1:$A$299,0),MATCH(PROGRESS!DF$2,DATASHEET!$A$1:$DG$1,0)),"")</f>
        <v/>
      </c>
      <c r="DF135" s="156" t="str">
        <f t="shared" si="91"/>
        <v/>
      </c>
      <c r="DG135" s="138" t="str">
        <f>IF(ISBLANK(DATASHEET!DI121),"",DATASHEET!DI121)</f>
        <v>TD</v>
      </c>
      <c r="DH135" s="198" t="str">
        <f>IF(ISBLANK(DATASHEET!DJ121),"",DATASHEET!DJ121)</f>
        <v>11T-PH-3</v>
      </c>
      <c r="DI135" s="140" t="str">
        <f>IF(DJ135="","",IFERROR(VLOOKUP(DATASHEET!DL121,lookup,2,FALSE)-$P135,""))</f>
        <v/>
      </c>
      <c r="DJ135" s="156" t="str">
        <f>IFERROR(INDEX(DATASHEET!$A$1:$DG$299,MATCH(PROGRESS!$A135,DATASHEET!$A$1:$A$299,0),MATCH(PROGRESS!DK$2,DATASHEET!$A$1:$DG$1,0)),"")</f>
        <v/>
      </c>
      <c r="DK135" s="156" t="str">
        <f t="shared" si="92"/>
        <v/>
      </c>
      <c r="DL135" s="138" t="str">
        <f>IF(ISBLANK(DATASHEET!DM121),"",DATASHEET!DM121)</f>
        <v/>
      </c>
      <c r="DM135" s="198" t="str">
        <f>IF(ISBLANK(DATASHEET!DN121),"",DATASHEET!DN121)</f>
        <v/>
      </c>
      <c r="DN135" s="140" t="str">
        <f>IF(DO135="","",IFERROR(VLOOKUP(DATASHEET!DP121,lookup,2,FALSE)-$P135,""))</f>
        <v/>
      </c>
      <c r="DO135" s="156" t="str">
        <f>IFERROR(INDEX(DATASHEET!$A$1:$DG$299,MATCH(PROGRESS!$A135,DATASHEET!$A$1:$A$299,0),MATCH(PROGRESS!DP$2,DATASHEET!$A$1:$DG$1,0)),"")</f>
        <v/>
      </c>
      <c r="DP135" s="156" t="str">
        <f t="shared" si="93"/>
        <v/>
      </c>
      <c r="DQ135" s="138" t="str">
        <f>IF(ISBLANK(DATASHEET!DQ121),"",DATASHEET!DQ121)</f>
        <v>NT</v>
      </c>
      <c r="DR135" s="198" t="str">
        <f>IF(ISBLANK(DATASHEET!DR121),"",DATASHEET!DR121)</f>
        <v>11X-RE-5</v>
      </c>
      <c r="DS135" s="140" t="str">
        <f>IF(DT135="","",IFERROR(VLOOKUP(DATASHEET!DT121,lookup,2,FALSE)-$P135,""))</f>
        <v/>
      </c>
      <c r="DT135" s="156" t="str">
        <f>IFERROR(INDEX(DATASHEET!$A$1:$DG$299,MATCH(PROGRESS!$A135,DATASHEET!$A$1:$A$299,0),MATCH(PROGRESS!DU$2,DATASHEET!$A$1:$DG$1,0)),"")</f>
        <v/>
      </c>
      <c r="DU135" s="156" t="str">
        <f t="shared" si="94"/>
        <v/>
      </c>
      <c r="DV135" s="138" t="str">
        <f>IF(ISBLANK(DATASHEET!DU121),"",DATASHEET!DU121)</f>
        <v/>
      </c>
      <c r="DW135" s="198" t="str">
        <f>IF(ISBLANK(DATASHEET!DV121),"",DATASHEET!DV121)</f>
        <v/>
      </c>
      <c r="DX135" s="140" t="str">
        <f>IF(DY135="","",IFERROR(VLOOKUP(DATASHEET!DX121,lookup,2,FALSE)-$P135,""))</f>
        <v/>
      </c>
      <c r="DY135" s="156" t="str">
        <f>IFERROR(INDEX(DATASHEET!$A$1:$DG$299,MATCH(PROGRESS!$A135,DATASHEET!$A$1:$A$299,0),MATCH(PROGRESS!DZ$2,DATASHEET!$A$1:$DG$1,0)),"")</f>
        <v/>
      </c>
      <c r="DZ135" s="156" t="str">
        <f t="shared" si="95"/>
        <v/>
      </c>
      <c r="EA135" s="138" t="str">
        <f>IF(ISBLANK(DATASHEET!DY121),"",DATASHEET!DY121)</f>
        <v/>
      </c>
      <c r="EB135" s="198" t="str">
        <f>IF(ISBLANK(DATASHEET!DZ121),"",DATASHEET!DZ121)</f>
        <v/>
      </c>
      <c r="FD135" s="526"/>
      <c r="FE135" s="532"/>
      <c r="FF135" s="532"/>
      <c r="FG135" s="532"/>
      <c r="FH135" s="526"/>
      <c r="FI135" s="526"/>
      <c r="FJ135" s="532"/>
      <c r="FK135" s="526"/>
      <c r="FL135" s="532"/>
      <c r="FM135" s="526"/>
      <c r="FN135" s="532"/>
      <c r="FO135" s="532"/>
      <c r="FP135" s="532"/>
      <c r="FQ135" s="526"/>
      <c r="FR135" s="526"/>
      <c r="FS135" s="526"/>
      <c r="FT135" s="532"/>
      <c r="FU135" s="526"/>
      <c r="FV135" s="532"/>
      <c r="FW135" s="532"/>
      <c r="FX135" s="532"/>
      <c r="FY135" s="526"/>
      <c r="FZ135" s="532"/>
      <c r="GA135" s="529"/>
      <c r="GB135" s="530"/>
      <c r="GC135" s="530"/>
      <c r="GD135" s="529"/>
      <c r="GE135" s="530"/>
      <c r="GF135" s="530"/>
      <c r="GG135" s="530"/>
      <c r="GH135" s="530"/>
      <c r="GI135" s="530"/>
      <c r="GJ135" s="529"/>
      <c r="GK135" s="530"/>
      <c r="GL135" s="529"/>
      <c r="GM135" s="529"/>
      <c r="GN135" s="530"/>
      <c r="GO135" s="530"/>
      <c r="GP135" s="529"/>
      <c r="GQ135" s="529"/>
      <c r="GR135" s="530"/>
      <c r="GS135" s="530"/>
      <c r="GT135" s="529"/>
      <c r="HB135" t="s">
        <v>375</v>
      </c>
    </row>
    <row r="136" spans="1:210" ht="15.75" x14ac:dyDescent="0.25">
      <c r="A136" s="179">
        <f>DATASHEET!A122</f>
        <v>151612</v>
      </c>
      <c r="B136" s="58" t="str">
        <f>DATASHEET!B122</f>
        <v>MUSIE, Christina</v>
      </c>
      <c r="C136" s="169" t="str">
        <f>DATASHEET!C122</f>
        <v>11JNE</v>
      </c>
      <c r="D136" s="170" t="str">
        <f>DATASHEET!D122</f>
        <v>F</v>
      </c>
      <c r="E136" s="170" t="str">
        <f>DATASHEET!J122</f>
        <v>N</v>
      </c>
      <c r="F136" s="170" t="str">
        <f>DATASHEET!E122</f>
        <v>Y</v>
      </c>
      <c r="G136" s="170" t="str">
        <f>DATASHEET!F122</f>
        <v>Other Black African</v>
      </c>
      <c r="H136" s="170" t="str">
        <f>DATASHEET!G122</f>
        <v>Y</v>
      </c>
      <c r="I136" s="170" t="str">
        <f>DATASHEET!H122</f>
        <v>Y</v>
      </c>
      <c r="J136" s="170" t="str">
        <f>DATASHEET!I122</f>
        <v>N</v>
      </c>
      <c r="K136" s="171" t="str">
        <f>DATASHEET!M122</f>
        <v>M</v>
      </c>
      <c r="L136" s="88" t="str">
        <f t="shared" si="71"/>
        <v/>
      </c>
      <c r="M136" s="88" t="str">
        <f t="shared" si="72"/>
        <v/>
      </c>
      <c r="N136" s="498" t="str">
        <f>IF(ISBLANK(DATASHEET!L122),"",DATASHEET!L122)</f>
        <v>5-6</v>
      </c>
      <c r="O136" s="109">
        <f>IFERROR(IF(VLOOKUP(DATASHEET!A122,[5]YEAR11!$A$2:$AF$236,18,FALSE)="","",VLOOKUP(DATASHEET!A122,[5]YEAR11!$A$2:$AF$236,18,FALSE)),"")</f>
        <v>42.677678999999998</v>
      </c>
      <c r="P136" s="111">
        <f>IFERROR(IF(VLOOKUP(DATASHEET!A122,[5]YEAR11!$A$2:$AF$237,19,FALSE)="","",VLOOKUP(DATASHEET!A122,[5]YEAR11!$A$2:$AF$237,19,FALSE)),"")</f>
        <v>4.2677678999999999</v>
      </c>
      <c r="Q136" s="497">
        <f>'P8 BREAKDOWN'!M124</f>
        <v>-3.7677678999999999</v>
      </c>
      <c r="R136" s="140" t="str">
        <f>IF(S136="","",IFERROR(VLOOKUP(DATASHEET!AF122,lookup,2,FALSE)-$P136,""))</f>
        <v/>
      </c>
      <c r="S136" s="156" t="str">
        <f>IFERROR(INDEX(DATASHEET!$A$1:$DG$299,MATCH(PROGRESS!$A136,DATASHEET!$A$1:$A$299,0),MATCH(PROGRESS!T$2,DATASHEET!$A$1:$DG$1,0)),"")</f>
        <v/>
      </c>
      <c r="T136" s="156" t="str">
        <f t="shared" si="73"/>
        <v/>
      </c>
      <c r="U136" s="138" t="str">
        <f>IF(ISBLANK(DATASHEET!AG122),"",DATASHEET!AG122)</f>
        <v/>
      </c>
      <c r="V136" s="198" t="str">
        <f>IF(ISBLANK(DATASHEET!AH122),"",DATASHEET!AH122)</f>
        <v/>
      </c>
      <c r="W136" s="140" t="str">
        <f>IF(X136="","",IFERROR(VLOOKUP(DATASHEET!AJ122,lookup,2,FALSE)-$P136,""))</f>
        <v/>
      </c>
      <c r="X136" s="156" t="str">
        <f>IFERROR(INDEX(DATASHEET!$A$1:$DG$299,MATCH(PROGRESS!$A136,DATASHEET!$A$1:$A$299,0),MATCH(PROGRESS!Y$2,DATASHEET!$A$1:$DG$1,0)),"")</f>
        <v/>
      </c>
      <c r="Y136" s="156" t="str">
        <f t="shared" si="74"/>
        <v/>
      </c>
      <c r="Z136" s="138" t="str">
        <f>IF(ISBLANK(DATASHEET!AK122),"",DATASHEET!AK122)</f>
        <v>AWI</v>
      </c>
      <c r="AA136" s="198" t="str">
        <f>IF(ISBLANK(DATASHEET!AL122),"",DATASHEET!AL122)</f>
        <v>11T-BI-4</v>
      </c>
      <c r="AB136" s="140" t="str">
        <f>IF(AC136="","",IFERROR(VLOOKUP(DATASHEET!AN122,lookup,2,FALSE)-$P136,""))</f>
        <v/>
      </c>
      <c r="AC136" s="156" t="str">
        <f>IFERROR(INDEX(DATASHEET!$A$1:$DG$299,MATCH(PROGRESS!$A136,DATASHEET!$A$1:$A$299,0),MATCH(PROGRESS!AD$2,DATASHEET!$A$1:$DG$1,0)),"")</f>
        <v/>
      </c>
      <c r="AD136" s="156" t="str">
        <f t="shared" si="75"/>
        <v/>
      </c>
      <c r="AE136" s="138" t="str">
        <f>IF(ISBLANK(DATASHEET!AO122),"",DATASHEET!AO122)</f>
        <v/>
      </c>
      <c r="AF136" s="198" t="str">
        <f>IF(ISBLANK(DATASHEET!AP122),"",DATASHEET!AP122)</f>
        <v/>
      </c>
      <c r="AG136" s="140" t="str">
        <f>IF(AH136="","",IFERROR(VLOOKUP(DATASHEET!AR122,lookup,2,FALSE)-$P136,""))</f>
        <v/>
      </c>
      <c r="AH136" s="156" t="str">
        <f>IFERROR(INDEX(DATASHEET!$A$1:$DG$299,MATCH(PROGRESS!$A136,DATASHEET!$A$1:$A$299,0),MATCH(PROGRESS!AI$2,DATASHEET!$A$1:$DG$1,0)),"")</f>
        <v/>
      </c>
      <c r="AI136" s="156" t="str">
        <f t="shared" si="76"/>
        <v/>
      </c>
      <c r="AJ136" s="138" t="str">
        <f>IF(ISBLANK(DATASHEET!AS122),"",DATASHEET!AS122)</f>
        <v>TR</v>
      </c>
      <c r="AK136" s="198" t="str">
        <f>IF(ISBLANK(DATASHEET!AT122),"",DATASHEET!AT122)</f>
        <v>11T-CH-4</v>
      </c>
      <c r="AL136" s="140" t="str">
        <f>IF(AM136="","",IFERROR(VLOOKUP(DATASHEET!AV122,lookup,2,FALSE)-$P136,""))</f>
        <v/>
      </c>
      <c r="AM136" s="156" t="str">
        <f>IFERROR(INDEX(DATASHEET!$A$1:$DG$299,MATCH(PROGRESS!$A136,DATASHEET!$A$1:$A$299,0),MATCH(PROGRESS!AN$2,DATASHEET!$A$1:$DG$1,0)),"")</f>
        <v/>
      </c>
      <c r="AN136" s="156" t="str">
        <f t="shared" si="77"/>
        <v/>
      </c>
      <c r="AO136" s="138" t="str">
        <f>IF(ISBLANK(DATASHEET!AW122),"",DATASHEET!AW122)</f>
        <v/>
      </c>
      <c r="AP136" s="198" t="str">
        <f>IF(ISBLANK(DATASHEET!AX122),"",DATASHEET!AX122)</f>
        <v/>
      </c>
      <c r="AQ136" s="140" t="str">
        <f>IF(AR136="","",IFERROR(VLOOKUP(DATASHEET!AZ122,lookup,2,FALSE)-$P136,""))</f>
        <v/>
      </c>
      <c r="AR136" s="156" t="str">
        <f>IFERROR(INDEX(DATASHEET!$A$1:$DG$299,MATCH(PROGRESS!$A136,DATASHEET!$A$1:$A$299,0),MATCH(PROGRESS!AS$2,DATASHEET!$A$1:$DG$1,0)),"")</f>
        <v/>
      </c>
      <c r="AS136" s="156" t="str">
        <f t="shared" si="78"/>
        <v/>
      </c>
      <c r="AT136" s="138" t="str">
        <f>IF(ISBLANK(DATASHEET!BA122),"",DATASHEET!BA122)</f>
        <v/>
      </c>
      <c r="AU136" s="198" t="str">
        <f>IF(ISBLANK(DATASHEET!BB122),"",DATASHEET!BB122)</f>
        <v/>
      </c>
      <c r="AV136" s="140" t="str">
        <f>IF(AW136="","",IFERROR(VLOOKUP(DATASHEET!BD122,lookup,2,FALSE)-$P136,""))</f>
        <v/>
      </c>
      <c r="AW136" s="156" t="str">
        <f>IFERROR(INDEX(DATASHEET!$A$1:$DG$299,MATCH(PROGRESS!$A136,DATASHEET!$A$1:$A$299,0),MATCH(PROGRESS!AX$2,DATASHEET!$A$1:$DG$1,0)),"")</f>
        <v/>
      </c>
      <c r="AX136" s="156" t="str">
        <f t="shared" si="79"/>
        <v/>
      </c>
      <c r="AY136" s="138" t="str">
        <f>IF(ISBLANK(DATASHEET!BE122),"",DATASHEET!BE122)</f>
        <v/>
      </c>
      <c r="AZ136" s="198" t="str">
        <f>IF(ISBLANK(DATASHEET!BF122),"",DATASHEET!BF122)</f>
        <v/>
      </c>
      <c r="BA136" s="140" t="str">
        <f>IF(BB136="","",IFERROR(VLOOKUP(DATASHEET!BH122,lookup,2,FALSE)-$P136,""))</f>
        <v/>
      </c>
      <c r="BB136" s="156" t="str">
        <f>IFERROR(INDEX(DATASHEET!$A$1:$DG$299,MATCH(PROGRESS!$A136,DATASHEET!$A$1:$A$299,0),MATCH(PROGRESS!BC$2,DATASHEET!$A$1:$DG$1,0)),"")</f>
        <v/>
      </c>
      <c r="BC136" s="156" t="str">
        <f t="shared" si="80"/>
        <v/>
      </c>
      <c r="BD136" s="138" t="str">
        <f>IF(ISBLANK(DATASHEET!BI122),"",DATASHEET!BI122)</f>
        <v>AWH</v>
      </c>
      <c r="BE136" s="198" t="str">
        <f>IF(ISBLANK(DATASHEET!BJ122),"",DATASHEET!BJ122)</f>
        <v>11X-EN-5</v>
      </c>
      <c r="BF136" s="140" t="str">
        <f>IF(BG136="","",IFERROR(VLOOKUP(DATASHEET!BL122,lookup,2,FALSE)-$P136,""))</f>
        <v/>
      </c>
      <c r="BG136" s="156" t="str">
        <f>IFERROR(INDEX(DATASHEET!$A$1:$DG$299,MATCH(PROGRESS!$A136,DATASHEET!$A$1:$A$299,0),MATCH(PROGRESS!BH$2,DATASHEET!$A$1:$DG$1,0)),"")</f>
        <v/>
      </c>
      <c r="BH136" s="156" t="str">
        <f t="shared" si="81"/>
        <v/>
      </c>
      <c r="BI136" s="138" t="str">
        <f>IF(ISBLANK(DATASHEET!BM122),"",DATASHEET!BM122)</f>
        <v/>
      </c>
      <c r="BJ136" s="198" t="str">
        <f>IF(ISBLANK(DATASHEET!BN122),"",DATASHEET!BN122)</f>
        <v/>
      </c>
      <c r="BK136" s="140" t="str">
        <f>IF(BL136="","",IFERROR(VLOOKUP(DATASHEET!BP122,lookup,2,FALSE)-$P136,""))</f>
        <v/>
      </c>
      <c r="BL136" s="156" t="str">
        <f>IFERROR(INDEX(DATASHEET!$A$1:$DG$299,MATCH(PROGRESS!$A136,DATASHEET!$A$1:$A$299,0),MATCH(PROGRESS!BM$2,DATASHEET!$A$1:$DG$1,0)),"")</f>
        <v/>
      </c>
      <c r="BM136" s="156" t="str">
        <f t="shared" si="82"/>
        <v/>
      </c>
      <c r="BN136" s="138" t="str">
        <f>IF(ISBLANK(DATASHEET!BQ122),"",DATASHEET!BQ122)</f>
        <v/>
      </c>
      <c r="BO136" s="198" t="str">
        <f>IF(ISBLANK(DATASHEET!BR122),"",DATASHEET!BR122)</f>
        <v/>
      </c>
      <c r="BP136" s="140" t="str">
        <f>IF(BQ136="","",IFERROR(VLOOKUP(DATASHEET!BX122,lookup,2,FALSE)-$P136,""))</f>
        <v/>
      </c>
      <c r="BQ136" s="156" t="str">
        <f>IFERROR(INDEX(DATASHEET!$A$1:$DG$299,MATCH(PROGRESS!$A136,DATASHEET!$A$1:$A$299,0),MATCH(PROGRESS!BR$2,DATASHEET!$A$1:$DG$1,0)),"")</f>
        <v/>
      </c>
      <c r="BR136" s="156" t="str">
        <f t="shared" si="83"/>
        <v/>
      </c>
      <c r="BS136" s="138" t="str">
        <f>IF(ISBLANK(DATASHEET!BY122),"",DATASHEET!BY122)</f>
        <v/>
      </c>
      <c r="BT136" s="198" t="str">
        <f>IF(ISBLANK(DATASHEET!BZ122),"",DATASHEET!BZ122)</f>
        <v/>
      </c>
      <c r="BU136" s="140" t="str">
        <f>IF(BV136="","",IFERROR(VLOOKUP(DATASHEET!CB122,lookup,2,FALSE)-$P136,""))</f>
        <v/>
      </c>
      <c r="BV136" s="156" t="str">
        <f>IFERROR(INDEX(DATASHEET!$A$1:$DG$299,MATCH(PROGRESS!$A136,DATASHEET!$A$1:$A$299,0),MATCH(PROGRESS!BW$2,DATASHEET!$A$1:$DG$1,0)),"")</f>
        <v/>
      </c>
      <c r="BW136" s="156" t="str">
        <f t="shared" si="84"/>
        <v/>
      </c>
      <c r="BX136" s="138" t="str">
        <f>IF(ISBLANK(DATASHEET!CC122),"",DATASHEET!CC122)</f>
        <v/>
      </c>
      <c r="BY136" s="198" t="str">
        <f>IF(ISBLANK(DATASHEET!CD122),"",DATASHEET!CD122)</f>
        <v/>
      </c>
      <c r="BZ136" s="140" t="str">
        <f>IF(CA136="","",IFERROR(VLOOKUP(DATASHEET!CE122,lookup,2,FALSE)-$P136,""))</f>
        <v/>
      </c>
      <c r="CA136" s="156" t="str">
        <f>IFERROR(INDEX(DATASHEET!$A$1:$DG$299,MATCH(PROGRESS!$A136,DATASHEET!$A$1:$A$299,0),MATCH(PROGRESS!CB$2,DATASHEET!$A$1:$DG$1,0)),"")</f>
        <v/>
      </c>
      <c r="CB136" s="156" t="str">
        <f t="shared" si="85"/>
        <v/>
      </c>
      <c r="CC136" s="138" t="str">
        <f>IF(ISBLANK(DATASHEET!CF122),"",DATASHEET!CF122)</f>
        <v/>
      </c>
      <c r="CD136" s="198" t="str">
        <f>IF(ISBLANK(DATASHEET!CG122),"",DATASHEET!CG122)</f>
        <v>AWIL</v>
      </c>
      <c r="CE136" s="140" t="str">
        <f>IF(CF136="","",IFERROR(VLOOKUP(DATASHEET!CJ122,lookup,2,FALSE)-$P136,""))</f>
        <v/>
      </c>
      <c r="CF136" s="156" t="str">
        <f>IFERROR(INDEX(DATASHEET!$A$1:$DG$299,MATCH(PROGRESS!$A136,DATASHEET!$A$1:$A$299,0),MATCH(PROGRESS!CG$2,DATASHEET!$A$1:$DG$1,0)),"")</f>
        <v/>
      </c>
      <c r="CG136" s="156" t="str">
        <f t="shared" si="86"/>
        <v/>
      </c>
      <c r="CH136" s="138" t="str">
        <f>IF(ISBLANK(DATASHEET!CK122),"",DATASHEET!CK122)</f>
        <v/>
      </c>
      <c r="CI136" s="198" t="str">
        <f>IF(ISBLANK(DATASHEET!CL122),"",DATASHEET!CL122)</f>
        <v/>
      </c>
      <c r="CJ136" s="140" t="str">
        <f>IF(CK136="","",IFERROR(VLOOKUP(DATASHEET!CN122,lookup,2,FALSE)-$P136,""))</f>
        <v/>
      </c>
      <c r="CK136" s="156" t="str">
        <f>IFERROR(INDEX(DATASHEET!$A$1:$DG$299,MATCH(PROGRESS!$A136,DATASHEET!$A$1:$A$299,0),MATCH(PROGRESS!CL$2,DATASHEET!$A$1:$DG$1,0)),"")</f>
        <v/>
      </c>
      <c r="CL136" s="156" t="str">
        <f t="shared" si="87"/>
        <v/>
      </c>
      <c r="CM136" s="138" t="str">
        <f>IF(ISBLANK(DATASHEET!CO122),"",DATASHEET!CO122)</f>
        <v>JQ</v>
      </c>
      <c r="CN136" s="198" t="str">
        <f>IF(ISBLANK(DATASHEET!CP122),"",DATASHEET!CP122)</f>
        <v>11X-MA-4</v>
      </c>
      <c r="CO136" s="140" t="str">
        <f>IF(CP136="","",IFERROR(VLOOKUP(DATASHEET!CR122,lookup,2,FALSE)-$P136,""))</f>
        <v/>
      </c>
      <c r="CP136" s="156" t="str">
        <f>IFERROR(INDEX(DATASHEET!$A$1:$DG$299,MATCH(PROGRESS!$A136,DATASHEET!$A$1:$A$299,0),MATCH(PROGRESS!CQ$2,DATASHEET!$A$1:$DG$1,0)),"")</f>
        <v/>
      </c>
      <c r="CQ136" s="156" t="str">
        <f t="shared" si="88"/>
        <v/>
      </c>
      <c r="CR136" s="138" t="str">
        <f>IF(ISBLANK(DATASHEET!CS122),"",DATASHEET!CS122)</f>
        <v/>
      </c>
      <c r="CS136" s="198" t="str">
        <f>IF(ISBLANK(DATASHEET!CT122),"",DATASHEET!CT122)</f>
        <v/>
      </c>
      <c r="CT136" s="140" t="str">
        <f>IF(CU136="","",IFERROR(VLOOKUP(DATASHEET!CV122,lookup,2,FALSE)-$P136,""))</f>
        <v/>
      </c>
      <c r="CU136" s="156" t="str">
        <f>IFERROR(INDEX(DATASHEET!$A$1:$DG$299,MATCH(PROGRESS!$A136,DATASHEET!$A$1:$A$299,0),MATCH(PROGRESS!CV$2,DATASHEET!$A$1:$DG$1,0)),"")</f>
        <v/>
      </c>
      <c r="CV136" s="156" t="str">
        <f t="shared" si="89"/>
        <v/>
      </c>
      <c r="CW136" s="138" t="str">
        <f>IF(ISBLANK(DATASHEET!CW122),"",DATASHEET!CW122)</f>
        <v/>
      </c>
      <c r="CX136" s="198" t="str">
        <f>IF(ISBLANK(DATASHEET!CX122),"",DATASHEET!CX122)</f>
        <v/>
      </c>
      <c r="CY136" s="140" t="str">
        <f>IF(CZ136="","",IFERROR(VLOOKUP(DATASHEET!DD122,lookup,2,FALSE)-$P136,""))</f>
        <v/>
      </c>
      <c r="CZ136" s="156" t="str">
        <f>IFERROR(INDEX(DATASHEET!$A$1:$DG$299,MATCH(PROGRESS!$A136,DATASHEET!$A$1:$A$299,0),MATCH(PROGRESS!DA$2,DATASHEET!$A$1:$DG$1,0)),"")</f>
        <v/>
      </c>
      <c r="DA136" s="156" t="str">
        <f t="shared" si="90"/>
        <v/>
      </c>
      <c r="DB136" s="138" t="str">
        <f>IF(ISBLANK(DATASHEET!DE122),"",DATASHEET!DE122)</f>
        <v/>
      </c>
      <c r="DC136" s="198" t="str">
        <f>IF(ISBLANK(DATASHEET!DF122),"",DATASHEET!DF122)</f>
        <v/>
      </c>
      <c r="DD136" s="140" t="str">
        <f>IF(DE136="","",IFERROR(VLOOKUP(DATASHEET!DH122,lookup,2,FALSE)-$P136,""))</f>
        <v/>
      </c>
      <c r="DE136" s="156" t="str">
        <f>IFERROR(INDEX(DATASHEET!$A$1:$DG$299,MATCH(PROGRESS!$A136,DATASHEET!$A$1:$A$299,0),MATCH(PROGRESS!DF$2,DATASHEET!$A$1:$DG$1,0)),"")</f>
        <v/>
      </c>
      <c r="DF136" s="156" t="str">
        <f t="shared" si="91"/>
        <v/>
      </c>
      <c r="DG136" s="138" t="str">
        <f>IF(ISBLANK(DATASHEET!DI122),"",DATASHEET!DI122)</f>
        <v>DWA</v>
      </c>
      <c r="DH136" s="198" t="str">
        <f>IF(ISBLANK(DATASHEET!DJ122),"",DATASHEET!DJ122)</f>
        <v>11T-PH-4</v>
      </c>
      <c r="DI136" s="140" t="str">
        <f>IF(DJ136="","",IFERROR(VLOOKUP(DATASHEET!DL122,lookup,2,FALSE)-$P136,""))</f>
        <v/>
      </c>
      <c r="DJ136" s="156" t="str">
        <f>IFERROR(INDEX(DATASHEET!$A$1:$DG$299,MATCH(PROGRESS!$A136,DATASHEET!$A$1:$A$299,0),MATCH(PROGRESS!DK$2,DATASHEET!$A$1:$DG$1,0)),"")</f>
        <v/>
      </c>
      <c r="DK136" s="156" t="str">
        <f t="shared" si="92"/>
        <v/>
      </c>
      <c r="DL136" s="138" t="str">
        <f>IF(ISBLANK(DATASHEET!DM122),"",DATASHEET!DM122)</f>
        <v/>
      </c>
      <c r="DM136" s="198" t="str">
        <f>IF(ISBLANK(DATASHEET!DN122),"",DATASHEET!DN122)</f>
        <v/>
      </c>
      <c r="DN136" s="140" t="str">
        <f>IF(DO136="","",IFERROR(VLOOKUP(DATASHEET!DP122,lookup,2,FALSE)-$P136,""))</f>
        <v/>
      </c>
      <c r="DO136" s="156" t="str">
        <f>IFERROR(INDEX(DATASHEET!$A$1:$DG$299,MATCH(PROGRESS!$A136,DATASHEET!$A$1:$A$299,0),MATCH(PROGRESS!DP$2,DATASHEET!$A$1:$DG$1,0)),"")</f>
        <v/>
      </c>
      <c r="DP136" s="156" t="str">
        <f t="shared" si="93"/>
        <v/>
      </c>
      <c r="DQ136" s="138" t="str">
        <f>IF(ISBLANK(DATASHEET!DQ122),"",DATASHEET!DQ122)</f>
        <v>ZA</v>
      </c>
      <c r="DR136" s="198" t="str">
        <f>IF(ISBLANK(DATASHEET!DR122),"",DATASHEET!DR122)</f>
        <v>11X-RE-7</v>
      </c>
      <c r="DS136" s="140" t="str">
        <f>IF(DT136="","",IFERROR(VLOOKUP(DATASHEET!DT122,lookup,2,FALSE)-$P136,""))</f>
        <v/>
      </c>
      <c r="DT136" s="156" t="str">
        <f>IFERROR(INDEX(DATASHEET!$A$1:$DG$299,MATCH(PROGRESS!$A136,DATASHEET!$A$1:$A$299,0),MATCH(PROGRESS!DU$2,DATASHEET!$A$1:$DG$1,0)),"")</f>
        <v/>
      </c>
      <c r="DU136" s="156" t="str">
        <f t="shared" si="94"/>
        <v/>
      </c>
      <c r="DV136" s="138" t="str">
        <f>IF(ISBLANK(DATASHEET!DU122),"",DATASHEET!DU122)</f>
        <v/>
      </c>
      <c r="DW136" s="198" t="str">
        <f>IF(ISBLANK(DATASHEET!DV122),"",DATASHEET!DV122)</f>
        <v/>
      </c>
      <c r="DX136" s="140" t="str">
        <f>IF(DY136="","",IFERROR(VLOOKUP(DATASHEET!DX122,lookup,2,FALSE)-$P136,""))</f>
        <v/>
      </c>
      <c r="DY136" s="156" t="str">
        <f>IFERROR(INDEX(DATASHEET!$A$1:$DG$299,MATCH(PROGRESS!$A136,DATASHEET!$A$1:$A$299,0),MATCH(PROGRESS!DZ$2,DATASHEET!$A$1:$DG$1,0)),"")</f>
        <v/>
      </c>
      <c r="DZ136" s="156" t="str">
        <f t="shared" si="95"/>
        <v/>
      </c>
      <c r="EA136" s="138" t="str">
        <f>IF(ISBLANK(DATASHEET!DY122),"",DATASHEET!DY122)</f>
        <v>YP</v>
      </c>
      <c r="EB136" s="198" t="str">
        <f>IF(ISBLANK(DATASHEET!DZ122),"",DATASHEET!DZ122)</f>
        <v>11S-SP-3</v>
      </c>
      <c r="FD136" s="526"/>
      <c r="FE136" s="532"/>
      <c r="FF136" s="532"/>
      <c r="FG136" s="532"/>
      <c r="FH136" s="526"/>
      <c r="FI136" s="526"/>
      <c r="FJ136" s="532"/>
      <c r="FK136" s="526"/>
      <c r="FL136" s="532"/>
      <c r="FM136" s="526"/>
      <c r="FN136" s="532"/>
      <c r="FO136" s="532"/>
      <c r="FP136" s="532"/>
      <c r="FQ136" s="526"/>
      <c r="FR136" s="526"/>
      <c r="FS136" s="526"/>
      <c r="FT136" s="532"/>
      <c r="FU136" s="526"/>
      <c r="FV136" s="532"/>
      <c r="FW136" s="532"/>
      <c r="FX136" s="532"/>
      <c r="FY136" s="526"/>
      <c r="FZ136" s="532"/>
      <c r="GA136" s="529"/>
      <c r="GB136" s="530"/>
      <c r="GC136" s="530"/>
      <c r="GD136" s="529"/>
      <c r="GE136" s="530"/>
      <c r="GF136" s="530"/>
      <c r="GG136" s="530"/>
      <c r="GH136" s="530"/>
      <c r="GI136" s="530"/>
      <c r="GJ136" s="529"/>
      <c r="GK136" s="530"/>
      <c r="GL136" s="529"/>
      <c r="GM136" s="529"/>
      <c r="GN136" s="530"/>
      <c r="GO136" s="530"/>
      <c r="GP136" s="529"/>
      <c r="GQ136" s="529"/>
      <c r="GR136" s="530"/>
      <c r="GS136" s="530"/>
      <c r="GT136" s="529"/>
      <c r="HB136" t="s">
        <v>375</v>
      </c>
    </row>
    <row r="137" spans="1:210" ht="15.75" x14ac:dyDescent="0.25">
      <c r="A137" s="179">
        <f>DATASHEET!A123</f>
        <v>151533</v>
      </c>
      <c r="B137" s="58" t="str">
        <f>DATASHEET!B123</f>
        <v>NAYLOR, Benedict</v>
      </c>
      <c r="C137" s="169" t="str">
        <f>DATASHEET!C123</f>
        <v>11ZI</v>
      </c>
      <c r="D137" s="170" t="str">
        <f>DATASHEET!D123</f>
        <v>M</v>
      </c>
      <c r="E137" s="170" t="str">
        <f>DATASHEET!J123</f>
        <v>N</v>
      </c>
      <c r="F137" s="170" t="str">
        <f>DATASHEET!E123</f>
        <v>N</v>
      </c>
      <c r="G137" s="170" t="str">
        <f>DATASHEET!F123</f>
        <v>White - British</v>
      </c>
      <c r="H137" s="170" t="str">
        <f>DATASHEET!G123</f>
        <v>N</v>
      </c>
      <c r="I137" s="170" t="str">
        <f>DATASHEET!H123</f>
        <v>N</v>
      </c>
      <c r="J137" s="170" t="str">
        <f>DATASHEET!I123</f>
        <v>N</v>
      </c>
      <c r="K137" s="171" t="str">
        <f>DATASHEET!M123</f>
        <v>H</v>
      </c>
      <c r="L137" s="88" t="str">
        <f t="shared" si="71"/>
        <v/>
      </c>
      <c r="M137" s="88" t="str">
        <f t="shared" si="72"/>
        <v/>
      </c>
      <c r="N137" s="498" t="str">
        <f>IF(ISBLANK(DATASHEET!L123),"",DATASHEET!L123)</f>
        <v>6-7</v>
      </c>
      <c r="O137" s="109">
        <f>IFERROR(IF(VLOOKUP(DATASHEET!A123,[5]YEAR11!$A$2:$AF$236,18,FALSE)="","",VLOOKUP(DATASHEET!A123,[5]YEAR11!$A$2:$AF$236,18,FALSE)),"")</f>
        <v>65.541015999999999</v>
      </c>
      <c r="P137" s="111">
        <f>IFERROR(IF(VLOOKUP(DATASHEET!A123,[5]YEAR11!$A$2:$AF$237,19,FALSE)="","",VLOOKUP(DATASHEET!A123,[5]YEAR11!$A$2:$AF$237,19,FALSE)),"")</f>
        <v>6.5541016000000001</v>
      </c>
      <c r="Q137" s="497">
        <f>'P8 BREAKDOWN'!M125</f>
        <v>-5.6541015999999997</v>
      </c>
      <c r="R137" s="140" t="str">
        <f>IF(S137="","",IFERROR(VLOOKUP(DATASHEET!AF123,lookup,2,FALSE)-$P137,""))</f>
        <v/>
      </c>
      <c r="S137" s="156" t="str">
        <f>IFERROR(INDEX(DATASHEET!$A$1:$DG$299,MATCH(PROGRESS!$A137,DATASHEET!$A$1:$A$299,0),MATCH(PROGRESS!T$2,DATASHEET!$A$1:$DG$1,0)),"")</f>
        <v/>
      </c>
      <c r="T137" s="156" t="str">
        <f t="shared" si="73"/>
        <v/>
      </c>
      <c r="U137" s="138" t="str">
        <f>IF(ISBLANK(DATASHEET!AG123),"",DATASHEET!AG123)</f>
        <v/>
      </c>
      <c r="V137" s="198" t="str">
        <f>IF(ISBLANK(DATASHEET!AH123),"",DATASHEET!AH123)</f>
        <v/>
      </c>
      <c r="W137" s="140" t="str">
        <f>IF(X137="","",IFERROR(VLOOKUP(DATASHEET!AJ123,lookup,2,FALSE)-$P137,""))</f>
        <v/>
      </c>
      <c r="X137" s="156" t="str">
        <f>IFERROR(INDEX(DATASHEET!$A$1:$DG$299,MATCH(PROGRESS!$A137,DATASHEET!$A$1:$A$299,0),MATCH(PROGRESS!Y$2,DATASHEET!$A$1:$DG$1,0)),"")</f>
        <v/>
      </c>
      <c r="Y137" s="156" t="str">
        <f t="shared" si="74"/>
        <v/>
      </c>
      <c r="Z137" s="138" t="str">
        <f>IF(ISBLANK(DATASHEET!AK123),"",DATASHEET!AK123)</f>
        <v>RAB</v>
      </c>
      <c r="AA137" s="198" t="str">
        <f>IF(ISBLANK(DATASHEET!AL123),"",DATASHEET!AL123)</f>
        <v>11T-BI-2</v>
      </c>
      <c r="AB137" s="140" t="str">
        <f>IF(AC137="","",IFERROR(VLOOKUP(DATASHEET!AN123,lookup,2,FALSE)-$P137,""))</f>
        <v/>
      </c>
      <c r="AC137" s="156" t="str">
        <f>IFERROR(INDEX(DATASHEET!$A$1:$DG$299,MATCH(PROGRESS!$A137,DATASHEET!$A$1:$A$299,0),MATCH(PROGRESS!AD$2,DATASHEET!$A$1:$DG$1,0)),"")</f>
        <v/>
      </c>
      <c r="AD137" s="156" t="str">
        <f t="shared" si="75"/>
        <v/>
      </c>
      <c r="AE137" s="138" t="str">
        <f>IF(ISBLANK(DATASHEET!AO123),"",DATASHEET!AO123)</f>
        <v/>
      </c>
      <c r="AF137" s="198" t="str">
        <f>IF(ISBLANK(DATASHEET!AP123),"",DATASHEET!AP123)</f>
        <v/>
      </c>
      <c r="AG137" s="140" t="str">
        <f>IF(AH137="","",IFERROR(VLOOKUP(DATASHEET!AR123,lookup,2,FALSE)-$P137,""))</f>
        <v/>
      </c>
      <c r="AH137" s="156" t="str">
        <f>IFERROR(INDEX(DATASHEET!$A$1:$DG$299,MATCH(PROGRESS!$A137,DATASHEET!$A$1:$A$299,0),MATCH(PROGRESS!AI$2,DATASHEET!$A$1:$DG$1,0)),"")</f>
        <v/>
      </c>
      <c r="AI137" s="156" t="str">
        <f t="shared" si="76"/>
        <v/>
      </c>
      <c r="AJ137" s="138" t="str">
        <f>IF(ISBLANK(DATASHEET!AS123),"",DATASHEET!AS123)</f>
        <v>GN</v>
      </c>
      <c r="AK137" s="198" t="str">
        <f>IF(ISBLANK(DATASHEET!AT123),"",DATASHEET!AT123)</f>
        <v>11T-CH-2</v>
      </c>
      <c r="AL137" s="140" t="str">
        <f>IF(AM137="","",IFERROR(VLOOKUP(DATASHEET!AV123,lookup,2,FALSE)-$P137,""))</f>
        <v/>
      </c>
      <c r="AM137" s="156" t="str">
        <f>IFERROR(INDEX(DATASHEET!$A$1:$DG$299,MATCH(PROGRESS!$A137,DATASHEET!$A$1:$A$299,0),MATCH(PROGRESS!AN$2,DATASHEET!$A$1:$DG$1,0)),"")</f>
        <v/>
      </c>
      <c r="AN137" s="156" t="str">
        <f t="shared" si="77"/>
        <v/>
      </c>
      <c r="AO137" s="138" t="str">
        <f>IF(ISBLANK(DATASHEET!AW123),"",DATASHEET!AW123)</f>
        <v/>
      </c>
      <c r="AP137" s="198" t="str">
        <f>IF(ISBLANK(DATASHEET!AX123),"",DATASHEET!AX123)</f>
        <v/>
      </c>
      <c r="AQ137" s="140" t="str">
        <f>IF(AR137="","",IFERROR(VLOOKUP(DATASHEET!AZ123,lookup,2,FALSE)-$P137,""))</f>
        <v/>
      </c>
      <c r="AR137" s="156" t="str">
        <f>IFERROR(INDEX(DATASHEET!$A$1:$DG$299,MATCH(PROGRESS!$A137,DATASHEET!$A$1:$A$299,0),MATCH(PROGRESS!AS$2,DATASHEET!$A$1:$DG$1,0)),"")</f>
        <v/>
      </c>
      <c r="AS137" s="156" t="str">
        <f t="shared" si="78"/>
        <v/>
      </c>
      <c r="AT137" s="138" t="str">
        <f>IF(ISBLANK(DATASHEET!BA123),"",DATASHEET!BA123)</f>
        <v>DCR</v>
      </c>
      <c r="AU137" s="198" t="str">
        <f>IF(ISBLANK(DATASHEET!BB123),"",DATASHEET!BB123)</f>
        <v>11MS2-CS-3</v>
      </c>
      <c r="AV137" s="140" t="str">
        <f>IF(AW137="","",IFERROR(VLOOKUP(DATASHEET!BD123,lookup,2,FALSE)-$P137,""))</f>
        <v/>
      </c>
      <c r="AW137" s="156" t="str">
        <f>IFERROR(INDEX(DATASHEET!$A$1:$DG$299,MATCH(PROGRESS!$A137,DATASHEET!$A$1:$A$299,0),MATCH(PROGRESS!AX$2,DATASHEET!$A$1:$DG$1,0)),"")</f>
        <v/>
      </c>
      <c r="AX137" s="156" t="str">
        <f t="shared" si="79"/>
        <v/>
      </c>
      <c r="AY137" s="138" t="str">
        <f>IF(ISBLANK(DATASHEET!BE123),"",DATASHEET!BE123)</f>
        <v/>
      </c>
      <c r="AZ137" s="198" t="str">
        <f>IF(ISBLANK(DATASHEET!BF123),"",DATASHEET!BF123)</f>
        <v/>
      </c>
      <c r="BA137" s="140" t="str">
        <f>IF(BB137="","",IFERROR(VLOOKUP(DATASHEET!BH123,lookup,2,FALSE)-$P137,""))</f>
        <v/>
      </c>
      <c r="BB137" s="156" t="str">
        <f>IFERROR(INDEX(DATASHEET!$A$1:$DG$299,MATCH(PROGRESS!$A137,DATASHEET!$A$1:$A$299,0),MATCH(PROGRESS!BC$2,DATASHEET!$A$1:$DG$1,0)),"")</f>
        <v/>
      </c>
      <c r="BC137" s="156" t="str">
        <f t="shared" si="80"/>
        <v/>
      </c>
      <c r="BD137" s="138" t="str">
        <f>IF(ISBLANK(DATASHEET!BI123),"",DATASHEET!BI123)</f>
        <v>JK</v>
      </c>
      <c r="BE137" s="198" t="str">
        <f>IF(ISBLANK(DATASHEET!BJ123),"",DATASHEET!BJ123)</f>
        <v>11X-EN-3</v>
      </c>
      <c r="BF137" s="140" t="str">
        <f>IF(BG137="","",IFERROR(VLOOKUP(DATASHEET!BL123,lookup,2,FALSE)-$P137,""))</f>
        <v/>
      </c>
      <c r="BG137" s="156" t="str">
        <f>IFERROR(INDEX(DATASHEET!$A$1:$DG$299,MATCH(PROGRESS!$A137,DATASHEET!$A$1:$A$299,0),MATCH(PROGRESS!BH$2,DATASHEET!$A$1:$DG$1,0)),"")</f>
        <v/>
      </c>
      <c r="BH137" s="156" t="str">
        <f t="shared" si="81"/>
        <v/>
      </c>
      <c r="BI137" s="138" t="str">
        <f>IF(ISBLANK(DATASHEET!BM123),"",DATASHEET!BM123)</f>
        <v/>
      </c>
      <c r="BJ137" s="198" t="str">
        <f>IF(ISBLANK(DATASHEET!BN123),"",DATASHEET!BN123)</f>
        <v/>
      </c>
      <c r="BK137" s="140" t="str">
        <f>IF(BL137="","",IFERROR(VLOOKUP(DATASHEET!BP123,lookup,2,FALSE)-$P137,""))</f>
        <v/>
      </c>
      <c r="BL137" s="156" t="str">
        <f>IFERROR(INDEX(DATASHEET!$A$1:$DG$299,MATCH(PROGRESS!$A137,DATASHEET!$A$1:$A$299,0),MATCH(PROGRESS!BM$2,DATASHEET!$A$1:$DG$1,0)),"")</f>
        <v/>
      </c>
      <c r="BM137" s="156" t="str">
        <f t="shared" si="82"/>
        <v/>
      </c>
      <c r="BN137" s="138" t="str">
        <f>IF(ISBLANK(DATASHEET!BQ123),"",DATASHEET!BQ123)</f>
        <v/>
      </c>
      <c r="BO137" s="198" t="str">
        <f>IF(ISBLANK(DATASHEET!BR123),"",DATASHEET!BR123)</f>
        <v/>
      </c>
      <c r="BP137" s="140" t="str">
        <f>IF(BQ137="","",IFERROR(VLOOKUP(DATASHEET!BX123,lookup,2,FALSE)-$P137,""))</f>
        <v/>
      </c>
      <c r="BQ137" s="156" t="str">
        <f>IFERROR(INDEX(DATASHEET!$A$1:$DG$299,MATCH(PROGRESS!$A137,DATASHEET!$A$1:$A$299,0),MATCH(PROGRESS!BR$2,DATASHEET!$A$1:$DG$1,0)),"")</f>
        <v/>
      </c>
      <c r="BR137" s="156" t="str">
        <f t="shared" si="83"/>
        <v/>
      </c>
      <c r="BS137" s="138" t="str">
        <f>IF(ISBLANK(DATASHEET!BY123),"",DATASHEET!BY123)</f>
        <v/>
      </c>
      <c r="BT137" s="198" t="str">
        <f>IF(ISBLANK(DATASHEET!BZ123),"",DATASHEET!BZ123)</f>
        <v/>
      </c>
      <c r="BU137" s="140" t="str">
        <f>IF(BV137="","",IFERROR(VLOOKUP(DATASHEET!CB123,lookup,2,FALSE)-$P137,""))</f>
        <v/>
      </c>
      <c r="BV137" s="156" t="str">
        <f>IFERROR(INDEX(DATASHEET!$A$1:$DG$299,MATCH(PROGRESS!$A137,DATASHEET!$A$1:$A$299,0),MATCH(PROGRESS!BW$2,DATASHEET!$A$1:$DG$1,0)),"")</f>
        <v/>
      </c>
      <c r="BW137" s="156" t="str">
        <f t="shared" si="84"/>
        <v/>
      </c>
      <c r="BX137" s="138" t="str">
        <f>IF(ISBLANK(DATASHEET!CC123),"",DATASHEET!CC123)</f>
        <v/>
      </c>
      <c r="BY137" s="198" t="str">
        <f>IF(ISBLANK(DATASHEET!CD123),"",DATASHEET!CD123)</f>
        <v/>
      </c>
      <c r="BZ137" s="140" t="str">
        <f>IF(CA137="","",IFERROR(VLOOKUP(DATASHEET!CE123,lookup,2,FALSE)-$P137,""))</f>
        <v/>
      </c>
      <c r="CA137" s="156" t="str">
        <f>IFERROR(INDEX(DATASHEET!$A$1:$DG$299,MATCH(PROGRESS!$A137,DATASHEET!$A$1:$A$299,0),MATCH(PROGRESS!CB$2,DATASHEET!$A$1:$DG$1,0)),"")</f>
        <v/>
      </c>
      <c r="CB137" s="156" t="str">
        <f t="shared" si="85"/>
        <v/>
      </c>
      <c r="CC137" s="138" t="str">
        <f>IF(ISBLANK(DATASHEET!CF123),"",DATASHEET!CF123)</f>
        <v/>
      </c>
      <c r="CD137" s="198" t="str">
        <f>IF(ISBLANK(DATASHEET!CG123),"",DATASHEET!CG123)</f>
        <v/>
      </c>
      <c r="CE137" s="140" t="str">
        <f>IF(CF137="","",IFERROR(VLOOKUP(DATASHEET!CJ123,lookup,2,FALSE)-$P137,""))</f>
        <v/>
      </c>
      <c r="CF137" s="156" t="str">
        <f>IFERROR(INDEX(DATASHEET!$A$1:$DG$299,MATCH(PROGRESS!$A137,DATASHEET!$A$1:$A$299,0),MATCH(PROGRESS!CG$2,DATASHEET!$A$1:$DG$1,0)),"")</f>
        <v/>
      </c>
      <c r="CG137" s="156" t="str">
        <f t="shared" si="86"/>
        <v/>
      </c>
      <c r="CH137" s="138" t="str">
        <f>IF(ISBLANK(DATASHEET!CK123),"",DATASHEET!CK123)</f>
        <v/>
      </c>
      <c r="CI137" s="198" t="str">
        <f>IF(ISBLANK(DATASHEET!CL123),"",DATASHEET!CL123)</f>
        <v/>
      </c>
      <c r="CJ137" s="140" t="str">
        <f>IF(CK137="","",IFERROR(VLOOKUP(DATASHEET!CN123,lookup,2,FALSE)-$P137,""))</f>
        <v/>
      </c>
      <c r="CK137" s="156" t="str">
        <f>IFERROR(INDEX(DATASHEET!$A$1:$DG$299,MATCH(PROGRESS!$A137,DATASHEET!$A$1:$A$299,0),MATCH(PROGRESS!CL$2,DATASHEET!$A$1:$DG$1,0)),"")</f>
        <v/>
      </c>
      <c r="CL137" s="156" t="str">
        <f t="shared" si="87"/>
        <v/>
      </c>
      <c r="CM137" s="138" t="str">
        <f>IF(ISBLANK(DATASHEET!CO123),"",DATASHEET!CO123)</f>
        <v>NBU</v>
      </c>
      <c r="CN137" s="198" t="str">
        <f>IF(ISBLANK(DATASHEET!CP123),"",DATASHEET!CP123)</f>
        <v>11X-MA-3</v>
      </c>
      <c r="CO137" s="140" t="str">
        <f>IF(CP137="","",IFERROR(VLOOKUP(DATASHEET!CR123,lookup,2,FALSE)-$P137,""))</f>
        <v/>
      </c>
      <c r="CP137" s="156" t="str">
        <f>IFERROR(INDEX(DATASHEET!$A$1:$DG$299,MATCH(PROGRESS!$A137,DATASHEET!$A$1:$A$299,0),MATCH(PROGRESS!CQ$2,DATASHEET!$A$1:$DG$1,0)),"")</f>
        <v/>
      </c>
      <c r="CQ137" s="156" t="str">
        <f t="shared" si="88"/>
        <v/>
      </c>
      <c r="CR137" s="138" t="str">
        <f>IF(ISBLANK(DATASHEET!CS123),"",DATASHEET!CS123)</f>
        <v/>
      </c>
      <c r="CS137" s="198" t="str">
        <f>IF(ISBLANK(DATASHEET!CT123),"",DATASHEET!CT123)</f>
        <v/>
      </c>
      <c r="CT137" s="140" t="str">
        <f>IF(CU137="","",IFERROR(VLOOKUP(DATASHEET!CV123,lookup,2,FALSE)-$P137,""))</f>
        <v/>
      </c>
      <c r="CU137" s="156" t="str">
        <f>IFERROR(INDEX(DATASHEET!$A$1:$DG$299,MATCH(PROGRESS!$A137,DATASHEET!$A$1:$A$299,0),MATCH(PROGRESS!CV$2,DATASHEET!$A$1:$DG$1,0)),"")</f>
        <v/>
      </c>
      <c r="CV137" s="156" t="str">
        <f t="shared" si="89"/>
        <v/>
      </c>
      <c r="CW137" s="138" t="str">
        <f>IF(ISBLANK(DATASHEET!CW123),"",DATASHEET!CW123)</f>
        <v/>
      </c>
      <c r="CX137" s="198" t="str">
        <f>IF(ISBLANK(DATASHEET!CX123),"",DATASHEET!CX123)</f>
        <v/>
      </c>
      <c r="CY137" s="140" t="str">
        <f>IF(CZ137="","",IFERROR(VLOOKUP(DATASHEET!DD123,lookup,2,FALSE)-$P137,""))</f>
        <v/>
      </c>
      <c r="CZ137" s="156" t="str">
        <f>IFERROR(INDEX(DATASHEET!$A$1:$DG$299,MATCH(PROGRESS!$A137,DATASHEET!$A$1:$A$299,0),MATCH(PROGRESS!DA$2,DATASHEET!$A$1:$DG$1,0)),"")</f>
        <v/>
      </c>
      <c r="DA137" s="156" t="str">
        <f t="shared" si="90"/>
        <v/>
      </c>
      <c r="DB137" s="138" t="str">
        <f>IF(ISBLANK(DATASHEET!DE123),"",DATASHEET!DE123)</f>
        <v/>
      </c>
      <c r="DC137" s="198" t="str">
        <f>IF(ISBLANK(DATASHEET!DF123),"",DATASHEET!DF123)</f>
        <v/>
      </c>
      <c r="DD137" s="140" t="str">
        <f>IF(DE137="","",IFERROR(VLOOKUP(DATASHEET!DH123,lookup,2,FALSE)-$P137,""))</f>
        <v/>
      </c>
      <c r="DE137" s="156" t="str">
        <f>IFERROR(INDEX(DATASHEET!$A$1:$DG$299,MATCH(PROGRESS!$A137,DATASHEET!$A$1:$A$299,0),MATCH(PROGRESS!DF$2,DATASHEET!$A$1:$DG$1,0)),"")</f>
        <v/>
      </c>
      <c r="DF137" s="156" t="str">
        <f t="shared" si="91"/>
        <v/>
      </c>
      <c r="DG137" s="138" t="str">
        <f>IF(ISBLANK(DATASHEET!DI123),"",DATASHEET!DI123)</f>
        <v>DWA</v>
      </c>
      <c r="DH137" s="198" t="str">
        <f>IF(ISBLANK(DATASHEET!DJ123),"",DATASHEET!DJ123)</f>
        <v>11T-PH-2</v>
      </c>
      <c r="DI137" s="140" t="str">
        <f>IF(DJ137="","",IFERROR(VLOOKUP(DATASHEET!DL123,lookup,2,FALSE)-$P137,""))</f>
        <v/>
      </c>
      <c r="DJ137" s="156" t="str">
        <f>IFERROR(INDEX(DATASHEET!$A$1:$DG$299,MATCH(PROGRESS!$A137,DATASHEET!$A$1:$A$299,0),MATCH(PROGRESS!DK$2,DATASHEET!$A$1:$DG$1,0)),"")</f>
        <v/>
      </c>
      <c r="DK137" s="156" t="str">
        <f t="shared" si="92"/>
        <v/>
      </c>
      <c r="DL137" s="138" t="str">
        <f>IF(ISBLANK(DATASHEET!DM123),"",DATASHEET!DM123)</f>
        <v/>
      </c>
      <c r="DM137" s="198" t="str">
        <f>IF(ISBLANK(DATASHEET!DN123),"",DATASHEET!DN123)</f>
        <v/>
      </c>
      <c r="DN137" s="140" t="str">
        <f>IF(DO137="","",IFERROR(VLOOKUP(DATASHEET!DP123,lookup,2,FALSE)-$P137,""))</f>
        <v/>
      </c>
      <c r="DO137" s="156" t="str">
        <f>IFERROR(INDEX(DATASHEET!$A$1:$DG$299,MATCH(PROGRESS!$A137,DATASHEET!$A$1:$A$299,0),MATCH(PROGRESS!DP$2,DATASHEET!$A$1:$DG$1,0)),"")</f>
        <v/>
      </c>
      <c r="DP137" s="156" t="str">
        <f t="shared" si="93"/>
        <v/>
      </c>
      <c r="DQ137" s="138" t="str">
        <f>IF(ISBLANK(DATASHEET!DQ123),"",DATASHEET!DQ123)</f>
        <v>FG</v>
      </c>
      <c r="DR137" s="198" t="str">
        <f>IF(ISBLANK(DATASHEET!DR123),"",DATASHEET!DR123)</f>
        <v>11X-RE-4</v>
      </c>
      <c r="DS137" s="140" t="str">
        <f>IF(DT137="","",IFERROR(VLOOKUP(DATASHEET!DT123,lookup,2,FALSE)-$P137,""))</f>
        <v/>
      </c>
      <c r="DT137" s="156" t="str">
        <f>IFERROR(INDEX(DATASHEET!$A$1:$DG$299,MATCH(PROGRESS!$A137,DATASHEET!$A$1:$A$299,0),MATCH(PROGRESS!DU$2,DATASHEET!$A$1:$DG$1,0)),"")</f>
        <v/>
      </c>
      <c r="DU137" s="156" t="str">
        <f t="shared" si="94"/>
        <v/>
      </c>
      <c r="DV137" s="138" t="str">
        <f>IF(ISBLANK(DATASHEET!DU123),"",DATASHEET!DU123)</f>
        <v/>
      </c>
      <c r="DW137" s="198" t="str">
        <f>IF(ISBLANK(DATASHEET!DV123),"",DATASHEET!DV123)</f>
        <v/>
      </c>
      <c r="DX137" s="140" t="str">
        <f>IF(DY137="","",IFERROR(VLOOKUP(DATASHEET!DX123,lookup,2,FALSE)-$P137,""))</f>
        <v/>
      </c>
      <c r="DY137" s="156" t="str">
        <f>IFERROR(INDEX(DATASHEET!$A$1:$DG$299,MATCH(PROGRESS!$A137,DATASHEET!$A$1:$A$299,0),MATCH(PROGRESS!DZ$2,DATASHEET!$A$1:$DG$1,0)),"")</f>
        <v/>
      </c>
      <c r="DZ137" s="156" t="str">
        <f t="shared" si="95"/>
        <v/>
      </c>
      <c r="EA137" s="138" t="str">
        <f>IF(ISBLANK(DATASHEET!DY123),"",DATASHEET!DY123)</f>
        <v>YP</v>
      </c>
      <c r="EB137" s="198" t="str">
        <f>IF(ISBLANK(DATASHEET!DZ123),"",DATASHEET!DZ123)</f>
        <v>11N-SP-2</v>
      </c>
      <c r="FD137" s="526"/>
      <c r="FE137" s="532"/>
      <c r="FF137" s="532"/>
      <c r="FG137" s="532"/>
      <c r="FH137" s="526"/>
      <c r="FI137" s="526"/>
      <c r="FJ137" s="532"/>
      <c r="FK137" s="526"/>
      <c r="FL137" s="532"/>
      <c r="FM137" s="526"/>
      <c r="FN137" s="532"/>
      <c r="FO137" s="532"/>
      <c r="FP137" s="532"/>
      <c r="FQ137" s="526"/>
      <c r="FR137" s="526"/>
      <c r="FS137" s="526"/>
      <c r="FT137" s="532"/>
      <c r="FU137" s="526"/>
      <c r="FV137" s="532"/>
      <c r="FW137" s="532"/>
      <c r="FX137" s="532"/>
      <c r="FY137" s="526"/>
      <c r="FZ137" s="532"/>
      <c r="GA137" s="529"/>
      <c r="GB137" s="530"/>
      <c r="GC137" s="530"/>
      <c r="GD137" s="529"/>
      <c r="GE137" s="530"/>
      <c r="GF137" s="530"/>
      <c r="GG137" s="530"/>
      <c r="GH137" s="530"/>
      <c r="GI137" s="530"/>
      <c r="GJ137" s="529"/>
      <c r="GK137" s="530"/>
      <c r="GL137" s="529"/>
      <c r="GM137" s="529"/>
      <c r="GN137" s="530"/>
      <c r="GO137" s="530"/>
      <c r="GP137" s="529"/>
      <c r="GQ137" s="529"/>
      <c r="GR137" s="530"/>
      <c r="GS137" s="530"/>
      <c r="GT137" s="529"/>
    </row>
    <row r="138" spans="1:210" ht="15.75" x14ac:dyDescent="0.25">
      <c r="A138" s="179">
        <f>DATASHEET!A124</f>
        <v>151739</v>
      </c>
      <c r="B138" s="58" t="str">
        <f>DATASHEET!B124</f>
        <v>NAYLOR, Ruby</v>
      </c>
      <c r="C138" s="169" t="str">
        <f>DATASHEET!C124</f>
        <v>11ZI</v>
      </c>
      <c r="D138" s="170" t="str">
        <f>DATASHEET!D124</f>
        <v>F</v>
      </c>
      <c r="E138" s="170" t="str">
        <f>DATASHEET!J124</f>
        <v>K</v>
      </c>
      <c r="F138" s="170" t="str">
        <f>DATASHEET!E124</f>
        <v>N</v>
      </c>
      <c r="G138" s="170" t="str">
        <f>DATASHEET!F124</f>
        <v>White - British</v>
      </c>
      <c r="H138" s="170" t="str">
        <f>DATASHEET!G124</f>
        <v>N</v>
      </c>
      <c r="I138" s="170" t="str">
        <f>DATASHEET!H124</f>
        <v>N</v>
      </c>
      <c r="J138" s="170" t="str">
        <f>DATASHEET!I124</f>
        <v>N</v>
      </c>
      <c r="K138" s="171" t="str">
        <f>DATASHEET!M124</f>
        <v>L</v>
      </c>
      <c r="L138" s="88" t="str">
        <f t="shared" si="71"/>
        <v/>
      </c>
      <c r="M138" s="88" t="str">
        <f t="shared" si="72"/>
        <v/>
      </c>
      <c r="N138" s="498" t="str">
        <f>IF(ISBLANK(DATASHEET!L124),"",DATASHEET!L124)</f>
        <v>3-4</v>
      </c>
      <c r="O138" s="109">
        <f>IFERROR(IF(VLOOKUP(DATASHEET!A124,[5]YEAR11!$A$2:$AF$236,18,FALSE)="","",VLOOKUP(DATASHEET!A124,[5]YEAR11!$A$2:$AF$236,18,FALSE)),"")</f>
        <v>32.863782</v>
      </c>
      <c r="P138" s="111">
        <f>IFERROR(IF(VLOOKUP(DATASHEET!A124,[5]YEAR11!$A$2:$AF$237,19,FALSE)="","",VLOOKUP(DATASHEET!A124,[5]YEAR11!$A$2:$AF$237,19,FALSE)),"")</f>
        <v>3.2863782000000001</v>
      </c>
      <c r="Q138" s="497" t="str">
        <f>'P8 BREAKDOWN'!M126</f>
        <v/>
      </c>
      <c r="R138" s="140" t="str">
        <f>IF(S138="","",IFERROR(VLOOKUP(DATASHEET!AF124,lookup,2,FALSE)-$P138,""))</f>
        <v/>
      </c>
      <c r="S138" s="156" t="str">
        <f>IFERROR(INDEX(DATASHEET!$A$1:$DG$299,MATCH(PROGRESS!$A138,DATASHEET!$A$1:$A$299,0),MATCH(PROGRESS!T$2,DATASHEET!$A$1:$DG$1,0)),"")</f>
        <v/>
      </c>
      <c r="T138" s="156" t="str">
        <f t="shared" si="73"/>
        <v/>
      </c>
      <c r="U138" s="138" t="str">
        <f>IF(ISBLANK(DATASHEET!AG124),"",DATASHEET!AG124)</f>
        <v/>
      </c>
      <c r="V138" s="198" t="str">
        <f>IF(ISBLANK(DATASHEET!AH124),"",DATASHEET!AH124)</f>
        <v/>
      </c>
      <c r="W138" s="140" t="str">
        <f>IF(X138="","",IFERROR(VLOOKUP(DATASHEET!AJ124,lookup,2,FALSE)-$P138,""))</f>
        <v/>
      </c>
      <c r="X138" s="156" t="str">
        <f>IFERROR(INDEX(DATASHEET!$A$1:$DG$299,MATCH(PROGRESS!$A138,DATASHEET!$A$1:$A$299,0),MATCH(PROGRESS!Y$2,DATASHEET!$A$1:$DG$1,0)),"")</f>
        <v/>
      </c>
      <c r="Y138" s="156" t="str">
        <f t="shared" si="74"/>
        <v/>
      </c>
      <c r="Z138" s="138" t="str">
        <f>IF(ISBLANK(DATASHEET!AK124),"",DATASHEET!AK124)</f>
        <v/>
      </c>
      <c r="AA138" s="198" t="str">
        <f>IF(ISBLANK(DATASHEET!AL124),"",DATASHEET!AL124)</f>
        <v/>
      </c>
      <c r="AB138" s="140" t="str">
        <f>IF(AC138="","",IFERROR(VLOOKUP(DATASHEET!AN124,lookup,2,FALSE)-$P138,""))</f>
        <v/>
      </c>
      <c r="AC138" s="156" t="str">
        <f>IFERROR(INDEX(DATASHEET!$A$1:$DG$299,MATCH(PROGRESS!$A138,DATASHEET!$A$1:$A$299,0),MATCH(PROGRESS!AD$2,DATASHEET!$A$1:$DG$1,0)),"")</f>
        <v/>
      </c>
      <c r="AD138" s="156" t="str">
        <f t="shared" si="75"/>
        <v/>
      </c>
      <c r="AE138" s="138" t="str">
        <f>IF(ISBLANK(DATASHEET!AO124),"",DATASHEET!AO124)</f>
        <v/>
      </c>
      <c r="AF138" s="198" t="str">
        <f>IF(ISBLANK(DATASHEET!AP124),"",DATASHEET!AP124)</f>
        <v/>
      </c>
      <c r="AG138" s="140" t="str">
        <f>IF(AH138="","",IFERROR(VLOOKUP(DATASHEET!AR124,lookup,2,FALSE)-$P138,""))</f>
        <v/>
      </c>
      <c r="AH138" s="156" t="str">
        <f>IFERROR(INDEX(DATASHEET!$A$1:$DG$299,MATCH(PROGRESS!$A138,DATASHEET!$A$1:$A$299,0),MATCH(PROGRESS!AI$2,DATASHEET!$A$1:$DG$1,0)),"")</f>
        <v/>
      </c>
      <c r="AI138" s="156" t="str">
        <f t="shared" si="76"/>
        <v/>
      </c>
      <c r="AJ138" s="138" t="str">
        <f>IF(ISBLANK(DATASHEET!AS124),"",DATASHEET!AS124)</f>
        <v/>
      </c>
      <c r="AK138" s="198" t="str">
        <f>IF(ISBLANK(DATASHEET!AT124),"",DATASHEET!AT124)</f>
        <v/>
      </c>
      <c r="AL138" s="140" t="str">
        <f>IF(AM138="","",IFERROR(VLOOKUP(DATASHEET!AV124,lookup,2,FALSE)-$P138,""))</f>
        <v/>
      </c>
      <c r="AM138" s="156" t="str">
        <f>IFERROR(INDEX(DATASHEET!$A$1:$DG$299,MATCH(PROGRESS!$A138,DATASHEET!$A$1:$A$299,0),MATCH(PROGRESS!AN$2,DATASHEET!$A$1:$DG$1,0)),"")</f>
        <v/>
      </c>
      <c r="AN138" s="156" t="str">
        <f t="shared" si="77"/>
        <v/>
      </c>
      <c r="AO138" s="138" t="str">
        <f>IF(ISBLANK(DATASHEET!AW124),"",DATASHEET!AW124)</f>
        <v>BG</v>
      </c>
      <c r="AP138" s="198" t="str">
        <f>IF(ISBLANK(DATASHEET!AX124),"",DATASHEET!AX124)</f>
        <v>11MS2-CD-2</v>
      </c>
      <c r="AQ138" s="140" t="str">
        <f>IF(AR138="","",IFERROR(VLOOKUP(DATASHEET!AZ124,lookup,2,FALSE)-$P138,""))</f>
        <v/>
      </c>
      <c r="AR138" s="156" t="str">
        <f>IFERROR(INDEX(DATASHEET!$A$1:$DG$299,MATCH(PROGRESS!$A138,DATASHEET!$A$1:$A$299,0),MATCH(PROGRESS!AS$2,DATASHEET!$A$1:$DG$1,0)),"")</f>
        <v/>
      </c>
      <c r="AS138" s="156" t="str">
        <f t="shared" si="78"/>
        <v/>
      </c>
      <c r="AT138" s="138" t="str">
        <f>IF(ISBLANK(DATASHEET!BA124),"",DATASHEET!BA124)</f>
        <v/>
      </c>
      <c r="AU138" s="198" t="str">
        <f>IF(ISBLANK(DATASHEET!BB124),"",DATASHEET!BB124)</f>
        <v/>
      </c>
      <c r="AV138" s="140" t="str">
        <f>IF(AW138="","",IFERROR(VLOOKUP(DATASHEET!BD124,lookup,2,FALSE)-$P138,""))</f>
        <v/>
      </c>
      <c r="AW138" s="156" t="str">
        <f>IFERROR(INDEX(DATASHEET!$A$1:$DG$299,MATCH(PROGRESS!$A138,DATASHEET!$A$1:$A$299,0),MATCH(PROGRESS!AX$2,DATASHEET!$A$1:$DG$1,0)),"")</f>
        <v/>
      </c>
      <c r="AX138" s="156" t="str">
        <f t="shared" si="79"/>
        <v/>
      </c>
      <c r="AY138" s="138" t="str">
        <f>IF(ISBLANK(DATASHEET!BE124),"",DATASHEET!BE124)</f>
        <v/>
      </c>
      <c r="AZ138" s="198" t="str">
        <f>IF(ISBLANK(DATASHEET!BF124),"",DATASHEET!BF124)</f>
        <v/>
      </c>
      <c r="BA138" s="140" t="str">
        <f>IF(BB138="","",IFERROR(VLOOKUP(DATASHEET!BH124,lookup,2,FALSE)-$P138,""))</f>
        <v/>
      </c>
      <c r="BB138" s="156" t="str">
        <f>IFERROR(INDEX(DATASHEET!$A$1:$DG$299,MATCH(PROGRESS!$A138,DATASHEET!$A$1:$A$299,0),MATCH(PROGRESS!BC$2,DATASHEET!$A$1:$DG$1,0)),"")</f>
        <v/>
      </c>
      <c r="BC138" s="156" t="str">
        <f t="shared" si="80"/>
        <v/>
      </c>
      <c r="BD138" s="138" t="str">
        <f>IF(ISBLANK(DATASHEET!BI124),"",DATASHEET!BI124)</f>
        <v>IC</v>
      </c>
      <c r="BE138" s="198" t="str">
        <f>IF(ISBLANK(DATASHEET!BJ124),"",DATASHEET!BJ124)</f>
        <v>11X-EN-8</v>
      </c>
      <c r="BF138" s="140" t="str">
        <f>IF(BG138="","",IFERROR(VLOOKUP(DATASHEET!BL124,lookup,2,FALSE)-$P138,""))</f>
        <v/>
      </c>
      <c r="BG138" s="156" t="str">
        <f>IFERROR(INDEX(DATASHEET!$A$1:$DG$299,MATCH(PROGRESS!$A138,DATASHEET!$A$1:$A$299,0),MATCH(PROGRESS!BH$2,DATASHEET!$A$1:$DG$1,0)),"")</f>
        <v/>
      </c>
      <c r="BH138" s="156" t="str">
        <f t="shared" si="81"/>
        <v/>
      </c>
      <c r="BI138" s="138" t="str">
        <f>IF(ISBLANK(DATASHEET!BM124),"",DATASHEET!BM124)</f>
        <v/>
      </c>
      <c r="BJ138" s="198" t="str">
        <f>IF(ISBLANK(DATASHEET!BN124),"",DATASHEET!BN124)</f>
        <v/>
      </c>
      <c r="BK138" s="140" t="str">
        <f>IF(BL138="","",IFERROR(VLOOKUP(DATASHEET!BP124,lookup,2,FALSE)-$P138,""))</f>
        <v/>
      </c>
      <c r="BL138" s="156" t="str">
        <f>IFERROR(INDEX(DATASHEET!$A$1:$DG$299,MATCH(PROGRESS!$A138,DATASHEET!$A$1:$A$299,0),MATCH(PROGRESS!BM$2,DATASHEET!$A$1:$DG$1,0)),"")</f>
        <v/>
      </c>
      <c r="BM138" s="156" t="str">
        <f t="shared" si="82"/>
        <v/>
      </c>
      <c r="BN138" s="138" t="str">
        <f>IF(ISBLANK(DATASHEET!BQ124),"",DATASHEET!BQ124)</f>
        <v/>
      </c>
      <c r="BO138" s="198" t="str">
        <f>IF(ISBLANK(DATASHEET!BR124),"",DATASHEET!BR124)</f>
        <v/>
      </c>
      <c r="BP138" s="140" t="str">
        <f>IF(BQ138="","",IFERROR(VLOOKUP(DATASHEET!BX124,lookup,2,FALSE)-$P138,""))</f>
        <v/>
      </c>
      <c r="BQ138" s="156" t="str">
        <f>IFERROR(INDEX(DATASHEET!$A$1:$DG$299,MATCH(PROGRESS!$A138,DATASHEET!$A$1:$A$299,0),MATCH(PROGRESS!BR$2,DATASHEET!$A$1:$DG$1,0)),"")</f>
        <v/>
      </c>
      <c r="BR138" s="156" t="str">
        <f t="shared" si="83"/>
        <v/>
      </c>
      <c r="BS138" s="138" t="str">
        <f>IF(ISBLANK(DATASHEET!BY124),"",DATASHEET!BY124)</f>
        <v/>
      </c>
      <c r="BT138" s="198" t="str">
        <f>IF(ISBLANK(DATASHEET!BZ124),"",DATASHEET!BZ124)</f>
        <v/>
      </c>
      <c r="BU138" s="140" t="str">
        <f>IF(BV138="","",IFERROR(VLOOKUP(DATASHEET!CB124,lookup,2,FALSE)-$P138,""))</f>
        <v/>
      </c>
      <c r="BV138" s="156" t="str">
        <f>IFERROR(INDEX(DATASHEET!$A$1:$DG$299,MATCH(PROGRESS!$A138,DATASHEET!$A$1:$A$299,0),MATCH(PROGRESS!BW$2,DATASHEET!$A$1:$DG$1,0)),"")</f>
        <v/>
      </c>
      <c r="BW138" s="156" t="str">
        <f t="shared" si="84"/>
        <v/>
      </c>
      <c r="BX138" s="138" t="str">
        <f>IF(ISBLANK(DATASHEET!CC124),"",DATASHEET!CC124)</f>
        <v/>
      </c>
      <c r="BY138" s="198" t="str">
        <f>IF(ISBLANK(DATASHEET!CD124),"",DATASHEET!CD124)</f>
        <v/>
      </c>
      <c r="BZ138" s="140" t="str">
        <f>IF(CA138="","",IFERROR(VLOOKUP(DATASHEET!CE124,lookup,2,FALSE)-$P138,""))</f>
        <v/>
      </c>
      <c r="CA138" s="156" t="str">
        <f>IFERROR(INDEX(DATASHEET!$A$1:$DG$299,MATCH(PROGRESS!$A138,DATASHEET!$A$1:$A$299,0),MATCH(PROGRESS!CB$2,DATASHEET!$A$1:$DG$1,0)),"")</f>
        <v/>
      </c>
      <c r="CB138" s="156" t="str">
        <f t="shared" si="85"/>
        <v/>
      </c>
      <c r="CC138" s="138" t="str">
        <f>IF(ISBLANK(DATASHEET!CF124),"",DATASHEET!CF124)</f>
        <v/>
      </c>
      <c r="CD138" s="198" t="str">
        <f>IF(ISBLANK(DATASHEET!CG124),"",DATASHEET!CG124)</f>
        <v/>
      </c>
      <c r="CE138" s="140" t="str">
        <f>IF(CF138="","",IFERROR(VLOOKUP(DATASHEET!CJ124,lookup,2,FALSE)-$P138,""))</f>
        <v/>
      </c>
      <c r="CF138" s="156" t="str">
        <f>IFERROR(INDEX(DATASHEET!$A$1:$DG$299,MATCH(PROGRESS!$A138,DATASHEET!$A$1:$A$299,0),MATCH(PROGRESS!CG$2,DATASHEET!$A$1:$DG$1,0)),"")</f>
        <v/>
      </c>
      <c r="CG138" s="156" t="str">
        <f t="shared" si="86"/>
        <v/>
      </c>
      <c r="CH138" s="138" t="str">
        <f>IF(ISBLANK(DATASHEET!CK124),"",DATASHEET!CK124)</f>
        <v/>
      </c>
      <c r="CI138" s="198" t="str">
        <f>IF(ISBLANK(DATASHEET!CL124),"",DATASHEET!CL124)</f>
        <v/>
      </c>
      <c r="CJ138" s="140" t="str">
        <f>IF(CK138="","",IFERROR(VLOOKUP(DATASHEET!CN124,lookup,2,FALSE)-$P138,""))</f>
        <v/>
      </c>
      <c r="CK138" s="156" t="str">
        <f>IFERROR(INDEX(DATASHEET!$A$1:$DG$299,MATCH(PROGRESS!$A138,DATASHEET!$A$1:$A$299,0),MATCH(PROGRESS!CL$2,DATASHEET!$A$1:$DG$1,0)),"")</f>
        <v/>
      </c>
      <c r="CL138" s="156" t="str">
        <f t="shared" si="87"/>
        <v/>
      </c>
      <c r="CM138" s="138" t="str">
        <f>IF(ISBLANK(DATASHEET!CO124),"",DATASHEET!CO124)</f>
        <v>AMA</v>
      </c>
      <c r="CN138" s="198" t="str">
        <f>IF(ISBLANK(DATASHEET!CP124),"",DATASHEET!CP124)</f>
        <v>11S-MA-4</v>
      </c>
      <c r="CO138" s="140" t="str">
        <f>IF(CP138="","",IFERROR(VLOOKUP(DATASHEET!CR124,lookup,2,FALSE)-$P138,""))</f>
        <v/>
      </c>
      <c r="CP138" s="156" t="str">
        <f>IFERROR(INDEX(DATASHEET!$A$1:$DG$299,MATCH(PROGRESS!$A138,DATASHEET!$A$1:$A$299,0),MATCH(PROGRESS!CQ$2,DATASHEET!$A$1:$DG$1,0)),"")</f>
        <v/>
      </c>
      <c r="CQ138" s="156" t="str">
        <f t="shared" si="88"/>
        <v/>
      </c>
      <c r="CR138" s="138" t="str">
        <f>IF(ISBLANK(DATASHEET!CS124),"",DATASHEET!CS124)</f>
        <v/>
      </c>
      <c r="CS138" s="198" t="str">
        <f>IF(ISBLANK(DATASHEET!CT124),"",DATASHEET!CT124)</f>
        <v/>
      </c>
      <c r="CT138" s="140" t="str">
        <f>IF(CU138="","",IFERROR(VLOOKUP(DATASHEET!CV124,lookup,2,FALSE)-$P138,""))</f>
        <v/>
      </c>
      <c r="CU138" s="156" t="str">
        <f>IFERROR(INDEX(DATASHEET!$A$1:$DG$299,MATCH(PROGRESS!$A138,DATASHEET!$A$1:$A$299,0),MATCH(PROGRESS!CV$2,DATASHEET!$A$1:$DG$1,0)),"")</f>
        <v/>
      </c>
      <c r="CV138" s="156" t="str">
        <f t="shared" si="89"/>
        <v/>
      </c>
      <c r="CW138" s="138" t="str">
        <f>IF(ISBLANK(DATASHEET!CW124),"",DATASHEET!CW124)</f>
        <v>SGO</v>
      </c>
      <c r="CX138" s="198" t="str">
        <f>IF(ISBLANK(DATASHEET!CX124),"",DATASHEET!CX124)</f>
        <v>11LT-PHO-6</v>
      </c>
      <c r="CY138" s="140" t="str">
        <f>IF(CZ138="","",IFERROR(VLOOKUP(DATASHEET!DD124,lookup,2,FALSE)-$P138,""))</f>
        <v/>
      </c>
      <c r="CZ138" s="156" t="str">
        <f>IFERROR(INDEX(DATASHEET!$A$1:$DG$299,MATCH(PROGRESS!$A138,DATASHEET!$A$1:$A$299,0),MATCH(PROGRESS!DA$2,DATASHEET!$A$1:$DG$1,0)),"")</f>
        <v/>
      </c>
      <c r="DA138" s="156" t="str">
        <f t="shared" si="90"/>
        <v/>
      </c>
      <c r="DB138" s="138" t="str">
        <f>IF(ISBLANK(DATASHEET!DE124),"",DATASHEET!DE124)</f>
        <v/>
      </c>
      <c r="DC138" s="198" t="str">
        <f>IF(ISBLANK(DATASHEET!DF124),"",DATASHEET!DF124)</f>
        <v/>
      </c>
      <c r="DD138" s="140" t="str">
        <f>IF(DE138="","",IFERROR(VLOOKUP(DATASHEET!DH124,lookup,2,FALSE)-$P138,""))</f>
        <v/>
      </c>
      <c r="DE138" s="156" t="str">
        <f>IFERROR(INDEX(DATASHEET!$A$1:$DG$299,MATCH(PROGRESS!$A138,DATASHEET!$A$1:$A$299,0),MATCH(PROGRESS!DF$2,DATASHEET!$A$1:$DG$1,0)),"")</f>
        <v/>
      </c>
      <c r="DF138" s="156" t="str">
        <f t="shared" si="91"/>
        <v/>
      </c>
      <c r="DG138" s="138" t="str">
        <f>IF(ISBLANK(DATASHEET!DI124),"",DATASHEET!DI124)</f>
        <v/>
      </c>
      <c r="DH138" s="198" t="str">
        <f>IF(ISBLANK(DATASHEET!DJ124),"",DATASHEET!DJ124)</f>
        <v/>
      </c>
      <c r="DI138" s="140" t="str">
        <f>IF(DJ138="","",IFERROR(VLOOKUP(DATASHEET!DL124,lookup,2,FALSE)-$P138,""))</f>
        <v/>
      </c>
      <c r="DJ138" s="156" t="str">
        <f>IFERROR(INDEX(DATASHEET!$A$1:$DG$299,MATCH(PROGRESS!$A138,DATASHEET!$A$1:$A$299,0),MATCH(PROGRESS!DK$2,DATASHEET!$A$1:$DG$1,0)),"")</f>
        <v/>
      </c>
      <c r="DK138" s="156" t="str">
        <f t="shared" si="92"/>
        <v/>
      </c>
      <c r="DL138" s="138" t="str">
        <f>IF(ISBLANK(DATASHEET!DM124),"",DATASHEET!DM124)</f>
        <v/>
      </c>
      <c r="DM138" s="198" t="str">
        <f>IF(ISBLANK(DATASHEET!DN124),"",DATASHEET!DN124)</f>
        <v/>
      </c>
      <c r="DN138" s="140" t="str">
        <f>IF(DO138="","",IFERROR(VLOOKUP(DATASHEET!DP124,lookup,2,FALSE)-$P138,""))</f>
        <v/>
      </c>
      <c r="DO138" s="156" t="str">
        <f>IFERROR(INDEX(DATASHEET!$A$1:$DG$299,MATCH(PROGRESS!$A138,DATASHEET!$A$1:$A$299,0),MATCH(PROGRESS!DP$2,DATASHEET!$A$1:$DG$1,0)),"")</f>
        <v/>
      </c>
      <c r="DP138" s="156" t="str">
        <f t="shared" si="93"/>
        <v/>
      </c>
      <c r="DQ138" s="138" t="str">
        <f>IF(ISBLANK(DATASHEET!DQ124),"",DATASHEET!DQ124)</f>
        <v>CR</v>
      </c>
      <c r="DR138" s="198" t="str">
        <f>IF(ISBLANK(DATASHEET!DR124),"",DATASHEET!DR124)</f>
        <v>11X-RE-8</v>
      </c>
      <c r="DS138" s="140" t="str">
        <f>IF(DT138="","",IFERROR(VLOOKUP(DATASHEET!DT124,lookup,2,FALSE)-$P138,""))</f>
        <v/>
      </c>
      <c r="DT138" s="156" t="str">
        <f>IFERROR(INDEX(DATASHEET!$A$1:$DG$299,MATCH(PROGRESS!$A138,DATASHEET!$A$1:$A$299,0),MATCH(PROGRESS!DU$2,DATASHEET!$A$1:$DG$1,0)),"")</f>
        <v/>
      </c>
      <c r="DU138" s="156" t="str">
        <f t="shared" si="94"/>
        <v/>
      </c>
      <c r="DV138" s="138" t="str">
        <f>IF(ISBLANK(DATASHEET!DU124),"",DATASHEET!DU124)</f>
        <v>KR</v>
      </c>
      <c r="DW138" s="198" t="str">
        <f>IF(ISBLANK(DATASHEET!DV124),"",DATASHEET!DV124)</f>
        <v>11C-SC-4</v>
      </c>
      <c r="DX138" s="140" t="str">
        <f>IF(DY138="","",IFERROR(VLOOKUP(DATASHEET!DX124,lookup,2,FALSE)-$P138,""))</f>
        <v/>
      </c>
      <c r="DY138" s="156" t="str">
        <f>IFERROR(INDEX(DATASHEET!$A$1:$DG$299,MATCH(PROGRESS!$A138,DATASHEET!$A$1:$A$299,0),MATCH(PROGRESS!DZ$2,DATASHEET!$A$1:$DG$1,0)),"")</f>
        <v/>
      </c>
      <c r="DZ138" s="156" t="str">
        <f t="shared" si="95"/>
        <v/>
      </c>
      <c r="EA138" s="138" t="str">
        <f>IF(ISBLANK(DATASHEET!DY124),"",DATASHEET!DY124)</f>
        <v>WE</v>
      </c>
      <c r="EB138" s="198" t="str">
        <f>IF(ISBLANK(DATASHEET!DZ124),"",DATASHEET!DZ124)</f>
        <v>11S-SP-4</v>
      </c>
      <c r="FD138" s="526"/>
      <c r="FE138" s="526"/>
      <c r="FF138" s="526"/>
      <c r="FG138" s="526"/>
      <c r="FH138" s="526"/>
      <c r="FI138" s="526"/>
      <c r="FJ138" s="532"/>
      <c r="FK138" s="532"/>
      <c r="FL138" s="532"/>
      <c r="FM138" s="532"/>
      <c r="FN138" s="526"/>
      <c r="FO138" s="532"/>
      <c r="FP138" s="526"/>
      <c r="FQ138" s="532"/>
      <c r="FR138" s="532"/>
      <c r="FS138" s="526"/>
      <c r="FT138" s="532"/>
      <c r="FU138" s="532"/>
      <c r="FV138" s="532"/>
      <c r="FW138" s="526"/>
      <c r="FX138" s="532"/>
      <c r="FY138" s="532"/>
      <c r="FZ138" s="532"/>
      <c r="GA138" s="532"/>
      <c r="GB138" s="526"/>
      <c r="GC138" s="532"/>
      <c r="GD138" s="532"/>
      <c r="GE138" s="529"/>
      <c r="GF138" s="530"/>
      <c r="GG138" s="530"/>
      <c r="GH138" s="530"/>
      <c r="GI138" s="530"/>
      <c r="GJ138" s="529"/>
      <c r="GK138" s="530"/>
      <c r="GL138" s="529"/>
      <c r="GM138" s="529"/>
      <c r="GN138" s="530"/>
      <c r="GO138" s="530"/>
      <c r="GP138" s="529"/>
      <c r="GQ138" s="529"/>
      <c r="GR138" s="530"/>
      <c r="GS138" s="530"/>
      <c r="GT138" s="529"/>
      <c r="GZ138" t="s">
        <v>375</v>
      </c>
      <c r="HA138" t="s">
        <v>375</v>
      </c>
    </row>
    <row r="139" spans="1:210" ht="18.75" x14ac:dyDescent="0.3">
      <c r="A139" s="179">
        <f>DATASHEET!A125</f>
        <v>151565</v>
      </c>
      <c r="B139" s="58" t="str">
        <f>DATASHEET!B125</f>
        <v>NDUKA, Reuben</v>
      </c>
      <c r="C139" s="169" t="str">
        <f>DATASHEET!C125</f>
        <v>11SDA</v>
      </c>
      <c r="D139" s="170" t="str">
        <f>DATASHEET!D125</f>
        <v>M</v>
      </c>
      <c r="E139" s="170" t="str">
        <f>DATASHEET!J125</f>
        <v>N</v>
      </c>
      <c r="F139" s="170" t="str">
        <f>DATASHEET!E125</f>
        <v>Y</v>
      </c>
      <c r="G139" s="170" t="str">
        <f>DATASHEET!F125</f>
        <v>Other Black African</v>
      </c>
      <c r="H139" s="170" t="str">
        <f>DATASHEET!G125</f>
        <v>Y</v>
      </c>
      <c r="I139" s="170" t="str">
        <f>DATASHEET!H125</f>
        <v>Y</v>
      </c>
      <c r="J139" s="170" t="str">
        <f>DATASHEET!I125</f>
        <v>N</v>
      </c>
      <c r="K139" s="171" t="str">
        <f>DATASHEET!M125</f>
        <v>M</v>
      </c>
      <c r="L139" s="88" t="str">
        <f t="shared" si="71"/>
        <v/>
      </c>
      <c r="M139" s="88" t="str">
        <f t="shared" si="72"/>
        <v/>
      </c>
      <c r="N139" s="498" t="str">
        <f>IF(ISBLANK(DATASHEET!L125),"",DATASHEET!L125)</f>
        <v>5-6</v>
      </c>
      <c r="O139" s="109">
        <f>IFERROR(IF(VLOOKUP(DATASHEET!A125,[5]YEAR11!$A$2:$AF$236,18,FALSE)="","",VLOOKUP(DATASHEET!A125,[5]YEAR11!$A$2:$AF$236,18,FALSE)),"")</f>
        <v>42.677678999999998</v>
      </c>
      <c r="P139" s="111">
        <f>IFERROR(IF(VLOOKUP(DATASHEET!A125,[5]YEAR11!$A$2:$AF$237,19,FALSE)="","",VLOOKUP(DATASHEET!A125,[5]YEAR11!$A$2:$AF$237,19,FALSE)),"")</f>
        <v>4.2677678999999999</v>
      </c>
      <c r="Q139" s="497">
        <f>'P8 BREAKDOWN'!M127</f>
        <v>-3.8677678999999996</v>
      </c>
      <c r="R139" s="140" t="str">
        <f>IF(S139="","",IFERROR(VLOOKUP(DATASHEET!AF125,lookup,2,FALSE)-$P139,""))</f>
        <v/>
      </c>
      <c r="S139" s="156" t="str">
        <f>IFERROR(INDEX(DATASHEET!$A$1:$DG$299,MATCH(PROGRESS!$A139,DATASHEET!$A$1:$A$299,0),MATCH(PROGRESS!T$2,DATASHEET!$A$1:$DG$1,0)),"")</f>
        <v/>
      </c>
      <c r="T139" s="156" t="str">
        <f t="shared" si="73"/>
        <v/>
      </c>
      <c r="U139" s="138" t="str">
        <f>IF(ISBLANK(DATASHEET!AG125),"",DATASHEET!AG125)</f>
        <v/>
      </c>
      <c r="V139" s="198" t="str">
        <f>IF(ISBLANK(DATASHEET!AH125),"",DATASHEET!AH125)</f>
        <v/>
      </c>
      <c r="W139" s="140" t="str">
        <f>IF(X139="","",IFERROR(VLOOKUP(DATASHEET!AJ125,lookup,2,FALSE)-$P139,""))</f>
        <v/>
      </c>
      <c r="X139" s="156" t="str">
        <f>IFERROR(INDEX(DATASHEET!$A$1:$DG$299,MATCH(PROGRESS!$A139,DATASHEET!$A$1:$A$299,0),MATCH(PROGRESS!Y$2,DATASHEET!$A$1:$DG$1,0)),"")</f>
        <v/>
      </c>
      <c r="Y139" s="156" t="str">
        <f t="shared" si="74"/>
        <v/>
      </c>
      <c r="Z139" s="138" t="str">
        <f>IF(ISBLANK(DATASHEET!AK125),"",DATASHEET!AK125)</f>
        <v>KBW</v>
      </c>
      <c r="AA139" s="198" t="str">
        <f>IF(ISBLANK(DATASHEET!AL125),"",DATASHEET!AL125)</f>
        <v>11T-BI-5</v>
      </c>
      <c r="AB139" s="140" t="str">
        <f>IF(AC139="","",IFERROR(VLOOKUP(DATASHEET!AN125,lookup,2,FALSE)-$P139,""))</f>
        <v/>
      </c>
      <c r="AC139" s="156" t="str">
        <f>IFERROR(INDEX(DATASHEET!$A$1:$DG$299,MATCH(PROGRESS!$A139,DATASHEET!$A$1:$A$299,0),MATCH(PROGRESS!AD$2,DATASHEET!$A$1:$DG$1,0)),"")</f>
        <v/>
      </c>
      <c r="AD139" s="156" t="str">
        <f t="shared" si="75"/>
        <v/>
      </c>
      <c r="AE139" s="138" t="str">
        <f>IF(ISBLANK(DATASHEET!AO125),"",DATASHEET!AO125)</f>
        <v/>
      </c>
      <c r="AF139" s="198" t="str">
        <f>IF(ISBLANK(DATASHEET!AP125),"",DATASHEET!AP125)</f>
        <v/>
      </c>
      <c r="AG139" s="140" t="str">
        <f>IF(AH139="","",IFERROR(VLOOKUP(DATASHEET!AR125,lookup,2,FALSE)-$P139,""))</f>
        <v/>
      </c>
      <c r="AH139" s="156" t="str">
        <f>IFERROR(INDEX(DATASHEET!$A$1:$DG$299,MATCH(PROGRESS!$A139,DATASHEET!$A$1:$A$299,0),MATCH(PROGRESS!AI$2,DATASHEET!$A$1:$DG$1,0)),"")</f>
        <v/>
      </c>
      <c r="AI139" s="156" t="str">
        <f t="shared" si="76"/>
        <v/>
      </c>
      <c r="AJ139" s="138" t="str">
        <f>IF(ISBLANK(DATASHEET!AS125),"",DATASHEET!AS125)</f>
        <v>GN</v>
      </c>
      <c r="AK139" s="198" t="str">
        <f>IF(ISBLANK(DATASHEET!AT125),"",DATASHEET!AT125)</f>
        <v>11T-CH-5</v>
      </c>
      <c r="AL139" s="140" t="str">
        <f>IF(AM139="","",IFERROR(VLOOKUP(DATASHEET!AV125,lookup,2,FALSE)-$P139,""))</f>
        <v/>
      </c>
      <c r="AM139" s="156" t="str">
        <f>IFERROR(INDEX(DATASHEET!$A$1:$DG$299,MATCH(PROGRESS!$A139,DATASHEET!$A$1:$A$299,0),MATCH(PROGRESS!AN$2,DATASHEET!$A$1:$DG$1,0)),"")</f>
        <v/>
      </c>
      <c r="AN139" s="156" t="str">
        <f t="shared" si="77"/>
        <v/>
      </c>
      <c r="AO139" s="138" t="str">
        <f>IF(ISBLANK(DATASHEET!AW125),"",DATASHEET!AW125)</f>
        <v/>
      </c>
      <c r="AP139" s="198" t="str">
        <f>IF(ISBLANK(DATASHEET!AX125),"",DATASHEET!AX125)</f>
        <v/>
      </c>
      <c r="AQ139" s="140" t="str">
        <f>IF(AR139="","",IFERROR(VLOOKUP(DATASHEET!AZ125,lookup,2,FALSE)-$P139,""))</f>
        <v/>
      </c>
      <c r="AR139" s="156" t="str">
        <f>IFERROR(INDEX(DATASHEET!$A$1:$DG$299,MATCH(PROGRESS!$A139,DATASHEET!$A$1:$A$299,0),MATCH(PROGRESS!AS$2,DATASHEET!$A$1:$DG$1,0)),"")</f>
        <v/>
      </c>
      <c r="AS139" s="156" t="str">
        <f t="shared" si="78"/>
        <v/>
      </c>
      <c r="AT139" s="138" t="str">
        <f>IF(ISBLANK(DATASHEET!BA125),"",DATASHEET!BA125)</f>
        <v/>
      </c>
      <c r="AU139" s="198" t="str">
        <f>IF(ISBLANK(DATASHEET!BB125),"",DATASHEET!BB125)</f>
        <v/>
      </c>
      <c r="AV139" s="140" t="str">
        <f>IF(AW139="","",IFERROR(VLOOKUP(DATASHEET!BD125,lookup,2,FALSE)-$P139,""))</f>
        <v/>
      </c>
      <c r="AW139" s="156" t="str">
        <f>IFERROR(INDEX(DATASHEET!$A$1:$DG$299,MATCH(PROGRESS!$A139,DATASHEET!$A$1:$A$299,0),MATCH(PROGRESS!AX$2,DATASHEET!$A$1:$DG$1,0)),"")</f>
        <v/>
      </c>
      <c r="AX139" s="156" t="str">
        <f t="shared" si="79"/>
        <v/>
      </c>
      <c r="AY139" s="138" t="str">
        <f>IF(ISBLANK(DATASHEET!BE125),"",DATASHEET!BE125)</f>
        <v/>
      </c>
      <c r="AZ139" s="198" t="str">
        <f>IF(ISBLANK(DATASHEET!BF125),"",DATASHEET!BF125)</f>
        <v/>
      </c>
      <c r="BA139" s="140" t="str">
        <f>IF(BB139="","",IFERROR(VLOOKUP(DATASHEET!BH125,lookup,2,FALSE)-$P139,""))</f>
        <v/>
      </c>
      <c r="BB139" s="156" t="str">
        <f>IFERROR(INDEX(DATASHEET!$A$1:$DG$299,MATCH(PROGRESS!$A139,DATASHEET!$A$1:$A$299,0),MATCH(PROGRESS!BC$2,DATASHEET!$A$1:$DG$1,0)),"")</f>
        <v/>
      </c>
      <c r="BC139" s="156" t="str">
        <f t="shared" si="80"/>
        <v/>
      </c>
      <c r="BD139" s="138" t="str">
        <f>IF(ISBLANK(DATASHEET!BI125),"",DATASHEET!BI125)</f>
        <v>AWH</v>
      </c>
      <c r="BE139" s="198" t="str">
        <f>IF(ISBLANK(DATASHEET!BJ125),"",DATASHEET!BJ125)</f>
        <v>11X-EN-5</v>
      </c>
      <c r="BF139" s="140" t="str">
        <f>IF(BG139="","",IFERROR(VLOOKUP(DATASHEET!BL125,lookup,2,FALSE)-$P139,""))</f>
        <v/>
      </c>
      <c r="BG139" s="156" t="str">
        <f>IFERROR(INDEX(DATASHEET!$A$1:$DG$299,MATCH(PROGRESS!$A139,DATASHEET!$A$1:$A$299,0),MATCH(PROGRESS!BH$2,DATASHEET!$A$1:$DG$1,0)),"")</f>
        <v/>
      </c>
      <c r="BH139" s="156" t="str">
        <f t="shared" si="81"/>
        <v/>
      </c>
      <c r="BI139" s="138" t="str">
        <f>IF(ISBLANK(DATASHEET!BM125),"",DATASHEET!BM125)</f>
        <v/>
      </c>
      <c r="BJ139" s="198" t="str">
        <f>IF(ISBLANK(DATASHEET!BN125),"",DATASHEET!BN125)</f>
        <v/>
      </c>
      <c r="BK139" s="140" t="str">
        <f>IF(BL139="","",IFERROR(VLOOKUP(DATASHEET!BP125,lookup,2,FALSE)-$P139,""))</f>
        <v/>
      </c>
      <c r="BL139" s="156" t="str">
        <f>IFERROR(INDEX(DATASHEET!$A$1:$DG$299,MATCH(PROGRESS!$A139,DATASHEET!$A$1:$A$299,0),MATCH(PROGRESS!BM$2,DATASHEET!$A$1:$DG$1,0)),"")</f>
        <v/>
      </c>
      <c r="BM139" s="156" t="str">
        <f t="shared" si="82"/>
        <v/>
      </c>
      <c r="BN139" s="138" t="str">
        <f>IF(ISBLANK(DATASHEET!BQ125),"",DATASHEET!BQ125)</f>
        <v/>
      </c>
      <c r="BO139" s="198" t="str">
        <f>IF(ISBLANK(DATASHEET!BR125),"",DATASHEET!BR125)</f>
        <v/>
      </c>
      <c r="BP139" s="140" t="str">
        <f>IF(BQ139="","",IFERROR(VLOOKUP(DATASHEET!BX125,lookup,2,FALSE)-$P139,""))</f>
        <v/>
      </c>
      <c r="BQ139" s="156" t="str">
        <f>IFERROR(INDEX(DATASHEET!$A$1:$DG$299,MATCH(PROGRESS!$A139,DATASHEET!$A$1:$A$299,0),MATCH(PROGRESS!BR$2,DATASHEET!$A$1:$DG$1,0)),"")</f>
        <v/>
      </c>
      <c r="BR139" s="156" t="str">
        <f t="shared" si="83"/>
        <v/>
      </c>
      <c r="BS139" s="138" t="str">
        <f>IF(ISBLANK(DATASHEET!BY125),"",DATASHEET!BY125)</f>
        <v>EGQ</v>
      </c>
      <c r="BT139" s="198" t="str">
        <f>IF(ISBLANK(DATASHEET!BZ125),"",DATASHEET!BZ125)</f>
        <v>11S-FR-2</v>
      </c>
      <c r="BU139" s="140" t="str">
        <f>IF(BV139="","",IFERROR(VLOOKUP(DATASHEET!CB125,lookup,2,FALSE)-$P139,""))</f>
        <v/>
      </c>
      <c r="BV139" s="156" t="str">
        <f>IFERROR(INDEX(DATASHEET!$A$1:$DG$299,MATCH(PROGRESS!$A139,DATASHEET!$A$1:$A$299,0),MATCH(PROGRESS!BW$2,DATASHEET!$A$1:$DG$1,0)),"")</f>
        <v/>
      </c>
      <c r="BW139" s="156" t="str">
        <f t="shared" si="84"/>
        <v/>
      </c>
      <c r="BX139" s="138" t="str">
        <f>IF(ISBLANK(DATASHEET!CC125),"",DATASHEET!CC125)</f>
        <v>JJA</v>
      </c>
      <c r="BY139" s="198" t="str">
        <f>IF(ISBLANK(DATASHEET!CD125),"",DATASHEET!CD125)</f>
        <v>11MS2-GG2-6</v>
      </c>
      <c r="BZ139" s="140" t="str">
        <f>IF(CA139="","",IFERROR(VLOOKUP(DATASHEET!CE125,lookup,2,FALSE)-$P139,""))</f>
        <v/>
      </c>
      <c r="CA139" s="156" t="str">
        <f>IFERROR(INDEX(DATASHEET!$A$1:$DG$299,MATCH(PROGRESS!$A139,DATASHEET!$A$1:$A$299,0),MATCH(PROGRESS!CB$2,DATASHEET!$A$1:$DG$1,0)),"")</f>
        <v/>
      </c>
      <c r="CB139" s="156" t="str">
        <f t="shared" si="85"/>
        <v/>
      </c>
      <c r="CC139" s="138" t="str">
        <f>IF(ISBLANK(DATASHEET!CF125),"",DATASHEET!CF125)</f>
        <v/>
      </c>
      <c r="CD139" s="198" t="str">
        <f>IF(ISBLANK(DATASHEET!CG125),"",DATASHEET!CG125)</f>
        <v/>
      </c>
      <c r="CE139" s="140" t="str">
        <f>IF(CF139="","",IFERROR(VLOOKUP(DATASHEET!CJ125,lookup,2,FALSE)-$P139,""))</f>
        <v/>
      </c>
      <c r="CF139" s="156" t="str">
        <f>IFERROR(INDEX(DATASHEET!$A$1:$DG$299,MATCH(PROGRESS!$A139,DATASHEET!$A$1:$A$299,0),MATCH(PROGRESS!CG$2,DATASHEET!$A$1:$DG$1,0)),"")</f>
        <v/>
      </c>
      <c r="CG139" s="156" t="str">
        <f t="shared" si="86"/>
        <v/>
      </c>
      <c r="CH139" s="138" t="str">
        <f>IF(ISBLANK(DATASHEET!CK125),"",DATASHEET!CK125)</f>
        <v/>
      </c>
      <c r="CI139" s="198" t="str">
        <f>IF(ISBLANK(DATASHEET!CL125),"",DATASHEET!CL125)</f>
        <v/>
      </c>
      <c r="CJ139" s="140" t="str">
        <f>IF(CK139="","",IFERROR(VLOOKUP(DATASHEET!CN125,lookup,2,FALSE)-$P139,""))</f>
        <v/>
      </c>
      <c r="CK139" s="156" t="str">
        <f>IFERROR(INDEX(DATASHEET!$A$1:$DG$299,MATCH(PROGRESS!$A139,DATASHEET!$A$1:$A$299,0),MATCH(PROGRESS!CL$2,DATASHEET!$A$1:$DG$1,0)),"")</f>
        <v/>
      </c>
      <c r="CL139" s="156" t="str">
        <f t="shared" si="87"/>
        <v/>
      </c>
      <c r="CM139" s="138" t="str">
        <f>IF(ISBLANK(DATASHEET!CO125),"",DATASHEET!CO125)</f>
        <v>NBU</v>
      </c>
      <c r="CN139" s="198" t="str">
        <f>IF(ISBLANK(DATASHEET!CP125),"",DATASHEET!CP125)</f>
        <v>11X-MA-3</v>
      </c>
      <c r="CO139" s="140" t="str">
        <f>IF(CP139="","",IFERROR(VLOOKUP(DATASHEET!CR125,lookup,2,FALSE)-$P139,""))</f>
        <v/>
      </c>
      <c r="CP139" s="156" t="str">
        <f>IFERROR(INDEX(DATASHEET!$A$1:$DG$299,MATCH(PROGRESS!$A139,DATASHEET!$A$1:$A$299,0),MATCH(PROGRESS!CQ$2,DATASHEET!$A$1:$DG$1,0)),"")</f>
        <v/>
      </c>
      <c r="CQ139" s="156" t="str">
        <f t="shared" si="88"/>
        <v/>
      </c>
      <c r="CR139" s="138" t="str">
        <f>IF(ISBLANK(DATASHEET!CS125),"",DATASHEET!CS125)</f>
        <v/>
      </c>
      <c r="CS139" s="198" t="str">
        <f>IF(ISBLANK(DATASHEET!CT125),"",DATASHEET!CT125)</f>
        <v/>
      </c>
      <c r="CT139" s="140" t="str">
        <f>IF(CU139="","",IFERROR(VLOOKUP(DATASHEET!CV125,lookup,2,FALSE)-$P139,""))</f>
        <v/>
      </c>
      <c r="CU139" s="156" t="str">
        <f>IFERROR(INDEX(DATASHEET!$A$1:$DG$299,MATCH(PROGRESS!$A139,DATASHEET!$A$1:$A$299,0),MATCH(PROGRESS!CV$2,DATASHEET!$A$1:$DG$1,0)),"")</f>
        <v/>
      </c>
      <c r="CV139" s="156" t="str">
        <f t="shared" si="89"/>
        <v/>
      </c>
      <c r="CW139" s="138" t="str">
        <f>IF(ISBLANK(DATASHEET!CW125),"",DATASHEET!CW125)</f>
        <v/>
      </c>
      <c r="CX139" s="198" t="str">
        <f>IF(ISBLANK(DATASHEET!CX125),"",DATASHEET!CX125)</f>
        <v/>
      </c>
      <c r="CY139" s="140" t="str">
        <f>IF(CZ139="","",IFERROR(VLOOKUP(DATASHEET!DD125,lookup,2,FALSE)-$P139,""))</f>
        <v/>
      </c>
      <c r="CZ139" s="156" t="str">
        <f>IFERROR(INDEX(DATASHEET!$A$1:$DG$299,MATCH(PROGRESS!$A139,DATASHEET!$A$1:$A$299,0),MATCH(PROGRESS!DA$2,DATASHEET!$A$1:$DG$1,0)),"")</f>
        <v/>
      </c>
      <c r="DA139" s="156" t="str">
        <f t="shared" si="90"/>
        <v/>
      </c>
      <c r="DB139" s="138" t="str">
        <f>IF(ISBLANK(DATASHEET!DE125),"",DATASHEET!DE125)</f>
        <v/>
      </c>
      <c r="DC139" s="198" t="str">
        <f>IF(ISBLANK(DATASHEET!DF125),"",DATASHEET!DF125)</f>
        <v/>
      </c>
      <c r="DD139" s="140" t="str">
        <f>IF(DE139="","",IFERROR(VLOOKUP(DATASHEET!DH125,lookup,2,FALSE)-$P139,""))</f>
        <v/>
      </c>
      <c r="DE139" s="156" t="str">
        <f>IFERROR(INDEX(DATASHEET!$A$1:$DG$299,MATCH(PROGRESS!$A139,DATASHEET!$A$1:$A$299,0),MATCH(PROGRESS!DF$2,DATASHEET!$A$1:$DG$1,0)),"")</f>
        <v/>
      </c>
      <c r="DF139" s="156" t="str">
        <f t="shared" si="91"/>
        <v/>
      </c>
      <c r="DG139" s="138" t="str">
        <f>IF(ISBLANK(DATASHEET!DI125),"",DATASHEET!DI125)</f>
        <v>RA</v>
      </c>
      <c r="DH139" s="198" t="str">
        <f>IF(ISBLANK(DATASHEET!DJ125),"",DATASHEET!DJ125)</f>
        <v>11T-PH-5</v>
      </c>
      <c r="DI139" s="140" t="str">
        <f>IF(DJ139="","",IFERROR(VLOOKUP(DATASHEET!DL125,lookup,2,FALSE)-$P139,""))</f>
        <v/>
      </c>
      <c r="DJ139" s="156" t="str">
        <f>IFERROR(INDEX(DATASHEET!$A$1:$DG$299,MATCH(PROGRESS!$A139,DATASHEET!$A$1:$A$299,0),MATCH(PROGRESS!DK$2,DATASHEET!$A$1:$DG$1,0)),"")</f>
        <v/>
      </c>
      <c r="DK139" s="156" t="str">
        <f t="shared" si="92"/>
        <v/>
      </c>
      <c r="DL139" s="138" t="str">
        <f>IF(ISBLANK(DATASHEET!DM125),"",DATASHEET!DM125)</f>
        <v/>
      </c>
      <c r="DM139" s="198" t="str">
        <f>IF(ISBLANK(DATASHEET!DN125),"",DATASHEET!DN125)</f>
        <v/>
      </c>
      <c r="DN139" s="140" t="str">
        <f>IF(DO139="","",IFERROR(VLOOKUP(DATASHEET!DP125,lookup,2,FALSE)-$P139,""))</f>
        <v/>
      </c>
      <c r="DO139" s="156" t="str">
        <f>IFERROR(INDEX(DATASHEET!$A$1:$DG$299,MATCH(PROGRESS!$A139,DATASHEET!$A$1:$A$299,0),MATCH(PROGRESS!DP$2,DATASHEET!$A$1:$DG$1,0)),"")</f>
        <v/>
      </c>
      <c r="DP139" s="156" t="str">
        <f t="shared" si="93"/>
        <v/>
      </c>
      <c r="DQ139" s="138" t="str">
        <f>IF(ISBLANK(DATASHEET!DQ125),"",DATASHEET!DQ125)</f>
        <v>NT</v>
      </c>
      <c r="DR139" s="198" t="str">
        <f>IF(ISBLANK(DATASHEET!DR125),"",DATASHEET!DR125)</f>
        <v>11X-RE-5</v>
      </c>
      <c r="DS139" s="140" t="str">
        <f>IF(DT139="","",IFERROR(VLOOKUP(DATASHEET!DT125,lookup,2,FALSE)-$P139,""))</f>
        <v/>
      </c>
      <c r="DT139" s="156" t="str">
        <f>IFERROR(INDEX(DATASHEET!$A$1:$DG$299,MATCH(PROGRESS!$A139,DATASHEET!$A$1:$A$299,0),MATCH(PROGRESS!DU$2,DATASHEET!$A$1:$DG$1,0)),"")</f>
        <v/>
      </c>
      <c r="DU139" s="156" t="str">
        <f t="shared" si="94"/>
        <v/>
      </c>
      <c r="DV139" s="138" t="str">
        <f>IF(ISBLANK(DATASHEET!DU125),"",DATASHEET!DU125)</f>
        <v/>
      </c>
      <c r="DW139" s="198" t="str">
        <f>IF(ISBLANK(DATASHEET!DV125),"",DATASHEET!DV125)</f>
        <v/>
      </c>
      <c r="DX139" s="140" t="str">
        <f>IF(DY139="","",IFERROR(VLOOKUP(DATASHEET!DX125,lookup,2,FALSE)-$P139,""))</f>
        <v/>
      </c>
      <c r="DY139" s="156" t="str">
        <f>IFERROR(INDEX(DATASHEET!$A$1:$DG$299,MATCH(PROGRESS!$A139,DATASHEET!$A$1:$A$299,0),MATCH(PROGRESS!DZ$2,DATASHEET!$A$1:$DG$1,0)),"")</f>
        <v/>
      </c>
      <c r="DZ139" s="156" t="str">
        <f t="shared" si="95"/>
        <v/>
      </c>
      <c r="EA139" s="138" t="str">
        <f>IF(ISBLANK(DATASHEET!DY125),"",DATASHEET!DY125)</f>
        <v/>
      </c>
      <c r="EB139" s="198" t="str">
        <f>IF(ISBLANK(DATASHEET!DZ125),"",DATASHEET!DZ125)</f>
        <v/>
      </c>
      <c r="FD139" s="526"/>
      <c r="FE139" s="532"/>
      <c r="FF139" s="532"/>
      <c r="FG139" s="532"/>
      <c r="FH139" s="526"/>
      <c r="FI139" s="526"/>
      <c r="FJ139" s="532"/>
      <c r="FK139" s="526"/>
      <c r="FL139" s="532"/>
      <c r="FM139" s="526"/>
      <c r="FN139" s="533"/>
      <c r="FO139" s="534"/>
      <c r="FP139" s="531"/>
      <c r="FQ139" s="526"/>
      <c r="FR139" s="526"/>
      <c r="FS139" s="526"/>
      <c r="FT139" s="532"/>
      <c r="FU139" s="526"/>
      <c r="FV139" s="532"/>
      <c r="FW139" s="532"/>
      <c r="FX139" s="532"/>
      <c r="FY139" s="526"/>
      <c r="FZ139" s="532"/>
      <c r="GA139" s="532"/>
      <c r="GB139" s="529"/>
      <c r="GC139" s="530"/>
      <c r="GD139" s="529"/>
      <c r="GE139" s="530"/>
      <c r="GF139" s="530"/>
      <c r="GG139" s="530"/>
      <c r="GH139" s="530"/>
      <c r="GI139" s="530"/>
      <c r="GJ139" s="529"/>
      <c r="GK139" s="530"/>
      <c r="GL139" s="529"/>
      <c r="GM139" s="529"/>
      <c r="GN139" s="530"/>
      <c r="GO139" s="530"/>
      <c r="GP139" s="529"/>
      <c r="GQ139" s="529"/>
      <c r="GR139" s="530"/>
      <c r="GS139" s="530"/>
      <c r="GT139" s="529"/>
      <c r="HA139" t="s">
        <v>375</v>
      </c>
      <c r="HB139" t="s">
        <v>377</v>
      </c>
    </row>
    <row r="140" spans="1:210" ht="15.75" x14ac:dyDescent="0.25">
      <c r="A140" s="179">
        <f>DATASHEET!A126</f>
        <v>151582</v>
      </c>
      <c r="B140" s="58" t="str">
        <f>DATASHEET!B126</f>
        <v>NETTLE, Charlie</v>
      </c>
      <c r="C140" s="169" t="str">
        <f>DATASHEET!C126</f>
        <v>11EGQ</v>
      </c>
      <c r="D140" s="170" t="str">
        <f>DATASHEET!D126</f>
        <v>M</v>
      </c>
      <c r="E140" s="170" t="str">
        <f>DATASHEET!J126</f>
        <v>N</v>
      </c>
      <c r="F140" s="170" t="str">
        <f>DATASHEET!E126</f>
        <v>N</v>
      </c>
      <c r="G140" s="170" t="str">
        <f>DATASHEET!F126</f>
        <v>White - British</v>
      </c>
      <c r="H140" s="170" t="str">
        <f>DATASHEET!G126</f>
        <v>N</v>
      </c>
      <c r="I140" s="170" t="str">
        <f>DATASHEET!H126</f>
        <v>N</v>
      </c>
      <c r="J140" s="170" t="str">
        <f>DATASHEET!I126</f>
        <v>N</v>
      </c>
      <c r="K140" s="171" t="str">
        <f>DATASHEET!M126</f>
        <v>M</v>
      </c>
      <c r="L140" s="88" t="str">
        <f t="shared" si="71"/>
        <v/>
      </c>
      <c r="M140" s="88" t="str">
        <f t="shared" si="72"/>
        <v/>
      </c>
      <c r="N140" s="498" t="str">
        <f>IF(ISBLANK(DATASHEET!L126),"",DATASHEET!L126)</f>
        <v>5-6</v>
      </c>
      <c r="O140" s="109">
        <f>IFERROR(IF(VLOOKUP(DATASHEET!A126,[5]YEAR11!$A$2:$AF$236,18,FALSE)="","",VLOOKUP(DATASHEET!A126,[5]YEAR11!$A$2:$AF$236,18,FALSE)),"")</f>
        <v>54.013157999999997</v>
      </c>
      <c r="P140" s="111">
        <f>IFERROR(IF(VLOOKUP(DATASHEET!A126,[5]YEAR11!$A$2:$AF$237,19,FALSE)="","",VLOOKUP(DATASHEET!A126,[5]YEAR11!$A$2:$AF$237,19,FALSE)),"")</f>
        <v>5.4013157999999999</v>
      </c>
      <c r="Q140" s="497">
        <f>'P8 BREAKDOWN'!M128</f>
        <v>-4.8013157999999994</v>
      </c>
      <c r="R140" s="140" t="str">
        <f>IF(S140="","",IFERROR(VLOOKUP(DATASHEET!AF126,lookup,2,FALSE)-$P140,""))</f>
        <v/>
      </c>
      <c r="S140" s="156" t="str">
        <f>IFERROR(INDEX(DATASHEET!$A$1:$DG$299,MATCH(PROGRESS!$A140,DATASHEET!$A$1:$A$299,0),MATCH(PROGRESS!T$2,DATASHEET!$A$1:$DG$1,0)),"")</f>
        <v/>
      </c>
      <c r="T140" s="156" t="str">
        <f t="shared" si="73"/>
        <v/>
      </c>
      <c r="U140" s="138" t="str">
        <f>IF(ISBLANK(DATASHEET!AG126),"",DATASHEET!AG126)</f>
        <v/>
      </c>
      <c r="V140" s="198" t="str">
        <f>IF(ISBLANK(DATASHEET!AH126),"",DATASHEET!AH126)</f>
        <v/>
      </c>
      <c r="W140" s="140" t="str">
        <f>IF(X140="","",IFERROR(VLOOKUP(DATASHEET!AJ126,lookup,2,FALSE)-$P140,""))</f>
        <v/>
      </c>
      <c r="X140" s="156" t="str">
        <f>IFERROR(INDEX(DATASHEET!$A$1:$DG$299,MATCH(PROGRESS!$A140,DATASHEET!$A$1:$A$299,0),MATCH(PROGRESS!Y$2,DATASHEET!$A$1:$DG$1,0)),"")</f>
        <v/>
      </c>
      <c r="Y140" s="156" t="str">
        <f t="shared" si="74"/>
        <v/>
      </c>
      <c r="Z140" s="138" t="str">
        <f>IF(ISBLANK(DATASHEET!AK126),"",DATASHEET!AK126)</f>
        <v>MM</v>
      </c>
      <c r="AA140" s="198" t="str">
        <f>IF(ISBLANK(DATASHEET!AL126),"",DATASHEET!AL126)</f>
        <v>11T-BI-3</v>
      </c>
      <c r="AB140" s="140" t="str">
        <f>IF(AC140="","",IFERROR(VLOOKUP(DATASHEET!AN126,lookup,2,FALSE)-$P140,""))</f>
        <v/>
      </c>
      <c r="AC140" s="156" t="str">
        <f>IFERROR(INDEX(DATASHEET!$A$1:$DG$299,MATCH(PROGRESS!$A140,DATASHEET!$A$1:$A$299,0),MATCH(PROGRESS!AD$2,DATASHEET!$A$1:$DG$1,0)),"")</f>
        <v/>
      </c>
      <c r="AD140" s="156" t="str">
        <f t="shared" si="75"/>
        <v/>
      </c>
      <c r="AE140" s="138" t="str">
        <f>IF(ISBLANK(DATASHEET!AO126),"",DATASHEET!AO126)</f>
        <v/>
      </c>
      <c r="AF140" s="198" t="str">
        <f>IF(ISBLANK(DATASHEET!AP126),"",DATASHEET!AP126)</f>
        <v/>
      </c>
      <c r="AG140" s="140" t="str">
        <f>IF(AH140="","",IFERROR(VLOOKUP(DATASHEET!AR126,lookup,2,FALSE)-$P140,""))</f>
        <v/>
      </c>
      <c r="AH140" s="156" t="str">
        <f>IFERROR(INDEX(DATASHEET!$A$1:$DG$299,MATCH(PROGRESS!$A140,DATASHEET!$A$1:$A$299,0),MATCH(PROGRESS!AI$2,DATASHEET!$A$1:$DG$1,0)),"")</f>
        <v/>
      </c>
      <c r="AI140" s="156" t="str">
        <f t="shared" si="76"/>
        <v/>
      </c>
      <c r="AJ140" s="138" t="str">
        <f>IF(ISBLANK(DATASHEET!AS126),"",DATASHEET!AS126)</f>
        <v>AGI</v>
      </c>
      <c r="AK140" s="198" t="str">
        <f>IF(ISBLANK(DATASHEET!AT126),"",DATASHEET!AT126)</f>
        <v>11T-CH-3</v>
      </c>
      <c r="AL140" s="140" t="str">
        <f>IF(AM140="","",IFERROR(VLOOKUP(DATASHEET!AV126,lookup,2,FALSE)-$P140,""))</f>
        <v/>
      </c>
      <c r="AM140" s="156" t="str">
        <f>IFERROR(INDEX(DATASHEET!$A$1:$DG$299,MATCH(PROGRESS!$A140,DATASHEET!$A$1:$A$299,0),MATCH(PROGRESS!AN$2,DATASHEET!$A$1:$DG$1,0)),"")</f>
        <v/>
      </c>
      <c r="AN140" s="156" t="str">
        <f t="shared" si="77"/>
        <v/>
      </c>
      <c r="AO140" s="138" t="str">
        <f>IF(ISBLANK(DATASHEET!AW126),"",DATASHEET!AW126)</f>
        <v/>
      </c>
      <c r="AP140" s="198" t="str">
        <f>IF(ISBLANK(DATASHEET!AX126),"",DATASHEET!AX126)</f>
        <v/>
      </c>
      <c r="AQ140" s="140" t="str">
        <f>IF(AR140="","",IFERROR(VLOOKUP(DATASHEET!AZ126,lookup,2,FALSE)-$P140,""))</f>
        <v/>
      </c>
      <c r="AR140" s="156" t="str">
        <f>IFERROR(INDEX(DATASHEET!$A$1:$DG$299,MATCH(PROGRESS!$A140,DATASHEET!$A$1:$A$299,0),MATCH(PROGRESS!AS$2,DATASHEET!$A$1:$DG$1,0)),"")</f>
        <v/>
      </c>
      <c r="AS140" s="156" t="str">
        <f t="shared" si="78"/>
        <v/>
      </c>
      <c r="AT140" s="138" t="str">
        <f>IF(ISBLANK(DATASHEET!BA126),"",DATASHEET!BA126)</f>
        <v>DCR</v>
      </c>
      <c r="AU140" s="198" t="str">
        <f>IF(ISBLANK(DATASHEET!BB126),"",DATASHEET!BB126)</f>
        <v>11MS2-CS-3</v>
      </c>
      <c r="AV140" s="140" t="str">
        <f>IF(AW140="","",IFERROR(VLOOKUP(DATASHEET!BD126,lookup,2,FALSE)-$P140,""))</f>
        <v/>
      </c>
      <c r="AW140" s="156" t="str">
        <f>IFERROR(INDEX(DATASHEET!$A$1:$DG$299,MATCH(PROGRESS!$A140,DATASHEET!$A$1:$A$299,0),MATCH(PROGRESS!AX$2,DATASHEET!$A$1:$DG$1,0)),"")</f>
        <v/>
      </c>
      <c r="AX140" s="156" t="str">
        <f t="shared" si="79"/>
        <v/>
      </c>
      <c r="AY140" s="138" t="str">
        <f>IF(ISBLANK(DATASHEET!BE126),"",DATASHEET!BE126)</f>
        <v/>
      </c>
      <c r="AZ140" s="198" t="str">
        <f>IF(ISBLANK(DATASHEET!BF126),"",DATASHEET!BF126)</f>
        <v/>
      </c>
      <c r="BA140" s="140" t="str">
        <f>IF(BB140="","",IFERROR(VLOOKUP(DATASHEET!BH126,lookup,2,FALSE)-$P140,""))</f>
        <v/>
      </c>
      <c r="BB140" s="156" t="str">
        <f>IFERROR(INDEX(DATASHEET!$A$1:$DG$299,MATCH(PROGRESS!$A140,DATASHEET!$A$1:$A$299,0),MATCH(PROGRESS!BC$2,DATASHEET!$A$1:$DG$1,0)),"")</f>
        <v/>
      </c>
      <c r="BC140" s="156" t="str">
        <f t="shared" si="80"/>
        <v/>
      </c>
      <c r="BD140" s="138" t="str">
        <f>IF(ISBLANK(DATASHEET!BI126),"",DATASHEET!BI126)</f>
        <v>JK</v>
      </c>
      <c r="BE140" s="198" t="str">
        <f>IF(ISBLANK(DATASHEET!BJ126),"",DATASHEET!BJ126)</f>
        <v>11X-EN-3</v>
      </c>
      <c r="BF140" s="140" t="str">
        <f>IF(BG140="","",IFERROR(VLOOKUP(DATASHEET!BL126,lookup,2,FALSE)-$P140,""))</f>
        <v/>
      </c>
      <c r="BG140" s="156" t="str">
        <f>IFERROR(INDEX(DATASHEET!$A$1:$DG$299,MATCH(PROGRESS!$A140,DATASHEET!$A$1:$A$299,0),MATCH(PROGRESS!BH$2,DATASHEET!$A$1:$DG$1,0)),"")</f>
        <v/>
      </c>
      <c r="BH140" s="156" t="str">
        <f t="shared" si="81"/>
        <v/>
      </c>
      <c r="BI140" s="138" t="str">
        <f>IF(ISBLANK(DATASHEET!BM126),"",DATASHEET!BM126)</f>
        <v/>
      </c>
      <c r="BJ140" s="198" t="str">
        <f>IF(ISBLANK(DATASHEET!BN126),"",DATASHEET!BN126)</f>
        <v/>
      </c>
      <c r="BK140" s="140" t="str">
        <f>IF(BL140="","",IFERROR(VLOOKUP(DATASHEET!BP126,lookup,2,FALSE)-$P140,""))</f>
        <v/>
      </c>
      <c r="BL140" s="156" t="str">
        <f>IFERROR(INDEX(DATASHEET!$A$1:$DG$299,MATCH(PROGRESS!$A140,DATASHEET!$A$1:$A$299,0),MATCH(PROGRESS!BM$2,DATASHEET!$A$1:$DG$1,0)),"")</f>
        <v/>
      </c>
      <c r="BM140" s="156" t="str">
        <f t="shared" si="82"/>
        <v/>
      </c>
      <c r="BN140" s="138" t="str">
        <f>IF(ISBLANK(DATASHEET!BQ126),"",DATASHEET!BQ126)</f>
        <v/>
      </c>
      <c r="BO140" s="198" t="str">
        <f>IF(ISBLANK(DATASHEET!BR126),"",DATASHEET!BR126)</f>
        <v/>
      </c>
      <c r="BP140" s="140" t="str">
        <f>IF(BQ140="","",IFERROR(VLOOKUP(DATASHEET!BX126,lookup,2,FALSE)-$P140,""))</f>
        <v/>
      </c>
      <c r="BQ140" s="156" t="str">
        <f>IFERROR(INDEX(DATASHEET!$A$1:$DG$299,MATCH(PROGRESS!$A140,DATASHEET!$A$1:$A$299,0),MATCH(PROGRESS!BR$2,DATASHEET!$A$1:$DG$1,0)),"")</f>
        <v/>
      </c>
      <c r="BR140" s="156" t="str">
        <f t="shared" si="83"/>
        <v/>
      </c>
      <c r="BS140" s="138" t="str">
        <f>IF(ISBLANK(DATASHEET!BY126),"",DATASHEET!BY126)</f>
        <v>EGQ</v>
      </c>
      <c r="BT140" s="198" t="str">
        <f>IF(ISBLANK(DATASHEET!BZ126),"",DATASHEET!BZ126)</f>
        <v>11N-FR-3</v>
      </c>
      <c r="BU140" s="140" t="str">
        <f>IF(BV140="","",IFERROR(VLOOKUP(DATASHEET!CB126,lookup,2,FALSE)-$P140,""))</f>
        <v/>
      </c>
      <c r="BV140" s="156" t="str">
        <f>IFERROR(INDEX(DATASHEET!$A$1:$DG$299,MATCH(PROGRESS!$A140,DATASHEET!$A$1:$A$299,0),MATCH(PROGRESS!BW$2,DATASHEET!$A$1:$DG$1,0)),"")</f>
        <v/>
      </c>
      <c r="BW140" s="156" t="str">
        <f t="shared" si="84"/>
        <v/>
      </c>
      <c r="BX140" s="138" t="str">
        <f>IF(ISBLANK(DATASHEET!CC126),"",DATASHEET!CC126)</f>
        <v/>
      </c>
      <c r="BY140" s="198" t="str">
        <f>IF(ISBLANK(DATASHEET!CD126),"",DATASHEET!CD126)</f>
        <v/>
      </c>
      <c r="BZ140" s="140" t="str">
        <f>IF(CA140="","",IFERROR(VLOOKUP(DATASHEET!CE126,lookup,2,FALSE)-$P140,""))</f>
        <v/>
      </c>
      <c r="CA140" s="156" t="str">
        <f>IFERROR(INDEX(DATASHEET!$A$1:$DG$299,MATCH(PROGRESS!$A140,DATASHEET!$A$1:$A$299,0),MATCH(PROGRESS!CB$2,DATASHEET!$A$1:$DG$1,0)),"")</f>
        <v/>
      </c>
      <c r="CB140" s="156" t="str">
        <f t="shared" si="85"/>
        <v/>
      </c>
      <c r="CC140" s="138" t="str">
        <f>IF(ISBLANK(DATASHEET!CF126),"",DATASHEET!CF126)</f>
        <v/>
      </c>
      <c r="CD140" s="198" t="str">
        <f>IF(ISBLANK(DATASHEET!CG126),"",DATASHEET!CG126)</f>
        <v/>
      </c>
      <c r="CE140" s="140" t="str">
        <f>IF(CF140="","",IFERROR(VLOOKUP(DATASHEET!CJ126,lookup,2,FALSE)-$P140,""))</f>
        <v/>
      </c>
      <c r="CF140" s="156" t="str">
        <f>IFERROR(INDEX(DATASHEET!$A$1:$DG$299,MATCH(PROGRESS!$A140,DATASHEET!$A$1:$A$299,0),MATCH(PROGRESS!CG$2,DATASHEET!$A$1:$DG$1,0)),"")</f>
        <v/>
      </c>
      <c r="CG140" s="156" t="str">
        <f t="shared" si="86"/>
        <v/>
      </c>
      <c r="CH140" s="138" t="str">
        <f>IF(ISBLANK(DATASHEET!CK126),"",DATASHEET!CK126)</f>
        <v/>
      </c>
      <c r="CI140" s="198" t="str">
        <f>IF(ISBLANK(DATASHEET!CL126),"",DATASHEET!CL126)</f>
        <v/>
      </c>
      <c r="CJ140" s="140" t="str">
        <f>IF(CK140="","",IFERROR(VLOOKUP(DATASHEET!CN126,lookup,2,FALSE)-$P140,""))</f>
        <v/>
      </c>
      <c r="CK140" s="156" t="str">
        <f>IFERROR(INDEX(DATASHEET!$A$1:$DG$299,MATCH(PROGRESS!$A140,DATASHEET!$A$1:$A$299,0),MATCH(PROGRESS!CL$2,DATASHEET!$A$1:$DG$1,0)),"")</f>
        <v/>
      </c>
      <c r="CL140" s="156" t="str">
        <f t="shared" si="87"/>
        <v/>
      </c>
      <c r="CM140" s="138" t="str">
        <f>IF(ISBLANK(DATASHEET!CO126),"",DATASHEET!CO126)</f>
        <v>CS</v>
      </c>
      <c r="CN140" s="198" t="str">
        <f>IF(ISBLANK(DATASHEET!CP126),"",DATASHEET!CP126)</f>
        <v>11X-MA-2</v>
      </c>
      <c r="CO140" s="140" t="str">
        <f>IF(CP140="","",IFERROR(VLOOKUP(DATASHEET!CR126,lookup,2,FALSE)-$P140,""))</f>
        <v/>
      </c>
      <c r="CP140" s="156" t="str">
        <f>IFERROR(INDEX(DATASHEET!$A$1:$DG$299,MATCH(PROGRESS!$A140,DATASHEET!$A$1:$A$299,0),MATCH(PROGRESS!CQ$2,DATASHEET!$A$1:$DG$1,0)),"")</f>
        <v/>
      </c>
      <c r="CQ140" s="156" t="str">
        <f t="shared" si="88"/>
        <v/>
      </c>
      <c r="CR140" s="138" t="str">
        <f>IF(ISBLANK(DATASHEET!CS126),"",DATASHEET!CS126)</f>
        <v/>
      </c>
      <c r="CS140" s="198" t="str">
        <f>IF(ISBLANK(DATASHEET!CT126),"",DATASHEET!CT126)</f>
        <v/>
      </c>
      <c r="CT140" s="140" t="str">
        <f>IF(CU140="","",IFERROR(VLOOKUP(DATASHEET!CV126,lookup,2,FALSE)-$P140,""))</f>
        <v/>
      </c>
      <c r="CU140" s="156" t="str">
        <f>IFERROR(INDEX(DATASHEET!$A$1:$DG$299,MATCH(PROGRESS!$A140,DATASHEET!$A$1:$A$299,0),MATCH(PROGRESS!CV$2,DATASHEET!$A$1:$DG$1,0)),"")</f>
        <v/>
      </c>
      <c r="CV140" s="156" t="str">
        <f t="shared" si="89"/>
        <v/>
      </c>
      <c r="CW140" s="138" t="str">
        <f>IF(ISBLANK(DATASHEET!CW126),"",DATASHEET!CW126)</f>
        <v/>
      </c>
      <c r="CX140" s="198" t="str">
        <f>IF(ISBLANK(DATASHEET!CX126),"",DATASHEET!CX126)</f>
        <v/>
      </c>
      <c r="CY140" s="140" t="str">
        <f>IF(CZ140="","",IFERROR(VLOOKUP(DATASHEET!DD126,lookup,2,FALSE)-$P140,""))</f>
        <v/>
      </c>
      <c r="CZ140" s="156" t="str">
        <f>IFERROR(INDEX(DATASHEET!$A$1:$DG$299,MATCH(PROGRESS!$A140,DATASHEET!$A$1:$A$299,0),MATCH(PROGRESS!DA$2,DATASHEET!$A$1:$DG$1,0)),"")</f>
        <v/>
      </c>
      <c r="DA140" s="156" t="str">
        <f t="shared" si="90"/>
        <v/>
      </c>
      <c r="DB140" s="138" t="str">
        <f>IF(ISBLANK(DATASHEET!DE126),"",DATASHEET!DE126)</f>
        <v/>
      </c>
      <c r="DC140" s="198" t="str">
        <f>IF(ISBLANK(DATASHEET!DF126),"",DATASHEET!DF126)</f>
        <v/>
      </c>
      <c r="DD140" s="140" t="str">
        <f>IF(DE140="","",IFERROR(VLOOKUP(DATASHEET!DH126,lookup,2,FALSE)-$P140,""))</f>
        <v/>
      </c>
      <c r="DE140" s="156" t="str">
        <f>IFERROR(INDEX(DATASHEET!$A$1:$DG$299,MATCH(PROGRESS!$A140,DATASHEET!$A$1:$A$299,0),MATCH(PROGRESS!DF$2,DATASHEET!$A$1:$DG$1,0)),"")</f>
        <v/>
      </c>
      <c r="DF140" s="156" t="str">
        <f t="shared" si="91"/>
        <v/>
      </c>
      <c r="DG140" s="138" t="str">
        <f>IF(ISBLANK(DATASHEET!DI126),"",DATASHEET!DI126)</f>
        <v>TD</v>
      </c>
      <c r="DH140" s="198" t="str">
        <f>IF(ISBLANK(DATASHEET!DJ126),"",DATASHEET!DJ126)</f>
        <v>11T-PH-3</v>
      </c>
      <c r="DI140" s="140" t="str">
        <f>IF(DJ140="","",IFERROR(VLOOKUP(DATASHEET!DL126,lookup,2,FALSE)-$P140,""))</f>
        <v/>
      </c>
      <c r="DJ140" s="156" t="str">
        <f>IFERROR(INDEX(DATASHEET!$A$1:$DG$299,MATCH(PROGRESS!$A140,DATASHEET!$A$1:$A$299,0),MATCH(PROGRESS!DK$2,DATASHEET!$A$1:$DG$1,0)),"")</f>
        <v/>
      </c>
      <c r="DK140" s="156" t="str">
        <f t="shared" si="92"/>
        <v/>
      </c>
      <c r="DL140" s="138" t="str">
        <f>IF(ISBLANK(DATASHEET!DM126),"",DATASHEET!DM126)</f>
        <v/>
      </c>
      <c r="DM140" s="198" t="str">
        <f>IF(ISBLANK(DATASHEET!DN126),"",DATASHEET!DN126)</f>
        <v/>
      </c>
      <c r="DN140" s="140" t="str">
        <f>IF(DO140="","",IFERROR(VLOOKUP(DATASHEET!DP126,lookup,2,FALSE)-$P140,""))</f>
        <v/>
      </c>
      <c r="DO140" s="156" t="str">
        <f>IFERROR(INDEX(DATASHEET!$A$1:$DG$299,MATCH(PROGRESS!$A140,DATASHEET!$A$1:$A$299,0),MATCH(PROGRESS!DP$2,DATASHEET!$A$1:$DG$1,0)),"")</f>
        <v/>
      </c>
      <c r="DP140" s="156" t="str">
        <f t="shared" si="93"/>
        <v/>
      </c>
      <c r="DQ140" s="138" t="str">
        <f>IF(ISBLANK(DATASHEET!DQ126),"",DATASHEET!DQ126)</f>
        <v>GRY</v>
      </c>
      <c r="DR140" s="198" t="str">
        <f>IF(ISBLANK(DATASHEET!DR126),"",DATASHEET!DR126)</f>
        <v>11X-RE-3</v>
      </c>
      <c r="DS140" s="140" t="str">
        <f>IF(DT140="","",IFERROR(VLOOKUP(DATASHEET!DT126,lookup,2,FALSE)-$P140,""))</f>
        <v/>
      </c>
      <c r="DT140" s="156" t="str">
        <f>IFERROR(INDEX(DATASHEET!$A$1:$DG$299,MATCH(PROGRESS!$A140,DATASHEET!$A$1:$A$299,0),MATCH(PROGRESS!DU$2,DATASHEET!$A$1:$DG$1,0)),"")</f>
        <v/>
      </c>
      <c r="DU140" s="156" t="str">
        <f t="shared" si="94"/>
        <v/>
      </c>
      <c r="DV140" s="138" t="str">
        <f>IF(ISBLANK(DATASHEET!DU126),"",DATASHEET!DU126)</f>
        <v/>
      </c>
      <c r="DW140" s="198" t="str">
        <f>IF(ISBLANK(DATASHEET!DV126),"",DATASHEET!DV126)</f>
        <v/>
      </c>
      <c r="DX140" s="140" t="str">
        <f>IF(DY140="","",IFERROR(VLOOKUP(DATASHEET!DX126,lookup,2,FALSE)-$P140,""))</f>
        <v/>
      </c>
      <c r="DY140" s="156" t="str">
        <f>IFERROR(INDEX(DATASHEET!$A$1:$DG$299,MATCH(PROGRESS!$A140,DATASHEET!$A$1:$A$299,0),MATCH(PROGRESS!DZ$2,DATASHEET!$A$1:$DG$1,0)),"")</f>
        <v/>
      </c>
      <c r="DZ140" s="156" t="str">
        <f t="shared" si="95"/>
        <v/>
      </c>
      <c r="EA140" s="138" t="str">
        <f>IF(ISBLANK(DATASHEET!DY126),"",DATASHEET!DY126)</f>
        <v/>
      </c>
      <c r="EB140" s="198" t="str">
        <f>IF(ISBLANK(DATASHEET!DZ126),"",DATASHEET!DZ126)</f>
        <v/>
      </c>
      <c r="FD140" s="526"/>
      <c r="FE140" s="532"/>
      <c r="FF140" s="532"/>
      <c r="FG140" s="532"/>
      <c r="FH140" s="526"/>
      <c r="FI140" s="526"/>
      <c r="FJ140" s="532"/>
      <c r="FK140" s="526"/>
      <c r="FL140" s="532"/>
      <c r="FM140" s="526"/>
      <c r="FN140" s="532"/>
      <c r="FO140" s="532"/>
      <c r="FP140" s="532"/>
      <c r="FQ140" s="526"/>
      <c r="FR140" s="526"/>
      <c r="FS140" s="526"/>
      <c r="FT140" s="532"/>
      <c r="FU140" s="526"/>
      <c r="FV140" s="532"/>
      <c r="FW140" s="532"/>
      <c r="FX140" s="532"/>
      <c r="FY140" s="526"/>
      <c r="FZ140" s="532"/>
      <c r="GA140" s="529"/>
      <c r="GB140" s="530"/>
      <c r="GC140" s="530"/>
      <c r="GD140" s="529"/>
      <c r="GE140" s="530"/>
      <c r="GF140" s="530"/>
      <c r="GG140" s="530"/>
      <c r="GH140" s="530"/>
      <c r="GI140" s="530"/>
      <c r="GJ140" s="529"/>
      <c r="GK140" s="530"/>
      <c r="GL140" s="529"/>
      <c r="GM140" s="529"/>
      <c r="GN140" s="530"/>
      <c r="GO140" s="530"/>
      <c r="GP140" s="529"/>
      <c r="GQ140" s="529"/>
      <c r="GR140" s="530"/>
      <c r="GS140" s="530"/>
      <c r="GT140" s="529"/>
    </row>
    <row r="141" spans="1:210" ht="15.75" x14ac:dyDescent="0.25">
      <c r="A141" s="179">
        <f>DATASHEET!A127</f>
        <v>151614</v>
      </c>
      <c r="B141" s="58" t="str">
        <f>DATASHEET!B127</f>
        <v>NEWTON, Grace</v>
      </c>
      <c r="C141" s="169" t="str">
        <f>DATASHEET!C127</f>
        <v>11ZI</v>
      </c>
      <c r="D141" s="170" t="str">
        <f>DATASHEET!D127</f>
        <v>F</v>
      </c>
      <c r="E141" s="170" t="str">
        <f>DATASHEET!J127</f>
        <v>N</v>
      </c>
      <c r="F141" s="170" t="str">
        <f>DATASHEET!E127</f>
        <v>N</v>
      </c>
      <c r="G141" s="170" t="str">
        <f>DATASHEET!F127</f>
        <v>White - British</v>
      </c>
      <c r="H141" s="170" t="str">
        <f>DATASHEET!G127</f>
        <v>N</v>
      </c>
      <c r="I141" s="170" t="str">
        <f>DATASHEET!H127</f>
        <v>N</v>
      </c>
      <c r="J141" s="170" t="str">
        <f>DATASHEET!I127</f>
        <v>N</v>
      </c>
      <c r="K141" s="171" t="str">
        <f>DATASHEET!M127</f>
        <v>H</v>
      </c>
      <c r="L141" s="88" t="str">
        <f t="shared" si="71"/>
        <v/>
      </c>
      <c r="M141" s="88" t="str">
        <f t="shared" si="72"/>
        <v/>
      </c>
      <c r="N141" s="498" t="str">
        <f>IF(ISBLANK(DATASHEET!L127),"",DATASHEET!L127)</f>
        <v>6-7</v>
      </c>
      <c r="O141" s="109">
        <f>IFERROR(IF(VLOOKUP(DATASHEET!A127,[5]YEAR11!$A$2:$AF$236,18,FALSE)="","",VLOOKUP(DATASHEET!A127,[5]YEAR11!$A$2:$AF$236,18,FALSE)),"")</f>
        <v>64.375</v>
      </c>
      <c r="P141" s="111">
        <f>IFERROR(IF(VLOOKUP(DATASHEET!A127,[5]YEAR11!$A$2:$AF$237,19,FALSE)="","",VLOOKUP(DATASHEET!A127,[5]YEAR11!$A$2:$AF$237,19,FALSE)),"")</f>
        <v>6.4375</v>
      </c>
      <c r="Q141" s="497">
        <f>'P8 BREAKDOWN'!M129</f>
        <v>-6.0374999999999996</v>
      </c>
      <c r="R141" s="140" t="str">
        <f>IF(S141="","",IFERROR(VLOOKUP(DATASHEET!AF127,lookup,2,FALSE)-$P141,""))</f>
        <v/>
      </c>
      <c r="S141" s="156" t="str">
        <f>IFERROR(INDEX(DATASHEET!$A$1:$DG$299,MATCH(PROGRESS!$A141,DATASHEET!$A$1:$A$299,0),MATCH(PROGRESS!T$2,DATASHEET!$A$1:$DG$1,0)),"")</f>
        <v/>
      </c>
      <c r="T141" s="156" t="str">
        <f t="shared" si="73"/>
        <v/>
      </c>
      <c r="U141" s="138" t="str">
        <f>IF(ISBLANK(DATASHEET!AG127),"",DATASHEET!AG127)</f>
        <v/>
      </c>
      <c r="V141" s="198" t="str">
        <f>IF(ISBLANK(DATASHEET!AH127),"",DATASHEET!AH127)</f>
        <v/>
      </c>
      <c r="W141" s="140" t="str">
        <f>IF(X141="","",IFERROR(VLOOKUP(DATASHEET!AJ127,lookup,2,FALSE)-$P141,""))</f>
        <v/>
      </c>
      <c r="X141" s="156" t="str">
        <f>IFERROR(INDEX(DATASHEET!$A$1:$DG$299,MATCH(PROGRESS!$A141,DATASHEET!$A$1:$A$299,0),MATCH(PROGRESS!Y$2,DATASHEET!$A$1:$DG$1,0)),"")</f>
        <v/>
      </c>
      <c r="Y141" s="156" t="str">
        <f t="shared" si="74"/>
        <v/>
      </c>
      <c r="Z141" s="138" t="str">
        <f>IF(ISBLANK(DATASHEET!AK127),"",DATASHEET!AK127)</f>
        <v>MM</v>
      </c>
      <c r="AA141" s="198" t="str">
        <f>IF(ISBLANK(DATASHEET!AL127),"",DATASHEET!AL127)</f>
        <v>11T-BI-3</v>
      </c>
      <c r="AB141" s="140" t="str">
        <f>IF(AC141="","",IFERROR(VLOOKUP(DATASHEET!AN127,lookup,2,FALSE)-$P141,""))</f>
        <v/>
      </c>
      <c r="AC141" s="156" t="str">
        <f>IFERROR(INDEX(DATASHEET!$A$1:$DG$299,MATCH(PROGRESS!$A141,DATASHEET!$A$1:$A$299,0),MATCH(PROGRESS!AD$2,DATASHEET!$A$1:$DG$1,0)),"")</f>
        <v/>
      </c>
      <c r="AD141" s="156" t="str">
        <f t="shared" si="75"/>
        <v/>
      </c>
      <c r="AE141" s="138" t="str">
        <f>IF(ISBLANK(DATASHEET!AO127),"",DATASHEET!AO127)</f>
        <v/>
      </c>
      <c r="AF141" s="198" t="str">
        <f>IF(ISBLANK(DATASHEET!AP127),"",DATASHEET!AP127)</f>
        <v/>
      </c>
      <c r="AG141" s="140" t="str">
        <f>IF(AH141="","",IFERROR(VLOOKUP(DATASHEET!AR127,lookup,2,FALSE)-$P141,""))</f>
        <v/>
      </c>
      <c r="AH141" s="156" t="str">
        <f>IFERROR(INDEX(DATASHEET!$A$1:$DG$299,MATCH(PROGRESS!$A141,DATASHEET!$A$1:$A$299,0),MATCH(PROGRESS!AI$2,DATASHEET!$A$1:$DG$1,0)),"")</f>
        <v/>
      </c>
      <c r="AI141" s="156" t="str">
        <f t="shared" si="76"/>
        <v/>
      </c>
      <c r="AJ141" s="138" t="str">
        <f>IF(ISBLANK(DATASHEET!AS127),"",DATASHEET!AS127)</f>
        <v>AGI</v>
      </c>
      <c r="AK141" s="198" t="str">
        <f>IF(ISBLANK(DATASHEET!AT127),"",DATASHEET!AT127)</f>
        <v>11T-CH-3</v>
      </c>
      <c r="AL141" s="140" t="str">
        <f>IF(AM141="","",IFERROR(VLOOKUP(DATASHEET!AV127,lookup,2,FALSE)-$P141,""))</f>
        <v/>
      </c>
      <c r="AM141" s="156" t="str">
        <f>IFERROR(INDEX(DATASHEET!$A$1:$DG$299,MATCH(PROGRESS!$A141,DATASHEET!$A$1:$A$299,0),MATCH(PROGRESS!AN$2,DATASHEET!$A$1:$DG$1,0)),"")</f>
        <v/>
      </c>
      <c r="AN141" s="156" t="str">
        <f t="shared" si="77"/>
        <v/>
      </c>
      <c r="AO141" s="138" t="str">
        <f>IF(ISBLANK(DATASHEET!AW127),"",DATASHEET!AW127)</f>
        <v/>
      </c>
      <c r="AP141" s="198" t="str">
        <f>IF(ISBLANK(DATASHEET!AX127),"",DATASHEET!AX127)</f>
        <v/>
      </c>
      <c r="AQ141" s="140" t="str">
        <f>IF(AR141="","",IFERROR(VLOOKUP(DATASHEET!AZ127,lookup,2,FALSE)-$P141,""))</f>
        <v/>
      </c>
      <c r="AR141" s="156" t="str">
        <f>IFERROR(INDEX(DATASHEET!$A$1:$DG$299,MATCH(PROGRESS!$A141,DATASHEET!$A$1:$A$299,0),MATCH(PROGRESS!AS$2,DATASHEET!$A$1:$DG$1,0)),"")</f>
        <v/>
      </c>
      <c r="AS141" s="156" t="str">
        <f t="shared" si="78"/>
        <v/>
      </c>
      <c r="AT141" s="138" t="str">
        <f>IF(ISBLANK(DATASHEET!BA127),"",DATASHEET!BA127)</f>
        <v/>
      </c>
      <c r="AU141" s="198" t="str">
        <f>IF(ISBLANK(DATASHEET!BB127),"",DATASHEET!BB127)</f>
        <v/>
      </c>
      <c r="AV141" s="140" t="str">
        <f>IF(AW141="","",IFERROR(VLOOKUP(DATASHEET!BD127,lookup,2,FALSE)-$P141,""))</f>
        <v/>
      </c>
      <c r="AW141" s="156" t="str">
        <f>IFERROR(INDEX(DATASHEET!$A$1:$DG$299,MATCH(PROGRESS!$A141,DATASHEET!$A$1:$A$299,0),MATCH(PROGRESS!AX$2,DATASHEET!$A$1:$DG$1,0)),"")</f>
        <v/>
      </c>
      <c r="AX141" s="156" t="str">
        <f t="shared" si="79"/>
        <v/>
      </c>
      <c r="AY141" s="138" t="str">
        <f>IF(ISBLANK(DATASHEET!BE127),"",DATASHEET!BE127)</f>
        <v/>
      </c>
      <c r="AZ141" s="198" t="str">
        <f>IF(ISBLANK(DATASHEET!BF127),"",DATASHEET!BF127)</f>
        <v/>
      </c>
      <c r="BA141" s="140" t="str">
        <f>IF(BB141="","",IFERROR(VLOOKUP(DATASHEET!BH127,lookup,2,FALSE)-$P141,""))</f>
        <v/>
      </c>
      <c r="BB141" s="156" t="str">
        <f>IFERROR(INDEX(DATASHEET!$A$1:$DG$299,MATCH(PROGRESS!$A141,DATASHEET!$A$1:$A$299,0),MATCH(PROGRESS!BC$2,DATASHEET!$A$1:$DG$1,0)),"")</f>
        <v/>
      </c>
      <c r="BC141" s="156" t="str">
        <f t="shared" si="80"/>
        <v/>
      </c>
      <c r="BD141" s="138" t="str">
        <f>IF(ISBLANK(DATASHEET!BI127),"",DATASHEET!BI127)</f>
        <v>JK</v>
      </c>
      <c r="BE141" s="198" t="str">
        <f>IF(ISBLANK(DATASHEET!BJ127),"",DATASHEET!BJ127)</f>
        <v>11X-EN-3</v>
      </c>
      <c r="BF141" s="140" t="str">
        <f>IF(BG141="","",IFERROR(VLOOKUP(DATASHEET!BL127,lookup,2,FALSE)-$P141,""))</f>
        <v/>
      </c>
      <c r="BG141" s="156" t="str">
        <f>IFERROR(INDEX(DATASHEET!$A$1:$DG$299,MATCH(PROGRESS!$A141,DATASHEET!$A$1:$A$299,0),MATCH(PROGRESS!BH$2,DATASHEET!$A$1:$DG$1,0)),"")</f>
        <v/>
      </c>
      <c r="BH141" s="156" t="str">
        <f t="shared" si="81"/>
        <v/>
      </c>
      <c r="BI141" s="138" t="str">
        <f>IF(ISBLANK(DATASHEET!BM127),"",DATASHEET!BM127)</f>
        <v/>
      </c>
      <c r="BJ141" s="198" t="str">
        <f>IF(ISBLANK(DATASHEET!BN127),"",DATASHEET!BN127)</f>
        <v/>
      </c>
      <c r="BK141" s="140" t="str">
        <f>IF(BL141="","",IFERROR(VLOOKUP(DATASHEET!BP127,lookup,2,FALSE)-$P141,""))</f>
        <v/>
      </c>
      <c r="BL141" s="156" t="str">
        <f>IFERROR(INDEX(DATASHEET!$A$1:$DG$299,MATCH(PROGRESS!$A141,DATASHEET!$A$1:$A$299,0),MATCH(PROGRESS!BM$2,DATASHEET!$A$1:$DG$1,0)),"")</f>
        <v/>
      </c>
      <c r="BM141" s="156" t="str">
        <f t="shared" si="82"/>
        <v/>
      </c>
      <c r="BN141" s="138" t="str">
        <f>IF(ISBLANK(DATASHEET!BQ127),"",DATASHEET!BQ127)</f>
        <v/>
      </c>
      <c r="BO141" s="198" t="str">
        <f>IF(ISBLANK(DATASHEET!BR127),"",DATASHEET!BR127)</f>
        <v/>
      </c>
      <c r="BP141" s="140" t="str">
        <f>IF(BQ141="","",IFERROR(VLOOKUP(DATASHEET!BX127,lookup,2,FALSE)-$P141,""))</f>
        <v/>
      </c>
      <c r="BQ141" s="156" t="str">
        <f>IFERROR(INDEX(DATASHEET!$A$1:$DG$299,MATCH(PROGRESS!$A141,DATASHEET!$A$1:$A$299,0),MATCH(PROGRESS!BR$2,DATASHEET!$A$1:$DG$1,0)),"")</f>
        <v/>
      </c>
      <c r="BR141" s="156" t="str">
        <f t="shared" si="83"/>
        <v/>
      </c>
      <c r="BS141" s="138" t="str">
        <f>IF(ISBLANK(DATASHEET!BY127),"",DATASHEET!BY127)</f>
        <v/>
      </c>
      <c r="BT141" s="198" t="str">
        <f>IF(ISBLANK(DATASHEET!BZ127),"",DATASHEET!BZ127)</f>
        <v/>
      </c>
      <c r="BU141" s="140" t="str">
        <f>IF(BV141="","",IFERROR(VLOOKUP(DATASHEET!CB127,lookup,2,FALSE)-$P141,""))</f>
        <v/>
      </c>
      <c r="BV141" s="156" t="str">
        <f>IFERROR(INDEX(DATASHEET!$A$1:$DG$299,MATCH(PROGRESS!$A141,DATASHEET!$A$1:$A$299,0),MATCH(PROGRESS!BW$2,DATASHEET!$A$1:$DG$1,0)),"")</f>
        <v/>
      </c>
      <c r="BW141" s="156" t="str">
        <f t="shared" si="84"/>
        <v/>
      </c>
      <c r="BX141" s="138" t="str">
        <f>IF(ISBLANK(DATASHEET!CC127),"",DATASHEET!CC127)</f>
        <v/>
      </c>
      <c r="BY141" s="198" t="str">
        <f>IF(ISBLANK(DATASHEET!CD127),"",DATASHEET!CD127)</f>
        <v/>
      </c>
      <c r="BZ141" s="140" t="str">
        <f>IF(CA141="","",IFERROR(VLOOKUP(DATASHEET!CE127,lookup,2,FALSE)-$P141,""))</f>
        <v/>
      </c>
      <c r="CA141" s="156" t="str">
        <f>IFERROR(INDEX(DATASHEET!$A$1:$DG$299,MATCH(PROGRESS!$A141,DATASHEET!$A$1:$A$299,0),MATCH(PROGRESS!CB$2,DATASHEET!$A$1:$DG$1,0)),"")</f>
        <v/>
      </c>
      <c r="CB141" s="156" t="str">
        <f t="shared" si="85"/>
        <v/>
      </c>
      <c r="CC141" s="138" t="str">
        <f>IF(ISBLANK(DATASHEET!CF127),"",DATASHEET!CF127)</f>
        <v/>
      </c>
      <c r="CD141" s="198" t="str">
        <f>IF(ISBLANK(DATASHEET!CG127),"",DATASHEET!CG127)</f>
        <v/>
      </c>
      <c r="CE141" s="140" t="str">
        <f>IF(CF141="","",IFERROR(VLOOKUP(DATASHEET!CJ127,lookup,2,FALSE)-$P141,""))</f>
        <v/>
      </c>
      <c r="CF141" s="156" t="str">
        <f>IFERROR(INDEX(DATASHEET!$A$1:$DG$299,MATCH(PROGRESS!$A141,DATASHEET!$A$1:$A$299,0),MATCH(PROGRESS!CG$2,DATASHEET!$A$1:$DG$1,0)),"")</f>
        <v/>
      </c>
      <c r="CG141" s="156" t="str">
        <f t="shared" si="86"/>
        <v/>
      </c>
      <c r="CH141" s="138" t="str">
        <f>IF(ISBLANK(DATASHEET!CK127),"",DATASHEET!CK127)</f>
        <v/>
      </c>
      <c r="CI141" s="198" t="str">
        <f>IF(ISBLANK(DATASHEET!CL127),"",DATASHEET!CL127)</f>
        <v/>
      </c>
      <c r="CJ141" s="140" t="str">
        <f>IF(CK141="","",IFERROR(VLOOKUP(DATASHEET!CN127,lookup,2,FALSE)-$P141,""))</f>
        <v/>
      </c>
      <c r="CK141" s="156" t="str">
        <f>IFERROR(INDEX(DATASHEET!$A$1:$DG$299,MATCH(PROGRESS!$A141,DATASHEET!$A$1:$A$299,0),MATCH(PROGRESS!CL$2,DATASHEET!$A$1:$DG$1,0)),"")</f>
        <v/>
      </c>
      <c r="CL141" s="156" t="str">
        <f t="shared" si="87"/>
        <v/>
      </c>
      <c r="CM141" s="138" t="str">
        <f>IF(ISBLANK(DATASHEET!CO127),"",DATASHEET!CO127)</f>
        <v>JQ</v>
      </c>
      <c r="CN141" s="198" t="str">
        <f>IF(ISBLANK(DATASHEET!CP127),"",DATASHEET!CP127)</f>
        <v>11X-MA-4</v>
      </c>
      <c r="CO141" s="140" t="str">
        <f>IF(CP141="","",IFERROR(VLOOKUP(DATASHEET!CR127,lookup,2,FALSE)-$P141,""))</f>
        <v/>
      </c>
      <c r="CP141" s="156" t="str">
        <f>IFERROR(INDEX(DATASHEET!$A$1:$DG$299,MATCH(PROGRESS!$A141,DATASHEET!$A$1:$A$299,0),MATCH(PROGRESS!CQ$2,DATASHEET!$A$1:$DG$1,0)),"")</f>
        <v/>
      </c>
      <c r="CQ141" s="156" t="str">
        <f t="shared" si="88"/>
        <v/>
      </c>
      <c r="CR141" s="138" t="str">
        <f>IF(ISBLANK(DATASHEET!CS127),"",DATASHEET!CS127)</f>
        <v>AW</v>
      </c>
      <c r="CS141" s="198" t="str">
        <f>IF(ISBLANK(DATASHEET!CT127),"",DATASHEET!CT127)</f>
        <v>11MS2-MU-9</v>
      </c>
      <c r="CT141" s="140" t="str">
        <f>IF(CU141="","",IFERROR(VLOOKUP(DATASHEET!CV127,lookup,2,FALSE)-$P141,""))</f>
        <v/>
      </c>
      <c r="CU141" s="156" t="str">
        <f>IFERROR(INDEX(DATASHEET!$A$1:$DG$299,MATCH(PROGRESS!$A141,DATASHEET!$A$1:$A$299,0),MATCH(PROGRESS!CV$2,DATASHEET!$A$1:$DG$1,0)),"")</f>
        <v/>
      </c>
      <c r="CV141" s="156" t="str">
        <f t="shared" si="89"/>
        <v/>
      </c>
      <c r="CW141" s="138" t="str">
        <f>IF(ISBLANK(DATASHEET!CW127),"",DATASHEET!CW127)</f>
        <v/>
      </c>
      <c r="CX141" s="198" t="str">
        <f>IF(ISBLANK(DATASHEET!CX127),"",DATASHEET!CX127)</f>
        <v/>
      </c>
      <c r="CY141" s="140" t="str">
        <f>IF(CZ141="","",IFERROR(VLOOKUP(DATASHEET!DD127,lookup,2,FALSE)-$P141,""))</f>
        <v/>
      </c>
      <c r="CZ141" s="156" t="str">
        <f>IFERROR(INDEX(DATASHEET!$A$1:$DG$299,MATCH(PROGRESS!$A141,DATASHEET!$A$1:$A$299,0),MATCH(PROGRESS!DA$2,DATASHEET!$A$1:$DG$1,0)),"")</f>
        <v/>
      </c>
      <c r="DA141" s="156" t="str">
        <f t="shared" si="90"/>
        <v/>
      </c>
      <c r="DB141" s="138" t="str">
        <f>IF(ISBLANK(DATASHEET!DE127),"",DATASHEET!DE127)</f>
        <v/>
      </c>
      <c r="DC141" s="198" t="str">
        <f>IF(ISBLANK(DATASHEET!DF127),"",DATASHEET!DF127)</f>
        <v/>
      </c>
      <c r="DD141" s="140" t="str">
        <f>IF(DE141="","",IFERROR(VLOOKUP(DATASHEET!DH127,lookup,2,FALSE)-$P141,""))</f>
        <v/>
      </c>
      <c r="DE141" s="156" t="str">
        <f>IFERROR(INDEX(DATASHEET!$A$1:$DG$299,MATCH(PROGRESS!$A141,DATASHEET!$A$1:$A$299,0),MATCH(PROGRESS!DF$2,DATASHEET!$A$1:$DG$1,0)),"")</f>
        <v/>
      </c>
      <c r="DF141" s="156" t="str">
        <f t="shared" si="91"/>
        <v/>
      </c>
      <c r="DG141" s="138" t="str">
        <f>IF(ISBLANK(DATASHEET!DI127),"",DATASHEET!DI127)</f>
        <v>TD</v>
      </c>
      <c r="DH141" s="198" t="str">
        <f>IF(ISBLANK(DATASHEET!DJ127),"",DATASHEET!DJ127)</f>
        <v>11T-PH-3</v>
      </c>
      <c r="DI141" s="140" t="str">
        <f>IF(DJ141="","",IFERROR(VLOOKUP(DATASHEET!DL127,lookup,2,FALSE)-$P141,""))</f>
        <v/>
      </c>
      <c r="DJ141" s="156" t="str">
        <f>IFERROR(INDEX(DATASHEET!$A$1:$DG$299,MATCH(PROGRESS!$A141,DATASHEET!$A$1:$A$299,0),MATCH(PROGRESS!DK$2,DATASHEET!$A$1:$DG$1,0)),"")</f>
        <v/>
      </c>
      <c r="DK141" s="156" t="str">
        <f t="shared" si="92"/>
        <v/>
      </c>
      <c r="DL141" s="138" t="str">
        <f>IF(ISBLANK(DATASHEET!DM127),"",DATASHEET!DM127)</f>
        <v/>
      </c>
      <c r="DM141" s="198" t="str">
        <f>IF(ISBLANK(DATASHEET!DN127),"",DATASHEET!DN127)</f>
        <v/>
      </c>
      <c r="DN141" s="140" t="str">
        <f>IF(DO141="","",IFERROR(VLOOKUP(DATASHEET!DP127,lookup,2,FALSE)-$P141,""))</f>
        <v/>
      </c>
      <c r="DO141" s="156" t="str">
        <f>IFERROR(INDEX(DATASHEET!$A$1:$DG$299,MATCH(PROGRESS!$A141,DATASHEET!$A$1:$A$299,0),MATCH(PROGRESS!DP$2,DATASHEET!$A$1:$DG$1,0)),"")</f>
        <v/>
      </c>
      <c r="DP141" s="156" t="str">
        <f t="shared" si="93"/>
        <v/>
      </c>
      <c r="DQ141" s="138" t="str">
        <f>IF(ISBLANK(DATASHEET!DQ127),"",DATASHEET!DQ127)</f>
        <v>ZA</v>
      </c>
      <c r="DR141" s="198" t="str">
        <f>IF(ISBLANK(DATASHEET!DR127),"",DATASHEET!DR127)</f>
        <v>11X-RE-7</v>
      </c>
      <c r="DS141" s="140" t="str">
        <f>IF(DT141="","",IFERROR(VLOOKUP(DATASHEET!DT127,lookup,2,FALSE)-$P141,""))</f>
        <v/>
      </c>
      <c r="DT141" s="156" t="str">
        <f>IFERROR(INDEX(DATASHEET!$A$1:$DG$299,MATCH(PROGRESS!$A141,DATASHEET!$A$1:$A$299,0),MATCH(PROGRESS!DU$2,DATASHEET!$A$1:$DG$1,0)),"")</f>
        <v/>
      </c>
      <c r="DU141" s="156" t="str">
        <f t="shared" si="94"/>
        <v/>
      </c>
      <c r="DV141" s="138" t="str">
        <f>IF(ISBLANK(DATASHEET!DU127),"",DATASHEET!DU127)</f>
        <v/>
      </c>
      <c r="DW141" s="198" t="str">
        <f>IF(ISBLANK(DATASHEET!DV127),"",DATASHEET!DV127)</f>
        <v/>
      </c>
      <c r="DX141" s="140" t="str">
        <f>IF(DY141="","",IFERROR(VLOOKUP(DATASHEET!DX127,lookup,2,FALSE)-$P141,""))</f>
        <v/>
      </c>
      <c r="DY141" s="156" t="str">
        <f>IFERROR(INDEX(DATASHEET!$A$1:$DG$299,MATCH(PROGRESS!$A141,DATASHEET!$A$1:$A$299,0),MATCH(PROGRESS!DZ$2,DATASHEET!$A$1:$DG$1,0)),"")</f>
        <v/>
      </c>
      <c r="DZ141" s="156" t="str">
        <f t="shared" si="95"/>
        <v/>
      </c>
      <c r="EA141" s="138" t="str">
        <f>IF(ISBLANK(DATASHEET!DY127),"",DATASHEET!DY127)</f>
        <v>YP</v>
      </c>
      <c r="EB141" s="198" t="str">
        <f>IF(ISBLANK(DATASHEET!DZ127),"",DATASHEET!DZ127)</f>
        <v>11S-SP-3</v>
      </c>
      <c r="FD141" s="526"/>
      <c r="FE141" s="532"/>
      <c r="FF141" s="532"/>
      <c r="FG141" s="532"/>
      <c r="FH141" s="526"/>
      <c r="FI141" s="526"/>
      <c r="FJ141" s="532"/>
      <c r="FK141" s="526"/>
      <c r="FL141" s="532"/>
      <c r="FM141" s="526"/>
      <c r="FN141" s="532"/>
      <c r="FO141" s="532"/>
      <c r="FP141" s="532"/>
      <c r="FQ141" s="526"/>
      <c r="FR141" s="526"/>
      <c r="FS141" s="526"/>
      <c r="FT141" s="532"/>
      <c r="FU141" s="526"/>
      <c r="FV141" s="532"/>
      <c r="FW141" s="532"/>
      <c r="FX141" s="532"/>
      <c r="FY141" s="526"/>
      <c r="FZ141" s="532"/>
      <c r="GA141" s="529"/>
      <c r="GB141" s="530"/>
      <c r="GC141" s="530"/>
      <c r="GD141" s="529"/>
      <c r="GE141" s="530"/>
      <c r="GF141" s="530"/>
      <c r="GG141" s="530"/>
      <c r="GH141" s="530"/>
      <c r="GI141" s="530"/>
      <c r="GJ141" s="529"/>
      <c r="GK141" s="530"/>
      <c r="GL141" s="529"/>
      <c r="GM141" s="529"/>
      <c r="GN141" s="530"/>
      <c r="GO141" s="530"/>
      <c r="GP141" s="529"/>
      <c r="GQ141" s="529"/>
      <c r="GR141" s="530"/>
      <c r="GS141" s="530"/>
      <c r="GT141" s="529"/>
      <c r="HB141" t="s">
        <v>375</v>
      </c>
    </row>
    <row r="142" spans="1:210" ht="15.75" x14ac:dyDescent="0.25">
      <c r="A142" s="179">
        <f>DATASHEET!A128</f>
        <v>151724</v>
      </c>
      <c r="B142" s="58" t="str">
        <f>DATASHEET!B128</f>
        <v>NICHOLSON, Georgia</v>
      </c>
      <c r="C142" s="169" t="str">
        <f>DATASHEET!C128</f>
        <v>11WE</v>
      </c>
      <c r="D142" s="170" t="str">
        <f>DATASHEET!D128</f>
        <v>F</v>
      </c>
      <c r="E142" s="170" t="str">
        <f>DATASHEET!J128</f>
        <v>N</v>
      </c>
      <c r="F142" s="170" t="str">
        <f>DATASHEET!E128</f>
        <v>N</v>
      </c>
      <c r="G142" s="170" t="str">
        <f>DATASHEET!F128</f>
        <v>White - British</v>
      </c>
      <c r="H142" s="170" t="str">
        <f>DATASHEET!G128</f>
        <v>N</v>
      </c>
      <c r="I142" s="170" t="str">
        <f>DATASHEET!H128</f>
        <v>N</v>
      </c>
      <c r="J142" s="170" t="str">
        <f>DATASHEET!I128</f>
        <v>N</v>
      </c>
      <c r="K142" s="171" t="str">
        <f>DATASHEET!M128</f>
        <v>M</v>
      </c>
      <c r="L142" s="88" t="str">
        <f t="shared" si="71"/>
        <v/>
      </c>
      <c r="M142" s="88" t="str">
        <f t="shared" si="72"/>
        <v/>
      </c>
      <c r="N142" s="498" t="str">
        <f>IF(ISBLANK(DATASHEET!L128),"",DATASHEET!L128)</f>
        <v>4-5</v>
      </c>
      <c r="O142" s="109">
        <f>IFERROR(IF(VLOOKUP(DATASHEET!A128,[5]YEAR11!$A$2:$AF$236,18,FALSE)="","",VLOOKUP(DATASHEET!A128,[5]YEAR11!$A$2:$AF$236,18,FALSE)),"")</f>
        <v>45.503675999999999</v>
      </c>
      <c r="P142" s="111">
        <f>IFERROR(IF(VLOOKUP(DATASHEET!A128,[5]YEAR11!$A$2:$AF$237,19,FALSE)="","",VLOOKUP(DATASHEET!A128,[5]YEAR11!$A$2:$AF$237,19,FALSE)),"")</f>
        <v>4.5503675999999995</v>
      </c>
      <c r="Q142" s="497">
        <f>'P8 BREAKDOWN'!M130</f>
        <v>-3.9503675999999999</v>
      </c>
      <c r="R142" s="140" t="str">
        <f>IF(S142="","",IFERROR(VLOOKUP(DATASHEET!AF128,lookup,2,FALSE)-$P142,""))</f>
        <v/>
      </c>
      <c r="S142" s="156" t="str">
        <f>IFERROR(INDEX(DATASHEET!$A$1:$DG$299,MATCH(PROGRESS!$A142,DATASHEET!$A$1:$A$299,0),MATCH(PROGRESS!T$2,DATASHEET!$A$1:$DG$1,0)),"")</f>
        <v/>
      </c>
      <c r="T142" s="156" t="str">
        <f t="shared" si="73"/>
        <v/>
      </c>
      <c r="U142" s="138" t="str">
        <f>IF(ISBLANK(DATASHEET!AG128),"",DATASHEET!AG128)</f>
        <v/>
      </c>
      <c r="V142" s="198" t="str">
        <f>IF(ISBLANK(DATASHEET!AH128),"",DATASHEET!AH128)</f>
        <v/>
      </c>
      <c r="W142" s="140" t="str">
        <f>IF(X142="","",IFERROR(VLOOKUP(DATASHEET!AJ128,lookup,2,FALSE)-$P142,""))</f>
        <v/>
      </c>
      <c r="X142" s="156" t="str">
        <f>IFERROR(INDEX(DATASHEET!$A$1:$DG$299,MATCH(PROGRESS!$A142,DATASHEET!$A$1:$A$299,0),MATCH(PROGRESS!Y$2,DATASHEET!$A$1:$DG$1,0)),"")</f>
        <v/>
      </c>
      <c r="Y142" s="156" t="str">
        <f t="shared" si="74"/>
        <v/>
      </c>
      <c r="Z142" s="138" t="str">
        <f>IF(ISBLANK(DATASHEET!AK128),"",DATASHEET!AK128)</f>
        <v>RAB</v>
      </c>
      <c r="AA142" s="198" t="str">
        <f>IF(ISBLANK(DATASHEET!AL128),"",DATASHEET!AL128)</f>
        <v>11T-BI-2</v>
      </c>
      <c r="AB142" s="140" t="str">
        <f>IF(AC142="","",IFERROR(VLOOKUP(DATASHEET!AN128,lookup,2,FALSE)-$P142,""))</f>
        <v/>
      </c>
      <c r="AC142" s="156" t="str">
        <f>IFERROR(INDEX(DATASHEET!$A$1:$DG$299,MATCH(PROGRESS!$A142,DATASHEET!$A$1:$A$299,0),MATCH(PROGRESS!AD$2,DATASHEET!$A$1:$DG$1,0)),"")</f>
        <v/>
      </c>
      <c r="AD142" s="156" t="str">
        <f t="shared" si="75"/>
        <v/>
      </c>
      <c r="AE142" s="138" t="str">
        <f>IF(ISBLANK(DATASHEET!AO128),"",DATASHEET!AO128)</f>
        <v>ASM</v>
      </c>
      <c r="AF142" s="198" t="str">
        <f>IF(ISBLANK(DATASHEET!AP128),"",DATASHEET!AP128)</f>
        <v>11MS2-BE-MS-1</v>
      </c>
      <c r="AG142" s="140" t="str">
        <f>IF(AH142="","",IFERROR(VLOOKUP(DATASHEET!AR128,lookup,2,FALSE)-$P142,""))</f>
        <v/>
      </c>
      <c r="AH142" s="156" t="str">
        <f>IFERROR(INDEX(DATASHEET!$A$1:$DG$299,MATCH(PROGRESS!$A142,DATASHEET!$A$1:$A$299,0),MATCH(PROGRESS!AI$2,DATASHEET!$A$1:$DG$1,0)),"")</f>
        <v/>
      </c>
      <c r="AI142" s="156" t="str">
        <f t="shared" si="76"/>
        <v/>
      </c>
      <c r="AJ142" s="138" t="str">
        <f>IF(ISBLANK(DATASHEET!AS128),"",DATASHEET!AS128)</f>
        <v>GN</v>
      </c>
      <c r="AK142" s="198" t="str">
        <f>IF(ISBLANK(DATASHEET!AT128),"",DATASHEET!AT128)</f>
        <v>11T-CH-2</v>
      </c>
      <c r="AL142" s="140" t="str">
        <f>IF(AM142="","",IFERROR(VLOOKUP(DATASHEET!AV128,lookup,2,FALSE)-$P142,""))</f>
        <v/>
      </c>
      <c r="AM142" s="156" t="str">
        <f>IFERROR(INDEX(DATASHEET!$A$1:$DG$299,MATCH(PROGRESS!$A142,DATASHEET!$A$1:$A$299,0),MATCH(PROGRESS!AN$2,DATASHEET!$A$1:$DG$1,0)),"")</f>
        <v/>
      </c>
      <c r="AN142" s="156" t="str">
        <f t="shared" si="77"/>
        <v/>
      </c>
      <c r="AO142" s="138" t="str">
        <f>IF(ISBLANK(DATASHEET!AW128),"",DATASHEET!AW128)</f>
        <v/>
      </c>
      <c r="AP142" s="198" t="str">
        <f>IF(ISBLANK(DATASHEET!AX128),"",DATASHEET!AX128)</f>
        <v/>
      </c>
      <c r="AQ142" s="140" t="str">
        <f>IF(AR142="","",IFERROR(VLOOKUP(DATASHEET!AZ128,lookup,2,FALSE)-$P142,""))</f>
        <v/>
      </c>
      <c r="AR142" s="156" t="str">
        <f>IFERROR(INDEX(DATASHEET!$A$1:$DG$299,MATCH(PROGRESS!$A142,DATASHEET!$A$1:$A$299,0),MATCH(PROGRESS!AS$2,DATASHEET!$A$1:$DG$1,0)),"")</f>
        <v/>
      </c>
      <c r="AS142" s="156" t="str">
        <f t="shared" si="78"/>
        <v/>
      </c>
      <c r="AT142" s="138" t="str">
        <f>IF(ISBLANK(DATASHEET!BA128),"",DATASHEET!BA128)</f>
        <v/>
      </c>
      <c r="AU142" s="198" t="str">
        <f>IF(ISBLANK(DATASHEET!BB128),"",DATASHEET!BB128)</f>
        <v/>
      </c>
      <c r="AV142" s="140" t="str">
        <f>IF(AW142="","",IFERROR(VLOOKUP(DATASHEET!BD128,lookup,2,FALSE)-$P142,""))</f>
        <v/>
      </c>
      <c r="AW142" s="156" t="str">
        <f>IFERROR(INDEX(DATASHEET!$A$1:$DG$299,MATCH(PROGRESS!$A142,DATASHEET!$A$1:$A$299,0),MATCH(PROGRESS!AX$2,DATASHEET!$A$1:$DG$1,0)),"")</f>
        <v/>
      </c>
      <c r="AX142" s="156" t="str">
        <f t="shared" si="79"/>
        <v/>
      </c>
      <c r="AY142" s="138" t="str">
        <f>IF(ISBLANK(DATASHEET!BE128),"",DATASHEET!BE128)</f>
        <v/>
      </c>
      <c r="AZ142" s="198" t="str">
        <f>IF(ISBLANK(DATASHEET!BF128),"",DATASHEET!BF128)</f>
        <v/>
      </c>
      <c r="BA142" s="140" t="str">
        <f>IF(BB142="","",IFERROR(VLOOKUP(DATASHEET!BH128,lookup,2,FALSE)-$P142,""))</f>
        <v/>
      </c>
      <c r="BB142" s="156" t="str">
        <f>IFERROR(INDEX(DATASHEET!$A$1:$DG$299,MATCH(PROGRESS!$A142,DATASHEET!$A$1:$A$299,0),MATCH(PROGRESS!BC$2,DATASHEET!$A$1:$DG$1,0)),"")</f>
        <v/>
      </c>
      <c r="BC142" s="156" t="str">
        <f t="shared" si="80"/>
        <v/>
      </c>
      <c r="BD142" s="138" t="str">
        <f>IF(ISBLANK(DATASHEET!BI128),"",DATASHEET!BI128)</f>
        <v>FB</v>
      </c>
      <c r="BE142" s="198" t="str">
        <f>IF(ISBLANK(DATASHEET!BJ128),"",DATASHEET!BJ128)</f>
        <v>11X-EN-6</v>
      </c>
      <c r="BF142" s="140" t="str">
        <f>IF(BG142="","",IFERROR(VLOOKUP(DATASHEET!BL128,lookup,2,FALSE)-$P142,""))</f>
        <v/>
      </c>
      <c r="BG142" s="156" t="str">
        <f>IFERROR(INDEX(DATASHEET!$A$1:$DG$299,MATCH(PROGRESS!$A142,DATASHEET!$A$1:$A$299,0),MATCH(PROGRESS!BH$2,DATASHEET!$A$1:$DG$1,0)),"")</f>
        <v/>
      </c>
      <c r="BH142" s="156" t="str">
        <f t="shared" si="81"/>
        <v/>
      </c>
      <c r="BI142" s="138" t="str">
        <f>IF(ISBLANK(DATASHEET!BM128),"",DATASHEET!BM128)</f>
        <v/>
      </c>
      <c r="BJ142" s="198" t="str">
        <f>IF(ISBLANK(DATASHEET!BN128),"",DATASHEET!BN128)</f>
        <v/>
      </c>
      <c r="BK142" s="140" t="str">
        <f>IF(BL142="","",IFERROR(VLOOKUP(DATASHEET!BP128,lookup,2,FALSE)-$P142,""))</f>
        <v/>
      </c>
      <c r="BL142" s="156" t="str">
        <f>IFERROR(INDEX(DATASHEET!$A$1:$DG$299,MATCH(PROGRESS!$A142,DATASHEET!$A$1:$A$299,0),MATCH(PROGRESS!BM$2,DATASHEET!$A$1:$DG$1,0)),"")</f>
        <v/>
      </c>
      <c r="BM142" s="156" t="str">
        <f t="shared" si="82"/>
        <v/>
      </c>
      <c r="BN142" s="138" t="str">
        <f>IF(ISBLANK(DATASHEET!BQ128),"",DATASHEET!BQ128)</f>
        <v/>
      </c>
      <c r="BO142" s="198" t="str">
        <f>IF(ISBLANK(DATASHEET!BR128),"",DATASHEET!BR128)</f>
        <v/>
      </c>
      <c r="BP142" s="140" t="str">
        <f>IF(BQ142="","",IFERROR(VLOOKUP(DATASHEET!BX128,lookup,2,FALSE)-$P142,""))</f>
        <v/>
      </c>
      <c r="BQ142" s="156" t="str">
        <f>IFERROR(INDEX(DATASHEET!$A$1:$DG$299,MATCH(PROGRESS!$A142,DATASHEET!$A$1:$A$299,0),MATCH(PROGRESS!BR$2,DATASHEET!$A$1:$DG$1,0)),"")</f>
        <v/>
      </c>
      <c r="BR142" s="156" t="str">
        <f t="shared" si="83"/>
        <v/>
      </c>
      <c r="BS142" s="138" t="str">
        <f>IF(ISBLANK(DATASHEET!BY128),"",DATASHEET!BY128)</f>
        <v/>
      </c>
      <c r="BT142" s="198" t="str">
        <f>IF(ISBLANK(DATASHEET!BZ128),"",DATASHEET!BZ128)</f>
        <v/>
      </c>
      <c r="BU142" s="140" t="str">
        <f>IF(BV142="","",IFERROR(VLOOKUP(DATASHEET!CB128,lookup,2,FALSE)-$P142,""))</f>
        <v/>
      </c>
      <c r="BV142" s="156" t="str">
        <f>IFERROR(INDEX(DATASHEET!$A$1:$DG$299,MATCH(PROGRESS!$A142,DATASHEET!$A$1:$A$299,0),MATCH(PROGRESS!BW$2,DATASHEET!$A$1:$DG$1,0)),"")</f>
        <v/>
      </c>
      <c r="BW142" s="156" t="str">
        <f t="shared" si="84"/>
        <v/>
      </c>
      <c r="BX142" s="138" t="str">
        <f>IF(ISBLANK(DATASHEET!CC128),"",DATASHEET!CC128)</f>
        <v/>
      </c>
      <c r="BY142" s="198" t="str">
        <f>IF(ISBLANK(DATASHEET!CD128),"",DATASHEET!CD128)</f>
        <v/>
      </c>
      <c r="BZ142" s="140" t="str">
        <f>IF(CA142="","",IFERROR(VLOOKUP(DATASHEET!CE128,lookup,2,FALSE)-$P142,""))</f>
        <v/>
      </c>
      <c r="CA142" s="156" t="str">
        <f>IFERROR(INDEX(DATASHEET!$A$1:$DG$299,MATCH(PROGRESS!$A142,DATASHEET!$A$1:$A$299,0),MATCH(PROGRESS!CB$2,DATASHEET!$A$1:$DG$1,0)),"")</f>
        <v/>
      </c>
      <c r="CB142" s="156" t="str">
        <f t="shared" si="85"/>
        <v/>
      </c>
      <c r="CC142" s="138" t="str">
        <f>IF(ISBLANK(DATASHEET!CF128),"",DATASHEET!CF128)</f>
        <v/>
      </c>
      <c r="CD142" s="198" t="str">
        <f>IF(ISBLANK(DATASHEET!CG128),"",DATASHEET!CG128)</f>
        <v/>
      </c>
      <c r="CE142" s="140" t="str">
        <f>IF(CF142="","",IFERROR(VLOOKUP(DATASHEET!CJ128,lookup,2,FALSE)-$P142,""))</f>
        <v/>
      </c>
      <c r="CF142" s="156" t="str">
        <f>IFERROR(INDEX(DATASHEET!$A$1:$DG$299,MATCH(PROGRESS!$A142,DATASHEET!$A$1:$A$299,0),MATCH(PROGRESS!CG$2,DATASHEET!$A$1:$DG$1,0)),"")</f>
        <v/>
      </c>
      <c r="CG142" s="156" t="str">
        <f t="shared" si="86"/>
        <v/>
      </c>
      <c r="CH142" s="138" t="str">
        <f>IF(ISBLANK(DATASHEET!CK128),"",DATASHEET!CK128)</f>
        <v/>
      </c>
      <c r="CI142" s="198" t="str">
        <f>IF(ISBLANK(DATASHEET!CL128),"",DATASHEET!CL128)</f>
        <v/>
      </c>
      <c r="CJ142" s="140" t="str">
        <f>IF(CK142="","",IFERROR(VLOOKUP(DATASHEET!CN128,lookup,2,FALSE)-$P142,""))</f>
        <v/>
      </c>
      <c r="CK142" s="156" t="str">
        <f>IFERROR(INDEX(DATASHEET!$A$1:$DG$299,MATCH(PROGRESS!$A142,DATASHEET!$A$1:$A$299,0),MATCH(PROGRESS!CL$2,DATASHEET!$A$1:$DG$1,0)),"")</f>
        <v/>
      </c>
      <c r="CL142" s="156" t="str">
        <f t="shared" si="87"/>
        <v/>
      </c>
      <c r="CM142" s="138" t="str">
        <f>IF(ISBLANK(DATASHEET!CO128),"",DATASHEET!CO128)</f>
        <v>JQ</v>
      </c>
      <c r="CN142" s="198" t="str">
        <f>IF(ISBLANK(DATASHEET!CP128),"",DATASHEET!CP128)</f>
        <v>11S-MA-3</v>
      </c>
      <c r="CO142" s="140" t="str">
        <f>IF(CP142="","",IFERROR(VLOOKUP(DATASHEET!CR128,lookup,2,FALSE)-$P142,""))</f>
        <v/>
      </c>
      <c r="CP142" s="156" t="str">
        <f>IFERROR(INDEX(DATASHEET!$A$1:$DG$299,MATCH(PROGRESS!$A142,DATASHEET!$A$1:$A$299,0),MATCH(PROGRESS!CQ$2,DATASHEET!$A$1:$DG$1,0)),"")</f>
        <v/>
      </c>
      <c r="CQ142" s="156" t="str">
        <f t="shared" si="88"/>
        <v/>
      </c>
      <c r="CR142" s="138" t="str">
        <f>IF(ISBLANK(DATASHEET!CS128),"",DATASHEET!CS128)</f>
        <v/>
      </c>
      <c r="CS142" s="198" t="str">
        <f>IF(ISBLANK(DATASHEET!CT128),"",DATASHEET!CT128)</f>
        <v/>
      </c>
      <c r="CT142" s="140" t="str">
        <f>IF(CU142="","",IFERROR(VLOOKUP(DATASHEET!CV128,lookup,2,FALSE)-$P142,""))</f>
        <v/>
      </c>
      <c r="CU142" s="156" t="str">
        <f>IFERROR(INDEX(DATASHEET!$A$1:$DG$299,MATCH(PROGRESS!$A142,DATASHEET!$A$1:$A$299,0),MATCH(PROGRESS!CV$2,DATASHEET!$A$1:$DG$1,0)),"")</f>
        <v/>
      </c>
      <c r="CV142" s="156" t="str">
        <f t="shared" si="89"/>
        <v/>
      </c>
      <c r="CW142" s="138" t="str">
        <f>IF(ISBLANK(DATASHEET!CW128),"",DATASHEET!CW128)</f>
        <v/>
      </c>
      <c r="CX142" s="198" t="str">
        <f>IF(ISBLANK(DATASHEET!CX128),"",DATASHEET!CX128)</f>
        <v/>
      </c>
      <c r="CY142" s="140" t="str">
        <f>IF(CZ142="","",IFERROR(VLOOKUP(DATASHEET!DD128,lookup,2,FALSE)-$P142,""))</f>
        <v/>
      </c>
      <c r="CZ142" s="156" t="str">
        <f>IFERROR(INDEX(DATASHEET!$A$1:$DG$299,MATCH(PROGRESS!$A142,DATASHEET!$A$1:$A$299,0),MATCH(PROGRESS!DA$2,DATASHEET!$A$1:$DG$1,0)),"")</f>
        <v/>
      </c>
      <c r="DA142" s="156" t="str">
        <f t="shared" si="90"/>
        <v/>
      </c>
      <c r="DB142" s="138" t="str">
        <f>IF(ISBLANK(DATASHEET!DE128),"",DATASHEET!DE128)</f>
        <v/>
      </c>
      <c r="DC142" s="198" t="str">
        <f>IF(ISBLANK(DATASHEET!DF128),"",DATASHEET!DF128)</f>
        <v/>
      </c>
      <c r="DD142" s="140" t="str">
        <f>IF(DE142="","",IFERROR(VLOOKUP(DATASHEET!DH128,lookup,2,FALSE)-$P142,""))</f>
        <v/>
      </c>
      <c r="DE142" s="156" t="str">
        <f>IFERROR(INDEX(DATASHEET!$A$1:$DG$299,MATCH(PROGRESS!$A142,DATASHEET!$A$1:$A$299,0),MATCH(PROGRESS!DF$2,DATASHEET!$A$1:$DG$1,0)),"")</f>
        <v/>
      </c>
      <c r="DF142" s="156" t="str">
        <f t="shared" si="91"/>
        <v/>
      </c>
      <c r="DG142" s="138" t="str">
        <f>IF(ISBLANK(DATASHEET!DI128),"",DATASHEET!DI128)</f>
        <v>DWA</v>
      </c>
      <c r="DH142" s="198" t="str">
        <f>IF(ISBLANK(DATASHEET!DJ128),"",DATASHEET!DJ128)</f>
        <v>11T-PH-2</v>
      </c>
      <c r="DI142" s="140" t="str">
        <f>IF(DJ142="","",IFERROR(VLOOKUP(DATASHEET!DL128,lookup,2,FALSE)-$P142,""))</f>
        <v/>
      </c>
      <c r="DJ142" s="156" t="str">
        <f>IFERROR(INDEX(DATASHEET!$A$1:$DG$299,MATCH(PROGRESS!$A142,DATASHEET!$A$1:$A$299,0),MATCH(PROGRESS!DK$2,DATASHEET!$A$1:$DG$1,0)),"")</f>
        <v/>
      </c>
      <c r="DK142" s="156" t="str">
        <f t="shared" si="92"/>
        <v/>
      </c>
      <c r="DL142" s="138" t="str">
        <f>IF(ISBLANK(DATASHEET!DM128),"",DATASHEET!DM128)</f>
        <v/>
      </c>
      <c r="DM142" s="198" t="str">
        <f>IF(ISBLANK(DATASHEET!DN128),"",DATASHEET!DN128)</f>
        <v/>
      </c>
      <c r="DN142" s="140" t="str">
        <f>IF(DO142="","",IFERROR(VLOOKUP(DATASHEET!DP128,lookup,2,FALSE)-$P142,""))</f>
        <v/>
      </c>
      <c r="DO142" s="156" t="str">
        <f>IFERROR(INDEX(DATASHEET!$A$1:$DG$299,MATCH(PROGRESS!$A142,DATASHEET!$A$1:$A$299,0),MATCH(PROGRESS!DP$2,DATASHEET!$A$1:$DG$1,0)),"")</f>
        <v/>
      </c>
      <c r="DP142" s="156" t="str">
        <f t="shared" si="93"/>
        <v/>
      </c>
      <c r="DQ142" s="138" t="str">
        <f>IF(ISBLANK(DATASHEET!DQ128),"",DATASHEET!DQ128)</f>
        <v>GRY</v>
      </c>
      <c r="DR142" s="198" t="str">
        <f>IF(ISBLANK(DATASHEET!DR128),"",DATASHEET!DR128)</f>
        <v>11X-RE-3</v>
      </c>
      <c r="DS142" s="140" t="str">
        <f>IF(DT142="","",IFERROR(VLOOKUP(DATASHEET!DT128,lookup,2,FALSE)-$P142,""))</f>
        <v/>
      </c>
      <c r="DT142" s="156" t="str">
        <f>IFERROR(INDEX(DATASHEET!$A$1:$DG$299,MATCH(PROGRESS!$A142,DATASHEET!$A$1:$A$299,0),MATCH(PROGRESS!DU$2,DATASHEET!$A$1:$DG$1,0)),"")</f>
        <v/>
      </c>
      <c r="DU142" s="156" t="str">
        <f t="shared" si="94"/>
        <v/>
      </c>
      <c r="DV142" s="138" t="str">
        <f>IF(ISBLANK(DATASHEET!DU128),"",DATASHEET!DU128)</f>
        <v/>
      </c>
      <c r="DW142" s="198" t="str">
        <f>IF(ISBLANK(DATASHEET!DV128),"",DATASHEET!DV128)</f>
        <v/>
      </c>
      <c r="DX142" s="140" t="str">
        <f>IF(DY142="","",IFERROR(VLOOKUP(DATASHEET!DX128,lookup,2,FALSE)-$P142,""))</f>
        <v/>
      </c>
      <c r="DY142" s="156" t="str">
        <f>IFERROR(INDEX(DATASHEET!$A$1:$DG$299,MATCH(PROGRESS!$A142,DATASHEET!$A$1:$A$299,0),MATCH(PROGRESS!DZ$2,DATASHEET!$A$1:$DG$1,0)),"")</f>
        <v/>
      </c>
      <c r="DZ142" s="156" t="str">
        <f t="shared" si="95"/>
        <v/>
      </c>
      <c r="EA142" s="138" t="str">
        <f>IF(ISBLANK(DATASHEET!DY128),"",DATASHEET!DY128)</f>
        <v>YP</v>
      </c>
      <c r="EB142" s="198" t="str">
        <f>IF(ISBLANK(DATASHEET!DZ128),"",DATASHEET!DZ128)</f>
        <v>11S-SP-3</v>
      </c>
      <c r="FD142" s="526"/>
      <c r="FE142" s="532"/>
      <c r="FF142" s="532"/>
      <c r="FG142" s="532"/>
      <c r="FH142" s="526"/>
      <c r="FI142" s="526"/>
      <c r="FJ142" s="532"/>
      <c r="FK142" s="526"/>
      <c r="FL142" s="532"/>
      <c r="FM142" s="526"/>
      <c r="FN142" s="532"/>
      <c r="FO142" s="532"/>
      <c r="FP142" s="532"/>
      <c r="FQ142" s="526"/>
      <c r="FR142" s="526"/>
      <c r="FS142" s="526"/>
      <c r="FT142" s="532"/>
      <c r="FU142" s="526"/>
      <c r="FV142" s="532"/>
      <c r="FW142" s="532"/>
      <c r="FX142" s="532"/>
      <c r="FY142" s="526"/>
      <c r="FZ142" s="532"/>
      <c r="GA142" s="529"/>
      <c r="GB142" s="530"/>
      <c r="GC142" s="530"/>
      <c r="GD142" s="529"/>
      <c r="GE142" s="530"/>
      <c r="GF142" s="530"/>
      <c r="GG142" s="530"/>
      <c r="GH142" s="530"/>
      <c r="GI142" s="530"/>
      <c r="GJ142" s="529"/>
      <c r="GK142" s="530"/>
      <c r="GL142" s="529"/>
      <c r="GM142" s="529"/>
      <c r="GN142" s="530"/>
      <c r="GO142" s="530"/>
      <c r="GP142" s="529"/>
      <c r="GQ142" s="529"/>
      <c r="GR142" s="530"/>
      <c r="GS142" s="530"/>
      <c r="GT142" s="529"/>
    </row>
    <row r="143" spans="1:210" ht="15.75" x14ac:dyDescent="0.25">
      <c r="A143" s="179">
        <f>DATASHEET!A129</f>
        <v>160035</v>
      </c>
      <c r="B143" s="58" t="str">
        <f>DATASHEET!B129</f>
        <v>NURUL SUNAZRY, Hadiff</v>
      </c>
      <c r="C143" s="169" t="str">
        <f>DATASHEET!C129</f>
        <v>11SPI</v>
      </c>
      <c r="D143" s="170" t="str">
        <f>DATASHEET!D129</f>
        <v>M</v>
      </c>
      <c r="E143" s="170" t="str">
        <f>DATASHEET!J129</f>
        <v>N</v>
      </c>
      <c r="F143" s="170" t="str">
        <f>DATASHEET!E129</f>
        <v>Y</v>
      </c>
      <c r="G143" s="170" t="str">
        <f>DATASHEET!F129</f>
        <v>Any Other Asian Background</v>
      </c>
      <c r="H143" s="170" t="str">
        <f>DATASHEET!G129</f>
        <v>N</v>
      </c>
      <c r="I143" s="170" t="str">
        <f>DATASHEET!H129</f>
        <v>Y</v>
      </c>
      <c r="J143" s="170" t="str">
        <f>DATASHEET!I129</f>
        <v>N</v>
      </c>
      <c r="K143" s="171" t="str">
        <f>DATASHEET!M129</f>
        <v/>
      </c>
      <c r="L143" s="88" t="str">
        <f t="shared" si="71"/>
        <v/>
      </c>
      <c r="M143" s="88" t="str">
        <f t="shared" si="72"/>
        <v/>
      </c>
      <c r="N143" s="498" t="str">
        <f>IF(ISBLANK(DATASHEET!L129),"",DATASHEET!L129)</f>
        <v/>
      </c>
      <c r="O143" s="109" t="str">
        <f>IFERROR(IF(VLOOKUP(DATASHEET!A129,[5]YEAR11!$A$2:$AF$236,18,FALSE)="","",VLOOKUP(DATASHEET!A129,[5]YEAR11!$A$2:$AF$236,18,FALSE)),"")</f>
        <v/>
      </c>
      <c r="P143" s="111" t="str">
        <f>IFERROR(IF(VLOOKUP(DATASHEET!A129,[5]YEAR11!$A$2:$AF$237,19,FALSE)="","",VLOOKUP(DATASHEET!A129,[5]YEAR11!$A$2:$AF$237,19,FALSE)),"")</f>
        <v/>
      </c>
      <c r="Q143" s="497" t="str">
        <f>'P8 BREAKDOWN'!M131</f>
        <v/>
      </c>
      <c r="R143" s="140" t="str">
        <f>IF(S143="","",IFERROR(VLOOKUP(DATASHEET!AF129,lookup,2,FALSE)-$P143,""))</f>
        <v/>
      </c>
      <c r="S143" s="156" t="str">
        <f>IFERROR(INDEX(DATASHEET!$A$1:$DG$299,MATCH(PROGRESS!$A143,DATASHEET!$A$1:$A$299,0),MATCH(PROGRESS!T$2,DATASHEET!$A$1:$DG$1,0)),"")</f>
        <v/>
      </c>
      <c r="T143" s="156" t="str">
        <f t="shared" si="73"/>
        <v/>
      </c>
      <c r="U143" s="138" t="str">
        <f>IF(ISBLANK(DATASHEET!AG129),"",DATASHEET!AG129)</f>
        <v/>
      </c>
      <c r="V143" s="198" t="str">
        <f>IF(ISBLANK(DATASHEET!AH129),"",DATASHEET!AH129)</f>
        <v/>
      </c>
      <c r="W143" s="140" t="str">
        <f>IF(X143="","",IFERROR(VLOOKUP(DATASHEET!AJ129,lookup,2,FALSE)-$P143,""))</f>
        <v/>
      </c>
      <c r="X143" s="156" t="str">
        <f>IFERROR(INDEX(DATASHEET!$A$1:$DG$299,MATCH(PROGRESS!$A143,DATASHEET!$A$1:$A$299,0),MATCH(PROGRESS!Y$2,DATASHEET!$A$1:$DG$1,0)),"")</f>
        <v/>
      </c>
      <c r="Y143" s="156" t="str">
        <f t="shared" si="74"/>
        <v/>
      </c>
      <c r="Z143" s="138" t="str">
        <f>IF(ISBLANK(DATASHEET!AK129),"",DATASHEET!AK129)</f>
        <v>RAB</v>
      </c>
      <c r="AA143" s="198" t="str">
        <f>IF(ISBLANK(DATASHEET!AL129),"",DATASHEET!AL129)</f>
        <v>11T-BI-2</v>
      </c>
      <c r="AB143" s="140" t="str">
        <f>IF(AC143="","",IFERROR(VLOOKUP(DATASHEET!AN129,lookup,2,FALSE)-$P143,""))</f>
        <v/>
      </c>
      <c r="AC143" s="156" t="str">
        <f>IFERROR(INDEX(DATASHEET!$A$1:$DG$299,MATCH(PROGRESS!$A143,DATASHEET!$A$1:$A$299,0),MATCH(PROGRESS!AD$2,DATASHEET!$A$1:$DG$1,0)),"")</f>
        <v/>
      </c>
      <c r="AD143" s="156" t="str">
        <f t="shared" si="75"/>
        <v/>
      </c>
      <c r="AE143" s="138" t="str">
        <f>IF(ISBLANK(DATASHEET!AO129),"",DATASHEET!AO129)</f>
        <v/>
      </c>
      <c r="AF143" s="198" t="str">
        <f>IF(ISBLANK(DATASHEET!AP129),"",DATASHEET!AP129)</f>
        <v/>
      </c>
      <c r="AG143" s="140" t="str">
        <f>IF(AH143="","",IFERROR(VLOOKUP(DATASHEET!AR129,lookup,2,FALSE)-$P143,""))</f>
        <v/>
      </c>
      <c r="AH143" s="156" t="str">
        <f>IFERROR(INDEX(DATASHEET!$A$1:$DG$299,MATCH(PROGRESS!$A143,DATASHEET!$A$1:$A$299,0),MATCH(PROGRESS!AI$2,DATASHEET!$A$1:$DG$1,0)),"")</f>
        <v/>
      </c>
      <c r="AI143" s="156" t="str">
        <f t="shared" si="76"/>
        <v/>
      </c>
      <c r="AJ143" s="138" t="str">
        <f>IF(ISBLANK(DATASHEET!AS129),"",DATASHEET!AS129)</f>
        <v>GN</v>
      </c>
      <c r="AK143" s="198" t="str">
        <f>IF(ISBLANK(DATASHEET!AT129),"",DATASHEET!AT129)</f>
        <v>11T-CH-2</v>
      </c>
      <c r="AL143" s="140" t="str">
        <f>IF(AM143="","",IFERROR(VLOOKUP(DATASHEET!AV129,lookup,2,FALSE)-$P143,""))</f>
        <v/>
      </c>
      <c r="AM143" s="156" t="str">
        <f>IFERROR(INDEX(DATASHEET!$A$1:$DG$299,MATCH(PROGRESS!$A143,DATASHEET!$A$1:$A$299,0),MATCH(PROGRESS!AN$2,DATASHEET!$A$1:$DG$1,0)),"")</f>
        <v/>
      </c>
      <c r="AN143" s="156" t="str">
        <f t="shared" si="77"/>
        <v/>
      </c>
      <c r="AO143" s="138" t="str">
        <f>IF(ISBLANK(DATASHEET!AW129),"",DATASHEET!AW129)</f>
        <v/>
      </c>
      <c r="AP143" s="198" t="str">
        <f>IF(ISBLANK(DATASHEET!AX129),"",DATASHEET!AX129)</f>
        <v/>
      </c>
      <c r="AQ143" s="140" t="str">
        <f>IF(AR143="","",IFERROR(VLOOKUP(DATASHEET!AZ129,lookup,2,FALSE)-$P143,""))</f>
        <v/>
      </c>
      <c r="AR143" s="156" t="str">
        <f>IFERROR(INDEX(DATASHEET!$A$1:$DG$299,MATCH(PROGRESS!$A143,DATASHEET!$A$1:$A$299,0),MATCH(PROGRESS!AS$2,DATASHEET!$A$1:$DG$1,0)),"")</f>
        <v/>
      </c>
      <c r="AS143" s="156" t="str">
        <f t="shared" si="78"/>
        <v/>
      </c>
      <c r="AT143" s="138" t="str">
        <f>IF(ISBLANK(DATASHEET!BA129),"",DATASHEET!BA129)</f>
        <v/>
      </c>
      <c r="AU143" s="198" t="str">
        <f>IF(ISBLANK(DATASHEET!BB129),"",DATASHEET!BB129)</f>
        <v/>
      </c>
      <c r="AV143" s="140" t="str">
        <f>IF(AW143="","",IFERROR(VLOOKUP(DATASHEET!BD129,lookup,2,FALSE)-$P143,""))</f>
        <v/>
      </c>
      <c r="AW143" s="156" t="str">
        <f>IFERROR(INDEX(DATASHEET!$A$1:$DG$299,MATCH(PROGRESS!$A143,DATASHEET!$A$1:$A$299,0),MATCH(PROGRESS!AX$2,DATASHEET!$A$1:$DG$1,0)),"")</f>
        <v/>
      </c>
      <c r="AX143" s="156" t="str">
        <f t="shared" si="79"/>
        <v/>
      </c>
      <c r="AY143" s="138" t="str">
        <f>IF(ISBLANK(DATASHEET!BE129),"",DATASHEET!BE129)</f>
        <v/>
      </c>
      <c r="AZ143" s="198" t="str">
        <f>IF(ISBLANK(DATASHEET!BF129),"",DATASHEET!BF129)</f>
        <v/>
      </c>
      <c r="BA143" s="140" t="str">
        <f>IF(BB143="","",IFERROR(VLOOKUP(DATASHEET!BH129,lookup,2,FALSE)-$P143,""))</f>
        <v/>
      </c>
      <c r="BB143" s="156" t="str">
        <f>IFERROR(INDEX(DATASHEET!$A$1:$DG$299,MATCH(PROGRESS!$A143,DATASHEET!$A$1:$A$299,0),MATCH(PROGRESS!BC$2,DATASHEET!$A$1:$DG$1,0)),"")</f>
        <v/>
      </c>
      <c r="BC143" s="156" t="str">
        <f t="shared" si="80"/>
        <v/>
      </c>
      <c r="BD143" s="138" t="str">
        <f>IF(ISBLANK(DATASHEET!BI129),"",DATASHEET!BI129)</f>
        <v>SK</v>
      </c>
      <c r="BE143" s="198" t="str">
        <f>IF(ISBLANK(DATASHEET!BJ129),"",DATASHEET!BJ129)</f>
        <v>11X-EN-7</v>
      </c>
      <c r="BF143" s="140" t="str">
        <f>IF(BG143="","",IFERROR(VLOOKUP(DATASHEET!BL129,lookup,2,FALSE)-$P143,""))</f>
        <v/>
      </c>
      <c r="BG143" s="156" t="str">
        <f>IFERROR(INDEX(DATASHEET!$A$1:$DG$299,MATCH(PROGRESS!$A143,DATASHEET!$A$1:$A$299,0),MATCH(PROGRESS!BH$2,DATASHEET!$A$1:$DG$1,0)),"")</f>
        <v/>
      </c>
      <c r="BH143" s="156" t="str">
        <f t="shared" si="81"/>
        <v/>
      </c>
      <c r="BI143" s="138" t="str">
        <f>IF(ISBLANK(DATASHEET!BM129),"",DATASHEET!BM129)</f>
        <v/>
      </c>
      <c r="BJ143" s="198" t="str">
        <f>IF(ISBLANK(DATASHEET!BN129),"",DATASHEET!BN129)</f>
        <v/>
      </c>
      <c r="BK143" s="140" t="str">
        <f>IF(BL143="","",IFERROR(VLOOKUP(DATASHEET!BP129,lookup,2,FALSE)-$P143,""))</f>
        <v/>
      </c>
      <c r="BL143" s="156" t="str">
        <f>IFERROR(INDEX(DATASHEET!$A$1:$DG$299,MATCH(PROGRESS!$A143,DATASHEET!$A$1:$A$299,0),MATCH(PROGRESS!BM$2,DATASHEET!$A$1:$DG$1,0)),"")</f>
        <v/>
      </c>
      <c r="BM143" s="156" t="str">
        <f t="shared" si="82"/>
        <v/>
      </c>
      <c r="BN143" s="138" t="str">
        <f>IF(ISBLANK(DATASHEET!BQ129),"",DATASHEET!BQ129)</f>
        <v/>
      </c>
      <c r="BO143" s="198" t="str">
        <f>IF(ISBLANK(DATASHEET!BR129),"",DATASHEET!BR129)</f>
        <v/>
      </c>
      <c r="BP143" s="140" t="str">
        <f>IF(BQ143="","",IFERROR(VLOOKUP(DATASHEET!BX129,lookup,2,FALSE)-$P143,""))</f>
        <v/>
      </c>
      <c r="BQ143" s="156" t="str">
        <f>IFERROR(INDEX(DATASHEET!$A$1:$DG$299,MATCH(PROGRESS!$A143,DATASHEET!$A$1:$A$299,0),MATCH(PROGRESS!BR$2,DATASHEET!$A$1:$DG$1,0)),"")</f>
        <v/>
      </c>
      <c r="BR143" s="156" t="str">
        <f t="shared" si="83"/>
        <v/>
      </c>
      <c r="BS143" s="138" t="str">
        <f>IF(ISBLANK(DATASHEET!BY129),"",DATASHEET!BY129)</f>
        <v/>
      </c>
      <c r="BT143" s="198" t="str">
        <f>IF(ISBLANK(DATASHEET!BZ129),"",DATASHEET!BZ129)</f>
        <v/>
      </c>
      <c r="BU143" s="140" t="str">
        <f>IF(BV143="","",IFERROR(VLOOKUP(DATASHEET!CB129,lookup,2,FALSE)-$P143,""))</f>
        <v/>
      </c>
      <c r="BV143" s="156" t="str">
        <f>IFERROR(INDEX(DATASHEET!$A$1:$DG$299,MATCH(PROGRESS!$A143,DATASHEET!$A$1:$A$299,0),MATCH(PROGRESS!BW$2,DATASHEET!$A$1:$DG$1,0)),"")</f>
        <v/>
      </c>
      <c r="BW143" s="156" t="str">
        <f t="shared" si="84"/>
        <v/>
      </c>
      <c r="BX143" s="138" t="str">
        <f>IF(ISBLANK(DATASHEET!CC129),"",DATASHEET!CC129)</f>
        <v/>
      </c>
      <c r="BY143" s="198" t="str">
        <f>IF(ISBLANK(DATASHEET!CD129),"",DATASHEET!CD129)</f>
        <v/>
      </c>
      <c r="BZ143" s="140" t="str">
        <f>IF(CA143="","",IFERROR(VLOOKUP(DATASHEET!CE129,lookup,2,FALSE)-$P143,""))</f>
        <v/>
      </c>
      <c r="CA143" s="156" t="str">
        <f>IFERROR(INDEX(DATASHEET!$A$1:$DG$299,MATCH(PROGRESS!$A143,DATASHEET!$A$1:$A$299,0),MATCH(PROGRESS!CB$2,DATASHEET!$A$1:$DG$1,0)),"")</f>
        <v/>
      </c>
      <c r="CB143" s="156" t="str">
        <f t="shared" si="85"/>
        <v/>
      </c>
      <c r="CC143" s="138" t="str">
        <f>IF(ISBLANK(DATASHEET!CF129),"",DATASHEET!CF129)</f>
        <v/>
      </c>
      <c r="CD143" s="198" t="str">
        <f>IF(ISBLANK(DATASHEET!CG129),"",DATASHEET!CG129)</f>
        <v/>
      </c>
      <c r="CE143" s="140" t="str">
        <f>IF(CF143="","",IFERROR(VLOOKUP(DATASHEET!CJ129,lookup,2,FALSE)-$P143,""))</f>
        <v/>
      </c>
      <c r="CF143" s="156" t="str">
        <f>IFERROR(INDEX(DATASHEET!$A$1:$DG$299,MATCH(PROGRESS!$A143,DATASHEET!$A$1:$A$299,0),MATCH(PROGRESS!CG$2,DATASHEET!$A$1:$DG$1,0)),"")</f>
        <v/>
      </c>
      <c r="CG143" s="156" t="str">
        <f t="shared" si="86"/>
        <v/>
      </c>
      <c r="CH143" s="138" t="str">
        <f>IF(ISBLANK(DATASHEET!CK129),"",DATASHEET!CK129)</f>
        <v>MSA</v>
      </c>
      <c r="CI143" s="198" t="str">
        <f>IF(ISBLANK(DATASHEET!CL129),"",DATASHEET!CL129)</f>
        <v>11MS2-HI2-7</v>
      </c>
      <c r="CJ143" s="140" t="str">
        <f>IF(CK143="","",IFERROR(VLOOKUP(DATASHEET!CN129,lookup,2,FALSE)-$P143,""))</f>
        <v/>
      </c>
      <c r="CK143" s="156" t="str">
        <f>IFERROR(INDEX(DATASHEET!$A$1:$DG$299,MATCH(PROGRESS!$A143,DATASHEET!$A$1:$A$299,0),MATCH(PROGRESS!CL$2,DATASHEET!$A$1:$DG$1,0)),"")</f>
        <v/>
      </c>
      <c r="CL143" s="156" t="str">
        <f t="shared" si="87"/>
        <v/>
      </c>
      <c r="CM143" s="138" t="str">
        <f>IF(ISBLANK(DATASHEET!CO129),"",DATASHEET!CO129)</f>
        <v>CS</v>
      </c>
      <c r="CN143" s="198" t="str">
        <f>IF(ISBLANK(DATASHEET!CP129),"",DATASHEET!CP129)</f>
        <v>11S-MA-1</v>
      </c>
      <c r="CO143" s="140" t="str">
        <f>IF(CP143="","",IFERROR(VLOOKUP(DATASHEET!CR129,lookup,2,FALSE)-$P143,""))</f>
        <v/>
      </c>
      <c r="CP143" s="156" t="str">
        <f>IFERROR(INDEX(DATASHEET!$A$1:$DG$299,MATCH(PROGRESS!$A143,DATASHEET!$A$1:$A$299,0),MATCH(PROGRESS!CQ$2,DATASHEET!$A$1:$DG$1,0)),"")</f>
        <v/>
      </c>
      <c r="CQ143" s="156" t="str">
        <f t="shared" si="88"/>
        <v/>
      </c>
      <c r="CR143" s="138" t="str">
        <f>IF(ISBLANK(DATASHEET!CS129),"",DATASHEET!CS129)</f>
        <v/>
      </c>
      <c r="CS143" s="198" t="str">
        <f>IF(ISBLANK(DATASHEET!CT129),"",DATASHEET!CT129)</f>
        <v/>
      </c>
      <c r="CT143" s="140" t="str">
        <f>IF(CU143="","",IFERROR(VLOOKUP(DATASHEET!CV129,lookup,2,FALSE)-$P143,""))</f>
        <v/>
      </c>
      <c r="CU143" s="156" t="str">
        <f>IFERROR(INDEX(DATASHEET!$A$1:$DG$299,MATCH(PROGRESS!$A143,DATASHEET!$A$1:$A$299,0),MATCH(PROGRESS!CV$2,DATASHEET!$A$1:$DG$1,0)),"")</f>
        <v/>
      </c>
      <c r="CV143" s="156" t="str">
        <f t="shared" si="89"/>
        <v/>
      </c>
      <c r="CW143" s="138" t="str">
        <f>IF(ISBLANK(DATASHEET!CW129),"",DATASHEET!CW129)</f>
        <v/>
      </c>
      <c r="CX143" s="198" t="str">
        <f>IF(ISBLANK(DATASHEET!CX129),"",DATASHEET!CX129)</f>
        <v/>
      </c>
      <c r="CY143" s="140" t="str">
        <f>IF(CZ143="","",IFERROR(VLOOKUP(DATASHEET!DD129,lookup,2,FALSE)-$P143,""))</f>
        <v/>
      </c>
      <c r="CZ143" s="156" t="str">
        <f>IFERROR(INDEX(DATASHEET!$A$1:$DG$299,MATCH(PROGRESS!$A143,DATASHEET!$A$1:$A$299,0),MATCH(PROGRESS!DA$2,DATASHEET!$A$1:$DG$1,0)),"")</f>
        <v/>
      </c>
      <c r="DA143" s="156" t="str">
        <f t="shared" si="90"/>
        <v/>
      </c>
      <c r="DB143" s="138" t="str">
        <f>IF(ISBLANK(DATASHEET!DE129),"",DATASHEET!DE129)</f>
        <v/>
      </c>
      <c r="DC143" s="198" t="str">
        <f>IF(ISBLANK(DATASHEET!DF129),"",DATASHEET!DF129)</f>
        <v/>
      </c>
      <c r="DD143" s="140" t="str">
        <f>IF(DE143="","",IFERROR(VLOOKUP(DATASHEET!DH129,lookup,2,FALSE)-$P143,""))</f>
        <v/>
      </c>
      <c r="DE143" s="156" t="str">
        <f>IFERROR(INDEX(DATASHEET!$A$1:$DG$299,MATCH(PROGRESS!$A143,DATASHEET!$A$1:$A$299,0),MATCH(PROGRESS!DF$2,DATASHEET!$A$1:$DG$1,0)),"")</f>
        <v/>
      </c>
      <c r="DF143" s="156" t="str">
        <f t="shared" si="91"/>
        <v/>
      </c>
      <c r="DG143" s="138" t="str">
        <f>IF(ISBLANK(DATASHEET!DI129),"",DATASHEET!DI129)</f>
        <v>DWA</v>
      </c>
      <c r="DH143" s="198" t="str">
        <f>IF(ISBLANK(DATASHEET!DJ129),"",DATASHEET!DJ129)</f>
        <v>11T-PH-2</v>
      </c>
      <c r="DI143" s="140" t="str">
        <f>IF(DJ143="","",IFERROR(VLOOKUP(DATASHEET!DL129,lookup,2,FALSE)-$P143,""))</f>
        <v/>
      </c>
      <c r="DJ143" s="156" t="str">
        <f>IFERROR(INDEX(DATASHEET!$A$1:$DG$299,MATCH(PROGRESS!$A143,DATASHEET!$A$1:$A$299,0),MATCH(PROGRESS!DK$2,DATASHEET!$A$1:$DG$1,0)),"")</f>
        <v/>
      </c>
      <c r="DK143" s="156" t="str">
        <f t="shared" si="92"/>
        <v/>
      </c>
      <c r="DL143" s="138" t="str">
        <f>IF(ISBLANK(DATASHEET!DM129),"",DATASHEET!DM129)</f>
        <v/>
      </c>
      <c r="DM143" s="198" t="str">
        <f>IF(ISBLANK(DATASHEET!DN129),"",DATASHEET!DN129)</f>
        <v/>
      </c>
      <c r="DN143" s="140" t="str">
        <f>IF(DO143="","",IFERROR(VLOOKUP(DATASHEET!DP129,lookup,2,FALSE)-$P143,""))</f>
        <v/>
      </c>
      <c r="DO143" s="156" t="str">
        <f>IFERROR(INDEX(DATASHEET!$A$1:$DG$299,MATCH(PROGRESS!$A143,DATASHEET!$A$1:$A$299,0),MATCH(PROGRESS!DP$2,DATASHEET!$A$1:$DG$1,0)),"")</f>
        <v/>
      </c>
      <c r="DP143" s="156" t="str">
        <f t="shared" si="93"/>
        <v/>
      </c>
      <c r="DQ143" s="138" t="str">
        <f>IF(ISBLANK(DATASHEET!DQ129),"",DATASHEET!DQ129)</f>
        <v>CR</v>
      </c>
      <c r="DR143" s="198" t="str">
        <f>IF(ISBLANK(DATASHEET!DR129),"",DATASHEET!DR129)</f>
        <v>11X-RE-8</v>
      </c>
      <c r="DS143" s="140" t="str">
        <f>IF(DT143="","",IFERROR(VLOOKUP(DATASHEET!DT129,lookup,2,FALSE)-$P143,""))</f>
        <v/>
      </c>
      <c r="DT143" s="156" t="str">
        <f>IFERROR(INDEX(DATASHEET!$A$1:$DG$299,MATCH(PROGRESS!$A143,DATASHEET!$A$1:$A$299,0),MATCH(PROGRESS!DU$2,DATASHEET!$A$1:$DG$1,0)),"")</f>
        <v/>
      </c>
      <c r="DU143" s="156" t="str">
        <f t="shared" si="94"/>
        <v/>
      </c>
      <c r="DV143" s="138" t="str">
        <f>IF(ISBLANK(DATASHEET!DU129),"",DATASHEET!DU129)</f>
        <v/>
      </c>
      <c r="DW143" s="198" t="str">
        <f>IF(ISBLANK(DATASHEET!DV129),"",DATASHEET!DV129)</f>
        <v/>
      </c>
      <c r="DX143" s="140" t="str">
        <f>IF(DY143="","",IFERROR(VLOOKUP(DATASHEET!DX129,lookup,2,FALSE)-$P143,""))</f>
        <v/>
      </c>
      <c r="DY143" s="156" t="str">
        <f>IFERROR(INDEX(DATASHEET!$A$1:$DG$299,MATCH(PROGRESS!$A143,DATASHEET!$A$1:$A$299,0),MATCH(PROGRESS!DZ$2,DATASHEET!$A$1:$DG$1,0)),"")</f>
        <v/>
      </c>
      <c r="DZ143" s="156" t="str">
        <f t="shared" si="95"/>
        <v/>
      </c>
      <c r="EA143" s="138" t="str">
        <f>IF(ISBLANK(DATASHEET!DY129),"",DATASHEET!DY129)</f>
        <v/>
      </c>
      <c r="EB143" s="198" t="str">
        <f>IF(ISBLANK(DATASHEET!DZ129),"",DATASHEET!DZ129)</f>
        <v/>
      </c>
      <c r="FD143" s="526"/>
      <c r="FE143" s="532"/>
      <c r="FF143" s="532"/>
      <c r="FG143" s="532"/>
      <c r="FH143" s="526"/>
      <c r="FI143" s="526"/>
      <c r="FJ143" s="532"/>
      <c r="FK143" s="526"/>
      <c r="FL143" s="532"/>
      <c r="FM143" s="526"/>
      <c r="FN143" s="532"/>
      <c r="FO143" s="532"/>
      <c r="FP143" s="532"/>
      <c r="FQ143" s="526"/>
      <c r="FR143" s="526"/>
      <c r="FS143" s="526"/>
      <c r="FT143" s="532"/>
      <c r="FU143" s="526"/>
      <c r="FV143" s="532"/>
      <c r="FW143" s="532"/>
      <c r="FX143" s="532"/>
      <c r="FY143" s="526"/>
      <c r="FZ143" s="532"/>
      <c r="GA143" s="529"/>
      <c r="GB143" s="530"/>
      <c r="GC143" s="530"/>
      <c r="GD143" s="529"/>
      <c r="GE143" s="530"/>
      <c r="GF143" s="530"/>
      <c r="GG143" s="530"/>
      <c r="GH143" s="530"/>
      <c r="GI143" s="530"/>
      <c r="GJ143" s="529"/>
      <c r="GK143" s="530"/>
      <c r="GL143" s="529"/>
      <c r="GM143" s="529"/>
      <c r="GN143" s="530"/>
      <c r="GO143" s="530"/>
      <c r="GP143" s="529"/>
      <c r="GQ143" s="529"/>
      <c r="GR143" s="530"/>
      <c r="GS143" s="530"/>
      <c r="GT143" s="529"/>
    </row>
    <row r="144" spans="1:210" ht="15.75" x14ac:dyDescent="0.25">
      <c r="A144" s="179">
        <f>DATASHEET!A130</f>
        <v>151548</v>
      </c>
      <c r="B144" s="58" t="str">
        <f>DATASHEET!B130</f>
        <v>O'BRIEN, Lydia</v>
      </c>
      <c r="C144" s="169" t="str">
        <f>DATASHEET!C130</f>
        <v>11ZI</v>
      </c>
      <c r="D144" s="170" t="str">
        <f>DATASHEET!D130</f>
        <v>F</v>
      </c>
      <c r="E144" s="170" t="str">
        <f>DATASHEET!J130</f>
        <v>N</v>
      </c>
      <c r="F144" s="170" t="str">
        <f>DATASHEET!E130</f>
        <v>N</v>
      </c>
      <c r="G144" s="170" t="str">
        <f>DATASHEET!F130</f>
        <v>White - British</v>
      </c>
      <c r="H144" s="170" t="str">
        <f>DATASHEET!G130</f>
        <v>N</v>
      </c>
      <c r="I144" s="170" t="str">
        <f>DATASHEET!H130</f>
        <v>N</v>
      </c>
      <c r="J144" s="170" t="str">
        <f>DATASHEET!I130</f>
        <v>N</v>
      </c>
      <c r="K144" s="171" t="str">
        <f>DATASHEET!M130</f>
        <v>M</v>
      </c>
      <c r="L144" s="88" t="str">
        <f t="shared" ref="L144:L207" si="96">IFERROR(SUM(COUNTIF($R144,"&gt;=0"),COUNTIF($AB144,"&gt;=0"),COUNTIF($W144,"&gt;=0"),COUNTIF($AL144,"&gt;=0"),COUNTIF($AG144,"&gt;=0"),COUNTIF($AQ144,"&gt;=0"),COUNTIF($AV144,"&gt;=0"),COUNTIF($BA144,"&gt;=0"),COUNTIF($BF144,"&gt;=0"),COUNTIF($BP144,"&gt;=0"),COUNTIF($BK144,"&gt;=0"),COUNTIF($BU144,"&gt;=0"),COUNTIF($CE144,"&gt;=0"),COUNTIF($CJ144,"&gt;=0"),COUNTIF($CO144,"&gt;=0"),COUNTIF($CY144,"&gt;=0"),COUNTIF($DD144,"&gt;=0"),COUNTIF($DN144,"&gt;=0"),COUNTIF($DI144,"&gt;=0"),COUNTIF($DS144,"&gt;=0"),COUNTIF($DX144,"&gt;=0"))/COUNT($R144,$AB144,$W144,$AL144,$AG144,$AQ144,$AV144,$BA144,$BF144,$BP144,$BK144,$BU144,$CE144,$CJ144,$CO144,$CY144,$DD144,$DN144,$DI144,$DS144,$DX144),"")</f>
        <v/>
      </c>
      <c r="M144" s="88" t="str">
        <f t="shared" ref="M144:M207" si="97">IFERROR(SUM(COUNTIF($R144,"&lt;0"),COUNTIF($AB144,"&lt;0"),COUNTIF($W144,"&lt;0"),COUNTIF($AL144,"&lt;0"),COUNTIF($AG144,"&lt;0"),COUNTIF($AQ144,"&lt;0"),COUNTIF($AV144,"&lt;0"),COUNTIF($BA144,"&lt;0"),COUNTIF($BF144,"&lt;0"),COUNTIF($BP144,"&lt;0"),COUNTIF($BK144,"&lt;0"),COUNTIF($CE144,"&lt;0"),COUNTIF($CJ144,"&lt;0"),COUNTIF($CO144,"&lt;0"),COUNTIF($CY144,"&lt;0"),COUNTIF($CT144,"&lt;0"),COUNTIF($DD144,"&lt;0"),COUNTIF($DN144,"&lt;0"),COUNTIF($DI144,"&lt;0"),COUNTIF($DS144,"&lt;0"),COUNTIF($DX144,"&lt;0"))/COUNT($R144,$AB144,$W144,$AL144,$AG144,$AQ144,$AV144,$BA144,$BF144,$BP144,$BK144,$CE144,$CJ144,$CO144,$CY144,$CT144,$DD144,$DN144,$DI144,$DS144,$DX144),"")</f>
        <v/>
      </c>
      <c r="N144" s="498" t="str">
        <f>IF(ISBLANK(DATASHEET!L130),"",DATASHEET!L130)</f>
        <v>6-7</v>
      </c>
      <c r="O144" s="109">
        <f>IFERROR(IF(VLOOKUP(DATASHEET!A130,[5]YEAR11!$A$2:$AF$236,18,FALSE)="","",VLOOKUP(DATASHEET!A130,[5]YEAR11!$A$2:$AF$236,18,FALSE)),"")</f>
        <v>59.353448</v>
      </c>
      <c r="P144" s="111">
        <f>IFERROR(IF(VLOOKUP(DATASHEET!A130,[5]YEAR11!$A$2:$AF$237,19,FALSE)="","",VLOOKUP(DATASHEET!A130,[5]YEAR11!$A$2:$AF$237,19,FALSE)),"")</f>
        <v>5.9353448000000002</v>
      </c>
      <c r="Q144" s="497">
        <f>'P8 BREAKDOWN'!M132</f>
        <v>-5.2353448</v>
      </c>
      <c r="R144" s="140" t="str">
        <f>IF(S144="","",IFERROR(VLOOKUP(DATASHEET!AF130,lookup,2,FALSE)-$P144,""))</f>
        <v/>
      </c>
      <c r="S144" s="156" t="str">
        <f>IFERROR(INDEX(DATASHEET!$A$1:$DG$299,MATCH(PROGRESS!$A144,DATASHEET!$A$1:$A$299,0),MATCH(PROGRESS!T$2,DATASHEET!$A$1:$DG$1,0)),"")</f>
        <v/>
      </c>
      <c r="T144" s="156" t="str">
        <f t="shared" ref="T144:T207" si="98">IFERROR(VLOOKUP(S144,lookup,2,FALSE),"")</f>
        <v/>
      </c>
      <c r="U144" s="138" t="str">
        <f>IF(ISBLANK(DATASHEET!AG130),"",DATASHEET!AG130)</f>
        <v/>
      </c>
      <c r="V144" s="198" t="str">
        <f>IF(ISBLANK(DATASHEET!AH130),"",DATASHEET!AH130)</f>
        <v/>
      </c>
      <c r="W144" s="140" t="str">
        <f>IF(X144="","",IFERROR(VLOOKUP(DATASHEET!AJ130,lookup,2,FALSE)-$P144,""))</f>
        <v/>
      </c>
      <c r="X144" s="156" t="str">
        <f>IFERROR(INDEX(DATASHEET!$A$1:$DG$299,MATCH(PROGRESS!$A144,DATASHEET!$A$1:$A$299,0),MATCH(PROGRESS!Y$2,DATASHEET!$A$1:$DG$1,0)),"")</f>
        <v/>
      </c>
      <c r="Y144" s="156" t="str">
        <f t="shared" ref="Y144:Y207" si="99">IFERROR(VLOOKUP(X144,lookup,2,FALSE),"")</f>
        <v/>
      </c>
      <c r="Z144" s="138" t="str">
        <f>IF(ISBLANK(DATASHEET!AK130),"",DATASHEET!AK130)</f>
        <v/>
      </c>
      <c r="AA144" s="198" t="str">
        <f>IF(ISBLANK(DATASHEET!AL130),"",DATASHEET!AL130)</f>
        <v/>
      </c>
      <c r="AB144" s="140" t="str">
        <f>IF(AC144="","",IFERROR(VLOOKUP(DATASHEET!AN130,lookup,2,FALSE)-$P144,""))</f>
        <v/>
      </c>
      <c r="AC144" s="156" t="str">
        <f>IFERROR(INDEX(DATASHEET!$A$1:$DG$299,MATCH(PROGRESS!$A144,DATASHEET!$A$1:$A$299,0),MATCH(PROGRESS!AD$2,DATASHEET!$A$1:$DG$1,0)),"")</f>
        <v/>
      </c>
      <c r="AD144" s="156" t="str">
        <f t="shared" ref="AD144:AD207" si="100">IFERROR(VLOOKUP(AC144,lookup,2,FALSE),"")</f>
        <v/>
      </c>
      <c r="AE144" s="138" t="str">
        <f>IF(ISBLANK(DATASHEET!AO130),"",DATASHEET!AO130)</f>
        <v>ASM</v>
      </c>
      <c r="AF144" s="198" t="str">
        <f>IF(ISBLANK(DATASHEET!AP130),"",DATASHEET!AP130)</f>
        <v>11MS2-BE-MS-1</v>
      </c>
      <c r="AG144" s="140" t="str">
        <f>IF(AH144="","",IFERROR(VLOOKUP(DATASHEET!AR130,lookup,2,FALSE)-$P144,""))</f>
        <v/>
      </c>
      <c r="AH144" s="156" t="str">
        <f>IFERROR(INDEX(DATASHEET!$A$1:$DG$299,MATCH(PROGRESS!$A144,DATASHEET!$A$1:$A$299,0),MATCH(PROGRESS!AI$2,DATASHEET!$A$1:$DG$1,0)),"")</f>
        <v/>
      </c>
      <c r="AI144" s="156" t="str">
        <f t="shared" ref="AI144:AI207" si="101">IFERROR(VLOOKUP(AH144,lookup,2,FALSE),"")</f>
        <v/>
      </c>
      <c r="AJ144" s="138" t="str">
        <f>IF(ISBLANK(DATASHEET!AS130),"",DATASHEET!AS130)</f>
        <v/>
      </c>
      <c r="AK144" s="198" t="str">
        <f>IF(ISBLANK(DATASHEET!AT130),"",DATASHEET!AT130)</f>
        <v/>
      </c>
      <c r="AL144" s="140" t="str">
        <f>IF(AM144="","",IFERROR(VLOOKUP(DATASHEET!AV130,lookup,2,FALSE)-$P144,""))</f>
        <v/>
      </c>
      <c r="AM144" s="156" t="str">
        <f>IFERROR(INDEX(DATASHEET!$A$1:$DG$299,MATCH(PROGRESS!$A144,DATASHEET!$A$1:$A$299,0),MATCH(PROGRESS!AN$2,DATASHEET!$A$1:$DG$1,0)),"")</f>
        <v/>
      </c>
      <c r="AN144" s="156" t="str">
        <f t="shared" ref="AN144:AN207" si="102">IFERROR(VLOOKUP(AM144,lookup,2,FALSE),"")</f>
        <v/>
      </c>
      <c r="AO144" s="138" t="str">
        <f>IF(ISBLANK(DATASHEET!AW130),"",DATASHEET!AW130)</f>
        <v/>
      </c>
      <c r="AP144" s="198" t="str">
        <f>IF(ISBLANK(DATASHEET!AX130),"",DATASHEET!AX130)</f>
        <v/>
      </c>
      <c r="AQ144" s="140" t="str">
        <f>IF(AR144="","",IFERROR(VLOOKUP(DATASHEET!AZ130,lookup,2,FALSE)-$P144,""))</f>
        <v/>
      </c>
      <c r="AR144" s="156" t="str">
        <f>IFERROR(INDEX(DATASHEET!$A$1:$DG$299,MATCH(PROGRESS!$A144,DATASHEET!$A$1:$A$299,0),MATCH(PROGRESS!AS$2,DATASHEET!$A$1:$DG$1,0)),"")</f>
        <v/>
      </c>
      <c r="AS144" s="156" t="str">
        <f t="shared" ref="AS144:AS207" si="103">IFERROR(VLOOKUP(AR144,lookup,2,FALSE),"")</f>
        <v/>
      </c>
      <c r="AT144" s="138" t="str">
        <f>IF(ISBLANK(DATASHEET!BA130),"",DATASHEET!BA130)</f>
        <v/>
      </c>
      <c r="AU144" s="198" t="str">
        <f>IF(ISBLANK(DATASHEET!BB130),"",DATASHEET!BB130)</f>
        <v/>
      </c>
      <c r="AV144" s="140" t="str">
        <f>IF(AW144="","",IFERROR(VLOOKUP(DATASHEET!BD130,lookup,2,FALSE)-$P144,""))</f>
        <v/>
      </c>
      <c r="AW144" s="156" t="str">
        <f>IFERROR(INDEX(DATASHEET!$A$1:$DG$299,MATCH(PROGRESS!$A144,DATASHEET!$A$1:$A$299,0),MATCH(PROGRESS!AX$2,DATASHEET!$A$1:$DG$1,0)),"")</f>
        <v/>
      </c>
      <c r="AX144" s="156" t="str">
        <f t="shared" ref="AX144:AX207" si="104">IFERROR(VLOOKUP(AW144,lookup,2,FALSE),"")</f>
        <v/>
      </c>
      <c r="AY144" s="138" t="str">
        <f>IF(ISBLANK(DATASHEET!BE130),"",DATASHEET!BE130)</f>
        <v/>
      </c>
      <c r="AZ144" s="198" t="str">
        <f>IF(ISBLANK(DATASHEET!BF130),"",DATASHEET!BF130)</f>
        <v/>
      </c>
      <c r="BA144" s="140" t="str">
        <f>IF(BB144="","",IFERROR(VLOOKUP(DATASHEET!BH130,lookup,2,FALSE)-$P144,""))</f>
        <v/>
      </c>
      <c r="BB144" s="156" t="str">
        <f>IFERROR(INDEX(DATASHEET!$A$1:$DG$299,MATCH(PROGRESS!$A144,DATASHEET!$A$1:$A$299,0),MATCH(PROGRESS!BC$2,DATASHEET!$A$1:$DG$1,0)),"")</f>
        <v/>
      </c>
      <c r="BC144" s="156" t="str">
        <f t="shared" ref="BC144:BC207" si="105">IFERROR(VLOOKUP(BB144,lookup,2,FALSE),"")</f>
        <v/>
      </c>
      <c r="BD144" s="138" t="str">
        <f>IF(ISBLANK(DATASHEET!BI130),"",DATASHEET!BI130)</f>
        <v>JK</v>
      </c>
      <c r="BE144" s="198" t="str">
        <f>IF(ISBLANK(DATASHEET!BJ130),"",DATASHEET!BJ130)</f>
        <v>11X-EN-3</v>
      </c>
      <c r="BF144" s="140" t="str">
        <f>IF(BG144="","",IFERROR(VLOOKUP(DATASHEET!BL130,lookup,2,FALSE)-$P144,""))</f>
        <v/>
      </c>
      <c r="BG144" s="156" t="str">
        <f>IFERROR(INDEX(DATASHEET!$A$1:$DG$299,MATCH(PROGRESS!$A144,DATASHEET!$A$1:$A$299,0),MATCH(PROGRESS!BH$2,DATASHEET!$A$1:$DG$1,0)),"")</f>
        <v/>
      </c>
      <c r="BH144" s="156" t="str">
        <f t="shared" ref="BH144:BH207" si="106">IFERROR(VLOOKUP(BG144,lookup,2,FALSE),"")</f>
        <v/>
      </c>
      <c r="BI144" s="138" t="str">
        <f>IF(ISBLANK(DATASHEET!BM130),"",DATASHEET!BM130)</f>
        <v/>
      </c>
      <c r="BJ144" s="198" t="str">
        <f>IF(ISBLANK(DATASHEET!BN130),"",DATASHEET!BN130)</f>
        <v/>
      </c>
      <c r="BK144" s="140" t="str">
        <f>IF(BL144="","",IFERROR(VLOOKUP(DATASHEET!BP130,lookup,2,FALSE)-$P144,""))</f>
        <v/>
      </c>
      <c r="BL144" s="156" t="str">
        <f>IFERROR(INDEX(DATASHEET!$A$1:$DG$299,MATCH(PROGRESS!$A144,DATASHEET!$A$1:$A$299,0),MATCH(PROGRESS!BM$2,DATASHEET!$A$1:$DG$1,0)),"")</f>
        <v/>
      </c>
      <c r="BM144" s="156" t="str">
        <f t="shared" ref="BM144:BM207" si="107">IFERROR(VLOOKUP(BL144,lookup,2,FALSE),"")</f>
        <v/>
      </c>
      <c r="BN144" s="138" t="str">
        <f>IF(ISBLANK(DATASHEET!BQ130),"",DATASHEET!BQ130)</f>
        <v/>
      </c>
      <c r="BO144" s="198" t="str">
        <f>IF(ISBLANK(DATASHEET!BR130),"",DATASHEET!BR130)</f>
        <v/>
      </c>
      <c r="BP144" s="140" t="str">
        <f>IF(BQ144="","",IFERROR(VLOOKUP(DATASHEET!BX130,lookup,2,FALSE)-$P144,""))</f>
        <v/>
      </c>
      <c r="BQ144" s="156" t="str">
        <f>IFERROR(INDEX(DATASHEET!$A$1:$DG$299,MATCH(PROGRESS!$A144,DATASHEET!$A$1:$A$299,0),MATCH(PROGRESS!BR$2,DATASHEET!$A$1:$DG$1,0)),"")</f>
        <v/>
      </c>
      <c r="BR144" s="156" t="str">
        <f t="shared" ref="BR144:BR207" si="108">IFERROR(VLOOKUP(BQ144,lookup,2,FALSE),"")</f>
        <v/>
      </c>
      <c r="BS144" s="138" t="str">
        <f>IF(ISBLANK(DATASHEET!BY130),"",DATASHEET!BY130)</f>
        <v/>
      </c>
      <c r="BT144" s="198" t="str">
        <f>IF(ISBLANK(DATASHEET!BZ130),"",DATASHEET!BZ130)</f>
        <v/>
      </c>
      <c r="BU144" s="140" t="str">
        <f>IF(BV144="","",IFERROR(VLOOKUP(DATASHEET!CB130,lookup,2,FALSE)-$P144,""))</f>
        <v/>
      </c>
      <c r="BV144" s="156" t="str">
        <f>IFERROR(INDEX(DATASHEET!$A$1:$DG$299,MATCH(PROGRESS!$A144,DATASHEET!$A$1:$A$299,0),MATCH(PROGRESS!BW$2,DATASHEET!$A$1:$DG$1,0)),"")</f>
        <v/>
      </c>
      <c r="BW144" s="156" t="str">
        <f t="shared" ref="BW144:BW207" si="109">IFERROR(VLOOKUP(BV144,lookup,2,FALSE),"")</f>
        <v/>
      </c>
      <c r="BX144" s="138" t="str">
        <f>IF(ISBLANK(DATASHEET!CC130),"",DATASHEET!CC130)</f>
        <v/>
      </c>
      <c r="BY144" s="198" t="str">
        <f>IF(ISBLANK(DATASHEET!CD130),"",DATASHEET!CD130)</f>
        <v/>
      </c>
      <c r="BZ144" s="140" t="str">
        <f>IF(CA144="","",IFERROR(VLOOKUP(DATASHEET!CE130,lookup,2,FALSE)-$P144,""))</f>
        <v/>
      </c>
      <c r="CA144" s="156" t="str">
        <f>IFERROR(INDEX(DATASHEET!$A$1:$DG$299,MATCH(PROGRESS!$A144,DATASHEET!$A$1:$A$299,0),MATCH(PROGRESS!CB$2,DATASHEET!$A$1:$DG$1,0)),"")</f>
        <v/>
      </c>
      <c r="CB144" s="156" t="str">
        <f t="shared" ref="CB144:CB207" si="110">IFERROR(VLOOKUP(CA144,lookup,2,FALSE),"")</f>
        <v/>
      </c>
      <c r="CC144" s="138" t="str">
        <f>IF(ISBLANK(DATASHEET!CF130),"",DATASHEET!CF130)</f>
        <v/>
      </c>
      <c r="CD144" s="198" t="str">
        <f>IF(ISBLANK(DATASHEET!CG130),"",DATASHEET!CG130)</f>
        <v/>
      </c>
      <c r="CE144" s="140" t="str">
        <f>IF(CF144="","",IFERROR(VLOOKUP(DATASHEET!CJ130,lookup,2,FALSE)-$P144,""))</f>
        <v/>
      </c>
      <c r="CF144" s="156" t="str">
        <f>IFERROR(INDEX(DATASHEET!$A$1:$DG$299,MATCH(PROGRESS!$A144,DATASHEET!$A$1:$A$299,0),MATCH(PROGRESS!CG$2,DATASHEET!$A$1:$DG$1,0)),"")</f>
        <v/>
      </c>
      <c r="CG144" s="156" t="str">
        <f t="shared" ref="CG144:CG207" si="111">IFERROR(VLOOKUP(CF144,lookup,2,FALSE),"")</f>
        <v/>
      </c>
      <c r="CH144" s="138" t="str">
        <f>IF(ISBLANK(DATASHEET!CK130),"",DATASHEET!CK130)</f>
        <v/>
      </c>
      <c r="CI144" s="198" t="str">
        <f>IF(ISBLANK(DATASHEET!CL130),"",DATASHEET!CL130)</f>
        <v/>
      </c>
      <c r="CJ144" s="140" t="str">
        <f>IF(CK144="","",IFERROR(VLOOKUP(DATASHEET!CN130,lookup,2,FALSE)-$P144,""))</f>
        <v/>
      </c>
      <c r="CK144" s="156" t="str">
        <f>IFERROR(INDEX(DATASHEET!$A$1:$DG$299,MATCH(PROGRESS!$A144,DATASHEET!$A$1:$A$299,0),MATCH(PROGRESS!CL$2,DATASHEET!$A$1:$DG$1,0)),"")</f>
        <v/>
      </c>
      <c r="CL144" s="156" t="str">
        <f t="shared" ref="CL144:CL207" si="112">IFERROR(VLOOKUP(CK144,lookup,2,FALSE),"")</f>
        <v/>
      </c>
      <c r="CM144" s="138" t="str">
        <f>IF(ISBLANK(DATASHEET!CO130),"",DATASHEET!CO130)</f>
        <v>NBU</v>
      </c>
      <c r="CN144" s="198" t="str">
        <f>IF(ISBLANK(DATASHEET!CP130),"",DATASHEET!CP130)</f>
        <v>11X-MA-3</v>
      </c>
      <c r="CO144" s="140" t="str">
        <f>IF(CP144="","",IFERROR(VLOOKUP(DATASHEET!CR130,lookup,2,FALSE)-$P144,""))</f>
        <v/>
      </c>
      <c r="CP144" s="156" t="str">
        <f>IFERROR(INDEX(DATASHEET!$A$1:$DG$299,MATCH(PROGRESS!$A144,DATASHEET!$A$1:$A$299,0),MATCH(PROGRESS!CQ$2,DATASHEET!$A$1:$DG$1,0)),"")</f>
        <v/>
      </c>
      <c r="CQ144" s="156" t="str">
        <f t="shared" ref="CQ144:CQ207" si="113">IFERROR(VLOOKUP(CP144,lookup,2,FALSE),"")</f>
        <v/>
      </c>
      <c r="CR144" s="138" t="str">
        <f>IF(ISBLANK(DATASHEET!CS130),"",DATASHEET!CS130)</f>
        <v/>
      </c>
      <c r="CS144" s="198" t="str">
        <f>IF(ISBLANK(DATASHEET!CT130),"",DATASHEET!CT130)</f>
        <v/>
      </c>
      <c r="CT144" s="140" t="str">
        <f>IF(CU144="","",IFERROR(VLOOKUP(DATASHEET!CV130,lookup,2,FALSE)-$P144,""))</f>
        <v/>
      </c>
      <c r="CU144" s="156" t="str">
        <f>IFERROR(INDEX(DATASHEET!$A$1:$DG$299,MATCH(PROGRESS!$A144,DATASHEET!$A$1:$A$299,0),MATCH(PROGRESS!CV$2,DATASHEET!$A$1:$DG$1,0)),"")</f>
        <v/>
      </c>
      <c r="CV144" s="156" t="str">
        <f t="shared" ref="CV144:CV207" si="114">IFERROR(VLOOKUP(CU144,lookup,2,FALSE),"")</f>
        <v/>
      </c>
      <c r="CW144" s="138" t="str">
        <f>IF(ISBLANK(DATASHEET!CW130),"",DATASHEET!CW130)</f>
        <v>SGO</v>
      </c>
      <c r="CX144" s="198" t="str">
        <f>IF(ISBLANK(DATASHEET!CX130),"",DATASHEET!CX130)</f>
        <v>11LT-PHO-6</v>
      </c>
      <c r="CY144" s="140" t="str">
        <f>IF(CZ144="","",IFERROR(VLOOKUP(DATASHEET!DD130,lookup,2,FALSE)-$P144,""))</f>
        <v/>
      </c>
      <c r="CZ144" s="156" t="str">
        <f>IFERROR(INDEX(DATASHEET!$A$1:$DG$299,MATCH(PROGRESS!$A144,DATASHEET!$A$1:$A$299,0),MATCH(PROGRESS!DA$2,DATASHEET!$A$1:$DG$1,0)),"")</f>
        <v/>
      </c>
      <c r="DA144" s="156" t="str">
        <f t="shared" ref="DA144:DA207" si="115">IFERROR(VLOOKUP(CZ144,lookup,2,FALSE),"")</f>
        <v/>
      </c>
      <c r="DB144" s="138" t="str">
        <f>IF(ISBLANK(DATASHEET!DE130),"",DATASHEET!DE130)</f>
        <v/>
      </c>
      <c r="DC144" s="198" t="str">
        <f>IF(ISBLANK(DATASHEET!DF130),"",DATASHEET!DF130)</f>
        <v/>
      </c>
      <c r="DD144" s="140" t="str">
        <f>IF(DE144="","",IFERROR(VLOOKUP(DATASHEET!DH130,lookup,2,FALSE)-$P144,""))</f>
        <v/>
      </c>
      <c r="DE144" s="156" t="str">
        <f>IFERROR(INDEX(DATASHEET!$A$1:$DG$299,MATCH(PROGRESS!$A144,DATASHEET!$A$1:$A$299,0),MATCH(PROGRESS!DF$2,DATASHEET!$A$1:$DG$1,0)),"")</f>
        <v/>
      </c>
      <c r="DF144" s="156" t="str">
        <f t="shared" ref="DF144:DF207" si="116">IFERROR(VLOOKUP(DE144,lookup,2,FALSE),"")</f>
        <v/>
      </c>
      <c r="DG144" s="138" t="str">
        <f>IF(ISBLANK(DATASHEET!DI130),"",DATASHEET!DI130)</f>
        <v/>
      </c>
      <c r="DH144" s="198" t="str">
        <f>IF(ISBLANK(DATASHEET!DJ130),"",DATASHEET!DJ130)</f>
        <v/>
      </c>
      <c r="DI144" s="140" t="str">
        <f>IF(DJ144="","",IFERROR(VLOOKUP(DATASHEET!DL130,lookup,2,FALSE)-$P144,""))</f>
        <v/>
      </c>
      <c r="DJ144" s="156" t="str">
        <f>IFERROR(INDEX(DATASHEET!$A$1:$DG$299,MATCH(PROGRESS!$A144,DATASHEET!$A$1:$A$299,0),MATCH(PROGRESS!DK$2,DATASHEET!$A$1:$DG$1,0)),"")</f>
        <v/>
      </c>
      <c r="DK144" s="156" t="str">
        <f t="shared" ref="DK144:DK207" si="117">IFERROR(VLOOKUP(DJ144,lookup,2,FALSE),"")</f>
        <v/>
      </c>
      <c r="DL144" s="138" t="str">
        <f>IF(ISBLANK(DATASHEET!DM130),"",DATASHEET!DM130)</f>
        <v/>
      </c>
      <c r="DM144" s="198" t="str">
        <f>IF(ISBLANK(DATASHEET!DN130),"",DATASHEET!DN130)</f>
        <v/>
      </c>
      <c r="DN144" s="140" t="str">
        <f>IF(DO144="","",IFERROR(VLOOKUP(DATASHEET!DP130,lookup,2,FALSE)-$P144,""))</f>
        <v/>
      </c>
      <c r="DO144" s="156" t="str">
        <f>IFERROR(INDEX(DATASHEET!$A$1:$DG$299,MATCH(PROGRESS!$A144,DATASHEET!$A$1:$A$299,0),MATCH(PROGRESS!DP$2,DATASHEET!$A$1:$DG$1,0)),"")</f>
        <v/>
      </c>
      <c r="DP144" s="156" t="str">
        <f t="shared" ref="DP144:DP207" si="118">IFERROR(VLOOKUP(DO144,lookup,2,FALSE),"")</f>
        <v/>
      </c>
      <c r="DQ144" s="138" t="str">
        <f>IF(ISBLANK(DATASHEET!DQ130),"",DATASHEET!DQ130)</f>
        <v>MHA</v>
      </c>
      <c r="DR144" s="198" t="str">
        <f>IF(ISBLANK(DATASHEET!DR130),"",DATASHEET!DR130)</f>
        <v>11X-RE-6</v>
      </c>
      <c r="DS144" s="140" t="str">
        <f>IF(DT144="","",IFERROR(VLOOKUP(DATASHEET!DT130,lookup,2,FALSE)-$P144,""))</f>
        <v/>
      </c>
      <c r="DT144" s="156" t="str">
        <f>IFERROR(INDEX(DATASHEET!$A$1:$DG$299,MATCH(PROGRESS!$A144,DATASHEET!$A$1:$A$299,0),MATCH(PROGRESS!DU$2,DATASHEET!$A$1:$DG$1,0)),"")</f>
        <v/>
      </c>
      <c r="DU144" s="156" t="str">
        <f t="shared" ref="DU144:DU207" si="119">IFERROR(VLOOKUP(DT144,lookup,2,FALSE),"")</f>
        <v/>
      </c>
      <c r="DV144" s="138" t="str">
        <f>IF(ISBLANK(DATASHEET!DU130),"",DATASHEET!DU130)</f>
        <v>ES</v>
      </c>
      <c r="DW144" s="198" t="str">
        <f>IF(ISBLANK(DATASHEET!DV130),"",DATASHEET!DV130)</f>
        <v>11C-SC-1</v>
      </c>
      <c r="DX144" s="140" t="str">
        <f>IF(DY144="","",IFERROR(VLOOKUP(DATASHEET!DX130,lookup,2,FALSE)-$P144,""))</f>
        <v/>
      </c>
      <c r="DY144" s="156" t="str">
        <f>IFERROR(INDEX(DATASHEET!$A$1:$DG$299,MATCH(PROGRESS!$A144,DATASHEET!$A$1:$A$299,0),MATCH(PROGRESS!DZ$2,DATASHEET!$A$1:$DG$1,0)),"")</f>
        <v/>
      </c>
      <c r="DZ144" s="156" t="str">
        <f t="shared" ref="DZ144:DZ207" si="120">IFERROR(VLOOKUP(DY144,lookup,2,FALSE),"")</f>
        <v/>
      </c>
      <c r="EA144" s="138" t="str">
        <f>IF(ISBLANK(DATASHEET!DY130),"",DATASHEET!DY130)</f>
        <v>YP</v>
      </c>
      <c r="EB144" s="198" t="str">
        <f>IF(ISBLANK(DATASHEET!DZ130),"",DATASHEET!DZ130)</f>
        <v>11N-SP-2</v>
      </c>
      <c r="FD144" s="526"/>
      <c r="FE144" s="532"/>
      <c r="FF144" s="532"/>
      <c r="FG144" s="532"/>
      <c r="FH144" s="526"/>
      <c r="FI144" s="526"/>
      <c r="FJ144" s="532"/>
      <c r="FK144" s="526"/>
      <c r="FL144" s="532"/>
      <c r="FM144" s="526"/>
      <c r="FN144" s="532"/>
      <c r="FO144" s="532"/>
      <c r="FP144" s="532"/>
      <c r="FQ144" s="526"/>
      <c r="FR144" s="526"/>
      <c r="FS144" s="526"/>
      <c r="FT144" s="532"/>
      <c r="FU144" s="526"/>
      <c r="FV144" s="532"/>
      <c r="FW144" s="532"/>
      <c r="FX144" s="532"/>
      <c r="FY144" s="526"/>
      <c r="FZ144" s="532"/>
      <c r="GA144" s="529"/>
      <c r="GB144" s="530"/>
      <c r="GC144" s="530"/>
      <c r="GD144" s="529"/>
      <c r="GE144" s="530"/>
      <c r="GF144" s="530"/>
      <c r="GG144" s="530"/>
      <c r="GH144" s="530"/>
      <c r="GI144" s="530"/>
      <c r="GJ144" s="529"/>
      <c r="GK144" s="530"/>
      <c r="GL144" s="529"/>
      <c r="GM144" s="529"/>
      <c r="GN144" s="530"/>
      <c r="GO144" s="530"/>
      <c r="GP144" s="529"/>
      <c r="GQ144" s="529"/>
      <c r="GR144" s="530"/>
      <c r="GS144" s="530"/>
      <c r="GT144" s="529"/>
      <c r="HB144" t="s">
        <v>377</v>
      </c>
    </row>
    <row r="145" spans="1:211" ht="15.75" x14ac:dyDescent="0.25">
      <c r="A145" s="179">
        <f>DATASHEET!A131</f>
        <v>151708</v>
      </c>
      <c r="B145" s="58" t="str">
        <f>DATASHEET!B131</f>
        <v>O'MALLEY, Faith</v>
      </c>
      <c r="C145" s="169" t="str">
        <f>DATASHEET!C131</f>
        <v>11EGQ</v>
      </c>
      <c r="D145" s="170" t="str">
        <f>DATASHEET!D131</f>
        <v>F</v>
      </c>
      <c r="E145" s="170" t="str">
        <f>DATASHEET!J131</f>
        <v>N</v>
      </c>
      <c r="F145" s="170" t="str">
        <f>DATASHEET!E131</f>
        <v>N</v>
      </c>
      <c r="G145" s="170" t="str">
        <f>DATASHEET!F131</f>
        <v>White - British</v>
      </c>
      <c r="H145" s="170" t="str">
        <f>DATASHEET!G131</f>
        <v>N</v>
      </c>
      <c r="I145" s="170" t="str">
        <f>DATASHEET!H131</f>
        <v>N</v>
      </c>
      <c r="J145" s="170" t="str">
        <f>DATASHEET!I131</f>
        <v>N</v>
      </c>
      <c r="K145" s="171" t="str">
        <f>DATASHEET!M131</f>
        <v>M</v>
      </c>
      <c r="L145" s="88" t="str">
        <f t="shared" si="96"/>
        <v/>
      </c>
      <c r="M145" s="88" t="str">
        <f t="shared" si="97"/>
        <v/>
      </c>
      <c r="N145" s="498" t="str">
        <f>IF(ISBLANK(DATASHEET!L131),"",DATASHEET!L131)</f>
        <v>4-5</v>
      </c>
      <c r="O145" s="109">
        <f>IFERROR(IF(VLOOKUP(DATASHEET!A131,[5]YEAR11!$A$2:$AF$236,18,FALSE)="","",VLOOKUP(DATASHEET!A131,[5]YEAR11!$A$2:$AF$236,18,FALSE)),"")</f>
        <v>45.503675999999999</v>
      </c>
      <c r="P145" s="111">
        <f>IFERROR(IF(VLOOKUP(DATASHEET!A131,[5]YEAR11!$A$2:$AF$237,19,FALSE)="","",VLOOKUP(DATASHEET!A131,[5]YEAR11!$A$2:$AF$237,19,FALSE)),"")</f>
        <v>4.5503675999999995</v>
      </c>
      <c r="Q145" s="497">
        <f>'P8 BREAKDOWN'!M133</f>
        <v>-4.0003675999999997</v>
      </c>
      <c r="R145" s="140" t="str">
        <f>IF(S145="","",IFERROR(VLOOKUP(DATASHEET!AF131,lookup,2,FALSE)-$P145,""))</f>
        <v/>
      </c>
      <c r="S145" s="156" t="str">
        <f>IFERROR(INDEX(DATASHEET!$A$1:$DG$299,MATCH(PROGRESS!$A145,DATASHEET!$A$1:$A$299,0),MATCH(PROGRESS!T$2,DATASHEET!$A$1:$DG$1,0)),"")</f>
        <v/>
      </c>
      <c r="T145" s="156" t="str">
        <f t="shared" si="98"/>
        <v/>
      </c>
      <c r="U145" s="138" t="str">
        <f>IF(ISBLANK(DATASHEET!AG131),"",DATASHEET!AG131)</f>
        <v/>
      </c>
      <c r="V145" s="198" t="str">
        <f>IF(ISBLANK(DATASHEET!AH131),"",DATASHEET!AH131)</f>
        <v/>
      </c>
      <c r="W145" s="140" t="str">
        <f>IF(X145="","",IFERROR(VLOOKUP(DATASHEET!AJ131,lookup,2,FALSE)-$P145,""))</f>
        <v/>
      </c>
      <c r="X145" s="156" t="str">
        <f>IFERROR(INDEX(DATASHEET!$A$1:$DG$299,MATCH(PROGRESS!$A145,DATASHEET!$A$1:$A$299,0),MATCH(PROGRESS!Y$2,DATASHEET!$A$1:$DG$1,0)),"")</f>
        <v/>
      </c>
      <c r="Y145" s="156" t="str">
        <f t="shared" si="99"/>
        <v/>
      </c>
      <c r="Z145" s="138" t="str">
        <f>IF(ISBLANK(DATASHEET!AK131),"",DATASHEET!AK131)</f>
        <v/>
      </c>
      <c r="AA145" s="198" t="str">
        <f>IF(ISBLANK(DATASHEET!AL131),"",DATASHEET!AL131)</f>
        <v/>
      </c>
      <c r="AB145" s="140" t="str">
        <f>IF(AC145="","",IFERROR(VLOOKUP(DATASHEET!AN131,lookup,2,FALSE)-$P145,""))</f>
        <v/>
      </c>
      <c r="AC145" s="156" t="str">
        <f>IFERROR(INDEX(DATASHEET!$A$1:$DG$299,MATCH(PROGRESS!$A145,DATASHEET!$A$1:$A$299,0),MATCH(PROGRESS!AD$2,DATASHEET!$A$1:$DG$1,0)),"")</f>
        <v/>
      </c>
      <c r="AD145" s="156" t="str">
        <f t="shared" si="100"/>
        <v/>
      </c>
      <c r="AE145" s="138" t="str">
        <f>IF(ISBLANK(DATASHEET!AO131),"",DATASHEET!AO131)</f>
        <v/>
      </c>
      <c r="AF145" s="198" t="str">
        <f>IF(ISBLANK(DATASHEET!AP131),"",DATASHEET!AP131)</f>
        <v/>
      </c>
      <c r="AG145" s="140" t="str">
        <f>IF(AH145="","",IFERROR(VLOOKUP(DATASHEET!AR131,lookup,2,FALSE)-$P145,""))</f>
        <v/>
      </c>
      <c r="AH145" s="156" t="str">
        <f>IFERROR(INDEX(DATASHEET!$A$1:$DG$299,MATCH(PROGRESS!$A145,DATASHEET!$A$1:$A$299,0),MATCH(PROGRESS!AI$2,DATASHEET!$A$1:$DG$1,0)),"")</f>
        <v/>
      </c>
      <c r="AI145" s="156" t="str">
        <f t="shared" si="101"/>
        <v/>
      </c>
      <c r="AJ145" s="138" t="str">
        <f>IF(ISBLANK(DATASHEET!AS131),"",DATASHEET!AS131)</f>
        <v/>
      </c>
      <c r="AK145" s="198" t="str">
        <f>IF(ISBLANK(DATASHEET!AT131),"",DATASHEET!AT131)</f>
        <v/>
      </c>
      <c r="AL145" s="140" t="str">
        <f>IF(AM145="","",IFERROR(VLOOKUP(DATASHEET!AV131,lookup,2,FALSE)-$P145,""))</f>
        <v/>
      </c>
      <c r="AM145" s="156" t="str">
        <f>IFERROR(INDEX(DATASHEET!$A$1:$DG$299,MATCH(PROGRESS!$A145,DATASHEET!$A$1:$A$299,0),MATCH(PROGRESS!AN$2,DATASHEET!$A$1:$DG$1,0)),"")</f>
        <v/>
      </c>
      <c r="AN145" s="156" t="str">
        <f t="shared" si="102"/>
        <v/>
      </c>
      <c r="AO145" s="138" t="str">
        <f>IF(ISBLANK(DATASHEET!AW131),"",DATASHEET!AW131)</f>
        <v>BG</v>
      </c>
      <c r="AP145" s="198" t="str">
        <f>IF(ISBLANK(DATASHEET!AX131),"",DATASHEET!AX131)</f>
        <v>11MS2-CD-2</v>
      </c>
      <c r="AQ145" s="140" t="str">
        <f>IF(AR145="","",IFERROR(VLOOKUP(DATASHEET!AZ131,lookup,2,FALSE)-$P145,""))</f>
        <v/>
      </c>
      <c r="AR145" s="156" t="str">
        <f>IFERROR(INDEX(DATASHEET!$A$1:$DG$299,MATCH(PROGRESS!$A145,DATASHEET!$A$1:$A$299,0),MATCH(PROGRESS!AS$2,DATASHEET!$A$1:$DG$1,0)),"")</f>
        <v/>
      </c>
      <c r="AS145" s="156" t="str">
        <f t="shared" si="103"/>
        <v/>
      </c>
      <c r="AT145" s="138" t="str">
        <f>IF(ISBLANK(DATASHEET!BA131),"",DATASHEET!BA131)</f>
        <v/>
      </c>
      <c r="AU145" s="198" t="str">
        <f>IF(ISBLANK(DATASHEET!BB131),"",DATASHEET!BB131)</f>
        <v/>
      </c>
      <c r="AV145" s="140" t="str">
        <f>IF(AW145="","",IFERROR(VLOOKUP(DATASHEET!BD131,lookup,2,FALSE)-$P145,""))</f>
        <v/>
      </c>
      <c r="AW145" s="156" t="str">
        <f>IFERROR(INDEX(DATASHEET!$A$1:$DG$299,MATCH(PROGRESS!$A145,DATASHEET!$A$1:$A$299,0),MATCH(PROGRESS!AX$2,DATASHEET!$A$1:$DG$1,0)),"")</f>
        <v/>
      </c>
      <c r="AX145" s="156" t="str">
        <f t="shared" si="104"/>
        <v/>
      </c>
      <c r="AY145" s="138" t="str">
        <f>IF(ISBLANK(DATASHEET!BE131),"",DATASHEET!BE131)</f>
        <v/>
      </c>
      <c r="AZ145" s="198" t="str">
        <f>IF(ISBLANK(DATASHEET!BF131),"",DATASHEET!BF131)</f>
        <v/>
      </c>
      <c r="BA145" s="140" t="str">
        <f>IF(BB145="","",IFERROR(VLOOKUP(DATASHEET!BH131,lookup,2,FALSE)-$P145,""))</f>
        <v/>
      </c>
      <c r="BB145" s="156" t="str">
        <f>IFERROR(INDEX(DATASHEET!$A$1:$DG$299,MATCH(PROGRESS!$A145,DATASHEET!$A$1:$A$299,0),MATCH(PROGRESS!BC$2,DATASHEET!$A$1:$DG$1,0)),"")</f>
        <v/>
      </c>
      <c r="BC145" s="156" t="str">
        <f t="shared" si="105"/>
        <v/>
      </c>
      <c r="BD145" s="138" t="str">
        <f>IF(ISBLANK(DATASHEET!BI131),"",DATASHEET!BI131)</f>
        <v>FB</v>
      </c>
      <c r="BE145" s="198" t="str">
        <f>IF(ISBLANK(DATASHEET!BJ131),"",DATASHEET!BJ131)</f>
        <v>11X-EN-6</v>
      </c>
      <c r="BF145" s="140" t="str">
        <f>IF(BG145="","",IFERROR(VLOOKUP(DATASHEET!BL131,lookup,2,FALSE)-$P145,""))</f>
        <v/>
      </c>
      <c r="BG145" s="156" t="str">
        <f>IFERROR(INDEX(DATASHEET!$A$1:$DG$299,MATCH(PROGRESS!$A145,DATASHEET!$A$1:$A$299,0),MATCH(PROGRESS!BH$2,DATASHEET!$A$1:$DG$1,0)),"")</f>
        <v/>
      </c>
      <c r="BH145" s="156" t="str">
        <f t="shared" si="106"/>
        <v/>
      </c>
      <c r="BI145" s="138" t="str">
        <f>IF(ISBLANK(DATASHEET!BM131),"",DATASHEET!BM131)</f>
        <v/>
      </c>
      <c r="BJ145" s="198" t="str">
        <f>IF(ISBLANK(DATASHEET!BN131),"",DATASHEET!BN131)</f>
        <v/>
      </c>
      <c r="BK145" s="140" t="str">
        <f>IF(BL145="","",IFERROR(VLOOKUP(DATASHEET!BP131,lookup,2,FALSE)-$P145,""))</f>
        <v/>
      </c>
      <c r="BL145" s="156" t="str">
        <f>IFERROR(INDEX(DATASHEET!$A$1:$DG$299,MATCH(PROGRESS!$A145,DATASHEET!$A$1:$A$299,0),MATCH(PROGRESS!BM$2,DATASHEET!$A$1:$DG$1,0)),"")</f>
        <v/>
      </c>
      <c r="BM145" s="156" t="str">
        <f t="shared" si="107"/>
        <v/>
      </c>
      <c r="BN145" s="138" t="str">
        <f>IF(ISBLANK(DATASHEET!BQ131),"",DATASHEET!BQ131)</f>
        <v/>
      </c>
      <c r="BO145" s="198" t="str">
        <f>IF(ISBLANK(DATASHEET!BR131),"",DATASHEET!BR131)</f>
        <v/>
      </c>
      <c r="BP145" s="140" t="str">
        <f>IF(BQ145="","",IFERROR(VLOOKUP(DATASHEET!BX131,lookup,2,FALSE)-$P145,""))</f>
        <v/>
      </c>
      <c r="BQ145" s="156" t="str">
        <f>IFERROR(INDEX(DATASHEET!$A$1:$DG$299,MATCH(PROGRESS!$A145,DATASHEET!$A$1:$A$299,0),MATCH(PROGRESS!BR$2,DATASHEET!$A$1:$DG$1,0)),"")</f>
        <v/>
      </c>
      <c r="BR145" s="156" t="str">
        <f t="shared" si="108"/>
        <v/>
      </c>
      <c r="BS145" s="138" t="str">
        <f>IF(ISBLANK(DATASHEET!BY131),"",DATASHEET!BY131)</f>
        <v>DCH</v>
      </c>
      <c r="BT145" s="198" t="str">
        <f>IF(ISBLANK(DATASHEET!BZ131),"",DATASHEET!BZ131)</f>
        <v>11N-FR-4</v>
      </c>
      <c r="BU145" s="140" t="str">
        <f>IF(BV145="","",IFERROR(VLOOKUP(DATASHEET!CB131,lookup,2,FALSE)-$P145,""))</f>
        <v/>
      </c>
      <c r="BV145" s="156" t="str">
        <f>IFERROR(INDEX(DATASHEET!$A$1:$DG$299,MATCH(PROGRESS!$A145,DATASHEET!$A$1:$A$299,0),MATCH(PROGRESS!BW$2,DATASHEET!$A$1:$DG$1,0)),"")</f>
        <v/>
      </c>
      <c r="BW145" s="156" t="str">
        <f t="shared" si="109"/>
        <v/>
      </c>
      <c r="BX145" s="138" t="str">
        <f>IF(ISBLANK(DATASHEET!CC131),"",DATASHEET!CC131)</f>
        <v/>
      </c>
      <c r="BY145" s="198" t="str">
        <f>IF(ISBLANK(DATASHEET!CD131),"",DATASHEET!CD131)</f>
        <v/>
      </c>
      <c r="BZ145" s="140" t="str">
        <f>IF(CA145="","",IFERROR(VLOOKUP(DATASHEET!CE131,lookup,2,FALSE)-$P145,""))</f>
        <v/>
      </c>
      <c r="CA145" s="156" t="str">
        <f>IFERROR(INDEX(DATASHEET!$A$1:$DG$299,MATCH(PROGRESS!$A145,DATASHEET!$A$1:$A$299,0),MATCH(PROGRESS!CB$2,DATASHEET!$A$1:$DG$1,0)),"")</f>
        <v/>
      </c>
      <c r="CB145" s="156" t="str">
        <f t="shared" si="110"/>
        <v/>
      </c>
      <c r="CC145" s="138" t="str">
        <f>IF(ISBLANK(DATASHEET!CF131),"",DATASHEET!CF131)</f>
        <v/>
      </c>
      <c r="CD145" s="198" t="str">
        <f>IF(ISBLANK(DATASHEET!CG131),"",DATASHEET!CG131)</f>
        <v/>
      </c>
      <c r="CE145" s="140" t="str">
        <f>IF(CF145="","",IFERROR(VLOOKUP(DATASHEET!CJ131,lookup,2,FALSE)-$P145,""))</f>
        <v/>
      </c>
      <c r="CF145" s="156" t="str">
        <f>IFERROR(INDEX(DATASHEET!$A$1:$DG$299,MATCH(PROGRESS!$A145,DATASHEET!$A$1:$A$299,0),MATCH(PROGRESS!CG$2,DATASHEET!$A$1:$DG$1,0)),"")</f>
        <v/>
      </c>
      <c r="CG145" s="156" t="str">
        <f t="shared" si="111"/>
        <v/>
      </c>
      <c r="CH145" s="138" t="str">
        <f>IF(ISBLANK(DATASHEET!CK131),"",DATASHEET!CK131)</f>
        <v/>
      </c>
      <c r="CI145" s="198" t="str">
        <f>IF(ISBLANK(DATASHEET!CL131),"",DATASHEET!CL131)</f>
        <v/>
      </c>
      <c r="CJ145" s="140" t="str">
        <f>IF(CK145="","",IFERROR(VLOOKUP(DATASHEET!CN131,lookup,2,FALSE)-$P145,""))</f>
        <v/>
      </c>
      <c r="CK145" s="156" t="str">
        <f>IFERROR(INDEX(DATASHEET!$A$1:$DG$299,MATCH(PROGRESS!$A145,DATASHEET!$A$1:$A$299,0),MATCH(PROGRESS!CL$2,DATASHEET!$A$1:$DG$1,0)),"")</f>
        <v/>
      </c>
      <c r="CL145" s="156" t="str">
        <f t="shared" si="112"/>
        <v/>
      </c>
      <c r="CM145" s="138" t="str">
        <f>IF(ISBLANK(DATASHEET!CO131),"",DATASHEET!CO131)</f>
        <v>AB</v>
      </c>
      <c r="CN145" s="198" t="str">
        <f>IF(ISBLANK(DATASHEET!CP131),"",DATASHEET!CP131)</f>
        <v>11X-MA-7</v>
      </c>
      <c r="CO145" s="140" t="str">
        <f>IF(CP145="","",IFERROR(VLOOKUP(DATASHEET!CR131,lookup,2,FALSE)-$P145,""))</f>
        <v/>
      </c>
      <c r="CP145" s="156" t="str">
        <f>IFERROR(INDEX(DATASHEET!$A$1:$DG$299,MATCH(PROGRESS!$A145,DATASHEET!$A$1:$A$299,0),MATCH(PROGRESS!CQ$2,DATASHEET!$A$1:$DG$1,0)),"")</f>
        <v/>
      </c>
      <c r="CQ145" s="156" t="str">
        <f t="shared" si="113"/>
        <v/>
      </c>
      <c r="CR145" s="138" t="str">
        <f>IF(ISBLANK(DATASHEET!CS131),"",DATASHEET!CS131)</f>
        <v/>
      </c>
      <c r="CS145" s="198" t="str">
        <f>IF(ISBLANK(DATASHEET!CT131),"",DATASHEET!CT131)</f>
        <v/>
      </c>
      <c r="CT145" s="140" t="str">
        <f>IF(CU145="","",IFERROR(VLOOKUP(DATASHEET!CV131,lookup,2,FALSE)-$P145,""))</f>
        <v/>
      </c>
      <c r="CU145" s="156" t="str">
        <f>IFERROR(INDEX(DATASHEET!$A$1:$DG$299,MATCH(PROGRESS!$A145,DATASHEET!$A$1:$A$299,0),MATCH(PROGRESS!CV$2,DATASHEET!$A$1:$DG$1,0)),"")</f>
        <v/>
      </c>
      <c r="CV145" s="156" t="str">
        <f t="shared" si="114"/>
        <v/>
      </c>
      <c r="CW145" s="138" t="str">
        <f>IF(ISBLANK(DATASHEET!CW131),"",DATASHEET!CW131)</f>
        <v>SGO</v>
      </c>
      <c r="CX145" s="198" t="str">
        <f>IF(ISBLANK(DATASHEET!CX131),"",DATASHEET!CX131)</f>
        <v>11LT-PHO-6</v>
      </c>
      <c r="CY145" s="140" t="str">
        <f>IF(CZ145="","",IFERROR(VLOOKUP(DATASHEET!DD131,lookup,2,FALSE)-$P145,""))</f>
        <v/>
      </c>
      <c r="CZ145" s="156" t="str">
        <f>IFERROR(INDEX(DATASHEET!$A$1:$DG$299,MATCH(PROGRESS!$A145,DATASHEET!$A$1:$A$299,0),MATCH(PROGRESS!DA$2,DATASHEET!$A$1:$DG$1,0)),"")</f>
        <v/>
      </c>
      <c r="DA145" s="156" t="str">
        <f t="shared" si="115"/>
        <v/>
      </c>
      <c r="DB145" s="138" t="str">
        <f>IF(ISBLANK(DATASHEET!DE131),"",DATASHEET!DE131)</f>
        <v/>
      </c>
      <c r="DC145" s="198" t="str">
        <f>IF(ISBLANK(DATASHEET!DF131),"",DATASHEET!DF131)</f>
        <v/>
      </c>
      <c r="DD145" s="140" t="str">
        <f>IF(DE145="","",IFERROR(VLOOKUP(DATASHEET!DH131,lookup,2,FALSE)-$P145,""))</f>
        <v/>
      </c>
      <c r="DE145" s="156" t="str">
        <f>IFERROR(INDEX(DATASHEET!$A$1:$DG$299,MATCH(PROGRESS!$A145,DATASHEET!$A$1:$A$299,0),MATCH(PROGRESS!DF$2,DATASHEET!$A$1:$DG$1,0)),"")</f>
        <v/>
      </c>
      <c r="DF145" s="156" t="str">
        <f t="shared" si="116"/>
        <v/>
      </c>
      <c r="DG145" s="138" t="str">
        <f>IF(ISBLANK(DATASHEET!DI131),"",DATASHEET!DI131)</f>
        <v/>
      </c>
      <c r="DH145" s="198" t="str">
        <f>IF(ISBLANK(DATASHEET!DJ131),"",DATASHEET!DJ131)</f>
        <v/>
      </c>
      <c r="DI145" s="140" t="str">
        <f>IF(DJ145="","",IFERROR(VLOOKUP(DATASHEET!DL131,lookup,2,FALSE)-$P145,""))</f>
        <v/>
      </c>
      <c r="DJ145" s="156" t="str">
        <f>IFERROR(INDEX(DATASHEET!$A$1:$DG$299,MATCH(PROGRESS!$A145,DATASHEET!$A$1:$A$299,0),MATCH(PROGRESS!DK$2,DATASHEET!$A$1:$DG$1,0)),"")</f>
        <v/>
      </c>
      <c r="DK145" s="156" t="str">
        <f t="shared" si="117"/>
        <v/>
      </c>
      <c r="DL145" s="138" t="str">
        <f>IF(ISBLANK(DATASHEET!DM131),"",DATASHEET!DM131)</f>
        <v/>
      </c>
      <c r="DM145" s="198" t="str">
        <f>IF(ISBLANK(DATASHEET!DN131),"",DATASHEET!DN131)</f>
        <v/>
      </c>
      <c r="DN145" s="140" t="str">
        <f>IF(DO145="","",IFERROR(VLOOKUP(DATASHEET!DP131,lookup,2,FALSE)-$P145,""))</f>
        <v/>
      </c>
      <c r="DO145" s="156" t="str">
        <f>IFERROR(INDEX(DATASHEET!$A$1:$DG$299,MATCH(PROGRESS!$A145,DATASHEET!$A$1:$A$299,0),MATCH(PROGRESS!DP$2,DATASHEET!$A$1:$DG$1,0)),"")</f>
        <v/>
      </c>
      <c r="DP145" s="156" t="str">
        <f t="shared" si="118"/>
        <v/>
      </c>
      <c r="DQ145" s="138" t="str">
        <f>IF(ISBLANK(DATASHEET!DQ131),"",DATASHEET!DQ131)</f>
        <v>JNE</v>
      </c>
      <c r="DR145" s="198" t="str">
        <f>IF(ISBLANK(DATASHEET!DR131),"",DATASHEET!DR131)</f>
        <v>11X-RE-1</v>
      </c>
      <c r="DS145" s="140" t="str">
        <f>IF(DT145="","",IFERROR(VLOOKUP(DATASHEET!DT131,lookup,2,FALSE)-$P145,""))</f>
        <v/>
      </c>
      <c r="DT145" s="156" t="str">
        <f>IFERROR(INDEX(DATASHEET!$A$1:$DG$299,MATCH(PROGRESS!$A145,DATASHEET!$A$1:$A$299,0),MATCH(PROGRESS!DU$2,DATASHEET!$A$1:$DG$1,0)),"")</f>
        <v/>
      </c>
      <c r="DU145" s="156" t="str">
        <f t="shared" si="119"/>
        <v/>
      </c>
      <c r="DV145" s="138" t="str">
        <f>IF(ISBLANK(DATASHEET!DU131),"",DATASHEET!DU131)</f>
        <v>ES</v>
      </c>
      <c r="DW145" s="198" t="str">
        <f>IF(ISBLANK(DATASHEET!DV131),"",DATASHEET!DV131)</f>
        <v>11C-SC-2</v>
      </c>
      <c r="DX145" s="140" t="str">
        <f>IF(DY145="","",IFERROR(VLOOKUP(DATASHEET!DX131,lookup,2,FALSE)-$P145,""))</f>
        <v/>
      </c>
      <c r="DY145" s="156" t="str">
        <f>IFERROR(INDEX(DATASHEET!$A$1:$DG$299,MATCH(PROGRESS!$A145,DATASHEET!$A$1:$A$299,0),MATCH(PROGRESS!DZ$2,DATASHEET!$A$1:$DG$1,0)),"")</f>
        <v/>
      </c>
      <c r="DZ145" s="156" t="str">
        <f t="shared" si="120"/>
        <v/>
      </c>
      <c r="EA145" s="138" t="str">
        <f>IF(ISBLANK(DATASHEET!DY131),"",DATASHEET!DY131)</f>
        <v/>
      </c>
      <c r="EB145" s="198" t="str">
        <f>IF(ISBLANK(DATASHEET!DZ131),"",DATASHEET!DZ131)</f>
        <v/>
      </c>
      <c r="FD145" s="526"/>
      <c r="FE145" s="532"/>
      <c r="FF145" s="532"/>
      <c r="FG145" s="532"/>
      <c r="FH145" s="526"/>
      <c r="FI145" s="526"/>
      <c r="FJ145" s="532"/>
      <c r="FK145" s="526"/>
      <c r="FL145" s="532"/>
      <c r="FM145" s="526"/>
      <c r="FN145" s="532"/>
      <c r="FO145" s="532"/>
      <c r="FP145" s="532"/>
      <c r="FQ145" s="526"/>
      <c r="FR145" s="526"/>
      <c r="FS145" s="526"/>
      <c r="FT145" s="532"/>
      <c r="FU145" s="526"/>
      <c r="FV145" s="532"/>
      <c r="FW145" s="532"/>
      <c r="FX145" s="532"/>
      <c r="FY145" s="526"/>
      <c r="FZ145" s="532"/>
      <c r="GA145" s="529"/>
      <c r="GB145" s="530"/>
      <c r="GC145" s="530"/>
      <c r="GD145" s="529"/>
      <c r="GE145" s="530"/>
      <c r="GF145" s="530"/>
      <c r="GG145" s="530"/>
      <c r="GH145" s="530"/>
      <c r="GI145" s="530"/>
      <c r="GJ145" s="529"/>
      <c r="GK145" s="530"/>
      <c r="GL145" s="529"/>
      <c r="GM145" s="529"/>
      <c r="GN145" s="530"/>
      <c r="GO145" s="530"/>
      <c r="GP145" s="529"/>
      <c r="GQ145" s="529"/>
      <c r="GR145" s="530"/>
      <c r="GS145" s="530"/>
      <c r="GT145" s="529"/>
    </row>
    <row r="146" spans="1:211" ht="15.75" x14ac:dyDescent="0.25">
      <c r="A146" s="179">
        <f>DATASHEET!A132</f>
        <v>151581</v>
      </c>
      <c r="B146" s="58" t="str">
        <f>DATASHEET!B132</f>
        <v>O'MALLEY, Hope</v>
      </c>
      <c r="C146" s="169" t="str">
        <f>DATASHEET!C132</f>
        <v>11EGQ</v>
      </c>
      <c r="D146" s="170" t="str">
        <f>DATASHEET!D132</f>
        <v>F</v>
      </c>
      <c r="E146" s="170" t="str">
        <f>DATASHEET!J132</f>
        <v>N</v>
      </c>
      <c r="F146" s="170" t="str">
        <f>DATASHEET!E132</f>
        <v>N</v>
      </c>
      <c r="G146" s="170" t="str">
        <f>DATASHEET!F132</f>
        <v>White - British</v>
      </c>
      <c r="H146" s="170" t="str">
        <f>DATASHEET!G132</f>
        <v>N</v>
      </c>
      <c r="I146" s="170" t="str">
        <f>DATASHEET!H132</f>
        <v>N</v>
      </c>
      <c r="J146" s="170" t="str">
        <f>DATASHEET!I132</f>
        <v>N</v>
      </c>
      <c r="K146" s="171" t="str">
        <f>DATASHEET!M132</f>
        <v>L</v>
      </c>
      <c r="L146" s="88" t="str">
        <f t="shared" si="96"/>
        <v/>
      </c>
      <c r="M146" s="88" t="str">
        <f t="shared" si="97"/>
        <v/>
      </c>
      <c r="N146" s="498" t="str">
        <f>IF(ISBLANK(DATASHEET!L132),"",DATASHEET!L132)</f>
        <v>3-4</v>
      </c>
      <c r="O146" s="109">
        <f>IFERROR(IF(VLOOKUP(DATASHEET!A132,[5]YEAR11!$A$2:$AF$236,18,FALSE)="","",VLOOKUP(DATASHEET!A132,[5]YEAR11!$A$2:$AF$236,18,FALSE)),"")</f>
        <v>36.912934999999997</v>
      </c>
      <c r="P146" s="111">
        <f>IFERROR(IF(VLOOKUP(DATASHEET!A132,[5]YEAR11!$A$2:$AF$237,19,FALSE)="","",VLOOKUP(DATASHEET!A132,[5]YEAR11!$A$2:$AF$237,19,FALSE)),"")</f>
        <v>3.6912934999999996</v>
      </c>
      <c r="Q146" s="497">
        <f>'P8 BREAKDOWN'!M134</f>
        <v>-3.3912934999999997</v>
      </c>
      <c r="R146" s="140" t="str">
        <f>IF(S146="","",IFERROR(VLOOKUP(DATASHEET!AF132,lookup,2,FALSE)-$P146,""))</f>
        <v/>
      </c>
      <c r="S146" s="156" t="str">
        <f>IFERROR(INDEX(DATASHEET!$A$1:$DG$299,MATCH(PROGRESS!$A146,DATASHEET!$A$1:$A$299,0),MATCH(PROGRESS!T$2,DATASHEET!$A$1:$DG$1,0)),"")</f>
        <v/>
      </c>
      <c r="T146" s="156" t="str">
        <f t="shared" si="98"/>
        <v/>
      </c>
      <c r="U146" s="138" t="str">
        <f>IF(ISBLANK(DATASHEET!AG132),"",DATASHEET!AG132)</f>
        <v/>
      </c>
      <c r="V146" s="198" t="str">
        <f>IF(ISBLANK(DATASHEET!AH132),"",DATASHEET!AH132)</f>
        <v/>
      </c>
      <c r="W146" s="140" t="str">
        <f>IF(X146="","",IFERROR(VLOOKUP(DATASHEET!AJ132,lookup,2,FALSE)-$P146,""))</f>
        <v/>
      </c>
      <c r="X146" s="156" t="str">
        <f>IFERROR(INDEX(DATASHEET!$A$1:$DG$299,MATCH(PROGRESS!$A146,DATASHEET!$A$1:$A$299,0),MATCH(PROGRESS!Y$2,DATASHEET!$A$1:$DG$1,0)),"")</f>
        <v/>
      </c>
      <c r="Y146" s="156" t="str">
        <f t="shared" si="99"/>
        <v/>
      </c>
      <c r="Z146" s="138" t="str">
        <f>IF(ISBLANK(DATASHEET!AK132),"",DATASHEET!AK132)</f>
        <v/>
      </c>
      <c r="AA146" s="198" t="str">
        <f>IF(ISBLANK(DATASHEET!AL132),"",DATASHEET!AL132)</f>
        <v/>
      </c>
      <c r="AB146" s="140" t="str">
        <f>IF(AC146="","",IFERROR(VLOOKUP(DATASHEET!AN132,lookup,2,FALSE)-$P146,""))</f>
        <v/>
      </c>
      <c r="AC146" s="156" t="str">
        <f>IFERROR(INDEX(DATASHEET!$A$1:$DG$299,MATCH(PROGRESS!$A146,DATASHEET!$A$1:$A$299,0),MATCH(PROGRESS!AD$2,DATASHEET!$A$1:$DG$1,0)),"")</f>
        <v/>
      </c>
      <c r="AD146" s="156" t="str">
        <f t="shared" si="100"/>
        <v/>
      </c>
      <c r="AE146" s="138" t="str">
        <f>IF(ISBLANK(DATASHEET!AO132),"",DATASHEET!AO132)</f>
        <v/>
      </c>
      <c r="AF146" s="198" t="str">
        <f>IF(ISBLANK(DATASHEET!AP132),"",DATASHEET!AP132)</f>
        <v/>
      </c>
      <c r="AG146" s="140" t="str">
        <f>IF(AH146="","",IFERROR(VLOOKUP(DATASHEET!AR132,lookup,2,FALSE)-$P146,""))</f>
        <v/>
      </c>
      <c r="AH146" s="156" t="str">
        <f>IFERROR(INDEX(DATASHEET!$A$1:$DG$299,MATCH(PROGRESS!$A146,DATASHEET!$A$1:$A$299,0),MATCH(PROGRESS!AI$2,DATASHEET!$A$1:$DG$1,0)),"")</f>
        <v/>
      </c>
      <c r="AI146" s="156" t="str">
        <f t="shared" si="101"/>
        <v/>
      </c>
      <c r="AJ146" s="138" t="str">
        <f>IF(ISBLANK(DATASHEET!AS132),"",DATASHEET!AS132)</f>
        <v/>
      </c>
      <c r="AK146" s="198" t="str">
        <f>IF(ISBLANK(DATASHEET!AT132),"",DATASHEET!AT132)</f>
        <v/>
      </c>
      <c r="AL146" s="140" t="str">
        <f>IF(AM146="","",IFERROR(VLOOKUP(DATASHEET!AV132,lookup,2,FALSE)-$P146,""))</f>
        <v/>
      </c>
      <c r="AM146" s="156" t="str">
        <f>IFERROR(INDEX(DATASHEET!$A$1:$DG$299,MATCH(PROGRESS!$A146,DATASHEET!$A$1:$A$299,0),MATCH(PROGRESS!AN$2,DATASHEET!$A$1:$DG$1,0)),"")</f>
        <v/>
      </c>
      <c r="AN146" s="156" t="str">
        <f t="shared" si="102"/>
        <v/>
      </c>
      <c r="AO146" s="138" t="str">
        <f>IF(ISBLANK(DATASHEET!AW132),"",DATASHEET!AW132)</f>
        <v/>
      </c>
      <c r="AP146" s="198" t="str">
        <f>IF(ISBLANK(DATASHEET!AX132),"",DATASHEET!AX132)</f>
        <v/>
      </c>
      <c r="AQ146" s="140" t="str">
        <f>IF(AR146="","",IFERROR(VLOOKUP(DATASHEET!AZ132,lookup,2,FALSE)-$P146,""))</f>
        <v/>
      </c>
      <c r="AR146" s="156" t="str">
        <f>IFERROR(INDEX(DATASHEET!$A$1:$DG$299,MATCH(PROGRESS!$A146,DATASHEET!$A$1:$A$299,0),MATCH(PROGRESS!AS$2,DATASHEET!$A$1:$DG$1,0)),"")</f>
        <v/>
      </c>
      <c r="AS146" s="156" t="str">
        <f t="shared" si="103"/>
        <v/>
      </c>
      <c r="AT146" s="138" t="str">
        <f>IF(ISBLANK(DATASHEET!BA132),"",DATASHEET!BA132)</f>
        <v/>
      </c>
      <c r="AU146" s="198" t="str">
        <f>IF(ISBLANK(DATASHEET!BB132),"",DATASHEET!BB132)</f>
        <v/>
      </c>
      <c r="AV146" s="140" t="str">
        <f>IF(AW146="","",IFERROR(VLOOKUP(DATASHEET!BD132,lookup,2,FALSE)-$P146,""))</f>
        <v/>
      </c>
      <c r="AW146" s="156" t="str">
        <f>IFERROR(INDEX(DATASHEET!$A$1:$DG$299,MATCH(PROGRESS!$A146,DATASHEET!$A$1:$A$299,0),MATCH(PROGRESS!AX$2,DATASHEET!$A$1:$DG$1,0)),"")</f>
        <v/>
      </c>
      <c r="AX146" s="156" t="str">
        <f t="shared" si="104"/>
        <v/>
      </c>
      <c r="AY146" s="138" t="str">
        <f>IF(ISBLANK(DATASHEET!BE132),"",DATASHEET!BE132)</f>
        <v/>
      </c>
      <c r="AZ146" s="198" t="str">
        <f>IF(ISBLANK(DATASHEET!BF132),"",DATASHEET!BF132)</f>
        <v/>
      </c>
      <c r="BA146" s="140" t="str">
        <f>IF(BB146="","",IFERROR(VLOOKUP(DATASHEET!BH132,lookup,2,FALSE)-$P146,""))</f>
        <v/>
      </c>
      <c r="BB146" s="156" t="str">
        <f>IFERROR(INDEX(DATASHEET!$A$1:$DG$299,MATCH(PROGRESS!$A146,DATASHEET!$A$1:$A$299,0),MATCH(PROGRESS!BC$2,DATASHEET!$A$1:$DG$1,0)),"")</f>
        <v/>
      </c>
      <c r="BC146" s="156" t="str">
        <f t="shared" si="105"/>
        <v/>
      </c>
      <c r="BD146" s="138" t="str">
        <f>IF(ISBLANK(DATASHEET!BI132),"",DATASHEET!BI132)</f>
        <v>SK</v>
      </c>
      <c r="BE146" s="198" t="str">
        <f>IF(ISBLANK(DATASHEET!BJ132),"",DATASHEET!BJ132)</f>
        <v>11X-EN-7</v>
      </c>
      <c r="BF146" s="140" t="str">
        <f>IF(BG146="","",IFERROR(VLOOKUP(DATASHEET!BL132,lookup,2,FALSE)-$P146,""))</f>
        <v/>
      </c>
      <c r="BG146" s="156" t="str">
        <f>IFERROR(INDEX(DATASHEET!$A$1:$DG$299,MATCH(PROGRESS!$A146,DATASHEET!$A$1:$A$299,0),MATCH(PROGRESS!BH$2,DATASHEET!$A$1:$DG$1,0)),"")</f>
        <v/>
      </c>
      <c r="BH146" s="156" t="str">
        <f t="shared" si="106"/>
        <v/>
      </c>
      <c r="BI146" s="138" t="str">
        <f>IF(ISBLANK(DATASHEET!BM132),"",DATASHEET!BM132)</f>
        <v/>
      </c>
      <c r="BJ146" s="198" t="str">
        <f>IF(ISBLANK(DATASHEET!BN132),"",DATASHEET!BN132)</f>
        <v/>
      </c>
      <c r="BK146" s="140" t="str">
        <f>IF(BL146="","",IFERROR(VLOOKUP(DATASHEET!BP132,lookup,2,FALSE)-$P146,""))</f>
        <v/>
      </c>
      <c r="BL146" s="156" t="str">
        <f>IFERROR(INDEX(DATASHEET!$A$1:$DG$299,MATCH(PROGRESS!$A146,DATASHEET!$A$1:$A$299,0),MATCH(PROGRESS!BM$2,DATASHEET!$A$1:$DG$1,0)),"")</f>
        <v/>
      </c>
      <c r="BM146" s="156" t="str">
        <f t="shared" si="107"/>
        <v/>
      </c>
      <c r="BN146" s="138" t="str">
        <f>IF(ISBLANK(DATASHEET!BQ132),"",DATASHEET!BQ132)</f>
        <v>AWR</v>
      </c>
      <c r="BO146" s="198" t="str">
        <f>IF(ISBLANK(DATASHEET!BR132),"",DATASHEET!BR132)</f>
        <v>11LT-FN-3</v>
      </c>
      <c r="BP146" s="140" t="str">
        <f>IF(BQ146="","",IFERROR(VLOOKUP(DATASHEET!BX132,lookup,2,FALSE)-$P146,""))</f>
        <v/>
      </c>
      <c r="BQ146" s="156" t="str">
        <f>IFERROR(INDEX(DATASHEET!$A$1:$DG$299,MATCH(PROGRESS!$A146,DATASHEET!$A$1:$A$299,0),MATCH(PROGRESS!BR$2,DATASHEET!$A$1:$DG$1,0)),"")</f>
        <v/>
      </c>
      <c r="BR146" s="156" t="str">
        <f t="shared" si="108"/>
        <v/>
      </c>
      <c r="BS146" s="138" t="str">
        <f>IF(ISBLANK(DATASHEET!BY132),"",DATASHEET!BY132)</f>
        <v>EGQ</v>
      </c>
      <c r="BT146" s="198" t="str">
        <f>IF(ISBLANK(DATASHEET!BZ132),"",DATASHEET!BZ132)</f>
        <v>11N-FR-3</v>
      </c>
      <c r="BU146" s="140" t="str">
        <f>IF(BV146="","",IFERROR(VLOOKUP(DATASHEET!CB132,lookup,2,FALSE)-$P146,""))</f>
        <v/>
      </c>
      <c r="BV146" s="156" t="str">
        <f>IFERROR(INDEX(DATASHEET!$A$1:$DG$299,MATCH(PROGRESS!$A146,DATASHEET!$A$1:$A$299,0),MATCH(PROGRESS!BW$2,DATASHEET!$A$1:$DG$1,0)),"")</f>
        <v/>
      </c>
      <c r="BW146" s="156" t="str">
        <f t="shared" si="109"/>
        <v/>
      </c>
      <c r="BX146" s="138" t="str">
        <f>IF(ISBLANK(DATASHEET!CC132),"",DATASHEET!CC132)</f>
        <v/>
      </c>
      <c r="BY146" s="198" t="str">
        <f>IF(ISBLANK(DATASHEET!CD132),"",DATASHEET!CD132)</f>
        <v/>
      </c>
      <c r="BZ146" s="140" t="str">
        <f>IF(CA146="","",IFERROR(VLOOKUP(DATASHEET!CE132,lookup,2,FALSE)-$P146,""))</f>
        <v/>
      </c>
      <c r="CA146" s="156" t="str">
        <f>IFERROR(INDEX(DATASHEET!$A$1:$DG$299,MATCH(PROGRESS!$A146,DATASHEET!$A$1:$A$299,0),MATCH(PROGRESS!CB$2,DATASHEET!$A$1:$DG$1,0)),"")</f>
        <v/>
      </c>
      <c r="CB146" s="156" t="str">
        <f t="shared" si="110"/>
        <v/>
      </c>
      <c r="CC146" s="138" t="str">
        <f>IF(ISBLANK(DATASHEET!CF132),"",DATASHEET!CF132)</f>
        <v/>
      </c>
      <c r="CD146" s="198" t="str">
        <f>IF(ISBLANK(DATASHEET!CG132),"",DATASHEET!CG132)</f>
        <v>AWIL</v>
      </c>
      <c r="CE146" s="140" t="str">
        <f>IF(CF146="","",IFERROR(VLOOKUP(DATASHEET!CJ132,lookup,2,FALSE)-$P146,""))</f>
        <v/>
      </c>
      <c r="CF146" s="156" t="str">
        <f>IFERROR(INDEX(DATASHEET!$A$1:$DG$299,MATCH(PROGRESS!$A146,DATASHEET!$A$1:$A$299,0),MATCH(PROGRESS!CG$2,DATASHEET!$A$1:$DG$1,0)),"")</f>
        <v/>
      </c>
      <c r="CG146" s="156" t="str">
        <f t="shared" si="111"/>
        <v/>
      </c>
      <c r="CH146" s="138" t="str">
        <f>IF(ISBLANK(DATASHEET!CK132),"",DATASHEET!CK132)</f>
        <v/>
      </c>
      <c r="CI146" s="198" t="str">
        <f>IF(ISBLANK(DATASHEET!CL132),"",DATASHEET!CL132)</f>
        <v/>
      </c>
      <c r="CJ146" s="140" t="str">
        <f>IF(CK146="","",IFERROR(VLOOKUP(DATASHEET!CN132,lookup,2,FALSE)-$P146,""))</f>
        <v/>
      </c>
      <c r="CK146" s="156" t="str">
        <f>IFERROR(INDEX(DATASHEET!$A$1:$DG$299,MATCH(PROGRESS!$A146,DATASHEET!$A$1:$A$299,0),MATCH(PROGRESS!CL$2,DATASHEET!$A$1:$DG$1,0)),"")</f>
        <v/>
      </c>
      <c r="CL146" s="156" t="str">
        <f t="shared" si="112"/>
        <v/>
      </c>
      <c r="CM146" s="138" t="str">
        <f>IF(ISBLANK(DATASHEET!CO132),"",DATASHEET!CO132)</f>
        <v>AMA</v>
      </c>
      <c r="CN146" s="198" t="str">
        <f>IF(ISBLANK(DATASHEET!CP132),"",DATASHEET!CP132)</f>
        <v>11X-MA-6</v>
      </c>
      <c r="CO146" s="140" t="str">
        <f>IF(CP146="","",IFERROR(VLOOKUP(DATASHEET!CR132,lookup,2,FALSE)-$P146,""))</f>
        <v/>
      </c>
      <c r="CP146" s="156" t="str">
        <f>IFERROR(INDEX(DATASHEET!$A$1:$DG$299,MATCH(PROGRESS!$A146,DATASHEET!$A$1:$A$299,0),MATCH(PROGRESS!CQ$2,DATASHEET!$A$1:$DG$1,0)),"")</f>
        <v/>
      </c>
      <c r="CQ146" s="156" t="str">
        <f t="shared" si="113"/>
        <v/>
      </c>
      <c r="CR146" s="138" t="str">
        <f>IF(ISBLANK(DATASHEET!CS132),"",DATASHEET!CS132)</f>
        <v/>
      </c>
      <c r="CS146" s="198" t="str">
        <f>IF(ISBLANK(DATASHEET!CT132),"",DATASHEET!CT132)</f>
        <v/>
      </c>
      <c r="CT146" s="140" t="str">
        <f>IF(CU146="","",IFERROR(VLOOKUP(DATASHEET!CV132,lookup,2,FALSE)-$P146,""))</f>
        <v/>
      </c>
      <c r="CU146" s="156" t="str">
        <f>IFERROR(INDEX(DATASHEET!$A$1:$DG$299,MATCH(PROGRESS!$A146,DATASHEET!$A$1:$A$299,0),MATCH(PROGRESS!CV$2,DATASHEET!$A$1:$DG$1,0)),"")</f>
        <v/>
      </c>
      <c r="CV146" s="156" t="str">
        <f t="shared" si="114"/>
        <v/>
      </c>
      <c r="CW146" s="138" t="str">
        <f>IF(ISBLANK(DATASHEET!CW132),"",DATASHEET!CW132)</f>
        <v/>
      </c>
      <c r="CX146" s="198" t="str">
        <f>IF(ISBLANK(DATASHEET!CX132),"",DATASHEET!CX132)</f>
        <v/>
      </c>
      <c r="CY146" s="140" t="str">
        <f>IF(CZ146="","",IFERROR(VLOOKUP(DATASHEET!DD132,lookup,2,FALSE)-$P146,""))</f>
        <v/>
      </c>
      <c r="CZ146" s="156" t="str">
        <f>IFERROR(INDEX(DATASHEET!$A$1:$DG$299,MATCH(PROGRESS!$A146,DATASHEET!$A$1:$A$299,0),MATCH(PROGRESS!DA$2,DATASHEET!$A$1:$DG$1,0)),"")</f>
        <v/>
      </c>
      <c r="DA146" s="156" t="str">
        <f t="shared" si="115"/>
        <v/>
      </c>
      <c r="DB146" s="138" t="str">
        <f>IF(ISBLANK(DATASHEET!DE132),"",DATASHEET!DE132)</f>
        <v/>
      </c>
      <c r="DC146" s="198" t="str">
        <f>IF(ISBLANK(DATASHEET!DF132),"",DATASHEET!DF132)</f>
        <v/>
      </c>
      <c r="DD146" s="140" t="str">
        <f>IF(DE146="","",IFERROR(VLOOKUP(DATASHEET!DH132,lookup,2,FALSE)-$P146,""))</f>
        <v/>
      </c>
      <c r="DE146" s="156" t="str">
        <f>IFERROR(INDEX(DATASHEET!$A$1:$DG$299,MATCH(PROGRESS!$A146,DATASHEET!$A$1:$A$299,0),MATCH(PROGRESS!DF$2,DATASHEET!$A$1:$DG$1,0)),"")</f>
        <v/>
      </c>
      <c r="DF146" s="156" t="str">
        <f t="shared" si="116"/>
        <v/>
      </c>
      <c r="DG146" s="138" t="str">
        <f>IF(ISBLANK(DATASHEET!DI132),"",DATASHEET!DI132)</f>
        <v/>
      </c>
      <c r="DH146" s="198" t="str">
        <f>IF(ISBLANK(DATASHEET!DJ132),"",DATASHEET!DJ132)</f>
        <v/>
      </c>
      <c r="DI146" s="140" t="str">
        <f>IF(DJ146="","",IFERROR(VLOOKUP(DATASHEET!DL132,lookup,2,FALSE)-$P146,""))</f>
        <v/>
      </c>
      <c r="DJ146" s="156" t="str">
        <f>IFERROR(INDEX(DATASHEET!$A$1:$DG$299,MATCH(PROGRESS!$A146,DATASHEET!$A$1:$A$299,0),MATCH(PROGRESS!DK$2,DATASHEET!$A$1:$DG$1,0)),"")</f>
        <v/>
      </c>
      <c r="DK146" s="156" t="str">
        <f t="shared" si="117"/>
        <v/>
      </c>
      <c r="DL146" s="138" t="str">
        <f>IF(ISBLANK(DATASHEET!DM132),"",DATASHEET!DM132)</f>
        <v/>
      </c>
      <c r="DM146" s="198" t="str">
        <f>IF(ISBLANK(DATASHEET!DN132),"",DATASHEET!DN132)</f>
        <v/>
      </c>
      <c r="DN146" s="140" t="str">
        <f>IF(DO146="","",IFERROR(VLOOKUP(DATASHEET!DP132,lookup,2,FALSE)-$P146,""))</f>
        <v/>
      </c>
      <c r="DO146" s="156" t="str">
        <f>IFERROR(INDEX(DATASHEET!$A$1:$DG$299,MATCH(PROGRESS!$A146,DATASHEET!$A$1:$A$299,0),MATCH(PROGRESS!DP$2,DATASHEET!$A$1:$DG$1,0)),"")</f>
        <v/>
      </c>
      <c r="DP146" s="156" t="str">
        <f t="shared" si="118"/>
        <v/>
      </c>
      <c r="DQ146" s="138" t="str">
        <f>IF(ISBLANK(DATASHEET!DQ132),"",DATASHEET!DQ132)</f>
        <v>NT</v>
      </c>
      <c r="DR146" s="198" t="str">
        <f>IF(ISBLANK(DATASHEET!DR132),"",DATASHEET!DR132)</f>
        <v>11X-RE-5</v>
      </c>
      <c r="DS146" s="140" t="str">
        <f>IF(DT146="","",IFERROR(VLOOKUP(DATASHEET!DT132,lookup,2,FALSE)-$P146,""))</f>
        <v/>
      </c>
      <c r="DT146" s="156" t="str">
        <f>IFERROR(INDEX(DATASHEET!$A$1:$DG$299,MATCH(PROGRESS!$A146,DATASHEET!$A$1:$A$299,0),MATCH(PROGRESS!DU$2,DATASHEET!$A$1:$DG$1,0)),"")</f>
        <v/>
      </c>
      <c r="DU146" s="156" t="str">
        <f t="shared" si="119"/>
        <v/>
      </c>
      <c r="DV146" s="138" t="str">
        <f>IF(ISBLANK(DATASHEET!DU132),"",DATASHEET!DU132)</f>
        <v>ES</v>
      </c>
      <c r="DW146" s="198" t="str">
        <f>IF(ISBLANK(DATASHEET!DV132),"",DATASHEET!DV132)</f>
        <v>11C-SC-3</v>
      </c>
      <c r="DX146" s="140" t="str">
        <f>IF(DY146="","",IFERROR(VLOOKUP(DATASHEET!DX132,lookup,2,FALSE)-$P146,""))</f>
        <v/>
      </c>
      <c r="DY146" s="156" t="str">
        <f>IFERROR(INDEX(DATASHEET!$A$1:$DG$299,MATCH(PROGRESS!$A146,DATASHEET!$A$1:$A$299,0),MATCH(PROGRESS!DZ$2,DATASHEET!$A$1:$DG$1,0)),"")</f>
        <v/>
      </c>
      <c r="DZ146" s="156" t="str">
        <f t="shared" si="120"/>
        <v/>
      </c>
      <c r="EA146" s="138" t="str">
        <f>IF(ISBLANK(DATASHEET!DY132),"",DATASHEET!DY132)</f>
        <v/>
      </c>
      <c r="EB146" s="198" t="str">
        <f>IF(ISBLANK(DATASHEET!DZ132),"",DATASHEET!DZ132)</f>
        <v/>
      </c>
      <c r="FD146" s="526"/>
      <c r="FE146" s="532"/>
      <c r="FF146" s="532"/>
      <c r="FG146" s="532"/>
      <c r="FH146" s="526"/>
      <c r="FI146" s="526"/>
      <c r="FJ146" s="532"/>
      <c r="FK146" s="526"/>
      <c r="FL146" s="532"/>
      <c r="FM146" s="526"/>
      <c r="FN146" s="532"/>
      <c r="FO146" s="532"/>
      <c r="FP146" s="532"/>
      <c r="FQ146" s="526"/>
      <c r="FR146" s="526"/>
      <c r="FS146" s="526"/>
      <c r="FT146" s="532"/>
      <c r="FU146" s="526"/>
      <c r="FV146" s="532"/>
      <c r="FW146" s="532"/>
      <c r="FX146" s="532"/>
      <c r="FY146" s="526"/>
      <c r="FZ146" s="532"/>
      <c r="GA146" s="529"/>
      <c r="GB146" s="530"/>
      <c r="GC146" s="530"/>
      <c r="GD146" s="529"/>
      <c r="GE146" s="530"/>
      <c r="GF146" s="530"/>
      <c r="GG146" s="530"/>
      <c r="GH146" s="530"/>
      <c r="GI146" s="530"/>
      <c r="GJ146" s="529"/>
      <c r="GK146" s="530"/>
      <c r="GL146" s="529"/>
      <c r="GM146" s="529"/>
      <c r="GN146" s="530"/>
      <c r="GO146" s="530"/>
      <c r="GP146" s="529"/>
      <c r="GQ146" s="529"/>
      <c r="GR146" s="530"/>
      <c r="GS146" s="530"/>
      <c r="GT146" s="529"/>
    </row>
    <row r="147" spans="1:211" ht="15.75" x14ac:dyDescent="0.25">
      <c r="A147" s="179">
        <f>DATASHEET!A133</f>
        <v>151689</v>
      </c>
      <c r="B147" s="58" t="str">
        <f>DATASHEET!B133</f>
        <v>OSAGIE, Miracle</v>
      </c>
      <c r="C147" s="169" t="str">
        <f>DATASHEET!C133</f>
        <v>11SDA</v>
      </c>
      <c r="D147" s="170" t="str">
        <f>DATASHEET!D133</f>
        <v>F</v>
      </c>
      <c r="E147" s="170" t="str">
        <f>DATASHEET!J133</f>
        <v>N</v>
      </c>
      <c r="F147" s="170" t="str">
        <f>DATASHEET!E133</f>
        <v>N</v>
      </c>
      <c r="G147" s="170" t="str">
        <f>DATASHEET!F133</f>
        <v>Other Black African</v>
      </c>
      <c r="H147" s="170" t="str">
        <f>DATASHEET!G133</f>
        <v>N</v>
      </c>
      <c r="I147" s="170" t="str">
        <f>DATASHEET!H133</f>
        <v>N</v>
      </c>
      <c r="J147" s="170" t="str">
        <f>DATASHEET!I133</f>
        <v>N</v>
      </c>
      <c r="K147" s="171" t="str">
        <f>DATASHEET!M133</f>
        <v>L</v>
      </c>
      <c r="L147" s="88" t="str">
        <f t="shared" si="96"/>
        <v/>
      </c>
      <c r="M147" s="88" t="str">
        <f t="shared" si="97"/>
        <v/>
      </c>
      <c r="N147" s="498" t="str">
        <f>IF(ISBLANK(DATASHEET!L133),"",DATASHEET!L133)</f>
        <v>4-5</v>
      </c>
      <c r="O147" s="109">
        <f>IFERROR(IF(VLOOKUP(DATASHEET!A133,[5]YEAR11!$A$2:$AF$236,18,FALSE)="","",VLOOKUP(DATASHEET!A133,[5]YEAR11!$A$2:$AF$236,18,FALSE)),"")</f>
        <v>36.912934999999997</v>
      </c>
      <c r="P147" s="111">
        <f>IFERROR(IF(VLOOKUP(DATASHEET!A133,[5]YEAR11!$A$2:$AF$237,19,FALSE)="","",VLOOKUP(DATASHEET!A133,[5]YEAR11!$A$2:$AF$237,19,FALSE)),"")</f>
        <v>3.6912934999999996</v>
      </c>
      <c r="Q147" s="497" t="str">
        <f>'P8 BREAKDOWN'!M135</f>
        <v/>
      </c>
      <c r="R147" s="140" t="str">
        <f>IF(S147="","",IFERROR(VLOOKUP(DATASHEET!AF133,lookup,2,FALSE)-$P147,""))</f>
        <v/>
      </c>
      <c r="S147" s="156" t="str">
        <f>IFERROR(INDEX(DATASHEET!$A$1:$DG$299,MATCH(PROGRESS!$A147,DATASHEET!$A$1:$A$299,0),MATCH(PROGRESS!T$2,DATASHEET!$A$1:$DG$1,0)),"")</f>
        <v/>
      </c>
      <c r="T147" s="156" t="str">
        <f t="shared" si="98"/>
        <v/>
      </c>
      <c r="U147" s="138" t="str">
        <f>IF(ISBLANK(DATASHEET!AG133),"",DATASHEET!AG133)</f>
        <v/>
      </c>
      <c r="V147" s="198" t="str">
        <f>IF(ISBLANK(DATASHEET!AH133),"",DATASHEET!AH133)</f>
        <v/>
      </c>
      <c r="W147" s="140" t="str">
        <f>IF(X147="","",IFERROR(VLOOKUP(DATASHEET!AJ133,lookup,2,FALSE)-$P147,""))</f>
        <v/>
      </c>
      <c r="X147" s="156" t="str">
        <f>IFERROR(INDEX(DATASHEET!$A$1:$DG$299,MATCH(PROGRESS!$A147,DATASHEET!$A$1:$A$299,0),MATCH(PROGRESS!Y$2,DATASHEET!$A$1:$DG$1,0)),"")</f>
        <v/>
      </c>
      <c r="Y147" s="156" t="str">
        <f t="shared" si="99"/>
        <v/>
      </c>
      <c r="Z147" s="138" t="str">
        <f>IF(ISBLANK(DATASHEET!AK133),"",DATASHEET!AK133)</f>
        <v>KBW</v>
      </c>
      <c r="AA147" s="198" t="str">
        <f>IF(ISBLANK(DATASHEET!AL133),"",DATASHEET!AL133)</f>
        <v>11T-BI-5</v>
      </c>
      <c r="AB147" s="140" t="str">
        <f>IF(AC147="","",IFERROR(VLOOKUP(DATASHEET!AN133,lookup,2,FALSE)-$P147,""))</f>
        <v/>
      </c>
      <c r="AC147" s="156" t="str">
        <f>IFERROR(INDEX(DATASHEET!$A$1:$DG$299,MATCH(PROGRESS!$A147,DATASHEET!$A$1:$A$299,0),MATCH(PROGRESS!AD$2,DATASHEET!$A$1:$DG$1,0)),"")</f>
        <v/>
      </c>
      <c r="AD147" s="156" t="str">
        <f t="shared" si="100"/>
        <v/>
      </c>
      <c r="AE147" s="138" t="str">
        <f>IF(ISBLANK(DATASHEET!AO133),"",DATASHEET!AO133)</f>
        <v/>
      </c>
      <c r="AF147" s="198" t="str">
        <f>IF(ISBLANK(DATASHEET!AP133),"",DATASHEET!AP133)</f>
        <v/>
      </c>
      <c r="AG147" s="140" t="str">
        <f>IF(AH147="","",IFERROR(VLOOKUP(DATASHEET!AR133,lookup,2,FALSE)-$P147,""))</f>
        <v/>
      </c>
      <c r="AH147" s="156" t="str">
        <f>IFERROR(INDEX(DATASHEET!$A$1:$DG$299,MATCH(PROGRESS!$A147,DATASHEET!$A$1:$A$299,0),MATCH(PROGRESS!AI$2,DATASHEET!$A$1:$DG$1,0)),"")</f>
        <v/>
      </c>
      <c r="AI147" s="156" t="str">
        <f t="shared" si="101"/>
        <v/>
      </c>
      <c r="AJ147" s="138" t="str">
        <f>IF(ISBLANK(DATASHEET!AS133),"",DATASHEET!AS133)</f>
        <v>GN</v>
      </c>
      <c r="AK147" s="198" t="str">
        <f>IF(ISBLANK(DATASHEET!AT133),"",DATASHEET!AT133)</f>
        <v>11T-CH-5</v>
      </c>
      <c r="AL147" s="140" t="str">
        <f>IF(AM147="","",IFERROR(VLOOKUP(DATASHEET!AV133,lookup,2,FALSE)-$P147,""))</f>
        <v/>
      </c>
      <c r="AM147" s="156" t="str">
        <f>IFERROR(INDEX(DATASHEET!$A$1:$DG$299,MATCH(PROGRESS!$A147,DATASHEET!$A$1:$A$299,0),MATCH(PROGRESS!AN$2,DATASHEET!$A$1:$DG$1,0)),"")</f>
        <v/>
      </c>
      <c r="AN147" s="156" t="str">
        <f t="shared" si="102"/>
        <v/>
      </c>
      <c r="AO147" s="138" t="str">
        <f>IF(ISBLANK(DATASHEET!AW133),"",DATASHEET!AW133)</f>
        <v>BG</v>
      </c>
      <c r="AP147" s="198" t="str">
        <f>IF(ISBLANK(DATASHEET!AX133),"",DATASHEET!AX133)</f>
        <v>11MS2-CD-2</v>
      </c>
      <c r="AQ147" s="140" t="str">
        <f>IF(AR147="","",IFERROR(VLOOKUP(DATASHEET!AZ133,lookup,2,FALSE)-$P147,""))</f>
        <v/>
      </c>
      <c r="AR147" s="156" t="str">
        <f>IFERROR(INDEX(DATASHEET!$A$1:$DG$299,MATCH(PROGRESS!$A147,DATASHEET!$A$1:$A$299,0),MATCH(PROGRESS!AS$2,DATASHEET!$A$1:$DG$1,0)),"")</f>
        <v/>
      </c>
      <c r="AS147" s="156" t="str">
        <f t="shared" si="103"/>
        <v/>
      </c>
      <c r="AT147" s="138" t="str">
        <f>IF(ISBLANK(DATASHEET!BA133),"",DATASHEET!BA133)</f>
        <v/>
      </c>
      <c r="AU147" s="198" t="str">
        <f>IF(ISBLANK(DATASHEET!BB133),"",DATASHEET!BB133)</f>
        <v/>
      </c>
      <c r="AV147" s="140" t="str">
        <f>IF(AW147="","",IFERROR(VLOOKUP(DATASHEET!BD133,lookup,2,FALSE)-$P147,""))</f>
        <v/>
      </c>
      <c r="AW147" s="156" t="str">
        <f>IFERROR(INDEX(DATASHEET!$A$1:$DG$299,MATCH(PROGRESS!$A147,DATASHEET!$A$1:$A$299,0),MATCH(PROGRESS!AX$2,DATASHEET!$A$1:$DG$1,0)),"")</f>
        <v/>
      </c>
      <c r="AX147" s="156" t="str">
        <f t="shared" si="104"/>
        <v/>
      </c>
      <c r="AY147" s="138" t="str">
        <f>IF(ISBLANK(DATASHEET!BE133),"",DATASHEET!BE133)</f>
        <v/>
      </c>
      <c r="AZ147" s="198" t="str">
        <f>IF(ISBLANK(DATASHEET!BF133),"",DATASHEET!BF133)</f>
        <v/>
      </c>
      <c r="BA147" s="140" t="str">
        <f>IF(BB147="","",IFERROR(VLOOKUP(DATASHEET!BH133,lookup,2,FALSE)-$P147,""))</f>
        <v/>
      </c>
      <c r="BB147" s="156" t="str">
        <f>IFERROR(INDEX(DATASHEET!$A$1:$DG$299,MATCH(PROGRESS!$A147,DATASHEET!$A$1:$A$299,0),MATCH(PROGRESS!BC$2,DATASHEET!$A$1:$DG$1,0)),"")</f>
        <v/>
      </c>
      <c r="BC147" s="156" t="str">
        <f t="shared" si="105"/>
        <v/>
      </c>
      <c r="BD147" s="138" t="str">
        <f>IF(ISBLANK(DATASHEET!BI133),"",DATASHEET!BI133)</f>
        <v>EW</v>
      </c>
      <c r="BE147" s="198" t="str">
        <f>IF(ISBLANK(DATASHEET!BJ133),"",DATASHEET!BJ133)</f>
        <v>11X-EN-9</v>
      </c>
      <c r="BF147" s="140" t="str">
        <f>IF(BG147="","",IFERROR(VLOOKUP(DATASHEET!BL133,lookup,2,FALSE)-$P147,""))</f>
        <v/>
      </c>
      <c r="BG147" s="156" t="str">
        <f>IFERROR(INDEX(DATASHEET!$A$1:$DG$299,MATCH(PROGRESS!$A147,DATASHEET!$A$1:$A$299,0),MATCH(PROGRESS!BH$2,DATASHEET!$A$1:$DG$1,0)),"")</f>
        <v/>
      </c>
      <c r="BH147" s="156" t="str">
        <f t="shared" si="106"/>
        <v/>
      </c>
      <c r="BI147" s="138" t="str">
        <f>IF(ISBLANK(DATASHEET!BM133),"",DATASHEET!BM133)</f>
        <v/>
      </c>
      <c r="BJ147" s="198" t="str">
        <f>IF(ISBLANK(DATASHEET!BN133),"",DATASHEET!BN133)</f>
        <v/>
      </c>
      <c r="BK147" s="140" t="str">
        <f>IF(BL147="","",IFERROR(VLOOKUP(DATASHEET!BP133,lookup,2,FALSE)-$P147,""))</f>
        <v/>
      </c>
      <c r="BL147" s="156" t="str">
        <f>IFERROR(INDEX(DATASHEET!$A$1:$DG$299,MATCH(PROGRESS!$A147,DATASHEET!$A$1:$A$299,0),MATCH(PROGRESS!BM$2,DATASHEET!$A$1:$DG$1,0)),"")</f>
        <v/>
      </c>
      <c r="BM147" s="156" t="str">
        <f t="shared" si="107"/>
        <v/>
      </c>
      <c r="BN147" s="138" t="str">
        <f>IF(ISBLANK(DATASHEET!BQ133),"",DATASHEET!BQ133)</f>
        <v/>
      </c>
      <c r="BO147" s="198" t="str">
        <f>IF(ISBLANK(DATASHEET!BR133),"",DATASHEET!BR133)</f>
        <v/>
      </c>
      <c r="BP147" s="140" t="str">
        <f>IF(BQ147="","",IFERROR(VLOOKUP(DATASHEET!BX133,lookup,2,FALSE)-$P147,""))</f>
        <v/>
      </c>
      <c r="BQ147" s="156" t="str">
        <f>IFERROR(INDEX(DATASHEET!$A$1:$DG$299,MATCH(PROGRESS!$A147,DATASHEET!$A$1:$A$299,0),MATCH(PROGRESS!BR$2,DATASHEET!$A$1:$DG$1,0)),"")</f>
        <v/>
      </c>
      <c r="BR147" s="156" t="str">
        <f t="shared" si="108"/>
        <v/>
      </c>
      <c r="BS147" s="138" t="str">
        <f>IF(ISBLANK(DATASHEET!BY133),"",DATASHEET!BY133)</f>
        <v>EGQ</v>
      </c>
      <c r="BT147" s="198" t="str">
        <f>IF(ISBLANK(DATASHEET!BZ133),"",DATASHEET!BZ133)</f>
        <v>11N-FR-3</v>
      </c>
      <c r="BU147" s="140" t="str">
        <f>IF(BV147="","",IFERROR(VLOOKUP(DATASHEET!CB133,lookup,2,FALSE)-$P147,""))</f>
        <v/>
      </c>
      <c r="BV147" s="156" t="str">
        <f>IFERROR(INDEX(DATASHEET!$A$1:$DG$299,MATCH(PROGRESS!$A147,DATASHEET!$A$1:$A$299,0),MATCH(PROGRESS!BW$2,DATASHEET!$A$1:$DG$1,0)),"")</f>
        <v/>
      </c>
      <c r="BW147" s="156" t="str">
        <f t="shared" si="109"/>
        <v/>
      </c>
      <c r="BX147" s="138" t="str">
        <f>IF(ISBLANK(DATASHEET!CC133),"",DATASHEET!CC133)</f>
        <v/>
      </c>
      <c r="BY147" s="198" t="str">
        <f>IF(ISBLANK(DATASHEET!CD133),"",DATASHEET!CD133)</f>
        <v/>
      </c>
      <c r="BZ147" s="140" t="str">
        <f>IF(CA147="","",IFERROR(VLOOKUP(DATASHEET!CE133,lookup,2,FALSE)-$P147,""))</f>
        <v/>
      </c>
      <c r="CA147" s="156" t="str">
        <f>IFERROR(INDEX(DATASHEET!$A$1:$DG$299,MATCH(PROGRESS!$A147,DATASHEET!$A$1:$A$299,0),MATCH(PROGRESS!CB$2,DATASHEET!$A$1:$DG$1,0)),"")</f>
        <v/>
      </c>
      <c r="CB147" s="156" t="str">
        <f t="shared" si="110"/>
        <v/>
      </c>
      <c r="CC147" s="138" t="str">
        <f>IF(ISBLANK(DATASHEET!CF133),"",DATASHEET!CF133)</f>
        <v/>
      </c>
      <c r="CD147" s="198" t="str">
        <f>IF(ISBLANK(DATASHEET!CG133),"",DATASHEET!CG133)</f>
        <v/>
      </c>
      <c r="CE147" s="140" t="str">
        <f>IF(CF147="","",IFERROR(VLOOKUP(DATASHEET!CJ133,lookup,2,FALSE)-$P147,""))</f>
        <v/>
      </c>
      <c r="CF147" s="156" t="str">
        <f>IFERROR(INDEX(DATASHEET!$A$1:$DG$299,MATCH(PROGRESS!$A147,DATASHEET!$A$1:$A$299,0),MATCH(PROGRESS!CG$2,DATASHEET!$A$1:$DG$1,0)),"")</f>
        <v/>
      </c>
      <c r="CG147" s="156" t="str">
        <f t="shared" si="111"/>
        <v/>
      </c>
      <c r="CH147" s="138" t="str">
        <f>IF(ISBLANK(DATASHEET!CK133),"",DATASHEET!CK133)</f>
        <v/>
      </c>
      <c r="CI147" s="198" t="str">
        <f>IF(ISBLANK(DATASHEET!CL133),"",DATASHEET!CL133)</f>
        <v/>
      </c>
      <c r="CJ147" s="140" t="str">
        <f>IF(CK147="","",IFERROR(VLOOKUP(DATASHEET!CN133,lookup,2,FALSE)-$P147,""))</f>
        <v/>
      </c>
      <c r="CK147" s="156" t="str">
        <f>IFERROR(INDEX(DATASHEET!$A$1:$DG$299,MATCH(PROGRESS!$A147,DATASHEET!$A$1:$A$299,0),MATCH(PROGRESS!CL$2,DATASHEET!$A$1:$DG$1,0)),"")</f>
        <v/>
      </c>
      <c r="CL147" s="156" t="str">
        <f t="shared" si="112"/>
        <v/>
      </c>
      <c r="CM147" s="138" t="str">
        <f>IF(ISBLANK(DATASHEET!CO133),"",DATASHEET!CO133)</f>
        <v>AB</v>
      </c>
      <c r="CN147" s="198" t="str">
        <f>IF(ISBLANK(DATASHEET!CP133),"",DATASHEET!CP133)</f>
        <v>11X-MA-7</v>
      </c>
      <c r="CO147" s="140" t="str">
        <f>IF(CP147="","",IFERROR(VLOOKUP(DATASHEET!CR133,lookup,2,FALSE)-$P147,""))</f>
        <v/>
      </c>
      <c r="CP147" s="156" t="str">
        <f>IFERROR(INDEX(DATASHEET!$A$1:$DG$299,MATCH(PROGRESS!$A147,DATASHEET!$A$1:$A$299,0),MATCH(PROGRESS!CQ$2,DATASHEET!$A$1:$DG$1,0)),"")</f>
        <v/>
      </c>
      <c r="CQ147" s="156" t="str">
        <f t="shared" si="113"/>
        <v/>
      </c>
      <c r="CR147" s="138" t="str">
        <f>IF(ISBLANK(DATASHEET!CS133),"",DATASHEET!CS133)</f>
        <v/>
      </c>
      <c r="CS147" s="198" t="str">
        <f>IF(ISBLANK(DATASHEET!CT133),"",DATASHEET!CT133)</f>
        <v/>
      </c>
      <c r="CT147" s="140" t="str">
        <f>IF(CU147="","",IFERROR(VLOOKUP(DATASHEET!CV133,lookup,2,FALSE)-$P147,""))</f>
        <v/>
      </c>
      <c r="CU147" s="156" t="str">
        <f>IFERROR(INDEX(DATASHEET!$A$1:$DG$299,MATCH(PROGRESS!$A147,DATASHEET!$A$1:$A$299,0),MATCH(PROGRESS!CV$2,DATASHEET!$A$1:$DG$1,0)),"")</f>
        <v/>
      </c>
      <c r="CV147" s="156" t="str">
        <f t="shared" si="114"/>
        <v/>
      </c>
      <c r="CW147" s="138" t="str">
        <f>IF(ISBLANK(DATASHEET!CW133),"",DATASHEET!CW133)</f>
        <v/>
      </c>
      <c r="CX147" s="198" t="str">
        <f>IF(ISBLANK(DATASHEET!CX133),"",DATASHEET!CX133)</f>
        <v/>
      </c>
      <c r="CY147" s="140" t="str">
        <f>IF(CZ147="","",IFERROR(VLOOKUP(DATASHEET!DD133,lookup,2,FALSE)-$P147,""))</f>
        <v/>
      </c>
      <c r="CZ147" s="156" t="str">
        <f>IFERROR(INDEX(DATASHEET!$A$1:$DG$299,MATCH(PROGRESS!$A147,DATASHEET!$A$1:$A$299,0),MATCH(PROGRESS!DA$2,DATASHEET!$A$1:$DG$1,0)),"")</f>
        <v/>
      </c>
      <c r="DA147" s="156" t="str">
        <f t="shared" si="115"/>
        <v/>
      </c>
      <c r="DB147" s="138" t="str">
        <f>IF(ISBLANK(DATASHEET!DE133),"",DATASHEET!DE133)</f>
        <v/>
      </c>
      <c r="DC147" s="198" t="str">
        <f>IF(ISBLANK(DATASHEET!DF133),"",DATASHEET!DF133)</f>
        <v/>
      </c>
      <c r="DD147" s="140" t="str">
        <f>IF(DE147="","",IFERROR(VLOOKUP(DATASHEET!DH133,lookup,2,FALSE)-$P147,""))</f>
        <v/>
      </c>
      <c r="DE147" s="156" t="str">
        <f>IFERROR(INDEX(DATASHEET!$A$1:$DG$299,MATCH(PROGRESS!$A147,DATASHEET!$A$1:$A$299,0),MATCH(PROGRESS!DF$2,DATASHEET!$A$1:$DG$1,0)),"")</f>
        <v/>
      </c>
      <c r="DF147" s="156" t="str">
        <f t="shared" si="116"/>
        <v/>
      </c>
      <c r="DG147" s="138" t="str">
        <f>IF(ISBLANK(DATASHEET!DI133),"",DATASHEET!DI133)</f>
        <v>RA</v>
      </c>
      <c r="DH147" s="198" t="str">
        <f>IF(ISBLANK(DATASHEET!DJ133),"",DATASHEET!DJ133)</f>
        <v>11T-PH-5</v>
      </c>
      <c r="DI147" s="140" t="str">
        <f>IF(DJ147="","",IFERROR(VLOOKUP(DATASHEET!DL133,lookup,2,FALSE)-$P147,""))</f>
        <v/>
      </c>
      <c r="DJ147" s="156" t="str">
        <f>IFERROR(INDEX(DATASHEET!$A$1:$DG$299,MATCH(PROGRESS!$A147,DATASHEET!$A$1:$A$299,0),MATCH(PROGRESS!DK$2,DATASHEET!$A$1:$DG$1,0)),"")</f>
        <v/>
      </c>
      <c r="DK147" s="156" t="str">
        <f t="shared" si="117"/>
        <v/>
      </c>
      <c r="DL147" s="138" t="str">
        <f>IF(ISBLANK(DATASHEET!DM133),"",DATASHEET!DM133)</f>
        <v/>
      </c>
      <c r="DM147" s="198" t="str">
        <f>IF(ISBLANK(DATASHEET!DN133),"",DATASHEET!DN133)</f>
        <v/>
      </c>
      <c r="DN147" s="140" t="str">
        <f>IF(DO147="","",IFERROR(VLOOKUP(DATASHEET!DP133,lookup,2,FALSE)-$P147,""))</f>
        <v/>
      </c>
      <c r="DO147" s="156" t="str">
        <f>IFERROR(INDEX(DATASHEET!$A$1:$DG$299,MATCH(PROGRESS!$A147,DATASHEET!$A$1:$A$299,0),MATCH(PROGRESS!DP$2,DATASHEET!$A$1:$DG$1,0)),"")</f>
        <v/>
      </c>
      <c r="DP147" s="156" t="str">
        <f t="shared" si="118"/>
        <v/>
      </c>
      <c r="DQ147" s="138" t="str">
        <f>IF(ISBLANK(DATASHEET!DQ133),"",DATASHEET!DQ133)</f>
        <v>JNE</v>
      </c>
      <c r="DR147" s="198" t="str">
        <f>IF(ISBLANK(DATASHEET!DR133),"",DATASHEET!DR133)</f>
        <v>11X-RE-1</v>
      </c>
      <c r="DS147" s="140" t="str">
        <f>IF(DT147="","",IFERROR(VLOOKUP(DATASHEET!DT133,lookup,2,FALSE)-$P147,""))</f>
        <v/>
      </c>
      <c r="DT147" s="156" t="str">
        <f>IFERROR(INDEX(DATASHEET!$A$1:$DG$299,MATCH(PROGRESS!$A147,DATASHEET!$A$1:$A$299,0),MATCH(PROGRESS!DU$2,DATASHEET!$A$1:$DG$1,0)),"")</f>
        <v/>
      </c>
      <c r="DU147" s="156" t="str">
        <f t="shared" si="119"/>
        <v/>
      </c>
      <c r="DV147" s="138" t="str">
        <f>IF(ISBLANK(DATASHEET!DU133),"",DATASHEET!DU133)</f>
        <v/>
      </c>
      <c r="DW147" s="198" t="str">
        <f>IF(ISBLANK(DATASHEET!DV133),"",DATASHEET!DV133)</f>
        <v/>
      </c>
      <c r="DX147" s="140" t="str">
        <f>IF(DY147="","",IFERROR(VLOOKUP(DATASHEET!DX133,lookup,2,FALSE)-$P147,""))</f>
        <v/>
      </c>
      <c r="DY147" s="156" t="str">
        <f>IFERROR(INDEX(DATASHEET!$A$1:$DG$299,MATCH(PROGRESS!$A147,DATASHEET!$A$1:$A$299,0),MATCH(PROGRESS!DZ$2,DATASHEET!$A$1:$DG$1,0)),"")</f>
        <v/>
      </c>
      <c r="DZ147" s="156" t="str">
        <f t="shared" si="120"/>
        <v/>
      </c>
      <c r="EA147" s="138" t="str">
        <f>IF(ISBLANK(DATASHEET!DY133),"",DATASHEET!DY133)</f>
        <v/>
      </c>
      <c r="EB147" s="198" t="str">
        <f>IF(ISBLANK(DATASHEET!DZ133),"",DATASHEET!DZ133)</f>
        <v/>
      </c>
      <c r="FD147" s="526"/>
      <c r="FE147" s="532"/>
      <c r="FF147" s="532"/>
      <c r="FG147" s="532"/>
      <c r="FH147" s="526"/>
      <c r="FI147" s="526"/>
      <c r="FJ147" s="532"/>
      <c r="FK147" s="526"/>
      <c r="FL147" s="532"/>
      <c r="FM147" s="526"/>
      <c r="FN147" s="532"/>
      <c r="FO147" s="532"/>
      <c r="FP147" s="532"/>
      <c r="FQ147" s="526"/>
      <c r="FR147" s="526"/>
      <c r="FS147" s="526"/>
      <c r="FT147" s="532"/>
      <c r="FU147" s="526"/>
      <c r="FV147" s="532"/>
      <c r="FW147" s="532"/>
      <c r="FX147" s="532"/>
      <c r="FY147" s="526"/>
      <c r="FZ147" s="532"/>
      <c r="GA147" s="529"/>
      <c r="GB147" s="530"/>
      <c r="GC147" s="530"/>
      <c r="GD147" s="529"/>
      <c r="GE147" s="530"/>
      <c r="GF147" s="530"/>
      <c r="GG147" s="530"/>
      <c r="GH147" s="530"/>
      <c r="GI147" s="530"/>
      <c r="GJ147" s="529"/>
      <c r="GK147" s="530"/>
      <c r="GL147" s="529"/>
      <c r="GM147" s="529"/>
      <c r="GN147" s="530"/>
      <c r="GO147" s="530"/>
      <c r="GP147" s="529"/>
      <c r="GQ147" s="529"/>
      <c r="GR147" s="530"/>
      <c r="GS147" s="530"/>
      <c r="GT147" s="529"/>
    </row>
    <row r="148" spans="1:211" ht="15.75" x14ac:dyDescent="0.25">
      <c r="A148" s="179">
        <f>DATASHEET!A134</f>
        <v>151564</v>
      </c>
      <c r="B148" s="58" t="str">
        <f>DATASHEET!B134</f>
        <v>OWEN, Emily</v>
      </c>
      <c r="C148" s="169" t="str">
        <f>DATASHEET!C134</f>
        <v>11EGQ</v>
      </c>
      <c r="D148" s="170" t="str">
        <f>DATASHEET!D134</f>
        <v>F</v>
      </c>
      <c r="E148" s="170" t="str">
        <f>DATASHEET!J134</f>
        <v>N</v>
      </c>
      <c r="F148" s="170" t="str">
        <f>DATASHEET!E134</f>
        <v>N</v>
      </c>
      <c r="G148" s="170" t="str">
        <f>DATASHEET!F134</f>
        <v>White - British</v>
      </c>
      <c r="H148" s="170" t="str">
        <f>DATASHEET!G134</f>
        <v>N</v>
      </c>
      <c r="I148" s="170" t="str">
        <f>DATASHEET!H134</f>
        <v>N</v>
      </c>
      <c r="J148" s="170" t="str">
        <f>DATASHEET!I134</f>
        <v>N</v>
      </c>
      <c r="K148" s="171" t="str">
        <f>DATASHEET!M134</f>
        <v>M</v>
      </c>
      <c r="L148" s="88" t="str">
        <f t="shared" si="96"/>
        <v/>
      </c>
      <c r="M148" s="88" t="str">
        <f t="shared" si="97"/>
        <v/>
      </c>
      <c r="N148" s="498" t="str">
        <f>IF(ISBLANK(DATASHEET!L134),"",DATASHEET!L134)</f>
        <v>5-6</v>
      </c>
      <c r="O148" s="109">
        <f>IFERROR(IF(VLOOKUP(DATASHEET!A134,[5]YEAR11!$A$2:$AF$236,18,FALSE)="","",VLOOKUP(DATASHEET!A134,[5]YEAR11!$A$2:$AF$236,18,FALSE)),"")</f>
        <v>50.927548999999999</v>
      </c>
      <c r="P148" s="111">
        <f>IFERROR(IF(VLOOKUP(DATASHEET!A134,[5]YEAR11!$A$2:$AF$237,19,FALSE)="","",VLOOKUP(DATASHEET!A134,[5]YEAR11!$A$2:$AF$237,19,FALSE)),"")</f>
        <v>5.0927549000000001</v>
      </c>
      <c r="Q148" s="497">
        <f>'P8 BREAKDOWN'!M136</f>
        <v>-4.4927548999999996</v>
      </c>
      <c r="R148" s="140" t="str">
        <f>IF(S148="","",IFERROR(VLOOKUP(DATASHEET!AF134,lookup,2,FALSE)-$P148,""))</f>
        <v/>
      </c>
      <c r="S148" s="156" t="str">
        <f>IFERROR(INDEX(DATASHEET!$A$1:$DG$299,MATCH(PROGRESS!$A148,DATASHEET!$A$1:$A$299,0),MATCH(PROGRESS!T$2,DATASHEET!$A$1:$DG$1,0)),"")</f>
        <v/>
      </c>
      <c r="T148" s="156" t="str">
        <f t="shared" si="98"/>
        <v/>
      </c>
      <c r="U148" s="138" t="str">
        <f>IF(ISBLANK(DATASHEET!AG134),"",DATASHEET!AG134)</f>
        <v/>
      </c>
      <c r="V148" s="198" t="str">
        <f>IF(ISBLANK(DATASHEET!AH134),"",DATASHEET!AH134)</f>
        <v/>
      </c>
      <c r="W148" s="140" t="str">
        <f>IF(X148="","",IFERROR(VLOOKUP(DATASHEET!AJ134,lookup,2,FALSE)-$P148,""))</f>
        <v/>
      </c>
      <c r="X148" s="156" t="str">
        <f>IFERROR(INDEX(DATASHEET!$A$1:$DG$299,MATCH(PROGRESS!$A148,DATASHEET!$A$1:$A$299,0),MATCH(PROGRESS!Y$2,DATASHEET!$A$1:$DG$1,0)),"")</f>
        <v/>
      </c>
      <c r="Y148" s="156" t="str">
        <f t="shared" si="99"/>
        <v/>
      </c>
      <c r="Z148" s="138" t="str">
        <f>IF(ISBLANK(DATASHEET!AK134),"",DATASHEET!AK134)</f>
        <v/>
      </c>
      <c r="AA148" s="198" t="str">
        <f>IF(ISBLANK(DATASHEET!AL134),"",DATASHEET!AL134)</f>
        <v/>
      </c>
      <c r="AB148" s="140" t="str">
        <f>IF(AC148="","",IFERROR(VLOOKUP(DATASHEET!AN134,lookup,2,FALSE)-$P148,""))</f>
        <v/>
      </c>
      <c r="AC148" s="156" t="str">
        <f>IFERROR(INDEX(DATASHEET!$A$1:$DG$299,MATCH(PROGRESS!$A148,DATASHEET!$A$1:$A$299,0),MATCH(PROGRESS!AD$2,DATASHEET!$A$1:$DG$1,0)),"")</f>
        <v/>
      </c>
      <c r="AD148" s="156" t="str">
        <f t="shared" si="100"/>
        <v/>
      </c>
      <c r="AE148" s="138" t="str">
        <f>IF(ISBLANK(DATASHEET!AO134),"",DATASHEET!AO134)</f>
        <v/>
      </c>
      <c r="AF148" s="198" t="str">
        <f>IF(ISBLANK(DATASHEET!AP134),"",DATASHEET!AP134)</f>
        <v/>
      </c>
      <c r="AG148" s="140" t="str">
        <f>IF(AH148="","",IFERROR(VLOOKUP(DATASHEET!AR134,lookup,2,FALSE)-$P148,""))</f>
        <v/>
      </c>
      <c r="AH148" s="156" t="str">
        <f>IFERROR(INDEX(DATASHEET!$A$1:$DG$299,MATCH(PROGRESS!$A148,DATASHEET!$A$1:$A$299,0),MATCH(PROGRESS!AI$2,DATASHEET!$A$1:$DG$1,0)),"")</f>
        <v/>
      </c>
      <c r="AI148" s="156" t="str">
        <f t="shared" si="101"/>
        <v/>
      </c>
      <c r="AJ148" s="138" t="str">
        <f>IF(ISBLANK(DATASHEET!AS134),"",DATASHEET!AS134)</f>
        <v/>
      </c>
      <c r="AK148" s="198" t="str">
        <f>IF(ISBLANK(DATASHEET!AT134),"",DATASHEET!AT134)</f>
        <v/>
      </c>
      <c r="AL148" s="140" t="str">
        <f>IF(AM148="","",IFERROR(VLOOKUP(DATASHEET!AV134,lookup,2,FALSE)-$P148,""))</f>
        <v/>
      </c>
      <c r="AM148" s="156" t="str">
        <f>IFERROR(INDEX(DATASHEET!$A$1:$DG$299,MATCH(PROGRESS!$A148,DATASHEET!$A$1:$A$299,0),MATCH(PROGRESS!AN$2,DATASHEET!$A$1:$DG$1,0)),"")</f>
        <v/>
      </c>
      <c r="AN148" s="156" t="str">
        <f t="shared" si="102"/>
        <v/>
      </c>
      <c r="AO148" s="138" t="str">
        <f>IF(ISBLANK(DATASHEET!AW134),"",DATASHEET!AW134)</f>
        <v>BG</v>
      </c>
      <c r="AP148" s="198" t="str">
        <f>IF(ISBLANK(DATASHEET!AX134),"",DATASHEET!AX134)</f>
        <v>11MS2-CD-2</v>
      </c>
      <c r="AQ148" s="140" t="str">
        <f>IF(AR148="","",IFERROR(VLOOKUP(DATASHEET!AZ134,lookup,2,FALSE)-$P148,""))</f>
        <v/>
      </c>
      <c r="AR148" s="156" t="str">
        <f>IFERROR(INDEX(DATASHEET!$A$1:$DG$299,MATCH(PROGRESS!$A148,DATASHEET!$A$1:$A$299,0),MATCH(PROGRESS!AS$2,DATASHEET!$A$1:$DG$1,0)),"")</f>
        <v/>
      </c>
      <c r="AS148" s="156" t="str">
        <f t="shared" si="103"/>
        <v/>
      </c>
      <c r="AT148" s="138" t="str">
        <f>IF(ISBLANK(DATASHEET!BA134),"",DATASHEET!BA134)</f>
        <v/>
      </c>
      <c r="AU148" s="198" t="str">
        <f>IF(ISBLANK(DATASHEET!BB134),"",DATASHEET!BB134)</f>
        <v/>
      </c>
      <c r="AV148" s="140" t="str">
        <f>IF(AW148="","",IFERROR(VLOOKUP(DATASHEET!BD134,lookup,2,FALSE)-$P148,""))</f>
        <v/>
      </c>
      <c r="AW148" s="156" t="str">
        <f>IFERROR(INDEX(DATASHEET!$A$1:$DG$299,MATCH(PROGRESS!$A148,DATASHEET!$A$1:$A$299,0),MATCH(PROGRESS!AX$2,DATASHEET!$A$1:$DG$1,0)),"")</f>
        <v/>
      </c>
      <c r="AX148" s="156" t="str">
        <f t="shared" si="104"/>
        <v/>
      </c>
      <c r="AY148" s="138" t="str">
        <f>IF(ISBLANK(DATASHEET!BE134),"",DATASHEET!BE134)</f>
        <v>EC</v>
      </c>
      <c r="AZ148" s="198" t="str">
        <f>IF(ISBLANK(DATASHEET!BF134),"",DATASHEET!BF134)</f>
        <v>11LT-DR-2</v>
      </c>
      <c r="BA148" s="140" t="str">
        <f>IF(BB148="","",IFERROR(VLOOKUP(DATASHEET!BH134,lookup,2,FALSE)-$P148,""))</f>
        <v/>
      </c>
      <c r="BB148" s="156" t="str">
        <f>IFERROR(INDEX(DATASHEET!$A$1:$DG$299,MATCH(PROGRESS!$A148,DATASHEET!$A$1:$A$299,0),MATCH(PROGRESS!BC$2,DATASHEET!$A$1:$DG$1,0)),"")</f>
        <v/>
      </c>
      <c r="BC148" s="156" t="str">
        <f t="shared" si="105"/>
        <v/>
      </c>
      <c r="BD148" s="138" t="str">
        <f>IF(ISBLANK(DATASHEET!BI134),"",DATASHEET!BI134)</f>
        <v>AWH</v>
      </c>
      <c r="BE148" s="198" t="str">
        <f>IF(ISBLANK(DATASHEET!BJ134),"",DATASHEET!BJ134)</f>
        <v>11X-EN-5</v>
      </c>
      <c r="BF148" s="140" t="str">
        <f>IF(BG148="","",IFERROR(VLOOKUP(DATASHEET!BL134,lookup,2,FALSE)-$P148,""))</f>
        <v/>
      </c>
      <c r="BG148" s="156" t="str">
        <f>IFERROR(INDEX(DATASHEET!$A$1:$DG$299,MATCH(PROGRESS!$A148,DATASHEET!$A$1:$A$299,0),MATCH(PROGRESS!BH$2,DATASHEET!$A$1:$DG$1,0)),"")</f>
        <v/>
      </c>
      <c r="BH148" s="156" t="str">
        <f t="shared" si="106"/>
        <v/>
      </c>
      <c r="BI148" s="138" t="str">
        <f>IF(ISBLANK(DATASHEET!BM134),"",DATASHEET!BM134)</f>
        <v/>
      </c>
      <c r="BJ148" s="198" t="str">
        <f>IF(ISBLANK(DATASHEET!BN134),"",DATASHEET!BN134)</f>
        <v/>
      </c>
      <c r="BK148" s="140" t="str">
        <f>IF(BL148="","",IFERROR(VLOOKUP(DATASHEET!BP134,lookup,2,FALSE)-$P148,""))</f>
        <v/>
      </c>
      <c r="BL148" s="156" t="str">
        <f>IFERROR(INDEX(DATASHEET!$A$1:$DG$299,MATCH(PROGRESS!$A148,DATASHEET!$A$1:$A$299,0),MATCH(PROGRESS!BM$2,DATASHEET!$A$1:$DG$1,0)),"")</f>
        <v/>
      </c>
      <c r="BM148" s="156" t="str">
        <f t="shared" si="107"/>
        <v/>
      </c>
      <c r="BN148" s="138" t="str">
        <f>IF(ISBLANK(DATASHEET!BQ134),"",DATASHEET!BQ134)</f>
        <v/>
      </c>
      <c r="BO148" s="198" t="str">
        <f>IF(ISBLANK(DATASHEET!BR134),"",DATASHEET!BR134)</f>
        <v/>
      </c>
      <c r="BP148" s="140" t="str">
        <f>IF(BQ148="","",IFERROR(VLOOKUP(DATASHEET!BX134,lookup,2,FALSE)-$P148,""))</f>
        <v/>
      </c>
      <c r="BQ148" s="156" t="str">
        <f>IFERROR(INDEX(DATASHEET!$A$1:$DG$299,MATCH(PROGRESS!$A148,DATASHEET!$A$1:$A$299,0),MATCH(PROGRESS!BR$2,DATASHEET!$A$1:$DG$1,0)),"")</f>
        <v/>
      </c>
      <c r="BR148" s="156" t="str">
        <f t="shared" si="108"/>
        <v/>
      </c>
      <c r="BS148" s="138" t="str">
        <f>IF(ISBLANK(DATASHEET!BY134),"",DATASHEET!BY134)</f>
        <v>EGQ</v>
      </c>
      <c r="BT148" s="198" t="str">
        <f>IF(ISBLANK(DATASHEET!BZ134),"",DATASHEET!BZ134)</f>
        <v>11N-FR-3</v>
      </c>
      <c r="BU148" s="140" t="str">
        <f>IF(BV148="","",IFERROR(VLOOKUP(DATASHEET!CB134,lookup,2,FALSE)-$P148,""))</f>
        <v/>
      </c>
      <c r="BV148" s="156" t="str">
        <f>IFERROR(INDEX(DATASHEET!$A$1:$DG$299,MATCH(PROGRESS!$A148,DATASHEET!$A$1:$A$299,0),MATCH(PROGRESS!BW$2,DATASHEET!$A$1:$DG$1,0)),"")</f>
        <v/>
      </c>
      <c r="BW148" s="156" t="str">
        <f t="shared" si="109"/>
        <v/>
      </c>
      <c r="BX148" s="138" t="str">
        <f>IF(ISBLANK(DATASHEET!CC134),"",DATASHEET!CC134)</f>
        <v/>
      </c>
      <c r="BY148" s="198" t="str">
        <f>IF(ISBLANK(DATASHEET!CD134),"",DATASHEET!CD134)</f>
        <v/>
      </c>
      <c r="BZ148" s="140" t="str">
        <f>IF(CA148="","",IFERROR(VLOOKUP(DATASHEET!CE134,lookup,2,FALSE)-$P148,""))</f>
        <v/>
      </c>
      <c r="CA148" s="156" t="str">
        <f>IFERROR(INDEX(DATASHEET!$A$1:$DG$299,MATCH(PROGRESS!$A148,DATASHEET!$A$1:$A$299,0),MATCH(PROGRESS!CB$2,DATASHEET!$A$1:$DG$1,0)),"")</f>
        <v/>
      </c>
      <c r="CB148" s="156" t="str">
        <f t="shared" si="110"/>
        <v/>
      </c>
      <c r="CC148" s="138" t="str">
        <f>IF(ISBLANK(DATASHEET!CF134),"",DATASHEET!CF134)</f>
        <v/>
      </c>
      <c r="CD148" s="198" t="str">
        <f>IF(ISBLANK(DATASHEET!CG134),"",DATASHEET!CG134)</f>
        <v/>
      </c>
      <c r="CE148" s="140" t="str">
        <f>IF(CF148="","",IFERROR(VLOOKUP(DATASHEET!CJ134,lookup,2,FALSE)-$P148,""))</f>
        <v/>
      </c>
      <c r="CF148" s="156" t="str">
        <f>IFERROR(INDEX(DATASHEET!$A$1:$DG$299,MATCH(PROGRESS!$A148,DATASHEET!$A$1:$A$299,0),MATCH(PROGRESS!CG$2,DATASHEET!$A$1:$DG$1,0)),"")</f>
        <v/>
      </c>
      <c r="CG148" s="156" t="str">
        <f t="shared" si="111"/>
        <v/>
      </c>
      <c r="CH148" s="138" t="str">
        <f>IF(ISBLANK(DATASHEET!CK134),"",DATASHEET!CK134)</f>
        <v/>
      </c>
      <c r="CI148" s="198" t="str">
        <f>IF(ISBLANK(DATASHEET!CL134),"",DATASHEET!CL134)</f>
        <v/>
      </c>
      <c r="CJ148" s="140" t="str">
        <f>IF(CK148="","",IFERROR(VLOOKUP(DATASHEET!CN134,lookup,2,FALSE)-$P148,""))</f>
        <v/>
      </c>
      <c r="CK148" s="156" t="str">
        <f>IFERROR(INDEX(DATASHEET!$A$1:$DG$299,MATCH(PROGRESS!$A148,DATASHEET!$A$1:$A$299,0),MATCH(PROGRESS!CL$2,DATASHEET!$A$1:$DG$1,0)),"")</f>
        <v/>
      </c>
      <c r="CL148" s="156" t="str">
        <f t="shared" si="112"/>
        <v/>
      </c>
      <c r="CM148" s="138" t="str">
        <f>IF(ISBLANK(DATASHEET!CO134),"",DATASHEET!CO134)</f>
        <v>AMA</v>
      </c>
      <c r="CN148" s="198" t="str">
        <f>IF(ISBLANK(DATASHEET!CP134),"",DATASHEET!CP134)</f>
        <v>11X-MA-6</v>
      </c>
      <c r="CO148" s="140" t="str">
        <f>IF(CP148="","",IFERROR(VLOOKUP(DATASHEET!CR134,lookup,2,FALSE)-$P148,""))</f>
        <v/>
      </c>
      <c r="CP148" s="156" t="str">
        <f>IFERROR(INDEX(DATASHEET!$A$1:$DG$299,MATCH(PROGRESS!$A148,DATASHEET!$A$1:$A$299,0),MATCH(PROGRESS!CQ$2,DATASHEET!$A$1:$DG$1,0)),"")</f>
        <v/>
      </c>
      <c r="CQ148" s="156" t="str">
        <f t="shared" si="113"/>
        <v/>
      </c>
      <c r="CR148" s="138" t="str">
        <f>IF(ISBLANK(DATASHEET!CS134),"",DATASHEET!CS134)</f>
        <v/>
      </c>
      <c r="CS148" s="198" t="str">
        <f>IF(ISBLANK(DATASHEET!CT134),"",DATASHEET!CT134)</f>
        <v/>
      </c>
      <c r="CT148" s="140" t="str">
        <f>IF(CU148="","",IFERROR(VLOOKUP(DATASHEET!CV134,lookup,2,FALSE)-$P148,""))</f>
        <v/>
      </c>
      <c r="CU148" s="156" t="str">
        <f>IFERROR(INDEX(DATASHEET!$A$1:$DG$299,MATCH(PROGRESS!$A148,DATASHEET!$A$1:$A$299,0),MATCH(PROGRESS!CV$2,DATASHEET!$A$1:$DG$1,0)),"")</f>
        <v/>
      </c>
      <c r="CV148" s="156" t="str">
        <f t="shared" si="114"/>
        <v/>
      </c>
      <c r="CW148" s="138" t="str">
        <f>IF(ISBLANK(DATASHEET!CW134),"",DATASHEET!CW134)</f>
        <v/>
      </c>
      <c r="CX148" s="198" t="str">
        <f>IF(ISBLANK(DATASHEET!CX134),"",DATASHEET!CX134)</f>
        <v/>
      </c>
      <c r="CY148" s="140" t="str">
        <f>IF(CZ148="","",IFERROR(VLOOKUP(DATASHEET!DD134,lookup,2,FALSE)-$P148,""))</f>
        <v/>
      </c>
      <c r="CZ148" s="156" t="str">
        <f>IFERROR(INDEX(DATASHEET!$A$1:$DG$299,MATCH(PROGRESS!$A148,DATASHEET!$A$1:$A$299,0),MATCH(PROGRESS!DA$2,DATASHEET!$A$1:$DG$1,0)),"")</f>
        <v/>
      </c>
      <c r="DA148" s="156" t="str">
        <f t="shared" si="115"/>
        <v/>
      </c>
      <c r="DB148" s="138" t="str">
        <f>IF(ISBLANK(DATASHEET!DE134),"",DATASHEET!DE134)</f>
        <v/>
      </c>
      <c r="DC148" s="198" t="str">
        <f>IF(ISBLANK(DATASHEET!DF134),"",DATASHEET!DF134)</f>
        <v/>
      </c>
      <c r="DD148" s="140" t="str">
        <f>IF(DE148="","",IFERROR(VLOOKUP(DATASHEET!DH134,lookup,2,FALSE)-$P148,""))</f>
        <v/>
      </c>
      <c r="DE148" s="156" t="str">
        <f>IFERROR(INDEX(DATASHEET!$A$1:$DG$299,MATCH(PROGRESS!$A148,DATASHEET!$A$1:$A$299,0),MATCH(PROGRESS!DF$2,DATASHEET!$A$1:$DG$1,0)),"")</f>
        <v/>
      </c>
      <c r="DF148" s="156" t="str">
        <f t="shared" si="116"/>
        <v/>
      </c>
      <c r="DG148" s="138" t="str">
        <f>IF(ISBLANK(DATASHEET!DI134),"",DATASHEET!DI134)</f>
        <v/>
      </c>
      <c r="DH148" s="198" t="str">
        <f>IF(ISBLANK(DATASHEET!DJ134),"",DATASHEET!DJ134)</f>
        <v/>
      </c>
      <c r="DI148" s="140" t="str">
        <f>IF(DJ148="","",IFERROR(VLOOKUP(DATASHEET!DL134,lookup,2,FALSE)-$P148,""))</f>
        <v/>
      </c>
      <c r="DJ148" s="156" t="str">
        <f>IFERROR(INDEX(DATASHEET!$A$1:$DG$299,MATCH(PROGRESS!$A148,DATASHEET!$A$1:$A$299,0),MATCH(PROGRESS!DK$2,DATASHEET!$A$1:$DG$1,0)),"")</f>
        <v/>
      </c>
      <c r="DK148" s="156" t="str">
        <f t="shared" si="117"/>
        <v/>
      </c>
      <c r="DL148" s="138" t="str">
        <f>IF(ISBLANK(DATASHEET!DM134),"",DATASHEET!DM134)</f>
        <v/>
      </c>
      <c r="DM148" s="198" t="str">
        <f>IF(ISBLANK(DATASHEET!DN134),"",DATASHEET!DN134)</f>
        <v/>
      </c>
      <c r="DN148" s="140" t="str">
        <f>IF(DO148="","",IFERROR(VLOOKUP(DATASHEET!DP134,lookup,2,FALSE)-$P148,""))</f>
        <v/>
      </c>
      <c r="DO148" s="156" t="str">
        <f>IFERROR(INDEX(DATASHEET!$A$1:$DG$299,MATCH(PROGRESS!$A148,DATASHEET!$A$1:$A$299,0),MATCH(PROGRESS!DP$2,DATASHEET!$A$1:$DG$1,0)),"")</f>
        <v/>
      </c>
      <c r="DP148" s="156" t="str">
        <f t="shared" si="118"/>
        <v/>
      </c>
      <c r="DQ148" s="138" t="str">
        <f>IF(ISBLANK(DATASHEET!DQ134),"",DATASHEET!DQ134)</f>
        <v>NT</v>
      </c>
      <c r="DR148" s="198" t="str">
        <f>IF(ISBLANK(DATASHEET!DR134),"",DATASHEET!DR134)</f>
        <v>11X-RE-5</v>
      </c>
      <c r="DS148" s="140" t="str">
        <f>IF(DT148="","",IFERROR(VLOOKUP(DATASHEET!DT134,lookup,2,FALSE)-$P148,""))</f>
        <v/>
      </c>
      <c r="DT148" s="156" t="str">
        <f>IFERROR(INDEX(DATASHEET!$A$1:$DG$299,MATCH(PROGRESS!$A148,DATASHEET!$A$1:$A$299,0),MATCH(PROGRESS!DU$2,DATASHEET!$A$1:$DG$1,0)),"")</f>
        <v/>
      </c>
      <c r="DU148" s="156" t="str">
        <f t="shared" si="119"/>
        <v/>
      </c>
      <c r="DV148" s="138" t="str">
        <f>IF(ISBLANK(DATASHEET!DU134),"",DATASHEET!DU134)</f>
        <v>ES</v>
      </c>
      <c r="DW148" s="198" t="str">
        <f>IF(ISBLANK(DATASHEET!DV134),"",DATASHEET!DV134)</f>
        <v>11C-SC-2</v>
      </c>
      <c r="DX148" s="140" t="str">
        <f>IF(DY148="","",IFERROR(VLOOKUP(DATASHEET!DX134,lookup,2,FALSE)-$P148,""))</f>
        <v/>
      </c>
      <c r="DY148" s="156" t="str">
        <f>IFERROR(INDEX(DATASHEET!$A$1:$DG$299,MATCH(PROGRESS!$A148,DATASHEET!$A$1:$A$299,0),MATCH(PROGRESS!DZ$2,DATASHEET!$A$1:$DG$1,0)),"")</f>
        <v/>
      </c>
      <c r="DZ148" s="156" t="str">
        <f t="shared" si="120"/>
        <v/>
      </c>
      <c r="EA148" s="138" t="str">
        <f>IF(ISBLANK(DATASHEET!DY134),"",DATASHEET!DY134)</f>
        <v/>
      </c>
      <c r="EB148" s="198" t="str">
        <f>IF(ISBLANK(DATASHEET!DZ134),"",DATASHEET!DZ134)</f>
        <v/>
      </c>
      <c r="FD148" s="526"/>
      <c r="FE148" s="532"/>
      <c r="FF148" s="532"/>
      <c r="FG148" s="532"/>
      <c r="FH148" s="526"/>
      <c r="FI148" s="526"/>
      <c r="FJ148" s="532"/>
      <c r="FK148" s="526"/>
      <c r="FL148" s="532"/>
      <c r="FM148" s="526"/>
      <c r="FN148" s="532"/>
      <c r="FO148" s="532"/>
      <c r="FP148" s="532"/>
      <c r="FQ148" s="526"/>
      <c r="FR148" s="526"/>
      <c r="FS148" s="526"/>
      <c r="FT148" s="532"/>
      <c r="FU148" s="526"/>
      <c r="FV148" s="532"/>
      <c r="FW148" s="532"/>
      <c r="FX148" s="532"/>
      <c r="FY148" s="526"/>
      <c r="FZ148" s="532"/>
      <c r="GA148" s="529"/>
      <c r="GB148" s="530"/>
      <c r="GC148" s="530"/>
      <c r="GD148" s="529"/>
      <c r="GE148" s="530"/>
      <c r="GF148" s="530"/>
      <c r="GG148" s="530"/>
      <c r="GH148" s="530"/>
      <c r="GI148" s="530"/>
      <c r="GJ148" s="529"/>
      <c r="GK148" s="530"/>
      <c r="GL148" s="529"/>
      <c r="GM148" s="529"/>
      <c r="GN148" s="530"/>
      <c r="GO148" s="530"/>
      <c r="GP148" s="529"/>
      <c r="GQ148" s="529"/>
      <c r="GR148" s="530"/>
      <c r="GS148" s="530"/>
      <c r="GT148" s="529"/>
      <c r="HA148" t="s">
        <v>375</v>
      </c>
      <c r="HB148" t="s">
        <v>375</v>
      </c>
      <c r="HC148" t="s">
        <v>375</v>
      </c>
    </row>
    <row r="149" spans="1:211" ht="15.75" x14ac:dyDescent="0.25">
      <c r="A149" s="179">
        <f>DATASHEET!A135</f>
        <v>151559</v>
      </c>
      <c r="B149" s="58" t="str">
        <f>DATASHEET!B135</f>
        <v>OWUSU-SEKYERE, Bethny</v>
      </c>
      <c r="C149" s="169" t="str">
        <f>DATASHEET!C135</f>
        <v>11ZI</v>
      </c>
      <c r="D149" s="170" t="str">
        <f>DATASHEET!D135</f>
        <v>F</v>
      </c>
      <c r="E149" s="170" t="str">
        <f>DATASHEET!J135</f>
        <v>N</v>
      </c>
      <c r="F149" s="170" t="str">
        <f>DATASHEET!E135</f>
        <v>Y</v>
      </c>
      <c r="G149" s="170" t="str">
        <f>DATASHEET!F135</f>
        <v>Other Black African</v>
      </c>
      <c r="H149" s="170" t="str">
        <f>DATASHEET!G135</f>
        <v>N</v>
      </c>
      <c r="I149" s="170" t="str">
        <f>DATASHEET!H135</f>
        <v>Y</v>
      </c>
      <c r="J149" s="170" t="str">
        <f>DATASHEET!I135</f>
        <v>N</v>
      </c>
      <c r="K149" s="171" t="str">
        <f>DATASHEET!M135</f>
        <v>M</v>
      </c>
      <c r="L149" s="88" t="str">
        <f t="shared" si="96"/>
        <v/>
      </c>
      <c r="M149" s="88" t="str">
        <f t="shared" si="97"/>
        <v/>
      </c>
      <c r="N149" s="498" t="str">
        <f>IF(ISBLANK(DATASHEET!L135),"",DATASHEET!L135)</f>
        <v>4-5</v>
      </c>
      <c r="O149" s="109">
        <f>IFERROR(IF(VLOOKUP(DATASHEET!A135,[5]YEAR11!$A$2:$AF$236,18,FALSE)="","",VLOOKUP(DATASHEET!A135,[5]YEAR11!$A$2:$AF$236,18,FALSE)),"")</f>
        <v>38.246667000000002</v>
      </c>
      <c r="P149" s="111">
        <f>IFERROR(IF(VLOOKUP(DATASHEET!A135,[5]YEAR11!$A$2:$AF$237,19,FALSE)="","",VLOOKUP(DATASHEET!A135,[5]YEAR11!$A$2:$AF$237,19,FALSE)),"")</f>
        <v>3.8246667000000003</v>
      </c>
      <c r="Q149" s="497">
        <f>'P8 BREAKDOWN'!M137</f>
        <v>-3.5246667</v>
      </c>
      <c r="R149" s="140" t="str">
        <f>IF(S149="","",IFERROR(VLOOKUP(DATASHEET!AF135,lookup,2,FALSE)-$P149,""))</f>
        <v/>
      </c>
      <c r="S149" s="156" t="str">
        <f>IFERROR(INDEX(DATASHEET!$A$1:$DG$299,MATCH(PROGRESS!$A149,DATASHEET!$A$1:$A$299,0),MATCH(PROGRESS!T$2,DATASHEET!$A$1:$DG$1,0)),"")</f>
        <v/>
      </c>
      <c r="T149" s="156" t="str">
        <f t="shared" si="98"/>
        <v/>
      </c>
      <c r="U149" s="138" t="str">
        <f>IF(ISBLANK(DATASHEET!AG135),"",DATASHEET!AG135)</f>
        <v/>
      </c>
      <c r="V149" s="198" t="str">
        <f>IF(ISBLANK(DATASHEET!AH135),"",DATASHEET!AH135)</f>
        <v/>
      </c>
      <c r="W149" s="140" t="str">
        <f>IF(X149="","",IFERROR(VLOOKUP(DATASHEET!AJ135,lookup,2,FALSE)-$P149,""))</f>
        <v/>
      </c>
      <c r="X149" s="156" t="str">
        <f>IFERROR(INDEX(DATASHEET!$A$1:$DG$299,MATCH(PROGRESS!$A149,DATASHEET!$A$1:$A$299,0),MATCH(PROGRESS!Y$2,DATASHEET!$A$1:$DG$1,0)),"")</f>
        <v/>
      </c>
      <c r="Y149" s="156" t="str">
        <f t="shared" si="99"/>
        <v/>
      </c>
      <c r="Z149" s="138" t="str">
        <f>IF(ISBLANK(DATASHEET!AK135),"",DATASHEET!AK135)</f>
        <v>KBW</v>
      </c>
      <c r="AA149" s="198" t="str">
        <f>IF(ISBLANK(DATASHEET!AL135),"",DATASHEET!AL135)</f>
        <v>11T-BI-5</v>
      </c>
      <c r="AB149" s="140" t="str">
        <f>IF(AC149="","",IFERROR(VLOOKUP(DATASHEET!AN135,lookup,2,FALSE)-$P149,""))</f>
        <v/>
      </c>
      <c r="AC149" s="156" t="str">
        <f>IFERROR(INDEX(DATASHEET!$A$1:$DG$299,MATCH(PROGRESS!$A149,DATASHEET!$A$1:$A$299,0),MATCH(PROGRESS!AD$2,DATASHEET!$A$1:$DG$1,0)),"")</f>
        <v/>
      </c>
      <c r="AD149" s="156" t="str">
        <f t="shared" si="100"/>
        <v/>
      </c>
      <c r="AE149" s="138" t="str">
        <f>IF(ISBLANK(DATASHEET!AO135),"",DATASHEET!AO135)</f>
        <v/>
      </c>
      <c r="AF149" s="198" t="str">
        <f>IF(ISBLANK(DATASHEET!AP135),"",DATASHEET!AP135)</f>
        <v/>
      </c>
      <c r="AG149" s="140" t="str">
        <f>IF(AH149="","",IFERROR(VLOOKUP(DATASHEET!AR135,lookup,2,FALSE)-$P149,""))</f>
        <v/>
      </c>
      <c r="AH149" s="156" t="str">
        <f>IFERROR(INDEX(DATASHEET!$A$1:$DG$299,MATCH(PROGRESS!$A149,DATASHEET!$A$1:$A$299,0),MATCH(PROGRESS!AI$2,DATASHEET!$A$1:$DG$1,0)),"")</f>
        <v/>
      </c>
      <c r="AI149" s="156" t="str">
        <f t="shared" si="101"/>
        <v/>
      </c>
      <c r="AJ149" s="138" t="str">
        <f>IF(ISBLANK(DATASHEET!AS135),"",DATASHEET!AS135)</f>
        <v>GN</v>
      </c>
      <c r="AK149" s="198" t="str">
        <f>IF(ISBLANK(DATASHEET!AT135),"",DATASHEET!AT135)</f>
        <v>11T-CH-5</v>
      </c>
      <c r="AL149" s="140" t="str">
        <f>IF(AM149="","",IFERROR(VLOOKUP(DATASHEET!AV135,lookup,2,FALSE)-$P149,""))</f>
        <v/>
      </c>
      <c r="AM149" s="156" t="str">
        <f>IFERROR(INDEX(DATASHEET!$A$1:$DG$299,MATCH(PROGRESS!$A149,DATASHEET!$A$1:$A$299,0),MATCH(PROGRESS!AN$2,DATASHEET!$A$1:$DG$1,0)),"")</f>
        <v/>
      </c>
      <c r="AN149" s="156" t="str">
        <f t="shared" si="102"/>
        <v/>
      </c>
      <c r="AO149" s="138" t="str">
        <f>IF(ISBLANK(DATASHEET!AW135),"",DATASHEET!AW135)</f>
        <v/>
      </c>
      <c r="AP149" s="198" t="str">
        <f>IF(ISBLANK(DATASHEET!AX135),"",DATASHEET!AX135)</f>
        <v/>
      </c>
      <c r="AQ149" s="140" t="str">
        <f>IF(AR149="","",IFERROR(VLOOKUP(DATASHEET!AZ135,lookup,2,FALSE)-$P149,""))</f>
        <v/>
      </c>
      <c r="AR149" s="156" t="str">
        <f>IFERROR(INDEX(DATASHEET!$A$1:$DG$299,MATCH(PROGRESS!$A149,DATASHEET!$A$1:$A$299,0),MATCH(PROGRESS!AS$2,DATASHEET!$A$1:$DG$1,0)),"")</f>
        <v/>
      </c>
      <c r="AS149" s="156" t="str">
        <f t="shared" si="103"/>
        <v/>
      </c>
      <c r="AT149" s="138" t="str">
        <f>IF(ISBLANK(DATASHEET!BA135),"",DATASHEET!BA135)</f>
        <v/>
      </c>
      <c r="AU149" s="198" t="str">
        <f>IF(ISBLANK(DATASHEET!BB135),"",DATASHEET!BB135)</f>
        <v/>
      </c>
      <c r="AV149" s="140" t="str">
        <f>IF(AW149="","",IFERROR(VLOOKUP(DATASHEET!BD135,lookup,2,FALSE)-$P149,""))</f>
        <v/>
      </c>
      <c r="AW149" s="156" t="str">
        <f>IFERROR(INDEX(DATASHEET!$A$1:$DG$299,MATCH(PROGRESS!$A149,DATASHEET!$A$1:$A$299,0),MATCH(PROGRESS!AX$2,DATASHEET!$A$1:$DG$1,0)),"")</f>
        <v/>
      </c>
      <c r="AX149" s="156" t="str">
        <f t="shared" si="104"/>
        <v/>
      </c>
      <c r="AY149" s="138" t="str">
        <f>IF(ISBLANK(DATASHEET!BE135),"",DATASHEET!BE135)</f>
        <v/>
      </c>
      <c r="AZ149" s="198" t="str">
        <f>IF(ISBLANK(DATASHEET!BF135),"",DATASHEET!BF135)</f>
        <v/>
      </c>
      <c r="BA149" s="140" t="str">
        <f>IF(BB149="","",IFERROR(VLOOKUP(DATASHEET!BH135,lookup,2,FALSE)-$P149,""))</f>
        <v/>
      </c>
      <c r="BB149" s="156" t="str">
        <f>IFERROR(INDEX(DATASHEET!$A$1:$DG$299,MATCH(PROGRESS!$A149,DATASHEET!$A$1:$A$299,0),MATCH(PROGRESS!BC$2,DATASHEET!$A$1:$DG$1,0)),"")</f>
        <v/>
      </c>
      <c r="BC149" s="156" t="str">
        <f t="shared" si="105"/>
        <v/>
      </c>
      <c r="BD149" s="138" t="str">
        <f>IF(ISBLANK(DATASHEET!BI135),"",DATASHEET!BI135)</f>
        <v>FB</v>
      </c>
      <c r="BE149" s="198" t="str">
        <f>IF(ISBLANK(DATASHEET!BJ135),"",DATASHEET!BJ135)</f>
        <v>11X-EN-6</v>
      </c>
      <c r="BF149" s="140" t="str">
        <f>IF(BG149="","",IFERROR(VLOOKUP(DATASHEET!BL135,lookup,2,FALSE)-$P149,""))</f>
        <v/>
      </c>
      <c r="BG149" s="156" t="str">
        <f>IFERROR(INDEX(DATASHEET!$A$1:$DG$299,MATCH(PROGRESS!$A149,DATASHEET!$A$1:$A$299,0),MATCH(PROGRESS!BH$2,DATASHEET!$A$1:$DG$1,0)),"")</f>
        <v/>
      </c>
      <c r="BH149" s="156" t="str">
        <f t="shared" si="106"/>
        <v/>
      </c>
      <c r="BI149" s="138" t="str">
        <f>IF(ISBLANK(DATASHEET!BM135),"",DATASHEET!BM135)</f>
        <v/>
      </c>
      <c r="BJ149" s="198" t="str">
        <f>IF(ISBLANK(DATASHEET!BN135),"",DATASHEET!BN135)</f>
        <v/>
      </c>
      <c r="BK149" s="140" t="str">
        <f>IF(BL149="","",IFERROR(VLOOKUP(DATASHEET!BP135,lookup,2,FALSE)-$P149,""))</f>
        <v/>
      </c>
      <c r="BL149" s="156" t="str">
        <f>IFERROR(INDEX(DATASHEET!$A$1:$DG$299,MATCH(PROGRESS!$A149,DATASHEET!$A$1:$A$299,0),MATCH(PROGRESS!BM$2,DATASHEET!$A$1:$DG$1,0)),"")</f>
        <v/>
      </c>
      <c r="BM149" s="156" t="str">
        <f t="shared" si="107"/>
        <v/>
      </c>
      <c r="BN149" s="138" t="str">
        <f>IF(ISBLANK(DATASHEET!BQ135),"",DATASHEET!BQ135)</f>
        <v/>
      </c>
      <c r="BO149" s="198" t="str">
        <f>IF(ISBLANK(DATASHEET!BR135),"",DATASHEET!BR135)</f>
        <v/>
      </c>
      <c r="BP149" s="140" t="str">
        <f>IF(BQ149="","",IFERROR(VLOOKUP(DATASHEET!BX135,lookup,2,FALSE)-$P149,""))</f>
        <v/>
      </c>
      <c r="BQ149" s="156" t="str">
        <f>IFERROR(INDEX(DATASHEET!$A$1:$DG$299,MATCH(PROGRESS!$A149,DATASHEET!$A$1:$A$299,0),MATCH(PROGRESS!BR$2,DATASHEET!$A$1:$DG$1,0)),"")</f>
        <v/>
      </c>
      <c r="BR149" s="156" t="str">
        <f t="shared" si="108"/>
        <v/>
      </c>
      <c r="BS149" s="138" t="str">
        <f>IF(ISBLANK(DATASHEET!BY135),"",DATASHEET!BY135)</f>
        <v/>
      </c>
      <c r="BT149" s="198" t="str">
        <f>IF(ISBLANK(DATASHEET!BZ135),"",DATASHEET!BZ135)</f>
        <v/>
      </c>
      <c r="BU149" s="140" t="str">
        <f>IF(BV149="","",IFERROR(VLOOKUP(DATASHEET!CB135,lookup,2,FALSE)-$P149,""))</f>
        <v/>
      </c>
      <c r="BV149" s="156" t="str">
        <f>IFERROR(INDEX(DATASHEET!$A$1:$DG$299,MATCH(PROGRESS!$A149,DATASHEET!$A$1:$A$299,0),MATCH(PROGRESS!BW$2,DATASHEET!$A$1:$DG$1,0)),"")</f>
        <v/>
      </c>
      <c r="BW149" s="156" t="str">
        <f t="shared" si="109"/>
        <v/>
      </c>
      <c r="BX149" s="138" t="str">
        <f>IF(ISBLANK(DATASHEET!CC135),"",DATASHEET!CC135)</f>
        <v/>
      </c>
      <c r="BY149" s="198" t="str">
        <f>IF(ISBLANK(DATASHEET!CD135),"",DATASHEET!CD135)</f>
        <v/>
      </c>
      <c r="BZ149" s="140" t="str">
        <f>IF(CA149="","",IFERROR(VLOOKUP(DATASHEET!CE135,lookup,2,FALSE)-$P149,""))</f>
        <v/>
      </c>
      <c r="CA149" s="156" t="str">
        <f>IFERROR(INDEX(DATASHEET!$A$1:$DG$299,MATCH(PROGRESS!$A149,DATASHEET!$A$1:$A$299,0),MATCH(PROGRESS!CB$2,DATASHEET!$A$1:$DG$1,0)),"")</f>
        <v/>
      </c>
      <c r="CB149" s="156" t="str">
        <f t="shared" si="110"/>
        <v/>
      </c>
      <c r="CC149" s="138" t="str">
        <f>IF(ISBLANK(DATASHEET!CF135),"",DATASHEET!CF135)</f>
        <v/>
      </c>
      <c r="CD149" s="198" t="str">
        <f>IF(ISBLANK(DATASHEET!CG135),"",DATASHEET!CG135)</f>
        <v>AWIL</v>
      </c>
      <c r="CE149" s="140" t="str">
        <f>IF(CF149="","",IFERROR(VLOOKUP(DATASHEET!CJ135,lookup,2,FALSE)-$P149,""))</f>
        <v/>
      </c>
      <c r="CF149" s="156" t="str">
        <f>IFERROR(INDEX(DATASHEET!$A$1:$DG$299,MATCH(PROGRESS!$A149,DATASHEET!$A$1:$A$299,0),MATCH(PROGRESS!CG$2,DATASHEET!$A$1:$DG$1,0)),"")</f>
        <v/>
      </c>
      <c r="CG149" s="156" t="str">
        <f t="shared" si="111"/>
        <v/>
      </c>
      <c r="CH149" s="138" t="str">
        <f>IF(ISBLANK(DATASHEET!CK135),"",DATASHEET!CK135)</f>
        <v/>
      </c>
      <c r="CI149" s="198" t="str">
        <f>IF(ISBLANK(DATASHEET!CL135),"",DATASHEET!CL135)</f>
        <v/>
      </c>
      <c r="CJ149" s="140" t="str">
        <f>IF(CK149="","",IFERROR(VLOOKUP(DATASHEET!CN135,lookup,2,FALSE)-$P149,""))</f>
        <v/>
      </c>
      <c r="CK149" s="156" t="str">
        <f>IFERROR(INDEX(DATASHEET!$A$1:$DG$299,MATCH(PROGRESS!$A149,DATASHEET!$A$1:$A$299,0),MATCH(PROGRESS!CL$2,DATASHEET!$A$1:$DG$1,0)),"")</f>
        <v/>
      </c>
      <c r="CL149" s="156" t="str">
        <f t="shared" si="112"/>
        <v/>
      </c>
      <c r="CM149" s="138" t="str">
        <f>IF(ISBLANK(DATASHEET!CO135),"",DATASHEET!CO135)</f>
        <v>AB</v>
      </c>
      <c r="CN149" s="198" t="str">
        <f>IF(ISBLANK(DATASHEET!CP135),"",DATASHEET!CP135)</f>
        <v>11X-MA-7</v>
      </c>
      <c r="CO149" s="140" t="str">
        <f>IF(CP149="","",IFERROR(VLOOKUP(DATASHEET!CR135,lookup,2,FALSE)-$P149,""))</f>
        <v/>
      </c>
      <c r="CP149" s="156" t="str">
        <f>IFERROR(INDEX(DATASHEET!$A$1:$DG$299,MATCH(PROGRESS!$A149,DATASHEET!$A$1:$A$299,0),MATCH(PROGRESS!CQ$2,DATASHEET!$A$1:$DG$1,0)),"")</f>
        <v/>
      </c>
      <c r="CQ149" s="156" t="str">
        <f t="shared" si="113"/>
        <v/>
      </c>
      <c r="CR149" s="138" t="str">
        <f>IF(ISBLANK(DATASHEET!CS135),"",DATASHEET!CS135)</f>
        <v/>
      </c>
      <c r="CS149" s="198" t="str">
        <f>IF(ISBLANK(DATASHEET!CT135),"",DATASHEET!CT135)</f>
        <v/>
      </c>
      <c r="CT149" s="140" t="str">
        <f>IF(CU149="","",IFERROR(VLOOKUP(DATASHEET!CV135,lookup,2,FALSE)-$P149,""))</f>
        <v/>
      </c>
      <c r="CU149" s="156" t="str">
        <f>IFERROR(INDEX(DATASHEET!$A$1:$DG$299,MATCH(PROGRESS!$A149,DATASHEET!$A$1:$A$299,0),MATCH(PROGRESS!CV$2,DATASHEET!$A$1:$DG$1,0)),"")</f>
        <v/>
      </c>
      <c r="CV149" s="156" t="str">
        <f t="shared" si="114"/>
        <v/>
      </c>
      <c r="CW149" s="138" t="str">
        <f>IF(ISBLANK(DATASHEET!CW135),"",DATASHEET!CW135)</f>
        <v/>
      </c>
      <c r="CX149" s="198" t="str">
        <f>IF(ISBLANK(DATASHEET!CX135),"",DATASHEET!CX135)</f>
        <v/>
      </c>
      <c r="CY149" s="140" t="str">
        <f>IF(CZ149="","",IFERROR(VLOOKUP(DATASHEET!DD135,lookup,2,FALSE)-$P149,""))</f>
        <v/>
      </c>
      <c r="CZ149" s="156" t="str">
        <f>IFERROR(INDEX(DATASHEET!$A$1:$DG$299,MATCH(PROGRESS!$A149,DATASHEET!$A$1:$A$299,0),MATCH(PROGRESS!DA$2,DATASHEET!$A$1:$DG$1,0)),"")</f>
        <v/>
      </c>
      <c r="DA149" s="156" t="str">
        <f t="shared" si="115"/>
        <v/>
      </c>
      <c r="DB149" s="138" t="str">
        <f>IF(ISBLANK(DATASHEET!DE135),"",DATASHEET!DE135)</f>
        <v/>
      </c>
      <c r="DC149" s="198" t="str">
        <f>IF(ISBLANK(DATASHEET!DF135),"",DATASHEET!DF135)</f>
        <v/>
      </c>
      <c r="DD149" s="140" t="str">
        <f>IF(DE149="","",IFERROR(VLOOKUP(DATASHEET!DH135,lookup,2,FALSE)-$P149,""))</f>
        <v/>
      </c>
      <c r="DE149" s="156" t="str">
        <f>IFERROR(INDEX(DATASHEET!$A$1:$DG$299,MATCH(PROGRESS!$A149,DATASHEET!$A$1:$A$299,0),MATCH(PROGRESS!DF$2,DATASHEET!$A$1:$DG$1,0)),"")</f>
        <v/>
      </c>
      <c r="DF149" s="156" t="str">
        <f t="shared" si="116"/>
        <v/>
      </c>
      <c r="DG149" s="138" t="str">
        <f>IF(ISBLANK(DATASHEET!DI135),"",DATASHEET!DI135)</f>
        <v>RA</v>
      </c>
      <c r="DH149" s="198" t="str">
        <f>IF(ISBLANK(DATASHEET!DJ135),"",DATASHEET!DJ135)</f>
        <v>11T-PH-5</v>
      </c>
      <c r="DI149" s="140" t="str">
        <f>IF(DJ149="","",IFERROR(VLOOKUP(DATASHEET!DL135,lookup,2,FALSE)-$P149,""))</f>
        <v/>
      </c>
      <c r="DJ149" s="156" t="str">
        <f>IFERROR(INDEX(DATASHEET!$A$1:$DG$299,MATCH(PROGRESS!$A149,DATASHEET!$A$1:$A$299,0),MATCH(PROGRESS!DK$2,DATASHEET!$A$1:$DG$1,0)),"")</f>
        <v/>
      </c>
      <c r="DK149" s="156" t="str">
        <f t="shared" si="117"/>
        <v/>
      </c>
      <c r="DL149" s="138" t="str">
        <f>IF(ISBLANK(DATASHEET!DM135),"",DATASHEET!DM135)</f>
        <v/>
      </c>
      <c r="DM149" s="198" t="str">
        <f>IF(ISBLANK(DATASHEET!DN135),"",DATASHEET!DN135)</f>
        <v/>
      </c>
      <c r="DN149" s="140" t="str">
        <f>IF(DO149="","",IFERROR(VLOOKUP(DATASHEET!DP135,lookup,2,FALSE)-$P149,""))</f>
        <v/>
      </c>
      <c r="DO149" s="156" t="str">
        <f>IFERROR(INDEX(DATASHEET!$A$1:$DG$299,MATCH(PROGRESS!$A149,DATASHEET!$A$1:$A$299,0),MATCH(PROGRESS!DP$2,DATASHEET!$A$1:$DG$1,0)),"")</f>
        <v/>
      </c>
      <c r="DP149" s="156" t="str">
        <f t="shared" si="118"/>
        <v/>
      </c>
      <c r="DQ149" s="138" t="str">
        <f>IF(ISBLANK(DATASHEET!DQ135),"",DATASHEET!DQ135)</f>
        <v>ZA</v>
      </c>
      <c r="DR149" s="198" t="str">
        <f>IF(ISBLANK(DATASHEET!DR135),"",DATASHEET!DR135)</f>
        <v>11X-RE-7</v>
      </c>
      <c r="DS149" s="140" t="str">
        <f>IF(DT149="","",IFERROR(VLOOKUP(DATASHEET!DT135,lookup,2,FALSE)-$P149,""))</f>
        <v/>
      </c>
      <c r="DT149" s="156" t="str">
        <f>IFERROR(INDEX(DATASHEET!$A$1:$DG$299,MATCH(PROGRESS!$A149,DATASHEET!$A$1:$A$299,0),MATCH(PROGRESS!DU$2,DATASHEET!$A$1:$DG$1,0)),"")</f>
        <v/>
      </c>
      <c r="DU149" s="156" t="str">
        <f t="shared" si="119"/>
        <v/>
      </c>
      <c r="DV149" s="138" t="str">
        <f>IF(ISBLANK(DATASHEET!DU135),"",DATASHEET!DU135)</f>
        <v/>
      </c>
      <c r="DW149" s="198" t="str">
        <f>IF(ISBLANK(DATASHEET!DV135),"",DATASHEET!DV135)</f>
        <v/>
      </c>
      <c r="DX149" s="140" t="str">
        <f>IF(DY149="","",IFERROR(VLOOKUP(DATASHEET!DX135,lookup,2,FALSE)-$P149,""))</f>
        <v/>
      </c>
      <c r="DY149" s="156" t="str">
        <f>IFERROR(INDEX(DATASHEET!$A$1:$DG$299,MATCH(PROGRESS!$A149,DATASHEET!$A$1:$A$299,0),MATCH(PROGRESS!DZ$2,DATASHEET!$A$1:$DG$1,0)),"")</f>
        <v/>
      </c>
      <c r="DZ149" s="156" t="str">
        <f t="shared" si="120"/>
        <v/>
      </c>
      <c r="EA149" s="138" t="str">
        <f>IF(ISBLANK(DATASHEET!DY135),"",DATASHEET!DY135)</f>
        <v>YP</v>
      </c>
      <c r="EB149" s="198" t="str">
        <f>IF(ISBLANK(DATASHEET!DZ135),"",DATASHEET!DZ135)</f>
        <v>11N-SP-2</v>
      </c>
      <c r="FD149" s="526"/>
      <c r="FE149" s="532"/>
      <c r="FF149" s="532"/>
      <c r="FG149" s="532"/>
      <c r="FH149" s="526"/>
      <c r="FI149" s="526"/>
      <c r="FJ149" s="532"/>
      <c r="FK149" s="526"/>
      <c r="FL149" s="532"/>
      <c r="FM149" s="526"/>
      <c r="FN149" s="532"/>
      <c r="FO149" s="532"/>
      <c r="FP149" s="532"/>
      <c r="FQ149" s="526"/>
      <c r="FR149" s="526"/>
      <c r="FS149" s="526"/>
      <c r="FT149" s="532"/>
      <c r="FU149" s="526"/>
      <c r="FV149" s="532"/>
      <c r="FW149" s="532"/>
      <c r="FX149" s="532"/>
      <c r="FY149" s="526"/>
      <c r="FZ149" s="532"/>
      <c r="GA149" s="529"/>
      <c r="GB149" s="530"/>
      <c r="GC149" s="530"/>
      <c r="GD149" s="529"/>
      <c r="GE149" s="530"/>
      <c r="GF149" s="530"/>
      <c r="GG149" s="530"/>
      <c r="GH149" s="530"/>
      <c r="GI149" s="530"/>
      <c r="GJ149" s="529"/>
      <c r="GK149" s="530"/>
      <c r="GL149" s="529"/>
      <c r="GM149" s="529"/>
      <c r="GN149" s="530"/>
      <c r="GO149" s="530"/>
      <c r="GP149" s="529"/>
      <c r="GQ149" s="529"/>
      <c r="GR149" s="530"/>
      <c r="GS149" s="530"/>
      <c r="GT149" s="529"/>
    </row>
    <row r="150" spans="1:211" ht="15.75" x14ac:dyDescent="0.25">
      <c r="A150" s="179">
        <f>DATASHEET!A136</f>
        <v>151713</v>
      </c>
      <c r="B150" s="58" t="str">
        <f>DATASHEET!B136</f>
        <v>OXLEY, Finn</v>
      </c>
      <c r="C150" s="169" t="str">
        <f>DATASHEET!C136</f>
        <v>11JNE</v>
      </c>
      <c r="D150" s="170" t="str">
        <f>DATASHEET!D136</f>
        <v>M</v>
      </c>
      <c r="E150" s="170" t="str">
        <f>DATASHEET!J136</f>
        <v>N</v>
      </c>
      <c r="F150" s="170" t="str">
        <f>DATASHEET!E136</f>
        <v>N</v>
      </c>
      <c r="G150" s="170" t="str">
        <f>DATASHEET!F136</f>
        <v>White - British</v>
      </c>
      <c r="H150" s="170" t="str">
        <f>DATASHEET!G136</f>
        <v>N</v>
      </c>
      <c r="I150" s="170" t="str">
        <f>DATASHEET!H136</f>
        <v>N</v>
      </c>
      <c r="J150" s="170" t="str">
        <f>DATASHEET!I136</f>
        <v>N</v>
      </c>
      <c r="K150" s="171" t="str">
        <f>DATASHEET!M136</f>
        <v>M</v>
      </c>
      <c r="L150" s="88" t="str">
        <f t="shared" si="96"/>
        <v/>
      </c>
      <c r="M150" s="88" t="str">
        <f t="shared" si="97"/>
        <v/>
      </c>
      <c r="N150" s="498" t="str">
        <f>IF(ISBLANK(DATASHEET!L136),"",DATASHEET!L136)</f>
        <v>5-6</v>
      </c>
      <c r="O150" s="109">
        <f>IFERROR(IF(VLOOKUP(DATASHEET!A136,[5]YEAR11!$A$2:$AF$236,18,FALSE)="","",VLOOKUP(DATASHEET!A136,[5]YEAR11!$A$2:$AF$236,18,FALSE)),"")</f>
        <v>49.024999999999999</v>
      </c>
      <c r="P150" s="111">
        <f>IFERROR(IF(VLOOKUP(DATASHEET!A136,[5]YEAR11!$A$2:$AF$237,19,FALSE)="","",VLOOKUP(DATASHEET!A136,[5]YEAR11!$A$2:$AF$237,19,FALSE)),"")</f>
        <v>4.9024999999999999</v>
      </c>
      <c r="Q150" s="497">
        <f>'P8 BREAKDOWN'!M138</f>
        <v>-4.6025</v>
      </c>
      <c r="R150" s="140" t="str">
        <f>IF(S150="","",IFERROR(VLOOKUP(DATASHEET!AF136,lookup,2,FALSE)-$P150,""))</f>
        <v/>
      </c>
      <c r="S150" s="156" t="str">
        <f>IFERROR(INDEX(DATASHEET!$A$1:$DG$299,MATCH(PROGRESS!$A150,DATASHEET!$A$1:$A$299,0),MATCH(PROGRESS!T$2,DATASHEET!$A$1:$DG$1,0)),"")</f>
        <v/>
      </c>
      <c r="T150" s="156" t="str">
        <f t="shared" si="98"/>
        <v/>
      </c>
      <c r="U150" s="138" t="str">
        <f>IF(ISBLANK(DATASHEET!AG136),"",DATASHEET!AG136)</f>
        <v/>
      </c>
      <c r="V150" s="198" t="str">
        <f>IF(ISBLANK(DATASHEET!AH136),"",DATASHEET!AH136)</f>
        <v/>
      </c>
      <c r="W150" s="140" t="str">
        <f>IF(X150="","",IFERROR(VLOOKUP(DATASHEET!AJ136,lookup,2,FALSE)-$P150,""))</f>
        <v/>
      </c>
      <c r="X150" s="156" t="str">
        <f>IFERROR(INDEX(DATASHEET!$A$1:$DG$299,MATCH(PROGRESS!$A150,DATASHEET!$A$1:$A$299,0),MATCH(PROGRESS!Y$2,DATASHEET!$A$1:$DG$1,0)),"")</f>
        <v/>
      </c>
      <c r="Y150" s="156" t="str">
        <f t="shared" si="99"/>
        <v/>
      </c>
      <c r="Z150" s="138" t="str">
        <f>IF(ISBLANK(DATASHEET!AK136),"",DATASHEET!AK136)</f>
        <v>AWI</v>
      </c>
      <c r="AA150" s="198" t="str">
        <f>IF(ISBLANK(DATASHEET!AL136),"",DATASHEET!AL136)</f>
        <v>11T-BI-4</v>
      </c>
      <c r="AB150" s="140" t="str">
        <f>IF(AC150="","",IFERROR(VLOOKUP(DATASHEET!AN136,lookup,2,FALSE)-$P150,""))</f>
        <v/>
      </c>
      <c r="AC150" s="156" t="str">
        <f>IFERROR(INDEX(DATASHEET!$A$1:$DG$299,MATCH(PROGRESS!$A150,DATASHEET!$A$1:$A$299,0),MATCH(PROGRESS!AD$2,DATASHEET!$A$1:$DG$1,0)),"")</f>
        <v/>
      </c>
      <c r="AD150" s="156" t="str">
        <f t="shared" si="100"/>
        <v/>
      </c>
      <c r="AE150" s="138" t="str">
        <f>IF(ISBLANK(DATASHEET!AO136),"",DATASHEET!AO136)</f>
        <v/>
      </c>
      <c r="AF150" s="198" t="str">
        <f>IF(ISBLANK(DATASHEET!AP136),"",DATASHEET!AP136)</f>
        <v/>
      </c>
      <c r="AG150" s="140" t="str">
        <f>IF(AH150="","",IFERROR(VLOOKUP(DATASHEET!AR136,lookup,2,FALSE)-$P150,""))</f>
        <v/>
      </c>
      <c r="AH150" s="156" t="str">
        <f>IFERROR(INDEX(DATASHEET!$A$1:$DG$299,MATCH(PROGRESS!$A150,DATASHEET!$A$1:$A$299,0),MATCH(PROGRESS!AI$2,DATASHEET!$A$1:$DG$1,0)),"")</f>
        <v/>
      </c>
      <c r="AI150" s="156" t="str">
        <f t="shared" si="101"/>
        <v/>
      </c>
      <c r="AJ150" s="138" t="str">
        <f>IF(ISBLANK(DATASHEET!AS136),"",DATASHEET!AS136)</f>
        <v>TR</v>
      </c>
      <c r="AK150" s="198" t="str">
        <f>IF(ISBLANK(DATASHEET!AT136),"",DATASHEET!AT136)</f>
        <v>11T-CH-4</v>
      </c>
      <c r="AL150" s="140" t="str">
        <f>IF(AM150="","",IFERROR(VLOOKUP(DATASHEET!AV136,lookup,2,FALSE)-$P150,""))</f>
        <v/>
      </c>
      <c r="AM150" s="156" t="str">
        <f>IFERROR(INDEX(DATASHEET!$A$1:$DG$299,MATCH(PROGRESS!$A150,DATASHEET!$A$1:$A$299,0),MATCH(PROGRESS!AN$2,DATASHEET!$A$1:$DG$1,0)),"")</f>
        <v/>
      </c>
      <c r="AN150" s="156" t="str">
        <f t="shared" si="102"/>
        <v/>
      </c>
      <c r="AO150" s="138" t="str">
        <f>IF(ISBLANK(DATASHEET!AW136),"",DATASHEET!AW136)</f>
        <v/>
      </c>
      <c r="AP150" s="198" t="str">
        <f>IF(ISBLANK(DATASHEET!AX136),"",DATASHEET!AX136)</f>
        <v/>
      </c>
      <c r="AQ150" s="140" t="str">
        <f>IF(AR150="","",IFERROR(VLOOKUP(DATASHEET!AZ136,lookup,2,FALSE)-$P150,""))</f>
        <v/>
      </c>
      <c r="AR150" s="156" t="str">
        <f>IFERROR(INDEX(DATASHEET!$A$1:$DG$299,MATCH(PROGRESS!$A150,DATASHEET!$A$1:$A$299,0),MATCH(PROGRESS!AS$2,DATASHEET!$A$1:$DG$1,0)),"")</f>
        <v/>
      </c>
      <c r="AS150" s="156" t="str">
        <f t="shared" si="103"/>
        <v/>
      </c>
      <c r="AT150" s="138" t="str">
        <f>IF(ISBLANK(DATASHEET!BA136),"",DATASHEET!BA136)</f>
        <v/>
      </c>
      <c r="AU150" s="198" t="str">
        <f>IF(ISBLANK(DATASHEET!BB136),"",DATASHEET!BB136)</f>
        <v/>
      </c>
      <c r="AV150" s="140" t="str">
        <f>IF(AW150="","",IFERROR(VLOOKUP(DATASHEET!BD136,lookup,2,FALSE)-$P150,""))</f>
        <v/>
      </c>
      <c r="AW150" s="156" t="str">
        <f>IFERROR(INDEX(DATASHEET!$A$1:$DG$299,MATCH(PROGRESS!$A150,DATASHEET!$A$1:$A$299,0),MATCH(PROGRESS!AX$2,DATASHEET!$A$1:$DG$1,0)),"")</f>
        <v/>
      </c>
      <c r="AX150" s="156" t="str">
        <f t="shared" si="104"/>
        <v/>
      </c>
      <c r="AY150" s="138" t="str">
        <f>IF(ISBLANK(DATASHEET!BE136),"",DATASHEET!BE136)</f>
        <v/>
      </c>
      <c r="AZ150" s="198" t="str">
        <f>IF(ISBLANK(DATASHEET!BF136),"",DATASHEET!BF136)</f>
        <v/>
      </c>
      <c r="BA150" s="140" t="str">
        <f>IF(BB150="","",IFERROR(VLOOKUP(DATASHEET!BH136,lookup,2,FALSE)-$P150,""))</f>
        <v/>
      </c>
      <c r="BB150" s="156" t="str">
        <f>IFERROR(INDEX(DATASHEET!$A$1:$DG$299,MATCH(PROGRESS!$A150,DATASHEET!$A$1:$A$299,0),MATCH(PROGRESS!BC$2,DATASHEET!$A$1:$DG$1,0)),"")</f>
        <v/>
      </c>
      <c r="BC150" s="156" t="str">
        <f t="shared" si="105"/>
        <v/>
      </c>
      <c r="BD150" s="138" t="str">
        <f>IF(ISBLANK(DATASHEET!BI136),"",DATASHEET!BI136)</f>
        <v>AWH</v>
      </c>
      <c r="BE150" s="198" t="str">
        <f>IF(ISBLANK(DATASHEET!BJ136),"",DATASHEET!BJ136)</f>
        <v>11X-EN-5</v>
      </c>
      <c r="BF150" s="140" t="str">
        <f>IF(BG150="","",IFERROR(VLOOKUP(DATASHEET!BL136,lookup,2,FALSE)-$P150,""))</f>
        <v/>
      </c>
      <c r="BG150" s="156" t="str">
        <f>IFERROR(INDEX(DATASHEET!$A$1:$DG$299,MATCH(PROGRESS!$A150,DATASHEET!$A$1:$A$299,0),MATCH(PROGRESS!BH$2,DATASHEET!$A$1:$DG$1,0)),"")</f>
        <v/>
      </c>
      <c r="BH150" s="156" t="str">
        <f t="shared" si="106"/>
        <v/>
      </c>
      <c r="BI150" s="138" t="str">
        <f>IF(ISBLANK(DATASHEET!BM136),"",DATASHEET!BM136)</f>
        <v/>
      </c>
      <c r="BJ150" s="198" t="str">
        <f>IF(ISBLANK(DATASHEET!BN136),"",DATASHEET!BN136)</f>
        <v/>
      </c>
      <c r="BK150" s="140" t="str">
        <f>IF(BL150="","",IFERROR(VLOOKUP(DATASHEET!BP136,lookup,2,FALSE)-$P150,""))</f>
        <v/>
      </c>
      <c r="BL150" s="156" t="str">
        <f>IFERROR(INDEX(DATASHEET!$A$1:$DG$299,MATCH(PROGRESS!$A150,DATASHEET!$A$1:$A$299,0),MATCH(PROGRESS!BM$2,DATASHEET!$A$1:$DG$1,0)),"")</f>
        <v/>
      </c>
      <c r="BM150" s="156" t="str">
        <f t="shared" si="107"/>
        <v/>
      </c>
      <c r="BN150" s="138" t="str">
        <f>IF(ISBLANK(DATASHEET!BQ136),"",DATASHEET!BQ136)</f>
        <v/>
      </c>
      <c r="BO150" s="198" t="str">
        <f>IF(ISBLANK(DATASHEET!BR136),"",DATASHEET!BR136)</f>
        <v/>
      </c>
      <c r="BP150" s="140" t="str">
        <f>IF(BQ150="","",IFERROR(VLOOKUP(DATASHEET!BX136,lookup,2,FALSE)-$P150,""))</f>
        <v/>
      </c>
      <c r="BQ150" s="156" t="str">
        <f>IFERROR(INDEX(DATASHEET!$A$1:$DG$299,MATCH(PROGRESS!$A150,DATASHEET!$A$1:$A$299,0),MATCH(PROGRESS!BR$2,DATASHEET!$A$1:$DG$1,0)),"")</f>
        <v/>
      </c>
      <c r="BR150" s="156" t="str">
        <f t="shared" si="108"/>
        <v/>
      </c>
      <c r="BS150" s="138" t="str">
        <f>IF(ISBLANK(DATASHEET!BY136),"",DATASHEET!BY136)</f>
        <v/>
      </c>
      <c r="BT150" s="198" t="str">
        <f>IF(ISBLANK(DATASHEET!BZ136),"",DATASHEET!BZ136)</f>
        <v/>
      </c>
      <c r="BU150" s="140" t="str">
        <f>IF(BV150="","",IFERROR(VLOOKUP(DATASHEET!CB136,lookup,2,FALSE)-$P150,""))</f>
        <v/>
      </c>
      <c r="BV150" s="156" t="str">
        <f>IFERROR(INDEX(DATASHEET!$A$1:$DG$299,MATCH(PROGRESS!$A150,DATASHEET!$A$1:$A$299,0),MATCH(PROGRESS!BW$2,DATASHEET!$A$1:$DG$1,0)),"")</f>
        <v/>
      </c>
      <c r="BW150" s="156" t="str">
        <f t="shared" si="109"/>
        <v/>
      </c>
      <c r="BX150" s="138" t="str">
        <f>IF(ISBLANK(DATASHEET!CC136),"",DATASHEET!CC136)</f>
        <v/>
      </c>
      <c r="BY150" s="198" t="str">
        <f>IF(ISBLANK(DATASHEET!CD136),"",DATASHEET!CD136)</f>
        <v/>
      </c>
      <c r="BZ150" s="140" t="str">
        <f>IF(CA150="","",IFERROR(VLOOKUP(DATASHEET!CE136,lookup,2,FALSE)-$P150,""))</f>
        <v/>
      </c>
      <c r="CA150" s="156" t="str">
        <f>IFERROR(INDEX(DATASHEET!$A$1:$DG$299,MATCH(PROGRESS!$A150,DATASHEET!$A$1:$A$299,0),MATCH(PROGRESS!CB$2,DATASHEET!$A$1:$DG$1,0)),"")</f>
        <v/>
      </c>
      <c r="CB150" s="156" t="str">
        <f t="shared" si="110"/>
        <v/>
      </c>
      <c r="CC150" s="138" t="str">
        <f>IF(ISBLANK(DATASHEET!CF136),"",DATASHEET!CF136)</f>
        <v/>
      </c>
      <c r="CD150" s="198" t="str">
        <f>IF(ISBLANK(DATASHEET!CG136),"",DATASHEET!CG136)</f>
        <v/>
      </c>
      <c r="CE150" s="140" t="str">
        <f>IF(CF150="","",IFERROR(VLOOKUP(DATASHEET!CJ136,lookup,2,FALSE)-$P150,""))</f>
        <v/>
      </c>
      <c r="CF150" s="156" t="str">
        <f>IFERROR(INDEX(DATASHEET!$A$1:$DG$299,MATCH(PROGRESS!$A150,DATASHEET!$A$1:$A$299,0),MATCH(PROGRESS!CG$2,DATASHEET!$A$1:$DG$1,0)),"")</f>
        <v/>
      </c>
      <c r="CG150" s="156" t="str">
        <f t="shared" si="111"/>
        <v/>
      </c>
      <c r="CH150" s="138" t="str">
        <f>IF(ISBLANK(DATASHEET!CK136),"",DATASHEET!CK136)</f>
        <v/>
      </c>
      <c r="CI150" s="198" t="str">
        <f>IF(ISBLANK(DATASHEET!CL136),"",DATASHEET!CL136)</f>
        <v/>
      </c>
      <c r="CJ150" s="140" t="str">
        <f>IF(CK150="","",IFERROR(VLOOKUP(DATASHEET!CN136,lookup,2,FALSE)-$P150,""))</f>
        <v/>
      </c>
      <c r="CK150" s="156" t="str">
        <f>IFERROR(INDEX(DATASHEET!$A$1:$DG$299,MATCH(PROGRESS!$A150,DATASHEET!$A$1:$A$299,0),MATCH(PROGRESS!CL$2,DATASHEET!$A$1:$DG$1,0)),"")</f>
        <v/>
      </c>
      <c r="CL150" s="156" t="str">
        <f t="shared" si="112"/>
        <v/>
      </c>
      <c r="CM150" s="138" t="str">
        <f>IF(ISBLANK(DATASHEET!CO136),"",DATASHEET!CO136)</f>
        <v>JQ</v>
      </c>
      <c r="CN150" s="198" t="str">
        <f>IF(ISBLANK(DATASHEET!CP136),"",DATASHEET!CP136)</f>
        <v>11S-MA-3</v>
      </c>
      <c r="CO150" s="140" t="str">
        <f>IF(CP150="","",IFERROR(VLOOKUP(DATASHEET!CR136,lookup,2,FALSE)-$P150,""))</f>
        <v/>
      </c>
      <c r="CP150" s="156" t="str">
        <f>IFERROR(INDEX(DATASHEET!$A$1:$DG$299,MATCH(PROGRESS!$A150,DATASHEET!$A$1:$A$299,0),MATCH(PROGRESS!CQ$2,DATASHEET!$A$1:$DG$1,0)),"")</f>
        <v/>
      </c>
      <c r="CQ150" s="156" t="str">
        <f t="shared" si="113"/>
        <v/>
      </c>
      <c r="CR150" s="138" t="str">
        <f>IF(ISBLANK(DATASHEET!CS136),"",DATASHEET!CS136)</f>
        <v/>
      </c>
      <c r="CS150" s="198" t="str">
        <f>IF(ISBLANK(DATASHEET!CT136),"",DATASHEET!CT136)</f>
        <v/>
      </c>
      <c r="CT150" s="140" t="str">
        <f>IF(CU150="","",IFERROR(VLOOKUP(DATASHEET!CV136,lookup,2,FALSE)-$P150,""))</f>
        <v/>
      </c>
      <c r="CU150" s="156" t="str">
        <f>IFERROR(INDEX(DATASHEET!$A$1:$DG$299,MATCH(PROGRESS!$A150,DATASHEET!$A$1:$A$299,0),MATCH(PROGRESS!CV$2,DATASHEET!$A$1:$DG$1,0)),"")</f>
        <v/>
      </c>
      <c r="CV150" s="156" t="str">
        <f t="shared" si="114"/>
        <v/>
      </c>
      <c r="CW150" s="138" t="str">
        <f>IF(ISBLANK(DATASHEET!CW136),"",DATASHEET!CW136)</f>
        <v/>
      </c>
      <c r="CX150" s="198" t="str">
        <f>IF(ISBLANK(DATASHEET!CX136),"",DATASHEET!CX136)</f>
        <v/>
      </c>
      <c r="CY150" s="140" t="str">
        <f>IF(CZ150="","",IFERROR(VLOOKUP(DATASHEET!DD136,lookup,2,FALSE)-$P150,""))</f>
        <v/>
      </c>
      <c r="CZ150" s="156" t="str">
        <f>IFERROR(INDEX(DATASHEET!$A$1:$DG$299,MATCH(PROGRESS!$A150,DATASHEET!$A$1:$A$299,0),MATCH(PROGRESS!DA$2,DATASHEET!$A$1:$DG$1,0)),"")</f>
        <v/>
      </c>
      <c r="DA150" s="156" t="str">
        <f t="shared" si="115"/>
        <v/>
      </c>
      <c r="DB150" s="138" t="str">
        <f>IF(ISBLANK(DATASHEET!DE136),"",DATASHEET!DE136)</f>
        <v>JOS</v>
      </c>
      <c r="DC150" s="198" t="str">
        <f>IF(ISBLANK(DATASHEET!DF136),"",DATASHEET!DF136)</f>
        <v>11MS2-PE-MS2-10</v>
      </c>
      <c r="DD150" s="140" t="str">
        <f>IF(DE150="","",IFERROR(VLOOKUP(DATASHEET!DH136,lookup,2,FALSE)-$P150,""))</f>
        <v/>
      </c>
      <c r="DE150" s="156" t="str">
        <f>IFERROR(INDEX(DATASHEET!$A$1:$DG$299,MATCH(PROGRESS!$A150,DATASHEET!$A$1:$A$299,0),MATCH(PROGRESS!DF$2,DATASHEET!$A$1:$DG$1,0)),"")</f>
        <v/>
      </c>
      <c r="DF150" s="156" t="str">
        <f t="shared" si="116"/>
        <v/>
      </c>
      <c r="DG150" s="138" t="str">
        <f>IF(ISBLANK(DATASHEET!DI136),"",DATASHEET!DI136)</f>
        <v>DWA</v>
      </c>
      <c r="DH150" s="198" t="str">
        <f>IF(ISBLANK(DATASHEET!DJ136),"",DATASHEET!DJ136)</f>
        <v>11T-PH-4</v>
      </c>
      <c r="DI150" s="140" t="str">
        <f>IF(DJ150="","",IFERROR(VLOOKUP(DATASHEET!DL136,lookup,2,FALSE)-$P150,""))</f>
        <v/>
      </c>
      <c r="DJ150" s="156" t="str">
        <f>IFERROR(INDEX(DATASHEET!$A$1:$DG$299,MATCH(PROGRESS!$A150,DATASHEET!$A$1:$A$299,0),MATCH(PROGRESS!DK$2,DATASHEET!$A$1:$DG$1,0)),"")</f>
        <v/>
      </c>
      <c r="DK150" s="156" t="str">
        <f t="shared" si="117"/>
        <v/>
      </c>
      <c r="DL150" s="138" t="str">
        <f>IF(ISBLANK(DATASHEET!DM136),"",DATASHEET!DM136)</f>
        <v/>
      </c>
      <c r="DM150" s="198" t="str">
        <f>IF(ISBLANK(DATASHEET!DN136),"",DATASHEET!DN136)</f>
        <v/>
      </c>
      <c r="DN150" s="140" t="str">
        <f>IF(DO150="","",IFERROR(VLOOKUP(DATASHEET!DP136,lookup,2,FALSE)-$P150,""))</f>
        <v/>
      </c>
      <c r="DO150" s="156" t="str">
        <f>IFERROR(INDEX(DATASHEET!$A$1:$DG$299,MATCH(PROGRESS!$A150,DATASHEET!$A$1:$A$299,0),MATCH(PROGRESS!DP$2,DATASHEET!$A$1:$DG$1,0)),"")</f>
        <v/>
      </c>
      <c r="DP150" s="156" t="str">
        <f t="shared" si="118"/>
        <v/>
      </c>
      <c r="DQ150" s="138" t="str">
        <f>IF(ISBLANK(DATASHEET!DQ136),"",DATASHEET!DQ136)</f>
        <v>CR</v>
      </c>
      <c r="DR150" s="198" t="str">
        <f>IF(ISBLANK(DATASHEET!DR136),"",DATASHEET!DR136)</f>
        <v>11X-RE-8</v>
      </c>
      <c r="DS150" s="140" t="str">
        <f>IF(DT150="","",IFERROR(VLOOKUP(DATASHEET!DT136,lookup,2,FALSE)-$P150,""))</f>
        <v/>
      </c>
      <c r="DT150" s="156" t="str">
        <f>IFERROR(INDEX(DATASHEET!$A$1:$DG$299,MATCH(PROGRESS!$A150,DATASHEET!$A$1:$A$299,0),MATCH(PROGRESS!DU$2,DATASHEET!$A$1:$DG$1,0)),"")</f>
        <v/>
      </c>
      <c r="DU150" s="156" t="str">
        <f t="shared" si="119"/>
        <v/>
      </c>
      <c r="DV150" s="138" t="str">
        <f>IF(ISBLANK(DATASHEET!DU136),"",DATASHEET!DU136)</f>
        <v/>
      </c>
      <c r="DW150" s="198" t="str">
        <f>IF(ISBLANK(DATASHEET!DV136),"",DATASHEET!DV136)</f>
        <v/>
      </c>
      <c r="DX150" s="140" t="str">
        <f>IF(DY150="","",IFERROR(VLOOKUP(DATASHEET!DX136,lookup,2,FALSE)-$P150,""))</f>
        <v/>
      </c>
      <c r="DY150" s="156" t="str">
        <f>IFERROR(INDEX(DATASHEET!$A$1:$DG$299,MATCH(PROGRESS!$A150,DATASHEET!$A$1:$A$299,0),MATCH(PROGRESS!DZ$2,DATASHEET!$A$1:$DG$1,0)),"")</f>
        <v/>
      </c>
      <c r="DZ150" s="156" t="str">
        <f t="shared" si="120"/>
        <v/>
      </c>
      <c r="EA150" s="138" t="str">
        <f>IF(ISBLANK(DATASHEET!DY136),"",DATASHEET!DY136)</f>
        <v>WE</v>
      </c>
      <c r="EB150" s="198" t="str">
        <f>IF(ISBLANK(DATASHEET!DZ136),"",DATASHEET!DZ136)</f>
        <v>11S-SP-4</v>
      </c>
      <c r="FD150" s="526"/>
      <c r="FE150" s="532"/>
      <c r="FF150" s="532"/>
      <c r="FG150" s="532"/>
      <c r="FH150" s="526"/>
      <c r="FI150" s="526"/>
      <c r="FJ150" s="532"/>
      <c r="FK150" s="526"/>
      <c r="FL150" s="532"/>
      <c r="FM150" s="526"/>
      <c r="FN150" s="532"/>
      <c r="FO150" s="532"/>
      <c r="FP150" s="532"/>
      <c r="FQ150" s="526"/>
      <c r="FR150" s="526"/>
      <c r="FS150" s="526"/>
      <c r="FT150" s="532"/>
      <c r="FU150" s="526"/>
      <c r="FV150" s="532"/>
      <c r="FW150" s="532"/>
      <c r="FX150" s="532"/>
      <c r="FY150" s="526"/>
      <c r="FZ150" s="532"/>
      <c r="GA150" s="529"/>
      <c r="GB150" s="530"/>
      <c r="GC150" s="530"/>
      <c r="GD150" s="529"/>
      <c r="GE150" s="530"/>
      <c r="GF150" s="530"/>
      <c r="GG150" s="530"/>
      <c r="GH150" s="530"/>
      <c r="GI150" s="530"/>
      <c r="GJ150" s="529"/>
      <c r="GK150" s="530"/>
      <c r="GL150" s="529"/>
      <c r="GM150" s="529"/>
      <c r="GN150" s="530"/>
      <c r="GO150" s="530"/>
      <c r="GP150" s="529"/>
      <c r="GQ150" s="529"/>
      <c r="GR150" s="530"/>
      <c r="GS150" s="530"/>
      <c r="GT150" s="529"/>
      <c r="GZ150" t="s">
        <v>375</v>
      </c>
      <c r="HA150" t="s">
        <v>375</v>
      </c>
    </row>
    <row r="151" spans="1:211" ht="15.75" x14ac:dyDescent="0.25">
      <c r="A151" s="179">
        <f>DATASHEET!A137</f>
        <v>151676</v>
      </c>
      <c r="B151" s="58" t="str">
        <f>DATASHEET!B137</f>
        <v>OXLEY, Lily</v>
      </c>
      <c r="C151" s="169" t="str">
        <f>DATASHEET!C137</f>
        <v>11ZI</v>
      </c>
      <c r="D151" s="170" t="str">
        <f>DATASHEET!D137</f>
        <v>F</v>
      </c>
      <c r="E151" s="170" t="str">
        <f>DATASHEET!J137</f>
        <v>N</v>
      </c>
      <c r="F151" s="170" t="str">
        <f>DATASHEET!E137</f>
        <v>N</v>
      </c>
      <c r="G151" s="170" t="str">
        <f>DATASHEET!F137</f>
        <v>White - British</v>
      </c>
      <c r="H151" s="170" t="str">
        <f>DATASHEET!G137</f>
        <v>N</v>
      </c>
      <c r="I151" s="170" t="str">
        <f>DATASHEET!H137</f>
        <v>N</v>
      </c>
      <c r="J151" s="170" t="str">
        <f>DATASHEET!I137</f>
        <v>N</v>
      </c>
      <c r="K151" s="171" t="str">
        <f>DATASHEET!M137</f>
        <v>M</v>
      </c>
      <c r="L151" s="88" t="str">
        <f t="shared" si="96"/>
        <v/>
      </c>
      <c r="M151" s="88" t="str">
        <f t="shared" si="97"/>
        <v/>
      </c>
      <c r="N151" s="498" t="str">
        <f>IF(ISBLANK(DATASHEET!L137),"",DATASHEET!L137)</f>
        <v>6-7</v>
      </c>
      <c r="O151" s="109">
        <f>IFERROR(IF(VLOOKUP(DATASHEET!A137,[5]YEAR11!$A$2:$AF$236,18,FALSE)="","",VLOOKUP(DATASHEET!A137,[5]YEAR11!$A$2:$AF$236,18,FALSE)),"")</f>
        <v>59.353448</v>
      </c>
      <c r="P151" s="111">
        <f>IFERROR(IF(VLOOKUP(DATASHEET!A137,[5]YEAR11!$A$2:$AF$237,19,FALSE)="","",VLOOKUP(DATASHEET!A137,[5]YEAR11!$A$2:$AF$237,19,FALSE)),"")</f>
        <v>5.9353448000000002</v>
      </c>
      <c r="Q151" s="497">
        <f>'P8 BREAKDOWN'!M139</f>
        <v>-5.3353447999999997</v>
      </c>
      <c r="R151" s="140" t="str">
        <f>IF(S151="","",IFERROR(VLOOKUP(DATASHEET!AF137,lookup,2,FALSE)-$P151,""))</f>
        <v/>
      </c>
      <c r="S151" s="156" t="str">
        <f>IFERROR(INDEX(DATASHEET!$A$1:$DG$299,MATCH(PROGRESS!$A151,DATASHEET!$A$1:$A$299,0),MATCH(PROGRESS!T$2,DATASHEET!$A$1:$DG$1,0)),"")</f>
        <v/>
      </c>
      <c r="T151" s="156" t="str">
        <f t="shared" si="98"/>
        <v/>
      </c>
      <c r="U151" s="138" t="str">
        <f>IF(ISBLANK(DATASHEET!AG137),"",DATASHEET!AG137)</f>
        <v/>
      </c>
      <c r="V151" s="198" t="str">
        <f>IF(ISBLANK(DATASHEET!AH137),"",DATASHEET!AH137)</f>
        <v/>
      </c>
      <c r="W151" s="140" t="str">
        <f>IF(X151="","",IFERROR(VLOOKUP(DATASHEET!AJ137,lookup,2,FALSE)-$P151,""))</f>
        <v/>
      </c>
      <c r="X151" s="156" t="str">
        <f>IFERROR(INDEX(DATASHEET!$A$1:$DG$299,MATCH(PROGRESS!$A151,DATASHEET!$A$1:$A$299,0),MATCH(PROGRESS!Y$2,DATASHEET!$A$1:$DG$1,0)),"")</f>
        <v/>
      </c>
      <c r="Y151" s="156" t="str">
        <f t="shared" si="99"/>
        <v/>
      </c>
      <c r="Z151" s="138" t="str">
        <f>IF(ISBLANK(DATASHEET!AK137),"",DATASHEET!AK137)</f>
        <v/>
      </c>
      <c r="AA151" s="198" t="str">
        <f>IF(ISBLANK(DATASHEET!AL137),"",DATASHEET!AL137)</f>
        <v/>
      </c>
      <c r="AB151" s="140" t="str">
        <f>IF(AC151="","",IFERROR(VLOOKUP(DATASHEET!AN137,lookup,2,FALSE)-$P151,""))</f>
        <v/>
      </c>
      <c r="AC151" s="156" t="str">
        <f>IFERROR(INDEX(DATASHEET!$A$1:$DG$299,MATCH(PROGRESS!$A151,DATASHEET!$A$1:$A$299,0),MATCH(PROGRESS!AD$2,DATASHEET!$A$1:$DG$1,0)),"")</f>
        <v/>
      </c>
      <c r="AD151" s="156" t="str">
        <f t="shared" si="100"/>
        <v/>
      </c>
      <c r="AE151" s="138" t="str">
        <f>IF(ISBLANK(DATASHEET!AO137),"",DATASHEET!AO137)</f>
        <v/>
      </c>
      <c r="AF151" s="198" t="str">
        <f>IF(ISBLANK(DATASHEET!AP137),"",DATASHEET!AP137)</f>
        <v/>
      </c>
      <c r="AG151" s="140" t="str">
        <f>IF(AH151="","",IFERROR(VLOOKUP(DATASHEET!AR137,lookup,2,FALSE)-$P151,""))</f>
        <v/>
      </c>
      <c r="AH151" s="156" t="str">
        <f>IFERROR(INDEX(DATASHEET!$A$1:$DG$299,MATCH(PROGRESS!$A151,DATASHEET!$A$1:$A$299,0),MATCH(PROGRESS!AI$2,DATASHEET!$A$1:$DG$1,0)),"")</f>
        <v/>
      </c>
      <c r="AI151" s="156" t="str">
        <f t="shared" si="101"/>
        <v/>
      </c>
      <c r="AJ151" s="138" t="str">
        <f>IF(ISBLANK(DATASHEET!AS137),"",DATASHEET!AS137)</f>
        <v/>
      </c>
      <c r="AK151" s="198" t="str">
        <f>IF(ISBLANK(DATASHEET!AT137),"",DATASHEET!AT137)</f>
        <v/>
      </c>
      <c r="AL151" s="140" t="str">
        <f>IF(AM151="","",IFERROR(VLOOKUP(DATASHEET!AV137,lookup,2,FALSE)-$P151,""))</f>
        <v/>
      </c>
      <c r="AM151" s="156" t="str">
        <f>IFERROR(INDEX(DATASHEET!$A$1:$DG$299,MATCH(PROGRESS!$A151,DATASHEET!$A$1:$A$299,0),MATCH(PROGRESS!AN$2,DATASHEET!$A$1:$DG$1,0)),"")</f>
        <v/>
      </c>
      <c r="AN151" s="156" t="str">
        <f t="shared" si="102"/>
        <v/>
      </c>
      <c r="AO151" s="138" t="str">
        <f>IF(ISBLANK(DATASHEET!AW137),"",DATASHEET!AW137)</f>
        <v/>
      </c>
      <c r="AP151" s="198" t="str">
        <f>IF(ISBLANK(DATASHEET!AX137),"",DATASHEET!AX137)</f>
        <v/>
      </c>
      <c r="AQ151" s="140" t="str">
        <f>IF(AR151="","",IFERROR(VLOOKUP(DATASHEET!AZ137,lookup,2,FALSE)-$P151,""))</f>
        <v/>
      </c>
      <c r="AR151" s="156" t="str">
        <f>IFERROR(INDEX(DATASHEET!$A$1:$DG$299,MATCH(PROGRESS!$A151,DATASHEET!$A$1:$A$299,0),MATCH(PROGRESS!AS$2,DATASHEET!$A$1:$DG$1,0)),"")</f>
        <v/>
      </c>
      <c r="AS151" s="156" t="str">
        <f t="shared" si="103"/>
        <v/>
      </c>
      <c r="AT151" s="138" t="str">
        <f>IF(ISBLANK(DATASHEET!BA137),"",DATASHEET!BA137)</f>
        <v/>
      </c>
      <c r="AU151" s="198" t="str">
        <f>IF(ISBLANK(DATASHEET!BB137),"",DATASHEET!BB137)</f>
        <v/>
      </c>
      <c r="AV151" s="140" t="str">
        <f>IF(AW151="","",IFERROR(VLOOKUP(DATASHEET!BD137,lookup,2,FALSE)-$P151,""))</f>
        <v/>
      </c>
      <c r="AW151" s="156" t="str">
        <f>IFERROR(INDEX(DATASHEET!$A$1:$DG$299,MATCH(PROGRESS!$A151,DATASHEET!$A$1:$A$299,0),MATCH(PROGRESS!AX$2,DATASHEET!$A$1:$DG$1,0)),"")</f>
        <v/>
      </c>
      <c r="AX151" s="156" t="str">
        <f t="shared" si="104"/>
        <v/>
      </c>
      <c r="AY151" s="138" t="str">
        <f>IF(ISBLANK(DATASHEET!BE137),"",DATASHEET!BE137)</f>
        <v>EC</v>
      </c>
      <c r="AZ151" s="198" t="str">
        <f>IF(ISBLANK(DATASHEET!BF137),"",DATASHEET!BF137)</f>
        <v>11LT-DR-2</v>
      </c>
      <c r="BA151" s="140" t="str">
        <f>IF(BB151="","",IFERROR(VLOOKUP(DATASHEET!BH137,lookup,2,FALSE)-$P151,""))</f>
        <v/>
      </c>
      <c r="BB151" s="156" t="str">
        <f>IFERROR(INDEX(DATASHEET!$A$1:$DG$299,MATCH(PROGRESS!$A151,DATASHEET!$A$1:$A$299,0),MATCH(PROGRESS!BC$2,DATASHEET!$A$1:$DG$1,0)),"")</f>
        <v/>
      </c>
      <c r="BC151" s="156" t="str">
        <f t="shared" si="105"/>
        <v/>
      </c>
      <c r="BD151" s="138" t="str">
        <f>IF(ISBLANK(DATASHEET!BI137),"",DATASHEET!BI137)</f>
        <v>JK</v>
      </c>
      <c r="BE151" s="198" t="str">
        <f>IF(ISBLANK(DATASHEET!BJ137),"",DATASHEET!BJ137)</f>
        <v>11X-EN-3</v>
      </c>
      <c r="BF151" s="140" t="str">
        <f>IF(BG151="","",IFERROR(VLOOKUP(DATASHEET!BL137,lookup,2,FALSE)-$P151,""))</f>
        <v/>
      </c>
      <c r="BG151" s="156" t="str">
        <f>IFERROR(INDEX(DATASHEET!$A$1:$DG$299,MATCH(PROGRESS!$A151,DATASHEET!$A$1:$A$299,0),MATCH(PROGRESS!BH$2,DATASHEET!$A$1:$DG$1,0)),"")</f>
        <v/>
      </c>
      <c r="BH151" s="156" t="str">
        <f t="shared" si="106"/>
        <v/>
      </c>
      <c r="BI151" s="138" t="str">
        <f>IF(ISBLANK(DATASHEET!BM137),"",DATASHEET!BM137)</f>
        <v/>
      </c>
      <c r="BJ151" s="198" t="str">
        <f>IF(ISBLANK(DATASHEET!BN137),"",DATASHEET!BN137)</f>
        <v/>
      </c>
      <c r="BK151" s="140" t="str">
        <f>IF(BL151="","",IFERROR(VLOOKUP(DATASHEET!BP137,lookup,2,FALSE)-$P151,""))</f>
        <v/>
      </c>
      <c r="BL151" s="156" t="str">
        <f>IFERROR(INDEX(DATASHEET!$A$1:$DG$299,MATCH(PROGRESS!$A151,DATASHEET!$A$1:$A$299,0),MATCH(PROGRESS!BM$2,DATASHEET!$A$1:$DG$1,0)),"")</f>
        <v/>
      </c>
      <c r="BM151" s="156" t="str">
        <f t="shared" si="107"/>
        <v/>
      </c>
      <c r="BN151" s="138" t="str">
        <f>IF(ISBLANK(DATASHEET!BQ137),"",DATASHEET!BQ137)</f>
        <v/>
      </c>
      <c r="BO151" s="198" t="str">
        <f>IF(ISBLANK(DATASHEET!BR137),"",DATASHEET!BR137)</f>
        <v/>
      </c>
      <c r="BP151" s="140" t="str">
        <f>IF(BQ151="","",IFERROR(VLOOKUP(DATASHEET!BX137,lookup,2,FALSE)-$P151,""))</f>
        <v/>
      </c>
      <c r="BQ151" s="156" t="str">
        <f>IFERROR(INDEX(DATASHEET!$A$1:$DG$299,MATCH(PROGRESS!$A151,DATASHEET!$A$1:$A$299,0),MATCH(PROGRESS!BR$2,DATASHEET!$A$1:$DG$1,0)),"")</f>
        <v/>
      </c>
      <c r="BR151" s="156" t="str">
        <f t="shared" si="108"/>
        <v/>
      </c>
      <c r="BS151" s="138" t="str">
        <f>IF(ISBLANK(DATASHEET!BY137),"",DATASHEET!BY137)</f>
        <v/>
      </c>
      <c r="BT151" s="198" t="str">
        <f>IF(ISBLANK(DATASHEET!BZ137),"",DATASHEET!BZ137)</f>
        <v/>
      </c>
      <c r="BU151" s="140" t="str">
        <f>IF(BV151="","",IFERROR(VLOOKUP(DATASHEET!CB137,lookup,2,FALSE)-$P151,""))</f>
        <v/>
      </c>
      <c r="BV151" s="156" t="str">
        <f>IFERROR(INDEX(DATASHEET!$A$1:$DG$299,MATCH(PROGRESS!$A151,DATASHEET!$A$1:$A$299,0),MATCH(PROGRESS!BW$2,DATASHEET!$A$1:$DG$1,0)),"")</f>
        <v/>
      </c>
      <c r="BW151" s="156" t="str">
        <f t="shared" si="109"/>
        <v/>
      </c>
      <c r="BX151" s="138" t="str">
        <f>IF(ISBLANK(DATASHEET!CC137),"",DATASHEET!CC137)</f>
        <v>JJA</v>
      </c>
      <c r="BY151" s="198" t="str">
        <f>IF(ISBLANK(DATASHEET!CD137),"",DATASHEET!CD137)</f>
        <v>11MS2-GG2-6</v>
      </c>
      <c r="BZ151" s="140" t="str">
        <f>IF(CA151="","",IFERROR(VLOOKUP(DATASHEET!CE137,lookup,2,FALSE)-$P151,""))</f>
        <v/>
      </c>
      <c r="CA151" s="156" t="str">
        <f>IFERROR(INDEX(DATASHEET!$A$1:$DG$299,MATCH(PROGRESS!$A151,DATASHEET!$A$1:$A$299,0),MATCH(PROGRESS!CB$2,DATASHEET!$A$1:$DG$1,0)),"")</f>
        <v/>
      </c>
      <c r="CB151" s="156" t="str">
        <f t="shared" si="110"/>
        <v/>
      </c>
      <c r="CC151" s="138" t="str">
        <f>IF(ISBLANK(DATASHEET!CF137),"",DATASHEET!CF137)</f>
        <v/>
      </c>
      <c r="CD151" s="198" t="str">
        <f>IF(ISBLANK(DATASHEET!CG137),"",DATASHEET!CG137)</f>
        <v/>
      </c>
      <c r="CE151" s="140" t="str">
        <f>IF(CF151="","",IFERROR(VLOOKUP(DATASHEET!CJ137,lookup,2,FALSE)-$P151,""))</f>
        <v/>
      </c>
      <c r="CF151" s="156" t="str">
        <f>IFERROR(INDEX(DATASHEET!$A$1:$DG$299,MATCH(PROGRESS!$A151,DATASHEET!$A$1:$A$299,0),MATCH(PROGRESS!CG$2,DATASHEET!$A$1:$DG$1,0)),"")</f>
        <v/>
      </c>
      <c r="CG151" s="156" t="str">
        <f t="shared" si="111"/>
        <v/>
      </c>
      <c r="CH151" s="138" t="str">
        <f>IF(ISBLANK(DATASHEET!CK137),"",DATASHEET!CK137)</f>
        <v/>
      </c>
      <c r="CI151" s="198" t="str">
        <f>IF(ISBLANK(DATASHEET!CL137),"",DATASHEET!CL137)</f>
        <v/>
      </c>
      <c r="CJ151" s="140" t="str">
        <f>IF(CK151="","",IFERROR(VLOOKUP(DATASHEET!CN137,lookup,2,FALSE)-$P151,""))</f>
        <v/>
      </c>
      <c r="CK151" s="156" t="str">
        <f>IFERROR(INDEX(DATASHEET!$A$1:$DG$299,MATCH(PROGRESS!$A151,DATASHEET!$A$1:$A$299,0),MATCH(PROGRESS!CL$2,DATASHEET!$A$1:$DG$1,0)),"")</f>
        <v/>
      </c>
      <c r="CL151" s="156" t="str">
        <f t="shared" si="112"/>
        <v/>
      </c>
      <c r="CM151" s="138" t="str">
        <f>IF(ISBLANK(DATASHEET!CO137),"",DATASHEET!CO137)</f>
        <v>NBU</v>
      </c>
      <c r="CN151" s="198" t="str">
        <f>IF(ISBLANK(DATASHEET!CP137),"",DATASHEET!CP137)</f>
        <v>11X-MA-3</v>
      </c>
      <c r="CO151" s="140" t="str">
        <f>IF(CP151="","",IFERROR(VLOOKUP(DATASHEET!CR137,lookup,2,FALSE)-$P151,""))</f>
        <v/>
      </c>
      <c r="CP151" s="156" t="str">
        <f>IFERROR(INDEX(DATASHEET!$A$1:$DG$299,MATCH(PROGRESS!$A151,DATASHEET!$A$1:$A$299,0),MATCH(PROGRESS!CQ$2,DATASHEET!$A$1:$DG$1,0)),"")</f>
        <v/>
      </c>
      <c r="CQ151" s="156" t="str">
        <f t="shared" si="113"/>
        <v/>
      </c>
      <c r="CR151" s="138" t="str">
        <f>IF(ISBLANK(DATASHEET!CS137),"",DATASHEET!CS137)</f>
        <v/>
      </c>
      <c r="CS151" s="198" t="str">
        <f>IF(ISBLANK(DATASHEET!CT137),"",DATASHEET!CT137)</f>
        <v/>
      </c>
      <c r="CT151" s="140" t="str">
        <f>IF(CU151="","",IFERROR(VLOOKUP(DATASHEET!CV137,lookup,2,FALSE)-$P151,""))</f>
        <v/>
      </c>
      <c r="CU151" s="156" t="str">
        <f>IFERROR(INDEX(DATASHEET!$A$1:$DG$299,MATCH(PROGRESS!$A151,DATASHEET!$A$1:$A$299,0),MATCH(PROGRESS!CV$2,DATASHEET!$A$1:$DG$1,0)),"")</f>
        <v/>
      </c>
      <c r="CV151" s="156" t="str">
        <f t="shared" si="114"/>
        <v/>
      </c>
      <c r="CW151" s="138" t="str">
        <f>IF(ISBLANK(DATASHEET!CW137),"",DATASHEET!CW137)</f>
        <v/>
      </c>
      <c r="CX151" s="198" t="str">
        <f>IF(ISBLANK(DATASHEET!CX137),"",DATASHEET!CX137)</f>
        <v/>
      </c>
      <c r="CY151" s="140" t="str">
        <f>IF(CZ151="","",IFERROR(VLOOKUP(DATASHEET!DD137,lookup,2,FALSE)-$P151,""))</f>
        <v/>
      </c>
      <c r="CZ151" s="156" t="str">
        <f>IFERROR(INDEX(DATASHEET!$A$1:$DG$299,MATCH(PROGRESS!$A151,DATASHEET!$A$1:$A$299,0),MATCH(PROGRESS!DA$2,DATASHEET!$A$1:$DG$1,0)),"")</f>
        <v/>
      </c>
      <c r="DA151" s="156" t="str">
        <f t="shared" si="115"/>
        <v/>
      </c>
      <c r="DB151" s="138" t="str">
        <f>IF(ISBLANK(DATASHEET!DE137),"",DATASHEET!DE137)</f>
        <v/>
      </c>
      <c r="DC151" s="198" t="str">
        <f>IF(ISBLANK(DATASHEET!DF137),"",DATASHEET!DF137)</f>
        <v/>
      </c>
      <c r="DD151" s="140" t="str">
        <f>IF(DE151="","",IFERROR(VLOOKUP(DATASHEET!DH137,lookup,2,FALSE)-$P151,""))</f>
        <v/>
      </c>
      <c r="DE151" s="156" t="str">
        <f>IFERROR(INDEX(DATASHEET!$A$1:$DG$299,MATCH(PROGRESS!$A151,DATASHEET!$A$1:$A$299,0),MATCH(PROGRESS!DF$2,DATASHEET!$A$1:$DG$1,0)),"")</f>
        <v/>
      </c>
      <c r="DF151" s="156" t="str">
        <f t="shared" si="116"/>
        <v/>
      </c>
      <c r="DG151" s="138" t="str">
        <f>IF(ISBLANK(DATASHEET!DI137),"",DATASHEET!DI137)</f>
        <v/>
      </c>
      <c r="DH151" s="198" t="str">
        <f>IF(ISBLANK(DATASHEET!DJ137),"",DATASHEET!DJ137)</f>
        <v/>
      </c>
      <c r="DI151" s="140" t="str">
        <f>IF(DJ151="","",IFERROR(VLOOKUP(DATASHEET!DL137,lookup,2,FALSE)-$P151,""))</f>
        <v/>
      </c>
      <c r="DJ151" s="156" t="str">
        <f>IFERROR(INDEX(DATASHEET!$A$1:$DG$299,MATCH(PROGRESS!$A151,DATASHEET!$A$1:$A$299,0),MATCH(PROGRESS!DK$2,DATASHEET!$A$1:$DG$1,0)),"")</f>
        <v/>
      </c>
      <c r="DK151" s="156" t="str">
        <f t="shared" si="117"/>
        <v/>
      </c>
      <c r="DL151" s="138" t="str">
        <f>IF(ISBLANK(DATASHEET!DM137),"",DATASHEET!DM137)</f>
        <v/>
      </c>
      <c r="DM151" s="198" t="str">
        <f>IF(ISBLANK(DATASHEET!DN137),"",DATASHEET!DN137)</f>
        <v/>
      </c>
      <c r="DN151" s="140" t="str">
        <f>IF(DO151="","",IFERROR(VLOOKUP(DATASHEET!DP137,lookup,2,FALSE)-$P151,""))</f>
        <v/>
      </c>
      <c r="DO151" s="156" t="str">
        <f>IFERROR(INDEX(DATASHEET!$A$1:$DG$299,MATCH(PROGRESS!$A151,DATASHEET!$A$1:$A$299,0),MATCH(PROGRESS!DP$2,DATASHEET!$A$1:$DG$1,0)),"")</f>
        <v/>
      </c>
      <c r="DP151" s="156" t="str">
        <f t="shared" si="118"/>
        <v/>
      </c>
      <c r="DQ151" s="138" t="str">
        <f>IF(ISBLANK(DATASHEET!DQ137),"",DATASHEET!DQ137)</f>
        <v>MHA</v>
      </c>
      <c r="DR151" s="198" t="str">
        <f>IF(ISBLANK(DATASHEET!DR137),"",DATASHEET!DR137)</f>
        <v>11X-RE-6</v>
      </c>
      <c r="DS151" s="140" t="str">
        <f>IF(DT151="","",IFERROR(VLOOKUP(DATASHEET!DT137,lookup,2,FALSE)-$P151,""))</f>
        <v/>
      </c>
      <c r="DT151" s="156" t="str">
        <f>IFERROR(INDEX(DATASHEET!$A$1:$DG$299,MATCH(PROGRESS!$A151,DATASHEET!$A$1:$A$299,0),MATCH(PROGRESS!DU$2,DATASHEET!$A$1:$DG$1,0)),"")</f>
        <v/>
      </c>
      <c r="DU151" s="156" t="str">
        <f t="shared" si="119"/>
        <v/>
      </c>
      <c r="DV151" s="138" t="str">
        <f>IF(ISBLANK(DATASHEET!DU137),"",DATASHEET!DU137)</f>
        <v>ES</v>
      </c>
      <c r="DW151" s="198" t="str">
        <f>IF(ISBLANK(DATASHEET!DV137),"",DATASHEET!DV137)</f>
        <v>11C-SC-1</v>
      </c>
      <c r="DX151" s="140" t="str">
        <f>IF(DY151="","",IFERROR(VLOOKUP(DATASHEET!DX137,lookup,2,FALSE)-$P151,""))</f>
        <v/>
      </c>
      <c r="DY151" s="156" t="str">
        <f>IFERROR(INDEX(DATASHEET!$A$1:$DG$299,MATCH(PROGRESS!$A151,DATASHEET!$A$1:$A$299,0),MATCH(PROGRESS!DZ$2,DATASHEET!$A$1:$DG$1,0)),"")</f>
        <v/>
      </c>
      <c r="DZ151" s="156" t="str">
        <f t="shared" si="120"/>
        <v/>
      </c>
      <c r="EA151" s="138" t="str">
        <f>IF(ISBLANK(DATASHEET!DY137),"",DATASHEET!DY137)</f>
        <v>YP</v>
      </c>
      <c r="EB151" s="198" t="str">
        <f>IF(ISBLANK(DATASHEET!DZ137),"",DATASHEET!DZ137)</f>
        <v>11N-SP-2</v>
      </c>
      <c r="FD151" s="526"/>
      <c r="FE151" s="532"/>
      <c r="FF151" s="532"/>
      <c r="FG151" s="532"/>
      <c r="FH151" s="526"/>
      <c r="FI151" s="526"/>
      <c r="FJ151" s="532"/>
      <c r="FK151" s="526"/>
      <c r="FL151" s="532"/>
      <c r="FM151" s="526"/>
      <c r="FN151" s="532"/>
      <c r="FO151" s="532"/>
      <c r="FP151" s="532"/>
      <c r="FQ151" s="526"/>
      <c r="FR151" s="526"/>
      <c r="FS151" s="526"/>
      <c r="FT151" s="532"/>
      <c r="FU151" s="526"/>
      <c r="FV151" s="532"/>
      <c r="FW151" s="532"/>
      <c r="FX151" s="532"/>
      <c r="FY151" s="526"/>
      <c r="FZ151" s="532"/>
      <c r="GA151" s="529"/>
      <c r="GB151" s="530"/>
      <c r="GC151" s="530"/>
      <c r="GD151" s="529"/>
      <c r="GE151" s="530"/>
      <c r="GF151" s="530"/>
      <c r="GG151" s="530"/>
      <c r="GH151" s="530"/>
      <c r="GI151" s="530"/>
      <c r="GJ151" s="529"/>
      <c r="GK151" s="530"/>
      <c r="GL151" s="529"/>
      <c r="GM151" s="529"/>
      <c r="GN151" s="530"/>
      <c r="GO151" s="530"/>
      <c r="GP151" s="529"/>
      <c r="GQ151" s="529"/>
      <c r="GR151" s="530"/>
      <c r="GS151" s="530"/>
      <c r="GT151" s="529"/>
      <c r="HB151" t="s">
        <v>376</v>
      </c>
    </row>
    <row r="152" spans="1:211" ht="15.75" x14ac:dyDescent="0.25">
      <c r="A152" s="179">
        <f>DATASHEET!A138</f>
        <v>151717</v>
      </c>
      <c r="B152" s="58" t="str">
        <f>DATASHEET!B138</f>
        <v>PAREDES DAVILA, Pablo nicolas</v>
      </c>
      <c r="C152" s="169" t="str">
        <f>DATASHEET!C138</f>
        <v>11EGQ</v>
      </c>
      <c r="D152" s="170" t="str">
        <f>DATASHEET!D138</f>
        <v>M</v>
      </c>
      <c r="E152" s="170" t="str">
        <f>DATASHEET!J138</f>
        <v>N</v>
      </c>
      <c r="F152" s="170" t="str">
        <f>DATASHEET!E138</f>
        <v>N</v>
      </c>
      <c r="G152" s="170" t="str">
        <f>DATASHEET!F138</f>
        <v>Other Mixed Background</v>
      </c>
      <c r="H152" s="170" t="str">
        <f>DATASHEET!G138</f>
        <v>Y</v>
      </c>
      <c r="I152" s="170" t="str">
        <f>DATASHEET!H138</f>
        <v>N</v>
      </c>
      <c r="J152" s="170" t="str">
        <f>DATASHEET!I138</f>
        <v>N</v>
      </c>
      <c r="K152" s="171" t="str">
        <f>DATASHEET!M138</f>
        <v>H</v>
      </c>
      <c r="L152" s="88" t="str">
        <f t="shared" si="96"/>
        <v/>
      </c>
      <c r="M152" s="88" t="str">
        <f t="shared" si="97"/>
        <v/>
      </c>
      <c r="N152" s="498" t="str">
        <f>IF(ISBLANK(DATASHEET!L138),"",DATASHEET!L138)</f>
        <v>7-8</v>
      </c>
      <c r="O152" s="109">
        <f>IFERROR(IF(VLOOKUP(DATASHEET!A138,[5]YEAR11!$A$2:$AF$236,18,FALSE)="","",VLOOKUP(DATASHEET!A138,[5]YEAR11!$A$2:$AF$236,18,FALSE)),"")</f>
        <v>71.839286000000001</v>
      </c>
      <c r="P152" s="111">
        <f>IFERROR(IF(VLOOKUP(DATASHEET!A138,[5]YEAR11!$A$2:$AF$237,19,FALSE)="","",VLOOKUP(DATASHEET!A138,[5]YEAR11!$A$2:$AF$237,19,FALSE)),"")</f>
        <v>7.1839285999999998</v>
      </c>
      <c r="Q152" s="497">
        <f>'P8 BREAKDOWN'!M140</f>
        <v>-6.6839285999999998</v>
      </c>
      <c r="R152" s="140" t="str">
        <f>IF(S152="","",IFERROR(VLOOKUP(DATASHEET!AF138,lookup,2,FALSE)-$P152,""))</f>
        <v/>
      </c>
      <c r="S152" s="156" t="str">
        <f>IFERROR(INDEX(DATASHEET!$A$1:$DG$299,MATCH(PROGRESS!$A152,DATASHEET!$A$1:$A$299,0),MATCH(PROGRESS!T$2,DATASHEET!$A$1:$DG$1,0)),"")</f>
        <v/>
      </c>
      <c r="T152" s="156" t="str">
        <f t="shared" si="98"/>
        <v/>
      </c>
      <c r="U152" s="138" t="str">
        <f>IF(ISBLANK(DATASHEET!AG138),"",DATASHEET!AG138)</f>
        <v/>
      </c>
      <c r="V152" s="198" t="str">
        <f>IF(ISBLANK(DATASHEET!AH138),"",DATASHEET!AH138)</f>
        <v/>
      </c>
      <c r="W152" s="140" t="str">
        <f>IF(X152="","",IFERROR(VLOOKUP(DATASHEET!AJ138,lookup,2,FALSE)-$P152,""))</f>
        <v/>
      </c>
      <c r="X152" s="156" t="str">
        <f>IFERROR(INDEX(DATASHEET!$A$1:$DG$299,MATCH(PROGRESS!$A152,DATASHEET!$A$1:$A$299,0),MATCH(PROGRESS!Y$2,DATASHEET!$A$1:$DG$1,0)),"")</f>
        <v/>
      </c>
      <c r="Y152" s="156" t="str">
        <f t="shared" si="99"/>
        <v/>
      </c>
      <c r="Z152" s="138" t="str">
        <f>IF(ISBLANK(DATASHEET!AK138),"",DATASHEET!AK138)</f>
        <v>RAB</v>
      </c>
      <c r="AA152" s="198" t="str">
        <f>IF(ISBLANK(DATASHEET!AL138),"",DATASHEET!AL138)</f>
        <v>11T-BI-2</v>
      </c>
      <c r="AB152" s="140" t="str">
        <f>IF(AC152="","",IFERROR(VLOOKUP(DATASHEET!AN138,lookup,2,FALSE)-$P152,""))</f>
        <v/>
      </c>
      <c r="AC152" s="156" t="str">
        <f>IFERROR(INDEX(DATASHEET!$A$1:$DG$299,MATCH(PROGRESS!$A152,DATASHEET!$A$1:$A$299,0),MATCH(PROGRESS!AD$2,DATASHEET!$A$1:$DG$1,0)),"")</f>
        <v/>
      </c>
      <c r="AD152" s="156" t="str">
        <f t="shared" si="100"/>
        <v/>
      </c>
      <c r="AE152" s="138" t="str">
        <f>IF(ISBLANK(DATASHEET!AO138),"",DATASHEET!AO138)</f>
        <v/>
      </c>
      <c r="AF152" s="198" t="str">
        <f>IF(ISBLANK(DATASHEET!AP138),"",DATASHEET!AP138)</f>
        <v/>
      </c>
      <c r="AG152" s="140" t="str">
        <f>IF(AH152="","",IFERROR(VLOOKUP(DATASHEET!AR138,lookup,2,FALSE)-$P152,""))</f>
        <v/>
      </c>
      <c r="AH152" s="156" t="str">
        <f>IFERROR(INDEX(DATASHEET!$A$1:$DG$299,MATCH(PROGRESS!$A152,DATASHEET!$A$1:$A$299,0),MATCH(PROGRESS!AI$2,DATASHEET!$A$1:$DG$1,0)),"")</f>
        <v/>
      </c>
      <c r="AI152" s="156" t="str">
        <f t="shared" si="101"/>
        <v/>
      </c>
      <c r="AJ152" s="138" t="str">
        <f>IF(ISBLANK(DATASHEET!AS138),"",DATASHEET!AS138)</f>
        <v>GN</v>
      </c>
      <c r="AK152" s="198" t="str">
        <f>IF(ISBLANK(DATASHEET!AT138),"",DATASHEET!AT138)</f>
        <v>11T-CH-2</v>
      </c>
      <c r="AL152" s="140" t="str">
        <f>IF(AM152="","",IFERROR(VLOOKUP(DATASHEET!AV138,lookup,2,FALSE)-$P152,""))</f>
        <v/>
      </c>
      <c r="AM152" s="156" t="str">
        <f>IFERROR(INDEX(DATASHEET!$A$1:$DG$299,MATCH(PROGRESS!$A152,DATASHEET!$A$1:$A$299,0),MATCH(PROGRESS!AN$2,DATASHEET!$A$1:$DG$1,0)),"")</f>
        <v/>
      </c>
      <c r="AN152" s="156" t="str">
        <f t="shared" si="102"/>
        <v/>
      </c>
      <c r="AO152" s="138" t="str">
        <f>IF(ISBLANK(DATASHEET!AW138),"",DATASHEET!AW138)</f>
        <v/>
      </c>
      <c r="AP152" s="198" t="str">
        <f>IF(ISBLANK(DATASHEET!AX138),"",DATASHEET!AX138)</f>
        <v/>
      </c>
      <c r="AQ152" s="140" t="str">
        <f>IF(AR152="","",IFERROR(VLOOKUP(DATASHEET!AZ138,lookup,2,FALSE)-$P152,""))</f>
        <v/>
      </c>
      <c r="AR152" s="156" t="str">
        <f>IFERROR(INDEX(DATASHEET!$A$1:$DG$299,MATCH(PROGRESS!$A152,DATASHEET!$A$1:$A$299,0),MATCH(PROGRESS!AS$2,DATASHEET!$A$1:$DG$1,0)),"")</f>
        <v/>
      </c>
      <c r="AS152" s="156" t="str">
        <f t="shared" si="103"/>
        <v/>
      </c>
      <c r="AT152" s="138" t="str">
        <f>IF(ISBLANK(DATASHEET!BA138),"",DATASHEET!BA138)</f>
        <v/>
      </c>
      <c r="AU152" s="198" t="str">
        <f>IF(ISBLANK(DATASHEET!BB138),"",DATASHEET!BB138)</f>
        <v/>
      </c>
      <c r="AV152" s="140" t="str">
        <f>IF(AW152="","",IFERROR(VLOOKUP(DATASHEET!BD138,lookup,2,FALSE)-$P152,""))</f>
        <v/>
      </c>
      <c r="AW152" s="156" t="str">
        <f>IFERROR(INDEX(DATASHEET!$A$1:$DG$299,MATCH(PROGRESS!$A152,DATASHEET!$A$1:$A$299,0),MATCH(PROGRESS!AX$2,DATASHEET!$A$1:$DG$1,0)),"")</f>
        <v/>
      </c>
      <c r="AX152" s="156" t="str">
        <f t="shared" si="104"/>
        <v/>
      </c>
      <c r="AY152" s="138" t="str">
        <f>IF(ISBLANK(DATASHEET!BE138),"",DATASHEET!BE138)</f>
        <v/>
      </c>
      <c r="AZ152" s="198" t="str">
        <f>IF(ISBLANK(DATASHEET!BF138),"",DATASHEET!BF138)</f>
        <v/>
      </c>
      <c r="BA152" s="140" t="str">
        <f>IF(BB152="","",IFERROR(VLOOKUP(DATASHEET!BH138,lookup,2,FALSE)-$P152,""))</f>
        <v/>
      </c>
      <c r="BB152" s="156" t="str">
        <f>IFERROR(INDEX(DATASHEET!$A$1:$DG$299,MATCH(PROGRESS!$A152,DATASHEET!$A$1:$A$299,0),MATCH(PROGRESS!BC$2,DATASHEET!$A$1:$DG$1,0)),"")</f>
        <v/>
      </c>
      <c r="BC152" s="156" t="str">
        <f t="shared" si="105"/>
        <v/>
      </c>
      <c r="BD152" s="138" t="str">
        <f>IF(ISBLANK(DATASHEET!BI138),"",DATASHEET!BI138)</f>
        <v>BH</v>
      </c>
      <c r="BE152" s="198" t="str">
        <f>IF(ISBLANK(DATASHEET!BJ138),"",DATASHEET!BJ138)</f>
        <v>11X-EN-2</v>
      </c>
      <c r="BF152" s="140" t="str">
        <f>IF(BG152="","",IFERROR(VLOOKUP(DATASHEET!BL138,lookup,2,FALSE)-$P152,""))</f>
        <v/>
      </c>
      <c r="BG152" s="156" t="str">
        <f>IFERROR(INDEX(DATASHEET!$A$1:$DG$299,MATCH(PROGRESS!$A152,DATASHEET!$A$1:$A$299,0),MATCH(PROGRESS!BH$2,DATASHEET!$A$1:$DG$1,0)),"")</f>
        <v/>
      </c>
      <c r="BH152" s="156" t="str">
        <f t="shared" si="106"/>
        <v/>
      </c>
      <c r="BI152" s="138" t="str">
        <f>IF(ISBLANK(DATASHEET!BM138),"",DATASHEET!BM138)</f>
        <v/>
      </c>
      <c r="BJ152" s="198" t="str">
        <f>IF(ISBLANK(DATASHEET!BN138),"",DATASHEET!BN138)</f>
        <v/>
      </c>
      <c r="BK152" s="140" t="str">
        <f>IF(BL152="","",IFERROR(VLOOKUP(DATASHEET!BP138,lookup,2,FALSE)-$P152,""))</f>
        <v/>
      </c>
      <c r="BL152" s="156" t="str">
        <f>IFERROR(INDEX(DATASHEET!$A$1:$DG$299,MATCH(PROGRESS!$A152,DATASHEET!$A$1:$A$299,0),MATCH(PROGRESS!BM$2,DATASHEET!$A$1:$DG$1,0)),"")</f>
        <v/>
      </c>
      <c r="BM152" s="156" t="str">
        <f t="shared" si="107"/>
        <v/>
      </c>
      <c r="BN152" s="138" t="str">
        <f>IF(ISBLANK(DATASHEET!BQ138),"",DATASHEET!BQ138)</f>
        <v/>
      </c>
      <c r="BO152" s="198" t="str">
        <f>IF(ISBLANK(DATASHEET!BR138),"",DATASHEET!BR138)</f>
        <v/>
      </c>
      <c r="BP152" s="140" t="str">
        <f>IF(BQ152="","",IFERROR(VLOOKUP(DATASHEET!BX138,lookup,2,FALSE)-$P152,""))</f>
        <v/>
      </c>
      <c r="BQ152" s="156" t="str">
        <f>IFERROR(INDEX(DATASHEET!$A$1:$DG$299,MATCH(PROGRESS!$A152,DATASHEET!$A$1:$A$299,0),MATCH(PROGRESS!BR$2,DATASHEET!$A$1:$DG$1,0)),"")</f>
        <v/>
      </c>
      <c r="BR152" s="156" t="str">
        <f t="shared" si="108"/>
        <v/>
      </c>
      <c r="BS152" s="138" t="str">
        <f>IF(ISBLANK(DATASHEET!BY138),"",DATASHEET!BY138)</f>
        <v>LMA</v>
      </c>
      <c r="BT152" s="198" t="str">
        <f>IF(ISBLANK(DATASHEET!BZ138),"",DATASHEET!BZ138)</f>
        <v>11S-FR-1</v>
      </c>
      <c r="BU152" s="140" t="str">
        <f>IF(BV152="","",IFERROR(VLOOKUP(DATASHEET!CB138,lookup,2,FALSE)-$P152,""))</f>
        <v/>
      </c>
      <c r="BV152" s="156" t="str">
        <f>IFERROR(INDEX(DATASHEET!$A$1:$DG$299,MATCH(PROGRESS!$A152,DATASHEET!$A$1:$A$299,0),MATCH(PROGRESS!BW$2,DATASHEET!$A$1:$DG$1,0)),"")</f>
        <v/>
      </c>
      <c r="BW152" s="156" t="str">
        <f t="shared" si="109"/>
        <v/>
      </c>
      <c r="BX152" s="138" t="str">
        <f>IF(ISBLANK(DATASHEET!CC138),"",DATASHEET!CC138)</f>
        <v/>
      </c>
      <c r="BY152" s="198" t="str">
        <f>IF(ISBLANK(DATASHEET!CD138),"",DATASHEET!CD138)</f>
        <v/>
      </c>
      <c r="BZ152" s="140" t="str">
        <f>IF(CA152="","",IFERROR(VLOOKUP(DATASHEET!CE138,lookup,2,FALSE)-$P152,""))</f>
        <v/>
      </c>
      <c r="CA152" s="156" t="str">
        <f>IFERROR(INDEX(DATASHEET!$A$1:$DG$299,MATCH(PROGRESS!$A152,DATASHEET!$A$1:$A$299,0),MATCH(PROGRESS!CB$2,DATASHEET!$A$1:$DG$1,0)),"")</f>
        <v/>
      </c>
      <c r="CB152" s="156" t="str">
        <f t="shared" si="110"/>
        <v/>
      </c>
      <c r="CC152" s="138" t="str">
        <f>IF(ISBLANK(DATASHEET!CF138),"",DATASHEET!CF138)</f>
        <v/>
      </c>
      <c r="CD152" s="198" t="str">
        <f>IF(ISBLANK(DATASHEET!CG138),"",DATASHEET!CG138)</f>
        <v/>
      </c>
      <c r="CE152" s="140" t="str">
        <f>IF(CF152="","",IFERROR(VLOOKUP(DATASHEET!CJ138,lookup,2,FALSE)-$P152,""))</f>
        <v/>
      </c>
      <c r="CF152" s="156" t="str">
        <f>IFERROR(INDEX(DATASHEET!$A$1:$DG$299,MATCH(PROGRESS!$A152,DATASHEET!$A$1:$A$299,0),MATCH(PROGRESS!CG$2,DATASHEET!$A$1:$DG$1,0)),"")</f>
        <v/>
      </c>
      <c r="CG152" s="156" t="str">
        <f t="shared" si="111"/>
        <v/>
      </c>
      <c r="CH152" s="138" t="str">
        <f>IF(ISBLANK(DATASHEET!CK138),"",DATASHEET!CK138)</f>
        <v/>
      </c>
      <c r="CI152" s="198" t="str">
        <f>IF(ISBLANK(DATASHEET!CL138),"",DATASHEET!CL138)</f>
        <v/>
      </c>
      <c r="CJ152" s="140" t="str">
        <f>IF(CK152="","",IFERROR(VLOOKUP(DATASHEET!CN138,lookup,2,FALSE)-$P152,""))</f>
        <v/>
      </c>
      <c r="CK152" s="156" t="str">
        <f>IFERROR(INDEX(DATASHEET!$A$1:$DG$299,MATCH(PROGRESS!$A152,DATASHEET!$A$1:$A$299,0),MATCH(PROGRESS!CL$2,DATASHEET!$A$1:$DG$1,0)),"")</f>
        <v/>
      </c>
      <c r="CL152" s="156" t="str">
        <f t="shared" si="112"/>
        <v/>
      </c>
      <c r="CM152" s="138" t="str">
        <f>IF(ISBLANK(DATASHEET!CO138),"",DATASHEET!CO138)</f>
        <v>CS</v>
      </c>
      <c r="CN152" s="198" t="str">
        <f>IF(ISBLANK(DATASHEET!CP138),"",DATASHEET!CP138)</f>
        <v>11S-MA-1</v>
      </c>
      <c r="CO152" s="140" t="str">
        <f>IF(CP152="","",IFERROR(VLOOKUP(DATASHEET!CR138,lookup,2,FALSE)-$P152,""))</f>
        <v/>
      </c>
      <c r="CP152" s="156" t="str">
        <f>IFERROR(INDEX(DATASHEET!$A$1:$DG$299,MATCH(PROGRESS!$A152,DATASHEET!$A$1:$A$299,0),MATCH(PROGRESS!CQ$2,DATASHEET!$A$1:$DG$1,0)),"")</f>
        <v/>
      </c>
      <c r="CQ152" s="156" t="str">
        <f t="shared" si="113"/>
        <v/>
      </c>
      <c r="CR152" s="138" t="str">
        <f>IF(ISBLANK(DATASHEET!CS138),"",DATASHEET!CS138)</f>
        <v>AW</v>
      </c>
      <c r="CS152" s="198" t="str">
        <f>IF(ISBLANK(DATASHEET!CT138),"",DATASHEET!CT138)</f>
        <v>11MS2-MU-9</v>
      </c>
      <c r="CT152" s="140" t="str">
        <f>IF(CU152="","",IFERROR(VLOOKUP(DATASHEET!CV138,lookup,2,FALSE)-$P152,""))</f>
        <v/>
      </c>
      <c r="CU152" s="156" t="str">
        <f>IFERROR(INDEX(DATASHEET!$A$1:$DG$299,MATCH(PROGRESS!$A152,DATASHEET!$A$1:$A$299,0),MATCH(PROGRESS!CV$2,DATASHEET!$A$1:$DG$1,0)),"")</f>
        <v/>
      </c>
      <c r="CV152" s="156" t="str">
        <f t="shared" si="114"/>
        <v/>
      </c>
      <c r="CW152" s="138" t="str">
        <f>IF(ISBLANK(DATASHEET!CW138),"",DATASHEET!CW138)</f>
        <v/>
      </c>
      <c r="CX152" s="198" t="str">
        <f>IF(ISBLANK(DATASHEET!CX138),"",DATASHEET!CX138)</f>
        <v/>
      </c>
      <c r="CY152" s="140" t="str">
        <f>IF(CZ152="","",IFERROR(VLOOKUP(DATASHEET!DD138,lookup,2,FALSE)-$P152,""))</f>
        <v/>
      </c>
      <c r="CZ152" s="156" t="str">
        <f>IFERROR(INDEX(DATASHEET!$A$1:$DG$299,MATCH(PROGRESS!$A152,DATASHEET!$A$1:$A$299,0),MATCH(PROGRESS!DA$2,DATASHEET!$A$1:$DG$1,0)),"")</f>
        <v/>
      </c>
      <c r="DA152" s="156" t="str">
        <f t="shared" si="115"/>
        <v/>
      </c>
      <c r="DB152" s="138" t="str">
        <f>IF(ISBLANK(DATASHEET!DE138),"",DATASHEET!DE138)</f>
        <v/>
      </c>
      <c r="DC152" s="198" t="str">
        <f>IF(ISBLANK(DATASHEET!DF138),"",DATASHEET!DF138)</f>
        <v/>
      </c>
      <c r="DD152" s="140" t="str">
        <f>IF(DE152="","",IFERROR(VLOOKUP(DATASHEET!DH138,lookup,2,FALSE)-$P152,""))</f>
        <v/>
      </c>
      <c r="DE152" s="156" t="str">
        <f>IFERROR(INDEX(DATASHEET!$A$1:$DG$299,MATCH(PROGRESS!$A152,DATASHEET!$A$1:$A$299,0),MATCH(PROGRESS!DF$2,DATASHEET!$A$1:$DG$1,0)),"")</f>
        <v/>
      </c>
      <c r="DF152" s="156" t="str">
        <f t="shared" si="116"/>
        <v/>
      </c>
      <c r="DG152" s="138" t="str">
        <f>IF(ISBLANK(DATASHEET!DI138),"",DATASHEET!DI138)</f>
        <v>DWA</v>
      </c>
      <c r="DH152" s="198" t="str">
        <f>IF(ISBLANK(DATASHEET!DJ138),"",DATASHEET!DJ138)</f>
        <v>11T-PH-2</v>
      </c>
      <c r="DI152" s="140" t="str">
        <f>IF(DJ152="","",IFERROR(VLOOKUP(DATASHEET!DL138,lookup,2,FALSE)-$P152,""))</f>
        <v/>
      </c>
      <c r="DJ152" s="156" t="str">
        <f>IFERROR(INDEX(DATASHEET!$A$1:$DG$299,MATCH(PROGRESS!$A152,DATASHEET!$A$1:$A$299,0),MATCH(PROGRESS!DK$2,DATASHEET!$A$1:$DG$1,0)),"")</f>
        <v/>
      </c>
      <c r="DK152" s="156" t="str">
        <f t="shared" si="117"/>
        <v/>
      </c>
      <c r="DL152" s="138" t="str">
        <f>IF(ISBLANK(DATASHEET!DM138),"",DATASHEET!DM138)</f>
        <v/>
      </c>
      <c r="DM152" s="198" t="str">
        <f>IF(ISBLANK(DATASHEET!DN138),"",DATASHEET!DN138)</f>
        <v/>
      </c>
      <c r="DN152" s="140" t="str">
        <f>IF(DO152="","",IFERROR(VLOOKUP(DATASHEET!DP138,lookup,2,FALSE)-$P152,""))</f>
        <v/>
      </c>
      <c r="DO152" s="156" t="str">
        <f>IFERROR(INDEX(DATASHEET!$A$1:$DG$299,MATCH(PROGRESS!$A152,DATASHEET!$A$1:$A$299,0),MATCH(PROGRESS!DP$2,DATASHEET!$A$1:$DG$1,0)),"")</f>
        <v/>
      </c>
      <c r="DP152" s="156" t="str">
        <f t="shared" si="118"/>
        <v/>
      </c>
      <c r="DQ152" s="138" t="str">
        <f>IF(ISBLANK(DATASHEET!DQ138),"",DATASHEET!DQ138)</f>
        <v>PLO</v>
      </c>
      <c r="DR152" s="198" t="str">
        <f>IF(ISBLANK(DATASHEET!DR138),"",DATASHEET!DR138)</f>
        <v>11X-RE-2</v>
      </c>
      <c r="DS152" s="140" t="str">
        <f>IF(DT152="","",IFERROR(VLOOKUP(DATASHEET!DT138,lookup,2,FALSE)-$P152,""))</f>
        <v/>
      </c>
      <c r="DT152" s="156" t="str">
        <f>IFERROR(INDEX(DATASHEET!$A$1:$DG$299,MATCH(PROGRESS!$A152,DATASHEET!$A$1:$A$299,0),MATCH(PROGRESS!DU$2,DATASHEET!$A$1:$DG$1,0)),"")</f>
        <v/>
      </c>
      <c r="DU152" s="156" t="str">
        <f t="shared" si="119"/>
        <v/>
      </c>
      <c r="DV152" s="138" t="str">
        <f>IF(ISBLANK(DATASHEET!DU138),"",DATASHEET!DU138)</f>
        <v/>
      </c>
      <c r="DW152" s="198" t="str">
        <f>IF(ISBLANK(DATASHEET!DV138),"",DATASHEET!DV138)</f>
        <v/>
      </c>
      <c r="DX152" s="140" t="str">
        <f>IF(DY152="","",IFERROR(VLOOKUP(DATASHEET!DX138,lookup,2,FALSE)-$P152,""))</f>
        <v/>
      </c>
      <c r="DY152" s="156" t="str">
        <f>IFERROR(INDEX(DATASHEET!$A$1:$DG$299,MATCH(PROGRESS!$A152,DATASHEET!$A$1:$A$299,0),MATCH(PROGRESS!DZ$2,DATASHEET!$A$1:$DG$1,0)),"")</f>
        <v/>
      </c>
      <c r="DZ152" s="156" t="str">
        <f t="shared" si="120"/>
        <v/>
      </c>
      <c r="EA152" s="138" t="str">
        <f>IF(ISBLANK(DATASHEET!DY138),"",DATASHEET!DY138)</f>
        <v/>
      </c>
      <c r="EB152" s="198" t="str">
        <f>IF(ISBLANK(DATASHEET!DZ138),"",DATASHEET!DZ138)</f>
        <v/>
      </c>
      <c r="FD152" s="526"/>
      <c r="FE152" s="532"/>
      <c r="FF152" s="532"/>
      <c r="FG152" s="532"/>
      <c r="FH152" s="526"/>
      <c r="FI152" s="526"/>
      <c r="FJ152" s="532"/>
      <c r="FK152" s="526"/>
      <c r="FL152" s="532"/>
      <c r="FM152" s="526"/>
      <c r="FN152" s="532"/>
      <c r="FO152" s="532"/>
      <c r="FP152" s="532"/>
      <c r="FQ152" s="526"/>
      <c r="FR152" s="526"/>
      <c r="FS152" s="526"/>
      <c r="FT152" s="532"/>
      <c r="FU152" s="526"/>
      <c r="FV152" s="532"/>
      <c r="FW152" s="532"/>
      <c r="FX152" s="532"/>
      <c r="FY152" s="526"/>
      <c r="FZ152" s="532"/>
      <c r="GA152" s="529"/>
      <c r="GB152" s="530"/>
      <c r="GC152" s="530"/>
      <c r="GD152" s="529"/>
      <c r="GE152" s="530"/>
      <c r="GF152" s="530"/>
      <c r="GG152" s="530"/>
      <c r="GH152" s="530"/>
      <c r="GI152" s="530"/>
      <c r="GJ152" s="529"/>
      <c r="GK152" s="530"/>
      <c r="GL152" s="529"/>
      <c r="GM152" s="529"/>
      <c r="GN152" s="530"/>
      <c r="GO152" s="530"/>
      <c r="GP152" s="529"/>
      <c r="GQ152" s="529"/>
      <c r="GR152" s="530"/>
      <c r="GS152" s="530"/>
      <c r="GT152" s="529"/>
      <c r="GZ152" t="s">
        <v>375</v>
      </c>
      <c r="HA152" t="s">
        <v>377</v>
      </c>
    </row>
    <row r="153" spans="1:211" ht="15.75" x14ac:dyDescent="0.25">
      <c r="A153" s="179">
        <f>DATASHEET!A139</f>
        <v>151636</v>
      </c>
      <c r="B153" s="58" t="str">
        <f>DATASHEET!B139</f>
        <v>PARKIN, Annabelle</v>
      </c>
      <c r="C153" s="169" t="str">
        <f>DATASHEET!C139</f>
        <v>11JNE</v>
      </c>
      <c r="D153" s="170" t="str">
        <f>DATASHEET!D139</f>
        <v>F</v>
      </c>
      <c r="E153" s="170" t="str">
        <f>DATASHEET!J139</f>
        <v>N</v>
      </c>
      <c r="F153" s="170" t="str">
        <f>DATASHEET!E139</f>
        <v>N</v>
      </c>
      <c r="G153" s="170" t="str">
        <f>DATASHEET!F139</f>
        <v>White - British</v>
      </c>
      <c r="H153" s="170" t="str">
        <f>DATASHEET!G139</f>
        <v>N</v>
      </c>
      <c r="I153" s="170" t="str">
        <f>DATASHEET!H139</f>
        <v>N</v>
      </c>
      <c r="J153" s="170" t="str">
        <f>DATASHEET!I139</f>
        <v>N</v>
      </c>
      <c r="K153" s="171" t="str">
        <f>DATASHEET!M139</f>
        <v>M</v>
      </c>
      <c r="L153" s="88" t="str">
        <f t="shared" si="96"/>
        <v/>
      </c>
      <c r="M153" s="88" t="str">
        <f t="shared" si="97"/>
        <v/>
      </c>
      <c r="N153" s="498" t="str">
        <f>IF(ISBLANK(DATASHEET!L139),"",DATASHEET!L139)</f>
        <v>4-5</v>
      </c>
      <c r="O153" s="109">
        <f>IFERROR(IF(VLOOKUP(DATASHEET!A139,[5]YEAR11!$A$2:$AF$236,18,FALSE)="","",VLOOKUP(DATASHEET!A139,[5]YEAR11!$A$2:$AF$236,18,FALSE)),"")</f>
        <v>45.503675999999999</v>
      </c>
      <c r="P153" s="111">
        <f>IFERROR(IF(VLOOKUP(DATASHEET!A139,[5]YEAR11!$A$2:$AF$237,19,FALSE)="","",VLOOKUP(DATASHEET!A139,[5]YEAR11!$A$2:$AF$237,19,FALSE)),"")</f>
        <v>4.5503675999999995</v>
      </c>
      <c r="Q153" s="497">
        <f>'P8 BREAKDOWN'!M141</f>
        <v>-3.8503675999999998</v>
      </c>
      <c r="R153" s="140" t="str">
        <f>IF(S153="","",IFERROR(VLOOKUP(DATASHEET!AF139,lookup,2,FALSE)-$P153,""))</f>
        <v/>
      </c>
      <c r="S153" s="156" t="str">
        <f>IFERROR(INDEX(DATASHEET!$A$1:$DG$299,MATCH(PROGRESS!$A153,DATASHEET!$A$1:$A$299,0),MATCH(PROGRESS!T$2,DATASHEET!$A$1:$DG$1,0)),"")</f>
        <v/>
      </c>
      <c r="T153" s="156" t="str">
        <f t="shared" si="98"/>
        <v/>
      </c>
      <c r="U153" s="138" t="str">
        <f>IF(ISBLANK(DATASHEET!AG139),"",DATASHEET!AG139)</f>
        <v/>
      </c>
      <c r="V153" s="198" t="str">
        <f>IF(ISBLANK(DATASHEET!AH139),"",DATASHEET!AH139)</f>
        <v/>
      </c>
      <c r="W153" s="140" t="str">
        <f>IF(X153="","",IFERROR(VLOOKUP(DATASHEET!AJ139,lookup,2,FALSE)-$P153,""))</f>
        <v/>
      </c>
      <c r="X153" s="156" t="str">
        <f>IFERROR(INDEX(DATASHEET!$A$1:$DG$299,MATCH(PROGRESS!$A153,DATASHEET!$A$1:$A$299,0),MATCH(PROGRESS!Y$2,DATASHEET!$A$1:$DG$1,0)),"")</f>
        <v/>
      </c>
      <c r="Y153" s="156" t="str">
        <f t="shared" si="99"/>
        <v/>
      </c>
      <c r="Z153" s="138" t="str">
        <f>IF(ISBLANK(DATASHEET!AK139),"",DATASHEET!AK139)</f>
        <v>MM</v>
      </c>
      <c r="AA153" s="198" t="str">
        <f>IF(ISBLANK(DATASHEET!AL139),"",DATASHEET!AL139)</f>
        <v>11T-BI-3</v>
      </c>
      <c r="AB153" s="140" t="str">
        <f>IF(AC153="","",IFERROR(VLOOKUP(DATASHEET!AN139,lookup,2,FALSE)-$P153,""))</f>
        <v/>
      </c>
      <c r="AC153" s="156" t="str">
        <f>IFERROR(INDEX(DATASHEET!$A$1:$DG$299,MATCH(PROGRESS!$A153,DATASHEET!$A$1:$A$299,0),MATCH(PROGRESS!AD$2,DATASHEET!$A$1:$DG$1,0)),"")</f>
        <v/>
      </c>
      <c r="AD153" s="156" t="str">
        <f t="shared" si="100"/>
        <v/>
      </c>
      <c r="AE153" s="138" t="str">
        <f>IF(ISBLANK(DATASHEET!AO139),"",DATASHEET!AO139)</f>
        <v/>
      </c>
      <c r="AF153" s="198" t="str">
        <f>IF(ISBLANK(DATASHEET!AP139),"",DATASHEET!AP139)</f>
        <v/>
      </c>
      <c r="AG153" s="140" t="str">
        <f>IF(AH153="","",IFERROR(VLOOKUP(DATASHEET!AR139,lookup,2,FALSE)-$P153,""))</f>
        <v/>
      </c>
      <c r="AH153" s="156" t="str">
        <f>IFERROR(INDEX(DATASHEET!$A$1:$DG$299,MATCH(PROGRESS!$A153,DATASHEET!$A$1:$A$299,0),MATCH(PROGRESS!AI$2,DATASHEET!$A$1:$DG$1,0)),"")</f>
        <v/>
      </c>
      <c r="AI153" s="156" t="str">
        <f t="shared" si="101"/>
        <v/>
      </c>
      <c r="AJ153" s="138" t="str">
        <f>IF(ISBLANK(DATASHEET!AS139),"",DATASHEET!AS139)</f>
        <v>AGI</v>
      </c>
      <c r="AK153" s="198" t="str">
        <f>IF(ISBLANK(DATASHEET!AT139),"",DATASHEET!AT139)</f>
        <v>11T-CH-3</v>
      </c>
      <c r="AL153" s="140" t="str">
        <f>IF(AM153="","",IFERROR(VLOOKUP(DATASHEET!AV139,lookup,2,FALSE)-$P153,""))</f>
        <v/>
      </c>
      <c r="AM153" s="156" t="str">
        <f>IFERROR(INDEX(DATASHEET!$A$1:$DG$299,MATCH(PROGRESS!$A153,DATASHEET!$A$1:$A$299,0),MATCH(PROGRESS!AN$2,DATASHEET!$A$1:$DG$1,0)),"")</f>
        <v/>
      </c>
      <c r="AN153" s="156" t="str">
        <f t="shared" si="102"/>
        <v/>
      </c>
      <c r="AO153" s="138" t="str">
        <f>IF(ISBLANK(DATASHEET!AW139),"",DATASHEET!AW139)</f>
        <v>BG</v>
      </c>
      <c r="AP153" s="198" t="str">
        <f>IF(ISBLANK(DATASHEET!AX139),"",DATASHEET!AX139)</f>
        <v>11MS2-CD-2</v>
      </c>
      <c r="AQ153" s="140" t="str">
        <f>IF(AR153="","",IFERROR(VLOOKUP(DATASHEET!AZ139,lookup,2,FALSE)-$P153,""))</f>
        <v/>
      </c>
      <c r="AR153" s="156" t="str">
        <f>IFERROR(INDEX(DATASHEET!$A$1:$DG$299,MATCH(PROGRESS!$A153,DATASHEET!$A$1:$A$299,0),MATCH(PROGRESS!AS$2,DATASHEET!$A$1:$DG$1,0)),"")</f>
        <v/>
      </c>
      <c r="AS153" s="156" t="str">
        <f t="shared" si="103"/>
        <v/>
      </c>
      <c r="AT153" s="138" t="str">
        <f>IF(ISBLANK(DATASHEET!BA139),"",DATASHEET!BA139)</f>
        <v/>
      </c>
      <c r="AU153" s="198" t="str">
        <f>IF(ISBLANK(DATASHEET!BB139),"",DATASHEET!BB139)</f>
        <v/>
      </c>
      <c r="AV153" s="140" t="str">
        <f>IF(AW153="","",IFERROR(VLOOKUP(DATASHEET!BD139,lookup,2,FALSE)-$P153,""))</f>
        <v/>
      </c>
      <c r="AW153" s="156" t="str">
        <f>IFERROR(INDEX(DATASHEET!$A$1:$DG$299,MATCH(PROGRESS!$A153,DATASHEET!$A$1:$A$299,0),MATCH(PROGRESS!AX$2,DATASHEET!$A$1:$DG$1,0)),"")</f>
        <v/>
      </c>
      <c r="AX153" s="156" t="str">
        <f t="shared" si="104"/>
        <v/>
      </c>
      <c r="AY153" s="138" t="str">
        <f>IF(ISBLANK(DATASHEET!BE139),"",DATASHEET!BE139)</f>
        <v/>
      </c>
      <c r="AZ153" s="198" t="str">
        <f>IF(ISBLANK(DATASHEET!BF139),"",DATASHEET!BF139)</f>
        <v/>
      </c>
      <c r="BA153" s="140" t="str">
        <f>IF(BB153="","",IFERROR(VLOOKUP(DATASHEET!BH139,lookup,2,FALSE)-$P153,""))</f>
        <v/>
      </c>
      <c r="BB153" s="156" t="str">
        <f>IFERROR(INDEX(DATASHEET!$A$1:$DG$299,MATCH(PROGRESS!$A153,DATASHEET!$A$1:$A$299,0),MATCH(PROGRESS!BC$2,DATASHEET!$A$1:$DG$1,0)),"")</f>
        <v/>
      </c>
      <c r="BC153" s="156" t="str">
        <f t="shared" si="105"/>
        <v/>
      </c>
      <c r="BD153" s="138" t="str">
        <f>IF(ISBLANK(DATASHEET!BI139),"",DATASHEET!BI139)</f>
        <v>AWH</v>
      </c>
      <c r="BE153" s="198" t="str">
        <f>IF(ISBLANK(DATASHEET!BJ139),"",DATASHEET!BJ139)</f>
        <v>11X-EN-5</v>
      </c>
      <c r="BF153" s="140" t="str">
        <f>IF(BG153="","",IFERROR(VLOOKUP(DATASHEET!BL139,lookup,2,FALSE)-$P153,""))</f>
        <v/>
      </c>
      <c r="BG153" s="156" t="str">
        <f>IFERROR(INDEX(DATASHEET!$A$1:$DG$299,MATCH(PROGRESS!$A153,DATASHEET!$A$1:$A$299,0),MATCH(PROGRESS!BH$2,DATASHEET!$A$1:$DG$1,0)),"")</f>
        <v/>
      </c>
      <c r="BH153" s="156" t="str">
        <f t="shared" si="106"/>
        <v/>
      </c>
      <c r="BI153" s="138" t="str">
        <f>IF(ISBLANK(DATASHEET!BM139),"",DATASHEET!BM139)</f>
        <v/>
      </c>
      <c r="BJ153" s="198" t="str">
        <f>IF(ISBLANK(DATASHEET!BN139),"",DATASHEET!BN139)</f>
        <v/>
      </c>
      <c r="BK153" s="140" t="str">
        <f>IF(BL153="","",IFERROR(VLOOKUP(DATASHEET!BP139,lookup,2,FALSE)-$P153,""))</f>
        <v/>
      </c>
      <c r="BL153" s="156" t="str">
        <f>IFERROR(INDEX(DATASHEET!$A$1:$DG$299,MATCH(PROGRESS!$A153,DATASHEET!$A$1:$A$299,0),MATCH(PROGRESS!BM$2,DATASHEET!$A$1:$DG$1,0)),"")</f>
        <v/>
      </c>
      <c r="BM153" s="156" t="str">
        <f t="shared" si="107"/>
        <v/>
      </c>
      <c r="BN153" s="138" t="str">
        <f>IF(ISBLANK(DATASHEET!BQ139),"",DATASHEET!BQ139)</f>
        <v/>
      </c>
      <c r="BO153" s="198" t="str">
        <f>IF(ISBLANK(DATASHEET!BR139),"",DATASHEET!BR139)</f>
        <v/>
      </c>
      <c r="BP153" s="140" t="str">
        <f>IF(BQ153="","",IFERROR(VLOOKUP(DATASHEET!BX139,lookup,2,FALSE)-$P153,""))</f>
        <v/>
      </c>
      <c r="BQ153" s="156" t="str">
        <f>IFERROR(INDEX(DATASHEET!$A$1:$DG$299,MATCH(PROGRESS!$A153,DATASHEET!$A$1:$A$299,0),MATCH(PROGRESS!BR$2,DATASHEET!$A$1:$DG$1,0)),"")</f>
        <v/>
      </c>
      <c r="BR153" s="156" t="str">
        <f t="shared" si="108"/>
        <v/>
      </c>
      <c r="BS153" s="138" t="str">
        <f>IF(ISBLANK(DATASHEET!BY139),"",DATASHEET!BY139)</f>
        <v/>
      </c>
      <c r="BT153" s="198" t="str">
        <f>IF(ISBLANK(DATASHEET!BZ139),"",DATASHEET!BZ139)</f>
        <v/>
      </c>
      <c r="BU153" s="140" t="str">
        <f>IF(BV153="","",IFERROR(VLOOKUP(DATASHEET!CB139,lookup,2,FALSE)-$P153,""))</f>
        <v/>
      </c>
      <c r="BV153" s="156" t="str">
        <f>IFERROR(INDEX(DATASHEET!$A$1:$DG$299,MATCH(PROGRESS!$A153,DATASHEET!$A$1:$A$299,0),MATCH(PROGRESS!BW$2,DATASHEET!$A$1:$DG$1,0)),"")</f>
        <v/>
      </c>
      <c r="BW153" s="156" t="str">
        <f t="shared" si="109"/>
        <v/>
      </c>
      <c r="BX153" s="138" t="str">
        <f>IF(ISBLANK(DATASHEET!CC139),"",DATASHEET!CC139)</f>
        <v/>
      </c>
      <c r="BY153" s="198" t="str">
        <f>IF(ISBLANK(DATASHEET!CD139),"",DATASHEET!CD139)</f>
        <v/>
      </c>
      <c r="BZ153" s="140" t="str">
        <f>IF(CA153="","",IFERROR(VLOOKUP(DATASHEET!CE139,lookup,2,FALSE)-$P153,""))</f>
        <v/>
      </c>
      <c r="CA153" s="156" t="str">
        <f>IFERROR(INDEX(DATASHEET!$A$1:$DG$299,MATCH(PROGRESS!$A153,DATASHEET!$A$1:$A$299,0),MATCH(PROGRESS!CB$2,DATASHEET!$A$1:$DG$1,0)),"")</f>
        <v/>
      </c>
      <c r="CB153" s="156" t="str">
        <f t="shared" si="110"/>
        <v/>
      </c>
      <c r="CC153" s="138" t="str">
        <f>IF(ISBLANK(DATASHEET!CF139),"",DATASHEET!CF139)</f>
        <v/>
      </c>
      <c r="CD153" s="198" t="str">
        <f>IF(ISBLANK(DATASHEET!CG139),"",DATASHEET!CG139)</f>
        <v/>
      </c>
      <c r="CE153" s="140" t="str">
        <f>IF(CF153="","",IFERROR(VLOOKUP(DATASHEET!CJ139,lookup,2,FALSE)-$P153,""))</f>
        <v/>
      </c>
      <c r="CF153" s="156" t="str">
        <f>IFERROR(INDEX(DATASHEET!$A$1:$DG$299,MATCH(PROGRESS!$A153,DATASHEET!$A$1:$A$299,0),MATCH(PROGRESS!CG$2,DATASHEET!$A$1:$DG$1,0)),"")</f>
        <v/>
      </c>
      <c r="CG153" s="156" t="str">
        <f t="shared" si="111"/>
        <v/>
      </c>
      <c r="CH153" s="138" t="str">
        <f>IF(ISBLANK(DATASHEET!CK139),"",DATASHEET!CK139)</f>
        <v/>
      </c>
      <c r="CI153" s="198" t="str">
        <f>IF(ISBLANK(DATASHEET!CL139),"",DATASHEET!CL139)</f>
        <v/>
      </c>
      <c r="CJ153" s="140" t="str">
        <f>IF(CK153="","",IFERROR(VLOOKUP(DATASHEET!CN139,lookup,2,FALSE)-$P153,""))</f>
        <v/>
      </c>
      <c r="CK153" s="156" t="str">
        <f>IFERROR(INDEX(DATASHEET!$A$1:$DG$299,MATCH(PROGRESS!$A153,DATASHEET!$A$1:$A$299,0),MATCH(PROGRESS!CL$2,DATASHEET!$A$1:$DG$1,0)),"")</f>
        <v/>
      </c>
      <c r="CL153" s="156" t="str">
        <f t="shared" si="112"/>
        <v/>
      </c>
      <c r="CM153" s="138" t="str">
        <f>IF(ISBLANK(DATASHEET!CO139),"",DATASHEET!CO139)</f>
        <v>JQ</v>
      </c>
      <c r="CN153" s="198" t="str">
        <f>IF(ISBLANK(DATASHEET!CP139),"",DATASHEET!CP139)</f>
        <v>11X-MA-4</v>
      </c>
      <c r="CO153" s="140" t="str">
        <f>IF(CP153="","",IFERROR(VLOOKUP(DATASHEET!CR139,lookup,2,FALSE)-$P153,""))</f>
        <v/>
      </c>
      <c r="CP153" s="156" t="str">
        <f>IFERROR(INDEX(DATASHEET!$A$1:$DG$299,MATCH(PROGRESS!$A153,DATASHEET!$A$1:$A$299,0),MATCH(PROGRESS!CQ$2,DATASHEET!$A$1:$DG$1,0)),"")</f>
        <v/>
      </c>
      <c r="CQ153" s="156" t="str">
        <f t="shared" si="113"/>
        <v/>
      </c>
      <c r="CR153" s="138" t="str">
        <f>IF(ISBLANK(DATASHEET!CS139),"",DATASHEET!CS139)</f>
        <v/>
      </c>
      <c r="CS153" s="198" t="str">
        <f>IF(ISBLANK(DATASHEET!CT139),"",DATASHEET!CT139)</f>
        <v/>
      </c>
      <c r="CT153" s="140" t="str">
        <f>IF(CU153="","",IFERROR(VLOOKUP(DATASHEET!CV139,lookup,2,FALSE)-$P153,""))</f>
        <v/>
      </c>
      <c r="CU153" s="156" t="str">
        <f>IFERROR(INDEX(DATASHEET!$A$1:$DG$299,MATCH(PROGRESS!$A153,DATASHEET!$A$1:$A$299,0),MATCH(PROGRESS!CV$2,DATASHEET!$A$1:$DG$1,0)),"")</f>
        <v/>
      </c>
      <c r="CV153" s="156" t="str">
        <f t="shared" si="114"/>
        <v/>
      </c>
      <c r="CW153" s="138" t="str">
        <f>IF(ISBLANK(DATASHEET!CW139),"",DATASHEET!CW139)</f>
        <v/>
      </c>
      <c r="CX153" s="198" t="str">
        <f>IF(ISBLANK(DATASHEET!CX139),"",DATASHEET!CX139)</f>
        <v/>
      </c>
      <c r="CY153" s="140" t="str">
        <f>IF(CZ153="","",IFERROR(VLOOKUP(DATASHEET!DD139,lookup,2,FALSE)-$P153,""))</f>
        <v/>
      </c>
      <c r="CZ153" s="156" t="str">
        <f>IFERROR(INDEX(DATASHEET!$A$1:$DG$299,MATCH(PROGRESS!$A153,DATASHEET!$A$1:$A$299,0),MATCH(PROGRESS!DA$2,DATASHEET!$A$1:$DG$1,0)),"")</f>
        <v/>
      </c>
      <c r="DA153" s="156" t="str">
        <f t="shared" si="115"/>
        <v/>
      </c>
      <c r="DB153" s="138" t="str">
        <f>IF(ISBLANK(DATASHEET!DE139),"",DATASHEET!DE139)</f>
        <v/>
      </c>
      <c r="DC153" s="198" t="str">
        <f>IF(ISBLANK(DATASHEET!DF139),"",DATASHEET!DF139)</f>
        <v/>
      </c>
      <c r="DD153" s="140" t="str">
        <f>IF(DE153="","",IFERROR(VLOOKUP(DATASHEET!DH139,lookup,2,FALSE)-$P153,""))</f>
        <v/>
      </c>
      <c r="DE153" s="156" t="str">
        <f>IFERROR(INDEX(DATASHEET!$A$1:$DG$299,MATCH(PROGRESS!$A153,DATASHEET!$A$1:$A$299,0),MATCH(PROGRESS!DF$2,DATASHEET!$A$1:$DG$1,0)),"")</f>
        <v/>
      </c>
      <c r="DF153" s="156" t="str">
        <f t="shared" si="116"/>
        <v/>
      </c>
      <c r="DG153" s="138" t="str">
        <f>IF(ISBLANK(DATASHEET!DI139),"",DATASHEET!DI139)</f>
        <v>TD</v>
      </c>
      <c r="DH153" s="198" t="str">
        <f>IF(ISBLANK(DATASHEET!DJ139),"",DATASHEET!DJ139)</f>
        <v>11T-PH-3</v>
      </c>
      <c r="DI153" s="140" t="str">
        <f>IF(DJ153="","",IFERROR(VLOOKUP(DATASHEET!DL139,lookup,2,FALSE)-$P153,""))</f>
        <v/>
      </c>
      <c r="DJ153" s="156" t="str">
        <f>IFERROR(INDEX(DATASHEET!$A$1:$DG$299,MATCH(PROGRESS!$A153,DATASHEET!$A$1:$A$299,0),MATCH(PROGRESS!DK$2,DATASHEET!$A$1:$DG$1,0)),"")</f>
        <v/>
      </c>
      <c r="DK153" s="156" t="str">
        <f t="shared" si="117"/>
        <v/>
      </c>
      <c r="DL153" s="138" t="str">
        <f>IF(ISBLANK(DATASHEET!DM139),"",DATASHEET!DM139)</f>
        <v/>
      </c>
      <c r="DM153" s="198" t="str">
        <f>IF(ISBLANK(DATASHEET!DN139),"",DATASHEET!DN139)</f>
        <v/>
      </c>
      <c r="DN153" s="140" t="str">
        <f>IF(DO153="","",IFERROR(VLOOKUP(DATASHEET!DP139,lookup,2,FALSE)-$P153,""))</f>
        <v/>
      </c>
      <c r="DO153" s="156" t="str">
        <f>IFERROR(INDEX(DATASHEET!$A$1:$DG$299,MATCH(PROGRESS!$A153,DATASHEET!$A$1:$A$299,0),MATCH(PROGRESS!DP$2,DATASHEET!$A$1:$DG$1,0)),"")</f>
        <v/>
      </c>
      <c r="DP153" s="156" t="str">
        <f t="shared" si="118"/>
        <v/>
      </c>
      <c r="DQ153" s="138" t="str">
        <f>IF(ISBLANK(DATASHEET!DQ139),"",DATASHEET!DQ139)</f>
        <v>GRY</v>
      </c>
      <c r="DR153" s="198" t="str">
        <f>IF(ISBLANK(DATASHEET!DR139),"",DATASHEET!DR139)</f>
        <v>11X-RE-3</v>
      </c>
      <c r="DS153" s="140" t="str">
        <f>IF(DT153="","",IFERROR(VLOOKUP(DATASHEET!DT139,lookup,2,FALSE)-$P153,""))</f>
        <v/>
      </c>
      <c r="DT153" s="156" t="str">
        <f>IFERROR(INDEX(DATASHEET!$A$1:$DG$299,MATCH(PROGRESS!$A153,DATASHEET!$A$1:$A$299,0),MATCH(PROGRESS!DU$2,DATASHEET!$A$1:$DG$1,0)),"")</f>
        <v/>
      </c>
      <c r="DU153" s="156" t="str">
        <f t="shared" si="119"/>
        <v/>
      </c>
      <c r="DV153" s="138" t="str">
        <f>IF(ISBLANK(DATASHEET!DU139),"",DATASHEET!DU139)</f>
        <v/>
      </c>
      <c r="DW153" s="198" t="str">
        <f>IF(ISBLANK(DATASHEET!DV139),"",DATASHEET!DV139)</f>
        <v/>
      </c>
      <c r="DX153" s="140" t="str">
        <f>IF(DY153="","",IFERROR(VLOOKUP(DATASHEET!DX139,lookup,2,FALSE)-$P153,""))</f>
        <v/>
      </c>
      <c r="DY153" s="156" t="str">
        <f>IFERROR(INDEX(DATASHEET!$A$1:$DG$299,MATCH(PROGRESS!$A153,DATASHEET!$A$1:$A$299,0),MATCH(PROGRESS!DZ$2,DATASHEET!$A$1:$DG$1,0)),"")</f>
        <v/>
      </c>
      <c r="DZ153" s="156" t="str">
        <f t="shared" si="120"/>
        <v/>
      </c>
      <c r="EA153" s="138" t="str">
        <f>IF(ISBLANK(DATASHEET!DY139),"",DATASHEET!DY139)</f>
        <v>YP</v>
      </c>
      <c r="EB153" s="198" t="str">
        <f>IF(ISBLANK(DATASHEET!DZ139),"",DATASHEET!DZ139)</f>
        <v>11N-SP-2</v>
      </c>
      <c r="FD153" s="526"/>
      <c r="FE153" s="532"/>
      <c r="FF153" s="532"/>
      <c r="FG153" s="532"/>
      <c r="FH153" s="526"/>
      <c r="FI153" s="526"/>
      <c r="FJ153" s="532"/>
      <c r="FK153" s="526"/>
      <c r="FL153" s="532"/>
      <c r="FM153" s="526"/>
      <c r="FN153" s="532"/>
      <c r="FO153" s="532"/>
      <c r="FP153" s="532"/>
      <c r="FQ153" s="526"/>
      <c r="FR153" s="526"/>
      <c r="FS153" s="526"/>
      <c r="FT153" s="532"/>
      <c r="FU153" s="526"/>
      <c r="FV153" s="532"/>
      <c r="FW153" s="532"/>
      <c r="FX153" s="532"/>
      <c r="FY153" s="526"/>
      <c r="FZ153" s="532"/>
      <c r="GA153" s="529"/>
      <c r="GB153" s="530"/>
      <c r="GC153" s="530"/>
      <c r="GD153" s="529"/>
      <c r="GE153" s="530"/>
      <c r="GF153" s="530"/>
      <c r="GG153" s="530"/>
      <c r="GH153" s="530"/>
      <c r="GI153" s="530"/>
      <c r="GJ153" s="529"/>
      <c r="GK153" s="530"/>
      <c r="GL153" s="529"/>
      <c r="GM153" s="529"/>
      <c r="GN153" s="530"/>
      <c r="GO153" s="530"/>
      <c r="GP153" s="529"/>
      <c r="GQ153" s="529"/>
      <c r="GR153" s="530"/>
      <c r="GS153" s="530"/>
      <c r="GT153" s="529"/>
      <c r="HA153" t="s">
        <v>375</v>
      </c>
    </row>
    <row r="154" spans="1:211" ht="15.75" x14ac:dyDescent="0.25">
      <c r="A154" s="179">
        <f>DATASHEET!A140</f>
        <v>152718</v>
      </c>
      <c r="B154" s="58" t="str">
        <f>DATASHEET!B140</f>
        <v>PENMETSA, Akshaya</v>
      </c>
      <c r="C154" s="169" t="str">
        <f>DATASHEET!C140</f>
        <v>11JNE</v>
      </c>
      <c r="D154" s="170" t="str">
        <f>DATASHEET!D140</f>
        <v>F</v>
      </c>
      <c r="E154" s="170" t="str">
        <f>DATASHEET!J140</f>
        <v>N</v>
      </c>
      <c r="F154" s="170" t="str">
        <f>DATASHEET!E140</f>
        <v>N</v>
      </c>
      <c r="G154" s="170" t="str">
        <f>DATASHEET!F140</f>
        <v>Indian</v>
      </c>
      <c r="H154" s="170" t="str">
        <f>DATASHEET!G140</f>
        <v>Y</v>
      </c>
      <c r="I154" s="170" t="str">
        <f>DATASHEET!H140</f>
        <v>N</v>
      </c>
      <c r="J154" s="170" t="str">
        <f>DATASHEET!I140</f>
        <v>N</v>
      </c>
      <c r="K154" s="171" t="str">
        <f>DATASHEET!M140</f>
        <v>H</v>
      </c>
      <c r="L154" s="88" t="str">
        <f t="shared" si="96"/>
        <v/>
      </c>
      <c r="M154" s="88" t="str">
        <f t="shared" si="97"/>
        <v/>
      </c>
      <c r="N154" s="498" t="str">
        <f>IF(ISBLANK(DATASHEET!L140),"",DATASHEET!L140)</f>
        <v>8-9</v>
      </c>
      <c r="O154" s="109">
        <f>IFERROR(IF(VLOOKUP(DATASHEET!A140,[5]YEAR11!$A$2:$AF$236,18,FALSE)="","",VLOOKUP(DATASHEET!A140,[5]YEAR11!$A$2:$AF$236,18,FALSE)),"")</f>
        <v>75.154411999999994</v>
      </c>
      <c r="P154" s="111">
        <f>IFERROR(IF(VLOOKUP(DATASHEET!A140,[5]YEAR11!$A$2:$AF$237,19,FALSE)="","",VLOOKUP(DATASHEET!A140,[5]YEAR11!$A$2:$AF$237,19,FALSE)),"")</f>
        <v>7.5154411999999997</v>
      </c>
      <c r="Q154" s="497">
        <f>'P8 BREAKDOWN'!M142</f>
        <v>-6.6154411999999994</v>
      </c>
      <c r="R154" s="140" t="str">
        <f>IF(S154="","",IFERROR(VLOOKUP(DATASHEET!AF140,lookup,2,FALSE)-$P154,""))</f>
        <v/>
      </c>
      <c r="S154" s="156" t="str">
        <f>IFERROR(INDEX(DATASHEET!$A$1:$DG$299,MATCH(PROGRESS!$A154,DATASHEET!$A$1:$A$299,0),MATCH(PROGRESS!T$2,DATASHEET!$A$1:$DG$1,0)),"")</f>
        <v/>
      </c>
      <c r="T154" s="156" t="str">
        <f t="shared" si="98"/>
        <v/>
      </c>
      <c r="U154" s="138" t="str">
        <f>IF(ISBLANK(DATASHEET!AG140),"",DATASHEET!AG140)</f>
        <v/>
      </c>
      <c r="V154" s="198" t="str">
        <f>IF(ISBLANK(DATASHEET!AH140),"",DATASHEET!AH140)</f>
        <v/>
      </c>
      <c r="W154" s="140" t="str">
        <f>IF(X154="","",IFERROR(VLOOKUP(DATASHEET!AJ140,lookup,2,FALSE)-$P154,""))</f>
        <v/>
      </c>
      <c r="X154" s="156" t="str">
        <f>IFERROR(INDEX(DATASHEET!$A$1:$DG$299,MATCH(PROGRESS!$A154,DATASHEET!$A$1:$A$299,0),MATCH(PROGRESS!Y$2,DATASHEET!$A$1:$DG$1,0)),"")</f>
        <v/>
      </c>
      <c r="Y154" s="156" t="str">
        <f t="shared" si="99"/>
        <v/>
      </c>
      <c r="Z154" s="138" t="str">
        <f>IF(ISBLANK(DATASHEET!AK140),"",DATASHEET!AK140)</f>
        <v>MM</v>
      </c>
      <c r="AA154" s="198" t="str">
        <f>IF(ISBLANK(DATASHEET!AL140),"",DATASHEET!AL140)</f>
        <v>11T-BI-1</v>
      </c>
      <c r="AB154" s="140" t="str">
        <f>IF(AC154="","",IFERROR(VLOOKUP(DATASHEET!AN140,lookup,2,FALSE)-$P154,""))</f>
        <v/>
      </c>
      <c r="AC154" s="156" t="str">
        <f>IFERROR(INDEX(DATASHEET!$A$1:$DG$299,MATCH(PROGRESS!$A154,DATASHEET!$A$1:$A$299,0),MATCH(PROGRESS!AD$2,DATASHEET!$A$1:$DG$1,0)),"")</f>
        <v/>
      </c>
      <c r="AD154" s="156" t="str">
        <f t="shared" si="100"/>
        <v/>
      </c>
      <c r="AE154" s="138" t="str">
        <f>IF(ISBLANK(DATASHEET!AO140),"",DATASHEET!AO140)</f>
        <v/>
      </c>
      <c r="AF154" s="198" t="str">
        <f>IF(ISBLANK(DATASHEET!AP140),"",DATASHEET!AP140)</f>
        <v/>
      </c>
      <c r="AG154" s="140" t="str">
        <f>IF(AH154="","",IFERROR(VLOOKUP(DATASHEET!AR140,lookup,2,FALSE)-$P154,""))</f>
        <v/>
      </c>
      <c r="AH154" s="156" t="str">
        <f>IFERROR(INDEX(DATASHEET!$A$1:$DG$299,MATCH(PROGRESS!$A154,DATASHEET!$A$1:$A$299,0),MATCH(PROGRESS!AI$2,DATASHEET!$A$1:$DG$1,0)),"")</f>
        <v/>
      </c>
      <c r="AI154" s="156" t="str">
        <f t="shared" si="101"/>
        <v/>
      </c>
      <c r="AJ154" s="138" t="str">
        <f>IF(ISBLANK(DATASHEET!AS140),"",DATASHEET!AS140)</f>
        <v>MW</v>
      </c>
      <c r="AK154" s="198" t="str">
        <f>IF(ISBLANK(DATASHEET!AT140),"",DATASHEET!AT140)</f>
        <v>11T-CH-1</v>
      </c>
      <c r="AL154" s="140" t="str">
        <f>IF(AM154="","",IFERROR(VLOOKUP(DATASHEET!AV140,lookup,2,FALSE)-$P154,""))</f>
        <v/>
      </c>
      <c r="AM154" s="156" t="str">
        <f>IFERROR(INDEX(DATASHEET!$A$1:$DG$299,MATCH(PROGRESS!$A154,DATASHEET!$A$1:$A$299,0),MATCH(PROGRESS!AN$2,DATASHEET!$A$1:$DG$1,0)),"")</f>
        <v/>
      </c>
      <c r="AN154" s="156" t="str">
        <f t="shared" si="102"/>
        <v/>
      </c>
      <c r="AO154" s="138" t="str">
        <f>IF(ISBLANK(DATASHEET!AW140),"",DATASHEET!AW140)</f>
        <v/>
      </c>
      <c r="AP154" s="198" t="str">
        <f>IF(ISBLANK(DATASHEET!AX140),"",DATASHEET!AX140)</f>
        <v/>
      </c>
      <c r="AQ154" s="140" t="str">
        <f>IF(AR154="","",IFERROR(VLOOKUP(DATASHEET!AZ140,lookup,2,FALSE)-$P154,""))</f>
        <v/>
      </c>
      <c r="AR154" s="156" t="str">
        <f>IFERROR(INDEX(DATASHEET!$A$1:$DG$299,MATCH(PROGRESS!$A154,DATASHEET!$A$1:$A$299,0),MATCH(PROGRESS!AS$2,DATASHEET!$A$1:$DG$1,0)),"")</f>
        <v/>
      </c>
      <c r="AS154" s="156" t="str">
        <f t="shared" si="103"/>
        <v/>
      </c>
      <c r="AT154" s="138" t="str">
        <f>IF(ISBLANK(DATASHEET!BA140),"",DATASHEET!BA140)</f>
        <v/>
      </c>
      <c r="AU154" s="198" t="str">
        <f>IF(ISBLANK(DATASHEET!BB140),"",DATASHEET!BB140)</f>
        <v/>
      </c>
      <c r="AV154" s="140" t="str">
        <f>IF(AW154="","",IFERROR(VLOOKUP(DATASHEET!BD140,lookup,2,FALSE)-$P154,""))</f>
        <v/>
      </c>
      <c r="AW154" s="156" t="str">
        <f>IFERROR(INDEX(DATASHEET!$A$1:$DG$299,MATCH(PROGRESS!$A154,DATASHEET!$A$1:$A$299,0),MATCH(PROGRESS!AX$2,DATASHEET!$A$1:$DG$1,0)),"")</f>
        <v/>
      </c>
      <c r="AX154" s="156" t="str">
        <f t="shared" si="104"/>
        <v/>
      </c>
      <c r="AY154" s="138" t="str">
        <f>IF(ISBLANK(DATASHEET!BE140),"",DATASHEET!BE140)</f>
        <v/>
      </c>
      <c r="AZ154" s="198" t="str">
        <f>IF(ISBLANK(DATASHEET!BF140),"",DATASHEET!BF140)</f>
        <v/>
      </c>
      <c r="BA154" s="140" t="str">
        <f>IF(BB154="","",IFERROR(VLOOKUP(DATASHEET!BH140,lookup,2,FALSE)-$P154,""))</f>
        <v/>
      </c>
      <c r="BB154" s="156" t="str">
        <f>IFERROR(INDEX(DATASHEET!$A$1:$DG$299,MATCH(PROGRESS!$A154,DATASHEET!$A$1:$A$299,0),MATCH(PROGRESS!BC$2,DATASHEET!$A$1:$DG$1,0)),"")</f>
        <v/>
      </c>
      <c r="BC154" s="156" t="str">
        <f t="shared" si="105"/>
        <v/>
      </c>
      <c r="BD154" s="138" t="str">
        <f>IF(ISBLANK(DATASHEET!BI140),"",DATASHEET!BI140)</f>
        <v>JK</v>
      </c>
      <c r="BE154" s="198" t="str">
        <f>IF(ISBLANK(DATASHEET!BJ140),"",DATASHEET!BJ140)</f>
        <v>11X-EN-3</v>
      </c>
      <c r="BF154" s="140" t="str">
        <f>IF(BG154="","",IFERROR(VLOOKUP(DATASHEET!BL140,lookup,2,FALSE)-$P154,""))</f>
        <v/>
      </c>
      <c r="BG154" s="156" t="str">
        <f>IFERROR(INDEX(DATASHEET!$A$1:$DG$299,MATCH(PROGRESS!$A154,DATASHEET!$A$1:$A$299,0),MATCH(PROGRESS!BH$2,DATASHEET!$A$1:$DG$1,0)),"")</f>
        <v/>
      </c>
      <c r="BH154" s="156" t="str">
        <f t="shared" si="106"/>
        <v/>
      </c>
      <c r="BI154" s="138" t="str">
        <f>IF(ISBLANK(DATASHEET!BM140),"",DATASHEET!BM140)</f>
        <v/>
      </c>
      <c r="BJ154" s="198" t="str">
        <f>IF(ISBLANK(DATASHEET!BN140),"",DATASHEET!BN140)</f>
        <v/>
      </c>
      <c r="BK154" s="140" t="str">
        <f>IF(BL154="","",IFERROR(VLOOKUP(DATASHEET!BP140,lookup,2,FALSE)-$P154,""))</f>
        <v/>
      </c>
      <c r="BL154" s="156" t="str">
        <f>IFERROR(INDEX(DATASHEET!$A$1:$DG$299,MATCH(PROGRESS!$A154,DATASHEET!$A$1:$A$299,0),MATCH(PROGRESS!BM$2,DATASHEET!$A$1:$DG$1,0)),"")</f>
        <v/>
      </c>
      <c r="BM154" s="156" t="str">
        <f t="shared" si="107"/>
        <v/>
      </c>
      <c r="BN154" s="138" t="str">
        <f>IF(ISBLANK(DATASHEET!BQ140),"",DATASHEET!BQ140)</f>
        <v/>
      </c>
      <c r="BO154" s="198" t="str">
        <f>IF(ISBLANK(DATASHEET!BR140),"",DATASHEET!BR140)</f>
        <v/>
      </c>
      <c r="BP154" s="140" t="str">
        <f>IF(BQ154="","",IFERROR(VLOOKUP(DATASHEET!BX140,lookup,2,FALSE)-$P154,""))</f>
        <v/>
      </c>
      <c r="BQ154" s="156" t="str">
        <f>IFERROR(INDEX(DATASHEET!$A$1:$DG$299,MATCH(PROGRESS!$A154,DATASHEET!$A$1:$A$299,0),MATCH(PROGRESS!BR$2,DATASHEET!$A$1:$DG$1,0)),"")</f>
        <v/>
      </c>
      <c r="BR154" s="156" t="str">
        <f t="shared" si="108"/>
        <v/>
      </c>
      <c r="BS154" s="138" t="str">
        <f>IF(ISBLANK(DATASHEET!BY140),"",DATASHEET!BY140)</f>
        <v/>
      </c>
      <c r="BT154" s="198" t="str">
        <f>IF(ISBLANK(DATASHEET!BZ140),"",DATASHEET!BZ140)</f>
        <v/>
      </c>
      <c r="BU154" s="140" t="str">
        <f>IF(BV154="","",IFERROR(VLOOKUP(DATASHEET!CB140,lookup,2,FALSE)-$P154,""))</f>
        <v/>
      </c>
      <c r="BV154" s="156" t="str">
        <f>IFERROR(INDEX(DATASHEET!$A$1:$DG$299,MATCH(PROGRESS!$A154,DATASHEET!$A$1:$A$299,0),MATCH(PROGRESS!BW$2,DATASHEET!$A$1:$DG$1,0)),"")</f>
        <v/>
      </c>
      <c r="BW154" s="156" t="str">
        <f t="shared" si="109"/>
        <v/>
      </c>
      <c r="BX154" s="138" t="str">
        <f>IF(ISBLANK(DATASHEET!CC140),"",DATASHEET!CC140)</f>
        <v/>
      </c>
      <c r="BY154" s="198" t="str">
        <f>IF(ISBLANK(DATASHEET!CD140),"",DATASHEET!CD140)</f>
        <v/>
      </c>
      <c r="BZ154" s="140" t="str">
        <f>IF(CA154="","",IFERROR(VLOOKUP(DATASHEET!CE140,lookup,2,FALSE)-$P154,""))</f>
        <v/>
      </c>
      <c r="CA154" s="156" t="str">
        <f>IFERROR(INDEX(DATASHEET!$A$1:$DG$299,MATCH(PROGRESS!$A154,DATASHEET!$A$1:$A$299,0),MATCH(PROGRESS!CB$2,DATASHEET!$A$1:$DG$1,0)),"")</f>
        <v/>
      </c>
      <c r="CB154" s="156" t="str">
        <f t="shared" si="110"/>
        <v/>
      </c>
      <c r="CC154" s="138" t="str">
        <f>IF(ISBLANK(DATASHEET!CF140),"",DATASHEET!CF140)</f>
        <v/>
      </c>
      <c r="CD154" s="198" t="str">
        <f>IF(ISBLANK(DATASHEET!CG140),"",DATASHEET!CG140)</f>
        <v>AWIL</v>
      </c>
      <c r="CE154" s="140" t="str">
        <f>IF(CF154="","",IFERROR(VLOOKUP(DATASHEET!CJ140,lookup,2,FALSE)-$P154,""))</f>
        <v/>
      </c>
      <c r="CF154" s="156" t="str">
        <f>IFERROR(INDEX(DATASHEET!$A$1:$DG$299,MATCH(PROGRESS!$A154,DATASHEET!$A$1:$A$299,0),MATCH(PROGRESS!CG$2,DATASHEET!$A$1:$DG$1,0)),"")</f>
        <v/>
      </c>
      <c r="CG154" s="156" t="str">
        <f t="shared" si="111"/>
        <v/>
      </c>
      <c r="CH154" s="138" t="str">
        <f>IF(ISBLANK(DATASHEET!CK140),"",DATASHEET!CK140)</f>
        <v/>
      </c>
      <c r="CI154" s="198" t="str">
        <f>IF(ISBLANK(DATASHEET!CL140),"",DATASHEET!CL140)</f>
        <v/>
      </c>
      <c r="CJ154" s="140" t="str">
        <f>IF(CK154="","",IFERROR(VLOOKUP(DATASHEET!CN140,lookup,2,FALSE)-$P154,""))</f>
        <v/>
      </c>
      <c r="CK154" s="156" t="str">
        <f>IFERROR(INDEX(DATASHEET!$A$1:$DG$299,MATCH(PROGRESS!$A154,DATASHEET!$A$1:$A$299,0),MATCH(PROGRESS!CL$2,DATASHEET!$A$1:$DG$1,0)),"")</f>
        <v/>
      </c>
      <c r="CL154" s="156" t="str">
        <f t="shared" si="112"/>
        <v/>
      </c>
      <c r="CM154" s="138" t="str">
        <f>IF(ISBLANK(DATASHEET!CO140),"",DATASHEET!CO140)</f>
        <v>JQ</v>
      </c>
      <c r="CN154" s="198" t="str">
        <f>IF(ISBLANK(DATASHEET!CP140),"",DATASHEET!CP140)</f>
        <v>11X-MA-4</v>
      </c>
      <c r="CO154" s="140" t="str">
        <f>IF(CP154="","",IFERROR(VLOOKUP(DATASHEET!CR140,lookup,2,FALSE)-$P154,""))</f>
        <v/>
      </c>
      <c r="CP154" s="156" t="str">
        <f>IFERROR(INDEX(DATASHEET!$A$1:$DG$299,MATCH(PROGRESS!$A154,DATASHEET!$A$1:$A$299,0),MATCH(PROGRESS!CQ$2,DATASHEET!$A$1:$DG$1,0)),"")</f>
        <v/>
      </c>
      <c r="CQ154" s="156" t="str">
        <f t="shared" si="113"/>
        <v/>
      </c>
      <c r="CR154" s="138" t="str">
        <f>IF(ISBLANK(DATASHEET!CS140),"",DATASHEET!CS140)</f>
        <v/>
      </c>
      <c r="CS154" s="198" t="str">
        <f>IF(ISBLANK(DATASHEET!CT140),"",DATASHEET!CT140)</f>
        <v/>
      </c>
      <c r="CT154" s="140" t="str">
        <f>IF(CU154="","",IFERROR(VLOOKUP(DATASHEET!CV140,lookup,2,FALSE)-$P154,""))</f>
        <v/>
      </c>
      <c r="CU154" s="156" t="str">
        <f>IFERROR(INDEX(DATASHEET!$A$1:$DG$299,MATCH(PROGRESS!$A154,DATASHEET!$A$1:$A$299,0),MATCH(PROGRESS!CV$2,DATASHEET!$A$1:$DG$1,0)),"")</f>
        <v/>
      </c>
      <c r="CV154" s="156" t="str">
        <f t="shared" si="114"/>
        <v/>
      </c>
      <c r="CW154" s="138" t="str">
        <f>IF(ISBLANK(DATASHEET!CW140),"",DATASHEET!CW140)</f>
        <v/>
      </c>
      <c r="CX154" s="198" t="str">
        <f>IF(ISBLANK(DATASHEET!CX140),"",DATASHEET!CX140)</f>
        <v/>
      </c>
      <c r="CY154" s="140" t="str">
        <f>IF(CZ154="","",IFERROR(VLOOKUP(DATASHEET!DD140,lookup,2,FALSE)-$P154,""))</f>
        <v/>
      </c>
      <c r="CZ154" s="156" t="str">
        <f>IFERROR(INDEX(DATASHEET!$A$1:$DG$299,MATCH(PROGRESS!$A154,DATASHEET!$A$1:$A$299,0),MATCH(PROGRESS!DA$2,DATASHEET!$A$1:$DG$1,0)),"")</f>
        <v/>
      </c>
      <c r="DA154" s="156" t="str">
        <f t="shared" si="115"/>
        <v/>
      </c>
      <c r="DB154" s="138" t="str">
        <f>IF(ISBLANK(DATASHEET!DE140),"",DATASHEET!DE140)</f>
        <v/>
      </c>
      <c r="DC154" s="198" t="str">
        <f>IF(ISBLANK(DATASHEET!DF140),"",DATASHEET!DF140)</f>
        <v/>
      </c>
      <c r="DD154" s="140" t="str">
        <f>IF(DE154="","",IFERROR(VLOOKUP(DATASHEET!DH140,lookup,2,FALSE)-$P154,""))</f>
        <v/>
      </c>
      <c r="DE154" s="156" t="str">
        <f>IFERROR(INDEX(DATASHEET!$A$1:$DG$299,MATCH(PROGRESS!$A154,DATASHEET!$A$1:$A$299,0),MATCH(PROGRESS!DF$2,DATASHEET!$A$1:$DG$1,0)),"")</f>
        <v/>
      </c>
      <c r="DF154" s="156" t="str">
        <f t="shared" si="116"/>
        <v/>
      </c>
      <c r="DG154" s="138" t="str">
        <f>IF(ISBLANK(DATASHEET!DI140),"",DATASHEET!DI140)</f>
        <v>AR</v>
      </c>
      <c r="DH154" s="198" t="str">
        <f>IF(ISBLANK(DATASHEET!DJ140),"",DATASHEET!DJ140)</f>
        <v>11T-PH-1</v>
      </c>
      <c r="DI154" s="140" t="str">
        <f>IF(DJ154="","",IFERROR(VLOOKUP(DATASHEET!DL140,lookup,2,FALSE)-$P154,""))</f>
        <v/>
      </c>
      <c r="DJ154" s="156" t="str">
        <f>IFERROR(INDEX(DATASHEET!$A$1:$DG$299,MATCH(PROGRESS!$A154,DATASHEET!$A$1:$A$299,0),MATCH(PROGRESS!DK$2,DATASHEET!$A$1:$DG$1,0)),"")</f>
        <v/>
      </c>
      <c r="DK154" s="156" t="str">
        <f t="shared" si="117"/>
        <v/>
      </c>
      <c r="DL154" s="138" t="str">
        <f>IF(ISBLANK(DATASHEET!DM140),"",DATASHEET!DM140)</f>
        <v/>
      </c>
      <c r="DM154" s="198" t="str">
        <f>IF(ISBLANK(DATASHEET!DN140),"",DATASHEET!DN140)</f>
        <v/>
      </c>
      <c r="DN154" s="140" t="str">
        <f>IF(DO154="","",IFERROR(VLOOKUP(DATASHEET!DP140,lookup,2,FALSE)-$P154,""))</f>
        <v/>
      </c>
      <c r="DO154" s="156" t="str">
        <f>IFERROR(INDEX(DATASHEET!$A$1:$DG$299,MATCH(PROGRESS!$A154,DATASHEET!$A$1:$A$299,0),MATCH(PROGRESS!DP$2,DATASHEET!$A$1:$DG$1,0)),"")</f>
        <v/>
      </c>
      <c r="DP154" s="156" t="str">
        <f t="shared" si="118"/>
        <v/>
      </c>
      <c r="DQ154" s="138" t="str">
        <f>IF(ISBLANK(DATASHEET!DQ140),"",DATASHEET!DQ140)</f>
        <v>FG</v>
      </c>
      <c r="DR154" s="198" t="str">
        <f>IF(ISBLANK(DATASHEET!DR140),"",DATASHEET!DR140)</f>
        <v>11X-RE-4</v>
      </c>
      <c r="DS154" s="140" t="str">
        <f>IF(DT154="","",IFERROR(VLOOKUP(DATASHEET!DT140,lookup,2,FALSE)-$P154,""))</f>
        <v/>
      </c>
      <c r="DT154" s="156" t="str">
        <f>IFERROR(INDEX(DATASHEET!$A$1:$DG$299,MATCH(PROGRESS!$A154,DATASHEET!$A$1:$A$299,0),MATCH(PROGRESS!DU$2,DATASHEET!$A$1:$DG$1,0)),"")</f>
        <v/>
      </c>
      <c r="DU154" s="156" t="str">
        <f t="shared" si="119"/>
        <v/>
      </c>
      <c r="DV154" s="138" t="str">
        <f>IF(ISBLANK(DATASHEET!DU140),"",DATASHEET!DU140)</f>
        <v/>
      </c>
      <c r="DW154" s="198" t="str">
        <f>IF(ISBLANK(DATASHEET!DV140),"",DATASHEET!DV140)</f>
        <v/>
      </c>
      <c r="DX154" s="140" t="str">
        <f>IF(DY154="","",IFERROR(VLOOKUP(DATASHEET!DX140,lookup,2,FALSE)-$P154,""))</f>
        <v/>
      </c>
      <c r="DY154" s="156" t="str">
        <f>IFERROR(INDEX(DATASHEET!$A$1:$DG$299,MATCH(PROGRESS!$A154,DATASHEET!$A$1:$A$299,0),MATCH(PROGRESS!DZ$2,DATASHEET!$A$1:$DG$1,0)),"")</f>
        <v/>
      </c>
      <c r="DZ154" s="156" t="str">
        <f t="shared" si="120"/>
        <v/>
      </c>
      <c r="EA154" s="138" t="str">
        <f>IF(ISBLANK(DATASHEET!DY140),"",DATASHEET!DY140)</f>
        <v>YP</v>
      </c>
      <c r="EB154" s="198" t="str">
        <f>IF(ISBLANK(DATASHEET!DZ140),"",DATASHEET!DZ140)</f>
        <v>11N-SP-2</v>
      </c>
      <c r="FD154" s="526"/>
      <c r="FE154" s="532"/>
      <c r="FF154" s="532"/>
      <c r="FG154" s="532"/>
      <c r="FH154" s="526"/>
      <c r="FI154" s="526"/>
      <c r="FJ154" s="532"/>
      <c r="FK154" s="526"/>
      <c r="FL154" s="532"/>
      <c r="FM154" s="526"/>
      <c r="FN154" s="532"/>
      <c r="FO154" s="532"/>
      <c r="FP154" s="532"/>
      <c r="FQ154" s="526"/>
      <c r="FR154" s="526"/>
      <c r="FS154" s="526"/>
      <c r="FT154" s="532"/>
      <c r="FU154" s="526"/>
      <c r="FV154" s="532"/>
      <c r="FW154" s="532"/>
      <c r="FX154" s="532"/>
      <c r="FY154" s="526"/>
      <c r="FZ154" s="532"/>
      <c r="GA154" s="529"/>
      <c r="GB154" s="530"/>
      <c r="GC154" s="530"/>
      <c r="GD154" s="529"/>
      <c r="GE154" s="530"/>
      <c r="GF154" s="530"/>
      <c r="GG154" s="530"/>
      <c r="GH154" s="530"/>
      <c r="GI154" s="530"/>
      <c r="GJ154" s="529"/>
      <c r="GK154" s="530"/>
      <c r="GL154" s="529"/>
      <c r="GM154" s="529"/>
      <c r="GN154" s="530"/>
      <c r="GO154" s="530"/>
      <c r="GP154" s="529"/>
      <c r="GQ154" s="529"/>
      <c r="GR154" s="530"/>
      <c r="GS154" s="530"/>
      <c r="GT154" s="529"/>
      <c r="HA154" t="s">
        <v>377</v>
      </c>
    </row>
    <row r="155" spans="1:211" ht="15.75" x14ac:dyDescent="0.25">
      <c r="A155" s="179">
        <f>DATASHEET!A141</f>
        <v>151686</v>
      </c>
      <c r="B155" s="58" t="str">
        <f>DATASHEET!B141</f>
        <v>PEREIRA, Cianah</v>
      </c>
      <c r="C155" s="169" t="str">
        <f>DATASHEET!C141</f>
        <v>11SK</v>
      </c>
      <c r="D155" s="170" t="str">
        <f>DATASHEET!D141</f>
        <v>F</v>
      </c>
      <c r="E155" s="170" t="str">
        <f>DATASHEET!J141</f>
        <v>N</v>
      </c>
      <c r="F155" s="170" t="str">
        <f>DATASHEET!E141</f>
        <v>Y</v>
      </c>
      <c r="G155" s="170" t="str">
        <f>DATASHEET!F141</f>
        <v>White - British</v>
      </c>
      <c r="H155" s="170" t="str">
        <f>DATASHEET!G141</f>
        <v>N</v>
      </c>
      <c r="I155" s="170" t="str">
        <f>DATASHEET!H141</f>
        <v>Y</v>
      </c>
      <c r="J155" s="170" t="str">
        <f>DATASHEET!I141</f>
        <v>N</v>
      </c>
      <c r="K155" s="171" t="str">
        <f>DATASHEET!M141</f>
        <v>H</v>
      </c>
      <c r="L155" s="88" t="str">
        <f t="shared" si="96"/>
        <v/>
      </c>
      <c r="M155" s="88" t="str">
        <f t="shared" si="97"/>
        <v/>
      </c>
      <c r="N155" s="498" t="str">
        <f>IF(ISBLANK(DATASHEET!L141),"",DATASHEET!L141)</f>
        <v>7-8</v>
      </c>
      <c r="O155" s="109">
        <f>IFERROR(IF(VLOOKUP(DATASHEET!A141,[5]YEAR11!$A$2:$AF$236,18,FALSE)="","",VLOOKUP(DATASHEET!A141,[5]YEAR11!$A$2:$AF$236,18,FALSE)),"")</f>
        <v>61.896647999999999</v>
      </c>
      <c r="P155" s="111">
        <f>IFERROR(IF(VLOOKUP(DATASHEET!A141,[5]YEAR11!$A$2:$AF$237,19,FALSE)="","",VLOOKUP(DATASHEET!A141,[5]YEAR11!$A$2:$AF$237,19,FALSE)),"")</f>
        <v>6.1896648000000001</v>
      </c>
      <c r="Q155" s="497" t="str">
        <f>'P8 BREAKDOWN'!M143</f>
        <v/>
      </c>
      <c r="R155" s="140" t="str">
        <f>IF(S155="","",IFERROR(VLOOKUP(DATASHEET!AF141,lookup,2,FALSE)-$P155,""))</f>
        <v/>
      </c>
      <c r="S155" s="156" t="str">
        <f>IFERROR(INDEX(DATASHEET!$A$1:$DG$299,MATCH(PROGRESS!$A155,DATASHEET!$A$1:$A$299,0),MATCH(PROGRESS!T$2,DATASHEET!$A$1:$DG$1,0)),"")</f>
        <v/>
      </c>
      <c r="T155" s="156" t="str">
        <f t="shared" si="98"/>
        <v/>
      </c>
      <c r="U155" s="138" t="str">
        <f>IF(ISBLANK(DATASHEET!AG141),"",DATASHEET!AG141)</f>
        <v/>
      </c>
      <c r="V155" s="198" t="str">
        <f>IF(ISBLANK(DATASHEET!AH141),"",DATASHEET!AH141)</f>
        <v/>
      </c>
      <c r="W155" s="140" t="str">
        <f>IF(X155="","",IFERROR(VLOOKUP(DATASHEET!AJ141,lookup,2,FALSE)-$P155,""))</f>
        <v/>
      </c>
      <c r="X155" s="156" t="str">
        <f>IFERROR(INDEX(DATASHEET!$A$1:$DG$299,MATCH(PROGRESS!$A155,DATASHEET!$A$1:$A$299,0),MATCH(PROGRESS!Y$2,DATASHEET!$A$1:$DG$1,0)),"")</f>
        <v/>
      </c>
      <c r="Y155" s="156" t="str">
        <f t="shared" si="99"/>
        <v/>
      </c>
      <c r="Z155" s="138" t="str">
        <f>IF(ISBLANK(DATASHEET!AK141),"",DATASHEET!AK141)</f>
        <v>RAB</v>
      </c>
      <c r="AA155" s="198" t="str">
        <f>IF(ISBLANK(DATASHEET!AL141),"",DATASHEET!AL141)</f>
        <v>11T-BI-2</v>
      </c>
      <c r="AB155" s="140" t="str">
        <f>IF(AC155="","",IFERROR(VLOOKUP(DATASHEET!AN141,lookup,2,FALSE)-$P155,""))</f>
        <v/>
      </c>
      <c r="AC155" s="156" t="str">
        <f>IFERROR(INDEX(DATASHEET!$A$1:$DG$299,MATCH(PROGRESS!$A155,DATASHEET!$A$1:$A$299,0),MATCH(PROGRESS!AD$2,DATASHEET!$A$1:$DG$1,0)),"")</f>
        <v/>
      </c>
      <c r="AD155" s="156" t="str">
        <f t="shared" si="100"/>
        <v/>
      </c>
      <c r="AE155" s="138" t="str">
        <f>IF(ISBLANK(DATASHEET!AO141),"",DATASHEET!AO141)</f>
        <v/>
      </c>
      <c r="AF155" s="198" t="str">
        <f>IF(ISBLANK(DATASHEET!AP141),"",DATASHEET!AP141)</f>
        <v/>
      </c>
      <c r="AG155" s="140" t="str">
        <f>IF(AH155="","",IFERROR(VLOOKUP(DATASHEET!AR141,lookup,2,FALSE)-$P155,""))</f>
        <v/>
      </c>
      <c r="AH155" s="156" t="str">
        <f>IFERROR(INDEX(DATASHEET!$A$1:$DG$299,MATCH(PROGRESS!$A155,DATASHEET!$A$1:$A$299,0),MATCH(PROGRESS!AI$2,DATASHEET!$A$1:$DG$1,0)),"")</f>
        <v/>
      </c>
      <c r="AI155" s="156" t="str">
        <f t="shared" si="101"/>
        <v/>
      </c>
      <c r="AJ155" s="138" t="str">
        <f>IF(ISBLANK(DATASHEET!AS141),"",DATASHEET!AS141)</f>
        <v>GN</v>
      </c>
      <c r="AK155" s="198" t="str">
        <f>IF(ISBLANK(DATASHEET!AT141),"",DATASHEET!AT141)</f>
        <v>11T-CH-2</v>
      </c>
      <c r="AL155" s="140" t="str">
        <f>IF(AM155="","",IFERROR(VLOOKUP(DATASHEET!AV141,lookup,2,FALSE)-$P155,""))</f>
        <v/>
      </c>
      <c r="AM155" s="156" t="str">
        <f>IFERROR(INDEX(DATASHEET!$A$1:$DG$299,MATCH(PROGRESS!$A155,DATASHEET!$A$1:$A$299,0),MATCH(PROGRESS!AN$2,DATASHEET!$A$1:$DG$1,0)),"")</f>
        <v/>
      </c>
      <c r="AN155" s="156" t="str">
        <f t="shared" si="102"/>
        <v/>
      </c>
      <c r="AO155" s="138" t="str">
        <f>IF(ISBLANK(DATASHEET!AW141),"",DATASHEET!AW141)</f>
        <v>BG</v>
      </c>
      <c r="AP155" s="198" t="str">
        <f>IF(ISBLANK(DATASHEET!AX141),"",DATASHEET!AX141)</f>
        <v>11MS2-CD-2</v>
      </c>
      <c r="AQ155" s="140" t="str">
        <f>IF(AR155="","",IFERROR(VLOOKUP(DATASHEET!AZ141,lookup,2,FALSE)-$P155,""))</f>
        <v/>
      </c>
      <c r="AR155" s="156" t="str">
        <f>IFERROR(INDEX(DATASHEET!$A$1:$DG$299,MATCH(PROGRESS!$A155,DATASHEET!$A$1:$A$299,0),MATCH(PROGRESS!AS$2,DATASHEET!$A$1:$DG$1,0)),"")</f>
        <v/>
      </c>
      <c r="AS155" s="156" t="str">
        <f t="shared" si="103"/>
        <v/>
      </c>
      <c r="AT155" s="138" t="str">
        <f>IF(ISBLANK(DATASHEET!BA141),"",DATASHEET!BA141)</f>
        <v/>
      </c>
      <c r="AU155" s="198" t="str">
        <f>IF(ISBLANK(DATASHEET!BB141),"",DATASHEET!BB141)</f>
        <v/>
      </c>
      <c r="AV155" s="140" t="str">
        <f>IF(AW155="","",IFERROR(VLOOKUP(DATASHEET!BD141,lookup,2,FALSE)-$P155,""))</f>
        <v/>
      </c>
      <c r="AW155" s="156" t="str">
        <f>IFERROR(INDEX(DATASHEET!$A$1:$DG$299,MATCH(PROGRESS!$A155,DATASHEET!$A$1:$A$299,0),MATCH(PROGRESS!AX$2,DATASHEET!$A$1:$DG$1,0)),"")</f>
        <v/>
      </c>
      <c r="AX155" s="156" t="str">
        <f t="shared" si="104"/>
        <v/>
      </c>
      <c r="AY155" s="138" t="str">
        <f>IF(ISBLANK(DATASHEET!BE141),"",DATASHEET!BE141)</f>
        <v/>
      </c>
      <c r="AZ155" s="198" t="str">
        <f>IF(ISBLANK(DATASHEET!BF141),"",DATASHEET!BF141)</f>
        <v/>
      </c>
      <c r="BA155" s="140" t="str">
        <f>IF(BB155="","",IFERROR(VLOOKUP(DATASHEET!BH141,lookup,2,FALSE)-$P155,""))</f>
        <v/>
      </c>
      <c r="BB155" s="156" t="str">
        <f>IFERROR(INDEX(DATASHEET!$A$1:$DG$299,MATCH(PROGRESS!$A155,DATASHEET!$A$1:$A$299,0),MATCH(PROGRESS!BC$2,DATASHEET!$A$1:$DG$1,0)),"")</f>
        <v/>
      </c>
      <c r="BC155" s="156" t="str">
        <f t="shared" si="105"/>
        <v/>
      </c>
      <c r="BD155" s="138" t="str">
        <f>IF(ISBLANK(DATASHEET!BI141),"",DATASHEET!BI141)</f>
        <v>AWH</v>
      </c>
      <c r="BE155" s="198" t="str">
        <f>IF(ISBLANK(DATASHEET!BJ141),"",DATASHEET!BJ141)</f>
        <v>11X-EN-5</v>
      </c>
      <c r="BF155" s="140" t="str">
        <f>IF(BG155="","",IFERROR(VLOOKUP(DATASHEET!BL141,lookup,2,FALSE)-$P155,""))</f>
        <v/>
      </c>
      <c r="BG155" s="156" t="str">
        <f>IFERROR(INDEX(DATASHEET!$A$1:$DG$299,MATCH(PROGRESS!$A155,DATASHEET!$A$1:$A$299,0),MATCH(PROGRESS!BH$2,DATASHEET!$A$1:$DG$1,0)),"")</f>
        <v/>
      </c>
      <c r="BH155" s="156" t="str">
        <f t="shared" si="106"/>
        <v/>
      </c>
      <c r="BI155" s="138" t="str">
        <f>IF(ISBLANK(DATASHEET!BM141),"",DATASHEET!BM141)</f>
        <v/>
      </c>
      <c r="BJ155" s="198" t="str">
        <f>IF(ISBLANK(DATASHEET!BN141),"",DATASHEET!BN141)</f>
        <v/>
      </c>
      <c r="BK155" s="140" t="str">
        <f>IF(BL155="","",IFERROR(VLOOKUP(DATASHEET!BP141,lookup,2,FALSE)-$P155,""))</f>
        <v/>
      </c>
      <c r="BL155" s="156" t="str">
        <f>IFERROR(INDEX(DATASHEET!$A$1:$DG$299,MATCH(PROGRESS!$A155,DATASHEET!$A$1:$A$299,0),MATCH(PROGRESS!BM$2,DATASHEET!$A$1:$DG$1,0)),"")</f>
        <v/>
      </c>
      <c r="BM155" s="156" t="str">
        <f t="shared" si="107"/>
        <v/>
      </c>
      <c r="BN155" s="138" t="str">
        <f>IF(ISBLANK(DATASHEET!BQ141),"",DATASHEET!BQ141)</f>
        <v/>
      </c>
      <c r="BO155" s="198" t="str">
        <f>IF(ISBLANK(DATASHEET!BR141),"",DATASHEET!BR141)</f>
        <v/>
      </c>
      <c r="BP155" s="140" t="str">
        <f>IF(BQ155="","",IFERROR(VLOOKUP(DATASHEET!BX141,lookup,2,FALSE)-$P155,""))</f>
        <v/>
      </c>
      <c r="BQ155" s="156" t="str">
        <f>IFERROR(INDEX(DATASHEET!$A$1:$DG$299,MATCH(PROGRESS!$A155,DATASHEET!$A$1:$A$299,0),MATCH(PROGRESS!BR$2,DATASHEET!$A$1:$DG$1,0)),"")</f>
        <v/>
      </c>
      <c r="BR155" s="156" t="str">
        <f t="shared" si="108"/>
        <v/>
      </c>
      <c r="BS155" s="138" t="str">
        <f>IF(ISBLANK(DATASHEET!BY141),"",DATASHEET!BY141)</f>
        <v>EGQ</v>
      </c>
      <c r="BT155" s="198" t="str">
        <f>IF(ISBLANK(DATASHEET!BZ141),"",DATASHEET!BZ141)</f>
        <v>11S-FR-2</v>
      </c>
      <c r="BU155" s="140" t="str">
        <f>IF(BV155="","",IFERROR(VLOOKUP(DATASHEET!CB141,lookup,2,FALSE)-$P155,""))</f>
        <v/>
      </c>
      <c r="BV155" s="156" t="str">
        <f>IFERROR(INDEX(DATASHEET!$A$1:$DG$299,MATCH(PROGRESS!$A155,DATASHEET!$A$1:$A$299,0),MATCH(PROGRESS!BW$2,DATASHEET!$A$1:$DG$1,0)),"")</f>
        <v/>
      </c>
      <c r="BW155" s="156" t="str">
        <f t="shared" si="109"/>
        <v/>
      </c>
      <c r="BX155" s="138" t="str">
        <f>IF(ISBLANK(DATASHEET!CC141),"",DATASHEET!CC141)</f>
        <v/>
      </c>
      <c r="BY155" s="198" t="str">
        <f>IF(ISBLANK(DATASHEET!CD141),"",DATASHEET!CD141)</f>
        <v/>
      </c>
      <c r="BZ155" s="140" t="str">
        <f>IF(CA155="","",IFERROR(VLOOKUP(DATASHEET!CE141,lookup,2,FALSE)-$P155,""))</f>
        <v/>
      </c>
      <c r="CA155" s="156" t="str">
        <f>IFERROR(INDEX(DATASHEET!$A$1:$DG$299,MATCH(PROGRESS!$A155,DATASHEET!$A$1:$A$299,0),MATCH(PROGRESS!CB$2,DATASHEET!$A$1:$DG$1,0)),"")</f>
        <v/>
      </c>
      <c r="CB155" s="156" t="str">
        <f t="shared" si="110"/>
        <v/>
      </c>
      <c r="CC155" s="138" t="str">
        <f>IF(ISBLANK(DATASHEET!CF141),"",DATASHEET!CF141)</f>
        <v/>
      </c>
      <c r="CD155" s="198" t="str">
        <f>IF(ISBLANK(DATASHEET!CG141),"",DATASHEET!CG141)</f>
        <v/>
      </c>
      <c r="CE155" s="140" t="str">
        <f>IF(CF155="","",IFERROR(VLOOKUP(DATASHEET!CJ141,lookup,2,FALSE)-$P155,""))</f>
        <v/>
      </c>
      <c r="CF155" s="156" t="str">
        <f>IFERROR(INDEX(DATASHEET!$A$1:$DG$299,MATCH(PROGRESS!$A155,DATASHEET!$A$1:$A$299,0),MATCH(PROGRESS!CG$2,DATASHEET!$A$1:$DG$1,0)),"")</f>
        <v/>
      </c>
      <c r="CG155" s="156" t="str">
        <f t="shared" si="111"/>
        <v/>
      </c>
      <c r="CH155" s="138" t="str">
        <f>IF(ISBLANK(DATASHEET!CK141),"",DATASHEET!CK141)</f>
        <v/>
      </c>
      <c r="CI155" s="198" t="str">
        <f>IF(ISBLANK(DATASHEET!CL141),"",DATASHEET!CL141)</f>
        <v/>
      </c>
      <c r="CJ155" s="140" t="str">
        <f>IF(CK155="","",IFERROR(VLOOKUP(DATASHEET!CN141,lookup,2,FALSE)-$P155,""))</f>
        <v/>
      </c>
      <c r="CK155" s="156" t="str">
        <f>IFERROR(INDEX(DATASHEET!$A$1:$DG$299,MATCH(PROGRESS!$A155,DATASHEET!$A$1:$A$299,0),MATCH(PROGRESS!CL$2,DATASHEET!$A$1:$DG$1,0)),"")</f>
        <v/>
      </c>
      <c r="CL155" s="156" t="str">
        <f t="shared" si="112"/>
        <v/>
      </c>
      <c r="CM155" s="138" t="str">
        <f>IF(ISBLANK(DATASHEET!CO141),"",DATASHEET!CO141)</f>
        <v>CS</v>
      </c>
      <c r="CN155" s="198" t="str">
        <f>IF(ISBLANK(DATASHEET!CP141),"",DATASHEET!CP141)</f>
        <v>11S-MA-1</v>
      </c>
      <c r="CO155" s="140" t="str">
        <f>IF(CP155="","",IFERROR(VLOOKUP(DATASHEET!CR141,lookup,2,FALSE)-$P155,""))</f>
        <v/>
      </c>
      <c r="CP155" s="156" t="str">
        <f>IFERROR(INDEX(DATASHEET!$A$1:$DG$299,MATCH(PROGRESS!$A155,DATASHEET!$A$1:$A$299,0),MATCH(PROGRESS!CQ$2,DATASHEET!$A$1:$DG$1,0)),"")</f>
        <v/>
      </c>
      <c r="CQ155" s="156" t="str">
        <f t="shared" si="113"/>
        <v/>
      </c>
      <c r="CR155" s="138" t="str">
        <f>IF(ISBLANK(DATASHEET!CS141),"",DATASHEET!CS141)</f>
        <v/>
      </c>
      <c r="CS155" s="198" t="str">
        <f>IF(ISBLANK(DATASHEET!CT141),"",DATASHEET!CT141)</f>
        <v/>
      </c>
      <c r="CT155" s="140" t="str">
        <f>IF(CU155="","",IFERROR(VLOOKUP(DATASHEET!CV141,lookup,2,FALSE)-$P155,""))</f>
        <v/>
      </c>
      <c r="CU155" s="156" t="str">
        <f>IFERROR(INDEX(DATASHEET!$A$1:$DG$299,MATCH(PROGRESS!$A155,DATASHEET!$A$1:$A$299,0),MATCH(PROGRESS!CV$2,DATASHEET!$A$1:$DG$1,0)),"")</f>
        <v/>
      </c>
      <c r="CV155" s="156" t="str">
        <f t="shared" si="114"/>
        <v/>
      </c>
      <c r="CW155" s="138" t="str">
        <f>IF(ISBLANK(DATASHEET!CW141),"",DATASHEET!CW141)</f>
        <v/>
      </c>
      <c r="CX155" s="198" t="str">
        <f>IF(ISBLANK(DATASHEET!CX141),"",DATASHEET!CX141)</f>
        <v/>
      </c>
      <c r="CY155" s="140" t="str">
        <f>IF(CZ155="","",IFERROR(VLOOKUP(DATASHEET!DD141,lookup,2,FALSE)-$P155,""))</f>
        <v/>
      </c>
      <c r="CZ155" s="156" t="str">
        <f>IFERROR(INDEX(DATASHEET!$A$1:$DG$299,MATCH(PROGRESS!$A155,DATASHEET!$A$1:$A$299,0),MATCH(PROGRESS!DA$2,DATASHEET!$A$1:$DG$1,0)),"")</f>
        <v/>
      </c>
      <c r="DA155" s="156" t="str">
        <f t="shared" si="115"/>
        <v/>
      </c>
      <c r="DB155" s="138" t="str">
        <f>IF(ISBLANK(DATASHEET!DE141),"",DATASHEET!DE141)</f>
        <v/>
      </c>
      <c r="DC155" s="198" t="str">
        <f>IF(ISBLANK(DATASHEET!DF141),"",DATASHEET!DF141)</f>
        <v/>
      </c>
      <c r="DD155" s="140" t="str">
        <f>IF(DE155="","",IFERROR(VLOOKUP(DATASHEET!DH141,lookup,2,FALSE)-$P155,""))</f>
        <v/>
      </c>
      <c r="DE155" s="156" t="str">
        <f>IFERROR(INDEX(DATASHEET!$A$1:$DG$299,MATCH(PROGRESS!$A155,DATASHEET!$A$1:$A$299,0),MATCH(PROGRESS!DF$2,DATASHEET!$A$1:$DG$1,0)),"")</f>
        <v/>
      </c>
      <c r="DF155" s="156" t="str">
        <f t="shared" si="116"/>
        <v/>
      </c>
      <c r="DG155" s="138" t="str">
        <f>IF(ISBLANK(DATASHEET!DI141),"",DATASHEET!DI141)</f>
        <v>DWA</v>
      </c>
      <c r="DH155" s="198" t="str">
        <f>IF(ISBLANK(DATASHEET!DJ141),"",DATASHEET!DJ141)</f>
        <v>11T-PH-2</v>
      </c>
      <c r="DI155" s="140" t="str">
        <f>IF(DJ155="","",IFERROR(VLOOKUP(DATASHEET!DL141,lookup,2,FALSE)-$P155,""))</f>
        <v/>
      </c>
      <c r="DJ155" s="156" t="str">
        <f>IFERROR(INDEX(DATASHEET!$A$1:$DG$299,MATCH(PROGRESS!$A155,DATASHEET!$A$1:$A$299,0),MATCH(PROGRESS!DK$2,DATASHEET!$A$1:$DG$1,0)),"")</f>
        <v/>
      </c>
      <c r="DK155" s="156" t="str">
        <f t="shared" si="117"/>
        <v/>
      </c>
      <c r="DL155" s="138" t="str">
        <f>IF(ISBLANK(DATASHEET!DM141),"",DATASHEET!DM141)</f>
        <v/>
      </c>
      <c r="DM155" s="198" t="str">
        <f>IF(ISBLANK(DATASHEET!DN141),"",DATASHEET!DN141)</f>
        <v/>
      </c>
      <c r="DN155" s="140" t="str">
        <f>IF(DO155="","",IFERROR(VLOOKUP(DATASHEET!DP141,lookup,2,FALSE)-$P155,""))</f>
        <v/>
      </c>
      <c r="DO155" s="156" t="str">
        <f>IFERROR(INDEX(DATASHEET!$A$1:$DG$299,MATCH(PROGRESS!$A155,DATASHEET!$A$1:$A$299,0),MATCH(PROGRESS!DP$2,DATASHEET!$A$1:$DG$1,0)),"")</f>
        <v/>
      </c>
      <c r="DP155" s="156" t="str">
        <f t="shared" si="118"/>
        <v/>
      </c>
      <c r="DQ155" s="138" t="str">
        <f>IF(ISBLANK(DATASHEET!DQ141),"",DATASHEET!DQ141)</f>
        <v>PLO</v>
      </c>
      <c r="DR155" s="198" t="str">
        <f>IF(ISBLANK(DATASHEET!DR141),"",DATASHEET!DR141)</f>
        <v>11X-RE-2</v>
      </c>
      <c r="DS155" s="140" t="str">
        <f>IF(DT155="","",IFERROR(VLOOKUP(DATASHEET!DT141,lookup,2,FALSE)-$P155,""))</f>
        <v/>
      </c>
      <c r="DT155" s="156" t="str">
        <f>IFERROR(INDEX(DATASHEET!$A$1:$DG$299,MATCH(PROGRESS!$A155,DATASHEET!$A$1:$A$299,0),MATCH(PROGRESS!DU$2,DATASHEET!$A$1:$DG$1,0)),"")</f>
        <v/>
      </c>
      <c r="DU155" s="156" t="str">
        <f t="shared" si="119"/>
        <v/>
      </c>
      <c r="DV155" s="138" t="str">
        <f>IF(ISBLANK(DATASHEET!DU141),"",DATASHEET!DU141)</f>
        <v/>
      </c>
      <c r="DW155" s="198" t="str">
        <f>IF(ISBLANK(DATASHEET!DV141),"",DATASHEET!DV141)</f>
        <v/>
      </c>
      <c r="DX155" s="140" t="str">
        <f>IF(DY155="","",IFERROR(VLOOKUP(DATASHEET!DX141,lookup,2,FALSE)-$P155,""))</f>
        <v/>
      </c>
      <c r="DY155" s="156" t="str">
        <f>IFERROR(INDEX(DATASHEET!$A$1:$DG$299,MATCH(PROGRESS!$A155,DATASHEET!$A$1:$A$299,0),MATCH(PROGRESS!DZ$2,DATASHEET!$A$1:$DG$1,0)),"")</f>
        <v/>
      </c>
      <c r="DZ155" s="156" t="str">
        <f t="shared" si="120"/>
        <v/>
      </c>
      <c r="EA155" s="138" t="str">
        <f>IF(ISBLANK(DATASHEET!DY141),"",DATASHEET!DY141)</f>
        <v/>
      </c>
      <c r="EB155" s="198" t="str">
        <f>IF(ISBLANK(DATASHEET!DZ141),"",DATASHEET!DZ141)</f>
        <v/>
      </c>
      <c r="FD155" s="526"/>
      <c r="FE155" s="532"/>
      <c r="FF155" s="532"/>
      <c r="FG155" s="532"/>
      <c r="FH155" s="526"/>
      <c r="FI155" s="526"/>
      <c r="FJ155" s="532"/>
      <c r="FK155" s="526"/>
      <c r="FL155" s="532"/>
      <c r="FM155" s="526"/>
      <c r="FN155" s="532"/>
      <c r="FO155" s="532"/>
      <c r="FP155" s="532"/>
      <c r="FQ155" s="526"/>
      <c r="FR155" s="526"/>
      <c r="FS155" s="526"/>
      <c r="FT155" s="532"/>
      <c r="FU155" s="526"/>
      <c r="FV155" s="532"/>
      <c r="FW155" s="532"/>
      <c r="FX155" s="532"/>
      <c r="FY155" s="526"/>
      <c r="FZ155" s="532"/>
      <c r="GA155" s="529"/>
      <c r="GB155" s="530"/>
      <c r="GC155" s="530"/>
      <c r="GD155" s="529"/>
      <c r="GE155" s="530"/>
      <c r="GF155" s="530"/>
      <c r="GG155" s="530"/>
      <c r="GH155" s="530"/>
      <c r="GI155" s="530"/>
      <c r="GJ155" s="529"/>
      <c r="GK155" s="530"/>
      <c r="GL155" s="529"/>
      <c r="GM155" s="529"/>
      <c r="GN155" s="530"/>
      <c r="GO155" s="530"/>
      <c r="GP155" s="529"/>
      <c r="GQ155" s="529"/>
      <c r="GR155" s="530"/>
      <c r="GS155" s="530"/>
      <c r="GT155" s="529"/>
      <c r="HB155" t="s">
        <v>375</v>
      </c>
    </row>
    <row r="156" spans="1:211" ht="15.75" x14ac:dyDescent="0.25">
      <c r="A156" s="179">
        <f>DATASHEET!A142</f>
        <v>151670</v>
      </c>
      <c r="B156" s="58" t="str">
        <f>DATASHEET!B142</f>
        <v>PHELPS, Evie</v>
      </c>
      <c r="C156" s="169" t="str">
        <f>DATASHEET!C142</f>
        <v>11ZI</v>
      </c>
      <c r="D156" s="170" t="str">
        <f>DATASHEET!D142</f>
        <v>F</v>
      </c>
      <c r="E156" s="170" t="str">
        <f>DATASHEET!J142</f>
        <v>E</v>
      </c>
      <c r="F156" s="170" t="str">
        <f>DATASHEET!E142</f>
        <v>N</v>
      </c>
      <c r="G156" s="170" t="str">
        <f>DATASHEET!F142</f>
        <v>White - British</v>
      </c>
      <c r="H156" s="170" t="str">
        <f>DATASHEET!G142</f>
        <v>N</v>
      </c>
      <c r="I156" s="170" t="str">
        <f>DATASHEET!H142</f>
        <v>N</v>
      </c>
      <c r="J156" s="170" t="str">
        <f>DATASHEET!I142</f>
        <v>N</v>
      </c>
      <c r="K156" s="171" t="str">
        <f>DATASHEET!M142</f>
        <v>L</v>
      </c>
      <c r="L156" s="88" t="str">
        <f t="shared" si="96"/>
        <v/>
      </c>
      <c r="M156" s="88" t="str">
        <f t="shared" si="97"/>
        <v/>
      </c>
      <c r="N156" s="498" t="str">
        <f>IF(ISBLANK(DATASHEET!L142),"",DATASHEET!L142)</f>
        <v>2-3</v>
      </c>
      <c r="O156" s="109">
        <f>IFERROR(IF(VLOOKUP(DATASHEET!A142,[5]YEAR11!$A$2:$AF$236,18,FALSE)="","",VLOOKUP(DATASHEET!A142,[5]YEAR11!$A$2:$AF$236,18,FALSE)),"")</f>
        <v>24.745968000000001</v>
      </c>
      <c r="P156" s="111">
        <f>IFERROR(IF(VLOOKUP(DATASHEET!A142,[5]YEAR11!$A$2:$AF$237,19,FALSE)="","",VLOOKUP(DATASHEET!A142,[5]YEAR11!$A$2:$AF$237,19,FALSE)),"")</f>
        <v>2.4745968</v>
      </c>
      <c r="Q156" s="497" t="str">
        <f>'P8 BREAKDOWN'!M144</f>
        <v/>
      </c>
      <c r="R156" s="140" t="str">
        <f>IF(S156="","",IFERROR(VLOOKUP(DATASHEET!AF142,lookup,2,FALSE)-$P156,""))</f>
        <v/>
      </c>
      <c r="S156" s="156" t="str">
        <f>IFERROR(INDEX(DATASHEET!$A$1:$DG$299,MATCH(PROGRESS!$A156,DATASHEET!$A$1:$A$299,0),MATCH(PROGRESS!T$2,DATASHEET!$A$1:$DG$1,0)),"")</f>
        <v/>
      </c>
      <c r="T156" s="156" t="str">
        <f t="shared" si="98"/>
        <v/>
      </c>
      <c r="U156" s="138" t="str">
        <f>IF(ISBLANK(DATASHEET!AG142),"",DATASHEET!AG142)</f>
        <v/>
      </c>
      <c r="V156" s="198" t="str">
        <f>IF(ISBLANK(DATASHEET!AH142),"",DATASHEET!AH142)</f>
        <v/>
      </c>
      <c r="W156" s="140" t="str">
        <f>IF(X156="","",IFERROR(VLOOKUP(DATASHEET!AJ142,lookup,2,FALSE)-$P156,""))</f>
        <v/>
      </c>
      <c r="X156" s="156" t="str">
        <f>IFERROR(INDEX(DATASHEET!$A$1:$DG$299,MATCH(PROGRESS!$A156,DATASHEET!$A$1:$A$299,0),MATCH(PROGRESS!Y$2,DATASHEET!$A$1:$DG$1,0)),"")</f>
        <v/>
      </c>
      <c r="Y156" s="156" t="str">
        <f t="shared" si="99"/>
        <v/>
      </c>
      <c r="Z156" s="138" t="str">
        <f>IF(ISBLANK(DATASHEET!AK142),"",DATASHEET!AK142)</f>
        <v/>
      </c>
      <c r="AA156" s="198" t="str">
        <f>IF(ISBLANK(DATASHEET!AL142),"",DATASHEET!AL142)</f>
        <v/>
      </c>
      <c r="AB156" s="140" t="str">
        <f>IF(AC156="","",IFERROR(VLOOKUP(DATASHEET!AN142,lookup,2,FALSE)-$P156,""))</f>
        <v/>
      </c>
      <c r="AC156" s="156" t="str">
        <f>IFERROR(INDEX(DATASHEET!$A$1:$DG$299,MATCH(PROGRESS!$A156,DATASHEET!$A$1:$A$299,0),MATCH(PROGRESS!AD$2,DATASHEET!$A$1:$DG$1,0)),"")</f>
        <v/>
      </c>
      <c r="AD156" s="156" t="str">
        <f t="shared" si="100"/>
        <v/>
      </c>
      <c r="AE156" s="138" t="str">
        <f>IF(ISBLANK(DATASHEET!AO142),"",DATASHEET!AO142)</f>
        <v/>
      </c>
      <c r="AF156" s="198" t="str">
        <f>IF(ISBLANK(DATASHEET!AP142),"",DATASHEET!AP142)</f>
        <v/>
      </c>
      <c r="AG156" s="140" t="str">
        <f>IF(AH156="","",IFERROR(VLOOKUP(DATASHEET!AR142,lookup,2,FALSE)-$P156,""))</f>
        <v/>
      </c>
      <c r="AH156" s="156" t="str">
        <f>IFERROR(INDEX(DATASHEET!$A$1:$DG$299,MATCH(PROGRESS!$A156,DATASHEET!$A$1:$A$299,0),MATCH(PROGRESS!AI$2,DATASHEET!$A$1:$DG$1,0)),"")</f>
        <v/>
      </c>
      <c r="AI156" s="156" t="str">
        <f t="shared" si="101"/>
        <v/>
      </c>
      <c r="AJ156" s="138" t="str">
        <f>IF(ISBLANK(DATASHEET!AS142),"",DATASHEET!AS142)</f>
        <v/>
      </c>
      <c r="AK156" s="198" t="str">
        <f>IF(ISBLANK(DATASHEET!AT142),"",DATASHEET!AT142)</f>
        <v/>
      </c>
      <c r="AL156" s="140" t="str">
        <f>IF(AM156="","",IFERROR(VLOOKUP(DATASHEET!AV142,lookup,2,FALSE)-$P156,""))</f>
        <v/>
      </c>
      <c r="AM156" s="156" t="str">
        <f>IFERROR(INDEX(DATASHEET!$A$1:$DG$299,MATCH(PROGRESS!$A156,DATASHEET!$A$1:$A$299,0),MATCH(PROGRESS!AN$2,DATASHEET!$A$1:$DG$1,0)),"")</f>
        <v/>
      </c>
      <c r="AN156" s="156" t="str">
        <f t="shared" si="102"/>
        <v/>
      </c>
      <c r="AO156" s="138" t="str">
        <f>IF(ISBLANK(DATASHEET!AW142),"",DATASHEET!AW142)</f>
        <v>BG</v>
      </c>
      <c r="AP156" s="198" t="str">
        <f>IF(ISBLANK(DATASHEET!AX142),"",DATASHEET!AX142)</f>
        <v>11MS2-CD-2</v>
      </c>
      <c r="AQ156" s="140" t="str">
        <f>IF(AR156="","",IFERROR(VLOOKUP(DATASHEET!AZ142,lookup,2,FALSE)-$P156,""))</f>
        <v/>
      </c>
      <c r="AR156" s="156" t="str">
        <f>IFERROR(INDEX(DATASHEET!$A$1:$DG$299,MATCH(PROGRESS!$A156,DATASHEET!$A$1:$A$299,0),MATCH(PROGRESS!AS$2,DATASHEET!$A$1:$DG$1,0)),"")</f>
        <v/>
      </c>
      <c r="AS156" s="156" t="str">
        <f t="shared" si="103"/>
        <v/>
      </c>
      <c r="AT156" s="138" t="str">
        <f>IF(ISBLANK(DATASHEET!BA142),"",DATASHEET!BA142)</f>
        <v/>
      </c>
      <c r="AU156" s="198" t="str">
        <f>IF(ISBLANK(DATASHEET!BB142),"",DATASHEET!BB142)</f>
        <v/>
      </c>
      <c r="AV156" s="140" t="str">
        <f>IF(AW156="","",IFERROR(VLOOKUP(DATASHEET!BD142,lookup,2,FALSE)-$P156,""))</f>
        <v/>
      </c>
      <c r="AW156" s="156" t="str">
        <f>IFERROR(INDEX(DATASHEET!$A$1:$DG$299,MATCH(PROGRESS!$A156,DATASHEET!$A$1:$A$299,0),MATCH(PROGRESS!AX$2,DATASHEET!$A$1:$DG$1,0)),"")</f>
        <v/>
      </c>
      <c r="AX156" s="156" t="str">
        <f t="shared" si="104"/>
        <v/>
      </c>
      <c r="AY156" s="138" t="str">
        <f>IF(ISBLANK(DATASHEET!BE142),"",DATASHEET!BE142)</f>
        <v/>
      </c>
      <c r="AZ156" s="198" t="str">
        <f>IF(ISBLANK(DATASHEET!BF142),"",DATASHEET!BF142)</f>
        <v/>
      </c>
      <c r="BA156" s="140" t="str">
        <f>IF(BB156="","",IFERROR(VLOOKUP(DATASHEET!BH142,lookup,2,FALSE)-$P156,""))</f>
        <v/>
      </c>
      <c r="BB156" s="156" t="str">
        <f>IFERROR(INDEX(DATASHEET!$A$1:$DG$299,MATCH(PROGRESS!$A156,DATASHEET!$A$1:$A$299,0),MATCH(PROGRESS!BC$2,DATASHEET!$A$1:$DG$1,0)),"")</f>
        <v/>
      </c>
      <c r="BC156" s="156" t="str">
        <f t="shared" si="105"/>
        <v/>
      </c>
      <c r="BD156" s="138" t="str">
        <f>IF(ISBLANK(DATASHEET!BI142),"",DATASHEET!BI142)</f>
        <v>EW</v>
      </c>
      <c r="BE156" s="198" t="str">
        <f>IF(ISBLANK(DATASHEET!BJ142),"",DATASHEET!BJ142)</f>
        <v>11X-EN-9</v>
      </c>
      <c r="BF156" s="140" t="str">
        <f>IF(BG156="","",IFERROR(VLOOKUP(DATASHEET!BL142,lookup,2,FALSE)-$P156,""))</f>
        <v/>
      </c>
      <c r="BG156" s="156" t="str">
        <f>IFERROR(INDEX(DATASHEET!$A$1:$DG$299,MATCH(PROGRESS!$A156,DATASHEET!$A$1:$A$299,0),MATCH(PROGRESS!BH$2,DATASHEET!$A$1:$DG$1,0)),"")</f>
        <v/>
      </c>
      <c r="BH156" s="156" t="str">
        <f t="shared" si="106"/>
        <v/>
      </c>
      <c r="BI156" s="138" t="str">
        <f>IF(ISBLANK(DATASHEET!BM142),"",DATASHEET!BM142)</f>
        <v/>
      </c>
      <c r="BJ156" s="198" t="str">
        <f>IF(ISBLANK(DATASHEET!BN142),"",DATASHEET!BN142)</f>
        <v/>
      </c>
      <c r="BK156" s="140" t="str">
        <f>IF(BL156="","",IFERROR(VLOOKUP(DATASHEET!BP142,lookup,2,FALSE)-$P156,""))</f>
        <v/>
      </c>
      <c r="BL156" s="156" t="str">
        <f>IFERROR(INDEX(DATASHEET!$A$1:$DG$299,MATCH(PROGRESS!$A156,DATASHEET!$A$1:$A$299,0),MATCH(PROGRESS!BM$2,DATASHEET!$A$1:$DG$1,0)),"")</f>
        <v/>
      </c>
      <c r="BM156" s="156" t="str">
        <f t="shared" si="107"/>
        <v/>
      </c>
      <c r="BN156" s="138" t="str">
        <f>IF(ISBLANK(DATASHEET!BQ142),"",DATASHEET!BQ142)</f>
        <v/>
      </c>
      <c r="BO156" s="198" t="str">
        <f>IF(ISBLANK(DATASHEET!BR142),"",DATASHEET!BR142)</f>
        <v/>
      </c>
      <c r="BP156" s="140" t="str">
        <f>IF(BQ156="","",IFERROR(VLOOKUP(DATASHEET!BX142,lookup,2,FALSE)-$P156,""))</f>
        <v/>
      </c>
      <c r="BQ156" s="156" t="str">
        <f>IFERROR(INDEX(DATASHEET!$A$1:$DG$299,MATCH(PROGRESS!$A156,DATASHEET!$A$1:$A$299,0),MATCH(PROGRESS!BR$2,DATASHEET!$A$1:$DG$1,0)),"")</f>
        <v/>
      </c>
      <c r="BR156" s="156" t="str">
        <f t="shared" si="108"/>
        <v/>
      </c>
      <c r="BS156" s="138" t="str">
        <f>IF(ISBLANK(DATASHEET!BY142),"",DATASHEET!BY142)</f>
        <v>DCH</v>
      </c>
      <c r="BT156" s="198" t="str">
        <f>IF(ISBLANK(DATASHEET!BZ142),"",DATASHEET!BZ142)</f>
        <v>11N-FR-4</v>
      </c>
      <c r="BU156" s="140" t="str">
        <f>IF(BV156="","",IFERROR(VLOOKUP(DATASHEET!CB142,lookup,2,FALSE)-$P156,""))</f>
        <v/>
      </c>
      <c r="BV156" s="156" t="str">
        <f>IFERROR(INDEX(DATASHEET!$A$1:$DG$299,MATCH(PROGRESS!$A156,DATASHEET!$A$1:$A$299,0),MATCH(PROGRESS!BW$2,DATASHEET!$A$1:$DG$1,0)),"")</f>
        <v/>
      </c>
      <c r="BW156" s="156" t="str">
        <f t="shared" si="109"/>
        <v/>
      </c>
      <c r="BX156" s="138" t="str">
        <f>IF(ISBLANK(DATASHEET!CC142),"",DATASHEET!CC142)</f>
        <v/>
      </c>
      <c r="BY156" s="198" t="str">
        <f>IF(ISBLANK(DATASHEET!CD142),"",DATASHEET!CD142)</f>
        <v/>
      </c>
      <c r="BZ156" s="140" t="str">
        <f>IF(CA156="","",IFERROR(VLOOKUP(DATASHEET!CE142,lookup,2,FALSE)-$P156,""))</f>
        <v/>
      </c>
      <c r="CA156" s="156" t="str">
        <f>IFERROR(INDEX(DATASHEET!$A$1:$DG$299,MATCH(PROGRESS!$A156,DATASHEET!$A$1:$A$299,0),MATCH(PROGRESS!CB$2,DATASHEET!$A$1:$DG$1,0)),"")</f>
        <v/>
      </c>
      <c r="CB156" s="156" t="str">
        <f t="shared" si="110"/>
        <v/>
      </c>
      <c r="CC156" s="138" t="str">
        <f>IF(ISBLANK(DATASHEET!CF142),"",DATASHEET!CF142)</f>
        <v/>
      </c>
      <c r="CD156" s="198" t="str">
        <f>IF(ISBLANK(DATASHEET!CG142),"",DATASHEET!CG142)</f>
        <v/>
      </c>
      <c r="CE156" s="140" t="str">
        <f>IF(CF156="","",IFERROR(VLOOKUP(DATASHEET!CJ142,lookup,2,FALSE)-$P156,""))</f>
        <v/>
      </c>
      <c r="CF156" s="156" t="str">
        <f>IFERROR(INDEX(DATASHEET!$A$1:$DG$299,MATCH(PROGRESS!$A156,DATASHEET!$A$1:$A$299,0),MATCH(PROGRESS!CG$2,DATASHEET!$A$1:$DG$1,0)),"")</f>
        <v/>
      </c>
      <c r="CG156" s="156" t="str">
        <f t="shared" si="111"/>
        <v/>
      </c>
      <c r="CH156" s="138" t="str">
        <f>IF(ISBLANK(DATASHEET!CK142),"",DATASHEET!CK142)</f>
        <v/>
      </c>
      <c r="CI156" s="198" t="str">
        <f>IF(ISBLANK(DATASHEET!CL142),"",DATASHEET!CL142)</f>
        <v/>
      </c>
      <c r="CJ156" s="140" t="str">
        <f>IF(CK156="","",IFERROR(VLOOKUP(DATASHEET!CN142,lookup,2,FALSE)-$P156,""))</f>
        <v/>
      </c>
      <c r="CK156" s="156" t="str">
        <f>IFERROR(INDEX(DATASHEET!$A$1:$DG$299,MATCH(PROGRESS!$A156,DATASHEET!$A$1:$A$299,0),MATCH(PROGRESS!CL$2,DATASHEET!$A$1:$DG$1,0)),"")</f>
        <v/>
      </c>
      <c r="CL156" s="156" t="str">
        <f t="shared" si="112"/>
        <v/>
      </c>
      <c r="CM156" s="138" t="str">
        <f>IF(ISBLANK(DATASHEET!CO142),"",DATASHEET!CO142)</f>
        <v>AMA</v>
      </c>
      <c r="CN156" s="198" t="str">
        <f>IF(ISBLANK(DATASHEET!CP142),"",DATASHEET!CP142)</f>
        <v>11N-MA-4</v>
      </c>
      <c r="CO156" s="140" t="str">
        <f>IF(CP156="","",IFERROR(VLOOKUP(DATASHEET!CR142,lookup,2,FALSE)-$P156,""))</f>
        <v/>
      </c>
      <c r="CP156" s="156" t="str">
        <f>IFERROR(INDEX(DATASHEET!$A$1:$DG$299,MATCH(PROGRESS!$A156,DATASHEET!$A$1:$A$299,0),MATCH(PROGRESS!CQ$2,DATASHEET!$A$1:$DG$1,0)),"")</f>
        <v/>
      </c>
      <c r="CQ156" s="156" t="str">
        <f t="shared" si="113"/>
        <v/>
      </c>
      <c r="CR156" s="138" t="str">
        <f>IF(ISBLANK(DATASHEET!CS142),"",DATASHEET!CS142)</f>
        <v/>
      </c>
      <c r="CS156" s="198" t="str">
        <f>IF(ISBLANK(DATASHEET!CT142),"",DATASHEET!CT142)</f>
        <v/>
      </c>
      <c r="CT156" s="140" t="str">
        <f>IF(CU156="","",IFERROR(VLOOKUP(DATASHEET!CV142,lookup,2,FALSE)-$P156,""))</f>
        <v/>
      </c>
      <c r="CU156" s="156" t="str">
        <f>IFERROR(INDEX(DATASHEET!$A$1:$DG$299,MATCH(PROGRESS!$A156,DATASHEET!$A$1:$A$299,0),MATCH(PROGRESS!CV$2,DATASHEET!$A$1:$DG$1,0)),"")</f>
        <v/>
      </c>
      <c r="CV156" s="156" t="str">
        <f t="shared" si="114"/>
        <v/>
      </c>
      <c r="CW156" s="138" t="str">
        <f>IF(ISBLANK(DATASHEET!CW142),"",DATASHEET!CW142)</f>
        <v/>
      </c>
      <c r="CX156" s="198" t="str">
        <f>IF(ISBLANK(DATASHEET!CX142),"",DATASHEET!CX142)</f>
        <v/>
      </c>
      <c r="CY156" s="140" t="str">
        <f>IF(CZ156="","",IFERROR(VLOOKUP(DATASHEET!DD142,lookup,2,FALSE)-$P156,""))</f>
        <v/>
      </c>
      <c r="CZ156" s="156" t="str">
        <f>IFERROR(INDEX(DATASHEET!$A$1:$DG$299,MATCH(PROGRESS!$A156,DATASHEET!$A$1:$A$299,0),MATCH(PROGRESS!DA$2,DATASHEET!$A$1:$DG$1,0)),"")</f>
        <v/>
      </c>
      <c r="DA156" s="156" t="str">
        <f t="shared" si="115"/>
        <v/>
      </c>
      <c r="DB156" s="138" t="str">
        <f>IF(ISBLANK(DATASHEET!DE142),"",DATASHEET!DE142)</f>
        <v/>
      </c>
      <c r="DC156" s="198" t="str">
        <f>IF(ISBLANK(DATASHEET!DF142),"",DATASHEET!DF142)</f>
        <v/>
      </c>
      <c r="DD156" s="140" t="str">
        <f>IF(DE156="","",IFERROR(VLOOKUP(DATASHEET!DH142,lookup,2,FALSE)-$P156,""))</f>
        <v/>
      </c>
      <c r="DE156" s="156" t="str">
        <f>IFERROR(INDEX(DATASHEET!$A$1:$DG$299,MATCH(PROGRESS!$A156,DATASHEET!$A$1:$A$299,0),MATCH(PROGRESS!DF$2,DATASHEET!$A$1:$DG$1,0)),"")</f>
        <v/>
      </c>
      <c r="DF156" s="156" t="str">
        <f t="shared" si="116"/>
        <v/>
      </c>
      <c r="DG156" s="138" t="str">
        <f>IF(ISBLANK(DATASHEET!DI142),"",DATASHEET!DI142)</f>
        <v/>
      </c>
      <c r="DH156" s="198" t="str">
        <f>IF(ISBLANK(DATASHEET!DJ142),"",DATASHEET!DJ142)</f>
        <v/>
      </c>
      <c r="DI156" s="140" t="str">
        <f>IF(DJ156="","",IFERROR(VLOOKUP(DATASHEET!DL142,lookup,2,FALSE)-$P156,""))</f>
        <v/>
      </c>
      <c r="DJ156" s="156" t="str">
        <f>IFERROR(INDEX(DATASHEET!$A$1:$DG$299,MATCH(PROGRESS!$A156,DATASHEET!$A$1:$A$299,0),MATCH(PROGRESS!DK$2,DATASHEET!$A$1:$DG$1,0)),"")</f>
        <v/>
      </c>
      <c r="DK156" s="156" t="str">
        <f t="shared" si="117"/>
        <v/>
      </c>
      <c r="DL156" s="138" t="str">
        <f>IF(ISBLANK(DATASHEET!DM142),"",DATASHEET!DM142)</f>
        <v/>
      </c>
      <c r="DM156" s="198" t="str">
        <f>IF(ISBLANK(DATASHEET!DN142),"",DATASHEET!DN142)</f>
        <v/>
      </c>
      <c r="DN156" s="140" t="str">
        <f>IF(DO156="","",IFERROR(VLOOKUP(DATASHEET!DP142,lookup,2,FALSE)-$P156,""))</f>
        <v/>
      </c>
      <c r="DO156" s="156" t="str">
        <f>IFERROR(INDEX(DATASHEET!$A$1:$DG$299,MATCH(PROGRESS!$A156,DATASHEET!$A$1:$A$299,0),MATCH(PROGRESS!DP$2,DATASHEET!$A$1:$DG$1,0)),"")</f>
        <v/>
      </c>
      <c r="DP156" s="156" t="str">
        <f t="shared" si="118"/>
        <v/>
      </c>
      <c r="DQ156" s="138" t="str">
        <f>IF(ISBLANK(DATASHEET!DQ142),"",DATASHEET!DQ142)</f>
        <v>CR</v>
      </c>
      <c r="DR156" s="198" t="str">
        <f>IF(ISBLANK(DATASHEET!DR142),"",DATASHEET!DR142)</f>
        <v>11X-RE-8</v>
      </c>
      <c r="DS156" s="140" t="str">
        <f>IF(DT156="","",IFERROR(VLOOKUP(DATASHEET!DT142,lookup,2,FALSE)-$P156,""))</f>
        <v/>
      </c>
      <c r="DT156" s="156" t="str">
        <f>IFERROR(INDEX(DATASHEET!$A$1:$DG$299,MATCH(PROGRESS!$A156,DATASHEET!$A$1:$A$299,0),MATCH(PROGRESS!DU$2,DATASHEET!$A$1:$DG$1,0)),"")</f>
        <v/>
      </c>
      <c r="DU156" s="156" t="str">
        <f t="shared" si="119"/>
        <v/>
      </c>
      <c r="DV156" s="138" t="str">
        <f>IF(ISBLANK(DATASHEET!DU142),"",DATASHEET!DU142)</f>
        <v>KR</v>
      </c>
      <c r="DW156" s="198" t="str">
        <f>IF(ISBLANK(DATASHEET!DV142),"",DATASHEET!DV142)</f>
        <v>11C-SC-4</v>
      </c>
      <c r="DX156" s="140" t="str">
        <f>IF(DY156="","",IFERROR(VLOOKUP(DATASHEET!DX142,lookup,2,FALSE)-$P156,""))</f>
        <v/>
      </c>
      <c r="DY156" s="156" t="str">
        <f>IFERROR(INDEX(DATASHEET!$A$1:$DG$299,MATCH(PROGRESS!$A156,DATASHEET!$A$1:$A$299,0),MATCH(PROGRESS!DZ$2,DATASHEET!$A$1:$DG$1,0)),"")</f>
        <v/>
      </c>
      <c r="DZ156" s="156" t="str">
        <f t="shared" si="120"/>
        <v/>
      </c>
      <c r="EA156" s="138" t="str">
        <f>IF(ISBLANK(DATASHEET!DY142),"",DATASHEET!DY142)</f>
        <v/>
      </c>
      <c r="EB156" s="198" t="str">
        <f>IF(ISBLANK(DATASHEET!DZ142),"",DATASHEET!DZ142)</f>
        <v/>
      </c>
      <c r="FD156" s="526"/>
      <c r="FE156" s="526"/>
      <c r="FF156" s="526"/>
      <c r="FG156" s="532"/>
      <c r="FH156" s="526"/>
      <c r="FI156" s="526"/>
      <c r="FJ156" s="532"/>
      <c r="FK156" s="526"/>
      <c r="FL156" s="532"/>
      <c r="FM156" s="532"/>
      <c r="FN156" s="526"/>
      <c r="FO156" s="532"/>
      <c r="FP156" s="526"/>
      <c r="FQ156" s="532"/>
      <c r="FR156" s="532"/>
      <c r="FS156" s="526"/>
      <c r="FT156" s="532"/>
      <c r="FU156" s="532"/>
      <c r="FV156" s="532"/>
      <c r="FW156" s="526"/>
      <c r="FX156" s="532"/>
      <c r="FY156" s="532"/>
      <c r="FZ156" s="532"/>
      <c r="GA156" s="532"/>
      <c r="GB156" s="526"/>
      <c r="GC156" s="532"/>
      <c r="GD156" s="532"/>
      <c r="GE156" s="530"/>
      <c r="GF156" s="530"/>
      <c r="GG156" s="530"/>
      <c r="GH156" s="530"/>
      <c r="GI156" s="530"/>
      <c r="GJ156" s="529"/>
      <c r="GK156" s="530"/>
      <c r="GL156" s="529"/>
      <c r="GM156" s="529"/>
      <c r="GN156" s="530"/>
      <c r="GO156" s="530"/>
      <c r="GP156" s="529"/>
      <c r="GQ156" s="529"/>
      <c r="GR156" s="530"/>
      <c r="GS156" s="530"/>
      <c r="GT156" s="529"/>
      <c r="HA156" t="s">
        <v>375</v>
      </c>
    </row>
    <row r="157" spans="1:211" ht="15.75" x14ac:dyDescent="0.25">
      <c r="A157" s="179">
        <f>DATASHEET!A143</f>
        <v>151715</v>
      </c>
      <c r="B157" s="58" t="str">
        <f>DATASHEET!B143</f>
        <v>PHOENIX, Luke</v>
      </c>
      <c r="C157" s="169" t="str">
        <f>DATASHEET!C143</f>
        <v>11SK</v>
      </c>
      <c r="D157" s="170" t="str">
        <f>DATASHEET!D143</f>
        <v>M</v>
      </c>
      <c r="E157" s="170" t="str">
        <f>DATASHEET!J143</f>
        <v>N</v>
      </c>
      <c r="F157" s="170" t="str">
        <f>DATASHEET!E143</f>
        <v>N</v>
      </c>
      <c r="G157" s="170" t="str">
        <f>DATASHEET!F143</f>
        <v>White - British</v>
      </c>
      <c r="H157" s="170" t="str">
        <f>DATASHEET!G143</f>
        <v>N</v>
      </c>
      <c r="I157" s="170" t="str">
        <f>DATASHEET!H143</f>
        <v>N</v>
      </c>
      <c r="J157" s="170" t="str">
        <f>DATASHEET!I143</f>
        <v>N</v>
      </c>
      <c r="K157" s="171" t="str">
        <f>DATASHEET!M143</f>
        <v>H</v>
      </c>
      <c r="L157" s="88" t="str">
        <f t="shared" si="96"/>
        <v/>
      </c>
      <c r="M157" s="88" t="str">
        <f t="shared" si="97"/>
        <v/>
      </c>
      <c r="N157" s="498" t="str">
        <f>IF(ISBLANK(DATASHEET!L143),"",DATASHEET!L143)</f>
        <v>6-7</v>
      </c>
      <c r="O157" s="109">
        <f>IFERROR(IF(VLOOKUP(DATASHEET!A143,[5]YEAR11!$A$2:$AF$236,18,FALSE)="","",VLOOKUP(DATASHEET!A143,[5]YEAR11!$A$2:$AF$236,18,FALSE)),"")</f>
        <v>64.375</v>
      </c>
      <c r="P157" s="111">
        <f>IFERROR(IF(VLOOKUP(DATASHEET!A143,[5]YEAR11!$A$2:$AF$237,19,FALSE)="","",VLOOKUP(DATASHEET!A143,[5]YEAR11!$A$2:$AF$237,19,FALSE)),"")</f>
        <v>6.4375</v>
      </c>
      <c r="Q157" s="497">
        <f>'P8 BREAKDOWN'!M145</f>
        <v>-5.9375</v>
      </c>
      <c r="R157" s="140" t="str">
        <f>IF(S157="","",IFERROR(VLOOKUP(DATASHEET!AF143,lookup,2,FALSE)-$P157,""))</f>
        <v/>
      </c>
      <c r="S157" s="156" t="str">
        <f>IFERROR(INDEX(DATASHEET!$A$1:$DG$299,MATCH(PROGRESS!$A157,DATASHEET!$A$1:$A$299,0),MATCH(PROGRESS!T$2,DATASHEET!$A$1:$DG$1,0)),"")</f>
        <v/>
      </c>
      <c r="T157" s="156" t="str">
        <f t="shared" si="98"/>
        <v/>
      </c>
      <c r="U157" s="138" t="str">
        <f>IF(ISBLANK(DATASHEET!AG143),"",DATASHEET!AG143)</f>
        <v/>
      </c>
      <c r="V157" s="198" t="str">
        <f>IF(ISBLANK(DATASHEET!AH143),"",DATASHEET!AH143)</f>
        <v/>
      </c>
      <c r="W157" s="140" t="str">
        <f>IF(X157="","",IFERROR(VLOOKUP(DATASHEET!AJ143,lookup,2,FALSE)-$P157,""))</f>
        <v/>
      </c>
      <c r="X157" s="156" t="str">
        <f>IFERROR(INDEX(DATASHEET!$A$1:$DG$299,MATCH(PROGRESS!$A157,DATASHEET!$A$1:$A$299,0),MATCH(PROGRESS!Y$2,DATASHEET!$A$1:$DG$1,0)),"")</f>
        <v/>
      </c>
      <c r="Y157" s="156" t="str">
        <f t="shared" si="99"/>
        <v/>
      </c>
      <c r="Z157" s="138" t="str">
        <f>IF(ISBLANK(DATASHEET!AK143),"",DATASHEET!AK143)</f>
        <v>MM</v>
      </c>
      <c r="AA157" s="198" t="str">
        <f>IF(ISBLANK(DATASHEET!AL143),"",DATASHEET!AL143)</f>
        <v>11T-BI-3</v>
      </c>
      <c r="AB157" s="140" t="str">
        <f>IF(AC157="","",IFERROR(VLOOKUP(DATASHEET!AN143,lookup,2,FALSE)-$P157,""))</f>
        <v/>
      </c>
      <c r="AC157" s="156" t="str">
        <f>IFERROR(INDEX(DATASHEET!$A$1:$DG$299,MATCH(PROGRESS!$A157,DATASHEET!$A$1:$A$299,0),MATCH(PROGRESS!AD$2,DATASHEET!$A$1:$DG$1,0)),"")</f>
        <v/>
      </c>
      <c r="AD157" s="156" t="str">
        <f t="shared" si="100"/>
        <v/>
      </c>
      <c r="AE157" s="138" t="str">
        <f>IF(ISBLANK(DATASHEET!AO143),"",DATASHEET!AO143)</f>
        <v/>
      </c>
      <c r="AF157" s="198" t="str">
        <f>IF(ISBLANK(DATASHEET!AP143),"",DATASHEET!AP143)</f>
        <v/>
      </c>
      <c r="AG157" s="140" t="str">
        <f>IF(AH157="","",IFERROR(VLOOKUP(DATASHEET!AR143,lookup,2,FALSE)-$P157,""))</f>
        <v/>
      </c>
      <c r="AH157" s="156" t="str">
        <f>IFERROR(INDEX(DATASHEET!$A$1:$DG$299,MATCH(PROGRESS!$A157,DATASHEET!$A$1:$A$299,0),MATCH(PROGRESS!AI$2,DATASHEET!$A$1:$DG$1,0)),"")</f>
        <v/>
      </c>
      <c r="AI157" s="156" t="str">
        <f t="shared" si="101"/>
        <v/>
      </c>
      <c r="AJ157" s="138" t="str">
        <f>IF(ISBLANK(DATASHEET!AS143),"",DATASHEET!AS143)</f>
        <v>AGI</v>
      </c>
      <c r="AK157" s="198" t="str">
        <f>IF(ISBLANK(DATASHEET!AT143),"",DATASHEET!AT143)</f>
        <v>11T-CH-3</v>
      </c>
      <c r="AL157" s="140" t="str">
        <f>IF(AM157="","",IFERROR(VLOOKUP(DATASHEET!AV143,lookup,2,FALSE)-$P157,""))</f>
        <v/>
      </c>
      <c r="AM157" s="156" t="str">
        <f>IFERROR(INDEX(DATASHEET!$A$1:$DG$299,MATCH(PROGRESS!$A157,DATASHEET!$A$1:$A$299,0),MATCH(PROGRESS!AN$2,DATASHEET!$A$1:$DG$1,0)),"")</f>
        <v/>
      </c>
      <c r="AN157" s="156" t="str">
        <f t="shared" si="102"/>
        <v/>
      </c>
      <c r="AO157" s="138" t="str">
        <f>IF(ISBLANK(DATASHEET!AW143),"",DATASHEET!AW143)</f>
        <v/>
      </c>
      <c r="AP157" s="198" t="str">
        <f>IF(ISBLANK(DATASHEET!AX143),"",DATASHEET!AX143)</f>
        <v/>
      </c>
      <c r="AQ157" s="140" t="str">
        <f>IF(AR157="","",IFERROR(VLOOKUP(DATASHEET!AZ143,lookup,2,FALSE)-$P157,""))</f>
        <v/>
      </c>
      <c r="AR157" s="156" t="str">
        <f>IFERROR(INDEX(DATASHEET!$A$1:$DG$299,MATCH(PROGRESS!$A157,DATASHEET!$A$1:$A$299,0),MATCH(PROGRESS!AS$2,DATASHEET!$A$1:$DG$1,0)),"")</f>
        <v/>
      </c>
      <c r="AS157" s="156" t="str">
        <f t="shared" si="103"/>
        <v/>
      </c>
      <c r="AT157" s="138" t="str">
        <f>IF(ISBLANK(DATASHEET!BA143),"",DATASHEET!BA143)</f>
        <v>DCR</v>
      </c>
      <c r="AU157" s="198" t="str">
        <f>IF(ISBLANK(DATASHEET!BB143),"",DATASHEET!BB143)</f>
        <v>11MS2-CS-3</v>
      </c>
      <c r="AV157" s="140" t="str">
        <f>IF(AW157="","",IFERROR(VLOOKUP(DATASHEET!BD143,lookup,2,FALSE)-$P157,""))</f>
        <v/>
      </c>
      <c r="AW157" s="156" t="str">
        <f>IFERROR(INDEX(DATASHEET!$A$1:$DG$299,MATCH(PROGRESS!$A157,DATASHEET!$A$1:$A$299,0),MATCH(PROGRESS!AX$2,DATASHEET!$A$1:$DG$1,0)),"")</f>
        <v/>
      </c>
      <c r="AX157" s="156" t="str">
        <f t="shared" si="104"/>
        <v/>
      </c>
      <c r="AY157" s="138" t="str">
        <f>IF(ISBLANK(DATASHEET!BE143),"",DATASHEET!BE143)</f>
        <v/>
      </c>
      <c r="AZ157" s="198" t="str">
        <f>IF(ISBLANK(DATASHEET!BF143),"",DATASHEET!BF143)</f>
        <v/>
      </c>
      <c r="BA157" s="140" t="str">
        <f>IF(BB157="","",IFERROR(VLOOKUP(DATASHEET!BH143,lookup,2,FALSE)-$P157,""))</f>
        <v/>
      </c>
      <c r="BB157" s="156" t="str">
        <f>IFERROR(INDEX(DATASHEET!$A$1:$DG$299,MATCH(PROGRESS!$A157,DATASHEET!$A$1:$A$299,0),MATCH(PROGRESS!BC$2,DATASHEET!$A$1:$DG$1,0)),"")</f>
        <v/>
      </c>
      <c r="BC157" s="156" t="str">
        <f t="shared" si="105"/>
        <v/>
      </c>
      <c r="BD157" s="138" t="str">
        <f>IF(ISBLANK(DATASHEET!BI143),"",DATASHEET!BI143)</f>
        <v>EP</v>
      </c>
      <c r="BE157" s="198" t="str">
        <f>IF(ISBLANK(DATASHEET!BJ143),"",DATASHEET!BJ143)</f>
        <v>11X-EN-1</v>
      </c>
      <c r="BF157" s="140" t="str">
        <f>IF(BG157="","",IFERROR(VLOOKUP(DATASHEET!BL143,lookup,2,FALSE)-$P157,""))</f>
        <v/>
      </c>
      <c r="BG157" s="156" t="str">
        <f>IFERROR(INDEX(DATASHEET!$A$1:$DG$299,MATCH(PROGRESS!$A157,DATASHEET!$A$1:$A$299,0),MATCH(PROGRESS!BH$2,DATASHEET!$A$1:$DG$1,0)),"")</f>
        <v/>
      </c>
      <c r="BH157" s="156" t="str">
        <f t="shared" si="106"/>
        <v/>
      </c>
      <c r="BI157" s="138" t="str">
        <f>IF(ISBLANK(DATASHEET!BM143),"",DATASHEET!BM143)</f>
        <v/>
      </c>
      <c r="BJ157" s="198" t="str">
        <f>IF(ISBLANK(DATASHEET!BN143),"",DATASHEET!BN143)</f>
        <v/>
      </c>
      <c r="BK157" s="140" t="str">
        <f>IF(BL157="","",IFERROR(VLOOKUP(DATASHEET!BP143,lookup,2,FALSE)-$P157,""))</f>
        <v/>
      </c>
      <c r="BL157" s="156" t="str">
        <f>IFERROR(INDEX(DATASHEET!$A$1:$DG$299,MATCH(PROGRESS!$A157,DATASHEET!$A$1:$A$299,0),MATCH(PROGRESS!BM$2,DATASHEET!$A$1:$DG$1,0)),"")</f>
        <v/>
      </c>
      <c r="BM157" s="156" t="str">
        <f t="shared" si="107"/>
        <v/>
      </c>
      <c r="BN157" s="138" t="str">
        <f>IF(ISBLANK(DATASHEET!BQ143),"",DATASHEET!BQ143)</f>
        <v/>
      </c>
      <c r="BO157" s="198" t="str">
        <f>IF(ISBLANK(DATASHEET!BR143),"",DATASHEET!BR143)</f>
        <v/>
      </c>
      <c r="BP157" s="140" t="str">
        <f>IF(BQ157="","",IFERROR(VLOOKUP(DATASHEET!BX143,lookup,2,FALSE)-$P157,""))</f>
        <v/>
      </c>
      <c r="BQ157" s="156" t="str">
        <f>IFERROR(INDEX(DATASHEET!$A$1:$DG$299,MATCH(PROGRESS!$A157,DATASHEET!$A$1:$A$299,0),MATCH(PROGRESS!BR$2,DATASHEET!$A$1:$DG$1,0)),"")</f>
        <v/>
      </c>
      <c r="BR157" s="156" t="str">
        <f t="shared" si="108"/>
        <v/>
      </c>
      <c r="BS157" s="138" t="str">
        <f>IF(ISBLANK(DATASHEET!BY143),"",DATASHEET!BY143)</f>
        <v>EGQ</v>
      </c>
      <c r="BT157" s="198" t="str">
        <f>IF(ISBLANK(DATASHEET!BZ143),"",DATASHEET!BZ143)</f>
        <v>11N-FR-3</v>
      </c>
      <c r="BU157" s="140" t="str">
        <f>IF(BV157="","",IFERROR(VLOOKUP(DATASHEET!CB143,lookup,2,FALSE)-$P157,""))</f>
        <v/>
      </c>
      <c r="BV157" s="156" t="str">
        <f>IFERROR(INDEX(DATASHEET!$A$1:$DG$299,MATCH(PROGRESS!$A157,DATASHEET!$A$1:$A$299,0),MATCH(PROGRESS!BW$2,DATASHEET!$A$1:$DG$1,0)),"")</f>
        <v/>
      </c>
      <c r="BW157" s="156" t="str">
        <f t="shared" si="109"/>
        <v/>
      </c>
      <c r="BX157" s="138" t="str">
        <f>IF(ISBLANK(DATASHEET!CC143),"",DATASHEET!CC143)</f>
        <v/>
      </c>
      <c r="BY157" s="198" t="str">
        <f>IF(ISBLANK(DATASHEET!CD143),"",DATASHEET!CD143)</f>
        <v/>
      </c>
      <c r="BZ157" s="140" t="str">
        <f>IF(CA157="","",IFERROR(VLOOKUP(DATASHEET!CE143,lookup,2,FALSE)-$P157,""))</f>
        <v/>
      </c>
      <c r="CA157" s="156" t="str">
        <f>IFERROR(INDEX(DATASHEET!$A$1:$DG$299,MATCH(PROGRESS!$A157,DATASHEET!$A$1:$A$299,0),MATCH(PROGRESS!CB$2,DATASHEET!$A$1:$DG$1,0)),"")</f>
        <v/>
      </c>
      <c r="CB157" s="156" t="str">
        <f t="shared" si="110"/>
        <v/>
      </c>
      <c r="CC157" s="138" t="str">
        <f>IF(ISBLANK(DATASHEET!CF143),"",DATASHEET!CF143)</f>
        <v/>
      </c>
      <c r="CD157" s="198" t="str">
        <f>IF(ISBLANK(DATASHEET!CG143),"",DATASHEET!CG143)</f>
        <v/>
      </c>
      <c r="CE157" s="140" t="str">
        <f>IF(CF157="","",IFERROR(VLOOKUP(DATASHEET!CJ143,lookup,2,FALSE)-$P157,""))</f>
        <v/>
      </c>
      <c r="CF157" s="156" t="str">
        <f>IFERROR(INDEX(DATASHEET!$A$1:$DG$299,MATCH(PROGRESS!$A157,DATASHEET!$A$1:$A$299,0),MATCH(PROGRESS!CG$2,DATASHEET!$A$1:$DG$1,0)),"")</f>
        <v/>
      </c>
      <c r="CG157" s="156" t="str">
        <f t="shared" si="111"/>
        <v/>
      </c>
      <c r="CH157" s="138" t="str">
        <f>IF(ISBLANK(DATASHEET!CK143),"",DATASHEET!CK143)</f>
        <v/>
      </c>
      <c r="CI157" s="198" t="str">
        <f>IF(ISBLANK(DATASHEET!CL143),"",DATASHEET!CL143)</f>
        <v/>
      </c>
      <c r="CJ157" s="140" t="str">
        <f>IF(CK157="","",IFERROR(VLOOKUP(DATASHEET!CN143,lookup,2,FALSE)-$P157,""))</f>
        <v/>
      </c>
      <c r="CK157" s="156" t="str">
        <f>IFERROR(INDEX(DATASHEET!$A$1:$DG$299,MATCH(PROGRESS!$A157,DATASHEET!$A$1:$A$299,0),MATCH(PROGRESS!CL$2,DATASHEET!$A$1:$DG$1,0)),"")</f>
        <v/>
      </c>
      <c r="CL157" s="156" t="str">
        <f t="shared" si="112"/>
        <v/>
      </c>
      <c r="CM157" s="138" t="str">
        <f>IF(ISBLANK(DATASHEET!CO143),"",DATASHEET!CO143)</f>
        <v>JQ</v>
      </c>
      <c r="CN157" s="198" t="str">
        <f>IF(ISBLANK(DATASHEET!CP143),"",DATASHEET!CP143)</f>
        <v>11X-MA-4</v>
      </c>
      <c r="CO157" s="140" t="str">
        <f>IF(CP157="","",IFERROR(VLOOKUP(DATASHEET!CR143,lookup,2,FALSE)-$P157,""))</f>
        <v/>
      </c>
      <c r="CP157" s="156" t="str">
        <f>IFERROR(INDEX(DATASHEET!$A$1:$DG$299,MATCH(PROGRESS!$A157,DATASHEET!$A$1:$A$299,0),MATCH(PROGRESS!CQ$2,DATASHEET!$A$1:$DG$1,0)),"")</f>
        <v/>
      </c>
      <c r="CQ157" s="156" t="str">
        <f t="shared" si="113"/>
        <v/>
      </c>
      <c r="CR157" s="138" t="str">
        <f>IF(ISBLANK(DATASHEET!CS143),"",DATASHEET!CS143)</f>
        <v/>
      </c>
      <c r="CS157" s="198" t="str">
        <f>IF(ISBLANK(DATASHEET!CT143),"",DATASHEET!CT143)</f>
        <v/>
      </c>
      <c r="CT157" s="140" t="str">
        <f>IF(CU157="","",IFERROR(VLOOKUP(DATASHEET!CV143,lookup,2,FALSE)-$P157,""))</f>
        <v/>
      </c>
      <c r="CU157" s="156" t="str">
        <f>IFERROR(INDEX(DATASHEET!$A$1:$DG$299,MATCH(PROGRESS!$A157,DATASHEET!$A$1:$A$299,0),MATCH(PROGRESS!CV$2,DATASHEET!$A$1:$DG$1,0)),"")</f>
        <v/>
      </c>
      <c r="CV157" s="156" t="str">
        <f t="shared" si="114"/>
        <v/>
      </c>
      <c r="CW157" s="138" t="str">
        <f>IF(ISBLANK(DATASHEET!CW143),"",DATASHEET!CW143)</f>
        <v/>
      </c>
      <c r="CX157" s="198" t="str">
        <f>IF(ISBLANK(DATASHEET!CX143),"",DATASHEET!CX143)</f>
        <v/>
      </c>
      <c r="CY157" s="140" t="str">
        <f>IF(CZ157="","",IFERROR(VLOOKUP(DATASHEET!DD143,lookup,2,FALSE)-$P157,""))</f>
        <v/>
      </c>
      <c r="CZ157" s="156" t="str">
        <f>IFERROR(INDEX(DATASHEET!$A$1:$DG$299,MATCH(PROGRESS!$A157,DATASHEET!$A$1:$A$299,0),MATCH(PROGRESS!DA$2,DATASHEET!$A$1:$DG$1,0)),"")</f>
        <v/>
      </c>
      <c r="DA157" s="156" t="str">
        <f t="shared" si="115"/>
        <v/>
      </c>
      <c r="DB157" s="138" t="str">
        <f>IF(ISBLANK(DATASHEET!DE143),"",DATASHEET!DE143)</f>
        <v/>
      </c>
      <c r="DC157" s="198" t="str">
        <f>IF(ISBLANK(DATASHEET!DF143),"",DATASHEET!DF143)</f>
        <v/>
      </c>
      <c r="DD157" s="140" t="str">
        <f>IF(DE157="","",IFERROR(VLOOKUP(DATASHEET!DH143,lookup,2,FALSE)-$P157,""))</f>
        <v/>
      </c>
      <c r="DE157" s="156" t="str">
        <f>IFERROR(INDEX(DATASHEET!$A$1:$DG$299,MATCH(PROGRESS!$A157,DATASHEET!$A$1:$A$299,0),MATCH(PROGRESS!DF$2,DATASHEET!$A$1:$DG$1,0)),"")</f>
        <v/>
      </c>
      <c r="DF157" s="156" t="str">
        <f t="shared" si="116"/>
        <v/>
      </c>
      <c r="DG157" s="138" t="str">
        <f>IF(ISBLANK(DATASHEET!DI143),"",DATASHEET!DI143)</f>
        <v>TD</v>
      </c>
      <c r="DH157" s="198" t="str">
        <f>IF(ISBLANK(DATASHEET!DJ143),"",DATASHEET!DJ143)</f>
        <v>11T-PH-3</v>
      </c>
      <c r="DI157" s="140" t="str">
        <f>IF(DJ157="","",IFERROR(VLOOKUP(DATASHEET!DL143,lookup,2,FALSE)-$P157,""))</f>
        <v/>
      </c>
      <c r="DJ157" s="156" t="str">
        <f>IFERROR(INDEX(DATASHEET!$A$1:$DG$299,MATCH(PROGRESS!$A157,DATASHEET!$A$1:$A$299,0),MATCH(PROGRESS!DK$2,DATASHEET!$A$1:$DG$1,0)),"")</f>
        <v/>
      </c>
      <c r="DK157" s="156" t="str">
        <f t="shared" si="117"/>
        <v/>
      </c>
      <c r="DL157" s="138" t="str">
        <f>IF(ISBLANK(DATASHEET!DM143),"",DATASHEET!DM143)</f>
        <v/>
      </c>
      <c r="DM157" s="198" t="str">
        <f>IF(ISBLANK(DATASHEET!DN143),"",DATASHEET!DN143)</f>
        <v/>
      </c>
      <c r="DN157" s="140" t="str">
        <f>IF(DO157="","",IFERROR(VLOOKUP(DATASHEET!DP143,lookup,2,FALSE)-$P157,""))</f>
        <v/>
      </c>
      <c r="DO157" s="156" t="str">
        <f>IFERROR(INDEX(DATASHEET!$A$1:$DG$299,MATCH(PROGRESS!$A157,DATASHEET!$A$1:$A$299,0),MATCH(PROGRESS!DP$2,DATASHEET!$A$1:$DG$1,0)),"")</f>
        <v/>
      </c>
      <c r="DP157" s="156" t="str">
        <f t="shared" si="118"/>
        <v/>
      </c>
      <c r="DQ157" s="138" t="str">
        <f>IF(ISBLANK(DATASHEET!DQ143),"",DATASHEET!DQ143)</f>
        <v>MHA</v>
      </c>
      <c r="DR157" s="198" t="str">
        <f>IF(ISBLANK(DATASHEET!DR143),"",DATASHEET!DR143)</f>
        <v>11X-RE-6</v>
      </c>
      <c r="DS157" s="140" t="str">
        <f>IF(DT157="","",IFERROR(VLOOKUP(DATASHEET!DT143,lookup,2,FALSE)-$P157,""))</f>
        <v/>
      </c>
      <c r="DT157" s="156" t="str">
        <f>IFERROR(INDEX(DATASHEET!$A$1:$DG$299,MATCH(PROGRESS!$A157,DATASHEET!$A$1:$A$299,0),MATCH(PROGRESS!DU$2,DATASHEET!$A$1:$DG$1,0)),"")</f>
        <v/>
      </c>
      <c r="DU157" s="156" t="str">
        <f t="shared" si="119"/>
        <v/>
      </c>
      <c r="DV157" s="138" t="str">
        <f>IF(ISBLANK(DATASHEET!DU143),"",DATASHEET!DU143)</f>
        <v/>
      </c>
      <c r="DW157" s="198" t="str">
        <f>IF(ISBLANK(DATASHEET!DV143),"",DATASHEET!DV143)</f>
        <v/>
      </c>
      <c r="DX157" s="140" t="str">
        <f>IF(DY157="","",IFERROR(VLOOKUP(DATASHEET!DX143,lookup,2,FALSE)-$P157,""))</f>
        <v/>
      </c>
      <c r="DY157" s="156" t="str">
        <f>IFERROR(INDEX(DATASHEET!$A$1:$DG$299,MATCH(PROGRESS!$A157,DATASHEET!$A$1:$A$299,0),MATCH(PROGRESS!DZ$2,DATASHEET!$A$1:$DG$1,0)),"")</f>
        <v/>
      </c>
      <c r="DZ157" s="156" t="str">
        <f t="shared" si="120"/>
        <v/>
      </c>
      <c r="EA157" s="138" t="str">
        <f>IF(ISBLANK(DATASHEET!DY143),"",DATASHEET!DY143)</f>
        <v/>
      </c>
      <c r="EB157" s="198" t="str">
        <f>IF(ISBLANK(DATASHEET!DZ143),"",DATASHEET!DZ143)</f>
        <v/>
      </c>
      <c r="FD157" s="526"/>
      <c r="FE157" s="532"/>
      <c r="FF157" s="532"/>
      <c r="FG157" s="532"/>
      <c r="FH157" s="526"/>
      <c r="FI157" s="526"/>
      <c r="FJ157" s="532"/>
      <c r="FK157" s="526"/>
      <c r="FL157" s="532"/>
      <c r="FM157" s="526"/>
      <c r="FN157" s="532"/>
      <c r="FO157" s="532"/>
      <c r="FP157" s="532"/>
      <c r="FQ157" s="526"/>
      <c r="FR157" s="526"/>
      <c r="FS157" s="526"/>
      <c r="FT157" s="532"/>
      <c r="FU157" s="526"/>
      <c r="FV157" s="532"/>
      <c r="FW157" s="532"/>
      <c r="FX157" s="532"/>
      <c r="FY157" s="526"/>
      <c r="FZ157" s="532"/>
      <c r="GA157" s="529"/>
      <c r="GB157" s="530"/>
      <c r="GC157" s="530"/>
      <c r="GD157" s="529"/>
      <c r="GE157" s="530"/>
      <c r="GF157" s="530"/>
      <c r="GG157" s="530"/>
      <c r="GH157" s="530"/>
      <c r="GI157" s="530"/>
      <c r="GJ157" s="529"/>
      <c r="GK157" s="530"/>
      <c r="GL157" s="529"/>
      <c r="GM157" s="529"/>
      <c r="GN157" s="530"/>
      <c r="GO157" s="530"/>
      <c r="GP157" s="529"/>
      <c r="GQ157" s="529"/>
      <c r="GR157" s="530"/>
      <c r="GS157" s="530"/>
      <c r="GT157" s="529"/>
      <c r="GZ157" t="s">
        <v>375</v>
      </c>
      <c r="HA157" t="s">
        <v>375</v>
      </c>
      <c r="HB157" t="s">
        <v>375</v>
      </c>
    </row>
    <row r="158" spans="1:211" ht="15.75" x14ac:dyDescent="0.25">
      <c r="A158" s="179">
        <f>DATASHEET!A144</f>
        <v>151679</v>
      </c>
      <c r="B158" s="58" t="str">
        <f>DATASHEET!B144</f>
        <v>PRENTER, Millie</v>
      </c>
      <c r="C158" s="169" t="str">
        <f>DATASHEET!C144</f>
        <v>11WE</v>
      </c>
      <c r="D158" s="170" t="str">
        <f>DATASHEET!D144</f>
        <v>F</v>
      </c>
      <c r="E158" s="170" t="str">
        <f>DATASHEET!J144</f>
        <v>N</v>
      </c>
      <c r="F158" s="170" t="str">
        <f>DATASHEET!E144</f>
        <v>Y</v>
      </c>
      <c r="G158" s="170" t="str">
        <f>DATASHEET!F144</f>
        <v>White - British</v>
      </c>
      <c r="H158" s="170" t="str">
        <f>DATASHEET!G144</f>
        <v>N</v>
      </c>
      <c r="I158" s="170" t="str">
        <f>DATASHEET!H144</f>
        <v>Y</v>
      </c>
      <c r="J158" s="170" t="str">
        <f>DATASHEET!I144</f>
        <v>N</v>
      </c>
      <c r="K158" s="171" t="str">
        <f>DATASHEET!M144</f>
        <v>M</v>
      </c>
      <c r="L158" s="88" t="str">
        <f t="shared" si="96"/>
        <v/>
      </c>
      <c r="M158" s="88" t="str">
        <f t="shared" si="97"/>
        <v/>
      </c>
      <c r="N158" s="498" t="str">
        <f>IF(ISBLANK(DATASHEET!L144),"",DATASHEET!L144)</f>
        <v>6-7</v>
      </c>
      <c r="O158" s="109">
        <f>IFERROR(IF(VLOOKUP(DATASHEET!A144,[5]YEAR11!$A$2:$AF$236,18,FALSE)="","",VLOOKUP(DATASHEET!A144,[5]YEAR11!$A$2:$AF$236,18,FALSE)),"")</f>
        <v>50.927548999999999</v>
      </c>
      <c r="P158" s="111">
        <f>IFERROR(IF(VLOOKUP(DATASHEET!A144,[5]YEAR11!$A$2:$AF$237,19,FALSE)="","",VLOOKUP(DATASHEET!A144,[5]YEAR11!$A$2:$AF$237,19,FALSE)),"")</f>
        <v>5.0927549000000001</v>
      </c>
      <c r="Q158" s="497">
        <f>'P8 BREAKDOWN'!M146</f>
        <v>-4.3927548999999999</v>
      </c>
      <c r="R158" s="140" t="str">
        <f>IF(S158="","",IFERROR(VLOOKUP(DATASHEET!AF144,lookup,2,FALSE)-$P158,""))</f>
        <v/>
      </c>
      <c r="S158" s="156" t="str">
        <f>IFERROR(INDEX(DATASHEET!$A$1:$DG$299,MATCH(PROGRESS!$A158,DATASHEET!$A$1:$A$299,0),MATCH(PROGRESS!T$2,DATASHEET!$A$1:$DG$1,0)),"")</f>
        <v/>
      </c>
      <c r="T158" s="156" t="str">
        <f t="shared" si="98"/>
        <v/>
      </c>
      <c r="U158" s="138" t="str">
        <f>IF(ISBLANK(DATASHEET!AG144),"",DATASHEET!AG144)</f>
        <v/>
      </c>
      <c r="V158" s="198" t="str">
        <f>IF(ISBLANK(DATASHEET!AH144),"",DATASHEET!AH144)</f>
        <v/>
      </c>
      <c r="W158" s="140" t="str">
        <f>IF(X158="","",IFERROR(VLOOKUP(DATASHEET!AJ144,lookup,2,FALSE)-$P158,""))</f>
        <v/>
      </c>
      <c r="X158" s="156" t="str">
        <f>IFERROR(INDEX(DATASHEET!$A$1:$DG$299,MATCH(PROGRESS!$A158,DATASHEET!$A$1:$A$299,0),MATCH(PROGRESS!Y$2,DATASHEET!$A$1:$DG$1,0)),"")</f>
        <v/>
      </c>
      <c r="Y158" s="156" t="str">
        <f t="shared" si="99"/>
        <v/>
      </c>
      <c r="Z158" s="138" t="str">
        <f>IF(ISBLANK(DATASHEET!AK144),"",DATASHEET!AK144)</f>
        <v/>
      </c>
      <c r="AA158" s="198" t="str">
        <f>IF(ISBLANK(DATASHEET!AL144),"",DATASHEET!AL144)</f>
        <v/>
      </c>
      <c r="AB158" s="140" t="str">
        <f>IF(AC158="","",IFERROR(VLOOKUP(DATASHEET!AN144,lookup,2,FALSE)-$P158,""))</f>
        <v/>
      </c>
      <c r="AC158" s="156" t="str">
        <f>IFERROR(INDEX(DATASHEET!$A$1:$DG$299,MATCH(PROGRESS!$A158,DATASHEET!$A$1:$A$299,0),MATCH(PROGRESS!AD$2,DATASHEET!$A$1:$DG$1,0)),"")</f>
        <v/>
      </c>
      <c r="AD158" s="156" t="str">
        <f t="shared" si="100"/>
        <v/>
      </c>
      <c r="AE158" s="138" t="str">
        <f>IF(ISBLANK(DATASHEET!AO144),"",DATASHEET!AO144)</f>
        <v/>
      </c>
      <c r="AF158" s="198" t="str">
        <f>IF(ISBLANK(DATASHEET!AP144),"",DATASHEET!AP144)</f>
        <v/>
      </c>
      <c r="AG158" s="140" t="str">
        <f>IF(AH158="","",IFERROR(VLOOKUP(DATASHEET!AR144,lookup,2,FALSE)-$P158,""))</f>
        <v/>
      </c>
      <c r="AH158" s="156" t="str">
        <f>IFERROR(INDEX(DATASHEET!$A$1:$DG$299,MATCH(PROGRESS!$A158,DATASHEET!$A$1:$A$299,0),MATCH(PROGRESS!AI$2,DATASHEET!$A$1:$DG$1,0)),"")</f>
        <v/>
      </c>
      <c r="AI158" s="156" t="str">
        <f t="shared" si="101"/>
        <v/>
      </c>
      <c r="AJ158" s="138" t="str">
        <f>IF(ISBLANK(DATASHEET!AS144),"",DATASHEET!AS144)</f>
        <v/>
      </c>
      <c r="AK158" s="198" t="str">
        <f>IF(ISBLANK(DATASHEET!AT144),"",DATASHEET!AT144)</f>
        <v/>
      </c>
      <c r="AL158" s="140" t="str">
        <f>IF(AM158="","",IFERROR(VLOOKUP(DATASHEET!AV144,lookup,2,FALSE)-$P158,""))</f>
        <v/>
      </c>
      <c r="AM158" s="156" t="str">
        <f>IFERROR(INDEX(DATASHEET!$A$1:$DG$299,MATCH(PROGRESS!$A158,DATASHEET!$A$1:$A$299,0),MATCH(PROGRESS!AN$2,DATASHEET!$A$1:$DG$1,0)),"")</f>
        <v/>
      </c>
      <c r="AN158" s="156" t="str">
        <f t="shared" si="102"/>
        <v/>
      </c>
      <c r="AO158" s="138" t="str">
        <f>IF(ISBLANK(DATASHEET!AW144),"",DATASHEET!AW144)</f>
        <v/>
      </c>
      <c r="AP158" s="198" t="str">
        <f>IF(ISBLANK(DATASHEET!AX144),"",DATASHEET!AX144)</f>
        <v/>
      </c>
      <c r="AQ158" s="140" t="str">
        <f>IF(AR158="","",IFERROR(VLOOKUP(DATASHEET!AZ144,lookup,2,FALSE)-$P158,""))</f>
        <v/>
      </c>
      <c r="AR158" s="156" t="str">
        <f>IFERROR(INDEX(DATASHEET!$A$1:$DG$299,MATCH(PROGRESS!$A158,DATASHEET!$A$1:$A$299,0),MATCH(PROGRESS!AS$2,DATASHEET!$A$1:$DG$1,0)),"")</f>
        <v/>
      </c>
      <c r="AS158" s="156" t="str">
        <f t="shared" si="103"/>
        <v/>
      </c>
      <c r="AT158" s="138" t="str">
        <f>IF(ISBLANK(DATASHEET!BA144),"",DATASHEET!BA144)</f>
        <v/>
      </c>
      <c r="AU158" s="198" t="str">
        <f>IF(ISBLANK(DATASHEET!BB144),"",DATASHEET!BB144)</f>
        <v/>
      </c>
      <c r="AV158" s="140" t="str">
        <f>IF(AW158="","",IFERROR(VLOOKUP(DATASHEET!BD144,lookup,2,FALSE)-$P158,""))</f>
        <v/>
      </c>
      <c r="AW158" s="156" t="str">
        <f>IFERROR(INDEX(DATASHEET!$A$1:$DG$299,MATCH(PROGRESS!$A158,DATASHEET!$A$1:$A$299,0),MATCH(PROGRESS!AX$2,DATASHEET!$A$1:$DG$1,0)),"")</f>
        <v/>
      </c>
      <c r="AX158" s="156" t="str">
        <f t="shared" si="104"/>
        <v/>
      </c>
      <c r="AY158" s="138" t="str">
        <f>IF(ISBLANK(DATASHEET!BE144),"",DATASHEET!BE144)</f>
        <v/>
      </c>
      <c r="AZ158" s="198" t="str">
        <f>IF(ISBLANK(DATASHEET!BF144),"",DATASHEET!BF144)</f>
        <v/>
      </c>
      <c r="BA158" s="140" t="str">
        <f>IF(BB158="","",IFERROR(VLOOKUP(DATASHEET!BH144,lookup,2,FALSE)-$P158,""))</f>
        <v/>
      </c>
      <c r="BB158" s="156" t="str">
        <f>IFERROR(INDEX(DATASHEET!$A$1:$DG$299,MATCH(PROGRESS!$A158,DATASHEET!$A$1:$A$299,0),MATCH(PROGRESS!BC$2,DATASHEET!$A$1:$DG$1,0)),"")</f>
        <v/>
      </c>
      <c r="BC158" s="156" t="str">
        <f t="shared" si="105"/>
        <v/>
      </c>
      <c r="BD158" s="138" t="str">
        <f>IF(ISBLANK(DATASHEET!BI144),"",DATASHEET!BI144)</f>
        <v>SK</v>
      </c>
      <c r="BE158" s="198" t="str">
        <f>IF(ISBLANK(DATASHEET!BJ144),"",DATASHEET!BJ144)</f>
        <v>11X-EN-7</v>
      </c>
      <c r="BF158" s="140" t="str">
        <f>IF(BG158="","",IFERROR(VLOOKUP(DATASHEET!BL144,lookup,2,FALSE)-$P158,""))</f>
        <v/>
      </c>
      <c r="BG158" s="156" t="str">
        <f>IFERROR(INDEX(DATASHEET!$A$1:$DG$299,MATCH(PROGRESS!$A158,DATASHEET!$A$1:$A$299,0),MATCH(PROGRESS!BH$2,DATASHEET!$A$1:$DG$1,0)),"")</f>
        <v/>
      </c>
      <c r="BH158" s="156" t="str">
        <f t="shared" si="106"/>
        <v/>
      </c>
      <c r="BI158" s="138" t="str">
        <f>IF(ISBLANK(DATASHEET!BM144),"",DATASHEET!BM144)</f>
        <v/>
      </c>
      <c r="BJ158" s="198" t="str">
        <f>IF(ISBLANK(DATASHEET!BN144),"",DATASHEET!BN144)</f>
        <v/>
      </c>
      <c r="BK158" s="140" t="str">
        <f>IF(BL158="","",IFERROR(VLOOKUP(DATASHEET!BP144,lookup,2,FALSE)-$P158,""))</f>
        <v/>
      </c>
      <c r="BL158" s="156" t="str">
        <f>IFERROR(INDEX(DATASHEET!$A$1:$DG$299,MATCH(PROGRESS!$A158,DATASHEET!$A$1:$A$299,0),MATCH(PROGRESS!BM$2,DATASHEET!$A$1:$DG$1,0)),"")</f>
        <v/>
      </c>
      <c r="BM158" s="156" t="str">
        <f t="shared" si="107"/>
        <v/>
      </c>
      <c r="BN158" s="138" t="str">
        <f>IF(ISBLANK(DATASHEET!BQ144),"",DATASHEET!BQ144)</f>
        <v>AWR</v>
      </c>
      <c r="BO158" s="198" t="str">
        <f>IF(ISBLANK(DATASHEET!BR144),"",DATASHEET!BR144)</f>
        <v>11LT-FN-3</v>
      </c>
      <c r="BP158" s="140" t="str">
        <f>IF(BQ158="","",IFERROR(VLOOKUP(DATASHEET!BX144,lookup,2,FALSE)-$P158,""))</f>
        <v/>
      </c>
      <c r="BQ158" s="156" t="str">
        <f>IFERROR(INDEX(DATASHEET!$A$1:$DG$299,MATCH(PROGRESS!$A158,DATASHEET!$A$1:$A$299,0),MATCH(PROGRESS!BR$2,DATASHEET!$A$1:$DG$1,0)),"")</f>
        <v/>
      </c>
      <c r="BR158" s="156" t="str">
        <f t="shared" si="108"/>
        <v/>
      </c>
      <c r="BS158" s="138" t="str">
        <f>IF(ISBLANK(DATASHEET!BY144),"",DATASHEET!BY144)</f>
        <v/>
      </c>
      <c r="BT158" s="198" t="str">
        <f>IF(ISBLANK(DATASHEET!BZ144),"",DATASHEET!BZ144)</f>
        <v/>
      </c>
      <c r="BU158" s="140" t="str">
        <f>IF(BV158="","",IFERROR(VLOOKUP(DATASHEET!CB144,lookup,2,FALSE)-$P158,""))</f>
        <v/>
      </c>
      <c r="BV158" s="156" t="str">
        <f>IFERROR(INDEX(DATASHEET!$A$1:$DG$299,MATCH(PROGRESS!$A158,DATASHEET!$A$1:$A$299,0),MATCH(PROGRESS!BW$2,DATASHEET!$A$1:$DG$1,0)),"")</f>
        <v/>
      </c>
      <c r="BW158" s="156" t="str">
        <f t="shared" si="109"/>
        <v/>
      </c>
      <c r="BX158" s="138" t="str">
        <f>IF(ISBLANK(DATASHEET!CC144),"",DATASHEET!CC144)</f>
        <v>JJA</v>
      </c>
      <c r="BY158" s="198" t="str">
        <f>IF(ISBLANK(DATASHEET!CD144),"",DATASHEET!CD144)</f>
        <v>11MS2-GG2-6</v>
      </c>
      <c r="BZ158" s="140" t="str">
        <f>IF(CA158="","",IFERROR(VLOOKUP(DATASHEET!CE144,lookup,2,FALSE)-$P158,""))</f>
        <v/>
      </c>
      <c r="CA158" s="156" t="str">
        <f>IFERROR(INDEX(DATASHEET!$A$1:$DG$299,MATCH(PROGRESS!$A158,DATASHEET!$A$1:$A$299,0),MATCH(PROGRESS!CB$2,DATASHEET!$A$1:$DG$1,0)),"")</f>
        <v/>
      </c>
      <c r="CB158" s="156" t="str">
        <f t="shared" si="110"/>
        <v/>
      </c>
      <c r="CC158" s="138" t="str">
        <f>IF(ISBLANK(DATASHEET!CF144),"",DATASHEET!CF144)</f>
        <v/>
      </c>
      <c r="CD158" s="198" t="str">
        <f>IF(ISBLANK(DATASHEET!CG144),"",DATASHEET!CG144)</f>
        <v/>
      </c>
      <c r="CE158" s="140" t="str">
        <f>IF(CF158="","",IFERROR(VLOOKUP(DATASHEET!CJ144,lookup,2,FALSE)-$P158,""))</f>
        <v/>
      </c>
      <c r="CF158" s="156" t="str">
        <f>IFERROR(INDEX(DATASHEET!$A$1:$DG$299,MATCH(PROGRESS!$A158,DATASHEET!$A$1:$A$299,0),MATCH(PROGRESS!CG$2,DATASHEET!$A$1:$DG$1,0)),"")</f>
        <v/>
      </c>
      <c r="CG158" s="156" t="str">
        <f t="shared" si="111"/>
        <v/>
      </c>
      <c r="CH158" s="138" t="str">
        <f>IF(ISBLANK(DATASHEET!CK144),"",DATASHEET!CK144)</f>
        <v/>
      </c>
      <c r="CI158" s="198" t="str">
        <f>IF(ISBLANK(DATASHEET!CL144),"",DATASHEET!CL144)</f>
        <v/>
      </c>
      <c r="CJ158" s="140" t="str">
        <f>IF(CK158="","",IFERROR(VLOOKUP(DATASHEET!CN144,lookup,2,FALSE)-$P158,""))</f>
        <v/>
      </c>
      <c r="CK158" s="156" t="str">
        <f>IFERROR(INDEX(DATASHEET!$A$1:$DG$299,MATCH(PROGRESS!$A158,DATASHEET!$A$1:$A$299,0),MATCH(PROGRESS!CL$2,DATASHEET!$A$1:$DG$1,0)),"")</f>
        <v/>
      </c>
      <c r="CL158" s="156" t="str">
        <f t="shared" si="112"/>
        <v/>
      </c>
      <c r="CM158" s="138" t="str">
        <f>IF(ISBLANK(DATASHEET!CO144),"",DATASHEET!CO144)</f>
        <v>JQ</v>
      </c>
      <c r="CN158" s="198" t="str">
        <f>IF(ISBLANK(DATASHEET!CP144),"",DATASHEET!CP144)</f>
        <v>11S-MA-3</v>
      </c>
      <c r="CO158" s="140" t="str">
        <f>IF(CP158="","",IFERROR(VLOOKUP(DATASHEET!CR144,lookup,2,FALSE)-$P158,""))</f>
        <v/>
      </c>
      <c r="CP158" s="156" t="str">
        <f>IFERROR(INDEX(DATASHEET!$A$1:$DG$299,MATCH(PROGRESS!$A158,DATASHEET!$A$1:$A$299,0),MATCH(PROGRESS!CQ$2,DATASHEET!$A$1:$DG$1,0)),"")</f>
        <v/>
      </c>
      <c r="CQ158" s="156" t="str">
        <f t="shared" si="113"/>
        <v/>
      </c>
      <c r="CR158" s="138" t="str">
        <f>IF(ISBLANK(DATASHEET!CS144),"",DATASHEET!CS144)</f>
        <v/>
      </c>
      <c r="CS158" s="198" t="str">
        <f>IF(ISBLANK(DATASHEET!CT144),"",DATASHEET!CT144)</f>
        <v/>
      </c>
      <c r="CT158" s="140" t="str">
        <f>IF(CU158="","",IFERROR(VLOOKUP(DATASHEET!CV144,lookup,2,FALSE)-$P158,""))</f>
        <v/>
      </c>
      <c r="CU158" s="156" t="str">
        <f>IFERROR(INDEX(DATASHEET!$A$1:$DG$299,MATCH(PROGRESS!$A158,DATASHEET!$A$1:$A$299,0),MATCH(PROGRESS!CV$2,DATASHEET!$A$1:$DG$1,0)),"")</f>
        <v/>
      </c>
      <c r="CV158" s="156" t="str">
        <f t="shared" si="114"/>
        <v/>
      </c>
      <c r="CW158" s="138" t="str">
        <f>IF(ISBLANK(DATASHEET!CW144),"",DATASHEET!CW144)</f>
        <v/>
      </c>
      <c r="CX158" s="198" t="str">
        <f>IF(ISBLANK(DATASHEET!CX144),"",DATASHEET!CX144)</f>
        <v/>
      </c>
      <c r="CY158" s="140" t="str">
        <f>IF(CZ158="","",IFERROR(VLOOKUP(DATASHEET!DD144,lookup,2,FALSE)-$P158,""))</f>
        <v/>
      </c>
      <c r="CZ158" s="156" t="str">
        <f>IFERROR(INDEX(DATASHEET!$A$1:$DG$299,MATCH(PROGRESS!$A158,DATASHEET!$A$1:$A$299,0),MATCH(PROGRESS!DA$2,DATASHEET!$A$1:$DG$1,0)),"")</f>
        <v/>
      </c>
      <c r="DA158" s="156" t="str">
        <f t="shared" si="115"/>
        <v/>
      </c>
      <c r="DB158" s="138" t="str">
        <f>IF(ISBLANK(DATASHEET!DE144),"",DATASHEET!DE144)</f>
        <v/>
      </c>
      <c r="DC158" s="198" t="str">
        <f>IF(ISBLANK(DATASHEET!DF144),"",DATASHEET!DF144)</f>
        <v/>
      </c>
      <c r="DD158" s="140" t="str">
        <f>IF(DE158="","",IFERROR(VLOOKUP(DATASHEET!DH144,lookup,2,FALSE)-$P158,""))</f>
        <v/>
      </c>
      <c r="DE158" s="156" t="str">
        <f>IFERROR(INDEX(DATASHEET!$A$1:$DG$299,MATCH(PROGRESS!$A158,DATASHEET!$A$1:$A$299,0),MATCH(PROGRESS!DF$2,DATASHEET!$A$1:$DG$1,0)),"")</f>
        <v/>
      </c>
      <c r="DF158" s="156" t="str">
        <f t="shared" si="116"/>
        <v/>
      </c>
      <c r="DG158" s="138" t="str">
        <f>IF(ISBLANK(DATASHEET!DI144),"",DATASHEET!DI144)</f>
        <v/>
      </c>
      <c r="DH158" s="198" t="str">
        <f>IF(ISBLANK(DATASHEET!DJ144),"",DATASHEET!DJ144)</f>
        <v/>
      </c>
      <c r="DI158" s="140" t="str">
        <f>IF(DJ158="","",IFERROR(VLOOKUP(DATASHEET!DL144,lookup,2,FALSE)-$P158,""))</f>
        <v/>
      </c>
      <c r="DJ158" s="156" t="str">
        <f>IFERROR(INDEX(DATASHEET!$A$1:$DG$299,MATCH(PROGRESS!$A158,DATASHEET!$A$1:$A$299,0),MATCH(PROGRESS!DK$2,DATASHEET!$A$1:$DG$1,0)),"")</f>
        <v/>
      </c>
      <c r="DK158" s="156" t="str">
        <f t="shared" si="117"/>
        <v/>
      </c>
      <c r="DL158" s="138" t="str">
        <f>IF(ISBLANK(DATASHEET!DM144),"",DATASHEET!DM144)</f>
        <v/>
      </c>
      <c r="DM158" s="198" t="str">
        <f>IF(ISBLANK(DATASHEET!DN144),"",DATASHEET!DN144)</f>
        <v/>
      </c>
      <c r="DN158" s="140" t="str">
        <f>IF(DO158="","",IFERROR(VLOOKUP(DATASHEET!DP144,lookup,2,FALSE)-$P158,""))</f>
        <v/>
      </c>
      <c r="DO158" s="156" t="str">
        <f>IFERROR(INDEX(DATASHEET!$A$1:$DG$299,MATCH(PROGRESS!$A158,DATASHEET!$A$1:$A$299,0),MATCH(PROGRESS!DP$2,DATASHEET!$A$1:$DG$1,0)),"")</f>
        <v/>
      </c>
      <c r="DP158" s="156" t="str">
        <f t="shared" si="118"/>
        <v/>
      </c>
      <c r="DQ158" s="138" t="str">
        <f>IF(ISBLANK(DATASHEET!DQ144),"",DATASHEET!DQ144)</f>
        <v>MHA</v>
      </c>
      <c r="DR158" s="198" t="str">
        <f>IF(ISBLANK(DATASHEET!DR144),"",DATASHEET!DR144)</f>
        <v>11X-RE-6</v>
      </c>
      <c r="DS158" s="140" t="str">
        <f>IF(DT158="","",IFERROR(VLOOKUP(DATASHEET!DT144,lookup,2,FALSE)-$P158,""))</f>
        <v/>
      </c>
      <c r="DT158" s="156" t="str">
        <f>IFERROR(INDEX(DATASHEET!$A$1:$DG$299,MATCH(PROGRESS!$A158,DATASHEET!$A$1:$A$299,0),MATCH(PROGRESS!DU$2,DATASHEET!$A$1:$DG$1,0)),"")</f>
        <v/>
      </c>
      <c r="DU158" s="156" t="str">
        <f t="shared" si="119"/>
        <v/>
      </c>
      <c r="DV158" s="138" t="str">
        <f>IF(ISBLANK(DATASHEET!DU144),"",DATASHEET!DU144)</f>
        <v>ES</v>
      </c>
      <c r="DW158" s="198" t="str">
        <f>IF(ISBLANK(DATASHEET!DV144),"",DATASHEET!DV144)</f>
        <v>11C-SC-1</v>
      </c>
      <c r="DX158" s="140" t="str">
        <f>IF(DY158="","",IFERROR(VLOOKUP(DATASHEET!DX144,lookup,2,FALSE)-$P158,""))</f>
        <v/>
      </c>
      <c r="DY158" s="156" t="str">
        <f>IFERROR(INDEX(DATASHEET!$A$1:$DG$299,MATCH(PROGRESS!$A158,DATASHEET!$A$1:$A$299,0),MATCH(PROGRESS!DZ$2,DATASHEET!$A$1:$DG$1,0)),"")</f>
        <v/>
      </c>
      <c r="DZ158" s="156" t="str">
        <f t="shared" si="120"/>
        <v/>
      </c>
      <c r="EA158" s="138" t="str">
        <f>IF(ISBLANK(DATASHEET!DY144),"",DATASHEET!DY144)</f>
        <v>YP</v>
      </c>
      <c r="EB158" s="198" t="str">
        <f>IF(ISBLANK(DATASHEET!DZ144),"",DATASHEET!DZ144)</f>
        <v>11S-SP-3</v>
      </c>
      <c r="FD158" s="526"/>
      <c r="FE158" s="532"/>
      <c r="FF158" s="532"/>
      <c r="FG158" s="532"/>
      <c r="FH158" s="526"/>
      <c r="FI158" s="526"/>
      <c r="FJ158" s="532"/>
      <c r="FK158" s="526"/>
      <c r="FL158" s="532"/>
      <c r="FM158" s="526"/>
      <c r="FN158" s="532"/>
      <c r="FO158" s="532"/>
      <c r="FP158" s="532"/>
      <c r="FQ158" s="526"/>
      <c r="FR158" s="526"/>
      <c r="FS158" s="526"/>
      <c r="FT158" s="532"/>
      <c r="FU158" s="526"/>
      <c r="FV158" s="532"/>
      <c r="FW158" s="532"/>
      <c r="FX158" s="532"/>
      <c r="FY158" s="526"/>
      <c r="FZ158" s="532"/>
      <c r="GA158" s="529"/>
      <c r="GB158" s="530"/>
      <c r="GC158" s="530"/>
      <c r="GD158" s="529"/>
      <c r="GE158" s="530"/>
      <c r="GF158" s="530"/>
      <c r="GG158" s="530"/>
      <c r="GH158" s="530"/>
      <c r="GI158" s="530"/>
      <c r="GJ158" s="529"/>
      <c r="GK158" s="530"/>
      <c r="GL158" s="529"/>
      <c r="GM158" s="529"/>
      <c r="GN158" s="530"/>
      <c r="GO158" s="530"/>
      <c r="GP158" s="529"/>
      <c r="GQ158" s="529"/>
      <c r="GR158" s="530"/>
      <c r="GS158" s="530"/>
      <c r="GT158" s="529"/>
      <c r="HA158" t="s">
        <v>375</v>
      </c>
      <c r="HB158" t="s">
        <v>375</v>
      </c>
    </row>
    <row r="159" spans="1:211" ht="15.75" x14ac:dyDescent="0.25">
      <c r="A159" s="179">
        <f>DATASHEET!A145</f>
        <v>151726</v>
      </c>
      <c r="B159" s="58" t="str">
        <f>DATASHEET!B145</f>
        <v>PRIESTLEY, Antonia</v>
      </c>
      <c r="C159" s="169" t="str">
        <f>DATASHEET!C145</f>
        <v>11KKN</v>
      </c>
      <c r="D159" s="170" t="str">
        <f>DATASHEET!D145</f>
        <v>F</v>
      </c>
      <c r="E159" s="170" t="str">
        <f>DATASHEET!J145</f>
        <v>N</v>
      </c>
      <c r="F159" s="170" t="str">
        <f>DATASHEET!E145</f>
        <v>N</v>
      </c>
      <c r="G159" s="170" t="str">
        <f>DATASHEET!F145</f>
        <v>White - British</v>
      </c>
      <c r="H159" s="170" t="str">
        <f>DATASHEET!G145</f>
        <v>Y</v>
      </c>
      <c r="I159" s="170" t="str">
        <f>DATASHEET!H145</f>
        <v>N</v>
      </c>
      <c r="J159" s="170" t="str">
        <f>DATASHEET!I145</f>
        <v>N</v>
      </c>
      <c r="K159" s="171" t="str">
        <f>DATASHEET!M145</f>
        <v>H</v>
      </c>
      <c r="L159" s="88" t="str">
        <f t="shared" si="96"/>
        <v/>
      </c>
      <c r="M159" s="88" t="str">
        <f t="shared" si="97"/>
        <v/>
      </c>
      <c r="N159" s="498" t="str">
        <f>IF(ISBLANK(DATASHEET!L145),"",DATASHEET!L145)</f>
        <v>8-9</v>
      </c>
      <c r="O159" s="109">
        <f>IFERROR(IF(VLOOKUP(DATASHEET!A145,[5]YEAR11!$A$2:$AF$236,18,FALSE)="","",VLOOKUP(DATASHEET!A145,[5]YEAR11!$A$2:$AF$236,18,FALSE)),"")</f>
        <v>74.828357999999994</v>
      </c>
      <c r="P159" s="111">
        <f>IFERROR(IF(VLOOKUP(DATASHEET!A145,[5]YEAR11!$A$2:$AF$237,19,FALSE)="","",VLOOKUP(DATASHEET!A145,[5]YEAR11!$A$2:$AF$237,19,FALSE)),"")</f>
        <v>7.4828357999999993</v>
      </c>
      <c r="Q159" s="497">
        <f>'P8 BREAKDOWN'!M147</f>
        <v>-6.6828357999999994</v>
      </c>
      <c r="R159" s="140" t="str">
        <f>IF(S159="","",IFERROR(VLOOKUP(DATASHEET!AF145,lookup,2,FALSE)-$P159,""))</f>
        <v/>
      </c>
      <c r="S159" s="156" t="str">
        <f>IFERROR(INDEX(DATASHEET!$A$1:$DG$299,MATCH(PROGRESS!$A159,DATASHEET!$A$1:$A$299,0),MATCH(PROGRESS!T$2,DATASHEET!$A$1:$DG$1,0)),"")</f>
        <v/>
      </c>
      <c r="T159" s="156" t="str">
        <f t="shared" si="98"/>
        <v/>
      </c>
      <c r="U159" s="138" t="str">
        <f>IF(ISBLANK(DATASHEET!AG145),"",DATASHEET!AG145)</f>
        <v/>
      </c>
      <c r="V159" s="198" t="str">
        <f>IF(ISBLANK(DATASHEET!AH145),"",DATASHEET!AH145)</f>
        <v/>
      </c>
      <c r="W159" s="140" t="str">
        <f>IF(X159="","",IFERROR(VLOOKUP(DATASHEET!AJ145,lookup,2,FALSE)-$P159,""))</f>
        <v/>
      </c>
      <c r="X159" s="156" t="str">
        <f>IFERROR(INDEX(DATASHEET!$A$1:$DG$299,MATCH(PROGRESS!$A159,DATASHEET!$A$1:$A$299,0),MATCH(PROGRESS!Y$2,DATASHEET!$A$1:$DG$1,0)),"")</f>
        <v/>
      </c>
      <c r="Y159" s="156" t="str">
        <f t="shared" si="99"/>
        <v/>
      </c>
      <c r="Z159" s="138" t="str">
        <f>IF(ISBLANK(DATASHEET!AK145),"",DATASHEET!AK145)</f>
        <v>MM</v>
      </c>
      <c r="AA159" s="198" t="str">
        <f>IF(ISBLANK(DATASHEET!AL145),"",DATASHEET!AL145)</f>
        <v>11T-BI-1</v>
      </c>
      <c r="AB159" s="140" t="str">
        <f>IF(AC159="","",IFERROR(VLOOKUP(DATASHEET!AN145,lookup,2,FALSE)-$P159,""))</f>
        <v/>
      </c>
      <c r="AC159" s="156" t="str">
        <f>IFERROR(INDEX(DATASHEET!$A$1:$DG$299,MATCH(PROGRESS!$A159,DATASHEET!$A$1:$A$299,0),MATCH(PROGRESS!AD$2,DATASHEET!$A$1:$DG$1,0)),"")</f>
        <v/>
      </c>
      <c r="AD159" s="156" t="str">
        <f t="shared" si="100"/>
        <v/>
      </c>
      <c r="AE159" s="138" t="str">
        <f>IF(ISBLANK(DATASHEET!AO145),"",DATASHEET!AO145)</f>
        <v/>
      </c>
      <c r="AF159" s="198" t="str">
        <f>IF(ISBLANK(DATASHEET!AP145),"",DATASHEET!AP145)</f>
        <v/>
      </c>
      <c r="AG159" s="140" t="str">
        <f>IF(AH159="","",IFERROR(VLOOKUP(DATASHEET!AR145,lookup,2,FALSE)-$P159,""))</f>
        <v/>
      </c>
      <c r="AH159" s="156" t="str">
        <f>IFERROR(INDEX(DATASHEET!$A$1:$DG$299,MATCH(PROGRESS!$A159,DATASHEET!$A$1:$A$299,0),MATCH(PROGRESS!AI$2,DATASHEET!$A$1:$DG$1,0)),"")</f>
        <v/>
      </c>
      <c r="AI159" s="156" t="str">
        <f t="shared" si="101"/>
        <v/>
      </c>
      <c r="AJ159" s="138" t="str">
        <f>IF(ISBLANK(DATASHEET!AS145),"",DATASHEET!AS145)</f>
        <v>MW</v>
      </c>
      <c r="AK159" s="198" t="str">
        <f>IF(ISBLANK(DATASHEET!AT145),"",DATASHEET!AT145)</f>
        <v>11T-CH-1</v>
      </c>
      <c r="AL159" s="140" t="str">
        <f>IF(AM159="","",IFERROR(VLOOKUP(DATASHEET!AV145,lookup,2,FALSE)-$P159,""))</f>
        <v/>
      </c>
      <c r="AM159" s="156" t="str">
        <f>IFERROR(INDEX(DATASHEET!$A$1:$DG$299,MATCH(PROGRESS!$A159,DATASHEET!$A$1:$A$299,0),MATCH(PROGRESS!AN$2,DATASHEET!$A$1:$DG$1,0)),"")</f>
        <v/>
      </c>
      <c r="AN159" s="156" t="str">
        <f t="shared" si="102"/>
        <v/>
      </c>
      <c r="AO159" s="138" t="str">
        <f>IF(ISBLANK(DATASHEET!AW145),"",DATASHEET!AW145)</f>
        <v/>
      </c>
      <c r="AP159" s="198" t="str">
        <f>IF(ISBLANK(DATASHEET!AX145),"",DATASHEET!AX145)</f>
        <v/>
      </c>
      <c r="AQ159" s="140" t="str">
        <f>IF(AR159="","",IFERROR(VLOOKUP(DATASHEET!AZ145,lookup,2,FALSE)-$P159,""))</f>
        <v/>
      </c>
      <c r="AR159" s="156" t="str">
        <f>IFERROR(INDEX(DATASHEET!$A$1:$DG$299,MATCH(PROGRESS!$A159,DATASHEET!$A$1:$A$299,0),MATCH(PROGRESS!AS$2,DATASHEET!$A$1:$DG$1,0)),"")</f>
        <v/>
      </c>
      <c r="AS159" s="156" t="str">
        <f t="shared" si="103"/>
        <v/>
      </c>
      <c r="AT159" s="138" t="str">
        <f>IF(ISBLANK(DATASHEET!BA145),"",DATASHEET!BA145)</f>
        <v/>
      </c>
      <c r="AU159" s="198" t="str">
        <f>IF(ISBLANK(DATASHEET!BB145),"",DATASHEET!BB145)</f>
        <v/>
      </c>
      <c r="AV159" s="140" t="str">
        <f>IF(AW159="","",IFERROR(VLOOKUP(DATASHEET!BD145,lookup,2,FALSE)-$P159,""))</f>
        <v/>
      </c>
      <c r="AW159" s="156" t="str">
        <f>IFERROR(INDEX(DATASHEET!$A$1:$DG$299,MATCH(PROGRESS!$A159,DATASHEET!$A$1:$A$299,0),MATCH(PROGRESS!AX$2,DATASHEET!$A$1:$DG$1,0)),"")</f>
        <v/>
      </c>
      <c r="AX159" s="156" t="str">
        <f t="shared" si="104"/>
        <v/>
      </c>
      <c r="AY159" s="138" t="str">
        <f>IF(ISBLANK(DATASHEET!BE145),"",DATASHEET!BE145)</f>
        <v/>
      </c>
      <c r="AZ159" s="198" t="str">
        <f>IF(ISBLANK(DATASHEET!BF145),"",DATASHEET!BF145)</f>
        <v/>
      </c>
      <c r="BA159" s="140" t="str">
        <f>IF(BB159="","",IFERROR(VLOOKUP(DATASHEET!BH145,lookup,2,FALSE)-$P159,""))</f>
        <v/>
      </c>
      <c r="BB159" s="156" t="str">
        <f>IFERROR(INDEX(DATASHEET!$A$1:$DG$299,MATCH(PROGRESS!$A159,DATASHEET!$A$1:$A$299,0),MATCH(PROGRESS!BC$2,DATASHEET!$A$1:$DG$1,0)),"")</f>
        <v/>
      </c>
      <c r="BC159" s="156" t="str">
        <f t="shared" si="105"/>
        <v/>
      </c>
      <c r="BD159" s="138" t="str">
        <f>IF(ISBLANK(DATASHEET!BI145),"",DATASHEET!BI145)</f>
        <v>BH</v>
      </c>
      <c r="BE159" s="198" t="str">
        <f>IF(ISBLANK(DATASHEET!BJ145),"",DATASHEET!BJ145)</f>
        <v>11X-EN-2</v>
      </c>
      <c r="BF159" s="140" t="str">
        <f>IF(BG159="","",IFERROR(VLOOKUP(DATASHEET!BL145,lookup,2,FALSE)-$P159,""))</f>
        <v/>
      </c>
      <c r="BG159" s="156" t="str">
        <f>IFERROR(INDEX(DATASHEET!$A$1:$DG$299,MATCH(PROGRESS!$A159,DATASHEET!$A$1:$A$299,0),MATCH(PROGRESS!BH$2,DATASHEET!$A$1:$DG$1,0)),"")</f>
        <v/>
      </c>
      <c r="BH159" s="156" t="str">
        <f t="shared" si="106"/>
        <v/>
      </c>
      <c r="BI159" s="138" t="str">
        <f>IF(ISBLANK(DATASHEET!BM145),"",DATASHEET!BM145)</f>
        <v/>
      </c>
      <c r="BJ159" s="198" t="str">
        <f>IF(ISBLANK(DATASHEET!BN145),"",DATASHEET!BN145)</f>
        <v/>
      </c>
      <c r="BK159" s="140" t="str">
        <f>IF(BL159="","",IFERROR(VLOOKUP(DATASHEET!BP145,lookup,2,FALSE)-$P159,""))</f>
        <v/>
      </c>
      <c r="BL159" s="156" t="str">
        <f>IFERROR(INDEX(DATASHEET!$A$1:$DG$299,MATCH(PROGRESS!$A159,DATASHEET!$A$1:$A$299,0),MATCH(PROGRESS!BM$2,DATASHEET!$A$1:$DG$1,0)),"")</f>
        <v/>
      </c>
      <c r="BM159" s="156" t="str">
        <f t="shared" si="107"/>
        <v/>
      </c>
      <c r="BN159" s="138" t="str">
        <f>IF(ISBLANK(DATASHEET!BQ145),"",DATASHEET!BQ145)</f>
        <v/>
      </c>
      <c r="BO159" s="198" t="str">
        <f>IF(ISBLANK(DATASHEET!BR145),"",DATASHEET!BR145)</f>
        <v/>
      </c>
      <c r="BP159" s="140" t="str">
        <f>IF(BQ159="","",IFERROR(VLOOKUP(DATASHEET!BX145,lookup,2,FALSE)-$P159,""))</f>
        <v/>
      </c>
      <c r="BQ159" s="156" t="str">
        <f>IFERROR(INDEX(DATASHEET!$A$1:$DG$299,MATCH(PROGRESS!$A159,DATASHEET!$A$1:$A$299,0),MATCH(PROGRESS!BR$2,DATASHEET!$A$1:$DG$1,0)),"")</f>
        <v/>
      </c>
      <c r="BR159" s="156" t="str">
        <f t="shared" si="108"/>
        <v/>
      </c>
      <c r="BS159" s="138" t="str">
        <f>IF(ISBLANK(DATASHEET!BY145),"",DATASHEET!BY145)</f>
        <v/>
      </c>
      <c r="BT159" s="198" t="str">
        <f>IF(ISBLANK(DATASHEET!BZ145),"",DATASHEET!BZ145)</f>
        <v/>
      </c>
      <c r="BU159" s="140" t="str">
        <f>IF(BV159="","",IFERROR(VLOOKUP(DATASHEET!CB145,lookup,2,FALSE)-$P159,""))</f>
        <v/>
      </c>
      <c r="BV159" s="156" t="str">
        <f>IFERROR(INDEX(DATASHEET!$A$1:$DG$299,MATCH(PROGRESS!$A159,DATASHEET!$A$1:$A$299,0),MATCH(PROGRESS!BW$2,DATASHEET!$A$1:$DG$1,0)),"")</f>
        <v/>
      </c>
      <c r="BW159" s="156" t="str">
        <f t="shared" si="109"/>
        <v/>
      </c>
      <c r="BX159" s="138" t="str">
        <f>IF(ISBLANK(DATASHEET!CC145),"",DATASHEET!CC145)</f>
        <v/>
      </c>
      <c r="BY159" s="198" t="str">
        <f>IF(ISBLANK(DATASHEET!CD145),"",DATASHEET!CD145)</f>
        <v/>
      </c>
      <c r="BZ159" s="140" t="str">
        <f>IF(CA159="","",IFERROR(VLOOKUP(DATASHEET!CE145,lookup,2,FALSE)-$P159,""))</f>
        <v/>
      </c>
      <c r="CA159" s="156" t="str">
        <f>IFERROR(INDEX(DATASHEET!$A$1:$DG$299,MATCH(PROGRESS!$A159,DATASHEET!$A$1:$A$299,0),MATCH(PROGRESS!CB$2,DATASHEET!$A$1:$DG$1,0)),"")</f>
        <v/>
      </c>
      <c r="CB159" s="156" t="str">
        <f t="shared" si="110"/>
        <v/>
      </c>
      <c r="CC159" s="138" t="str">
        <f>IF(ISBLANK(DATASHEET!CF145),"",DATASHEET!CF145)</f>
        <v/>
      </c>
      <c r="CD159" s="198" t="str">
        <f>IF(ISBLANK(DATASHEET!CG145),"",DATASHEET!CG145)</f>
        <v>AWIL</v>
      </c>
      <c r="CE159" s="140" t="str">
        <f>IF(CF159="","",IFERROR(VLOOKUP(DATASHEET!CJ145,lookup,2,FALSE)-$P159,""))</f>
        <v/>
      </c>
      <c r="CF159" s="156" t="str">
        <f>IFERROR(INDEX(DATASHEET!$A$1:$DG$299,MATCH(PROGRESS!$A159,DATASHEET!$A$1:$A$299,0),MATCH(PROGRESS!CG$2,DATASHEET!$A$1:$DG$1,0)),"")</f>
        <v/>
      </c>
      <c r="CG159" s="156" t="str">
        <f t="shared" si="111"/>
        <v/>
      </c>
      <c r="CH159" s="138" t="str">
        <f>IF(ISBLANK(DATASHEET!CK145),"",DATASHEET!CK145)</f>
        <v/>
      </c>
      <c r="CI159" s="198" t="str">
        <f>IF(ISBLANK(DATASHEET!CL145),"",DATASHEET!CL145)</f>
        <v/>
      </c>
      <c r="CJ159" s="140" t="str">
        <f>IF(CK159="","",IFERROR(VLOOKUP(DATASHEET!CN145,lookup,2,FALSE)-$P159,""))</f>
        <v/>
      </c>
      <c r="CK159" s="156" t="str">
        <f>IFERROR(INDEX(DATASHEET!$A$1:$DG$299,MATCH(PROGRESS!$A159,DATASHEET!$A$1:$A$299,0),MATCH(PROGRESS!CL$2,DATASHEET!$A$1:$DG$1,0)),"")</f>
        <v/>
      </c>
      <c r="CL159" s="156" t="str">
        <f t="shared" si="112"/>
        <v/>
      </c>
      <c r="CM159" s="138" t="str">
        <f>IF(ISBLANK(DATASHEET!CO145),"",DATASHEET!CO145)</f>
        <v>CS</v>
      </c>
      <c r="CN159" s="198" t="str">
        <f>IF(ISBLANK(DATASHEET!CP145),"",DATASHEET!CP145)</f>
        <v>11X-MA-2</v>
      </c>
      <c r="CO159" s="140" t="str">
        <f>IF(CP159="","",IFERROR(VLOOKUP(DATASHEET!CR145,lookup,2,FALSE)-$P159,""))</f>
        <v/>
      </c>
      <c r="CP159" s="156" t="str">
        <f>IFERROR(INDEX(DATASHEET!$A$1:$DG$299,MATCH(PROGRESS!$A159,DATASHEET!$A$1:$A$299,0),MATCH(PROGRESS!CQ$2,DATASHEET!$A$1:$DG$1,0)),"")</f>
        <v/>
      </c>
      <c r="CQ159" s="156" t="str">
        <f t="shared" si="113"/>
        <v/>
      </c>
      <c r="CR159" s="138" t="str">
        <f>IF(ISBLANK(DATASHEET!CS145),"",DATASHEET!CS145)</f>
        <v/>
      </c>
      <c r="CS159" s="198" t="str">
        <f>IF(ISBLANK(DATASHEET!CT145),"",DATASHEET!CT145)</f>
        <v/>
      </c>
      <c r="CT159" s="140" t="str">
        <f>IF(CU159="","",IFERROR(VLOOKUP(DATASHEET!CV145,lookup,2,FALSE)-$P159,""))</f>
        <v/>
      </c>
      <c r="CU159" s="156" t="str">
        <f>IFERROR(INDEX(DATASHEET!$A$1:$DG$299,MATCH(PROGRESS!$A159,DATASHEET!$A$1:$A$299,0),MATCH(PROGRESS!CV$2,DATASHEET!$A$1:$DG$1,0)),"")</f>
        <v/>
      </c>
      <c r="CV159" s="156" t="str">
        <f t="shared" si="114"/>
        <v/>
      </c>
      <c r="CW159" s="138" t="str">
        <f>IF(ISBLANK(DATASHEET!CW145),"",DATASHEET!CW145)</f>
        <v/>
      </c>
      <c r="CX159" s="198" t="str">
        <f>IF(ISBLANK(DATASHEET!CX145),"",DATASHEET!CX145)</f>
        <v/>
      </c>
      <c r="CY159" s="140" t="str">
        <f>IF(CZ159="","",IFERROR(VLOOKUP(DATASHEET!DD145,lookup,2,FALSE)-$P159,""))</f>
        <v/>
      </c>
      <c r="CZ159" s="156" t="str">
        <f>IFERROR(INDEX(DATASHEET!$A$1:$DG$299,MATCH(PROGRESS!$A159,DATASHEET!$A$1:$A$299,0),MATCH(PROGRESS!DA$2,DATASHEET!$A$1:$DG$1,0)),"")</f>
        <v/>
      </c>
      <c r="DA159" s="156" t="str">
        <f t="shared" si="115"/>
        <v/>
      </c>
      <c r="DB159" s="138" t="str">
        <f>IF(ISBLANK(DATASHEET!DE145),"",DATASHEET!DE145)</f>
        <v/>
      </c>
      <c r="DC159" s="198" t="str">
        <f>IF(ISBLANK(DATASHEET!DF145),"",DATASHEET!DF145)</f>
        <v/>
      </c>
      <c r="DD159" s="140" t="str">
        <f>IF(DE159="","",IFERROR(VLOOKUP(DATASHEET!DH145,lookup,2,FALSE)-$P159,""))</f>
        <v/>
      </c>
      <c r="DE159" s="156" t="str">
        <f>IFERROR(INDEX(DATASHEET!$A$1:$DG$299,MATCH(PROGRESS!$A159,DATASHEET!$A$1:$A$299,0),MATCH(PROGRESS!DF$2,DATASHEET!$A$1:$DG$1,0)),"")</f>
        <v/>
      </c>
      <c r="DF159" s="156" t="str">
        <f t="shared" si="116"/>
        <v/>
      </c>
      <c r="DG159" s="138" t="str">
        <f>IF(ISBLANK(DATASHEET!DI145),"",DATASHEET!DI145)</f>
        <v>AR</v>
      </c>
      <c r="DH159" s="198" t="str">
        <f>IF(ISBLANK(DATASHEET!DJ145),"",DATASHEET!DJ145)</f>
        <v>11T-PH-1</v>
      </c>
      <c r="DI159" s="140" t="str">
        <f>IF(DJ159="","",IFERROR(VLOOKUP(DATASHEET!DL145,lookup,2,FALSE)-$P159,""))</f>
        <v/>
      </c>
      <c r="DJ159" s="156" t="str">
        <f>IFERROR(INDEX(DATASHEET!$A$1:$DG$299,MATCH(PROGRESS!$A159,DATASHEET!$A$1:$A$299,0),MATCH(PROGRESS!DK$2,DATASHEET!$A$1:$DG$1,0)),"")</f>
        <v/>
      </c>
      <c r="DK159" s="156" t="str">
        <f t="shared" si="117"/>
        <v/>
      </c>
      <c r="DL159" s="138" t="str">
        <f>IF(ISBLANK(DATASHEET!DM145),"",DATASHEET!DM145)</f>
        <v/>
      </c>
      <c r="DM159" s="198" t="str">
        <f>IF(ISBLANK(DATASHEET!DN145),"",DATASHEET!DN145)</f>
        <v/>
      </c>
      <c r="DN159" s="140" t="str">
        <f>IF(DO159="","",IFERROR(VLOOKUP(DATASHEET!DP145,lookup,2,FALSE)-$P159,""))</f>
        <v/>
      </c>
      <c r="DO159" s="156" t="str">
        <f>IFERROR(INDEX(DATASHEET!$A$1:$DG$299,MATCH(PROGRESS!$A159,DATASHEET!$A$1:$A$299,0),MATCH(PROGRESS!DP$2,DATASHEET!$A$1:$DG$1,0)),"")</f>
        <v/>
      </c>
      <c r="DP159" s="156" t="str">
        <f t="shared" si="118"/>
        <v/>
      </c>
      <c r="DQ159" s="138" t="str">
        <f>IF(ISBLANK(DATASHEET!DQ145),"",DATASHEET!DQ145)</f>
        <v>FG</v>
      </c>
      <c r="DR159" s="198" t="str">
        <f>IF(ISBLANK(DATASHEET!DR145),"",DATASHEET!DR145)</f>
        <v>11X-RE-4</v>
      </c>
      <c r="DS159" s="140" t="str">
        <f>IF(DT159="","",IFERROR(VLOOKUP(DATASHEET!DT145,lookup,2,FALSE)-$P159,""))</f>
        <v/>
      </c>
      <c r="DT159" s="156" t="str">
        <f>IFERROR(INDEX(DATASHEET!$A$1:$DG$299,MATCH(PROGRESS!$A159,DATASHEET!$A$1:$A$299,0),MATCH(PROGRESS!DU$2,DATASHEET!$A$1:$DG$1,0)),"")</f>
        <v/>
      </c>
      <c r="DU159" s="156" t="str">
        <f t="shared" si="119"/>
        <v/>
      </c>
      <c r="DV159" s="138" t="str">
        <f>IF(ISBLANK(DATASHEET!DU145),"",DATASHEET!DU145)</f>
        <v/>
      </c>
      <c r="DW159" s="198" t="str">
        <f>IF(ISBLANK(DATASHEET!DV145),"",DATASHEET!DV145)</f>
        <v/>
      </c>
      <c r="DX159" s="140" t="str">
        <f>IF(DY159="","",IFERROR(VLOOKUP(DATASHEET!DX145,lookup,2,FALSE)-$P159,""))</f>
        <v/>
      </c>
      <c r="DY159" s="156" t="str">
        <f>IFERROR(INDEX(DATASHEET!$A$1:$DG$299,MATCH(PROGRESS!$A159,DATASHEET!$A$1:$A$299,0),MATCH(PROGRESS!DZ$2,DATASHEET!$A$1:$DG$1,0)),"")</f>
        <v/>
      </c>
      <c r="DZ159" s="156" t="str">
        <f t="shared" si="120"/>
        <v/>
      </c>
      <c r="EA159" s="138" t="str">
        <f>IF(ISBLANK(DATASHEET!DY145),"",DATASHEET!DY145)</f>
        <v>WE</v>
      </c>
      <c r="EB159" s="198" t="str">
        <f>IF(ISBLANK(DATASHEET!DZ145),"",DATASHEET!DZ145)</f>
        <v>11N-SP-1</v>
      </c>
      <c r="FD159" s="526"/>
      <c r="FE159" s="532"/>
      <c r="FF159" s="532"/>
      <c r="FG159" s="532"/>
      <c r="FH159" s="526"/>
      <c r="FI159" s="526"/>
      <c r="FJ159" s="532"/>
      <c r="FK159" s="526"/>
      <c r="FL159" s="532"/>
      <c r="FM159" s="526"/>
      <c r="FN159" s="532"/>
      <c r="FO159" s="532"/>
      <c r="FP159" s="532"/>
      <c r="FQ159" s="526"/>
      <c r="FR159" s="526"/>
      <c r="FS159" s="526"/>
      <c r="FT159" s="532"/>
      <c r="FU159" s="526"/>
      <c r="FV159" s="532"/>
      <c r="FW159" s="532"/>
      <c r="FX159" s="532"/>
      <c r="FY159" s="526"/>
      <c r="FZ159" s="532"/>
      <c r="GA159" s="529"/>
      <c r="GB159" s="530"/>
      <c r="GC159" s="530"/>
      <c r="GD159" s="529"/>
      <c r="GE159" s="530"/>
      <c r="GF159" s="530"/>
      <c r="GG159" s="530"/>
      <c r="GH159" s="530"/>
      <c r="GI159" s="530"/>
      <c r="GJ159" s="529"/>
      <c r="GK159" s="530"/>
      <c r="GL159" s="529"/>
      <c r="GM159" s="529"/>
      <c r="GN159" s="530"/>
      <c r="GO159" s="530"/>
      <c r="GP159" s="529"/>
      <c r="GQ159" s="529"/>
      <c r="GR159" s="530"/>
      <c r="GS159" s="530"/>
      <c r="GT159" s="529"/>
    </row>
    <row r="160" spans="1:211" ht="15.75" x14ac:dyDescent="0.25">
      <c r="A160" s="179">
        <f>DATASHEET!A146</f>
        <v>151719</v>
      </c>
      <c r="B160" s="58" t="str">
        <f>DATASHEET!B146</f>
        <v>PUCKERING-GREEN, Jake</v>
      </c>
      <c r="C160" s="169" t="str">
        <f>DATASHEET!C146</f>
        <v>11SPI</v>
      </c>
      <c r="D160" s="170" t="str">
        <f>DATASHEET!D146</f>
        <v>M</v>
      </c>
      <c r="E160" s="170" t="str">
        <f>DATASHEET!J146</f>
        <v>K</v>
      </c>
      <c r="F160" s="170" t="str">
        <f>DATASHEET!E146</f>
        <v>Y</v>
      </c>
      <c r="G160" s="170" t="str">
        <f>DATASHEET!F146</f>
        <v>White - British</v>
      </c>
      <c r="H160" s="170" t="str">
        <f>DATASHEET!G146</f>
        <v>N</v>
      </c>
      <c r="I160" s="170" t="str">
        <f>DATASHEET!H146</f>
        <v>Y</v>
      </c>
      <c r="J160" s="170" t="str">
        <f>DATASHEET!I146</f>
        <v>N</v>
      </c>
      <c r="K160" s="171" t="str">
        <f>DATASHEET!M146</f>
        <v>L</v>
      </c>
      <c r="L160" s="88" t="str">
        <f t="shared" si="96"/>
        <v/>
      </c>
      <c r="M160" s="88" t="str">
        <f t="shared" si="97"/>
        <v/>
      </c>
      <c r="N160" s="498" t="str">
        <f>IF(ISBLANK(DATASHEET!L146),"",DATASHEET!L146)</f>
        <v>4-5</v>
      </c>
      <c r="O160" s="109">
        <f>IFERROR(IF(VLOOKUP(DATASHEET!A146,[5]YEAR11!$A$2:$AF$236,18,FALSE)="","",VLOOKUP(DATASHEET!A146,[5]YEAR11!$A$2:$AF$236,18,FALSE)),"")</f>
        <v>36.912934999999997</v>
      </c>
      <c r="P160" s="111">
        <f>IFERROR(IF(VLOOKUP(DATASHEET!A146,[5]YEAR11!$A$2:$AF$237,19,FALSE)="","",VLOOKUP(DATASHEET!A146,[5]YEAR11!$A$2:$AF$237,19,FALSE)),"")</f>
        <v>3.6912934999999996</v>
      </c>
      <c r="Q160" s="497">
        <f>'P8 BREAKDOWN'!M148</f>
        <v>-3.3912934999999997</v>
      </c>
      <c r="R160" s="140" t="str">
        <f>IF(S160="","",IFERROR(VLOOKUP(DATASHEET!AF146,lookup,2,FALSE)-$P160,""))</f>
        <v/>
      </c>
      <c r="S160" s="156" t="str">
        <f>IFERROR(INDEX(DATASHEET!$A$1:$DG$299,MATCH(PROGRESS!$A160,DATASHEET!$A$1:$A$299,0),MATCH(PROGRESS!T$2,DATASHEET!$A$1:$DG$1,0)),"")</f>
        <v/>
      </c>
      <c r="T160" s="156" t="str">
        <f t="shared" si="98"/>
        <v/>
      </c>
      <c r="U160" s="138" t="str">
        <f>IF(ISBLANK(DATASHEET!AG146),"",DATASHEET!AG146)</f>
        <v/>
      </c>
      <c r="V160" s="198" t="str">
        <f>IF(ISBLANK(DATASHEET!AH146),"",DATASHEET!AH146)</f>
        <v/>
      </c>
      <c r="W160" s="140" t="str">
        <f>IF(X160="","",IFERROR(VLOOKUP(DATASHEET!AJ146,lookup,2,FALSE)-$P160,""))</f>
        <v/>
      </c>
      <c r="X160" s="156" t="str">
        <f>IFERROR(INDEX(DATASHEET!$A$1:$DG$299,MATCH(PROGRESS!$A160,DATASHEET!$A$1:$A$299,0),MATCH(PROGRESS!Y$2,DATASHEET!$A$1:$DG$1,0)),"")</f>
        <v/>
      </c>
      <c r="Y160" s="156" t="str">
        <f t="shared" si="99"/>
        <v/>
      </c>
      <c r="Z160" s="138" t="str">
        <f>IF(ISBLANK(DATASHEET!AK146),"",DATASHEET!AK146)</f>
        <v/>
      </c>
      <c r="AA160" s="198" t="str">
        <f>IF(ISBLANK(DATASHEET!AL146),"",DATASHEET!AL146)</f>
        <v/>
      </c>
      <c r="AB160" s="140" t="str">
        <f>IF(AC160="","",IFERROR(VLOOKUP(DATASHEET!AN146,lookup,2,FALSE)-$P160,""))</f>
        <v/>
      </c>
      <c r="AC160" s="156" t="str">
        <f>IFERROR(INDEX(DATASHEET!$A$1:$DG$299,MATCH(PROGRESS!$A160,DATASHEET!$A$1:$A$299,0),MATCH(PROGRESS!AD$2,DATASHEET!$A$1:$DG$1,0)),"")</f>
        <v/>
      </c>
      <c r="AD160" s="156" t="str">
        <f t="shared" si="100"/>
        <v/>
      </c>
      <c r="AE160" s="138" t="str">
        <f>IF(ISBLANK(DATASHEET!AO146),"",DATASHEET!AO146)</f>
        <v/>
      </c>
      <c r="AF160" s="198" t="str">
        <f>IF(ISBLANK(DATASHEET!AP146),"",DATASHEET!AP146)</f>
        <v/>
      </c>
      <c r="AG160" s="140" t="str">
        <f>IF(AH160="","",IFERROR(VLOOKUP(DATASHEET!AR146,lookup,2,FALSE)-$P160,""))</f>
        <v/>
      </c>
      <c r="AH160" s="156" t="str">
        <f>IFERROR(INDEX(DATASHEET!$A$1:$DG$299,MATCH(PROGRESS!$A160,DATASHEET!$A$1:$A$299,0),MATCH(PROGRESS!AI$2,DATASHEET!$A$1:$DG$1,0)),"")</f>
        <v/>
      </c>
      <c r="AI160" s="156" t="str">
        <f t="shared" si="101"/>
        <v/>
      </c>
      <c r="AJ160" s="138" t="str">
        <f>IF(ISBLANK(DATASHEET!AS146),"",DATASHEET!AS146)</f>
        <v/>
      </c>
      <c r="AK160" s="198" t="str">
        <f>IF(ISBLANK(DATASHEET!AT146),"",DATASHEET!AT146)</f>
        <v/>
      </c>
      <c r="AL160" s="140" t="str">
        <f>IF(AM160="","",IFERROR(VLOOKUP(DATASHEET!AV146,lookup,2,FALSE)-$P160,""))</f>
        <v/>
      </c>
      <c r="AM160" s="156" t="str">
        <f>IFERROR(INDEX(DATASHEET!$A$1:$DG$299,MATCH(PROGRESS!$A160,DATASHEET!$A$1:$A$299,0),MATCH(PROGRESS!AN$2,DATASHEET!$A$1:$DG$1,0)),"")</f>
        <v/>
      </c>
      <c r="AN160" s="156" t="str">
        <f t="shared" si="102"/>
        <v/>
      </c>
      <c r="AO160" s="138" t="str">
        <f>IF(ISBLANK(DATASHEET!AW146),"",DATASHEET!AW146)</f>
        <v/>
      </c>
      <c r="AP160" s="198" t="str">
        <f>IF(ISBLANK(DATASHEET!AX146),"",DATASHEET!AX146)</f>
        <v/>
      </c>
      <c r="AQ160" s="140" t="str">
        <f>IF(AR160="","",IFERROR(VLOOKUP(DATASHEET!AZ146,lookup,2,FALSE)-$P160,""))</f>
        <v/>
      </c>
      <c r="AR160" s="156" t="str">
        <f>IFERROR(INDEX(DATASHEET!$A$1:$DG$299,MATCH(PROGRESS!$A160,DATASHEET!$A$1:$A$299,0),MATCH(PROGRESS!AS$2,DATASHEET!$A$1:$DG$1,0)),"")</f>
        <v/>
      </c>
      <c r="AS160" s="156" t="str">
        <f t="shared" si="103"/>
        <v/>
      </c>
      <c r="AT160" s="138" t="str">
        <f>IF(ISBLANK(DATASHEET!BA146),"",DATASHEET!BA146)</f>
        <v/>
      </c>
      <c r="AU160" s="198" t="str">
        <f>IF(ISBLANK(DATASHEET!BB146),"",DATASHEET!BB146)</f>
        <v/>
      </c>
      <c r="AV160" s="140" t="str">
        <f>IF(AW160="","",IFERROR(VLOOKUP(DATASHEET!BD146,lookup,2,FALSE)-$P160,""))</f>
        <v/>
      </c>
      <c r="AW160" s="156" t="str">
        <f>IFERROR(INDEX(DATASHEET!$A$1:$DG$299,MATCH(PROGRESS!$A160,DATASHEET!$A$1:$A$299,0),MATCH(PROGRESS!AX$2,DATASHEET!$A$1:$DG$1,0)),"")</f>
        <v/>
      </c>
      <c r="AX160" s="156" t="str">
        <f t="shared" si="104"/>
        <v/>
      </c>
      <c r="AY160" s="138" t="str">
        <f>IF(ISBLANK(DATASHEET!BE146),"",DATASHEET!BE146)</f>
        <v/>
      </c>
      <c r="AZ160" s="198" t="str">
        <f>IF(ISBLANK(DATASHEET!BF146),"",DATASHEET!BF146)</f>
        <v/>
      </c>
      <c r="BA160" s="140" t="str">
        <f>IF(BB160="","",IFERROR(VLOOKUP(DATASHEET!BH146,lookup,2,FALSE)-$P160,""))</f>
        <v/>
      </c>
      <c r="BB160" s="156" t="str">
        <f>IFERROR(INDEX(DATASHEET!$A$1:$DG$299,MATCH(PROGRESS!$A160,DATASHEET!$A$1:$A$299,0),MATCH(PROGRESS!BC$2,DATASHEET!$A$1:$DG$1,0)),"")</f>
        <v/>
      </c>
      <c r="BC160" s="156" t="str">
        <f t="shared" si="105"/>
        <v/>
      </c>
      <c r="BD160" s="138" t="str">
        <f>IF(ISBLANK(DATASHEET!BI146),"",DATASHEET!BI146)</f>
        <v>IC</v>
      </c>
      <c r="BE160" s="198" t="str">
        <f>IF(ISBLANK(DATASHEET!BJ146),"",DATASHEET!BJ146)</f>
        <v>11X-EN-8</v>
      </c>
      <c r="BF160" s="140" t="str">
        <f>IF(BG160="","",IFERROR(VLOOKUP(DATASHEET!BL146,lookup,2,FALSE)-$P160,""))</f>
        <v/>
      </c>
      <c r="BG160" s="156" t="str">
        <f>IFERROR(INDEX(DATASHEET!$A$1:$DG$299,MATCH(PROGRESS!$A160,DATASHEET!$A$1:$A$299,0),MATCH(PROGRESS!BH$2,DATASHEET!$A$1:$DG$1,0)),"")</f>
        <v/>
      </c>
      <c r="BH160" s="156" t="str">
        <f t="shared" si="106"/>
        <v/>
      </c>
      <c r="BI160" s="138" t="str">
        <f>IF(ISBLANK(DATASHEET!BM146),"",DATASHEET!BM146)</f>
        <v/>
      </c>
      <c r="BJ160" s="198" t="str">
        <f>IF(ISBLANK(DATASHEET!BN146),"",DATASHEET!BN146)</f>
        <v/>
      </c>
      <c r="BK160" s="140" t="str">
        <f>IF(BL160="","",IFERROR(VLOOKUP(DATASHEET!BP146,lookup,2,FALSE)-$P160,""))</f>
        <v/>
      </c>
      <c r="BL160" s="156" t="str">
        <f>IFERROR(INDEX(DATASHEET!$A$1:$DG$299,MATCH(PROGRESS!$A160,DATASHEET!$A$1:$A$299,0),MATCH(PROGRESS!BM$2,DATASHEET!$A$1:$DG$1,0)),"")</f>
        <v/>
      </c>
      <c r="BM160" s="156" t="str">
        <f t="shared" si="107"/>
        <v/>
      </c>
      <c r="BN160" s="138" t="str">
        <f>IF(ISBLANK(DATASHEET!BQ146),"",DATASHEET!BQ146)</f>
        <v>AWR</v>
      </c>
      <c r="BO160" s="198" t="str">
        <f>IF(ISBLANK(DATASHEET!BR146),"",DATASHEET!BR146)</f>
        <v>11MS2-FN2-5</v>
      </c>
      <c r="BP160" s="140" t="str">
        <f>IF(BQ160="","",IFERROR(VLOOKUP(DATASHEET!BX146,lookup,2,FALSE)-$P160,""))</f>
        <v/>
      </c>
      <c r="BQ160" s="156" t="str">
        <f>IFERROR(INDEX(DATASHEET!$A$1:$DG$299,MATCH(PROGRESS!$A160,DATASHEET!$A$1:$A$299,0),MATCH(PROGRESS!BR$2,DATASHEET!$A$1:$DG$1,0)),"")</f>
        <v/>
      </c>
      <c r="BR160" s="156" t="str">
        <f t="shared" si="108"/>
        <v/>
      </c>
      <c r="BS160" s="138" t="str">
        <f>IF(ISBLANK(DATASHEET!BY146),"",DATASHEET!BY146)</f>
        <v>DCH</v>
      </c>
      <c r="BT160" s="198" t="str">
        <f>IF(ISBLANK(DATASHEET!BZ146),"",DATASHEET!BZ146)</f>
        <v>11N-FR-4</v>
      </c>
      <c r="BU160" s="140" t="str">
        <f>IF(BV160="","",IFERROR(VLOOKUP(DATASHEET!CB146,lookup,2,FALSE)-$P160,""))</f>
        <v/>
      </c>
      <c r="BV160" s="156" t="str">
        <f>IFERROR(INDEX(DATASHEET!$A$1:$DG$299,MATCH(PROGRESS!$A160,DATASHEET!$A$1:$A$299,0),MATCH(PROGRESS!BW$2,DATASHEET!$A$1:$DG$1,0)),"")</f>
        <v/>
      </c>
      <c r="BW160" s="156" t="str">
        <f t="shared" si="109"/>
        <v/>
      </c>
      <c r="BX160" s="138" t="str">
        <f>IF(ISBLANK(DATASHEET!CC146),"",DATASHEET!CC146)</f>
        <v/>
      </c>
      <c r="BY160" s="198" t="str">
        <f>IF(ISBLANK(DATASHEET!CD146),"",DATASHEET!CD146)</f>
        <v/>
      </c>
      <c r="BZ160" s="140" t="str">
        <f>IF(CA160="","",IFERROR(VLOOKUP(DATASHEET!CE146,lookup,2,FALSE)-$P160,""))</f>
        <v/>
      </c>
      <c r="CA160" s="156" t="str">
        <f>IFERROR(INDEX(DATASHEET!$A$1:$DG$299,MATCH(PROGRESS!$A160,DATASHEET!$A$1:$A$299,0),MATCH(PROGRESS!CB$2,DATASHEET!$A$1:$DG$1,0)),"")</f>
        <v/>
      </c>
      <c r="CB160" s="156" t="str">
        <f t="shared" si="110"/>
        <v/>
      </c>
      <c r="CC160" s="138" t="str">
        <f>IF(ISBLANK(DATASHEET!CF146),"",DATASHEET!CF146)</f>
        <v/>
      </c>
      <c r="CD160" s="198" t="str">
        <f>IF(ISBLANK(DATASHEET!CG146),"",DATASHEET!CG146)</f>
        <v/>
      </c>
      <c r="CE160" s="140" t="str">
        <f>IF(CF160="","",IFERROR(VLOOKUP(DATASHEET!CJ146,lookup,2,FALSE)-$P160,""))</f>
        <v/>
      </c>
      <c r="CF160" s="156" t="str">
        <f>IFERROR(INDEX(DATASHEET!$A$1:$DG$299,MATCH(PROGRESS!$A160,DATASHEET!$A$1:$A$299,0),MATCH(PROGRESS!CG$2,DATASHEET!$A$1:$DG$1,0)),"")</f>
        <v/>
      </c>
      <c r="CG160" s="156" t="str">
        <f t="shared" si="111"/>
        <v/>
      </c>
      <c r="CH160" s="138" t="str">
        <f>IF(ISBLANK(DATASHEET!CK146),"",DATASHEET!CK146)</f>
        <v/>
      </c>
      <c r="CI160" s="198" t="str">
        <f>IF(ISBLANK(DATASHEET!CL146),"",DATASHEET!CL146)</f>
        <v/>
      </c>
      <c r="CJ160" s="140" t="str">
        <f>IF(CK160="","",IFERROR(VLOOKUP(DATASHEET!CN146,lookup,2,FALSE)-$P160,""))</f>
        <v/>
      </c>
      <c r="CK160" s="156" t="str">
        <f>IFERROR(INDEX(DATASHEET!$A$1:$DG$299,MATCH(PROGRESS!$A160,DATASHEET!$A$1:$A$299,0),MATCH(PROGRESS!CL$2,DATASHEET!$A$1:$DG$1,0)),"")</f>
        <v/>
      </c>
      <c r="CL160" s="156" t="str">
        <f t="shared" si="112"/>
        <v/>
      </c>
      <c r="CM160" s="138" t="str">
        <f>IF(ISBLANK(DATASHEET!CO146),"",DATASHEET!CO146)</f>
        <v>AMA</v>
      </c>
      <c r="CN160" s="198" t="str">
        <f>IF(ISBLANK(DATASHEET!CP146),"",DATASHEET!CP146)</f>
        <v>11N-MA-4</v>
      </c>
      <c r="CO160" s="140" t="str">
        <f>IF(CP160="","",IFERROR(VLOOKUP(DATASHEET!CR146,lookup,2,FALSE)-$P160,""))</f>
        <v/>
      </c>
      <c r="CP160" s="156" t="str">
        <f>IFERROR(INDEX(DATASHEET!$A$1:$DG$299,MATCH(PROGRESS!$A160,DATASHEET!$A$1:$A$299,0),MATCH(PROGRESS!CQ$2,DATASHEET!$A$1:$DG$1,0)),"")</f>
        <v/>
      </c>
      <c r="CQ160" s="156" t="str">
        <f t="shared" si="113"/>
        <v/>
      </c>
      <c r="CR160" s="138" t="str">
        <f>IF(ISBLANK(DATASHEET!CS146),"",DATASHEET!CS146)</f>
        <v/>
      </c>
      <c r="CS160" s="198" t="str">
        <f>IF(ISBLANK(DATASHEET!CT146),"",DATASHEET!CT146)</f>
        <v/>
      </c>
      <c r="CT160" s="140" t="str">
        <f>IF(CU160="","",IFERROR(VLOOKUP(DATASHEET!CV146,lookup,2,FALSE)-$P160,""))</f>
        <v/>
      </c>
      <c r="CU160" s="156" t="str">
        <f>IFERROR(INDEX(DATASHEET!$A$1:$DG$299,MATCH(PROGRESS!$A160,DATASHEET!$A$1:$A$299,0),MATCH(PROGRESS!CV$2,DATASHEET!$A$1:$DG$1,0)),"")</f>
        <v/>
      </c>
      <c r="CV160" s="156" t="str">
        <f t="shared" si="114"/>
        <v/>
      </c>
      <c r="CW160" s="138" t="str">
        <f>IF(ISBLANK(DATASHEET!CW146),"",DATASHEET!CW146)</f>
        <v/>
      </c>
      <c r="CX160" s="198" t="str">
        <f>IF(ISBLANK(DATASHEET!CX146),"",DATASHEET!CX146)</f>
        <v/>
      </c>
      <c r="CY160" s="140" t="str">
        <f>IF(CZ160="","",IFERROR(VLOOKUP(DATASHEET!DD146,lookup,2,FALSE)-$P160,""))</f>
        <v/>
      </c>
      <c r="CZ160" s="156" t="str">
        <f>IFERROR(INDEX(DATASHEET!$A$1:$DG$299,MATCH(PROGRESS!$A160,DATASHEET!$A$1:$A$299,0),MATCH(PROGRESS!DA$2,DATASHEET!$A$1:$DG$1,0)),"")</f>
        <v/>
      </c>
      <c r="DA160" s="156" t="str">
        <f t="shared" si="115"/>
        <v/>
      </c>
      <c r="DB160" s="138" t="str">
        <f>IF(ISBLANK(DATASHEET!DE146),"",DATASHEET!DE146)</f>
        <v/>
      </c>
      <c r="DC160" s="198" t="str">
        <f>IF(ISBLANK(DATASHEET!DF146),"",DATASHEET!DF146)</f>
        <v/>
      </c>
      <c r="DD160" s="140" t="str">
        <f>IF(DE160="","",IFERROR(VLOOKUP(DATASHEET!DH146,lookup,2,FALSE)-$P160,""))</f>
        <v/>
      </c>
      <c r="DE160" s="156" t="str">
        <f>IFERROR(INDEX(DATASHEET!$A$1:$DG$299,MATCH(PROGRESS!$A160,DATASHEET!$A$1:$A$299,0),MATCH(PROGRESS!DF$2,DATASHEET!$A$1:$DG$1,0)),"")</f>
        <v/>
      </c>
      <c r="DF160" s="156" t="str">
        <f t="shared" si="116"/>
        <v/>
      </c>
      <c r="DG160" s="138" t="str">
        <f>IF(ISBLANK(DATASHEET!DI146),"",DATASHEET!DI146)</f>
        <v/>
      </c>
      <c r="DH160" s="198" t="str">
        <f>IF(ISBLANK(DATASHEET!DJ146),"",DATASHEET!DJ146)</f>
        <v/>
      </c>
      <c r="DI160" s="140" t="str">
        <f>IF(DJ160="","",IFERROR(VLOOKUP(DATASHEET!DL146,lookup,2,FALSE)-$P160,""))</f>
        <v/>
      </c>
      <c r="DJ160" s="156" t="str">
        <f>IFERROR(INDEX(DATASHEET!$A$1:$DG$299,MATCH(PROGRESS!$A160,DATASHEET!$A$1:$A$299,0),MATCH(PROGRESS!DK$2,DATASHEET!$A$1:$DG$1,0)),"")</f>
        <v/>
      </c>
      <c r="DK160" s="156" t="str">
        <f t="shared" si="117"/>
        <v/>
      </c>
      <c r="DL160" s="138" t="str">
        <f>IF(ISBLANK(DATASHEET!DM146),"",DATASHEET!DM146)</f>
        <v/>
      </c>
      <c r="DM160" s="198" t="str">
        <f>IF(ISBLANK(DATASHEET!DN146),"",DATASHEET!DN146)</f>
        <v/>
      </c>
      <c r="DN160" s="140" t="str">
        <f>IF(DO160="","",IFERROR(VLOOKUP(DATASHEET!DP146,lookup,2,FALSE)-$P160,""))</f>
        <v/>
      </c>
      <c r="DO160" s="156" t="str">
        <f>IFERROR(INDEX(DATASHEET!$A$1:$DG$299,MATCH(PROGRESS!$A160,DATASHEET!$A$1:$A$299,0),MATCH(PROGRESS!DP$2,DATASHEET!$A$1:$DG$1,0)),"")</f>
        <v/>
      </c>
      <c r="DP160" s="156" t="str">
        <f t="shared" si="118"/>
        <v/>
      </c>
      <c r="DQ160" s="138" t="str">
        <f>IF(ISBLANK(DATASHEET!DQ146),"",DATASHEET!DQ146)</f>
        <v>JNE</v>
      </c>
      <c r="DR160" s="198" t="str">
        <f>IF(ISBLANK(DATASHEET!DR146),"",DATASHEET!DR146)</f>
        <v>11X-RE-1</v>
      </c>
      <c r="DS160" s="140" t="str">
        <f>IF(DT160="","",IFERROR(VLOOKUP(DATASHEET!DT146,lookup,2,FALSE)-$P160,""))</f>
        <v/>
      </c>
      <c r="DT160" s="156" t="str">
        <f>IFERROR(INDEX(DATASHEET!$A$1:$DG$299,MATCH(PROGRESS!$A160,DATASHEET!$A$1:$A$299,0),MATCH(PROGRESS!DU$2,DATASHEET!$A$1:$DG$1,0)),"")</f>
        <v/>
      </c>
      <c r="DU160" s="156" t="str">
        <f t="shared" si="119"/>
        <v/>
      </c>
      <c r="DV160" s="138" t="str">
        <f>IF(ISBLANK(DATASHEET!DU146),"",DATASHEET!DU146)</f>
        <v>KR</v>
      </c>
      <c r="DW160" s="198" t="str">
        <f>IF(ISBLANK(DATASHEET!DV146),"",DATASHEET!DV146)</f>
        <v>11C-SC-4</v>
      </c>
      <c r="DX160" s="140" t="str">
        <f>IF(DY160="","",IFERROR(VLOOKUP(DATASHEET!DX146,lookup,2,FALSE)-$P160,""))</f>
        <v/>
      </c>
      <c r="DY160" s="156" t="str">
        <f>IFERROR(INDEX(DATASHEET!$A$1:$DG$299,MATCH(PROGRESS!$A160,DATASHEET!$A$1:$A$299,0),MATCH(PROGRESS!DZ$2,DATASHEET!$A$1:$DG$1,0)),"")</f>
        <v/>
      </c>
      <c r="DZ160" s="156" t="str">
        <f t="shared" si="120"/>
        <v/>
      </c>
      <c r="EA160" s="138" t="str">
        <f>IF(ISBLANK(DATASHEET!DY146),"",DATASHEET!DY146)</f>
        <v/>
      </c>
      <c r="EB160" s="198" t="str">
        <f>IF(ISBLANK(DATASHEET!DZ146),"",DATASHEET!DZ146)</f>
        <v/>
      </c>
      <c r="FD160" s="526"/>
      <c r="FE160" s="532"/>
      <c r="FF160" s="532"/>
      <c r="FG160" s="532"/>
      <c r="FH160" s="526"/>
      <c r="FI160" s="526"/>
      <c r="FJ160" s="532"/>
      <c r="FK160" s="526"/>
      <c r="FL160" s="532"/>
      <c r="FM160" s="526"/>
      <c r="FN160" s="532"/>
      <c r="FO160" s="532"/>
      <c r="FP160" s="532"/>
      <c r="FQ160" s="526"/>
      <c r="FR160" s="526"/>
      <c r="FS160" s="526"/>
      <c r="FT160" s="532"/>
      <c r="FU160" s="526"/>
      <c r="FV160" s="532"/>
      <c r="FW160" s="532"/>
      <c r="FX160" s="532"/>
      <c r="FY160" s="526"/>
      <c r="FZ160" s="532"/>
      <c r="GA160" s="529"/>
      <c r="GB160" s="530"/>
      <c r="GC160" s="530"/>
      <c r="GD160" s="529"/>
      <c r="GE160" s="530"/>
      <c r="GF160" s="530"/>
      <c r="GG160" s="530"/>
      <c r="GH160" s="530"/>
      <c r="GI160" s="530"/>
      <c r="GJ160" s="529"/>
      <c r="GK160" s="530"/>
      <c r="GL160" s="529"/>
      <c r="GM160" s="529"/>
      <c r="GN160" s="530"/>
      <c r="GO160" s="530"/>
      <c r="GP160" s="529"/>
      <c r="GQ160" s="529"/>
      <c r="GR160" s="530"/>
      <c r="GS160" s="530"/>
      <c r="GT160" s="529"/>
      <c r="HB160" t="s">
        <v>376</v>
      </c>
    </row>
    <row r="161" spans="1:211" ht="15.75" x14ac:dyDescent="0.25">
      <c r="A161" s="179">
        <f>DATASHEET!A147</f>
        <v>151701</v>
      </c>
      <c r="B161" s="58" t="str">
        <f>DATASHEET!B147</f>
        <v>READ, Hannah</v>
      </c>
      <c r="C161" s="169" t="str">
        <f>DATASHEET!C147</f>
        <v>11WE</v>
      </c>
      <c r="D161" s="170" t="str">
        <f>DATASHEET!D147</f>
        <v>F</v>
      </c>
      <c r="E161" s="170" t="str">
        <f>DATASHEET!J147</f>
        <v>N</v>
      </c>
      <c r="F161" s="170" t="str">
        <f>DATASHEET!E147</f>
        <v>N</v>
      </c>
      <c r="G161" s="170" t="str">
        <f>DATASHEET!F147</f>
        <v>White - British</v>
      </c>
      <c r="H161" s="170" t="str">
        <f>DATASHEET!G147</f>
        <v>N</v>
      </c>
      <c r="I161" s="170" t="str">
        <f>DATASHEET!H147</f>
        <v>N</v>
      </c>
      <c r="J161" s="170" t="str">
        <f>DATASHEET!I147</f>
        <v>N</v>
      </c>
      <c r="K161" s="171" t="str">
        <f>DATASHEET!M147</f>
        <v>H</v>
      </c>
      <c r="L161" s="88" t="str">
        <f t="shared" si="96"/>
        <v/>
      </c>
      <c r="M161" s="88" t="str">
        <f t="shared" si="97"/>
        <v/>
      </c>
      <c r="N161" s="498" t="str">
        <f>IF(ISBLANK(DATASHEET!L147),"",DATASHEET!L147)</f>
        <v>8-9</v>
      </c>
      <c r="O161" s="109">
        <f>IFERROR(IF(VLOOKUP(DATASHEET!A147,[5]YEAR11!$A$2:$AF$236,18,FALSE)="","",VLOOKUP(DATASHEET!A147,[5]YEAR11!$A$2:$AF$236,18,FALSE)),"")</f>
        <v>74.828357999999994</v>
      </c>
      <c r="P161" s="111">
        <f>IFERROR(IF(VLOOKUP(DATASHEET!A147,[5]YEAR11!$A$2:$AF$237,19,FALSE)="","",VLOOKUP(DATASHEET!A147,[5]YEAR11!$A$2:$AF$237,19,FALSE)),"")</f>
        <v>7.4828357999999993</v>
      </c>
      <c r="Q161" s="497">
        <f>'P8 BREAKDOWN'!M149</f>
        <v>-6.5828357999999998</v>
      </c>
      <c r="R161" s="140" t="str">
        <f>IF(S161="","",IFERROR(VLOOKUP(DATASHEET!AF147,lookup,2,FALSE)-$P161,""))</f>
        <v/>
      </c>
      <c r="S161" s="156" t="str">
        <f>IFERROR(INDEX(DATASHEET!$A$1:$DG$299,MATCH(PROGRESS!$A161,DATASHEET!$A$1:$A$299,0),MATCH(PROGRESS!T$2,DATASHEET!$A$1:$DG$1,0)),"")</f>
        <v/>
      </c>
      <c r="T161" s="156" t="str">
        <f t="shared" si="98"/>
        <v/>
      </c>
      <c r="U161" s="138" t="str">
        <f>IF(ISBLANK(DATASHEET!AG147),"",DATASHEET!AG147)</f>
        <v/>
      </c>
      <c r="V161" s="198" t="str">
        <f>IF(ISBLANK(DATASHEET!AH147),"",DATASHEET!AH147)</f>
        <v/>
      </c>
      <c r="W161" s="140" t="str">
        <f>IF(X161="","",IFERROR(VLOOKUP(DATASHEET!AJ147,lookup,2,FALSE)-$P161,""))</f>
        <v/>
      </c>
      <c r="X161" s="156" t="str">
        <f>IFERROR(INDEX(DATASHEET!$A$1:$DG$299,MATCH(PROGRESS!$A161,DATASHEET!$A$1:$A$299,0),MATCH(PROGRESS!Y$2,DATASHEET!$A$1:$DG$1,0)),"")</f>
        <v/>
      </c>
      <c r="Y161" s="156" t="str">
        <f t="shared" si="99"/>
        <v/>
      </c>
      <c r="Z161" s="138" t="str">
        <f>IF(ISBLANK(DATASHEET!AK147),"",DATASHEET!AK147)</f>
        <v>MM</v>
      </c>
      <c r="AA161" s="198" t="str">
        <f>IF(ISBLANK(DATASHEET!AL147),"",DATASHEET!AL147)</f>
        <v>11T-BI-1</v>
      </c>
      <c r="AB161" s="140" t="str">
        <f>IF(AC161="","",IFERROR(VLOOKUP(DATASHEET!AN147,lookup,2,FALSE)-$P161,""))</f>
        <v/>
      </c>
      <c r="AC161" s="156" t="str">
        <f>IFERROR(INDEX(DATASHEET!$A$1:$DG$299,MATCH(PROGRESS!$A161,DATASHEET!$A$1:$A$299,0),MATCH(PROGRESS!AD$2,DATASHEET!$A$1:$DG$1,0)),"")</f>
        <v/>
      </c>
      <c r="AD161" s="156" t="str">
        <f t="shared" si="100"/>
        <v/>
      </c>
      <c r="AE161" s="138" t="str">
        <f>IF(ISBLANK(DATASHEET!AO147),"",DATASHEET!AO147)</f>
        <v/>
      </c>
      <c r="AF161" s="198" t="str">
        <f>IF(ISBLANK(DATASHEET!AP147),"",DATASHEET!AP147)</f>
        <v/>
      </c>
      <c r="AG161" s="140" t="str">
        <f>IF(AH161="","",IFERROR(VLOOKUP(DATASHEET!AR147,lookup,2,FALSE)-$P161,""))</f>
        <v/>
      </c>
      <c r="AH161" s="156" t="str">
        <f>IFERROR(INDEX(DATASHEET!$A$1:$DG$299,MATCH(PROGRESS!$A161,DATASHEET!$A$1:$A$299,0),MATCH(PROGRESS!AI$2,DATASHEET!$A$1:$DG$1,0)),"")</f>
        <v/>
      </c>
      <c r="AI161" s="156" t="str">
        <f t="shared" si="101"/>
        <v/>
      </c>
      <c r="AJ161" s="138" t="str">
        <f>IF(ISBLANK(DATASHEET!AS147),"",DATASHEET!AS147)</f>
        <v>MW</v>
      </c>
      <c r="AK161" s="198" t="str">
        <f>IF(ISBLANK(DATASHEET!AT147),"",DATASHEET!AT147)</f>
        <v>11T-CH-1</v>
      </c>
      <c r="AL161" s="140" t="str">
        <f>IF(AM161="","",IFERROR(VLOOKUP(DATASHEET!AV147,lookup,2,FALSE)-$P161,""))</f>
        <v/>
      </c>
      <c r="AM161" s="156" t="str">
        <f>IFERROR(INDEX(DATASHEET!$A$1:$DG$299,MATCH(PROGRESS!$A161,DATASHEET!$A$1:$A$299,0),MATCH(PROGRESS!AN$2,DATASHEET!$A$1:$DG$1,0)),"")</f>
        <v/>
      </c>
      <c r="AN161" s="156" t="str">
        <f t="shared" si="102"/>
        <v/>
      </c>
      <c r="AO161" s="138" t="str">
        <f>IF(ISBLANK(DATASHEET!AW147),"",DATASHEET!AW147)</f>
        <v/>
      </c>
      <c r="AP161" s="198" t="str">
        <f>IF(ISBLANK(DATASHEET!AX147),"",DATASHEET!AX147)</f>
        <v/>
      </c>
      <c r="AQ161" s="140" t="str">
        <f>IF(AR161="","",IFERROR(VLOOKUP(DATASHEET!AZ147,lookup,2,FALSE)-$P161,""))</f>
        <v/>
      </c>
      <c r="AR161" s="156" t="str">
        <f>IFERROR(INDEX(DATASHEET!$A$1:$DG$299,MATCH(PROGRESS!$A161,DATASHEET!$A$1:$A$299,0),MATCH(PROGRESS!AS$2,DATASHEET!$A$1:$DG$1,0)),"")</f>
        <v/>
      </c>
      <c r="AS161" s="156" t="str">
        <f t="shared" si="103"/>
        <v/>
      </c>
      <c r="AT161" s="138" t="str">
        <f>IF(ISBLANK(DATASHEET!BA147),"",DATASHEET!BA147)</f>
        <v/>
      </c>
      <c r="AU161" s="198" t="str">
        <f>IF(ISBLANK(DATASHEET!BB147),"",DATASHEET!BB147)</f>
        <v/>
      </c>
      <c r="AV161" s="140" t="str">
        <f>IF(AW161="","",IFERROR(VLOOKUP(DATASHEET!BD147,lookup,2,FALSE)-$P161,""))</f>
        <v/>
      </c>
      <c r="AW161" s="156" t="str">
        <f>IFERROR(INDEX(DATASHEET!$A$1:$DG$299,MATCH(PROGRESS!$A161,DATASHEET!$A$1:$A$299,0),MATCH(PROGRESS!AX$2,DATASHEET!$A$1:$DG$1,0)),"")</f>
        <v/>
      </c>
      <c r="AX161" s="156" t="str">
        <f t="shared" si="104"/>
        <v/>
      </c>
      <c r="AY161" s="138" t="str">
        <f>IF(ISBLANK(DATASHEET!BE147),"",DATASHEET!BE147)</f>
        <v/>
      </c>
      <c r="AZ161" s="198" t="str">
        <f>IF(ISBLANK(DATASHEET!BF147),"",DATASHEET!BF147)</f>
        <v/>
      </c>
      <c r="BA161" s="140" t="str">
        <f>IF(BB161="","",IFERROR(VLOOKUP(DATASHEET!BH147,lookup,2,FALSE)-$P161,""))</f>
        <v/>
      </c>
      <c r="BB161" s="156" t="str">
        <f>IFERROR(INDEX(DATASHEET!$A$1:$DG$299,MATCH(PROGRESS!$A161,DATASHEET!$A$1:$A$299,0),MATCH(PROGRESS!BC$2,DATASHEET!$A$1:$DG$1,0)),"")</f>
        <v/>
      </c>
      <c r="BC161" s="156" t="str">
        <f t="shared" si="105"/>
        <v/>
      </c>
      <c r="BD161" s="138" t="str">
        <f>IF(ISBLANK(DATASHEET!BI147),"",DATASHEET!BI147)</f>
        <v>BH</v>
      </c>
      <c r="BE161" s="198" t="str">
        <f>IF(ISBLANK(DATASHEET!BJ147),"",DATASHEET!BJ147)</f>
        <v>11X-EN-2</v>
      </c>
      <c r="BF161" s="140" t="str">
        <f>IF(BG161="","",IFERROR(VLOOKUP(DATASHEET!BL147,lookup,2,FALSE)-$P161,""))</f>
        <v/>
      </c>
      <c r="BG161" s="156" t="str">
        <f>IFERROR(INDEX(DATASHEET!$A$1:$DG$299,MATCH(PROGRESS!$A161,DATASHEET!$A$1:$A$299,0),MATCH(PROGRESS!BH$2,DATASHEET!$A$1:$DG$1,0)),"")</f>
        <v/>
      </c>
      <c r="BH161" s="156" t="str">
        <f t="shared" si="106"/>
        <v/>
      </c>
      <c r="BI161" s="138" t="str">
        <f>IF(ISBLANK(DATASHEET!BM147),"",DATASHEET!BM147)</f>
        <v/>
      </c>
      <c r="BJ161" s="198" t="str">
        <f>IF(ISBLANK(DATASHEET!BN147),"",DATASHEET!BN147)</f>
        <v/>
      </c>
      <c r="BK161" s="140" t="str">
        <f>IF(BL161="","",IFERROR(VLOOKUP(DATASHEET!BP147,lookup,2,FALSE)-$P161,""))</f>
        <v/>
      </c>
      <c r="BL161" s="156" t="str">
        <f>IFERROR(INDEX(DATASHEET!$A$1:$DG$299,MATCH(PROGRESS!$A161,DATASHEET!$A$1:$A$299,0),MATCH(PROGRESS!BM$2,DATASHEET!$A$1:$DG$1,0)),"")</f>
        <v/>
      </c>
      <c r="BM161" s="156" t="str">
        <f t="shared" si="107"/>
        <v/>
      </c>
      <c r="BN161" s="138" t="str">
        <f>IF(ISBLANK(DATASHEET!BQ147),"",DATASHEET!BQ147)</f>
        <v/>
      </c>
      <c r="BO161" s="198" t="str">
        <f>IF(ISBLANK(DATASHEET!BR147),"",DATASHEET!BR147)</f>
        <v/>
      </c>
      <c r="BP161" s="140" t="str">
        <f>IF(BQ161="","",IFERROR(VLOOKUP(DATASHEET!BX147,lookup,2,FALSE)-$P161,""))</f>
        <v/>
      </c>
      <c r="BQ161" s="156" t="str">
        <f>IFERROR(INDEX(DATASHEET!$A$1:$DG$299,MATCH(PROGRESS!$A161,DATASHEET!$A$1:$A$299,0),MATCH(PROGRESS!BR$2,DATASHEET!$A$1:$DG$1,0)),"")</f>
        <v/>
      </c>
      <c r="BR161" s="156" t="str">
        <f t="shared" si="108"/>
        <v/>
      </c>
      <c r="BS161" s="138" t="str">
        <f>IF(ISBLANK(DATASHEET!BY147),"",DATASHEET!BY147)</f>
        <v/>
      </c>
      <c r="BT161" s="198" t="str">
        <f>IF(ISBLANK(DATASHEET!BZ147),"",DATASHEET!BZ147)</f>
        <v/>
      </c>
      <c r="BU161" s="140" t="str">
        <f>IF(BV161="","",IFERROR(VLOOKUP(DATASHEET!CB147,lookup,2,FALSE)-$P161,""))</f>
        <v/>
      </c>
      <c r="BV161" s="156" t="str">
        <f>IFERROR(INDEX(DATASHEET!$A$1:$DG$299,MATCH(PROGRESS!$A161,DATASHEET!$A$1:$A$299,0),MATCH(PROGRESS!BW$2,DATASHEET!$A$1:$DG$1,0)),"")</f>
        <v/>
      </c>
      <c r="BW161" s="156" t="str">
        <f t="shared" si="109"/>
        <v/>
      </c>
      <c r="BX161" s="138" t="str">
        <f>IF(ISBLANK(DATASHEET!CC147),"",DATASHEET!CC147)</f>
        <v/>
      </c>
      <c r="BY161" s="198" t="str">
        <f>IF(ISBLANK(DATASHEET!CD147),"",DATASHEET!CD147)</f>
        <v/>
      </c>
      <c r="BZ161" s="140" t="str">
        <f>IF(CA161="","",IFERROR(VLOOKUP(DATASHEET!CE147,lookup,2,FALSE)-$P161,""))</f>
        <v/>
      </c>
      <c r="CA161" s="156" t="str">
        <f>IFERROR(INDEX(DATASHEET!$A$1:$DG$299,MATCH(PROGRESS!$A161,DATASHEET!$A$1:$A$299,0),MATCH(PROGRESS!CB$2,DATASHEET!$A$1:$DG$1,0)),"")</f>
        <v/>
      </c>
      <c r="CB161" s="156" t="str">
        <f t="shared" si="110"/>
        <v/>
      </c>
      <c r="CC161" s="138" t="str">
        <f>IF(ISBLANK(DATASHEET!CF147),"",DATASHEET!CF147)</f>
        <v/>
      </c>
      <c r="CD161" s="198" t="str">
        <f>IF(ISBLANK(DATASHEET!CG147),"",DATASHEET!CG147)</f>
        <v/>
      </c>
      <c r="CE161" s="140" t="str">
        <f>IF(CF161="","",IFERROR(VLOOKUP(DATASHEET!CJ147,lookup,2,FALSE)-$P161,""))</f>
        <v/>
      </c>
      <c r="CF161" s="156" t="str">
        <f>IFERROR(INDEX(DATASHEET!$A$1:$DG$299,MATCH(PROGRESS!$A161,DATASHEET!$A$1:$A$299,0),MATCH(PROGRESS!CG$2,DATASHEET!$A$1:$DG$1,0)),"")</f>
        <v/>
      </c>
      <c r="CG161" s="156" t="str">
        <f t="shared" si="111"/>
        <v/>
      </c>
      <c r="CH161" s="138" t="str">
        <f>IF(ISBLANK(DATASHEET!CK147),"",DATASHEET!CK147)</f>
        <v/>
      </c>
      <c r="CI161" s="198" t="str">
        <f>IF(ISBLANK(DATASHEET!CL147),"",DATASHEET!CL147)</f>
        <v/>
      </c>
      <c r="CJ161" s="140" t="str">
        <f>IF(CK161="","",IFERROR(VLOOKUP(DATASHEET!CN147,lookup,2,FALSE)-$P161,""))</f>
        <v/>
      </c>
      <c r="CK161" s="156" t="str">
        <f>IFERROR(INDEX(DATASHEET!$A$1:$DG$299,MATCH(PROGRESS!$A161,DATASHEET!$A$1:$A$299,0),MATCH(PROGRESS!CL$2,DATASHEET!$A$1:$DG$1,0)),"")</f>
        <v/>
      </c>
      <c r="CL161" s="156" t="str">
        <f t="shared" si="112"/>
        <v/>
      </c>
      <c r="CM161" s="138" t="str">
        <f>IF(ISBLANK(DATASHEET!CO147),"",DATASHEET!CO147)</f>
        <v>PHB</v>
      </c>
      <c r="CN161" s="198" t="str">
        <f>IF(ISBLANK(DATASHEET!CP147),"",DATASHEET!CP147)</f>
        <v>11N-MA-1</v>
      </c>
      <c r="CO161" s="140" t="str">
        <f>IF(CP161="","",IFERROR(VLOOKUP(DATASHEET!CR147,lookup,2,FALSE)-$P161,""))</f>
        <v/>
      </c>
      <c r="CP161" s="156" t="str">
        <f>IFERROR(INDEX(DATASHEET!$A$1:$DG$299,MATCH(PROGRESS!$A161,DATASHEET!$A$1:$A$299,0),MATCH(PROGRESS!CQ$2,DATASHEET!$A$1:$DG$1,0)),"")</f>
        <v/>
      </c>
      <c r="CQ161" s="156" t="str">
        <f t="shared" si="113"/>
        <v/>
      </c>
      <c r="CR161" s="138" t="str">
        <f>IF(ISBLANK(DATASHEET!CS147),"",DATASHEET!CS147)</f>
        <v/>
      </c>
      <c r="CS161" s="198" t="str">
        <f>IF(ISBLANK(DATASHEET!CT147),"",DATASHEET!CT147)</f>
        <v/>
      </c>
      <c r="CT161" s="140" t="str">
        <f>IF(CU161="","",IFERROR(VLOOKUP(DATASHEET!CV147,lookup,2,FALSE)-$P161,""))</f>
        <v/>
      </c>
      <c r="CU161" s="156" t="str">
        <f>IFERROR(INDEX(DATASHEET!$A$1:$DG$299,MATCH(PROGRESS!$A161,DATASHEET!$A$1:$A$299,0),MATCH(PROGRESS!CV$2,DATASHEET!$A$1:$DG$1,0)),"")</f>
        <v/>
      </c>
      <c r="CV161" s="156" t="str">
        <f t="shared" si="114"/>
        <v/>
      </c>
      <c r="CW161" s="138" t="str">
        <f>IF(ISBLANK(DATASHEET!CW147),"",DATASHEET!CW147)</f>
        <v/>
      </c>
      <c r="CX161" s="198" t="str">
        <f>IF(ISBLANK(DATASHEET!CX147),"",DATASHEET!CX147)</f>
        <v/>
      </c>
      <c r="CY161" s="140" t="str">
        <f>IF(CZ161="","",IFERROR(VLOOKUP(DATASHEET!DD147,lookup,2,FALSE)-$P161,""))</f>
        <v/>
      </c>
      <c r="CZ161" s="156" t="str">
        <f>IFERROR(INDEX(DATASHEET!$A$1:$DG$299,MATCH(PROGRESS!$A161,DATASHEET!$A$1:$A$299,0),MATCH(PROGRESS!DA$2,DATASHEET!$A$1:$DG$1,0)),"")</f>
        <v/>
      </c>
      <c r="DA161" s="156" t="str">
        <f t="shared" si="115"/>
        <v/>
      </c>
      <c r="DB161" s="138" t="str">
        <f>IF(ISBLANK(DATASHEET!DE147),"",DATASHEET!DE147)</f>
        <v>JOS</v>
      </c>
      <c r="DC161" s="198" t="str">
        <f>IF(ISBLANK(DATASHEET!DF147),"",DATASHEET!DF147)</f>
        <v>11MS2-PE-MS2-10</v>
      </c>
      <c r="DD161" s="140" t="str">
        <f>IF(DE161="","",IFERROR(VLOOKUP(DATASHEET!DH147,lookup,2,FALSE)-$P161,""))</f>
        <v/>
      </c>
      <c r="DE161" s="156" t="str">
        <f>IFERROR(INDEX(DATASHEET!$A$1:$DG$299,MATCH(PROGRESS!$A161,DATASHEET!$A$1:$A$299,0),MATCH(PROGRESS!DF$2,DATASHEET!$A$1:$DG$1,0)),"")</f>
        <v/>
      </c>
      <c r="DF161" s="156" t="str">
        <f t="shared" si="116"/>
        <v/>
      </c>
      <c r="DG161" s="138" t="str">
        <f>IF(ISBLANK(DATASHEET!DI147),"",DATASHEET!DI147)</f>
        <v>AR</v>
      </c>
      <c r="DH161" s="198" t="str">
        <f>IF(ISBLANK(DATASHEET!DJ147),"",DATASHEET!DJ147)</f>
        <v>11T-PH-1</v>
      </c>
      <c r="DI161" s="140" t="str">
        <f>IF(DJ161="","",IFERROR(VLOOKUP(DATASHEET!DL147,lookup,2,FALSE)-$P161,""))</f>
        <v/>
      </c>
      <c r="DJ161" s="156" t="str">
        <f>IFERROR(INDEX(DATASHEET!$A$1:$DG$299,MATCH(PROGRESS!$A161,DATASHEET!$A$1:$A$299,0),MATCH(PROGRESS!DK$2,DATASHEET!$A$1:$DG$1,0)),"")</f>
        <v/>
      </c>
      <c r="DK161" s="156" t="str">
        <f t="shared" si="117"/>
        <v/>
      </c>
      <c r="DL161" s="138" t="str">
        <f>IF(ISBLANK(DATASHEET!DM147),"",DATASHEET!DM147)</f>
        <v/>
      </c>
      <c r="DM161" s="198" t="str">
        <f>IF(ISBLANK(DATASHEET!DN147),"",DATASHEET!DN147)</f>
        <v/>
      </c>
      <c r="DN161" s="140" t="str">
        <f>IF(DO161="","",IFERROR(VLOOKUP(DATASHEET!DP147,lookup,2,FALSE)-$P161,""))</f>
        <v/>
      </c>
      <c r="DO161" s="156" t="str">
        <f>IFERROR(INDEX(DATASHEET!$A$1:$DG$299,MATCH(PROGRESS!$A161,DATASHEET!$A$1:$A$299,0),MATCH(PROGRESS!DP$2,DATASHEET!$A$1:$DG$1,0)),"")</f>
        <v/>
      </c>
      <c r="DP161" s="156" t="str">
        <f t="shared" si="118"/>
        <v/>
      </c>
      <c r="DQ161" s="138" t="str">
        <f>IF(ISBLANK(DATASHEET!DQ147),"",DATASHEET!DQ147)</f>
        <v>FG</v>
      </c>
      <c r="DR161" s="198" t="str">
        <f>IF(ISBLANK(DATASHEET!DR147),"",DATASHEET!DR147)</f>
        <v>11X-RE-4</v>
      </c>
      <c r="DS161" s="140" t="str">
        <f>IF(DT161="","",IFERROR(VLOOKUP(DATASHEET!DT147,lookup,2,FALSE)-$P161,""))</f>
        <v/>
      </c>
      <c r="DT161" s="156" t="str">
        <f>IFERROR(INDEX(DATASHEET!$A$1:$DG$299,MATCH(PROGRESS!$A161,DATASHEET!$A$1:$A$299,0),MATCH(PROGRESS!DU$2,DATASHEET!$A$1:$DG$1,0)),"")</f>
        <v/>
      </c>
      <c r="DU161" s="156" t="str">
        <f t="shared" si="119"/>
        <v/>
      </c>
      <c r="DV161" s="138" t="str">
        <f>IF(ISBLANK(DATASHEET!DU147),"",DATASHEET!DU147)</f>
        <v/>
      </c>
      <c r="DW161" s="198" t="str">
        <f>IF(ISBLANK(DATASHEET!DV147),"",DATASHEET!DV147)</f>
        <v/>
      </c>
      <c r="DX161" s="140" t="str">
        <f>IF(DY161="","",IFERROR(VLOOKUP(DATASHEET!DX147,lookup,2,FALSE)-$P161,""))</f>
        <v/>
      </c>
      <c r="DY161" s="156" t="str">
        <f>IFERROR(INDEX(DATASHEET!$A$1:$DG$299,MATCH(PROGRESS!$A161,DATASHEET!$A$1:$A$299,0),MATCH(PROGRESS!DZ$2,DATASHEET!$A$1:$DG$1,0)),"")</f>
        <v/>
      </c>
      <c r="DZ161" s="156" t="str">
        <f t="shared" si="120"/>
        <v/>
      </c>
      <c r="EA161" s="138" t="str">
        <f>IF(ISBLANK(DATASHEET!DY147),"",DATASHEET!DY147)</f>
        <v>WE</v>
      </c>
      <c r="EB161" s="198" t="str">
        <f>IF(ISBLANK(DATASHEET!DZ147),"",DATASHEET!DZ147)</f>
        <v>11N-SP-1</v>
      </c>
      <c r="FD161" s="526"/>
      <c r="FE161" s="532"/>
      <c r="FF161" s="532"/>
      <c r="FG161" s="532"/>
      <c r="FH161" s="526"/>
      <c r="FI161" s="526"/>
      <c r="FJ161" s="532"/>
      <c r="FK161" s="526"/>
      <c r="FL161" s="532"/>
      <c r="FM161" s="526"/>
      <c r="FN161" s="532"/>
      <c r="FO161" s="532"/>
      <c r="FP161" s="532"/>
      <c r="FQ161" s="526"/>
      <c r="FR161" s="526"/>
      <c r="FS161" s="526"/>
      <c r="FT161" s="532"/>
      <c r="FU161" s="526"/>
      <c r="FV161" s="532"/>
      <c r="FW161" s="532"/>
      <c r="FX161" s="532"/>
      <c r="FY161" s="526"/>
      <c r="FZ161" s="532"/>
      <c r="GA161" s="529"/>
      <c r="GB161" s="530"/>
      <c r="GC161" s="530"/>
      <c r="GD161" s="529"/>
      <c r="GE161" s="530"/>
      <c r="GF161" s="530"/>
      <c r="GG161" s="530"/>
      <c r="GH161" s="530"/>
      <c r="GI161" s="530"/>
      <c r="GJ161" s="529"/>
      <c r="GK161" s="530"/>
      <c r="GL161" s="529"/>
      <c r="GM161" s="529"/>
      <c r="GN161" s="530"/>
      <c r="GO161" s="530"/>
      <c r="GP161" s="529"/>
      <c r="GQ161" s="529"/>
      <c r="GR161" s="530"/>
      <c r="GS161" s="530"/>
      <c r="GT161" s="529"/>
    </row>
    <row r="162" spans="1:211" ht="15.75" x14ac:dyDescent="0.25">
      <c r="A162" s="179">
        <f>DATASHEET!A148</f>
        <v>151549</v>
      </c>
      <c r="B162" s="58" t="str">
        <f>DATASHEET!B148</f>
        <v>REYNARD, Isla</v>
      </c>
      <c r="C162" s="169" t="str">
        <f>DATASHEET!C148</f>
        <v>11WE</v>
      </c>
      <c r="D162" s="170" t="str">
        <f>DATASHEET!D148</f>
        <v>F</v>
      </c>
      <c r="E162" s="170" t="str">
        <f>DATASHEET!J148</f>
        <v>N</v>
      </c>
      <c r="F162" s="170" t="str">
        <f>DATASHEET!E148</f>
        <v>N</v>
      </c>
      <c r="G162" s="170" t="str">
        <f>DATASHEET!F148</f>
        <v>White - British</v>
      </c>
      <c r="H162" s="170" t="str">
        <f>DATASHEET!G148</f>
        <v>N</v>
      </c>
      <c r="I162" s="170" t="str">
        <f>DATASHEET!H148</f>
        <v>N</v>
      </c>
      <c r="J162" s="170" t="str">
        <f>DATASHEET!I148</f>
        <v>N</v>
      </c>
      <c r="K162" s="171" t="str">
        <f>DATASHEET!M148</f>
        <v>H</v>
      </c>
      <c r="L162" s="88" t="str">
        <f t="shared" si="96"/>
        <v/>
      </c>
      <c r="M162" s="88" t="str">
        <f t="shared" si="97"/>
        <v/>
      </c>
      <c r="N162" s="498" t="str">
        <f>IF(ISBLANK(DATASHEET!L148),"",DATASHEET!L148)</f>
        <v>7-8</v>
      </c>
      <c r="O162" s="109">
        <f>IFERROR(IF(VLOOKUP(DATASHEET!A148,[5]YEAR11!$A$2:$AF$236,18,FALSE)="","",VLOOKUP(DATASHEET!A148,[5]YEAR11!$A$2:$AF$236,18,FALSE)),"")</f>
        <v>68.411214999999999</v>
      </c>
      <c r="P162" s="111">
        <f>IFERROR(IF(VLOOKUP(DATASHEET!A148,[5]YEAR11!$A$2:$AF$237,19,FALSE)="","",VLOOKUP(DATASHEET!A148,[5]YEAR11!$A$2:$AF$237,19,FALSE)),"")</f>
        <v>6.8411214999999999</v>
      </c>
      <c r="Q162" s="497">
        <f>'P8 BREAKDOWN'!M150</f>
        <v>-6.2411215000000002</v>
      </c>
      <c r="R162" s="140" t="str">
        <f>IF(S162="","",IFERROR(VLOOKUP(DATASHEET!AF148,lookup,2,FALSE)-$P162,""))</f>
        <v/>
      </c>
      <c r="S162" s="156" t="str">
        <f>IFERROR(INDEX(DATASHEET!$A$1:$DG$299,MATCH(PROGRESS!$A162,DATASHEET!$A$1:$A$299,0),MATCH(PROGRESS!T$2,DATASHEET!$A$1:$DG$1,0)),"")</f>
        <v/>
      </c>
      <c r="T162" s="156" t="str">
        <f t="shared" si="98"/>
        <v/>
      </c>
      <c r="U162" s="138" t="str">
        <f>IF(ISBLANK(DATASHEET!AG148),"",DATASHEET!AG148)</f>
        <v/>
      </c>
      <c r="V162" s="198" t="str">
        <f>IF(ISBLANK(DATASHEET!AH148),"",DATASHEET!AH148)</f>
        <v/>
      </c>
      <c r="W162" s="140" t="str">
        <f>IF(X162="","",IFERROR(VLOOKUP(DATASHEET!AJ148,lookup,2,FALSE)-$P162,""))</f>
        <v/>
      </c>
      <c r="X162" s="156" t="str">
        <f>IFERROR(INDEX(DATASHEET!$A$1:$DG$299,MATCH(PROGRESS!$A162,DATASHEET!$A$1:$A$299,0),MATCH(PROGRESS!Y$2,DATASHEET!$A$1:$DG$1,0)),"")</f>
        <v/>
      </c>
      <c r="Y162" s="156" t="str">
        <f t="shared" si="99"/>
        <v/>
      </c>
      <c r="Z162" s="138" t="str">
        <f>IF(ISBLANK(DATASHEET!AK148),"",DATASHEET!AK148)</f>
        <v>MM</v>
      </c>
      <c r="AA162" s="198" t="str">
        <f>IF(ISBLANK(DATASHEET!AL148),"",DATASHEET!AL148)</f>
        <v>11T-BI-1</v>
      </c>
      <c r="AB162" s="140" t="str">
        <f>IF(AC162="","",IFERROR(VLOOKUP(DATASHEET!AN148,lookup,2,FALSE)-$P162,""))</f>
        <v/>
      </c>
      <c r="AC162" s="156" t="str">
        <f>IFERROR(INDEX(DATASHEET!$A$1:$DG$299,MATCH(PROGRESS!$A162,DATASHEET!$A$1:$A$299,0),MATCH(PROGRESS!AD$2,DATASHEET!$A$1:$DG$1,0)),"")</f>
        <v/>
      </c>
      <c r="AD162" s="156" t="str">
        <f t="shared" si="100"/>
        <v/>
      </c>
      <c r="AE162" s="138" t="str">
        <f>IF(ISBLANK(DATASHEET!AO148),"",DATASHEET!AO148)</f>
        <v/>
      </c>
      <c r="AF162" s="198" t="str">
        <f>IF(ISBLANK(DATASHEET!AP148),"",DATASHEET!AP148)</f>
        <v/>
      </c>
      <c r="AG162" s="140" t="str">
        <f>IF(AH162="","",IFERROR(VLOOKUP(DATASHEET!AR148,lookup,2,FALSE)-$P162,""))</f>
        <v/>
      </c>
      <c r="AH162" s="156" t="str">
        <f>IFERROR(INDEX(DATASHEET!$A$1:$DG$299,MATCH(PROGRESS!$A162,DATASHEET!$A$1:$A$299,0),MATCH(PROGRESS!AI$2,DATASHEET!$A$1:$DG$1,0)),"")</f>
        <v/>
      </c>
      <c r="AI162" s="156" t="str">
        <f t="shared" si="101"/>
        <v/>
      </c>
      <c r="AJ162" s="138" t="str">
        <f>IF(ISBLANK(DATASHEET!AS148),"",DATASHEET!AS148)</f>
        <v>MW</v>
      </c>
      <c r="AK162" s="198" t="str">
        <f>IF(ISBLANK(DATASHEET!AT148),"",DATASHEET!AT148)</f>
        <v>11T-CH-1</v>
      </c>
      <c r="AL162" s="140" t="str">
        <f>IF(AM162="","",IFERROR(VLOOKUP(DATASHEET!AV148,lookup,2,FALSE)-$P162,""))</f>
        <v/>
      </c>
      <c r="AM162" s="156" t="str">
        <f>IFERROR(INDEX(DATASHEET!$A$1:$DG$299,MATCH(PROGRESS!$A162,DATASHEET!$A$1:$A$299,0),MATCH(PROGRESS!AN$2,DATASHEET!$A$1:$DG$1,0)),"")</f>
        <v/>
      </c>
      <c r="AN162" s="156" t="str">
        <f t="shared" si="102"/>
        <v/>
      </c>
      <c r="AO162" s="138" t="str">
        <f>IF(ISBLANK(DATASHEET!AW148),"",DATASHEET!AW148)</f>
        <v/>
      </c>
      <c r="AP162" s="198" t="str">
        <f>IF(ISBLANK(DATASHEET!AX148),"",DATASHEET!AX148)</f>
        <v/>
      </c>
      <c r="AQ162" s="140" t="str">
        <f>IF(AR162="","",IFERROR(VLOOKUP(DATASHEET!AZ148,lookup,2,FALSE)-$P162,""))</f>
        <v/>
      </c>
      <c r="AR162" s="156" t="str">
        <f>IFERROR(INDEX(DATASHEET!$A$1:$DG$299,MATCH(PROGRESS!$A162,DATASHEET!$A$1:$A$299,0),MATCH(PROGRESS!AS$2,DATASHEET!$A$1:$DG$1,0)),"")</f>
        <v/>
      </c>
      <c r="AS162" s="156" t="str">
        <f t="shared" si="103"/>
        <v/>
      </c>
      <c r="AT162" s="138" t="str">
        <f>IF(ISBLANK(DATASHEET!BA148),"",DATASHEET!BA148)</f>
        <v/>
      </c>
      <c r="AU162" s="198" t="str">
        <f>IF(ISBLANK(DATASHEET!BB148),"",DATASHEET!BB148)</f>
        <v/>
      </c>
      <c r="AV162" s="140" t="str">
        <f>IF(AW162="","",IFERROR(VLOOKUP(DATASHEET!BD148,lookup,2,FALSE)-$P162,""))</f>
        <v/>
      </c>
      <c r="AW162" s="156" t="str">
        <f>IFERROR(INDEX(DATASHEET!$A$1:$DG$299,MATCH(PROGRESS!$A162,DATASHEET!$A$1:$A$299,0),MATCH(PROGRESS!AX$2,DATASHEET!$A$1:$DG$1,0)),"")</f>
        <v/>
      </c>
      <c r="AX162" s="156" t="str">
        <f t="shared" si="104"/>
        <v/>
      </c>
      <c r="AY162" s="138" t="str">
        <f>IF(ISBLANK(DATASHEET!BE148),"",DATASHEET!BE148)</f>
        <v/>
      </c>
      <c r="AZ162" s="198" t="str">
        <f>IF(ISBLANK(DATASHEET!BF148),"",DATASHEET!BF148)</f>
        <v/>
      </c>
      <c r="BA162" s="140" t="str">
        <f>IF(BB162="","",IFERROR(VLOOKUP(DATASHEET!BH148,lookup,2,FALSE)-$P162,""))</f>
        <v/>
      </c>
      <c r="BB162" s="156" t="str">
        <f>IFERROR(INDEX(DATASHEET!$A$1:$DG$299,MATCH(PROGRESS!$A162,DATASHEET!$A$1:$A$299,0),MATCH(PROGRESS!BC$2,DATASHEET!$A$1:$DG$1,0)),"")</f>
        <v/>
      </c>
      <c r="BC162" s="156" t="str">
        <f t="shared" si="105"/>
        <v/>
      </c>
      <c r="BD162" s="138" t="str">
        <f>IF(ISBLANK(DATASHEET!BI148),"",DATASHEET!BI148)</f>
        <v>EP</v>
      </c>
      <c r="BE162" s="198" t="str">
        <f>IF(ISBLANK(DATASHEET!BJ148),"",DATASHEET!BJ148)</f>
        <v>11X-EN-1</v>
      </c>
      <c r="BF162" s="140" t="str">
        <f>IF(BG162="","",IFERROR(VLOOKUP(DATASHEET!BL148,lookup,2,FALSE)-$P162,""))</f>
        <v/>
      </c>
      <c r="BG162" s="156" t="str">
        <f>IFERROR(INDEX(DATASHEET!$A$1:$DG$299,MATCH(PROGRESS!$A162,DATASHEET!$A$1:$A$299,0),MATCH(PROGRESS!BH$2,DATASHEET!$A$1:$DG$1,0)),"")</f>
        <v/>
      </c>
      <c r="BH162" s="156" t="str">
        <f t="shared" si="106"/>
        <v/>
      </c>
      <c r="BI162" s="138" t="str">
        <f>IF(ISBLANK(DATASHEET!BM148),"",DATASHEET!BM148)</f>
        <v/>
      </c>
      <c r="BJ162" s="198" t="str">
        <f>IF(ISBLANK(DATASHEET!BN148),"",DATASHEET!BN148)</f>
        <v/>
      </c>
      <c r="BK162" s="140" t="str">
        <f>IF(BL162="","",IFERROR(VLOOKUP(DATASHEET!BP148,lookup,2,FALSE)-$P162,""))</f>
        <v/>
      </c>
      <c r="BL162" s="156" t="str">
        <f>IFERROR(INDEX(DATASHEET!$A$1:$DG$299,MATCH(PROGRESS!$A162,DATASHEET!$A$1:$A$299,0),MATCH(PROGRESS!BM$2,DATASHEET!$A$1:$DG$1,0)),"")</f>
        <v/>
      </c>
      <c r="BM162" s="156" t="str">
        <f t="shared" si="107"/>
        <v/>
      </c>
      <c r="BN162" s="138" t="str">
        <f>IF(ISBLANK(DATASHEET!BQ148),"",DATASHEET!BQ148)</f>
        <v/>
      </c>
      <c r="BO162" s="198" t="str">
        <f>IF(ISBLANK(DATASHEET!BR148),"",DATASHEET!BR148)</f>
        <v/>
      </c>
      <c r="BP162" s="140" t="str">
        <f>IF(BQ162="","",IFERROR(VLOOKUP(DATASHEET!BX148,lookup,2,FALSE)-$P162,""))</f>
        <v/>
      </c>
      <c r="BQ162" s="156" t="str">
        <f>IFERROR(INDEX(DATASHEET!$A$1:$DG$299,MATCH(PROGRESS!$A162,DATASHEET!$A$1:$A$299,0),MATCH(PROGRESS!BR$2,DATASHEET!$A$1:$DG$1,0)),"")</f>
        <v/>
      </c>
      <c r="BR162" s="156" t="str">
        <f t="shared" si="108"/>
        <v/>
      </c>
      <c r="BS162" s="138" t="str">
        <f>IF(ISBLANK(DATASHEET!BY148),"",DATASHEET!BY148)</f>
        <v/>
      </c>
      <c r="BT162" s="198" t="str">
        <f>IF(ISBLANK(DATASHEET!BZ148),"",DATASHEET!BZ148)</f>
        <v/>
      </c>
      <c r="BU162" s="140" t="str">
        <f>IF(BV162="","",IFERROR(VLOOKUP(DATASHEET!CB148,lookup,2,FALSE)-$P162,""))</f>
        <v/>
      </c>
      <c r="BV162" s="156" t="str">
        <f>IFERROR(INDEX(DATASHEET!$A$1:$DG$299,MATCH(PROGRESS!$A162,DATASHEET!$A$1:$A$299,0),MATCH(PROGRESS!BW$2,DATASHEET!$A$1:$DG$1,0)),"")</f>
        <v/>
      </c>
      <c r="BW162" s="156" t="str">
        <f t="shared" si="109"/>
        <v/>
      </c>
      <c r="BX162" s="138" t="str">
        <f>IF(ISBLANK(DATASHEET!CC148),"",DATASHEET!CC148)</f>
        <v>JJA</v>
      </c>
      <c r="BY162" s="198" t="str">
        <f>IF(ISBLANK(DATASHEET!CD148),"",DATASHEET!CD148)</f>
        <v>11MS2-GG2-6</v>
      </c>
      <c r="BZ162" s="140" t="str">
        <f>IF(CA162="","",IFERROR(VLOOKUP(DATASHEET!CE148,lookup,2,FALSE)-$P162,""))</f>
        <v/>
      </c>
      <c r="CA162" s="156" t="str">
        <f>IFERROR(INDEX(DATASHEET!$A$1:$DG$299,MATCH(PROGRESS!$A162,DATASHEET!$A$1:$A$299,0),MATCH(PROGRESS!CB$2,DATASHEET!$A$1:$DG$1,0)),"")</f>
        <v/>
      </c>
      <c r="CB162" s="156" t="str">
        <f t="shared" si="110"/>
        <v/>
      </c>
      <c r="CC162" s="138" t="str">
        <f>IF(ISBLANK(DATASHEET!CF148),"",DATASHEET!CF148)</f>
        <v/>
      </c>
      <c r="CD162" s="198" t="str">
        <f>IF(ISBLANK(DATASHEET!CG148),"",DATASHEET!CG148)</f>
        <v/>
      </c>
      <c r="CE162" s="140" t="str">
        <f>IF(CF162="","",IFERROR(VLOOKUP(DATASHEET!CJ148,lookup,2,FALSE)-$P162,""))</f>
        <v/>
      </c>
      <c r="CF162" s="156" t="str">
        <f>IFERROR(INDEX(DATASHEET!$A$1:$DG$299,MATCH(PROGRESS!$A162,DATASHEET!$A$1:$A$299,0),MATCH(PROGRESS!CG$2,DATASHEET!$A$1:$DG$1,0)),"")</f>
        <v/>
      </c>
      <c r="CG162" s="156" t="str">
        <f t="shared" si="111"/>
        <v/>
      </c>
      <c r="CH162" s="138" t="str">
        <f>IF(ISBLANK(DATASHEET!CK148),"",DATASHEET!CK148)</f>
        <v/>
      </c>
      <c r="CI162" s="198" t="str">
        <f>IF(ISBLANK(DATASHEET!CL148),"",DATASHEET!CL148)</f>
        <v/>
      </c>
      <c r="CJ162" s="140" t="str">
        <f>IF(CK162="","",IFERROR(VLOOKUP(DATASHEET!CN148,lookup,2,FALSE)-$P162,""))</f>
        <v/>
      </c>
      <c r="CK162" s="156" t="str">
        <f>IFERROR(INDEX(DATASHEET!$A$1:$DG$299,MATCH(PROGRESS!$A162,DATASHEET!$A$1:$A$299,0),MATCH(PROGRESS!CL$2,DATASHEET!$A$1:$DG$1,0)),"")</f>
        <v/>
      </c>
      <c r="CL162" s="156" t="str">
        <f t="shared" si="112"/>
        <v/>
      </c>
      <c r="CM162" s="138" t="str">
        <f>IF(ISBLANK(DATASHEET!CO148),"",DATASHEET!CO148)</f>
        <v>PHB</v>
      </c>
      <c r="CN162" s="198" t="str">
        <f>IF(ISBLANK(DATASHEET!CP148),"",DATASHEET!CP148)</f>
        <v>11N-MA-1</v>
      </c>
      <c r="CO162" s="140" t="str">
        <f>IF(CP162="","",IFERROR(VLOOKUP(DATASHEET!CR148,lookup,2,FALSE)-$P162,""))</f>
        <v/>
      </c>
      <c r="CP162" s="156" t="str">
        <f>IFERROR(INDEX(DATASHEET!$A$1:$DG$299,MATCH(PROGRESS!$A162,DATASHEET!$A$1:$A$299,0),MATCH(PROGRESS!CQ$2,DATASHEET!$A$1:$DG$1,0)),"")</f>
        <v/>
      </c>
      <c r="CQ162" s="156" t="str">
        <f t="shared" si="113"/>
        <v/>
      </c>
      <c r="CR162" s="138" t="str">
        <f>IF(ISBLANK(DATASHEET!CS148),"",DATASHEET!CS148)</f>
        <v/>
      </c>
      <c r="CS162" s="198" t="str">
        <f>IF(ISBLANK(DATASHEET!CT148),"",DATASHEET!CT148)</f>
        <v/>
      </c>
      <c r="CT162" s="140" t="str">
        <f>IF(CU162="","",IFERROR(VLOOKUP(DATASHEET!CV148,lookup,2,FALSE)-$P162,""))</f>
        <v/>
      </c>
      <c r="CU162" s="156" t="str">
        <f>IFERROR(INDEX(DATASHEET!$A$1:$DG$299,MATCH(PROGRESS!$A162,DATASHEET!$A$1:$A$299,0),MATCH(PROGRESS!CV$2,DATASHEET!$A$1:$DG$1,0)),"")</f>
        <v/>
      </c>
      <c r="CV162" s="156" t="str">
        <f t="shared" si="114"/>
        <v/>
      </c>
      <c r="CW162" s="138" t="str">
        <f>IF(ISBLANK(DATASHEET!CW148),"",DATASHEET!CW148)</f>
        <v/>
      </c>
      <c r="CX162" s="198" t="str">
        <f>IF(ISBLANK(DATASHEET!CX148),"",DATASHEET!CX148)</f>
        <v/>
      </c>
      <c r="CY162" s="140" t="str">
        <f>IF(CZ162="","",IFERROR(VLOOKUP(DATASHEET!DD148,lookup,2,FALSE)-$P162,""))</f>
        <v/>
      </c>
      <c r="CZ162" s="156" t="str">
        <f>IFERROR(INDEX(DATASHEET!$A$1:$DG$299,MATCH(PROGRESS!$A162,DATASHEET!$A$1:$A$299,0),MATCH(PROGRESS!DA$2,DATASHEET!$A$1:$DG$1,0)),"")</f>
        <v/>
      </c>
      <c r="DA162" s="156" t="str">
        <f t="shared" si="115"/>
        <v/>
      </c>
      <c r="DB162" s="138" t="str">
        <f>IF(ISBLANK(DATASHEET!DE148),"",DATASHEET!DE148)</f>
        <v/>
      </c>
      <c r="DC162" s="198" t="str">
        <f>IF(ISBLANK(DATASHEET!DF148),"",DATASHEET!DF148)</f>
        <v/>
      </c>
      <c r="DD162" s="140" t="str">
        <f>IF(DE162="","",IFERROR(VLOOKUP(DATASHEET!DH148,lookup,2,FALSE)-$P162,""))</f>
        <v/>
      </c>
      <c r="DE162" s="156" t="str">
        <f>IFERROR(INDEX(DATASHEET!$A$1:$DG$299,MATCH(PROGRESS!$A162,DATASHEET!$A$1:$A$299,0),MATCH(PROGRESS!DF$2,DATASHEET!$A$1:$DG$1,0)),"")</f>
        <v/>
      </c>
      <c r="DF162" s="156" t="str">
        <f t="shared" si="116"/>
        <v/>
      </c>
      <c r="DG162" s="138" t="str">
        <f>IF(ISBLANK(DATASHEET!DI148),"",DATASHEET!DI148)</f>
        <v>AR</v>
      </c>
      <c r="DH162" s="198" t="str">
        <f>IF(ISBLANK(DATASHEET!DJ148),"",DATASHEET!DJ148)</f>
        <v>11T-PH-1</v>
      </c>
      <c r="DI162" s="140" t="str">
        <f>IF(DJ162="","",IFERROR(VLOOKUP(DATASHEET!DL148,lookup,2,FALSE)-$P162,""))</f>
        <v/>
      </c>
      <c r="DJ162" s="156" t="str">
        <f>IFERROR(INDEX(DATASHEET!$A$1:$DG$299,MATCH(PROGRESS!$A162,DATASHEET!$A$1:$A$299,0),MATCH(PROGRESS!DK$2,DATASHEET!$A$1:$DG$1,0)),"")</f>
        <v/>
      </c>
      <c r="DK162" s="156" t="str">
        <f t="shared" si="117"/>
        <v/>
      </c>
      <c r="DL162" s="138" t="str">
        <f>IF(ISBLANK(DATASHEET!DM148),"",DATASHEET!DM148)</f>
        <v/>
      </c>
      <c r="DM162" s="198" t="str">
        <f>IF(ISBLANK(DATASHEET!DN148),"",DATASHEET!DN148)</f>
        <v/>
      </c>
      <c r="DN162" s="140" t="str">
        <f>IF(DO162="","",IFERROR(VLOOKUP(DATASHEET!DP148,lookup,2,FALSE)-$P162,""))</f>
        <v/>
      </c>
      <c r="DO162" s="156" t="str">
        <f>IFERROR(INDEX(DATASHEET!$A$1:$DG$299,MATCH(PROGRESS!$A162,DATASHEET!$A$1:$A$299,0),MATCH(PROGRESS!DP$2,DATASHEET!$A$1:$DG$1,0)),"")</f>
        <v/>
      </c>
      <c r="DP162" s="156" t="str">
        <f t="shared" si="118"/>
        <v/>
      </c>
      <c r="DQ162" s="138" t="str">
        <f>IF(ISBLANK(DATASHEET!DQ148),"",DATASHEET!DQ148)</f>
        <v>FG</v>
      </c>
      <c r="DR162" s="198" t="str">
        <f>IF(ISBLANK(DATASHEET!DR148),"",DATASHEET!DR148)</f>
        <v>11X-RE-4</v>
      </c>
      <c r="DS162" s="140" t="str">
        <f>IF(DT162="","",IFERROR(VLOOKUP(DATASHEET!DT148,lookup,2,FALSE)-$P162,""))</f>
        <v/>
      </c>
      <c r="DT162" s="156" t="str">
        <f>IFERROR(INDEX(DATASHEET!$A$1:$DG$299,MATCH(PROGRESS!$A162,DATASHEET!$A$1:$A$299,0),MATCH(PROGRESS!DU$2,DATASHEET!$A$1:$DG$1,0)),"")</f>
        <v/>
      </c>
      <c r="DU162" s="156" t="str">
        <f t="shared" si="119"/>
        <v/>
      </c>
      <c r="DV162" s="138" t="str">
        <f>IF(ISBLANK(DATASHEET!DU148),"",DATASHEET!DU148)</f>
        <v/>
      </c>
      <c r="DW162" s="198" t="str">
        <f>IF(ISBLANK(DATASHEET!DV148),"",DATASHEET!DV148)</f>
        <v/>
      </c>
      <c r="DX162" s="140" t="str">
        <f>IF(DY162="","",IFERROR(VLOOKUP(DATASHEET!DX148,lookup,2,FALSE)-$P162,""))</f>
        <v/>
      </c>
      <c r="DY162" s="156" t="str">
        <f>IFERROR(INDEX(DATASHEET!$A$1:$DG$299,MATCH(PROGRESS!$A162,DATASHEET!$A$1:$A$299,0),MATCH(PROGRESS!DZ$2,DATASHEET!$A$1:$DG$1,0)),"")</f>
        <v/>
      </c>
      <c r="DZ162" s="156" t="str">
        <f t="shared" si="120"/>
        <v/>
      </c>
      <c r="EA162" s="138" t="str">
        <f>IF(ISBLANK(DATASHEET!DY148),"",DATASHEET!DY148)</f>
        <v>WE</v>
      </c>
      <c r="EB162" s="198" t="str">
        <f>IF(ISBLANK(DATASHEET!DZ148),"",DATASHEET!DZ148)</f>
        <v>11N-SP-1</v>
      </c>
      <c r="FD162" s="526"/>
      <c r="FE162" s="532"/>
      <c r="FF162" s="532"/>
      <c r="FG162" s="532"/>
      <c r="FH162" s="526"/>
      <c r="FI162" s="526"/>
      <c r="FJ162" s="532"/>
      <c r="FK162" s="526"/>
      <c r="FL162" s="532"/>
      <c r="FM162" s="526"/>
      <c r="FN162" s="532"/>
      <c r="FO162" s="532"/>
      <c r="FP162" s="532"/>
      <c r="FQ162" s="526"/>
      <c r="FR162" s="526"/>
      <c r="FS162" s="526"/>
      <c r="FT162" s="532"/>
      <c r="FU162" s="526"/>
      <c r="FV162" s="532"/>
      <c r="FW162" s="532"/>
      <c r="FX162" s="532"/>
      <c r="FY162" s="526"/>
      <c r="FZ162" s="532"/>
      <c r="GA162" s="529"/>
      <c r="GB162" s="530"/>
      <c r="GC162" s="530"/>
      <c r="GD162" s="529"/>
      <c r="GE162" s="530"/>
      <c r="GF162" s="530"/>
      <c r="GG162" s="530"/>
      <c r="GH162" s="530"/>
      <c r="GI162" s="530"/>
      <c r="GJ162" s="529"/>
      <c r="GK162" s="530"/>
      <c r="GL162" s="529"/>
      <c r="GM162" s="529"/>
      <c r="GN162" s="530"/>
      <c r="GO162" s="530"/>
      <c r="GP162" s="529"/>
      <c r="GQ162" s="529"/>
      <c r="GR162" s="530"/>
      <c r="GS162" s="530"/>
      <c r="GT162" s="529"/>
      <c r="HA162" t="s">
        <v>377</v>
      </c>
    </row>
    <row r="163" spans="1:211" ht="15.75" x14ac:dyDescent="0.25">
      <c r="A163" s="179">
        <f>DATASHEET!A149</f>
        <v>151626</v>
      </c>
      <c r="B163" s="58" t="str">
        <f>DATASHEET!B149</f>
        <v>RICHARDS, Lynice</v>
      </c>
      <c r="C163" s="169" t="str">
        <f>DATASHEET!C149</f>
        <v>11JNE</v>
      </c>
      <c r="D163" s="170" t="str">
        <f>DATASHEET!D149</f>
        <v>F</v>
      </c>
      <c r="E163" s="170" t="str">
        <f>DATASHEET!J149</f>
        <v>K</v>
      </c>
      <c r="F163" s="170" t="str">
        <f>DATASHEET!E149</f>
        <v>N</v>
      </c>
      <c r="G163" s="170" t="str">
        <f>DATASHEET!F149</f>
        <v>White and Black Caribbean</v>
      </c>
      <c r="H163" s="170" t="str">
        <f>DATASHEET!G149</f>
        <v>N</v>
      </c>
      <c r="I163" s="170" t="str">
        <f>DATASHEET!H149</f>
        <v>N</v>
      </c>
      <c r="J163" s="170" t="str">
        <f>DATASHEET!I149</f>
        <v>N</v>
      </c>
      <c r="K163" s="171" t="str">
        <f>DATASHEET!M149</f>
        <v>L</v>
      </c>
      <c r="L163" s="88" t="str">
        <f t="shared" si="96"/>
        <v/>
      </c>
      <c r="M163" s="88" t="str">
        <f t="shared" si="97"/>
        <v/>
      </c>
      <c r="N163" s="498" t="str">
        <f>IF(ISBLANK(DATASHEET!L149),"",DATASHEET!L149)</f>
        <v>1-2</v>
      </c>
      <c r="O163" s="109">
        <f>IFERROR(IF(VLOOKUP(DATASHEET!A149,[5]YEAR11!$A$2:$AF$236,18,FALSE)="","",VLOOKUP(DATASHEET!A149,[5]YEAR11!$A$2:$AF$236,18,FALSE)),"")</f>
        <v>11.686364000000001</v>
      </c>
      <c r="P163" s="111">
        <f>IFERROR(IF(VLOOKUP(DATASHEET!A149,[5]YEAR11!$A$2:$AF$237,19,FALSE)="","",VLOOKUP(DATASHEET!A149,[5]YEAR11!$A$2:$AF$237,19,FALSE)),"")</f>
        <v>1.1686364</v>
      </c>
      <c r="Q163" s="497">
        <f>'P8 BREAKDOWN'!M151</f>
        <v>-1.0686364000000002</v>
      </c>
      <c r="R163" s="140" t="str">
        <f>IF(S163="","",IFERROR(VLOOKUP(DATASHEET!AF149,lookup,2,FALSE)-$P163,""))</f>
        <v/>
      </c>
      <c r="S163" s="156" t="str">
        <f>IFERROR(INDEX(DATASHEET!$A$1:$DG$299,MATCH(PROGRESS!$A163,DATASHEET!$A$1:$A$299,0),MATCH(PROGRESS!T$2,DATASHEET!$A$1:$DG$1,0)),"")</f>
        <v/>
      </c>
      <c r="T163" s="156" t="str">
        <f t="shared" si="98"/>
        <v/>
      </c>
      <c r="U163" s="138" t="str">
        <f>IF(ISBLANK(DATASHEET!AG149),"",DATASHEET!AG149)</f>
        <v/>
      </c>
      <c r="V163" s="198" t="str">
        <f>IF(ISBLANK(DATASHEET!AH149),"",DATASHEET!AH149)</f>
        <v/>
      </c>
      <c r="W163" s="140" t="str">
        <f>IF(X163="","",IFERROR(VLOOKUP(DATASHEET!AJ149,lookup,2,FALSE)-$P163,""))</f>
        <v/>
      </c>
      <c r="X163" s="156" t="str">
        <f>IFERROR(INDEX(DATASHEET!$A$1:$DG$299,MATCH(PROGRESS!$A163,DATASHEET!$A$1:$A$299,0),MATCH(PROGRESS!Y$2,DATASHEET!$A$1:$DG$1,0)),"")</f>
        <v/>
      </c>
      <c r="Y163" s="156" t="str">
        <f t="shared" si="99"/>
        <v/>
      </c>
      <c r="Z163" s="138" t="str">
        <f>IF(ISBLANK(DATASHEET!AK149),"",DATASHEET!AK149)</f>
        <v/>
      </c>
      <c r="AA163" s="198" t="str">
        <f>IF(ISBLANK(DATASHEET!AL149),"",DATASHEET!AL149)</f>
        <v/>
      </c>
      <c r="AB163" s="140" t="str">
        <f>IF(AC163="","",IFERROR(VLOOKUP(DATASHEET!AN149,lookup,2,FALSE)-$P163,""))</f>
        <v/>
      </c>
      <c r="AC163" s="156" t="str">
        <f>IFERROR(INDEX(DATASHEET!$A$1:$DG$299,MATCH(PROGRESS!$A163,DATASHEET!$A$1:$A$299,0),MATCH(PROGRESS!AD$2,DATASHEET!$A$1:$DG$1,0)),"")</f>
        <v/>
      </c>
      <c r="AD163" s="156" t="str">
        <f t="shared" si="100"/>
        <v/>
      </c>
      <c r="AE163" s="138" t="str">
        <f>IF(ISBLANK(DATASHEET!AO149),"",DATASHEET!AO149)</f>
        <v/>
      </c>
      <c r="AF163" s="198" t="str">
        <f>IF(ISBLANK(DATASHEET!AP149),"",DATASHEET!AP149)</f>
        <v/>
      </c>
      <c r="AG163" s="140" t="str">
        <f>IF(AH163="","",IFERROR(VLOOKUP(DATASHEET!AR149,lookup,2,FALSE)-$P163,""))</f>
        <v/>
      </c>
      <c r="AH163" s="156" t="str">
        <f>IFERROR(INDEX(DATASHEET!$A$1:$DG$299,MATCH(PROGRESS!$A163,DATASHEET!$A$1:$A$299,0),MATCH(PROGRESS!AI$2,DATASHEET!$A$1:$DG$1,0)),"")</f>
        <v/>
      </c>
      <c r="AI163" s="156" t="str">
        <f t="shared" si="101"/>
        <v/>
      </c>
      <c r="AJ163" s="138" t="str">
        <f>IF(ISBLANK(DATASHEET!AS149),"",DATASHEET!AS149)</f>
        <v/>
      </c>
      <c r="AK163" s="198" t="str">
        <f>IF(ISBLANK(DATASHEET!AT149),"",DATASHEET!AT149)</f>
        <v/>
      </c>
      <c r="AL163" s="140" t="str">
        <f>IF(AM163="","",IFERROR(VLOOKUP(DATASHEET!AV149,lookup,2,FALSE)-$P163,""))</f>
        <v/>
      </c>
      <c r="AM163" s="156" t="str">
        <f>IFERROR(INDEX(DATASHEET!$A$1:$DG$299,MATCH(PROGRESS!$A163,DATASHEET!$A$1:$A$299,0),MATCH(PROGRESS!AN$2,DATASHEET!$A$1:$DG$1,0)),"")</f>
        <v/>
      </c>
      <c r="AN163" s="156" t="str">
        <f t="shared" si="102"/>
        <v/>
      </c>
      <c r="AO163" s="138" t="str">
        <f>IF(ISBLANK(DATASHEET!AW149),"",DATASHEET!AW149)</f>
        <v/>
      </c>
      <c r="AP163" s="198" t="str">
        <f>IF(ISBLANK(DATASHEET!AX149),"",DATASHEET!AX149)</f>
        <v/>
      </c>
      <c r="AQ163" s="140" t="str">
        <f>IF(AR163="","",IFERROR(VLOOKUP(DATASHEET!AZ149,lookup,2,FALSE)-$P163,""))</f>
        <v/>
      </c>
      <c r="AR163" s="156" t="str">
        <f>IFERROR(INDEX(DATASHEET!$A$1:$DG$299,MATCH(PROGRESS!$A163,DATASHEET!$A$1:$A$299,0),MATCH(PROGRESS!AS$2,DATASHEET!$A$1:$DG$1,0)),"")</f>
        <v/>
      </c>
      <c r="AS163" s="156" t="str">
        <f t="shared" si="103"/>
        <v/>
      </c>
      <c r="AT163" s="138" t="str">
        <f>IF(ISBLANK(DATASHEET!BA149),"",DATASHEET!BA149)</f>
        <v/>
      </c>
      <c r="AU163" s="198" t="str">
        <f>IF(ISBLANK(DATASHEET!BB149),"",DATASHEET!BB149)</f>
        <v/>
      </c>
      <c r="AV163" s="140" t="str">
        <f>IF(AW163="","",IFERROR(VLOOKUP(DATASHEET!BD149,lookup,2,FALSE)-$P163,""))</f>
        <v/>
      </c>
      <c r="AW163" s="156" t="str">
        <f>IFERROR(INDEX(DATASHEET!$A$1:$DG$299,MATCH(PROGRESS!$A163,DATASHEET!$A$1:$A$299,0),MATCH(PROGRESS!AX$2,DATASHEET!$A$1:$DG$1,0)),"")</f>
        <v/>
      </c>
      <c r="AX163" s="156" t="str">
        <f t="shared" si="104"/>
        <v/>
      </c>
      <c r="AY163" s="138" t="str">
        <f>IF(ISBLANK(DATASHEET!BE149),"",DATASHEET!BE149)</f>
        <v/>
      </c>
      <c r="AZ163" s="198" t="str">
        <f>IF(ISBLANK(DATASHEET!BF149),"",DATASHEET!BF149)</f>
        <v/>
      </c>
      <c r="BA163" s="140" t="str">
        <f>IF(BB163="","",IFERROR(VLOOKUP(DATASHEET!BH149,lookup,2,FALSE)-$P163,""))</f>
        <v/>
      </c>
      <c r="BB163" s="156" t="str">
        <f>IFERROR(INDEX(DATASHEET!$A$1:$DG$299,MATCH(PROGRESS!$A163,DATASHEET!$A$1:$A$299,0),MATCH(PROGRESS!BC$2,DATASHEET!$A$1:$DG$1,0)),"")</f>
        <v/>
      </c>
      <c r="BC163" s="156" t="str">
        <f t="shared" si="105"/>
        <v/>
      </c>
      <c r="BD163" s="138" t="str">
        <f>IF(ISBLANK(DATASHEET!BI149),"",DATASHEET!BI149)</f>
        <v>IC</v>
      </c>
      <c r="BE163" s="198" t="str">
        <f>IF(ISBLANK(DATASHEET!BJ149),"",DATASHEET!BJ149)</f>
        <v>11X-EN-8</v>
      </c>
      <c r="BF163" s="140" t="str">
        <f>IF(BG163="","",IFERROR(VLOOKUP(DATASHEET!BL149,lookup,2,FALSE)-$P163,""))</f>
        <v/>
      </c>
      <c r="BG163" s="156" t="str">
        <f>IFERROR(INDEX(DATASHEET!$A$1:$DG$299,MATCH(PROGRESS!$A163,DATASHEET!$A$1:$A$299,0),MATCH(PROGRESS!BH$2,DATASHEET!$A$1:$DG$1,0)),"")</f>
        <v/>
      </c>
      <c r="BH163" s="156" t="str">
        <f t="shared" si="106"/>
        <v/>
      </c>
      <c r="BI163" s="138" t="str">
        <f>IF(ISBLANK(DATASHEET!BM149),"",DATASHEET!BM149)</f>
        <v/>
      </c>
      <c r="BJ163" s="198" t="str">
        <f>IF(ISBLANK(DATASHEET!BN149),"",DATASHEET!BN149)</f>
        <v/>
      </c>
      <c r="BK163" s="140" t="str">
        <f>IF(BL163="","",IFERROR(VLOOKUP(DATASHEET!BP149,lookup,2,FALSE)-$P163,""))</f>
        <v/>
      </c>
      <c r="BL163" s="156" t="str">
        <f>IFERROR(INDEX(DATASHEET!$A$1:$DG$299,MATCH(PROGRESS!$A163,DATASHEET!$A$1:$A$299,0),MATCH(PROGRESS!BM$2,DATASHEET!$A$1:$DG$1,0)),"")</f>
        <v/>
      </c>
      <c r="BM163" s="156" t="str">
        <f t="shared" si="107"/>
        <v/>
      </c>
      <c r="BN163" s="138" t="str">
        <f>IF(ISBLANK(DATASHEET!BQ149),"",DATASHEET!BQ149)</f>
        <v/>
      </c>
      <c r="BO163" s="198" t="str">
        <f>IF(ISBLANK(DATASHEET!BR149),"",DATASHEET!BR149)</f>
        <v/>
      </c>
      <c r="BP163" s="140" t="str">
        <f>IF(BQ163="","",IFERROR(VLOOKUP(DATASHEET!BX149,lookup,2,FALSE)-$P163,""))</f>
        <v/>
      </c>
      <c r="BQ163" s="156" t="str">
        <f>IFERROR(INDEX(DATASHEET!$A$1:$DG$299,MATCH(PROGRESS!$A163,DATASHEET!$A$1:$A$299,0),MATCH(PROGRESS!BR$2,DATASHEET!$A$1:$DG$1,0)),"")</f>
        <v/>
      </c>
      <c r="BR163" s="156" t="str">
        <f t="shared" si="108"/>
        <v/>
      </c>
      <c r="BS163" s="138" t="str">
        <f>IF(ISBLANK(DATASHEET!BY149),"",DATASHEET!BY149)</f>
        <v/>
      </c>
      <c r="BT163" s="198" t="str">
        <f>IF(ISBLANK(DATASHEET!BZ149),"",DATASHEET!BZ149)</f>
        <v/>
      </c>
      <c r="BU163" s="140" t="str">
        <f>IF(BV163="","",IFERROR(VLOOKUP(DATASHEET!CB149,lookup,2,FALSE)-$P163,""))</f>
        <v/>
      </c>
      <c r="BV163" s="156" t="str">
        <f>IFERROR(INDEX(DATASHEET!$A$1:$DG$299,MATCH(PROGRESS!$A163,DATASHEET!$A$1:$A$299,0),MATCH(PROGRESS!BW$2,DATASHEET!$A$1:$DG$1,0)),"")</f>
        <v/>
      </c>
      <c r="BW163" s="156" t="str">
        <f t="shared" si="109"/>
        <v/>
      </c>
      <c r="BX163" s="138" t="str">
        <f>IF(ISBLANK(DATASHEET!CC149),"",DATASHEET!CC149)</f>
        <v/>
      </c>
      <c r="BY163" s="198" t="str">
        <f>IF(ISBLANK(DATASHEET!CD149),"",DATASHEET!CD149)</f>
        <v/>
      </c>
      <c r="BZ163" s="140" t="str">
        <f>IF(CA163="","",IFERROR(VLOOKUP(DATASHEET!CE149,lookup,2,FALSE)-$P163,""))</f>
        <v/>
      </c>
      <c r="CA163" s="156" t="str">
        <f>IFERROR(INDEX(DATASHEET!$A$1:$DG$299,MATCH(PROGRESS!$A163,DATASHEET!$A$1:$A$299,0),MATCH(PROGRESS!CB$2,DATASHEET!$A$1:$DG$1,0)),"")</f>
        <v/>
      </c>
      <c r="CB163" s="156" t="str">
        <f t="shared" si="110"/>
        <v/>
      </c>
      <c r="CC163" s="138" t="str">
        <f>IF(ISBLANK(DATASHEET!CF149),"",DATASHEET!CF149)</f>
        <v/>
      </c>
      <c r="CD163" s="198" t="str">
        <f>IF(ISBLANK(DATASHEET!CG149),"",DATASHEET!CG149)</f>
        <v>AWIL</v>
      </c>
      <c r="CE163" s="140" t="str">
        <f>IF(CF163="","",IFERROR(VLOOKUP(DATASHEET!CJ149,lookup,2,FALSE)-$P163,""))</f>
        <v/>
      </c>
      <c r="CF163" s="156" t="str">
        <f>IFERROR(INDEX(DATASHEET!$A$1:$DG$299,MATCH(PROGRESS!$A163,DATASHEET!$A$1:$A$299,0),MATCH(PROGRESS!CG$2,DATASHEET!$A$1:$DG$1,0)),"")</f>
        <v/>
      </c>
      <c r="CG163" s="156" t="str">
        <f t="shared" si="111"/>
        <v/>
      </c>
      <c r="CH163" s="138" t="str">
        <f>IF(ISBLANK(DATASHEET!CK149),"",DATASHEET!CK149)</f>
        <v/>
      </c>
      <c r="CI163" s="198" t="str">
        <f>IF(ISBLANK(DATASHEET!CL149),"",DATASHEET!CL149)</f>
        <v/>
      </c>
      <c r="CJ163" s="140" t="str">
        <f>IF(CK163="","",IFERROR(VLOOKUP(DATASHEET!CN149,lookup,2,FALSE)-$P163,""))</f>
        <v/>
      </c>
      <c r="CK163" s="156" t="str">
        <f>IFERROR(INDEX(DATASHEET!$A$1:$DG$299,MATCH(PROGRESS!$A163,DATASHEET!$A$1:$A$299,0),MATCH(PROGRESS!CL$2,DATASHEET!$A$1:$DG$1,0)),"")</f>
        <v/>
      </c>
      <c r="CL163" s="156" t="str">
        <f t="shared" si="112"/>
        <v/>
      </c>
      <c r="CM163" s="138" t="str">
        <f>IF(ISBLANK(DATASHEET!CO149),"",DATASHEET!CO149)</f>
        <v>AMA</v>
      </c>
      <c r="CN163" s="198" t="str">
        <f>IF(ISBLANK(DATASHEET!CP149),"",DATASHEET!CP149)</f>
        <v>11S-MA-4</v>
      </c>
      <c r="CO163" s="140" t="str">
        <f>IF(CP163="","",IFERROR(VLOOKUP(DATASHEET!CR149,lookup,2,FALSE)-$P163,""))</f>
        <v/>
      </c>
      <c r="CP163" s="156" t="str">
        <f>IFERROR(INDEX(DATASHEET!$A$1:$DG$299,MATCH(PROGRESS!$A163,DATASHEET!$A$1:$A$299,0),MATCH(PROGRESS!CQ$2,DATASHEET!$A$1:$DG$1,0)),"")</f>
        <v/>
      </c>
      <c r="CQ163" s="156" t="str">
        <f t="shared" si="113"/>
        <v/>
      </c>
      <c r="CR163" s="138" t="str">
        <f>IF(ISBLANK(DATASHEET!CS149),"",DATASHEET!CS149)</f>
        <v/>
      </c>
      <c r="CS163" s="198" t="str">
        <f>IF(ISBLANK(DATASHEET!CT149),"",DATASHEET!CT149)</f>
        <v/>
      </c>
      <c r="CT163" s="140" t="str">
        <f>IF(CU163="","",IFERROR(VLOOKUP(DATASHEET!CV149,lookup,2,FALSE)-$P163,""))</f>
        <v/>
      </c>
      <c r="CU163" s="156" t="str">
        <f>IFERROR(INDEX(DATASHEET!$A$1:$DG$299,MATCH(PROGRESS!$A163,DATASHEET!$A$1:$A$299,0),MATCH(PROGRESS!CV$2,DATASHEET!$A$1:$DG$1,0)),"")</f>
        <v/>
      </c>
      <c r="CV163" s="156" t="str">
        <f t="shared" si="114"/>
        <v/>
      </c>
      <c r="CW163" s="138" t="str">
        <f>IF(ISBLANK(DATASHEET!CW149),"",DATASHEET!CW149)</f>
        <v/>
      </c>
      <c r="CX163" s="198" t="str">
        <f>IF(ISBLANK(DATASHEET!CX149),"",DATASHEET!CX149)</f>
        <v/>
      </c>
      <c r="CY163" s="140" t="str">
        <f>IF(CZ163="","",IFERROR(VLOOKUP(DATASHEET!DD149,lookup,2,FALSE)-$P163,""))</f>
        <v/>
      </c>
      <c r="CZ163" s="156" t="str">
        <f>IFERROR(INDEX(DATASHEET!$A$1:$DG$299,MATCH(PROGRESS!$A163,DATASHEET!$A$1:$A$299,0),MATCH(PROGRESS!DA$2,DATASHEET!$A$1:$DG$1,0)),"")</f>
        <v/>
      </c>
      <c r="DA163" s="156" t="str">
        <f t="shared" si="115"/>
        <v/>
      </c>
      <c r="DB163" s="138" t="str">
        <f>IF(ISBLANK(DATASHEET!DE149),"",DATASHEET!DE149)</f>
        <v/>
      </c>
      <c r="DC163" s="198" t="str">
        <f>IF(ISBLANK(DATASHEET!DF149),"",DATASHEET!DF149)</f>
        <v/>
      </c>
      <c r="DD163" s="140" t="str">
        <f>IF(DE163="","",IFERROR(VLOOKUP(DATASHEET!DH149,lookup,2,FALSE)-$P163,""))</f>
        <v/>
      </c>
      <c r="DE163" s="156" t="str">
        <f>IFERROR(INDEX(DATASHEET!$A$1:$DG$299,MATCH(PROGRESS!$A163,DATASHEET!$A$1:$A$299,0),MATCH(PROGRESS!DF$2,DATASHEET!$A$1:$DG$1,0)),"")</f>
        <v/>
      </c>
      <c r="DF163" s="156" t="str">
        <f t="shared" si="116"/>
        <v/>
      </c>
      <c r="DG163" s="138" t="str">
        <f>IF(ISBLANK(DATASHEET!DI149),"",DATASHEET!DI149)</f>
        <v/>
      </c>
      <c r="DH163" s="198" t="str">
        <f>IF(ISBLANK(DATASHEET!DJ149),"",DATASHEET!DJ149)</f>
        <v/>
      </c>
      <c r="DI163" s="140" t="str">
        <f>IF(DJ163="","",IFERROR(VLOOKUP(DATASHEET!DL149,lookup,2,FALSE)-$P163,""))</f>
        <v/>
      </c>
      <c r="DJ163" s="156" t="str">
        <f>IFERROR(INDEX(DATASHEET!$A$1:$DG$299,MATCH(PROGRESS!$A163,DATASHEET!$A$1:$A$299,0),MATCH(PROGRESS!DK$2,DATASHEET!$A$1:$DG$1,0)),"")</f>
        <v/>
      </c>
      <c r="DK163" s="156" t="str">
        <f t="shared" si="117"/>
        <v/>
      </c>
      <c r="DL163" s="138" t="str">
        <f>IF(ISBLANK(DATASHEET!DM149),"",DATASHEET!DM149)</f>
        <v/>
      </c>
      <c r="DM163" s="198" t="str">
        <f>IF(ISBLANK(DATASHEET!DN149),"",DATASHEET!DN149)</f>
        <v/>
      </c>
      <c r="DN163" s="140" t="str">
        <f>IF(DO163="","",IFERROR(VLOOKUP(DATASHEET!DP149,lookup,2,FALSE)-$P163,""))</f>
        <v/>
      </c>
      <c r="DO163" s="156" t="str">
        <f>IFERROR(INDEX(DATASHEET!$A$1:$DG$299,MATCH(PROGRESS!$A163,DATASHEET!$A$1:$A$299,0),MATCH(PROGRESS!DP$2,DATASHEET!$A$1:$DG$1,0)),"")</f>
        <v/>
      </c>
      <c r="DP163" s="156" t="str">
        <f t="shared" si="118"/>
        <v/>
      </c>
      <c r="DQ163" s="138" t="str">
        <f>IF(ISBLANK(DATASHEET!DQ149),"",DATASHEET!DQ149)</f>
        <v>CR</v>
      </c>
      <c r="DR163" s="198" t="str">
        <f>IF(ISBLANK(DATASHEET!DR149),"",DATASHEET!DR149)</f>
        <v>11X-RE-8</v>
      </c>
      <c r="DS163" s="140" t="str">
        <f>IF(DT163="","",IFERROR(VLOOKUP(DATASHEET!DT149,lookup,2,FALSE)-$P163,""))</f>
        <v/>
      </c>
      <c r="DT163" s="156" t="str">
        <f>IFERROR(INDEX(DATASHEET!$A$1:$DG$299,MATCH(PROGRESS!$A163,DATASHEET!$A$1:$A$299,0),MATCH(PROGRESS!DU$2,DATASHEET!$A$1:$DG$1,0)),"")</f>
        <v/>
      </c>
      <c r="DU163" s="156" t="str">
        <f t="shared" si="119"/>
        <v/>
      </c>
      <c r="DV163" s="138" t="str">
        <f>IF(ISBLANK(DATASHEET!DU149),"",DATASHEET!DU149)</f>
        <v>KR</v>
      </c>
      <c r="DW163" s="198" t="str">
        <f>IF(ISBLANK(DATASHEET!DV149),"",DATASHEET!DV149)</f>
        <v>11C-SC-4</v>
      </c>
      <c r="DX163" s="140" t="str">
        <f>IF(DY163="","",IFERROR(VLOOKUP(DATASHEET!DX149,lookup,2,FALSE)-$P163,""))</f>
        <v/>
      </c>
      <c r="DY163" s="156" t="str">
        <f>IFERROR(INDEX(DATASHEET!$A$1:$DG$299,MATCH(PROGRESS!$A163,DATASHEET!$A$1:$A$299,0),MATCH(PROGRESS!DZ$2,DATASHEET!$A$1:$DG$1,0)),"")</f>
        <v/>
      </c>
      <c r="DZ163" s="156" t="str">
        <f t="shared" si="120"/>
        <v/>
      </c>
      <c r="EA163" s="138" t="str">
        <f>IF(ISBLANK(DATASHEET!DY149),"",DATASHEET!DY149)</f>
        <v>WE</v>
      </c>
      <c r="EB163" s="198" t="str">
        <f>IF(ISBLANK(DATASHEET!DZ149),"",DATASHEET!DZ149)</f>
        <v>11S-SP-4</v>
      </c>
      <c r="FD163" s="526"/>
      <c r="FE163" s="532"/>
      <c r="FF163" s="532"/>
      <c r="FG163" s="532"/>
      <c r="FH163" s="526"/>
      <c r="FI163" s="526"/>
      <c r="FJ163" s="532"/>
      <c r="FK163" s="526"/>
      <c r="FL163" s="532"/>
      <c r="FM163" s="526"/>
      <c r="FN163" s="532"/>
      <c r="FO163" s="532"/>
      <c r="FP163" s="532"/>
      <c r="FQ163" s="526"/>
      <c r="FR163" s="526"/>
      <c r="FS163" s="526"/>
      <c r="FT163" s="532"/>
      <c r="FU163" s="526"/>
      <c r="FV163" s="532"/>
      <c r="FW163" s="532"/>
      <c r="FX163" s="532"/>
      <c r="FY163" s="526"/>
      <c r="FZ163" s="532"/>
      <c r="GA163" s="529"/>
      <c r="GB163" s="530"/>
      <c r="GC163" s="530"/>
      <c r="GD163" s="529"/>
      <c r="GE163" s="530"/>
      <c r="GF163" s="530"/>
      <c r="GG163" s="530"/>
      <c r="GH163" s="530"/>
      <c r="GI163" s="530"/>
      <c r="GJ163" s="529"/>
      <c r="GK163" s="530"/>
      <c r="GL163" s="529"/>
      <c r="GM163" s="529"/>
      <c r="GN163" s="530"/>
      <c r="GO163" s="530"/>
      <c r="GP163" s="529"/>
      <c r="GQ163" s="529"/>
      <c r="GR163" s="530"/>
      <c r="GS163" s="530"/>
      <c r="GT163" s="529"/>
      <c r="HA163" t="s">
        <v>375</v>
      </c>
      <c r="HC163" t="s">
        <v>375</v>
      </c>
    </row>
    <row r="164" spans="1:211" ht="15.75" x14ac:dyDescent="0.25">
      <c r="A164" s="179">
        <f>DATASHEET!A150</f>
        <v>151671</v>
      </c>
      <c r="B164" s="58" t="str">
        <f>DATASHEET!B150</f>
        <v>RIGBY, Isobel</v>
      </c>
      <c r="C164" s="169" t="str">
        <f>DATASHEET!C150</f>
        <v>11JNE</v>
      </c>
      <c r="D164" s="170" t="str">
        <f>DATASHEET!D150</f>
        <v>F</v>
      </c>
      <c r="E164" s="170" t="str">
        <f>DATASHEET!J150</f>
        <v>N</v>
      </c>
      <c r="F164" s="170" t="str">
        <f>DATASHEET!E150</f>
        <v>N</v>
      </c>
      <c r="G164" s="170" t="str">
        <f>DATASHEET!F150</f>
        <v>White - British</v>
      </c>
      <c r="H164" s="170" t="str">
        <f>DATASHEET!G150</f>
        <v>N</v>
      </c>
      <c r="I164" s="170" t="str">
        <f>DATASHEET!H150</f>
        <v>N</v>
      </c>
      <c r="J164" s="170" t="str">
        <f>DATASHEET!I150</f>
        <v>N</v>
      </c>
      <c r="K164" s="171" t="str">
        <f>DATASHEET!M150</f>
        <v>M</v>
      </c>
      <c r="L164" s="88" t="str">
        <f t="shared" si="96"/>
        <v/>
      </c>
      <c r="M164" s="88" t="str">
        <f t="shared" si="97"/>
        <v/>
      </c>
      <c r="N164" s="498" t="str">
        <f>IF(ISBLANK(DATASHEET!L150),"",DATASHEET!L150)</f>
        <v>5-6</v>
      </c>
      <c r="O164" s="109">
        <f>IFERROR(IF(VLOOKUP(DATASHEET!A150,[5]YEAR11!$A$2:$AF$236,18,FALSE)="","",VLOOKUP(DATASHEET!A150,[5]YEAR11!$A$2:$AF$236,18,FALSE)),"")</f>
        <v>54.013157999999997</v>
      </c>
      <c r="P164" s="111">
        <f>IFERROR(IF(VLOOKUP(DATASHEET!A150,[5]YEAR11!$A$2:$AF$237,19,FALSE)="","",VLOOKUP(DATASHEET!A150,[5]YEAR11!$A$2:$AF$237,19,FALSE)),"")</f>
        <v>5.4013157999999999</v>
      </c>
      <c r="Q164" s="497">
        <f>'P8 BREAKDOWN'!M152</f>
        <v>-4.8013157999999994</v>
      </c>
      <c r="R164" s="140" t="str">
        <f>IF(S164="","",IFERROR(VLOOKUP(DATASHEET!AF150,lookup,2,FALSE)-$P164,""))</f>
        <v/>
      </c>
      <c r="S164" s="156" t="str">
        <f>IFERROR(INDEX(DATASHEET!$A$1:$DG$299,MATCH(PROGRESS!$A164,DATASHEET!$A$1:$A$299,0),MATCH(PROGRESS!T$2,DATASHEET!$A$1:$DG$1,0)),"")</f>
        <v/>
      </c>
      <c r="T164" s="156" t="str">
        <f t="shared" si="98"/>
        <v/>
      </c>
      <c r="U164" s="138" t="str">
        <f>IF(ISBLANK(DATASHEET!AG150),"",DATASHEET!AG150)</f>
        <v>PLE</v>
      </c>
      <c r="V164" s="198" t="str">
        <f>IF(ISBLANK(DATASHEET!AH150),"",DATASHEET!AH150)</f>
        <v>11LT-AR-1</v>
      </c>
      <c r="W164" s="140" t="str">
        <f>IF(X164="","",IFERROR(VLOOKUP(DATASHEET!AJ150,lookup,2,FALSE)-$P164,""))</f>
        <v/>
      </c>
      <c r="X164" s="156" t="str">
        <f>IFERROR(INDEX(DATASHEET!$A$1:$DG$299,MATCH(PROGRESS!$A164,DATASHEET!$A$1:$A$299,0),MATCH(PROGRESS!Y$2,DATASHEET!$A$1:$DG$1,0)),"")</f>
        <v/>
      </c>
      <c r="Y164" s="156" t="str">
        <f t="shared" si="99"/>
        <v/>
      </c>
      <c r="Z164" s="138" t="str">
        <f>IF(ISBLANK(DATASHEET!AK150),"",DATASHEET!AK150)</f>
        <v/>
      </c>
      <c r="AA164" s="198" t="str">
        <f>IF(ISBLANK(DATASHEET!AL150),"",DATASHEET!AL150)</f>
        <v/>
      </c>
      <c r="AB164" s="140" t="str">
        <f>IF(AC164="","",IFERROR(VLOOKUP(DATASHEET!AN150,lookup,2,FALSE)-$P164,""))</f>
        <v/>
      </c>
      <c r="AC164" s="156" t="str">
        <f>IFERROR(INDEX(DATASHEET!$A$1:$DG$299,MATCH(PROGRESS!$A164,DATASHEET!$A$1:$A$299,0),MATCH(PROGRESS!AD$2,DATASHEET!$A$1:$DG$1,0)),"")</f>
        <v/>
      </c>
      <c r="AD164" s="156" t="str">
        <f t="shared" si="100"/>
        <v/>
      </c>
      <c r="AE164" s="138" t="str">
        <f>IF(ISBLANK(DATASHEET!AO150),"",DATASHEET!AO150)</f>
        <v/>
      </c>
      <c r="AF164" s="198" t="str">
        <f>IF(ISBLANK(DATASHEET!AP150),"",DATASHEET!AP150)</f>
        <v/>
      </c>
      <c r="AG164" s="140" t="str">
        <f>IF(AH164="","",IFERROR(VLOOKUP(DATASHEET!AR150,lookup,2,FALSE)-$P164,""))</f>
        <v/>
      </c>
      <c r="AH164" s="156" t="str">
        <f>IFERROR(INDEX(DATASHEET!$A$1:$DG$299,MATCH(PROGRESS!$A164,DATASHEET!$A$1:$A$299,0),MATCH(PROGRESS!AI$2,DATASHEET!$A$1:$DG$1,0)),"")</f>
        <v/>
      </c>
      <c r="AI164" s="156" t="str">
        <f t="shared" si="101"/>
        <v/>
      </c>
      <c r="AJ164" s="138" t="str">
        <f>IF(ISBLANK(DATASHEET!AS150),"",DATASHEET!AS150)</f>
        <v/>
      </c>
      <c r="AK164" s="198" t="str">
        <f>IF(ISBLANK(DATASHEET!AT150),"",DATASHEET!AT150)</f>
        <v/>
      </c>
      <c r="AL164" s="140" t="str">
        <f>IF(AM164="","",IFERROR(VLOOKUP(DATASHEET!AV150,lookup,2,FALSE)-$P164,""))</f>
        <v/>
      </c>
      <c r="AM164" s="156" t="str">
        <f>IFERROR(INDEX(DATASHEET!$A$1:$DG$299,MATCH(PROGRESS!$A164,DATASHEET!$A$1:$A$299,0),MATCH(PROGRESS!AN$2,DATASHEET!$A$1:$DG$1,0)),"")</f>
        <v/>
      </c>
      <c r="AN164" s="156" t="str">
        <f t="shared" si="102"/>
        <v/>
      </c>
      <c r="AO164" s="138" t="str">
        <f>IF(ISBLANK(DATASHEET!AW150),"",DATASHEET!AW150)</f>
        <v/>
      </c>
      <c r="AP164" s="198" t="str">
        <f>IF(ISBLANK(DATASHEET!AX150),"",DATASHEET!AX150)</f>
        <v/>
      </c>
      <c r="AQ164" s="140" t="str">
        <f>IF(AR164="","",IFERROR(VLOOKUP(DATASHEET!AZ150,lookup,2,FALSE)-$P164,""))</f>
        <v/>
      </c>
      <c r="AR164" s="156" t="str">
        <f>IFERROR(INDEX(DATASHEET!$A$1:$DG$299,MATCH(PROGRESS!$A164,DATASHEET!$A$1:$A$299,0),MATCH(PROGRESS!AS$2,DATASHEET!$A$1:$DG$1,0)),"")</f>
        <v/>
      </c>
      <c r="AS164" s="156" t="str">
        <f t="shared" si="103"/>
        <v/>
      </c>
      <c r="AT164" s="138" t="str">
        <f>IF(ISBLANK(DATASHEET!BA150),"",DATASHEET!BA150)</f>
        <v/>
      </c>
      <c r="AU164" s="198" t="str">
        <f>IF(ISBLANK(DATASHEET!BB150),"",DATASHEET!BB150)</f>
        <v/>
      </c>
      <c r="AV164" s="140" t="str">
        <f>IF(AW164="","",IFERROR(VLOOKUP(DATASHEET!BD150,lookup,2,FALSE)-$P164,""))</f>
        <v/>
      </c>
      <c r="AW164" s="156" t="str">
        <f>IFERROR(INDEX(DATASHEET!$A$1:$DG$299,MATCH(PROGRESS!$A164,DATASHEET!$A$1:$A$299,0),MATCH(PROGRESS!AX$2,DATASHEET!$A$1:$DG$1,0)),"")</f>
        <v/>
      </c>
      <c r="AX164" s="156" t="str">
        <f t="shared" si="104"/>
        <v/>
      </c>
      <c r="AY164" s="138" t="str">
        <f>IF(ISBLANK(DATASHEET!BE150),"",DATASHEET!BE150)</f>
        <v/>
      </c>
      <c r="AZ164" s="198" t="str">
        <f>IF(ISBLANK(DATASHEET!BF150),"",DATASHEET!BF150)</f>
        <v/>
      </c>
      <c r="BA164" s="140" t="str">
        <f>IF(BB164="","",IFERROR(VLOOKUP(DATASHEET!BH150,lookup,2,FALSE)-$P164,""))</f>
        <v/>
      </c>
      <c r="BB164" s="156" t="str">
        <f>IFERROR(INDEX(DATASHEET!$A$1:$DG$299,MATCH(PROGRESS!$A164,DATASHEET!$A$1:$A$299,0),MATCH(PROGRESS!BC$2,DATASHEET!$A$1:$DG$1,0)),"")</f>
        <v/>
      </c>
      <c r="BC164" s="156" t="str">
        <f t="shared" si="105"/>
        <v/>
      </c>
      <c r="BD164" s="138" t="str">
        <f>IF(ISBLANK(DATASHEET!BI150),"",DATASHEET!BI150)</f>
        <v>EP</v>
      </c>
      <c r="BE164" s="198" t="str">
        <f>IF(ISBLANK(DATASHEET!BJ150),"",DATASHEET!BJ150)</f>
        <v>11X-EN-1</v>
      </c>
      <c r="BF164" s="140" t="str">
        <f>IF(BG164="","",IFERROR(VLOOKUP(DATASHEET!BL150,lookup,2,FALSE)-$P164,""))</f>
        <v/>
      </c>
      <c r="BG164" s="156" t="str">
        <f>IFERROR(INDEX(DATASHEET!$A$1:$DG$299,MATCH(PROGRESS!$A164,DATASHEET!$A$1:$A$299,0),MATCH(PROGRESS!BH$2,DATASHEET!$A$1:$DG$1,0)),"")</f>
        <v/>
      </c>
      <c r="BH164" s="156" t="str">
        <f t="shared" si="106"/>
        <v/>
      </c>
      <c r="BI164" s="138" t="str">
        <f>IF(ISBLANK(DATASHEET!BM150),"",DATASHEET!BM150)</f>
        <v/>
      </c>
      <c r="BJ164" s="198" t="str">
        <f>IF(ISBLANK(DATASHEET!BN150),"",DATASHEET!BN150)</f>
        <v/>
      </c>
      <c r="BK164" s="140" t="str">
        <f>IF(BL164="","",IFERROR(VLOOKUP(DATASHEET!BP150,lookup,2,FALSE)-$P164,""))</f>
        <v/>
      </c>
      <c r="BL164" s="156" t="str">
        <f>IFERROR(INDEX(DATASHEET!$A$1:$DG$299,MATCH(PROGRESS!$A164,DATASHEET!$A$1:$A$299,0),MATCH(PROGRESS!BM$2,DATASHEET!$A$1:$DG$1,0)),"")</f>
        <v/>
      </c>
      <c r="BM164" s="156" t="str">
        <f t="shared" si="107"/>
        <v/>
      </c>
      <c r="BN164" s="138" t="str">
        <f>IF(ISBLANK(DATASHEET!BQ150),"",DATASHEET!BQ150)</f>
        <v/>
      </c>
      <c r="BO164" s="198" t="str">
        <f>IF(ISBLANK(DATASHEET!BR150),"",DATASHEET!BR150)</f>
        <v/>
      </c>
      <c r="BP164" s="140" t="str">
        <f>IF(BQ164="","",IFERROR(VLOOKUP(DATASHEET!BX150,lookup,2,FALSE)-$P164,""))</f>
        <v/>
      </c>
      <c r="BQ164" s="156" t="str">
        <f>IFERROR(INDEX(DATASHEET!$A$1:$DG$299,MATCH(PROGRESS!$A164,DATASHEET!$A$1:$A$299,0),MATCH(PROGRESS!BR$2,DATASHEET!$A$1:$DG$1,0)),"")</f>
        <v/>
      </c>
      <c r="BR164" s="156" t="str">
        <f t="shared" si="108"/>
        <v/>
      </c>
      <c r="BS164" s="138" t="str">
        <f>IF(ISBLANK(DATASHEET!BY150),"",DATASHEET!BY150)</f>
        <v/>
      </c>
      <c r="BT164" s="198" t="str">
        <f>IF(ISBLANK(DATASHEET!BZ150),"",DATASHEET!BZ150)</f>
        <v/>
      </c>
      <c r="BU164" s="140" t="str">
        <f>IF(BV164="","",IFERROR(VLOOKUP(DATASHEET!CB150,lookup,2,FALSE)-$P164,""))</f>
        <v/>
      </c>
      <c r="BV164" s="156" t="str">
        <f>IFERROR(INDEX(DATASHEET!$A$1:$DG$299,MATCH(PROGRESS!$A164,DATASHEET!$A$1:$A$299,0),MATCH(PROGRESS!BW$2,DATASHEET!$A$1:$DG$1,0)),"")</f>
        <v/>
      </c>
      <c r="BW164" s="156" t="str">
        <f t="shared" si="109"/>
        <v/>
      </c>
      <c r="BX164" s="138" t="str">
        <f>IF(ISBLANK(DATASHEET!CC150),"",DATASHEET!CC150)</f>
        <v/>
      </c>
      <c r="BY164" s="198" t="str">
        <f>IF(ISBLANK(DATASHEET!CD150),"",DATASHEET!CD150)</f>
        <v/>
      </c>
      <c r="BZ164" s="140" t="str">
        <f>IF(CA164="","",IFERROR(VLOOKUP(DATASHEET!CE150,lookup,2,FALSE)-$P164,""))</f>
        <v/>
      </c>
      <c r="CA164" s="156" t="str">
        <f>IFERROR(INDEX(DATASHEET!$A$1:$DG$299,MATCH(PROGRESS!$A164,DATASHEET!$A$1:$A$299,0),MATCH(PROGRESS!CB$2,DATASHEET!$A$1:$DG$1,0)),"")</f>
        <v/>
      </c>
      <c r="CB164" s="156" t="str">
        <f t="shared" si="110"/>
        <v/>
      </c>
      <c r="CC164" s="138" t="str">
        <f>IF(ISBLANK(DATASHEET!CF150),"",DATASHEET!CF150)</f>
        <v/>
      </c>
      <c r="CD164" s="198" t="str">
        <f>IF(ISBLANK(DATASHEET!CG150),"",DATASHEET!CG150)</f>
        <v>AWIL</v>
      </c>
      <c r="CE164" s="140" t="str">
        <f>IF(CF164="","",IFERROR(VLOOKUP(DATASHEET!CJ150,lookup,2,FALSE)-$P164,""))</f>
        <v/>
      </c>
      <c r="CF164" s="156" t="str">
        <f>IFERROR(INDEX(DATASHEET!$A$1:$DG$299,MATCH(PROGRESS!$A164,DATASHEET!$A$1:$A$299,0),MATCH(PROGRESS!CG$2,DATASHEET!$A$1:$DG$1,0)),"")</f>
        <v/>
      </c>
      <c r="CG164" s="156" t="str">
        <f t="shared" si="111"/>
        <v/>
      </c>
      <c r="CH164" s="138" t="str">
        <f>IF(ISBLANK(DATASHEET!CK150),"",DATASHEET!CK150)</f>
        <v/>
      </c>
      <c r="CI164" s="198" t="str">
        <f>IF(ISBLANK(DATASHEET!CL150),"",DATASHEET!CL150)</f>
        <v/>
      </c>
      <c r="CJ164" s="140" t="str">
        <f>IF(CK164="","",IFERROR(VLOOKUP(DATASHEET!CN150,lookup,2,FALSE)-$P164,""))</f>
        <v/>
      </c>
      <c r="CK164" s="156" t="str">
        <f>IFERROR(INDEX(DATASHEET!$A$1:$DG$299,MATCH(PROGRESS!$A164,DATASHEET!$A$1:$A$299,0),MATCH(PROGRESS!CL$2,DATASHEET!$A$1:$DG$1,0)),"")</f>
        <v/>
      </c>
      <c r="CL164" s="156" t="str">
        <f t="shared" si="112"/>
        <v/>
      </c>
      <c r="CM164" s="138" t="str">
        <f>IF(ISBLANK(DATASHEET!CO150),"",DATASHEET!CO150)</f>
        <v>JQ</v>
      </c>
      <c r="CN164" s="198" t="str">
        <f>IF(ISBLANK(DATASHEET!CP150),"",DATASHEET!CP150)</f>
        <v>11X-MA-4</v>
      </c>
      <c r="CO164" s="140" t="str">
        <f>IF(CP164="","",IFERROR(VLOOKUP(DATASHEET!CR150,lookup,2,FALSE)-$P164,""))</f>
        <v/>
      </c>
      <c r="CP164" s="156" t="str">
        <f>IFERROR(INDEX(DATASHEET!$A$1:$DG$299,MATCH(PROGRESS!$A164,DATASHEET!$A$1:$A$299,0),MATCH(PROGRESS!CQ$2,DATASHEET!$A$1:$DG$1,0)),"")</f>
        <v/>
      </c>
      <c r="CQ164" s="156" t="str">
        <f t="shared" si="113"/>
        <v/>
      </c>
      <c r="CR164" s="138" t="str">
        <f>IF(ISBLANK(DATASHEET!CS150),"",DATASHEET!CS150)</f>
        <v/>
      </c>
      <c r="CS164" s="198" t="str">
        <f>IF(ISBLANK(DATASHEET!CT150),"",DATASHEET!CT150)</f>
        <v/>
      </c>
      <c r="CT164" s="140" t="str">
        <f>IF(CU164="","",IFERROR(VLOOKUP(DATASHEET!CV150,lookup,2,FALSE)-$P164,""))</f>
        <v/>
      </c>
      <c r="CU164" s="156" t="str">
        <f>IFERROR(INDEX(DATASHEET!$A$1:$DG$299,MATCH(PROGRESS!$A164,DATASHEET!$A$1:$A$299,0),MATCH(PROGRESS!CV$2,DATASHEET!$A$1:$DG$1,0)),"")</f>
        <v/>
      </c>
      <c r="CV164" s="156" t="str">
        <f t="shared" si="114"/>
        <v/>
      </c>
      <c r="CW164" s="138" t="str">
        <f>IF(ISBLANK(DATASHEET!CW150),"",DATASHEET!CW150)</f>
        <v/>
      </c>
      <c r="CX164" s="198" t="str">
        <f>IF(ISBLANK(DATASHEET!CX150),"",DATASHEET!CX150)</f>
        <v/>
      </c>
      <c r="CY164" s="140" t="str">
        <f>IF(CZ164="","",IFERROR(VLOOKUP(DATASHEET!DD150,lookup,2,FALSE)-$P164,""))</f>
        <v/>
      </c>
      <c r="CZ164" s="156" t="str">
        <f>IFERROR(INDEX(DATASHEET!$A$1:$DG$299,MATCH(PROGRESS!$A164,DATASHEET!$A$1:$A$299,0),MATCH(PROGRESS!DA$2,DATASHEET!$A$1:$DG$1,0)),"")</f>
        <v/>
      </c>
      <c r="DA164" s="156" t="str">
        <f t="shared" si="115"/>
        <v/>
      </c>
      <c r="DB164" s="138" t="str">
        <f>IF(ISBLANK(DATASHEET!DE150),"",DATASHEET!DE150)</f>
        <v/>
      </c>
      <c r="DC164" s="198" t="str">
        <f>IF(ISBLANK(DATASHEET!DF150),"",DATASHEET!DF150)</f>
        <v/>
      </c>
      <c r="DD164" s="140" t="str">
        <f>IF(DE164="","",IFERROR(VLOOKUP(DATASHEET!DH150,lookup,2,FALSE)-$P164,""))</f>
        <v/>
      </c>
      <c r="DE164" s="156" t="str">
        <f>IFERROR(INDEX(DATASHEET!$A$1:$DG$299,MATCH(PROGRESS!$A164,DATASHEET!$A$1:$A$299,0),MATCH(PROGRESS!DF$2,DATASHEET!$A$1:$DG$1,0)),"")</f>
        <v/>
      </c>
      <c r="DF164" s="156" t="str">
        <f t="shared" si="116"/>
        <v/>
      </c>
      <c r="DG164" s="138" t="str">
        <f>IF(ISBLANK(DATASHEET!DI150),"",DATASHEET!DI150)</f>
        <v/>
      </c>
      <c r="DH164" s="198" t="str">
        <f>IF(ISBLANK(DATASHEET!DJ150),"",DATASHEET!DJ150)</f>
        <v/>
      </c>
      <c r="DI164" s="140" t="str">
        <f>IF(DJ164="","",IFERROR(VLOOKUP(DATASHEET!DL150,lookup,2,FALSE)-$P164,""))</f>
        <v/>
      </c>
      <c r="DJ164" s="156" t="str">
        <f>IFERROR(INDEX(DATASHEET!$A$1:$DG$299,MATCH(PROGRESS!$A164,DATASHEET!$A$1:$A$299,0),MATCH(PROGRESS!DK$2,DATASHEET!$A$1:$DG$1,0)),"")</f>
        <v/>
      </c>
      <c r="DK164" s="156" t="str">
        <f t="shared" si="117"/>
        <v/>
      </c>
      <c r="DL164" s="138" t="str">
        <f>IF(ISBLANK(DATASHEET!DM150),"",DATASHEET!DM150)</f>
        <v/>
      </c>
      <c r="DM164" s="198" t="str">
        <f>IF(ISBLANK(DATASHEET!DN150),"",DATASHEET!DN150)</f>
        <v/>
      </c>
      <c r="DN164" s="140" t="str">
        <f>IF(DO164="","",IFERROR(VLOOKUP(DATASHEET!DP150,lookup,2,FALSE)-$P164,""))</f>
        <v/>
      </c>
      <c r="DO164" s="156" t="str">
        <f>IFERROR(INDEX(DATASHEET!$A$1:$DG$299,MATCH(PROGRESS!$A164,DATASHEET!$A$1:$A$299,0),MATCH(PROGRESS!DP$2,DATASHEET!$A$1:$DG$1,0)),"")</f>
        <v/>
      </c>
      <c r="DP164" s="156" t="str">
        <f t="shared" si="118"/>
        <v/>
      </c>
      <c r="DQ164" s="138" t="str">
        <f>IF(ISBLANK(DATASHEET!DQ150),"",DATASHEET!DQ150)</f>
        <v>GRY</v>
      </c>
      <c r="DR164" s="198" t="str">
        <f>IF(ISBLANK(DATASHEET!DR150),"",DATASHEET!DR150)</f>
        <v>11X-RE-3</v>
      </c>
      <c r="DS164" s="140" t="str">
        <f>IF(DT164="","",IFERROR(VLOOKUP(DATASHEET!DT150,lookup,2,FALSE)-$P164,""))</f>
        <v/>
      </c>
      <c r="DT164" s="156" t="str">
        <f>IFERROR(INDEX(DATASHEET!$A$1:$DG$299,MATCH(PROGRESS!$A164,DATASHEET!$A$1:$A$299,0),MATCH(PROGRESS!DU$2,DATASHEET!$A$1:$DG$1,0)),"")</f>
        <v/>
      </c>
      <c r="DU164" s="156" t="str">
        <f t="shared" si="119"/>
        <v/>
      </c>
      <c r="DV164" s="138" t="str">
        <f>IF(ISBLANK(DATASHEET!DU150),"",DATASHEET!DU150)</f>
        <v>ES</v>
      </c>
      <c r="DW164" s="198" t="str">
        <f>IF(ISBLANK(DATASHEET!DV150),"",DATASHEET!DV150)</f>
        <v>11C-SC-1</v>
      </c>
      <c r="DX164" s="140" t="str">
        <f>IF(DY164="","",IFERROR(VLOOKUP(DATASHEET!DX150,lookup,2,FALSE)-$P164,""))</f>
        <v/>
      </c>
      <c r="DY164" s="156" t="str">
        <f>IFERROR(INDEX(DATASHEET!$A$1:$DG$299,MATCH(PROGRESS!$A164,DATASHEET!$A$1:$A$299,0),MATCH(PROGRESS!DZ$2,DATASHEET!$A$1:$DG$1,0)),"")</f>
        <v/>
      </c>
      <c r="DZ164" s="156" t="str">
        <f t="shared" si="120"/>
        <v/>
      </c>
      <c r="EA164" s="138" t="str">
        <f>IF(ISBLANK(DATASHEET!DY150),"",DATASHEET!DY150)</f>
        <v>YP</v>
      </c>
      <c r="EB164" s="198" t="str">
        <f>IF(ISBLANK(DATASHEET!DZ150),"",DATASHEET!DZ150)</f>
        <v>11N-SP-2</v>
      </c>
      <c r="FD164" s="526"/>
      <c r="FE164" s="532"/>
      <c r="FF164" s="532"/>
      <c r="FG164" s="532"/>
      <c r="FH164" s="526"/>
      <c r="FI164" s="526"/>
      <c r="FJ164" s="532"/>
      <c r="FK164" s="526"/>
      <c r="FL164" s="532"/>
      <c r="FM164" s="526"/>
      <c r="FN164" s="532"/>
      <c r="FO164" s="532"/>
      <c r="FP164" s="532"/>
      <c r="FQ164" s="526"/>
      <c r="FR164" s="526"/>
      <c r="FS164" s="526"/>
      <c r="FT164" s="532"/>
      <c r="FU164" s="526"/>
      <c r="FV164" s="532"/>
      <c r="FW164" s="532"/>
      <c r="FX164" s="532"/>
      <c r="FY164" s="526"/>
      <c r="FZ164" s="532"/>
      <c r="GA164" s="529"/>
      <c r="GB164" s="530"/>
      <c r="GC164" s="530"/>
      <c r="GD164" s="529"/>
      <c r="GE164" s="530"/>
      <c r="GF164" s="530"/>
      <c r="GG164" s="530"/>
      <c r="GH164" s="530"/>
      <c r="GI164" s="530"/>
      <c r="GJ164" s="529"/>
      <c r="GK164" s="530"/>
      <c r="GL164" s="529"/>
      <c r="GM164" s="529"/>
      <c r="GN164" s="530"/>
      <c r="GO164" s="530"/>
      <c r="GP164" s="529"/>
      <c r="GQ164" s="529"/>
      <c r="GR164" s="530"/>
      <c r="GS164" s="530"/>
      <c r="GT164" s="529"/>
      <c r="HA164" t="s">
        <v>375</v>
      </c>
      <c r="HB164" t="s">
        <v>376</v>
      </c>
    </row>
    <row r="165" spans="1:211" ht="15.75" x14ac:dyDescent="0.25">
      <c r="A165" s="179">
        <f>DATASHEET!A151</f>
        <v>151704</v>
      </c>
      <c r="B165" s="58" t="str">
        <f>DATASHEET!B151</f>
        <v>ROSE, Evie</v>
      </c>
      <c r="C165" s="169" t="str">
        <f>DATASHEET!C151</f>
        <v>11WE</v>
      </c>
      <c r="D165" s="170" t="str">
        <f>DATASHEET!D151</f>
        <v>F</v>
      </c>
      <c r="E165" s="170" t="str">
        <f>DATASHEET!J151</f>
        <v>N</v>
      </c>
      <c r="F165" s="170" t="str">
        <f>DATASHEET!E151</f>
        <v>N</v>
      </c>
      <c r="G165" s="170" t="str">
        <f>DATASHEET!F151</f>
        <v>White - British</v>
      </c>
      <c r="H165" s="170" t="str">
        <f>DATASHEET!G151</f>
        <v>N</v>
      </c>
      <c r="I165" s="170" t="str">
        <f>DATASHEET!H151</f>
        <v>N</v>
      </c>
      <c r="J165" s="170" t="str">
        <f>DATASHEET!I151</f>
        <v>N</v>
      </c>
      <c r="K165" s="171" t="str">
        <f>DATASHEET!M151</f>
        <v>L</v>
      </c>
      <c r="L165" s="88" t="str">
        <f t="shared" si="96"/>
        <v/>
      </c>
      <c r="M165" s="88" t="str">
        <f t="shared" si="97"/>
        <v/>
      </c>
      <c r="N165" s="498" t="str">
        <f>IF(ISBLANK(DATASHEET!L151),"",DATASHEET!L151)</f>
        <v>3-4</v>
      </c>
      <c r="O165" s="109">
        <f>IFERROR(IF(VLOOKUP(DATASHEET!A151,[5]YEAR11!$A$2:$AF$236,18,FALSE)="","",VLOOKUP(DATASHEET!A151,[5]YEAR11!$A$2:$AF$236,18,FALSE)),"")</f>
        <v>34.391429000000002</v>
      </c>
      <c r="P165" s="111">
        <f>IFERROR(IF(VLOOKUP(DATASHEET!A151,[5]YEAR11!$A$2:$AF$237,19,FALSE)="","",VLOOKUP(DATASHEET!A151,[5]YEAR11!$A$2:$AF$237,19,FALSE)),"")</f>
        <v>3.4391429000000002</v>
      </c>
      <c r="Q165" s="497" t="str">
        <f>'P8 BREAKDOWN'!M153</f>
        <v/>
      </c>
      <c r="R165" s="140" t="str">
        <f>IF(S165="","",IFERROR(VLOOKUP(DATASHEET!AF151,lookup,2,FALSE)-$P165,""))</f>
        <v/>
      </c>
      <c r="S165" s="156" t="str">
        <f>IFERROR(INDEX(DATASHEET!$A$1:$DG$299,MATCH(PROGRESS!$A165,DATASHEET!$A$1:$A$299,0),MATCH(PROGRESS!T$2,DATASHEET!$A$1:$DG$1,0)),"")</f>
        <v/>
      </c>
      <c r="T165" s="156" t="str">
        <f t="shared" si="98"/>
        <v/>
      </c>
      <c r="U165" s="138" t="str">
        <f>IF(ISBLANK(DATASHEET!AG151),"",DATASHEET!AG151)</f>
        <v/>
      </c>
      <c r="V165" s="198" t="str">
        <f>IF(ISBLANK(DATASHEET!AH151),"",DATASHEET!AH151)</f>
        <v/>
      </c>
      <c r="W165" s="140" t="str">
        <f>IF(X165="","",IFERROR(VLOOKUP(DATASHEET!AJ151,lookup,2,FALSE)-$P165,""))</f>
        <v/>
      </c>
      <c r="X165" s="156" t="str">
        <f>IFERROR(INDEX(DATASHEET!$A$1:$DG$299,MATCH(PROGRESS!$A165,DATASHEET!$A$1:$A$299,0),MATCH(PROGRESS!Y$2,DATASHEET!$A$1:$DG$1,0)),"")</f>
        <v/>
      </c>
      <c r="Y165" s="156" t="str">
        <f t="shared" si="99"/>
        <v/>
      </c>
      <c r="Z165" s="138" t="str">
        <f>IF(ISBLANK(DATASHEET!AK151),"",DATASHEET!AK151)</f>
        <v>KBW</v>
      </c>
      <c r="AA165" s="198" t="str">
        <f>IF(ISBLANK(DATASHEET!AL151),"",DATASHEET!AL151)</f>
        <v>11T-BI-5</v>
      </c>
      <c r="AB165" s="140" t="str">
        <f>IF(AC165="","",IFERROR(VLOOKUP(DATASHEET!AN151,lookup,2,FALSE)-$P165,""))</f>
        <v/>
      </c>
      <c r="AC165" s="156" t="str">
        <f>IFERROR(INDEX(DATASHEET!$A$1:$DG$299,MATCH(PROGRESS!$A165,DATASHEET!$A$1:$A$299,0),MATCH(PROGRESS!AD$2,DATASHEET!$A$1:$DG$1,0)),"")</f>
        <v/>
      </c>
      <c r="AD165" s="156" t="str">
        <f t="shared" si="100"/>
        <v/>
      </c>
      <c r="AE165" s="138" t="str">
        <f>IF(ISBLANK(DATASHEET!AO151),"",DATASHEET!AO151)</f>
        <v/>
      </c>
      <c r="AF165" s="198" t="str">
        <f>IF(ISBLANK(DATASHEET!AP151),"",DATASHEET!AP151)</f>
        <v/>
      </c>
      <c r="AG165" s="140" t="str">
        <f>IF(AH165="","",IFERROR(VLOOKUP(DATASHEET!AR151,lookup,2,FALSE)-$P165,""))</f>
        <v/>
      </c>
      <c r="AH165" s="156" t="str">
        <f>IFERROR(INDEX(DATASHEET!$A$1:$DG$299,MATCH(PROGRESS!$A165,DATASHEET!$A$1:$A$299,0),MATCH(PROGRESS!AI$2,DATASHEET!$A$1:$DG$1,0)),"")</f>
        <v/>
      </c>
      <c r="AI165" s="156" t="str">
        <f t="shared" si="101"/>
        <v/>
      </c>
      <c r="AJ165" s="138" t="str">
        <f>IF(ISBLANK(DATASHEET!AS151),"",DATASHEET!AS151)</f>
        <v>GN</v>
      </c>
      <c r="AK165" s="198" t="str">
        <f>IF(ISBLANK(DATASHEET!AT151),"",DATASHEET!AT151)</f>
        <v>11T-CH-5</v>
      </c>
      <c r="AL165" s="140" t="str">
        <f>IF(AM165="","",IFERROR(VLOOKUP(DATASHEET!AV151,lookup,2,FALSE)-$P165,""))</f>
        <v/>
      </c>
      <c r="AM165" s="156" t="str">
        <f>IFERROR(INDEX(DATASHEET!$A$1:$DG$299,MATCH(PROGRESS!$A165,DATASHEET!$A$1:$A$299,0),MATCH(PROGRESS!AN$2,DATASHEET!$A$1:$DG$1,0)),"")</f>
        <v/>
      </c>
      <c r="AN165" s="156" t="str">
        <f t="shared" si="102"/>
        <v/>
      </c>
      <c r="AO165" s="138" t="str">
        <f>IF(ISBLANK(DATASHEET!AW151),"",DATASHEET!AW151)</f>
        <v>BG</v>
      </c>
      <c r="AP165" s="198" t="str">
        <f>IF(ISBLANK(DATASHEET!AX151),"",DATASHEET!AX151)</f>
        <v>11MS2-CD-2</v>
      </c>
      <c r="AQ165" s="140" t="str">
        <f>IF(AR165="","",IFERROR(VLOOKUP(DATASHEET!AZ151,lookup,2,FALSE)-$P165,""))</f>
        <v/>
      </c>
      <c r="AR165" s="156" t="str">
        <f>IFERROR(INDEX(DATASHEET!$A$1:$DG$299,MATCH(PROGRESS!$A165,DATASHEET!$A$1:$A$299,0),MATCH(PROGRESS!AS$2,DATASHEET!$A$1:$DG$1,0)),"")</f>
        <v/>
      </c>
      <c r="AS165" s="156" t="str">
        <f t="shared" si="103"/>
        <v/>
      </c>
      <c r="AT165" s="138" t="str">
        <f>IF(ISBLANK(DATASHEET!BA151),"",DATASHEET!BA151)</f>
        <v/>
      </c>
      <c r="AU165" s="198" t="str">
        <f>IF(ISBLANK(DATASHEET!BB151),"",DATASHEET!BB151)</f>
        <v/>
      </c>
      <c r="AV165" s="140" t="str">
        <f>IF(AW165="","",IFERROR(VLOOKUP(DATASHEET!BD151,lookup,2,FALSE)-$P165,""))</f>
        <v/>
      </c>
      <c r="AW165" s="156" t="str">
        <f>IFERROR(INDEX(DATASHEET!$A$1:$DG$299,MATCH(PROGRESS!$A165,DATASHEET!$A$1:$A$299,0),MATCH(PROGRESS!AX$2,DATASHEET!$A$1:$DG$1,0)),"")</f>
        <v/>
      </c>
      <c r="AX165" s="156" t="str">
        <f t="shared" si="104"/>
        <v/>
      </c>
      <c r="AY165" s="138" t="str">
        <f>IF(ISBLANK(DATASHEET!BE151),"",DATASHEET!BE151)</f>
        <v/>
      </c>
      <c r="AZ165" s="198" t="str">
        <f>IF(ISBLANK(DATASHEET!BF151),"",DATASHEET!BF151)</f>
        <v/>
      </c>
      <c r="BA165" s="140" t="str">
        <f>IF(BB165="","",IFERROR(VLOOKUP(DATASHEET!BH151,lookup,2,FALSE)-$P165,""))</f>
        <v/>
      </c>
      <c r="BB165" s="156" t="str">
        <f>IFERROR(INDEX(DATASHEET!$A$1:$DG$299,MATCH(PROGRESS!$A165,DATASHEET!$A$1:$A$299,0),MATCH(PROGRESS!BC$2,DATASHEET!$A$1:$DG$1,0)),"")</f>
        <v/>
      </c>
      <c r="BC165" s="156" t="str">
        <f t="shared" si="105"/>
        <v/>
      </c>
      <c r="BD165" s="138" t="str">
        <f>IF(ISBLANK(DATASHEET!BI151),"",DATASHEET!BI151)</f>
        <v>SK</v>
      </c>
      <c r="BE165" s="198" t="str">
        <f>IF(ISBLANK(DATASHEET!BJ151),"",DATASHEET!BJ151)</f>
        <v>11X-EN-7</v>
      </c>
      <c r="BF165" s="140" t="str">
        <f>IF(BG165="","",IFERROR(VLOOKUP(DATASHEET!BL151,lookup,2,FALSE)-$P165,""))</f>
        <v/>
      </c>
      <c r="BG165" s="156" t="str">
        <f>IFERROR(INDEX(DATASHEET!$A$1:$DG$299,MATCH(PROGRESS!$A165,DATASHEET!$A$1:$A$299,0),MATCH(PROGRESS!BH$2,DATASHEET!$A$1:$DG$1,0)),"")</f>
        <v/>
      </c>
      <c r="BH165" s="156" t="str">
        <f t="shared" si="106"/>
        <v/>
      </c>
      <c r="BI165" s="138" t="str">
        <f>IF(ISBLANK(DATASHEET!BM151),"",DATASHEET!BM151)</f>
        <v/>
      </c>
      <c r="BJ165" s="198" t="str">
        <f>IF(ISBLANK(DATASHEET!BN151),"",DATASHEET!BN151)</f>
        <v/>
      </c>
      <c r="BK165" s="140" t="str">
        <f>IF(BL165="","",IFERROR(VLOOKUP(DATASHEET!BP151,lookup,2,FALSE)-$P165,""))</f>
        <v/>
      </c>
      <c r="BL165" s="156" t="str">
        <f>IFERROR(INDEX(DATASHEET!$A$1:$DG$299,MATCH(PROGRESS!$A165,DATASHEET!$A$1:$A$299,0),MATCH(PROGRESS!BM$2,DATASHEET!$A$1:$DG$1,0)),"")</f>
        <v/>
      </c>
      <c r="BM165" s="156" t="str">
        <f t="shared" si="107"/>
        <v/>
      </c>
      <c r="BN165" s="138" t="str">
        <f>IF(ISBLANK(DATASHEET!BQ151),"",DATASHEET!BQ151)</f>
        <v/>
      </c>
      <c r="BO165" s="198" t="str">
        <f>IF(ISBLANK(DATASHEET!BR151),"",DATASHEET!BR151)</f>
        <v/>
      </c>
      <c r="BP165" s="140" t="str">
        <f>IF(BQ165="","",IFERROR(VLOOKUP(DATASHEET!BX151,lookup,2,FALSE)-$P165,""))</f>
        <v/>
      </c>
      <c r="BQ165" s="156" t="str">
        <f>IFERROR(INDEX(DATASHEET!$A$1:$DG$299,MATCH(PROGRESS!$A165,DATASHEET!$A$1:$A$299,0),MATCH(PROGRESS!BR$2,DATASHEET!$A$1:$DG$1,0)),"")</f>
        <v/>
      </c>
      <c r="BR165" s="156" t="str">
        <f t="shared" si="108"/>
        <v/>
      </c>
      <c r="BS165" s="138" t="str">
        <f>IF(ISBLANK(DATASHEET!BY151),"",DATASHEET!BY151)</f>
        <v/>
      </c>
      <c r="BT165" s="198" t="str">
        <f>IF(ISBLANK(DATASHEET!BZ151),"",DATASHEET!BZ151)</f>
        <v/>
      </c>
      <c r="BU165" s="140" t="str">
        <f>IF(BV165="","",IFERROR(VLOOKUP(DATASHEET!CB151,lookup,2,FALSE)-$P165,""))</f>
        <v/>
      </c>
      <c r="BV165" s="156" t="str">
        <f>IFERROR(INDEX(DATASHEET!$A$1:$DG$299,MATCH(PROGRESS!$A165,DATASHEET!$A$1:$A$299,0),MATCH(PROGRESS!BW$2,DATASHEET!$A$1:$DG$1,0)),"")</f>
        <v/>
      </c>
      <c r="BW165" s="156" t="str">
        <f t="shared" si="109"/>
        <v/>
      </c>
      <c r="BX165" s="138" t="str">
        <f>IF(ISBLANK(DATASHEET!CC151),"",DATASHEET!CC151)</f>
        <v/>
      </c>
      <c r="BY165" s="198" t="str">
        <f>IF(ISBLANK(DATASHEET!CD151),"",DATASHEET!CD151)</f>
        <v/>
      </c>
      <c r="BZ165" s="140" t="str">
        <f>IF(CA165="","",IFERROR(VLOOKUP(DATASHEET!CE151,lookup,2,FALSE)-$P165,""))</f>
        <v/>
      </c>
      <c r="CA165" s="156" t="str">
        <f>IFERROR(INDEX(DATASHEET!$A$1:$DG$299,MATCH(PROGRESS!$A165,DATASHEET!$A$1:$A$299,0),MATCH(PROGRESS!CB$2,DATASHEET!$A$1:$DG$1,0)),"")</f>
        <v/>
      </c>
      <c r="CB165" s="156" t="str">
        <f t="shared" si="110"/>
        <v/>
      </c>
      <c r="CC165" s="138" t="str">
        <f>IF(ISBLANK(DATASHEET!CF151),"",DATASHEET!CF151)</f>
        <v/>
      </c>
      <c r="CD165" s="198" t="str">
        <f>IF(ISBLANK(DATASHEET!CG151),"",DATASHEET!CG151)</f>
        <v/>
      </c>
      <c r="CE165" s="140" t="str">
        <f>IF(CF165="","",IFERROR(VLOOKUP(DATASHEET!CJ151,lookup,2,FALSE)-$P165,""))</f>
        <v/>
      </c>
      <c r="CF165" s="156" t="str">
        <f>IFERROR(INDEX(DATASHEET!$A$1:$DG$299,MATCH(PROGRESS!$A165,DATASHEET!$A$1:$A$299,0),MATCH(PROGRESS!CG$2,DATASHEET!$A$1:$DG$1,0)),"")</f>
        <v/>
      </c>
      <c r="CG165" s="156" t="str">
        <f t="shared" si="111"/>
        <v/>
      </c>
      <c r="CH165" s="138" t="str">
        <f>IF(ISBLANK(DATASHEET!CK151),"",DATASHEET!CK151)</f>
        <v/>
      </c>
      <c r="CI165" s="198" t="str">
        <f>IF(ISBLANK(DATASHEET!CL151),"",DATASHEET!CL151)</f>
        <v/>
      </c>
      <c r="CJ165" s="140" t="str">
        <f>IF(CK165="","",IFERROR(VLOOKUP(DATASHEET!CN151,lookup,2,FALSE)-$P165,""))</f>
        <v/>
      </c>
      <c r="CK165" s="156" t="str">
        <f>IFERROR(INDEX(DATASHEET!$A$1:$DG$299,MATCH(PROGRESS!$A165,DATASHEET!$A$1:$A$299,0),MATCH(PROGRESS!CL$2,DATASHEET!$A$1:$DG$1,0)),"")</f>
        <v/>
      </c>
      <c r="CL165" s="156" t="str">
        <f t="shared" si="112"/>
        <v/>
      </c>
      <c r="CM165" s="138" t="str">
        <f>IF(ISBLANK(DATASHEET!CO151),"",DATASHEET!CO151)</f>
        <v>AB</v>
      </c>
      <c r="CN165" s="198" t="str">
        <f>IF(ISBLANK(DATASHEET!CP151),"",DATASHEET!CP151)</f>
        <v>11X-MA-7</v>
      </c>
      <c r="CO165" s="140" t="str">
        <f>IF(CP165="","",IFERROR(VLOOKUP(DATASHEET!CR151,lookup,2,FALSE)-$P165,""))</f>
        <v/>
      </c>
      <c r="CP165" s="156" t="str">
        <f>IFERROR(INDEX(DATASHEET!$A$1:$DG$299,MATCH(PROGRESS!$A165,DATASHEET!$A$1:$A$299,0),MATCH(PROGRESS!CQ$2,DATASHEET!$A$1:$DG$1,0)),"")</f>
        <v/>
      </c>
      <c r="CQ165" s="156" t="str">
        <f t="shared" si="113"/>
        <v/>
      </c>
      <c r="CR165" s="138" t="str">
        <f>IF(ISBLANK(DATASHEET!CS151),"",DATASHEET!CS151)</f>
        <v/>
      </c>
      <c r="CS165" s="198" t="str">
        <f>IF(ISBLANK(DATASHEET!CT151),"",DATASHEET!CT151)</f>
        <v/>
      </c>
      <c r="CT165" s="140" t="str">
        <f>IF(CU165="","",IFERROR(VLOOKUP(DATASHEET!CV151,lookup,2,FALSE)-$P165,""))</f>
        <v/>
      </c>
      <c r="CU165" s="156" t="str">
        <f>IFERROR(INDEX(DATASHEET!$A$1:$DG$299,MATCH(PROGRESS!$A165,DATASHEET!$A$1:$A$299,0),MATCH(PROGRESS!CV$2,DATASHEET!$A$1:$DG$1,0)),"")</f>
        <v/>
      </c>
      <c r="CV165" s="156" t="str">
        <f t="shared" si="114"/>
        <v/>
      </c>
      <c r="CW165" s="138" t="str">
        <f>IF(ISBLANK(DATASHEET!CW151),"",DATASHEET!CW151)</f>
        <v/>
      </c>
      <c r="CX165" s="198" t="str">
        <f>IF(ISBLANK(DATASHEET!CX151),"",DATASHEET!CX151)</f>
        <v/>
      </c>
      <c r="CY165" s="140" t="str">
        <f>IF(CZ165="","",IFERROR(VLOOKUP(DATASHEET!DD151,lookup,2,FALSE)-$P165,""))</f>
        <v/>
      </c>
      <c r="CZ165" s="156" t="str">
        <f>IFERROR(INDEX(DATASHEET!$A$1:$DG$299,MATCH(PROGRESS!$A165,DATASHEET!$A$1:$A$299,0),MATCH(PROGRESS!DA$2,DATASHEET!$A$1:$DG$1,0)),"")</f>
        <v/>
      </c>
      <c r="DA165" s="156" t="str">
        <f t="shared" si="115"/>
        <v/>
      </c>
      <c r="DB165" s="138" t="str">
        <f>IF(ISBLANK(DATASHEET!DE151),"",DATASHEET!DE151)</f>
        <v/>
      </c>
      <c r="DC165" s="198" t="str">
        <f>IF(ISBLANK(DATASHEET!DF151),"",DATASHEET!DF151)</f>
        <v/>
      </c>
      <c r="DD165" s="140" t="str">
        <f>IF(DE165="","",IFERROR(VLOOKUP(DATASHEET!DH151,lookup,2,FALSE)-$P165,""))</f>
        <v/>
      </c>
      <c r="DE165" s="156" t="str">
        <f>IFERROR(INDEX(DATASHEET!$A$1:$DG$299,MATCH(PROGRESS!$A165,DATASHEET!$A$1:$A$299,0),MATCH(PROGRESS!DF$2,DATASHEET!$A$1:$DG$1,0)),"")</f>
        <v/>
      </c>
      <c r="DF165" s="156" t="str">
        <f t="shared" si="116"/>
        <v/>
      </c>
      <c r="DG165" s="138" t="str">
        <f>IF(ISBLANK(DATASHEET!DI151),"",DATASHEET!DI151)</f>
        <v>RA</v>
      </c>
      <c r="DH165" s="198" t="str">
        <f>IF(ISBLANK(DATASHEET!DJ151),"",DATASHEET!DJ151)</f>
        <v>11T-PH-5</v>
      </c>
      <c r="DI165" s="140" t="str">
        <f>IF(DJ165="","",IFERROR(VLOOKUP(DATASHEET!DL151,lookup,2,FALSE)-$P165,""))</f>
        <v/>
      </c>
      <c r="DJ165" s="156" t="str">
        <f>IFERROR(INDEX(DATASHEET!$A$1:$DG$299,MATCH(PROGRESS!$A165,DATASHEET!$A$1:$A$299,0),MATCH(PROGRESS!DK$2,DATASHEET!$A$1:$DG$1,0)),"")</f>
        <v/>
      </c>
      <c r="DK165" s="156" t="str">
        <f t="shared" si="117"/>
        <v/>
      </c>
      <c r="DL165" s="138" t="str">
        <f>IF(ISBLANK(DATASHEET!DM151),"",DATASHEET!DM151)</f>
        <v/>
      </c>
      <c r="DM165" s="198" t="str">
        <f>IF(ISBLANK(DATASHEET!DN151),"",DATASHEET!DN151)</f>
        <v/>
      </c>
      <c r="DN165" s="140" t="str">
        <f>IF(DO165="","",IFERROR(VLOOKUP(DATASHEET!DP151,lookup,2,FALSE)-$P165,""))</f>
        <v/>
      </c>
      <c r="DO165" s="156" t="str">
        <f>IFERROR(INDEX(DATASHEET!$A$1:$DG$299,MATCH(PROGRESS!$A165,DATASHEET!$A$1:$A$299,0),MATCH(PROGRESS!DP$2,DATASHEET!$A$1:$DG$1,0)),"")</f>
        <v/>
      </c>
      <c r="DP165" s="156" t="str">
        <f t="shared" si="118"/>
        <v/>
      </c>
      <c r="DQ165" s="138" t="str">
        <f>IF(ISBLANK(DATASHEET!DQ151),"",DATASHEET!DQ151)</f>
        <v>CR</v>
      </c>
      <c r="DR165" s="198" t="str">
        <f>IF(ISBLANK(DATASHEET!DR151),"",DATASHEET!DR151)</f>
        <v>11X-RE-8</v>
      </c>
      <c r="DS165" s="140" t="str">
        <f>IF(DT165="","",IFERROR(VLOOKUP(DATASHEET!DT151,lookup,2,FALSE)-$P165,""))</f>
        <v/>
      </c>
      <c r="DT165" s="156" t="str">
        <f>IFERROR(INDEX(DATASHEET!$A$1:$DG$299,MATCH(PROGRESS!$A165,DATASHEET!$A$1:$A$299,0),MATCH(PROGRESS!DU$2,DATASHEET!$A$1:$DG$1,0)),"")</f>
        <v/>
      </c>
      <c r="DU165" s="156" t="str">
        <f t="shared" si="119"/>
        <v/>
      </c>
      <c r="DV165" s="138" t="str">
        <f>IF(ISBLANK(DATASHEET!DU151),"",DATASHEET!DU151)</f>
        <v/>
      </c>
      <c r="DW165" s="198" t="str">
        <f>IF(ISBLANK(DATASHEET!DV151),"",DATASHEET!DV151)</f>
        <v/>
      </c>
      <c r="DX165" s="140" t="str">
        <f>IF(DY165="","",IFERROR(VLOOKUP(DATASHEET!DX151,lookup,2,FALSE)-$P165,""))</f>
        <v/>
      </c>
      <c r="DY165" s="156" t="str">
        <f>IFERROR(INDEX(DATASHEET!$A$1:$DG$299,MATCH(PROGRESS!$A165,DATASHEET!$A$1:$A$299,0),MATCH(PROGRESS!DZ$2,DATASHEET!$A$1:$DG$1,0)),"")</f>
        <v/>
      </c>
      <c r="DZ165" s="156" t="str">
        <f t="shared" si="120"/>
        <v/>
      </c>
      <c r="EA165" s="138" t="str">
        <f>IF(ISBLANK(DATASHEET!DY151),"",DATASHEET!DY151)</f>
        <v>WE</v>
      </c>
      <c r="EB165" s="198" t="str">
        <f>IF(ISBLANK(DATASHEET!DZ151),"",DATASHEET!DZ151)</f>
        <v>11S-SP-4</v>
      </c>
      <c r="FD165" s="526"/>
      <c r="FE165" s="532"/>
      <c r="FF165" s="532"/>
      <c r="FG165" s="532"/>
      <c r="FH165" s="526"/>
      <c r="FI165" s="526"/>
      <c r="FJ165" s="532"/>
      <c r="FK165" s="526"/>
      <c r="FL165" s="532"/>
      <c r="FM165" s="526"/>
      <c r="FN165" s="532"/>
      <c r="FO165" s="532"/>
      <c r="FP165" s="532"/>
      <c r="FQ165" s="526"/>
      <c r="FR165" s="526"/>
      <c r="FS165" s="526"/>
      <c r="FT165" s="532"/>
      <c r="FU165" s="526"/>
      <c r="FV165" s="532"/>
      <c r="FW165" s="532"/>
      <c r="FX165" s="532"/>
      <c r="FY165" s="526"/>
      <c r="FZ165" s="532"/>
      <c r="GA165" s="529"/>
      <c r="GB165" s="530"/>
      <c r="GC165" s="530"/>
      <c r="GD165" s="529"/>
      <c r="GE165" s="530"/>
      <c r="GF165" s="530"/>
      <c r="GG165" s="530"/>
      <c r="GH165" s="530"/>
      <c r="GI165" s="530"/>
      <c r="GJ165" s="529"/>
      <c r="GK165" s="530"/>
      <c r="GL165" s="529"/>
      <c r="GM165" s="529"/>
      <c r="GN165" s="530"/>
      <c r="GO165" s="530"/>
      <c r="GP165" s="529"/>
      <c r="GQ165" s="529"/>
      <c r="GR165" s="530"/>
      <c r="GS165" s="530"/>
      <c r="GT165" s="529"/>
      <c r="HA165" t="s">
        <v>377</v>
      </c>
      <c r="HB165" t="s">
        <v>377</v>
      </c>
    </row>
    <row r="166" spans="1:211" ht="15.75" x14ac:dyDescent="0.25">
      <c r="A166" s="179">
        <f>DATASHEET!A152</f>
        <v>151664</v>
      </c>
      <c r="B166" s="58" t="str">
        <f>DATASHEET!B152</f>
        <v>ROSS-WESTON, Madeleine</v>
      </c>
      <c r="C166" s="169" t="str">
        <f>DATASHEET!C152</f>
        <v>11WE</v>
      </c>
      <c r="D166" s="170" t="str">
        <f>DATASHEET!D152</f>
        <v>F</v>
      </c>
      <c r="E166" s="170" t="str">
        <f>DATASHEET!J152</f>
        <v>N</v>
      </c>
      <c r="F166" s="170" t="str">
        <f>DATASHEET!E152</f>
        <v>N</v>
      </c>
      <c r="G166" s="170" t="str">
        <f>DATASHEET!F152</f>
        <v>White - British</v>
      </c>
      <c r="H166" s="170" t="str">
        <f>DATASHEET!G152</f>
        <v>N</v>
      </c>
      <c r="I166" s="170" t="str">
        <f>DATASHEET!H152</f>
        <v>N</v>
      </c>
      <c r="J166" s="170" t="str">
        <f>DATASHEET!I152</f>
        <v>N</v>
      </c>
      <c r="K166" s="171" t="str">
        <f>DATASHEET!M152</f>
        <v>M</v>
      </c>
      <c r="L166" s="88" t="str">
        <f t="shared" si="96"/>
        <v/>
      </c>
      <c r="M166" s="88" t="str">
        <f t="shared" si="97"/>
        <v/>
      </c>
      <c r="N166" s="498" t="str">
        <f>IF(ISBLANK(DATASHEET!L152),"",DATASHEET!L152)</f>
        <v>4-5</v>
      </c>
      <c r="O166" s="109">
        <f>IFERROR(IF(VLOOKUP(DATASHEET!A152,[5]YEAR11!$A$2:$AF$236,18,FALSE)="","",VLOOKUP(DATASHEET!A152,[5]YEAR11!$A$2:$AF$236,18,FALSE)),"")</f>
        <v>38.246667000000002</v>
      </c>
      <c r="P166" s="111">
        <f>IFERROR(IF(VLOOKUP(DATASHEET!A152,[5]YEAR11!$A$2:$AF$237,19,FALSE)="","",VLOOKUP(DATASHEET!A152,[5]YEAR11!$A$2:$AF$237,19,FALSE)),"")</f>
        <v>3.8246667000000003</v>
      </c>
      <c r="Q166" s="497">
        <f>'P8 BREAKDOWN'!M154</f>
        <v>-3.2246667000000002</v>
      </c>
      <c r="R166" s="140" t="str">
        <f>IF(S166="","",IFERROR(VLOOKUP(DATASHEET!AF152,lookup,2,FALSE)-$P166,""))</f>
        <v/>
      </c>
      <c r="S166" s="156" t="str">
        <f>IFERROR(INDEX(DATASHEET!$A$1:$DG$299,MATCH(PROGRESS!$A166,DATASHEET!$A$1:$A$299,0),MATCH(PROGRESS!T$2,DATASHEET!$A$1:$DG$1,0)),"")</f>
        <v/>
      </c>
      <c r="T166" s="156" t="str">
        <f t="shared" si="98"/>
        <v/>
      </c>
      <c r="U166" s="138" t="str">
        <f>IF(ISBLANK(DATASHEET!AG152),"",DATASHEET!AG152)</f>
        <v>PLE</v>
      </c>
      <c r="V166" s="198" t="str">
        <f>IF(ISBLANK(DATASHEET!AH152),"",DATASHEET!AH152)</f>
        <v>11LT-AR-1</v>
      </c>
      <c r="W166" s="140" t="str">
        <f>IF(X166="","",IFERROR(VLOOKUP(DATASHEET!AJ152,lookup,2,FALSE)-$P166,""))</f>
        <v/>
      </c>
      <c r="X166" s="156" t="str">
        <f>IFERROR(INDEX(DATASHEET!$A$1:$DG$299,MATCH(PROGRESS!$A166,DATASHEET!$A$1:$A$299,0),MATCH(PROGRESS!Y$2,DATASHEET!$A$1:$DG$1,0)),"")</f>
        <v/>
      </c>
      <c r="Y166" s="156" t="str">
        <f t="shared" si="99"/>
        <v/>
      </c>
      <c r="Z166" s="138" t="str">
        <f>IF(ISBLANK(DATASHEET!AK152),"",DATASHEET!AK152)</f>
        <v/>
      </c>
      <c r="AA166" s="198" t="str">
        <f>IF(ISBLANK(DATASHEET!AL152),"",DATASHEET!AL152)</f>
        <v/>
      </c>
      <c r="AB166" s="140" t="str">
        <f>IF(AC166="","",IFERROR(VLOOKUP(DATASHEET!AN152,lookup,2,FALSE)-$P166,""))</f>
        <v/>
      </c>
      <c r="AC166" s="156" t="str">
        <f>IFERROR(INDEX(DATASHEET!$A$1:$DG$299,MATCH(PROGRESS!$A166,DATASHEET!$A$1:$A$299,0),MATCH(PROGRESS!AD$2,DATASHEET!$A$1:$DG$1,0)),"")</f>
        <v/>
      </c>
      <c r="AD166" s="156" t="str">
        <f t="shared" si="100"/>
        <v/>
      </c>
      <c r="AE166" s="138" t="str">
        <f>IF(ISBLANK(DATASHEET!AO152),"",DATASHEET!AO152)</f>
        <v>ASM</v>
      </c>
      <c r="AF166" s="198" t="str">
        <f>IF(ISBLANK(DATASHEET!AP152),"",DATASHEET!AP152)</f>
        <v>11MS2-BE-MS-1</v>
      </c>
      <c r="AG166" s="140" t="str">
        <f>IF(AH166="","",IFERROR(VLOOKUP(DATASHEET!AR152,lookup,2,FALSE)-$P166,""))</f>
        <v/>
      </c>
      <c r="AH166" s="156" t="str">
        <f>IFERROR(INDEX(DATASHEET!$A$1:$DG$299,MATCH(PROGRESS!$A166,DATASHEET!$A$1:$A$299,0),MATCH(PROGRESS!AI$2,DATASHEET!$A$1:$DG$1,0)),"")</f>
        <v/>
      </c>
      <c r="AI166" s="156" t="str">
        <f t="shared" si="101"/>
        <v/>
      </c>
      <c r="AJ166" s="138" t="str">
        <f>IF(ISBLANK(DATASHEET!AS152),"",DATASHEET!AS152)</f>
        <v/>
      </c>
      <c r="AK166" s="198" t="str">
        <f>IF(ISBLANK(DATASHEET!AT152),"",DATASHEET!AT152)</f>
        <v/>
      </c>
      <c r="AL166" s="140" t="str">
        <f>IF(AM166="","",IFERROR(VLOOKUP(DATASHEET!AV152,lookup,2,FALSE)-$P166,""))</f>
        <v/>
      </c>
      <c r="AM166" s="156" t="str">
        <f>IFERROR(INDEX(DATASHEET!$A$1:$DG$299,MATCH(PROGRESS!$A166,DATASHEET!$A$1:$A$299,0),MATCH(PROGRESS!AN$2,DATASHEET!$A$1:$DG$1,0)),"")</f>
        <v/>
      </c>
      <c r="AN166" s="156" t="str">
        <f t="shared" si="102"/>
        <v/>
      </c>
      <c r="AO166" s="138" t="str">
        <f>IF(ISBLANK(DATASHEET!AW152),"",DATASHEET!AW152)</f>
        <v/>
      </c>
      <c r="AP166" s="198" t="str">
        <f>IF(ISBLANK(DATASHEET!AX152),"",DATASHEET!AX152)</f>
        <v/>
      </c>
      <c r="AQ166" s="140" t="str">
        <f>IF(AR166="","",IFERROR(VLOOKUP(DATASHEET!AZ152,lookup,2,FALSE)-$P166,""))</f>
        <v/>
      </c>
      <c r="AR166" s="156" t="str">
        <f>IFERROR(INDEX(DATASHEET!$A$1:$DG$299,MATCH(PROGRESS!$A166,DATASHEET!$A$1:$A$299,0),MATCH(PROGRESS!AS$2,DATASHEET!$A$1:$DG$1,0)),"")</f>
        <v/>
      </c>
      <c r="AS166" s="156" t="str">
        <f t="shared" si="103"/>
        <v/>
      </c>
      <c r="AT166" s="138" t="str">
        <f>IF(ISBLANK(DATASHEET!BA152),"",DATASHEET!BA152)</f>
        <v/>
      </c>
      <c r="AU166" s="198" t="str">
        <f>IF(ISBLANK(DATASHEET!BB152),"",DATASHEET!BB152)</f>
        <v/>
      </c>
      <c r="AV166" s="140" t="str">
        <f>IF(AW166="","",IFERROR(VLOOKUP(DATASHEET!BD152,lookup,2,FALSE)-$P166,""))</f>
        <v/>
      </c>
      <c r="AW166" s="156" t="str">
        <f>IFERROR(INDEX(DATASHEET!$A$1:$DG$299,MATCH(PROGRESS!$A166,DATASHEET!$A$1:$A$299,0),MATCH(PROGRESS!AX$2,DATASHEET!$A$1:$DG$1,0)),"")</f>
        <v/>
      </c>
      <c r="AX166" s="156" t="str">
        <f t="shared" si="104"/>
        <v/>
      </c>
      <c r="AY166" s="138" t="str">
        <f>IF(ISBLANK(DATASHEET!BE152),"",DATASHEET!BE152)</f>
        <v/>
      </c>
      <c r="AZ166" s="198" t="str">
        <f>IF(ISBLANK(DATASHEET!BF152),"",DATASHEET!BF152)</f>
        <v/>
      </c>
      <c r="BA166" s="140" t="str">
        <f>IF(BB166="","",IFERROR(VLOOKUP(DATASHEET!BH152,lookup,2,FALSE)-$P166,""))</f>
        <v/>
      </c>
      <c r="BB166" s="156" t="str">
        <f>IFERROR(INDEX(DATASHEET!$A$1:$DG$299,MATCH(PROGRESS!$A166,DATASHEET!$A$1:$A$299,0),MATCH(PROGRESS!BC$2,DATASHEET!$A$1:$DG$1,0)),"")</f>
        <v/>
      </c>
      <c r="BC166" s="156" t="str">
        <f t="shared" si="105"/>
        <v/>
      </c>
      <c r="BD166" s="138" t="str">
        <f>IF(ISBLANK(DATASHEET!BI152),"",DATASHEET!BI152)</f>
        <v>FB</v>
      </c>
      <c r="BE166" s="198" t="str">
        <f>IF(ISBLANK(DATASHEET!BJ152),"",DATASHEET!BJ152)</f>
        <v>11X-EN-6</v>
      </c>
      <c r="BF166" s="140" t="str">
        <f>IF(BG166="","",IFERROR(VLOOKUP(DATASHEET!BL152,lookup,2,FALSE)-$P166,""))</f>
        <v/>
      </c>
      <c r="BG166" s="156" t="str">
        <f>IFERROR(INDEX(DATASHEET!$A$1:$DG$299,MATCH(PROGRESS!$A166,DATASHEET!$A$1:$A$299,0),MATCH(PROGRESS!BH$2,DATASHEET!$A$1:$DG$1,0)),"")</f>
        <v/>
      </c>
      <c r="BH166" s="156" t="str">
        <f t="shared" si="106"/>
        <v/>
      </c>
      <c r="BI166" s="138" t="str">
        <f>IF(ISBLANK(DATASHEET!BM152),"",DATASHEET!BM152)</f>
        <v/>
      </c>
      <c r="BJ166" s="198" t="str">
        <f>IF(ISBLANK(DATASHEET!BN152),"",DATASHEET!BN152)</f>
        <v/>
      </c>
      <c r="BK166" s="140" t="str">
        <f>IF(BL166="","",IFERROR(VLOOKUP(DATASHEET!BP152,lookup,2,FALSE)-$P166,""))</f>
        <v/>
      </c>
      <c r="BL166" s="156" t="str">
        <f>IFERROR(INDEX(DATASHEET!$A$1:$DG$299,MATCH(PROGRESS!$A166,DATASHEET!$A$1:$A$299,0),MATCH(PROGRESS!BM$2,DATASHEET!$A$1:$DG$1,0)),"")</f>
        <v/>
      </c>
      <c r="BM166" s="156" t="str">
        <f t="shared" si="107"/>
        <v/>
      </c>
      <c r="BN166" s="138" t="str">
        <f>IF(ISBLANK(DATASHEET!BQ152),"",DATASHEET!BQ152)</f>
        <v/>
      </c>
      <c r="BO166" s="198" t="str">
        <f>IF(ISBLANK(DATASHEET!BR152),"",DATASHEET!BR152)</f>
        <v/>
      </c>
      <c r="BP166" s="140" t="str">
        <f>IF(BQ166="","",IFERROR(VLOOKUP(DATASHEET!BX152,lookup,2,FALSE)-$P166,""))</f>
        <v/>
      </c>
      <c r="BQ166" s="156" t="str">
        <f>IFERROR(INDEX(DATASHEET!$A$1:$DG$299,MATCH(PROGRESS!$A166,DATASHEET!$A$1:$A$299,0),MATCH(PROGRESS!BR$2,DATASHEET!$A$1:$DG$1,0)),"")</f>
        <v/>
      </c>
      <c r="BR166" s="156" t="str">
        <f t="shared" si="108"/>
        <v/>
      </c>
      <c r="BS166" s="138" t="str">
        <f>IF(ISBLANK(DATASHEET!BY152),"",DATASHEET!BY152)</f>
        <v/>
      </c>
      <c r="BT166" s="198" t="str">
        <f>IF(ISBLANK(DATASHEET!BZ152),"",DATASHEET!BZ152)</f>
        <v/>
      </c>
      <c r="BU166" s="140" t="str">
        <f>IF(BV166="","",IFERROR(VLOOKUP(DATASHEET!CB152,lookup,2,FALSE)-$P166,""))</f>
        <v/>
      </c>
      <c r="BV166" s="156" t="str">
        <f>IFERROR(INDEX(DATASHEET!$A$1:$DG$299,MATCH(PROGRESS!$A166,DATASHEET!$A$1:$A$299,0),MATCH(PROGRESS!BW$2,DATASHEET!$A$1:$DG$1,0)),"")</f>
        <v/>
      </c>
      <c r="BW166" s="156" t="str">
        <f t="shared" si="109"/>
        <v/>
      </c>
      <c r="BX166" s="138" t="str">
        <f>IF(ISBLANK(DATASHEET!CC152),"",DATASHEET!CC152)</f>
        <v/>
      </c>
      <c r="BY166" s="198" t="str">
        <f>IF(ISBLANK(DATASHEET!CD152),"",DATASHEET!CD152)</f>
        <v/>
      </c>
      <c r="BZ166" s="140" t="str">
        <f>IF(CA166="","",IFERROR(VLOOKUP(DATASHEET!CE152,lookup,2,FALSE)-$P166,""))</f>
        <v/>
      </c>
      <c r="CA166" s="156" t="str">
        <f>IFERROR(INDEX(DATASHEET!$A$1:$DG$299,MATCH(PROGRESS!$A166,DATASHEET!$A$1:$A$299,0),MATCH(PROGRESS!CB$2,DATASHEET!$A$1:$DG$1,0)),"")</f>
        <v/>
      </c>
      <c r="CB166" s="156" t="str">
        <f t="shared" si="110"/>
        <v/>
      </c>
      <c r="CC166" s="138" t="str">
        <f>IF(ISBLANK(DATASHEET!CF152),"",DATASHEET!CF152)</f>
        <v/>
      </c>
      <c r="CD166" s="198" t="str">
        <f>IF(ISBLANK(DATASHEET!CG152),"",DATASHEET!CG152)</f>
        <v/>
      </c>
      <c r="CE166" s="140" t="str">
        <f>IF(CF166="","",IFERROR(VLOOKUP(DATASHEET!CJ152,lookup,2,FALSE)-$P166,""))</f>
        <v/>
      </c>
      <c r="CF166" s="156" t="str">
        <f>IFERROR(INDEX(DATASHEET!$A$1:$DG$299,MATCH(PROGRESS!$A166,DATASHEET!$A$1:$A$299,0),MATCH(PROGRESS!CG$2,DATASHEET!$A$1:$DG$1,0)),"")</f>
        <v/>
      </c>
      <c r="CG166" s="156" t="str">
        <f t="shared" si="111"/>
        <v/>
      </c>
      <c r="CH166" s="138" t="str">
        <f>IF(ISBLANK(DATASHEET!CK152),"",DATASHEET!CK152)</f>
        <v/>
      </c>
      <c r="CI166" s="198" t="str">
        <f>IF(ISBLANK(DATASHEET!CL152),"",DATASHEET!CL152)</f>
        <v/>
      </c>
      <c r="CJ166" s="140" t="str">
        <f>IF(CK166="","",IFERROR(VLOOKUP(DATASHEET!CN152,lookup,2,FALSE)-$P166,""))</f>
        <v/>
      </c>
      <c r="CK166" s="156" t="str">
        <f>IFERROR(INDEX(DATASHEET!$A$1:$DG$299,MATCH(PROGRESS!$A166,DATASHEET!$A$1:$A$299,0),MATCH(PROGRESS!CL$2,DATASHEET!$A$1:$DG$1,0)),"")</f>
        <v/>
      </c>
      <c r="CL166" s="156" t="str">
        <f t="shared" si="112"/>
        <v/>
      </c>
      <c r="CM166" s="138" t="str">
        <f>IF(ISBLANK(DATASHEET!CO152),"",DATASHEET!CO152)</f>
        <v>AMA</v>
      </c>
      <c r="CN166" s="198" t="str">
        <f>IF(ISBLANK(DATASHEET!CP152),"",DATASHEET!CP152)</f>
        <v>11X-MA-6</v>
      </c>
      <c r="CO166" s="140" t="str">
        <f>IF(CP166="","",IFERROR(VLOOKUP(DATASHEET!CR152,lookup,2,FALSE)-$P166,""))</f>
        <v/>
      </c>
      <c r="CP166" s="156" t="str">
        <f>IFERROR(INDEX(DATASHEET!$A$1:$DG$299,MATCH(PROGRESS!$A166,DATASHEET!$A$1:$A$299,0),MATCH(PROGRESS!CQ$2,DATASHEET!$A$1:$DG$1,0)),"")</f>
        <v/>
      </c>
      <c r="CQ166" s="156" t="str">
        <f t="shared" si="113"/>
        <v/>
      </c>
      <c r="CR166" s="138" t="str">
        <f>IF(ISBLANK(DATASHEET!CS152),"",DATASHEET!CS152)</f>
        <v/>
      </c>
      <c r="CS166" s="198" t="str">
        <f>IF(ISBLANK(DATASHEET!CT152),"",DATASHEET!CT152)</f>
        <v/>
      </c>
      <c r="CT166" s="140" t="str">
        <f>IF(CU166="","",IFERROR(VLOOKUP(DATASHEET!CV152,lookup,2,FALSE)-$P166,""))</f>
        <v/>
      </c>
      <c r="CU166" s="156" t="str">
        <f>IFERROR(INDEX(DATASHEET!$A$1:$DG$299,MATCH(PROGRESS!$A166,DATASHEET!$A$1:$A$299,0),MATCH(PROGRESS!CV$2,DATASHEET!$A$1:$DG$1,0)),"")</f>
        <v/>
      </c>
      <c r="CV166" s="156" t="str">
        <f t="shared" si="114"/>
        <v/>
      </c>
      <c r="CW166" s="138" t="str">
        <f>IF(ISBLANK(DATASHEET!CW152),"",DATASHEET!CW152)</f>
        <v/>
      </c>
      <c r="CX166" s="198" t="str">
        <f>IF(ISBLANK(DATASHEET!CX152),"",DATASHEET!CX152)</f>
        <v/>
      </c>
      <c r="CY166" s="140" t="str">
        <f>IF(CZ166="","",IFERROR(VLOOKUP(DATASHEET!DD152,lookup,2,FALSE)-$P166,""))</f>
        <v/>
      </c>
      <c r="CZ166" s="156" t="str">
        <f>IFERROR(INDEX(DATASHEET!$A$1:$DG$299,MATCH(PROGRESS!$A166,DATASHEET!$A$1:$A$299,0),MATCH(PROGRESS!DA$2,DATASHEET!$A$1:$DG$1,0)),"")</f>
        <v/>
      </c>
      <c r="DA166" s="156" t="str">
        <f t="shared" si="115"/>
        <v/>
      </c>
      <c r="DB166" s="138" t="str">
        <f>IF(ISBLANK(DATASHEET!DE152),"",DATASHEET!DE152)</f>
        <v/>
      </c>
      <c r="DC166" s="198" t="str">
        <f>IF(ISBLANK(DATASHEET!DF152),"",DATASHEET!DF152)</f>
        <v/>
      </c>
      <c r="DD166" s="140" t="str">
        <f>IF(DE166="","",IFERROR(VLOOKUP(DATASHEET!DH152,lookup,2,FALSE)-$P166,""))</f>
        <v/>
      </c>
      <c r="DE166" s="156" t="str">
        <f>IFERROR(INDEX(DATASHEET!$A$1:$DG$299,MATCH(PROGRESS!$A166,DATASHEET!$A$1:$A$299,0),MATCH(PROGRESS!DF$2,DATASHEET!$A$1:$DG$1,0)),"")</f>
        <v/>
      </c>
      <c r="DF166" s="156" t="str">
        <f t="shared" si="116"/>
        <v/>
      </c>
      <c r="DG166" s="138" t="str">
        <f>IF(ISBLANK(DATASHEET!DI152),"",DATASHEET!DI152)</f>
        <v/>
      </c>
      <c r="DH166" s="198" t="str">
        <f>IF(ISBLANK(DATASHEET!DJ152),"",DATASHEET!DJ152)</f>
        <v/>
      </c>
      <c r="DI166" s="140" t="str">
        <f>IF(DJ166="","",IFERROR(VLOOKUP(DATASHEET!DL152,lookup,2,FALSE)-$P166,""))</f>
        <v/>
      </c>
      <c r="DJ166" s="156" t="str">
        <f>IFERROR(INDEX(DATASHEET!$A$1:$DG$299,MATCH(PROGRESS!$A166,DATASHEET!$A$1:$A$299,0),MATCH(PROGRESS!DK$2,DATASHEET!$A$1:$DG$1,0)),"")</f>
        <v/>
      </c>
      <c r="DK166" s="156" t="str">
        <f t="shared" si="117"/>
        <v/>
      </c>
      <c r="DL166" s="138" t="str">
        <f>IF(ISBLANK(DATASHEET!DM152),"",DATASHEET!DM152)</f>
        <v/>
      </c>
      <c r="DM166" s="198" t="str">
        <f>IF(ISBLANK(DATASHEET!DN152),"",DATASHEET!DN152)</f>
        <v/>
      </c>
      <c r="DN166" s="140" t="str">
        <f>IF(DO166="","",IFERROR(VLOOKUP(DATASHEET!DP152,lookup,2,FALSE)-$P166,""))</f>
        <v/>
      </c>
      <c r="DO166" s="156" t="str">
        <f>IFERROR(INDEX(DATASHEET!$A$1:$DG$299,MATCH(PROGRESS!$A166,DATASHEET!$A$1:$A$299,0),MATCH(PROGRESS!DP$2,DATASHEET!$A$1:$DG$1,0)),"")</f>
        <v/>
      </c>
      <c r="DP166" s="156" t="str">
        <f t="shared" si="118"/>
        <v/>
      </c>
      <c r="DQ166" s="138" t="str">
        <f>IF(ISBLANK(DATASHEET!DQ152),"",DATASHEET!DQ152)</f>
        <v>GRY</v>
      </c>
      <c r="DR166" s="198" t="str">
        <f>IF(ISBLANK(DATASHEET!DR152),"",DATASHEET!DR152)</f>
        <v>11X-RE-3</v>
      </c>
      <c r="DS166" s="140" t="str">
        <f>IF(DT166="","",IFERROR(VLOOKUP(DATASHEET!DT152,lookup,2,FALSE)-$P166,""))</f>
        <v/>
      </c>
      <c r="DT166" s="156" t="str">
        <f>IFERROR(INDEX(DATASHEET!$A$1:$DG$299,MATCH(PROGRESS!$A166,DATASHEET!$A$1:$A$299,0),MATCH(PROGRESS!DU$2,DATASHEET!$A$1:$DG$1,0)),"")</f>
        <v/>
      </c>
      <c r="DU166" s="156" t="str">
        <f t="shared" si="119"/>
        <v/>
      </c>
      <c r="DV166" s="138" t="str">
        <f>IF(ISBLANK(DATASHEET!DU152),"",DATASHEET!DU152)</f>
        <v>ES</v>
      </c>
      <c r="DW166" s="198" t="str">
        <f>IF(ISBLANK(DATASHEET!DV152),"",DATASHEET!DV152)</f>
        <v>11C-SC-3</v>
      </c>
      <c r="DX166" s="140" t="str">
        <f>IF(DY166="","",IFERROR(VLOOKUP(DATASHEET!DX152,lookup,2,FALSE)-$P166,""))</f>
        <v/>
      </c>
      <c r="DY166" s="156" t="str">
        <f>IFERROR(INDEX(DATASHEET!$A$1:$DG$299,MATCH(PROGRESS!$A166,DATASHEET!$A$1:$A$299,0),MATCH(PROGRESS!DZ$2,DATASHEET!$A$1:$DG$1,0)),"")</f>
        <v/>
      </c>
      <c r="DZ166" s="156" t="str">
        <f t="shared" si="120"/>
        <v/>
      </c>
      <c r="EA166" s="138" t="str">
        <f>IF(ISBLANK(DATASHEET!DY152),"",DATASHEET!DY152)</f>
        <v>YP</v>
      </c>
      <c r="EB166" s="198" t="str">
        <f>IF(ISBLANK(DATASHEET!DZ152),"",DATASHEET!DZ152)</f>
        <v>11S-SP-3</v>
      </c>
      <c r="FD166" s="526"/>
      <c r="FE166" s="532"/>
      <c r="FF166" s="532"/>
      <c r="FG166" s="532"/>
      <c r="FH166" s="526"/>
      <c r="FI166" s="526"/>
      <c r="FJ166" s="532"/>
      <c r="FK166" s="526"/>
      <c r="FL166" s="532"/>
      <c r="FM166" s="526"/>
      <c r="FN166" s="532"/>
      <c r="FO166" s="532"/>
      <c r="FP166" s="532"/>
      <c r="FQ166" s="526"/>
      <c r="FR166" s="526"/>
      <c r="FS166" s="526"/>
      <c r="FT166" s="532"/>
      <c r="FU166" s="526"/>
      <c r="FV166" s="532"/>
      <c r="FW166" s="532"/>
      <c r="FX166" s="532"/>
      <c r="FY166" s="526"/>
      <c r="FZ166" s="532"/>
      <c r="GA166" s="529"/>
      <c r="GB166" s="530"/>
      <c r="GC166" s="530"/>
      <c r="GD166" s="529"/>
      <c r="GE166" s="530"/>
      <c r="GF166" s="530"/>
      <c r="GG166" s="530"/>
      <c r="GH166" s="530"/>
      <c r="GI166" s="530"/>
      <c r="GJ166" s="529"/>
      <c r="GK166" s="530"/>
      <c r="GL166" s="529"/>
      <c r="GM166" s="529"/>
      <c r="GN166" s="530"/>
      <c r="GO166" s="530"/>
      <c r="GP166" s="529"/>
      <c r="GQ166" s="529"/>
      <c r="GR166" s="530"/>
      <c r="GS166" s="530"/>
      <c r="GT166" s="529"/>
      <c r="HA166" t="s">
        <v>375</v>
      </c>
      <c r="HB166" t="s">
        <v>375</v>
      </c>
    </row>
    <row r="167" spans="1:211" ht="15.75" x14ac:dyDescent="0.25">
      <c r="A167" s="179">
        <f>DATASHEET!A153</f>
        <v>151661</v>
      </c>
      <c r="B167" s="58" t="str">
        <f>DATASHEET!B153</f>
        <v>SADDIQ, Elayna</v>
      </c>
      <c r="C167" s="169" t="str">
        <f>DATASHEET!C153</f>
        <v>11SPI</v>
      </c>
      <c r="D167" s="170" t="str">
        <f>DATASHEET!D153</f>
        <v>F</v>
      </c>
      <c r="E167" s="170" t="str">
        <f>DATASHEET!J153</f>
        <v>N</v>
      </c>
      <c r="F167" s="170" t="str">
        <f>DATASHEET!E153</f>
        <v>N</v>
      </c>
      <c r="G167" s="170" t="str">
        <f>DATASHEET!F153</f>
        <v>Pakistani</v>
      </c>
      <c r="H167" s="170" t="str">
        <f>DATASHEET!G153</f>
        <v>N</v>
      </c>
      <c r="I167" s="170" t="str">
        <f>DATASHEET!H153</f>
        <v>N</v>
      </c>
      <c r="J167" s="170" t="str">
        <f>DATASHEET!I153</f>
        <v>N</v>
      </c>
      <c r="K167" s="171" t="str">
        <f>DATASHEET!M153</f>
        <v>M</v>
      </c>
      <c r="L167" s="88" t="str">
        <f t="shared" si="96"/>
        <v/>
      </c>
      <c r="M167" s="88" t="str">
        <f t="shared" si="97"/>
        <v/>
      </c>
      <c r="N167" s="498" t="str">
        <f>IF(ISBLANK(DATASHEET!L153),"",DATASHEET!L153)</f>
        <v>5-6</v>
      </c>
      <c r="O167" s="109">
        <f>IFERROR(IF(VLOOKUP(DATASHEET!A153,[5]YEAR11!$A$2:$AF$236,18,FALSE)="","",VLOOKUP(DATASHEET!A153,[5]YEAR11!$A$2:$AF$236,18,FALSE)),"")</f>
        <v>49.024999999999999</v>
      </c>
      <c r="P167" s="111">
        <f>IFERROR(IF(VLOOKUP(DATASHEET!A153,[5]YEAR11!$A$2:$AF$237,19,FALSE)="","",VLOOKUP(DATASHEET!A153,[5]YEAR11!$A$2:$AF$237,19,FALSE)),"")</f>
        <v>4.9024999999999999</v>
      </c>
      <c r="Q167" s="497">
        <f>'P8 BREAKDOWN'!M155</f>
        <v>-4.6025</v>
      </c>
      <c r="R167" s="140" t="str">
        <f>IF(S167="","",IFERROR(VLOOKUP(DATASHEET!AF153,lookup,2,FALSE)-$P167,""))</f>
        <v/>
      </c>
      <c r="S167" s="156" t="str">
        <f>IFERROR(INDEX(DATASHEET!$A$1:$DG$299,MATCH(PROGRESS!$A167,DATASHEET!$A$1:$A$299,0),MATCH(PROGRESS!T$2,DATASHEET!$A$1:$DG$1,0)),"")</f>
        <v/>
      </c>
      <c r="T167" s="156" t="str">
        <f t="shared" si="98"/>
        <v/>
      </c>
      <c r="U167" s="138" t="str">
        <f>IF(ISBLANK(DATASHEET!AG153),"",DATASHEET!AG153)</f>
        <v/>
      </c>
      <c r="V167" s="198" t="str">
        <f>IF(ISBLANK(DATASHEET!AH153),"",DATASHEET!AH153)</f>
        <v/>
      </c>
      <c r="W167" s="140" t="str">
        <f>IF(X167="","",IFERROR(VLOOKUP(DATASHEET!AJ153,lookup,2,FALSE)-$P167,""))</f>
        <v/>
      </c>
      <c r="X167" s="156" t="str">
        <f>IFERROR(INDEX(DATASHEET!$A$1:$DG$299,MATCH(PROGRESS!$A167,DATASHEET!$A$1:$A$299,0),MATCH(PROGRESS!Y$2,DATASHEET!$A$1:$DG$1,0)),"")</f>
        <v/>
      </c>
      <c r="Y167" s="156" t="str">
        <f t="shared" si="99"/>
        <v/>
      </c>
      <c r="Z167" s="138" t="str">
        <f>IF(ISBLANK(DATASHEET!AK153),"",DATASHEET!AK153)</f>
        <v/>
      </c>
      <c r="AA167" s="198" t="str">
        <f>IF(ISBLANK(DATASHEET!AL153),"",DATASHEET!AL153)</f>
        <v/>
      </c>
      <c r="AB167" s="140" t="str">
        <f>IF(AC167="","",IFERROR(VLOOKUP(DATASHEET!AN153,lookup,2,FALSE)-$P167,""))</f>
        <v/>
      </c>
      <c r="AC167" s="156" t="str">
        <f>IFERROR(INDEX(DATASHEET!$A$1:$DG$299,MATCH(PROGRESS!$A167,DATASHEET!$A$1:$A$299,0),MATCH(PROGRESS!AD$2,DATASHEET!$A$1:$DG$1,0)),"")</f>
        <v/>
      </c>
      <c r="AD167" s="156" t="str">
        <f t="shared" si="100"/>
        <v/>
      </c>
      <c r="AE167" s="138" t="str">
        <f>IF(ISBLANK(DATASHEET!AO153),"",DATASHEET!AO153)</f>
        <v/>
      </c>
      <c r="AF167" s="198" t="str">
        <f>IF(ISBLANK(DATASHEET!AP153),"",DATASHEET!AP153)</f>
        <v/>
      </c>
      <c r="AG167" s="140" t="str">
        <f>IF(AH167="","",IFERROR(VLOOKUP(DATASHEET!AR153,lookup,2,FALSE)-$P167,""))</f>
        <v/>
      </c>
      <c r="AH167" s="156" t="str">
        <f>IFERROR(INDEX(DATASHEET!$A$1:$DG$299,MATCH(PROGRESS!$A167,DATASHEET!$A$1:$A$299,0),MATCH(PROGRESS!AI$2,DATASHEET!$A$1:$DG$1,0)),"")</f>
        <v/>
      </c>
      <c r="AI167" s="156" t="str">
        <f t="shared" si="101"/>
        <v/>
      </c>
      <c r="AJ167" s="138" t="str">
        <f>IF(ISBLANK(DATASHEET!AS153),"",DATASHEET!AS153)</f>
        <v/>
      </c>
      <c r="AK167" s="198" t="str">
        <f>IF(ISBLANK(DATASHEET!AT153),"",DATASHEET!AT153)</f>
        <v/>
      </c>
      <c r="AL167" s="140" t="str">
        <f>IF(AM167="","",IFERROR(VLOOKUP(DATASHEET!AV153,lookup,2,FALSE)-$P167,""))</f>
        <v/>
      </c>
      <c r="AM167" s="156" t="str">
        <f>IFERROR(INDEX(DATASHEET!$A$1:$DG$299,MATCH(PROGRESS!$A167,DATASHEET!$A$1:$A$299,0),MATCH(PROGRESS!AN$2,DATASHEET!$A$1:$DG$1,0)),"")</f>
        <v/>
      </c>
      <c r="AN167" s="156" t="str">
        <f t="shared" si="102"/>
        <v/>
      </c>
      <c r="AO167" s="138" t="str">
        <f>IF(ISBLANK(DATASHEET!AW153),"",DATASHEET!AW153)</f>
        <v>BG</v>
      </c>
      <c r="AP167" s="198" t="str">
        <f>IF(ISBLANK(DATASHEET!AX153),"",DATASHEET!AX153)</f>
        <v>11MS2-CD-2</v>
      </c>
      <c r="AQ167" s="140" t="str">
        <f>IF(AR167="","",IFERROR(VLOOKUP(DATASHEET!AZ153,lookup,2,FALSE)-$P167,""))</f>
        <v/>
      </c>
      <c r="AR167" s="156" t="str">
        <f>IFERROR(INDEX(DATASHEET!$A$1:$DG$299,MATCH(PROGRESS!$A167,DATASHEET!$A$1:$A$299,0),MATCH(PROGRESS!AS$2,DATASHEET!$A$1:$DG$1,0)),"")</f>
        <v/>
      </c>
      <c r="AS167" s="156" t="str">
        <f t="shared" si="103"/>
        <v/>
      </c>
      <c r="AT167" s="138" t="str">
        <f>IF(ISBLANK(DATASHEET!BA153),"",DATASHEET!BA153)</f>
        <v/>
      </c>
      <c r="AU167" s="198" t="str">
        <f>IF(ISBLANK(DATASHEET!BB153),"",DATASHEET!BB153)</f>
        <v/>
      </c>
      <c r="AV167" s="140" t="str">
        <f>IF(AW167="","",IFERROR(VLOOKUP(DATASHEET!BD153,lookup,2,FALSE)-$P167,""))</f>
        <v/>
      </c>
      <c r="AW167" s="156" t="str">
        <f>IFERROR(INDEX(DATASHEET!$A$1:$DG$299,MATCH(PROGRESS!$A167,DATASHEET!$A$1:$A$299,0),MATCH(PROGRESS!AX$2,DATASHEET!$A$1:$DG$1,0)),"")</f>
        <v/>
      </c>
      <c r="AX167" s="156" t="str">
        <f t="shared" si="104"/>
        <v/>
      </c>
      <c r="AY167" s="138" t="str">
        <f>IF(ISBLANK(DATASHEET!BE153),"",DATASHEET!BE153)</f>
        <v/>
      </c>
      <c r="AZ167" s="198" t="str">
        <f>IF(ISBLANK(DATASHEET!BF153),"",DATASHEET!BF153)</f>
        <v/>
      </c>
      <c r="BA167" s="140" t="str">
        <f>IF(BB167="","",IFERROR(VLOOKUP(DATASHEET!BH153,lookup,2,FALSE)-$P167,""))</f>
        <v/>
      </c>
      <c r="BB167" s="156" t="str">
        <f>IFERROR(INDEX(DATASHEET!$A$1:$DG$299,MATCH(PROGRESS!$A167,DATASHEET!$A$1:$A$299,0),MATCH(PROGRESS!BC$2,DATASHEET!$A$1:$DG$1,0)),"")</f>
        <v/>
      </c>
      <c r="BC167" s="156" t="str">
        <f t="shared" si="105"/>
        <v/>
      </c>
      <c r="BD167" s="138" t="str">
        <f>IF(ISBLANK(DATASHEET!BI153),"",DATASHEET!BI153)</f>
        <v>CMC</v>
      </c>
      <c r="BE167" s="198" t="str">
        <f>IF(ISBLANK(DATASHEET!BJ153),"",DATASHEET!BJ153)</f>
        <v>11X-EN-4</v>
      </c>
      <c r="BF167" s="140" t="str">
        <f>IF(BG167="","",IFERROR(VLOOKUP(DATASHEET!BL153,lookup,2,FALSE)-$P167,""))</f>
        <v/>
      </c>
      <c r="BG167" s="156" t="str">
        <f>IFERROR(INDEX(DATASHEET!$A$1:$DG$299,MATCH(PROGRESS!$A167,DATASHEET!$A$1:$A$299,0),MATCH(PROGRESS!BH$2,DATASHEET!$A$1:$DG$1,0)),"")</f>
        <v/>
      </c>
      <c r="BH167" s="156" t="str">
        <f t="shared" si="106"/>
        <v/>
      </c>
      <c r="BI167" s="138" t="str">
        <f>IF(ISBLANK(DATASHEET!BM153),"",DATASHEET!BM153)</f>
        <v/>
      </c>
      <c r="BJ167" s="198" t="str">
        <f>IF(ISBLANK(DATASHEET!BN153),"",DATASHEET!BN153)</f>
        <v/>
      </c>
      <c r="BK167" s="140" t="str">
        <f>IF(BL167="","",IFERROR(VLOOKUP(DATASHEET!BP153,lookup,2,FALSE)-$P167,""))</f>
        <v/>
      </c>
      <c r="BL167" s="156" t="str">
        <f>IFERROR(INDEX(DATASHEET!$A$1:$DG$299,MATCH(PROGRESS!$A167,DATASHEET!$A$1:$A$299,0),MATCH(PROGRESS!BM$2,DATASHEET!$A$1:$DG$1,0)),"")</f>
        <v/>
      </c>
      <c r="BM167" s="156" t="str">
        <f t="shared" si="107"/>
        <v/>
      </c>
      <c r="BN167" s="138" t="str">
        <f>IF(ISBLANK(DATASHEET!BQ153),"",DATASHEET!BQ153)</f>
        <v/>
      </c>
      <c r="BO167" s="198" t="str">
        <f>IF(ISBLANK(DATASHEET!BR153),"",DATASHEET!BR153)</f>
        <v/>
      </c>
      <c r="BP167" s="140" t="str">
        <f>IF(BQ167="","",IFERROR(VLOOKUP(DATASHEET!BX153,lookup,2,FALSE)-$P167,""))</f>
        <v/>
      </c>
      <c r="BQ167" s="156" t="str">
        <f>IFERROR(INDEX(DATASHEET!$A$1:$DG$299,MATCH(PROGRESS!$A167,DATASHEET!$A$1:$A$299,0),MATCH(PROGRESS!BR$2,DATASHEET!$A$1:$DG$1,0)),"")</f>
        <v/>
      </c>
      <c r="BR167" s="156" t="str">
        <f t="shared" si="108"/>
        <v/>
      </c>
      <c r="BS167" s="138" t="str">
        <f>IF(ISBLANK(DATASHEET!BY153),"",DATASHEET!BY153)</f>
        <v>EGQ</v>
      </c>
      <c r="BT167" s="198" t="str">
        <f>IF(ISBLANK(DATASHEET!BZ153),"",DATASHEET!BZ153)</f>
        <v>11S-FR-2</v>
      </c>
      <c r="BU167" s="140" t="str">
        <f>IF(BV167="","",IFERROR(VLOOKUP(DATASHEET!CB153,lookup,2,FALSE)-$P167,""))</f>
        <v/>
      </c>
      <c r="BV167" s="156" t="str">
        <f>IFERROR(INDEX(DATASHEET!$A$1:$DG$299,MATCH(PROGRESS!$A167,DATASHEET!$A$1:$A$299,0),MATCH(PROGRESS!BW$2,DATASHEET!$A$1:$DG$1,0)),"")</f>
        <v/>
      </c>
      <c r="BW167" s="156" t="str">
        <f t="shared" si="109"/>
        <v/>
      </c>
      <c r="BX167" s="138" t="str">
        <f>IF(ISBLANK(DATASHEET!CC153),"",DATASHEET!CC153)</f>
        <v/>
      </c>
      <c r="BY167" s="198" t="str">
        <f>IF(ISBLANK(DATASHEET!CD153),"",DATASHEET!CD153)</f>
        <v/>
      </c>
      <c r="BZ167" s="140" t="str">
        <f>IF(CA167="","",IFERROR(VLOOKUP(DATASHEET!CE153,lookup,2,FALSE)-$P167,""))</f>
        <v/>
      </c>
      <c r="CA167" s="156" t="str">
        <f>IFERROR(INDEX(DATASHEET!$A$1:$DG$299,MATCH(PROGRESS!$A167,DATASHEET!$A$1:$A$299,0),MATCH(PROGRESS!CB$2,DATASHEET!$A$1:$DG$1,0)),"")</f>
        <v/>
      </c>
      <c r="CB167" s="156" t="str">
        <f t="shared" si="110"/>
        <v/>
      </c>
      <c r="CC167" s="138" t="str">
        <f>IF(ISBLANK(DATASHEET!CF153),"",DATASHEET!CF153)</f>
        <v/>
      </c>
      <c r="CD167" s="198" t="str">
        <f>IF(ISBLANK(DATASHEET!CG153),"",DATASHEET!CG153)</f>
        <v/>
      </c>
      <c r="CE167" s="140" t="str">
        <f>IF(CF167="","",IFERROR(VLOOKUP(DATASHEET!CJ153,lookup,2,FALSE)-$P167,""))</f>
        <v/>
      </c>
      <c r="CF167" s="156" t="str">
        <f>IFERROR(INDEX(DATASHEET!$A$1:$DG$299,MATCH(PROGRESS!$A167,DATASHEET!$A$1:$A$299,0),MATCH(PROGRESS!CG$2,DATASHEET!$A$1:$DG$1,0)),"")</f>
        <v/>
      </c>
      <c r="CG167" s="156" t="str">
        <f t="shared" si="111"/>
        <v/>
      </c>
      <c r="CH167" s="138" t="str">
        <f>IF(ISBLANK(DATASHEET!CK153),"",DATASHEET!CK153)</f>
        <v/>
      </c>
      <c r="CI167" s="198" t="str">
        <f>IF(ISBLANK(DATASHEET!CL153),"",DATASHEET!CL153)</f>
        <v/>
      </c>
      <c r="CJ167" s="140" t="str">
        <f>IF(CK167="","",IFERROR(VLOOKUP(DATASHEET!CN153,lookup,2,FALSE)-$P167,""))</f>
        <v/>
      </c>
      <c r="CK167" s="156" t="str">
        <f>IFERROR(INDEX(DATASHEET!$A$1:$DG$299,MATCH(PROGRESS!$A167,DATASHEET!$A$1:$A$299,0),MATCH(PROGRESS!CL$2,DATASHEET!$A$1:$DG$1,0)),"")</f>
        <v/>
      </c>
      <c r="CL167" s="156" t="str">
        <f t="shared" si="112"/>
        <v/>
      </c>
      <c r="CM167" s="138" t="str">
        <f>IF(ISBLANK(DATASHEET!CO153),"",DATASHEET!CO153)</f>
        <v>AMA</v>
      </c>
      <c r="CN167" s="198" t="str">
        <f>IF(ISBLANK(DATASHEET!CP153),"",DATASHEET!CP153)</f>
        <v>11X-MA-6</v>
      </c>
      <c r="CO167" s="140" t="str">
        <f>IF(CP167="","",IFERROR(VLOOKUP(DATASHEET!CR153,lookup,2,FALSE)-$P167,""))</f>
        <v/>
      </c>
      <c r="CP167" s="156" t="str">
        <f>IFERROR(INDEX(DATASHEET!$A$1:$DG$299,MATCH(PROGRESS!$A167,DATASHEET!$A$1:$A$299,0),MATCH(PROGRESS!CQ$2,DATASHEET!$A$1:$DG$1,0)),"")</f>
        <v/>
      </c>
      <c r="CQ167" s="156" t="str">
        <f t="shared" si="113"/>
        <v/>
      </c>
      <c r="CR167" s="138" t="str">
        <f>IF(ISBLANK(DATASHEET!CS153),"",DATASHEET!CS153)</f>
        <v/>
      </c>
      <c r="CS167" s="198" t="str">
        <f>IF(ISBLANK(DATASHEET!CT153),"",DATASHEET!CT153)</f>
        <v/>
      </c>
      <c r="CT167" s="140" t="str">
        <f>IF(CU167="","",IFERROR(VLOOKUP(DATASHEET!CV153,lookup,2,FALSE)-$P167,""))</f>
        <v/>
      </c>
      <c r="CU167" s="156" t="str">
        <f>IFERROR(INDEX(DATASHEET!$A$1:$DG$299,MATCH(PROGRESS!$A167,DATASHEET!$A$1:$A$299,0),MATCH(PROGRESS!CV$2,DATASHEET!$A$1:$DG$1,0)),"")</f>
        <v/>
      </c>
      <c r="CV167" s="156" t="str">
        <f t="shared" si="114"/>
        <v/>
      </c>
      <c r="CW167" s="138" t="str">
        <f>IF(ISBLANK(DATASHEET!CW153),"",DATASHEET!CW153)</f>
        <v>SGO</v>
      </c>
      <c r="CX167" s="198" t="str">
        <f>IF(ISBLANK(DATASHEET!CX153),"",DATASHEET!CX153)</f>
        <v>11LT-PHO-6</v>
      </c>
      <c r="CY167" s="140" t="str">
        <f>IF(CZ167="","",IFERROR(VLOOKUP(DATASHEET!DD153,lookup,2,FALSE)-$P167,""))</f>
        <v/>
      </c>
      <c r="CZ167" s="156" t="str">
        <f>IFERROR(INDEX(DATASHEET!$A$1:$DG$299,MATCH(PROGRESS!$A167,DATASHEET!$A$1:$A$299,0),MATCH(PROGRESS!DA$2,DATASHEET!$A$1:$DG$1,0)),"")</f>
        <v/>
      </c>
      <c r="DA167" s="156" t="str">
        <f t="shared" si="115"/>
        <v/>
      </c>
      <c r="DB167" s="138" t="str">
        <f>IF(ISBLANK(DATASHEET!DE153),"",DATASHEET!DE153)</f>
        <v/>
      </c>
      <c r="DC167" s="198" t="str">
        <f>IF(ISBLANK(DATASHEET!DF153),"",DATASHEET!DF153)</f>
        <v/>
      </c>
      <c r="DD167" s="140" t="str">
        <f>IF(DE167="","",IFERROR(VLOOKUP(DATASHEET!DH153,lookup,2,FALSE)-$P167,""))</f>
        <v/>
      </c>
      <c r="DE167" s="156" t="str">
        <f>IFERROR(INDEX(DATASHEET!$A$1:$DG$299,MATCH(PROGRESS!$A167,DATASHEET!$A$1:$A$299,0),MATCH(PROGRESS!DF$2,DATASHEET!$A$1:$DG$1,0)),"")</f>
        <v/>
      </c>
      <c r="DF167" s="156" t="str">
        <f t="shared" si="116"/>
        <v/>
      </c>
      <c r="DG167" s="138" t="str">
        <f>IF(ISBLANK(DATASHEET!DI153),"",DATASHEET!DI153)</f>
        <v/>
      </c>
      <c r="DH167" s="198" t="str">
        <f>IF(ISBLANK(DATASHEET!DJ153),"",DATASHEET!DJ153)</f>
        <v/>
      </c>
      <c r="DI167" s="140" t="str">
        <f>IF(DJ167="","",IFERROR(VLOOKUP(DATASHEET!DL153,lookup,2,FALSE)-$P167,""))</f>
        <v/>
      </c>
      <c r="DJ167" s="156" t="str">
        <f>IFERROR(INDEX(DATASHEET!$A$1:$DG$299,MATCH(PROGRESS!$A167,DATASHEET!$A$1:$A$299,0),MATCH(PROGRESS!DK$2,DATASHEET!$A$1:$DG$1,0)),"")</f>
        <v/>
      </c>
      <c r="DK167" s="156" t="str">
        <f t="shared" si="117"/>
        <v/>
      </c>
      <c r="DL167" s="138" t="str">
        <f>IF(ISBLANK(DATASHEET!DM153),"",DATASHEET!DM153)</f>
        <v/>
      </c>
      <c r="DM167" s="198" t="str">
        <f>IF(ISBLANK(DATASHEET!DN153),"",DATASHEET!DN153)</f>
        <v/>
      </c>
      <c r="DN167" s="140" t="str">
        <f>IF(DO167="","",IFERROR(VLOOKUP(DATASHEET!DP153,lookup,2,FALSE)-$P167,""))</f>
        <v/>
      </c>
      <c r="DO167" s="156" t="str">
        <f>IFERROR(INDEX(DATASHEET!$A$1:$DG$299,MATCH(PROGRESS!$A167,DATASHEET!$A$1:$A$299,0),MATCH(PROGRESS!DP$2,DATASHEET!$A$1:$DG$1,0)),"")</f>
        <v/>
      </c>
      <c r="DP167" s="156" t="str">
        <f t="shared" si="118"/>
        <v/>
      </c>
      <c r="DQ167" s="138" t="str">
        <f>IF(ISBLANK(DATASHEET!DQ153),"",DATASHEET!DQ153)</f>
        <v>CR</v>
      </c>
      <c r="DR167" s="198" t="str">
        <f>IF(ISBLANK(DATASHEET!DR153),"",DATASHEET!DR153)</f>
        <v>11X-RE-8</v>
      </c>
      <c r="DS167" s="140" t="str">
        <f>IF(DT167="","",IFERROR(VLOOKUP(DATASHEET!DT153,lookup,2,FALSE)-$P167,""))</f>
        <v/>
      </c>
      <c r="DT167" s="156" t="str">
        <f>IFERROR(INDEX(DATASHEET!$A$1:$DG$299,MATCH(PROGRESS!$A167,DATASHEET!$A$1:$A$299,0),MATCH(PROGRESS!DU$2,DATASHEET!$A$1:$DG$1,0)),"")</f>
        <v/>
      </c>
      <c r="DU167" s="156" t="str">
        <f t="shared" si="119"/>
        <v/>
      </c>
      <c r="DV167" s="138" t="str">
        <f>IF(ISBLANK(DATASHEET!DU153),"",DATASHEET!DU153)</f>
        <v>ES</v>
      </c>
      <c r="DW167" s="198" t="str">
        <f>IF(ISBLANK(DATASHEET!DV153),"",DATASHEET!DV153)</f>
        <v>11C-SC-2</v>
      </c>
      <c r="DX167" s="140" t="str">
        <f>IF(DY167="","",IFERROR(VLOOKUP(DATASHEET!DX153,lookup,2,FALSE)-$P167,""))</f>
        <v/>
      </c>
      <c r="DY167" s="156" t="str">
        <f>IFERROR(INDEX(DATASHEET!$A$1:$DG$299,MATCH(PROGRESS!$A167,DATASHEET!$A$1:$A$299,0),MATCH(PROGRESS!DZ$2,DATASHEET!$A$1:$DG$1,0)),"")</f>
        <v/>
      </c>
      <c r="DZ167" s="156" t="str">
        <f t="shared" si="120"/>
        <v/>
      </c>
      <c r="EA167" s="138" t="str">
        <f>IF(ISBLANK(DATASHEET!DY153),"",DATASHEET!DY153)</f>
        <v/>
      </c>
      <c r="EB167" s="198" t="str">
        <f>IF(ISBLANK(DATASHEET!DZ153),"",DATASHEET!DZ153)</f>
        <v/>
      </c>
      <c r="FD167" s="526"/>
      <c r="FE167" s="532"/>
      <c r="FF167" s="532"/>
      <c r="FG167" s="532"/>
      <c r="FH167" s="526"/>
      <c r="FI167" s="526"/>
      <c r="FJ167" s="532"/>
      <c r="FK167" s="526"/>
      <c r="FL167" s="532"/>
      <c r="FM167" s="526"/>
      <c r="FN167" s="532"/>
      <c r="FO167" s="532"/>
      <c r="FP167" s="532"/>
      <c r="FQ167" s="526"/>
      <c r="FR167" s="526"/>
      <c r="FS167" s="526"/>
      <c r="FT167" s="532"/>
      <c r="FU167" s="526"/>
      <c r="FV167" s="532"/>
      <c r="FW167" s="532"/>
      <c r="FX167" s="532"/>
      <c r="FY167" s="526"/>
      <c r="FZ167" s="532"/>
      <c r="GA167" s="529"/>
      <c r="GB167" s="530"/>
      <c r="GC167" s="530"/>
      <c r="GD167" s="529"/>
      <c r="GE167" s="530"/>
      <c r="GF167" s="530"/>
      <c r="GG167" s="530"/>
      <c r="GH167" s="530"/>
      <c r="GI167" s="530"/>
      <c r="GJ167" s="529"/>
      <c r="GK167" s="530"/>
      <c r="GL167" s="529"/>
      <c r="GM167" s="529"/>
      <c r="GN167" s="530"/>
      <c r="GO167" s="530"/>
      <c r="GP167" s="529"/>
      <c r="GQ167" s="529"/>
      <c r="GR167" s="530"/>
      <c r="GS167" s="530"/>
      <c r="GT167" s="529"/>
    </row>
    <row r="168" spans="1:211" ht="15.75" x14ac:dyDescent="0.25">
      <c r="A168" s="179">
        <f>DATASHEET!A154</f>
        <v>151690</v>
      </c>
      <c r="B168" s="58" t="str">
        <f>DATASHEET!B154</f>
        <v>SADLER, Tierney</v>
      </c>
      <c r="C168" s="169" t="str">
        <f>DATASHEET!C154</f>
        <v>11ZI</v>
      </c>
      <c r="D168" s="170" t="str">
        <f>DATASHEET!D154</f>
        <v>F</v>
      </c>
      <c r="E168" s="170" t="str">
        <f>DATASHEET!J154</f>
        <v>N</v>
      </c>
      <c r="F168" s="170" t="str">
        <f>DATASHEET!E154</f>
        <v>N</v>
      </c>
      <c r="G168" s="170" t="str">
        <f>DATASHEET!F154</f>
        <v>White - British</v>
      </c>
      <c r="H168" s="170" t="str">
        <f>DATASHEET!G154</f>
        <v>N</v>
      </c>
      <c r="I168" s="170" t="str">
        <f>DATASHEET!H154</f>
        <v>N</v>
      </c>
      <c r="J168" s="170" t="str">
        <f>DATASHEET!I154</f>
        <v>N</v>
      </c>
      <c r="K168" s="171" t="str">
        <f>DATASHEET!M154</f>
        <v>M</v>
      </c>
      <c r="L168" s="88" t="str">
        <f t="shared" si="96"/>
        <v/>
      </c>
      <c r="M168" s="88" t="str">
        <f t="shared" si="97"/>
        <v/>
      </c>
      <c r="N168" s="498" t="str">
        <f>IF(ISBLANK(DATASHEET!L154),"",DATASHEET!L154)</f>
        <v>4-5</v>
      </c>
      <c r="O168" s="109">
        <f>IFERROR(IF(VLOOKUP(DATASHEET!A154,[5]YEAR11!$A$2:$AF$236,18,FALSE)="","",VLOOKUP(DATASHEET!A154,[5]YEAR11!$A$2:$AF$236,18,FALSE)),"")</f>
        <v>42.677678999999998</v>
      </c>
      <c r="P168" s="111">
        <f>IFERROR(IF(VLOOKUP(DATASHEET!A154,[5]YEAR11!$A$2:$AF$237,19,FALSE)="","",VLOOKUP(DATASHEET!A154,[5]YEAR11!$A$2:$AF$237,19,FALSE)),"")</f>
        <v>4.2677678999999999</v>
      </c>
      <c r="Q168" s="497">
        <f>'P8 BREAKDOWN'!M156</f>
        <v>-3.7177678999999997</v>
      </c>
      <c r="R168" s="140" t="str">
        <f>IF(S168="","",IFERROR(VLOOKUP(DATASHEET!AF154,lookup,2,FALSE)-$P168,""))</f>
        <v/>
      </c>
      <c r="S168" s="156" t="str">
        <f>IFERROR(INDEX(DATASHEET!$A$1:$DG$299,MATCH(PROGRESS!$A168,DATASHEET!$A$1:$A$299,0),MATCH(PROGRESS!T$2,DATASHEET!$A$1:$DG$1,0)),"")</f>
        <v/>
      </c>
      <c r="T168" s="156" t="str">
        <f t="shared" si="98"/>
        <v/>
      </c>
      <c r="U168" s="138" t="str">
        <f>IF(ISBLANK(DATASHEET!AG154),"",DATASHEET!AG154)</f>
        <v/>
      </c>
      <c r="V168" s="198" t="str">
        <f>IF(ISBLANK(DATASHEET!AH154),"",DATASHEET!AH154)</f>
        <v/>
      </c>
      <c r="W168" s="140" t="str">
        <f>IF(X168="","",IFERROR(VLOOKUP(DATASHEET!AJ154,lookup,2,FALSE)-$P168,""))</f>
        <v/>
      </c>
      <c r="X168" s="156" t="str">
        <f>IFERROR(INDEX(DATASHEET!$A$1:$DG$299,MATCH(PROGRESS!$A168,DATASHEET!$A$1:$A$299,0),MATCH(PROGRESS!Y$2,DATASHEET!$A$1:$DG$1,0)),"")</f>
        <v/>
      </c>
      <c r="Y168" s="156" t="str">
        <f t="shared" si="99"/>
        <v/>
      </c>
      <c r="Z168" s="138" t="str">
        <f>IF(ISBLANK(DATASHEET!AK154),"",DATASHEET!AK154)</f>
        <v/>
      </c>
      <c r="AA168" s="198" t="str">
        <f>IF(ISBLANK(DATASHEET!AL154),"",DATASHEET!AL154)</f>
        <v/>
      </c>
      <c r="AB168" s="140" t="str">
        <f>IF(AC168="","",IFERROR(VLOOKUP(DATASHEET!AN154,lookup,2,FALSE)-$P168,""))</f>
        <v/>
      </c>
      <c r="AC168" s="156" t="str">
        <f>IFERROR(INDEX(DATASHEET!$A$1:$DG$299,MATCH(PROGRESS!$A168,DATASHEET!$A$1:$A$299,0),MATCH(PROGRESS!AD$2,DATASHEET!$A$1:$DG$1,0)),"")</f>
        <v/>
      </c>
      <c r="AD168" s="156" t="str">
        <f t="shared" si="100"/>
        <v/>
      </c>
      <c r="AE168" s="138" t="str">
        <f>IF(ISBLANK(DATASHEET!AO154),"",DATASHEET!AO154)</f>
        <v/>
      </c>
      <c r="AF168" s="198" t="str">
        <f>IF(ISBLANK(DATASHEET!AP154),"",DATASHEET!AP154)</f>
        <v/>
      </c>
      <c r="AG168" s="140" t="str">
        <f>IF(AH168="","",IFERROR(VLOOKUP(DATASHEET!AR154,lookup,2,FALSE)-$P168,""))</f>
        <v/>
      </c>
      <c r="AH168" s="156" t="str">
        <f>IFERROR(INDEX(DATASHEET!$A$1:$DG$299,MATCH(PROGRESS!$A168,DATASHEET!$A$1:$A$299,0),MATCH(PROGRESS!AI$2,DATASHEET!$A$1:$DG$1,0)),"")</f>
        <v/>
      </c>
      <c r="AI168" s="156" t="str">
        <f t="shared" si="101"/>
        <v/>
      </c>
      <c r="AJ168" s="138" t="str">
        <f>IF(ISBLANK(DATASHEET!AS154),"",DATASHEET!AS154)</f>
        <v/>
      </c>
      <c r="AK168" s="198" t="str">
        <f>IF(ISBLANK(DATASHEET!AT154),"",DATASHEET!AT154)</f>
        <v/>
      </c>
      <c r="AL168" s="140" t="str">
        <f>IF(AM168="","",IFERROR(VLOOKUP(DATASHEET!AV154,lookup,2,FALSE)-$P168,""))</f>
        <v/>
      </c>
      <c r="AM168" s="156" t="str">
        <f>IFERROR(INDEX(DATASHEET!$A$1:$DG$299,MATCH(PROGRESS!$A168,DATASHEET!$A$1:$A$299,0),MATCH(PROGRESS!AN$2,DATASHEET!$A$1:$DG$1,0)),"")</f>
        <v/>
      </c>
      <c r="AN168" s="156" t="str">
        <f t="shared" si="102"/>
        <v/>
      </c>
      <c r="AO168" s="138" t="str">
        <f>IF(ISBLANK(DATASHEET!AW154),"",DATASHEET!AW154)</f>
        <v/>
      </c>
      <c r="AP168" s="198" t="str">
        <f>IF(ISBLANK(DATASHEET!AX154),"",DATASHEET!AX154)</f>
        <v/>
      </c>
      <c r="AQ168" s="140" t="str">
        <f>IF(AR168="","",IFERROR(VLOOKUP(DATASHEET!AZ154,lookup,2,FALSE)-$P168,""))</f>
        <v/>
      </c>
      <c r="AR168" s="156" t="str">
        <f>IFERROR(INDEX(DATASHEET!$A$1:$DG$299,MATCH(PROGRESS!$A168,DATASHEET!$A$1:$A$299,0),MATCH(PROGRESS!AS$2,DATASHEET!$A$1:$DG$1,0)),"")</f>
        <v/>
      </c>
      <c r="AS168" s="156" t="str">
        <f t="shared" si="103"/>
        <v/>
      </c>
      <c r="AT168" s="138" t="str">
        <f>IF(ISBLANK(DATASHEET!BA154),"",DATASHEET!BA154)</f>
        <v/>
      </c>
      <c r="AU168" s="198" t="str">
        <f>IF(ISBLANK(DATASHEET!BB154),"",DATASHEET!BB154)</f>
        <v/>
      </c>
      <c r="AV168" s="140" t="str">
        <f>IF(AW168="","",IFERROR(VLOOKUP(DATASHEET!BD154,lookup,2,FALSE)-$P168,""))</f>
        <v/>
      </c>
      <c r="AW168" s="156" t="str">
        <f>IFERROR(INDEX(DATASHEET!$A$1:$DG$299,MATCH(PROGRESS!$A168,DATASHEET!$A$1:$A$299,0),MATCH(PROGRESS!AX$2,DATASHEET!$A$1:$DG$1,0)),"")</f>
        <v/>
      </c>
      <c r="AX168" s="156" t="str">
        <f t="shared" si="104"/>
        <v/>
      </c>
      <c r="AY168" s="138" t="str">
        <f>IF(ISBLANK(DATASHEET!BE154),"",DATASHEET!BE154)</f>
        <v>EC</v>
      </c>
      <c r="AZ168" s="198" t="str">
        <f>IF(ISBLANK(DATASHEET!BF154),"",DATASHEET!BF154)</f>
        <v>11LT-DR-2</v>
      </c>
      <c r="BA168" s="140" t="str">
        <f>IF(BB168="","",IFERROR(VLOOKUP(DATASHEET!BH154,lookup,2,FALSE)-$P168,""))</f>
        <v/>
      </c>
      <c r="BB168" s="156" t="str">
        <f>IFERROR(INDEX(DATASHEET!$A$1:$DG$299,MATCH(PROGRESS!$A168,DATASHEET!$A$1:$A$299,0),MATCH(PROGRESS!BC$2,DATASHEET!$A$1:$DG$1,0)),"")</f>
        <v/>
      </c>
      <c r="BC168" s="156" t="str">
        <f t="shared" si="105"/>
        <v/>
      </c>
      <c r="BD168" s="138" t="str">
        <f>IF(ISBLANK(DATASHEET!BI154),"",DATASHEET!BI154)</f>
        <v>FB</v>
      </c>
      <c r="BE168" s="198" t="str">
        <f>IF(ISBLANK(DATASHEET!BJ154),"",DATASHEET!BJ154)</f>
        <v>11X-EN-6</v>
      </c>
      <c r="BF168" s="140" t="str">
        <f>IF(BG168="","",IFERROR(VLOOKUP(DATASHEET!BL154,lookup,2,FALSE)-$P168,""))</f>
        <v/>
      </c>
      <c r="BG168" s="156" t="str">
        <f>IFERROR(INDEX(DATASHEET!$A$1:$DG$299,MATCH(PROGRESS!$A168,DATASHEET!$A$1:$A$299,0),MATCH(PROGRESS!BH$2,DATASHEET!$A$1:$DG$1,0)),"")</f>
        <v/>
      </c>
      <c r="BH168" s="156" t="str">
        <f t="shared" si="106"/>
        <v/>
      </c>
      <c r="BI168" s="138" t="str">
        <f>IF(ISBLANK(DATASHEET!BM154),"",DATASHEET!BM154)</f>
        <v/>
      </c>
      <c r="BJ168" s="198" t="str">
        <f>IF(ISBLANK(DATASHEET!BN154),"",DATASHEET!BN154)</f>
        <v/>
      </c>
      <c r="BK168" s="140" t="str">
        <f>IF(BL168="","",IFERROR(VLOOKUP(DATASHEET!BP154,lookup,2,FALSE)-$P168,""))</f>
        <v/>
      </c>
      <c r="BL168" s="156" t="str">
        <f>IFERROR(INDEX(DATASHEET!$A$1:$DG$299,MATCH(PROGRESS!$A168,DATASHEET!$A$1:$A$299,0),MATCH(PROGRESS!BM$2,DATASHEET!$A$1:$DG$1,0)),"")</f>
        <v/>
      </c>
      <c r="BM168" s="156" t="str">
        <f t="shared" si="107"/>
        <v/>
      </c>
      <c r="BN168" s="138" t="str">
        <f>IF(ISBLANK(DATASHEET!BQ154),"",DATASHEET!BQ154)</f>
        <v>AWR</v>
      </c>
      <c r="BO168" s="198" t="str">
        <f>IF(ISBLANK(DATASHEET!BR154),"",DATASHEET!BR154)</f>
        <v>11MS2-FN2-5</v>
      </c>
      <c r="BP168" s="140" t="str">
        <f>IF(BQ168="","",IFERROR(VLOOKUP(DATASHEET!BX154,lookup,2,FALSE)-$P168,""))</f>
        <v/>
      </c>
      <c r="BQ168" s="156" t="str">
        <f>IFERROR(INDEX(DATASHEET!$A$1:$DG$299,MATCH(PROGRESS!$A168,DATASHEET!$A$1:$A$299,0),MATCH(PROGRESS!BR$2,DATASHEET!$A$1:$DG$1,0)),"")</f>
        <v/>
      </c>
      <c r="BR168" s="156" t="str">
        <f t="shared" si="108"/>
        <v/>
      </c>
      <c r="BS168" s="138" t="str">
        <f>IF(ISBLANK(DATASHEET!BY154),"",DATASHEET!BY154)</f>
        <v/>
      </c>
      <c r="BT168" s="198" t="str">
        <f>IF(ISBLANK(DATASHEET!BZ154),"",DATASHEET!BZ154)</f>
        <v/>
      </c>
      <c r="BU168" s="140" t="str">
        <f>IF(BV168="","",IFERROR(VLOOKUP(DATASHEET!CB154,lookup,2,FALSE)-$P168,""))</f>
        <v/>
      </c>
      <c r="BV168" s="156" t="str">
        <f>IFERROR(INDEX(DATASHEET!$A$1:$DG$299,MATCH(PROGRESS!$A168,DATASHEET!$A$1:$A$299,0),MATCH(PROGRESS!BW$2,DATASHEET!$A$1:$DG$1,0)),"")</f>
        <v/>
      </c>
      <c r="BW168" s="156" t="str">
        <f t="shared" si="109"/>
        <v/>
      </c>
      <c r="BX168" s="138" t="str">
        <f>IF(ISBLANK(DATASHEET!CC154),"",DATASHEET!CC154)</f>
        <v/>
      </c>
      <c r="BY168" s="198" t="str">
        <f>IF(ISBLANK(DATASHEET!CD154),"",DATASHEET!CD154)</f>
        <v/>
      </c>
      <c r="BZ168" s="140" t="str">
        <f>IF(CA168="","",IFERROR(VLOOKUP(DATASHEET!CE154,lookup,2,FALSE)-$P168,""))</f>
        <v/>
      </c>
      <c r="CA168" s="156" t="str">
        <f>IFERROR(INDEX(DATASHEET!$A$1:$DG$299,MATCH(PROGRESS!$A168,DATASHEET!$A$1:$A$299,0),MATCH(PROGRESS!CB$2,DATASHEET!$A$1:$DG$1,0)),"")</f>
        <v/>
      </c>
      <c r="CB168" s="156" t="str">
        <f t="shared" si="110"/>
        <v/>
      </c>
      <c r="CC168" s="138" t="str">
        <f>IF(ISBLANK(DATASHEET!CF154),"",DATASHEET!CF154)</f>
        <v/>
      </c>
      <c r="CD168" s="198" t="str">
        <f>IF(ISBLANK(DATASHEET!CG154),"",DATASHEET!CG154)</f>
        <v/>
      </c>
      <c r="CE168" s="140" t="str">
        <f>IF(CF168="","",IFERROR(VLOOKUP(DATASHEET!CJ154,lookup,2,FALSE)-$P168,""))</f>
        <v/>
      </c>
      <c r="CF168" s="156" t="str">
        <f>IFERROR(INDEX(DATASHEET!$A$1:$DG$299,MATCH(PROGRESS!$A168,DATASHEET!$A$1:$A$299,0),MATCH(PROGRESS!CG$2,DATASHEET!$A$1:$DG$1,0)),"")</f>
        <v/>
      </c>
      <c r="CG168" s="156" t="str">
        <f t="shared" si="111"/>
        <v/>
      </c>
      <c r="CH168" s="138" t="str">
        <f>IF(ISBLANK(DATASHEET!CK154),"",DATASHEET!CK154)</f>
        <v/>
      </c>
      <c r="CI168" s="198" t="str">
        <f>IF(ISBLANK(DATASHEET!CL154),"",DATASHEET!CL154)</f>
        <v/>
      </c>
      <c r="CJ168" s="140" t="str">
        <f>IF(CK168="","",IFERROR(VLOOKUP(DATASHEET!CN154,lookup,2,FALSE)-$P168,""))</f>
        <v/>
      </c>
      <c r="CK168" s="156" t="str">
        <f>IFERROR(INDEX(DATASHEET!$A$1:$DG$299,MATCH(PROGRESS!$A168,DATASHEET!$A$1:$A$299,0),MATCH(PROGRESS!CL$2,DATASHEET!$A$1:$DG$1,0)),"")</f>
        <v/>
      </c>
      <c r="CL168" s="156" t="str">
        <f t="shared" si="112"/>
        <v/>
      </c>
      <c r="CM168" s="138" t="str">
        <f>IF(ISBLANK(DATASHEET!CO154),"",DATASHEET!CO154)</f>
        <v>JQ</v>
      </c>
      <c r="CN168" s="198" t="str">
        <f>IF(ISBLANK(DATASHEET!CP154),"",DATASHEET!CP154)</f>
        <v>11S-MA-3</v>
      </c>
      <c r="CO168" s="140" t="str">
        <f>IF(CP168="","",IFERROR(VLOOKUP(DATASHEET!CR154,lookup,2,FALSE)-$P168,""))</f>
        <v/>
      </c>
      <c r="CP168" s="156" t="str">
        <f>IFERROR(INDEX(DATASHEET!$A$1:$DG$299,MATCH(PROGRESS!$A168,DATASHEET!$A$1:$A$299,0),MATCH(PROGRESS!CQ$2,DATASHEET!$A$1:$DG$1,0)),"")</f>
        <v/>
      </c>
      <c r="CQ168" s="156" t="str">
        <f t="shared" si="113"/>
        <v/>
      </c>
      <c r="CR168" s="138" t="str">
        <f>IF(ISBLANK(DATASHEET!CS154),"",DATASHEET!CS154)</f>
        <v/>
      </c>
      <c r="CS168" s="198" t="str">
        <f>IF(ISBLANK(DATASHEET!CT154),"",DATASHEET!CT154)</f>
        <v/>
      </c>
      <c r="CT168" s="140" t="str">
        <f>IF(CU168="","",IFERROR(VLOOKUP(DATASHEET!CV154,lookup,2,FALSE)-$P168,""))</f>
        <v/>
      </c>
      <c r="CU168" s="156" t="str">
        <f>IFERROR(INDEX(DATASHEET!$A$1:$DG$299,MATCH(PROGRESS!$A168,DATASHEET!$A$1:$A$299,0),MATCH(PROGRESS!CV$2,DATASHEET!$A$1:$DG$1,0)),"")</f>
        <v/>
      </c>
      <c r="CV168" s="156" t="str">
        <f t="shared" si="114"/>
        <v/>
      </c>
      <c r="CW168" s="138" t="str">
        <f>IF(ISBLANK(DATASHEET!CW154),"",DATASHEET!CW154)</f>
        <v/>
      </c>
      <c r="CX168" s="198" t="str">
        <f>IF(ISBLANK(DATASHEET!CX154),"",DATASHEET!CX154)</f>
        <v/>
      </c>
      <c r="CY168" s="140" t="str">
        <f>IF(CZ168="","",IFERROR(VLOOKUP(DATASHEET!DD154,lookup,2,FALSE)-$P168,""))</f>
        <v/>
      </c>
      <c r="CZ168" s="156" t="str">
        <f>IFERROR(INDEX(DATASHEET!$A$1:$DG$299,MATCH(PROGRESS!$A168,DATASHEET!$A$1:$A$299,0),MATCH(PROGRESS!DA$2,DATASHEET!$A$1:$DG$1,0)),"")</f>
        <v/>
      </c>
      <c r="DA168" s="156" t="str">
        <f t="shared" si="115"/>
        <v/>
      </c>
      <c r="DB168" s="138" t="str">
        <f>IF(ISBLANK(DATASHEET!DE154),"",DATASHEET!DE154)</f>
        <v/>
      </c>
      <c r="DC168" s="198" t="str">
        <f>IF(ISBLANK(DATASHEET!DF154),"",DATASHEET!DF154)</f>
        <v/>
      </c>
      <c r="DD168" s="140" t="str">
        <f>IF(DE168="","",IFERROR(VLOOKUP(DATASHEET!DH154,lookup,2,FALSE)-$P168,""))</f>
        <v/>
      </c>
      <c r="DE168" s="156" t="str">
        <f>IFERROR(INDEX(DATASHEET!$A$1:$DG$299,MATCH(PROGRESS!$A168,DATASHEET!$A$1:$A$299,0),MATCH(PROGRESS!DF$2,DATASHEET!$A$1:$DG$1,0)),"")</f>
        <v/>
      </c>
      <c r="DF168" s="156" t="str">
        <f t="shared" si="116"/>
        <v/>
      </c>
      <c r="DG168" s="138" t="str">
        <f>IF(ISBLANK(DATASHEET!DI154),"",DATASHEET!DI154)</f>
        <v/>
      </c>
      <c r="DH168" s="198" t="str">
        <f>IF(ISBLANK(DATASHEET!DJ154),"",DATASHEET!DJ154)</f>
        <v/>
      </c>
      <c r="DI168" s="140" t="str">
        <f>IF(DJ168="","",IFERROR(VLOOKUP(DATASHEET!DL154,lookup,2,FALSE)-$P168,""))</f>
        <v/>
      </c>
      <c r="DJ168" s="156" t="str">
        <f>IFERROR(INDEX(DATASHEET!$A$1:$DG$299,MATCH(PROGRESS!$A168,DATASHEET!$A$1:$A$299,0),MATCH(PROGRESS!DK$2,DATASHEET!$A$1:$DG$1,0)),"")</f>
        <v/>
      </c>
      <c r="DK168" s="156" t="str">
        <f t="shared" si="117"/>
        <v/>
      </c>
      <c r="DL168" s="138" t="str">
        <f>IF(ISBLANK(DATASHEET!DM154),"",DATASHEET!DM154)</f>
        <v/>
      </c>
      <c r="DM168" s="198" t="str">
        <f>IF(ISBLANK(DATASHEET!DN154),"",DATASHEET!DN154)</f>
        <v/>
      </c>
      <c r="DN168" s="140" t="str">
        <f>IF(DO168="","",IFERROR(VLOOKUP(DATASHEET!DP154,lookup,2,FALSE)-$P168,""))</f>
        <v/>
      </c>
      <c r="DO168" s="156" t="str">
        <f>IFERROR(INDEX(DATASHEET!$A$1:$DG$299,MATCH(PROGRESS!$A168,DATASHEET!$A$1:$A$299,0),MATCH(PROGRESS!DP$2,DATASHEET!$A$1:$DG$1,0)),"")</f>
        <v/>
      </c>
      <c r="DP168" s="156" t="str">
        <f t="shared" si="118"/>
        <v/>
      </c>
      <c r="DQ168" s="138" t="str">
        <f>IF(ISBLANK(DATASHEET!DQ154),"",DATASHEET!DQ154)</f>
        <v>NT</v>
      </c>
      <c r="DR168" s="198" t="str">
        <f>IF(ISBLANK(DATASHEET!DR154),"",DATASHEET!DR154)</f>
        <v>11X-RE-5</v>
      </c>
      <c r="DS168" s="140" t="str">
        <f>IF(DT168="","",IFERROR(VLOOKUP(DATASHEET!DT154,lookup,2,FALSE)-$P168,""))</f>
        <v/>
      </c>
      <c r="DT168" s="156" t="str">
        <f>IFERROR(INDEX(DATASHEET!$A$1:$DG$299,MATCH(PROGRESS!$A168,DATASHEET!$A$1:$A$299,0),MATCH(PROGRESS!DU$2,DATASHEET!$A$1:$DG$1,0)),"")</f>
        <v/>
      </c>
      <c r="DU168" s="156" t="str">
        <f t="shared" si="119"/>
        <v/>
      </c>
      <c r="DV168" s="138" t="str">
        <f>IF(ISBLANK(DATASHEET!DU154),"",DATASHEET!DU154)</f>
        <v>ES</v>
      </c>
      <c r="DW168" s="198" t="str">
        <f>IF(ISBLANK(DATASHEET!DV154),"",DATASHEET!DV154)</f>
        <v>11C-SC-3</v>
      </c>
      <c r="DX168" s="140" t="str">
        <f>IF(DY168="","",IFERROR(VLOOKUP(DATASHEET!DX154,lookup,2,FALSE)-$P168,""))</f>
        <v/>
      </c>
      <c r="DY168" s="156" t="str">
        <f>IFERROR(INDEX(DATASHEET!$A$1:$DG$299,MATCH(PROGRESS!$A168,DATASHEET!$A$1:$A$299,0),MATCH(PROGRESS!DZ$2,DATASHEET!$A$1:$DG$1,0)),"")</f>
        <v/>
      </c>
      <c r="DZ168" s="156" t="str">
        <f t="shared" si="120"/>
        <v/>
      </c>
      <c r="EA168" s="138" t="str">
        <f>IF(ISBLANK(DATASHEET!DY154),"",DATASHEET!DY154)</f>
        <v>WE</v>
      </c>
      <c r="EB168" s="198" t="str">
        <f>IF(ISBLANK(DATASHEET!DZ154),"",DATASHEET!DZ154)</f>
        <v>11S-SP-4</v>
      </c>
      <c r="FD168" s="526"/>
      <c r="FE168" s="532"/>
      <c r="FF168" s="532"/>
      <c r="FG168" s="532"/>
      <c r="FH168" s="526"/>
      <c r="FI168" s="526"/>
      <c r="FJ168" s="532"/>
      <c r="FK168" s="526"/>
      <c r="FL168" s="532"/>
      <c r="FM168" s="526"/>
      <c r="FN168" s="532"/>
      <c r="FO168" s="532"/>
      <c r="FP168" s="532"/>
      <c r="FQ168" s="526"/>
      <c r="FR168" s="526"/>
      <c r="FS168" s="526"/>
      <c r="FT168" s="532"/>
      <c r="FU168" s="526"/>
      <c r="FV168" s="532"/>
      <c r="FW168" s="532"/>
      <c r="FX168" s="532"/>
      <c r="FY168" s="526"/>
      <c r="FZ168" s="532"/>
      <c r="GA168" s="529"/>
      <c r="GB168" s="530"/>
      <c r="GC168" s="530"/>
      <c r="GD168" s="529"/>
      <c r="GE168" s="530"/>
      <c r="GF168" s="530"/>
      <c r="GG168" s="530"/>
      <c r="GH168" s="530"/>
      <c r="GI168" s="530"/>
      <c r="GJ168" s="529"/>
      <c r="GK168" s="530"/>
      <c r="GL168" s="529"/>
      <c r="GM168" s="529"/>
      <c r="GN168" s="530"/>
      <c r="GO168" s="530"/>
      <c r="GP168" s="529"/>
      <c r="GQ168" s="529"/>
      <c r="GR168" s="530"/>
      <c r="GS168" s="530"/>
      <c r="GT168" s="529"/>
    </row>
    <row r="169" spans="1:211" ht="15.75" x14ac:dyDescent="0.25">
      <c r="A169" s="179">
        <f>DATASHEET!A155</f>
        <v>151625</v>
      </c>
      <c r="B169" s="58" t="str">
        <f>DATASHEET!B155</f>
        <v>SAMUELS, Amari</v>
      </c>
      <c r="C169" s="169" t="str">
        <f>DATASHEET!C155</f>
        <v>11SK</v>
      </c>
      <c r="D169" s="170" t="str">
        <f>DATASHEET!D155</f>
        <v>M</v>
      </c>
      <c r="E169" s="170" t="str">
        <f>DATASHEET!J155</f>
        <v>N</v>
      </c>
      <c r="F169" s="170" t="str">
        <f>DATASHEET!E155</f>
        <v>N</v>
      </c>
      <c r="G169" s="170" t="str">
        <f>DATASHEET!F155</f>
        <v>Black Caribbean</v>
      </c>
      <c r="H169" s="170" t="str">
        <f>DATASHEET!G155</f>
        <v>N</v>
      </c>
      <c r="I169" s="170" t="str">
        <f>DATASHEET!H155</f>
        <v>N</v>
      </c>
      <c r="J169" s="170" t="str">
        <f>DATASHEET!I155</f>
        <v>N</v>
      </c>
      <c r="K169" s="171" t="str">
        <f>DATASHEET!M155</f>
        <v>M</v>
      </c>
      <c r="L169" s="88" t="str">
        <f t="shared" si="96"/>
        <v/>
      </c>
      <c r="M169" s="88" t="str">
        <f t="shared" si="97"/>
        <v/>
      </c>
      <c r="N169" s="498" t="str">
        <f>IF(ISBLANK(DATASHEET!L155),"",DATASHEET!L155)</f>
        <v>4-5</v>
      </c>
      <c r="O169" s="109">
        <f>IFERROR(IF(VLOOKUP(DATASHEET!A155,[5]YEAR11!$A$2:$AF$236,18,FALSE)="","",VLOOKUP(DATASHEET!A155,[5]YEAR11!$A$2:$AF$236,18,FALSE)),"")</f>
        <v>38.909638999999999</v>
      </c>
      <c r="P169" s="111">
        <f>IFERROR(IF(VLOOKUP(DATASHEET!A155,[5]YEAR11!$A$2:$AF$237,19,FALSE)="","",VLOOKUP(DATASHEET!A155,[5]YEAR11!$A$2:$AF$237,19,FALSE)),"")</f>
        <v>3.8909639</v>
      </c>
      <c r="Q169" s="497">
        <f>'P8 BREAKDOWN'!M157</f>
        <v>-3.4909638999999997</v>
      </c>
      <c r="R169" s="140" t="str">
        <f>IF(S169="","",IFERROR(VLOOKUP(DATASHEET!AF155,lookup,2,FALSE)-$P169,""))</f>
        <v/>
      </c>
      <c r="S169" s="156" t="str">
        <f>IFERROR(INDEX(DATASHEET!$A$1:$DG$299,MATCH(PROGRESS!$A169,DATASHEET!$A$1:$A$299,0),MATCH(PROGRESS!T$2,DATASHEET!$A$1:$DG$1,0)),"")</f>
        <v/>
      </c>
      <c r="T169" s="156" t="str">
        <f t="shared" si="98"/>
        <v/>
      </c>
      <c r="U169" s="138" t="str">
        <f>IF(ISBLANK(DATASHEET!AG155),"",DATASHEET!AG155)</f>
        <v/>
      </c>
      <c r="V169" s="198" t="str">
        <f>IF(ISBLANK(DATASHEET!AH155),"",DATASHEET!AH155)</f>
        <v/>
      </c>
      <c r="W169" s="140" t="str">
        <f>IF(X169="","",IFERROR(VLOOKUP(DATASHEET!AJ155,lookup,2,FALSE)-$P169,""))</f>
        <v/>
      </c>
      <c r="X169" s="156" t="str">
        <f>IFERROR(INDEX(DATASHEET!$A$1:$DG$299,MATCH(PROGRESS!$A169,DATASHEET!$A$1:$A$299,0),MATCH(PROGRESS!Y$2,DATASHEET!$A$1:$DG$1,0)),"")</f>
        <v/>
      </c>
      <c r="Y169" s="156" t="str">
        <f t="shared" si="99"/>
        <v/>
      </c>
      <c r="Z169" s="138" t="str">
        <f>IF(ISBLANK(DATASHEET!AK155),"",DATASHEET!AK155)</f>
        <v>MM</v>
      </c>
      <c r="AA169" s="198" t="str">
        <f>IF(ISBLANK(DATASHEET!AL155),"",DATASHEET!AL155)</f>
        <v>11T-BI-3</v>
      </c>
      <c r="AB169" s="140" t="str">
        <f>IF(AC169="","",IFERROR(VLOOKUP(DATASHEET!AN155,lookup,2,FALSE)-$P169,""))</f>
        <v/>
      </c>
      <c r="AC169" s="156" t="str">
        <f>IFERROR(INDEX(DATASHEET!$A$1:$DG$299,MATCH(PROGRESS!$A169,DATASHEET!$A$1:$A$299,0),MATCH(PROGRESS!AD$2,DATASHEET!$A$1:$DG$1,0)),"")</f>
        <v/>
      </c>
      <c r="AD169" s="156" t="str">
        <f t="shared" si="100"/>
        <v/>
      </c>
      <c r="AE169" s="138" t="str">
        <f>IF(ISBLANK(DATASHEET!AO155),"",DATASHEET!AO155)</f>
        <v/>
      </c>
      <c r="AF169" s="198" t="str">
        <f>IF(ISBLANK(DATASHEET!AP155),"",DATASHEET!AP155)</f>
        <v/>
      </c>
      <c r="AG169" s="140" t="str">
        <f>IF(AH169="","",IFERROR(VLOOKUP(DATASHEET!AR155,lookup,2,FALSE)-$P169,""))</f>
        <v/>
      </c>
      <c r="AH169" s="156" t="str">
        <f>IFERROR(INDEX(DATASHEET!$A$1:$DG$299,MATCH(PROGRESS!$A169,DATASHEET!$A$1:$A$299,0),MATCH(PROGRESS!AI$2,DATASHEET!$A$1:$DG$1,0)),"")</f>
        <v/>
      </c>
      <c r="AI169" s="156" t="str">
        <f t="shared" si="101"/>
        <v/>
      </c>
      <c r="AJ169" s="138" t="str">
        <f>IF(ISBLANK(DATASHEET!AS155),"",DATASHEET!AS155)</f>
        <v>AGI</v>
      </c>
      <c r="AK169" s="198" t="str">
        <f>IF(ISBLANK(DATASHEET!AT155),"",DATASHEET!AT155)</f>
        <v>11T-CH-3</v>
      </c>
      <c r="AL169" s="140" t="str">
        <f>IF(AM169="","",IFERROR(VLOOKUP(DATASHEET!AV155,lookup,2,FALSE)-$P169,""))</f>
        <v/>
      </c>
      <c r="AM169" s="156" t="str">
        <f>IFERROR(INDEX(DATASHEET!$A$1:$DG$299,MATCH(PROGRESS!$A169,DATASHEET!$A$1:$A$299,0),MATCH(PROGRESS!AN$2,DATASHEET!$A$1:$DG$1,0)),"")</f>
        <v/>
      </c>
      <c r="AN169" s="156" t="str">
        <f t="shared" si="102"/>
        <v/>
      </c>
      <c r="AO169" s="138" t="str">
        <f>IF(ISBLANK(DATASHEET!AW155),"",DATASHEET!AW155)</f>
        <v/>
      </c>
      <c r="AP169" s="198" t="str">
        <f>IF(ISBLANK(DATASHEET!AX155),"",DATASHEET!AX155)</f>
        <v/>
      </c>
      <c r="AQ169" s="140" t="str">
        <f>IF(AR169="","",IFERROR(VLOOKUP(DATASHEET!AZ155,lookup,2,FALSE)-$P169,""))</f>
        <v/>
      </c>
      <c r="AR169" s="156" t="str">
        <f>IFERROR(INDEX(DATASHEET!$A$1:$DG$299,MATCH(PROGRESS!$A169,DATASHEET!$A$1:$A$299,0),MATCH(PROGRESS!AS$2,DATASHEET!$A$1:$DG$1,0)),"")</f>
        <v/>
      </c>
      <c r="AS169" s="156" t="str">
        <f t="shared" si="103"/>
        <v/>
      </c>
      <c r="AT169" s="138" t="str">
        <f>IF(ISBLANK(DATASHEET!BA155),"",DATASHEET!BA155)</f>
        <v/>
      </c>
      <c r="AU169" s="198" t="str">
        <f>IF(ISBLANK(DATASHEET!BB155),"",DATASHEET!BB155)</f>
        <v/>
      </c>
      <c r="AV169" s="140" t="str">
        <f>IF(AW169="","",IFERROR(VLOOKUP(DATASHEET!BD155,lookup,2,FALSE)-$P169,""))</f>
        <v/>
      </c>
      <c r="AW169" s="156" t="str">
        <f>IFERROR(INDEX(DATASHEET!$A$1:$DG$299,MATCH(PROGRESS!$A169,DATASHEET!$A$1:$A$299,0),MATCH(PROGRESS!AX$2,DATASHEET!$A$1:$DG$1,0)),"")</f>
        <v/>
      </c>
      <c r="AX169" s="156" t="str">
        <f t="shared" si="104"/>
        <v/>
      </c>
      <c r="AY169" s="138" t="str">
        <f>IF(ISBLANK(DATASHEET!BE155),"",DATASHEET!BE155)</f>
        <v/>
      </c>
      <c r="AZ169" s="198" t="str">
        <f>IF(ISBLANK(DATASHEET!BF155),"",DATASHEET!BF155)</f>
        <v/>
      </c>
      <c r="BA169" s="140" t="str">
        <f>IF(BB169="","",IFERROR(VLOOKUP(DATASHEET!BH155,lookup,2,FALSE)-$P169,""))</f>
        <v/>
      </c>
      <c r="BB169" s="156" t="str">
        <f>IFERROR(INDEX(DATASHEET!$A$1:$DG$299,MATCH(PROGRESS!$A169,DATASHEET!$A$1:$A$299,0),MATCH(PROGRESS!BC$2,DATASHEET!$A$1:$DG$1,0)),"")</f>
        <v/>
      </c>
      <c r="BC169" s="156" t="str">
        <f t="shared" si="105"/>
        <v/>
      </c>
      <c r="BD169" s="138" t="str">
        <f>IF(ISBLANK(DATASHEET!BI155),"",DATASHEET!BI155)</f>
        <v>AWH</v>
      </c>
      <c r="BE169" s="198" t="str">
        <f>IF(ISBLANK(DATASHEET!BJ155),"",DATASHEET!BJ155)</f>
        <v>11X-EN-5</v>
      </c>
      <c r="BF169" s="140" t="str">
        <f>IF(BG169="","",IFERROR(VLOOKUP(DATASHEET!BL155,lookup,2,FALSE)-$P169,""))</f>
        <v/>
      </c>
      <c r="BG169" s="156" t="str">
        <f>IFERROR(INDEX(DATASHEET!$A$1:$DG$299,MATCH(PROGRESS!$A169,DATASHEET!$A$1:$A$299,0),MATCH(PROGRESS!BH$2,DATASHEET!$A$1:$DG$1,0)),"")</f>
        <v/>
      </c>
      <c r="BH169" s="156" t="str">
        <f t="shared" si="106"/>
        <v/>
      </c>
      <c r="BI169" s="138" t="str">
        <f>IF(ISBLANK(DATASHEET!BM155),"",DATASHEET!BM155)</f>
        <v/>
      </c>
      <c r="BJ169" s="198" t="str">
        <f>IF(ISBLANK(DATASHEET!BN155),"",DATASHEET!BN155)</f>
        <v/>
      </c>
      <c r="BK169" s="140" t="str">
        <f>IF(BL169="","",IFERROR(VLOOKUP(DATASHEET!BP155,lookup,2,FALSE)-$P169,""))</f>
        <v/>
      </c>
      <c r="BL169" s="156" t="str">
        <f>IFERROR(INDEX(DATASHEET!$A$1:$DG$299,MATCH(PROGRESS!$A169,DATASHEET!$A$1:$A$299,0),MATCH(PROGRESS!BM$2,DATASHEET!$A$1:$DG$1,0)),"")</f>
        <v/>
      </c>
      <c r="BM169" s="156" t="str">
        <f t="shared" si="107"/>
        <v/>
      </c>
      <c r="BN169" s="138" t="str">
        <f>IF(ISBLANK(DATASHEET!BQ155),"",DATASHEET!BQ155)</f>
        <v/>
      </c>
      <c r="BO169" s="198" t="str">
        <f>IF(ISBLANK(DATASHEET!BR155),"",DATASHEET!BR155)</f>
        <v/>
      </c>
      <c r="BP169" s="140" t="str">
        <f>IF(BQ169="","",IFERROR(VLOOKUP(DATASHEET!BX155,lookup,2,FALSE)-$P169,""))</f>
        <v/>
      </c>
      <c r="BQ169" s="156" t="str">
        <f>IFERROR(INDEX(DATASHEET!$A$1:$DG$299,MATCH(PROGRESS!$A169,DATASHEET!$A$1:$A$299,0),MATCH(PROGRESS!BR$2,DATASHEET!$A$1:$DG$1,0)),"")</f>
        <v/>
      </c>
      <c r="BR169" s="156" t="str">
        <f t="shared" si="108"/>
        <v/>
      </c>
      <c r="BS169" s="138" t="str">
        <f>IF(ISBLANK(DATASHEET!BY155),"",DATASHEET!BY155)</f>
        <v>EGQ</v>
      </c>
      <c r="BT169" s="198" t="str">
        <f>IF(ISBLANK(DATASHEET!BZ155),"",DATASHEET!BZ155)</f>
        <v>11S-FR-2</v>
      </c>
      <c r="BU169" s="140" t="str">
        <f>IF(BV169="","",IFERROR(VLOOKUP(DATASHEET!CB155,lookup,2,FALSE)-$P169,""))</f>
        <v/>
      </c>
      <c r="BV169" s="156" t="str">
        <f>IFERROR(INDEX(DATASHEET!$A$1:$DG$299,MATCH(PROGRESS!$A169,DATASHEET!$A$1:$A$299,0),MATCH(PROGRESS!BW$2,DATASHEET!$A$1:$DG$1,0)),"")</f>
        <v/>
      </c>
      <c r="BW169" s="156" t="str">
        <f t="shared" si="109"/>
        <v/>
      </c>
      <c r="BX169" s="138" t="str">
        <f>IF(ISBLANK(DATASHEET!CC155),"",DATASHEET!CC155)</f>
        <v/>
      </c>
      <c r="BY169" s="198" t="str">
        <f>IF(ISBLANK(DATASHEET!CD155),"",DATASHEET!CD155)</f>
        <v/>
      </c>
      <c r="BZ169" s="140" t="str">
        <f>IF(CA169="","",IFERROR(VLOOKUP(DATASHEET!CE155,lookup,2,FALSE)-$P169,""))</f>
        <v/>
      </c>
      <c r="CA169" s="156" t="str">
        <f>IFERROR(INDEX(DATASHEET!$A$1:$DG$299,MATCH(PROGRESS!$A169,DATASHEET!$A$1:$A$299,0),MATCH(PROGRESS!CB$2,DATASHEET!$A$1:$DG$1,0)),"")</f>
        <v/>
      </c>
      <c r="CB169" s="156" t="str">
        <f t="shared" si="110"/>
        <v/>
      </c>
      <c r="CC169" s="138" t="str">
        <f>IF(ISBLANK(DATASHEET!CF155),"",DATASHEET!CF155)</f>
        <v/>
      </c>
      <c r="CD169" s="198" t="str">
        <f>IF(ISBLANK(DATASHEET!CG155),"",DATASHEET!CG155)</f>
        <v/>
      </c>
      <c r="CE169" s="140" t="str">
        <f>IF(CF169="","",IFERROR(VLOOKUP(DATASHEET!CJ155,lookup,2,FALSE)-$P169,""))</f>
        <v/>
      </c>
      <c r="CF169" s="156" t="str">
        <f>IFERROR(INDEX(DATASHEET!$A$1:$DG$299,MATCH(PROGRESS!$A169,DATASHEET!$A$1:$A$299,0),MATCH(PROGRESS!CG$2,DATASHEET!$A$1:$DG$1,0)),"")</f>
        <v/>
      </c>
      <c r="CG169" s="156" t="str">
        <f t="shared" si="111"/>
        <v/>
      </c>
      <c r="CH169" s="138" t="str">
        <f>IF(ISBLANK(DATASHEET!CK155),"",DATASHEET!CK155)</f>
        <v/>
      </c>
      <c r="CI169" s="198" t="str">
        <f>IF(ISBLANK(DATASHEET!CL155),"",DATASHEET!CL155)</f>
        <v/>
      </c>
      <c r="CJ169" s="140" t="str">
        <f>IF(CK169="","",IFERROR(VLOOKUP(DATASHEET!CN155,lookup,2,FALSE)-$P169,""))</f>
        <v/>
      </c>
      <c r="CK169" s="156" t="str">
        <f>IFERROR(INDEX(DATASHEET!$A$1:$DG$299,MATCH(PROGRESS!$A169,DATASHEET!$A$1:$A$299,0),MATCH(PROGRESS!CL$2,DATASHEET!$A$1:$DG$1,0)),"")</f>
        <v/>
      </c>
      <c r="CL169" s="156" t="str">
        <f t="shared" si="112"/>
        <v/>
      </c>
      <c r="CM169" s="138" t="str">
        <f>IF(ISBLANK(DATASHEET!CO155),"",DATASHEET!CO155)</f>
        <v>NBU</v>
      </c>
      <c r="CN169" s="198" t="str">
        <f>IF(ISBLANK(DATASHEET!CP155),"",DATASHEET!CP155)</f>
        <v>11X-MA-3</v>
      </c>
      <c r="CO169" s="140" t="str">
        <f>IF(CP169="","",IFERROR(VLOOKUP(DATASHEET!CR155,lookup,2,FALSE)-$P169,""))</f>
        <v/>
      </c>
      <c r="CP169" s="156" t="str">
        <f>IFERROR(INDEX(DATASHEET!$A$1:$DG$299,MATCH(PROGRESS!$A169,DATASHEET!$A$1:$A$299,0),MATCH(PROGRESS!CQ$2,DATASHEET!$A$1:$DG$1,0)),"")</f>
        <v/>
      </c>
      <c r="CQ169" s="156" t="str">
        <f t="shared" si="113"/>
        <v/>
      </c>
      <c r="CR169" s="138" t="str">
        <f>IF(ISBLANK(DATASHEET!CS155),"",DATASHEET!CS155)</f>
        <v/>
      </c>
      <c r="CS169" s="198" t="str">
        <f>IF(ISBLANK(DATASHEET!CT155),"",DATASHEET!CT155)</f>
        <v/>
      </c>
      <c r="CT169" s="140" t="str">
        <f>IF(CU169="","",IFERROR(VLOOKUP(DATASHEET!CV155,lookup,2,FALSE)-$P169,""))</f>
        <v/>
      </c>
      <c r="CU169" s="156" t="str">
        <f>IFERROR(INDEX(DATASHEET!$A$1:$DG$299,MATCH(PROGRESS!$A169,DATASHEET!$A$1:$A$299,0),MATCH(PROGRESS!CV$2,DATASHEET!$A$1:$DG$1,0)),"")</f>
        <v/>
      </c>
      <c r="CV169" s="156" t="str">
        <f t="shared" si="114"/>
        <v/>
      </c>
      <c r="CW169" s="138" t="str">
        <f>IF(ISBLANK(DATASHEET!CW155),"",DATASHEET!CW155)</f>
        <v/>
      </c>
      <c r="CX169" s="198" t="str">
        <f>IF(ISBLANK(DATASHEET!CX155),"",DATASHEET!CX155)</f>
        <v/>
      </c>
      <c r="CY169" s="140" t="str">
        <f>IF(CZ169="","",IFERROR(VLOOKUP(DATASHEET!DD155,lookup,2,FALSE)-$P169,""))</f>
        <v/>
      </c>
      <c r="CZ169" s="156" t="str">
        <f>IFERROR(INDEX(DATASHEET!$A$1:$DG$299,MATCH(PROGRESS!$A169,DATASHEET!$A$1:$A$299,0),MATCH(PROGRESS!DA$2,DATASHEET!$A$1:$DG$1,0)),"")</f>
        <v/>
      </c>
      <c r="DA169" s="156" t="str">
        <f t="shared" si="115"/>
        <v/>
      </c>
      <c r="DB169" s="138" t="str">
        <f>IF(ISBLANK(DATASHEET!DE155),"",DATASHEET!DE155)</f>
        <v>JOS</v>
      </c>
      <c r="DC169" s="198" t="str">
        <f>IF(ISBLANK(DATASHEET!DF155),"",DATASHEET!DF155)</f>
        <v>11MS2-PE-MS2-10</v>
      </c>
      <c r="DD169" s="140" t="str">
        <f>IF(DE169="","",IFERROR(VLOOKUP(DATASHEET!DH155,lookup,2,FALSE)-$P169,""))</f>
        <v/>
      </c>
      <c r="DE169" s="156" t="str">
        <f>IFERROR(INDEX(DATASHEET!$A$1:$DG$299,MATCH(PROGRESS!$A169,DATASHEET!$A$1:$A$299,0),MATCH(PROGRESS!DF$2,DATASHEET!$A$1:$DG$1,0)),"")</f>
        <v/>
      </c>
      <c r="DF169" s="156" t="str">
        <f t="shared" si="116"/>
        <v/>
      </c>
      <c r="DG169" s="138" t="str">
        <f>IF(ISBLANK(DATASHEET!DI155),"",DATASHEET!DI155)</f>
        <v>TD</v>
      </c>
      <c r="DH169" s="198" t="str">
        <f>IF(ISBLANK(DATASHEET!DJ155),"",DATASHEET!DJ155)</f>
        <v>11T-PH-3</v>
      </c>
      <c r="DI169" s="140" t="str">
        <f>IF(DJ169="","",IFERROR(VLOOKUP(DATASHEET!DL155,lookup,2,FALSE)-$P169,""))</f>
        <v/>
      </c>
      <c r="DJ169" s="156" t="str">
        <f>IFERROR(INDEX(DATASHEET!$A$1:$DG$299,MATCH(PROGRESS!$A169,DATASHEET!$A$1:$A$299,0),MATCH(PROGRESS!DK$2,DATASHEET!$A$1:$DG$1,0)),"")</f>
        <v/>
      </c>
      <c r="DK169" s="156" t="str">
        <f t="shared" si="117"/>
        <v/>
      </c>
      <c r="DL169" s="138" t="str">
        <f>IF(ISBLANK(DATASHEET!DM155),"",DATASHEET!DM155)</f>
        <v/>
      </c>
      <c r="DM169" s="198" t="str">
        <f>IF(ISBLANK(DATASHEET!DN155),"",DATASHEET!DN155)</f>
        <v/>
      </c>
      <c r="DN169" s="140" t="str">
        <f>IF(DO169="","",IFERROR(VLOOKUP(DATASHEET!DP155,lookup,2,FALSE)-$P169,""))</f>
        <v/>
      </c>
      <c r="DO169" s="156" t="str">
        <f>IFERROR(INDEX(DATASHEET!$A$1:$DG$299,MATCH(PROGRESS!$A169,DATASHEET!$A$1:$A$299,0),MATCH(PROGRESS!DP$2,DATASHEET!$A$1:$DG$1,0)),"")</f>
        <v/>
      </c>
      <c r="DP169" s="156" t="str">
        <f t="shared" si="118"/>
        <v/>
      </c>
      <c r="DQ169" s="138" t="str">
        <f>IF(ISBLANK(DATASHEET!DQ155),"",DATASHEET!DQ155)</f>
        <v>JNE</v>
      </c>
      <c r="DR169" s="198" t="str">
        <f>IF(ISBLANK(DATASHEET!DR155),"",DATASHEET!DR155)</f>
        <v>11X-RE-1</v>
      </c>
      <c r="DS169" s="140" t="str">
        <f>IF(DT169="","",IFERROR(VLOOKUP(DATASHEET!DT155,lookup,2,FALSE)-$P169,""))</f>
        <v/>
      </c>
      <c r="DT169" s="156" t="str">
        <f>IFERROR(INDEX(DATASHEET!$A$1:$DG$299,MATCH(PROGRESS!$A169,DATASHEET!$A$1:$A$299,0),MATCH(PROGRESS!DU$2,DATASHEET!$A$1:$DG$1,0)),"")</f>
        <v/>
      </c>
      <c r="DU169" s="156" t="str">
        <f t="shared" si="119"/>
        <v/>
      </c>
      <c r="DV169" s="138" t="str">
        <f>IF(ISBLANK(DATASHEET!DU155),"",DATASHEET!DU155)</f>
        <v/>
      </c>
      <c r="DW169" s="198" t="str">
        <f>IF(ISBLANK(DATASHEET!DV155),"",DATASHEET!DV155)</f>
        <v/>
      </c>
      <c r="DX169" s="140" t="str">
        <f>IF(DY169="","",IFERROR(VLOOKUP(DATASHEET!DX155,lookup,2,FALSE)-$P169,""))</f>
        <v/>
      </c>
      <c r="DY169" s="156" t="str">
        <f>IFERROR(INDEX(DATASHEET!$A$1:$DG$299,MATCH(PROGRESS!$A169,DATASHEET!$A$1:$A$299,0),MATCH(PROGRESS!DZ$2,DATASHEET!$A$1:$DG$1,0)),"")</f>
        <v/>
      </c>
      <c r="DZ169" s="156" t="str">
        <f t="shared" si="120"/>
        <v/>
      </c>
      <c r="EA169" s="138" t="str">
        <f>IF(ISBLANK(DATASHEET!DY155),"",DATASHEET!DY155)</f>
        <v/>
      </c>
      <c r="EB169" s="198" t="str">
        <f>IF(ISBLANK(DATASHEET!DZ155),"",DATASHEET!DZ155)</f>
        <v/>
      </c>
      <c r="FD169" s="526"/>
      <c r="FE169" s="532"/>
      <c r="FF169" s="532"/>
      <c r="FG169" s="532"/>
      <c r="FH169" s="526"/>
      <c r="FI169" s="526"/>
      <c r="FJ169" s="532"/>
      <c r="FK169" s="526"/>
      <c r="FL169" s="532"/>
      <c r="FM169" s="526"/>
      <c r="FN169" s="532"/>
      <c r="FO169" s="532"/>
      <c r="FP169" s="532"/>
      <c r="FQ169" s="526"/>
      <c r="FR169" s="526"/>
      <c r="FS169" s="526"/>
      <c r="FT169" s="532"/>
      <c r="FU169" s="526"/>
      <c r="FV169" s="532"/>
      <c r="FW169" s="532"/>
      <c r="FX169" s="532"/>
      <c r="FY169" s="526"/>
      <c r="FZ169" s="532"/>
      <c r="GA169" s="529"/>
      <c r="GB169" s="530"/>
      <c r="GC169" s="530"/>
      <c r="GD169" s="529"/>
      <c r="GE169" s="530"/>
      <c r="GF169" s="530"/>
      <c r="GG169" s="530"/>
      <c r="GH169" s="530"/>
      <c r="GI169" s="530"/>
      <c r="GJ169" s="529"/>
      <c r="GK169" s="530"/>
      <c r="GL169" s="529"/>
      <c r="GM169" s="529"/>
      <c r="GN169" s="530"/>
      <c r="GO169" s="530"/>
      <c r="GP169" s="529"/>
      <c r="GQ169" s="529"/>
      <c r="GR169" s="530"/>
      <c r="GS169" s="530"/>
      <c r="GT169" s="529"/>
    </row>
    <row r="170" spans="1:211" ht="15.75" x14ac:dyDescent="0.25">
      <c r="A170" s="179">
        <f>DATASHEET!A156</f>
        <v>151585</v>
      </c>
      <c r="B170" s="58" t="str">
        <f>DATASHEET!B156</f>
        <v>SANCHEZ, Nicolas</v>
      </c>
      <c r="C170" s="169" t="str">
        <f>DATASHEET!C156</f>
        <v>11JNE</v>
      </c>
      <c r="D170" s="170" t="str">
        <f>DATASHEET!D156</f>
        <v>M</v>
      </c>
      <c r="E170" s="170" t="str">
        <f>DATASHEET!J156</f>
        <v>N</v>
      </c>
      <c r="F170" s="170" t="str">
        <f>DATASHEET!E156</f>
        <v>N</v>
      </c>
      <c r="G170" s="170" t="str">
        <f>DATASHEET!F156</f>
        <v>Other Mixed Background</v>
      </c>
      <c r="H170" s="170" t="str">
        <f>DATASHEET!G156</f>
        <v>N</v>
      </c>
      <c r="I170" s="170" t="str">
        <f>DATASHEET!H156</f>
        <v>N</v>
      </c>
      <c r="J170" s="170" t="str">
        <f>DATASHEET!I156</f>
        <v>N</v>
      </c>
      <c r="K170" s="171" t="str">
        <f>DATASHEET!M156</f>
        <v>M</v>
      </c>
      <c r="L170" s="88" t="str">
        <f t="shared" si="96"/>
        <v/>
      </c>
      <c r="M170" s="88" t="str">
        <f t="shared" si="97"/>
        <v/>
      </c>
      <c r="N170" s="498" t="str">
        <f>IF(ISBLANK(DATASHEET!L156),"",DATASHEET!L156)</f>
        <v>4-5</v>
      </c>
      <c r="O170" s="109">
        <f>IFERROR(IF(VLOOKUP(DATASHEET!A156,[5]YEAR11!$A$2:$AF$236,18,FALSE)="","",VLOOKUP(DATASHEET!A156,[5]YEAR11!$A$2:$AF$236,18,FALSE)),"")</f>
        <v>41.109434</v>
      </c>
      <c r="P170" s="111">
        <f>IFERROR(IF(VLOOKUP(DATASHEET!A156,[5]YEAR11!$A$2:$AF$237,19,FALSE)="","",VLOOKUP(DATASHEET!A156,[5]YEAR11!$A$2:$AF$237,19,FALSE)),"")</f>
        <v>4.1109434</v>
      </c>
      <c r="Q170" s="497">
        <f>'P8 BREAKDOWN'!M158</f>
        <v>-3.7109434000000001</v>
      </c>
      <c r="R170" s="140" t="str">
        <f>IF(S170="","",IFERROR(VLOOKUP(DATASHEET!AF156,lookup,2,FALSE)-$P170,""))</f>
        <v/>
      </c>
      <c r="S170" s="156" t="str">
        <f>IFERROR(INDEX(DATASHEET!$A$1:$DG$299,MATCH(PROGRESS!$A170,DATASHEET!$A$1:$A$299,0),MATCH(PROGRESS!T$2,DATASHEET!$A$1:$DG$1,0)),"")</f>
        <v/>
      </c>
      <c r="T170" s="156" t="str">
        <f t="shared" si="98"/>
        <v/>
      </c>
      <c r="U170" s="138" t="str">
        <f>IF(ISBLANK(DATASHEET!AG156),"",DATASHEET!AG156)</f>
        <v/>
      </c>
      <c r="V170" s="198" t="str">
        <f>IF(ISBLANK(DATASHEET!AH156),"",DATASHEET!AH156)</f>
        <v/>
      </c>
      <c r="W170" s="140" t="str">
        <f>IF(X170="","",IFERROR(VLOOKUP(DATASHEET!AJ156,lookup,2,FALSE)-$P170,""))</f>
        <v/>
      </c>
      <c r="X170" s="156" t="str">
        <f>IFERROR(INDEX(DATASHEET!$A$1:$DG$299,MATCH(PROGRESS!$A170,DATASHEET!$A$1:$A$299,0),MATCH(PROGRESS!Y$2,DATASHEET!$A$1:$DG$1,0)),"")</f>
        <v/>
      </c>
      <c r="Y170" s="156" t="str">
        <f t="shared" si="99"/>
        <v/>
      </c>
      <c r="Z170" s="138" t="str">
        <f>IF(ISBLANK(DATASHEET!AK156),"",DATASHEET!AK156)</f>
        <v>AWI</v>
      </c>
      <c r="AA170" s="198" t="str">
        <f>IF(ISBLANK(DATASHEET!AL156),"",DATASHEET!AL156)</f>
        <v>11T-BI-4</v>
      </c>
      <c r="AB170" s="140" t="str">
        <f>IF(AC170="","",IFERROR(VLOOKUP(DATASHEET!AN156,lookup,2,FALSE)-$P170,""))</f>
        <v/>
      </c>
      <c r="AC170" s="156" t="str">
        <f>IFERROR(INDEX(DATASHEET!$A$1:$DG$299,MATCH(PROGRESS!$A170,DATASHEET!$A$1:$A$299,0),MATCH(PROGRESS!AD$2,DATASHEET!$A$1:$DG$1,0)),"")</f>
        <v/>
      </c>
      <c r="AD170" s="156" t="str">
        <f t="shared" si="100"/>
        <v/>
      </c>
      <c r="AE170" s="138" t="str">
        <f>IF(ISBLANK(DATASHEET!AO156),"",DATASHEET!AO156)</f>
        <v/>
      </c>
      <c r="AF170" s="198" t="str">
        <f>IF(ISBLANK(DATASHEET!AP156),"",DATASHEET!AP156)</f>
        <v/>
      </c>
      <c r="AG170" s="140" t="str">
        <f>IF(AH170="","",IFERROR(VLOOKUP(DATASHEET!AR156,lookup,2,FALSE)-$P170,""))</f>
        <v/>
      </c>
      <c r="AH170" s="156" t="str">
        <f>IFERROR(INDEX(DATASHEET!$A$1:$DG$299,MATCH(PROGRESS!$A170,DATASHEET!$A$1:$A$299,0),MATCH(PROGRESS!AI$2,DATASHEET!$A$1:$DG$1,0)),"")</f>
        <v/>
      </c>
      <c r="AI170" s="156" t="str">
        <f t="shared" si="101"/>
        <v/>
      </c>
      <c r="AJ170" s="138" t="str">
        <f>IF(ISBLANK(DATASHEET!AS156),"",DATASHEET!AS156)</f>
        <v>TR</v>
      </c>
      <c r="AK170" s="198" t="str">
        <f>IF(ISBLANK(DATASHEET!AT156),"",DATASHEET!AT156)</f>
        <v>11T-CH-4</v>
      </c>
      <c r="AL170" s="140" t="str">
        <f>IF(AM170="","",IFERROR(VLOOKUP(DATASHEET!AV156,lookup,2,FALSE)-$P170,""))</f>
        <v/>
      </c>
      <c r="AM170" s="156" t="str">
        <f>IFERROR(INDEX(DATASHEET!$A$1:$DG$299,MATCH(PROGRESS!$A170,DATASHEET!$A$1:$A$299,0),MATCH(PROGRESS!AN$2,DATASHEET!$A$1:$DG$1,0)),"")</f>
        <v/>
      </c>
      <c r="AN170" s="156" t="str">
        <f t="shared" si="102"/>
        <v/>
      </c>
      <c r="AO170" s="138" t="str">
        <f>IF(ISBLANK(DATASHEET!AW156),"",DATASHEET!AW156)</f>
        <v/>
      </c>
      <c r="AP170" s="198" t="str">
        <f>IF(ISBLANK(DATASHEET!AX156),"",DATASHEET!AX156)</f>
        <v/>
      </c>
      <c r="AQ170" s="140" t="str">
        <f>IF(AR170="","",IFERROR(VLOOKUP(DATASHEET!AZ156,lookup,2,FALSE)-$P170,""))</f>
        <v/>
      </c>
      <c r="AR170" s="156" t="str">
        <f>IFERROR(INDEX(DATASHEET!$A$1:$DG$299,MATCH(PROGRESS!$A170,DATASHEET!$A$1:$A$299,0),MATCH(PROGRESS!AS$2,DATASHEET!$A$1:$DG$1,0)),"")</f>
        <v/>
      </c>
      <c r="AS170" s="156" t="str">
        <f t="shared" si="103"/>
        <v/>
      </c>
      <c r="AT170" s="138" t="str">
        <f>IF(ISBLANK(DATASHEET!BA156),"",DATASHEET!BA156)</f>
        <v/>
      </c>
      <c r="AU170" s="198" t="str">
        <f>IF(ISBLANK(DATASHEET!BB156),"",DATASHEET!BB156)</f>
        <v/>
      </c>
      <c r="AV170" s="140" t="str">
        <f>IF(AW170="","",IFERROR(VLOOKUP(DATASHEET!BD156,lookup,2,FALSE)-$P170,""))</f>
        <v/>
      </c>
      <c r="AW170" s="156" t="str">
        <f>IFERROR(INDEX(DATASHEET!$A$1:$DG$299,MATCH(PROGRESS!$A170,DATASHEET!$A$1:$A$299,0),MATCH(PROGRESS!AX$2,DATASHEET!$A$1:$DG$1,0)),"")</f>
        <v/>
      </c>
      <c r="AX170" s="156" t="str">
        <f t="shared" si="104"/>
        <v/>
      </c>
      <c r="AY170" s="138" t="str">
        <f>IF(ISBLANK(DATASHEET!BE156),"",DATASHEET!BE156)</f>
        <v/>
      </c>
      <c r="AZ170" s="198" t="str">
        <f>IF(ISBLANK(DATASHEET!BF156),"",DATASHEET!BF156)</f>
        <v/>
      </c>
      <c r="BA170" s="140" t="str">
        <f>IF(BB170="","",IFERROR(VLOOKUP(DATASHEET!BH156,lookup,2,FALSE)-$P170,""))</f>
        <v/>
      </c>
      <c r="BB170" s="156" t="str">
        <f>IFERROR(INDEX(DATASHEET!$A$1:$DG$299,MATCH(PROGRESS!$A170,DATASHEET!$A$1:$A$299,0),MATCH(PROGRESS!BC$2,DATASHEET!$A$1:$DG$1,0)),"")</f>
        <v/>
      </c>
      <c r="BC170" s="156" t="str">
        <f t="shared" si="105"/>
        <v/>
      </c>
      <c r="BD170" s="138" t="str">
        <f>IF(ISBLANK(DATASHEET!BI156),"",DATASHEET!BI156)</f>
        <v>AWH</v>
      </c>
      <c r="BE170" s="198" t="str">
        <f>IF(ISBLANK(DATASHEET!BJ156),"",DATASHEET!BJ156)</f>
        <v>11X-EN-5</v>
      </c>
      <c r="BF170" s="140" t="str">
        <f>IF(BG170="","",IFERROR(VLOOKUP(DATASHEET!BL156,lookup,2,FALSE)-$P170,""))</f>
        <v/>
      </c>
      <c r="BG170" s="156" t="str">
        <f>IFERROR(INDEX(DATASHEET!$A$1:$DG$299,MATCH(PROGRESS!$A170,DATASHEET!$A$1:$A$299,0),MATCH(PROGRESS!BH$2,DATASHEET!$A$1:$DG$1,0)),"")</f>
        <v/>
      </c>
      <c r="BH170" s="156" t="str">
        <f t="shared" si="106"/>
        <v/>
      </c>
      <c r="BI170" s="138" t="str">
        <f>IF(ISBLANK(DATASHEET!BM156),"",DATASHEET!BM156)</f>
        <v/>
      </c>
      <c r="BJ170" s="198" t="str">
        <f>IF(ISBLANK(DATASHEET!BN156),"",DATASHEET!BN156)</f>
        <v/>
      </c>
      <c r="BK170" s="140" t="str">
        <f>IF(BL170="","",IFERROR(VLOOKUP(DATASHEET!BP156,lookup,2,FALSE)-$P170,""))</f>
        <v/>
      </c>
      <c r="BL170" s="156" t="str">
        <f>IFERROR(INDEX(DATASHEET!$A$1:$DG$299,MATCH(PROGRESS!$A170,DATASHEET!$A$1:$A$299,0),MATCH(PROGRESS!BM$2,DATASHEET!$A$1:$DG$1,0)),"")</f>
        <v/>
      </c>
      <c r="BM170" s="156" t="str">
        <f t="shared" si="107"/>
        <v/>
      </c>
      <c r="BN170" s="138" t="str">
        <f>IF(ISBLANK(DATASHEET!BQ156),"",DATASHEET!BQ156)</f>
        <v/>
      </c>
      <c r="BO170" s="198" t="str">
        <f>IF(ISBLANK(DATASHEET!BR156),"",DATASHEET!BR156)</f>
        <v/>
      </c>
      <c r="BP170" s="140" t="str">
        <f>IF(BQ170="","",IFERROR(VLOOKUP(DATASHEET!BX156,lookup,2,FALSE)-$P170,""))</f>
        <v/>
      </c>
      <c r="BQ170" s="156" t="str">
        <f>IFERROR(INDEX(DATASHEET!$A$1:$DG$299,MATCH(PROGRESS!$A170,DATASHEET!$A$1:$A$299,0),MATCH(PROGRESS!BR$2,DATASHEET!$A$1:$DG$1,0)),"")</f>
        <v/>
      </c>
      <c r="BR170" s="156" t="str">
        <f t="shared" si="108"/>
        <v/>
      </c>
      <c r="BS170" s="138" t="str">
        <f>IF(ISBLANK(DATASHEET!BY156),"",DATASHEET!BY156)</f>
        <v/>
      </c>
      <c r="BT170" s="198" t="str">
        <f>IF(ISBLANK(DATASHEET!BZ156),"",DATASHEET!BZ156)</f>
        <v/>
      </c>
      <c r="BU170" s="140" t="str">
        <f>IF(BV170="","",IFERROR(VLOOKUP(DATASHEET!CB156,lookup,2,FALSE)-$P170,""))</f>
        <v/>
      </c>
      <c r="BV170" s="156" t="str">
        <f>IFERROR(INDEX(DATASHEET!$A$1:$DG$299,MATCH(PROGRESS!$A170,DATASHEET!$A$1:$A$299,0),MATCH(PROGRESS!BW$2,DATASHEET!$A$1:$DG$1,0)),"")</f>
        <v/>
      </c>
      <c r="BW170" s="156" t="str">
        <f t="shared" si="109"/>
        <v/>
      </c>
      <c r="BX170" s="138" t="str">
        <f>IF(ISBLANK(DATASHEET!CC156),"",DATASHEET!CC156)</f>
        <v>JJA</v>
      </c>
      <c r="BY170" s="198" t="str">
        <f>IF(ISBLANK(DATASHEET!CD156),"",DATASHEET!CD156)</f>
        <v>11MS2-GG2-6</v>
      </c>
      <c r="BZ170" s="140" t="str">
        <f>IF(CA170="","",IFERROR(VLOOKUP(DATASHEET!CE156,lookup,2,FALSE)-$P170,""))</f>
        <v/>
      </c>
      <c r="CA170" s="156" t="str">
        <f>IFERROR(INDEX(DATASHEET!$A$1:$DG$299,MATCH(PROGRESS!$A170,DATASHEET!$A$1:$A$299,0),MATCH(PROGRESS!CB$2,DATASHEET!$A$1:$DG$1,0)),"")</f>
        <v/>
      </c>
      <c r="CB170" s="156" t="str">
        <f t="shared" si="110"/>
        <v/>
      </c>
      <c r="CC170" s="138" t="str">
        <f>IF(ISBLANK(DATASHEET!CF156),"",DATASHEET!CF156)</f>
        <v/>
      </c>
      <c r="CD170" s="198" t="str">
        <f>IF(ISBLANK(DATASHEET!CG156),"",DATASHEET!CG156)</f>
        <v/>
      </c>
      <c r="CE170" s="140" t="str">
        <f>IF(CF170="","",IFERROR(VLOOKUP(DATASHEET!CJ156,lookup,2,FALSE)-$P170,""))</f>
        <v/>
      </c>
      <c r="CF170" s="156" t="str">
        <f>IFERROR(INDEX(DATASHEET!$A$1:$DG$299,MATCH(PROGRESS!$A170,DATASHEET!$A$1:$A$299,0),MATCH(PROGRESS!CG$2,DATASHEET!$A$1:$DG$1,0)),"")</f>
        <v/>
      </c>
      <c r="CG170" s="156" t="str">
        <f t="shared" si="111"/>
        <v/>
      </c>
      <c r="CH170" s="138" t="str">
        <f>IF(ISBLANK(DATASHEET!CK156),"",DATASHEET!CK156)</f>
        <v/>
      </c>
      <c r="CI170" s="198" t="str">
        <f>IF(ISBLANK(DATASHEET!CL156),"",DATASHEET!CL156)</f>
        <v/>
      </c>
      <c r="CJ170" s="140" t="str">
        <f>IF(CK170="","",IFERROR(VLOOKUP(DATASHEET!CN156,lookup,2,FALSE)-$P170,""))</f>
        <v/>
      </c>
      <c r="CK170" s="156" t="str">
        <f>IFERROR(INDEX(DATASHEET!$A$1:$DG$299,MATCH(PROGRESS!$A170,DATASHEET!$A$1:$A$299,0),MATCH(PROGRESS!CL$2,DATASHEET!$A$1:$DG$1,0)),"")</f>
        <v/>
      </c>
      <c r="CL170" s="156" t="str">
        <f t="shared" si="112"/>
        <v/>
      </c>
      <c r="CM170" s="138" t="str">
        <f>IF(ISBLANK(DATASHEET!CO156),"",DATASHEET!CO156)</f>
        <v>JQ</v>
      </c>
      <c r="CN170" s="198" t="str">
        <f>IF(ISBLANK(DATASHEET!CP156),"",DATASHEET!CP156)</f>
        <v>11X-MA-4</v>
      </c>
      <c r="CO170" s="140" t="str">
        <f>IF(CP170="","",IFERROR(VLOOKUP(DATASHEET!CR156,lookup,2,FALSE)-$P170,""))</f>
        <v/>
      </c>
      <c r="CP170" s="156" t="str">
        <f>IFERROR(INDEX(DATASHEET!$A$1:$DG$299,MATCH(PROGRESS!$A170,DATASHEET!$A$1:$A$299,0),MATCH(PROGRESS!CQ$2,DATASHEET!$A$1:$DG$1,0)),"")</f>
        <v/>
      </c>
      <c r="CQ170" s="156" t="str">
        <f t="shared" si="113"/>
        <v/>
      </c>
      <c r="CR170" s="138" t="str">
        <f>IF(ISBLANK(DATASHEET!CS156),"",DATASHEET!CS156)</f>
        <v/>
      </c>
      <c r="CS170" s="198" t="str">
        <f>IF(ISBLANK(DATASHEET!CT156),"",DATASHEET!CT156)</f>
        <v/>
      </c>
      <c r="CT170" s="140" t="str">
        <f>IF(CU170="","",IFERROR(VLOOKUP(DATASHEET!CV156,lookup,2,FALSE)-$P170,""))</f>
        <v/>
      </c>
      <c r="CU170" s="156" t="str">
        <f>IFERROR(INDEX(DATASHEET!$A$1:$DG$299,MATCH(PROGRESS!$A170,DATASHEET!$A$1:$A$299,0),MATCH(PROGRESS!CV$2,DATASHEET!$A$1:$DG$1,0)),"")</f>
        <v/>
      </c>
      <c r="CV170" s="156" t="str">
        <f t="shared" si="114"/>
        <v/>
      </c>
      <c r="CW170" s="138" t="str">
        <f>IF(ISBLANK(DATASHEET!CW156),"",DATASHEET!CW156)</f>
        <v/>
      </c>
      <c r="CX170" s="198" t="str">
        <f>IF(ISBLANK(DATASHEET!CX156),"",DATASHEET!CX156)</f>
        <v/>
      </c>
      <c r="CY170" s="140" t="str">
        <f>IF(CZ170="","",IFERROR(VLOOKUP(DATASHEET!DD156,lookup,2,FALSE)-$P170,""))</f>
        <v/>
      </c>
      <c r="CZ170" s="156" t="str">
        <f>IFERROR(INDEX(DATASHEET!$A$1:$DG$299,MATCH(PROGRESS!$A170,DATASHEET!$A$1:$A$299,0),MATCH(PROGRESS!DA$2,DATASHEET!$A$1:$DG$1,0)),"")</f>
        <v/>
      </c>
      <c r="DA170" s="156" t="str">
        <f t="shared" si="115"/>
        <v/>
      </c>
      <c r="DB170" s="138" t="str">
        <f>IF(ISBLANK(DATASHEET!DE156),"",DATASHEET!DE156)</f>
        <v/>
      </c>
      <c r="DC170" s="198" t="str">
        <f>IF(ISBLANK(DATASHEET!DF156),"",DATASHEET!DF156)</f>
        <v/>
      </c>
      <c r="DD170" s="140" t="str">
        <f>IF(DE170="","",IFERROR(VLOOKUP(DATASHEET!DH156,lookup,2,FALSE)-$P170,""))</f>
        <v/>
      </c>
      <c r="DE170" s="156" t="str">
        <f>IFERROR(INDEX(DATASHEET!$A$1:$DG$299,MATCH(PROGRESS!$A170,DATASHEET!$A$1:$A$299,0),MATCH(PROGRESS!DF$2,DATASHEET!$A$1:$DG$1,0)),"")</f>
        <v/>
      </c>
      <c r="DF170" s="156" t="str">
        <f t="shared" si="116"/>
        <v/>
      </c>
      <c r="DG170" s="138" t="str">
        <f>IF(ISBLANK(DATASHEET!DI156),"",DATASHEET!DI156)</f>
        <v>DWA</v>
      </c>
      <c r="DH170" s="198" t="str">
        <f>IF(ISBLANK(DATASHEET!DJ156),"",DATASHEET!DJ156)</f>
        <v>11T-PH-4</v>
      </c>
      <c r="DI170" s="140" t="str">
        <f>IF(DJ170="","",IFERROR(VLOOKUP(DATASHEET!DL156,lookup,2,FALSE)-$P170,""))</f>
        <v/>
      </c>
      <c r="DJ170" s="156" t="str">
        <f>IFERROR(INDEX(DATASHEET!$A$1:$DG$299,MATCH(PROGRESS!$A170,DATASHEET!$A$1:$A$299,0),MATCH(PROGRESS!DK$2,DATASHEET!$A$1:$DG$1,0)),"")</f>
        <v/>
      </c>
      <c r="DK170" s="156" t="str">
        <f t="shared" si="117"/>
        <v/>
      </c>
      <c r="DL170" s="138" t="str">
        <f>IF(ISBLANK(DATASHEET!DM156),"",DATASHEET!DM156)</f>
        <v/>
      </c>
      <c r="DM170" s="198" t="str">
        <f>IF(ISBLANK(DATASHEET!DN156),"",DATASHEET!DN156)</f>
        <v/>
      </c>
      <c r="DN170" s="140" t="str">
        <f>IF(DO170="","",IFERROR(VLOOKUP(DATASHEET!DP156,lookup,2,FALSE)-$P170,""))</f>
        <v/>
      </c>
      <c r="DO170" s="156" t="str">
        <f>IFERROR(INDEX(DATASHEET!$A$1:$DG$299,MATCH(PROGRESS!$A170,DATASHEET!$A$1:$A$299,0),MATCH(PROGRESS!DP$2,DATASHEET!$A$1:$DG$1,0)),"")</f>
        <v/>
      </c>
      <c r="DP170" s="156" t="str">
        <f t="shared" si="118"/>
        <v/>
      </c>
      <c r="DQ170" s="138" t="str">
        <f>IF(ISBLANK(DATASHEET!DQ156),"",DATASHEET!DQ156)</f>
        <v>FG</v>
      </c>
      <c r="DR170" s="198" t="str">
        <f>IF(ISBLANK(DATASHEET!DR156),"",DATASHEET!DR156)</f>
        <v>11X-RE-4</v>
      </c>
      <c r="DS170" s="140" t="str">
        <f>IF(DT170="","",IFERROR(VLOOKUP(DATASHEET!DT156,lookup,2,FALSE)-$P170,""))</f>
        <v/>
      </c>
      <c r="DT170" s="156" t="str">
        <f>IFERROR(INDEX(DATASHEET!$A$1:$DG$299,MATCH(PROGRESS!$A170,DATASHEET!$A$1:$A$299,0),MATCH(PROGRESS!DU$2,DATASHEET!$A$1:$DG$1,0)),"")</f>
        <v/>
      </c>
      <c r="DU170" s="156" t="str">
        <f t="shared" si="119"/>
        <v/>
      </c>
      <c r="DV170" s="138" t="str">
        <f>IF(ISBLANK(DATASHEET!DU156),"",DATASHEET!DU156)</f>
        <v/>
      </c>
      <c r="DW170" s="198" t="str">
        <f>IF(ISBLANK(DATASHEET!DV156),"",DATASHEET!DV156)</f>
        <v/>
      </c>
      <c r="DX170" s="140" t="str">
        <f>IF(DY170="","",IFERROR(VLOOKUP(DATASHEET!DX156,lookup,2,FALSE)-$P170,""))</f>
        <v/>
      </c>
      <c r="DY170" s="156" t="str">
        <f>IFERROR(INDEX(DATASHEET!$A$1:$DG$299,MATCH(PROGRESS!$A170,DATASHEET!$A$1:$A$299,0),MATCH(PROGRESS!DZ$2,DATASHEET!$A$1:$DG$1,0)),"")</f>
        <v/>
      </c>
      <c r="DZ170" s="156" t="str">
        <f t="shared" si="120"/>
        <v/>
      </c>
      <c r="EA170" s="138" t="str">
        <f>IF(ISBLANK(DATASHEET!DY156),"",DATASHEET!DY156)</f>
        <v>WE</v>
      </c>
      <c r="EB170" s="198" t="str">
        <f>IF(ISBLANK(DATASHEET!DZ156),"",DATASHEET!DZ156)</f>
        <v>11S-SP-4</v>
      </c>
      <c r="FD170" s="526"/>
      <c r="FE170" s="532"/>
      <c r="FF170" s="526"/>
      <c r="FG170" s="532"/>
      <c r="FH170" s="526"/>
      <c r="FI170" s="526"/>
      <c r="FJ170" s="526"/>
      <c r="FK170" s="532"/>
      <c r="FL170" s="532"/>
      <c r="FM170" s="526"/>
      <c r="FN170" s="532"/>
      <c r="FO170" s="532"/>
      <c r="FP170" s="532"/>
      <c r="FQ170" s="526"/>
      <c r="FR170" s="526"/>
      <c r="FS170" s="532"/>
      <c r="FT170" s="532"/>
      <c r="FU170" s="532"/>
      <c r="FV170" s="532"/>
      <c r="FW170" s="532"/>
      <c r="FX170" s="532"/>
      <c r="FY170" s="526"/>
      <c r="FZ170" s="532"/>
      <c r="GA170" s="532"/>
      <c r="GB170" s="526"/>
      <c r="GC170" s="532"/>
      <c r="GD170" s="532"/>
      <c r="GE170" s="526"/>
      <c r="GF170" s="526"/>
      <c r="GG170" s="526"/>
      <c r="GH170" s="526"/>
      <c r="GI170" s="526"/>
      <c r="GJ170" s="532"/>
      <c r="GK170" s="532"/>
      <c r="GL170" s="532"/>
      <c r="GM170" s="532"/>
      <c r="GN170" s="526"/>
      <c r="GO170" s="532"/>
      <c r="GP170" s="532"/>
      <c r="GQ170" s="532"/>
      <c r="GR170" s="526"/>
      <c r="GS170" s="532"/>
      <c r="GT170" s="532"/>
      <c r="HB170" t="s">
        <v>375</v>
      </c>
    </row>
    <row r="171" spans="1:211" ht="15.75" x14ac:dyDescent="0.25">
      <c r="A171" s="179">
        <f>DATASHEET!A157</f>
        <v>151588</v>
      </c>
      <c r="B171" s="58" t="str">
        <f>DATASHEET!B157</f>
        <v>SARGEANT, Joanie</v>
      </c>
      <c r="C171" s="169" t="str">
        <f>DATASHEET!C157</f>
        <v>11JNE</v>
      </c>
      <c r="D171" s="170" t="str">
        <f>DATASHEET!D157</f>
        <v>F</v>
      </c>
      <c r="E171" s="170" t="str">
        <f>DATASHEET!J157</f>
        <v>N</v>
      </c>
      <c r="F171" s="170" t="str">
        <f>DATASHEET!E157</f>
        <v>N</v>
      </c>
      <c r="G171" s="170" t="str">
        <f>DATASHEET!F157</f>
        <v>White - British</v>
      </c>
      <c r="H171" s="170" t="str">
        <f>DATASHEET!G157</f>
        <v>N</v>
      </c>
      <c r="I171" s="170" t="str">
        <f>DATASHEET!H157</f>
        <v>N</v>
      </c>
      <c r="J171" s="170" t="str">
        <f>DATASHEET!I157</f>
        <v>N</v>
      </c>
      <c r="K171" s="171" t="str">
        <f>DATASHEET!M157</f>
        <v>M</v>
      </c>
      <c r="L171" s="88" t="str">
        <f t="shared" si="96"/>
        <v/>
      </c>
      <c r="M171" s="88" t="str">
        <f t="shared" si="97"/>
        <v/>
      </c>
      <c r="N171" s="498" t="str">
        <f>IF(ISBLANK(DATASHEET!L157),"",DATASHEET!L157)</f>
        <v>5-6</v>
      </c>
      <c r="O171" s="109">
        <f>IFERROR(IF(VLOOKUP(DATASHEET!A157,[5]YEAR11!$A$2:$AF$236,18,FALSE)="","",VLOOKUP(DATASHEET!A157,[5]YEAR11!$A$2:$AF$236,18,FALSE)),"")</f>
        <v>49.024999999999999</v>
      </c>
      <c r="P171" s="111">
        <f>IFERROR(IF(VLOOKUP(DATASHEET!A157,[5]YEAR11!$A$2:$AF$237,19,FALSE)="","",VLOOKUP(DATASHEET!A157,[5]YEAR11!$A$2:$AF$237,19,FALSE)),"")</f>
        <v>4.9024999999999999</v>
      </c>
      <c r="Q171" s="497">
        <f>'P8 BREAKDOWN'!M159</f>
        <v>-4.3025000000000002</v>
      </c>
      <c r="R171" s="140" t="str">
        <f>IF(S171="","",IFERROR(VLOOKUP(DATASHEET!AF157,lookup,2,FALSE)-$P171,""))</f>
        <v/>
      </c>
      <c r="S171" s="156" t="str">
        <f>IFERROR(INDEX(DATASHEET!$A$1:$DG$299,MATCH(PROGRESS!$A171,DATASHEET!$A$1:$A$299,0),MATCH(PROGRESS!T$2,DATASHEET!$A$1:$DG$1,0)),"")</f>
        <v/>
      </c>
      <c r="T171" s="156" t="str">
        <f t="shared" si="98"/>
        <v/>
      </c>
      <c r="U171" s="138" t="str">
        <f>IF(ISBLANK(DATASHEET!AG157),"",DATASHEET!AG157)</f>
        <v/>
      </c>
      <c r="V171" s="198" t="str">
        <f>IF(ISBLANK(DATASHEET!AH157),"",DATASHEET!AH157)</f>
        <v/>
      </c>
      <c r="W171" s="140" t="str">
        <f>IF(X171="","",IFERROR(VLOOKUP(DATASHEET!AJ157,lookup,2,FALSE)-$P171,""))</f>
        <v/>
      </c>
      <c r="X171" s="156" t="str">
        <f>IFERROR(INDEX(DATASHEET!$A$1:$DG$299,MATCH(PROGRESS!$A171,DATASHEET!$A$1:$A$299,0),MATCH(PROGRESS!Y$2,DATASHEET!$A$1:$DG$1,0)),"")</f>
        <v/>
      </c>
      <c r="Y171" s="156" t="str">
        <f t="shared" si="99"/>
        <v/>
      </c>
      <c r="Z171" s="138" t="str">
        <f>IF(ISBLANK(DATASHEET!AK157),"",DATASHEET!AK157)</f>
        <v/>
      </c>
      <c r="AA171" s="198" t="str">
        <f>IF(ISBLANK(DATASHEET!AL157),"",DATASHEET!AL157)</f>
        <v/>
      </c>
      <c r="AB171" s="140" t="str">
        <f>IF(AC171="","",IFERROR(VLOOKUP(DATASHEET!AN157,lookup,2,FALSE)-$P171,""))</f>
        <v/>
      </c>
      <c r="AC171" s="156" t="str">
        <f>IFERROR(INDEX(DATASHEET!$A$1:$DG$299,MATCH(PROGRESS!$A171,DATASHEET!$A$1:$A$299,0),MATCH(PROGRESS!AD$2,DATASHEET!$A$1:$DG$1,0)),"")</f>
        <v/>
      </c>
      <c r="AD171" s="156" t="str">
        <f t="shared" si="100"/>
        <v/>
      </c>
      <c r="AE171" s="138" t="str">
        <f>IF(ISBLANK(DATASHEET!AO157),"",DATASHEET!AO157)</f>
        <v/>
      </c>
      <c r="AF171" s="198" t="str">
        <f>IF(ISBLANK(DATASHEET!AP157),"",DATASHEET!AP157)</f>
        <v/>
      </c>
      <c r="AG171" s="140" t="str">
        <f>IF(AH171="","",IFERROR(VLOOKUP(DATASHEET!AR157,lookup,2,FALSE)-$P171,""))</f>
        <v/>
      </c>
      <c r="AH171" s="156" t="str">
        <f>IFERROR(INDEX(DATASHEET!$A$1:$DG$299,MATCH(PROGRESS!$A171,DATASHEET!$A$1:$A$299,0),MATCH(PROGRESS!AI$2,DATASHEET!$A$1:$DG$1,0)),"")</f>
        <v/>
      </c>
      <c r="AI171" s="156" t="str">
        <f t="shared" si="101"/>
        <v/>
      </c>
      <c r="AJ171" s="138" t="str">
        <f>IF(ISBLANK(DATASHEET!AS157),"",DATASHEET!AS157)</f>
        <v/>
      </c>
      <c r="AK171" s="198" t="str">
        <f>IF(ISBLANK(DATASHEET!AT157),"",DATASHEET!AT157)</f>
        <v/>
      </c>
      <c r="AL171" s="140" t="str">
        <f>IF(AM171="","",IFERROR(VLOOKUP(DATASHEET!AV157,lookup,2,FALSE)-$P171,""))</f>
        <v/>
      </c>
      <c r="AM171" s="156" t="str">
        <f>IFERROR(INDEX(DATASHEET!$A$1:$DG$299,MATCH(PROGRESS!$A171,DATASHEET!$A$1:$A$299,0),MATCH(PROGRESS!AN$2,DATASHEET!$A$1:$DG$1,0)),"")</f>
        <v/>
      </c>
      <c r="AN171" s="156" t="str">
        <f t="shared" si="102"/>
        <v/>
      </c>
      <c r="AO171" s="138" t="str">
        <f>IF(ISBLANK(DATASHEET!AW157),"",DATASHEET!AW157)</f>
        <v/>
      </c>
      <c r="AP171" s="198" t="str">
        <f>IF(ISBLANK(DATASHEET!AX157),"",DATASHEET!AX157)</f>
        <v/>
      </c>
      <c r="AQ171" s="140" t="str">
        <f>IF(AR171="","",IFERROR(VLOOKUP(DATASHEET!AZ157,lookup,2,FALSE)-$P171,""))</f>
        <v/>
      </c>
      <c r="AR171" s="156" t="str">
        <f>IFERROR(INDEX(DATASHEET!$A$1:$DG$299,MATCH(PROGRESS!$A171,DATASHEET!$A$1:$A$299,0),MATCH(PROGRESS!AS$2,DATASHEET!$A$1:$DG$1,0)),"")</f>
        <v/>
      </c>
      <c r="AS171" s="156" t="str">
        <f t="shared" si="103"/>
        <v/>
      </c>
      <c r="AT171" s="138" t="str">
        <f>IF(ISBLANK(DATASHEET!BA157),"",DATASHEET!BA157)</f>
        <v/>
      </c>
      <c r="AU171" s="198" t="str">
        <f>IF(ISBLANK(DATASHEET!BB157),"",DATASHEET!BB157)</f>
        <v/>
      </c>
      <c r="AV171" s="140" t="str">
        <f>IF(AW171="","",IFERROR(VLOOKUP(DATASHEET!BD157,lookup,2,FALSE)-$P171,""))</f>
        <v/>
      </c>
      <c r="AW171" s="156" t="str">
        <f>IFERROR(INDEX(DATASHEET!$A$1:$DG$299,MATCH(PROGRESS!$A171,DATASHEET!$A$1:$A$299,0),MATCH(PROGRESS!AX$2,DATASHEET!$A$1:$DG$1,0)),"")</f>
        <v/>
      </c>
      <c r="AX171" s="156" t="str">
        <f t="shared" si="104"/>
        <v/>
      </c>
      <c r="AY171" s="138" t="str">
        <f>IF(ISBLANK(DATASHEET!BE157),"",DATASHEET!BE157)</f>
        <v/>
      </c>
      <c r="AZ171" s="198" t="str">
        <f>IF(ISBLANK(DATASHEET!BF157),"",DATASHEET!BF157)</f>
        <v/>
      </c>
      <c r="BA171" s="140" t="str">
        <f>IF(BB171="","",IFERROR(VLOOKUP(DATASHEET!BH157,lookup,2,FALSE)-$P171,""))</f>
        <v/>
      </c>
      <c r="BB171" s="156" t="str">
        <f>IFERROR(INDEX(DATASHEET!$A$1:$DG$299,MATCH(PROGRESS!$A171,DATASHEET!$A$1:$A$299,0),MATCH(PROGRESS!BC$2,DATASHEET!$A$1:$DG$1,0)),"")</f>
        <v/>
      </c>
      <c r="BC171" s="156" t="str">
        <f t="shared" si="105"/>
        <v/>
      </c>
      <c r="BD171" s="138" t="str">
        <f>IF(ISBLANK(DATASHEET!BI157),"",DATASHEET!BI157)</f>
        <v>CMC</v>
      </c>
      <c r="BE171" s="198" t="str">
        <f>IF(ISBLANK(DATASHEET!BJ157),"",DATASHEET!BJ157)</f>
        <v>11X-EN-4</v>
      </c>
      <c r="BF171" s="140" t="str">
        <f>IF(BG171="","",IFERROR(VLOOKUP(DATASHEET!BL157,lookup,2,FALSE)-$P171,""))</f>
        <v/>
      </c>
      <c r="BG171" s="156" t="str">
        <f>IFERROR(INDEX(DATASHEET!$A$1:$DG$299,MATCH(PROGRESS!$A171,DATASHEET!$A$1:$A$299,0),MATCH(PROGRESS!BH$2,DATASHEET!$A$1:$DG$1,0)),"")</f>
        <v/>
      </c>
      <c r="BH171" s="156" t="str">
        <f t="shared" si="106"/>
        <v/>
      </c>
      <c r="BI171" s="138" t="str">
        <f>IF(ISBLANK(DATASHEET!BM157),"",DATASHEET!BM157)</f>
        <v/>
      </c>
      <c r="BJ171" s="198" t="str">
        <f>IF(ISBLANK(DATASHEET!BN157),"",DATASHEET!BN157)</f>
        <v/>
      </c>
      <c r="BK171" s="140" t="str">
        <f>IF(BL171="","",IFERROR(VLOOKUP(DATASHEET!BP157,lookup,2,FALSE)-$P171,""))</f>
        <v/>
      </c>
      <c r="BL171" s="156" t="str">
        <f>IFERROR(INDEX(DATASHEET!$A$1:$DG$299,MATCH(PROGRESS!$A171,DATASHEET!$A$1:$A$299,0),MATCH(PROGRESS!BM$2,DATASHEET!$A$1:$DG$1,0)),"")</f>
        <v/>
      </c>
      <c r="BM171" s="156" t="str">
        <f t="shared" si="107"/>
        <v/>
      </c>
      <c r="BN171" s="138" t="str">
        <f>IF(ISBLANK(DATASHEET!BQ157),"",DATASHEET!BQ157)</f>
        <v>AWR</v>
      </c>
      <c r="BO171" s="198" t="str">
        <f>IF(ISBLANK(DATASHEET!BR157),"",DATASHEET!BR157)</f>
        <v>11LT-FN-3</v>
      </c>
      <c r="BP171" s="140" t="str">
        <f>IF(BQ171="","",IFERROR(VLOOKUP(DATASHEET!BX157,lookup,2,FALSE)-$P171,""))</f>
        <v/>
      </c>
      <c r="BQ171" s="156" t="str">
        <f>IFERROR(INDEX(DATASHEET!$A$1:$DG$299,MATCH(PROGRESS!$A171,DATASHEET!$A$1:$A$299,0),MATCH(PROGRESS!BR$2,DATASHEET!$A$1:$DG$1,0)),"")</f>
        <v/>
      </c>
      <c r="BR171" s="156" t="str">
        <f t="shared" si="108"/>
        <v/>
      </c>
      <c r="BS171" s="138" t="str">
        <f>IF(ISBLANK(DATASHEET!BY157),"",DATASHEET!BY157)</f>
        <v/>
      </c>
      <c r="BT171" s="198" t="str">
        <f>IF(ISBLANK(DATASHEET!BZ157),"",DATASHEET!BZ157)</f>
        <v/>
      </c>
      <c r="BU171" s="140" t="str">
        <f>IF(BV171="","",IFERROR(VLOOKUP(DATASHEET!CB157,lookup,2,FALSE)-$P171,""))</f>
        <v/>
      </c>
      <c r="BV171" s="156" t="str">
        <f>IFERROR(INDEX(DATASHEET!$A$1:$DG$299,MATCH(PROGRESS!$A171,DATASHEET!$A$1:$A$299,0),MATCH(PROGRESS!BW$2,DATASHEET!$A$1:$DG$1,0)),"")</f>
        <v/>
      </c>
      <c r="BW171" s="156" t="str">
        <f t="shared" si="109"/>
        <v/>
      </c>
      <c r="BX171" s="138" t="str">
        <f>IF(ISBLANK(DATASHEET!CC157),"",DATASHEET!CC157)</f>
        <v>JJA</v>
      </c>
      <c r="BY171" s="198" t="str">
        <f>IF(ISBLANK(DATASHEET!CD157),"",DATASHEET!CD157)</f>
        <v>11MS2-GG2-6</v>
      </c>
      <c r="BZ171" s="140" t="str">
        <f>IF(CA171="","",IFERROR(VLOOKUP(DATASHEET!CE157,lookup,2,FALSE)-$P171,""))</f>
        <v/>
      </c>
      <c r="CA171" s="156" t="str">
        <f>IFERROR(INDEX(DATASHEET!$A$1:$DG$299,MATCH(PROGRESS!$A171,DATASHEET!$A$1:$A$299,0),MATCH(PROGRESS!CB$2,DATASHEET!$A$1:$DG$1,0)),"")</f>
        <v/>
      </c>
      <c r="CB171" s="156" t="str">
        <f t="shared" si="110"/>
        <v/>
      </c>
      <c r="CC171" s="138" t="str">
        <f>IF(ISBLANK(DATASHEET!CF157),"",DATASHEET!CF157)</f>
        <v/>
      </c>
      <c r="CD171" s="198" t="str">
        <f>IF(ISBLANK(DATASHEET!CG157),"",DATASHEET!CG157)</f>
        <v/>
      </c>
      <c r="CE171" s="140" t="str">
        <f>IF(CF171="","",IFERROR(VLOOKUP(DATASHEET!CJ157,lookup,2,FALSE)-$P171,""))</f>
        <v/>
      </c>
      <c r="CF171" s="156" t="str">
        <f>IFERROR(INDEX(DATASHEET!$A$1:$DG$299,MATCH(PROGRESS!$A171,DATASHEET!$A$1:$A$299,0),MATCH(PROGRESS!CG$2,DATASHEET!$A$1:$DG$1,0)),"")</f>
        <v/>
      </c>
      <c r="CG171" s="156" t="str">
        <f t="shared" si="111"/>
        <v/>
      </c>
      <c r="CH171" s="138" t="str">
        <f>IF(ISBLANK(DATASHEET!CK157),"",DATASHEET!CK157)</f>
        <v/>
      </c>
      <c r="CI171" s="198" t="str">
        <f>IF(ISBLANK(DATASHEET!CL157),"",DATASHEET!CL157)</f>
        <v/>
      </c>
      <c r="CJ171" s="140" t="str">
        <f>IF(CK171="","",IFERROR(VLOOKUP(DATASHEET!CN157,lookup,2,FALSE)-$P171,""))</f>
        <v/>
      </c>
      <c r="CK171" s="156" t="str">
        <f>IFERROR(INDEX(DATASHEET!$A$1:$DG$299,MATCH(PROGRESS!$A171,DATASHEET!$A$1:$A$299,0),MATCH(PROGRESS!CL$2,DATASHEET!$A$1:$DG$1,0)),"")</f>
        <v/>
      </c>
      <c r="CL171" s="156" t="str">
        <f t="shared" si="112"/>
        <v/>
      </c>
      <c r="CM171" s="138" t="str">
        <f>IF(ISBLANK(DATASHEET!CO157),"",DATASHEET!CO157)</f>
        <v>JQ</v>
      </c>
      <c r="CN171" s="198" t="str">
        <f>IF(ISBLANK(DATASHEET!CP157),"",DATASHEET!CP157)</f>
        <v>11N-MA-3</v>
      </c>
      <c r="CO171" s="140" t="str">
        <f>IF(CP171="","",IFERROR(VLOOKUP(DATASHEET!CR157,lookup,2,FALSE)-$P171,""))</f>
        <v/>
      </c>
      <c r="CP171" s="156" t="str">
        <f>IFERROR(INDEX(DATASHEET!$A$1:$DG$299,MATCH(PROGRESS!$A171,DATASHEET!$A$1:$A$299,0),MATCH(PROGRESS!CQ$2,DATASHEET!$A$1:$DG$1,0)),"")</f>
        <v/>
      </c>
      <c r="CQ171" s="156" t="str">
        <f t="shared" si="113"/>
        <v/>
      </c>
      <c r="CR171" s="138" t="str">
        <f>IF(ISBLANK(DATASHEET!CS157),"",DATASHEET!CS157)</f>
        <v/>
      </c>
      <c r="CS171" s="198" t="str">
        <f>IF(ISBLANK(DATASHEET!CT157),"",DATASHEET!CT157)</f>
        <v/>
      </c>
      <c r="CT171" s="140" t="str">
        <f>IF(CU171="","",IFERROR(VLOOKUP(DATASHEET!CV157,lookup,2,FALSE)-$P171,""))</f>
        <v/>
      </c>
      <c r="CU171" s="156" t="str">
        <f>IFERROR(INDEX(DATASHEET!$A$1:$DG$299,MATCH(PROGRESS!$A171,DATASHEET!$A$1:$A$299,0),MATCH(PROGRESS!CV$2,DATASHEET!$A$1:$DG$1,0)),"")</f>
        <v/>
      </c>
      <c r="CV171" s="156" t="str">
        <f t="shared" si="114"/>
        <v/>
      </c>
      <c r="CW171" s="138" t="str">
        <f>IF(ISBLANK(DATASHEET!CW157),"",DATASHEET!CW157)</f>
        <v/>
      </c>
      <c r="CX171" s="198" t="str">
        <f>IF(ISBLANK(DATASHEET!CX157),"",DATASHEET!CX157)</f>
        <v/>
      </c>
      <c r="CY171" s="140" t="str">
        <f>IF(CZ171="","",IFERROR(VLOOKUP(DATASHEET!DD157,lookup,2,FALSE)-$P171,""))</f>
        <v/>
      </c>
      <c r="CZ171" s="156" t="str">
        <f>IFERROR(INDEX(DATASHEET!$A$1:$DG$299,MATCH(PROGRESS!$A171,DATASHEET!$A$1:$A$299,0),MATCH(PROGRESS!DA$2,DATASHEET!$A$1:$DG$1,0)),"")</f>
        <v/>
      </c>
      <c r="DA171" s="156" t="str">
        <f t="shared" si="115"/>
        <v/>
      </c>
      <c r="DB171" s="138" t="str">
        <f>IF(ISBLANK(DATASHEET!DE157),"",DATASHEET!DE157)</f>
        <v/>
      </c>
      <c r="DC171" s="198" t="str">
        <f>IF(ISBLANK(DATASHEET!DF157),"",DATASHEET!DF157)</f>
        <v/>
      </c>
      <c r="DD171" s="140" t="str">
        <f>IF(DE171="","",IFERROR(VLOOKUP(DATASHEET!DH157,lookup,2,FALSE)-$P171,""))</f>
        <v/>
      </c>
      <c r="DE171" s="156" t="str">
        <f>IFERROR(INDEX(DATASHEET!$A$1:$DG$299,MATCH(PROGRESS!$A171,DATASHEET!$A$1:$A$299,0),MATCH(PROGRESS!DF$2,DATASHEET!$A$1:$DG$1,0)),"")</f>
        <v/>
      </c>
      <c r="DF171" s="156" t="str">
        <f t="shared" si="116"/>
        <v/>
      </c>
      <c r="DG171" s="138" t="str">
        <f>IF(ISBLANK(DATASHEET!DI157),"",DATASHEET!DI157)</f>
        <v/>
      </c>
      <c r="DH171" s="198" t="str">
        <f>IF(ISBLANK(DATASHEET!DJ157),"",DATASHEET!DJ157)</f>
        <v/>
      </c>
      <c r="DI171" s="140" t="str">
        <f>IF(DJ171="","",IFERROR(VLOOKUP(DATASHEET!DL157,lookup,2,FALSE)-$P171,""))</f>
        <v/>
      </c>
      <c r="DJ171" s="156" t="str">
        <f>IFERROR(INDEX(DATASHEET!$A$1:$DG$299,MATCH(PROGRESS!$A171,DATASHEET!$A$1:$A$299,0),MATCH(PROGRESS!DK$2,DATASHEET!$A$1:$DG$1,0)),"")</f>
        <v/>
      </c>
      <c r="DK171" s="156" t="str">
        <f t="shared" si="117"/>
        <v/>
      </c>
      <c r="DL171" s="138" t="str">
        <f>IF(ISBLANK(DATASHEET!DM157),"",DATASHEET!DM157)</f>
        <v/>
      </c>
      <c r="DM171" s="198" t="str">
        <f>IF(ISBLANK(DATASHEET!DN157),"",DATASHEET!DN157)</f>
        <v/>
      </c>
      <c r="DN171" s="140" t="str">
        <f>IF(DO171="","",IFERROR(VLOOKUP(DATASHEET!DP157,lookup,2,FALSE)-$P171,""))</f>
        <v/>
      </c>
      <c r="DO171" s="156" t="str">
        <f>IFERROR(INDEX(DATASHEET!$A$1:$DG$299,MATCH(PROGRESS!$A171,DATASHEET!$A$1:$A$299,0),MATCH(PROGRESS!DP$2,DATASHEET!$A$1:$DG$1,0)),"")</f>
        <v/>
      </c>
      <c r="DP171" s="156" t="str">
        <f t="shared" si="118"/>
        <v/>
      </c>
      <c r="DQ171" s="138" t="str">
        <f>IF(ISBLANK(DATASHEET!DQ157),"",DATASHEET!DQ157)</f>
        <v>GRY</v>
      </c>
      <c r="DR171" s="198" t="str">
        <f>IF(ISBLANK(DATASHEET!DR157),"",DATASHEET!DR157)</f>
        <v>11X-RE-3</v>
      </c>
      <c r="DS171" s="140" t="str">
        <f>IF(DT171="","",IFERROR(VLOOKUP(DATASHEET!DT157,lookup,2,FALSE)-$P171,""))</f>
        <v/>
      </c>
      <c r="DT171" s="156" t="str">
        <f>IFERROR(INDEX(DATASHEET!$A$1:$DG$299,MATCH(PROGRESS!$A171,DATASHEET!$A$1:$A$299,0),MATCH(PROGRESS!DU$2,DATASHEET!$A$1:$DG$1,0)),"")</f>
        <v/>
      </c>
      <c r="DU171" s="156" t="str">
        <f t="shared" si="119"/>
        <v/>
      </c>
      <c r="DV171" s="138" t="str">
        <f>IF(ISBLANK(DATASHEET!DU157),"",DATASHEET!DU157)</f>
        <v>ES</v>
      </c>
      <c r="DW171" s="198" t="str">
        <f>IF(ISBLANK(DATASHEET!DV157),"",DATASHEET!DV157)</f>
        <v>11C-SC-2</v>
      </c>
      <c r="DX171" s="140" t="str">
        <f>IF(DY171="","",IFERROR(VLOOKUP(DATASHEET!DX157,lookup,2,FALSE)-$P171,""))</f>
        <v/>
      </c>
      <c r="DY171" s="156" t="str">
        <f>IFERROR(INDEX(DATASHEET!$A$1:$DG$299,MATCH(PROGRESS!$A171,DATASHEET!$A$1:$A$299,0),MATCH(PROGRESS!DZ$2,DATASHEET!$A$1:$DG$1,0)),"")</f>
        <v/>
      </c>
      <c r="DZ171" s="156" t="str">
        <f t="shared" si="120"/>
        <v/>
      </c>
      <c r="EA171" s="138" t="str">
        <f>IF(ISBLANK(DATASHEET!DY157),"",DATASHEET!DY157)</f>
        <v>WE</v>
      </c>
      <c r="EB171" s="198" t="str">
        <f>IF(ISBLANK(DATASHEET!DZ157),"",DATASHEET!DZ157)</f>
        <v>11N-SP-1</v>
      </c>
      <c r="FD171" s="526"/>
      <c r="FE171" s="532"/>
      <c r="FF171" s="532"/>
      <c r="FG171" s="532"/>
      <c r="FH171" s="526"/>
      <c r="FI171" s="526"/>
      <c r="FJ171" s="532"/>
      <c r="FK171" s="526"/>
      <c r="FL171" s="532"/>
      <c r="FM171" s="526"/>
      <c r="FN171" s="532"/>
      <c r="FO171" s="532"/>
      <c r="FP171" s="532"/>
      <c r="FQ171" s="526"/>
      <c r="FR171" s="526"/>
      <c r="FS171" s="526"/>
      <c r="FT171" s="532"/>
      <c r="FU171" s="526"/>
      <c r="FV171" s="532"/>
      <c r="FW171" s="532"/>
      <c r="FX171" s="532"/>
      <c r="FY171" s="526"/>
      <c r="FZ171" s="532"/>
      <c r="GA171" s="529"/>
      <c r="GB171" s="530"/>
      <c r="GC171" s="530"/>
      <c r="GD171" s="529"/>
      <c r="GE171" s="530"/>
      <c r="GF171" s="530"/>
      <c r="GG171" s="530"/>
      <c r="GH171" s="530"/>
      <c r="GI171" s="530"/>
      <c r="GJ171" s="529"/>
      <c r="GK171" s="530"/>
      <c r="GL171" s="529"/>
      <c r="GM171" s="529"/>
      <c r="GN171" s="530"/>
      <c r="GO171" s="530"/>
      <c r="GP171" s="529"/>
      <c r="GQ171" s="529"/>
      <c r="GR171" s="530"/>
      <c r="GS171" s="530"/>
      <c r="GT171" s="529"/>
      <c r="HB171" t="s">
        <v>377</v>
      </c>
    </row>
    <row r="172" spans="1:211" ht="15.75" x14ac:dyDescent="0.25">
      <c r="A172" s="179">
        <f>DATASHEET!A158</f>
        <v>151710</v>
      </c>
      <c r="B172" s="58" t="str">
        <f>DATASHEET!B158</f>
        <v>SAXTON-CLAYTON, Alfie</v>
      </c>
      <c r="C172" s="169" t="str">
        <f>DATASHEET!C158</f>
        <v>11KKN</v>
      </c>
      <c r="D172" s="170" t="str">
        <f>DATASHEET!D158</f>
        <v>M</v>
      </c>
      <c r="E172" s="170" t="str">
        <f>DATASHEET!J158</f>
        <v>N</v>
      </c>
      <c r="F172" s="170" t="str">
        <f>DATASHEET!E158</f>
        <v>Y</v>
      </c>
      <c r="G172" s="170" t="str">
        <f>DATASHEET!F158</f>
        <v>White - British</v>
      </c>
      <c r="H172" s="170" t="str">
        <f>DATASHEET!G158</f>
        <v>N</v>
      </c>
      <c r="I172" s="170" t="str">
        <f>DATASHEET!H158</f>
        <v>Y</v>
      </c>
      <c r="J172" s="170" t="str">
        <f>DATASHEET!I158</f>
        <v>N</v>
      </c>
      <c r="K172" s="171" t="str">
        <f>DATASHEET!M158</f>
        <v>L</v>
      </c>
      <c r="L172" s="88" t="str">
        <f t="shared" si="96"/>
        <v/>
      </c>
      <c r="M172" s="88" t="str">
        <f t="shared" si="97"/>
        <v/>
      </c>
      <c r="N172" s="498" t="str">
        <f>IF(ISBLANK(DATASHEET!L158),"",DATASHEET!L158)</f>
        <v>4-5</v>
      </c>
      <c r="O172" s="109">
        <f>IFERROR(IF(VLOOKUP(DATASHEET!A158,[5]YEAR11!$A$2:$AF$236,18,FALSE)="","",VLOOKUP(DATASHEET!A158,[5]YEAR11!$A$2:$AF$236,18,FALSE)),"")</f>
        <v>32.863782</v>
      </c>
      <c r="P172" s="111">
        <f>IFERROR(IF(VLOOKUP(DATASHEET!A158,[5]YEAR11!$A$2:$AF$237,19,FALSE)="","",VLOOKUP(DATASHEET!A158,[5]YEAR11!$A$2:$AF$237,19,FALSE)),"")</f>
        <v>3.2863782000000001</v>
      </c>
      <c r="Q172" s="497">
        <f>'P8 BREAKDOWN'!M160</f>
        <v>-2.9863781999999999</v>
      </c>
      <c r="R172" s="140" t="str">
        <f>IF(S172="","",IFERROR(VLOOKUP(DATASHEET!AF158,lookup,2,FALSE)-$P172,""))</f>
        <v/>
      </c>
      <c r="S172" s="156" t="str">
        <f>IFERROR(INDEX(DATASHEET!$A$1:$DG$299,MATCH(PROGRESS!$A172,DATASHEET!$A$1:$A$299,0),MATCH(PROGRESS!T$2,DATASHEET!$A$1:$DG$1,0)),"")</f>
        <v/>
      </c>
      <c r="T172" s="156" t="str">
        <f t="shared" si="98"/>
        <v/>
      </c>
      <c r="U172" s="138" t="str">
        <f>IF(ISBLANK(DATASHEET!AG158),"",DATASHEET!AG158)</f>
        <v/>
      </c>
      <c r="V172" s="198" t="str">
        <f>IF(ISBLANK(DATASHEET!AH158),"",DATASHEET!AH158)</f>
        <v/>
      </c>
      <c r="W172" s="140" t="str">
        <f>IF(X172="","",IFERROR(VLOOKUP(DATASHEET!AJ158,lookup,2,FALSE)-$P172,""))</f>
        <v/>
      </c>
      <c r="X172" s="156" t="str">
        <f>IFERROR(INDEX(DATASHEET!$A$1:$DG$299,MATCH(PROGRESS!$A172,DATASHEET!$A$1:$A$299,0),MATCH(PROGRESS!Y$2,DATASHEET!$A$1:$DG$1,0)),"")</f>
        <v/>
      </c>
      <c r="Y172" s="156" t="str">
        <f t="shared" si="99"/>
        <v/>
      </c>
      <c r="Z172" s="138" t="str">
        <f>IF(ISBLANK(DATASHEET!AK158),"",DATASHEET!AK158)</f>
        <v>AWI</v>
      </c>
      <c r="AA172" s="198" t="str">
        <f>IF(ISBLANK(DATASHEET!AL158),"",DATASHEET!AL158)</f>
        <v>11T-BI-4</v>
      </c>
      <c r="AB172" s="140" t="str">
        <f>IF(AC172="","",IFERROR(VLOOKUP(DATASHEET!AN158,lookup,2,FALSE)-$P172,""))</f>
        <v/>
      </c>
      <c r="AC172" s="156" t="str">
        <f>IFERROR(INDEX(DATASHEET!$A$1:$DG$299,MATCH(PROGRESS!$A172,DATASHEET!$A$1:$A$299,0),MATCH(PROGRESS!AD$2,DATASHEET!$A$1:$DG$1,0)),"")</f>
        <v/>
      </c>
      <c r="AD172" s="156" t="str">
        <f t="shared" si="100"/>
        <v/>
      </c>
      <c r="AE172" s="138" t="str">
        <f>IF(ISBLANK(DATASHEET!AO158),"",DATASHEET!AO158)</f>
        <v/>
      </c>
      <c r="AF172" s="198" t="str">
        <f>IF(ISBLANK(DATASHEET!AP158),"",DATASHEET!AP158)</f>
        <v/>
      </c>
      <c r="AG172" s="140" t="str">
        <f>IF(AH172="","",IFERROR(VLOOKUP(DATASHEET!AR158,lookup,2,FALSE)-$P172,""))</f>
        <v/>
      </c>
      <c r="AH172" s="156" t="str">
        <f>IFERROR(INDEX(DATASHEET!$A$1:$DG$299,MATCH(PROGRESS!$A172,DATASHEET!$A$1:$A$299,0),MATCH(PROGRESS!AI$2,DATASHEET!$A$1:$DG$1,0)),"")</f>
        <v/>
      </c>
      <c r="AI172" s="156" t="str">
        <f t="shared" si="101"/>
        <v/>
      </c>
      <c r="AJ172" s="138" t="str">
        <f>IF(ISBLANK(DATASHEET!AS158),"",DATASHEET!AS158)</f>
        <v>TR</v>
      </c>
      <c r="AK172" s="198" t="str">
        <f>IF(ISBLANK(DATASHEET!AT158),"",DATASHEET!AT158)</f>
        <v>11T-CH-4</v>
      </c>
      <c r="AL172" s="140" t="str">
        <f>IF(AM172="","",IFERROR(VLOOKUP(DATASHEET!AV158,lookup,2,FALSE)-$P172,""))</f>
        <v/>
      </c>
      <c r="AM172" s="156" t="str">
        <f>IFERROR(INDEX(DATASHEET!$A$1:$DG$299,MATCH(PROGRESS!$A172,DATASHEET!$A$1:$A$299,0),MATCH(PROGRESS!AN$2,DATASHEET!$A$1:$DG$1,0)),"")</f>
        <v/>
      </c>
      <c r="AN172" s="156" t="str">
        <f t="shared" si="102"/>
        <v/>
      </c>
      <c r="AO172" s="138" t="str">
        <f>IF(ISBLANK(DATASHEET!AW158),"",DATASHEET!AW158)</f>
        <v/>
      </c>
      <c r="AP172" s="198" t="str">
        <f>IF(ISBLANK(DATASHEET!AX158),"",DATASHEET!AX158)</f>
        <v/>
      </c>
      <c r="AQ172" s="140" t="str">
        <f>IF(AR172="","",IFERROR(VLOOKUP(DATASHEET!AZ158,lookup,2,FALSE)-$P172,""))</f>
        <v/>
      </c>
      <c r="AR172" s="156" t="str">
        <f>IFERROR(INDEX(DATASHEET!$A$1:$DG$299,MATCH(PROGRESS!$A172,DATASHEET!$A$1:$A$299,0),MATCH(PROGRESS!AS$2,DATASHEET!$A$1:$DG$1,0)),"")</f>
        <v/>
      </c>
      <c r="AS172" s="156" t="str">
        <f t="shared" si="103"/>
        <v/>
      </c>
      <c r="AT172" s="138" t="str">
        <f>IF(ISBLANK(DATASHEET!BA158),"",DATASHEET!BA158)</f>
        <v/>
      </c>
      <c r="AU172" s="198" t="str">
        <f>IF(ISBLANK(DATASHEET!BB158),"",DATASHEET!BB158)</f>
        <v/>
      </c>
      <c r="AV172" s="140" t="str">
        <f>IF(AW172="","",IFERROR(VLOOKUP(DATASHEET!BD158,lookup,2,FALSE)-$P172,""))</f>
        <v/>
      </c>
      <c r="AW172" s="156" t="str">
        <f>IFERROR(INDEX(DATASHEET!$A$1:$DG$299,MATCH(PROGRESS!$A172,DATASHEET!$A$1:$A$299,0),MATCH(PROGRESS!AX$2,DATASHEET!$A$1:$DG$1,0)),"")</f>
        <v/>
      </c>
      <c r="AX172" s="156" t="str">
        <f t="shared" si="104"/>
        <v/>
      </c>
      <c r="AY172" s="138" t="str">
        <f>IF(ISBLANK(DATASHEET!BE158),"",DATASHEET!BE158)</f>
        <v/>
      </c>
      <c r="AZ172" s="198" t="str">
        <f>IF(ISBLANK(DATASHEET!BF158),"",DATASHEET!BF158)</f>
        <v/>
      </c>
      <c r="BA172" s="140" t="str">
        <f>IF(BB172="","",IFERROR(VLOOKUP(DATASHEET!BH158,lookup,2,FALSE)-$P172,""))</f>
        <v/>
      </c>
      <c r="BB172" s="156" t="str">
        <f>IFERROR(INDEX(DATASHEET!$A$1:$DG$299,MATCH(PROGRESS!$A172,DATASHEET!$A$1:$A$299,0),MATCH(PROGRESS!BC$2,DATASHEET!$A$1:$DG$1,0)),"")</f>
        <v/>
      </c>
      <c r="BC172" s="156" t="str">
        <f t="shared" si="105"/>
        <v/>
      </c>
      <c r="BD172" s="138" t="str">
        <f>IF(ISBLANK(DATASHEET!BI158),"",DATASHEET!BI158)</f>
        <v>FB</v>
      </c>
      <c r="BE172" s="198" t="str">
        <f>IF(ISBLANK(DATASHEET!BJ158),"",DATASHEET!BJ158)</f>
        <v>11X-EN-6</v>
      </c>
      <c r="BF172" s="140" t="str">
        <f>IF(BG172="","",IFERROR(VLOOKUP(DATASHEET!BL158,lookup,2,FALSE)-$P172,""))</f>
        <v/>
      </c>
      <c r="BG172" s="156" t="str">
        <f>IFERROR(INDEX(DATASHEET!$A$1:$DG$299,MATCH(PROGRESS!$A172,DATASHEET!$A$1:$A$299,0),MATCH(PROGRESS!BH$2,DATASHEET!$A$1:$DG$1,0)),"")</f>
        <v/>
      </c>
      <c r="BH172" s="156" t="str">
        <f t="shared" si="106"/>
        <v/>
      </c>
      <c r="BI172" s="138" t="str">
        <f>IF(ISBLANK(DATASHEET!BM158),"",DATASHEET!BM158)</f>
        <v/>
      </c>
      <c r="BJ172" s="198" t="str">
        <f>IF(ISBLANK(DATASHEET!BN158),"",DATASHEET!BN158)</f>
        <v/>
      </c>
      <c r="BK172" s="140" t="str">
        <f>IF(BL172="","",IFERROR(VLOOKUP(DATASHEET!BP158,lookup,2,FALSE)-$P172,""))</f>
        <v/>
      </c>
      <c r="BL172" s="156" t="str">
        <f>IFERROR(INDEX(DATASHEET!$A$1:$DG$299,MATCH(PROGRESS!$A172,DATASHEET!$A$1:$A$299,0),MATCH(PROGRESS!BM$2,DATASHEET!$A$1:$DG$1,0)),"")</f>
        <v/>
      </c>
      <c r="BM172" s="156" t="str">
        <f t="shared" si="107"/>
        <v/>
      </c>
      <c r="BN172" s="138" t="str">
        <f>IF(ISBLANK(DATASHEET!BQ158),"",DATASHEET!BQ158)</f>
        <v/>
      </c>
      <c r="BO172" s="198" t="str">
        <f>IF(ISBLANK(DATASHEET!BR158),"",DATASHEET!BR158)</f>
        <v/>
      </c>
      <c r="BP172" s="140" t="str">
        <f>IF(BQ172="","",IFERROR(VLOOKUP(DATASHEET!BX158,lookup,2,FALSE)-$P172,""))</f>
        <v/>
      </c>
      <c r="BQ172" s="156" t="str">
        <f>IFERROR(INDEX(DATASHEET!$A$1:$DG$299,MATCH(PROGRESS!$A172,DATASHEET!$A$1:$A$299,0),MATCH(PROGRESS!BR$2,DATASHEET!$A$1:$DG$1,0)),"")</f>
        <v/>
      </c>
      <c r="BR172" s="156" t="str">
        <f t="shared" si="108"/>
        <v/>
      </c>
      <c r="BS172" s="138" t="str">
        <f>IF(ISBLANK(DATASHEET!BY158),"",DATASHEET!BY158)</f>
        <v/>
      </c>
      <c r="BT172" s="198" t="str">
        <f>IF(ISBLANK(DATASHEET!BZ158),"",DATASHEET!BZ158)</f>
        <v/>
      </c>
      <c r="BU172" s="140" t="str">
        <f>IF(BV172="","",IFERROR(VLOOKUP(DATASHEET!CB158,lookup,2,FALSE)-$P172,""))</f>
        <v/>
      </c>
      <c r="BV172" s="156" t="str">
        <f>IFERROR(INDEX(DATASHEET!$A$1:$DG$299,MATCH(PROGRESS!$A172,DATASHEET!$A$1:$A$299,0),MATCH(PROGRESS!BW$2,DATASHEET!$A$1:$DG$1,0)),"")</f>
        <v/>
      </c>
      <c r="BW172" s="156" t="str">
        <f t="shared" si="109"/>
        <v/>
      </c>
      <c r="BX172" s="138" t="str">
        <f>IF(ISBLANK(DATASHEET!CC158),"",DATASHEET!CC158)</f>
        <v>JJA</v>
      </c>
      <c r="BY172" s="198" t="str">
        <f>IF(ISBLANK(DATASHEET!CD158),"",DATASHEET!CD158)</f>
        <v>11MS2-GG2-6</v>
      </c>
      <c r="BZ172" s="140" t="str">
        <f>IF(CA172="","",IFERROR(VLOOKUP(DATASHEET!CE158,lookup,2,FALSE)-$P172,""))</f>
        <v/>
      </c>
      <c r="CA172" s="156" t="str">
        <f>IFERROR(INDEX(DATASHEET!$A$1:$DG$299,MATCH(PROGRESS!$A172,DATASHEET!$A$1:$A$299,0),MATCH(PROGRESS!CB$2,DATASHEET!$A$1:$DG$1,0)),"")</f>
        <v/>
      </c>
      <c r="CB172" s="156" t="str">
        <f t="shared" si="110"/>
        <v/>
      </c>
      <c r="CC172" s="138" t="str">
        <f>IF(ISBLANK(DATASHEET!CF158),"",DATASHEET!CF158)</f>
        <v/>
      </c>
      <c r="CD172" s="198" t="str">
        <f>IF(ISBLANK(DATASHEET!CG158),"",DATASHEET!CG158)</f>
        <v/>
      </c>
      <c r="CE172" s="140" t="str">
        <f>IF(CF172="","",IFERROR(VLOOKUP(DATASHEET!CJ158,lookup,2,FALSE)-$P172,""))</f>
        <v/>
      </c>
      <c r="CF172" s="156" t="str">
        <f>IFERROR(INDEX(DATASHEET!$A$1:$DG$299,MATCH(PROGRESS!$A172,DATASHEET!$A$1:$A$299,0),MATCH(PROGRESS!CG$2,DATASHEET!$A$1:$DG$1,0)),"")</f>
        <v/>
      </c>
      <c r="CG172" s="156" t="str">
        <f t="shared" si="111"/>
        <v/>
      </c>
      <c r="CH172" s="138" t="str">
        <f>IF(ISBLANK(DATASHEET!CK158),"",DATASHEET!CK158)</f>
        <v/>
      </c>
      <c r="CI172" s="198" t="str">
        <f>IF(ISBLANK(DATASHEET!CL158),"",DATASHEET!CL158)</f>
        <v/>
      </c>
      <c r="CJ172" s="140" t="str">
        <f>IF(CK172="","",IFERROR(VLOOKUP(DATASHEET!CN158,lookup,2,FALSE)-$P172,""))</f>
        <v/>
      </c>
      <c r="CK172" s="156" t="str">
        <f>IFERROR(INDEX(DATASHEET!$A$1:$DG$299,MATCH(PROGRESS!$A172,DATASHEET!$A$1:$A$299,0),MATCH(PROGRESS!CL$2,DATASHEET!$A$1:$DG$1,0)),"")</f>
        <v/>
      </c>
      <c r="CL172" s="156" t="str">
        <f t="shared" si="112"/>
        <v/>
      </c>
      <c r="CM172" s="138" t="str">
        <f>IF(ISBLANK(DATASHEET!CO158),"",DATASHEET!CO158)</f>
        <v>JQ</v>
      </c>
      <c r="CN172" s="198" t="str">
        <f>IF(ISBLANK(DATASHEET!CP158),"",DATASHEET!CP158)</f>
        <v>11X-MA-4</v>
      </c>
      <c r="CO172" s="140" t="str">
        <f>IF(CP172="","",IFERROR(VLOOKUP(DATASHEET!CR158,lookup,2,FALSE)-$P172,""))</f>
        <v/>
      </c>
      <c r="CP172" s="156" t="str">
        <f>IFERROR(INDEX(DATASHEET!$A$1:$DG$299,MATCH(PROGRESS!$A172,DATASHEET!$A$1:$A$299,0),MATCH(PROGRESS!CQ$2,DATASHEET!$A$1:$DG$1,0)),"")</f>
        <v/>
      </c>
      <c r="CQ172" s="156" t="str">
        <f t="shared" si="113"/>
        <v/>
      </c>
      <c r="CR172" s="138" t="str">
        <f>IF(ISBLANK(DATASHEET!CS158),"",DATASHEET!CS158)</f>
        <v/>
      </c>
      <c r="CS172" s="198" t="str">
        <f>IF(ISBLANK(DATASHEET!CT158),"",DATASHEET!CT158)</f>
        <v/>
      </c>
      <c r="CT172" s="140" t="str">
        <f>IF(CU172="","",IFERROR(VLOOKUP(DATASHEET!CV158,lookup,2,FALSE)-$P172,""))</f>
        <v/>
      </c>
      <c r="CU172" s="156" t="str">
        <f>IFERROR(INDEX(DATASHEET!$A$1:$DG$299,MATCH(PROGRESS!$A172,DATASHEET!$A$1:$A$299,0),MATCH(PROGRESS!CV$2,DATASHEET!$A$1:$DG$1,0)),"")</f>
        <v/>
      </c>
      <c r="CV172" s="156" t="str">
        <f t="shared" si="114"/>
        <v/>
      </c>
      <c r="CW172" s="138" t="str">
        <f>IF(ISBLANK(DATASHEET!CW158),"",DATASHEET!CW158)</f>
        <v/>
      </c>
      <c r="CX172" s="198" t="str">
        <f>IF(ISBLANK(DATASHEET!CX158),"",DATASHEET!CX158)</f>
        <v/>
      </c>
      <c r="CY172" s="140" t="str">
        <f>IF(CZ172="","",IFERROR(VLOOKUP(DATASHEET!DD158,lookup,2,FALSE)-$P172,""))</f>
        <v/>
      </c>
      <c r="CZ172" s="156" t="str">
        <f>IFERROR(INDEX(DATASHEET!$A$1:$DG$299,MATCH(PROGRESS!$A172,DATASHEET!$A$1:$A$299,0),MATCH(PROGRESS!DA$2,DATASHEET!$A$1:$DG$1,0)),"")</f>
        <v/>
      </c>
      <c r="DA172" s="156" t="str">
        <f t="shared" si="115"/>
        <v/>
      </c>
      <c r="DB172" s="138" t="str">
        <f>IF(ISBLANK(DATASHEET!DE158),"",DATASHEET!DE158)</f>
        <v/>
      </c>
      <c r="DC172" s="198" t="str">
        <f>IF(ISBLANK(DATASHEET!DF158),"",DATASHEET!DF158)</f>
        <v/>
      </c>
      <c r="DD172" s="140" t="str">
        <f>IF(DE172="","",IFERROR(VLOOKUP(DATASHEET!DH158,lookup,2,FALSE)-$P172,""))</f>
        <v/>
      </c>
      <c r="DE172" s="156" t="str">
        <f>IFERROR(INDEX(DATASHEET!$A$1:$DG$299,MATCH(PROGRESS!$A172,DATASHEET!$A$1:$A$299,0),MATCH(PROGRESS!DF$2,DATASHEET!$A$1:$DG$1,0)),"")</f>
        <v/>
      </c>
      <c r="DF172" s="156" t="str">
        <f t="shared" si="116"/>
        <v/>
      </c>
      <c r="DG172" s="138" t="str">
        <f>IF(ISBLANK(DATASHEET!DI158),"",DATASHEET!DI158)</f>
        <v>DWA</v>
      </c>
      <c r="DH172" s="198" t="str">
        <f>IF(ISBLANK(DATASHEET!DJ158),"",DATASHEET!DJ158)</f>
        <v>11T-PH-4</v>
      </c>
      <c r="DI172" s="140" t="str">
        <f>IF(DJ172="","",IFERROR(VLOOKUP(DATASHEET!DL158,lookup,2,FALSE)-$P172,""))</f>
        <v/>
      </c>
      <c r="DJ172" s="156" t="str">
        <f>IFERROR(INDEX(DATASHEET!$A$1:$DG$299,MATCH(PROGRESS!$A172,DATASHEET!$A$1:$A$299,0),MATCH(PROGRESS!DK$2,DATASHEET!$A$1:$DG$1,0)),"")</f>
        <v/>
      </c>
      <c r="DK172" s="156" t="str">
        <f t="shared" si="117"/>
        <v/>
      </c>
      <c r="DL172" s="138" t="str">
        <f>IF(ISBLANK(DATASHEET!DM158),"",DATASHEET!DM158)</f>
        <v/>
      </c>
      <c r="DM172" s="198" t="str">
        <f>IF(ISBLANK(DATASHEET!DN158),"",DATASHEET!DN158)</f>
        <v/>
      </c>
      <c r="DN172" s="140" t="str">
        <f>IF(DO172="","",IFERROR(VLOOKUP(DATASHEET!DP158,lookup,2,FALSE)-$P172,""))</f>
        <v/>
      </c>
      <c r="DO172" s="156" t="str">
        <f>IFERROR(INDEX(DATASHEET!$A$1:$DG$299,MATCH(PROGRESS!$A172,DATASHEET!$A$1:$A$299,0),MATCH(PROGRESS!DP$2,DATASHEET!$A$1:$DG$1,0)),"")</f>
        <v/>
      </c>
      <c r="DP172" s="156" t="str">
        <f t="shared" si="118"/>
        <v/>
      </c>
      <c r="DQ172" s="138" t="str">
        <f>IF(ISBLANK(DATASHEET!DQ158),"",DATASHEET!DQ158)</f>
        <v>CR</v>
      </c>
      <c r="DR172" s="198" t="str">
        <f>IF(ISBLANK(DATASHEET!DR158),"",DATASHEET!DR158)</f>
        <v>11X-RE-8</v>
      </c>
      <c r="DS172" s="140" t="str">
        <f>IF(DT172="","",IFERROR(VLOOKUP(DATASHEET!DT158,lookup,2,FALSE)-$P172,""))</f>
        <v/>
      </c>
      <c r="DT172" s="156" t="str">
        <f>IFERROR(INDEX(DATASHEET!$A$1:$DG$299,MATCH(PROGRESS!$A172,DATASHEET!$A$1:$A$299,0),MATCH(PROGRESS!DU$2,DATASHEET!$A$1:$DG$1,0)),"")</f>
        <v/>
      </c>
      <c r="DU172" s="156" t="str">
        <f t="shared" si="119"/>
        <v/>
      </c>
      <c r="DV172" s="138" t="str">
        <f>IF(ISBLANK(DATASHEET!DU158),"",DATASHEET!DU158)</f>
        <v/>
      </c>
      <c r="DW172" s="198" t="str">
        <f>IF(ISBLANK(DATASHEET!DV158),"",DATASHEET!DV158)</f>
        <v/>
      </c>
      <c r="DX172" s="140" t="str">
        <f>IF(DY172="","",IFERROR(VLOOKUP(DATASHEET!DX158,lookup,2,FALSE)-$P172,""))</f>
        <v/>
      </c>
      <c r="DY172" s="156" t="str">
        <f>IFERROR(INDEX(DATASHEET!$A$1:$DG$299,MATCH(PROGRESS!$A172,DATASHEET!$A$1:$A$299,0),MATCH(PROGRESS!DZ$2,DATASHEET!$A$1:$DG$1,0)),"")</f>
        <v/>
      </c>
      <c r="DZ172" s="156" t="str">
        <f t="shared" si="120"/>
        <v/>
      </c>
      <c r="EA172" s="138" t="str">
        <f>IF(ISBLANK(DATASHEET!DY158),"",DATASHEET!DY158)</f>
        <v>YP</v>
      </c>
      <c r="EB172" s="198" t="str">
        <f>IF(ISBLANK(DATASHEET!DZ158),"",DATASHEET!DZ158)</f>
        <v>11N-SP-2</v>
      </c>
      <c r="FD172" s="526"/>
      <c r="FE172" s="526"/>
      <c r="FF172" s="532"/>
      <c r="FG172" s="532"/>
      <c r="FH172" s="526"/>
      <c r="FI172" s="526"/>
      <c r="FJ172" s="526"/>
      <c r="FK172" s="526"/>
      <c r="FL172" s="526"/>
      <c r="FM172" s="526"/>
      <c r="FN172" s="532"/>
      <c r="FO172" s="526"/>
      <c r="FP172" s="532"/>
      <c r="FQ172" s="526"/>
      <c r="FR172" s="526"/>
      <c r="FS172" s="526"/>
      <c r="FT172" s="532"/>
      <c r="FU172" s="526"/>
      <c r="FV172" s="526"/>
      <c r="FW172" s="532"/>
      <c r="FX172" s="532"/>
      <c r="FY172" s="532"/>
      <c r="FZ172" s="526"/>
      <c r="GA172" s="532"/>
      <c r="GB172" s="526"/>
      <c r="GC172" s="526"/>
      <c r="GD172" s="532"/>
      <c r="GE172" s="526"/>
      <c r="GF172" s="532"/>
      <c r="GG172" s="526"/>
      <c r="GH172" s="526"/>
      <c r="GI172" s="526"/>
      <c r="GJ172" s="532"/>
      <c r="GK172" s="532"/>
      <c r="GL172" s="526"/>
      <c r="GM172" s="532"/>
      <c r="GN172" s="532"/>
      <c r="GO172" s="526"/>
      <c r="GP172" s="532"/>
      <c r="GQ172" s="532"/>
      <c r="GR172" s="532"/>
      <c r="GS172" s="526"/>
      <c r="GT172" s="532"/>
      <c r="HA172" t="s">
        <v>375</v>
      </c>
      <c r="HB172" t="s">
        <v>377</v>
      </c>
    </row>
    <row r="173" spans="1:211" ht="15.75" x14ac:dyDescent="0.25">
      <c r="A173" s="179">
        <f>DATASHEET!A159</f>
        <v>151593</v>
      </c>
      <c r="B173" s="58" t="str">
        <f>DATASHEET!B159</f>
        <v>SCOTT, Trinity</v>
      </c>
      <c r="C173" s="169" t="str">
        <f>DATASHEET!C159</f>
        <v>11SK</v>
      </c>
      <c r="D173" s="170" t="str">
        <f>DATASHEET!D159</f>
        <v>F</v>
      </c>
      <c r="E173" s="170" t="str">
        <f>DATASHEET!J159</f>
        <v>N</v>
      </c>
      <c r="F173" s="170" t="str">
        <f>DATASHEET!E159</f>
        <v>N</v>
      </c>
      <c r="G173" s="170" t="str">
        <f>DATASHEET!F159</f>
        <v>White and Black Caribbean</v>
      </c>
      <c r="H173" s="170" t="str">
        <f>DATASHEET!G159</f>
        <v>N</v>
      </c>
      <c r="I173" s="170" t="str">
        <f>DATASHEET!H159</f>
        <v>N</v>
      </c>
      <c r="J173" s="170" t="str">
        <f>DATASHEET!I159</f>
        <v>N</v>
      </c>
      <c r="K173" s="171" t="str">
        <f>DATASHEET!M159</f>
        <v>M</v>
      </c>
      <c r="L173" s="88" t="str">
        <f t="shared" si="96"/>
        <v/>
      </c>
      <c r="M173" s="88" t="str">
        <f t="shared" si="97"/>
        <v/>
      </c>
      <c r="N173" s="498" t="str">
        <f>IF(ISBLANK(DATASHEET!L159),"",DATASHEET!L159)</f>
        <v>4-5</v>
      </c>
      <c r="O173" s="109">
        <f>IFERROR(IF(VLOOKUP(DATASHEET!A159,[5]YEAR11!$A$2:$AF$236,18,FALSE)="","",VLOOKUP(DATASHEET!A159,[5]YEAR11!$A$2:$AF$236,18,FALSE)),"")</f>
        <v>45.503675999999999</v>
      </c>
      <c r="P173" s="111">
        <f>IFERROR(IF(VLOOKUP(DATASHEET!A159,[5]YEAR11!$A$2:$AF$237,19,FALSE)="","",VLOOKUP(DATASHEET!A159,[5]YEAR11!$A$2:$AF$237,19,FALSE)),"")</f>
        <v>4.5503675999999995</v>
      </c>
      <c r="Q173" s="497">
        <f>'P8 BREAKDOWN'!M161</f>
        <v>-4.2503675999999997</v>
      </c>
      <c r="R173" s="140" t="str">
        <f>IF(S173="","",IFERROR(VLOOKUP(DATASHEET!AF159,lookup,2,FALSE)-$P173,""))</f>
        <v/>
      </c>
      <c r="S173" s="156" t="str">
        <f>IFERROR(INDEX(DATASHEET!$A$1:$DG$299,MATCH(PROGRESS!$A173,DATASHEET!$A$1:$A$299,0),MATCH(PROGRESS!T$2,DATASHEET!$A$1:$DG$1,0)),"")</f>
        <v/>
      </c>
      <c r="T173" s="156" t="str">
        <f t="shared" si="98"/>
        <v/>
      </c>
      <c r="U173" s="138" t="str">
        <f>IF(ISBLANK(DATASHEET!AG159),"",DATASHEET!AG159)</f>
        <v/>
      </c>
      <c r="V173" s="198" t="str">
        <f>IF(ISBLANK(DATASHEET!AH159),"",DATASHEET!AH159)</f>
        <v/>
      </c>
      <c r="W173" s="140" t="str">
        <f>IF(X173="","",IFERROR(VLOOKUP(DATASHEET!AJ159,lookup,2,FALSE)-$P173,""))</f>
        <v/>
      </c>
      <c r="X173" s="156" t="str">
        <f>IFERROR(INDEX(DATASHEET!$A$1:$DG$299,MATCH(PROGRESS!$A173,DATASHEET!$A$1:$A$299,0),MATCH(PROGRESS!Y$2,DATASHEET!$A$1:$DG$1,0)),"")</f>
        <v/>
      </c>
      <c r="Y173" s="156" t="str">
        <f t="shared" si="99"/>
        <v/>
      </c>
      <c r="Z173" s="138" t="str">
        <f>IF(ISBLANK(DATASHEET!AK159),"",DATASHEET!AK159)</f>
        <v/>
      </c>
      <c r="AA173" s="198" t="str">
        <f>IF(ISBLANK(DATASHEET!AL159),"",DATASHEET!AL159)</f>
        <v/>
      </c>
      <c r="AB173" s="140" t="str">
        <f>IF(AC173="","",IFERROR(VLOOKUP(DATASHEET!AN159,lookup,2,FALSE)-$P173,""))</f>
        <v/>
      </c>
      <c r="AC173" s="156" t="str">
        <f>IFERROR(INDEX(DATASHEET!$A$1:$DG$299,MATCH(PROGRESS!$A173,DATASHEET!$A$1:$A$299,0),MATCH(PROGRESS!AD$2,DATASHEET!$A$1:$DG$1,0)),"")</f>
        <v/>
      </c>
      <c r="AD173" s="156" t="str">
        <f t="shared" si="100"/>
        <v/>
      </c>
      <c r="AE173" s="138" t="str">
        <f>IF(ISBLANK(DATASHEET!AO159),"",DATASHEET!AO159)</f>
        <v/>
      </c>
      <c r="AF173" s="198" t="str">
        <f>IF(ISBLANK(DATASHEET!AP159),"",DATASHEET!AP159)</f>
        <v/>
      </c>
      <c r="AG173" s="140" t="str">
        <f>IF(AH173="","",IFERROR(VLOOKUP(DATASHEET!AR159,lookup,2,FALSE)-$P173,""))</f>
        <v/>
      </c>
      <c r="AH173" s="156" t="str">
        <f>IFERROR(INDEX(DATASHEET!$A$1:$DG$299,MATCH(PROGRESS!$A173,DATASHEET!$A$1:$A$299,0),MATCH(PROGRESS!AI$2,DATASHEET!$A$1:$DG$1,0)),"")</f>
        <v/>
      </c>
      <c r="AI173" s="156" t="str">
        <f t="shared" si="101"/>
        <v/>
      </c>
      <c r="AJ173" s="138" t="str">
        <f>IF(ISBLANK(DATASHEET!AS159),"",DATASHEET!AS159)</f>
        <v/>
      </c>
      <c r="AK173" s="198" t="str">
        <f>IF(ISBLANK(DATASHEET!AT159),"",DATASHEET!AT159)</f>
        <v/>
      </c>
      <c r="AL173" s="140" t="str">
        <f>IF(AM173="","",IFERROR(VLOOKUP(DATASHEET!AV159,lookup,2,FALSE)-$P173,""))</f>
        <v/>
      </c>
      <c r="AM173" s="156" t="str">
        <f>IFERROR(INDEX(DATASHEET!$A$1:$DG$299,MATCH(PROGRESS!$A173,DATASHEET!$A$1:$A$299,0),MATCH(PROGRESS!AN$2,DATASHEET!$A$1:$DG$1,0)),"")</f>
        <v/>
      </c>
      <c r="AN173" s="156" t="str">
        <f t="shared" si="102"/>
        <v/>
      </c>
      <c r="AO173" s="138" t="str">
        <f>IF(ISBLANK(DATASHEET!AW159),"",DATASHEET!AW159)</f>
        <v>BG</v>
      </c>
      <c r="AP173" s="198" t="str">
        <f>IF(ISBLANK(DATASHEET!AX159),"",DATASHEET!AX159)</f>
        <v>11MS2-CD-2</v>
      </c>
      <c r="AQ173" s="140" t="str">
        <f>IF(AR173="","",IFERROR(VLOOKUP(DATASHEET!AZ159,lookup,2,FALSE)-$P173,""))</f>
        <v/>
      </c>
      <c r="AR173" s="156" t="str">
        <f>IFERROR(INDEX(DATASHEET!$A$1:$DG$299,MATCH(PROGRESS!$A173,DATASHEET!$A$1:$A$299,0),MATCH(PROGRESS!AS$2,DATASHEET!$A$1:$DG$1,0)),"")</f>
        <v/>
      </c>
      <c r="AS173" s="156" t="str">
        <f t="shared" si="103"/>
        <v/>
      </c>
      <c r="AT173" s="138" t="str">
        <f>IF(ISBLANK(DATASHEET!BA159),"",DATASHEET!BA159)</f>
        <v/>
      </c>
      <c r="AU173" s="198" t="str">
        <f>IF(ISBLANK(DATASHEET!BB159),"",DATASHEET!BB159)</f>
        <v/>
      </c>
      <c r="AV173" s="140" t="str">
        <f>IF(AW173="","",IFERROR(VLOOKUP(DATASHEET!BD159,lookup,2,FALSE)-$P173,""))</f>
        <v/>
      </c>
      <c r="AW173" s="156" t="str">
        <f>IFERROR(INDEX(DATASHEET!$A$1:$DG$299,MATCH(PROGRESS!$A173,DATASHEET!$A$1:$A$299,0),MATCH(PROGRESS!AX$2,DATASHEET!$A$1:$DG$1,0)),"")</f>
        <v/>
      </c>
      <c r="AX173" s="156" t="str">
        <f t="shared" si="104"/>
        <v/>
      </c>
      <c r="AY173" s="138" t="str">
        <f>IF(ISBLANK(DATASHEET!BE159),"",DATASHEET!BE159)</f>
        <v/>
      </c>
      <c r="AZ173" s="198" t="str">
        <f>IF(ISBLANK(DATASHEET!BF159),"",DATASHEET!BF159)</f>
        <v/>
      </c>
      <c r="BA173" s="140" t="str">
        <f>IF(BB173="","",IFERROR(VLOOKUP(DATASHEET!BH159,lookup,2,FALSE)-$P173,""))</f>
        <v/>
      </c>
      <c r="BB173" s="156" t="str">
        <f>IFERROR(INDEX(DATASHEET!$A$1:$DG$299,MATCH(PROGRESS!$A173,DATASHEET!$A$1:$A$299,0),MATCH(PROGRESS!BC$2,DATASHEET!$A$1:$DG$1,0)),"")</f>
        <v/>
      </c>
      <c r="BC173" s="156" t="str">
        <f t="shared" si="105"/>
        <v/>
      </c>
      <c r="BD173" s="138" t="str">
        <f>IF(ISBLANK(DATASHEET!BI159),"",DATASHEET!BI159)</f>
        <v>SK</v>
      </c>
      <c r="BE173" s="198" t="str">
        <f>IF(ISBLANK(DATASHEET!BJ159),"",DATASHEET!BJ159)</f>
        <v>11X-EN-7</v>
      </c>
      <c r="BF173" s="140" t="str">
        <f>IF(BG173="","",IFERROR(VLOOKUP(DATASHEET!BL159,lookup,2,FALSE)-$P173,""))</f>
        <v/>
      </c>
      <c r="BG173" s="156" t="str">
        <f>IFERROR(INDEX(DATASHEET!$A$1:$DG$299,MATCH(PROGRESS!$A173,DATASHEET!$A$1:$A$299,0),MATCH(PROGRESS!BH$2,DATASHEET!$A$1:$DG$1,0)),"")</f>
        <v/>
      </c>
      <c r="BH173" s="156" t="str">
        <f t="shared" si="106"/>
        <v/>
      </c>
      <c r="BI173" s="138" t="str">
        <f>IF(ISBLANK(DATASHEET!BM159),"",DATASHEET!BM159)</f>
        <v/>
      </c>
      <c r="BJ173" s="198" t="str">
        <f>IF(ISBLANK(DATASHEET!BN159),"",DATASHEET!BN159)</f>
        <v/>
      </c>
      <c r="BK173" s="140" t="str">
        <f>IF(BL173="","",IFERROR(VLOOKUP(DATASHEET!BP159,lookup,2,FALSE)-$P173,""))</f>
        <v/>
      </c>
      <c r="BL173" s="156" t="str">
        <f>IFERROR(INDEX(DATASHEET!$A$1:$DG$299,MATCH(PROGRESS!$A173,DATASHEET!$A$1:$A$299,0),MATCH(PROGRESS!BM$2,DATASHEET!$A$1:$DG$1,0)),"")</f>
        <v/>
      </c>
      <c r="BM173" s="156" t="str">
        <f t="shared" si="107"/>
        <v/>
      </c>
      <c r="BN173" s="138" t="str">
        <f>IF(ISBLANK(DATASHEET!BQ159),"",DATASHEET!BQ159)</f>
        <v>AWR</v>
      </c>
      <c r="BO173" s="198" t="str">
        <f>IF(ISBLANK(DATASHEET!BR159),"",DATASHEET!BR159)</f>
        <v>11LT-FN-3</v>
      </c>
      <c r="BP173" s="140" t="str">
        <f>IF(BQ173="","",IFERROR(VLOOKUP(DATASHEET!BX159,lookup,2,FALSE)-$P173,""))</f>
        <v/>
      </c>
      <c r="BQ173" s="156" t="str">
        <f>IFERROR(INDEX(DATASHEET!$A$1:$DG$299,MATCH(PROGRESS!$A173,DATASHEET!$A$1:$A$299,0),MATCH(PROGRESS!BR$2,DATASHEET!$A$1:$DG$1,0)),"")</f>
        <v/>
      </c>
      <c r="BR173" s="156" t="str">
        <f t="shared" si="108"/>
        <v/>
      </c>
      <c r="BS173" s="138" t="str">
        <f>IF(ISBLANK(DATASHEET!BY159),"",DATASHEET!BY159)</f>
        <v>EGQ</v>
      </c>
      <c r="BT173" s="198" t="str">
        <f>IF(ISBLANK(DATASHEET!BZ159),"",DATASHEET!BZ159)</f>
        <v>11N-FR-3</v>
      </c>
      <c r="BU173" s="140" t="str">
        <f>IF(BV173="","",IFERROR(VLOOKUP(DATASHEET!CB159,lookup,2,FALSE)-$P173,""))</f>
        <v/>
      </c>
      <c r="BV173" s="156" t="str">
        <f>IFERROR(INDEX(DATASHEET!$A$1:$DG$299,MATCH(PROGRESS!$A173,DATASHEET!$A$1:$A$299,0),MATCH(PROGRESS!BW$2,DATASHEET!$A$1:$DG$1,0)),"")</f>
        <v/>
      </c>
      <c r="BW173" s="156" t="str">
        <f t="shared" si="109"/>
        <v/>
      </c>
      <c r="BX173" s="138" t="str">
        <f>IF(ISBLANK(DATASHEET!CC159),"",DATASHEET!CC159)</f>
        <v/>
      </c>
      <c r="BY173" s="198" t="str">
        <f>IF(ISBLANK(DATASHEET!CD159),"",DATASHEET!CD159)</f>
        <v/>
      </c>
      <c r="BZ173" s="140" t="str">
        <f>IF(CA173="","",IFERROR(VLOOKUP(DATASHEET!CE159,lookup,2,FALSE)-$P173,""))</f>
        <v/>
      </c>
      <c r="CA173" s="156" t="str">
        <f>IFERROR(INDEX(DATASHEET!$A$1:$DG$299,MATCH(PROGRESS!$A173,DATASHEET!$A$1:$A$299,0),MATCH(PROGRESS!CB$2,DATASHEET!$A$1:$DG$1,0)),"")</f>
        <v/>
      </c>
      <c r="CB173" s="156" t="str">
        <f t="shared" si="110"/>
        <v/>
      </c>
      <c r="CC173" s="138" t="str">
        <f>IF(ISBLANK(DATASHEET!CF159),"",DATASHEET!CF159)</f>
        <v/>
      </c>
      <c r="CD173" s="198" t="str">
        <f>IF(ISBLANK(DATASHEET!CG159),"",DATASHEET!CG159)</f>
        <v/>
      </c>
      <c r="CE173" s="140" t="str">
        <f>IF(CF173="","",IFERROR(VLOOKUP(DATASHEET!CJ159,lookup,2,FALSE)-$P173,""))</f>
        <v/>
      </c>
      <c r="CF173" s="156" t="str">
        <f>IFERROR(INDEX(DATASHEET!$A$1:$DG$299,MATCH(PROGRESS!$A173,DATASHEET!$A$1:$A$299,0),MATCH(PROGRESS!CG$2,DATASHEET!$A$1:$DG$1,0)),"")</f>
        <v/>
      </c>
      <c r="CG173" s="156" t="str">
        <f t="shared" si="111"/>
        <v/>
      </c>
      <c r="CH173" s="138" t="str">
        <f>IF(ISBLANK(DATASHEET!CK159),"",DATASHEET!CK159)</f>
        <v/>
      </c>
      <c r="CI173" s="198" t="str">
        <f>IF(ISBLANK(DATASHEET!CL159),"",DATASHEET!CL159)</f>
        <v/>
      </c>
      <c r="CJ173" s="140" t="str">
        <f>IF(CK173="","",IFERROR(VLOOKUP(DATASHEET!CN159,lookup,2,FALSE)-$P173,""))</f>
        <v/>
      </c>
      <c r="CK173" s="156" t="str">
        <f>IFERROR(INDEX(DATASHEET!$A$1:$DG$299,MATCH(PROGRESS!$A173,DATASHEET!$A$1:$A$299,0),MATCH(PROGRESS!CL$2,DATASHEET!$A$1:$DG$1,0)),"")</f>
        <v/>
      </c>
      <c r="CL173" s="156" t="str">
        <f t="shared" si="112"/>
        <v/>
      </c>
      <c r="CM173" s="138" t="str">
        <f>IF(ISBLANK(DATASHEET!CO159),"",DATASHEET!CO159)</f>
        <v>AMA</v>
      </c>
      <c r="CN173" s="198" t="str">
        <f>IF(ISBLANK(DATASHEET!CP159),"",DATASHEET!CP159)</f>
        <v>11X-MA-6</v>
      </c>
      <c r="CO173" s="140" t="str">
        <f>IF(CP173="","",IFERROR(VLOOKUP(DATASHEET!CR159,lookup,2,FALSE)-$P173,""))</f>
        <v/>
      </c>
      <c r="CP173" s="156" t="str">
        <f>IFERROR(INDEX(DATASHEET!$A$1:$DG$299,MATCH(PROGRESS!$A173,DATASHEET!$A$1:$A$299,0),MATCH(PROGRESS!CQ$2,DATASHEET!$A$1:$DG$1,0)),"")</f>
        <v/>
      </c>
      <c r="CQ173" s="156" t="str">
        <f t="shared" si="113"/>
        <v/>
      </c>
      <c r="CR173" s="138" t="str">
        <f>IF(ISBLANK(DATASHEET!CS159),"",DATASHEET!CS159)</f>
        <v/>
      </c>
      <c r="CS173" s="198" t="str">
        <f>IF(ISBLANK(DATASHEET!CT159),"",DATASHEET!CT159)</f>
        <v/>
      </c>
      <c r="CT173" s="140" t="str">
        <f>IF(CU173="","",IFERROR(VLOOKUP(DATASHEET!CV159,lookup,2,FALSE)-$P173,""))</f>
        <v/>
      </c>
      <c r="CU173" s="156" t="str">
        <f>IFERROR(INDEX(DATASHEET!$A$1:$DG$299,MATCH(PROGRESS!$A173,DATASHEET!$A$1:$A$299,0),MATCH(PROGRESS!CV$2,DATASHEET!$A$1:$DG$1,0)),"")</f>
        <v/>
      </c>
      <c r="CV173" s="156" t="str">
        <f t="shared" si="114"/>
        <v/>
      </c>
      <c r="CW173" s="138" t="str">
        <f>IF(ISBLANK(DATASHEET!CW159),"",DATASHEET!CW159)</f>
        <v/>
      </c>
      <c r="CX173" s="198" t="str">
        <f>IF(ISBLANK(DATASHEET!CX159),"",DATASHEET!CX159)</f>
        <v/>
      </c>
      <c r="CY173" s="140" t="str">
        <f>IF(CZ173="","",IFERROR(VLOOKUP(DATASHEET!DD159,lookup,2,FALSE)-$P173,""))</f>
        <v/>
      </c>
      <c r="CZ173" s="156" t="str">
        <f>IFERROR(INDEX(DATASHEET!$A$1:$DG$299,MATCH(PROGRESS!$A173,DATASHEET!$A$1:$A$299,0),MATCH(PROGRESS!DA$2,DATASHEET!$A$1:$DG$1,0)),"")</f>
        <v/>
      </c>
      <c r="DA173" s="156" t="str">
        <f t="shared" si="115"/>
        <v/>
      </c>
      <c r="DB173" s="138" t="str">
        <f>IF(ISBLANK(DATASHEET!DE159),"",DATASHEET!DE159)</f>
        <v/>
      </c>
      <c r="DC173" s="198" t="str">
        <f>IF(ISBLANK(DATASHEET!DF159),"",DATASHEET!DF159)</f>
        <v/>
      </c>
      <c r="DD173" s="140" t="str">
        <f>IF(DE173="","",IFERROR(VLOOKUP(DATASHEET!DH159,lookup,2,FALSE)-$P173,""))</f>
        <v/>
      </c>
      <c r="DE173" s="156" t="str">
        <f>IFERROR(INDEX(DATASHEET!$A$1:$DG$299,MATCH(PROGRESS!$A173,DATASHEET!$A$1:$A$299,0),MATCH(PROGRESS!DF$2,DATASHEET!$A$1:$DG$1,0)),"")</f>
        <v/>
      </c>
      <c r="DF173" s="156" t="str">
        <f t="shared" si="116"/>
        <v/>
      </c>
      <c r="DG173" s="138" t="str">
        <f>IF(ISBLANK(DATASHEET!DI159),"",DATASHEET!DI159)</f>
        <v/>
      </c>
      <c r="DH173" s="198" t="str">
        <f>IF(ISBLANK(DATASHEET!DJ159),"",DATASHEET!DJ159)</f>
        <v/>
      </c>
      <c r="DI173" s="140" t="str">
        <f>IF(DJ173="","",IFERROR(VLOOKUP(DATASHEET!DL159,lookup,2,FALSE)-$P173,""))</f>
        <v/>
      </c>
      <c r="DJ173" s="156" t="str">
        <f>IFERROR(INDEX(DATASHEET!$A$1:$DG$299,MATCH(PROGRESS!$A173,DATASHEET!$A$1:$A$299,0),MATCH(PROGRESS!DK$2,DATASHEET!$A$1:$DG$1,0)),"")</f>
        <v/>
      </c>
      <c r="DK173" s="156" t="str">
        <f t="shared" si="117"/>
        <v/>
      </c>
      <c r="DL173" s="138" t="str">
        <f>IF(ISBLANK(DATASHEET!DM159),"",DATASHEET!DM159)</f>
        <v/>
      </c>
      <c r="DM173" s="198" t="str">
        <f>IF(ISBLANK(DATASHEET!DN159),"",DATASHEET!DN159)</f>
        <v/>
      </c>
      <c r="DN173" s="140" t="str">
        <f>IF(DO173="","",IFERROR(VLOOKUP(DATASHEET!DP159,lookup,2,FALSE)-$P173,""))</f>
        <v/>
      </c>
      <c r="DO173" s="156" t="str">
        <f>IFERROR(INDEX(DATASHEET!$A$1:$DG$299,MATCH(PROGRESS!$A173,DATASHEET!$A$1:$A$299,0),MATCH(PROGRESS!DP$2,DATASHEET!$A$1:$DG$1,0)),"")</f>
        <v/>
      </c>
      <c r="DP173" s="156" t="str">
        <f t="shared" si="118"/>
        <v/>
      </c>
      <c r="DQ173" s="138" t="str">
        <f>IF(ISBLANK(DATASHEET!DQ159),"",DATASHEET!DQ159)</f>
        <v>JNE</v>
      </c>
      <c r="DR173" s="198" t="str">
        <f>IF(ISBLANK(DATASHEET!DR159),"",DATASHEET!DR159)</f>
        <v>11X-RE-1</v>
      </c>
      <c r="DS173" s="140" t="str">
        <f>IF(DT173="","",IFERROR(VLOOKUP(DATASHEET!DT159,lookup,2,FALSE)-$P173,""))</f>
        <v/>
      </c>
      <c r="DT173" s="156" t="str">
        <f>IFERROR(INDEX(DATASHEET!$A$1:$DG$299,MATCH(PROGRESS!$A173,DATASHEET!$A$1:$A$299,0),MATCH(PROGRESS!DU$2,DATASHEET!$A$1:$DG$1,0)),"")</f>
        <v/>
      </c>
      <c r="DU173" s="156" t="str">
        <f t="shared" si="119"/>
        <v/>
      </c>
      <c r="DV173" s="138" t="str">
        <f>IF(ISBLANK(DATASHEET!DU159),"",DATASHEET!DU159)</f>
        <v>ES</v>
      </c>
      <c r="DW173" s="198" t="str">
        <f>IF(ISBLANK(DATASHEET!DV159),"",DATASHEET!DV159)</f>
        <v>11C-SC-3</v>
      </c>
      <c r="DX173" s="140" t="str">
        <f>IF(DY173="","",IFERROR(VLOOKUP(DATASHEET!DX159,lookup,2,FALSE)-$P173,""))</f>
        <v/>
      </c>
      <c r="DY173" s="156" t="str">
        <f>IFERROR(INDEX(DATASHEET!$A$1:$DG$299,MATCH(PROGRESS!$A173,DATASHEET!$A$1:$A$299,0),MATCH(PROGRESS!DZ$2,DATASHEET!$A$1:$DG$1,0)),"")</f>
        <v/>
      </c>
      <c r="DZ173" s="156" t="str">
        <f t="shared" si="120"/>
        <v/>
      </c>
      <c r="EA173" s="138" t="str">
        <f>IF(ISBLANK(DATASHEET!DY159),"",DATASHEET!DY159)</f>
        <v/>
      </c>
      <c r="EB173" s="198" t="str">
        <f>IF(ISBLANK(DATASHEET!DZ159),"",DATASHEET!DZ159)</f>
        <v/>
      </c>
      <c r="FD173" s="526"/>
      <c r="FE173" s="532"/>
      <c r="FF173" s="532"/>
      <c r="FG173" s="532"/>
      <c r="FH173" s="526"/>
      <c r="FI173" s="526"/>
      <c r="FJ173" s="532"/>
      <c r="FK173" s="526"/>
      <c r="FL173" s="532"/>
      <c r="FM173" s="526"/>
      <c r="FN173" s="532"/>
      <c r="FO173" s="532"/>
      <c r="FP173" s="532"/>
      <c r="FQ173" s="526"/>
      <c r="FR173" s="526"/>
      <c r="FS173" s="526"/>
      <c r="FT173" s="532"/>
      <c r="FU173" s="526"/>
      <c r="FV173" s="532"/>
      <c r="FW173" s="532"/>
      <c r="FX173" s="532"/>
      <c r="FY173" s="526"/>
      <c r="FZ173" s="532"/>
      <c r="GA173" s="529"/>
      <c r="GB173" s="530"/>
      <c r="GC173" s="530"/>
      <c r="GD173" s="529"/>
      <c r="GE173" s="530"/>
      <c r="GF173" s="530"/>
      <c r="GG173" s="530"/>
      <c r="GH173" s="530"/>
      <c r="GI173" s="530"/>
      <c r="GJ173" s="529"/>
      <c r="GK173" s="530"/>
      <c r="GL173" s="529"/>
      <c r="GM173" s="529"/>
      <c r="GN173" s="530"/>
      <c r="GO173" s="530"/>
      <c r="GP173" s="529"/>
      <c r="GQ173" s="529"/>
      <c r="GR173" s="530"/>
      <c r="GS173" s="530"/>
      <c r="GT173" s="529"/>
      <c r="HA173" t="s">
        <v>375</v>
      </c>
      <c r="HB173" t="s">
        <v>375</v>
      </c>
    </row>
    <row r="174" spans="1:211" ht="15.75" x14ac:dyDescent="0.25">
      <c r="A174" s="179">
        <f>DATASHEET!A160</f>
        <v>151666</v>
      </c>
      <c r="B174" s="58" t="str">
        <f>DATASHEET!B160</f>
        <v>SCRIVEN, Emily</v>
      </c>
      <c r="C174" s="169" t="str">
        <f>DATASHEET!C160</f>
        <v>11JNE</v>
      </c>
      <c r="D174" s="170" t="str">
        <f>DATASHEET!D160</f>
        <v>F</v>
      </c>
      <c r="E174" s="170" t="str">
        <f>DATASHEET!J160</f>
        <v>N</v>
      </c>
      <c r="F174" s="170" t="str">
        <f>DATASHEET!E160</f>
        <v>N</v>
      </c>
      <c r="G174" s="170" t="str">
        <f>DATASHEET!F160</f>
        <v>White - British</v>
      </c>
      <c r="H174" s="170" t="str">
        <f>DATASHEET!G160</f>
        <v>N</v>
      </c>
      <c r="I174" s="170" t="str">
        <f>DATASHEET!H160</f>
        <v>N</v>
      </c>
      <c r="J174" s="170" t="str">
        <f>DATASHEET!I160</f>
        <v>N</v>
      </c>
      <c r="K174" s="171" t="str">
        <f>DATASHEET!M160</f>
        <v>M</v>
      </c>
      <c r="L174" s="88" t="str">
        <f t="shared" si="96"/>
        <v/>
      </c>
      <c r="M174" s="88" t="str">
        <f t="shared" si="97"/>
        <v/>
      </c>
      <c r="N174" s="498" t="str">
        <f>IF(ISBLANK(DATASHEET!L160),"",DATASHEET!L160)</f>
        <v>6-7</v>
      </c>
      <c r="O174" s="109">
        <f>IFERROR(IF(VLOOKUP(DATASHEET!A160,[5]YEAR11!$A$2:$AF$236,18,FALSE)="","",VLOOKUP(DATASHEET!A160,[5]YEAR11!$A$2:$AF$236,18,FALSE)),"")</f>
        <v>56.563876999999998</v>
      </c>
      <c r="P174" s="111">
        <f>IFERROR(IF(VLOOKUP(DATASHEET!A160,[5]YEAR11!$A$2:$AF$237,19,FALSE)="","",VLOOKUP(DATASHEET!A160,[5]YEAR11!$A$2:$AF$237,19,FALSE)),"")</f>
        <v>5.6563876999999998</v>
      </c>
      <c r="Q174" s="497">
        <f>'P8 BREAKDOWN'!M162</f>
        <v>-5.3563877</v>
      </c>
      <c r="R174" s="140" t="str">
        <f>IF(S174="","",IFERROR(VLOOKUP(DATASHEET!AF160,lookup,2,FALSE)-$P174,""))</f>
        <v/>
      </c>
      <c r="S174" s="156" t="str">
        <f>IFERROR(INDEX(DATASHEET!$A$1:$DG$299,MATCH(PROGRESS!$A174,DATASHEET!$A$1:$A$299,0),MATCH(PROGRESS!T$2,DATASHEET!$A$1:$DG$1,0)),"")</f>
        <v/>
      </c>
      <c r="T174" s="156" t="str">
        <f t="shared" si="98"/>
        <v/>
      </c>
      <c r="U174" s="138" t="str">
        <f>IF(ISBLANK(DATASHEET!AG160),"",DATASHEET!AG160)</f>
        <v/>
      </c>
      <c r="V174" s="198" t="str">
        <f>IF(ISBLANK(DATASHEET!AH160),"",DATASHEET!AH160)</f>
        <v/>
      </c>
      <c r="W174" s="140" t="str">
        <f>IF(X174="","",IFERROR(VLOOKUP(DATASHEET!AJ160,lookup,2,FALSE)-$P174,""))</f>
        <v/>
      </c>
      <c r="X174" s="156" t="str">
        <f>IFERROR(INDEX(DATASHEET!$A$1:$DG$299,MATCH(PROGRESS!$A174,DATASHEET!$A$1:$A$299,0),MATCH(PROGRESS!Y$2,DATASHEET!$A$1:$DG$1,0)),"")</f>
        <v/>
      </c>
      <c r="Y174" s="156" t="str">
        <f t="shared" si="99"/>
        <v/>
      </c>
      <c r="Z174" s="138" t="str">
        <f>IF(ISBLANK(DATASHEET!AK160),"",DATASHEET!AK160)</f>
        <v/>
      </c>
      <c r="AA174" s="198" t="str">
        <f>IF(ISBLANK(DATASHEET!AL160),"",DATASHEET!AL160)</f>
        <v/>
      </c>
      <c r="AB174" s="140" t="str">
        <f>IF(AC174="","",IFERROR(VLOOKUP(DATASHEET!AN160,lookup,2,FALSE)-$P174,""))</f>
        <v/>
      </c>
      <c r="AC174" s="156" t="str">
        <f>IFERROR(INDEX(DATASHEET!$A$1:$DG$299,MATCH(PROGRESS!$A174,DATASHEET!$A$1:$A$299,0),MATCH(PROGRESS!AD$2,DATASHEET!$A$1:$DG$1,0)),"")</f>
        <v/>
      </c>
      <c r="AD174" s="156" t="str">
        <f t="shared" si="100"/>
        <v/>
      </c>
      <c r="AE174" s="138" t="str">
        <f>IF(ISBLANK(DATASHEET!AO160),"",DATASHEET!AO160)</f>
        <v/>
      </c>
      <c r="AF174" s="198" t="str">
        <f>IF(ISBLANK(DATASHEET!AP160),"",DATASHEET!AP160)</f>
        <v/>
      </c>
      <c r="AG174" s="140" t="str">
        <f>IF(AH174="","",IFERROR(VLOOKUP(DATASHEET!AR160,lookup,2,FALSE)-$P174,""))</f>
        <v/>
      </c>
      <c r="AH174" s="156" t="str">
        <f>IFERROR(INDEX(DATASHEET!$A$1:$DG$299,MATCH(PROGRESS!$A174,DATASHEET!$A$1:$A$299,0),MATCH(PROGRESS!AI$2,DATASHEET!$A$1:$DG$1,0)),"")</f>
        <v/>
      </c>
      <c r="AI174" s="156" t="str">
        <f t="shared" si="101"/>
        <v/>
      </c>
      <c r="AJ174" s="138" t="str">
        <f>IF(ISBLANK(DATASHEET!AS160),"",DATASHEET!AS160)</f>
        <v/>
      </c>
      <c r="AK174" s="198" t="str">
        <f>IF(ISBLANK(DATASHEET!AT160),"",DATASHEET!AT160)</f>
        <v/>
      </c>
      <c r="AL174" s="140" t="str">
        <f>IF(AM174="","",IFERROR(VLOOKUP(DATASHEET!AV160,lookup,2,FALSE)-$P174,""))</f>
        <v/>
      </c>
      <c r="AM174" s="156" t="str">
        <f>IFERROR(INDEX(DATASHEET!$A$1:$DG$299,MATCH(PROGRESS!$A174,DATASHEET!$A$1:$A$299,0),MATCH(PROGRESS!AN$2,DATASHEET!$A$1:$DG$1,0)),"")</f>
        <v/>
      </c>
      <c r="AN174" s="156" t="str">
        <f t="shared" si="102"/>
        <v/>
      </c>
      <c r="AO174" s="138" t="str">
        <f>IF(ISBLANK(DATASHEET!AW160),"",DATASHEET!AW160)</f>
        <v/>
      </c>
      <c r="AP174" s="198" t="str">
        <f>IF(ISBLANK(DATASHEET!AX160),"",DATASHEET!AX160)</f>
        <v/>
      </c>
      <c r="AQ174" s="140" t="str">
        <f>IF(AR174="","",IFERROR(VLOOKUP(DATASHEET!AZ160,lookup,2,FALSE)-$P174,""))</f>
        <v/>
      </c>
      <c r="AR174" s="156" t="str">
        <f>IFERROR(INDEX(DATASHEET!$A$1:$DG$299,MATCH(PROGRESS!$A174,DATASHEET!$A$1:$A$299,0),MATCH(PROGRESS!AS$2,DATASHEET!$A$1:$DG$1,0)),"")</f>
        <v/>
      </c>
      <c r="AS174" s="156" t="str">
        <f t="shared" si="103"/>
        <v/>
      </c>
      <c r="AT174" s="138" t="str">
        <f>IF(ISBLANK(DATASHEET!BA160),"",DATASHEET!BA160)</f>
        <v/>
      </c>
      <c r="AU174" s="198" t="str">
        <f>IF(ISBLANK(DATASHEET!BB160),"",DATASHEET!BB160)</f>
        <v/>
      </c>
      <c r="AV174" s="140" t="str">
        <f>IF(AW174="","",IFERROR(VLOOKUP(DATASHEET!BD160,lookup,2,FALSE)-$P174,""))</f>
        <v/>
      </c>
      <c r="AW174" s="156" t="str">
        <f>IFERROR(INDEX(DATASHEET!$A$1:$DG$299,MATCH(PROGRESS!$A174,DATASHEET!$A$1:$A$299,0),MATCH(PROGRESS!AX$2,DATASHEET!$A$1:$DG$1,0)),"")</f>
        <v/>
      </c>
      <c r="AX174" s="156" t="str">
        <f t="shared" si="104"/>
        <v/>
      </c>
      <c r="AY174" s="138" t="str">
        <f>IF(ISBLANK(DATASHEET!BE160),"",DATASHEET!BE160)</f>
        <v/>
      </c>
      <c r="AZ174" s="198" t="str">
        <f>IF(ISBLANK(DATASHEET!BF160),"",DATASHEET!BF160)</f>
        <v/>
      </c>
      <c r="BA174" s="140" t="str">
        <f>IF(BB174="","",IFERROR(VLOOKUP(DATASHEET!BH160,lookup,2,FALSE)-$P174,""))</f>
        <v/>
      </c>
      <c r="BB174" s="156" t="str">
        <f>IFERROR(INDEX(DATASHEET!$A$1:$DG$299,MATCH(PROGRESS!$A174,DATASHEET!$A$1:$A$299,0),MATCH(PROGRESS!BC$2,DATASHEET!$A$1:$DG$1,0)),"")</f>
        <v/>
      </c>
      <c r="BC174" s="156" t="str">
        <f t="shared" si="105"/>
        <v/>
      </c>
      <c r="BD174" s="138" t="str">
        <f>IF(ISBLANK(DATASHEET!BI160),"",DATASHEET!BI160)</f>
        <v>EP</v>
      </c>
      <c r="BE174" s="198" t="str">
        <f>IF(ISBLANK(DATASHEET!BJ160),"",DATASHEET!BJ160)</f>
        <v>11X-EN-1</v>
      </c>
      <c r="BF174" s="140" t="str">
        <f>IF(BG174="","",IFERROR(VLOOKUP(DATASHEET!BL160,lookup,2,FALSE)-$P174,""))</f>
        <v/>
      </c>
      <c r="BG174" s="156" t="str">
        <f>IFERROR(INDEX(DATASHEET!$A$1:$DG$299,MATCH(PROGRESS!$A174,DATASHEET!$A$1:$A$299,0),MATCH(PROGRESS!BH$2,DATASHEET!$A$1:$DG$1,0)),"")</f>
        <v/>
      </c>
      <c r="BH174" s="156" t="str">
        <f t="shared" si="106"/>
        <v/>
      </c>
      <c r="BI174" s="138" t="str">
        <f>IF(ISBLANK(DATASHEET!BM160),"",DATASHEET!BM160)</f>
        <v/>
      </c>
      <c r="BJ174" s="198" t="str">
        <f>IF(ISBLANK(DATASHEET!BN160),"",DATASHEET!BN160)</f>
        <v/>
      </c>
      <c r="BK174" s="140" t="str">
        <f>IF(BL174="","",IFERROR(VLOOKUP(DATASHEET!BP160,lookup,2,FALSE)-$P174,""))</f>
        <v/>
      </c>
      <c r="BL174" s="156" t="str">
        <f>IFERROR(INDEX(DATASHEET!$A$1:$DG$299,MATCH(PROGRESS!$A174,DATASHEET!$A$1:$A$299,0),MATCH(PROGRESS!BM$2,DATASHEET!$A$1:$DG$1,0)),"")</f>
        <v/>
      </c>
      <c r="BM174" s="156" t="str">
        <f t="shared" si="107"/>
        <v/>
      </c>
      <c r="BN174" s="138" t="str">
        <f>IF(ISBLANK(DATASHEET!BQ160),"",DATASHEET!BQ160)</f>
        <v>AWR</v>
      </c>
      <c r="BO174" s="198" t="str">
        <f>IF(ISBLANK(DATASHEET!BR160),"",DATASHEET!BR160)</f>
        <v>11LT-FN-3</v>
      </c>
      <c r="BP174" s="140" t="str">
        <f>IF(BQ174="","",IFERROR(VLOOKUP(DATASHEET!BX160,lookup,2,FALSE)-$P174,""))</f>
        <v/>
      </c>
      <c r="BQ174" s="156" t="str">
        <f>IFERROR(INDEX(DATASHEET!$A$1:$DG$299,MATCH(PROGRESS!$A174,DATASHEET!$A$1:$A$299,0),MATCH(PROGRESS!BR$2,DATASHEET!$A$1:$DG$1,0)),"")</f>
        <v/>
      </c>
      <c r="BR174" s="156" t="str">
        <f t="shared" si="108"/>
        <v/>
      </c>
      <c r="BS174" s="138" t="str">
        <f>IF(ISBLANK(DATASHEET!BY160),"",DATASHEET!BY160)</f>
        <v/>
      </c>
      <c r="BT174" s="198" t="str">
        <f>IF(ISBLANK(DATASHEET!BZ160),"",DATASHEET!BZ160)</f>
        <v/>
      </c>
      <c r="BU174" s="140" t="str">
        <f>IF(BV174="","",IFERROR(VLOOKUP(DATASHEET!CB160,lookup,2,FALSE)-$P174,""))</f>
        <v/>
      </c>
      <c r="BV174" s="156" t="str">
        <f>IFERROR(INDEX(DATASHEET!$A$1:$DG$299,MATCH(PROGRESS!$A174,DATASHEET!$A$1:$A$299,0),MATCH(PROGRESS!BW$2,DATASHEET!$A$1:$DG$1,0)),"")</f>
        <v/>
      </c>
      <c r="BW174" s="156" t="str">
        <f t="shared" si="109"/>
        <v/>
      </c>
      <c r="BX174" s="138" t="str">
        <f>IF(ISBLANK(DATASHEET!CC160),"",DATASHEET!CC160)</f>
        <v/>
      </c>
      <c r="BY174" s="198" t="str">
        <f>IF(ISBLANK(DATASHEET!CD160),"",DATASHEET!CD160)</f>
        <v/>
      </c>
      <c r="BZ174" s="140" t="str">
        <f>IF(CA174="","",IFERROR(VLOOKUP(DATASHEET!CE160,lookup,2,FALSE)-$P174,""))</f>
        <v/>
      </c>
      <c r="CA174" s="156" t="str">
        <f>IFERROR(INDEX(DATASHEET!$A$1:$DG$299,MATCH(PROGRESS!$A174,DATASHEET!$A$1:$A$299,0),MATCH(PROGRESS!CB$2,DATASHEET!$A$1:$DG$1,0)),"")</f>
        <v/>
      </c>
      <c r="CB174" s="156" t="str">
        <f t="shared" si="110"/>
        <v/>
      </c>
      <c r="CC174" s="138" t="str">
        <f>IF(ISBLANK(DATASHEET!CF160),"",DATASHEET!CF160)</f>
        <v/>
      </c>
      <c r="CD174" s="198" t="str">
        <f>IF(ISBLANK(DATASHEET!CG160),"",DATASHEET!CG160)</f>
        <v/>
      </c>
      <c r="CE174" s="140" t="str">
        <f>IF(CF174="","",IFERROR(VLOOKUP(DATASHEET!CJ160,lookup,2,FALSE)-$P174,""))</f>
        <v/>
      </c>
      <c r="CF174" s="156" t="str">
        <f>IFERROR(INDEX(DATASHEET!$A$1:$DG$299,MATCH(PROGRESS!$A174,DATASHEET!$A$1:$A$299,0),MATCH(PROGRESS!CG$2,DATASHEET!$A$1:$DG$1,0)),"")</f>
        <v/>
      </c>
      <c r="CG174" s="156" t="str">
        <f t="shared" si="111"/>
        <v/>
      </c>
      <c r="CH174" s="138" t="str">
        <f>IF(ISBLANK(DATASHEET!CK160),"",DATASHEET!CK160)</f>
        <v>MSA</v>
      </c>
      <c r="CI174" s="198" t="str">
        <f>IF(ISBLANK(DATASHEET!CL160),"",DATASHEET!CL160)</f>
        <v>11MS2-HI2-7</v>
      </c>
      <c r="CJ174" s="140" t="str">
        <f>IF(CK174="","",IFERROR(VLOOKUP(DATASHEET!CN160,lookup,2,FALSE)-$P174,""))</f>
        <v/>
      </c>
      <c r="CK174" s="156" t="str">
        <f>IFERROR(INDEX(DATASHEET!$A$1:$DG$299,MATCH(PROGRESS!$A174,DATASHEET!$A$1:$A$299,0),MATCH(PROGRESS!CL$2,DATASHEET!$A$1:$DG$1,0)),"")</f>
        <v/>
      </c>
      <c r="CL174" s="156" t="str">
        <f t="shared" si="112"/>
        <v/>
      </c>
      <c r="CM174" s="138" t="str">
        <f>IF(ISBLANK(DATASHEET!CO160),"",DATASHEET!CO160)</f>
        <v>JQ</v>
      </c>
      <c r="CN174" s="198" t="str">
        <f>IF(ISBLANK(DATASHEET!CP160),"",DATASHEET!CP160)</f>
        <v>11X-MA-4</v>
      </c>
      <c r="CO174" s="140" t="str">
        <f>IF(CP174="","",IFERROR(VLOOKUP(DATASHEET!CR160,lookup,2,FALSE)-$P174,""))</f>
        <v/>
      </c>
      <c r="CP174" s="156" t="str">
        <f>IFERROR(INDEX(DATASHEET!$A$1:$DG$299,MATCH(PROGRESS!$A174,DATASHEET!$A$1:$A$299,0),MATCH(PROGRESS!CQ$2,DATASHEET!$A$1:$DG$1,0)),"")</f>
        <v/>
      </c>
      <c r="CQ174" s="156" t="str">
        <f t="shared" si="113"/>
        <v/>
      </c>
      <c r="CR174" s="138" t="str">
        <f>IF(ISBLANK(DATASHEET!CS160),"",DATASHEET!CS160)</f>
        <v/>
      </c>
      <c r="CS174" s="198" t="str">
        <f>IF(ISBLANK(DATASHEET!CT160),"",DATASHEET!CT160)</f>
        <v/>
      </c>
      <c r="CT174" s="140" t="str">
        <f>IF(CU174="","",IFERROR(VLOOKUP(DATASHEET!CV160,lookup,2,FALSE)-$P174,""))</f>
        <v/>
      </c>
      <c r="CU174" s="156" t="str">
        <f>IFERROR(INDEX(DATASHEET!$A$1:$DG$299,MATCH(PROGRESS!$A174,DATASHEET!$A$1:$A$299,0),MATCH(PROGRESS!CV$2,DATASHEET!$A$1:$DG$1,0)),"")</f>
        <v/>
      </c>
      <c r="CV174" s="156" t="str">
        <f t="shared" si="114"/>
        <v/>
      </c>
      <c r="CW174" s="138" t="str">
        <f>IF(ISBLANK(DATASHEET!CW160),"",DATASHEET!CW160)</f>
        <v/>
      </c>
      <c r="CX174" s="198" t="str">
        <f>IF(ISBLANK(DATASHEET!CX160),"",DATASHEET!CX160)</f>
        <v/>
      </c>
      <c r="CY174" s="140" t="str">
        <f>IF(CZ174="","",IFERROR(VLOOKUP(DATASHEET!DD160,lookup,2,FALSE)-$P174,""))</f>
        <v/>
      </c>
      <c r="CZ174" s="156" t="str">
        <f>IFERROR(INDEX(DATASHEET!$A$1:$DG$299,MATCH(PROGRESS!$A174,DATASHEET!$A$1:$A$299,0),MATCH(PROGRESS!DA$2,DATASHEET!$A$1:$DG$1,0)),"")</f>
        <v/>
      </c>
      <c r="DA174" s="156" t="str">
        <f t="shared" si="115"/>
        <v/>
      </c>
      <c r="DB174" s="138" t="str">
        <f>IF(ISBLANK(DATASHEET!DE160),"",DATASHEET!DE160)</f>
        <v/>
      </c>
      <c r="DC174" s="198" t="str">
        <f>IF(ISBLANK(DATASHEET!DF160),"",DATASHEET!DF160)</f>
        <v/>
      </c>
      <c r="DD174" s="140" t="str">
        <f>IF(DE174="","",IFERROR(VLOOKUP(DATASHEET!DH160,lookup,2,FALSE)-$P174,""))</f>
        <v/>
      </c>
      <c r="DE174" s="156" t="str">
        <f>IFERROR(INDEX(DATASHEET!$A$1:$DG$299,MATCH(PROGRESS!$A174,DATASHEET!$A$1:$A$299,0),MATCH(PROGRESS!DF$2,DATASHEET!$A$1:$DG$1,0)),"")</f>
        <v/>
      </c>
      <c r="DF174" s="156" t="str">
        <f t="shared" si="116"/>
        <v/>
      </c>
      <c r="DG174" s="138" t="str">
        <f>IF(ISBLANK(DATASHEET!DI160),"",DATASHEET!DI160)</f>
        <v/>
      </c>
      <c r="DH174" s="198" t="str">
        <f>IF(ISBLANK(DATASHEET!DJ160),"",DATASHEET!DJ160)</f>
        <v/>
      </c>
      <c r="DI174" s="140" t="str">
        <f>IF(DJ174="","",IFERROR(VLOOKUP(DATASHEET!DL160,lookup,2,FALSE)-$P174,""))</f>
        <v/>
      </c>
      <c r="DJ174" s="156" t="str">
        <f>IFERROR(INDEX(DATASHEET!$A$1:$DG$299,MATCH(PROGRESS!$A174,DATASHEET!$A$1:$A$299,0),MATCH(PROGRESS!DK$2,DATASHEET!$A$1:$DG$1,0)),"")</f>
        <v/>
      </c>
      <c r="DK174" s="156" t="str">
        <f t="shared" si="117"/>
        <v/>
      </c>
      <c r="DL174" s="138" t="str">
        <f>IF(ISBLANK(DATASHEET!DM160),"",DATASHEET!DM160)</f>
        <v/>
      </c>
      <c r="DM174" s="198" t="str">
        <f>IF(ISBLANK(DATASHEET!DN160),"",DATASHEET!DN160)</f>
        <v/>
      </c>
      <c r="DN174" s="140" t="str">
        <f>IF(DO174="","",IFERROR(VLOOKUP(DATASHEET!DP160,lookup,2,FALSE)-$P174,""))</f>
        <v/>
      </c>
      <c r="DO174" s="156" t="str">
        <f>IFERROR(INDEX(DATASHEET!$A$1:$DG$299,MATCH(PROGRESS!$A174,DATASHEET!$A$1:$A$299,0),MATCH(PROGRESS!DP$2,DATASHEET!$A$1:$DG$1,0)),"")</f>
        <v/>
      </c>
      <c r="DP174" s="156" t="str">
        <f t="shared" si="118"/>
        <v/>
      </c>
      <c r="DQ174" s="138" t="str">
        <f>IF(ISBLANK(DATASHEET!DQ160),"",DATASHEET!DQ160)</f>
        <v>PLO</v>
      </c>
      <c r="DR174" s="198" t="str">
        <f>IF(ISBLANK(DATASHEET!DR160),"",DATASHEET!DR160)</f>
        <v>11X-RE-2</v>
      </c>
      <c r="DS174" s="140" t="str">
        <f>IF(DT174="","",IFERROR(VLOOKUP(DATASHEET!DT160,lookup,2,FALSE)-$P174,""))</f>
        <v/>
      </c>
      <c r="DT174" s="156" t="str">
        <f>IFERROR(INDEX(DATASHEET!$A$1:$DG$299,MATCH(PROGRESS!$A174,DATASHEET!$A$1:$A$299,0),MATCH(PROGRESS!DU$2,DATASHEET!$A$1:$DG$1,0)),"")</f>
        <v/>
      </c>
      <c r="DU174" s="156" t="str">
        <f t="shared" si="119"/>
        <v/>
      </c>
      <c r="DV174" s="138" t="str">
        <f>IF(ISBLANK(DATASHEET!DU160),"",DATASHEET!DU160)</f>
        <v>ES</v>
      </c>
      <c r="DW174" s="198" t="str">
        <f>IF(ISBLANK(DATASHEET!DV160),"",DATASHEET!DV160)</f>
        <v>11C-SC-3</v>
      </c>
      <c r="DX174" s="140" t="str">
        <f>IF(DY174="","",IFERROR(VLOOKUP(DATASHEET!DX160,lookup,2,FALSE)-$P174,""))</f>
        <v/>
      </c>
      <c r="DY174" s="156" t="str">
        <f>IFERROR(INDEX(DATASHEET!$A$1:$DG$299,MATCH(PROGRESS!$A174,DATASHEET!$A$1:$A$299,0),MATCH(PROGRESS!DZ$2,DATASHEET!$A$1:$DG$1,0)),"")</f>
        <v/>
      </c>
      <c r="DZ174" s="156" t="str">
        <f t="shared" si="120"/>
        <v/>
      </c>
      <c r="EA174" s="138" t="str">
        <f>IF(ISBLANK(DATASHEET!DY160),"",DATASHEET!DY160)</f>
        <v>WE</v>
      </c>
      <c r="EB174" s="198" t="str">
        <f>IF(ISBLANK(DATASHEET!DZ160),"",DATASHEET!DZ160)</f>
        <v>11N-SP-1</v>
      </c>
      <c r="FD174" s="526"/>
      <c r="FE174" s="532"/>
      <c r="FF174" s="532"/>
      <c r="FG174" s="532"/>
      <c r="FH174" s="526"/>
      <c r="FI174" s="526"/>
      <c r="FJ174" s="532"/>
      <c r="FK174" s="526"/>
      <c r="FL174" s="532"/>
      <c r="FM174" s="526"/>
      <c r="FN174" s="532"/>
      <c r="FO174" s="532"/>
      <c r="FP174" s="532"/>
      <c r="FQ174" s="526"/>
      <c r="FR174" s="526"/>
      <c r="FS174" s="526"/>
      <c r="FT174" s="532"/>
      <c r="FU174" s="526"/>
      <c r="FV174" s="532"/>
      <c r="FW174" s="532"/>
      <c r="FX174" s="532"/>
      <c r="FY174" s="526"/>
      <c r="FZ174" s="532"/>
      <c r="GA174" s="529"/>
      <c r="GB174" s="530"/>
      <c r="GC174" s="530"/>
      <c r="GD174" s="529"/>
      <c r="GE174" s="530"/>
      <c r="GF174" s="530"/>
      <c r="GG174" s="530"/>
      <c r="GH174" s="530"/>
      <c r="GI174" s="530"/>
      <c r="GJ174" s="529"/>
      <c r="GK174" s="530"/>
      <c r="GL174" s="529"/>
      <c r="GM174" s="529"/>
      <c r="GN174" s="530"/>
      <c r="GO174" s="530"/>
      <c r="GP174" s="529"/>
      <c r="GQ174" s="529"/>
      <c r="GR174" s="530"/>
      <c r="GS174" s="530"/>
      <c r="GT174" s="529"/>
    </row>
    <row r="175" spans="1:211" ht="15.75" x14ac:dyDescent="0.25">
      <c r="A175" s="179">
        <f>DATASHEET!A161</f>
        <v>151733</v>
      </c>
      <c r="B175" s="58" t="str">
        <f>DATASHEET!B161</f>
        <v>SELAMYIHUN, Bitania</v>
      </c>
      <c r="C175" s="169" t="str">
        <f>DATASHEET!C161</f>
        <v>11KKN</v>
      </c>
      <c r="D175" s="170" t="str">
        <f>DATASHEET!D161</f>
        <v>F</v>
      </c>
      <c r="E175" s="170" t="str">
        <f>DATASHEET!J161</f>
        <v>N</v>
      </c>
      <c r="F175" s="170" t="str">
        <f>DATASHEET!E161</f>
        <v>N</v>
      </c>
      <c r="G175" s="170" t="str">
        <f>DATASHEET!F161</f>
        <v>Other Black African</v>
      </c>
      <c r="H175" s="170" t="str">
        <f>DATASHEET!G161</f>
        <v>Y</v>
      </c>
      <c r="I175" s="170" t="str">
        <f>DATASHEET!H161</f>
        <v>N</v>
      </c>
      <c r="J175" s="170" t="str">
        <f>DATASHEET!I161</f>
        <v>N</v>
      </c>
      <c r="K175" s="171" t="str">
        <f>DATASHEET!M161</f>
        <v>M</v>
      </c>
      <c r="L175" s="88" t="str">
        <f t="shared" si="96"/>
        <v/>
      </c>
      <c r="M175" s="88" t="str">
        <f t="shared" si="97"/>
        <v/>
      </c>
      <c r="N175" s="498" t="str">
        <f>IF(ISBLANK(DATASHEET!L161),"",DATASHEET!L161)</f>
        <v>4-5</v>
      </c>
      <c r="O175" s="109">
        <f>IFERROR(IF(VLOOKUP(DATASHEET!A161,[5]YEAR11!$A$2:$AF$236,18,FALSE)="","",VLOOKUP(DATASHEET!A161,[5]YEAR11!$A$2:$AF$236,18,FALSE)),"")</f>
        <v>38.246667000000002</v>
      </c>
      <c r="P175" s="111">
        <f>IFERROR(IF(VLOOKUP(DATASHEET!A161,[5]YEAR11!$A$2:$AF$237,19,FALSE)="","",VLOOKUP(DATASHEET!A161,[5]YEAR11!$A$2:$AF$237,19,FALSE)),"")</f>
        <v>3.8246667000000003</v>
      </c>
      <c r="Q175" s="497">
        <f>'P8 BREAKDOWN'!M163</f>
        <v>-3.4246667000000004</v>
      </c>
      <c r="R175" s="140" t="str">
        <f>IF(S175="","",IFERROR(VLOOKUP(DATASHEET!AF161,lookup,2,FALSE)-$P175,""))</f>
        <v/>
      </c>
      <c r="S175" s="156" t="str">
        <f>IFERROR(INDEX(DATASHEET!$A$1:$DG$299,MATCH(PROGRESS!$A175,DATASHEET!$A$1:$A$299,0),MATCH(PROGRESS!T$2,DATASHEET!$A$1:$DG$1,0)),"")</f>
        <v/>
      </c>
      <c r="T175" s="156" t="str">
        <f t="shared" si="98"/>
        <v/>
      </c>
      <c r="U175" s="138" t="str">
        <f>IF(ISBLANK(DATASHEET!AG161),"",DATASHEET!AG161)</f>
        <v/>
      </c>
      <c r="V175" s="198" t="str">
        <f>IF(ISBLANK(DATASHEET!AH161),"",DATASHEET!AH161)</f>
        <v/>
      </c>
      <c r="W175" s="140" t="str">
        <f>IF(X175="","",IFERROR(VLOOKUP(DATASHEET!AJ161,lookup,2,FALSE)-$P175,""))</f>
        <v/>
      </c>
      <c r="X175" s="156" t="str">
        <f>IFERROR(INDEX(DATASHEET!$A$1:$DG$299,MATCH(PROGRESS!$A175,DATASHEET!$A$1:$A$299,0),MATCH(PROGRESS!Y$2,DATASHEET!$A$1:$DG$1,0)),"")</f>
        <v/>
      </c>
      <c r="Y175" s="156" t="str">
        <f t="shared" si="99"/>
        <v/>
      </c>
      <c r="Z175" s="138" t="str">
        <f>IF(ISBLANK(DATASHEET!AK161),"",DATASHEET!AK161)</f>
        <v>MM</v>
      </c>
      <c r="AA175" s="198" t="str">
        <f>IF(ISBLANK(DATASHEET!AL161),"",DATASHEET!AL161)</f>
        <v>11T-BI-3</v>
      </c>
      <c r="AB175" s="140" t="str">
        <f>IF(AC175="","",IFERROR(VLOOKUP(DATASHEET!AN161,lookup,2,FALSE)-$P175,""))</f>
        <v/>
      </c>
      <c r="AC175" s="156" t="str">
        <f>IFERROR(INDEX(DATASHEET!$A$1:$DG$299,MATCH(PROGRESS!$A175,DATASHEET!$A$1:$A$299,0),MATCH(PROGRESS!AD$2,DATASHEET!$A$1:$DG$1,0)),"")</f>
        <v/>
      </c>
      <c r="AD175" s="156" t="str">
        <f t="shared" si="100"/>
        <v/>
      </c>
      <c r="AE175" s="138" t="str">
        <f>IF(ISBLANK(DATASHEET!AO161),"",DATASHEET!AO161)</f>
        <v>ASM</v>
      </c>
      <c r="AF175" s="198" t="str">
        <f>IF(ISBLANK(DATASHEET!AP161),"",DATASHEET!AP161)</f>
        <v>11MS2-BE-MS-1</v>
      </c>
      <c r="AG175" s="140" t="str">
        <f>IF(AH175="","",IFERROR(VLOOKUP(DATASHEET!AR161,lookup,2,FALSE)-$P175,""))</f>
        <v/>
      </c>
      <c r="AH175" s="156" t="str">
        <f>IFERROR(INDEX(DATASHEET!$A$1:$DG$299,MATCH(PROGRESS!$A175,DATASHEET!$A$1:$A$299,0),MATCH(PROGRESS!AI$2,DATASHEET!$A$1:$DG$1,0)),"")</f>
        <v/>
      </c>
      <c r="AI175" s="156" t="str">
        <f t="shared" si="101"/>
        <v/>
      </c>
      <c r="AJ175" s="138" t="str">
        <f>IF(ISBLANK(DATASHEET!AS161),"",DATASHEET!AS161)</f>
        <v>AGI</v>
      </c>
      <c r="AK175" s="198" t="str">
        <f>IF(ISBLANK(DATASHEET!AT161),"",DATASHEET!AT161)</f>
        <v>11T-CH-3</v>
      </c>
      <c r="AL175" s="140" t="str">
        <f>IF(AM175="","",IFERROR(VLOOKUP(DATASHEET!AV161,lookup,2,FALSE)-$P175,""))</f>
        <v/>
      </c>
      <c r="AM175" s="156" t="str">
        <f>IFERROR(INDEX(DATASHEET!$A$1:$DG$299,MATCH(PROGRESS!$A175,DATASHEET!$A$1:$A$299,0),MATCH(PROGRESS!AN$2,DATASHEET!$A$1:$DG$1,0)),"")</f>
        <v/>
      </c>
      <c r="AN175" s="156" t="str">
        <f t="shared" si="102"/>
        <v/>
      </c>
      <c r="AO175" s="138" t="str">
        <f>IF(ISBLANK(DATASHEET!AW161),"",DATASHEET!AW161)</f>
        <v/>
      </c>
      <c r="AP175" s="198" t="str">
        <f>IF(ISBLANK(DATASHEET!AX161),"",DATASHEET!AX161)</f>
        <v/>
      </c>
      <c r="AQ175" s="140" t="str">
        <f>IF(AR175="","",IFERROR(VLOOKUP(DATASHEET!AZ161,lookup,2,FALSE)-$P175,""))</f>
        <v/>
      </c>
      <c r="AR175" s="156" t="str">
        <f>IFERROR(INDEX(DATASHEET!$A$1:$DG$299,MATCH(PROGRESS!$A175,DATASHEET!$A$1:$A$299,0),MATCH(PROGRESS!AS$2,DATASHEET!$A$1:$DG$1,0)),"")</f>
        <v/>
      </c>
      <c r="AS175" s="156" t="str">
        <f t="shared" si="103"/>
        <v/>
      </c>
      <c r="AT175" s="138" t="str">
        <f>IF(ISBLANK(DATASHEET!BA161),"",DATASHEET!BA161)</f>
        <v/>
      </c>
      <c r="AU175" s="198" t="str">
        <f>IF(ISBLANK(DATASHEET!BB161),"",DATASHEET!BB161)</f>
        <v/>
      </c>
      <c r="AV175" s="140" t="str">
        <f>IF(AW175="","",IFERROR(VLOOKUP(DATASHEET!BD161,lookup,2,FALSE)-$P175,""))</f>
        <v/>
      </c>
      <c r="AW175" s="156" t="str">
        <f>IFERROR(INDEX(DATASHEET!$A$1:$DG$299,MATCH(PROGRESS!$A175,DATASHEET!$A$1:$A$299,0),MATCH(PROGRESS!AX$2,DATASHEET!$A$1:$DG$1,0)),"")</f>
        <v/>
      </c>
      <c r="AX175" s="156" t="str">
        <f t="shared" si="104"/>
        <v/>
      </c>
      <c r="AY175" s="138" t="str">
        <f>IF(ISBLANK(DATASHEET!BE161),"",DATASHEET!BE161)</f>
        <v/>
      </c>
      <c r="AZ175" s="198" t="str">
        <f>IF(ISBLANK(DATASHEET!BF161),"",DATASHEET!BF161)</f>
        <v/>
      </c>
      <c r="BA175" s="140" t="str">
        <f>IF(BB175="","",IFERROR(VLOOKUP(DATASHEET!BH161,lookup,2,FALSE)-$P175,""))</f>
        <v/>
      </c>
      <c r="BB175" s="156" t="str">
        <f>IFERROR(INDEX(DATASHEET!$A$1:$DG$299,MATCH(PROGRESS!$A175,DATASHEET!$A$1:$A$299,0),MATCH(PROGRESS!BC$2,DATASHEET!$A$1:$DG$1,0)),"")</f>
        <v/>
      </c>
      <c r="BC175" s="156" t="str">
        <f t="shared" si="105"/>
        <v/>
      </c>
      <c r="BD175" s="138" t="str">
        <f>IF(ISBLANK(DATASHEET!BI161),"",DATASHEET!BI161)</f>
        <v>AWH</v>
      </c>
      <c r="BE175" s="198" t="str">
        <f>IF(ISBLANK(DATASHEET!BJ161),"",DATASHEET!BJ161)</f>
        <v>11X-EN-5</v>
      </c>
      <c r="BF175" s="140" t="str">
        <f>IF(BG175="","",IFERROR(VLOOKUP(DATASHEET!BL161,lookup,2,FALSE)-$P175,""))</f>
        <v/>
      </c>
      <c r="BG175" s="156" t="str">
        <f>IFERROR(INDEX(DATASHEET!$A$1:$DG$299,MATCH(PROGRESS!$A175,DATASHEET!$A$1:$A$299,0),MATCH(PROGRESS!BH$2,DATASHEET!$A$1:$DG$1,0)),"")</f>
        <v/>
      </c>
      <c r="BH175" s="156" t="str">
        <f t="shared" si="106"/>
        <v/>
      </c>
      <c r="BI175" s="138" t="str">
        <f>IF(ISBLANK(DATASHEET!BM161),"",DATASHEET!BM161)</f>
        <v/>
      </c>
      <c r="BJ175" s="198" t="str">
        <f>IF(ISBLANK(DATASHEET!BN161),"",DATASHEET!BN161)</f>
        <v/>
      </c>
      <c r="BK175" s="140" t="str">
        <f>IF(BL175="","",IFERROR(VLOOKUP(DATASHEET!BP161,lookup,2,FALSE)-$P175,""))</f>
        <v/>
      </c>
      <c r="BL175" s="156" t="str">
        <f>IFERROR(INDEX(DATASHEET!$A$1:$DG$299,MATCH(PROGRESS!$A175,DATASHEET!$A$1:$A$299,0),MATCH(PROGRESS!BM$2,DATASHEET!$A$1:$DG$1,0)),"")</f>
        <v/>
      </c>
      <c r="BM175" s="156" t="str">
        <f t="shared" si="107"/>
        <v/>
      </c>
      <c r="BN175" s="138" t="str">
        <f>IF(ISBLANK(DATASHEET!BQ161),"",DATASHEET!BQ161)</f>
        <v/>
      </c>
      <c r="BO175" s="198" t="str">
        <f>IF(ISBLANK(DATASHEET!BR161),"",DATASHEET!BR161)</f>
        <v/>
      </c>
      <c r="BP175" s="140" t="str">
        <f>IF(BQ175="","",IFERROR(VLOOKUP(DATASHEET!BX161,lookup,2,FALSE)-$P175,""))</f>
        <v/>
      </c>
      <c r="BQ175" s="156" t="str">
        <f>IFERROR(INDEX(DATASHEET!$A$1:$DG$299,MATCH(PROGRESS!$A175,DATASHEET!$A$1:$A$299,0),MATCH(PROGRESS!BR$2,DATASHEET!$A$1:$DG$1,0)),"")</f>
        <v/>
      </c>
      <c r="BR175" s="156" t="str">
        <f t="shared" si="108"/>
        <v/>
      </c>
      <c r="BS175" s="138" t="str">
        <f>IF(ISBLANK(DATASHEET!BY161),"",DATASHEET!BY161)</f>
        <v/>
      </c>
      <c r="BT175" s="198" t="str">
        <f>IF(ISBLANK(DATASHEET!BZ161),"",DATASHEET!BZ161)</f>
        <v/>
      </c>
      <c r="BU175" s="140" t="str">
        <f>IF(BV175="","",IFERROR(VLOOKUP(DATASHEET!CB161,lookup,2,FALSE)-$P175,""))</f>
        <v/>
      </c>
      <c r="BV175" s="156" t="str">
        <f>IFERROR(INDEX(DATASHEET!$A$1:$DG$299,MATCH(PROGRESS!$A175,DATASHEET!$A$1:$A$299,0),MATCH(PROGRESS!BW$2,DATASHEET!$A$1:$DG$1,0)),"")</f>
        <v/>
      </c>
      <c r="BW175" s="156" t="str">
        <f t="shared" si="109"/>
        <v/>
      </c>
      <c r="BX175" s="138" t="str">
        <f>IF(ISBLANK(DATASHEET!CC161),"",DATASHEET!CC161)</f>
        <v/>
      </c>
      <c r="BY175" s="198" t="str">
        <f>IF(ISBLANK(DATASHEET!CD161),"",DATASHEET!CD161)</f>
        <v/>
      </c>
      <c r="BZ175" s="140" t="str">
        <f>IF(CA175="","",IFERROR(VLOOKUP(DATASHEET!CE161,lookup,2,FALSE)-$P175,""))</f>
        <v/>
      </c>
      <c r="CA175" s="156" t="str">
        <f>IFERROR(INDEX(DATASHEET!$A$1:$DG$299,MATCH(PROGRESS!$A175,DATASHEET!$A$1:$A$299,0),MATCH(PROGRESS!CB$2,DATASHEET!$A$1:$DG$1,0)),"")</f>
        <v/>
      </c>
      <c r="CB175" s="156" t="str">
        <f t="shared" si="110"/>
        <v/>
      </c>
      <c r="CC175" s="138" t="str">
        <f>IF(ISBLANK(DATASHEET!CF161),"",DATASHEET!CF161)</f>
        <v/>
      </c>
      <c r="CD175" s="198" t="str">
        <f>IF(ISBLANK(DATASHEET!CG161),"",DATASHEET!CG161)</f>
        <v/>
      </c>
      <c r="CE175" s="140" t="str">
        <f>IF(CF175="","",IFERROR(VLOOKUP(DATASHEET!CJ161,lookup,2,FALSE)-$P175,""))</f>
        <v/>
      </c>
      <c r="CF175" s="156" t="str">
        <f>IFERROR(INDEX(DATASHEET!$A$1:$DG$299,MATCH(PROGRESS!$A175,DATASHEET!$A$1:$A$299,0),MATCH(PROGRESS!CG$2,DATASHEET!$A$1:$DG$1,0)),"")</f>
        <v/>
      </c>
      <c r="CG175" s="156" t="str">
        <f t="shared" si="111"/>
        <v/>
      </c>
      <c r="CH175" s="138" t="str">
        <f>IF(ISBLANK(DATASHEET!CK161),"",DATASHEET!CK161)</f>
        <v/>
      </c>
      <c r="CI175" s="198" t="str">
        <f>IF(ISBLANK(DATASHEET!CL161),"",DATASHEET!CL161)</f>
        <v/>
      </c>
      <c r="CJ175" s="140" t="str">
        <f>IF(CK175="","",IFERROR(VLOOKUP(DATASHEET!CN161,lookup,2,FALSE)-$P175,""))</f>
        <v/>
      </c>
      <c r="CK175" s="156" t="str">
        <f>IFERROR(INDEX(DATASHEET!$A$1:$DG$299,MATCH(PROGRESS!$A175,DATASHEET!$A$1:$A$299,0),MATCH(PROGRESS!CL$2,DATASHEET!$A$1:$DG$1,0)),"")</f>
        <v/>
      </c>
      <c r="CL175" s="156" t="str">
        <f t="shared" si="112"/>
        <v/>
      </c>
      <c r="CM175" s="138" t="str">
        <f>IF(ISBLANK(DATASHEET!CO161),"",DATASHEET!CO161)</f>
        <v>JQ</v>
      </c>
      <c r="CN175" s="198" t="str">
        <f>IF(ISBLANK(DATASHEET!CP161),"",DATASHEET!CP161)</f>
        <v>11N-MA-3</v>
      </c>
      <c r="CO175" s="140" t="str">
        <f>IF(CP175="","",IFERROR(VLOOKUP(DATASHEET!CR161,lookup,2,FALSE)-$P175,""))</f>
        <v/>
      </c>
      <c r="CP175" s="156" t="str">
        <f>IFERROR(INDEX(DATASHEET!$A$1:$DG$299,MATCH(PROGRESS!$A175,DATASHEET!$A$1:$A$299,0),MATCH(PROGRESS!CQ$2,DATASHEET!$A$1:$DG$1,0)),"")</f>
        <v/>
      </c>
      <c r="CQ175" s="156" t="str">
        <f t="shared" si="113"/>
        <v/>
      </c>
      <c r="CR175" s="138" t="str">
        <f>IF(ISBLANK(DATASHEET!CS161),"",DATASHEET!CS161)</f>
        <v/>
      </c>
      <c r="CS175" s="198" t="str">
        <f>IF(ISBLANK(DATASHEET!CT161),"",DATASHEET!CT161)</f>
        <v/>
      </c>
      <c r="CT175" s="140" t="str">
        <f>IF(CU175="","",IFERROR(VLOOKUP(DATASHEET!CV161,lookup,2,FALSE)-$P175,""))</f>
        <v/>
      </c>
      <c r="CU175" s="156" t="str">
        <f>IFERROR(INDEX(DATASHEET!$A$1:$DG$299,MATCH(PROGRESS!$A175,DATASHEET!$A$1:$A$299,0),MATCH(PROGRESS!CV$2,DATASHEET!$A$1:$DG$1,0)),"")</f>
        <v/>
      </c>
      <c r="CV175" s="156" t="str">
        <f t="shared" si="114"/>
        <v/>
      </c>
      <c r="CW175" s="138" t="str">
        <f>IF(ISBLANK(DATASHEET!CW161),"",DATASHEET!CW161)</f>
        <v/>
      </c>
      <c r="CX175" s="198" t="str">
        <f>IF(ISBLANK(DATASHEET!CX161),"",DATASHEET!CX161)</f>
        <v/>
      </c>
      <c r="CY175" s="140" t="str">
        <f>IF(CZ175="","",IFERROR(VLOOKUP(DATASHEET!DD161,lookup,2,FALSE)-$P175,""))</f>
        <v/>
      </c>
      <c r="CZ175" s="156" t="str">
        <f>IFERROR(INDEX(DATASHEET!$A$1:$DG$299,MATCH(PROGRESS!$A175,DATASHEET!$A$1:$A$299,0),MATCH(PROGRESS!DA$2,DATASHEET!$A$1:$DG$1,0)),"")</f>
        <v/>
      </c>
      <c r="DA175" s="156" t="str">
        <f t="shared" si="115"/>
        <v/>
      </c>
      <c r="DB175" s="138" t="str">
        <f>IF(ISBLANK(DATASHEET!DE161),"",DATASHEET!DE161)</f>
        <v/>
      </c>
      <c r="DC175" s="198" t="str">
        <f>IF(ISBLANK(DATASHEET!DF161),"",DATASHEET!DF161)</f>
        <v/>
      </c>
      <c r="DD175" s="140" t="str">
        <f>IF(DE175="","",IFERROR(VLOOKUP(DATASHEET!DH161,lookup,2,FALSE)-$P175,""))</f>
        <v/>
      </c>
      <c r="DE175" s="156" t="str">
        <f>IFERROR(INDEX(DATASHEET!$A$1:$DG$299,MATCH(PROGRESS!$A175,DATASHEET!$A$1:$A$299,0),MATCH(PROGRESS!DF$2,DATASHEET!$A$1:$DG$1,0)),"")</f>
        <v/>
      </c>
      <c r="DF175" s="156" t="str">
        <f t="shared" si="116"/>
        <v/>
      </c>
      <c r="DG175" s="138" t="str">
        <f>IF(ISBLANK(DATASHEET!DI161),"",DATASHEET!DI161)</f>
        <v>TD</v>
      </c>
      <c r="DH175" s="198" t="str">
        <f>IF(ISBLANK(DATASHEET!DJ161),"",DATASHEET!DJ161)</f>
        <v>11T-PH-3</v>
      </c>
      <c r="DI175" s="140" t="str">
        <f>IF(DJ175="","",IFERROR(VLOOKUP(DATASHEET!DL161,lookup,2,FALSE)-$P175,""))</f>
        <v/>
      </c>
      <c r="DJ175" s="156" t="str">
        <f>IFERROR(INDEX(DATASHEET!$A$1:$DG$299,MATCH(PROGRESS!$A175,DATASHEET!$A$1:$A$299,0),MATCH(PROGRESS!DK$2,DATASHEET!$A$1:$DG$1,0)),"")</f>
        <v/>
      </c>
      <c r="DK175" s="156" t="str">
        <f t="shared" si="117"/>
        <v/>
      </c>
      <c r="DL175" s="138" t="str">
        <f>IF(ISBLANK(DATASHEET!DM161),"",DATASHEET!DM161)</f>
        <v/>
      </c>
      <c r="DM175" s="198" t="str">
        <f>IF(ISBLANK(DATASHEET!DN161),"",DATASHEET!DN161)</f>
        <v/>
      </c>
      <c r="DN175" s="140" t="str">
        <f>IF(DO175="","",IFERROR(VLOOKUP(DATASHEET!DP161,lookup,2,FALSE)-$P175,""))</f>
        <v/>
      </c>
      <c r="DO175" s="156" t="str">
        <f>IFERROR(INDEX(DATASHEET!$A$1:$DG$299,MATCH(PROGRESS!$A175,DATASHEET!$A$1:$A$299,0),MATCH(PROGRESS!DP$2,DATASHEET!$A$1:$DG$1,0)),"")</f>
        <v/>
      </c>
      <c r="DP175" s="156" t="str">
        <f t="shared" si="118"/>
        <v/>
      </c>
      <c r="DQ175" s="138" t="str">
        <f>IF(ISBLANK(DATASHEET!DQ161),"",DATASHEET!DQ161)</f>
        <v>PLO</v>
      </c>
      <c r="DR175" s="198" t="str">
        <f>IF(ISBLANK(DATASHEET!DR161),"",DATASHEET!DR161)</f>
        <v>11X-RE-2</v>
      </c>
      <c r="DS175" s="140" t="str">
        <f>IF(DT175="","",IFERROR(VLOOKUP(DATASHEET!DT161,lookup,2,FALSE)-$P175,""))</f>
        <v/>
      </c>
      <c r="DT175" s="156" t="str">
        <f>IFERROR(INDEX(DATASHEET!$A$1:$DG$299,MATCH(PROGRESS!$A175,DATASHEET!$A$1:$A$299,0),MATCH(PROGRESS!DU$2,DATASHEET!$A$1:$DG$1,0)),"")</f>
        <v/>
      </c>
      <c r="DU175" s="156" t="str">
        <f t="shared" si="119"/>
        <v/>
      </c>
      <c r="DV175" s="138" t="str">
        <f>IF(ISBLANK(DATASHEET!DU161),"",DATASHEET!DU161)</f>
        <v/>
      </c>
      <c r="DW175" s="198" t="str">
        <f>IF(ISBLANK(DATASHEET!DV161),"",DATASHEET!DV161)</f>
        <v/>
      </c>
      <c r="DX175" s="140" t="str">
        <f>IF(DY175="","",IFERROR(VLOOKUP(DATASHEET!DX161,lookup,2,FALSE)-$P175,""))</f>
        <v/>
      </c>
      <c r="DY175" s="156" t="str">
        <f>IFERROR(INDEX(DATASHEET!$A$1:$DG$299,MATCH(PROGRESS!$A175,DATASHEET!$A$1:$A$299,0),MATCH(PROGRESS!DZ$2,DATASHEET!$A$1:$DG$1,0)),"")</f>
        <v/>
      </c>
      <c r="DZ175" s="156" t="str">
        <f t="shared" si="120"/>
        <v/>
      </c>
      <c r="EA175" s="138" t="str">
        <f>IF(ISBLANK(DATASHEET!DY161),"",DATASHEET!DY161)</f>
        <v>YP</v>
      </c>
      <c r="EB175" s="198" t="str">
        <f>IF(ISBLANK(DATASHEET!DZ161),"",DATASHEET!DZ161)</f>
        <v>11N-SP-2</v>
      </c>
      <c r="FD175" s="526"/>
      <c r="FE175" s="532"/>
      <c r="FF175" s="532"/>
      <c r="FG175" s="532"/>
      <c r="FH175" s="526"/>
      <c r="FI175" s="526"/>
      <c r="FJ175" s="532"/>
      <c r="FK175" s="526"/>
      <c r="FL175" s="532"/>
      <c r="FM175" s="526"/>
      <c r="FN175" s="532"/>
      <c r="FO175" s="532"/>
      <c r="FP175" s="532"/>
      <c r="FQ175" s="526"/>
      <c r="FR175" s="526"/>
      <c r="FS175" s="526"/>
      <c r="FT175" s="532"/>
      <c r="FU175" s="526"/>
      <c r="FV175" s="532"/>
      <c r="FW175" s="532"/>
      <c r="FX175" s="532"/>
      <c r="FY175" s="526"/>
      <c r="FZ175" s="532"/>
      <c r="GA175" s="529"/>
      <c r="GB175" s="530"/>
      <c r="GC175" s="530"/>
      <c r="GD175" s="529"/>
      <c r="GE175" s="530"/>
      <c r="GF175" s="530"/>
      <c r="GG175" s="530"/>
      <c r="GH175" s="530"/>
      <c r="GI175" s="530"/>
      <c r="GJ175" s="529"/>
      <c r="GK175" s="530"/>
      <c r="GL175" s="529"/>
      <c r="GM175" s="529"/>
      <c r="GN175" s="530"/>
      <c r="GO175" s="530"/>
      <c r="GP175" s="529"/>
      <c r="GQ175" s="529"/>
      <c r="GR175" s="530"/>
      <c r="GS175" s="530"/>
      <c r="GT175" s="529"/>
      <c r="HA175" t="s">
        <v>375</v>
      </c>
      <c r="HB175" t="s">
        <v>376</v>
      </c>
    </row>
    <row r="176" spans="1:211" ht="15.75" x14ac:dyDescent="0.25">
      <c r="A176" s="179">
        <f>DATASHEET!A162</f>
        <v>151653</v>
      </c>
      <c r="B176" s="58" t="str">
        <f>DATASHEET!B162</f>
        <v>SHAIJU, Shreya</v>
      </c>
      <c r="C176" s="169" t="str">
        <f>DATASHEET!C162</f>
        <v>11SDA</v>
      </c>
      <c r="D176" s="170" t="str">
        <f>DATASHEET!D162</f>
        <v>F</v>
      </c>
      <c r="E176" s="170" t="str">
        <f>DATASHEET!J162</f>
        <v>N</v>
      </c>
      <c r="F176" s="170" t="str">
        <f>DATASHEET!E162</f>
        <v>N</v>
      </c>
      <c r="G176" s="170" t="str">
        <f>DATASHEET!F162</f>
        <v>Indian</v>
      </c>
      <c r="H176" s="170" t="str">
        <f>DATASHEET!G162</f>
        <v>Y</v>
      </c>
      <c r="I176" s="170" t="str">
        <f>DATASHEET!H162</f>
        <v>N</v>
      </c>
      <c r="J176" s="170" t="str">
        <f>DATASHEET!I162</f>
        <v>N</v>
      </c>
      <c r="K176" s="171" t="str">
        <f>DATASHEET!M162</f>
        <v>H</v>
      </c>
      <c r="L176" s="88" t="str">
        <f t="shared" si="96"/>
        <v/>
      </c>
      <c r="M176" s="88" t="str">
        <f t="shared" si="97"/>
        <v/>
      </c>
      <c r="N176" s="498" t="str">
        <f>IF(ISBLANK(DATASHEET!L162),"",DATASHEET!L162)</f>
        <v>6-7</v>
      </c>
      <c r="O176" s="109">
        <f>IFERROR(IF(VLOOKUP(DATASHEET!A162,[5]YEAR11!$A$2:$AF$236,18,FALSE)="","",VLOOKUP(DATASHEET!A162,[5]YEAR11!$A$2:$AF$236,18,FALSE)),"")</f>
        <v>64.375</v>
      </c>
      <c r="P176" s="111">
        <f>IFERROR(IF(VLOOKUP(DATASHEET!A162,[5]YEAR11!$A$2:$AF$237,19,FALSE)="","",VLOOKUP(DATASHEET!A162,[5]YEAR11!$A$2:$AF$237,19,FALSE)),"")</f>
        <v>6.4375</v>
      </c>
      <c r="Q176" s="497">
        <f>'P8 BREAKDOWN'!M164</f>
        <v>-5.8375000000000004</v>
      </c>
      <c r="R176" s="140" t="str">
        <f>IF(S176="","",IFERROR(VLOOKUP(DATASHEET!AF162,lookup,2,FALSE)-$P176,""))</f>
        <v/>
      </c>
      <c r="S176" s="156" t="str">
        <f>IFERROR(INDEX(DATASHEET!$A$1:$DG$299,MATCH(PROGRESS!$A176,DATASHEET!$A$1:$A$299,0),MATCH(PROGRESS!T$2,DATASHEET!$A$1:$DG$1,0)),"")</f>
        <v/>
      </c>
      <c r="T176" s="156" t="str">
        <f t="shared" si="98"/>
        <v/>
      </c>
      <c r="U176" s="138" t="str">
        <f>IF(ISBLANK(DATASHEET!AG162),"",DATASHEET!AG162)</f>
        <v/>
      </c>
      <c r="V176" s="198" t="str">
        <f>IF(ISBLANK(DATASHEET!AH162),"",DATASHEET!AH162)</f>
        <v/>
      </c>
      <c r="W176" s="140" t="str">
        <f>IF(X176="","",IFERROR(VLOOKUP(DATASHEET!AJ162,lookup,2,FALSE)-$P176,""))</f>
        <v/>
      </c>
      <c r="X176" s="156" t="str">
        <f>IFERROR(INDEX(DATASHEET!$A$1:$DG$299,MATCH(PROGRESS!$A176,DATASHEET!$A$1:$A$299,0),MATCH(PROGRESS!Y$2,DATASHEET!$A$1:$DG$1,0)),"")</f>
        <v/>
      </c>
      <c r="Y176" s="156" t="str">
        <f t="shared" si="99"/>
        <v/>
      </c>
      <c r="Z176" s="138" t="str">
        <f>IF(ISBLANK(DATASHEET!AK162),"",DATASHEET!AK162)</f>
        <v>MM</v>
      </c>
      <c r="AA176" s="198" t="str">
        <f>IF(ISBLANK(DATASHEET!AL162),"",DATASHEET!AL162)</f>
        <v>11T-BI-1</v>
      </c>
      <c r="AB176" s="140" t="str">
        <f>IF(AC176="","",IFERROR(VLOOKUP(DATASHEET!AN162,lookup,2,FALSE)-$P176,""))</f>
        <v/>
      </c>
      <c r="AC176" s="156" t="str">
        <f>IFERROR(INDEX(DATASHEET!$A$1:$DG$299,MATCH(PROGRESS!$A176,DATASHEET!$A$1:$A$299,0),MATCH(PROGRESS!AD$2,DATASHEET!$A$1:$DG$1,0)),"")</f>
        <v/>
      </c>
      <c r="AD176" s="156" t="str">
        <f t="shared" si="100"/>
        <v/>
      </c>
      <c r="AE176" s="138" t="str">
        <f>IF(ISBLANK(DATASHEET!AO162),"",DATASHEET!AO162)</f>
        <v/>
      </c>
      <c r="AF176" s="198" t="str">
        <f>IF(ISBLANK(DATASHEET!AP162),"",DATASHEET!AP162)</f>
        <v/>
      </c>
      <c r="AG176" s="140" t="str">
        <f>IF(AH176="","",IFERROR(VLOOKUP(DATASHEET!AR162,lookup,2,FALSE)-$P176,""))</f>
        <v/>
      </c>
      <c r="AH176" s="156" t="str">
        <f>IFERROR(INDEX(DATASHEET!$A$1:$DG$299,MATCH(PROGRESS!$A176,DATASHEET!$A$1:$A$299,0),MATCH(PROGRESS!AI$2,DATASHEET!$A$1:$DG$1,0)),"")</f>
        <v/>
      </c>
      <c r="AI176" s="156" t="str">
        <f t="shared" si="101"/>
        <v/>
      </c>
      <c r="AJ176" s="138" t="str">
        <f>IF(ISBLANK(DATASHEET!AS162),"",DATASHEET!AS162)</f>
        <v>MW</v>
      </c>
      <c r="AK176" s="198" t="str">
        <f>IF(ISBLANK(DATASHEET!AT162),"",DATASHEET!AT162)</f>
        <v>11T-CH-1</v>
      </c>
      <c r="AL176" s="140" t="str">
        <f>IF(AM176="","",IFERROR(VLOOKUP(DATASHEET!AV162,lookup,2,FALSE)-$P176,""))</f>
        <v/>
      </c>
      <c r="AM176" s="156" t="str">
        <f>IFERROR(INDEX(DATASHEET!$A$1:$DG$299,MATCH(PROGRESS!$A176,DATASHEET!$A$1:$A$299,0),MATCH(PROGRESS!AN$2,DATASHEET!$A$1:$DG$1,0)),"")</f>
        <v/>
      </c>
      <c r="AN176" s="156" t="str">
        <f t="shared" si="102"/>
        <v/>
      </c>
      <c r="AO176" s="138" t="str">
        <f>IF(ISBLANK(DATASHEET!AW162),"",DATASHEET!AW162)</f>
        <v/>
      </c>
      <c r="AP176" s="198" t="str">
        <f>IF(ISBLANK(DATASHEET!AX162),"",DATASHEET!AX162)</f>
        <v/>
      </c>
      <c r="AQ176" s="140" t="str">
        <f>IF(AR176="","",IFERROR(VLOOKUP(DATASHEET!AZ162,lookup,2,FALSE)-$P176,""))</f>
        <v/>
      </c>
      <c r="AR176" s="156" t="str">
        <f>IFERROR(INDEX(DATASHEET!$A$1:$DG$299,MATCH(PROGRESS!$A176,DATASHEET!$A$1:$A$299,0),MATCH(PROGRESS!AS$2,DATASHEET!$A$1:$DG$1,0)),"")</f>
        <v/>
      </c>
      <c r="AS176" s="156" t="str">
        <f t="shared" si="103"/>
        <v/>
      </c>
      <c r="AT176" s="138" t="str">
        <f>IF(ISBLANK(DATASHEET!BA162),"",DATASHEET!BA162)</f>
        <v/>
      </c>
      <c r="AU176" s="198" t="str">
        <f>IF(ISBLANK(DATASHEET!BB162),"",DATASHEET!BB162)</f>
        <v/>
      </c>
      <c r="AV176" s="140" t="str">
        <f>IF(AW176="","",IFERROR(VLOOKUP(DATASHEET!BD162,lookup,2,FALSE)-$P176,""))</f>
        <v/>
      </c>
      <c r="AW176" s="156" t="str">
        <f>IFERROR(INDEX(DATASHEET!$A$1:$DG$299,MATCH(PROGRESS!$A176,DATASHEET!$A$1:$A$299,0),MATCH(PROGRESS!AX$2,DATASHEET!$A$1:$DG$1,0)),"")</f>
        <v/>
      </c>
      <c r="AX176" s="156" t="str">
        <f t="shared" si="104"/>
        <v/>
      </c>
      <c r="AY176" s="138" t="str">
        <f>IF(ISBLANK(DATASHEET!BE162),"",DATASHEET!BE162)</f>
        <v/>
      </c>
      <c r="AZ176" s="198" t="str">
        <f>IF(ISBLANK(DATASHEET!BF162),"",DATASHEET!BF162)</f>
        <v/>
      </c>
      <c r="BA176" s="140" t="str">
        <f>IF(BB176="","",IFERROR(VLOOKUP(DATASHEET!BH162,lookup,2,FALSE)-$P176,""))</f>
        <v/>
      </c>
      <c r="BB176" s="156" t="str">
        <f>IFERROR(INDEX(DATASHEET!$A$1:$DG$299,MATCH(PROGRESS!$A176,DATASHEET!$A$1:$A$299,0),MATCH(PROGRESS!BC$2,DATASHEET!$A$1:$DG$1,0)),"")</f>
        <v/>
      </c>
      <c r="BC176" s="156" t="str">
        <f t="shared" si="105"/>
        <v/>
      </c>
      <c r="BD176" s="138" t="str">
        <f>IF(ISBLANK(DATASHEET!BI162),"",DATASHEET!BI162)</f>
        <v>CMC</v>
      </c>
      <c r="BE176" s="198" t="str">
        <f>IF(ISBLANK(DATASHEET!BJ162),"",DATASHEET!BJ162)</f>
        <v>11X-EN-4</v>
      </c>
      <c r="BF176" s="140" t="str">
        <f>IF(BG176="","",IFERROR(VLOOKUP(DATASHEET!BL162,lookup,2,FALSE)-$P176,""))</f>
        <v/>
      </c>
      <c r="BG176" s="156" t="str">
        <f>IFERROR(INDEX(DATASHEET!$A$1:$DG$299,MATCH(PROGRESS!$A176,DATASHEET!$A$1:$A$299,0),MATCH(PROGRESS!BH$2,DATASHEET!$A$1:$DG$1,0)),"")</f>
        <v/>
      </c>
      <c r="BH176" s="156" t="str">
        <f t="shared" si="106"/>
        <v/>
      </c>
      <c r="BI176" s="138" t="str">
        <f>IF(ISBLANK(DATASHEET!BM162),"",DATASHEET!BM162)</f>
        <v/>
      </c>
      <c r="BJ176" s="198" t="str">
        <f>IF(ISBLANK(DATASHEET!BN162),"",DATASHEET!BN162)</f>
        <v/>
      </c>
      <c r="BK176" s="140" t="str">
        <f>IF(BL176="","",IFERROR(VLOOKUP(DATASHEET!BP162,lookup,2,FALSE)-$P176,""))</f>
        <v/>
      </c>
      <c r="BL176" s="156" t="str">
        <f>IFERROR(INDEX(DATASHEET!$A$1:$DG$299,MATCH(PROGRESS!$A176,DATASHEET!$A$1:$A$299,0),MATCH(PROGRESS!BM$2,DATASHEET!$A$1:$DG$1,0)),"")</f>
        <v/>
      </c>
      <c r="BM176" s="156" t="str">
        <f t="shared" si="107"/>
        <v/>
      </c>
      <c r="BN176" s="138" t="str">
        <f>IF(ISBLANK(DATASHEET!BQ162),"",DATASHEET!BQ162)</f>
        <v/>
      </c>
      <c r="BO176" s="198" t="str">
        <f>IF(ISBLANK(DATASHEET!BR162),"",DATASHEET!BR162)</f>
        <v/>
      </c>
      <c r="BP176" s="140" t="str">
        <f>IF(BQ176="","",IFERROR(VLOOKUP(DATASHEET!BX162,lookup,2,FALSE)-$P176,""))</f>
        <v/>
      </c>
      <c r="BQ176" s="156" t="str">
        <f>IFERROR(INDEX(DATASHEET!$A$1:$DG$299,MATCH(PROGRESS!$A176,DATASHEET!$A$1:$A$299,0),MATCH(PROGRESS!BR$2,DATASHEET!$A$1:$DG$1,0)),"")</f>
        <v/>
      </c>
      <c r="BR176" s="156" t="str">
        <f t="shared" si="108"/>
        <v/>
      </c>
      <c r="BS176" s="138" t="str">
        <f>IF(ISBLANK(DATASHEET!BY162),"",DATASHEET!BY162)</f>
        <v>EGQ</v>
      </c>
      <c r="BT176" s="198" t="str">
        <f>IF(ISBLANK(DATASHEET!BZ162),"",DATASHEET!BZ162)</f>
        <v>11S-FR-2</v>
      </c>
      <c r="BU176" s="140" t="str">
        <f>IF(BV176="","",IFERROR(VLOOKUP(DATASHEET!CB162,lookup,2,FALSE)-$P176,""))</f>
        <v/>
      </c>
      <c r="BV176" s="156" t="str">
        <f>IFERROR(INDEX(DATASHEET!$A$1:$DG$299,MATCH(PROGRESS!$A176,DATASHEET!$A$1:$A$299,0),MATCH(PROGRESS!BW$2,DATASHEET!$A$1:$DG$1,0)),"")</f>
        <v/>
      </c>
      <c r="BW176" s="156" t="str">
        <f t="shared" si="109"/>
        <v/>
      </c>
      <c r="BX176" s="138" t="str">
        <f>IF(ISBLANK(DATASHEET!CC162),"",DATASHEET!CC162)</f>
        <v>JJA</v>
      </c>
      <c r="BY176" s="198" t="str">
        <f>IF(ISBLANK(DATASHEET!CD162),"",DATASHEET!CD162)</f>
        <v>11MS2-GG2-6</v>
      </c>
      <c r="BZ176" s="140" t="str">
        <f>IF(CA176="","",IFERROR(VLOOKUP(DATASHEET!CE162,lookup,2,FALSE)-$P176,""))</f>
        <v/>
      </c>
      <c r="CA176" s="156" t="str">
        <f>IFERROR(INDEX(DATASHEET!$A$1:$DG$299,MATCH(PROGRESS!$A176,DATASHEET!$A$1:$A$299,0),MATCH(PROGRESS!CB$2,DATASHEET!$A$1:$DG$1,0)),"")</f>
        <v/>
      </c>
      <c r="CB176" s="156" t="str">
        <f t="shared" si="110"/>
        <v/>
      </c>
      <c r="CC176" s="138" t="str">
        <f>IF(ISBLANK(DATASHEET!CF162),"",DATASHEET!CF162)</f>
        <v/>
      </c>
      <c r="CD176" s="198" t="str">
        <f>IF(ISBLANK(DATASHEET!CG162),"",DATASHEET!CG162)</f>
        <v/>
      </c>
      <c r="CE176" s="140" t="str">
        <f>IF(CF176="","",IFERROR(VLOOKUP(DATASHEET!CJ162,lookup,2,FALSE)-$P176,""))</f>
        <v/>
      </c>
      <c r="CF176" s="156" t="str">
        <f>IFERROR(INDEX(DATASHEET!$A$1:$DG$299,MATCH(PROGRESS!$A176,DATASHEET!$A$1:$A$299,0),MATCH(PROGRESS!CG$2,DATASHEET!$A$1:$DG$1,0)),"")</f>
        <v/>
      </c>
      <c r="CG176" s="156" t="str">
        <f t="shared" si="111"/>
        <v/>
      </c>
      <c r="CH176" s="138" t="str">
        <f>IF(ISBLANK(DATASHEET!CK162),"",DATASHEET!CK162)</f>
        <v/>
      </c>
      <c r="CI176" s="198" t="str">
        <f>IF(ISBLANK(DATASHEET!CL162),"",DATASHEET!CL162)</f>
        <v/>
      </c>
      <c r="CJ176" s="140" t="str">
        <f>IF(CK176="","",IFERROR(VLOOKUP(DATASHEET!CN162,lookup,2,FALSE)-$P176,""))</f>
        <v/>
      </c>
      <c r="CK176" s="156" t="str">
        <f>IFERROR(INDEX(DATASHEET!$A$1:$DG$299,MATCH(PROGRESS!$A176,DATASHEET!$A$1:$A$299,0),MATCH(PROGRESS!CL$2,DATASHEET!$A$1:$DG$1,0)),"")</f>
        <v/>
      </c>
      <c r="CL176" s="156" t="str">
        <f t="shared" si="112"/>
        <v/>
      </c>
      <c r="CM176" s="138" t="str">
        <f>IF(ISBLANK(DATASHEET!CO162),"",DATASHEET!CO162)</f>
        <v>CS</v>
      </c>
      <c r="CN176" s="198" t="str">
        <f>IF(ISBLANK(DATASHEET!CP162),"",DATASHEET!CP162)</f>
        <v>11S-MA-1</v>
      </c>
      <c r="CO176" s="140" t="str">
        <f>IF(CP176="","",IFERROR(VLOOKUP(DATASHEET!CR162,lookup,2,FALSE)-$P176,""))</f>
        <v/>
      </c>
      <c r="CP176" s="156" t="str">
        <f>IFERROR(INDEX(DATASHEET!$A$1:$DG$299,MATCH(PROGRESS!$A176,DATASHEET!$A$1:$A$299,0),MATCH(PROGRESS!CQ$2,DATASHEET!$A$1:$DG$1,0)),"")</f>
        <v/>
      </c>
      <c r="CQ176" s="156" t="str">
        <f t="shared" si="113"/>
        <v/>
      </c>
      <c r="CR176" s="138" t="str">
        <f>IF(ISBLANK(DATASHEET!CS162),"",DATASHEET!CS162)</f>
        <v/>
      </c>
      <c r="CS176" s="198" t="str">
        <f>IF(ISBLANK(DATASHEET!CT162),"",DATASHEET!CT162)</f>
        <v/>
      </c>
      <c r="CT176" s="140" t="str">
        <f>IF(CU176="","",IFERROR(VLOOKUP(DATASHEET!CV162,lookup,2,FALSE)-$P176,""))</f>
        <v/>
      </c>
      <c r="CU176" s="156" t="str">
        <f>IFERROR(INDEX(DATASHEET!$A$1:$DG$299,MATCH(PROGRESS!$A176,DATASHEET!$A$1:$A$299,0),MATCH(PROGRESS!CV$2,DATASHEET!$A$1:$DG$1,0)),"")</f>
        <v/>
      </c>
      <c r="CV176" s="156" t="str">
        <f t="shared" si="114"/>
        <v/>
      </c>
      <c r="CW176" s="138" t="str">
        <f>IF(ISBLANK(DATASHEET!CW162),"",DATASHEET!CW162)</f>
        <v/>
      </c>
      <c r="CX176" s="198" t="str">
        <f>IF(ISBLANK(DATASHEET!CX162),"",DATASHEET!CX162)</f>
        <v/>
      </c>
      <c r="CY176" s="140" t="str">
        <f>IF(CZ176="","",IFERROR(VLOOKUP(DATASHEET!DD162,lookup,2,FALSE)-$P176,""))</f>
        <v/>
      </c>
      <c r="CZ176" s="156" t="str">
        <f>IFERROR(INDEX(DATASHEET!$A$1:$DG$299,MATCH(PROGRESS!$A176,DATASHEET!$A$1:$A$299,0),MATCH(PROGRESS!DA$2,DATASHEET!$A$1:$DG$1,0)),"")</f>
        <v/>
      </c>
      <c r="DA176" s="156" t="str">
        <f t="shared" si="115"/>
        <v/>
      </c>
      <c r="DB176" s="138" t="str">
        <f>IF(ISBLANK(DATASHEET!DE162),"",DATASHEET!DE162)</f>
        <v/>
      </c>
      <c r="DC176" s="198" t="str">
        <f>IF(ISBLANK(DATASHEET!DF162),"",DATASHEET!DF162)</f>
        <v/>
      </c>
      <c r="DD176" s="140" t="str">
        <f>IF(DE176="","",IFERROR(VLOOKUP(DATASHEET!DH162,lookup,2,FALSE)-$P176,""))</f>
        <v/>
      </c>
      <c r="DE176" s="156" t="str">
        <f>IFERROR(INDEX(DATASHEET!$A$1:$DG$299,MATCH(PROGRESS!$A176,DATASHEET!$A$1:$A$299,0),MATCH(PROGRESS!DF$2,DATASHEET!$A$1:$DG$1,0)),"")</f>
        <v/>
      </c>
      <c r="DF176" s="156" t="str">
        <f t="shared" si="116"/>
        <v/>
      </c>
      <c r="DG176" s="138" t="str">
        <f>IF(ISBLANK(DATASHEET!DI162),"",DATASHEET!DI162)</f>
        <v>AR</v>
      </c>
      <c r="DH176" s="198" t="str">
        <f>IF(ISBLANK(DATASHEET!DJ162),"",DATASHEET!DJ162)</f>
        <v>11T-PH-1</v>
      </c>
      <c r="DI176" s="140" t="str">
        <f>IF(DJ176="","",IFERROR(VLOOKUP(DATASHEET!DL162,lookup,2,FALSE)-$P176,""))</f>
        <v/>
      </c>
      <c r="DJ176" s="156" t="str">
        <f>IFERROR(INDEX(DATASHEET!$A$1:$DG$299,MATCH(PROGRESS!$A176,DATASHEET!$A$1:$A$299,0),MATCH(PROGRESS!DK$2,DATASHEET!$A$1:$DG$1,0)),"")</f>
        <v/>
      </c>
      <c r="DK176" s="156" t="str">
        <f t="shared" si="117"/>
        <v/>
      </c>
      <c r="DL176" s="138" t="str">
        <f>IF(ISBLANK(DATASHEET!DM162),"",DATASHEET!DM162)</f>
        <v/>
      </c>
      <c r="DM176" s="198" t="str">
        <f>IF(ISBLANK(DATASHEET!DN162),"",DATASHEET!DN162)</f>
        <v/>
      </c>
      <c r="DN176" s="140" t="str">
        <f>IF(DO176="","",IFERROR(VLOOKUP(DATASHEET!DP162,lookup,2,FALSE)-$P176,""))</f>
        <v/>
      </c>
      <c r="DO176" s="156" t="str">
        <f>IFERROR(INDEX(DATASHEET!$A$1:$DG$299,MATCH(PROGRESS!$A176,DATASHEET!$A$1:$A$299,0),MATCH(PROGRESS!DP$2,DATASHEET!$A$1:$DG$1,0)),"")</f>
        <v/>
      </c>
      <c r="DP176" s="156" t="str">
        <f t="shared" si="118"/>
        <v/>
      </c>
      <c r="DQ176" s="138" t="str">
        <f>IF(ISBLANK(DATASHEET!DQ162),"",DATASHEET!DQ162)</f>
        <v>MHA</v>
      </c>
      <c r="DR176" s="198" t="str">
        <f>IF(ISBLANK(DATASHEET!DR162),"",DATASHEET!DR162)</f>
        <v>11X-RE-6</v>
      </c>
      <c r="DS176" s="140" t="str">
        <f>IF(DT176="","",IFERROR(VLOOKUP(DATASHEET!DT162,lookup,2,FALSE)-$P176,""))</f>
        <v/>
      </c>
      <c r="DT176" s="156" t="str">
        <f>IFERROR(INDEX(DATASHEET!$A$1:$DG$299,MATCH(PROGRESS!$A176,DATASHEET!$A$1:$A$299,0),MATCH(PROGRESS!DU$2,DATASHEET!$A$1:$DG$1,0)),"")</f>
        <v/>
      </c>
      <c r="DU176" s="156" t="str">
        <f t="shared" si="119"/>
        <v/>
      </c>
      <c r="DV176" s="138" t="str">
        <f>IF(ISBLANK(DATASHEET!DU162),"",DATASHEET!DU162)</f>
        <v/>
      </c>
      <c r="DW176" s="198" t="str">
        <f>IF(ISBLANK(DATASHEET!DV162),"",DATASHEET!DV162)</f>
        <v/>
      </c>
      <c r="DX176" s="140" t="str">
        <f>IF(DY176="","",IFERROR(VLOOKUP(DATASHEET!DX162,lookup,2,FALSE)-$P176,""))</f>
        <v/>
      </c>
      <c r="DY176" s="156" t="str">
        <f>IFERROR(INDEX(DATASHEET!$A$1:$DG$299,MATCH(PROGRESS!$A176,DATASHEET!$A$1:$A$299,0),MATCH(PROGRESS!DZ$2,DATASHEET!$A$1:$DG$1,0)),"")</f>
        <v/>
      </c>
      <c r="DZ176" s="156" t="str">
        <f t="shared" si="120"/>
        <v/>
      </c>
      <c r="EA176" s="138" t="str">
        <f>IF(ISBLANK(DATASHEET!DY162),"",DATASHEET!DY162)</f>
        <v/>
      </c>
      <c r="EB176" s="198" t="str">
        <f>IF(ISBLANK(DATASHEET!DZ162),"",DATASHEET!DZ162)</f>
        <v/>
      </c>
      <c r="FD176" s="526"/>
      <c r="FE176" s="532"/>
      <c r="FF176" s="532"/>
      <c r="FG176" s="532"/>
      <c r="FH176" s="526"/>
      <c r="FI176" s="526"/>
      <c r="FJ176" s="532"/>
      <c r="FK176" s="526"/>
      <c r="FL176" s="532"/>
      <c r="FM176" s="526"/>
      <c r="FN176" s="532"/>
      <c r="FO176" s="532"/>
      <c r="FP176" s="532"/>
      <c r="FQ176" s="526"/>
      <c r="FR176" s="526"/>
      <c r="FS176" s="526"/>
      <c r="FT176" s="532"/>
      <c r="FU176" s="526"/>
      <c r="FV176" s="532"/>
      <c r="FW176" s="532"/>
      <c r="FX176" s="532"/>
      <c r="FY176" s="526"/>
      <c r="FZ176" s="532"/>
      <c r="GA176" s="529"/>
      <c r="GB176" s="530"/>
      <c r="GC176" s="530"/>
      <c r="GD176" s="529"/>
      <c r="GE176" s="530"/>
      <c r="GF176" s="530"/>
      <c r="GG176" s="530"/>
      <c r="GH176" s="530"/>
      <c r="GI176" s="530"/>
      <c r="GJ176" s="529"/>
      <c r="GK176" s="530"/>
      <c r="GL176" s="529"/>
      <c r="GM176" s="529"/>
      <c r="GN176" s="530"/>
      <c r="GO176" s="530"/>
      <c r="GP176" s="529"/>
      <c r="GQ176" s="529"/>
      <c r="GR176" s="530"/>
      <c r="GS176" s="530"/>
      <c r="GT176" s="529"/>
      <c r="HB176" t="s">
        <v>377</v>
      </c>
    </row>
    <row r="177" spans="1:210" ht="15.75" x14ac:dyDescent="0.25">
      <c r="A177" s="179">
        <f>DATASHEET!A163</f>
        <v>151578</v>
      </c>
      <c r="B177" s="58" t="str">
        <f>DATASHEET!B163</f>
        <v>SHAW, Larissa</v>
      </c>
      <c r="C177" s="169" t="str">
        <f>DATASHEET!C163</f>
        <v>11JNE</v>
      </c>
      <c r="D177" s="170" t="str">
        <f>DATASHEET!D163</f>
        <v>F</v>
      </c>
      <c r="E177" s="170" t="str">
        <f>DATASHEET!J163</f>
        <v>N</v>
      </c>
      <c r="F177" s="170" t="str">
        <f>DATASHEET!E163</f>
        <v>N</v>
      </c>
      <c r="G177" s="170" t="str">
        <f>DATASHEET!F163</f>
        <v>White - British</v>
      </c>
      <c r="H177" s="170" t="str">
        <f>DATASHEET!G163</f>
        <v>N</v>
      </c>
      <c r="I177" s="170" t="str">
        <f>DATASHEET!H163</f>
        <v>N</v>
      </c>
      <c r="J177" s="170" t="str">
        <f>DATASHEET!I163</f>
        <v>N</v>
      </c>
      <c r="K177" s="171" t="str">
        <f>DATASHEET!M163</f>
        <v>H</v>
      </c>
      <c r="L177" s="88" t="str">
        <f t="shared" si="96"/>
        <v/>
      </c>
      <c r="M177" s="88" t="str">
        <f t="shared" si="97"/>
        <v/>
      </c>
      <c r="N177" s="498" t="str">
        <f>IF(ISBLANK(DATASHEET!L163),"",DATASHEET!L163)</f>
        <v>8-9</v>
      </c>
      <c r="O177" s="109">
        <f>IFERROR(IF(VLOOKUP(DATASHEET!A163,[5]YEAR11!$A$2:$AF$236,18,FALSE)="","",VLOOKUP(DATASHEET!A163,[5]YEAR11!$A$2:$AF$236,18,FALSE)),"")</f>
        <v>82.119048000000006</v>
      </c>
      <c r="P177" s="111">
        <f>IFERROR(IF(VLOOKUP(DATASHEET!A163,[5]YEAR11!$A$2:$AF$237,19,FALSE)="","",VLOOKUP(DATASHEET!A163,[5]YEAR11!$A$2:$AF$237,19,FALSE)),"")</f>
        <v>8.211904800000001</v>
      </c>
      <c r="Q177" s="497">
        <f>'P8 BREAKDOWN'!M165</f>
        <v>-7.3119048000000006</v>
      </c>
      <c r="R177" s="140" t="str">
        <f>IF(S177="","",IFERROR(VLOOKUP(DATASHEET!AF163,lookup,2,FALSE)-$P177,""))</f>
        <v/>
      </c>
      <c r="S177" s="156" t="str">
        <f>IFERROR(INDEX(DATASHEET!$A$1:$DG$299,MATCH(PROGRESS!$A177,DATASHEET!$A$1:$A$299,0),MATCH(PROGRESS!T$2,DATASHEET!$A$1:$DG$1,0)),"")</f>
        <v/>
      </c>
      <c r="T177" s="156" t="str">
        <f t="shared" si="98"/>
        <v/>
      </c>
      <c r="U177" s="138" t="str">
        <f>IF(ISBLANK(DATASHEET!AG163),"",DATASHEET!AG163)</f>
        <v/>
      </c>
      <c r="V177" s="198" t="str">
        <f>IF(ISBLANK(DATASHEET!AH163),"",DATASHEET!AH163)</f>
        <v/>
      </c>
      <c r="W177" s="140" t="str">
        <f>IF(X177="","",IFERROR(VLOOKUP(DATASHEET!AJ163,lookup,2,FALSE)-$P177,""))</f>
        <v/>
      </c>
      <c r="X177" s="156" t="str">
        <f>IFERROR(INDEX(DATASHEET!$A$1:$DG$299,MATCH(PROGRESS!$A177,DATASHEET!$A$1:$A$299,0),MATCH(PROGRESS!Y$2,DATASHEET!$A$1:$DG$1,0)),"")</f>
        <v/>
      </c>
      <c r="Y177" s="156" t="str">
        <f t="shared" si="99"/>
        <v/>
      </c>
      <c r="Z177" s="138" t="str">
        <f>IF(ISBLANK(DATASHEET!AK163),"",DATASHEET!AK163)</f>
        <v>MM</v>
      </c>
      <c r="AA177" s="198" t="str">
        <f>IF(ISBLANK(DATASHEET!AL163),"",DATASHEET!AL163)</f>
        <v>11T-BI-1</v>
      </c>
      <c r="AB177" s="140" t="str">
        <f>IF(AC177="","",IFERROR(VLOOKUP(DATASHEET!AN163,lookup,2,FALSE)-$P177,""))</f>
        <v/>
      </c>
      <c r="AC177" s="156" t="str">
        <f>IFERROR(INDEX(DATASHEET!$A$1:$DG$299,MATCH(PROGRESS!$A177,DATASHEET!$A$1:$A$299,0),MATCH(PROGRESS!AD$2,DATASHEET!$A$1:$DG$1,0)),"")</f>
        <v/>
      </c>
      <c r="AD177" s="156" t="str">
        <f t="shared" si="100"/>
        <v/>
      </c>
      <c r="AE177" s="138" t="str">
        <f>IF(ISBLANK(DATASHEET!AO163),"",DATASHEET!AO163)</f>
        <v/>
      </c>
      <c r="AF177" s="198" t="str">
        <f>IF(ISBLANK(DATASHEET!AP163),"",DATASHEET!AP163)</f>
        <v/>
      </c>
      <c r="AG177" s="140" t="str">
        <f>IF(AH177="","",IFERROR(VLOOKUP(DATASHEET!AR163,lookup,2,FALSE)-$P177,""))</f>
        <v/>
      </c>
      <c r="AH177" s="156" t="str">
        <f>IFERROR(INDEX(DATASHEET!$A$1:$DG$299,MATCH(PROGRESS!$A177,DATASHEET!$A$1:$A$299,0),MATCH(PROGRESS!AI$2,DATASHEET!$A$1:$DG$1,0)),"")</f>
        <v/>
      </c>
      <c r="AI177" s="156" t="str">
        <f t="shared" si="101"/>
        <v/>
      </c>
      <c r="AJ177" s="138" t="str">
        <f>IF(ISBLANK(DATASHEET!AS163),"",DATASHEET!AS163)</f>
        <v>MW</v>
      </c>
      <c r="AK177" s="198" t="str">
        <f>IF(ISBLANK(DATASHEET!AT163),"",DATASHEET!AT163)</f>
        <v>11T-CH-1</v>
      </c>
      <c r="AL177" s="140" t="str">
        <f>IF(AM177="","",IFERROR(VLOOKUP(DATASHEET!AV163,lookup,2,FALSE)-$P177,""))</f>
        <v/>
      </c>
      <c r="AM177" s="156" t="str">
        <f>IFERROR(INDEX(DATASHEET!$A$1:$DG$299,MATCH(PROGRESS!$A177,DATASHEET!$A$1:$A$299,0),MATCH(PROGRESS!AN$2,DATASHEET!$A$1:$DG$1,0)),"")</f>
        <v/>
      </c>
      <c r="AN177" s="156" t="str">
        <f t="shared" si="102"/>
        <v/>
      </c>
      <c r="AO177" s="138" t="str">
        <f>IF(ISBLANK(DATASHEET!AW163),"",DATASHEET!AW163)</f>
        <v/>
      </c>
      <c r="AP177" s="198" t="str">
        <f>IF(ISBLANK(DATASHEET!AX163),"",DATASHEET!AX163)</f>
        <v/>
      </c>
      <c r="AQ177" s="140" t="str">
        <f>IF(AR177="","",IFERROR(VLOOKUP(DATASHEET!AZ163,lookup,2,FALSE)-$P177,""))</f>
        <v/>
      </c>
      <c r="AR177" s="156" t="str">
        <f>IFERROR(INDEX(DATASHEET!$A$1:$DG$299,MATCH(PROGRESS!$A177,DATASHEET!$A$1:$A$299,0),MATCH(PROGRESS!AS$2,DATASHEET!$A$1:$DG$1,0)),"")</f>
        <v/>
      </c>
      <c r="AS177" s="156" t="str">
        <f t="shared" si="103"/>
        <v/>
      </c>
      <c r="AT177" s="138" t="str">
        <f>IF(ISBLANK(DATASHEET!BA163),"",DATASHEET!BA163)</f>
        <v/>
      </c>
      <c r="AU177" s="198" t="str">
        <f>IF(ISBLANK(DATASHEET!BB163),"",DATASHEET!BB163)</f>
        <v/>
      </c>
      <c r="AV177" s="140" t="str">
        <f>IF(AW177="","",IFERROR(VLOOKUP(DATASHEET!BD163,lookup,2,FALSE)-$P177,""))</f>
        <v/>
      </c>
      <c r="AW177" s="156" t="str">
        <f>IFERROR(INDEX(DATASHEET!$A$1:$DG$299,MATCH(PROGRESS!$A177,DATASHEET!$A$1:$A$299,0),MATCH(PROGRESS!AX$2,DATASHEET!$A$1:$DG$1,0)),"")</f>
        <v/>
      </c>
      <c r="AX177" s="156" t="str">
        <f t="shared" si="104"/>
        <v/>
      </c>
      <c r="AY177" s="138" t="str">
        <f>IF(ISBLANK(DATASHEET!BE163),"",DATASHEET!BE163)</f>
        <v/>
      </c>
      <c r="AZ177" s="198" t="str">
        <f>IF(ISBLANK(DATASHEET!BF163),"",DATASHEET!BF163)</f>
        <v/>
      </c>
      <c r="BA177" s="140" t="str">
        <f>IF(BB177="","",IFERROR(VLOOKUP(DATASHEET!BH163,lookup,2,FALSE)-$P177,""))</f>
        <v/>
      </c>
      <c r="BB177" s="156" t="str">
        <f>IFERROR(INDEX(DATASHEET!$A$1:$DG$299,MATCH(PROGRESS!$A177,DATASHEET!$A$1:$A$299,0),MATCH(PROGRESS!BC$2,DATASHEET!$A$1:$DG$1,0)),"")</f>
        <v/>
      </c>
      <c r="BC177" s="156" t="str">
        <f t="shared" si="105"/>
        <v/>
      </c>
      <c r="BD177" s="138" t="str">
        <f>IF(ISBLANK(DATASHEET!BI163),"",DATASHEET!BI163)</f>
        <v>BH</v>
      </c>
      <c r="BE177" s="198" t="str">
        <f>IF(ISBLANK(DATASHEET!BJ163),"",DATASHEET!BJ163)</f>
        <v>11X-EN-2</v>
      </c>
      <c r="BF177" s="140" t="str">
        <f>IF(BG177="","",IFERROR(VLOOKUP(DATASHEET!BL163,lookup,2,FALSE)-$P177,""))</f>
        <v/>
      </c>
      <c r="BG177" s="156" t="str">
        <f>IFERROR(INDEX(DATASHEET!$A$1:$DG$299,MATCH(PROGRESS!$A177,DATASHEET!$A$1:$A$299,0),MATCH(PROGRESS!BH$2,DATASHEET!$A$1:$DG$1,0)),"")</f>
        <v/>
      </c>
      <c r="BH177" s="156" t="str">
        <f t="shared" si="106"/>
        <v/>
      </c>
      <c r="BI177" s="138" t="str">
        <f>IF(ISBLANK(DATASHEET!BM163),"",DATASHEET!BM163)</f>
        <v/>
      </c>
      <c r="BJ177" s="198" t="str">
        <f>IF(ISBLANK(DATASHEET!BN163),"",DATASHEET!BN163)</f>
        <v/>
      </c>
      <c r="BK177" s="140" t="str">
        <f>IF(BL177="","",IFERROR(VLOOKUP(DATASHEET!BP163,lookup,2,FALSE)-$P177,""))</f>
        <v/>
      </c>
      <c r="BL177" s="156" t="str">
        <f>IFERROR(INDEX(DATASHEET!$A$1:$DG$299,MATCH(PROGRESS!$A177,DATASHEET!$A$1:$A$299,0),MATCH(PROGRESS!BM$2,DATASHEET!$A$1:$DG$1,0)),"")</f>
        <v/>
      </c>
      <c r="BM177" s="156" t="str">
        <f t="shared" si="107"/>
        <v/>
      </c>
      <c r="BN177" s="138" t="str">
        <f>IF(ISBLANK(DATASHEET!BQ163),"",DATASHEET!BQ163)</f>
        <v/>
      </c>
      <c r="BO177" s="198" t="str">
        <f>IF(ISBLANK(DATASHEET!BR163),"",DATASHEET!BR163)</f>
        <v/>
      </c>
      <c r="BP177" s="140" t="str">
        <f>IF(BQ177="","",IFERROR(VLOOKUP(DATASHEET!BX163,lookup,2,FALSE)-$P177,""))</f>
        <v/>
      </c>
      <c r="BQ177" s="156" t="str">
        <f>IFERROR(INDEX(DATASHEET!$A$1:$DG$299,MATCH(PROGRESS!$A177,DATASHEET!$A$1:$A$299,0),MATCH(PROGRESS!BR$2,DATASHEET!$A$1:$DG$1,0)),"")</f>
        <v/>
      </c>
      <c r="BR177" s="156" t="str">
        <f t="shared" si="108"/>
        <v/>
      </c>
      <c r="BS177" s="138" t="str">
        <f>IF(ISBLANK(DATASHEET!BY163),"",DATASHEET!BY163)</f>
        <v/>
      </c>
      <c r="BT177" s="198" t="str">
        <f>IF(ISBLANK(DATASHEET!BZ163),"",DATASHEET!BZ163)</f>
        <v/>
      </c>
      <c r="BU177" s="140" t="str">
        <f>IF(BV177="","",IFERROR(VLOOKUP(DATASHEET!CB163,lookup,2,FALSE)-$P177,""))</f>
        <v/>
      </c>
      <c r="BV177" s="156" t="str">
        <f>IFERROR(INDEX(DATASHEET!$A$1:$DG$299,MATCH(PROGRESS!$A177,DATASHEET!$A$1:$A$299,0),MATCH(PROGRESS!BW$2,DATASHEET!$A$1:$DG$1,0)),"")</f>
        <v/>
      </c>
      <c r="BW177" s="156" t="str">
        <f t="shared" si="109"/>
        <v/>
      </c>
      <c r="BX177" s="138" t="str">
        <f>IF(ISBLANK(DATASHEET!CC163),"",DATASHEET!CC163)</f>
        <v>JJA</v>
      </c>
      <c r="BY177" s="198" t="str">
        <f>IF(ISBLANK(DATASHEET!CD163),"",DATASHEET!CD163)</f>
        <v>11MS2-GG2-6</v>
      </c>
      <c r="BZ177" s="140" t="str">
        <f>IF(CA177="","",IFERROR(VLOOKUP(DATASHEET!CE163,lookup,2,FALSE)-$P177,""))</f>
        <v/>
      </c>
      <c r="CA177" s="156" t="str">
        <f>IFERROR(INDEX(DATASHEET!$A$1:$DG$299,MATCH(PROGRESS!$A177,DATASHEET!$A$1:$A$299,0),MATCH(PROGRESS!CB$2,DATASHEET!$A$1:$DG$1,0)),"")</f>
        <v/>
      </c>
      <c r="CB177" s="156" t="str">
        <f t="shared" si="110"/>
        <v/>
      </c>
      <c r="CC177" s="138" t="str">
        <f>IF(ISBLANK(DATASHEET!CF163),"",DATASHEET!CF163)</f>
        <v/>
      </c>
      <c r="CD177" s="198" t="str">
        <f>IF(ISBLANK(DATASHEET!CG163),"",DATASHEET!CG163)</f>
        <v/>
      </c>
      <c r="CE177" s="140" t="str">
        <f>IF(CF177="","",IFERROR(VLOOKUP(DATASHEET!CJ163,lookup,2,FALSE)-$P177,""))</f>
        <v/>
      </c>
      <c r="CF177" s="156" t="str">
        <f>IFERROR(INDEX(DATASHEET!$A$1:$DG$299,MATCH(PROGRESS!$A177,DATASHEET!$A$1:$A$299,0),MATCH(PROGRESS!CG$2,DATASHEET!$A$1:$DG$1,0)),"")</f>
        <v/>
      </c>
      <c r="CG177" s="156" t="str">
        <f t="shared" si="111"/>
        <v/>
      </c>
      <c r="CH177" s="138" t="str">
        <f>IF(ISBLANK(DATASHEET!CK163),"",DATASHEET!CK163)</f>
        <v/>
      </c>
      <c r="CI177" s="198" t="str">
        <f>IF(ISBLANK(DATASHEET!CL163),"",DATASHEET!CL163)</f>
        <v/>
      </c>
      <c r="CJ177" s="140" t="str">
        <f>IF(CK177="","",IFERROR(VLOOKUP(DATASHEET!CN163,lookup,2,FALSE)-$P177,""))</f>
        <v/>
      </c>
      <c r="CK177" s="156" t="str">
        <f>IFERROR(INDEX(DATASHEET!$A$1:$DG$299,MATCH(PROGRESS!$A177,DATASHEET!$A$1:$A$299,0),MATCH(PROGRESS!CL$2,DATASHEET!$A$1:$DG$1,0)),"")</f>
        <v/>
      </c>
      <c r="CL177" s="156" t="str">
        <f t="shared" si="112"/>
        <v/>
      </c>
      <c r="CM177" s="138" t="str">
        <f>IF(ISBLANK(DATASHEET!CO163),"",DATASHEET!CO163)</f>
        <v>PHB</v>
      </c>
      <c r="CN177" s="198" t="str">
        <f>IF(ISBLANK(DATASHEET!CP163),"",DATASHEET!CP163)</f>
        <v>11N-MA-1</v>
      </c>
      <c r="CO177" s="140" t="str">
        <f>IF(CP177="","",IFERROR(VLOOKUP(DATASHEET!CR163,lookup,2,FALSE)-$P177,""))</f>
        <v/>
      </c>
      <c r="CP177" s="156" t="str">
        <f>IFERROR(INDEX(DATASHEET!$A$1:$DG$299,MATCH(PROGRESS!$A177,DATASHEET!$A$1:$A$299,0),MATCH(PROGRESS!CQ$2,DATASHEET!$A$1:$DG$1,0)),"")</f>
        <v/>
      </c>
      <c r="CQ177" s="156" t="str">
        <f t="shared" si="113"/>
        <v/>
      </c>
      <c r="CR177" s="138" t="str">
        <f>IF(ISBLANK(DATASHEET!CS163),"",DATASHEET!CS163)</f>
        <v/>
      </c>
      <c r="CS177" s="198" t="str">
        <f>IF(ISBLANK(DATASHEET!CT163),"",DATASHEET!CT163)</f>
        <v/>
      </c>
      <c r="CT177" s="140" t="str">
        <f>IF(CU177="","",IFERROR(VLOOKUP(DATASHEET!CV163,lookup,2,FALSE)-$P177,""))</f>
        <v/>
      </c>
      <c r="CU177" s="156" t="str">
        <f>IFERROR(INDEX(DATASHEET!$A$1:$DG$299,MATCH(PROGRESS!$A177,DATASHEET!$A$1:$A$299,0),MATCH(PROGRESS!CV$2,DATASHEET!$A$1:$DG$1,0)),"")</f>
        <v/>
      </c>
      <c r="CV177" s="156" t="str">
        <f t="shared" si="114"/>
        <v/>
      </c>
      <c r="CW177" s="138" t="str">
        <f>IF(ISBLANK(DATASHEET!CW163),"",DATASHEET!CW163)</f>
        <v/>
      </c>
      <c r="CX177" s="198" t="str">
        <f>IF(ISBLANK(DATASHEET!CX163),"",DATASHEET!CX163)</f>
        <v/>
      </c>
      <c r="CY177" s="140" t="str">
        <f>IF(CZ177="","",IFERROR(VLOOKUP(DATASHEET!DD163,lookup,2,FALSE)-$P177,""))</f>
        <v/>
      </c>
      <c r="CZ177" s="156" t="str">
        <f>IFERROR(INDEX(DATASHEET!$A$1:$DG$299,MATCH(PROGRESS!$A177,DATASHEET!$A$1:$A$299,0),MATCH(PROGRESS!DA$2,DATASHEET!$A$1:$DG$1,0)),"")</f>
        <v/>
      </c>
      <c r="DA177" s="156" t="str">
        <f t="shared" si="115"/>
        <v/>
      </c>
      <c r="DB177" s="138" t="str">
        <f>IF(ISBLANK(DATASHEET!DE163),"",DATASHEET!DE163)</f>
        <v/>
      </c>
      <c r="DC177" s="198" t="str">
        <f>IF(ISBLANK(DATASHEET!DF163),"",DATASHEET!DF163)</f>
        <v/>
      </c>
      <c r="DD177" s="140" t="str">
        <f>IF(DE177="","",IFERROR(VLOOKUP(DATASHEET!DH163,lookup,2,FALSE)-$P177,""))</f>
        <v/>
      </c>
      <c r="DE177" s="156" t="str">
        <f>IFERROR(INDEX(DATASHEET!$A$1:$DG$299,MATCH(PROGRESS!$A177,DATASHEET!$A$1:$A$299,0),MATCH(PROGRESS!DF$2,DATASHEET!$A$1:$DG$1,0)),"")</f>
        <v/>
      </c>
      <c r="DF177" s="156" t="str">
        <f t="shared" si="116"/>
        <v/>
      </c>
      <c r="DG177" s="138" t="str">
        <f>IF(ISBLANK(DATASHEET!DI163),"",DATASHEET!DI163)</f>
        <v>AR</v>
      </c>
      <c r="DH177" s="198" t="str">
        <f>IF(ISBLANK(DATASHEET!DJ163),"",DATASHEET!DJ163)</f>
        <v>11T-PH-1</v>
      </c>
      <c r="DI177" s="140" t="str">
        <f>IF(DJ177="","",IFERROR(VLOOKUP(DATASHEET!DL163,lookup,2,FALSE)-$P177,""))</f>
        <v/>
      </c>
      <c r="DJ177" s="156" t="str">
        <f>IFERROR(INDEX(DATASHEET!$A$1:$DG$299,MATCH(PROGRESS!$A177,DATASHEET!$A$1:$A$299,0),MATCH(PROGRESS!DK$2,DATASHEET!$A$1:$DG$1,0)),"")</f>
        <v/>
      </c>
      <c r="DK177" s="156" t="str">
        <f t="shared" si="117"/>
        <v/>
      </c>
      <c r="DL177" s="138" t="str">
        <f>IF(ISBLANK(DATASHEET!DM163),"",DATASHEET!DM163)</f>
        <v/>
      </c>
      <c r="DM177" s="198" t="str">
        <f>IF(ISBLANK(DATASHEET!DN163),"",DATASHEET!DN163)</f>
        <v/>
      </c>
      <c r="DN177" s="140" t="str">
        <f>IF(DO177="","",IFERROR(VLOOKUP(DATASHEET!DP163,lookup,2,FALSE)-$P177,""))</f>
        <v/>
      </c>
      <c r="DO177" s="156" t="str">
        <f>IFERROR(INDEX(DATASHEET!$A$1:$DG$299,MATCH(PROGRESS!$A177,DATASHEET!$A$1:$A$299,0),MATCH(PROGRESS!DP$2,DATASHEET!$A$1:$DG$1,0)),"")</f>
        <v/>
      </c>
      <c r="DP177" s="156" t="str">
        <f t="shared" si="118"/>
        <v/>
      </c>
      <c r="DQ177" s="138" t="str">
        <f>IF(ISBLANK(DATASHEET!DQ163),"",DATASHEET!DQ163)</f>
        <v>FG</v>
      </c>
      <c r="DR177" s="198" t="str">
        <f>IF(ISBLANK(DATASHEET!DR163),"",DATASHEET!DR163)</f>
        <v>11X-RE-4</v>
      </c>
      <c r="DS177" s="140" t="str">
        <f>IF(DT177="","",IFERROR(VLOOKUP(DATASHEET!DT163,lookup,2,FALSE)-$P177,""))</f>
        <v/>
      </c>
      <c r="DT177" s="156" t="str">
        <f>IFERROR(INDEX(DATASHEET!$A$1:$DG$299,MATCH(PROGRESS!$A177,DATASHEET!$A$1:$A$299,0),MATCH(PROGRESS!DU$2,DATASHEET!$A$1:$DG$1,0)),"")</f>
        <v/>
      </c>
      <c r="DU177" s="156" t="str">
        <f t="shared" si="119"/>
        <v/>
      </c>
      <c r="DV177" s="138" t="str">
        <f>IF(ISBLANK(DATASHEET!DU163),"",DATASHEET!DU163)</f>
        <v/>
      </c>
      <c r="DW177" s="198" t="str">
        <f>IF(ISBLANK(DATASHEET!DV163),"",DATASHEET!DV163)</f>
        <v/>
      </c>
      <c r="DX177" s="140" t="str">
        <f>IF(DY177="","",IFERROR(VLOOKUP(DATASHEET!DX163,lookup,2,FALSE)-$P177,""))</f>
        <v/>
      </c>
      <c r="DY177" s="156" t="str">
        <f>IFERROR(INDEX(DATASHEET!$A$1:$DG$299,MATCH(PROGRESS!$A177,DATASHEET!$A$1:$A$299,0),MATCH(PROGRESS!DZ$2,DATASHEET!$A$1:$DG$1,0)),"")</f>
        <v/>
      </c>
      <c r="DZ177" s="156" t="str">
        <f t="shared" si="120"/>
        <v/>
      </c>
      <c r="EA177" s="138" t="str">
        <f>IF(ISBLANK(DATASHEET!DY163),"",DATASHEET!DY163)</f>
        <v>WE</v>
      </c>
      <c r="EB177" s="198" t="str">
        <f>IF(ISBLANK(DATASHEET!DZ163),"",DATASHEET!DZ163)</f>
        <v>11N-SP-1</v>
      </c>
      <c r="FD177" s="526"/>
      <c r="FE177" s="532"/>
      <c r="FF177" s="532"/>
      <c r="FG177" s="532"/>
      <c r="FH177" s="526"/>
      <c r="FI177" s="526"/>
      <c r="FJ177" s="532"/>
      <c r="FK177" s="526"/>
      <c r="FL177" s="532"/>
      <c r="FM177" s="526"/>
      <c r="FN177" s="532"/>
      <c r="FO177" s="532"/>
      <c r="FP177" s="532"/>
      <c r="FQ177" s="526"/>
      <c r="FR177" s="526"/>
      <c r="FS177" s="526"/>
      <c r="FT177" s="532"/>
      <c r="FU177" s="526"/>
      <c r="FV177" s="532"/>
      <c r="FW177" s="532"/>
      <c r="FX177" s="532"/>
      <c r="FY177" s="526"/>
      <c r="FZ177" s="532"/>
      <c r="GA177" s="529"/>
      <c r="GB177" s="530"/>
      <c r="GC177" s="530"/>
      <c r="GD177" s="529"/>
      <c r="GE177" s="530"/>
      <c r="GF177" s="530"/>
      <c r="GG177" s="530"/>
      <c r="GH177" s="530"/>
      <c r="GI177" s="530"/>
      <c r="GJ177" s="529"/>
      <c r="GK177" s="530"/>
      <c r="GL177" s="529"/>
      <c r="GM177" s="529"/>
      <c r="GN177" s="530"/>
      <c r="GO177" s="530"/>
      <c r="GP177" s="529"/>
      <c r="GQ177" s="529"/>
      <c r="GR177" s="530"/>
      <c r="GS177" s="530"/>
      <c r="GT177" s="529"/>
      <c r="HB177" t="s">
        <v>375</v>
      </c>
    </row>
    <row r="178" spans="1:210" ht="15.75" x14ac:dyDescent="0.25">
      <c r="A178" s="179">
        <f>DATASHEET!A164</f>
        <v>151583</v>
      </c>
      <c r="B178" s="58" t="str">
        <f>DATASHEET!B164</f>
        <v>SHEPHERD, Jessica</v>
      </c>
      <c r="C178" s="169" t="str">
        <f>DATASHEET!C164</f>
        <v>11EGQ</v>
      </c>
      <c r="D178" s="170" t="str">
        <f>DATASHEET!D164</f>
        <v>F</v>
      </c>
      <c r="E178" s="170" t="str">
        <f>DATASHEET!J164</f>
        <v>N</v>
      </c>
      <c r="F178" s="170" t="str">
        <f>DATASHEET!E164</f>
        <v>N</v>
      </c>
      <c r="G178" s="170" t="str">
        <f>DATASHEET!F164</f>
        <v>White - British</v>
      </c>
      <c r="H178" s="170" t="str">
        <f>DATASHEET!G164</f>
        <v>N</v>
      </c>
      <c r="I178" s="170" t="str">
        <f>DATASHEET!H164</f>
        <v>N</v>
      </c>
      <c r="J178" s="170" t="str">
        <f>DATASHEET!I164</f>
        <v>N</v>
      </c>
      <c r="K178" s="171" t="str">
        <f>DATASHEET!M164</f>
        <v>H</v>
      </c>
      <c r="L178" s="88" t="str">
        <f t="shared" si="96"/>
        <v/>
      </c>
      <c r="M178" s="88" t="str">
        <f t="shared" si="97"/>
        <v/>
      </c>
      <c r="N178" s="498" t="str">
        <f>IF(ISBLANK(DATASHEET!L164),"",DATASHEET!L164)</f>
        <v>6-7</v>
      </c>
      <c r="O178" s="109">
        <f>IFERROR(IF(VLOOKUP(DATASHEET!A164,[5]YEAR11!$A$2:$AF$236,18,FALSE)="","",VLOOKUP(DATASHEET!A164,[5]YEAR11!$A$2:$AF$236,18,FALSE)),"")</f>
        <v>61.896647999999999</v>
      </c>
      <c r="P178" s="111">
        <f>IFERROR(IF(VLOOKUP(DATASHEET!A164,[5]YEAR11!$A$2:$AF$237,19,FALSE)="","",VLOOKUP(DATASHEET!A164,[5]YEAR11!$A$2:$AF$237,19,FALSE)),"")</f>
        <v>6.1896648000000001</v>
      </c>
      <c r="Q178" s="497">
        <f>'P8 BREAKDOWN'!M166</f>
        <v>-5.6896648000000001</v>
      </c>
      <c r="R178" s="140" t="str">
        <f>IF(S178="","",IFERROR(VLOOKUP(DATASHEET!AF164,lookup,2,FALSE)-$P178,""))</f>
        <v/>
      </c>
      <c r="S178" s="156" t="str">
        <f>IFERROR(INDEX(DATASHEET!$A$1:$DG$299,MATCH(PROGRESS!$A178,DATASHEET!$A$1:$A$299,0),MATCH(PROGRESS!T$2,DATASHEET!$A$1:$DG$1,0)),"")</f>
        <v/>
      </c>
      <c r="T178" s="156" t="str">
        <f t="shared" si="98"/>
        <v/>
      </c>
      <c r="U178" s="138" t="str">
        <f>IF(ISBLANK(DATASHEET!AG164),"",DATASHEET!AG164)</f>
        <v>PLE</v>
      </c>
      <c r="V178" s="198" t="str">
        <f>IF(ISBLANK(DATASHEET!AH164),"",DATASHEET!AH164)</f>
        <v>11LT-AR-1</v>
      </c>
      <c r="W178" s="140" t="str">
        <f>IF(X178="","",IFERROR(VLOOKUP(DATASHEET!AJ164,lookup,2,FALSE)-$P178,""))</f>
        <v/>
      </c>
      <c r="X178" s="156" t="str">
        <f>IFERROR(INDEX(DATASHEET!$A$1:$DG$299,MATCH(PROGRESS!$A178,DATASHEET!$A$1:$A$299,0),MATCH(PROGRESS!Y$2,DATASHEET!$A$1:$DG$1,0)),"")</f>
        <v/>
      </c>
      <c r="Y178" s="156" t="str">
        <f t="shared" si="99"/>
        <v/>
      </c>
      <c r="Z178" s="138" t="str">
        <f>IF(ISBLANK(DATASHEET!AK164),"",DATASHEET!AK164)</f>
        <v/>
      </c>
      <c r="AA178" s="198" t="str">
        <f>IF(ISBLANK(DATASHEET!AL164),"",DATASHEET!AL164)</f>
        <v/>
      </c>
      <c r="AB178" s="140" t="str">
        <f>IF(AC178="","",IFERROR(VLOOKUP(DATASHEET!AN164,lookup,2,FALSE)-$P178,""))</f>
        <v/>
      </c>
      <c r="AC178" s="156" t="str">
        <f>IFERROR(INDEX(DATASHEET!$A$1:$DG$299,MATCH(PROGRESS!$A178,DATASHEET!$A$1:$A$299,0),MATCH(PROGRESS!AD$2,DATASHEET!$A$1:$DG$1,0)),"")</f>
        <v/>
      </c>
      <c r="AD178" s="156" t="str">
        <f t="shared" si="100"/>
        <v/>
      </c>
      <c r="AE178" s="138" t="str">
        <f>IF(ISBLANK(DATASHEET!AO164),"",DATASHEET!AO164)</f>
        <v/>
      </c>
      <c r="AF178" s="198" t="str">
        <f>IF(ISBLANK(DATASHEET!AP164),"",DATASHEET!AP164)</f>
        <v/>
      </c>
      <c r="AG178" s="140" t="str">
        <f>IF(AH178="","",IFERROR(VLOOKUP(DATASHEET!AR164,lookup,2,FALSE)-$P178,""))</f>
        <v/>
      </c>
      <c r="AH178" s="156" t="str">
        <f>IFERROR(INDEX(DATASHEET!$A$1:$DG$299,MATCH(PROGRESS!$A178,DATASHEET!$A$1:$A$299,0),MATCH(PROGRESS!AI$2,DATASHEET!$A$1:$DG$1,0)),"")</f>
        <v/>
      </c>
      <c r="AI178" s="156" t="str">
        <f t="shared" si="101"/>
        <v/>
      </c>
      <c r="AJ178" s="138" t="str">
        <f>IF(ISBLANK(DATASHEET!AS164),"",DATASHEET!AS164)</f>
        <v/>
      </c>
      <c r="AK178" s="198" t="str">
        <f>IF(ISBLANK(DATASHEET!AT164),"",DATASHEET!AT164)</f>
        <v/>
      </c>
      <c r="AL178" s="140" t="str">
        <f>IF(AM178="","",IFERROR(VLOOKUP(DATASHEET!AV164,lookup,2,FALSE)-$P178,""))</f>
        <v/>
      </c>
      <c r="AM178" s="156" t="str">
        <f>IFERROR(INDEX(DATASHEET!$A$1:$DG$299,MATCH(PROGRESS!$A178,DATASHEET!$A$1:$A$299,0),MATCH(PROGRESS!AN$2,DATASHEET!$A$1:$DG$1,0)),"")</f>
        <v/>
      </c>
      <c r="AN178" s="156" t="str">
        <f t="shared" si="102"/>
        <v/>
      </c>
      <c r="AO178" s="138" t="str">
        <f>IF(ISBLANK(DATASHEET!AW164),"",DATASHEET!AW164)</f>
        <v/>
      </c>
      <c r="AP178" s="198" t="str">
        <f>IF(ISBLANK(DATASHEET!AX164),"",DATASHEET!AX164)</f>
        <v/>
      </c>
      <c r="AQ178" s="140" t="str">
        <f>IF(AR178="","",IFERROR(VLOOKUP(DATASHEET!AZ164,lookup,2,FALSE)-$P178,""))</f>
        <v/>
      </c>
      <c r="AR178" s="156" t="str">
        <f>IFERROR(INDEX(DATASHEET!$A$1:$DG$299,MATCH(PROGRESS!$A178,DATASHEET!$A$1:$A$299,0),MATCH(PROGRESS!AS$2,DATASHEET!$A$1:$DG$1,0)),"")</f>
        <v/>
      </c>
      <c r="AS178" s="156" t="str">
        <f t="shared" si="103"/>
        <v/>
      </c>
      <c r="AT178" s="138" t="str">
        <f>IF(ISBLANK(DATASHEET!BA164),"",DATASHEET!BA164)</f>
        <v/>
      </c>
      <c r="AU178" s="198" t="str">
        <f>IF(ISBLANK(DATASHEET!BB164),"",DATASHEET!BB164)</f>
        <v/>
      </c>
      <c r="AV178" s="140" t="str">
        <f>IF(AW178="","",IFERROR(VLOOKUP(DATASHEET!BD164,lookup,2,FALSE)-$P178,""))</f>
        <v/>
      </c>
      <c r="AW178" s="156" t="str">
        <f>IFERROR(INDEX(DATASHEET!$A$1:$DG$299,MATCH(PROGRESS!$A178,DATASHEET!$A$1:$A$299,0),MATCH(PROGRESS!AX$2,DATASHEET!$A$1:$DG$1,0)),"")</f>
        <v/>
      </c>
      <c r="AX178" s="156" t="str">
        <f t="shared" si="104"/>
        <v/>
      </c>
      <c r="AY178" s="138" t="str">
        <f>IF(ISBLANK(DATASHEET!BE164),"",DATASHEET!BE164)</f>
        <v/>
      </c>
      <c r="AZ178" s="198" t="str">
        <f>IF(ISBLANK(DATASHEET!BF164),"",DATASHEET!BF164)</f>
        <v/>
      </c>
      <c r="BA178" s="140" t="str">
        <f>IF(BB178="","",IFERROR(VLOOKUP(DATASHEET!BH164,lookup,2,FALSE)-$P178,""))</f>
        <v/>
      </c>
      <c r="BB178" s="156" t="str">
        <f>IFERROR(INDEX(DATASHEET!$A$1:$DG$299,MATCH(PROGRESS!$A178,DATASHEET!$A$1:$A$299,0),MATCH(PROGRESS!BC$2,DATASHEET!$A$1:$DG$1,0)),"")</f>
        <v/>
      </c>
      <c r="BC178" s="156" t="str">
        <f t="shared" si="105"/>
        <v/>
      </c>
      <c r="BD178" s="138" t="str">
        <f>IF(ISBLANK(DATASHEET!BI164),"",DATASHEET!BI164)</f>
        <v>BH</v>
      </c>
      <c r="BE178" s="198" t="str">
        <f>IF(ISBLANK(DATASHEET!BJ164),"",DATASHEET!BJ164)</f>
        <v>11X-EN-2</v>
      </c>
      <c r="BF178" s="140" t="str">
        <f>IF(BG178="","",IFERROR(VLOOKUP(DATASHEET!BL164,lookup,2,FALSE)-$P178,""))</f>
        <v/>
      </c>
      <c r="BG178" s="156" t="str">
        <f>IFERROR(INDEX(DATASHEET!$A$1:$DG$299,MATCH(PROGRESS!$A178,DATASHEET!$A$1:$A$299,0),MATCH(PROGRESS!BH$2,DATASHEET!$A$1:$DG$1,0)),"")</f>
        <v/>
      </c>
      <c r="BH178" s="156" t="str">
        <f t="shared" si="106"/>
        <v/>
      </c>
      <c r="BI178" s="138" t="str">
        <f>IF(ISBLANK(DATASHEET!BM164),"",DATASHEET!BM164)</f>
        <v/>
      </c>
      <c r="BJ178" s="198" t="str">
        <f>IF(ISBLANK(DATASHEET!BN164),"",DATASHEET!BN164)</f>
        <v/>
      </c>
      <c r="BK178" s="140" t="str">
        <f>IF(BL178="","",IFERROR(VLOOKUP(DATASHEET!BP164,lookup,2,FALSE)-$P178,""))</f>
        <v/>
      </c>
      <c r="BL178" s="156" t="str">
        <f>IFERROR(INDEX(DATASHEET!$A$1:$DG$299,MATCH(PROGRESS!$A178,DATASHEET!$A$1:$A$299,0),MATCH(PROGRESS!BM$2,DATASHEET!$A$1:$DG$1,0)),"")</f>
        <v/>
      </c>
      <c r="BM178" s="156" t="str">
        <f t="shared" si="107"/>
        <v/>
      </c>
      <c r="BN178" s="138" t="str">
        <f>IF(ISBLANK(DATASHEET!BQ164),"",DATASHEET!BQ164)</f>
        <v/>
      </c>
      <c r="BO178" s="198" t="str">
        <f>IF(ISBLANK(DATASHEET!BR164),"",DATASHEET!BR164)</f>
        <v/>
      </c>
      <c r="BP178" s="140" t="str">
        <f>IF(BQ178="","",IFERROR(VLOOKUP(DATASHEET!BX164,lookup,2,FALSE)-$P178,""))</f>
        <v/>
      </c>
      <c r="BQ178" s="156" t="str">
        <f>IFERROR(INDEX(DATASHEET!$A$1:$DG$299,MATCH(PROGRESS!$A178,DATASHEET!$A$1:$A$299,0),MATCH(PROGRESS!BR$2,DATASHEET!$A$1:$DG$1,0)),"")</f>
        <v/>
      </c>
      <c r="BR178" s="156" t="str">
        <f t="shared" si="108"/>
        <v/>
      </c>
      <c r="BS178" s="138" t="str">
        <f>IF(ISBLANK(DATASHEET!BY164),"",DATASHEET!BY164)</f>
        <v>EGQ</v>
      </c>
      <c r="BT178" s="198" t="str">
        <f>IF(ISBLANK(DATASHEET!BZ164),"",DATASHEET!BZ164)</f>
        <v>11S-FR-2</v>
      </c>
      <c r="BU178" s="140" t="str">
        <f>IF(BV178="","",IFERROR(VLOOKUP(DATASHEET!CB164,lookup,2,FALSE)-$P178,""))</f>
        <v/>
      </c>
      <c r="BV178" s="156" t="str">
        <f>IFERROR(INDEX(DATASHEET!$A$1:$DG$299,MATCH(PROGRESS!$A178,DATASHEET!$A$1:$A$299,0),MATCH(PROGRESS!BW$2,DATASHEET!$A$1:$DG$1,0)),"")</f>
        <v/>
      </c>
      <c r="BW178" s="156" t="str">
        <f t="shared" si="109"/>
        <v/>
      </c>
      <c r="BX178" s="138" t="str">
        <f>IF(ISBLANK(DATASHEET!CC164),"",DATASHEET!CC164)</f>
        <v/>
      </c>
      <c r="BY178" s="198" t="str">
        <f>IF(ISBLANK(DATASHEET!CD164),"",DATASHEET!CD164)</f>
        <v/>
      </c>
      <c r="BZ178" s="140" t="str">
        <f>IF(CA178="","",IFERROR(VLOOKUP(DATASHEET!CE164,lookup,2,FALSE)-$P178,""))</f>
        <v/>
      </c>
      <c r="CA178" s="156" t="str">
        <f>IFERROR(INDEX(DATASHEET!$A$1:$DG$299,MATCH(PROGRESS!$A178,DATASHEET!$A$1:$A$299,0),MATCH(PROGRESS!CB$2,DATASHEET!$A$1:$DG$1,0)),"")</f>
        <v/>
      </c>
      <c r="CB178" s="156" t="str">
        <f t="shared" si="110"/>
        <v/>
      </c>
      <c r="CC178" s="138" t="str">
        <f>IF(ISBLANK(DATASHEET!CF164),"",DATASHEET!CF164)</f>
        <v/>
      </c>
      <c r="CD178" s="198" t="str">
        <f>IF(ISBLANK(DATASHEET!CG164),"",DATASHEET!CG164)</f>
        <v>AWIL</v>
      </c>
      <c r="CE178" s="140" t="str">
        <f>IF(CF178="","",IFERROR(VLOOKUP(DATASHEET!CJ164,lookup,2,FALSE)-$P178,""))</f>
        <v/>
      </c>
      <c r="CF178" s="156" t="str">
        <f>IFERROR(INDEX(DATASHEET!$A$1:$DG$299,MATCH(PROGRESS!$A178,DATASHEET!$A$1:$A$299,0),MATCH(PROGRESS!CG$2,DATASHEET!$A$1:$DG$1,0)),"")</f>
        <v/>
      </c>
      <c r="CG178" s="156" t="str">
        <f t="shared" si="111"/>
        <v/>
      </c>
      <c r="CH178" s="138" t="str">
        <f>IF(ISBLANK(DATASHEET!CK164),"",DATASHEET!CK164)</f>
        <v/>
      </c>
      <c r="CI178" s="198" t="str">
        <f>IF(ISBLANK(DATASHEET!CL164),"",DATASHEET!CL164)</f>
        <v/>
      </c>
      <c r="CJ178" s="140" t="str">
        <f>IF(CK178="","",IFERROR(VLOOKUP(DATASHEET!CN164,lookup,2,FALSE)-$P178,""))</f>
        <v/>
      </c>
      <c r="CK178" s="156" t="str">
        <f>IFERROR(INDEX(DATASHEET!$A$1:$DG$299,MATCH(PROGRESS!$A178,DATASHEET!$A$1:$A$299,0),MATCH(PROGRESS!CL$2,DATASHEET!$A$1:$DG$1,0)),"")</f>
        <v/>
      </c>
      <c r="CL178" s="156" t="str">
        <f t="shared" si="112"/>
        <v/>
      </c>
      <c r="CM178" s="138" t="str">
        <f>IF(ISBLANK(DATASHEET!CO164),"",DATASHEET!CO164)</f>
        <v>JQ</v>
      </c>
      <c r="CN178" s="198" t="str">
        <f>IF(ISBLANK(DATASHEET!CP164),"",DATASHEET!CP164)</f>
        <v>11X-MA-4</v>
      </c>
      <c r="CO178" s="140" t="str">
        <f>IF(CP178="","",IFERROR(VLOOKUP(DATASHEET!CR164,lookup,2,FALSE)-$P178,""))</f>
        <v/>
      </c>
      <c r="CP178" s="156" t="str">
        <f>IFERROR(INDEX(DATASHEET!$A$1:$DG$299,MATCH(PROGRESS!$A178,DATASHEET!$A$1:$A$299,0),MATCH(PROGRESS!CQ$2,DATASHEET!$A$1:$DG$1,0)),"")</f>
        <v/>
      </c>
      <c r="CQ178" s="156" t="str">
        <f t="shared" si="113"/>
        <v/>
      </c>
      <c r="CR178" s="138" t="str">
        <f>IF(ISBLANK(DATASHEET!CS164),"",DATASHEET!CS164)</f>
        <v/>
      </c>
      <c r="CS178" s="198" t="str">
        <f>IF(ISBLANK(DATASHEET!CT164),"",DATASHEET!CT164)</f>
        <v/>
      </c>
      <c r="CT178" s="140" t="str">
        <f>IF(CU178="","",IFERROR(VLOOKUP(DATASHEET!CV164,lookup,2,FALSE)-$P178,""))</f>
        <v/>
      </c>
      <c r="CU178" s="156" t="str">
        <f>IFERROR(INDEX(DATASHEET!$A$1:$DG$299,MATCH(PROGRESS!$A178,DATASHEET!$A$1:$A$299,0),MATCH(PROGRESS!CV$2,DATASHEET!$A$1:$DG$1,0)),"")</f>
        <v/>
      </c>
      <c r="CV178" s="156" t="str">
        <f t="shared" si="114"/>
        <v/>
      </c>
      <c r="CW178" s="138" t="str">
        <f>IF(ISBLANK(DATASHEET!CW164),"",DATASHEET!CW164)</f>
        <v/>
      </c>
      <c r="CX178" s="198" t="str">
        <f>IF(ISBLANK(DATASHEET!CX164),"",DATASHEET!CX164)</f>
        <v/>
      </c>
      <c r="CY178" s="140" t="str">
        <f>IF(CZ178="","",IFERROR(VLOOKUP(DATASHEET!DD164,lookup,2,FALSE)-$P178,""))</f>
        <v/>
      </c>
      <c r="CZ178" s="156" t="str">
        <f>IFERROR(INDEX(DATASHEET!$A$1:$DG$299,MATCH(PROGRESS!$A178,DATASHEET!$A$1:$A$299,0),MATCH(PROGRESS!DA$2,DATASHEET!$A$1:$DG$1,0)),"")</f>
        <v/>
      </c>
      <c r="DA178" s="156" t="str">
        <f t="shared" si="115"/>
        <v/>
      </c>
      <c r="DB178" s="138" t="str">
        <f>IF(ISBLANK(DATASHEET!DE164),"",DATASHEET!DE164)</f>
        <v/>
      </c>
      <c r="DC178" s="198" t="str">
        <f>IF(ISBLANK(DATASHEET!DF164),"",DATASHEET!DF164)</f>
        <v/>
      </c>
      <c r="DD178" s="140" t="str">
        <f>IF(DE178="","",IFERROR(VLOOKUP(DATASHEET!DH164,lookup,2,FALSE)-$P178,""))</f>
        <v/>
      </c>
      <c r="DE178" s="156" t="str">
        <f>IFERROR(INDEX(DATASHEET!$A$1:$DG$299,MATCH(PROGRESS!$A178,DATASHEET!$A$1:$A$299,0),MATCH(PROGRESS!DF$2,DATASHEET!$A$1:$DG$1,0)),"")</f>
        <v/>
      </c>
      <c r="DF178" s="156" t="str">
        <f t="shared" si="116"/>
        <v/>
      </c>
      <c r="DG178" s="138" t="str">
        <f>IF(ISBLANK(DATASHEET!DI164),"",DATASHEET!DI164)</f>
        <v/>
      </c>
      <c r="DH178" s="198" t="str">
        <f>IF(ISBLANK(DATASHEET!DJ164),"",DATASHEET!DJ164)</f>
        <v/>
      </c>
      <c r="DI178" s="140" t="str">
        <f>IF(DJ178="","",IFERROR(VLOOKUP(DATASHEET!DL164,lookup,2,FALSE)-$P178,""))</f>
        <v/>
      </c>
      <c r="DJ178" s="156" t="str">
        <f>IFERROR(INDEX(DATASHEET!$A$1:$DG$299,MATCH(PROGRESS!$A178,DATASHEET!$A$1:$A$299,0),MATCH(PROGRESS!DK$2,DATASHEET!$A$1:$DG$1,0)),"")</f>
        <v/>
      </c>
      <c r="DK178" s="156" t="str">
        <f t="shared" si="117"/>
        <v/>
      </c>
      <c r="DL178" s="138" t="str">
        <f>IF(ISBLANK(DATASHEET!DM164),"",DATASHEET!DM164)</f>
        <v/>
      </c>
      <c r="DM178" s="198" t="str">
        <f>IF(ISBLANK(DATASHEET!DN164),"",DATASHEET!DN164)</f>
        <v/>
      </c>
      <c r="DN178" s="140" t="str">
        <f>IF(DO178="","",IFERROR(VLOOKUP(DATASHEET!DP164,lookup,2,FALSE)-$P178,""))</f>
        <v/>
      </c>
      <c r="DO178" s="156" t="str">
        <f>IFERROR(INDEX(DATASHEET!$A$1:$DG$299,MATCH(PROGRESS!$A178,DATASHEET!$A$1:$A$299,0),MATCH(PROGRESS!DP$2,DATASHEET!$A$1:$DG$1,0)),"")</f>
        <v/>
      </c>
      <c r="DP178" s="156" t="str">
        <f t="shared" si="118"/>
        <v/>
      </c>
      <c r="DQ178" s="138" t="str">
        <f>IF(ISBLANK(DATASHEET!DQ164),"",DATASHEET!DQ164)</f>
        <v>MHA</v>
      </c>
      <c r="DR178" s="198" t="str">
        <f>IF(ISBLANK(DATASHEET!DR164),"",DATASHEET!DR164)</f>
        <v>11X-RE-6</v>
      </c>
      <c r="DS178" s="140" t="str">
        <f>IF(DT178="","",IFERROR(VLOOKUP(DATASHEET!DT164,lookup,2,FALSE)-$P178,""))</f>
        <v/>
      </c>
      <c r="DT178" s="156" t="str">
        <f>IFERROR(INDEX(DATASHEET!$A$1:$DG$299,MATCH(PROGRESS!$A178,DATASHEET!$A$1:$A$299,0),MATCH(PROGRESS!DU$2,DATASHEET!$A$1:$DG$1,0)),"")</f>
        <v/>
      </c>
      <c r="DU178" s="156" t="str">
        <f t="shared" si="119"/>
        <v/>
      </c>
      <c r="DV178" s="138" t="str">
        <f>IF(ISBLANK(DATASHEET!DU164),"",DATASHEET!DU164)</f>
        <v>ES</v>
      </c>
      <c r="DW178" s="198" t="str">
        <f>IF(ISBLANK(DATASHEET!DV164),"",DATASHEET!DV164)</f>
        <v>11C-SC-2</v>
      </c>
      <c r="DX178" s="140" t="str">
        <f>IF(DY178="","",IFERROR(VLOOKUP(DATASHEET!DX164,lookup,2,FALSE)-$P178,""))</f>
        <v/>
      </c>
      <c r="DY178" s="156" t="str">
        <f>IFERROR(INDEX(DATASHEET!$A$1:$DG$299,MATCH(PROGRESS!$A178,DATASHEET!$A$1:$A$299,0),MATCH(PROGRESS!DZ$2,DATASHEET!$A$1:$DG$1,0)),"")</f>
        <v/>
      </c>
      <c r="DZ178" s="156" t="str">
        <f t="shared" si="120"/>
        <v/>
      </c>
      <c r="EA178" s="138" t="str">
        <f>IF(ISBLANK(DATASHEET!DY164),"",DATASHEET!DY164)</f>
        <v/>
      </c>
      <c r="EB178" s="198" t="str">
        <f>IF(ISBLANK(DATASHEET!DZ164),"",DATASHEET!DZ164)</f>
        <v/>
      </c>
      <c r="FD178" s="526"/>
      <c r="FE178" s="532"/>
      <c r="FF178" s="532"/>
      <c r="FG178" s="532"/>
      <c r="FH178" s="526"/>
      <c r="FI178" s="526"/>
      <c r="FJ178" s="532"/>
      <c r="FK178" s="526"/>
      <c r="FL178" s="532"/>
      <c r="FM178" s="526"/>
      <c r="FN178" s="532"/>
      <c r="FO178" s="532"/>
      <c r="FP178" s="532"/>
      <c r="FQ178" s="526"/>
      <c r="FR178" s="526"/>
      <c r="FS178" s="526"/>
      <c r="FT178" s="532"/>
      <c r="FU178" s="526"/>
      <c r="FV178" s="532"/>
      <c r="FW178" s="532"/>
      <c r="FX178" s="532"/>
      <c r="FY178" s="526"/>
      <c r="FZ178" s="532"/>
      <c r="GA178" s="529"/>
      <c r="GB178" s="530"/>
      <c r="GC178" s="530"/>
      <c r="GD178" s="529"/>
      <c r="GE178" s="530"/>
      <c r="GF178" s="530"/>
      <c r="GG178" s="530"/>
      <c r="GH178" s="530"/>
      <c r="GI178" s="530"/>
      <c r="GJ178" s="529"/>
      <c r="GK178" s="530"/>
      <c r="GL178" s="529"/>
      <c r="GM178" s="529"/>
      <c r="GN178" s="530"/>
      <c r="GO178" s="530"/>
      <c r="GP178" s="529"/>
      <c r="GQ178" s="529"/>
      <c r="GR178" s="530"/>
      <c r="GS178" s="530"/>
      <c r="GT178" s="529"/>
      <c r="HA178" t="s">
        <v>375</v>
      </c>
    </row>
    <row r="179" spans="1:210" ht="15.75" x14ac:dyDescent="0.25">
      <c r="A179" s="179">
        <f>DATASHEET!A165</f>
        <v>151656</v>
      </c>
      <c r="B179" s="58" t="str">
        <f>DATASHEET!B165</f>
        <v>SHEPPARD, Jade</v>
      </c>
      <c r="C179" s="169" t="str">
        <f>DATASHEET!C165</f>
        <v>11KKN</v>
      </c>
      <c r="D179" s="170" t="str">
        <f>DATASHEET!D165</f>
        <v>F</v>
      </c>
      <c r="E179" s="170" t="str">
        <f>DATASHEET!J165</f>
        <v>N</v>
      </c>
      <c r="F179" s="170" t="str">
        <f>DATASHEET!E165</f>
        <v>N</v>
      </c>
      <c r="G179" s="170" t="str">
        <f>DATASHEET!F165</f>
        <v>White - British</v>
      </c>
      <c r="H179" s="170" t="str">
        <f>DATASHEET!G165</f>
        <v>N</v>
      </c>
      <c r="I179" s="170" t="str">
        <f>DATASHEET!H165</f>
        <v>Y</v>
      </c>
      <c r="J179" s="170" t="str">
        <f>DATASHEET!I165</f>
        <v>N</v>
      </c>
      <c r="K179" s="171" t="str">
        <f>DATASHEET!M165</f>
        <v>L</v>
      </c>
      <c r="L179" s="88" t="str">
        <f t="shared" si="96"/>
        <v/>
      </c>
      <c r="M179" s="88" t="str">
        <f t="shared" si="97"/>
        <v/>
      </c>
      <c r="N179" s="498" t="str">
        <f>IF(ISBLANK(DATASHEET!L165),"",DATASHEET!L165)</f>
        <v>4-5</v>
      </c>
      <c r="O179" s="109">
        <f>IFERROR(IF(VLOOKUP(DATASHEET!A165,[5]YEAR11!$A$2:$AF$236,18,FALSE)="","",VLOOKUP(DATASHEET!A165,[5]YEAR11!$A$2:$AF$236,18,FALSE)),"")</f>
        <v>31.325758</v>
      </c>
      <c r="P179" s="111">
        <f>IFERROR(IF(VLOOKUP(DATASHEET!A165,[5]YEAR11!$A$2:$AF$237,19,FALSE)="","",VLOOKUP(DATASHEET!A165,[5]YEAR11!$A$2:$AF$237,19,FALSE)),"")</f>
        <v>3.1325758000000001</v>
      </c>
      <c r="Q179" s="497">
        <f>'P8 BREAKDOWN'!M167</f>
        <v>-2.6325758000000001</v>
      </c>
      <c r="R179" s="140" t="str">
        <f>IF(S179="","",IFERROR(VLOOKUP(DATASHEET!AF165,lookup,2,FALSE)-$P179,""))</f>
        <v/>
      </c>
      <c r="S179" s="156" t="str">
        <f>IFERROR(INDEX(DATASHEET!$A$1:$DG$299,MATCH(PROGRESS!$A179,DATASHEET!$A$1:$A$299,0),MATCH(PROGRESS!T$2,DATASHEET!$A$1:$DG$1,0)),"")</f>
        <v/>
      </c>
      <c r="T179" s="156" t="str">
        <f t="shared" si="98"/>
        <v/>
      </c>
      <c r="U179" s="138" t="str">
        <f>IF(ISBLANK(DATASHEET!AG165),"",DATASHEET!AG165)</f>
        <v/>
      </c>
      <c r="V179" s="198" t="str">
        <f>IF(ISBLANK(DATASHEET!AH165),"",DATASHEET!AH165)</f>
        <v/>
      </c>
      <c r="W179" s="140" t="str">
        <f>IF(X179="","",IFERROR(VLOOKUP(DATASHEET!AJ165,lookup,2,FALSE)-$P179,""))</f>
        <v/>
      </c>
      <c r="X179" s="156" t="str">
        <f>IFERROR(INDEX(DATASHEET!$A$1:$DG$299,MATCH(PROGRESS!$A179,DATASHEET!$A$1:$A$299,0),MATCH(PROGRESS!Y$2,DATASHEET!$A$1:$DG$1,0)),"")</f>
        <v/>
      </c>
      <c r="Y179" s="156" t="str">
        <f t="shared" si="99"/>
        <v/>
      </c>
      <c r="Z179" s="138" t="str">
        <f>IF(ISBLANK(DATASHEET!AK165),"",DATASHEET!AK165)</f>
        <v/>
      </c>
      <c r="AA179" s="198" t="str">
        <f>IF(ISBLANK(DATASHEET!AL165),"",DATASHEET!AL165)</f>
        <v/>
      </c>
      <c r="AB179" s="140" t="str">
        <f>IF(AC179="","",IFERROR(VLOOKUP(DATASHEET!AN165,lookup,2,FALSE)-$P179,""))</f>
        <v/>
      </c>
      <c r="AC179" s="156" t="str">
        <f>IFERROR(INDEX(DATASHEET!$A$1:$DG$299,MATCH(PROGRESS!$A179,DATASHEET!$A$1:$A$299,0),MATCH(PROGRESS!AD$2,DATASHEET!$A$1:$DG$1,0)),"")</f>
        <v/>
      </c>
      <c r="AD179" s="156" t="str">
        <f t="shared" si="100"/>
        <v/>
      </c>
      <c r="AE179" s="138" t="str">
        <f>IF(ISBLANK(DATASHEET!AO165),"",DATASHEET!AO165)</f>
        <v/>
      </c>
      <c r="AF179" s="198" t="str">
        <f>IF(ISBLANK(DATASHEET!AP165),"",DATASHEET!AP165)</f>
        <v/>
      </c>
      <c r="AG179" s="140" t="str">
        <f>IF(AH179="","",IFERROR(VLOOKUP(DATASHEET!AR165,lookup,2,FALSE)-$P179,""))</f>
        <v/>
      </c>
      <c r="AH179" s="156" t="str">
        <f>IFERROR(INDEX(DATASHEET!$A$1:$DG$299,MATCH(PROGRESS!$A179,DATASHEET!$A$1:$A$299,0),MATCH(PROGRESS!AI$2,DATASHEET!$A$1:$DG$1,0)),"")</f>
        <v/>
      </c>
      <c r="AI179" s="156" t="str">
        <f t="shared" si="101"/>
        <v/>
      </c>
      <c r="AJ179" s="138" t="str">
        <f>IF(ISBLANK(DATASHEET!AS165),"",DATASHEET!AS165)</f>
        <v/>
      </c>
      <c r="AK179" s="198" t="str">
        <f>IF(ISBLANK(DATASHEET!AT165),"",DATASHEET!AT165)</f>
        <v/>
      </c>
      <c r="AL179" s="140" t="str">
        <f>IF(AM179="","",IFERROR(VLOOKUP(DATASHEET!AV165,lookup,2,FALSE)-$P179,""))</f>
        <v/>
      </c>
      <c r="AM179" s="156" t="str">
        <f>IFERROR(INDEX(DATASHEET!$A$1:$DG$299,MATCH(PROGRESS!$A179,DATASHEET!$A$1:$A$299,0),MATCH(PROGRESS!AN$2,DATASHEET!$A$1:$DG$1,0)),"")</f>
        <v/>
      </c>
      <c r="AN179" s="156" t="str">
        <f t="shared" si="102"/>
        <v/>
      </c>
      <c r="AO179" s="138" t="str">
        <f>IF(ISBLANK(DATASHEET!AW165),"",DATASHEET!AW165)</f>
        <v>BG</v>
      </c>
      <c r="AP179" s="198" t="str">
        <f>IF(ISBLANK(DATASHEET!AX165),"",DATASHEET!AX165)</f>
        <v>11MS2-CD-2</v>
      </c>
      <c r="AQ179" s="140" t="str">
        <f>IF(AR179="","",IFERROR(VLOOKUP(DATASHEET!AZ165,lookup,2,FALSE)-$P179,""))</f>
        <v/>
      </c>
      <c r="AR179" s="156" t="str">
        <f>IFERROR(INDEX(DATASHEET!$A$1:$DG$299,MATCH(PROGRESS!$A179,DATASHEET!$A$1:$A$299,0),MATCH(PROGRESS!AS$2,DATASHEET!$A$1:$DG$1,0)),"")</f>
        <v/>
      </c>
      <c r="AS179" s="156" t="str">
        <f t="shared" si="103"/>
        <v/>
      </c>
      <c r="AT179" s="138" t="str">
        <f>IF(ISBLANK(DATASHEET!BA165),"",DATASHEET!BA165)</f>
        <v/>
      </c>
      <c r="AU179" s="198" t="str">
        <f>IF(ISBLANK(DATASHEET!BB165),"",DATASHEET!BB165)</f>
        <v/>
      </c>
      <c r="AV179" s="140" t="str">
        <f>IF(AW179="","",IFERROR(VLOOKUP(DATASHEET!BD165,lookup,2,FALSE)-$P179,""))</f>
        <v/>
      </c>
      <c r="AW179" s="156" t="str">
        <f>IFERROR(INDEX(DATASHEET!$A$1:$DG$299,MATCH(PROGRESS!$A179,DATASHEET!$A$1:$A$299,0),MATCH(PROGRESS!AX$2,DATASHEET!$A$1:$DG$1,0)),"")</f>
        <v/>
      </c>
      <c r="AX179" s="156" t="str">
        <f t="shared" si="104"/>
        <v/>
      </c>
      <c r="AY179" s="138" t="str">
        <f>IF(ISBLANK(DATASHEET!BE165),"",DATASHEET!BE165)</f>
        <v/>
      </c>
      <c r="AZ179" s="198" t="str">
        <f>IF(ISBLANK(DATASHEET!BF165),"",DATASHEET!BF165)</f>
        <v/>
      </c>
      <c r="BA179" s="140" t="str">
        <f>IF(BB179="","",IFERROR(VLOOKUP(DATASHEET!BH165,lookup,2,FALSE)-$P179,""))</f>
        <v/>
      </c>
      <c r="BB179" s="156" t="str">
        <f>IFERROR(INDEX(DATASHEET!$A$1:$DG$299,MATCH(PROGRESS!$A179,DATASHEET!$A$1:$A$299,0),MATCH(PROGRESS!BC$2,DATASHEET!$A$1:$DG$1,0)),"")</f>
        <v/>
      </c>
      <c r="BC179" s="156" t="str">
        <f t="shared" si="105"/>
        <v/>
      </c>
      <c r="BD179" s="138" t="str">
        <f>IF(ISBLANK(DATASHEET!BI165),"",DATASHEET!BI165)</f>
        <v>EW</v>
      </c>
      <c r="BE179" s="198" t="str">
        <f>IF(ISBLANK(DATASHEET!BJ165),"",DATASHEET!BJ165)</f>
        <v>11X-EN-9</v>
      </c>
      <c r="BF179" s="140" t="str">
        <f>IF(BG179="","",IFERROR(VLOOKUP(DATASHEET!BL165,lookup,2,FALSE)-$P179,""))</f>
        <v/>
      </c>
      <c r="BG179" s="156" t="str">
        <f>IFERROR(INDEX(DATASHEET!$A$1:$DG$299,MATCH(PROGRESS!$A179,DATASHEET!$A$1:$A$299,0),MATCH(PROGRESS!BH$2,DATASHEET!$A$1:$DG$1,0)),"")</f>
        <v/>
      </c>
      <c r="BH179" s="156" t="str">
        <f t="shared" si="106"/>
        <v/>
      </c>
      <c r="BI179" s="138" t="str">
        <f>IF(ISBLANK(DATASHEET!BM165),"",DATASHEET!BM165)</f>
        <v/>
      </c>
      <c r="BJ179" s="198" t="str">
        <f>IF(ISBLANK(DATASHEET!BN165),"",DATASHEET!BN165)</f>
        <v/>
      </c>
      <c r="BK179" s="140" t="str">
        <f>IF(BL179="","",IFERROR(VLOOKUP(DATASHEET!BP165,lookup,2,FALSE)-$P179,""))</f>
        <v/>
      </c>
      <c r="BL179" s="156" t="str">
        <f>IFERROR(INDEX(DATASHEET!$A$1:$DG$299,MATCH(PROGRESS!$A179,DATASHEET!$A$1:$A$299,0),MATCH(PROGRESS!BM$2,DATASHEET!$A$1:$DG$1,0)),"")</f>
        <v/>
      </c>
      <c r="BM179" s="156" t="str">
        <f t="shared" si="107"/>
        <v/>
      </c>
      <c r="BN179" s="138" t="str">
        <f>IF(ISBLANK(DATASHEET!BQ165),"",DATASHEET!BQ165)</f>
        <v>AWR</v>
      </c>
      <c r="BO179" s="198" t="str">
        <f>IF(ISBLANK(DATASHEET!BR165),"",DATASHEET!BR165)</f>
        <v>11LT-FN-3</v>
      </c>
      <c r="BP179" s="140" t="str">
        <f>IF(BQ179="","",IFERROR(VLOOKUP(DATASHEET!BX165,lookup,2,FALSE)-$P179,""))</f>
        <v/>
      </c>
      <c r="BQ179" s="156" t="str">
        <f>IFERROR(INDEX(DATASHEET!$A$1:$DG$299,MATCH(PROGRESS!$A179,DATASHEET!$A$1:$A$299,0),MATCH(PROGRESS!BR$2,DATASHEET!$A$1:$DG$1,0)),"")</f>
        <v/>
      </c>
      <c r="BR179" s="156" t="str">
        <f t="shared" si="108"/>
        <v/>
      </c>
      <c r="BS179" s="138" t="str">
        <f>IF(ISBLANK(DATASHEET!BY165),"",DATASHEET!BY165)</f>
        <v/>
      </c>
      <c r="BT179" s="198" t="str">
        <f>IF(ISBLANK(DATASHEET!BZ165),"",DATASHEET!BZ165)</f>
        <v/>
      </c>
      <c r="BU179" s="140" t="str">
        <f>IF(BV179="","",IFERROR(VLOOKUP(DATASHEET!CB165,lookup,2,FALSE)-$P179,""))</f>
        <v/>
      </c>
      <c r="BV179" s="156" t="str">
        <f>IFERROR(INDEX(DATASHEET!$A$1:$DG$299,MATCH(PROGRESS!$A179,DATASHEET!$A$1:$A$299,0),MATCH(PROGRESS!BW$2,DATASHEET!$A$1:$DG$1,0)),"")</f>
        <v/>
      </c>
      <c r="BW179" s="156" t="str">
        <f t="shared" si="109"/>
        <v/>
      </c>
      <c r="BX179" s="138" t="str">
        <f>IF(ISBLANK(DATASHEET!CC165),"",DATASHEET!CC165)</f>
        <v/>
      </c>
      <c r="BY179" s="198" t="str">
        <f>IF(ISBLANK(DATASHEET!CD165),"",DATASHEET!CD165)</f>
        <v/>
      </c>
      <c r="BZ179" s="140" t="str">
        <f>IF(CA179="","",IFERROR(VLOOKUP(DATASHEET!CE165,lookup,2,FALSE)-$P179,""))</f>
        <v/>
      </c>
      <c r="CA179" s="156" t="str">
        <f>IFERROR(INDEX(DATASHEET!$A$1:$DG$299,MATCH(PROGRESS!$A179,DATASHEET!$A$1:$A$299,0),MATCH(PROGRESS!CB$2,DATASHEET!$A$1:$DG$1,0)),"")</f>
        <v/>
      </c>
      <c r="CB179" s="156" t="str">
        <f t="shared" si="110"/>
        <v/>
      </c>
      <c r="CC179" s="138" t="str">
        <f>IF(ISBLANK(DATASHEET!CF165),"",DATASHEET!CF165)</f>
        <v/>
      </c>
      <c r="CD179" s="198" t="str">
        <f>IF(ISBLANK(DATASHEET!CG165),"",DATASHEET!CG165)</f>
        <v/>
      </c>
      <c r="CE179" s="140" t="str">
        <f>IF(CF179="","",IFERROR(VLOOKUP(DATASHEET!CJ165,lookup,2,FALSE)-$P179,""))</f>
        <v/>
      </c>
      <c r="CF179" s="156" t="str">
        <f>IFERROR(INDEX(DATASHEET!$A$1:$DG$299,MATCH(PROGRESS!$A179,DATASHEET!$A$1:$A$299,0),MATCH(PROGRESS!CG$2,DATASHEET!$A$1:$DG$1,0)),"")</f>
        <v/>
      </c>
      <c r="CG179" s="156" t="str">
        <f t="shared" si="111"/>
        <v/>
      </c>
      <c r="CH179" s="138" t="str">
        <f>IF(ISBLANK(DATASHEET!CK165),"",DATASHEET!CK165)</f>
        <v/>
      </c>
      <c r="CI179" s="198" t="str">
        <f>IF(ISBLANK(DATASHEET!CL165),"",DATASHEET!CL165)</f>
        <v/>
      </c>
      <c r="CJ179" s="140" t="str">
        <f>IF(CK179="","",IFERROR(VLOOKUP(DATASHEET!CN165,lookup,2,FALSE)-$P179,""))</f>
        <v/>
      </c>
      <c r="CK179" s="156" t="str">
        <f>IFERROR(INDEX(DATASHEET!$A$1:$DG$299,MATCH(PROGRESS!$A179,DATASHEET!$A$1:$A$299,0),MATCH(PROGRESS!CL$2,DATASHEET!$A$1:$DG$1,0)),"")</f>
        <v/>
      </c>
      <c r="CL179" s="156" t="str">
        <f t="shared" si="112"/>
        <v/>
      </c>
      <c r="CM179" s="138" t="str">
        <f>IF(ISBLANK(DATASHEET!CO165),"",DATASHEET!CO165)</f>
        <v>AMA</v>
      </c>
      <c r="CN179" s="198" t="str">
        <f>IF(ISBLANK(DATASHEET!CP165),"",DATASHEET!CP165)</f>
        <v>11S-MA-4</v>
      </c>
      <c r="CO179" s="140" t="str">
        <f>IF(CP179="","",IFERROR(VLOOKUP(DATASHEET!CR165,lookup,2,FALSE)-$P179,""))</f>
        <v/>
      </c>
      <c r="CP179" s="156" t="str">
        <f>IFERROR(INDEX(DATASHEET!$A$1:$DG$299,MATCH(PROGRESS!$A179,DATASHEET!$A$1:$A$299,0),MATCH(PROGRESS!CQ$2,DATASHEET!$A$1:$DG$1,0)),"")</f>
        <v/>
      </c>
      <c r="CQ179" s="156" t="str">
        <f t="shared" si="113"/>
        <v/>
      </c>
      <c r="CR179" s="138" t="str">
        <f>IF(ISBLANK(DATASHEET!CS165),"",DATASHEET!CS165)</f>
        <v/>
      </c>
      <c r="CS179" s="198" t="str">
        <f>IF(ISBLANK(DATASHEET!CT165),"",DATASHEET!CT165)</f>
        <v/>
      </c>
      <c r="CT179" s="140" t="str">
        <f>IF(CU179="","",IFERROR(VLOOKUP(DATASHEET!CV165,lookup,2,FALSE)-$P179,""))</f>
        <v/>
      </c>
      <c r="CU179" s="156" t="str">
        <f>IFERROR(INDEX(DATASHEET!$A$1:$DG$299,MATCH(PROGRESS!$A179,DATASHEET!$A$1:$A$299,0),MATCH(PROGRESS!CV$2,DATASHEET!$A$1:$DG$1,0)),"")</f>
        <v/>
      </c>
      <c r="CV179" s="156" t="str">
        <f t="shared" si="114"/>
        <v/>
      </c>
      <c r="CW179" s="138" t="str">
        <f>IF(ISBLANK(DATASHEET!CW165),"",DATASHEET!CW165)</f>
        <v/>
      </c>
      <c r="CX179" s="198" t="str">
        <f>IF(ISBLANK(DATASHEET!CX165),"",DATASHEET!CX165)</f>
        <v/>
      </c>
      <c r="CY179" s="140" t="str">
        <f>IF(CZ179="","",IFERROR(VLOOKUP(DATASHEET!DD165,lookup,2,FALSE)-$P179,""))</f>
        <v/>
      </c>
      <c r="CZ179" s="156" t="str">
        <f>IFERROR(INDEX(DATASHEET!$A$1:$DG$299,MATCH(PROGRESS!$A179,DATASHEET!$A$1:$A$299,0),MATCH(PROGRESS!DA$2,DATASHEET!$A$1:$DG$1,0)),"")</f>
        <v/>
      </c>
      <c r="DA179" s="156" t="str">
        <f t="shared" si="115"/>
        <v/>
      </c>
      <c r="DB179" s="138" t="str">
        <f>IF(ISBLANK(DATASHEET!DE165),"",DATASHEET!DE165)</f>
        <v/>
      </c>
      <c r="DC179" s="198" t="str">
        <f>IF(ISBLANK(DATASHEET!DF165),"",DATASHEET!DF165)</f>
        <v/>
      </c>
      <c r="DD179" s="140" t="str">
        <f>IF(DE179="","",IFERROR(VLOOKUP(DATASHEET!DH165,lookup,2,FALSE)-$P179,""))</f>
        <v/>
      </c>
      <c r="DE179" s="156" t="str">
        <f>IFERROR(INDEX(DATASHEET!$A$1:$DG$299,MATCH(PROGRESS!$A179,DATASHEET!$A$1:$A$299,0),MATCH(PROGRESS!DF$2,DATASHEET!$A$1:$DG$1,0)),"")</f>
        <v/>
      </c>
      <c r="DF179" s="156" t="str">
        <f t="shared" si="116"/>
        <v/>
      </c>
      <c r="DG179" s="138" t="str">
        <f>IF(ISBLANK(DATASHEET!DI165),"",DATASHEET!DI165)</f>
        <v/>
      </c>
      <c r="DH179" s="198" t="str">
        <f>IF(ISBLANK(DATASHEET!DJ165),"",DATASHEET!DJ165)</f>
        <v/>
      </c>
      <c r="DI179" s="140" t="str">
        <f>IF(DJ179="","",IFERROR(VLOOKUP(DATASHEET!DL165,lookup,2,FALSE)-$P179,""))</f>
        <v/>
      </c>
      <c r="DJ179" s="156" t="str">
        <f>IFERROR(INDEX(DATASHEET!$A$1:$DG$299,MATCH(PROGRESS!$A179,DATASHEET!$A$1:$A$299,0),MATCH(PROGRESS!DK$2,DATASHEET!$A$1:$DG$1,0)),"")</f>
        <v/>
      </c>
      <c r="DK179" s="156" t="str">
        <f t="shared" si="117"/>
        <v/>
      </c>
      <c r="DL179" s="138" t="str">
        <f>IF(ISBLANK(DATASHEET!DM165),"",DATASHEET!DM165)</f>
        <v/>
      </c>
      <c r="DM179" s="198" t="str">
        <f>IF(ISBLANK(DATASHEET!DN165),"",DATASHEET!DN165)</f>
        <v/>
      </c>
      <c r="DN179" s="140" t="str">
        <f>IF(DO179="","",IFERROR(VLOOKUP(DATASHEET!DP165,lookup,2,FALSE)-$P179,""))</f>
        <v/>
      </c>
      <c r="DO179" s="156" t="str">
        <f>IFERROR(INDEX(DATASHEET!$A$1:$DG$299,MATCH(PROGRESS!$A179,DATASHEET!$A$1:$A$299,0),MATCH(PROGRESS!DP$2,DATASHEET!$A$1:$DG$1,0)),"")</f>
        <v/>
      </c>
      <c r="DP179" s="156" t="str">
        <f t="shared" si="118"/>
        <v/>
      </c>
      <c r="DQ179" s="138" t="str">
        <f>IF(ISBLANK(DATASHEET!DQ165),"",DATASHEET!DQ165)</f>
        <v>ZA</v>
      </c>
      <c r="DR179" s="198" t="str">
        <f>IF(ISBLANK(DATASHEET!DR165),"",DATASHEET!DR165)</f>
        <v>11X-RE-7</v>
      </c>
      <c r="DS179" s="140" t="str">
        <f>IF(DT179="","",IFERROR(VLOOKUP(DATASHEET!DT165,lookup,2,FALSE)-$P179,""))</f>
        <v/>
      </c>
      <c r="DT179" s="156" t="str">
        <f>IFERROR(INDEX(DATASHEET!$A$1:$DG$299,MATCH(PROGRESS!$A179,DATASHEET!$A$1:$A$299,0),MATCH(PROGRESS!DU$2,DATASHEET!$A$1:$DG$1,0)),"")</f>
        <v/>
      </c>
      <c r="DU179" s="156" t="str">
        <f t="shared" si="119"/>
        <v/>
      </c>
      <c r="DV179" s="138" t="str">
        <f>IF(ISBLANK(DATASHEET!DU165),"",DATASHEET!DU165)</f>
        <v>KR</v>
      </c>
      <c r="DW179" s="198" t="str">
        <f>IF(ISBLANK(DATASHEET!DV165),"",DATASHEET!DV165)</f>
        <v>11C-SC-4</v>
      </c>
      <c r="DX179" s="140" t="str">
        <f>IF(DY179="","",IFERROR(VLOOKUP(DATASHEET!DX165,lookup,2,FALSE)-$P179,""))</f>
        <v/>
      </c>
      <c r="DY179" s="156" t="str">
        <f>IFERROR(INDEX(DATASHEET!$A$1:$DG$299,MATCH(PROGRESS!$A179,DATASHEET!$A$1:$A$299,0),MATCH(PROGRESS!DZ$2,DATASHEET!$A$1:$DG$1,0)),"")</f>
        <v/>
      </c>
      <c r="DZ179" s="156" t="str">
        <f t="shared" si="120"/>
        <v/>
      </c>
      <c r="EA179" s="138" t="str">
        <f>IF(ISBLANK(DATASHEET!DY165),"",DATASHEET!DY165)</f>
        <v>WE</v>
      </c>
      <c r="EB179" s="198" t="str">
        <f>IF(ISBLANK(DATASHEET!DZ165),"",DATASHEET!DZ165)</f>
        <v>11S-SP-4</v>
      </c>
      <c r="FD179" s="526"/>
      <c r="FE179" s="532"/>
      <c r="FF179" s="532"/>
      <c r="FG179" s="532"/>
      <c r="FH179" s="526"/>
      <c r="FI179" s="526"/>
      <c r="FJ179" s="532"/>
      <c r="FK179" s="526"/>
      <c r="FL179" s="532"/>
      <c r="FM179" s="526"/>
      <c r="FN179" s="532"/>
      <c r="FO179" s="532"/>
      <c r="FP179" s="532"/>
      <c r="FQ179" s="526"/>
      <c r="FR179" s="526"/>
      <c r="FS179" s="526"/>
      <c r="FT179" s="532"/>
      <c r="FU179" s="526"/>
      <c r="FV179" s="532"/>
      <c r="FW179" s="532"/>
      <c r="FX179" s="532"/>
      <c r="FY179" s="526"/>
      <c r="FZ179" s="532"/>
      <c r="GA179" s="529"/>
      <c r="GB179" s="530"/>
      <c r="GC179" s="530"/>
      <c r="GD179" s="529"/>
      <c r="GE179" s="530"/>
      <c r="GF179" s="530"/>
      <c r="GG179" s="530"/>
      <c r="GH179" s="530"/>
      <c r="GI179" s="530"/>
      <c r="GJ179" s="529"/>
      <c r="GK179" s="530"/>
      <c r="GL179" s="529"/>
      <c r="GM179" s="529"/>
      <c r="GN179" s="530"/>
      <c r="GO179" s="530"/>
      <c r="GP179" s="529"/>
      <c r="GQ179" s="529"/>
      <c r="GR179" s="530"/>
      <c r="GS179" s="530"/>
      <c r="GT179" s="529"/>
      <c r="HA179" t="s">
        <v>375</v>
      </c>
      <c r="HB179" t="s">
        <v>375</v>
      </c>
    </row>
    <row r="180" spans="1:210" ht="15.75" x14ac:dyDescent="0.25">
      <c r="A180" s="179">
        <f>DATASHEET!A166</f>
        <v>151601</v>
      </c>
      <c r="B180" s="58" t="str">
        <f>DATASHEET!B166</f>
        <v>SHERIDAN, Stanley</v>
      </c>
      <c r="C180" s="169" t="str">
        <f>DATASHEET!C166</f>
        <v>11WE</v>
      </c>
      <c r="D180" s="170" t="str">
        <f>DATASHEET!D166</f>
        <v>M</v>
      </c>
      <c r="E180" s="170" t="str">
        <f>DATASHEET!J166</f>
        <v>N</v>
      </c>
      <c r="F180" s="170" t="str">
        <f>DATASHEET!E166</f>
        <v>N</v>
      </c>
      <c r="G180" s="170" t="str">
        <f>DATASHEET!F166</f>
        <v>White - British</v>
      </c>
      <c r="H180" s="170" t="str">
        <f>DATASHEET!G166</f>
        <v>N</v>
      </c>
      <c r="I180" s="170" t="str">
        <f>DATASHEET!H166</f>
        <v>N</v>
      </c>
      <c r="J180" s="170" t="str">
        <f>DATASHEET!I166</f>
        <v>N</v>
      </c>
      <c r="K180" s="171" t="str">
        <f>DATASHEET!M166</f>
        <v>M</v>
      </c>
      <c r="L180" s="88" t="str">
        <f t="shared" si="96"/>
        <v/>
      </c>
      <c r="M180" s="88" t="str">
        <f t="shared" si="97"/>
        <v/>
      </c>
      <c r="N180" s="498" t="str">
        <f>IF(ISBLANK(DATASHEET!L166),"",DATASHEET!L166)</f>
        <v>6-7</v>
      </c>
      <c r="O180" s="109">
        <f>IFERROR(IF(VLOOKUP(DATASHEET!A166,[5]YEAR11!$A$2:$AF$236,18,FALSE)="","",VLOOKUP(DATASHEET!A166,[5]YEAR11!$A$2:$AF$236,18,FALSE)),"")</f>
        <v>56.563876999999998</v>
      </c>
      <c r="P180" s="111">
        <f>IFERROR(IF(VLOOKUP(DATASHEET!A166,[5]YEAR11!$A$2:$AF$237,19,FALSE)="","",VLOOKUP(DATASHEET!A166,[5]YEAR11!$A$2:$AF$237,19,FALSE)),"")</f>
        <v>5.6563876999999998</v>
      </c>
      <c r="Q180" s="497">
        <f>'P8 BREAKDOWN'!M168</f>
        <v>-4.7563876999999994</v>
      </c>
      <c r="R180" s="140" t="str">
        <f>IF(S180="","",IFERROR(VLOOKUP(DATASHEET!AF166,lookup,2,FALSE)-$P180,""))</f>
        <v/>
      </c>
      <c r="S180" s="156" t="str">
        <f>IFERROR(INDEX(DATASHEET!$A$1:$DG$299,MATCH(PROGRESS!$A180,DATASHEET!$A$1:$A$299,0),MATCH(PROGRESS!T$2,DATASHEET!$A$1:$DG$1,0)),"")</f>
        <v/>
      </c>
      <c r="T180" s="156" t="str">
        <f t="shared" si="98"/>
        <v/>
      </c>
      <c r="U180" s="138" t="str">
        <f>IF(ISBLANK(DATASHEET!AG166),"",DATASHEET!AG166)</f>
        <v>PLE</v>
      </c>
      <c r="V180" s="198" t="str">
        <f>IF(ISBLANK(DATASHEET!AH166),"",DATASHEET!AH166)</f>
        <v>11LT-AR-1</v>
      </c>
      <c r="W180" s="140" t="str">
        <f>IF(X180="","",IFERROR(VLOOKUP(DATASHEET!AJ166,lookup,2,FALSE)-$P180,""))</f>
        <v/>
      </c>
      <c r="X180" s="156" t="str">
        <f>IFERROR(INDEX(DATASHEET!$A$1:$DG$299,MATCH(PROGRESS!$A180,DATASHEET!$A$1:$A$299,0),MATCH(PROGRESS!Y$2,DATASHEET!$A$1:$DG$1,0)),"")</f>
        <v/>
      </c>
      <c r="Y180" s="156" t="str">
        <f t="shared" si="99"/>
        <v/>
      </c>
      <c r="Z180" s="138" t="str">
        <f>IF(ISBLANK(DATASHEET!AK166),"",DATASHEET!AK166)</f>
        <v/>
      </c>
      <c r="AA180" s="198" t="str">
        <f>IF(ISBLANK(DATASHEET!AL166),"",DATASHEET!AL166)</f>
        <v/>
      </c>
      <c r="AB180" s="140" t="str">
        <f>IF(AC180="","",IFERROR(VLOOKUP(DATASHEET!AN166,lookup,2,FALSE)-$P180,""))</f>
        <v/>
      </c>
      <c r="AC180" s="156" t="str">
        <f>IFERROR(INDEX(DATASHEET!$A$1:$DG$299,MATCH(PROGRESS!$A180,DATASHEET!$A$1:$A$299,0),MATCH(PROGRESS!AD$2,DATASHEET!$A$1:$DG$1,0)),"")</f>
        <v/>
      </c>
      <c r="AD180" s="156" t="str">
        <f t="shared" si="100"/>
        <v/>
      </c>
      <c r="AE180" s="138" t="str">
        <f>IF(ISBLANK(DATASHEET!AO166),"",DATASHEET!AO166)</f>
        <v>ASM</v>
      </c>
      <c r="AF180" s="198" t="str">
        <f>IF(ISBLANK(DATASHEET!AP166),"",DATASHEET!AP166)</f>
        <v>11MS2-BE-MS-1</v>
      </c>
      <c r="AG180" s="140" t="str">
        <f>IF(AH180="","",IFERROR(VLOOKUP(DATASHEET!AR166,lookup,2,FALSE)-$P180,""))</f>
        <v/>
      </c>
      <c r="AH180" s="156" t="str">
        <f>IFERROR(INDEX(DATASHEET!$A$1:$DG$299,MATCH(PROGRESS!$A180,DATASHEET!$A$1:$A$299,0),MATCH(PROGRESS!AI$2,DATASHEET!$A$1:$DG$1,0)),"")</f>
        <v/>
      </c>
      <c r="AI180" s="156" t="str">
        <f t="shared" si="101"/>
        <v/>
      </c>
      <c r="AJ180" s="138" t="str">
        <f>IF(ISBLANK(DATASHEET!AS166),"",DATASHEET!AS166)</f>
        <v/>
      </c>
      <c r="AK180" s="198" t="str">
        <f>IF(ISBLANK(DATASHEET!AT166),"",DATASHEET!AT166)</f>
        <v/>
      </c>
      <c r="AL180" s="140" t="str">
        <f>IF(AM180="","",IFERROR(VLOOKUP(DATASHEET!AV166,lookup,2,FALSE)-$P180,""))</f>
        <v/>
      </c>
      <c r="AM180" s="156" t="str">
        <f>IFERROR(INDEX(DATASHEET!$A$1:$DG$299,MATCH(PROGRESS!$A180,DATASHEET!$A$1:$A$299,0),MATCH(PROGRESS!AN$2,DATASHEET!$A$1:$DG$1,0)),"")</f>
        <v/>
      </c>
      <c r="AN180" s="156" t="str">
        <f t="shared" si="102"/>
        <v/>
      </c>
      <c r="AO180" s="138" t="str">
        <f>IF(ISBLANK(DATASHEET!AW166),"",DATASHEET!AW166)</f>
        <v/>
      </c>
      <c r="AP180" s="198" t="str">
        <f>IF(ISBLANK(DATASHEET!AX166),"",DATASHEET!AX166)</f>
        <v/>
      </c>
      <c r="AQ180" s="140" t="str">
        <f>IF(AR180="","",IFERROR(VLOOKUP(DATASHEET!AZ166,lookup,2,FALSE)-$P180,""))</f>
        <v/>
      </c>
      <c r="AR180" s="156" t="str">
        <f>IFERROR(INDEX(DATASHEET!$A$1:$DG$299,MATCH(PROGRESS!$A180,DATASHEET!$A$1:$A$299,0),MATCH(PROGRESS!AS$2,DATASHEET!$A$1:$DG$1,0)),"")</f>
        <v/>
      </c>
      <c r="AS180" s="156" t="str">
        <f t="shared" si="103"/>
        <v/>
      </c>
      <c r="AT180" s="138" t="str">
        <f>IF(ISBLANK(DATASHEET!BA166),"",DATASHEET!BA166)</f>
        <v/>
      </c>
      <c r="AU180" s="198" t="str">
        <f>IF(ISBLANK(DATASHEET!BB166),"",DATASHEET!BB166)</f>
        <v/>
      </c>
      <c r="AV180" s="140" t="str">
        <f>IF(AW180="","",IFERROR(VLOOKUP(DATASHEET!BD166,lookup,2,FALSE)-$P180,""))</f>
        <v/>
      </c>
      <c r="AW180" s="156" t="str">
        <f>IFERROR(INDEX(DATASHEET!$A$1:$DG$299,MATCH(PROGRESS!$A180,DATASHEET!$A$1:$A$299,0),MATCH(PROGRESS!AX$2,DATASHEET!$A$1:$DG$1,0)),"")</f>
        <v/>
      </c>
      <c r="AX180" s="156" t="str">
        <f t="shared" si="104"/>
        <v/>
      </c>
      <c r="AY180" s="138" t="str">
        <f>IF(ISBLANK(DATASHEET!BE166),"",DATASHEET!BE166)</f>
        <v/>
      </c>
      <c r="AZ180" s="198" t="str">
        <f>IF(ISBLANK(DATASHEET!BF166),"",DATASHEET!BF166)</f>
        <v/>
      </c>
      <c r="BA180" s="140" t="str">
        <f>IF(BB180="","",IFERROR(VLOOKUP(DATASHEET!BH166,lookup,2,FALSE)-$P180,""))</f>
        <v/>
      </c>
      <c r="BB180" s="156" t="str">
        <f>IFERROR(INDEX(DATASHEET!$A$1:$DG$299,MATCH(PROGRESS!$A180,DATASHEET!$A$1:$A$299,0),MATCH(PROGRESS!BC$2,DATASHEET!$A$1:$DG$1,0)),"")</f>
        <v/>
      </c>
      <c r="BC180" s="156" t="str">
        <f t="shared" si="105"/>
        <v/>
      </c>
      <c r="BD180" s="138" t="str">
        <f>IF(ISBLANK(DATASHEET!BI166),"",DATASHEET!BI166)</f>
        <v>JK</v>
      </c>
      <c r="BE180" s="198" t="str">
        <f>IF(ISBLANK(DATASHEET!BJ166),"",DATASHEET!BJ166)</f>
        <v>11X-EN-3</v>
      </c>
      <c r="BF180" s="140" t="str">
        <f>IF(BG180="","",IFERROR(VLOOKUP(DATASHEET!BL166,lookup,2,FALSE)-$P180,""))</f>
        <v/>
      </c>
      <c r="BG180" s="156" t="str">
        <f>IFERROR(INDEX(DATASHEET!$A$1:$DG$299,MATCH(PROGRESS!$A180,DATASHEET!$A$1:$A$299,0),MATCH(PROGRESS!BH$2,DATASHEET!$A$1:$DG$1,0)),"")</f>
        <v/>
      </c>
      <c r="BH180" s="156" t="str">
        <f t="shared" si="106"/>
        <v/>
      </c>
      <c r="BI180" s="138" t="str">
        <f>IF(ISBLANK(DATASHEET!BM166),"",DATASHEET!BM166)</f>
        <v/>
      </c>
      <c r="BJ180" s="198" t="str">
        <f>IF(ISBLANK(DATASHEET!BN166),"",DATASHEET!BN166)</f>
        <v/>
      </c>
      <c r="BK180" s="140" t="str">
        <f>IF(BL180="","",IFERROR(VLOOKUP(DATASHEET!BP166,lookup,2,FALSE)-$P180,""))</f>
        <v/>
      </c>
      <c r="BL180" s="156" t="str">
        <f>IFERROR(INDEX(DATASHEET!$A$1:$DG$299,MATCH(PROGRESS!$A180,DATASHEET!$A$1:$A$299,0),MATCH(PROGRESS!BM$2,DATASHEET!$A$1:$DG$1,0)),"")</f>
        <v/>
      </c>
      <c r="BM180" s="156" t="str">
        <f t="shared" si="107"/>
        <v/>
      </c>
      <c r="BN180" s="138" t="str">
        <f>IF(ISBLANK(DATASHEET!BQ166),"",DATASHEET!BQ166)</f>
        <v/>
      </c>
      <c r="BO180" s="198" t="str">
        <f>IF(ISBLANK(DATASHEET!BR166),"",DATASHEET!BR166)</f>
        <v/>
      </c>
      <c r="BP180" s="140" t="str">
        <f>IF(BQ180="","",IFERROR(VLOOKUP(DATASHEET!BX166,lookup,2,FALSE)-$P180,""))</f>
        <v/>
      </c>
      <c r="BQ180" s="156" t="str">
        <f>IFERROR(INDEX(DATASHEET!$A$1:$DG$299,MATCH(PROGRESS!$A180,DATASHEET!$A$1:$A$299,0),MATCH(PROGRESS!BR$2,DATASHEET!$A$1:$DG$1,0)),"")</f>
        <v/>
      </c>
      <c r="BR180" s="156" t="str">
        <f t="shared" si="108"/>
        <v/>
      </c>
      <c r="BS180" s="138" t="str">
        <f>IF(ISBLANK(DATASHEET!BY166),"",DATASHEET!BY166)</f>
        <v/>
      </c>
      <c r="BT180" s="198" t="str">
        <f>IF(ISBLANK(DATASHEET!BZ166),"",DATASHEET!BZ166)</f>
        <v/>
      </c>
      <c r="BU180" s="140" t="str">
        <f>IF(BV180="","",IFERROR(VLOOKUP(DATASHEET!CB166,lookup,2,FALSE)-$P180,""))</f>
        <v/>
      </c>
      <c r="BV180" s="156" t="str">
        <f>IFERROR(INDEX(DATASHEET!$A$1:$DG$299,MATCH(PROGRESS!$A180,DATASHEET!$A$1:$A$299,0),MATCH(PROGRESS!BW$2,DATASHEET!$A$1:$DG$1,0)),"")</f>
        <v/>
      </c>
      <c r="BW180" s="156" t="str">
        <f t="shared" si="109"/>
        <v/>
      </c>
      <c r="BX180" s="138" t="str">
        <f>IF(ISBLANK(DATASHEET!CC166),"",DATASHEET!CC166)</f>
        <v/>
      </c>
      <c r="BY180" s="198" t="str">
        <f>IF(ISBLANK(DATASHEET!CD166),"",DATASHEET!CD166)</f>
        <v/>
      </c>
      <c r="BZ180" s="140" t="str">
        <f>IF(CA180="","",IFERROR(VLOOKUP(DATASHEET!CE166,lookup,2,FALSE)-$P180,""))</f>
        <v/>
      </c>
      <c r="CA180" s="156" t="str">
        <f>IFERROR(INDEX(DATASHEET!$A$1:$DG$299,MATCH(PROGRESS!$A180,DATASHEET!$A$1:$A$299,0),MATCH(PROGRESS!CB$2,DATASHEET!$A$1:$DG$1,0)),"")</f>
        <v/>
      </c>
      <c r="CB180" s="156" t="str">
        <f t="shared" si="110"/>
        <v/>
      </c>
      <c r="CC180" s="138" t="str">
        <f>IF(ISBLANK(DATASHEET!CF166),"",DATASHEET!CF166)</f>
        <v/>
      </c>
      <c r="CD180" s="198" t="str">
        <f>IF(ISBLANK(DATASHEET!CG166),"",DATASHEET!CG166)</f>
        <v/>
      </c>
      <c r="CE180" s="140" t="str">
        <f>IF(CF180="","",IFERROR(VLOOKUP(DATASHEET!CJ166,lookup,2,FALSE)-$P180,""))</f>
        <v/>
      </c>
      <c r="CF180" s="156" t="str">
        <f>IFERROR(INDEX(DATASHEET!$A$1:$DG$299,MATCH(PROGRESS!$A180,DATASHEET!$A$1:$A$299,0),MATCH(PROGRESS!CG$2,DATASHEET!$A$1:$DG$1,0)),"")</f>
        <v/>
      </c>
      <c r="CG180" s="156" t="str">
        <f t="shared" si="111"/>
        <v/>
      </c>
      <c r="CH180" s="138" t="str">
        <f>IF(ISBLANK(DATASHEET!CK166),"",DATASHEET!CK166)</f>
        <v/>
      </c>
      <c r="CI180" s="198" t="str">
        <f>IF(ISBLANK(DATASHEET!CL166),"",DATASHEET!CL166)</f>
        <v/>
      </c>
      <c r="CJ180" s="140" t="str">
        <f>IF(CK180="","",IFERROR(VLOOKUP(DATASHEET!CN166,lookup,2,FALSE)-$P180,""))</f>
        <v/>
      </c>
      <c r="CK180" s="156" t="str">
        <f>IFERROR(INDEX(DATASHEET!$A$1:$DG$299,MATCH(PROGRESS!$A180,DATASHEET!$A$1:$A$299,0),MATCH(PROGRESS!CL$2,DATASHEET!$A$1:$DG$1,0)),"")</f>
        <v/>
      </c>
      <c r="CL180" s="156" t="str">
        <f t="shared" si="112"/>
        <v/>
      </c>
      <c r="CM180" s="138" t="str">
        <f>IF(ISBLANK(DATASHEET!CO166),"",DATASHEET!CO166)</f>
        <v>JQ</v>
      </c>
      <c r="CN180" s="198" t="str">
        <f>IF(ISBLANK(DATASHEET!CP166),"",DATASHEET!CP166)</f>
        <v>11S-MA-3</v>
      </c>
      <c r="CO180" s="140" t="str">
        <f>IF(CP180="","",IFERROR(VLOOKUP(DATASHEET!CR166,lookup,2,FALSE)-$P180,""))</f>
        <v/>
      </c>
      <c r="CP180" s="156" t="str">
        <f>IFERROR(INDEX(DATASHEET!$A$1:$DG$299,MATCH(PROGRESS!$A180,DATASHEET!$A$1:$A$299,0),MATCH(PROGRESS!CQ$2,DATASHEET!$A$1:$DG$1,0)),"")</f>
        <v/>
      </c>
      <c r="CQ180" s="156" t="str">
        <f t="shared" si="113"/>
        <v/>
      </c>
      <c r="CR180" s="138" t="str">
        <f>IF(ISBLANK(DATASHEET!CS166),"",DATASHEET!CS166)</f>
        <v/>
      </c>
      <c r="CS180" s="198" t="str">
        <f>IF(ISBLANK(DATASHEET!CT166),"",DATASHEET!CT166)</f>
        <v/>
      </c>
      <c r="CT180" s="140" t="str">
        <f>IF(CU180="","",IFERROR(VLOOKUP(DATASHEET!CV166,lookup,2,FALSE)-$P180,""))</f>
        <v/>
      </c>
      <c r="CU180" s="156" t="str">
        <f>IFERROR(INDEX(DATASHEET!$A$1:$DG$299,MATCH(PROGRESS!$A180,DATASHEET!$A$1:$A$299,0),MATCH(PROGRESS!CV$2,DATASHEET!$A$1:$DG$1,0)),"")</f>
        <v/>
      </c>
      <c r="CV180" s="156" t="str">
        <f t="shared" si="114"/>
        <v/>
      </c>
      <c r="CW180" s="138" t="str">
        <f>IF(ISBLANK(DATASHEET!CW166),"",DATASHEET!CW166)</f>
        <v/>
      </c>
      <c r="CX180" s="198" t="str">
        <f>IF(ISBLANK(DATASHEET!CX166),"",DATASHEET!CX166)</f>
        <v/>
      </c>
      <c r="CY180" s="140" t="str">
        <f>IF(CZ180="","",IFERROR(VLOOKUP(DATASHEET!DD166,lookup,2,FALSE)-$P180,""))</f>
        <v/>
      </c>
      <c r="CZ180" s="156" t="str">
        <f>IFERROR(INDEX(DATASHEET!$A$1:$DG$299,MATCH(PROGRESS!$A180,DATASHEET!$A$1:$A$299,0),MATCH(PROGRESS!DA$2,DATASHEET!$A$1:$DG$1,0)),"")</f>
        <v/>
      </c>
      <c r="DA180" s="156" t="str">
        <f t="shared" si="115"/>
        <v/>
      </c>
      <c r="DB180" s="138" t="str">
        <f>IF(ISBLANK(DATASHEET!DE166),"",DATASHEET!DE166)</f>
        <v/>
      </c>
      <c r="DC180" s="198" t="str">
        <f>IF(ISBLANK(DATASHEET!DF166),"",DATASHEET!DF166)</f>
        <v/>
      </c>
      <c r="DD180" s="140" t="str">
        <f>IF(DE180="","",IFERROR(VLOOKUP(DATASHEET!DH166,lookup,2,FALSE)-$P180,""))</f>
        <v/>
      </c>
      <c r="DE180" s="156" t="str">
        <f>IFERROR(INDEX(DATASHEET!$A$1:$DG$299,MATCH(PROGRESS!$A180,DATASHEET!$A$1:$A$299,0),MATCH(PROGRESS!DF$2,DATASHEET!$A$1:$DG$1,0)),"")</f>
        <v/>
      </c>
      <c r="DF180" s="156" t="str">
        <f t="shared" si="116"/>
        <v/>
      </c>
      <c r="DG180" s="138" t="str">
        <f>IF(ISBLANK(DATASHEET!DI166),"",DATASHEET!DI166)</f>
        <v/>
      </c>
      <c r="DH180" s="198" t="str">
        <f>IF(ISBLANK(DATASHEET!DJ166),"",DATASHEET!DJ166)</f>
        <v/>
      </c>
      <c r="DI180" s="140" t="str">
        <f>IF(DJ180="","",IFERROR(VLOOKUP(DATASHEET!DL166,lookup,2,FALSE)-$P180,""))</f>
        <v/>
      </c>
      <c r="DJ180" s="156" t="str">
        <f>IFERROR(INDEX(DATASHEET!$A$1:$DG$299,MATCH(PROGRESS!$A180,DATASHEET!$A$1:$A$299,0),MATCH(PROGRESS!DK$2,DATASHEET!$A$1:$DG$1,0)),"")</f>
        <v/>
      </c>
      <c r="DK180" s="156" t="str">
        <f t="shared" si="117"/>
        <v/>
      </c>
      <c r="DL180" s="138" t="str">
        <f>IF(ISBLANK(DATASHEET!DM166),"",DATASHEET!DM166)</f>
        <v/>
      </c>
      <c r="DM180" s="198" t="str">
        <f>IF(ISBLANK(DATASHEET!DN166),"",DATASHEET!DN166)</f>
        <v/>
      </c>
      <c r="DN180" s="140" t="str">
        <f>IF(DO180="","",IFERROR(VLOOKUP(DATASHEET!DP166,lookup,2,FALSE)-$P180,""))</f>
        <v/>
      </c>
      <c r="DO180" s="156" t="str">
        <f>IFERROR(INDEX(DATASHEET!$A$1:$DG$299,MATCH(PROGRESS!$A180,DATASHEET!$A$1:$A$299,0),MATCH(PROGRESS!DP$2,DATASHEET!$A$1:$DG$1,0)),"")</f>
        <v/>
      </c>
      <c r="DP180" s="156" t="str">
        <f t="shared" si="118"/>
        <v/>
      </c>
      <c r="DQ180" s="138" t="str">
        <f>IF(ISBLANK(DATASHEET!DQ166),"",DATASHEET!DQ166)</f>
        <v>MHA</v>
      </c>
      <c r="DR180" s="198" t="str">
        <f>IF(ISBLANK(DATASHEET!DR166),"",DATASHEET!DR166)</f>
        <v>11X-RE-6</v>
      </c>
      <c r="DS180" s="140" t="str">
        <f>IF(DT180="","",IFERROR(VLOOKUP(DATASHEET!DT166,lookup,2,FALSE)-$P180,""))</f>
        <v/>
      </c>
      <c r="DT180" s="156" t="str">
        <f>IFERROR(INDEX(DATASHEET!$A$1:$DG$299,MATCH(PROGRESS!$A180,DATASHEET!$A$1:$A$299,0),MATCH(PROGRESS!DU$2,DATASHEET!$A$1:$DG$1,0)),"")</f>
        <v/>
      </c>
      <c r="DU180" s="156" t="str">
        <f t="shared" si="119"/>
        <v/>
      </c>
      <c r="DV180" s="138" t="str">
        <f>IF(ISBLANK(DATASHEET!DU166),"",DATASHEET!DU166)</f>
        <v>ES</v>
      </c>
      <c r="DW180" s="198" t="str">
        <f>IF(ISBLANK(DATASHEET!DV166),"",DATASHEET!DV166)</f>
        <v>11C-SC-1</v>
      </c>
      <c r="DX180" s="140" t="str">
        <f>IF(DY180="","",IFERROR(VLOOKUP(DATASHEET!DX166,lookup,2,FALSE)-$P180,""))</f>
        <v/>
      </c>
      <c r="DY180" s="156" t="str">
        <f>IFERROR(INDEX(DATASHEET!$A$1:$DG$299,MATCH(PROGRESS!$A180,DATASHEET!$A$1:$A$299,0),MATCH(PROGRESS!DZ$2,DATASHEET!$A$1:$DG$1,0)),"")</f>
        <v/>
      </c>
      <c r="DZ180" s="156" t="str">
        <f t="shared" si="120"/>
        <v/>
      </c>
      <c r="EA180" s="138" t="str">
        <f>IF(ISBLANK(DATASHEET!DY166),"",DATASHEET!DY166)</f>
        <v>YP</v>
      </c>
      <c r="EB180" s="198" t="str">
        <f>IF(ISBLANK(DATASHEET!DZ166),"",DATASHEET!DZ166)</f>
        <v>11S-SP-3</v>
      </c>
      <c r="FD180" s="526"/>
      <c r="FE180" s="532"/>
      <c r="FF180" s="532"/>
      <c r="FG180" s="532"/>
      <c r="FH180" s="526"/>
      <c r="FI180" s="526"/>
      <c r="FJ180" s="532"/>
      <c r="FK180" s="526"/>
      <c r="FL180" s="532"/>
      <c r="FM180" s="526"/>
      <c r="FN180" s="532"/>
      <c r="FO180" s="532"/>
      <c r="FP180" s="532"/>
      <c r="FQ180" s="526"/>
      <c r="FR180" s="526"/>
      <c r="FS180" s="526"/>
      <c r="FT180" s="532"/>
      <c r="FU180" s="526"/>
      <c r="FV180" s="532"/>
      <c r="FW180" s="532"/>
      <c r="FX180" s="532"/>
      <c r="FY180" s="526"/>
      <c r="FZ180" s="532"/>
      <c r="GA180" s="529"/>
      <c r="GB180" s="530"/>
      <c r="GC180" s="530"/>
      <c r="GD180" s="529"/>
      <c r="GE180" s="530"/>
      <c r="GF180" s="530"/>
      <c r="GG180" s="530"/>
      <c r="GH180" s="530"/>
      <c r="GI180" s="530"/>
      <c r="GJ180" s="529"/>
      <c r="GK180" s="530"/>
      <c r="GL180" s="529"/>
      <c r="GM180" s="529"/>
      <c r="GN180" s="530"/>
      <c r="GO180" s="530"/>
      <c r="GP180" s="529"/>
      <c r="GQ180" s="529"/>
      <c r="GR180" s="530"/>
      <c r="GS180" s="530"/>
      <c r="GT180" s="529"/>
      <c r="HA180" t="s">
        <v>375</v>
      </c>
    </row>
    <row r="181" spans="1:210" ht="15.75" x14ac:dyDescent="0.25">
      <c r="A181" s="179">
        <f>DATASHEET!A167</f>
        <v>151691</v>
      </c>
      <c r="B181" s="58" t="str">
        <f>DATASHEET!B167</f>
        <v>SHIELDS, Rachel</v>
      </c>
      <c r="C181" s="169" t="str">
        <f>DATASHEET!C167</f>
        <v>11JNE</v>
      </c>
      <c r="D181" s="170" t="str">
        <f>DATASHEET!D167</f>
        <v>F</v>
      </c>
      <c r="E181" s="170" t="str">
        <f>DATASHEET!J167</f>
        <v>N</v>
      </c>
      <c r="F181" s="170" t="str">
        <f>DATASHEET!E167</f>
        <v>N</v>
      </c>
      <c r="G181" s="170" t="str">
        <f>DATASHEET!F167</f>
        <v>White - British</v>
      </c>
      <c r="H181" s="170" t="str">
        <f>DATASHEET!G167</f>
        <v>N</v>
      </c>
      <c r="I181" s="170" t="str">
        <f>DATASHEET!H167</f>
        <v>N</v>
      </c>
      <c r="J181" s="170" t="str">
        <f>DATASHEET!I167</f>
        <v>N</v>
      </c>
      <c r="K181" s="171" t="str">
        <f>DATASHEET!M167</f>
        <v>M</v>
      </c>
      <c r="L181" s="88" t="str">
        <f t="shared" si="96"/>
        <v/>
      </c>
      <c r="M181" s="88" t="str">
        <f t="shared" si="97"/>
        <v/>
      </c>
      <c r="N181" s="498" t="str">
        <f>IF(ISBLANK(DATASHEET!L167),"",DATASHEET!L167)</f>
        <v>5-6</v>
      </c>
      <c r="O181" s="109">
        <f>IFERROR(IF(VLOOKUP(DATASHEET!A167,[5]YEAR11!$A$2:$AF$236,18,FALSE)="","",VLOOKUP(DATASHEET!A167,[5]YEAR11!$A$2:$AF$236,18,FALSE)),"")</f>
        <v>54.013157999999997</v>
      </c>
      <c r="P181" s="111">
        <f>IFERROR(IF(VLOOKUP(DATASHEET!A167,[5]YEAR11!$A$2:$AF$237,19,FALSE)="","",VLOOKUP(DATASHEET!A167,[5]YEAR11!$A$2:$AF$237,19,FALSE)),"")</f>
        <v>5.4013157999999999</v>
      </c>
      <c r="Q181" s="497">
        <f>'P8 BREAKDOWN'!M169</f>
        <v>-4.7013157999999997</v>
      </c>
      <c r="R181" s="140" t="str">
        <f>IF(S181="","",IFERROR(VLOOKUP(DATASHEET!AF167,lookup,2,FALSE)-$P181,""))</f>
        <v/>
      </c>
      <c r="S181" s="156" t="str">
        <f>IFERROR(INDEX(DATASHEET!$A$1:$DG$299,MATCH(PROGRESS!$A181,DATASHEET!$A$1:$A$299,0),MATCH(PROGRESS!T$2,DATASHEET!$A$1:$DG$1,0)),"")</f>
        <v/>
      </c>
      <c r="T181" s="156" t="str">
        <f t="shared" si="98"/>
        <v/>
      </c>
      <c r="U181" s="138" t="str">
        <f>IF(ISBLANK(DATASHEET!AG167),"",DATASHEET!AG167)</f>
        <v>PLE</v>
      </c>
      <c r="V181" s="198" t="str">
        <f>IF(ISBLANK(DATASHEET!AH167),"",DATASHEET!AH167)</f>
        <v>11LT-AR-1</v>
      </c>
      <c r="W181" s="140" t="str">
        <f>IF(X181="","",IFERROR(VLOOKUP(DATASHEET!AJ167,lookup,2,FALSE)-$P181,""))</f>
        <v/>
      </c>
      <c r="X181" s="156" t="str">
        <f>IFERROR(INDEX(DATASHEET!$A$1:$DG$299,MATCH(PROGRESS!$A181,DATASHEET!$A$1:$A$299,0),MATCH(PROGRESS!Y$2,DATASHEET!$A$1:$DG$1,0)),"")</f>
        <v/>
      </c>
      <c r="Y181" s="156" t="str">
        <f t="shared" si="99"/>
        <v/>
      </c>
      <c r="Z181" s="138" t="str">
        <f>IF(ISBLANK(DATASHEET!AK167),"",DATASHEET!AK167)</f>
        <v/>
      </c>
      <c r="AA181" s="198" t="str">
        <f>IF(ISBLANK(DATASHEET!AL167),"",DATASHEET!AL167)</f>
        <v/>
      </c>
      <c r="AB181" s="140" t="str">
        <f>IF(AC181="","",IFERROR(VLOOKUP(DATASHEET!AN167,lookup,2,FALSE)-$P181,""))</f>
        <v/>
      </c>
      <c r="AC181" s="156" t="str">
        <f>IFERROR(INDEX(DATASHEET!$A$1:$DG$299,MATCH(PROGRESS!$A181,DATASHEET!$A$1:$A$299,0),MATCH(PROGRESS!AD$2,DATASHEET!$A$1:$DG$1,0)),"")</f>
        <v/>
      </c>
      <c r="AD181" s="156" t="str">
        <f t="shared" si="100"/>
        <v/>
      </c>
      <c r="AE181" s="138" t="str">
        <f>IF(ISBLANK(DATASHEET!AO167),"",DATASHEET!AO167)</f>
        <v/>
      </c>
      <c r="AF181" s="198" t="str">
        <f>IF(ISBLANK(DATASHEET!AP167),"",DATASHEET!AP167)</f>
        <v/>
      </c>
      <c r="AG181" s="140" t="str">
        <f>IF(AH181="","",IFERROR(VLOOKUP(DATASHEET!AR167,lookup,2,FALSE)-$P181,""))</f>
        <v/>
      </c>
      <c r="AH181" s="156" t="str">
        <f>IFERROR(INDEX(DATASHEET!$A$1:$DG$299,MATCH(PROGRESS!$A181,DATASHEET!$A$1:$A$299,0),MATCH(PROGRESS!AI$2,DATASHEET!$A$1:$DG$1,0)),"")</f>
        <v/>
      </c>
      <c r="AI181" s="156" t="str">
        <f t="shared" si="101"/>
        <v/>
      </c>
      <c r="AJ181" s="138" t="str">
        <f>IF(ISBLANK(DATASHEET!AS167),"",DATASHEET!AS167)</f>
        <v/>
      </c>
      <c r="AK181" s="198" t="str">
        <f>IF(ISBLANK(DATASHEET!AT167),"",DATASHEET!AT167)</f>
        <v/>
      </c>
      <c r="AL181" s="140" t="str">
        <f>IF(AM181="","",IFERROR(VLOOKUP(DATASHEET!AV167,lookup,2,FALSE)-$P181,""))</f>
        <v/>
      </c>
      <c r="AM181" s="156" t="str">
        <f>IFERROR(INDEX(DATASHEET!$A$1:$DG$299,MATCH(PROGRESS!$A181,DATASHEET!$A$1:$A$299,0),MATCH(PROGRESS!AN$2,DATASHEET!$A$1:$DG$1,0)),"")</f>
        <v/>
      </c>
      <c r="AN181" s="156" t="str">
        <f t="shared" si="102"/>
        <v/>
      </c>
      <c r="AO181" s="138" t="str">
        <f>IF(ISBLANK(DATASHEET!AW167),"",DATASHEET!AW167)</f>
        <v/>
      </c>
      <c r="AP181" s="198" t="str">
        <f>IF(ISBLANK(DATASHEET!AX167),"",DATASHEET!AX167)</f>
        <v/>
      </c>
      <c r="AQ181" s="140" t="str">
        <f>IF(AR181="","",IFERROR(VLOOKUP(DATASHEET!AZ167,lookup,2,FALSE)-$P181,""))</f>
        <v/>
      </c>
      <c r="AR181" s="156" t="str">
        <f>IFERROR(INDEX(DATASHEET!$A$1:$DG$299,MATCH(PROGRESS!$A181,DATASHEET!$A$1:$A$299,0),MATCH(PROGRESS!AS$2,DATASHEET!$A$1:$DG$1,0)),"")</f>
        <v/>
      </c>
      <c r="AS181" s="156" t="str">
        <f t="shared" si="103"/>
        <v/>
      </c>
      <c r="AT181" s="138" t="str">
        <f>IF(ISBLANK(DATASHEET!BA167),"",DATASHEET!BA167)</f>
        <v/>
      </c>
      <c r="AU181" s="198" t="str">
        <f>IF(ISBLANK(DATASHEET!BB167),"",DATASHEET!BB167)</f>
        <v/>
      </c>
      <c r="AV181" s="140" t="str">
        <f>IF(AW181="","",IFERROR(VLOOKUP(DATASHEET!BD167,lookup,2,FALSE)-$P181,""))</f>
        <v/>
      </c>
      <c r="AW181" s="156" t="str">
        <f>IFERROR(INDEX(DATASHEET!$A$1:$DG$299,MATCH(PROGRESS!$A181,DATASHEET!$A$1:$A$299,0),MATCH(PROGRESS!AX$2,DATASHEET!$A$1:$DG$1,0)),"")</f>
        <v/>
      </c>
      <c r="AX181" s="156" t="str">
        <f t="shared" si="104"/>
        <v/>
      </c>
      <c r="AY181" s="138" t="str">
        <f>IF(ISBLANK(DATASHEET!BE167),"",DATASHEET!BE167)</f>
        <v/>
      </c>
      <c r="AZ181" s="198" t="str">
        <f>IF(ISBLANK(DATASHEET!BF167),"",DATASHEET!BF167)</f>
        <v/>
      </c>
      <c r="BA181" s="140" t="str">
        <f>IF(BB181="","",IFERROR(VLOOKUP(DATASHEET!BH167,lookup,2,FALSE)-$P181,""))</f>
        <v/>
      </c>
      <c r="BB181" s="156" t="str">
        <f>IFERROR(INDEX(DATASHEET!$A$1:$DG$299,MATCH(PROGRESS!$A181,DATASHEET!$A$1:$A$299,0),MATCH(PROGRESS!BC$2,DATASHEET!$A$1:$DG$1,0)),"")</f>
        <v/>
      </c>
      <c r="BC181" s="156" t="str">
        <f t="shared" si="105"/>
        <v/>
      </c>
      <c r="BD181" s="138" t="str">
        <f>IF(ISBLANK(DATASHEET!BI167),"",DATASHEET!BI167)</f>
        <v>JK</v>
      </c>
      <c r="BE181" s="198" t="str">
        <f>IF(ISBLANK(DATASHEET!BJ167),"",DATASHEET!BJ167)</f>
        <v>11X-EN-3</v>
      </c>
      <c r="BF181" s="140" t="str">
        <f>IF(BG181="","",IFERROR(VLOOKUP(DATASHEET!BL167,lookup,2,FALSE)-$P181,""))</f>
        <v/>
      </c>
      <c r="BG181" s="156" t="str">
        <f>IFERROR(INDEX(DATASHEET!$A$1:$DG$299,MATCH(PROGRESS!$A181,DATASHEET!$A$1:$A$299,0),MATCH(PROGRESS!BH$2,DATASHEET!$A$1:$DG$1,0)),"")</f>
        <v/>
      </c>
      <c r="BH181" s="156" t="str">
        <f t="shared" si="106"/>
        <v/>
      </c>
      <c r="BI181" s="138" t="str">
        <f>IF(ISBLANK(DATASHEET!BM167),"",DATASHEET!BM167)</f>
        <v/>
      </c>
      <c r="BJ181" s="198" t="str">
        <f>IF(ISBLANK(DATASHEET!BN167),"",DATASHEET!BN167)</f>
        <v/>
      </c>
      <c r="BK181" s="140" t="str">
        <f>IF(BL181="","",IFERROR(VLOOKUP(DATASHEET!BP167,lookup,2,FALSE)-$P181,""))</f>
        <v/>
      </c>
      <c r="BL181" s="156" t="str">
        <f>IFERROR(INDEX(DATASHEET!$A$1:$DG$299,MATCH(PROGRESS!$A181,DATASHEET!$A$1:$A$299,0),MATCH(PROGRESS!BM$2,DATASHEET!$A$1:$DG$1,0)),"")</f>
        <v/>
      </c>
      <c r="BM181" s="156" t="str">
        <f t="shared" si="107"/>
        <v/>
      </c>
      <c r="BN181" s="138" t="str">
        <f>IF(ISBLANK(DATASHEET!BQ167),"",DATASHEET!BQ167)</f>
        <v>AWR</v>
      </c>
      <c r="BO181" s="198" t="str">
        <f>IF(ISBLANK(DATASHEET!BR167),"",DATASHEET!BR167)</f>
        <v>11MS2-FN2-5</v>
      </c>
      <c r="BP181" s="140" t="str">
        <f>IF(BQ181="","",IFERROR(VLOOKUP(DATASHEET!BX167,lookup,2,FALSE)-$P181,""))</f>
        <v/>
      </c>
      <c r="BQ181" s="156" t="str">
        <f>IFERROR(INDEX(DATASHEET!$A$1:$DG$299,MATCH(PROGRESS!$A181,DATASHEET!$A$1:$A$299,0),MATCH(PROGRESS!BR$2,DATASHEET!$A$1:$DG$1,0)),"")</f>
        <v/>
      </c>
      <c r="BR181" s="156" t="str">
        <f t="shared" si="108"/>
        <v/>
      </c>
      <c r="BS181" s="138" t="str">
        <f>IF(ISBLANK(DATASHEET!BY167),"",DATASHEET!BY167)</f>
        <v/>
      </c>
      <c r="BT181" s="198" t="str">
        <f>IF(ISBLANK(DATASHEET!BZ167),"",DATASHEET!BZ167)</f>
        <v/>
      </c>
      <c r="BU181" s="140" t="str">
        <f>IF(BV181="","",IFERROR(VLOOKUP(DATASHEET!CB167,lookup,2,FALSE)-$P181,""))</f>
        <v/>
      </c>
      <c r="BV181" s="156" t="str">
        <f>IFERROR(INDEX(DATASHEET!$A$1:$DG$299,MATCH(PROGRESS!$A181,DATASHEET!$A$1:$A$299,0),MATCH(PROGRESS!BW$2,DATASHEET!$A$1:$DG$1,0)),"")</f>
        <v/>
      </c>
      <c r="BW181" s="156" t="str">
        <f t="shared" si="109"/>
        <v/>
      </c>
      <c r="BX181" s="138" t="str">
        <f>IF(ISBLANK(DATASHEET!CC167),"",DATASHEET!CC167)</f>
        <v/>
      </c>
      <c r="BY181" s="198" t="str">
        <f>IF(ISBLANK(DATASHEET!CD167),"",DATASHEET!CD167)</f>
        <v/>
      </c>
      <c r="BZ181" s="140" t="str">
        <f>IF(CA181="","",IFERROR(VLOOKUP(DATASHEET!CE167,lookup,2,FALSE)-$P181,""))</f>
        <v/>
      </c>
      <c r="CA181" s="156" t="str">
        <f>IFERROR(INDEX(DATASHEET!$A$1:$DG$299,MATCH(PROGRESS!$A181,DATASHEET!$A$1:$A$299,0),MATCH(PROGRESS!CB$2,DATASHEET!$A$1:$DG$1,0)),"")</f>
        <v/>
      </c>
      <c r="CB181" s="156" t="str">
        <f t="shared" si="110"/>
        <v/>
      </c>
      <c r="CC181" s="138" t="str">
        <f>IF(ISBLANK(DATASHEET!CF167),"",DATASHEET!CF167)</f>
        <v/>
      </c>
      <c r="CD181" s="198" t="str">
        <f>IF(ISBLANK(DATASHEET!CG167),"",DATASHEET!CG167)</f>
        <v/>
      </c>
      <c r="CE181" s="140" t="str">
        <f>IF(CF181="","",IFERROR(VLOOKUP(DATASHEET!CJ167,lookup,2,FALSE)-$P181,""))</f>
        <v/>
      </c>
      <c r="CF181" s="156" t="str">
        <f>IFERROR(INDEX(DATASHEET!$A$1:$DG$299,MATCH(PROGRESS!$A181,DATASHEET!$A$1:$A$299,0),MATCH(PROGRESS!CG$2,DATASHEET!$A$1:$DG$1,0)),"")</f>
        <v/>
      </c>
      <c r="CG181" s="156" t="str">
        <f t="shared" si="111"/>
        <v/>
      </c>
      <c r="CH181" s="138" t="str">
        <f>IF(ISBLANK(DATASHEET!CK167),"",DATASHEET!CK167)</f>
        <v/>
      </c>
      <c r="CI181" s="198" t="str">
        <f>IF(ISBLANK(DATASHEET!CL167),"",DATASHEET!CL167)</f>
        <v/>
      </c>
      <c r="CJ181" s="140" t="str">
        <f>IF(CK181="","",IFERROR(VLOOKUP(DATASHEET!CN167,lookup,2,FALSE)-$P181,""))</f>
        <v/>
      </c>
      <c r="CK181" s="156" t="str">
        <f>IFERROR(INDEX(DATASHEET!$A$1:$DG$299,MATCH(PROGRESS!$A181,DATASHEET!$A$1:$A$299,0),MATCH(PROGRESS!CL$2,DATASHEET!$A$1:$DG$1,0)),"")</f>
        <v/>
      </c>
      <c r="CL181" s="156" t="str">
        <f t="shared" si="112"/>
        <v/>
      </c>
      <c r="CM181" s="138" t="str">
        <f>IF(ISBLANK(DATASHEET!CO167),"",DATASHEET!CO167)</f>
        <v>JQ</v>
      </c>
      <c r="CN181" s="198" t="str">
        <f>IF(ISBLANK(DATASHEET!CP167),"",DATASHEET!CP167)</f>
        <v>11X-MA-4</v>
      </c>
      <c r="CO181" s="140" t="str">
        <f>IF(CP181="","",IFERROR(VLOOKUP(DATASHEET!CR167,lookup,2,FALSE)-$P181,""))</f>
        <v/>
      </c>
      <c r="CP181" s="156" t="str">
        <f>IFERROR(INDEX(DATASHEET!$A$1:$DG$299,MATCH(PROGRESS!$A181,DATASHEET!$A$1:$A$299,0),MATCH(PROGRESS!CQ$2,DATASHEET!$A$1:$DG$1,0)),"")</f>
        <v/>
      </c>
      <c r="CQ181" s="156" t="str">
        <f t="shared" si="113"/>
        <v/>
      </c>
      <c r="CR181" s="138" t="str">
        <f>IF(ISBLANK(DATASHEET!CS167),"",DATASHEET!CS167)</f>
        <v/>
      </c>
      <c r="CS181" s="198" t="str">
        <f>IF(ISBLANK(DATASHEET!CT167),"",DATASHEET!CT167)</f>
        <v/>
      </c>
      <c r="CT181" s="140" t="str">
        <f>IF(CU181="","",IFERROR(VLOOKUP(DATASHEET!CV167,lookup,2,FALSE)-$P181,""))</f>
        <v/>
      </c>
      <c r="CU181" s="156" t="str">
        <f>IFERROR(INDEX(DATASHEET!$A$1:$DG$299,MATCH(PROGRESS!$A181,DATASHEET!$A$1:$A$299,0),MATCH(PROGRESS!CV$2,DATASHEET!$A$1:$DG$1,0)),"")</f>
        <v/>
      </c>
      <c r="CV181" s="156" t="str">
        <f t="shared" si="114"/>
        <v/>
      </c>
      <c r="CW181" s="138" t="str">
        <f>IF(ISBLANK(DATASHEET!CW167),"",DATASHEET!CW167)</f>
        <v/>
      </c>
      <c r="CX181" s="198" t="str">
        <f>IF(ISBLANK(DATASHEET!CX167),"",DATASHEET!CX167)</f>
        <v/>
      </c>
      <c r="CY181" s="140" t="str">
        <f>IF(CZ181="","",IFERROR(VLOOKUP(DATASHEET!DD167,lookup,2,FALSE)-$P181,""))</f>
        <v/>
      </c>
      <c r="CZ181" s="156" t="str">
        <f>IFERROR(INDEX(DATASHEET!$A$1:$DG$299,MATCH(PROGRESS!$A181,DATASHEET!$A$1:$A$299,0),MATCH(PROGRESS!DA$2,DATASHEET!$A$1:$DG$1,0)),"")</f>
        <v/>
      </c>
      <c r="DA181" s="156" t="str">
        <f t="shared" si="115"/>
        <v/>
      </c>
      <c r="DB181" s="138" t="str">
        <f>IF(ISBLANK(DATASHEET!DE167),"",DATASHEET!DE167)</f>
        <v/>
      </c>
      <c r="DC181" s="198" t="str">
        <f>IF(ISBLANK(DATASHEET!DF167),"",DATASHEET!DF167)</f>
        <v/>
      </c>
      <c r="DD181" s="140" t="str">
        <f>IF(DE181="","",IFERROR(VLOOKUP(DATASHEET!DH167,lookup,2,FALSE)-$P181,""))</f>
        <v/>
      </c>
      <c r="DE181" s="156" t="str">
        <f>IFERROR(INDEX(DATASHEET!$A$1:$DG$299,MATCH(PROGRESS!$A181,DATASHEET!$A$1:$A$299,0),MATCH(PROGRESS!DF$2,DATASHEET!$A$1:$DG$1,0)),"")</f>
        <v/>
      </c>
      <c r="DF181" s="156" t="str">
        <f t="shared" si="116"/>
        <v/>
      </c>
      <c r="DG181" s="138" t="str">
        <f>IF(ISBLANK(DATASHEET!DI167),"",DATASHEET!DI167)</f>
        <v/>
      </c>
      <c r="DH181" s="198" t="str">
        <f>IF(ISBLANK(DATASHEET!DJ167),"",DATASHEET!DJ167)</f>
        <v/>
      </c>
      <c r="DI181" s="140" t="str">
        <f>IF(DJ181="","",IFERROR(VLOOKUP(DATASHEET!DL167,lookup,2,FALSE)-$P181,""))</f>
        <v/>
      </c>
      <c r="DJ181" s="156" t="str">
        <f>IFERROR(INDEX(DATASHEET!$A$1:$DG$299,MATCH(PROGRESS!$A181,DATASHEET!$A$1:$A$299,0),MATCH(PROGRESS!DK$2,DATASHEET!$A$1:$DG$1,0)),"")</f>
        <v/>
      </c>
      <c r="DK181" s="156" t="str">
        <f t="shared" si="117"/>
        <v/>
      </c>
      <c r="DL181" s="138" t="str">
        <f>IF(ISBLANK(DATASHEET!DM167),"",DATASHEET!DM167)</f>
        <v/>
      </c>
      <c r="DM181" s="198" t="str">
        <f>IF(ISBLANK(DATASHEET!DN167),"",DATASHEET!DN167)</f>
        <v/>
      </c>
      <c r="DN181" s="140" t="str">
        <f>IF(DO181="","",IFERROR(VLOOKUP(DATASHEET!DP167,lookup,2,FALSE)-$P181,""))</f>
        <v/>
      </c>
      <c r="DO181" s="156" t="str">
        <f>IFERROR(INDEX(DATASHEET!$A$1:$DG$299,MATCH(PROGRESS!$A181,DATASHEET!$A$1:$A$299,0),MATCH(PROGRESS!DP$2,DATASHEET!$A$1:$DG$1,0)),"")</f>
        <v/>
      </c>
      <c r="DP181" s="156" t="str">
        <f t="shared" si="118"/>
        <v/>
      </c>
      <c r="DQ181" s="138" t="str">
        <f>IF(ISBLANK(DATASHEET!DQ167),"",DATASHEET!DQ167)</f>
        <v>GRY</v>
      </c>
      <c r="DR181" s="198" t="str">
        <f>IF(ISBLANK(DATASHEET!DR167),"",DATASHEET!DR167)</f>
        <v>11X-RE-3</v>
      </c>
      <c r="DS181" s="140" t="str">
        <f>IF(DT181="","",IFERROR(VLOOKUP(DATASHEET!DT167,lookup,2,FALSE)-$P181,""))</f>
        <v/>
      </c>
      <c r="DT181" s="156" t="str">
        <f>IFERROR(INDEX(DATASHEET!$A$1:$DG$299,MATCH(PROGRESS!$A181,DATASHEET!$A$1:$A$299,0),MATCH(PROGRESS!DU$2,DATASHEET!$A$1:$DG$1,0)),"")</f>
        <v/>
      </c>
      <c r="DU181" s="156" t="str">
        <f t="shared" si="119"/>
        <v/>
      </c>
      <c r="DV181" s="138" t="str">
        <f>IF(ISBLANK(DATASHEET!DU167),"",DATASHEET!DU167)</f>
        <v>ES</v>
      </c>
      <c r="DW181" s="198" t="str">
        <f>IF(ISBLANK(DATASHEET!DV167),"",DATASHEET!DV167)</f>
        <v>11C-SC-1</v>
      </c>
      <c r="DX181" s="140" t="str">
        <f>IF(DY181="","",IFERROR(VLOOKUP(DATASHEET!DX167,lookup,2,FALSE)-$P181,""))</f>
        <v/>
      </c>
      <c r="DY181" s="156" t="str">
        <f>IFERROR(INDEX(DATASHEET!$A$1:$DG$299,MATCH(PROGRESS!$A181,DATASHEET!$A$1:$A$299,0),MATCH(PROGRESS!DZ$2,DATASHEET!$A$1:$DG$1,0)),"")</f>
        <v/>
      </c>
      <c r="DZ181" s="156" t="str">
        <f t="shared" si="120"/>
        <v/>
      </c>
      <c r="EA181" s="138" t="str">
        <f>IF(ISBLANK(DATASHEET!DY167),"",DATASHEET!DY167)</f>
        <v>YP</v>
      </c>
      <c r="EB181" s="198" t="str">
        <f>IF(ISBLANK(DATASHEET!DZ167),"",DATASHEET!DZ167)</f>
        <v>11N-SP-2</v>
      </c>
      <c r="FD181" s="526"/>
      <c r="FE181" s="532"/>
      <c r="FF181" s="532"/>
      <c r="FG181" s="532"/>
      <c r="FH181" s="526"/>
      <c r="FI181" s="526"/>
      <c r="FJ181" s="532"/>
      <c r="FK181" s="526"/>
      <c r="FL181" s="532"/>
      <c r="FM181" s="526"/>
      <c r="FN181" s="532"/>
      <c r="FO181" s="532"/>
      <c r="FP181" s="532"/>
      <c r="FQ181" s="526"/>
      <c r="FR181" s="526"/>
      <c r="FS181" s="526"/>
      <c r="FT181" s="532"/>
      <c r="FU181" s="526"/>
      <c r="FV181" s="532"/>
      <c r="FW181" s="532"/>
      <c r="FX181" s="532"/>
      <c r="FY181" s="526"/>
      <c r="FZ181" s="532"/>
      <c r="GA181" s="529"/>
      <c r="GB181" s="530"/>
      <c r="GC181" s="530"/>
      <c r="GD181" s="529"/>
      <c r="GE181" s="530"/>
      <c r="GF181" s="530"/>
      <c r="GG181" s="530"/>
      <c r="GH181" s="530"/>
      <c r="GI181" s="530"/>
      <c r="GJ181" s="529"/>
      <c r="GK181" s="530"/>
      <c r="GL181" s="529"/>
      <c r="GM181" s="529"/>
      <c r="GN181" s="530"/>
      <c r="GO181" s="530"/>
      <c r="GP181" s="529"/>
      <c r="GQ181" s="529"/>
      <c r="GR181" s="530"/>
      <c r="GS181" s="530"/>
      <c r="GT181" s="529"/>
      <c r="GZ181" t="s">
        <v>375</v>
      </c>
      <c r="HA181" t="s">
        <v>377</v>
      </c>
    </row>
    <row r="182" spans="1:210" ht="15.75" x14ac:dyDescent="0.25">
      <c r="A182" s="179">
        <f>DATASHEET!A168</f>
        <v>151596</v>
      </c>
      <c r="B182" s="58" t="str">
        <f>DATASHEET!B168</f>
        <v>SIBANDA, Sibusisiwe</v>
      </c>
      <c r="C182" s="169" t="str">
        <f>DATASHEET!C168</f>
        <v>11KKN</v>
      </c>
      <c r="D182" s="170" t="str">
        <f>DATASHEET!D168</f>
        <v>F</v>
      </c>
      <c r="E182" s="170" t="str">
        <f>DATASHEET!J168</f>
        <v>N</v>
      </c>
      <c r="F182" s="170" t="str">
        <f>DATASHEET!E168</f>
        <v>N</v>
      </c>
      <c r="G182" s="170" t="str">
        <f>DATASHEET!F168</f>
        <v>Other Ethnic Group</v>
      </c>
      <c r="H182" s="170" t="str">
        <f>DATASHEET!G168</f>
        <v>N</v>
      </c>
      <c r="I182" s="170" t="str">
        <f>DATASHEET!H168</f>
        <v>N</v>
      </c>
      <c r="J182" s="170" t="str">
        <f>DATASHEET!I168</f>
        <v>N</v>
      </c>
      <c r="K182" s="171" t="str">
        <f>DATASHEET!M168</f>
        <v>H</v>
      </c>
      <c r="L182" s="88" t="str">
        <f t="shared" si="96"/>
        <v/>
      </c>
      <c r="M182" s="88" t="str">
        <f t="shared" si="97"/>
        <v/>
      </c>
      <c r="N182" s="498" t="str">
        <f>IF(ISBLANK(DATASHEET!L168),"",DATASHEET!L168)</f>
        <v>6-7</v>
      </c>
      <c r="O182" s="109">
        <f>IFERROR(IF(VLOOKUP(DATASHEET!A168,[5]YEAR11!$A$2:$AF$236,18,FALSE)="","",VLOOKUP(DATASHEET!A168,[5]YEAR11!$A$2:$AF$236,18,FALSE)),"")</f>
        <v>61.896647999999999</v>
      </c>
      <c r="P182" s="111">
        <f>IFERROR(IF(VLOOKUP(DATASHEET!A168,[5]YEAR11!$A$2:$AF$237,19,FALSE)="","",VLOOKUP(DATASHEET!A168,[5]YEAR11!$A$2:$AF$237,19,FALSE)),"")</f>
        <v>6.1896648000000001</v>
      </c>
      <c r="Q182" s="497">
        <f>'P8 BREAKDOWN'!M170</f>
        <v>-5.7896647999999997</v>
      </c>
      <c r="R182" s="140" t="str">
        <f>IF(S182="","",IFERROR(VLOOKUP(DATASHEET!AF168,lookup,2,FALSE)-$P182,""))</f>
        <v/>
      </c>
      <c r="S182" s="156" t="str">
        <f>IFERROR(INDEX(DATASHEET!$A$1:$DG$299,MATCH(PROGRESS!$A182,DATASHEET!$A$1:$A$299,0),MATCH(PROGRESS!T$2,DATASHEET!$A$1:$DG$1,0)),"")</f>
        <v/>
      </c>
      <c r="T182" s="156" t="str">
        <f t="shared" si="98"/>
        <v/>
      </c>
      <c r="U182" s="138" t="str">
        <f>IF(ISBLANK(DATASHEET!AG168),"",DATASHEET!AG168)</f>
        <v/>
      </c>
      <c r="V182" s="198" t="str">
        <f>IF(ISBLANK(DATASHEET!AH168),"",DATASHEET!AH168)</f>
        <v/>
      </c>
      <c r="W182" s="140" t="str">
        <f>IF(X182="","",IFERROR(VLOOKUP(DATASHEET!AJ168,lookup,2,FALSE)-$P182,""))</f>
        <v/>
      </c>
      <c r="X182" s="156" t="str">
        <f>IFERROR(INDEX(DATASHEET!$A$1:$DG$299,MATCH(PROGRESS!$A182,DATASHEET!$A$1:$A$299,0),MATCH(PROGRESS!Y$2,DATASHEET!$A$1:$DG$1,0)),"")</f>
        <v/>
      </c>
      <c r="Y182" s="156" t="str">
        <f t="shared" si="99"/>
        <v/>
      </c>
      <c r="Z182" s="138" t="str">
        <f>IF(ISBLANK(DATASHEET!AK168),"",DATASHEET!AK168)</f>
        <v>AWI</v>
      </c>
      <c r="AA182" s="198" t="str">
        <f>IF(ISBLANK(DATASHEET!AL168),"",DATASHEET!AL168)</f>
        <v>11T-BI-4</v>
      </c>
      <c r="AB182" s="140" t="str">
        <f>IF(AC182="","",IFERROR(VLOOKUP(DATASHEET!AN168,lookup,2,FALSE)-$P182,""))</f>
        <v/>
      </c>
      <c r="AC182" s="156" t="str">
        <f>IFERROR(INDEX(DATASHEET!$A$1:$DG$299,MATCH(PROGRESS!$A182,DATASHEET!$A$1:$A$299,0),MATCH(PROGRESS!AD$2,DATASHEET!$A$1:$DG$1,0)),"")</f>
        <v/>
      </c>
      <c r="AD182" s="156" t="str">
        <f t="shared" si="100"/>
        <v/>
      </c>
      <c r="AE182" s="138" t="str">
        <f>IF(ISBLANK(DATASHEET!AO168),"",DATASHEET!AO168)</f>
        <v/>
      </c>
      <c r="AF182" s="198" t="str">
        <f>IF(ISBLANK(DATASHEET!AP168),"",DATASHEET!AP168)</f>
        <v/>
      </c>
      <c r="AG182" s="140" t="str">
        <f>IF(AH182="","",IFERROR(VLOOKUP(DATASHEET!AR168,lookup,2,FALSE)-$P182,""))</f>
        <v/>
      </c>
      <c r="AH182" s="156" t="str">
        <f>IFERROR(INDEX(DATASHEET!$A$1:$DG$299,MATCH(PROGRESS!$A182,DATASHEET!$A$1:$A$299,0),MATCH(PROGRESS!AI$2,DATASHEET!$A$1:$DG$1,0)),"")</f>
        <v/>
      </c>
      <c r="AI182" s="156" t="str">
        <f t="shared" si="101"/>
        <v/>
      </c>
      <c r="AJ182" s="138" t="str">
        <f>IF(ISBLANK(DATASHEET!AS168),"",DATASHEET!AS168)</f>
        <v>MW</v>
      </c>
      <c r="AK182" s="198" t="str">
        <f>IF(ISBLANK(DATASHEET!AT168),"",DATASHEET!AT168)</f>
        <v>11T-CH-1</v>
      </c>
      <c r="AL182" s="140" t="str">
        <f>IF(AM182="","",IFERROR(VLOOKUP(DATASHEET!AV168,lookup,2,FALSE)-$P182,""))</f>
        <v/>
      </c>
      <c r="AM182" s="156" t="str">
        <f>IFERROR(INDEX(DATASHEET!$A$1:$DG$299,MATCH(PROGRESS!$A182,DATASHEET!$A$1:$A$299,0),MATCH(PROGRESS!AN$2,DATASHEET!$A$1:$DG$1,0)),"")</f>
        <v/>
      </c>
      <c r="AN182" s="156" t="str">
        <f t="shared" si="102"/>
        <v/>
      </c>
      <c r="AO182" s="138" t="str">
        <f>IF(ISBLANK(DATASHEET!AW168),"",DATASHEET!AW168)</f>
        <v/>
      </c>
      <c r="AP182" s="198" t="str">
        <f>IF(ISBLANK(DATASHEET!AX168),"",DATASHEET!AX168)</f>
        <v/>
      </c>
      <c r="AQ182" s="140" t="str">
        <f>IF(AR182="","",IFERROR(VLOOKUP(DATASHEET!AZ168,lookup,2,FALSE)-$P182,""))</f>
        <v/>
      </c>
      <c r="AR182" s="156" t="str">
        <f>IFERROR(INDEX(DATASHEET!$A$1:$DG$299,MATCH(PROGRESS!$A182,DATASHEET!$A$1:$A$299,0),MATCH(PROGRESS!AS$2,DATASHEET!$A$1:$DG$1,0)),"")</f>
        <v/>
      </c>
      <c r="AS182" s="156" t="str">
        <f t="shared" si="103"/>
        <v/>
      </c>
      <c r="AT182" s="138" t="str">
        <f>IF(ISBLANK(DATASHEET!BA168),"",DATASHEET!BA168)</f>
        <v/>
      </c>
      <c r="AU182" s="198" t="str">
        <f>IF(ISBLANK(DATASHEET!BB168),"",DATASHEET!BB168)</f>
        <v/>
      </c>
      <c r="AV182" s="140" t="str">
        <f>IF(AW182="","",IFERROR(VLOOKUP(DATASHEET!BD168,lookup,2,FALSE)-$P182,""))</f>
        <v/>
      </c>
      <c r="AW182" s="156" t="str">
        <f>IFERROR(INDEX(DATASHEET!$A$1:$DG$299,MATCH(PROGRESS!$A182,DATASHEET!$A$1:$A$299,0),MATCH(PROGRESS!AX$2,DATASHEET!$A$1:$DG$1,0)),"")</f>
        <v/>
      </c>
      <c r="AX182" s="156" t="str">
        <f t="shared" si="104"/>
        <v/>
      </c>
      <c r="AY182" s="138" t="str">
        <f>IF(ISBLANK(DATASHEET!BE168),"",DATASHEET!BE168)</f>
        <v/>
      </c>
      <c r="AZ182" s="198" t="str">
        <f>IF(ISBLANK(DATASHEET!BF168),"",DATASHEET!BF168)</f>
        <v/>
      </c>
      <c r="BA182" s="140" t="str">
        <f>IF(BB182="","",IFERROR(VLOOKUP(DATASHEET!BH168,lookup,2,FALSE)-$P182,""))</f>
        <v/>
      </c>
      <c r="BB182" s="156" t="str">
        <f>IFERROR(INDEX(DATASHEET!$A$1:$DG$299,MATCH(PROGRESS!$A182,DATASHEET!$A$1:$A$299,0),MATCH(PROGRESS!BC$2,DATASHEET!$A$1:$DG$1,0)),"")</f>
        <v/>
      </c>
      <c r="BC182" s="156" t="str">
        <f t="shared" si="105"/>
        <v/>
      </c>
      <c r="BD182" s="138" t="str">
        <f>IF(ISBLANK(DATASHEET!BI168),"",DATASHEET!BI168)</f>
        <v>AWH</v>
      </c>
      <c r="BE182" s="198" t="str">
        <f>IF(ISBLANK(DATASHEET!BJ168),"",DATASHEET!BJ168)</f>
        <v>11X-EN-5</v>
      </c>
      <c r="BF182" s="140" t="str">
        <f>IF(BG182="","",IFERROR(VLOOKUP(DATASHEET!BL168,lookup,2,FALSE)-$P182,""))</f>
        <v/>
      </c>
      <c r="BG182" s="156" t="str">
        <f>IFERROR(INDEX(DATASHEET!$A$1:$DG$299,MATCH(PROGRESS!$A182,DATASHEET!$A$1:$A$299,0),MATCH(PROGRESS!BH$2,DATASHEET!$A$1:$DG$1,0)),"")</f>
        <v/>
      </c>
      <c r="BH182" s="156" t="str">
        <f t="shared" si="106"/>
        <v/>
      </c>
      <c r="BI182" s="138" t="str">
        <f>IF(ISBLANK(DATASHEET!BM168),"",DATASHEET!BM168)</f>
        <v/>
      </c>
      <c r="BJ182" s="198" t="str">
        <f>IF(ISBLANK(DATASHEET!BN168),"",DATASHEET!BN168)</f>
        <v/>
      </c>
      <c r="BK182" s="140" t="str">
        <f>IF(BL182="","",IFERROR(VLOOKUP(DATASHEET!BP168,lookup,2,FALSE)-$P182,""))</f>
        <v/>
      </c>
      <c r="BL182" s="156" t="str">
        <f>IFERROR(INDEX(DATASHEET!$A$1:$DG$299,MATCH(PROGRESS!$A182,DATASHEET!$A$1:$A$299,0),MATCH(PROGRESS!BM$2,DATASHEET!$A$1:$DG$1,0)),"")</f>
        <v/>
      </c>
      <c r="BM182" s="156" t="str">
        <f t="shared" si="107"/>
        <v/>
      </c>
      <c r="BN182" s="138" t="str">
        <f>IF(ISBLANK(DATASHEET!BQ168),"",DATASHEET!BQ168)</f>
        <v>AWR</v>
      </c>
      <c r="BO182" s="198" t="str">
        <f>IF(ISBLANK(DATASHEET!BR168),"",DATASHEET!BR168)</f>
        <v>11MS2-FN2-5</v>
      </c>
      <c r="BP182" s="140" t="str">
        <f>IF(BQ182="","",IFERROR(VLOOKUP(DATASHEET!BX168,lookup,2,FALSE)-$P182,""))</f>
        <v/>
      </c>
      <c r="BQ182" s="156" t="str">
        <f>IFERROR(INDEX(DATASHEET!$A$1:$DG$299,MATCH(PROGRESS!$A182,DATASHEET!$A$1:$A$299,0),MATCH(PROGRESS!BR$2,DATASHEET!$A$1:$DG$1,0)),"")</f>
        <v/>
      </c>
      <c r="BR182" s="156" t="str">
        <f t="shared" si="108"/>
        <v/>
      </c>
      <c r="BS182" s="138" t="str">
        <f>IF(ISBLANK(DATASHEET!BY168),"",DATASHEET!BY168)</f>
        <v/>
      </c>
      <c r="BT182" s="198" t="str">
        <f>IF(ISBLANK(DATASHEET!BZ168),"",DATASHEET!BZ168)</f>
        <v/>
      </c>
      <c r="BU182" s="140" t="str">
        <f>IF(BV182="","",IFERROR(VLOOKUP(DATASHEET!CB168,lookup,2,FALSE)-$P182,""))</f>
        <v/>
      </c>
      <c r="BV182" s="156" t="str">
        <f>IFERROR(INDEX(DATASHEET!$A$1:$DG$299,MATCH(PROGRESS!$A182,DATASHEET!$A$1:$A$299,0),MATCH(PROGRESS!BW$2,DATASHEET!$A$1:$DG$1,0)),"")</f>
        <v/>
      </c>
      <c r="BW182" s="156" t="str">
        <f t="shared" si="109"/>
        <v/>
      </c>
      <c r="BX182" s="138" t="str">
        <f>IF(ISBLANK(DATASHEET!CC168),"",DATASHEET!CC168)</f>
        <v/>
      </c>
      <c r="BY182" s="198" t="str">
        <f>IF(ISBLANK(DATASHEET!CD168),"",DATASHEET!CD168)</f>
        <v/>
      </c>
      <c r="BZ182" s="140" t="str">
        <f>IF(CA182="","",IFERROR(VLOOKUP(DATASHEET!CE168,lookup,2,FALSE)-$P182,""))</f>
        <v/>
      </c>
      <c r="CA182" s="156" t="str">
        <f>IFERROR(INDEX(DATASHEET!$A$1:$DG$299,MATCH(PROGRESS!$A182,DATASHEET!$A$1:$A$299,0),MATCH(PROGRESS!CB$2,DATASHEET!$A$1:$DG$1,0)),"")</f>
        <v/>
      </c>
      <c r="CB182" s="156" t="str">
        <f t="shared" si="110"/>
        <v/>
      </c>
      <c r="CC182" s="138" t="str">
        <f>IF(ISBLANK(DATASHEET!CF168),"",DATASHEET!CF168)</f>
        <v/>
      </c>
      <c r="CD182" s="198" t="str">
        <f>IF(ISBLANK(DATASHEET!CG168),"",DATASHEET!CG168)</f>
        <v/>
      </c>
      <c r="CE182" s="140" t="str">
        <f>IF(CF182="","",IFERROR(VLOOKUP(DATASHEET!CJ168,lookup,2,FALSE)-$P182,""))</f>
        <v/>
      </c>
      <c r="CF182" s="156" t="str">
        <f>IFERROR(INDEX(DATASHEET!$A$1:$DG$299,MATCH(PROGRESS!$A182,DATASHEET!$A$1:$A$299,0),MATCH(PROGRESS!CG$2,DATASHEET!$A$1:$DG$1,0)),"")</f>
        <v/>
      </c>
      <c r="CG182" s="156" t="str">
        <f t="shared" si="111"/>
        <v/>
      </c>
      <c r="CH182" s="138" t="str">
        <f>IF(ISBLANK(DATASHEET!CK168),"",DATASHEET!CK168)</f>
        <v/>
      </c>
      <c r="CI182" s="198" t="str">
        <f>IF(ISBLANK(DATASHEET!CL168),"",DATASHEET!CL168)</f>
        <v/>
      </c>
      <c r="CJ182" s="140" t="str">
        <f>IF(CK182="","",IFERROR(VLOOKUP(DATASHEET!CN168,lookup,2,FALSE)-$P182,""))</f>
        <v/>
      </c>
      <c r="CK182" s="156" t="str">
        <f>IFERROR(INDEX(DATASHEET!$A$1:$DG$299,MATCH(PROGRESS!$A182,DATASHEET!$A$1:$A$299,0),MATCH(PROGRESS!CL$2,DATASHEET!$A$1:$DG$1,0)),"")</f>
        <v/>
      </c>
      <c r="CL182" s="156" t="str">
        <f t="shared" si="112"/>
        <v/>
      </c>
      <c r="CM182" s="138" t="str">
        <f>IF(ISBLANK(DATASHEET!CO168),"",DATASHEET!CO168)</f>
        <v>JQ</v>
      </c>
      <c r="CN182" s="198" t="str">
        <f>IF(ISBLANK(DATASHEET!CP168),"",DATASHEET!CP168)</f>
        <v>11X-MA-4</v>
      </c>
      <c r="CO182" s="140" t="str">
        <f>IF(CP182="","",IFERROR(VLOOKUP(DATASHEET!CR168,lookup,2,FALSE)-$P182,""))</f>
        <v/>
      </c>
      <c r="CP182" s="156" t="str">
        <f>IFERROR(INDEX(DATASHEET!$A$1:$DG$299,MATCH(PROGRESS!$A182,DATASHEET!$A$1:$A$299,0),MATCH(PROGRESS!CQ$2,DATASHEET!$A$1:$DG$1,0)),"")</f>
        <v/>
      </c>
      <c r="CQ182" s="156" t="str">
        <f t="shared" si="113"/>
        <v/>
      </c>
      <c r="CR182" s="138" t="str">
        <f>IF(ISBLANK(DATASHEET!CS168),"",DATASHEET!CS168)</f>
        <v/>
      </c>
      <c r="CS182" s="198" t="str">
        <f>IF(ISBLANK(DATASHEET!CT168),"",DATASHEET!CT168)</f>
        <v/>
      </c>
      <c r="CT182" s="140" t="str">
        <f>IF(CU182="","",IFERROR(VLOOKUP(DATASHEET!CV168,lookup,2,FALSE)-$P182,""))</f>
        <v/>
      </c>
      <c r="CU182" s="156" t="str">
        <f>IFERROR(INDEX(DATASHEET!$A$1:$DG$299,MATCH(PROGRESS!$A182,DATASHEET!$A$1:$A$299,0),MATCH(PROGRESS!CV$2,DATASHEET!$A$1:$DG$1,0)),"")</f>
        <v/>
      </c>
      <c r="CV182" s="156" t="str">
        <f t="shared" si="114"/>
        <v/>
      </c>
      <c r="CW182" s="138" t="str">
        <f>IF(ISBLANK(DATASHEET!CW168),"",DATASHEET!CW168)</f>
        <v/>
      </c>
      <c r="CX182" s="198" t="str">
        <f>IF(ISBLANK(DATASHEET!CX168),"",DATASHEET!CX168)</f>
        <v/>
      </c>
      <c r="CY182" s="140" t="str">
        <f>IF(CZ182="","",IFERROR(VLOOKUP(DATASHEET!DD168,lookup,2,FALSE)-$P182,""))</f>
        <v/>
      </c>
      <c r="CZ182" s="156" t="str">
        <f>IFERROR(INDEX(DATASHEET!$A$1:$DG$299,MATCH(PROGRESS!$A182,DATASHEET!$A$1:$A$299,0),MATCH(PROGRESS!DA$2,DATASHEET!$A$1:$DG$1,0)),"")</f>
        <v/>
      </c>
      <c r="DA182" s="156" t="str">
        <f t="shared" si="115"/>
        <v/>
      </c>
      <c r="DB182" s="138" t="str">
        <f>IF(ISBLANK(DATASHEET!DE168),"",DATASHEET!DE168)</f>
        <v/>
      </c>
      <c r="DC182" s="198" t="str">
        <f>IF(ISBLANK(DATASHEET!DF168),"",DATASHEET!DF168)</f>
        <v/>
      </c>
      <c r="DD182" s="140" t="str">
        <f>IF(DE182="","",IFERROR(VLOOKUP(DATASHEET!DH168,lookup,2,FALSE)-$P182,""))</f>
        <v/>
      </c>
      <c r="DE182" s="156" t="str">
        <f>IFERROR(INDEX(DATASHEET!$A$1:$DG$299,MATCH(PROGRESS!$A182,DATASHEET!$A$1:$A$299,0),MATCH(PROGRESS!DF$2,DATASHEET!$A$1:$DG$1,0)),"")</f>
        <v/>
      </c>
      <c r="DF182" s="156" t="str">
        <f t="shared" si="116"/>
        <v/>
      </c>
      <c r="DG182" s="138" t="str">
        <f>IF(ISBLANK(DATASHEET!DI168),"",DATASHEET!DI168)</f>
        <v>AR</v>
      </c>
      <c r="DH182" s="198" t="str">
        <f>IF(ISBLANK(DATASHEET!DJ168),"",DATASHEET!DJ168)</f>
        <v>11T-PH-1</v>
      </c>
      <c r="DI182" s="140" t="str">
        <f>IF(DJ182="","",IFERROR(VLOOKUP(DATASHEET!DL168,lookup,2,FALSE)-$P182,""))</f>
        <v/>
      </c>
      <c r="DJ182" s="156" t="str">
        <f>IFERROR(INDEX(DATASHEET!$A$1:$DG$299,MATCH(PROGRESS!$A182,DATASHEET!$A$1:$A$299,0),MATCH(PROGRESS!DK$2,DATASHEET!$A$1:$DG$1,0)),"")</f>
        <v/>
      </c>
      <c r="DK182" s="156" t="str">
        <f t="shared" si="117"/>
        <v/>
      </c>
      <c r="DL182" s="138" t="str">
        <f>IF(ISBLANK(DATASHEET!DM168),"",DATASHEET!DM168)</f>
        <v/>
      </c>
      <c r="DM182" s="198" t="str">
        <f>IF(ISBLANK(DATASHEET!DN168),"",DATASHEET!DN168)</f>
        <v/>
      </c>
      <c r="DN182" s="140" t="str">
        <f>IF(DO182="","",IFERROR(VLOOKUP(DATASHEET!DP168,lookup,2,FALSE)-$P182,""))</f>
        <v/>
      </c>
      <c r="DO182" s="156" t="str">
        <f>IFERROR(INDEX(DATASHEET!$A$1:$DG$299,MATCH(PROGRESS!$A182,DATASHEET!$A$1:$A$299,0),MATCH(PROGRESS!DP$2,DATASHEET!$A$1:$DG$1,0)),"")</f>
        <v/>
      </c>
      <c r="DP182" s="156" t="str">
        <f t="shared" si="118"/>
        <v/>
      </c>
      <c r="DQ182" s="138" t="str">
        <f>IF(ISBLANK(DATASHEET!DQ168),"",DATASHEET!DQ168)</f>
        <v>MHA</v>
      </c>
      <c r="DR182" s="198" t="str">
        <f>IF(ISBLANK(DATASHEET!DR168),"",DATASHEET!DR168)</f>
        <v>11X-RE-6</v>
      </c>
      <c r="DS182" s="140" t="str">
        <f>IF(DT182="","",IFERROR(VLOOKUP(DATASHEET!DT168,lookup,2,FALSE)-$P182,""))</f>
        <v/>
      </c>
      <c r="DT182" s="156" t="str">
        <f>IFERROR(INDEX(DATASHEET!$A$1:$DG$299,MATCH(PROGRESS!$A182,DATASHEET!$A$1:$A$299,0),MATCH(PROGRESS!DU$2,DATASHEET!$A$1:$DG$1,0)),"")</f>
        <v/>
      </c>
      <c r="DU182" s="156" t="str">
        <f t="shared" si="119"/>
        <v/>
      </c>
      <c r="DV182" s="138" t="str">
        <f>IF(ISBLANK(DATASHEET!DU168),"",DATASHEET!DU168)</f>
        <v/>
      </c>
      <c r="DW182" s="198" t="str">
        <f>IF(ISBLANK(DATASHEET!DV168),"",DATASHEET!DV168)</f>
        <v/>
      </c>
      <c r="DX182" s="140" t="str">
        <f>IF(DY182="","",IFERROR(VLOOKUP(DATASHEET!DX168,lookup,2,FALSE)-$P182,""))</f>
        <v/>
      </c>
      <c r="DY182" s="156" t="str">
        <f>IFERROR(INDEX(DATASHEET!$A$1:$DG$299,MATCH(PROGRESS!$A182,DATASHEET!$A$1:$A$299,0),MATCH(PROGRESS!DZ$2,DATASHEET!$A$1:$DG$1,0)),"")</f>
        <v/>
      </c>
      <c r="DZ182" s="156" t="str">
        <f t="shared" si="120"/>
        <v/>
      </c>
      <c r="EA182" s="138" t="str">
        <f>IF(ISBLANK(DATASHEET!DY168),"",DATASHEET!DY168)</f>
        <v>YP</v>
      </c>
      <c r="EB182" s="198" t="str">
        <f>IF(ISBLANK(DATASHEET!DZ168),"",DATASHEET!DZ168)</f>
        <v>11S-SP-3</v>
      </c>
      <c r="FD182" s="526"/>
      <c r="FE182" s="532"/>
      <c r="FF182" s="532"/>
      <c r="FG182" s="532"/>
      <c r="FH182" s="526"/>
      <c r="FI182" s="526"/>
      <c r="FJ182" s="532"/>
      <c r="FK182" s="526"/>
      <c r="FL182" s="532"/>
      <c r="FM182" s="526"/>
      <c r="FN182" s="532"/>
      <c r="FO182" s="532"/>
      <c r="FP182" s="532"/>
      <c r="FQ182" s="526"/>
      <c r="FR182" s="526"/>
      <c r="FS182" s="526"/>
      <c r="FT182" s="532"/>
      <c r="FU182" s="526"/>
      <c r="FV182" s="532"/>
      <c r="FW182" s="532"/>
      <c r="FX182" s="532"/>
      <c r="FY182" s="526"/>
      <c r="FZ182" s="532"/>
      <c r="GA182" s="529"/>
      <c r="GB182" s="530"/>
      <c r="GC182" s="530"/>
      <c r="GD182" s="529"/>
      <c r="GE182" s="530"/>
      <c r="GF182" s="530"/>
      <c r="GG182" s="530"/>
      <c r="GH182" s="530"/>
      <c r="GI182" s="530"/>
      <c r="GJ182" s="529"/>
      <c r="GK182" s="530"/>
      <c r="GL182" s="529"/>
      <c r="GM182" s="529"/>
      <c r="GN182" s="530"/>
      <c r="GO182" s="530"/>
      <c r="GP182" s="529"/>
      <c r="GQ182" s="529"/>
      <c r="GR182" s="530"/>
      <c r="GS182" s="530"/>
      <c r="GT182" s="529"/>
    </row>
    <row r="183" spans="1:210" ht="15.75" x14ac:dyDescent="0.25">
      <c r="A183" s="179">
        <f>DATASHEET!A169</f>
        <v>151700</v>
      </c>
      <c r="B183" s="58" t="str">
        <f>DATASHEET!B169</f>
        <v>SIGAUKE, Ashleigh</v>
      </c>
      <c r="C183" s="169" t="str">
        <f>DATASHEET!C169</f>
        <v>11EGQ</v>
      </c>
      <c r="D183" s="170" t="str">
        <f>DATASHEET!D169</f>
        <v>F</v>
      </c>
      <c r="E183" s="170" t="str">
        <f>DATASHEET!J169</f>
        <v>N</v>
      </c>
      <c r="F183" s="170" t="str">
        <f>DATASHEET!E169</f>
        <v>N</v>
      </c>
      <c r="G183" s="170" t="str">
        <f>DATASHEET!F169</f>
        <v>Other Black African</v>
      </c>
      <c r="H183" s="170" t="str">
        <f>DATASHEET!G169</f>
        <v>N</v>
      </c>
      <c r="I183" s="170" t="str">
        <f>DATASHEET!H169</f>
        <v>N</v>
      </c>
      <c r="J183" s="170" t="str">
        <f>DATASHEET!I169</f>
        <v>N</v>
      </c>
      <c r="K183" s="171" t="str">
        <f>DATASHEET!M169</f>
        <v>L</v>
      </c>
      <c r="L183" s="88" t="str">
        <f t="shared" si="96"/>
        <v/>
      </c>
      <c r="M183" s="88" t="str">
        <f t="shared" si="97"/>
        <v/>
      </c>
      <c r="N183" s="498" t="str">
        <f>IF(ISBLANK(DATASHEET!L169),"",DATASHEET!L169)</f>
        <v>3-4</v>
      </c>
      <c r="O183" s="109">
        <f>IFERROR(IF(VLOOKUP(DATASHEET!A169,[5]YEAR11!$A$2:$AF$236,18,FALSE)="","",VLOOKUP(DATASHEET!A169,[5]YEAR11!$A$2:$AF$236,18,FALSE)),"")</f>
        <v>32.863782</v>
      </c>
      <c r="P183" s="111">
        <f>IFERROR(IF(VLOOKUP(DATASHEET!A169,[5]YEAR11!$A$2:$AF$237,19,FALSE)="","",VLOOKUP(DATASHEET!A169,[5]YEAR11!$A$2:$AF$237,19,FALSE)),"")</f>
        <v>3.2863782000000001</v>
      </c>
      <c r="Q183" s="497">
        <f>'P8 BREAKDOWN'!M171</f>
        <v>-3.0863782</v>
      </c>
      <c r="R183" s="140" t="str">
        <f>IF(S183="","",IFERROR(VLOOKUP(DATASHEET!AF169,lookup,2,FALSE)-$P183,""))</f>
        <v/>
      </c>
      <c r="S183" s="156" t="str">
        <f>IFERROR(INDEX(DATASHEET!$A$1:$DG$299,MATCH(PROGRESS!$A183,DATASHEET!$A$1:$A$299,0),MATCH(PROGRESS!T$2,DATASHEET!$A$1:$DG$1,0)),"")</f>
        <v/>
      </c>
      <c r="T183" s="156" t="str">
        <f t="shared" si="98"/>
        <v/>
      </c>
      <c r="U183" s="138" t="str">
        <f>IF(ISBLANK(DATASHEET!AG169),"",DATASHEET!AG169)</f>
        <v/>
      </c>
      <c r="V183" s="198" t="str">
        <f>IF(ISBLANK(DATASHEET!AH169),"",DATASHEET!AH169)</f>
        <v/>
      </c>
      <c r="W183" s="140" t="str">
        <f>IF(X183="","",IFERROR(VLOOKUP(DATASHEET!AJ169,lookup,2,FALSE)-$P183,""))</f>
        <v/>
      </c>
      <c r="X183" s="156" t="str">
        <f>IFERROR(INDEX(DATASHEET!$A$1:$DG$299,MATCH(PROGRESS!$A183,DATASHEET!$A$1:$A$299,0),MATCH(PROGRESS!Y$2,DATASHEET!$A$1:$DG$1,0)),"")</f>
        <v/>
      </c>
      <c r="Y183" s="156" t="str">
        <f t="shared" si="99"/>
        <v/>
      </c>
      <c r="Z183" s="138" t="str">
        <f>IF(ISBLANK(DATASHEET!AK169),"",DATASHEET!AK169)</f>
        <v>KBW</v>
      </c>
      <c r="AA183" s="198" t="str">
        <f>IF(ISBLANK(DATASHEET!AL169),"",DATASHEET!AL169)</f>
        <v>11T-BI-5</v>
      </c>
      <c r="AB183" s="140" t="str">
        <f>IF(AC183="","",IFERROR(VLOOKUP(DATASHEET!AN169,lookup,2,FALSE)-$P183,""))</f>
        <v/>
      </c>
      <c r="AC183" s="156" t="str">
        <f>IFERROR(INDEX(DATASHEET!$A$1:$DG$299,MATCH(PROGRESS!$A183,DATASHEET!$A$1:$A$299,0),MATCH(PROGRESS!AD$2,DATASHEET!$A$1:$DG$1,0)),"")</f>
        <v/>
      </c>
      <c r="AD183" s="156" t="str">
        <f t="shared" si="100"/>
        <v/>
      </c>
      <c r="AE183" s="138" t="str">
        <f>IF(ISBLANK(DATASHEET!AO169),"",DATASHEET!AO169)</f>
        <v/>
      </c>
      <c r="AF183" s="198" t="str">
        <f>IF(ISBLANK(DATASHEET!AP169),"",DATASHEET!AP169)</f>
        <v/>
      </c>
      <c r="AG183" s="140" t="str">
        <f>IF(AH183="","",IFERROR(VLOOKUP(DATASHEET!AR169,lookup,2,FALSE)-$P183,""))</f>
        <v/>
      </c>
      <c r="AH183" s="156" t="str">
        <f>IFERROR(INDEX(DATASHEET!$A$1:$DG$299,MATCH(PROGRESS!$A183,DATASHEET!$A$1:$A$299,0),MATCH(PROGRESS!AI$2,DATASHEET!$A$1:$DG$1,0)),"")</f>
        <v/>
      </c>
      <c r="AI183" s="156" t="str">
        <f t="shared" si="101"/>
        <v/>
      </c>
      <c r="AJ183" s="138" t="str">
        <f>IF(ISBLANK(DATASHEET!AS169),"",DATASHEET!AS169)</f>
        <v>GN</v>
      </c>
      <c r="AK183" s="198" t="str">
        <f>IF(ISBLANK(DATASHEET!AT169),"",DATASHEET!AT169)</f>
        <v>11T-CH-5</v>
      </c>
      <c r="AL183" s="140" t="str">
        <f>IF(AM183="","",IFERROR(VLOOKUP(DATASHEET!AV169,lookup,2,FALSE)-$P183,""))</f>
        <v/>
      </c>
      <c r="AM183" s="156" t="str">
        <f>IFERROR(INDEX(DATASHEET!$A$1:$DG$299,MATCH(PROGRESS!$A183,DATASHEET!$A$1:$A$299,0),MATCH(PROGRESS!AN$2,DATASHEET!$A$1:$DG$1,0)),"")</f>
        <v/>
      </c>
      <c r="AN183" s="156" t="str">
        <f t="shared" si="102"/>
        <v/>
      </c>
      <c r="AO183" s="138" t="str">
        <f>IF(ISBLANK(DATASHEET!AW169),"",DATASHEET!AW169)</f>
        <v>BG</v>
      </c>
      <c r="AP183" s="198" t="str">
        <f>IF(ISBLANK(DATASHEET!AX169),"",DATASHEET!AX169)</f>
        <v>11MS2-CD-2</v>
      </c>
      <c r="AQ183" s="140" t="str">
        <f>IF(AR183="","",IFERROR(VLOOKUP(DATASHEET!AZ169,lookup,2,FALSE)-$P183,""))</f>
        <v/>
      </c>
      <c r="AR183" s="156" t="str">
        <f>IFERROR(INDEX(DATASHEET!$A$1:$DG$299,MATCH(PROGRESS!$A183,DATASHEET!$A$1:$A$299,0),MATCH(PROGRESS!AS$2,DATASHEET!$A$1:$DG$1,0)),"")</f>
        <v/>
      </c>
      <c r="AS183" s="156" t="str">
        <f t="shared" si="103"/>
        <v/>
      </c>
      <c r="AT183" s="138" t="str">
        <f>IF(ISBLANK(DATASHEET!BA169),"",DATASHEET!BA169)</f>
        <v/>
      </c>
      <c r="AU183" s="198" t="str">
        <f>IF(ISBLANK(DATASHEET!BB169),"",DATASHEET!BB169)</f>
        <v/>
      </c>
      <c r="AV183" s="140" t="str">
        <f>IF(AW183="","",IFERROR(VLOOKUP(DATASHEET!BD169,lookup,2,FALSE)-$P183,""))</f>
        <v/>
      </c>
      <c r="AW183" s="156" t="str">
        <f>IFERROR(INDEX(DATASHEET!$A$1:$DG$299,MATCH(PROGRESS!$A183,DATASHEET!$A$1:$A$299,0),MATCH(PROGRESS!AX$2,DATASHEET!$A$1:$DG$1,0)),"")</f>
        <v/>
      </c>
      <c r="AX183" s="156" t="str">
        <f t="shared" si="104"/>
        <v/>
      </c>
      <c r="AY183" s="138" t="str">
        <f>IF(ISBLANK(DATASHEET!BE169),"",DATASHEET!BE169)</f>
        <v/>
      </c>
      <c r="AZ183" s="198" t="str">
        <f>IF(ISBLANK(DATASHEET!BF169),"",DATASHEET!BF169)</f>
        <v/>
      </c>
      <c r="BA183" s="140" t="str">
        <f>IF(BB183="","",IFERROR(VLOOKUP(DATASHEET!BH169,lookup,2,FALSE)-$P183,""))</f>
        <v/>
      </c>
      <c r="BB183" s="156" t="str">
        <f>IFERROR(INDEX(DATASHEET!$A$1:$DG$299,MATCH(PROGRESS!$A183,DATASHEET!$A$1:$A$299,0),MATCH(PROGRESS!BC$2,DATASHEET!$A$1:$DG$1,0)),"")</f>
        <v/>
      </c>
      <c r="BC183" s="156" t="str">
        <f t="shared" si="105"/>
        <v/>
      </c>
      <c r="BD183" s="138" t="str">
        <f>IF(ISBLANK(DATASHEET!BI169),"",DATASHEET!BI169)</f>
        <v>SK</v>
      </c>
      <c r="BE183" s="198" t="str">
        <f>IF(ISBLANK(DATASHEET!BJ169),"",DATASHEET!BJ169)</f>
        <v>11X-EN-7</v>
      </c>
      <c r="BF183" s="140" t="str">
        <f>IF(BG183="","",IFERROR(VLOOKUP(DATASHEET!BL169,lookup,2,FALSE)-$P183,""))</f>
        <v/>
      </c>
      <c r="BG183" s="156" t="str">
        <f>IFERROR(INDEX(DATASHEET!$A$1:$DG$299,MATCH(PROGRESS!$A183,DATASHEET!$A$1:$A$299,0),MATCH(PROGRESS!BH$2,DATASHEET!$A$1:$DG$1,0)),"")</f>
        <v/>
      </c>
      <c r="BH183" s="156" t="str">
        <f t="shared" si="106"/>
        <v/>
      </c>
      <c r="BI183" s="138" t="str">
        <f>IF(ISBLANK(DATASHEET!BM169),"",DATASHEET!BM169)</f>
        <v/>
      </c>
      <c r="BJ183" s="198" t="str">
        <f>IF(ISBLANK(DATASHEET!BN169),"",DATASHEET!BN169)</f>
        <v/>
      </c>
      <c r="BK183" s="140" t="str">
        <f>IF(BL183="","",IFERROR(VLOOKUP(DATASHEET!BP169,lookup,2,FALSE)-$P183,""))</f>
        <v/>
      </c>
      <c r="BL183" s="156" t="str">
        <f>IFERROR(INDEX(DATASHEET!$A$1:$DG$299,MATCH(PROGRESS!$A183,DATASHEET!$A$1:$A$299,0),MATCH(PROGRESS!BM$2,DATASHEET!$A$1:$DG$1,0)),"")</f>
        <v/>
      </c>
      <c r="BM183" s="156" t="str">
        <f t="shared" si="107"/>
        <v/>
      </c>
      <c r="BN183" s="138" t="str">
        <f>IF(ISBLANK(DATASHEET!BQ169),"",DATASHEET!BQ169)</f>
        <v/>
      </c>
      <c r="BO183" s="198" t="str">
        <f>IF(ISBLANK(DATASHEET!BR169),"",DATASHEET!BR169)</f>
        <v/>
      </c>
      <c r="BP183" s="140" t="str">
        <f>IF(BQ183="","",IFERROR(VLOOKUP(DATASHEET!BX169,lookup,2,FALSE)-$P183,""))</f>
        <v/>
      </c>
      <c r="BQ183" s="156" t="str">
        <f>IFERROR(INDEX(DATASHEET!$A$1:$DG$299,MATCH(PROGRESS!$A183,DATASHEET!$A$1:$A$299,0),MATCH(PROGRESS!BR$2,DATASHEET!$A$1:$DG$1,0)),"")</f>
        <v/>
      </c>
      <c r="BR183" s="156" t="str">
        <f t="shared" si="108"/>
        <v/>
      </c>
      <c r="BS183" s="138" t="str">
        <f>IF(ISBLANK(DATASHEET!BY169),"",DATASHEET!BY169)</f>
        <v>DCH</v>
      </c>
      <c r="BT183" s="198" t="str">
        <f>IF(ISBLANK(DATASHEET!BZ169),"",DATASHEET!BZ169)</f>
        <v>11N-FR-4</v>
      </c>
      <c r="BU183" s="140" t="str">
        <f>IF(BV183="","",IFERROR(VLOOKUP(DATASHEET!CB169,lookup,2,FALSE)-$P183,""))</f>
        <v/>
      </c>
      <c r="BV183" s="156" t="str">
        <f>IFERROR(INDEX(DATASHEET!$A$1:$DG$299,MATCH(PROGRESS!$A183,DATASHEET!$A$1:$A$299,0),MATCH(PROGRESS!BW$2,DATASHEET!$A$1:$DG$1,0)),"")</f>
        <v/>
      </c>
      <c r="BW183" s="156" t="str">
        <f t="shared" si="109"/>
        <v/>
      </c>
      <c r="BX183" s="138" t="str">
        <f>IF(ISBLANK(DATASHEET!CC169),"",DATASHEET!CC169)</f>
        <v/>
      </c>
      <c r="BY183" s="198" t="str">
        <f>IF(ISBLANK(DATASHEET!CD169),"",DATASHEET!CD169)</f>
        <v/>
      </c>
      <c r="BZ183" s="140" t="str">
        <f>IF(CA183="","",IFERROR(VLOOKUP(DATASHEET!CE169,lookup,2,FALSE)-$P183,""))</f>
        <v/>
      </c>
      <c r="CA183" s="156" t="str">
        <f>IFERROR(INDEX(DATASHEET!$A$1:$DG$299,MATCH(PROGRESS!$A183,DATASHEET!$A$1:$A$299,0),MATCH(PROGRESS!CB$2,DATASHEET!$A$1:$DG$1,0)),"")</f>
        <v/>
      </c>
      <c r="CB183" s="156" t="str">
        <f t="shared" si="110"/>
        <v/>
      </c>
      <c r="CC183" s="138" t="str">
        <f>IF(ISBLANK(DATASHEET!CF169),"",DATASHEET!CF169)</f>
        <v/>
      </c>
      <c r="CD183" s="198" t="str">
        <f>IF(ISBLANK(DATASHEET!CG169),"",DATASHEET!CG169)</f>
        <v/>
      </c>
      <c r="CE183" s="140" t="str">
        <f>IF(CF183="","",IFERROR(VLOOKUP(DATASHEET!CJ169,lookup,2,FALSE)-$P183,""))</f>
        <v/>
      </c>
      <c r="CF183" s="156" t="str">
        <f>IFERROR(INDEX(DATASHEET!$A$1:$DG$299,MATCH(PROGRESS!$A183,DATASHEET!$A$1:$A$299,0),MATCH(PROGRESS!CG$2,DATASHEET!$A$1:$DG$1,0)),"")</f>
        <v/>
      </c>
      <c r="CG183" s="156" t="str">
        <f t="shared" si="111"/>
        <v/>
      </c>
      <c r="CH183" s="138" t="str">
        <f>IF(ISBLANK(DATASHEET!CK169),"",DATASHEET!CK169)</f>
        <v/>
      </c>
      <c r="CI183" s="198" t="str">
        <f>IF(ISBLANK(DATASHEET!CL169),"",DATASHEET!CL169)</f>
        <v/>
      </c>
      <c r="CJ183" s="140" t="str">
        <f>IF(CK183="","",IFERROR(VLOOKUP(DATASHEET!CN169,lookup,2,FALSE)-$P183,""))</f>
        <v/>
      </c>
      <c r="CK183" s="156" t="str">
        <f>IFERROR(INDEX(DATASHEET!$A$1:$DG$299,MATCH(PROGRESS!$A183,DATASHEET!$A$1:$A$299,0),MATCH(PROGRESS!CL$2,DATASHEET!$A$1:$DG$1,0)),"")</f>
        <v/>
      </c>
      <c r="CL183" s="156" t="str">
        <f t="shared" si="112"/>
        <v/>
      </c>
      <c r="CM183" s="138" t="str">
        <f>IF(ISBLANK(DATASHEET!CO169),"",DATASHEET!CO169)</f>
        <v>AMA</v>
      </c>
      <c r="CN183" s="198" t="str">
        <f>IF(ISBLANK(DATASHEET!CP169),"",DATASHEET!CP169)</f>
        <v>11X-MA-6</v>
      </c>
      <c r="CO183" s="140" t="str">
        <f>IF(CP183="","",IFERROR(VLOOKUP(DATASHEET!CR169,lookup,2,FALSE)-$P183,""))</f>
        <v/>
      </c>
      <c r="CP183" s="156" t="str">
        <f>IFERROR(INDEX(DATASHEET!$A$1:$DG$299,MATCH(PROGRESS!$A183,DATASHEET!$A$1:$A$299,0),MATCH(PROGRESS!CQ$2,DATASHEET!$A$1:$DG$1,0)),"")</f>
        <v/>
      </c>
      <c r="CQ183" s="156" t="str">
        <f t="shared" si="113"/>
        <v/>
      </c>
      <c r="CR183" s="138" t="str">
        <f>IF(ISBLANK(DATASHEET!CS169),"",DATASHEET!CS169)</f>
        <v/>
      </c>
      <c r="CS183" s="198" t="str">
        <f>IF(ISBLANK(DATASHEET!CT169),"",DATASHEET!CT169)</f>
        <v/>
      </c>
      <c r="CT183" s="140" t="str">
        <f>IF(CU183="","",IFERROR(VLOOKUP(DATASHEET!CV169,lookup,2,FALSE)-$P183,""))</f>
        <v/>
      </c>
      <c r="CU183" s="156" t="str">
        <f>IFERROR(INDEX(DATASHEET!$A$1:$DG$299,MATCH(PROGRESS!$A183,DATASHEET!$A$1:$A$299,0),MATCH(PROGRESS!CV$2,DATASHEET!$A$1:$DG$1,0)),"")</f>
        <v/>
      </c>
      <c r="CV183" s="156" t="str">
        <f t="shared" si="114"/>
        <v/>
      </c>
      <c r="CW183" s="138" t="str">
        <f>IF(ISBLANK(DATASHEET!CW169),"",DATASHEET!CW169)</f>
        <v/>
      </c>
      <c r="CX183" s="198" t="str">
        <f>IF(ISBLANK(DATASHEET!CX169),"",DATASHEET!CX169)</f>
        <v/>
      </c>
      <c r="CY183" s="140" t="str">
        <f>IF(CZ183="","",IFERROR(VLOOKUP(DATASHEET!DD169,lookup,2,FALSE)-$P183,""))</f>
        <v/>
      </c>
      <c r="CZ183" s="156" t="str">
        <f>IFERROR(INDEX(DATASHEET!$A$1:$DG$299,MATCH(PROGRESS!$A183,DATASHEET!$A$1:$A$299,0),MATCH(PROGRESS!DA$2,DATASHEET!$A$1:$DG$1,0)),"")</f>
        <v/>
      </c>
      <c r="DA183" s="156" t="str">
        <f t="shared" si="115"/>
        <v/>
      </c>
      <c r="DB183" s="138" t="str">
        <f>IF(ISBLANK(DATASHEET!DE169),"",DATASHEET!DE169)</f>
        <v/>
      </c>
      <c r="DC183" s="198" t="str">
        <f>IF(ISBLANK(DATASHEET!DF169),"",DATASHEET!DF169)</f>
        <v/>
      </c>
      <c r="DD183" s="140" t="str">
        <f>IF(DE183="","",IFERROR(VLOOKUP(DATASHEET!DH169,lookup,2,FALSE)-$P183,""))</f>
        <v/>
      </c>
      <c r="DE183" s="156" t="str">
        <f>IFERROR(INDEX(DATASHEET!$A$1:$DG$299,MATCH(PROGRESS!$A183,DATASHEET!$A$1:$A$299,0),MATCH(PROGRESS!DF$2,DATASHEET!$A$1:$DG$1,0)),"")</f>
        <v/>
      </c>
      <c r="DF183" s="156" t="str">
        <f t="shared" si="116"/>
        <v/>
      </c>
      <c r="DG183" s="138" t="str">
        <f>IF(ISBLANK(DATASHEET!DI169),"",DATASHEET!DI169)</f>
        <v>RA</v>
      </c>
      <c r="DH183" s="198" t="str">
        <f>IF(ISBLANK(DATASHEET!DJ169),"",DATASHEET!DJ169)</f>
        <v>11T-PH-5</v>
      </c>
      <c r="DI183" s="140" t="str">
        <f>IF(DJ183="","",IFERROR(VLOOKUP(DATASHEET!DL169,lookup,2,FALSE)-$P183,""))</f>
        <v/>
      </c>
      <c r="DJ183" s="156" t="str">
        <f>IFERROR(INDEX(DATASHEET!$A$1:$DG$299,MATCH(PROGRESS!$A183,DATASHEET!$A$1:$A$299,0),MATCH(PROGRESS!DK$2,DATASHEET!$A$1:$DG$1,0)),"")</f>
        <v/>
      </c>
      <c r="DK183" s="156" t="str">
        <f t="shared" si="117"/>
        <v/>
      </c>
      <c r="DL183" s="138" t="str">
        <f>IF(ISBLANK(DATASHEET!DM169),"",DATASHEET!DM169)</f>
        <v/>
      </c>
      <c r="DM183" s="198" t="str">
        <f>IF(ISBLANK(DATASHEET!DN169),"",DATASHEET!DN169)</f>
        <v/>
      </c>
      <c r="DN183" s="140" t="str">
        <f>IF(DO183="","",IFERROR(VLOOKUP(DATASHEET!DP169,lookup,2,FALSE)-$P183,""))</f>
        <v/>
      </c>
      <c r="DO183" s="156" t="str">
        <f>IFERROR(INDEX(DATASHEET!$A$1:$DG$299,MATCH(PROGRESS!$A183,DATASHEET!$A$1:$A$299,0),MATCH(PROGRESS!DP$2,DATASHEET!$A$1:$DG$1,0)),"")</f>
        <v/>
      </c>
      <c r="DP183" s="156" t="str">
        <f t="shared" si="118"/>
        <v/>
      </c>
      <c r="DQ183" s="138" t="str">
        <f>IF(ISBLANK(DATASHEET!DQ169),"",DATASHEET!DQ169)</f>
        <v>NT</v>
      </c>
      <c r="DR183" s="198" t="str">
        <f>IF(ISBLANK(DATASHEET!DR169),"",DATASHEET!DR169)</f>
        <v>11X-RE-5</v>
      </c>
      <c r="DS183" s="140" t="str">
        <f>IF(DT183="","",IFERROR(VLOOKUP(DATASHEET!DT169,lookup,2,FALSE)-$P183,""))</f>
        <v/>
      </c>
      <c r="DT183" s="156" t="str">
        <f>IFERROR(INDEX(DATASHEET!$A$1:$DG$299,MATCH(PROGRESS!$A183,DATASHEET!$A$1:$A$299,0),MATCH(PROGRESS!DU$2,DATASHEET!$A$1:$DG$1,0)),"")</f>
        <v/>
      </c>
      <c r="DU183" s="156" t="str">
        <f t="shared" si="119"/>
        <v/>
      </c>
      <c r="DV183" s="138" t="str">
        <f>IF(ISBLANK(DATASHEET!DU169),"",DATASHEET!DU169)</f>
        <v/>
      </c>
      <c r="DW183" s="198" t="str">
        <f>IF(ISBLANK(DATASHEET!DV169),"",DATASHEET!DV169)</f>
        <v/>
      </c>
      <c r="DX183" s="140" t="str">
        <f>IF(DY183="","",IFERROR(VLOOKUP(DATASHEET!DX169,lookup,2,FALSE)-$P183,""))</f>
        <v/>
      </c>
      <c r="DY183" s="156" t="str">
        <f>IFERROR(INDEX(DATASHEET!$A$1:$DG$299,MATCH(PROGRESS!$A183,DATASHEET!$A$1:$A$299,0),MATCH(PROGRESS!DZ$2,DATASHEET!$A$1:$DG$1,0)),"")</f>
        <v/>
      </c>
      <c r="DZ183" s="156" t="str">
        <f t="shared" si="120"/>
        <v/>
      </c>
      <c r="EA183" s="138" t="str">
        <f>IF(ISBLANK(DATASHEET!DY169),"",DATASHEET!DY169)</f>
        <v/>
      </c>
      <c r="EB183" s="198" t="str">
        <f>IF(ISBLANK(DATASHEET!DZ169),"",DATASHEET!DZ169)</f>
        <v/>
      </c>
      <c r="FD183" s="526"/>
      <c r="FE183" s="532"/>
      <c r="FF183" s="532"/>
      <c r="FG183" s="532"/>
      <c r="FH183" s="526"/>
      <c r="FI183" s="526"/>
      <c r="FJ183" s="532"/>
      <c r="FK183" s="526"/>
      <c r="FL183" s="532"/>
      <c r="FM183" s="526"/>
      <c r="FN183" s="532"/>
      <c r="FO183" s="532"/>
      <c r="FP183" s="532"/>
      <c r="FQ183" s="526"/>
      <c r="FR183" s="526"/>
      <c r="FS183" s="526"/>
      <c r="FT183" s="532"/>
      <c r="FU183" s="526"/>
      <c r="FV183" s="532"/>
      <c r="FW183" s="532"/>
      <c r="FX183" s="532"/>
      <c r="FY183" s="526"/>
      <c r="FZ183" s="532"/>
      <c r="GA183" s="529"/>
      <c r="GB183" s="530"/>
      <c r="GC183" s="530"/>
      <c r="GD183" s="529"/>
      <c r="GE183" s="530"/>
      <c r="GF183" s="530"/>
      <c r="GG183" s="530"/>
      <c r="GH183" s="530"/>
      <c r="GI183" s="530"/>
      <c r="GJ183" s="529"/>
      <c r="GK183" s="530"/>
      <c r="GL183" s="529"/>
      <c r="GM183" s="529"/>
      <c r="GN183" s="530"/>
      <c r="GO183" s="530"/>
      <c r="GP183" s="529"/>
      <c r="GQ183" s="529"/>
      <c r="GR183" s="530"/>
      <c r="GS183" s="530"/>
      <c r="GT183" s="529"/>
      <c r="GZ183" t="s">
        <v>375</v>
      </c>
      <c r="HA183" t="s">
        <v>375</v>
      </c>
    </row>
    <row r="184" spans="1:210" ht="15.75" x14ac:dyDescent="0.25">
      <c r="A184" s="179">
        <f>DATASHEET!A170</f>
        <v>151579</v>
      </c>
      <c r="B184" s="58" t="str">
        <f>DATASHEET!B170</f>
        <v>SIGGS, Patrick</v>
      </c>
      <c r="C184" s="169" t="str">
        <f>DATASHEET!C170</f>
        <v>11ZI</v>
      </c>
      <c r="D184" s="170" t="str">
        <f>DATASHEET!D170</f>
        <v>M</v>
      </c>
      <c r="E184" s="170" t="str">
        <f>DATASHEET!J170</f>
        <v>N</v>
      </c>
      <c r="F184" s="170" t="str">
        <f>DATASHEET!E170</f>
        <v>N</v>
      </c>
      <c r="G184" s="170" t="str">
        <f>DATASHEET!F170</f>
        <v>White - Irish</v>
      </c>
      <c r="H184" s="170" t="str">
        <f>DATASHEET!G170</f>
        <v>N</v>
      </c>
      <c r="I184" s="170" t="str">
        <f>DATASHEET!H170</f>
        <v>N</v>
      </c>
      <c r="J184" s="170" t="str">
        <f>DATASHEET!I170</f>
        <v>N</v>
      </c>
      <c r="K184" s="171" t="str">
        <f>DATASHEET!M170</f>
        <v>M</v>
      </c>
      <c r="L184" s="88" t="str">
        <f t="shared" si="96"/>
        <v/>
      </c>
      <c r="M184" s="88" t="str">
        <f t="shared" si="97"/>
        <v/>
      </c>
      <c r="N184" s="498" t="str">
        <f>IF(ISBLANK(DATASHEET!L170),"",DATASHEET!L170)</f>
        <v>5-6</v>
      </c>
      <c r="O184" s="109">
        <f>IFERROR(IF(VLOOKUP(DATASHEET!A170,[5]YEAR11!$A$2:$AF$236,18,FALSE)="","",VLOOKUP(DATASHEET!A170,[5]YEAR11!$A$2:$AF$236,18,FALSE)),"")</f>
        <v>54.013157999999997</v>
      </c>
      <c r="P184" s="111">
        <f>IFERROR(IF(VLOOKUP(DATASHEET!A170,[5]YEAR11!$A$2:$AF$237,19,FALSE)="","",VLOOKUP(DATASHEET!A170,[5]YEAR11!$A$2:$AF$237,19,FALSE)),"")</f>
        <v>5.4013157999999999</v>
      </c>
      <c r="Q184" s="497">
        <f>'P8 BREAKDOWN'!M172</f>
        <v>-4.9013157999999999</v>
      </c>
      <c r="R184" s="140" t="str">
        <f>IF(S184="","",IFERROR(VLOOKUP(DATASHEET!AF170,lookup,2,FALSE)-$P184,""))</f>
        <v/>
      </c>
      <c r="S184" s="156" t="str">
        <f>IFERROR(INDEX(DATASHEET!$A$1:$DG$299,MATCH(PROGRESS!$A184,DATASHEET!$A$1:$A$299,0),MATCH(PROGRESS!T$2,DATASHEET!$A$1:$DG$1,0)),"")</f>
        <v/>
      </c>
      <c r="T184" s="156" t="str">
        <f t="shared" si="98"/>
        <v/>
      </c>
      <c r="U184" s="138" t="str">
        <f>IF(ISBLANK(DATASHEET!AG170),"",DATASHEET!AG170)</f>
        <v/>
      </c>
      <c r="V184" s="198" t="str">
        <f>IF(ISBLANK(DATASHEET!AH170),"",DATASHEET!AH170)</f>
        <v/>
      </c>
      <c r="W184" s="140" t="str">
        <f>IF(X184="","",IFERROR(VLOOKUP(DATASHEET!AJ170,lookup,2,FALSE)-$P184,""))</f>
        <v/>
      </c>
      <c r="X184" s="156" t="str">
        <f>IFERROR(INDEX(DATASHEET!$A$1:$DG$299,MATCH(PROGRESS!$A184,DATASHEET!$A$1:$A$299,0),MATCH(PROGRESS!Y$2,DATASHEET!$A$1:$DG$1,0)),"")</f>
        <v/>
      </c>
      <c r="Y184" s="156" t="str">
        <f t="shared" si="99"/>
        <v/>
      </c>
      <c r="Z184" s="138" t="str">
        <f>IF(ISBLANK(DATASHEET!AK170),"",DATASHEET!AK170)</f>
        <v>MM</v>
      </c>
      <c r="AA184" s="198" t="str">
        <f>IF(ISBLANK(DATASHEET!AL170),"",DATASHEET!AL170)</f>
        <v>11T-BI-3</v>
      </c>
      <c r="AB184" s="140" t="str">
        <f>IF(AC184="","",IFERROR(VLOOKUP(DATASHEET!AN170,lookup,2,FALSE)-$P184,""))</f>
        <v/>
      </c>
      <c r="AC184" s="156" t="str">
        <f>IFERROR(INDEX(DATASHEET!$A$1:$DG$299,MATCH(PROGRESS!$A184,DATASHEET!$A$1:$A$299,0),MATCH(PROGRESS!AD$2,DATASHEET!$A$1:$DG$1,0)),"")</f>
        <v/>
      </c>
      <c r="AD184" s="156" t="str">
        <f t="shared" si="100"/>
        <v/>
      </c>
      <c r="AE184" s="138" t="str">
        <f>IF(ISBLANK(DATASHEET!AO170),"",DATASHEET!AO170)</f>
        <v/>
      </c>
      <c r="AF184" s="198" t="str">
        <f>IF(ISBLANK(DATASHEET!AP170),"",DATASHEET!AP170)</f>
        <v/>
      </c>
      <c r="AG184" s="140" t="str">
        <f>IF(AH184="","",IFERROR(VLOOKUP(DATASHEET!AR170,lookup,2,FALSE)-$P184,""))</f>
        <v/>
      </c>
      <c r="AH184" s="156" t="str">
        <f>IFERROR(INDEX(DATASHEET!$A$1:$DG$299,MATCH(PROGRESS!$A184,DATASHEET!$A$1:$A$299,0),MATCH(PROGRESS!AI$2,DATASHEET!$A$1:$DG$1,0)),"")</f>
        <v/>
      </c>
      <c r="AI184" s="156" t="str">
        <f t="shared" si="101"/>
        <v/>
      </c>
      <c r="AJ184" s="138" t="str">
        <f>IF(ISBLANK(DATASHEET!AS170),"",DATASHEET!AS170)</f>
        <v>AGI</v>
      </c>
      <c r="AK184" s="198" t="str">
        <f>IF(ISBLANK(DATASHEET!AT170),"",DATASHEET!AT170)</f>
        <v>11T-CH-3</v>
      </c>
      <c r="AL184" s="140" t="str">
        <f>IF(AM184="","",IFERROR(VLOOKUP(DATASHEET!AV170,lookup,2,FALSE)-$P184,""))</f>
        <v/>
      </c>
      <c r="AM184" s="156" t="str">
        <f>IFERROR(INDEX(DATASHEET!$A$1:$DG$299,MATCH(PROGRESS!$A184,DATASHEET!$A$1:$A$299,0),MATCH(PROGRESS!AN$2,DATASHEET!$A$1:$DG$1,0)),"")</f>
        <v/>
      </c>
      <c r="AN184" s="156" t="str">
        <f t="shared" si="102"/>
        <v/>
      </c>
      <c r="AO184" s="138" t="str">
        <f>IF(ISBLANK(DATASHEET!AW170),"",DATASHEET!AW170)</f>
        <v/>
      </c>
      <c r="AP184" s="198" t="str">
        <f>IF(ISBLANK(DATASHEET!AX170),"",DATASHEET!AX170)</f>
        <v/>
      </c>
      <c r="AQ184" s="140" t="str">
        <f>IF(AR184="","",IFERROR(VLOOKUP(DATASHEET!AZ170,lookup,2,FALSE)-$P184,""))</f>
        <v/>
      </c>
      <c r="AR184" s="156" t="str">
        <f>IFERROR(INDEX(DATASHEET!$A$1:$DG$299,MATCH(PROGRESS!$A184,DATASHEET!$A$1:$A$299,0),MATCH(PROGRESS!AS$2,DATASHEET!$A$1:$DG$1,0)),"")</f>
        <v/>
      </c>
      <c r="AS184" s="156" t="str">
        <f t="shared" si="103"/>
        <v/>
      </c>
      <c r="AT184" s="138" t="str">
        <f>IF(ISBLANK(DATASHEET!BA170),"",DATASHEET!BA170)</f>
        <v/>
      </c>
      <c r="AU184" s="198" t="str">
        <f>IF(ISBLANK(DATASHEET!BB170),"",DATASHEET!BB170)</f>
        <v/>
      </c>
      <c r="AV184" s="140" t="str">
        <f>IF(AW184="","",IFERROR(VLOOKUP(DATASHEET!BD170,lookup,2,FALSE)-$P184,""))</f>
        <v/>
      </c>
      <c r="AW184" s="156" t="str">
        <f>IFERROR(INDEX(DATASHEET!$A$1:$DG$299,MATCH(PROGRESS!$A184,DATASHEET!$A$1:$A$299,0),MATCH(PROGRESS!AX$2,DATASHEET!$A$1:$DG$1,0)),"")</f>
        <v/>
      </c>
      <c r="AX184" s="156" t="str">
        <f t="shared" si="104"/>
        <v/>
      </c>
      <c r="AY184" s="138" t="str">
        <f>IF(ISBLANK(DATASHEET!BE170),"",DATASHEET!BE170)</f>
        <v/>
      </c>
      <c r="AZ184" s="198" t="str">
        <f>IF(ISBLANK(DATASHEET!BF170),"",DATASHEET!BF170)</f>
        <v/>
      </c>
      <c r="BA184" s="140" t="str">
        <f>IF(BB184="","",IFERROR(VLOOKUP(DATASHEET!BH170,lookup,2,FALSE)-$P184,""))</f>
        <v/>
      </c>
      <c r="BB184" s="156" t="str">
        <f>IFERROR(INDEX(DATASHEET!$A$1:$DG$299,MATCH(PROGRESS!$A184,DATASHEET!$A$1:$A$299,0),MATCH(PROGRESS!BC$2,DATASHEET!$A$1:$DG$1,0)),"")</f>
        <v/>
      </c>
      <c r="BC184" s="156" t="str">
        <f t="shared" si="105"/>
        <v/>
      </c>
      <c r="BD184" s="138" t="str">
        <f>IF(ISBLANK(DATASHEET!BI170),"",DATASHEET!BI170)</f>
        <v>AWH</v>
      </c>
      <c r="BE184" s="198" t="str">
        <f>IF(ISBLANK(DATASHEET!BJ170),"",DATASHEET!BJ170)</f>
        <v>11X-EN-5</v>
      </c>
      <c r="BF184" s="140" t="str">
        <f>IF(BG184="","",IFERROR(VLOOKUP(DATASHEET!BL170,lookup,2,FALSE)-$P184,""))</f>
        <v/>
      </c>
      <c r="BG184" s="156" t="str">
        <f>IFERROR(INDEX(DATASHEET!$A$1:$DG$299,MATCH(PROGRESS!$A184,DATASHEET!$A$1:$A$299,0),MATCH(PROGRESS!BH$2,DATASHEET!$A$1:$DG$1,0)),"")</f>
        <v/>
      </c>
      <c r="BH184" s="156" t="str">
        <f t="shared" si="106"/>
        <v/>
      </c>
      <c r="BI184" s="138" t="str">
        <f>IF(ISBLANK(DATASHEET!BM170),"",DATASHEET!BM170)</f>
        <v/>
      </c>
      <c r="BJ184" s="198" t="str">
        <f>IF(ISBLANK(DATASHEET!BN170),"",DATASHEET!BN170)</f>
        <v/>
      </c>
      <c r="BK184" s="140" t="str">
        <f>IF(BL184="","",IFERROR(VLOOKUP(DATASHEET!BP170,lookup,2,FALSE)-$P184,""))</f>
        <v/>
      </c>
      <c r="BL184" s="156" t="str">
        <f>IFERROR(INDEX(DATASHEET!$A$1:$DG$299,MATCH(PROGRESS!$A184,DATASHEET!$A$1:$A$299,0),MATCH(PROGRESS!BM$2,DATASHEET!$A$1:$DG$1,0)),"")</f>
        <v/>
      </c>
      <c r="BM184" s="156" t="str">
        <f t="shared" si="107"/>
        <v/>
      </c>
      <c r="BN184" s="138" t="str">
        <f>IF(ISBLANK(DATASHEET!BQ170),"",DATASHEET!BQ170)</f>
        <v/>
      </c>
      <c r="BO184" s="198" t="str">
        <f>IF(ISBLANK(DATASHEET!BR170),"",DATASHEET!BR170)</f>
        <v/>
      </c>
      <c r="BP184" s="140" t="str">
        <f>IF(BQ184="","",IFERROR(VLOOKUP(DATASHEET!BX170,lookup,2,FALSE)-$P184,""))</f>
        <v/>
      </c>
      <c r="BQ184" s="156" t="str">
        <f>IFERROR(INDEX(DATASHEET!$A$1:$DG$299,MATCH(PROGRESS!$A184,DATASHEET!$A$1:$A$299,0),MATCH(PROGRESS!BR$2,DATASHEET!$A$1:$DG$1,0)),"")</f>
        <v/>
      </c>
      <c r="BR184" s="156" t="str">
        <f t="shared" si="108"/>
        <v/>
      </c>
      <c r="BS184" s="138" t="str">
        <f>IF(ISBLANK(DATASHEET!BY170),"",DATASHEET!BY170)</f>
        <v/>
      </c>
      <c r="BT184" s="198" t="str">
        <f>IF(ISBLANK(DATASHEET!BZ170),"",DATASHEET!BZ170)</f>
        <v/>
      </c>
      <c r="BU184" s="140" t="str">
        <f>IF(BV184="","",IFERROR(VLOOKUP(DATASHEET!CB170,lookup,2,FALSE)-$P184,""))</f>
        <v/>
      </c>
      <c r="BV184" s="156" t="str">
        <f>IFERROR(INDEX(DATASHEET!$A$1:$DG$299,MATCH(PROGRESS!$A184,DATASHEET!$A$1:$A$299,0),MATCH(PROGRESS!BW$2,DATASHEET!$A$1:$DG$1,0)),"")</f>
        <v/>
      </c>
      <c r="BW184" s="156" t="str">
        <f t="shared" si="109"/>
        <v/>
      </c>
      <c r="BX184" s="138" t="str">
        <f>IF(ISBLANK(DATASHEET!CC170),"",DATASHEET!CC170)</f>
        <v/>
      </c>
      <c r="BY184" s="198" t="str">
        <f>IF(ISBLANK(DATASHEET!CD170),"",DATASHEET!CD170)</f>
        <v/>
      </c>
      <c r="BZ184" s="140" t="str">
        <f>IF(CA184="","",IFERROR(VLOOKUP(DATASHEET!CE170,lookup,2,FALSE)-$P184,""))</f>
        <v/>
      </c>
      <c r="CA184" s="156" t="str">
        <f>IFERROR(INDEX(DATASHEET!$A$1:$DG$299,MATCH(PROGRESS!$A184,DATASHEET!$A$1:$A$299,0),MATCH(PROGRESS!CB$2,DATASHEET!$A$1:$DG$1,0)),"")</f>
        <v/>
      </c>
      <c r="CB184" s="156" t="str">
        <f t="shared" si="110"/>
        <v/>
      </c>
      <c r="CC184" s="138" t="str">
        <f>IF(ISBLANK(DATASHEET!CF170),"",DATASHEET!CF170)</f>
        <v/>
      </c>
      <c r="CD184" s="198" t="str">
        <f>IF(ISBLANK(DATASHEET!CG170),"",DATASHEET!CG170)</f>
        <v/>
      </c>
      <c r="CE184" s="140" t="str">
        <f>IF(CF184="","",IFERROR(VLOOKUP(DATASHEET!CJ170,lookup,2,FALSE)-$P184,""))</f>
        <v/>
      </c>
      <c r="CF184" s="156" t="str">
        <f>IFERROR(INDEX(DATASHEET!$A$1:$DG$299,MATCH(PROGRESS!$A184,DATASHEET!$A$1:$A$299,0),MATCH(PROGRESS!CG$2,DATASHEET!$A$1:$DG$1,0)),"")</f>
        <v/>
      </c>
      <c r="CG184" s="156" t="str">
        <f t="shared" si="111"/>
        <v/>
      </c>
      <c r="CH184" s="138" t="str">
        <f>IF(ISBLANK(DATASHEET!CK170),"",DATASHEET!CK170)</f>
        <v/>
      </c>
      <c r="CI184" s="198" t="str">
        <f>IF(ISBLANK(DATASHEET!CL170),"",DATASHEET!CL170)</f>
        <v/>
      </c>
      <c r="CJ184" s="140" t="str">
        <f>IF(CK184="","",IFERROR(VLOOKUP(DATASHEET!CN170,lookup,2,FALSE)-$P184,""))</f>
        <v/>
      </c>
      <c r="CK184" s="156" t="str">
        <f>IFERROR(INDEX(DATASHEET!$A$1:$DG$299,MATCH(PROGRESS!$A184,DATASHEET!$A$1:$A$299,0),MATCH(PROGRESS!CL$2,DATASHEET!$A$1:$DG$1,0)),"")</f>
        <v/>
      </c>
      <c r="CL184" s="156" t="str">
        <f t="shared" si="112"/>
        <v/>
      </c>
      <c r="CM184" s="138" t="str">
        <f>IF(ISBLANK(DATASHEET!CO170),"",DATASHEET!CO170)</f>
        <v>JQ</v>
      </c>
      <c r="CN184" s="198" t="str">
        <f>IF(ISBLANK(DATASHEET!CP170),"",DATASHEET!CP170)</f>
        <v>11X-MA-4</v>
      </c>
      <c r="CO184" s="140" t="str">
        <f>IF(CP184="","",IFERROR(VLOOKUP(DATASHEET!CR170,lookup,2,FALSE)-$P184,""))</f>
        <v/>
      </c>
      <c r="CP184" s="156" t="str">
        <f>IFERROR(INDEX(DATASHEET!$A$1:$DG$299,MATCH(PROGRESS!$A184,DATASHEET!$A$1:$A$299,0),MATCH(PROGRESS!CQ$2,DATASHEET!$A$1:$DG$1,0)),"")</f>
        <v/>
      </c>
      <c r="CQ184" s="156" t="str">
        <f t="shared" si="113"/>
        <v/>
      </c>
      <c r="CR184" s="138" t="str">
        <f>IF(ISBLANK(DATASHEET!CS170),"",DATASHEET!CS170)</f>
        <v/>
      </c>
      <c r="CS184" s="198" t="str">
        <f>IF(ISBLANK(DATASHEET!CT170),"",DATASHEET!CT170)</f>
        <v/>
      </c>
      <c r="CT184" s="140" t="str">
        <f>IF(CU184="","",IFERROR(VLOOKUP(DATASHEET!CV170,lookup,2,FALSE)-$P184,""))</f>
        <v/>
      </c>
      <c r="CU184" s="156" t="str">
        <f>IFERROR(INDEX(DATASHEET!$A$1:$DG$299,MATCH(PROGRESS!$A184,DATASHEET!$A$1:$A$299,0),MATCH(PROGRESS!CV$2,DATASHEET!$A$1:$DG$1,0)),"")</f>
        <v/>
      </c>
      <c r="CV184" s="156" t="str">
        <f t="shared" si="114"/>
        <v/>
      </c>
      <c r="CW184" s="138" t="str">
        <f>IF(ISBLANK(DATASHEET!CW170),"",DATASHEET!CW170)</f>
        <v/>
      </c>
      <c r="CX184" s="198" t="str">
        <f>IF(ISBLANK(DATASHEET!CX170),"",DATASHEET!CX170)</f>
        <v/>
      </c>
      <c r="CY184" s="140" t="str">
        <f>IF(CZ184="","",IFERROR(VLOOKUP(DATASHEET!DD170,lookup,2,FALSE)-$P184,""))</f>
        <v/>
      </c>
      <c r="CZ184" s="156" t="str">
        <f>IFERROR(INDEX(DATASHEET!$A$1:$DG$299,MATCH(PROGRESS!$A184,DATASHEET!$A$1:$A$299,0),MATCH(PROGRESS!DA$2,DATASHEET!$A$1:$DG$1,0)),"")</f>
        <v/>
      </c>
      <c r="DA184" s="156" t="str">
        <f t="shared" si="115"/>
        <v/>
      </c>
      <c r="DB184" s="138" t="str">
        <f>IF(ISBLANK(DATASHEET!DE170),"",DATASHEET!DE170)</f>
        <v>JOS</v>
      </c>
      <c r="DC184" s="198" t="str">
        <f>IF(ISBLANK(DATASHEET!DF170),"",DATASHEET!DF170)</f>
        <v>11MS2-PE-MS2-10</v>
      </c>
      <c r="DD184" s="140" t="str">
        <f>IF(DE184="","",IFERROR(VLOOKUP(DATASHEET!DH170,lookup,2,FALSE)-$P184,""))</f>
        <v/>
      </c>
      <c r="DE184" s="156" t="str">
        <f>IFERROR(INDEX(DATASHEET!$A$1:$DG$299,MATCH(PROGRESS!$A184,DATASHEET!$A$1:$A$299,0),MATCH(PROGRESS!DF$2,DATASHEET!$A$1:$DG$1,0)),"")</f>
        <v/>
      </c>
      <c r="DF184" s="156" t="str">
        <f t="shared" si="116"/>
        <v/>
      </c>
      <c r="DG184" s="138" t="str">
        <f>IF(ISBLANK(DATASHEET!DI170),"",DATASHEET!DI170)</f>
        <v>TD</v>
      </c>
      <c r="DH184" s="198" t="str">
        <f>IF(ISBLANK(DATASHEET!DJ170),"",DATASHEET!DJ170)</f>
        <v>11T-PH-3</v>
      </c>
      <c r="DI184" s="140" t="str">
        <f>IF(DJ184="","",IFERROR(VLOOKUP(DATASHEET!DL170,lookup,2,FALSE)-$P184,""))</f>
        <v/>
      </c>
      <c r="DJ184" s="156" t="str">
        <f>IFERROR(INDEX(DATASHEET!$A$1:$DG$299,MATCH(PROGRESS!$A184,DATASHEET!$A$1:$A$299,0),MATCH(PROGRESS!DK$2,DATASHEET!$A$1:$DG$1,0)),"")</f>
        <v/>
      </c>
      <c r="DK184" s="156" t="str">
        <f t="shared" si="117"/>
        <v/>
      </c>
      <c r="DL184" s="138" t="str">
        <f>IF(ISBLANK(DATASHEET!DM170),"",DATASHEET!DM170)</f>
        <v/>
      </c>
      <c r="DM184" s="198" t="str">
        <f>IF(ISBLANK(DATASHEET!DN170),"",DATASHEET!DN170)</f>
        <v/>
      </c>
      <c r="DN184" s="140" t="str">
        <f>IF(DO184="","",IFERROR(VLOOKUP(DATASHEET!DP170,lookup,2,FALSE)-$P184,""))</f>
        <v/>
      </c>
      <c r="DO184" s="156" t="str">
        <f>IFERROR(INDEX(DATASHEET!$A$1:$DG$299,MATCH(PROGRESS!$A184,DATASHEET!$A$1:$A$299,0),MATCH(PROGRESS!DP$2,DATASHEET!$A$1:$DG$1,0)),"")</f>
        <v/>
      </c>
      <c r="DP184" s="156" t="str">
        <f t="shared" si="118"/>
        <v/>
      </c>
      <c r="DQ184" s="138" t="str">
        <f>IF(ISBLANK(DATASHEET!DQ170),"",DATASHEET!DQ170)</f>
        <v>NT</v>
      </c>
      <c r="DR184" s="198" t="str">
        <f>IF(ISBLANK(DATASHEET!DR170),"",DATASHEET!DR170)</f>
        <v>11X-RE-5</v>
      </c>
      <c r="DS184" s="140" t="str">
        <f>IF(DT184="","",IFERROR(VLOOKUP(DATASHEET!DT170,lookup,2,FALSE)-$P184,""))</f>
        <v/>
      </c>
      <c r="DT184" s="156" t="str">
        <f>IFERROR(INDEX(DATASHEET!$A$1:$DG$299,MATCH(PROGRESS!$A184,DATASHEET!$A$1:$A$299,0),MATCH(PROGRESS!DU$2,DATASHEET!$A$1:$DG$1,0)),"")</f>
        <v/>
      </c>
      <c r="DU184" s="156" t="str">
        <f t="shared" si="119"/>
        <v/>
      </c>
      <c r="DV184" s="138" t="str">
        <f>IF(ISBLANK(DATASHEET!DU170),"",DATASHEET!DU170)</f>
        <v/>
      </c>
      <c r="DW184" s="198" t="str">
        <f>IF(ISBLANK(DATASHEET!DV170),"",DATASHEET!DV170)</f>
        <v/>
      </c>
      <c r="DX184" s="140" t="str">
        <f>IF(DY184="","",IFERROR(VLOOKUP(DATASHEET!DX170,lookup,2,FALSE)-$P184,""))</f>
        <v/>
      </c>
      <c r="DY184" s="156" t="str">
        <f>IFERROR(INDEX(DATASHEET!$A$1:$DG$299,MATCH(PROGRESS!$A184,DATASHEET!$A$1:$A$299,0),MATCH(PROGRESS!DZ$2,DATASHEET!$A$1:$DG$1,0)),"")</f>
        <v/>
      </c>
      <c r="DZ184" s="156" t="str">
        <f t="shared" si="120"/>
        <v/>
      </c>
      <c r="EA184" s="138" t="str">
        <f>IF(ISBLANK(DATASHEET!DY170),"",DATASHEET!DY170)</f>
        <v>YP</v>
      </c>
      <c r="EB184" s="198" t="str">
        <f>IF(ISBLANK(DATASHEET!DZ170),"",DATASHEET!DZ170)</f>
        <v>11S-SP-3</v>
      </c>
      <c r="FD184" s="526"/>
      <c r="FE184" s="532"/>
      <c r="FF184" s="532"/>
      <c r="FG184" s="532"/>
      <c r="FH184" s="526"/>
      <c r="FI184" s="526"/>
      <c r="FJ184" s="532"/>
      <c r="FK184" s="526"/>
      <c r="FL184" s="532"/>
      <c r="FM184" s="526"/>
      <c r="FN184" s="532"/>
      <c r="FO184" s="532"/>
      <c r="FP184" s="532"/>
      <c r="FQ184" s="526"/>
      <c r="FR184" s="526"/>
      <c r="FS184" s="526"/>
      <c r="FT184" s="532"/>
      <c r="FU184" s="526"/>
      <c r="FV184" s="532"/>
      <c r="FW184" s="532"/>
      <c r="FX184" s="532"/>
      <c r="FY184" s="526"/>
      <c r="FZ184" s="532"/>
      <c r="GA184" s="529"/>
      <c r="GB184" s="530"/>
      <c r="GC184" s="530"/>
      <c r="GD184" s="529"/>
      <c r="GE184" s="530"/>
      <c r="GF184" s="530"/>
      <c r="GG184" s="530"/>
      <c r="GH184" s="530"/>
      <c r="GI184" s="530"/>
      <c r="GJ184" s="529"/>
      <c r="GK184" s="530"/>
      <c r="GL184" s="529"/>
      <c r="GM184" s="529"/>
      <c r="GN184" s="530"/>
      <c r="GO184" s="530"/>
      <c r="GP184" s="529"/>
      <c r="GQ184" s="529"/>
      <c r="GR184" s="530"/>
      <c r="GS184" s="530"/>
      <c r="GT184" s="529"/>
      <c r="GZ184" t="s">
        <v>375</v>
      </c>
      <c r="HA184" t="s">
        <v>375</v>
      </c>
      <c r="HB184" t="s">
        <v>375</v>
      </c>
    </row>
    <row r="185" spans="1:210" ht="15.75" x14ac:dyDescent="0.25">
      <c r="A185" s="179">
        <f>DATASHEET!A171</f>
        <v>151619</v>
      </c>
      <c r="B185" s="58" t="str">
        <f>DATASHEET!B171</f>
        <v>SIMPSON, Charlie</v>
      </c>
      <c r="C185" s="169" t="str">
        <f>DATASHEET!C171</f>
        <v>11SPI</v>
      </c>
      <c r="D185" s="170" t="str">
        <f>DATASHEET!D171</f>
        <v>M</v>
      </c>
      <c r="E185" s="170" t="str">
        <f>DATASHEET!J171</f>
        <v>N</v>
      </c>
      <c r="F185" s="170" t="str">
        <f>DATASHEET!E171</f>
        <v>N</v>
      </c>
      <c r="G185" s="170" t="str">
        <f>DATASHEET!F171</f>
        <v>White - British</v>
      </c>
      <c r="H185" s="170" t="str">
        <f>DATASHEET!G171</f>
        <v>N</v>
      </c>
      <c r="I185" s="170" t="str">
        <f>DATASHEET!H171</f>
        <v>N</v>
      </c>
      <c r="J185" s="170" t="str">
        <f>DATASHEET!I171</f>
        <v>N</v>
      </c>
      <c r="K185" s="171" t="str">
        <f>DATASHEET!M171</f>
        <v>M</v>
      </c>
      <c r="L185" s="88" t="str">
        <f t="shared" si="96"/>
        <v/>
      </c>
      <c r="M185" s="88" t="str">
        <f t="shared" si="97"/>
        <v/>
      </c>
      <c r="N185" s="498" t="str">
        <f>IF(ISBLANK(DATASHEET!L171),"",DATASHEET!L171)</f>
        <v>4-5</v>
      </c>
      <c r="O185" s="109">
        <f>IFERROR(IF(VLOOKUP(DATASHEET!A171,[5]YEAR11!$A$2:$AF$236,18,FALSE)="","",VLOOKUP(DATASHEET!A171,[5]YEAR11!$A$2:$AF$236,18,FALSE)),"")</f>
        <v>38.246667000000002</v>
      </c>
      <c r="P185" s="111">
        <f>IFERROR(IF(VLOOKUP(DATASHEET!A171,[5]YEAR11!$A$2:$AF$237,19,FALSE)="","",VLOOKUP(DATASHEET!A171,[5]YEAR11!$A$2:$AF$237,19,FALSE)),"")</f>
        <v>3.8246667000000003</v>
      </c>
      <c r="Q185" s="497">
        <f>'P8 BREAKDOWN'!M173</f>
        <v>-3.6246667000000001</v>
      </c>
      <c r="R185" s="140" t="str">
        <f>IF(S185="","",IFERROR(VLOOKUP(DATASHEET!AF171,lookup,2,FALSE)-$P185,""))</f>
        <v/>
      </c>
      <c r="S185" s="156" t="str">
        <f>IFERROR(INDEX(DATASHEET!$A$1:$DG$299,MATCH(PROGRESS!$A185,DATASHEET!$A$1:$A$299,0),MATCH(PROGRESS!T$2,DATASHEET!$A$1:$DG$1,0)),"")</f>
        <v/>
      </c>
      <c r="T185" s="156" t="str">
        <f t="shared" si="98"/>
        <v/>
      </c>
      <c r="U185" s="138" t="str">
        <f>IF(ISBLANK(DATASHEET!AG171),"",DATASHEET!AG171)</f>
        <v/>
      </c>
      <c r="V185" s="198" t="str">
        <f>IF(ISBLANK(DATASHEET!AH171),"",DATASHEET!AH171)</f>
        <v/>
      </c>
      <c r="W185" s="140" t="str">
        <f>IF(X185="","",IFERROR(VLOOKUP(DATASHEET!AJ171,lookup,2,FALSE)-$P185,""))</f>
        <v/>
      </c>
      <c r="X185" s="156" t="str">
        <f>IFERROR(INDEX(DATASHEET!$A$1:$DG$299,MATCH(PROGRESS!$A185,DATASHEET!$A$1:$A$299,0),MATCH(PROGRESS!Y$2,DATASHEET!$A$1:$DG$1,0)),"")</f>
        <v/>
      </c>
      <c r="Y185" s="156" t="str">
        <f t="shared" si="99"/>
        <v/>
      </c>
      <c r="Z185" s="138" t="str">
        <f>IF(ISBLANK(DATASHEET!AK171),"",DATASHEET!AK171)</f>
        <v/>
      </c>
      <c r="AA185" s="198" t="str">
        <f>IF(ISBLANK(DATASHEET!AL171),"",DATASHEET!AL171)</f>
        <v/>
      </c>
      <c r="AB185" s="140" t="str">
        <f>IF(AC185="","",IFERROR(VLOOKUP(DATASHEET!AN171,lookup,2,FALSE)-$P185,""))</f>
        <v/>
      </c>
      <c r="AC185" s="156" t="str">
        <f>IFERROR(INDEX(DATASHEET!$A$1:$DG$299,MATCH(PROGRESS!$A185,DATASHEET!$A$1:$A$299,0),MATCH(PROGRESS!AD$2,DATASHEET!$A$1:$DG$1,0)),"")</f>
        <v/>
      </c>
      <c r="AD185" s="156" t="str">
        <f t="shared" si="100"/>
        <v/>
      </c>
      <c r="AE185" s="138" t="str">
        <f>IF(ISBLANK(DATASHEET!AO171),"",DATASHEET!AO171)</f>
        <v/>
      </c>
      <c r="AF185" s="198" t="str">
        <f>IF(ISBLANK(DATASHEET!AP171),"",DATASHEET!AP171)</f>
        <v/>
      </c>
      <c r="AG185" s="140" t="str">
        <f>IF(AH185="","",IFERROR(VLOOKUP(DATASHEET!AR171,lookup,2,FALSE)-$P185,""))</f>
        <v/>
      </c>
      <c r="AH185" s="156" t="str">
        <f>IFERROR(INDEX(DATASHEET!$A$1:$DG$299,MATCH(PROGRESS!$A185,DATASHEET!$A$1:$A$299,0),MATCH(PROGRESS!AI$2,DATASHEET!$A$1:$DG$1,0)),"")</f>
        <v/>
      </c>
      <c r="AI185" s="156" t="str">
        <f t="shared" si="101"/>
        <v/>
      </c>
      <c r="AJ185" s="138" t="str">
        <f>IF(ISBLANK(DATASHEET!AS171),"",DATASHEET!AS171)</f>
        <v/>
      </c>
      <c r="AK185" s="198" t="str">
        <f>IF(ISBLANK(DATASHEET!AT171),"",DATASHEET!AT171)</f>
        <v/>
      </c>
      <c r="AL185" s="140" t="str">
        <f>IF(AM185="","",IFERROR(VLOOKUP(DATASHEET!AV171,lookup,2,FALSE)-$P185,""))</f>
        <v/>
      </c>
      <c r="AM185" s="156" t="str">
        <f>IFERROR(INDEX(DATASHEET!$A$1:$DG$299,MATCH(PROGRESS!$A185,DATASHEET!$A$1:$A$299,0),MATCH(PROGRESS!AN$2,DATASHEET!$A$1:$DG$1,0)),"")</f>
        <v/>
      </c>
      <c r="AN185" s="156" t="str">
        <f t="shared" si="102"/>
        <v/>
      </c>
      <c r="AO185" s="138" t="str">
        <f>IF(ISBLANK(DATASHEET!AW171),"",DATASHEET!AW171)</f>
        <v/>
      </c>
      <c r="AP185" s="198" t="str">
        <f>IF(ISBLANK(DATASHEET!AX171),"",DATASHEET!AX171)</f>
        <v/>
      </c>
      <c r="AQ185" s="140" t="str">
        <f>IF(AR185="","",IFERROR(VLOOKUP(DATASHEET!AZ171,lookup,2,FALSE)-$P185,""))</f>
        <v/>
      </c>
      <c r="AR185" s="156" t="str">
        <f>IFERROR(INDEX(DATASHEET!$A$1:$DG$299,MATCH(PROGRESS!$A185,DATASHEET!$A$1:$A$299,0),MATCH(PROGRESS!AS$2,DATASHEET!$A$1:$DG$1,0)),"")</f>
        <v/>
      </c>
      <c r="AS185" s="156" t="str">
        <f t="shared" si="103"/>
        <v/>
      </c>
      <c r="AT185" s="138" t="str">
        <f>IF(ISBLANK(DATASHEET!BA171),"",DATASHEET!BA171)</f>
        <v/>
      </c>
      <c r="AU185" s="198" t="str">
        <f>IF(ISBLANK(DATASHEET!BB171),"",DATASHEET!BB171)</f>
        <v/>
      </c>
      <c r="AV185" s="140" t="str">
        <f>IF(AW185="","",IFERROR(VLOOKUP(DATASHEET!BD171,lookup,2,FALSE)-$P185,""))</f>
        <v/>
      </c>
      <c r="AW185" s="156" t="str">
        <f>IFERROR(INDEX(DATASHEET!$A$1:$DG$299,MATCH(PROGRESS!$A185,DATASHEET!$A$1:$A$299,0),MATCH(PROGRESS!AX$2,DATASHEET!$A$1:$DG$1,0)),"")</f>
        <v/>
      </c>
      <c r="AX185" s="156" t="str">
        <f t="shared" si="104"/>
        <v/>
      </c>
      <c r="AY185" s="138" t="str">
        <f>IF(ISBLANK(DATASHEET!BE171),"",DATASHEET!BE171)</f>
        <v/>
      </c>
      <c r="AZ185" s="198" t="str">
        <f>IF(ISBLANK(DATASHEET!BF171),"",DATASHEET!BF171)</f>
        <v/>
      </c>
      <c r="BA185" s="140" t="str">
        <f>IF(BB185="","",IFERROR(VLOOKUP(DATASHEET!BH171,lookup,2,FALSE)-$P185,""))</f>
        <v/>
      </c>
      <c r="BB185" s="156" t="str">
        <f>IFERROR(INDEX(DATASHEET!$A$1:$DG$299,MATCH(PROGRESS!$A185,DATASHEET!$A$1:$A$299,0),MATCH(PROGRESS!BC$2,DATASHEET!$A$1:$DG$1,0)),"")</f>
        <v/>
      </c>
      <c r="BC185" s="156" t="str">
        <f t="shared" si="105"/>
        <v/>
      </c>
      <c r="BD185" s="138" t="str">
        <f>IF(ISBLANK(DATASHEET!BI171),"",DATASHEET!BI171)</f>
        <v>EW</v>
      </c>
      <c r="BE185" s="198" t="str">
        <f>IF(ISBLANK(DATASHEET!BJ171),"",DATASHEET!BJ171)</f>
        <v>11X-EN-9</v>
      </c>
      <c r="BF185" s="140" t="str">
        <f>IF(BG185="","",IFERROR(VLOOKUP(DATASHEET!BL171,lookup,2,FALSE)-$P185,""))</f>
        <v/>
      </c>
      <c r="BG185" s="156" t="str">
        <f>IFERROR(INDEX(DATASHEET!$A$1:$DG$299,MATCH(PROGRESS!$A185,DATASHEET!$A$1:$A$299,0),MATCH(PROGRESS!BH$2,DATASHEET!$A$1:$DG$1,0)),"")</f>
        <v/>
      </c>
      <c r="BH185" s="156" t="str">
        <f t="shared" si="106"/>
        <v/>
      </c>
      <c r="BI185" s="138" t="str">
        <f>IF(ISBLANK(DATASHEET!BM171),"",DATASHEET!BM171)</f>
        <v/>
      </c>
      <c r="BJ185" s="198" t="str">
        <f>IF(ISBLANK(DATASHEET!BN171),"",DATASHEET!BN171)</f>
        <v/>
      </c>
      <c r="BK185" s="140" t="str">
        <f>IF(BL185="","",IFERROR(VLOOKUP(DATASHEET!BP171,lookup,2,FALSE)-$P185,""))</f>
        <v/>
      </c>
      <c r="BL185" s="156" t="str">
        <f>IFERROR(INDEX(DATASHEET!$A$1:$DG$299,MATCH(PROGRESS!$A185,DATASHEET!$A$1:$A$299,0),MATCH(PROGRESS!BM$2,DATASHEET!$A$1:$DG$1,0)),"")</f>
        <v/>
      </c>
      <c r="BM185" s="156" t="str">
        <f t="shared" si="107"/>
        <v/>
      </c>
      <c r="BN185" s="138" t="str">
        <f>IF(ISBLANK(DATASHEET!BQ171),"",DATASHEET!BQ171)</f>
        <v>AWR</v>
      </c>
      <c r="BO185" s="198" t="str">
        <f>IF(ISBLANK(DATASHEET!BR171),"",DATASHEET!BR171)</f>
        <v>11MS2-FN2-5</v>
      </c>
      <c r="BP185" s="140" t="str">
        <f>IF(BQ185="","",IFERROR(VLOOKUP(DATASHEET!BX171,lookup,2,FALSE)-$P185,""))</f>
        <v/>
      </c>
      <c r="BQ185" s="156" t="str">
        <f>IFERROR(INDEX(DATASHEET!$A$1:$DG$299,MATCH(PROGRESS!$A185,DATASHEET!$A$1:$A$299,0),MATCH(PROGRESS!BR$2,DATASHEET!$A$1:$DG$1,0)),"")</f>
        <v/>
      </c>
      <c r="BR185" s="156" t="str">
        <f t="shared" si="108"/>
        <v/>
      </c>
      <c r="BS185" s="138" t="str">
        <f>IF(ISBLANK(DATASHEET!BY171),"",DATASHEET!BY171)</f>
        <v>DCH</v>
      </c>
      <c r="BT185" s="198" t="str">
        <f>IF(ISBLANK(DATASHEET!BZ171),"",DATASHEET!BZ171)</f>
        <v>11N-FR-4</v>
      </c>
      <c r="BU185" s="140" t="str">
        <f>IF(BV185="","",IFERROR(VLOOKUP(DATASHEET!CB171,lookup,2,FALSE)-$P185,""))</f>
        <v/>
      </c>
      <c r="BV185" s="156" t="str">
        <f>IFERROR(INDEX(DATASHEET!$A$1:$DG$299,MATCH(PROGRESS!$A185,DATASHEET!$A$1:$A$299,0),MATCH(PROGRESS!BW$2,DATASHEET!$A$1:$DG$1,0)),"")</f>
        <v/>
      </c>
      <c r="BW185" s="156" t="str">
        <f t="shared" si="109"/>
        <v/>
      </c>
      <c r="BX185" s="138" t="str">
        <f>IF(ISBLANK(DATASHEET!CC171),"",DATASHEET!CC171)</f>
        <v/>
      </c>
      <c r="BY185" s="198" t="str">
        <f>IF(ISBLANK(DATASHEET!CD171),"",DATASHEET!CD171)</f>
        <v/>
      </c>
      <c r="BZ185" s="140" t="str">
        <f>IF(CA185="","",IFERROR(VLOOKUP(DATASHEET!CE171,lookup,2,FALSE)-$P185,""))</f>
        <v/>
      </c>
      <c r="CA185" s="156" t="str">
        <f>IFERROR(INDEX(DATASHEET!$A$1:$DG$299,MATCH(PROGRESS!$A185,DATASHEET!$A$1:$A$299,0),MATCH(PROGRESS!CB$2,DATASHEET!$A$1:$DG$1,0)),"")</f>
        <v/>
      </c>
      <c r="CB185" s="156" t="str">
        <f t="shared" si="110"/>
        <v/>
      </c>
      <c r="CC185" s="138" t="str">
        <f>IF(ISBLANK(DATASHEET!CF171),"",DATASHEET!CF171)</f>
        <v/>
      </c>
      <c r="CD185" s="198" t="str">
        <f>IF(ISBLANK(DATASHEET!CG171),"",DATASHEET!CG171)</f>
        <v/>
      </c>
      <c r="CE185" s="140" t="str">
        <f>IF(CF185="","",IFERROR(VLOOKUP(DATASHEET!CJ171,lookup,2,FALSE)-$P185,""))</f>
        <v/>
      </c>
      <c r="CF185" s="156" t="str">
        <f>IFERROR(INDEX(DATASHEET!$A$1:$DG$299,MATCH(PROGRESS!$A185,DATASHEET!$A$1:$A$299,0),MATCH(PROGRESS!CG$2,DATASHEET!$A$1:$DG$1,0)),"")</f>
        <v/>
      </c>
      <c r="CG185" s="156" t="str">
        <f t="shared" si="111"/>
        <v/>
      </c>
      <c r="CH185" s="138" t="str">
        <f>IF(ISBLANK(DATASHEET!CK171),"",DATASHEET!CK171)</f>
        <v/>
      </c>
      <c r="CI185" s="198" t="str">
        <f>IF(ISBLANK(DATASHEET!CL171),"",DATASHEET!CL171)</f>
        <v/>
      </c>
      <c r="CJ185" s="140" t="str">
        <f>IF(CK185="","",IFERROR(VLOOKUP(DATASHEET!CN171,lookup,2,FALSE)-$P185,""))</f>
        <v/>
      </c>
      <c r="CK185" s="156" t="str">
        <f>IFERROR(INDEX(DATASHEET!$A$1:$DG$299,MATCH(PROGRESS!$A185,DATASHEET!$A$1:$A$299,0),MATCH(PROGRESS!CL$2,DATASHEET!$A$1:$DG$1,0)),"")</f>
        <v/>
      </c>
      <c r="CL185" s="156" t="str">
        <f t="shared" si="112"/>
        <v/>
      </c>
      <c r="CM185" s="138" t="str">
        <f>IF(ISBLANK(DATASHEET!CO171),"",DATASHEET!CO171)</f>
        <v>AMA</v>
      </c>
      <c r="CN185" s="198" t="str">
        <f>IF(ISBLANK(DATASHEET!CP171),"",DATASHEET!CP171)</f>
        <v>11X-MA-6</v>
      </c>
      <c r="CO185" s="140" t="str">
        <f>IF(CP185="","",IFERROR(VLOOKUP(DATASHEET!CR171,lookup,2,FALSE)-$P185,""))</f>
        <v/>
      </c>
      <c r="CP185" s="156" t="str">
        <f>IFERROR(INDEX(DATASHEET!$A$1:$DG$299,MATCH(PROGRESS!$A185,DATASHEET!$A$1:$A$299,0),MATCH(PROGRESS!CQ$2,DATASHEET!$A$1:$DG$1,0)),"")</f>
        <v/>
      </c>
      <c r="CQ185" s="156" t="str">
        <f t="shared" si="113"/>
        <v/>
      </c>
      <c r="CR185" s="138" t="str">
        <f>IF(ISBLANK(DATASHEET!CS171),"",DATASHEET!CS171)</f>
        <v/>
      </c>
      <c r="CS185" s="198" t="str">
        <f>IF(ISBLANK(DATASHEET!CT171),"",DATASHEET!CT171)</f>
        <v/>
      </c>
      <c r="CT185" s="140" t="str">
        <f>IF(CU185="","",IFERROR(VLOOKUP(DATASHEET!CV171,lookup,2,FALSE)-$P185,""))</f>
        <v/>
      </c>
      <c r="CU185" s="156" t="str">
        <f>IFERROR(INDEX(DATASHEET!$A$1:$DG$299,MATCH(PROGRESS!$A185,DATASHEET!$A$1:$A$299,0),MATCH(PROGRESS!CV$2,DATASHEET!$A$1:$DG$1,0)),"")</f>
        <v/>
      </c>
      <c r="CV185" s="156" t="str">
        <f t="shared" si="114"/>
        <v/>
      </c>
      <c r="CW185" s="138" t="str">
        <f>IF(ISBLANK(DATASHEET!CW171),"",DATASHEET!CW171)</f>
        <v/>
      </c>
      <c r="CX185" s="198" t="str">
        <f>IF(ISBLANK(DATASHEET!CX171),"",DATASHEET!CX171)</f>
        <v/>
      </c>
      <c r="CY185" s="140" t="str">
        <f>IF(CZ185="","",IFERROR(VLOOKUP(DATASHEET!DD171,lookup,2,FALSE)-$P185,""))</f>
        <v/>
      </c>
      <c r="CZ185" s="156" t="str">
        <f>IFERROR(INDEX(DATASHEET!$A$1:$DG$299,MATCH(PROGRESS!$A185,DATASHEET!$A$1:$A$299,0),MATCH(PROGRESS!DA$2,DATASHEET!$A$1:$DG$1,0)),"")</f>
        <v/>
      </c>
      <c r="DA185" s="156" t="str">
        <f t="shared" si="115"/>
        <v/>
      </c>
      <c r="DB185" s="138" t="str">
        <f>IF(ISBLANK(DATASHEET!DE171),"",DATASHEET!DE171)</f>
        <v/>
      </c>
      <c r="DC185" s="198" t="str">
        <f>IF(ISBLANK(DATASHEET!DF171),"",DATASHEET!DF171)</f>
        <v/>
      </c>
      <c r="DD185" s="140" t="str">
        <f>IF(DE185="","",IFERROR(VLOOKUP(DATASHEET!DH171,lookup,2,FALSE)-$P185,""))</f>
        <v/>
      </c>
      <c r="DE185" s="156" t="str">
        <f>IFERROR(INDEX(DATASHEET!$A$1:$DG$299,MATCH(PROGRESS!$A185,DATASHEET!$A$1:$A$299,0),MATCH(PROGRESS!DF$2,DATASHEET!$A$1:$DG$1,0)),"")</f>
        <v/>
      </c>
      <c r="DF185" s="156" t="str">
        <f t="shared" si="116"/>
        <v/>
      </c>
      <c r="DG185" s="138" t="str">
        <f>IF(ISBLANK(DATASHEET!DI171),"",DATASHEET!DI171)</f>
        <v/>
      </c>
      <c r="DH185" s="198" t="str">
        <f>IF(ISBLANK(DATASHEET!DJ171),"",DATASHEET!DJ171)</f>
        <v/>
      </c>
      <c r="DI185" s="140" t="str">
        <f>IF(DJ185="","",IFERROR(VLOOKUP(DATASHEET!DL171,lookup,2,FALSE)-$P185,""))</f>
        <v/>
      </c>
      <c r="DJ185" s="156" t="str">
        <f>IFERROR(INDEX(DATASHEET!$A$1:$DG$299,MATCH(PROGRESS!$A185,DATASHEET!$A$1:$A$299,0),MATCH(PROGRESS!DK$2,DATASHEET!$A$1:$DG$1,0)),"")</f>
        <v/>
      </c>
      <c r="DK185" s="156" t="str">
        <f t="shared" si="117"/>
        <v/>
      </c>
      <c r="DL185" s="138" t="str">
        <f>IF(ISBLANK(DATASHEET!DM171),"",DATASHEET!DM171)</f>
        <v/>
      </c>
      <c r="DM185" s="198" t="str">
        <f>IF(ISBLANK(DATASHEET!DN171),"",DATASHEET!DN171)</f>
        <v/>
      </c>
      <c r="DN185" s="140" t="str">
        <f>IF(DO185="","",IFERROR(VLOOKUP(DATASHEET!DP171,lookup,2,FALSE)-$P185,""))</f>
        <v/>
      </c>
      <c r="DO185" s="156" t="str">
        <f>IFERROR(INDEX(DATASHEET!$A$1:$DG$299,MATCH(PROGRESS!$A185,DATASHEET!$A$1:$A$299,0),MATCH(PROGRESS!DP$2,DATASHEET!$A$1:$DG$1,0)),"")</f>
        <v/>
      </c>
      <c r="DP185" s="156" t="str">
        <f t="shared" si="118"/>
        <v/>
      </c>
      <c r="DQ185" s="138" t="str">
        <f>IF(ISBLANK(DATASHEET!DQ171),"",DATASHEET!DQ171)</f>
        <v>CR</v>
      </c>
      <c r="DR185" s="198" t="str">
        <f>IF(ISBLANK(DATASHEET!DR171),"",DATASHEET!DR171)</f>
        <v>11X-RE-8</v>
      </c>
      <c r="DS185" s="140" t="str">
        <f>IF(DT185="","",IFERROR(VLOOKUP(DATASHEET!DT171,lookup,2,FALSE)-$P185,""))</f>
        <v/>
      </c>
      <c r="DT185" s="156" t="str">
        <f>IFERROR(INDEX(DATASHEET!$A$1:$DG$299,MATCH(PROGRESS!$A185,DATASHEET!$A$1:$A$299,0),MATCH(PROGRESS!DU$2,DATASHEET!$A$1:$DG$1,0)),"")</f>
        <v/>
      </c>
      <c r="DU185" s="156" t="str">
        <f t="shared" si="119"/>
        <v/>
      </c>
      <c r="DV185" s="138" t="str">
        <f>IF(ISBLANK(DATASHEET!DU171),"",DATASHEET!DU171)</f>
        <v>KR</v>
      </c>
      <c r="DW185" s="198" t="str">
        <f>IF(ISBLANK(DATASHEET!DV171),"",DATASHEET!DV171)</f>
        <v>11C-SC-4</v>
      </c>
      <c r="DX185" s="140" t="str">
        <f>IF(DY185="","",IFERROR(VLOOKUP(DATASHEET!DX171,lookup,2,FALSE)-$P185,""))</f>
        <v/>
      </c>
      <c r="DY185" s="156" t="str">
        <f>IFERROR(INDEX(DATASHEET!$A$1:$DG$299,MATCH(PROGRESS!$A185,DATASHEET!$A$1:$A$299,0),MATCH(PROGRESS!DZ$2,DATASHEET!$A$1:$DG$1,0)),"")</f>
        <v/>
      </c>
      <c r="DZ185" s="156" t="str">
        <f t="shared" si="120"/>
        <v/>
      </c>
      <c r="EA185" s="138" t="str">
        <f>IF(ISBLANK(DATASHEET!DY171),"",DATASHEET!DY171)</f>
        <v/>
      </c>
      <c r="EB185" s="198" t="str">
        <f>IF(ISBLANK(DATASHEET!DZ171),"",DATASHEET!DZ171)</f>
        <v/>
      </c>
      <c r="FD185" s="526"/>
      <c r="FE185" s="532"/>
      <c r="FF185" s="532"/>
      <c r="FG185" s="532"/>
      <c r="FH185" s="526"/>
      <c r="FI185" s="526"/>
      <c r="FJ185" s="532"/>
      <c r="FK185" s="526"/>
      <c r="FL185" s="532"/>
      <c r="FM185" s="526"/>
      <c r="FN185" s="532"/>
      <c r="FO185" s="532"/>
      <c r="FP185" s="532"/>
      <c r="FQ185" s="526"/>
      <c r="FR185" s="526"/>
      <c r="FS185" s="526"/>
      <c r="FT185" s="532"/>
      <c r="FU185" s="526"/>
      <c r="FV185" s="532"/>
      <c r="FW185" s="532"/>
      <c r="FX185" s="532"/>
      <c r="FY185" s="526"/>
      <c r="FZ185" s="532"/>
      <c r="GA185" s="529"/>
      <c r="GB185" s="530"/>
      <c r="GC185" s="530"/>
      <c r="GD185" s="529"/>
      <c r="GE185" s="530"/>
      <c r="GF185" s="530"/>
      <c r="GG185" s="530"/>
      <c r="GH185" s="530"/>
      <c r="GI185" s="530"/>
      <c r="GJ185" s="529"/>
      <c r="GK185" s="530"/>
      <c r="GL185" s="529"/>
      <c r="GM185" s="529"/>
      <c r="GN185" s="530"/>
      <c r="GO185" s="530"/>
      <c r="GP185" s="529"/>
      <c r="GQ185" s="529"/>
      <c r="GR185" s="530"/>
      <c r="GS185" s="530"/>
      <c r="GT185" s="529"/>
      <c r="HA185" t="s">
        <v>377</v>
      </c>
    </row>
    <row r="186" spans="1:210" ht="15.75" x14ac:dyDescent="0.25">
      <c r="A186" s="179">
        <f>DATASHEET!A172</f>
        <v>151521</v>
      </c>
      <c r="B186" s="58" t="str">
        <f>DATASHEET!B172</f>
        <v>SINKAMBA, Louisa</v>
      </c>
      <c r="C186" s="169" t="str">
        <f>DATASHEET!C172</f>
        <v>11WE</v>
      </c>
      <c r="D186" s="170" t="str">
        <f>DATASHEET!D172</f>
        <v>F</v>
      </c>
      <c r="E186" s="170" t="str">
        <f>DATASHEET!J172</f>
        <v>N</v>
      </c>
      <c r="F186" s="170" t="str">
        <f>DATASHEET!E172</f>
        <v>N</v>
      </c>
      <c r="G186" s="170" t="str">
        <f>DATASHEET!F172</f>
        <v>Other Black African</v>
      </c>
      <c r="H186" s="170" t="str">
        <f>DATASHEET!G172</f>
        <v>N</v>
      </c>
      <c r="I186" s="170" t="str">
        <f>DATASHEET!H172</f>
        <v>N</v>
      </c>
      <c r="J186" s="170" t="str">
        <f>DATASHEET!I172</f>
        <v>N</v>
      </c>
      <c r="K186" s="171" t="str">
        <f>DATASHEET!M172</f>
        <v>H</v>
      </c>
      <c r="L186" s="88" t="str">
        <f t="shared" si="96"/>
        <v/>
      </c>
      <c r="M186" s="88" t="str">
        <f t="shared" si="97"/>
        <v/>
      </c>
      <c r="N186" s="498" t="str">
        <f>IF(ISBLANK(DATASHEET!L172),"",DATASHEET!L172)</f>
        <v>7-8</v>
      </c>
      <c r="O186" s="109">
        <f>IFERROR(IF(VLOOKUP(DATASHEET!A172,[5]YEAR11!$A$2:$AF$236,18,FALSE)="","",VLOOKUP(DATASHEET!A172,[5]YEAR11!$A$2:$AF$236,18,FALSE)),"")</f>
        <v>68.411214999999999</v>
      </c>
      <c r="P186" s="111">
        <f>IFERROR(IF(VLOOKUP(DATASHEET!A172,[5]YEAR11!$A$2:$AF$237,19,FALSE)="","",VLOOKUP(DATASHEET!A172,[5]YEAR11!$A$2:$AF$237,19,FALSE)),"")</f>
        <v>6.8411214999999999</v>
      </c>
      <c r="Q186" s="497">
        <f>'P8 BREAKDOWN'!M174</f>
        <v>-6.4411214999999995</v>
      </c>
      <c r="R186" s="140" t="str">
        <f>IF(S186="","",IFERROR(VLOOKUP(DATASHEET!AF172,lookup,2,FALSE)-$P186,""))</f>
        <v/>
      </c>
      <c r="S186" s="156" t="str">
        <f>IFERROR(INDEX(DATASHEET!$A$1:$DG$299,MATCH(PROGRESS!$A186,DATASHEET!$A$1:$A$299,0),MATCH(PROGRESS!T$2,DATASHEET!$A$1:$DG$1,0)),"")</f>
        <v/>
      </c>
      <c r="T186" s="156" t="str">
        <f t="shared" si="98"/>
        <v/>
      </c>
      <c r="U186" s="138" t="str">
        <f>IF(ISBLANK(DATASHEET!AG172),"",DATASHEET!AG172)</f>
        <v>PLE</v>
      </c>
      <c r="V186" s="198" t="str">
        <f>IF(ISBLANK(DATASHEET!AH172),"",DATASHEET!AH172)</f>
        <v>11LT-AR-1</v>
      </c>
      <c r="W186" s="140" t="str">
        <f>IF(X186="","",IFERROR(VLOOKUP(DATASHEET!AJ172,lookup,2,FALSE)-$P186,""))</f>
        <v/>
      </c>
      <c r="X186" s="156" t="str">
        <f>IFERROR(INDEX(DATASHEET!$A$1:$DG$299,MATCH(PROGRESS!$A186,DATASHEET!$A$1:$A$299,0),MATCH(PROGRESS!Y$2,DATASHEET!$A$1:$DG$1,0)),"")</f>
        <v/>
      </c>
      <c r="Y186" s="156" t="str">
        <f t="shared" si="99"/>
        <v/>
      </c>
      <c r="Z186" s="138" t="str">
        <f>IF(ISBLANK(DATASHEET!AK172),"",DATASHEET!AK172)</f>
        <v/>
      </c>
      <c r="AA186" s="198" t="str">
        <f>IF(ISBLANK(DATASHEET!AL172),"",DATASHEET!AL172)</f>
        <v/>
      </c>
      <c r="AB186" s="140" t="str">
        <f>IF(AC186="","",IFERROR(VLOOKUP(DATASHEET!AN172,lookup,2,FALSE)-$P186,""))</f>
        <v/>
      </c>
      <c r="AC186" s="156" t="str">
        <f>IFERROR(INDEX(DATASHEET!$A$1:$DG$299,MATCH(PROGRESS!$A186,DATASHEET!$A$1:$A$299,0),MATCH(PROGRESS!AD$2,DATASHEET!$A$1:$DG$1,0)),"")</f>
        <v/>
      </c>
      <c r="AD186" s="156" t="str">
        <f t="shared" si="100"/>
        <v/>
      </c>
      <c r="AE186" s="138" t="str">
        <f>IF(ISBLANK(DATASHEET!AO172),"",DATASHEET!AO172)</f>
        <v/>
      </c>
      <c r="AF186" s="198" t="str">
        <f>IF(ISBLANK(DATASHEET!AP172),"",DATASHEET!AP172)</f>
        <v/>
      </c>
      <c r="AG186" s="140" t="str">
        <f>IF(AH186="","",IFERROR(VLOOKUP(DATASHEET!AR172,lookup,2,FALSE)-$P186,""))</f>
        <v/>
      </c>
      <c r="AH186" s="156" t="str">
        <f>IFERROR(INDEX(DATASHEET!$A$1:$DG$299,MATCH(PROGRESS!$A186,DATASHEET!$A$1:$A$299,0),MATCH(PROGRESS!AI$2,DATASHEET!$A$1:$DG$1,0)),"")</f>
        <v/>
      </c>
      <c r="AI186" s="156" t="str">
        <f t="shared" si="101"/>
        <v/>
      </c>
      <c r="AJ186" s="138" t="str">
        <f>IF(ISBLANK(DATASHEET!AS172),"",DATASHEET!AS172)</f>
        <v/>
      </c>
      <c r="AK186" s="198" t="str">
        <f>IF(ISBLANK(DATASHEET!AT172),"",DATASHEET!AT172)</f>
        <v/>
      </c>
      <c r="AL186" s="140" t="str">
        <f>IF(AM186="","",IFERROR(VLOOKUP(DATASHEET!AV172,lookup,2,FALSE)-$P186,""))</f>
        <v/>
      </c>
      <c r="AM186" s="156" t="str">
        <f>IFERROR(INDEX(DATASHEET!$A$1:$DG$299,MATCH(PROGRESS!$A186,DATASHEET!$A$1:$A$299,0),MATCH(PROGRESS!AN$2,DATASHEET!$A$1:$DG$1,0)),"")</f>
        <v/>
      </c>
      <c r="AN186" s="156" t="str">
        <f t="shared" si="102"/>
        <v/>
      </c>
      <c r="AO186" s="138" t="str">
        <f>IF(ISBLANK(DATASHEET!AW172),"",DATASHEET!AW172)</f>
        <v/>
      </c>
      <c r="AP186" s="198" t="str">
        <f>IF(ISBLANK(DATASHEET!AX172),"",DATASHEET!AX172)</f>
        <v/>
      </c>
      <c r="AQ186" s="140" t="str">
        <f>IF(AR186="","",IFERROR(VLOOKUP(DATASHEET!AZ172,lookup,2,FALSE)-$P186,""))</f>
        <v/>
      </c>
      <c r="AR186" s="156" t="str">
        <f>IFERROR(INDEX(DATASHEET!$A$1:$DG$299,MATCH(PROGRESS!$A186,DATASHEET!$A$1:$A$299,0),MATCH(PROGRESS!AS$2,DATASHEET!$A$1:$DG$1,0)),"")</f>
        <v/>
      </c>
      <c r="AS186" s="156" t="str">
        <f t="shared" si="103"/>
        <v/>
      </c>
      <c r="AT186" s="138" t="str">
        <f>IF(ISBLANK(DATASHEET!BA172),"",DATASHEET!BA172)</f>
        <v/>
      </c>
      <c r="AU186" s="198" t="str">
        <f>IF(ISBLANK(DATASHEET!BB172),"",DATASHEET!BB172)</f>
        <v/>
      </c>
      <c r="AV186" s="140" t="str">
        <f>IF(AW186="","",IFERROR(VLOOKUP(DATASHEET!BD172,lookup,2,FALSE)-$P186,""))</f>
        <v/>
      </c>
      <c r="AW186" s="156" t="str">
        <f>IFERROR(INDEX(DATASHEET!$A$1:$DG$299,MATCH(PROGRESS!$A186,DATASHEET!$A$1:$A$299,0),MATCH(PROGRESS!AX$2,DATASHEET!$A$1:$DG$1,0)),"")</f>
        <v/>
      </c>
      <c r="AX186" s="156" t="str">
        <f t="shared" si="104"/>
        <v/>
      </c>
      <c r="AY186" s="138" t="str">
        <f>IF(ISBLANK(DATASHEET!BE172),"",DATASHEET!BE172)</f>
        <v/>
      </c>
      <c r="AZ186" s="198" t="str">
        <f>IF(ISBLANK(DATASHEET!BF172),"",DATASHEET!BF172)</f>
        <v/>
      </c>
      <c r="BA186" s="140" t="str">
        <f>IF(BB186="","",IFERROR(VLOOKUP(DATASHEET!BH172,lookup,2,FALSE)-$P186,""))</f>
        <v/>
      </c>
      <c r="BB186" s="156" t="str">
        <f>IFERROR(INDEX(DATASHEET!$A$1:$DG$299,MATCH(PROGRESS!$A186,DATASHEET!$A$1:$A$299,0),MATCH(PROGRESS!BC$2,DATASHEET!$A$1:$DG$1,0)),"")</f>
        <v/>
      </c>
      <c r="BC186" s="156" t="str">
        <f t="shared" si="105"/>
        <v/>
      </c>
      <c r="BD186" s="138" t="str">
        <f>IF(ISBLANK(DATASHEET!BI172),"",DATASHEET!BI172)</f>
        <v>EP</v>
      </c>
      <c r="BE186" s="198" t="str">
        <f>IF(ISBLANK(DATASHEET!BJ172),"",DATASHEET!BJ172)</f>
        <v>11X-EN-1</v>
      </c>
      <c r="BF186" s="140" t="str">
        <f>IF(BG186="","",IFERROR(VLOOKUP(DATASHEET!BL172,lookup,2,FALSE)-$P186,""))</f>
        <v/>
      </c>
      <c r="BG186" s="156" t="str">
        <f>IFERROR(INDEX(DATASHEET!$A$1:$DG$299,MATCH(PROGRESS!$A186,DATASHEET!$A$1:$A$299,0),MATCH(PROGRESS!BH$2,DATASHEET!$A$1:$DG$1,0)),"")</f>
        <v/>
      </c>
      <c r="BH186" s="156" t="str">
        <f t="shared" si="106"/>
        <v/>
      </c>
      <c r="BI186" s="138" t="str">
        <f>IF(ISBLANK(DATASHEET!BM172),"",DATASHEET!BM172)</f>
        <v/>
      </c>
      <c r="BJ186" s="198" t="str">
        <f>IF(ISBLANK(DATASHEET!BN172),"",DATASHEET!BN172)</f>
        <v/>
      </c>
      <c r="BK186" s="140" t="str">
        <f>IF(BL186="","",IFERROR(VLOOKUP(DATASHEET!BP172,lookup,2,FALSE)-$P186,""))</f>
        <v/>
      </c>
      <c r="BL186" s="156" t="str">
        <f>IFERROR(INDEX(DATASHEET!$A$1:$DG$299,MATCH(PROGRESS!$A186,DATASHEET!$A$1:$A$299,0),MATCH(PROGRESS!BM$2,DATASHEET!$A$1:$DG$1,0)),"")</f>
        <v/>
      </c>
      <c r="BM186" s="156" t="str">
        <f t="shared" si="107"/>
        <v/>
      </c>
      <c r="BN186" s="138" t="str">
        <f>IF(ISBLANK(DATASHEET!BQ172),"",DATASHEET!BQ172)</f>
        <v/>
      </c>
      <c r="BO186" s="198" t="str">
        <f>IF(ISBLANK(DATASHEET!BR172),"",DATASHEET!BR172)</f>
        <v/>
      </c>
      <c r="BP186" s="140" t="str">
        <f>IF(BQ186="","",IFERROR(VLOOKUP(DATASHEET!BX172,lookup,2,FALSE)-$P186,""))</f>
        <v/>
      </c>
      <c r="BQ186" s="156" t="str">
        <f>IFERROR(INDEX(DATASHEET!$A$1:$DG$299,MATCH(PROGRESS!$A186,DATASHEET!$A$1:$A$299,0),MATCH(PROGRESS!BR$2,DATASHEET!$A$1:$DG$1,0)),"")</f>
        <v/>
      </c>
      <c r="BR186" s="156" t="str">
        <f t="shared" si="108"/>
        <v/>
      </c>
      <c r="BS186" s="138" t="str">
        <f>IF(ISBLANK(DATASHEET!BY172),"",DATASHEET!BY172)</f>
        <v/>
      </c>
      <c r="BT186" s="198" t="str">
        <f>IF(ISBLANK(DATASHEET!BZ172),"",DATASHEET!BZ172)</f>
        <v/>
      </c>
      <c r="BU186" s="140" t="str">
        <f>IF(BV186="","",IFERROR(VLOOKUP(DATASHEET!CB172,lookup,2,FALSE)-$P186,""))</f>
        <v/>
      </c>
      <c r="BV186" s="156" t="str">
        <f>IFERROR(INDEX(DATASHEET!$A$1:$DG$299,MATCH(PROGRESS!$A186,DATASHEET!$A$1:$A$299,0),MATCH(PROGRESS!BW$2,DATASHEET!$A$1:$DG$1,0)),"")</f>
        <v/>
      </c>
      <c r="BW186" s="156" t="str">
        <f t="shared" si="109"/>
        <v/>
      </c>
      <c r="BX186" s="138" t="str">
        <f>IF(ISBLANK(DATASHEET!CC172),"",DATASHEET!CC172)</f>
        <v/>
      </c>
      <c r="BY186" s="198" t="str">
        <f>IF(ISBLANK(DATASHEET!CD172),"",DATASHEET!CD172)</f>
        <v/>
      </c>
      <c r="BZ186" s="140" t="str">
        <f>IF(CA186="","",IFERROR(VLOOKUP(DATASHEET!CE172,lookup,2,FALSE)-$P186,""))</f>
        <v/>
      </c>
      <c r="CA186" s="156" t="str">
        <f>IFERROR(INDEX(DATASHEET!$A$1:$DG$299,MATCH(PROGRESS!$A186,DATASHEET!$A$1:$A$299,0),MATCH(PROGRESS!CB$2,DATASHEET!$A$1:$DG$1,0)),"")</f>
        <v/>
      </c>
      <c r="CB186" s="156" t="str">
        <f t="shared" si="110"/>
        <v/>
      </c>
      <c r="CC186" s="138" t="str">
        <f>IF(ISBLANK(DATASHEET!CF172),"",DATASHEET!CF172)</f>
        <v/>
      </c>
      <c r="CD186" s="198" t="str">
        <f>IF(ISBLANK(DATASHEET!CG172),"",DATASHEET!CG172)</f>
        <v/>
      </c>
      <c r="CE186" s="140" t="str">
        <f>IF(CF186="","",IFERROR(VLOOKUP(DATASHEET!CJ172,lookup,2,FALSE)-$P186,""))</f>
        <v/>
      </c>
      <c r="CF186" s="156" t="str">
        <f>IFERROR(INDEX(DATASHEET!$A$1:$DG$299,MATCH(PROGRESS!$A186,DATASHEET!$A$1:$A$299,0),MATCH(PROGRESS!CG$2,DATASHEET!$A$1:$DG$1,0)),"")</f>
        <v/>
      </c>
      <c r="CG186" s="156" t="str">
        <f t="shared" si="111"/>
        <v/>
      </c>
      <c r="CH186" s="138" t="str">
        <f>IF(ISBLANK(DATASHEET!CK172),"",DATASHEET!CK172)</f>
        <v/>
      </c>
      <c r="CI186" s="198" t="str">
        <f>IF(ISBLANK(DATASHEET!CL172),"",DATASHEET!CL172)</f>
        <v/>
      </c>
      <c r="CJ186" s="140" t="str">
        <f>IF(CK186="","",IFERROR(VLOOKUP(DATASHEET!CN172,lookup,2,FALSE)-$P186,""))</f>
        <v/>
      </c>
      <c r="CK186" s="156" t="str">
        <f>IFERROR(INDEX(DATASHEET!$A$1:$DG$299,MATCH(PROGRESS!$A186,DATASHEET!$A$1:$A$299,0),MATCH(PROGRESS!CL$2,DATASHEET!$A$1:$DG$1,0)),"")</f>
        <v/>
      </c>
      <c r="CL186" s="156" t="str">
        <f t="shared" si="112"/>
        <v/>
      </c>
      <c r="CM186" s="138" t="str">
        <f>IF(ISBLANK(DATASHEET!CO172),"",DATASHEET!CO172)</f>
        <v>JQ</v>
      </c>
      <c r="CN186" s="198" t="str">
        <f>IF(ISBLANK(DATASHEET!CP172),"",DATASHEET!CP172)</f>
        <v>11X-MA-4</v>
      </c>
      <c r="CO186" s="140" t="str">
        <f>IF(CP186="","",IFERROR(VLOOKUP(DATASHEET!CR172,lookup,2,FALSE)-$P186,""))</f>
        <v/>
      </c>
      <c r="CP186" s="156" t="str">
        <f>IFERROR(INDEX(DATASHEET!$A$1:$DG$299,MATCH(PROGRESS!$A186,DATASHEET!$A$1:$A$299,0),MATCH(PROGRESS!CQ$2,DATASHEET!$A$1:$DG$1,0)),"")</f>
        <v/>
      </c>
      <c r="CQ186" s="156" t="str">
        <f t="shared" si="113"/>
        <v/>
      </c>
      <c r="CR186" s="138" t="str">
        <f>IF(ISBLANK(DATASHEET!CS172),"",DATASHEET!CS172)</f>
        <v/>
      </c>
      <c r="CS186" s="198" t="str">
        <f>IF(ISBLANK(DATASHEET!CT172),"",DATASHEET!CT172)</f>
        <v/>
      </c>
      <c r="CT186" s="140" t="str">
        <f>IF(CU186="","",IFERROR(VLOOKUP(DATASHEET!CV172,lookup,2,FALSE)-$P186,""))</f>
        <v/>
      </c>
      <c r="CU186" s="156" t="str">
        <f>IFERROR(INDEX(DATASHEET!$A$1:$DG$299,MATCH(PROGRESS!$A186,DATASHEET!$A$1:$A$299,0),MATCH(PROGRESS!CV$2,DATASHEET!$A$1:$DG$1,0)),"")</f>
        <v/>
      </c>
      <c r="CV186" s="156" t="str">
        <f t="shared" si="114"/>
        <v/>
      </c>
      <c r="CW186" s="138" t="str">
        <f>IF(ISBLANK(DATASHEET!CW172),"",DATASHEET!CW172)</f>
        <v/>
      </c>
      <c r="CX186" s="198" t="str">
        <f>IF(ISBLANK(DATASHEET!CX172),"",DATASHEET!CX172)</f>
        <v/>
      </c>
      <c r="CY186" s="140" t="str">
        <f>IF(CZ186="","",IFERROR(VLOOKUP(DATASHEET!DD172,lookup,2,FALSE)-$P186,""))</f>
        <v/>
      </c>
      <c r="CZ186" s="156" t="str">
        <f>IFERROR(INDEX(DATASHEET!$A$1:$DG$299,MATCH(PROGRESS!$A186,DATASHEET!$A$1:$A$299,0),MATCH(PROGRESS!DA$2,DATASHEET!$A$1:$DG$1,0)),"")</f>
        <v/>
      </c>
      <c r="DA186" s="156" t="str">
        <f t="shared" si="115"/>
        <v/>
      </c>
      <c r="DB186" s="138" t="str">
        <f>IF(ISBLANK(DATASHEET!DE172),"",DATASHEET!DE172)</f>
        <v>JOS</v>
      </c>
      <c r="DC186" s="198" t="str">
        <f>IF(ISBLANK(DATASHEET!DF172),"",DATASHEET!DF172)</f>
        <v>11MS2-PE-MS2-10</v>
      </c>
      <c r="DD186" s="140" t="str">
        <f>IF(DE186="","",IFERROR(VLOOKUP(DATASHEET!DH172,lookup,2,FALSE)-$P186,""))</f>
        <v/>
      </c>
      <c r="DE186" s="156" t="str">
        <f>IFERROR(INDEX(DATASHEET!$A$1:$DG$299,MATCH(PROGRESS!$A186,DATASHEET!$A$1:$A$299,0),MATCH(PROGRESS!DF$2,DATASHEET!$A$1:$DG$1,0)),"")</f>
        <v/>
      </c>
      <c r="DF186" s="156" t="str">
        <f t="shared" si="116"/>
        <v/>
      </c>
      <c r="DG186" s="138" t="str">
        <f>IF(ISBLANK(DATASHEET!DI172),"",DATASHEET!DI172)</f>
        <v/>
      </c>
      <c r="DH186" s="198" t="str">
        <f>IF(ISBLANK(DATASHEET!DJ172),"",DATASHEET!DJ172)</f>
        <v/>
      </c>
      <c r="DI186" s="140" t="str">
        <f>IF(DJ186="","",IFERROR(VLOOKUP(DATASHEET!DL172,lookup,2,FALSE)-$P186,""))</f>
        <v/>
      </c>
      <c r="DJ186" s="156" t="str">
        <f>IFERROR(INDEX(DATASHEET!$A$1:$DG$299,MATCH(PROGRESS!$A186,DATASHEET!$A$1:$A$299,0),MATCH(PROGRESS!DK$2,DATASHEET!$A$1:$DG$1,0)),"")</f>
        <v/>
      </c>
      <c r="DK186" s="156" t="str">
        <f t="shared" si="117"/>
        <v/>
      </c>
      <c r="DL186" s="138" t="str">
        <f>IF(ISBLANK(DATASHEET!DM172),"",DATASHEET!DM172)</f>
        <v/>
      </c>
      <c r="DM186" s="198" t="str">
        <f>IF(ISBLANK(DATASHEET!DN172),"",DATASHEET!DN172)</f>
        <v/>
      </c>
      <c r="DN186" s="140" t="str">
        <f>IF(DO186="","",IFERROR(VLOOKUP(DATASHEET!DP172,lookup,2,FALSE)-$P186,""))</f>
        <v/>
      </c>
      <c r="DO186" s="156" t="str">
        <f>IFERROR(INDEX(DATASHEET!$A$1:$DG$299,MATCH(PROGRESS!$A186,DATASHEET!$A$1:$A$299,0),MATCH(PROGRESS!DP$2,DATASHEET!$A$1:$DG$1,0)),"")</f>
        <v/>
      </c>
      <c r="DP186" s="156" t="str">
        <f t="shared" si="118"/>
        <v/>
      </c>
      <c r="DQ186" s="138" t="str">
        <f>IF(ISBLANK(DATASHEET!DQ172),"",DATASHEET!DQ172)</f>
        <v>FG</v>
      </c>
      <c r="DR186" s="198" t="str">
        <f>IF(ISBLANK(DATASHEET!DR172),"",DATASHEET!DR172)</f>
        <v>11X-RE-4</v>
      </c>
      <c r="DS186" s="140" t="str">
        <f>IF(DT186="","",IFERROR(VLOOKUP(DATASHEET!DT172,lookup,2,FALSE)-$P186,""))</f>
        <v/>
      </c>
      <c r="DT186" s="156" t="str">
        <f>IFERROR(INDEX(DATASHEET!$A$1:$DG$299,MATCH(PROGRESS!$A186,DATASHEET!$A$1:$A$299,0),MATCH(PROGRESS!DU$2,DATASHEET!$A$1:$DG$1,0)),"")</f>
        <v/>
      </c>
      <c r="DU186" s="156" t="str">
        <f t="shared" si="119"/>
        <v/>
      </c>
      <c r="DV186" s="138" t="str">
        <f>IF(ISBLANK(DATASHEET!DU172),"",DATASHEET!DU172)</f>
        <v>ES</v>
      </c>
      <c r="DW186" s="198" t="str">
        <f>IF(ISBLANK(DATASHEET!DV172),"",DATASHEET!DV172)</f>
        <v>11C-SC-2</v>
      </c>
      <c r="DX186" s="140" t="str">
        <f>IF(DY186="","",IFERROR(VLOOKUP(DATASHEET!DX172,lookup,2,FALSE)-$P186,""))</f>
        <v/>
      </c>
      <c r="DY186" s="156" t="str">
        <f>IFERROR(INDEX(DATASHEET!$A$1:$DG$299,MATCH(PROGRESS!$A186,DATASHEET!$A$1:$A$299,0),MATCH(PROGRESS!DZ$2,DATASHEET!$A$1:$DG$1,0)),"")</f>
        <v/>
      </c>
      <c r="DZ186" s="156" t="str">
        <f t="shared" si="120"/>
        <v/>
      </c>
      <c r="EA186" s="138" t="str">
        <f>IF(ISBLANK(DATASHEET!DY172),"",DATASHEET!DY172)</f>
        <v>WE</v>
      </c>
      <c r="EB186" s="198" t="str">
        <f>IF(ISBLANK(DATASHEET!DZ172),"",DATASHEET!DZ172)</f>
        <v>11N-SP-1</v>
      </c>
      <c r="FD186" s="526"/>
      <c r="FE186" s="532"/>
      <c r="FF186" s="532"/>
      <c r="FG186" s="532"/>
      <c r="FH186" s="526"/>
      <c r="FI186" s="526"/>
      <c r="FJ186" s="532"/>
      <c r="FK186" s="526"/>
      <c r="FL186" s="532"/>
      <c r="FM186" s="526"/>
      <c r="FN186" s="532"/>
      <c r="FO186" s="532"/>
      <c r="FP186" s="532"/>
      <c r="FQ186" s="526"/>
      <c r="FR186" s="526"/>
      <c r="FS186" s="526"/>
      <c r="FT186" s="532"/>
      <c r="FU186" s="526"/>
      <c r="FV186" s="532"/>
      <c r="FW186" s="532"/>
      <c r="FX186" s="532"/>
      <c r="FY186" s="526"/>
      <c r="FZ186" s="532"/>
      <c r="GA186" s="529"/>
      <c r="GB186" s="530"/>
      <c r="GC186" s="530"/>
      <c r="GD186" s="529"/>
      <c r="GE186" s="530"/>
      <c r="GF186" s="530"/>
      <c r="GG186" s="530"/>
      <c r="GH186" s="530"/>
      <c r="GI186" s="530"/>
      <c r="GJ186" s="529"/>
      <c r="GK186" s="530"/>
      <c r="GL186" s="529"/>
      <c r="GM186" s="529"/>
      <c r="GN186" s="530"/>
      <c r="GO186" s="530"/>
      <c r="GP186" s="529"/>
      <c r="GQ186" s="529"/>
      <c r="GR186" s="530"/>
      <c r="GS186" s="530"/>
      <c r="GT186" s="529"/>
    </row>
    <row r="187" spans="1:210" ht="15.75" x14ac:dyDescent="0.25">
      <c r="A187" s="179">
        <f>DATASHEET!A173</f>
        <v>151587</v>
      </c>
      <c r="B187" s="58" t="str">
        <f>DATASHEET!B173</f>
        <v>SMITH, Jasmine</v>
      </c>
      <c r="C187" s="169" t="str">
        <f>DATASHEET!C173</f>
        <v>11SK</v>
      </c>
      <c r="D187" s="170" t="str">
        <f>DATASHEET!D173</f>
        <v>F</v>
      </c>
      <c r="E187" s="170" t="str">
        <f>DATASHEET!J173</f>
        <v>N</v>
      </c>
      <c r="F187" s="170" t="str">
        <f>DATASHEET!E173</f>
        <v>N</v>
      </c>
      <c r="G187" s="170" t="str">
        <f>DATASHEET!F173</f>
        <v>Chinese</v>
      </c>
      <c r="H187" s="170" t="str">
        <f>DATASHEET!G173</f>
        <v>N</v>
      </c>
      <c r="I187" s="170" t="str">
        <f>DATASHEET!H173</f>
        <v>Y</v>
      </c>
      <c r="J187" s="170" t="str">
        <f>DATASHEET!I173</f>
        <v>N</v>
      </c>
      <c r="K187" s="171" t="str">
        <f>DATASHEET!M173</f>
        <v>H</v>
      </c>
      <c r="L187" s="88" t="str">
        <f t="shared" si="96"/>
        <v/>
      </c>
      <c r="M187" s="88" t="str">
        <f t="shared" si="97"/>
        <v/>
      </c>
      <c r="N187" s="498" t="str">
        <f>IF(ISBLANK(DATASHEET!L173),"",DATASHEET!L173)</f>
        <v>7-8</v>
      </c>
      <c r="O187" s="109">
        <f>IFERROR(IF(VLOOKUP(DATASHEET!A173,[5]YEAR11!$A$2:$AF$236,18,FALSE)="","",VLOOKUP(DATASHEET!A173,[5]YEAR11!$A$2:$AF$236,18,FALSE)),"")</f>
        <v>61.896647999999999</v>
      </c>
      <c r="P187" s="111">
        <f>IFERROR(IF(VLOOKUP(DATASHEET!A173,[5]YEAR11!$A$2:$AF$237,19,FALSE)="","",VLOOKUP(DATASHEET!A173,[5]YEAR11!$A$2:$AF$237,19,FALSE)),"")</f>
        <v>6.1896648000000001</v>
      </c>
      <c r="Q187" s="497">
        <f>'P8 BREAKDOWN'!M175</f>
        <v>-5.4896647999999999</v>
      </c>
      <c r="R187" s="140" t="str">
        <f>IF(S187="","",IFERROR(VLOOKUP(DATASHEET!AF173,lookup,2,FALSE)-$P187,""))</f>
        <v/>
      </c>
      <c r="S187" s="156" t="str">
        <f>IFERROR(INDEX(DATASHEET!$A$1:$DG$299,MATCH(PROGRESS!$A187,DATASHEET!$A$1:$A$299,0),MATCH(PROGRESS!T$2,DATASHEET!$A$1:$DG$1,0)),"")</f>
        <v/>
      </c>
      <c r="T187" s="156" t="str">
        <f t="shared" si="98"/>
        <v/>
      </c>
      <c r="U187" s="138" t="str">
        <f>IF(ISBLANK(DATASHEET!AG173),"",DATASHEET!AG173)</f>
        <v/>
      </c>
      <c r="V187" s="198" t="str">
        <f>IF(ISBLANK(DATASHEET!AH173),"",DATASHEET!AH173)</f>
        <v/>
      </c>
      <c r="W187" s="140" t="str">
        <f>IF(X187="","",IFERROR(VLOOKUP(DATASHEET!AJ173,lookup,2,FALSE)-$P187,""))</f>
        <v/>
      </c>
      <c r="X187" s="156" t="str">
        <f>IFERROR(INDEX(DATASHEET!$A$1:$DG$299,MATCH(PROGRESS!$A187,DATASHEET!$A$1:$A$299,0),MATCH(PROGRESS!Y$2,DATASHEET!$A$1:$DG$1,0)),"")</f>
        <v/>
      </c>
      <c r="Y187" s="156" t="str">
        <f t="shared" si="99"/>
        <v/>
      </c>
      <c r="Z187" s="138" t="str">
        <f>IF(ISBLANK(DATASHEET!AK173),"",DATASHEET!AK173)</f>
        <v>MM</v>
      </c>
      <c r="AA187" s="198" t="str">
        <f>IF(ISBLANK(DATASHEET!AL173),"",DATASHEET!AL173)</f>
        <v>11T-BI-1</v>
      </c>
      <c r="AB187" s="140" t="str">
        <f>IF(AC187="","",IFERROR(VLOOKUP(DATASHEET!AN173,lookup,2,FALSE)-$P187,""))</f>
        <v/>
      </c>
      <c r="AC187" s="156" t="str">
        <f>IFERROR(INDEX(DATASHEET!$A$1:$DG$299,MATCH(PROGRESS!$A187,DATASHEET!$A$1:$A$299,0),MATCH(PROGRESS!AD$2,DATASHEET!$A$1:$DG$1,0)),"")</f>
        <v/>
      </c>
      <c r="AD187" s="156" t="str">
        <f t="shared" si="100"/>
        <v/>
      </c>
      <c r="AE187" s="138" t="str">
        <f>IF(ISBLANK(DATASHEET!AO173),"",DATASHEET!AO173)</f>
        <v/>
      </c>
      <c r="AF187" s="198" t="str">
        <f>IF(ISBLANK(DATASHEET!AP173),"",DATASHEET!AP173)</f>
        <v/>
      </c>
      <c r="AG187" s="140" t="str">
        <f>IF(AH187="","",IFERROR(VLOOKUP(DATASHEET!AR173,lookup,2,FALSE)-$P187,""))</f>
        <v/>
      </c>
      <c r="AH187" s="156" t="str">
        <f>IFERROR(INDEX(DATASHEET!$A$1:$DG$299,MATCH(PROGRESS!$A187,DATASHEET!$A$1:$A$299,0),MATCH(PROGRESS!AI$2,DATASHEET!$A$1:$DG$1,0)),"")</f>
        <v/>
      </c>
      <c r="AI187" s="156" t="str">
        <f t="shared" si="101"/>
        <v/>
      </c>
      <c r="AJ187" s="138" t="str">
        <f>IF(ISBLANK(DATASHEET!AS173),"",DATASHEET!AS173)</f>
        <v>MW</v>
      </c>
      <c r="AK187" s="198" t="str">
        <f>IF(ISBLANK(DATASHEET!AT173),"",DATASHEET!AT173)</f>
        <v>11T-CH-1</v>
      </c>
      <c r="AL187" s="140" t="str">
        <f>IF(AM187="","",IFERROR(VLOOKUP(DATASHEET!AV173,lookup,2,FALSE)-$P187,""))</f>
        <v/>
      </c>
      <c r="AM187" s="156" t="str">
        <f>IFERROR(INDEX(DATASHEET!$A$1:$DG$299,MATCH(PROGRESS!$A187,DATASHEET!$A$1:$A$299,0),MATCH(PROGRESS!AN$2,DATASHEET!$A$1:$DG$1,0)),"")</f>
        <v/>
      </c>
      <c r="AN187" s="156" t="str">
        <f t="shared" si="102"/>
        <v/>
      </c>
      <c r="AO187" s="138" t="str">
        <f>IF(ISBLANK(DATASHEET!AW173),"",DATASHEET!AW173)</f>
        <v/>
      </c>
      <c r="AP187" s="198" t="str">
        <f>IF(ISBLANK(DATASHEET!AX173),"",DATASHEET!AX173)</f>
        <v/>
      </c>
      <c r="AQ187" s="140" t="str">
        <f>IF(AR187="","",IFERROR(VLOOKUP(DATASHEET!AZ173,lookup,2,FALSE)-$P187,""))</f>
        <v/>
      </c>
      <c r="AR187" s="156" t="str">
        <f>IFERROR(INDEX(DATASHEET!$A$1:$DG$299,MATCH(PROGRESS!$A187,DATASHEET!$A$1:$A$299,0),MATCH(PROGRESS!AS$2,DATASHEET!$A$1:$DG$1,0)),"")</f>
        <v/>
      </c>
      <c r="AS187" s="156" t="str">
        <f t="shared" si="103"/>
        <v/>
      </c>
      <c r="AT187" s="138" t="str">
        <f>IF(ISBLANK(DATASHEET!BA173),"",DATASHEET!BA173)</f>
        <v/>
      </c>
      <c r="AU187" s="198" t="str">
        <f>IF(ISBLANK(DATASHEET!BB173),"",DATASHEET!BB173)</f>
        <v/>
      </c>
      <c r="AV187" s="140" t="str">
        <f>IF(AW187="","",IFERROR(VLOOKUP(DATASHEET!BD173,lookup,2,FALSE)-$P187,""))</f>
        <v/>
      </c>
      <c r="AW187" s="156" t="str">
        <f>IFERROR(INDEX(DATASHEET!$A$1:$DG$299,MATCH(PROGRESS!$A187,DATASHEET!$A$1:$A$299,0),MATCH(PROGRESS!AX$2,DATASHEET!$A$1:$DG$1,0)),"")</f>
        <v/>
      </c>
      <c r="AX187" s="156" t="str">
        <f t="shared" si="104"/>
        <v/>
      </c>
      <c r="AY187" s="138" t="str">
        <f>IF(ISBLANK(DATASHEET!BE173),"",DATASHEET!BE173)</f>
        <v/>
      </c>
      <c r="AZ187" s="198" t="str">
        <f>IF(ISBLANK(DATASHEET!BF173),"",DATASHEET!BF173)</f>
        <v/>
      </c>
      <c r="BA187" s="140" t="str">
        <f>IF(BB187="","",IFERROR(VLOOKUP(DATASHEET!BH173,lookup,2,FALSE)-$P187,""))</f>
        <v/>
      </c>
      <c r="BB187" s="156" t="str">
        <f>IFERROR(INDEX(DATASHEET!$A$1:$DG$299,MATCH(PROGRESS!$A187,DATASHEET!$A$1:$A$299,0),MATCH(PROGRESS!BC$2,DATASHEET!$A$1:$DG$1,0)),"")</f>
        <v/>
      </c>
      <c r="BC187" s="156" t="str">
        <f t="shared" si="105"/>
        <v/>
      </c>
      <c r="BD187" s="138" t="str">
        <f>IF(ISBLANK(DATASHEET!BI173),"",DATASHEET!BI173)</f>
        <v>BH</v>
      </c>
      <c r="BE187" s="198" t="str">
        <f>IF(ISBLANK(DATASHEET!BJ173),"",DATASHEET!BJ173)</f>
        <v>11X-EN-2</v>
      </c>
      <c r="BF187" s="140" t="str">
        <f>IF(BG187="","",IFERROR(VLOOKUP(DATASHEET!BL173,lookup,2,FALSE)-$P187,""))</f>
        <v/>
      </c>
      <c r="BG187" s="156" t="str">
        <f>IFERROR(INDEX(DATASHEET!$A$1:$DG$299,MATCH(PROGRESS!$A187,DATASHEET!$A$1:$A$299,0),MATCH(PROGRESS!BH$2,DATASHEET!$A$1:$DG$1,0)),"")</f>
        <v/>
      </c>
      <c r="BH187" s="156" t="str">
        <f t="shared" si="106"/>
        <v/>
      </c>
      <c r="BI187" s="138" t="str">
        <f>IF(ISBLANK(DATASHEET!BM173),"",DATASHEET!BM173)</f>
        <v/>
      </c>
      <c r="BJ187" s="198" t="str">
        <f>IF(ISBLANK(DATASHEET!BN173),"",DATASHEET!BN173)</f>
        <v/>
      </c>
      <c r="BK187" s="140" t="str">
        <f>IF(BL187="","",IFERROR(VLOOKUP(DATASHEET!BP173,lookup,2,FALSE)-$P187,""))</f>
        <v/>
      </c>
      <c r="BL187" s="156" t="str">
        <f>IFERROR(INDEX(DATASHEET!$A$1:$DG$299,MATCH(PROGRESS!$A187,DATASHEET!$A$1:$A$299,0),MATCH(PROGRESS!BM$2,DATASHEET!$A$1:$DG$1,0)),"")</f>
        <v/>
      </c>
      <c r="BM187" s="156" t="str">
        <f t="shared" si="107"/>
        <v/>
      </c>
      <c r="BN187" s="138" t="str">
        <f>IF(ISBLANK(DATASHEET!BQ173),"",DATASHEET!BQ173)</f>
        <v/>
      </c>
      <c r="BO187" s="198" t="str">
        <f>IF(ISBLANK(DATASHEET!BR173),"",DATASHEET!BR173)</f>
        <v/>
      </c>
      <c r="BP187" s="140" t="str">
        <f>IF(BQ187="","",IFERROR(VLOOKUP(DATASHEET!BX173,lookup,2,FALSE)-$P187,""))</f>
        <v/>
      </c>
      <c r="BQ187" s="156" t="str">
        <f>IFERROR(INDEX(DATASHEET!$A$1:$DG$299,MATCH(PROGRESS!$A187,DATASHEET!$A$1:$A$299,0),MATCH(PROGRESS!BR$2,DATASHEET!$A$1:$DG$1,0)),"")</f>
        <v/>
      </c>
      <c r="BR187" s="156" t="str">
        <f t="shared" si="108"/>
        <v/>
      </c>
      <c r="BS187" s="138" t="str">
        <f>IF(ISBLANK(DATASHEET!BY173),"",DATASHEET!BY173)</f>
        <v>LMA</v>
      </c>
      <c r="BT187" s="198" t="str">
        <f>IF(ISBLANK(DATASHEET!BZ173),"",DATASHEET!BZ173)</f>
        <v>11S-FR-1</v>
      </c>
      <c r="BU187" s="140" t="str">
        <f>IF(BV187="","",IFERROR(VLOOKUP(DATASHEET!CB173,lookup,2,FALSE)-$P187,""))</f>
        <v/>
      </c>
      <c r="BV187" s="156" t="str">
        <f>IFERROR(INDEX(DATASHEET!$A$1:$DG$299,MATCH(PROGRESS!$A187,DATASHEET!$A$1:$A$299,0),MATCH(PROGRESS!BW$2,DATASHEET!$A$1:$DG$1,0)),"")</f>
        <v/>
      </c>
      <c r="BW187" s="156" t="str">
        <f t="shared" si="109"/>
        <v/>
      </c>
      <c r="BX187" s="138" t="str">
        <f>IF(ISBLANK(DATASHEET!CC173),"",DATASHEET!CC173)</f>
        <v>JJA</v>
      </c>
      <c r="BY187" s="198" t="str">
        <f>IF(ISBLANK(DATASHEET!CD173),"",DATASHEET!CD173)</f>
        <v>11MS2-GG2-6</v>
      </c>
      <c r="BZ187" s="140" t="str">
        <f>IF(CA187="","",IFERROR(VLOOKUP(DATASHEET!CE173,lookup,2,FALSE)-$P187,""))</f>
        <v/>
      </c>
      <c r="CA187" s="156" t="str">
        <f>IFERROR(INDEX(DATASHEET!$A$1:$DG$299,MATCH(PROGRESS!$A187,DATASHEET!$A$1:$A$299,0),MATCH(PROGRESS!CB$2,DATASHEET!$A$1:$DG$1,0)),"")</f>
        <v/>
      </c>
      <c r="CB187" s="156" t="str">
        <f t="shared" si="110"/>
        <v/>
      </c>
      <c r="CC187" s="138" t="str">
        <f>IF(ISBLANK(DATASHEET!CF173),"",DATASHEET!CF173)</f>
        <v/>
      </c>
      <c r="CD187" s="198" t="str">
        <f>IF(ISBLANK(DATASHEET!CG173),"",DATASHEET!CG173)</f>
        <v/>
      </c>
      <c r="CE187" s="140" t="str">
        <f>IF(CF187="","",IFERROR(VLOOKUP(DATASHEET!CJ173,lookup,2,FALSE)-$P187,""))</f>
        <v/>
      </c>
      <c r="CF187" s="156" t="str">
        <f>IFERROR(INDEX(DATASHEET!$A$1:$DG$299,MATCH(PROGRESS!$A187,DATASHEET!$A$1:$A$299,0),MATCH(PROGRESS!CG$2,DATASHEET!$A$1:$DG$1,0)),"")</f>
        <v/>
      </c>
      <c r="CG187" s="156" t="str">
        <f t="shared" si="111"/>
        <v/>
      </c>
      <c r="CH187" s="138" t="str">
        <f>IF(ISBLANK(DATASHEET!CK173),"",DATASHEET!CK173)</f>
        <v/>
      </c>
      <c r="CI187" s="198" t="str">
        <f>IF(ISBLANK(DATASHEET!CL173),"",DATASHEET!CL173)</f>
        <v/>
      </c>
      <c r="CJ187" s="140" t="str">
        <f>IF(CK187="","",IFERROR(VLOOKUP(DATASHEET!CN173,lookup,2,FALSE)-$P187,""))</f>
        <v/>
      </c>
      <c r="CK187" s="156" t="str">
        <f>IFERROR(INDEX(DATASHEET!$A$1:$DG$299,MATCH(PROGRESS!$A187,DATASHEET!$A$1:$A$299,0),MATCH(PROGRESS!CL$2,DATASHEET!$A$1:$DG$1,0)),"")</f>
        <v/>
      </c>
      <c r="CL187" s="156" t="str">
        <f t="shared" si="112"/>
        <v/>
      </c>
      <c r="CM187" s="138" t="str">
        <f>IF(ISBLANK(DATASHEET!CO173),"",DATASHEET!CO173)</f>
        <v>CS</v>
      </c>
      <c r="CN187" s="198" t="str">
        <f>IF(ISBLANK(DATASHEET!CP173),"",DATASHEET!CP173)</f>
        <v>11S-MA-1</v>
      </c>
      <c r="CO187" s="140" t="str">
        <f>IF(CP187="","",IFERROR(VLOOKUP(DATASHEET!CR173,lookup,2,FALSE)-$P187,""))</f>
        <v/>
      </c>
      <c r="CP187" s="156" t="str">
        <f>IFERROR(INDEX(DATASHEET!$A$1:$DG$299,MATCH(PROGRESS!$A187,DATASHEET!$A$1:$A$299,0),MATCH(PROGRESS!CQ$2,DATASHEET!$A$1:$DG$1,0)),"")</f>
        <v/>
      </c>
      <c r="CQ187" s="156" t="str">
        <f t="shared" si="113"/>
        <v/>
      </c>
      <c r="CR187" s="138" t="str">
        <f>IF(ISBLANK(DATASHEET!CS173),"",DATASHEET!CS173)</f>
        <v/>
      </c>
      <c r="CS187" s="198" t="str">
        <f>IF(ISBLANK(DATASHEET!CT173),"",DATASHEET!CT173)</f>
        <v/>
      </c>
      <c r="CT187" s="140" t="str">
        <f>IF(CU187="","",IFERROR(VLOOKUP(DATASHEET!CV173,lookup,2,FALSE)-$P187,""))</f>
        <v/>
      </c>
      <c r="CU187" s="156" t="str">
        <f>IFERROR(INDEX(DATASHEET!$A$1:$DG$299,MATCH(PROGRESS!$A187,DATASHEET!$A$1:$A$299,0),MATCH(PROGRESS!CV$2,DATASHEET!$A$1:$DG$1,0)),"")</f>
        <v/>
      </c>
      <c r="CV187" s="156" t="str">
        <f t="shared" si="114"/>
        <v/>
      </c>
      <c r="CW187" s="138" t="str">
        <f>IF(ISBLANK(DATASHEET!CW173),"",DATASHEET!CW173)</f>
        <v/>
      </c>
      <c r="CX187" s="198" t="str">
        <f>IF(ISBLANK(DATASHEET!CX173),"",DATASHEET!CX173)</f>
        <v/>
      </c>
      <c r="CY187" s="140" t="str">
        <f>IF(CZ187="","",IFERROR(VLOOKUP(DATASHEET!DD173,lookup,2,FALSE)-$P187,""))</f>
        <v/>
      </c>
      <c r="CZ187" s="156" t="str">
        <f>IFERROR(INDEX(DATASHEET!$A$1:$DG$299,MATCH(PROGRESS!$A187,DATASHEET!$A$1:$A$299,0),MATCH(PROGRESS!DA$2,DATASHEET!$A$1:$DG$1,0)),"")</f>
        <v/>
      </c>
      <c r="DA187" s="156" t="str">
        <f t="shared" si="115"/>
        <v/>
      </c>
      <c r="DB187" s="138" t="str">
        <f>IF(ISBLANK(DATASHEET!DE173),"",DATASHEET!DE173)</f>
        <v/>
      </c>
      <c r="DC187" s="198" t="str">
        <f>IF(ISBLANK(DATASHEET!DF173),"",DATASHEET!DF173)</f>
        <v/>
      </c>
      <c r="DD187" s="140" t="str">
        <f>IF(DE187="","",IFERROR(VLOOKUP(DATASHEET!DH173,lookup,2,FALSE)-$P187,""))</f>
        <v/>
      </c>
      <c r="DE187" s="156" t="str">
        <f>IFERROR(INDEX(DATASHEET!$A$1:$DG$299,MATCH(PROGRESS!$A187,DATASHEET!$A$1:$A$299,0),MATCH(PROGRESS!DF$2,DATASHEET!$A$1:$DG$1,0)),"")</f>
        <v/>
      </c>
      <c r="DF187" s="156" t="str">
        <f t="shared" si="116"/>
        <v/>
      </c>
      <c r="DG187" s="138" t="str">
        <f>IF(ISBLANK(DATASHEET!DI173),"",DATASHEET!DI173)</f>
        <v>AR</v>
      </c>
      <c r="DH187" s="198" t="str">
        <f>IF(ISBLANK(DATASHEET!DJ173),"",DATASHEET!DJ173)</f>
        <v>11T-PH-1</v>
      </c>
      <c r="DI187" s="140" t="str">
        <f>IF(DJ187="","",IFERROR(VLOOKUP(DATASHEET!DL173,lookup,2,FALSE)-$P187,""))</f>
        <v/>
      </c>
      <c r="DJ187" s="156" t="str">
        <f>IFERROR(INDEX(DATASHEET!$A$1:$DG$299,MATCH(PROGRESS!$A187,DATASHEET!$A$1:$A$299,0),MATCH(PROGRESS!DK$2,DATASHEET!$A$1:$DG$1,0)),"")</f>
        <v/>
      </c>
      <c r="DK187" s="156" t="str">
        <f t="shared" si="117"/>
        <v/>
      </c>
      <c r="DL187" s="138" t="str">
        <f>IF(ISBLANK(DATASHEET!DM173),"",DATASHEET!DM173)</f>
        <v/>
      </c>
      <c r="DM187" s="198" t="str">
        <f>IF(ISBLANK(DATASHEET!DN173),"",DATASHEET!DN173)</f>
        <v/>
      </c>
      <c r="DN187" s="140" t="str">
        <f>IF(DO187="","",IFERROR(VLOOKUP(DATASHEET!DP173,lookup,2,FALSE)-$P187,""))</f>
        <v/>
      </c>
      <c r="DO187" s="156" t="str">
        <f>IFERROR(INDEX(DATASHEET!$A$1:$DG$299,MATCH(PROGRESS!$A187,DATASHEET!$A$1:$A$299,0),MATCH(PROGRESS!DP$2,DATASHEET!$A$1:$DG$1,0)),"")</f>
        <v/>
      </c>
      <c r="DP187" s="156" t="str">
        <f t="shared" si="118"/>
        <v/>
      </c>
      <c r="DQ187" s="138" t="str">
        <f>IF(ISBLANK(DATASHEET!DQ173),"",DATASHEET!DQ173)</f>
        <v>PLO</v>
      </c>
      <c r="DR187" s="198" t="str">
        <f>IF(ISBLANK(DATASHEET!DR173),"",DATASHEET!DR173)</f>
        <v>11X-RE-2</v>
      </c>
      <c r="DS187" s="140" t="str">
        <f>IF(DT187="","",IFERROR(VLOOKUP(DATASHEET!DT173,lookup,2,FALSE)-$P187,""))</f>
        <v/>
      </c>
      <c r="DT187" s="156" t="str">
        <f>IFERROR(INDEX(DATASHEET!$A$1:$DG$299,MATCH(PROGRESS!$A187,DATASHEET!$A$1:$A$299,0),MATCH(PROGRESS!DU$2,DATASHEET!$A$1:$DG$1,0)),"")</f>
        <v/>
      </c>
      <c r="DU187" s="156" t="str">
        <f t="shared" si="119"/>
        <v/>
      </c>
      <c r="DV187" s="138" t="str">
        <f>IF(ISBLANK(DATASHEET!DU173),"",DATASHEET!DU173)</f>
        <v/>
      </c>
      <c r="DW187" s="198" t="str">
        <f>IF(ISBLANK(DATASHEET!DV173),"",DATASHEET!DV173)</f>
        <v/>
      </c>
      <c r="DX187" s="140" t="str">
        <f>IF(DY187="","",IFERROR(VLOOKUP(DATASHEET!DX173,lookup,2,FALSE)-$P187,""))</f>
        <v/>
      </c>
      <c r="DY187" s="156" t="str">
        <f>IFERROR(INDEX(DATASHEET!$A$1:$DG$299,MATCH(PROGRESS!$A187,DATASHEET!$A$1:$A$299,0),MATCH(PROGRESS!DZ$2,DATASHEET!$A$1:$DG$1,0)),"")</f>
        <v/>
      </c>
      <c r="DZ187" s="156" t="str">
        <f t="shared" si="120"/>
        <v/>
      </c>
      <c r="EA187" s="138" t="str">
        <f>IF(ISBLANK(DATASHEET!DY173),"",DATASHEET!DY173)</f>
        <v/>
      </c>
      <c r="EB187" s="198" t="str">
        <f>IF(ISBLANK(DATASHEET!DZ173),"",DATASHEET!DZ173)</f>
        <v/>
      </c>
      <c r="FD187" s="526"/>
      <c r="FE187" s="532"/>
      <c r="FF187" s="532"/>
      <c r="FG187" s="532"/>
      <c r="FH187" s="526"/>
      <c r="FI187" s="526"/>
      <c r="FJ187" s="532"/>
      <c r="FK187" s="526"/>
      <c r="FL187" s="532"/>
      <c r="FM187" s="526"/>
      <c r="FN187" s="532"/>
      <c r="FO187" s="532"/>
      <c r="FP187" s="532"/>
      <c r="FQ187" s="526"/>
      <c r="FR187" s="526"/>
      <c r="FS187" s="526"/>
      <c r="FT187" s="532"/>
      <c r="FU187" s="526"/>
      <c r="FV187" s="532"/>
      <c r="FW187" s="532"/>
      <c r="FX187" s="532"/>
      <c r="FY187" s="526"/>
      <c r="FZ187" s="532"/>
      <c r="GA187" s="529"/>
      <c r="GB187" s="530"/>
      <c r="GC187" s="530"/>
      <c r="GD187" s="529"/>
      <c r="GE187" s="530"/>
      <c r="GF187" s="530"/>
      <c r="GG187" s="530"/>
      <c r="GH187" s="530"/>
      <c r="GI187" s="530"/>
      <c r="GJ187" s="529"/>
      <c r="GK187" s="530"/>
      <c r="GL187" s="529"/>
      <c r="GM187" s="529"/>
      <c r="GN187" s="530"/>
      <c r="GO187" s="530"/>
      <c r="GP187" s="529"/>
      <c r="GQ187" s="529"/>
      <c r="GR187" s="530"/>
      <c r="GS187" s="530"/>
      <c r="GT187" s="529"/>
    </row>
    <row r="188" spans="1:210" ht="15.75" x14ac:dyDescent="0.25">
      <c r="A188" s="179">
        <f>DATASHEET!A174</f>
        <v>151730</v>
      </c>
      <c r="B188" s="58" t="str">
        <f>DATASHEET!B174</f>
        <v>SMITH, Luke</v>
      </c>
      <c r="C188" s="169" t="str">
        <f>DATASHEET!C174</f>
        <v>11SPI</v>
      </c>
      <c r="D188" s="170" t="str">
        <f>DATASHEET!D174</f>
        <v>M</v>
      </c>
      <c r="E188" s="170" t="str">
        <f>DATASHEET!J174</f>
        <v>N</v>
      </c>
      <c r="F188" s="170" t="str">
        <f>DATASHEET!E174</f>
        <v>N</v>
      </c>
      <c r="G188" s="170" t="str">
        <f>DATASHEET!F174</f>
        <v>White - British</v>
      </c>
      <c r="H188" s="170" t="str">
        <f>DATASHEET!G174</f>
        <v>N</v>
      </c>
      <c r="I188" s="170" t="str">
        <f>DATASHEET!H174</f>
        <v>N</v>
      </c>
      <c r="J188" s="170" t="str">
        <f>DATASHEET!I174</f>
        <v>N</v>
      </c>
      <c r="K188" s="171" t="str">
        <f>DATASHEET!M174</f>
        <v>M</v>
      </c>
      <c r="L188" s="88" t="str">
        <f t="shared" si="96"/>
        <v/>
      </c>
      <c r="M188" s="88" t="str">
        <f t="shared" si="97"/>
        <v/>
      </c>
      <c r="N188" s="498" t="str">
        <f>IF(ISBLANK(DATASHEET!L174),"",DATASHEET!L174)</f>
        <v>6-7</v>
      </c>
      <c r="O188" s="109">
        <f>IFERROR(IF(VLOOKUP(DATASHEET!A174,[5]YEAR11!$A$2:$AF$236,18,FALSE)="","",VLOOKUP(DATASHEET!A174,[5]YEAR11!$A$2:$AF$236,18,FALSE)),"")</f>
        <v>59.353448</v>
      </c>
      <c r="P188" s="111">
        <f>IFERROR(IF(VLOOKUP(DATASHEET!A174,[5]YEAR11!$A$2:$AF$237,19,FALSE)="","",VLOOKUP(DATASHEET!A174,[5]YEAR11!$A$2:$AF$237,19,FALSE)),"")</f>
        <v>5.9353448000000002</v>
      </c>
      <c r="Q188" s="497">
        <f>'P8 BREAKDOWN'!M176</f>
        <v>-5.5353447999999998</v>
      </c>
      <c r="R188" s="140" t="str">
        <f>IF(S188="","",IFERROR(VLOOKUP(DATASHEET!AF174,lookup,2,FALSE)-$P188,""))</f>
        <v/>
      </c>
      <c r="S188" s="156" t="str">
        <f>IFERROR(INDEX(DATASHEET!$A$1:$DG$299,MATCH(PROGRESS!$A188,DATASHEET!$A$1:$A$299,0),MATCH(PROGRESS!T$2,DATASHEET!$A$1:$DG$1,0)),"")</f>
        <v/>
      </c>
      <c r="T188" s="156" t="str">
        <f t="shared" si="98"/>
        <v/>
      </c>
      <c r="U188" s="138" t="str">
        <f>IF(ISBLANK(DATASHEET!AG174),"",DATASHEET!AG174)</f>
        <v/>
      </c>
      <c r="V188" s="198" t="str">
        <f>IF(ISBLANK(DATASHEET!AH174),"",DATASHEET!AH174)</f>
        <v/>
      </c>
      <c r="W188" s="140" t="str">
        <f>IF(X188="","",IFERROR(VLOOKUP(DATASHEET!AJ174,lookup,2,FALSE)-$P188,""))</f>
        <v/>
      </c>
      <c r="X188" s="156" t="str">
        <f>IFERROR(INDEX(DATASHEET!$A$1:$DG$299,MATCH(PROGRESS!$A188,DATASHEET!$A$1:$A$299,0),MATCH(PROGRESS!Y$2,DATASHEET!$A$1:$DG$1,0)),"")</f>
        <v/>
      </c>
      <c r="Y188" s="156" t="str">
        <f t="shared" si="99"/>
        <v/>
      </c>
      <c r="Z188" s="138" t="str">
        <f>IF(ISBLANK(DATASHEET!AK174),"",DATASHEET!AK174)</f>
        <v>AWI</v>
      </c>
      <c r="AA188" s="198" t="str">
        <f>IF(ISBLANK(DATASHEET!AL174),"",DATASHEET!AL174)</f>
        <v>11T-BI-4</v>
      </c>
      <c r="AB188" s="140" t="str">
        <f>IF(AC188="","",IFERROR(VLOOKUP(DATASHEET!AN174,lookup,2,FALSE)-$P188,""))</f>
        <v/>
      </c>
      <c r="AC188" s="156" t="str">
        <f>IFERROR(INDEX(DATASHEET!$A$1:$DG$299,MATCH(PROGRESS!$A188,DATASHEET!$A$1:$A$299,0),MATCH(PROGRESS!AD$2,DATASHEET!$A$1:$DG$1,0)),"")</f>
        <v/>
      </c>
      <c r="AD188" s="156" t="str">
        <f t="shared" si="100"/>
        <v/>
      </c>
      <c r="AE188" s="138" t="str">
        <f>IF(ISBLANK(DATASHEET!AO174),"",DATASHEET!AO174)</f>
        <v/>
      </c>
      <c r="AF188" s="198" t="str">
        <f>IF(ISBLANK(DATASHEET!AP174),"",DATASHEET!AP174)</f>
        <v/>
      </c>
      <c r="AG188" s="140" t="str">
        <f>IF(AH188="","",IFERROR(VLOOKUP(DATASHEET!AR174,lookup,2,FALSE)-$P188,""))</f>
        <v/>
      </c>
      <c r="AH188" s="156" t="str">
        <f>IFERROR(INDEX(DATASHEET!$A$1:$DG$299,MATCH(PROGRESS!$A188,DATASHEET!$A$1:$A$299,0),MATCH(PROGRESS!AI$2,DATASHEET!$A$1:$DG$1,0)),"")</f>
        <v/>
      </c>
      <c r="AI188" s="156" t="str">
        <f t="shared" si="101"/>
        <v/>
      </c>
      <c r="AJ188" s="138" t="str">
        <f>IF(ISBLANK(DATASHEET!AS174),"",DATASHEET!AS174)</f>
        <v>TR</v>
      </c>
      <c r="AK188" s="198" t="str">
        <f>IF(ISBLANK(DATASHEET!AT174),"",DATASHEET!AT174)</f>
        <v>11T-CH-4</v>
      </c>
      <c r="AL188" s="140" t="str">
        <f>IF(AM188="","",IFERROR(VLOOKUP(DATASHEET!AV174,lookup,2,FALSE)-$P188,""))</f>
        <v/>
      </c>
      <c r="AM188" s="156" t="str">
        <f>IFERROR(INDEX(DATASHEET!$A$1:$DG$299,MATCH(PROGRESS!$A188,DATASHEET!$A$1:$A$299,0),MATCH(PROGRESS!AN$2,DATASHEET!$A$1:$DG$1,0)),"")</f>
        <v/>
      </c>
      <c r="AN188" s="156" t="str">
        <f t="shared" si="102"/>
        <v/>
      </c>
      <c r="AO188" s="138" t="str">
        <f>IF(ISBLANK(DATASHEET!AW174),"",DATASHEET!AW174)</f>
        <v/>
      </c>
      <c r="AP188" s="198" t="str">
        <f>IF(ISBLANK(DATASHEET!AX174),"",DATASHEET!AX174)</f>
        <v/>
      </c>
      <c r="AQ188" s="140" t="str">
        <f>IF(AR188="","",IFERROR(VLOOKUP(DATASHEET!AZ174,lookup,2,FALSE)-$P188,""))</f>
        <v/>
      </c>
      <c r="AR188" s="156" t="str">
        <f>IFERROR(INDEX(DATASHEET!$A$1:$DG$299,MATCH(PROGRESS!$A188,DATASHEET!$A$1:$A$299,0),MATCH(PROGRESS!AS$2,DATASHEET!$A$1:$DG$1,0)),"")</f>
        <v/>
      </c>
      <c r="AS188" s="156" t="str">
        <f t="shared" si="103"/>
        <v/>
      </c>
      <c r="AT188" s="138" t="str">
        <f>IF(ISBLANK(DATASHEET!BA174),"",DATASHEET!BA174)</f>
        <v/>
      </c>
      <c r="AU188" s="198" t="str">
        <f>IF(ISBLANK(DATASHEET!BB174),"",DATASHEET!BB174)</f>
        <v/>
      </c>
      <c r="AV188" s="140" t="str">
        <f>IF(AW188="","",IFERROR(VLOOKUP(DATASHEET!BD174,lookup,2,FALSE)-$P188,""))</f>
        <v/>
      </c>
      <c r="AW188" s="156" t="str">
        <f>IFERROR(INDEX(DATASHEET!$A$1:$DG$299,MATCH(PROGRESS!$A188,DATASHEET!$A$1:$A$299,0),MATCH(PROGRESS!AX$2,DATASHEET!$A$1:$DG$1,0)),"")</f>
        <v/>
      </c>
      <c r="AX188" s="156" t="str">
        <f t="shared" si="104"/>
        <v/>
      </c>
      <c r="AY188" s="138" t="str">
        <f>IF(ISBLANK(DATASHEET!BE174),"",DATASHEET!BE174)</f>
        <v/>
      </c>
      <c r="AZ188" s="198" t="str">
        <f>IF(ISBLANK(DATASHEET!BF174),"",DATASHEET!BF174)</f>
        <v/>
      </c>
      <c r="BA188" s="140" t="str">
        <f>IF(BB188="","",IFERROR(VLOOKUP(DATASHEET!BH174,lookup,2,FALSE)-$P188,""))</f>
        <v/>
      </c>
      <c r="BB188" s="156" t="str">
        <f>IFERROR(INDEX(DATASHEET!$A$1:$DG$299,MATCH(PROGRESS!$A188,DATASHEET!$A$1:$A$299,0),MATCH(PROGRESS!BC$2,DATASHEET!$A$1:$DG$1,0)),"")</f>
        <v/>
      </c>
      <c r="BC188" s="156" t="str">
        <f t="shared" si="105"/>
        <v/>
      </c>
      <c r="BD188" s="138" t="str">
        <f>IF(ISBLANK(DATASHEET!BI174),"",DATASHEET!BI174)</f>
        <v>JK</v>
      </c>
      <c r="BE188" s="198" t="str">
        <f>IF(ISBLANK(DATASHEET!BJ174),"",DATASHEET!BJ174)</f>
        <v>11X-EN-3</v>
      </c>
      <c r="BF188" s="140" t="str">
        <f>IF(BG188="","",IFERROR(VLOOKUP(DATASHEET!BL174,lookup,2,FALSE)-$P188,""))</f>
        <v/>
      </c>
      <c r="BG188" s="156" t="str">
        <f>IFERROR(INDEX(DATASHEET!$A$1:$DG$299,MATCH(PROGRESS!$A188,DATASHEET!$A$1:$A$299,0),MATCH(PROGRESS!BH$2,DATASHEET!$A$1:$DG$1,0)),"")</f>
        <v/>
      </c>
      <c r="BH188" s="156" t="str">
        <f t="shared" si="106"/>
        <v/>
      </c>
      <c r="BI188" s="138" t="str">
        <f>IF(ISBLANK(DATASHEET!BM174),"",DATASHEET!BM174)</f>
        <v/>
      </c>
      <c r="BJ188" s="198" t="str">
        <f>IF(ISBLANK(DATASHEET!BN174),"",DATASHEET!BN174)</f>
        <v/>
      </c>
      <c r="BK188" s="140" t="str">
        <f>IF(BL188="","",IFERROR(VLOOKUP(DATASHEET!BP174,lookup,2,FALSE)-$P188,""))</f>
        <v/>
      </c>
      <c r="BL188" s="156" t="str">
        <f>IFERROR(INDEX(DATASHEET!$A$1:$DG$299,MATCH(PROGRESS!$A188,DATASHEET!$A$1:$A$299,0),MATCH(PROGRESS!BM$2,DATASHEET!$A$1:$DG$1,0)),"")</f>
        <v/>
      </c>
      <c r="BM188" s="156" t="str">
        <f t="shared" si="107"/>
        <v/>
      </c>
      <c r="BN188" s="138" t="str">
        <f>IF(ISBLANK(DATASHEET!BQ174),"",DATASHEET!BQ174)</f>
        <v/>
      </c>
      <c r="BO188" s="198" t="str">
        <f>IF(ISBLANK(DATASHEET!BR174),"",DATASHEET!BR174)</f>
        <v/>
      </c>
      <c r="BP188" s="140" t="str">
        <f>IF(BQ188="","",IFERROR(VLOOKUP(DATASHEET!BX174,lookup,2,FALSE)-$P188,""))</f>
        <v/>
      </c>
      <c r="BQ188" s="156" t="str">
        <f>IFERROR(INDEX(DATASHEET!$A$1:$DG$299,MATCH(PROGRESS!$A188,DATASHEET!$A$1:$A$299,0),MATCH(PROGRESS!BR$2,DATASHEET!$A$1:$DG$1,0)),"")</f>
        <v/>
      </c>
      <c r="BR188" s="156" t="str">
        <f t="shared" si="108"/>
        <v/>
      </c>
      <c r="BS188" s="138" t="str">
        <f>IF(ISBLANK(DATASHEET!BY174),"",DATASHEET!BY174)</f>
        <v>EGQ</v>
      </c>
      <c r="BT188" s="198" t="str">
        <f>IF(ISBLANK(DATASHEET!BZ174),"",DATASHEET!BZ174)</f>
        <v>11N-FR-3</v>
      </c>
      <c r="BU188" s="140" t="str">
        <f>IF(BV188="","",IFERROR(VLOOKUP(DATASHEET!CB174,lookup,2,FALSE)-$P188,""))</f>
        <v/>
      </c>
      <c r="BV188" s="156" t="str">
        <f>IFERROR(INDEX(DATASHEET!$A$1:$DG$299,MATCH(PROGRESS!$A188,DATASHEET!$A$1:$A$299,0),MATCH(PROGRESS!BW$2,DATASHEET!$A$1:$DG$1,0)),"")</f>
        <v/>
      </c>
      <c r="BW188" s="156" t="str">
        <f t="shared" si="109"/>
        <v/>
      </c>
      <c r="BX188" s="138" t="str">
        <f>IF(ISBLANK(DATASHEET!CC174),"",DATASHEET!CC174)</f>
        <v/>
      </c>
      <c r="BY188" s="198" t="str">
        <f>IF(ISBLANK(DATASHEET!CD174),"",DATASHEET!CD174)</f>
        <v/>
      </c>
      <c r="BZ188" s="140" t="str">
        <f>IF(CA188="","",IFERROR(VLOOKUP(DATASHEET!CE174,lookup,2,FALSE)-$P188,""))</f>
        <v/>
      </c>
      <c r="CA188" s="156" t="str">
        <f>IFERROR(INDEX(DATASHEET!$A$1:$DG$299,MATCH(PROGRESS!$A188,DATASHEET!$A$1:$A$299,0),MATCH(PROGRESS!CB$2,DATASHEET!$A$1:$DG$1,0)),"")</f>
        <v/>
      </c>
      <c r="CB188" s="156" t="str">
        <f t="shared" si="110"/>
        <v/>
      </c>
      <c r="CC188" s="138" t="str">
        <f>IF(ISBLANK(DATASHEET!CF174),"",DATASHEET!CF174)</f>
        <v/>
      </c>
      <c r="CD188" s="198" t="str">
        <f>IF(ISBLANK(DATASHEET!CG174),"",DATASHEET!CG174)</f>
        <v/>
      </c>
      <c r="CE188" s="140" t="str">
        <f>IF(CF188="","",IFERROR(VLOOKUP(DATASHEET!CJ174,lookup,2,FALSE)-$P188,""))</f>
        <v/>
      </c>
      <c r="CF188" s="156" t="str">
        <f>IFERROR(INDEX(DATASHEET!$A$1:$DG$299,MATCH(PROGRESS!$A188,DATASHEET!$A$1:$A$299,0),MATCH(PROGRESS!CG$2,DATASHEET!$A$1:$DG$1,0)),"")</f>
        <v/>
      </c>
      <c r="CG188" s="156" t="str">
        <f t="shared" si="111"/>
        <v/>
      </c>
      <c r="CH188" s="138" t="str">
        <f>IF(ISBLANK(DATASHEET!CK174),"",DATASHEET!CK174)</f>
        <v/>
      </c>
      <c r="CI188" s="198" t="str">
        <f>IF(ISBLANK(DATASHEET!CL174),"",DATASHEET!CL174)</f>
        <v/>
      </c>
      <c r="CJ188" s="140" t="str">
        <f>IF(CK188="","",IFERROR(VLOOKUP(DATASHEET!CN174,lookup,2,FALSE)-$P188,""))</f>
        <v/>
      </c>
      <c r="CK188" s="156" t="str">
        <f>IFERROR(INDEX(DATASHEET!$A$1:$DG$299,MATCH(PROGRESS!$A188,DATASHEET!$A$1:$A$299,0),MATCH(PROGRESS!CL$2,DATASHEET!$A$1:$DG$1,0)),"")</f>
        <v/>
      </c>
      <c r="CL188" s="156" t="str">
        <f t="shared" si="112"/>
        <v/>
      </c>
      <c r="CM188" s="138" t="str">
        <f>IF(ISBLANK(DATASHEET!CO174),"",DATASHEET!CO174)</f>
        <v>CS</v>
      </c>
      <c r="CN188" s="198" t="str">
        <f>IF(ISBLANK(DATASHEET!CP174),"",DATASHEET!CP174)</f>
        <v>11X-MA-2</v>
      </c>
      <c r="CO188" s="140" t="str">
        <f>IF(CP188="","",IFERROR(VLOOKUP(DATASHEET!CR174,lookup,2,FALSE)-$P188,""))</f>
        <v/>
      </c>
      <c r="CP188" s="156" t="str">
        <f>IFERROR(INDEX(DATASHEET!$A$1:$DG$299,MATCH(PROGRESS!$A188,DATASHEET!$A$1:$A$299,0),MATCH(PROGRESS!CQ$2,DATASHEET!$A$1:$DG$1,0)),"")</f>
        <v/>
      </c>
      <c r="CQ188" s="156" t="str">
        <f t="shared" si="113"/>
        <v/>
      </c>
      <c r="CR188" s="138" t="str">
        <f>IF(ISBLANK(DATASHEET!CS174),"",DATASHEET!CS174)</f>
        <v/>
      </c>
      <c r="CS188" s="198" t="str">
        <f>IF(ISBLANK(DATASHEET!CT174),"",DATASHEET!CT174)</f>
        <v/>
      </c>
      <c r="CT188" s="140" t="str">
        <f>IF(CU188="","",IFERROR(VLOOKUP(DATASHEET!CV174,lookup,2,FALSE)-$P188,""))</f>
        <v/>
      </c>
      <c r="CU188" s="156" t="str">
        <f>IFERROR(INDEX(DATASHEET!$A$1:$DG$299,MATCH(PROGRESS!$A188,DATASHEET!$A$1:$A$299,0),MATCH(PROGRESS!CV$2,DATASHEET!$A$1:$DG$1,0)),"")</f>
        <v/>
      </c>
      <c r="CV188" s="156" t="str">
        <f t="shared" si="114"/>
        <v/>
      </c>
      <c r="CW188" s="138" t="str">
        <f>IF(ISBLANK(DATASHEET!CW174),"",DATASHEET!CW174)</f>
        <v/>
      </c>
      <c r="CX188" s="198" t="str">
        <f>IF(ISBLANK(DATASHEET!CX174),"",DATASHEET!CX174)</f>
        <v/>
      </c>
      <c r="CY188" s="140" t="str">
        <f>IF(CZ188="","",IFERROR(VLOOKUP(DATASHEET!DD174,lookup,2,FALSE)-$P188,""))</f>
        <v/>
      </c>
      <c r="CZ188" s="156" t="str">
        <f>IFERROR(INDEX(DATASHEET!$A$1:$DG$299,MATCH(PROGRESS!$A188,DATASHEET!$A$1:$A$299,0),MATCH(PROGRESS!DA$2,DATASHEET!$A$1:$DG$1,0)),"")</f>
        <v/>
      </c>
      <c r="DA188" s="156" t="str">
        <f t="shared" si="115"/>
        <v/>
      </c>
      <c r="DB188" s="138" t="str">
        <f>IF(ISBLANK(DATASHEET!DE174),"",DATASHEET!DE174)</f>
        <v>JOS</v>
      </c>
      <c r="DC188" s="198" t="str">
        <f>IF(ISBLANK(DATASHEET!DF174),"",DATASHEET!DF174)</f>
        <v>11MS2-PE-MS2-10</v>
      </c>
      <c r="DD188" s="140" t="str">
        <f>IF(DE188="","",IFERROR(VLOOKUP(DATASHEET!DH174,lookup,2,FALSE)-$P188,""))</f>
        <v/>
      </c>
      <c r="DE188" s="156" t="str">
        <f>IFERROR(INDEX(DATASHEET!$A$1:$DG$299,MATCH(PROGRESS!$A188,DATASHEET!$A$1:$A$299,0),MATCH(PROGRESS!DF$2,DATASHEET!$A$1:$DG$1,0)),"")</f>
        <v/>
      </c>
      <c r="DF188" s="156" t="str">
        <f t="shared" si="116"/>
        <v/>
      </c>
      <c r="DG188" s="138" t="str">
        <f>IF(ISBLANK(DATASHEET!DI174),"",DATASHEET!DI174)</f>
        <v>DWA</v>
      </c>
      <c r="DH188" s="198" t="str">
        <f>IF(ISBLANK(DATASHEET!DJ174),"",DATASHEET!DJ174)</f>
        <v>11T-PH-4</v>
      </c>
      <c r="DI188" s="140" t="str">
        <f>IF(DJ188="","",IFERROR(VLOOKUP(DATASHEET!DL174,lookup,2,FALSE)-$P188,""))</f>
        <v/>
      </c>
      <c r="DJ188" s="156" t="str">
        <f>IFERROR(INDEX(DATASHEET!$A$1:$DG$299,MATCH(PROGRESS!$A188,DATASHEET!$A$1:$A$299,0),MATCH(PROGRESS!DK$2,DATASHEET!$A$1:$DG$1,0)),"")</f>
        <v/>
      </c>
      <c r="DK188" s="156" t="str">
        <f t="shared" si="117"/>
        <v/>
      </c>
      <c r="DL188" s="138" t="str">
        <f>IF(ISBLANK(DATASHEET!DM174),"",DATASHEET!DM174)</f>
        <v/>
      </c>
      <c r="DM188" s="198" t="str">
        <f>IF(ISBLANK(DATASHEET!DN174),"",DATASHEET!DN174)</f>
        <v/>
      </c>
      <c r="DN188" s="140" t="str">
        <f>IF(DO188="","",IFERROR(VLOOKUP(DATASHEET!DP174,lookup,2,FALSE)-$P188,""))</f>
        <v/>
      </c>
      <c r="DO188" s="156" t="str">
        <f>IFERROR(INDEX(DATASHEET!$A$1:$DG$299,MATCH(PROGRESS!$A188,DATASHEET!$A$1:$A$299,0),MATCH(PROGRESS!DP$2,DATASHEET!$A$1:$DG$1,0)),"")</f>
        <v/>
      </c>
      <c r="DP188" s="156" t="str">
        <f t="shared" si="118"/>
        <v/>
      </c>
      <c r="DQ188" s="138" t="str">
        <f>IF(ISBLANK(DATASHEET!DQ174),"",DATASHEET!DQ174)</f>
        <v>MHA</v>
      </c>
      <c r="DR188" s="198" t="str">
        <f>IF(ISBLANK(DATASHEET!DR174),"",DATASHEET!DR174)</f>
        <v>11X-RE-6</v>
      </c>
      <c r="DS188" s="140" t="str">
        <f>IF(DT188="","",IFERROR(VLOOKUP(DATASHEET!DT174,lookup,2,FALSE)-$P188,""))</f>
        <v/>
      </c>
      <c r="DT188" s="156" t="str">
        <f>IFERROR(INDEX(DATASHEET!$A$1:$DG$299,MATCH(PROGRESS!$A188,DATASHEET!$A$1:$A$299,0),MATCH(PROGRESS!DU$2,DATASHEET!$A$1:$DG$1,0)),"")</f>
        <v/>
      </c>
      <c r="DU188" s="156" t="str">
        <f t="shared" si="119"/>
        <v/>
      </c>
      <c r="DV188" s="138" t="str">
        <f>IF(ISBLANK(DATASHEET!DU174),"",DATASHEET!DU174)</f>
        <v/>
      </c>
      <c r="DW188" s="198" t="str">
        <f>IF(ISBLANK(DATASHEET!DV174),"",DATASHEET!DV174)</f>
        <v/>
      </c>
      <c r="DX188" s="140" t="str">
        <f>IF(DY188="","",IFERROR(VLOOKUP(DATASHEET!DX174,lookup,2,FALSE)-$P188,""))</f>
        <v/>
      </c>
      <c r="DY188" s="156" t="str">
        <f>IFERROR(INDEX(DATASHEET!$A$1:$DG$299,MATCH(PROGRESS!$A188,DATASHEET!$A$1:$A$299,0),MATCH(PROGRESS!DZ$2,DATASHEET!$A$1:$DG$1,0)),"")</f>
        <v/>
      </c>
      <c r="DZ188" s="156" t="str">
        <f t="shared" si="120"/>
        <v/>
      </c>
      <c r="EA188" s="138" t="str">
        <f>IF(ISBLANK(DATASHEET!DY174),"",DATASHEET!DY174)</f>
        <v/>
      </c>
      <c r="EB188" s="198" t="str">
        <f>IF(ISBLANK(DATASHEET!DZ174),"",DATASHEET!DZ174)</f>
        <v/>
      </c>
      <c r="FD188" s="526"/>
      <c r="FE188" s="532"/>
      <c r="FF188" s="532"/>
      <c r="FG188" s="532"/>
      <c r="FH188" s="526"/>
      <c r="FI188" s="526"/>
      <c r="FJ188" s="532"/>
      <c r="FK188" s="526"/>
      <c r="FL188" s="532"/>
      <c r="FM188" s="526"/>
      <c r="FN188" s="532"/>
      <c r="FO188" s="532"/>
      <c r="FP188" s="532"/>
      <c r="FQ188" s="526"/>
      <c r="FR188" s="526"/>
      <c r="FS188" s="526"/>
      <c r="FT188" s="532"/>
      <c r="FU188" s="526"/>
      <c r="FV188" s="532"/>
      <c r="FW188" s="532"/>
      <c r="FX188" s="532"/>
      <c r="FY188" s="526"/>
      <c r="FZ188" s="532"/>
      <c r="GA188" s="529"/>
      <c r="GB188" s="530"/>
      <c r="GC188" s="530"/>
      <c r="GD188" s="529"/>
      <c r="GE188" s="530"/>
      <c r="GF188" s="530"/>
      <c r="GG188" s="530"/>
      <c r="GH188" s="530"/>
      <c r="GI188" s="530"/>
      <c r="GJ188" s="529"/>
      <c r="GK188" s="530"/>
      <c r="GL188" s="529"/>
      <c r="GM188" s="529"/>
      <c r="GN188" s="530"/>
      <c r="GO188" s="530"/>
      <c r="GP188" s="529"/>
      <c r="GQ188" s="529"/>
      <c r="GR188" s="530"/>
      <c r="GS188" s="530"/>
      <c r="GT188" s="529"/>
    </row>
    <row r="189" spans="1:210" ht="15.75" x14ac:dyDescent="0.25">
      <c r="A189" s="179">
        <f>DATASHEET!A175</f>
        <v>151729</v>
      </c>
      <c r="B189" s="58" t="str">
        <f>DATASHEET!B175</f>
        <v>SMITH, Nathanael</v>
      </c>
      <c r="C189" s="169" t="str">
        <f>DATASHEET!C175</f>
        <v>11SPI</v>
      </c>
      <c r="D189" s="170" t="str">
        <f>DATASHEET!D175</f>
        <v>M</v>
      </c>
      <c r="E189" s="170" t="str">
        <f>DATASHEET!J175</f>
        <v>N</v>
      </c>
      <c r="F189" s="170" t="str">
        <f>DATASHEET!E175</f>
        <v>N</v>
      </c>
      <c r="G189" s="170" t="str">
        <f>DATASHEET!F175</f>
        <v>White - British</v>
      </c>
      <c r="H189" s="170" t="str">
        <f>DATASHEET!G175</f>
        <v>N</v>
      </c>
      <c r="I189" s="170" t="str">
        <f>DATASHEET!H175</f>
        <v>N</v>
      </c>
      <c r="J189" s="170" t="str">
        <f>DATASHEET!I175</f>
        <v>N</v>
      </c>
      <c r="K189" s="171" t="str">
        <f>DATASHEET!M175</f>
        <v>M</v>
      </c>
      <c r="L189" s="88" t="str">
        <f t="shared" si="96"/>
        <v/>
      </c>
      <c r="M189" s="88" t="str">
        <f t="shared" si="97"/>
        <v/>
      </c>
      <c r="N189" s="498" t="str">
        <f>IF(ISBLANK(DATASHEET!L175),"",DATASHEET!L175)</f>
        <v>5-6</v>
      </c>
      <c r="O189" s="109">
        <f>IFERROR(IF(VLOOKUP(DATASHEET!A175,[5]YEAR11!$A$2:$AF$236,18,FALSE)="","",VLOOKUP(DATASHEET!A175,[5]YEAR11!$A$2:$AF$236,18,FALSE)),"")</f>
        <v>50.927548999999999</v>
      </c>
      <c r="P189" s="111">
        <f>IFERROR(IF(VLOOKUP(DATASHEET!A175,[5]YEAR11!$A$2:$AF$237,19,FALSE)="","",VLOOKUP(DATASHEET!A175,[5]YEAR11!$A$2:$AF$237,19,FALSE)),"")</f>
        <v>5.0927549000000001</v>
      </c>
      <c r="Q189" s="497">
        <f>'P8 BREAKDOWN'!M177</f>
        <v>-4.4927548999999996</v>
      </c>
      <c r="R189" s="140" t="str">
        <f>IF(S189="","",IFERROR(VLOOKUP(DATASHEET!AF175,lookup,2,FALSE)-$P189,""))</f>
        <v/>
      </c>
      <c r="S189" s="156" t="str">
        <f>IFERROR(INDEX(DATASHEET!$A$1:$DG$299,MATCH(PROGRESS!$A189,DATASHEET!$A$1:$A$299,0),MATCH(PROGRESS!T$2,DATASHEET!$A$1:$DG$1,0)),"")</f>
        <v/>
      </c>
      <c r="T189" s="156" t="str">
        <f t="shared" si="98"/>
        <v/>
      </c>
      <c r="U189" s="138" t="str">
        <f>IF(ISBLANK(DATASHEET!AG175),"",DATASHEET!AG175)</f>
        <v/>
      </c>
      <c r="V189" s="198" t="str">
        <f>IF(ISBLANK(DATASHEET!AH175),"",DATASHEET!AH175)</f>
        <v/>
      </c>
      <c r="W189" s="140" t="str">
        <f>IF(X189="","",IFERROR(VLOOKUP(DATASHEET!AJ175,lookup,2,FALSE)-$P189,""))</f>
        <v/>
      </c>
      <c r="X189" s="156" t="str">
        <f>IFERROR(INDEX(DATASHEET!$A$1:$DG$299,MATCH(PROGRESS!$A189,DATASHEET!$A$1:$A$299,0),MATCH(PROGRESS!Y$2,DATASHEET!$A$1:$DG$1,0)),"")</f>
        <v/>
      </c>
      <c r="Y189" s="156" t="str">
        <f t="shared" si="99"/>
        <v/>
      </c>
      <c r="Z189" s="138" t="str">
        <f>IF(ISBLANK(DATASHEET!AK175),"",DATASHEET!AK175)</f>
        <v>MM</v>
      </c>
      <c r="AA189" s="198" t="str">
        <f>IF(ISBLANK(DATASHEET!AL175),"",DATASHEET!AL175)</f>
        <v>11T-BI-3</v>
      </c>
      <c r="AB189" s="140" t="str">
        <f>IF(AC189="","",IFERROR(VLOOKUP(DATASHEET!AN175,lookup,2,FALSE)-$P189,""))</f>
        <v/>
      </c>
      <c r="AC189" s="156" t="str">
        <f>IFERROR(INDEX(DATASHEET!$A$1:$DG$299,MATCH(PROGRESS!$A189,DATASHEET!$A$1:$A$299,0),MATCH(PROGRESS!AD$2,DATASHEET!$A$1:$DG$1,0)),"")</f>
        <v/>
      </c>
      <c r="AD189" s="156" t="str">
        <f t="shared" si="100"/>
        <v/>
      </c>
      <c r="AE189" s="138" t="str">
        <f>IF(ISBLANK(DATASHEET!AO175),"",DATASHEET!AO175)</f>
        <v/>
      </c>
      <c r="AF189" s="198" t="str">
        <f>IF(ISBLANK(DATASHEET!AP175),"",DATASHEET!AP175)</f>
        <v/>
      </c>
      <c r="AG189" s="140" t="str">
        <f>IF(AH189="","",IFERROR(VLOOKUP(DATASHEET!AR175,lookup,2,FALSE)-$P189,""))</f>
        <v/>
      </c>
      <c r="AH189" s="156" t="str">
        <f>IFERROR(INDEX(DATASHEET!$A$1:$DG$299,MATCH(PROGRESS!$A189,DATASHEET!$A$1:$A$299,0),MATCH(PROGRESS!AI$2,DATASHEET!$A$1:$DG$1,0)),"")</f>
        <v/>
      </c>
      <c r="AI189" s="156" t="str">
        <f t="shared" si="101"/>
        <v/>
      </c>
      <c r="AJ189" s="138" t="str">
        <f>IF(ISBLANK(DATASHEET!AS175),"",DATASHEET!AS175)</f>
        <v>AGI</v>
      </c>
      <c r="AK189" s="198" t="str">
        <f>IF(ISBLANK(DATASHEET!AT175),"",DATASHEET!AT175)</f>
        <v>11T-CH-3</v>
      </c>
      <c r="AL189" s="140" t="str">
        <f>IF(AM189="","",IFERROR(VLOOKUP(DATASHEET!AV175,lookup,2,FALSE)-$P189,""))</f>
        <v/>
      </c>
      <c r="AM189" s="156" t="str">
        <f>IFERROR(INDEX(DATASHEET!$A$1:$DG$299,MATCH(PROGRESS!$A189,DATASHEET!$A$1:$A$299,0),MATCH(PROGRESS!AN$2,DATASHEET!$A$1:$DG$1,0)),"")</f>
        <v/>
      </c>
      <c r="AN189" s="156" t="str">
        <f t="shared" si="102"/>
        <v/>
      </c>
      <c r="AO189" s="138" t="str">
        <f>IF(ISBLANK(DATASHEET!AW175),"",DATASHEET!AW175)</f>
        <v/>
      </c>
      <c r="AP189" s="198" t="str">
        <f>IF(ISBLANK(DATASHEET!AX175),"",DATASHEET!AX175)</f>
        <v/>
      </c>
      <c r="AQ189" s="140" t="str">
        <f>IF(AR189="","",IFERROR(VLOOKUP(DATASHEET!AZ175,lookup,2,FALSE)-$P189,""))</f>
        <v/>
      </c>
      <c r="AR189" s="156" t="str">
        <f>IFERROR(INDEX(DATASHEET!$A$1:$DG$299,MATCH(PROGRESS!$A189,DATASHEET!$A$1:$A$299,0),MATCH(PROGRESS!AS$2,DATASHEET!$A$1:$DG$1,0)),"")</f>
        <v/>
      </c>
      <c r="AS189" s="156" t="str">
        <f t="shared" si="103"/>
        <v/>
      </c>
      <c r="AT189" s="138" t="str">
        <f>IF(ISBLANK(DATASHEET!BA175),"",DATASHEET!BA175)</f>
        <v/>
      </c>
      <c r="AU189" s="198" t="str">
        <f>IF(ISBLANK(DATASHEET!BB175),"",DATASHEET!BB175)</f>
        <v/>
      </c>
      <c r="AV189" s="140" t="str">
        <f>IF(AW189="","",IFERROR(VLOOKUP(DATASHEET!BD175,lookup,2,FALSE)-$P189,""))</f>
        <v/>
      </c>
      <c r="AW189" s="156" t="str">
        <f>IFERROR(INDEX(DATASHEET!$A$1:$DG$299,MATCH(PROGRESS!$A189,DATASHEET!$A$1:$A$299,0),MATCH(PROGRESS!AX$2,DATASHEET!$A$1:$DG$1,0)),"")</f>
        <v/>
      </c>
      <c r="AX189" s="156" t="str">
        <f t="shared" si="104"/>
        <v/>
      </c>
      <c r="AY189" s="138" t="str">
        <f>IF(ISBLANK(DATASHEET!BE175),"",DATASHEET!BE175)</f>
        <v/>
      </c>
      <c r="AZ189" s="198" t="str">
        <f>IF(ISBLANK(DATASHEET!BF175),"",DATASHEET!BF175)</f>
        <v/>
      </c>
      <c r="BA189" s="140" t="str">
        <f>IF(BB189="","",IFERROR(VLOOKUP(DATASHEET!BH175,lookup,2,FALSE)-$P189,""))</f>
        <v/>
      </c>
      <c r="BB189" s="156" t="str">
        <f>IFERROR(INDEX(DATASHEET!$A$1:$DG$299,MATCH(PROGRESS!$A189,DATASHEET!$A$1:$A$299,0),MATCH(PROGRESS!BC$2,DATASHEET!$A$1:$DG$1,0)),"")</f>
        <v/>
      </c>
      <c r="BC189" s="156" t="str">
        <f t="shared" si="105"/>
        <v/>
      </c>
      <c r="BD189" s="138" t="str">
        <f>IF(ISBLANK(DATASHEET!BI175),"",DATASHEET!BI175)</f>
        <v>SK</v>
      </c>
      <c r="BE189" s="198" t="str">
        <f>IF(ISBLANK(DATASHEET!BJ175),"",DATASHEET!BJ175)</f>
        <v>11X-EN-7</v>
      </c>
      <c r="BF189" s="140" t="str">
        <f>IF(BG189="","",IFERROR(VLOOKUP(DATASHEET!BL175,lookup,2,FALSE)-$P189,""))</f>
        <v/>
      </c>
      <c r="BG189" s="156" t="str">
        <f>IFERROR(INDEX(DATASHEET!$A$1:$DG$299,MATCH(PROGRESS!$A189,DATASHEET!$A$1:$A$299,0),MATCH(PROGRESS!BH$2,DATASHEET!$A$1:$DG$1,0)),"")</f>
        <v/>
      </c>
      <c r="BH189" s="156" t="str">
        <f t="shared" si="106"/>
        <v/>
      </c>
      <c r="BI189" s="138" t="str">
        <f>IF(ISBLANK(DATASHEET!BM175),"",DATASHEET!BM175)</f>
        <v/>
      </c>
      <c r="BJ189" s="198" t="str">
        <f>IF(ISBLANK(DATASHEET!BN175),"",DATASHEET!BN175)</f>
        <v/>
      </c>
      <c r="BK189" s="140" t="str">
        <f>IF(BL189="","",IFERROR(VLOOKUP(DATASHEET!BP175,lookup,2,FALSE)-$P189,""))</f>
        <v/>
      </c>
      <c r="BL189" s="156" t="str">
        <f>IFERROR(INDEX(DATASHEET!$A$1:$DG$299,MATCH(PROGRESS!$A189,DATASHEET!$A$1:$A$299,0),MATCH(PROGRESS!BM$2,DATASHEET!$A$1:$DG$1,0)),"")</f>
        <v/>
      </c>
      <c r="BM189" s="156" t="str">
        <f t="shared" si="107"/>
        <v/>
      </c>
      <c r="BN189" s="138" t="str">
        <f>IF(ISBLANK(DATASHEET!BQ175),"",DATASHEET!BQ175)</f>
        <v>AWR</v>
      </c>
      <c r="BO189" s="198" t="str">
        <f>IF(ISBLANK(DATASHEET!BR175),"",DATASHEET!BR175)</f>
        <v>11MS2-FN2-5</v>
      </c>
      <c r="BP189" s="140" t="str">
        <f>IF(BQ189="","",IFERROR(VLOOKUP(DATASHEET!BX175,lookup,2,FALSE)-$P189,""))</f>
        <v/>
      </c>
      <c r="BQ189" s="156" t="str">
        <f>IFERROR(INDEX(DATASHEET!$A$1:$DG$299,MATCH(PROGRESS!$A189,DATASHEET!$A$1:$A$299,0),MATCH(PROGRESS!BR$2,DATASHEET!$A$1:$DG$1,0)),"")</f>
        <v/>
      </c>
      <c r="BR189" s="156" t="str">
        <f t="shared" si="108"/>
        <v/>
      </c>
      <c r="BS189" s="138" t="str">
        <f>IF(ISBLANK(DATASHEET!BY175),"",DATASHEET!BY175)</f>
        <v>EGQ</v>
      </c>
      <c r="BT189" s="198" t="str">
        <f>IF(ISBLANK(DATASHEET!BZ175),"",DATASHEET!BZ175)</f>
        <v>11N-FR-3</v>
      </c>
      <c r="BU189" s="140" t="str">
        <f>IF(BV189="","",IFERROR(VLOOKUP(DATASHEET!CB175,lookup,2,FALSE)-$P189,""))</f>
        <v/>
      </c>
      <c r="BV189" s="156" t="str">
        <f>IFERROR(INDEX(DATASHEET!$A$1:$DG$299,MATCH(PROGRESS!$A189,DATASHEET!$A$1:$A$299,0),MATCH(PROGRESS!BW$2,DATASHEET!$A$1:$DG$1,0)),"")</f>
        <v/>
      </c>
      <c r="BW189" s="156" t="str">
        <f t="shared" si="109"/>
        <v/>
      </c>
      <c r="BX189" s="138" t="str">
        <f>IF(ISBLANK(DATASHEET!CC175),"",DATASHEET!CC175)</f>
        <v/>
      </c>
      <c r="BY189" s="198" t="str">
        <f>IF(ISBLANK(DATASHEET!CD175),"",DATASHEET!CD175)</f>
        <v/>
      </c>
      <c r="BZ189" s="140" t="str">
        <f>IF(CA189="","",IFERROR(VLOOKUP(DATASHEET!CE175,lookup,2,FALSE)-$P189,""))</f>
        <v/>
      </c>
      <c r="CA189" s="156" t="str">
        <f>IFERROR(INDEX(DATASHEET!$A$1:$DG$299,MATCH(PROGRESS!$A189,DATASHEET!$A$1:$A$299,0),MATCH(PROGRESS!CB$2,DATASHEET!$A$1:$DG$1,0)),"")</f>
        <v/>
      </c>
      <c r="CB189" s="156" t="str">
        <f t="shared" si="110"/>
        <v/>
      </c>
      <c r="CC189" s="138" t="str">
        <f>IF(ISBLANK(DATASHEET!CF175),"",DATASHEET!CF175)</f>
        <v/>
      </c>
      <c r="CD189" s="198" t="str">
        <f>IF(ISBLANK(DATASHEET!CG175),"",DATASHEET!CG175)</f>
        <v/>
      </c>
      <c r="CE189" s="140" t="str">
        <f>IF(CF189="","",IFERROR(VLOOKUP(DATASHEET!CJ175,lookup,2,FALSE)-$P189,""))</f>
        <v/>
      </c>
      <c r="CF189" s="156" t="str">
        <f>IFERROR(INDEX(DATASHEET!$A$1:$DG$299,MATCH(PROGRESS!$A189,DATASHEET!$A$1:$A$299,0),MATCH(PROGRESS!CG$2,DATASHEET!$A$1:$DG$1,0)),"")</f>
        <v/>
      </c>
      <c r="CG189" s="156" t="str">
        <f t="shared" si="111"/>
        <v/>
      </c>
      <c r="CH189" s="138" t="str">
        <f>IF(ISBLANK(DATASHEET!CK175),"",DATASHEET!CK175)</f>
        <v/>
      </c>
      <c r="CI189" s="198" t="str">
        <f>IF(ISBLANK(DATASHEET!CL175),"",DATASHEET!CL175)</f>
        <v/>
      </c>
      <c r="CJ189" s="140" t="str">
        <f>IF(CK189="","",IFERROR(VLOOKUP(DATASHEET!CN175,lookup,2,FALSE)-$P189,""))</f>
        <v/>
      </c>
      <c r="CK189" s="156" t="str">
        <f>IFERROR(INDEX(DATASHEET!$A$1:$DG$299,MATCH(PROGRESS!$A189,DATASHEET!$A$1:$A$299,0),MATCH(PROGRESS!CL$2,DATASHEET!$A$1:$DG$1,0)),"")</f>
        <v/>
      </c>
      <c r="CL189" s="156" t="str">
        <f t="shared" si="112"/>
        <v/>
      </c>
      <c r="CM189" s="138" t="str">
        <f>IF(ISBLANK(DATASHEET!CO175),"",DATASHEET!CO175)</f>
        <v>JQ</v>
      </c>
      <c r="CN189" s="198" t="str">
        <f>IF(ISBLANK(DATASHEET!CP175),"",DATASHEET!CP175)</f>
        <v>11X-MA-4</v>
      </c>
      <c r="CO189" s="140" t="str">
        <f>IF(CP189="","",IFERROR(VLOOKUP(DATASHEET!CR175,lookup,2,FALSE)-$P189,""))</f>
        <v/>
      </c>
      <c r="CP189" s="156" t="str">
        <f>IFERROR(INDEX(DATASHEET!$A$1:$DG$299,MATCH(PROGRESS!$A189,DATASHEET!$A$1:$A$299,0),MATCH(PROGRESS!CQ$2,DATASHEET!$A$1:$DG$1,0)),"")</f>
        <v/>
      </c>
      <c r="CQ189" s="156" t="str">
        <f t="shared" si="113"/>
        <v/>
      </c>
      <c r="CR189" s="138" t="str">
        <f>IF(ISBLANK(DATASHEET!CS175),"",DATASHEET!CS175)</f>
        <v/>
      </c>
      <c r="CS189" s="198" t="str">
        <f>IF(ISBLANK(DATASHEET!CT175),"",DATASHEET!CT175)</f>
        <v/>
      </c>
      <c r="CT189" s="140" t="str">
        <f>IF(CU189="","",IFERROR(VLOOKUP(DATASHEET!CV175,lookup,2,FALSE)-$P189,""))</f>
        <v/>
      </c>
      <c r="CU189" s="156" t="str">
        <f>IFERROR(INDEX(DATASHEET!$A$1:$DG$299,MATCH(PROGRESS!$A189,DATASHEET!$A$1:$A$299,0),MATCH(PROGRESS!CV$2,DATASHEET!$A$1:$DG$1,0)),"")</f>
        <v/>
      </c>
      <c r="CV189" s="156" t="str">
        <f t="shared" si="114"/>
        <v/>
      </c>
      <c r="CW189" s="138" t="str">
        <f>IF(ISBLANK(DATASHEET!CW175),"",DATASHEET!CW175)</f>
        <v/>
      </c>
      <c r="CX189" s="198" t="str">
        <f>IF(ISBLANK(DATASHEET!CX175),"",DATASHEET!CX175)</f>
        <v/>
      </c>
      <c r="CY189" s="140" t="str">
        <f>IF(CZ189="","",IFERROR(VLOOKUP(DATASHEET!DD175,lookup,2,FALSE)-$P189,""))</f>
        <v/>
      </c>
      <c r="CZ189" s="156" t="str">
        <f>IFERROR(INDEX(DATASHEET!$A$1:$DG$299,MATCH(PROGRESS!$A189,DATASHEET!$A$1:$A$299,0),MATCH(PROGRESS!DA$2,DATASHEET!$A$1:$DG$1,0)),"")</f>
        <v/>
      </c>
      <c r="DA189" s="156" t="str">
        <f t="shared" si="115"/>
        <v/>
      </c>
      <c r="DB189" s="138" t="str">
        <f>IF(ISBLANK(DATASHEET!DE175),"",DATASHEET!DE175)</f>
        <v/>
      </c>
      <c r="DC189" s="198" t="str">
        <f>IF(ISBLANK(DATASHEET!DF175),"",DATASHEET!DF175)</f>
        <v/>
      </c>
      <c r="DD189" s="140" t="str">
        <f>IF(DE189="","",IFERROR(VLOOKUP(DATASHEET!DH175,lookup,2,FALSE)-$P189,""))</f>
        <v/>
      </c>
      <c r="DE189" s="156" t="str">
        <f>IFERROR(INDEX(DATASHEET!$A$1:$DG$299,MATCH(PROGRESS!$A189,DATASHEET!$A$1:$A$299,0),MATCH(PROGRESS!DF$2,DATASHEET!$A$1:$DG$1,0)),"")</f>
        <v/>
      </c>
      <c r="DF189" s="156" t="str">
        <f t="shared" si="116"/>
        <v/>
      </c>
      <c r="DG189" s="138" t="str">
        <f>IF(ISBLANK(DATASHEET!DI175),"",DATASHEET!DI175)</f>
        <v>TD</v>
      </c>
      <c r="DH189" s="198" t="str">
        <f>IF(ISBLANK(DATASHEET!DJ175),"",DATASHEET!DJ175)</f>
        <v>11T-PH-3</v>
      </c>
      <c r="DI189" s="140" t="str">
        <f>IF(DJ189="","",IFERROR(VLOOKUP(DATASHEET!DL175,lookup,2,FALSE)-$P189,""))</f>
        <v/>
      </c>
      <c r="DJ189" s="156" t="str">
        <f>IFERROR(INDEX(DATASHEET!$A$1:$DG$299,MATCH(PROGRESS!$A189,DATASHEET!$A$1:$A$299,0),MATCH(PROGRESS!DK$2,DATASHEET!$A$1:$DG$1,0)),"")</f>
        <v/>
      </c>
      <c r="DK189" s="156" t="str">
        <f t="shared" si="117"/>
        <v/>
      </c>
      <c r="DL189" s="138" t="str">
        <f>IF(ISBLANK(DATASHEET!DM175),"",DATASHEET!DM175)</f>
        <v/>
      </c>
      <c r="DM189" s="198" t="str">
        <f>IF(ISBLANK(DATASHEET!DN175),"",DATASHEET!DN175)</f>
        <v/>
      </c>
      <c r="DN189" s="140" t="str">
        <f>IF(DO189="","",IFERROR(VLOOKUP(DATASHEET!DP175,lookup,2,FALSE)-$P189,""))</f>
        <v/>
      </c>
      <c r="DO189" s="156" t="str">
        <f>IFERROR(INDEX(DATASHEET!$A$1:$DG$299,MATCH(PROGRESS!$A189,DATASHEET!$A$1:$A$299,0),MATCH(PROGRESS!DP$2,DATASHEET!$A$1:$DG$1,0)),"")</f>
        <v/>
      </c>
      <c r="DP189" s="156" t="str">
        <f t="shared" si="118"/>
        <v/>
      </c>
      <c r="DQ189" s="138" t="str">
        <f>IF(ISBLANK(DATASHEET!DQ175),"",DATASHEET!DQ175)</f>
        <v>GRY</v>
      </c>
      <c r="DR189" s="198" t="str">
        <f>IF(ISBLANK(DATASHEET!DR175),"",DATASHEET!DR175)</f>
        <v>11X-RE-3</v>
      </c>
      <c r="DS189" s="140" t="str">
        <f>IF(DT189="","",IFERROR(VLOOKUP(DATASHEET!DT175,lookup,2,FALSE)-$P189,""))</f>
        <v/>
      </c>
      <c r="DT189" s="156" t="str">
        <f>IFERROR(INDEX(DATASHEET!$A$1:$DG$299,MATCH(PROGRESS!$A189,DATASHEET!$A$1:$A$299,0),MATCH(PROGRESS!DU$2,DATASHEET!$A$1:$DG$1,0)),"")</f>
        <v/>
      </c>
      <c r="DU189" s="156" t="str">
        <f t="shared" si="119"/>
        <v/>
      </c>
      <c r="DV189" s="138" t="str">
        <f>IF(ISBLANK(DATASHEET!DU175),"",DATASHEET!DU175)</f>
        <v/>
      </c>
      <c r="DW189" s="198" t="str">
        <f>IF(ISBLANK(DATASHEET!DV175),"",DATASHEET!DV175)</f>
        <v/>
      </c>
      <c r="DX189" s="140" t="str">
        <f>IF(DY189="","",IFERROR(VLOOKUP(DATASHEET!DX175,lookup,2,FALSE)-$P189,""))</f>
        <v/>
      </c>
      <c r="DY189" s="156" t="str">
        <f>IFERROR(INDEX(DATASHEET!$A$1:$DG$299,MATCH(PROGRESS!$A189,DATASHEET!$A$1:$A$299,0),MATCH(PROGRESS!DZ$2,DATASHEET!$A$1:$DG$1,0)),"")</f>
        <v/>
      </c>
      <c r="DZ189" s="156" t="str">
        <f t="shared" si="120"/>
        <v/>
      </c>
      <c r="EA189" s="138" t="str">
        <f>IF(ISBLANK(DATASHEET!DY175),"",DATASHEET!DY175)</f>
        <v/>
      </c>
      <c r="EB189" s="198" t="str">
        <f>IF(ISBLANK(DATASHEET!DZ175),"",DATASHEET!DZ175)</f>
        <v/>
      </c>
      <c r="FD189" s="526"/>
      <c r="FE189" s="532"/>
      <c r="FF189" s="532"/>
      <c r="FG189" s="532"/>
      <c r="FH189" s="526"/>
      <c r="FI189" s="526"/>
      <c r="FJ189" s="532"/>
      <c r="FK189" s="526"/>
      <c r="FL189" s="532"/>
      <c r="FM189" s="526"/>
      <c r="FN189" s="532"/>
      <c r="FO189" s="532"/>
      <c r="FP189" s="532"/>
      <c r="FQ189" s="526"/>
      <c r="FR189" s="526"/>
      <c r="FS189" s="526"/>
      <c r="FT189" s="532"/>
      <c r="FU189" s="526"/>
      <c r="FV189" s="532"/>
      <c r="FW189" s="532"/>
      <c r="FX189" s="532"/>
      <c r="FY189" s="526"/>
      <c r="FZ189" s="532"/>
      <c r="GA189" s="529"/>
      <c r="GB189" s="530"/>
      <c r="GC189" s="530"/>
      <c r="GD189" s="529"/>
      <c r="GE189" s="530"/>
      <c r="GF189" s="530"/>
      <c r="GG189" s="530"/>
      <c r="GH189" s="530"/>
      <c r="GI189" s="530"/>
      <c r="GJ189" s="529"/>
      <c r="GK189" s="530"/>
      <c r="GL189" s="529"/>
      <c r="GM189" s="529"/>
      <c r="GN189" s="530"/>
      <c r="GO189" s="530"/>
      <c r="GP189" s="529"/>
      <c r="GQ189" s="529"/>
      <c r="GR189" s="530"/>
      <c r="GS189" s="530"/>
      <c r="GT189" s="529"/>
      <c r="HA189" t="s">
        <v>375</v>
      </c>
      <c r="HB189" t="s">
        <v>375</v>
      </c>
    </row>
    <row r="190" spans="1:210" ht="15.75" x14ac:dyDescent="0.25">
      <c r="A190" s="179">
        <f>DATASHEET!A176</f>
        <v>151602</v>
      </c>
      <c r="B190" s="58" t="str">
        <f>DATASHEET!B176</f>
        <v>SMITH, Niamh</v>
      </c>
      <c r="C190" s="169" t="str">
        <f>DATASHEET!C176</f>
        <v>11SPI</v>
      </c>
      <c r="D190" s="170" t="str">
        <f>DATASHEET!D176</f>
        <v>F</v>
      </c>
      <c r="E190" s="170" t="str">
        <f>DATASHEET!J176</f>
        <v>N</v>
      </c>
      <c r="F190" s="170" t="str">
        <f>DATASHEET!E176</f>
        <v>N</v>
      </c>
      <c r="G190" s="170" t="str">
        <f>DATASHEET!F176</f>
        <v>White - British</v>
      </c>
      <c r="H190" s="170" t="str">
        <f>DATASHEET!G176</f>
        <v>N</v>
      </c>
      <c r="I190" s="170" t="str">
        <f>DATASHEET!H176</f>
        <v>N</v>
      </c>
      <c r="J190" s="170" t="str">
        <f>DATASHEET!I176</f>
        <v>N</v>
      </c>
      <c r="K190" s="171" t="str">
        <f>DATASHEET!M176</f>
        <v>M</v>
      </c>
      <c r="L190" s="88" t="str">
        <f t="shared" si="96"/>
        <v/>
      </c>
      <c r="M190" s="88" t="str">
        <f t="shared" si="97"/>
        <v/>
      </c>
      <c r="N190" s="498" t="str">
        <f>IF(ISBLANK(DATASHEET!L176),"",DATASHEET!L176)</f>
        <v>5-6</v>
      </c>
      <c r="O190" s="109">
        <f>IFERROR(IF(VLOOKUP(DATASHEET!A176,[5]YEAR11!$A$2:$AF$236,18,FALSE)="","",VLOOKUP(DATASHEET!A176,[5]YEAR11!$A$2:$AF$236,18,FALSE)),"")</f>
        <v>49.024999999999999</v>
      </c>
      <c r="P190" s="111">
        <f>IFERROR(IF(VLOOKUP(DATASHEET!A176,[5]YEAR11!$A$2:$AF$237,19,FALSE)="","",VLOOKUP(DATASHEET!A176,[5]YEAR11!$A$2:$AF$237,19,FALSE)),"")</f>
        <v>4.9024999999999999</v>
      </c>
      <c r="Q190" s="497">
        <f>'P8 BREAKDOWN'!M178</f>
        <v>-4.2024999999999997</v>
      </c>
      <c r="R190" s="140" t="str">
        <f>IF(S190="","",IFERROR(VLOOKUP(DATASHEET!AF176,lookup,2,FALSE)-$P190,""))</f>
        <v/>
      </c>
      <c r="S190" s="156" t="str">
        <f>IFERROR(INDEX(DATASHEET!$A$1:$DG$299,MATCH(PROGRESS!$A190,DATASHEET!$A$1:$A$299,0),MATCH(PROGRESS!T$2,DATASHEET!$A$1:$DG$1,0)),"")</f>
        <v/>
      </c>
      <c r="T190" s="156" t="str">
        <f t="shared" si="98"/>
        <v/>
      </c>
      <c r="U190" s="138" t="str">
        <f>IF(ISBLANK(DATASHEET!AG176),"",DATASHEET!AG176)</f>
        <v/>
      </c>
      <c r="V190" s="198" t="str">
        <f>IF(ISBLANK(DATASHEET!AH176),"",DATASHEET!AH176)</f>
        <v/>
      </c>
      <c r="W190" s="140" t="str">
        <f>IF(X190="","",IFERROR(VLOOKUP(DATASHEET!AJ176,lookup,2,FALSE)-$P190,""))</f>
        <v/>
      </c>
      <c r="X190" s="156" t="str">
        <f>IFERROR(INDEX(DATASHEET!$A$1:$DG$299,MATCH(PROGRESS!$A190,DATASHEET!$A$1:$A$299,0),MATCH(PROGRESS!Y$2,DATASHEET!$A$1:$DG$1,0)),"")</f>
        <v/>
      </c>
      <c r="Y190" s="156" t="str">
        <f t="shared" si="99"/>
        <v/>
      </c>
      <c r="Z190" s="138" t="str">
        <f>IF(ISBLANK(DATASHEET!AK176),"",DATASHEET!AK176)</f>
        <v>MM</v>
      </c>
      <c r="AA190" s="198" t="str">
        <f>IF(ISBLANK(DATASHEET!AL176),"",DATASHEET!AL176)</f>
        <v>11T-BI-3</v>
      </c>
      <c r="AB190" s="140" t="str">
        <f>IF(AC190="","",IFERROR(VLOOKUP(DATASHEET!AN176,lookup,2,FALSE)-$P190,""))</f>
        <v/>
      </c>
      <c r="AC190" s="156" t="str">
        <f>IFERROR(INDEX(DATASHEET!$A$1:$DG$299,MATCH(PROGRESS!$A190,DATASHEET!$A$1:$A$299,0),MATCH(PROGRESS!AD$2,DATASHEET!$A$1:$DG$1,0)),"")</f>
        <v/>
      </c>
      <c r="AD190" s="156" t="str">
        <f t="shared" si="100"/>
        <v/>
      </c>
      <c r="AE190" s="138" t="str">
        <f>IF(ISBLANK(DATASHEET!AO176),"",DATASHEET!AO176)</f>
        <v/>
      </c>
      <c r="AF190" s="198" t="str">
        <f>IF(ISBLANK(DATASHEET!AP176),"",DATASHEET!AP176)</f>
        <v/>
      </c>
      <c r="AG190" s="140" t="str">
        <f>IF(AH190="","",IFERROR(VLOOKUP(DATASHEET!AR176,lookup,2,FALSE)-$P190,""))</f>
        <v/>
      </c>
      <c r="AH190" s="156" t="str">
        <f>IFERROR(INDEX(DATASHEET!$A$1:$DG$299,MATCH(PROGRESS!$A190,DATASHEET!$A$1:$A$299,0),MATCH(PROGRESS!AI$2,DATASHEET!$A$1:$DG$1,0)),"")</f>
        <v/>
      </c>
      <c r="AI190" s="156" t="str">
        <f t="shared" si="101"/>
        <v/>
      </c>
      <c r="AJ190" s="138" t="str">
        <f>IF(ISBLANK(DATASHEET!AS176),"",DATASHEET!AS176)</f>
        <v>AGI</v>
      </c>
      <c r="AK190" s="198" t="str">
        <f>IF(ISBLANK(DATASHEET!AT176),"",DATASHEET!AT176)</f>
        <v>11T-CH-3</v>
      </c>
      <c r="AL190" s="140" t="str">
        <f>IF(AM190="","",IFERROR(VLOOKUP(DATASHEET!AV176,lookup,2,FALSE)-$P190,""))</f>
        <v/>
      </c>
      <c r="AM190" s="156" t="str">
        <f>IFERROR(INDEX(DATASHEET!$A$1:$DG$299,MATCH(PROGRESS!$A190,DATASHEET!$A$1:$A$299,0),MATCH(PROGRESS!AN$2,DATASHEET!$A$1:$DG$1,0)),"")</f>
        <v/>
      </c>
      <c r="AN190" s="156" t="str">
        <f t="shared" si="102"/>
        <v/>
      </c>
      <c r="AO190" s="138" t="str">
        <f>IF(ISBLANK(DATASHEET!AW176),"",DATASHEET!AW176)</f>
        <v/>
      </c>
      <c r="AP190" s="198" t="str">
        <f>IF(ISBLANK(DATASHEET!AX176),"",DATASHEET!AX176)</f>
        <v/>
      </c>
      <c r="AQ190" s="140" t="str">
        <f>IF(AR190="","",IFERROR(VLOOKUP(DATASHEET!AZ176,lookup,2,FALSE)-$P190,""))</f>
        <v/>
      </c>
      <c r="AR190" s="156" t="str">
        <f>IFERROR(INDEX(DATASHEET!$A$1:$DG$299,MATCH(PROGRESS!$A190,DATASHEET!$A$1:$A$299,0),MATCH(PROGRESS!AS$2,DATASHEET!$A$1:$DG$1,0)),"")</f>
        <v/>
      </c>
      <c r="AS190" s="156" t="str">
        <f t="shared" si="103"/>
        <v/>
      </c>
      <c r="AT190" s="138" t="str">
        <f>IF(ISBLANK(DATASHEET!BA176),"",DATASHEET!BA176)</f>
        <v/>
      </c>
      <c r="AU190" s="198" t="str">
        <f>IF(ISBLANK(DATASHEET!BB176),"",DATASHEET!BB176)</f>
        <v/>
      </c>
      <c r="AV190" s="140" t="str">
        <f>IF(AW190="","",IFERROR(VLOOKUP(DATASHEET!BD176,lookup,2,FALSE)-$P190,""))</f>
        <v/>
      </c>
      <c r="AW190" s="156" t="str">
        <f>IFERROR(INDEX(DATASHEET!$A$1:$DG$299,MATCH(PROGRESS!$A190,DATASHEET!$A$1:$A$299,0),MATCH(PROGRESS!AX$2,DATASHEET!$A$1:$DG$1,0)),"")</f>
        <v/>
      </c>
      <c r="AX190" s="156" t="str">
        <f t="shared" si="104"/>
        <v/>
      </c>
      <c r="AY190" s="138" t="str">
        <f>IF(ISBLANK(DATASHEET!BE176),"",DATASHEET!BE176)</f>
        <v/>
      </c>
      <c r="AZ190" s="198" t="str">
        <f>IF(ISBLANK(DATASHEET!BF176),"",DATASHEET!BF176)</f>
        <v/>
      </c>
      <c r="BA190" s="140" t="str">
        <f>IF(BB190="","",IFERROR(VLOOKUP(DATASHEET!BH176,lookup,2,FALSE)-$P190,""))</f>
        <v/>
      </c>
      <c r="BB190" s="156" t="str">
        <f>IFERROR(INDEX(DATASHEET!$A$1:$DG$299,MATCH(PROGRESS!$A190,DATASHEET!$A$1:$A$299,0),MATCH(PROGRESS!BC$2,DATASHEET!$A$1:$DG$1,0)),"")</f>
        <v/>
      </c>
      <c r="BC190" s="156" t="str">
        <f t="shared" si="105"/>
        <v/>
      </c>
      <c r="BD190" s="138" t="str">
        <f>IF(ISBLANK(DATASHEET!BI176),"",DATASHEET!BI176)</f>
        <v>CMC</v>
      </c>
      <c r="BE190" s="198" t="str">
        <f>IF(ISBLANK(DATASHEET!BJ176),"",DATASHEET!BJ176)</f>
        <v>11X-EN-4</v>
      </c>
      <c r="BF190" s="140" t="str">
        <f>IF(BG190="","",IFERROR(VLOOKUP(DATASHEET!BL176,lookup,2,FALSE)-$P190,""))</f>
        <v/>
      </c>
      <c r="BG190" s="156" t="str">
        <f>IFERROR(INDEX(DATASHEET!$A$1:$DG$299,MATCH(PROGRESS!$A190,DATASHEET!$A$1:$A$299,0),MATCH(PROGRESS!BH$2,DATASHEET!$A$1:$DG$1,0)),"")</f>
        <v/>
      </c>
      <c r="BH190" s="156" t="str">
        <f t="shared" si="106"/>
        <v/>
      </c>
      <c r="BI190" s="138" t="str">
        <f>IF(ISBLANK(DATASHEET!BM176),"",DATASHEET!BM176)</f>
        <v/>
      </c>
      <c r="BJ190" s="198" t="str">
        <f>IF(ISBLANK(DATASHEET!BN176),"",DATASHEET!BN176)</f>
        <v/>
      </c>
      <c r="BK190" s="140" t="str">
        <f>IF(BL190="","",IFERROR(VLOOKUP(DATASHEET!BP176,lookup,2,FALSE)-$P190,""))</f>
        <v/>
      </c>
      <c r="BL190" s="156" t="str">
        <f>IFERROR(INDEX(DATASHEET!$A$1:$DG$299,MATCH(PROGRESS!$A190,DATASHEET!$A$1:$A$299,0),MATCH(PROGRESS!BM$2,DATASHEET!$A$1:$DG$1,0)),"")</f>
        <v/>
      </c>
      <c r="BM190" s="156" t="str">
        <f t="shared" si="107"/>
        <v/>
      </c>
      <c r="BN190" s="138" t="str">
        <f>IF(ISBLANK(DATASHEET!BQ176),"",DATASHEET!BQ176)</f>
        <v/>
      </c>
      <c r="BO190" s="198" t="str">
        <f>IF(ISBLANK(DATASHEET!BR176),"",DATASHEET!BR176)</f>
        <v/>
      </c>
      <c r="BP190" s="140" t="str">
        <f>IF(BQ190="","",IFERROR(VLOOKUP(DATASHEET!BX176,lookup,2,FALSE)-$P190,""))</f>
        <v/>
      </c>
      <c r="BQ190" s="156" t="str">
        <f>IFERROR(INDEX(DATASHEET!$A$1:$DG$299,MATCH(PROGRESS!$A190,DATASHEET!$A$1:$A$299,0),MATCH(PROGRESS!BR$2,DATASHEET!$A$1:$DG$1,0)),"")</f>
        <v/>
      </c>
      <c r="BR190" s="156" t="str">
        <f t="shared" si="108"/>
        <v/>
      </c>
      <c r="BS190" s="138" t="str">
        <f>IF(ISBLANK(DATASHEET!BY176),"",DATASHEET!BY176)</f>
        <v>LMA</v>
      </c>
      <c r="BT190" s="198" t="str">
        <f>IF(ISBLANK(DATASHEET!BZ176),"",DATASHEET!BZ176)</f>
        <v>11S-FR-1</v>
      </c>
      <c r="BU190" s="140" t="str">
        <f>IF(BV190="","",IFERROR(VLOOKUP(DATASHEET!CB176,lookup,2,FALSE)-$P190,""))</f>
        <v/>
      </c>
      <c r="BV190" s="156" t="str">
        <f>IFERROR(INDEX(DATASHEET!$A$1:$DG$299,MATCH(PROGRESS!$A190,DATASHEET!$A$1:$A$299,0),MATCH(PROGRESS!BW$2,DATASHEET!$A$1:$DG$1,0)),"")</f>
        <v/>
      </c>
      <c r="BW190" s="156" t="str">
        <f t="shared" si="109"/>
        <v/>
      </c>
      <c r="BX190" s="138" t="str">
        <f>IF(ISBLANK(DATASHEET!CC176),"",DATASHEET!CC176)</f>
        <v/>
      </c>
      <c r="BY190" s="198" t="str">
        <f>IF(ISBLANK(DATASHEET!CD176),"",DATASHEET!CD176)</f>
        <v/>
      </c>
      <c r="BZ190" s="140" t="str">
        <f>IF(CA190="","",IFERROR(VLOOKUP(DATASHEET!CE176,lookup,2,FALSE)-$P190,""))</f>
        <v/>
      </c>
      <c r="CA190" s="156" t="str">
        <f>IFERROR(INDEX(DATASHEET!$A$1:$DG$299,MATCH(PROGRESS!$A190,DATASHEET!$A$1:$A$299,0),MATCH(PROGRESS!CB$2,DATASHEET!$A$1:$DG$1,0)),"")</f>
        <v/>
      </c>
      <c r="CB190" s="156" t="str">
        <f t="shared" si="110"/>
        <v/>
      </c>
      <c r="CC190" s="138" t="str">
        <f>IF(ISBLANK(DATASHEET!CF176),"",DATASHEET!CF176)</f>
        <v/>
      </c>
      <c r="CD190" s="198" t="str">
        <f>IF(ISBLANK(DATASHEET!CG176),"",DATASHEET!CG176)</f>
        <v/>
      </c>
      <c r="CE190" s="140" t="str">
        <f>IF(CF190="","",IFERROR(VLOOKUP(DATASHEET!CJ176,lookup,2,FALSE)-$P190,""))</f>
        <v/>
      </c>
      <c r="CF190" s="156" t="str">
        <f>IFERROR(INDEX(DATASHEET!$A$1:$DG$299,MATCH(PROGRESS!$A190,DATASHEET!$A$1:$A$299,0),MATCH(PROGRESS!CG$2,DATASHEET!$A$1:$DG$1,0)),"")</f>
        <v/>
      </c>
      <c r="CG190" s="156" t="str">
        <f t="shared" si="111"/>
        <v/>
      </c>
      <c r="CH190" s="138" t="str">
        <f>IF(ISBLANK(DATASHEET!CK176),"",DATASHEET!CK176)</f>
        <v/>
      </c>
      <c r="CI190" s="198" t="str">
        <f>IF(ISBLANK(DATASHEET!CL176),"",DATASHEET!CL176)</f>
        <v/>
      </c>
      <c r="CJ190" s="140" t="str">
        <f>IF(CK190="","",IFERROR(VLOOKUP(DATASHEET!CN176,lookup,2,FALSE)-$P190,""))</f>
        <v/>
      </c>
      <c r="CK190" s="156" t="str">
        <f>IFERROR(INDEX(DATASHEET!$A$1:$DG$299,MATCH(PROGRESS!$A190,DATASHEET!$A$1:$A$299,0),MATCH(PROGRESS!CL$2,DATASHEET!$A$1:$DG$1,0)),"")</f>
        <v/>
      </c>
      <c r="CL190" s="156" t="str">
        <f t="shared" si="112"/>
        <v/>
      </c>
      <c r="CM190" s="138" t="str">
        <f>IF(ISBLANK(DATASHEET!CO176),"",DATASHEET!CO176)</f>
        <v>JQ</v>
      </c>
      <c r="CN190" s="198" t="str">
        <f>IF(ISBLANK(DATASHEET!CP176),"",DATASHEET!CP176)</f>
        <v>11X-MA-4</v>
      </c>
      <c r="CO190" s="140" t="str">
        <f>IF(CP190="","",IFERROR(VLOOKUP(DATASHEET!CR176,lookup,2,FALSE)-$P190,""))</f>
        <v/>
      </c>
      <c r="CP190" s="156" t="str">
        <f>IFERROR(INDEX(DATASHEET!$A$1:$DG$299,MATCH(PROGRESS!$A190,DATASHEET!$A$1:$A$299,0),MATCH(PROGRESS!CQ$2,DATASHEET!$A$1:$DG$1,0)),"")</f>
        <v/>
      </c>
      <c r="CQ190" s="156" t="str">
        <f t="shared" si="113"/>
        <v/>
      </c>
      <c r="CR190" s="138" t="str">
        <f>IF(ISBLANK(DATASHEET!CS176),"",DATASHEET!CS176)</f>
        <v/>
      </c>
      <c r="CS190" s="198" t="str">
        <f>IF(ISBLANK(DATASHEET!CT176),"",DATASHEET!CT176)</f>
        <v/>
      </c>
      <c r="CT190" s="140" t="str">
        <f>IF(CU190="","",IFERROR(VLOOKUP(DATASHEET!CV176,lookup,2,FALSE)-$P190,""))</f>
        <v/>
      </c>
      <c r="CU190" s="156" t="str">
        <f>IFERROR(INDEX(DATASHEET!$A$1:$DG$299,MATCH(PROGRESS!$A190,DATASHEET!$A$1:$A$299,0),MATCH(PROGRESS!CV$2,DATASHEET!$A$1:$DG$1,0)),"")</f>
        <v/>
      </c>
      <c r="CV190" s="156" t="str">
        <f t="shared" si="114"/>
        <v/>
      </c>
      <c r="CW190" s="138" t="str">
        <f>IF(ISBLANK(DATASHEET!CW176),"",DATASHEET!CW176)</f>
        <v/>
      </c>
      <c r="CX190" s="198" t="str">
        <f>IF(ISBLANK(DATASHEET!CX176),"",DATASHEET!CX176)</f>
        <v/>
      </c>
      <c r="CY190" s="140" t="str">
        <f>IF(CZ190="","",IFERROR(VLOOKUP(DATASHEET!DD176,lookup,2,FALSE)-$P190,""))</f>
        <v/>
      </c>
      <c r="CZ190" s="156" t="str">
        <f>IFERROR(INDEX(DATASHEET!$A$1:$DG$299,MATCH(PROGRESS!$A190,DATASHEET!$A$1:$A$299,0),MATCH(PROGRESS!DA$2,DATASHEET!$A$1:$DG$1,0)),"")</f>
        <v/>
      </c>
      <c r="DA190" s="156" t="str">
        <f t="shared" si="115"/>
        <v/>
      </c>
      <c r="DB190" s="138" t="str">
        <f>IF(ISBLANK(DATASHEET!DE176),"",DATASHEET!DE176)</f>
        <v>JOS</v>
      </c>
      <c r="DC190" s="198" t="str">
        <f>IF(ISBLANK(DATASHEET!DF176),"",DATASHEET!DF176)</f>
        <v>11MS2-PE-MS2-10</v>
      </c>
      <c r="DD190" s="140" t="str">
        <f>IF(DE190="","",IFERROR(VLOOKUP(DATASHEET!DH176,lookup,2,FALSE)-$P190,""))</f>
        <v/>
      </c>
      <c r="DE190" s="156" t="str">
        <f>IFERROR(INDEX(DATASHEET!$A$1:$DG$299,MATCH(PROGRESS!$A190,DATASHEET!$A$1:$A$299,0),MATCH(PROGRESS!DF$2,DATASHEET!$A$1:$DG$1,0)),"")</f>
        <v/>
      </c>
      <c r="DF190" s="156" t="str">
        <f t="shared" si="116"/>
        <v/>
      </c>
      <c r="DG190" s="138" t="str">
        <f>IF(ISBLANK(DATASHEET!DI176),"",DATASHEET!DI176)</f>
        <v>TD</v>
      </c>
      <c r="DH190" s="198" t="str">
        <f>IF(ISBLANK(DATASHEET!DJ176),"",DATASHEET!DJ176)</f>
        <v>11T-PH-3</v>
      </c>
      <c r="DI190" s="140" t="str">
        <f>IF(DJ190="","",IFERROR(VLOOKUP(DATASHEET!DL176,lookup,2,FALSE)-$P190,""))</f>
        <v/>
      </c>
      <c r="DJ190" s="156" t="str">
        <f>IFERROR(INDEX(DATASHEET!$A$1:$DG$299,MATCH(PROGRESS!$A190,DATASHEET!$A$1:$A$299,0),MATCH(PROGRESS!DK$2,DATASHEET!$A$1:$DG$1,0)),"")</f>
        <v/>
      </c>
      <c r="DK190" s="156" t="str">
        <f t="shared" si="117"/>
        <v/>
      </c>
      <c r="DL190" s="138" t="str">
        <f>IF(ISBLANK(DATASHEET!DM176),"",DATASHEET!DM176)</f>
        <v/>
      </c>
      <c r="DM190" s="198" t="str">
        <f>IF(ISBLANK(DATASHEET!DN176),"",DATASHEET!DN176)</f>
        <v/>
      </c>
      <c r="DN190" s="140" t="str">
        <f>IF(DO190="","",IFERROR(VLOOKUP(DATASHEET!DP176,lookup,2,FALSE)-$P190,""))</f>
        <v/>
      </c>
      <c r="DO190" s="156" t="str">
        <f>IFERROR(INDEX(DATASHEET!$A$1:$DG$299,MATCH(PROGRESS!$A190,DATASHEET!$A$1:$A$299,0),MATCH(PROGRESS!DP$2,DATASHEET!$A$1:$DG$1,0)),"")</f>
        <v/>
      </c>
      <c r="DP190" s="156" t="str">
        <f t="shared" si="118"/>
        <v/>
      </c>
      <c r="DQ190" s="138" t="str">
        <f>IF(ISBLANK(DATASHEET!DQ176),"",DATASHEET!DQ176)</f>
        <v>CR</v>
      </c>
      <c r="DR190" s="198" t="str">
        <f>IF(ISBLANK(DATASHEET!DR176),"",DATASHEET!DR176)</f>
        <v>11X-RE-8</v>
      </c>
      <c r="DS190" s="140" t="str">
        <f>IF(DT190="","",IFERROR(VLOOKUP(DATASHEET!DT176,lookup,2,FALSE)-$P190,""))</f>
        <v/>
      </c>
      <c r="DT190" s="156" t="str">
        <f>IFERROR(INDEX(DATASHEET!$A$1:$DG$299,MATCH(PROGRESS!$A190,DATASHEET!$A$1:$A$299,0),MATCH(PROGRESS!DU$2,DATASHEET!$A$1:$DG$1,0)),"")</f>
        <v/>
      </c>
      <c r="DU190" s="156" t="str">
        <f t="shared" si="119"/>
        <v/>
      </c>
      <c r="DV190" s="138" t="str">
        <f>IF(ISBLANK(DATASHEET!DU176),"",DATASHEET!DU176)</f>
        <v/>
      </c>
      <c r="DW190" s="198" t="str">
        <f>IF(ISBLANK(DATASHEET!DV176),"",DATASHEET!DV176)</f>
        <v/>
      </c>
      <c r="DX190" s="140" t="str">
        <f>IF(DY190="","",IFERROR(VLOOKUP(DATASHEET!DX176,lookup,2,FALSE)-$P190,""))</f>
        <v/>
      </c>
      <c r="DY190" s="156" t="str">
        <f>IFERROR(INDEX(DATASHEET!$A$1:$DG$299,MATCH(PROGRESS!$A190,DATASHEET!$A$1:$A$299,0),MATCH(PROGRESS!DZ$2,DATASHEET!$A$1:$DG$1,0)),"")</f>
        <v/>
      </c>
      <c r="DZ190" s="156" t="str">
        <f t="shared" si="120"/>
        <v/>
      </c>
      <c r="EA190" s="138" t="str">
        <f>IF(ISBLANK(DATASHEET!DY176),"",DATASHEET!DY176)</f>
        <v/>
      </c>
      <c r="EB190" s="198" t="str">
        <f>IF(ISBLANK(DATASHEET!DZ176),"",DATASHEET!DZ176)</f>
        <v/>
      </c>
      <c r="FD190" s="526"/>
      <c r="FE190" s="532"/>
      <c r="FF190" s="532"/>
      <c r="FG190" s="532"/>
      <c r="FH190" s="526"/>
      <c r="FI190" s="526"/>
      <c r="FJ190" s="532"/>
      <c r="FK190" s="526"/>
      <c r="FL190" s="532"/>
      <c r="FM190" s="526"/>
      <c r="FN190" s="532"/>
      <c r="FO190" s="532"/>
      <c r="FP190" s="532"/>
      <c r="FQ190" s="526"/>
      <c r="FR190" s="526"/>
      <c r="FS190" s="526"/>
      <c r="FT190" s="532"/>
      <c r="FU190" s="526"/>
      <c r="FV190" s="532"/>
      <c r="FW190" s="532"/>
      <c r="FX190" s="532"/>
      <c r="FY190" s="526"/>
      <c r="FZ190" s="532"/>
      <c r="GA190" s="529"/>
      <c r="GB190" s="530"/>
      <c r="GC190" s="530"/>
      <c r="GD190" s="529"/>
      <c r="GE190" s="530"/>
      <c r="GF190" s="530"/>
      <c r="GG190" s="530"/>
      <c r="GH190" s="530"/>
      <c r="GI190" s="530"/>
      <c r="GJ190" s="529"/>
      <c r="GK190" s="530"/>
      <c r="GL190" s="529"/>
      <c r="GM190" s="529"/>
      <c r="GN190" s="530"/>
      <c r="GO190" s="530"/>
      <c r="GP190" s="529"/>
      <c r="GQ190" s="529"/>
      <c r="GR190" s="530"/>
      <c r="GS190" s="530"/>
      <c r="GT190" s="529"/>
      <c r="HB190" t="s">
        <v>377</v>
      </c>
    </row>
    <row r="191" spans="1:210" ht="15.75" x14ac:dyDescent="0.25">
      <c r="A191" s="179">
        <f>DATASHEET!A177</f>
        <v>151547</v>
      </c>
      <c r="B191" s="58" t="str">
        <f>DATASHEET!B177</f>
        <v>SMITH, Patrick</v>
      </c>
      <c r="C191" s="169" t="str">
        <f>DATASHEET!C177</f>
        <v>11SPI</v>
      </c>
      <c r="D191" s="170" t="str">
        <f>DATASHEET!D177</f>
        <v>M</v>
      </c>
      <c r="E191" s="170" t="str">
        <f>DATASHEET!J177</f>
        <v>N</v>
      </c>
      <c r="F191" s="170" t="str">
        <f>DATASHEET!E177</f>
        <v>N</v>
      </c>
      <c r="G191" s="170" t="str">
        <f>DATASHEET!F177</f>
        <v>White - Irish</v>
      </c>
      <c r="H191" s="170" t="str">
        <f>DATASHEET!G177</f>
        <v>N</v>
      </c>
      <c r="I191" s="170" t="str">
        <f>DATASHEET!H177</f>
        <v>N</v>
      </c>
      <c r="J191" s="170" t="str">
        <f>DATASHEET!I177</f>
        <v>N</v>
      </c>
      <c r="K191" s="171" t="str">
        <f>DATASHEET!M177</f>
        <v>M</v>
      </c>
      <c r="L191" s="88" t="str">
        <f t="shared" si="96"/>
        <v/>
      </c>
      <c r="M191" s="88" t="str">
        <f t="shared" si="97"/>
        <v/>
      </c>
      <c r="N191" s="498" t="str">
        <f>IF(ISBLANK(DATASHEET!L177),"",DATASHEET!L177)</f>
        <v>5-6</v>
      </c>
      <c r="O191" s="109">
        <f>IFERROR(IF(VLOOKUP(DATASHEET!A177,[5]YEAR11!$A$2:$AF$236,18,FALSE)="","",VLOOKUP(DATASHEET!A177,[5]YEAR11!$A$2:$AF$236,18,FALSE)),"")</f>
        <v>54.013157999999997</v>
      </c>
      <c r="P191" s="111">
        <f>IFERROR(IF(VLOOKUP(DATASHEET!A177,[5]YEAR11!$A$2:$AF$237,19,FALSE)="","",VLOOKUP(DATASHEET!A177,[5]YEAR11!$A$2:$AF$237,19,FALSE)),"")</f>
        <v>5.4013157999999999</v>
      </c>
      <c r="Q191" s="497">
        <f>'P8 BREAKDOWN'!M179</f>
        <v>-4.9013157999999999</v>
      </c>
      <c r="R191" s="140" t="str">
        <f>IF(S191="","",IFERROR(VLOOKUP(DATASHEET!AF177,lookup,2,FALSE)-$P191,""))</f>
        <v/>
      </c>
      <c r="S191" s="156" t="str">
        <f>IFERROR(INDEX(DATASHEET!$A$1:$DG$299,MATCH(PROGRESS!$A191,DATASHEET!$A$1:$A$299,0),MATCH(PROGRESS!T$2,DATASHEET!$A$1:$DG$1,0)),"")</f>
        <v/>
      </c>
      <c r="T191" s="156" t="str">
        <f t="shared" si="98"/>
        <v/>
      </c>
      <c r="U191" s="138" t="str">
        <f>IF(ISBLANK(DATASHEET!AG177),"",DATASHEET!AG177)</f>
        <v/>
      </c>
      <c r="V191" s="198" t="str">
        <f>IF(ISBLANK(DATASHEET!AH177),"",DATASHEET!AH177)</f>
        <v/>
      </c>
      <c r="W191" s="140" t="str">
        <f>IF(X191="","",IFERROR(VLOOKUP(DATASHEET!AJ177,lookup,2,FALSE)-$P191,""))</f>
        <v/>
      </c>
      <c r="X191" s="156" t="str">
        <f>IFERROR(INDEX(DATASHEET!$A$1:$DG$299,MATCH(PROGRESS!$A191,DATASHEET!$A$1:$A$299,0),MATCH(PROGRESS!Y$2,DATASHEET!$A$1:$DG$1,0)),"")</f>
        <v/>
      </c>
      <c r="Y191" s="156" t="str">
        <f t="shared" si="99"/>
        <v/>
      </c>
      <c r="Z191" s="138" t="str">
        <f>IF(ISBLANK(DATASHEET!AK177),"",DATASHEET!AK177)</f>
        <v>AWI</v>
      </c>
      <c r="AA191" s="198" t="str">
        <f>IF(ISBLANK(DATASHEET!AL177),"",DATASHEET!AL177)</f>
        <v>11T-BI-4</v>
      </c>
      <c r="AB191" s="140" t="str">
        <f>IF(AC191="","",IFERROR(VLOOKUP(DATASHEET!AN177,lookup,2,FALSE)-$P191,""))</f>
        <v/>
      </c>
      <c r="AC191" s="156" t="str">
        <f>IFERROR(INDEX(DATASHEET!$A$1:$DG$299,MATCH(PROGRESS!$A191,DATASHEET!$A$1:$A$299,0),MATCH(PROGRESS!AD$2,DATASHEET!$A$1:$DG$1,0)),"")</f>
        <v/>
      </c>
      <c r="AD191" s="156" t="str">
        <f t="shared" si="100"/>
        <v/>
      </c>
      <c r="AE191" s="138" t="str">
        <f>IF(ISBLANK(DATASHEET!AO177),"",DATASHEET!AO177)</f>
        <v/>
      </c>
      <c r="AF191" s="198" t="str">
        <f>IF(ISBLANK(DATASHEET!AP177),"",DATASHEET!AP177)</f>
        <v/>
      </c>
      <c r="AG191" s="140" t="str">
        <f>IF(AH191="","",IFERROR(VLOOKUP(DATASHEET!AR177,lookup,2,FALSE)-$P191,""))</f>
        <v/>
      </c>
      <c r="AH191" s="156" t="str">
        <f>IFERROR(INDEX(DATASHEET!$A$1:$DG$299,MATCH(PROGRESS!$A191,DATASHEET!$A$1:$A$299,0),MATCH(PROGRESS!AI$2,DATASHEET!$A$1:$DG$1,0)),"")</f>
        <v/>
      </c>
      <c r="AI191" s="156" t="str">
        <f t="shared" si="101"/>
        <v/>
      </c>
      <c r="AJ191" s="138" t="str">
        <f>IF(ISBLANK(DATASHEET!AS177),"",DATASHEET!AS177)</f>
        <v>TR</v>
      </c>
      <c r="AK191" s="198" t="str">
        <f>IF(ISBLANK(DATASHEET!AT177),"",DATASHEET!AT177)</f>
        <v>11T-CH-4</v>
      </c>
      <c r="AL191" s="140" t="str">
        <f>IF(AM191="","",IFERROR(VLOOKUP(DATASHEET!AV177,lookup,2,FALSE)-$P191,""))</f>
        <v/>
      </c>
      <c r="AM191" s="156" t="str">
        <f>IFERROR(INDEX(DATASHEET!$A$1:$DG$299,MATCH(PROGRESS!$A191,DATASHEET!$A$1:$A$299,0),MATCH(PROGRESS!AN$2,DATASHEET!$A$1:$DG$1,0)),"")</f>
        <v/>
      </c>
      <c r="AN191" s="156" t="str">
        <f t="shared" si="102"/>
        <v/>
      </c>
      <c r="AO191" s="138" t="str">
        <f>IF(ISBLANK(DATASHEET!AW177),"",DATASHEET!AW177)</f>
        <v/>
      </c>
      <c r="AP191" s="198" t="str">
        <f>IF(ISBLANK(DATASHEET!AX177),"",DATASHEET!AX177)</f>
        <v/>
      </c>
      <c r="AQ191" s="140" t="str">
        <f>IF(AR191="","",IFERROR(VLOOKUP(DATASHEET!AZ177,lookup,2,FALSE)-$P191,""))</f>
        <v/>
      </c>
      <c r="AR191" s="156" t="str">
        <f>IFERROR(INDEX(DATASHEET!$A$1:$DG$299,MATCH(PROGRESS!$A191,DATASHEET!$A$1:$A$299,0),MATCH(PROGRESS!AS$2,DATASHEET!$A$1:$DG$1,0)),"")</f>
        <v/>
      </c>
      <c r="AS191" s="156" t="str">
        <f t="shared" si="103"/>
        <v/>
      </c>
      <c r="AT191" s="138" t="str">
        <f>IF(ISBLANK(DATASHEET!BA177),"",DATASHEET!BA177)</f>
        <v/>
      </c>
      <c r="AU191" s="198" t="str">
        <f>IF(ISBLANK(DATASHEET!BB177),"",DATASHEET!BB177)</f>
        <v/>
      </c>
      <c r="AV191" s="140" t="str">
        <f>IF(AW191="","",IFERROR(VLOOKUP(DATASHEET!BD177,lookup,2,FALSE)-$P191,""))</f>
        <v/>
      </c>
      <c r="AW191" s="156" t="str">
        <f>IFERROR(INDEX(DATASHEET!$A$1:$DG$299,MATCH(PROGRESS!$A191,DATASHEET!$A$1:$A$299,0),MATCH(PROGRESS!AX$2,DATASHEET!$A$1:$DG$1,0)),"")</f>
        <v/>
      </c>
      <c r="AX191" s="156" t="str">
        <f t="shared" si="104"/>
        <v/>
      </c>
      <c r="AY191" s="138" t="str">
        <f>IF(ISBLANK(DATASHEET!BE177),"",DATASHEET!BE177)</f>
        <v/>
      </c>
      <c r="AZ191" s="198" t="str">
        <f>IF(ISBLANK(DATASHEET!BF177),"",DATASHEET!BF177)</f>
        <v/>
      </c>
      <c r="BA191" s="140" t="str">
        <f>IF(BB191="","",IFERROR(VLOOKUP(DATASHEET!BH177,lookup,2,FALSE)-$P191,""))</f>
        <v/>
      </c>
      <c r="BB191" s="156" t="str">
        <f>IFERROR(INDEX(DATASHEET!$A$1:$DG$299,MATCH(PROGRESS!$A191,DATASHEET!$A$1:$A$299,0),MATCH(PROGRESS!BC$2,DATASHEET!$A$1:$DG$1,0)),"")</f>
        <v/>
      </c>
      <c r="BC191" s="156" t="str">
        <f t="shared" si="105"/>
        <v/>
      </c>
      <c r="BD191" s="138" t="str">
        <f>IF(ISBLANK(DATASHEET!BI177),"",DATASHEET!BI177)</f>
        <v>AWH</v>
      </c>
      <c r="BE191" s="198" t="str">
        <f>IF(ISBLANK(DATASHEET!BJ177),"",DATASHEET!BJ177)</f>
        <v>11X-EN-5</v>
      </c>
      <c r="BF191" s="140" t="str">
        <f>IF(BG191="","",IFERROR(VLOOKUP(DATASHEET!BL177,lookup,2,FALSE)-$P191,""))</f>
        <v/>
      </c>
      <c r="BG191" s="156" t="str">
        <f>IFERROR(INDEX(DATASHEET!$A$1:$DG$299,MATCH(PROGRESS!$A191,DATASHEET!$A$1:$A$299,0),MATCH(PROGRESS!BH$2,DATASHEET!$A$1:$DG$1,0)),"")</f>
        <v/>
      </c>
      <c r="BH191" s="156" t="str">
        <f t="shared" si="106"/>
        <v/>
      </c>
      <c r="BI191" s="138" t="str">
        <f>IF(ISBLANK(DATASHEET!BM177),"",DATASHEET!BM177)</f>
        <v/>
      </c>
      <c r="BJ191" s="198" t="str">
        <f>IF(ISBLANK(DATASHEET!BN177),"",DATASHEET!BN177)</f>
        <v/>
      </c>
      <c r="BK191" s="140" t="str">
        <f>IF(BL191="","",IFERROR(VLOOKUP(DATASHEET!BP177,lookup,2,FALSE)-$P191,""))</f>
        <v/>
      </c>
      <c r="BL191" s="156" t="str">
        <f>IFERROR(INDEX(DATASHEET!$A$1:$DG$299,MATCH(PROGRESS!$A191,DATASHEET!$A$1:$A$299,0),MATCH(PROGRESS!BM$2,DATASHEET!$A$1:$DG$1,0)),"")</f>
        <v/>
      </c>
      <c r="BM191" s="156" t="str">
        <f t="shared" si="107"/>
        <v/>
      </c>
      <c r="BN191" s="138" t="str">
        <f>IF(ISBLANK(DATASHEET!BQ177),"",DATASHEET!BQ177)</f>
        <v/>
      </c>
      <c r="BO191" s="198" t="str">
        <f>IF(ISBLANK(DATASHEET!BR177),"",DATASHEET!BR177)</f>
        <v/>
      </c>
      <c r="BP191" s="140" t="str">
        <f>IF(BQ191="","",IFERROR(VLOOKUP(DATASHEET!BX177,lookup,2,FALSE)-$P191,""))</f>
        <v/>
      </c>
      <c r="BQ191" s="156" t="str">
        <f>IFERROR(INDEX(DATASHEET!$A$1:$DG$299,MATCH(PROGRESS!$A191,DATASHEET!$A$1:$A$299,0),MATCH(PROGRESS!BR$2,DATASHEET!$A$1:$DG$1,0)),"")</f>
        <v/>
      </c>
      <c r="BR191" s="156" t="str">
        <f t="shared" si="108"/>
        <v/>
      </c>
      <c r="BS191" s="138" t="str">
        <f>IF(ISBLANK(DATASHEET!BY177),"",DATASHEET!BY177)</f>
        <v>LMA</v>
      </c>
      <c r="BT191" s="198" t="str">
        <f>IF(ISBLANK(DATASHEET!BZ177),"",DATASHEET!BZ177)</f>
        <v>11S-FR-1</v>
      </c>
      <c r="BU191" s="140" t="str">
        <f>IF(BV191="","",IFERROR(VLOOKUP(DATASHEET!CB177,lookup,2,FALSE)-$P191,""))</f>
        <v/>
      </c>
      <c r="BV191" s="156" t="str">
        <f>IFERROR(INDEX(DATASHEET!$A$1:$DG$299,MATCH(PROGRESS!$A191,DATASHEET!$A$1:$A$299,0),MATCH(PROGRESS!BW$2,DATASHEET!$A$1:$DG$1,0)),"")</f>
        <v/>
      </c>
      <c r="BW191" s="156" t="str">
        <f t="shared" si="109"/>
        <v/>
      </c>
      <c r="BX191" s="138" t="str">
        <f>IF(ISBLANK(DATASHEET!CC177),"",DATASHEET!CC177)</f>
        <v/>
      </c>
      <c r="BY191" s="198" t="str">
        <f>IF(ISBLANK(DATASHEET!CD177),"",DATASHEET!CD177)</f>
        <v/>
      </c>
      <c r="BZ191" s="140" t="str">
        <f>IF(CA191="","",IFERROR(VLOOKUP(DATASHEET!CE177,lookup,2,FALSE)-$P191,""))</f>
        <v/>
      </c>
      <c r="CA191" s="156" t="str">
        <f>IFERROR(INDEX(DATASHEET!$A$1:$DG$299,MATCH(PROGRESS!$A191,DATASHEET!$A$1:$A$299,0),MATCH(PROGRESS!CB$2,DATASHEET!$A$1:$DG$1,0)),"")</f>
        <v/>
      </c>
      <c r="CB191" s="156" t="str">
        <f t="shared" si="110"/>
        <v/>
      </c>
      <c r="CC191" s="138" t="str">
        <f>IF(ISBLANK(DATASHEET!CF177),"",DATASHEET!CF177)</f>
        <v/>
      </c>
      <c r="CD191" s="198" t="str">
        <f>IF(ISBLANK(DATASHEET!CG177),"",DATASHEET!CG177)</f>
        <v/>
      </c>
      <c r="CE191" s="140" t="str">
        <f>IF(CF191="","",IFERROR(VLOOKUP(DATASHEET!CJ177,lookup,2,FALSE)-$P191,""))</f>
        <v/>
      </c>
      <c r="CF191" s="156" t="str">
        <f>IFERROR(INDEX(DATASHEET!$A$1:$DG$299,MATCH(PROGRESS!$A191,DATASHEET!$A$1:$A$299,0),MATCH(PROGRESS!CG$2,DATASHEET!$A$1:$DG$1,0)),"")</f>
        <v/>
      </c>
      <c r="CG191" s="156" t="str">
        <f t="shared" si="111"/>
        <v/>
      </c>
      <c r="CH191" s="138" t="str">
        <f>IF(ISBLANK(DATASHEET!CK177),"",DATASHEET!CK177)</f>
        <v/>
      </c>
      <c r="CI191" s="198" t="str">
        <f>IF(ISBLANK(DATASHEET!CL177),"",DATASHEET!CL177)</f>
        <v/>
      </c>
      <c r="CJ191" s="140" t="str">
        <f>IF(CK191="","",IFERROR(VLOOKUP(DATASHEET!CN177,lookup,2,FALSE)-$P191,""))</f>
        <v/>
      </c>
      <c r="CK191" s="156" t="str">
        <f>IFERROR(INDEX(DATASHEET!$A$1:$DG$299,MATCH(PROGRESS!$A191,DATASHEET!$A$1:$A$299,0),MATCH(PROGRESS!CL$2,DATASHEET!$A$1:$DG$1,0)),"")</f>
        <v/>
      </c>
      <c r="CL191" s="156" t="str">
        <f t="shared" si="112"/>
        <v/>
      </c>
      <c r="CM191" s="138" t="str">
        <f>IF(ISBLANK(DATASHEET!CO177),"",DATASHEET!CO177)</f>
        <v>JQ</v>
      </c>
      <c r="CN191" s="198" t="str">
        <f>IF(ISBLANK(DATASHEET!CP177),"",DATASHEET!CP177)</f>
        <v>11S-MA-3</v>
      </c>
      <c r="CO191" s="140" t="str">
        <f>IF(CP191="","",IFERROR(VLOOKUP(DATASHEET!CR177,lookup,2,FALSE)-$P191,""))</f>
        <v/>
      </c>
      <c r="CP191" s="156" t="str">
        <f>IFERROR(INDEX(DATASHEET!$A$1:$DG$299,MATCH(PROGRESS!$A191,DATASHEET!$A$1:$A$299,0),MATCH(PROGRESS!CQ$2,DATASHEET!$A$1:$DG$1,0)),"")</f>
        <v/>
      </c>
      <c r="CQ191" s="156" t="str">
        <f t="shared" si="113"/>
        <v/>
      </c>
      <c r="CR191" s="138" t="str">
        <f>IF(ISBLANK(DATASHEET!CS177),"",DATASHEET!CS177)</f>
        <v/>
      </c>
      <c r="CS191" s="198" t="str">
        <f>IF(ISBLANK(DATASHEET!CT177),"",DATASHEET!CT177)</f>
        <v/>
      </c>
      <c r="CT191" s="140" t="str">
        <f>IF(CU191="","",IFERROR(VLOOKUP(DATASHEET!CV177,lookup,2,FALSE)-$P191,""))</f>
        <v/>
      </c>
      <c r="CU191" s="156" t="str">
        <f>IFERROR(INDEX(DATASHEET!$A$1:$DG$299,MATCH(PROGRESS!$A191,DATASHEET!$A$1:$A$299,0),MATCH(PROGRESS!CV$2,DATASHEET!$A$1:$DG$1,0)),"")</f>
        <v/>
      </c>
      <c r="CV191" s="156" t="str">
        <f t="shared" si="114"/>
        <v/>
      </c>
      <c r="CW191" s="138" t="str">
        <f>IF(ISBLANK(DATASHEET!CW177),"",DATASHEET!CW177)</f>
        <v/>
      </c>
      <c r="CX191" s="198" t="str">
        <f>IF(ISBLANK(DATASHEET!CX177),"",DATASHEET!CX177)</f>
        <v/>
      </c>
      <c r="CY191" s="140" t="str">
        <f>IF(CZ191="","",IFERROR(VLOOKUP(DATASHEET!DD177,lookup,2,FALSE)-$P191,""))</f>
        <v/>
      </c>
      <c r="CZ191" s="156" t="str">
        <f>IFERROR(INDEX(DATASHEET!$A$1:$DG$299,MATCH(PROGRESS!$A191,DATASHEET!$A$1:$A$299,0),MATCH(PROGRESS!DA$2,DATASHEET!$A$1:$DG$1,0)),"")</f>
        <v/>
      </c>
      <c r="DA191" s="156" t="str">
        <f t="shared" si="115"/>
        <v/>
      </c>
      <c r="DB191" s="138" t="str">
        <f>IF(ISBLANK(DATASHEET!DE177),"",DATASHEET!DE177)</f>
        <v>JOS</v>
      </c>
      <c r="DC191" s="198" t="str">
        <f>IF(ISBLANK(DATASHEET!DF177),"",DATASHEET!DF177)</f>
        <v>11MS2-PE-MS2-10</v>
      </c>
      <c r="DD191" s="140" t="str">
        <f>IF(DE191="","",IFERROR(VLOOKUP(DATASHEET!DH177,lookup,2,FALSE)-$P191,""))</f>
        <v/>
      </c>
      <c r="DE191" s="156" t="str">
        <f>IFERROR(INDEX(DATASHEET!$A$1:$DG$299,MATCH(PROGRESS!$A191,DATASHEET!$A$1:$A$299,0),MATCH(PROGRESS!DF$2,DATASHEET!$A$1:$DG$1,0)),"")</f>
        <v/>
      </c>
      <c r="DF191" s="156" t="str">
        <f t="shared" si="116"/>
        <v/>
      </c>
      <c r="DG191" s="138" t="str">
        <f>IF(ISBLANK(DATASHEET!DI177),"",DATASHEET!DI177)</f>
        <v>DWA</v>
      </c>
      <c r="DH191" s="198" t="str">
        <f>IF(ISBLANK(DATASHEET!DJ177),"",DATASHEET!DJ177)</f>
        <v>11T-PH-4</v>
      </c>
      <c r="DI191" s="140" t="str">
        <f>IF(DJ191="","",IFERROR(VLOOKUP(DATASHEET!DL177,lookup,2,FALSE)-$P191,""))</f>
        <v/>
      </c>
      <c r="DJ191" s="156" t="str">
        <f>IFERROR(INDEX(DATASHEET!$A$1:$DG$299,MATCH(PROGRESS!$A191,DATASHEET!$A$1:$A$299,0),MATCH(PROGRESS!DK$2,DATASHEET!$A$1:$DG$1,0)),"")</f>
        <v/>
      </c>
      <c r="DK191" s="156" t="str">
        <f t="shared" si="117"/>
        <v/>
      </c>
      <c r="DL191" s="138" t="str">
        <f>IF(ISBLANK(DATASHEET!DM177),"",DATASHEET!DM177)</f>
        <v/>
      </c>
      <c r="DM191" s="198" t="str">
        <f>IF(ISBLANK(DATASHEET!DN177),"",DATASHEET!DN177)</f>
        <v/>
      </c>
      <c r="DN191" s="140" t="str">
        <f>IF(DO191="","",IFERROR(VLOOKUP(DATASHEET!DP177,lookup,2,FALSE)-$P191,""))</f>
        <v/>
      </c>
      <c r="DO191" s="156" t="str">
        <f>IFERROR(INDEX(DATASHEET!$A$1:$DG$299,MATCH(PROGRESS!$A191,DATASHEET!$A$1:$A$299,0),MATCH(PROGRESS!DP$2,DATASHEET!$A$1:$DG$1,0)),"")</f>
        <v/>
      </c>
      <c r="DP191" s="156" t="str">
        <f t="shared" si="118"/>
        <v/>
      </c>
      <c r="DQ191" s="138" t="str">
        <f>IF(ISBLANK(DATASHEET!DQ177),"",DATASHEET!DQ177)</f>
        <v>GRY</v>
      </c>
      <c r="DR191" s="198" t="str">
        <f>IF(ISBLANK(DATASHEET!DR177),"",DATASHEET!DR177)</f>
        <v>11X-RE-3</v>
      </c>
      <c r="DS191" s="140" t="str">
        <f>IF(DT191="","",IFERROR(VLOOKUP(DATASHEET!DT177,lookup,2,FALSE)-$P191,""))</f>
        <v/>
      </c>
      <c r="DT191" s="156" t="str">
        <f>IFERROR(INDEX(DATASHEET!$A$1:$DG$299,MATCH(PROGRESS!$A191,DATASHEET!$A$1:$A$299,0),MATCH(PROGRESS!DU$2,DATASHEET!$A$1:$DG$1,0)),"")</f>
        <v/>
      </c>
      <c r="DU191" s="156" t="str">
        <f t="shared" si="119"/>
        <v/>
      </c>
      <c r="DV191" s="138" t="str">
        <f>IF(ISBLANK(DATASHEET!DU177),"",DATASHEET!DU177)</f>
        <v/>
      </c>
      <c r="DW191" s="198" t="str">
        <f>IF(ISBLANK(DATASHEET!DV177),"",DATASHEET!DV177)</f>
        <v/>
      </c>
      <c r="DX191" s="140" t="str">
        <f>IF(DY191="","",IFERROR(VLOOKUP(DATASHEET!DX177,lookup,2,FALSE)-$P191,""))</f>
        <v/>
      </c>
      <c r="DY191" s="156" t="str">
        <f>IFERROR(INDEX(DATASHEET!$A$1:$DG$299,MATCH(PROGRESS!$A191,DATASHEET!$A$1:$A$299,0),MATCH(PROGRESS!DZ$2,DATASHEET!$A$1:$DG$1,0)),"")</f>
        <v/>
      </c>
      <c r="DZ191" s="156" t="str">
        <f t="shared" si="120"/>
        <v/>
      </c>
      <c r="EA191" s="138" t="str">
        <f>IF(ISBLANK(DATASHEET!DY177),"",DATASHEET!DY177)</f>
        <v/>
      </c>
      <c r="EB191" s="198" t="str">
        <f>IF(ISBLANK(DATASHEET!DZ177),"",DATASHEET!DZ177)</f>
        <v/>
      </c>
      <c r="FD191" s="526"/>
      <c r="FE191" s="532"/>
      <c r="FF191" s="532"/>
      <c r="FG191" s="532"/>
      <c r="FH191" s="526"/>
      <c r="FI191" s="526"/>
      <c r="FJ191" s="532"/>
      <c r="FK191" s="526"/>
      <c r="FL191" s="532"/>
      <c r="FM191" s="526"/>
      <c r="FN191" s="532"/>
      <c r="FO191" s="532"/>
      <c r="FP191" s="532"/>
      <c r="FQ191" s="526"/>
      <c r="FR191" s="526"/>
      <c r="FS191" s="526"/>
      <c r="FT191" s="532"/>
      <c r="FU191" s="526"/>
      <c r="FV191" s="532"/>
      <c r="FW191" s="532"/>
      <c r="FX191" s="532"/>
      <c r="FY191" s="526"/>
      <c r="FZ191" s="532"/>
      <c r="GA191" s="529"/>
      <c r="GB191" s="530"/>
      <c r="GC191" s="530"/>
      <c r="GD191" s="529"/>
      <c r="GE191" s="530"/>
      <c r="GF191" s="530"/>
      <c r="GG191" s="530"/>
      <c r="GH191" s="530"/>
      <c r="GI191" s="530"/>
      <c r="GJ191" s="529"/>
      <c r="GK191" s="530"/>
      <c r="GL191" s="529"/>
      <c r="GM191" s="529"/>
      <c r="GN191" s="530"/>
      <c r="GO191" s="530"/>
      <c r="GP191" s="529"/>
      <c r="GQ191" s="529"/>
      <c r="GR191" s="530"/>
      <c r="GS191" s="530"/>
      <c r="GT191" s="529"/>
      <c r="HA191" t="s">
        <v>375</v>
      </c>
    </row>
    <row r="192" spans="1:210" ht="15.75" x14ac:dyDescent="0.25">
      <c r="A192" s="179">
        <f>DATASHEET!A178</f>
        <v>151662</v>
      </c>
      <c r="B192" s="58" t="str">
        <f>DATASHEET!B178</f>
        <v>SMITH, Taliah</v>
      </c>
      <c r="C192" s="169" t="str">
        <f>DATASHEET!C178</f>
        <v>11SPI</v>
      </c>
      <c r="D192" s="170" t="str">
        <f>DATASHEET!D178</f>
        <v>F</v>
      </c>
      <c r="E192" s="170" t="str">
        <f>DATASHEET!J178</f>
        <v>E</v>
      </c>
      <c r="F192" s="170" t="str">
        <f>DATASHEET!E178</f>
        <v>N</v>
      </c>
      <c r="G192" s="170" t="str">
        <f>DATASHEET!F178</f>
        <v>White and Any Other Ethnic Group</v>
      </c>
      <c r="H192" s="170" t="str">
        <f>DATASHEET!G178</f>
        <v>N</v>
      </c>
      <c r="I192" s="170" t="str">
        <f>DATASHEET!H178</f>
        <v>Y</v>
      </c>
      <c r="J192" s="170" t="str">
        <f>DATASHEET!I178</f>
        <v>N</v>
      </c>
      <c r="K192" s="171" t="str">
        <f>DATASHEET!M178</f>
        <v>L</v>
      </c>
      <c r="L192" s="88" t="str">
        <f t="shared" si="96"/>
        <v/>
      </c>
      <c r="M192" s="88" t="str">
        <f t="shared" si="97"/>
        <v/>
      </c>
      <c r="N192" s="498" t="str">
        <f>IF(ISBLANK(DATASHEET!L178),"",DATASHEET!L178)</f>
        <v>1-2</v>
      </c>
      <c r="O192" s="109">
        <f>IFERROR(IF(VLOOKUP(DATASHEET!A178,[5]YEAR11!$A$2:$AF$236,18,FALSE)="","",VLOOKUP(DATASHEET!A178,[5]YEAR11!$A$2:$AF$236,18,FALSE)),"")</f>
        <v>10.186364000000001</v>
      </c>
      <c r="P192" s="111">
        <f>IFERROR(IF(VLOOKUP(DATASHEET!A178,[5]YEAR11!$A$2:$AF$237,19,FALSE)="","",VLOOKUP(DATASHEET!A178,[5]YEAR11!$A$2:$AF$237,19,FALSE)),"")</f>
        <v>1.0186364000000001</v>
      </c>
      <c r="Q192" s="497">
        <f>'P8 BREAKDOWN'!M180</f>
        <v>-0.71863640000000006</v>
      </c>
      <c r="R192" s="140" t="str">
        <f>IF(S192="","",IFERROR(VLOOKUP(DATASHEET!AF178,lookup,2,FALSE)-$P192,""))</f>
        <v/>
      </c>
      <c r="S192" s="156" t="str">
        <f>IFERROR(INDEX(DATASHEET!$A$1:$DG$299,MATCH(PROGRESS!$A192,DATASHEET!$A$1:$A$299,0),MATCH(PROGRESS!T$2,DATASHEET!$A$1:$DG$1,0)),"")</f>
        <v/>
      </c>
      <c r="T192" s="156" t="str">
        <f t="shared" si="98"/>
        <v/>
      </c>
      <c r="U192" s="138" t="str">
        <f>IF(ISBLANK(DATASHEET!AG178),"",DATASHEET!AG178)</f>
        <v/>
      </c>
      <c r="V192" s="198" t="str">
        <f>IF(ISBLANK(DATASHEET!AH178),"",DATASHEET!AH178)</f>
        <v/>
      </c>
      <c r="W192" s="140" t="str">
        <f>IF(X192="","",IFERROR(VLOOKUP(DATASHEET!AJ178,lookup,2,FALSE)-$P192,""))</f>
        <v/>
      </c>
      <c r="X192" s="156" t="str">
        <f>IFERROR(INDEX(DATASHEET!$A$1:$DG$299,MATCH(PROGRESS!$A192,DATASHEET!$A$1:$A$299,0),MATCH(PROGRESS!Y$2,DATASHEET!$A$1:$DG$1,0)),"")</f>
        <v/>
      </c>
      <c r="Y192" s="156" t="str">
        <f t="shared" si="99"/>
        <v/>
      </c>
      <c r="Z192" s="138" t="str">
        <f>IF(ISBLANK(DATASHEET!AK178),"",DATASHEET!AK178)</f>
        <v/>
      </c>
      <c r="AA192" s="198" t="str">
        <f>IF(ISBLANK(DATASHEET!AL178),"",DATASHEET!AL178)</f>
        <v/>
      </c>
      <c r="AB192" s="140" t="str">
        <f>IF(AC192="","",IFERROR(VLOOKUP(DATASHEET!AN178,lookup,2,FALSE)-$P192,""))</f>
        <v/>
      </c>
      <c r="AC192" s="156" t="str">
        <f>IFERROR(INDEX(DATASHEET!$A$1:$DG$299,MATCH(PROGRESS!$A192,DATASHEET!$A$1:$A$299,0),MATCH(PROGRESS!AD$2,DATASHEET!$A$1:$DG$1,0)),"")</f>
        <v/>
      </c>
      <c r="AD192" s="156" t="str">
        <f t="shared" si="100"/>
        <v/>
      </c>
      <c r="AE192" s="138" t="str">
        <f>IF(ISBLANK(DATASHEET!AO178),"",DATASHEET!AO178)</f>
        <v/>
      </c>
      <c r="AF192" s="198" t="str">
        <f>IF(ISBLANK(DATASHEET!AP178),"",DATASHEET!AP178)</f>
        <v/>
      </c>
      <c r="AG192" s="140" t="str">
        <f>IF(AH192="","",IFERROR(VLOOKUP(DATASHEET!AR178,lookup,2,FALSE)-$P192,""))</f>
        <v/>
      </c>
      <c r="AH192" s="156" t="str">
        <f>IFERROR(INDEX(DATASHEET!$A$1:$DG$299,MATCH(PROGRESS!$A192,DATASHEET!$A$1:$A$299,0),MATCH(PROGRESS!AI$2,DATASHEET!$A$1:$DG$1,0)),"")</f>
        <v/>
      </c>
      <c r="AI192" s="156" t="str">
        <f t="shared" si="101"/>
        <v/>
      </c>
      <c r="AJ192" s="138" t="str">
        <f>IF(ISBLANK(DATASHEET!AS178),"",DATASHEET!AS178)</f>
        <v/>
      </c>
      <c r="AK192" s="198" t="str">
        <f>IF(ISBLANK(DATASHEET!AT178),"",DATASHEET!AT178)</f>
        <v/>
      </c>
      <c r="AL192" s="140" t="str">
        <f>IF(AM192="","",IFERROR(VLOOKUP(DATASHEET!AV178,lookup,2,FALSE)-$P192,""))</f>
        <v/>
      </c>
      <c r="AM192" s="156" t="str">
        <f>IFERROR(INDEX(DATASHEET!$A$1:$DG$299,MATCH(PROGRESS!$A192,DATASHEET!$A$1:$A$299,0),MATCH(PROGRESS!AN$2,DATASHEET!$A$1:$DG$1,0)),"")</f>
        <v/>
      </c>
      <c r="AN192" s="156" t="str">
        <f t="shared" si="102"/>
        <v/>
      </c>
      <c r="AO192" s="138" t="str">
        <f>IF(ISBLANK(DATASHEET!AW178),"",DATASHEET!AW178)</f>
        <v/>
      </c>
      <c r="AP192" s="198" t="str">
        <f>IF(ISBLANK(DATASHEET!AX178),"",DATASHEET!AX178)</f>
        <v/>
      </c>
      <c r="AQ192" s="140" t="str">
        <f>IF(AR192="","",IFERROR(VLOOKUP(DATASHEET!AZ178,lookup,2,FALSE)-$P192,""))</f>
        <v/>
      </c>
      <c r="AR192" s="156" t="str">
        <f>IFERROR(INDEX(DATASHEET!$A$1:$DG$299,MATCH(PROGRESS!$A192,DATASHEET!$A$1:$A$299,0),MATCH(PROGRESS!AS$2,DATASHEET!$A$1:$DG$1,0)),"")</f>
        <v/>
      </c>
      <c r="AS192" s="156" t="str">
        <f t="shared" si="103"/>
        <v/>
      </c>
      <c r="AT192" s="138" t="str">
        <f>IF(ISBLANK(DATASHEET!BA178),"",DATASHEET!BA178)</f>
        <v/>
      </c>
      <c r="AU192" s="198" t="str">
        <f>IF(ISBLANK(DATASHEET!BB178),"",DATASHEET!BB178)</f>
        <v/>
      </c>
      <c r="AV192" s="140" t="str">
        <f>IF(AW192="","",IFERROR(VLOOKUP(DATASHEET!BD178,lookup,2,FALSE)-$P192,""))</f>
        <v/>
      </c>
      <c r="AW192" s="156" t="str">
        <f>IFERROR(INDEX(DATASHEET!$A$1:$DG$299,MATCH(PROGRESS!$A192,DATASHEET!$A$1:$A$299,0),MATCH(PROGRESS!AX$2,DATASHEET!$A$1:$DG$1,0)),"")</f>
        <v/>
      </c>
      <c r="AX192" s="156" t="str">
        <f t="shared" si="104"/>
        <v/>
      </c>
      <c r="AY192" s="138" t="str">
        <f>IF(ISBLANK(DATASHEET!BE178),"",DATASHEET!BE178)</f>
        <v/>
      </c>
      <c r="AZ192" s="198" t="str">
        <f>IF(ISBLANK(DATASHEET!BF178),"",DATASHEET!BF178)</f>
        <v/>
      </c>
      <c r="BA192" s="140" t="str">
        <f>IF(BB192="","",IFERROR(VLOOKUP(DATASHEET!BH178,lookup,2,FALSE)-$P192,""))</f>
        <v/>
      </c>
      <c r="BB192" s="156" t="str">
        <f>IFERROR(INDEX(DATASHEET!$A$1:$DG$299,MATCH(PROGRESS!$A192,DATASHEET!$A$1:$A$299,0),MATCH(PROGRESS!BC$2,DATASHEET!$A$1:$DG$1,0)),"")</f>
        <v/>
      </c>
      <c r="BC192" s="156" t="str">
        <f t="shared" si="105"/>
        <v/>
      </c>
      <c r="BD192" s="138" t="str">
        <f>IF(ISBLANK(DATASHEET!BI178),"",DATASHEET!BI178)</f>
        <v>EW</v>
      </c>
      <c r="BE192" s="198" t="str">
        <f>IF(ISBLANK(DATASHEET!BJ178),"",DATASHEET!BJ178)</f>
        <v>11X-EN-9</v>
      </c>
      <c r="BF192" s="140" t="str">
        <f>IF(BG192="","",IFERROR(VLOOKUP(DATASHEET!BL178,lookup,2,FALSE)-$P192,""))</f>
        <v/>
      </c>
      <c r="BG192" s="156" t="str">
        <f>IFERROR(INDEX(DATASHEET!$A$1:$DG$299,MATCH(PROGRESS!$A192,DATASHEET!$A$1:$A$299,0),MATCH(PROGRESS!BH$2,DATASHEET!$A$1:$DG$1,0)),"")</f>
        <v/>
      </c>
      <c r="BH192" s="156" t="str">
        <f t="shared" si="106"/>
        <v/>
      </c>
      <c r="BI192" s="138" t="str">
        <f>IF(ISBLANK(DATASHEET!BM178),"",DATASHEET!BM178)</f>
        <v/>
      </c>
      <c r="BJ192" s="198" t="str">
        <f>IF(ISBLANK(DATASHEET!BN178),"",DATASHEET!BN178)</f>
        <v/>
      </c>
      <c r="BK192" s="140" t="str">
        <f>IF(BL192="","",IFERROR(VLOOKUP(DATASHEET!BP178,lookup,2,FALSE)-$P192,""))</f>
        <v/>
      </c>
      <c r="BL192" s="156" t="str">
        <f>IFERROR(INDEX(DATASHEET!$A$1:$DG$299,MATCH(PROGRESS!$A192,DATASHEET!$A$1:$A$299,0),MATCH(PROGRESS!BM$2,DATASHEET!$A$1:$DG$1,0)),"")</f>
        <v/>
      </c>
      <c r="BM192" s="156" t="str">
        <f t="shared" si="107"/>
        <v/>
      </c>
      <c r="BN192" s="138" t="str">
        <f>IF(ISBLANK(DATASHEET!BQ178),"",DATASHEET!BQ178)</f>
        <v>AWR</v>
      </c>
      <c r="BO192" s="198" t="str">
        <f>IF(ISBLANK(DATASHEET!BR178),"",DATASHEET!BR178)</f>
        <v>11MS2-FN2-5</v>
      </c>
      <c r="BP192" s="140" t="str">
        <f>IF(BQ192="","",IFERROR(VLOOKUP(DATASHEET!BX178,lookup,2,FALSE)-$P192,""))</f>
        <v/>
      </c>
      <c r="BQ192" s="156" t="str">
        <f>IFERROR(INDEX(DATASHEET!$A$1:$DG$299,MATCH(PROGRESS!$A192,DATASHEET!$A$1:$A$299,0),MATCH(PROGRESS!BR$2,DATASHEET!$A$1:$DG$1,0)),"")</f>
        <v/>
      </c>
      <c r="BR192" s="156" t="str">
        <f t="shared" si="108"/>
        <v/>
      </c>
      <c r="BS192" s="138" t="str">
        <f>IF(ISBLANK(DATASHEET!BY178),"",DATASHEET!BY178)</f>
        <v>DCH</v>
      </c>
      <c r="BT192" s="198" t="str">
        <f>IF(ISBLANK(DATASHEET!BZ178),"",DATASHEET!BZ178)</f>
        <v>11N-FR-4</v>
      </c>
      <c r="BU192" s="140" t="str">
        <f>IF(BV192="","",IFERROR(VLOOKUP(DATASHEET!CB178,lookup,2,FALSE)-$P192,""))</f>
        <v/>
      </c>
      <c r="BV192" s="156" t="str">
        <f>IFERROR(INDEX(DATASHEET!$A$1:$DG$299,MATCH(PROGRESS!$A192,DATASHEET!$A$1:$A$299,0),MATCH(PROGRESS!BW$2,DATASHEET!$A$1:$DG$1,0)),"")</f>
        <v/>
      </c>
      <c r="BW192" s="156" t="str">
        <f t="shared" si="109"/>
        <v/>
      </c>
      <c r="BX192" s="138" t="str">
        <f>IF(ISBLANK(DATASHEET!CC178),"",DATASHEET!CC178)</f>
        <v/>
      </c>
      <c r="BY192" s="198" t="str">
        <f>IF(ISBLANK(DATASHEET!CD178),"",DATASHEET!CD178)</f>
        <v/>
      </c>
      <c r="BZ192" s="140" t="str">
        <f>IF(CA192="","",IFERROR(VLOOKUP(DATASHEET!CE178,lookup,2,FALSE)-$P192,""))</f>
        <v/>
      </c>
      <c r="CA192" s="156" t="str">
        <f>IFERROR(INDEX(DATASHEET!$A$1:$DG$299,MATCH(PROGRESS!$A192,DATASHEET!$A$1:$A$299,0),MATCH(PROGRESS!CB$2,DATASHEET!$A$1:$DG$1,0)),"")</f>
        <v/>
      </c>
      <c r="CB192" s="156" t="str">
        <f t="shared" si="110"/>
        <v/>
      </c>
      <c r="CC192" s="138" t="str">
        <f>IF(ISBLANK(DATASHEET!CF178),"",DATASHEET!CF178)</f>
        <v/>
      </c>
      <c r="CD192" s="198" t="str">
        <f>IF(ISBLANK(DATASHEET!CG178),"",DATASHEET!CG178)</f>
        <v/>
      </c>
      <c r="CE192" s="140" t="str">
        <f>IF(CF192="","",IFERROR(VLOOKUP(DATASHEET!CJ178,lookup,2,FALSE)-$P192,""))</f>
        <v/>
      </c>
      <c r="CF192" s="156" t="str">
        <f>IFERROR(INDEX(DATASHEET!$A$1:$DG$299,MATCH(PROGRESS!$A192,DATASHEET!$A$1:$A$299,0),MATCH(PROGRESS!CG$2,DATASHEET!$A$1:$DG$1,0)),"")</f>
        <v/>
      </c>
      <c r="CG192" s="156" t="str">
        <f t="shared" si="111"/>
        <v/>
      </c>
      <c r="CH192" s="138" t="str">
        <f>IF(ISBLANK(DATASHEET!CK178),"",DATASHEET!CK178)</f>
        <v/>
      </c>
      <c r="CI192" s="198" t="str">
        <f>IF(ISBLANK(DATASHEET!CL178),"",DATASHEET!CL178)</f>
        <v/>
      </c>
      <c r="CJ192" s="140" t="str">
        <f>IF(CK192="","",IFERROR(VLOOKUP(DATASHEET!CN178,lookup,2,FALSE)-$P192,""))</f>
        <v/>
      </c>
      <c r="CK192" s="156" t="str">
        <f>IFERROR(INDEX(DATASHEET!$A$1:$DG$299,MATCH(PROGRESS!$A192,DATASHEET!$A$1:$A$299,0),MATCH(PROGRESS!CL$2,DATASHEET!$A$1:$DG$1,0)),"")</f>
        <v/>
      </c>
      <c r="CL192" s="156" t="str">
        <f t="shared" si="112"/>
        <v/>
      </c>
      <c r="CM192" s="138" t="str">
        <f>IF(ISBLANK(DATASHEET!CO178),"",DATASHEET!CO178)</f>
        <v>AMA</v>
      </c>
      <c r="CN192" s="198" t="str">
        <f>IF(ISBLANK(DATASHEET!CP178),"",DATASHEET!CP178)</f>
        <v>11N-MA-4</v>
      </c>
      <c r="CO192" s="140" t="str">
        <f>IF(CP192="","",IFERROR(VLOOKUP(DATASHEET!CR178,lookup,2,FALSE)-$P192,""))</f>
        <v/>
      </c>
      <c r="CP192" s="156" t="str">
        <f>IFERROR(INDEX(DATASHEET!$A$1:$DG$299,MATCH(PROGRESS!$A192,DATASHEET!$A$1:$A$299,0),MATCH(PROGRESS!CQ$2,DATASHEET!$A$1:$DG$1,0)),"")</f>
        <v/>
      </c>
      <c r="CQ192" s="156" t="str">
        <f t="shared" si="113"/>
        <v/>
      </c>
      <c r="CR192" s="138" t="str">
        <f>IF(ISBLANK(DATASHEET!CS178),"",DATASHEET!CS178)</f>
        <v/>
      </c>
      <c r="CS192" s="198" t="str">
        <f>IF(ISBLANK(DATASHEET!CT178),"",DATASHEET!CT178)</f>
        <v/>
      </c>
      <c r="CT192" s="140" t="str">
        <f>IF(CU192="","",IFERROR(VLOOKUP(DATASHEET!CV178,lookup,2,FALSE)-$P192,""))</f>
        <v/>
      </c>
      <c r="CU192" s="156" t="str">
        <f>IFERROR(INDEX(DATASHEET!$A$1:$DG$299,MATCH(PROGRESS!$A192,DATASHEET!$A$1:$A$299,0),MATCH(PROGRESS!CV$2,DATASHEET!$A$1:$DG$1,0)),"")</f>
        <v/>
      </c>
      <c r="CV192" s="156" t="str">
        <f t="shared" si="114"/>
        <v/>
      </c>
      <c r="CW192" s="138" t="str">
        <f>IF(ISBLANK(DATASHEET!CW178),"",DATASHEET!CW178)</f>
        <v/>
      </c>
      <c r="CX192" s="198" t="str">
        <f>IF(ISBLANK(DATASHEET!CX178),"",DATASHEET!CX178)</f>
        <v/>
      </c>
      <c r="CY192" s="140" t="str">
        <f>IF(CZ192="","",IFERROR(VLOOKUP(DATASHEET!DD178,lookup,2,FALSE)-$P192,""))</f>
        <v/>
      </c>
      <c r="CZ192" s="156" t="str">
        <f>IFERROR(INDEX(DATASHEET!$A$1:$DG$299,MATCH(PROGRESS!$A192,DATASHEET!$A$1:$A$299,0),MATCH(PROGRESS!DA$2,DATASHEET!$A$1:$DG$1,0)),"")</f>
        <v/>
      </c>
      <c r="DA192" s="156" t="str">
        <f t="shared" si="115"/>
        <v/>
      </c>
      <c r="DB192" s="138" t="str">
        <f>IF(ISBLANK(DATASHEET!DE178),"",DATASHEET!DE178)</f>
        <v/>
      </c>
      <c r="DC192" s="198" t="str">
        <f>IF(ISBLANK(DATASHEET!DF178),"",DATASHEET!DF178)</f>
        <v/>
      </c>
      <c r="DD192" s="140" t="str">
        <f>IF(DE192="","",IFERROR(VLOOKUP(DATASHEET!DH178,lookup,2,FALSE)-$P192,""))</f>
        <v/>
      </c>
      <c r="DE192" s="156" t="str">
        <f>IFERROR(INDEX(DATASHEET!$A$1:$DG$299,MATCH(PROGRESS!$A192,DATASHEET!$A$1:$A$299,0),MATCH(PROGRESS!DF$2,DATASHEET!$A$1:$DG$1,0)),"")</f>
        <v/>
      </c>
      <c r="DF192" s="156" t="str">
        <f t="shared" si="116"/>
        <v/>
      </c>
      <c r="DG192" s="138" t="str">
        <f>IF(ISBLANK(DATASHEET!DI178),"",DATASHEET!DI178)</f>
        <v/>
      </c>
      <c r="DH192" s="198" t="str">
        <f>IF(ISBLANK(DATASHEET!DJ178),"",DATASHEET!DJ178)</f>
        <v/>
      </c>
      <c r="DI192" s="140" t="str">
        <f>IF(DJ192="","",IFERROR(VLOOKUP(DATASHEET!DL178,lookup,2,FALSE)-$P192,""))</f>
        <v/>
      </c>
      <c r="DJ192" s="156" t="str">
        <f>IFERROR(INDEX(DATASHEET!$A$1:$DG$299,MATCH(PROGRESS!$A192,DATASHEET!$A$1:$A$299,0),MATCH(PROGRESS!DK$2,DATASHEET!$A$1:$DG$1,0)),"")</f>
        <v/>
      </c>
      <c r="DK192" s="156" t="str">
        <f t="shared" si="117"/>
        <v/>
      </c>
      <c r="DL192" s="138" t="str">
        <f>IF(ISBLANK(DATASHEET!DM178),"",DATASHEET!DM178)</f>
        <v/>
      </c>
      <c r="DM192" s="198" t="str">
        <f>IF(ISBLANK(DATASHEET!DN178),"",DATASHEET!DN178)</f>
        <v/>
      </c>
      <c r="DN192" s="140" t="str">
        <f>IF(DO192="","",IFERROR(VLOOKUP(DATASHEET!DP178,lookup,2,FALSE)-$P192,""))</f>
        <v/>
      </c>
      <c r="DO192" s="156" t="str">
        <f>IFERROR(INDEX(DATASHEET!$A$1:$DG$299,MATCH(PROGRESS!$A192,DATASHEET!$A$1:$A$299,0),MATCH(PROGRESS!DP$2,DATASHEET!$A$1:$DG$1,0)),"")</f>
        <v/>
      </c>
      <c r="DP192" s="156" t="str">
        <f t="shared" si="118"/>
        <v/>
      </c>
      <c r="DQ192" s="138" t="str">
        <f>IF(ISBLANK(DATASHEET!DQ178),"",DATASHEET!DQ178)</f>
        <v>JNE</v>
      </c>
      <c r="DR192" s="198" t="str">
        <f>IF(ISBLANK(DATASHEET!DR178),"",DATASHEET!DR178)</f>
        <v>11X-RE-1</v>
      </c>
      <c r="DS192" s="140" t="str">
        <f>IF(DT192="","",IFERROR(VLOOKUP(DATASHEET!DT178,lookup,2,FALSE)-$P192,""))</f>
        <v/>
      </c>
      <c r="DT192" s="156" t="str">
        <f>IFERROR(INDEX(DATASHEET!$A$1:$DG$299,MATCH(PROGRESS!$A192,DATASHEET!$A$1:$A$299,0),MATCH(PROGRESS!DU$2,DATASHEET!$A$1:$DG$1,0)),"")</f>
        <v/>
      </c>
      <c r="DU192" s="156" t="str">
        <f t="shared" si="119"/>
        <v/>
      </c>
      <c r="DV192" s="138" t="str">
        <f>IF(ISBLANK(DATASHEET!DU178),"",DATASHEET!DU178)</f>
        <v>KR</v>
      </c>
      <c r="DW192" s="198" t="str">
        <f>IF(ISBLANK(DATASHEET!DV178),"",DATASHEET!DV178)</f>
        <v>11C-SC-4</v>
      </c>
      <c r="DX192" s="140" t="str">
        <f>IF(DY192="","",IFERROR(VLOOKUP(DATASHEET!DX178,lookup,2,FALSE)-$P192,""))</f>
        <v/>
      </c>
      <c r="DY192" s="156" t="str">
        <f>IFERROR(INDEX(DATASHEET!$A$1:$DG$299,MATCH(PROGRESS!$A192,DATASHEET!$A$1:$A$299,0),MATCH(PROGRESS!DZ$2,DATASHEET!$A$1:$DG$1,0)),"")</f>
        <v/>
      </c>
      <c r="DZ192" s="156" t="str">
        <f t="shared" si="120"/>
        <v/>
      </c>
      <c r="EA192" s="138" t="str">
        <f>IF(ISBLANK(DATASHEET!DY178),"",DATASHEET!DY178)</f>
        <v/>
      </c>
      <c r="EB192" s="198" t="str">
        <f>IF(ISBLANK(DATASHEET!DZ178),"",DATASHEET!DZ178)</f>
        <v/>
      </c>
      <c r="FD192" s="526"/>
      <c r="FE192" s="532"/>
      <c r="FF192" s="532"/>
      <c r="FG192" s="532"/>
      <c r="FH192" s="526"/>
      <c r="FI192" s="526"/>
      <c r="FJ192" s="532"/>
      <c r="FK192" s="526"/>
      <c r="FL192" s="532"/>
      <c r="FM192" s="526"/>
      <c r="FN192" s="532"/>
      <c r="FO192" s="532"/>
      <c r="FP192" s="532"/>
      <c r="FQ192" s="526"/>
      <c r="FR192" s="526"/>
      <c r="FS192" s="526"/>
      <c r="FT192" s="532"/>
      <c r="FU192" s="526"/>
      <c r="FV192" s="532"/>
      <c r="FW192" s="532"/>
      <c r="FX192" s="532"/>
      <c r="FY192" s="526"/>
      <c r="FZ192" s="532"/>
      <c r="GA192" s="529"/>
      <c r="GB192" s="530"/>
      <c r="GC192" s="530"/>
      <c r="GD192" s="529"/>
      <c r="GE192" s="530"/>
      <c r="GF192" s="530"/>
      <c r="GG192" s="530"/>
      <c r="GH192" s="530"/>
      <c r="GI192" s="530"/>
      <c r="GJ192" s="529"/>
      <c r="GK192" s="530"/>
      <c r="GL192" s="529"/>
      <c r="GM192" s="529"/>
      <c r="GN192" s="530"/>
      <c r="GO192" s="530"/>
      <c r="GP192" s="529"/>
      <c r="GQ192" s="529"/>
      <c r="GR192" s="530"/>
      <c r="GS192" s="530"/>
      <c r="GT192" s="529"/>
      <c r="HB192" t="s">
        <v>377</v>
      </c>
    </row>
    <row r="193" spans="1:210" ht="15.75" x14ac:dyDescent="0.25">
      <c r="A193" s="179">
        <f>DATASHEET!A179</f>
        <v>151677</v>
      </c>
      <c r="B193" s="58" t="str">
        <f>DATASHEET!B179</f>
        <v>SMITH, William</v>
      </c>
      <c r="C193" s="169" t="str">
        <f>DATASHEET!C179</f>
        <v>11ZI</v>
      </c>
      <c r="D193" s="170" t="str">
        <f>DATASHEET!D179</f>
        <v>M</v>
      </c>
      <c r="E193" s="170" t="str">
        <f>DATASHEET!J179</f>
        <v>N</v>
      </c>
      <c r="F193" s="170" t="str">
        <f>DATASHEET!E179</f>
        <v>N</v>
      </c>
      <c r="G193" s="170" t="str">
        <f>DATASHEET!F179</f>
        <v>White - British</v>
      </c>
      <c r="H193" s="170" t="str">
        <f>DATASHEET!G179</f>
        <v>N</v>
      </c>
      <c r="I193" s="170" t="str">
        <f>DATASHEET!H179</f>
        <v>N</v>
      </c>
      <c r="J193" s="170" t="str">
        <f>DATASHEET!I179</f>
        <v>N</v>
      </c>
      <c r="K193" s="171" t="str">
        <f>DATASHEET!M179</f>
        <v>H</v>
      </c>
      <c r="L193" s="88" t="str">
        <f t="shared" si="96"/>
        <v/>
      </c>
      <c r="M193" s="88" t="str">
        <f t="shared" si="97"/>
        <v/>
      </c>
      <c r="N193" s="498" t="str">
        <f>IF(ISBLANK(DATASHEET!L179),"",DATASHEET!L179)</f>
        <v>6-7</v>
      </c>
      <c r="O193" s="109">
        <f>IFERROR(IF(VLOOKUP(DATASHEET!A179,[5]YEAR11!$A$2:$AF$236,18,FALSE)="","",VLOOKUP(DATASHEET!A179,[5]YEAR11!$A$2:$AF$236,18,FALSE)),"")</f>
        <v>65.541015999999999</v>
      </c>
      <c r="P193" s="111">
        <f>IFERROR(IF(VLOOKUP(DATASHEET!A179,[5]YEAR11!$A$2:$AF$237,19,FALSE)="","",VLOOKUP(DATASHEET!A179,[5]YEAR11!$A$2:$AF$237,19,FALSE)),"")</f>
        <v>6.5541016000000001</v>
      </c>
      <c r="Q193" s="497">
        <f>'P8 BREAKDOWN'!M181</f>
        <v>-5.9541015999999996</v>
      </c>
      <c r="R193" s="140" t="str">
        <f>IF(S193="","",IFERROR(VLOOKUP(DATASHEET!AF179,lookup,2,FALSE)-$P193,""))</f>
        <v/>
      </c>
      <c r="S193" s="156" t="str">
        <f>IFERROR(INDEX(DATASHEET!$A$1:$DG$299,MATCH(PROGRESS!$A193,DATASHEET!$A$1:$A$299,0),MATCH(PROGRESS!T$2,DATASHEET!$A$1:$DG$1,0)),"")</f>
        <v/>
      </c>
      <c r="T193" s="156" t="str">
        <f t="shared" si="98"/>
        <v/>
      </c>
      <c r="U193" s="138" t="str">
        <f>IF(ISBLANK(DATASHEET!AG179),"",DATASHEET!AG179)</f>
        <v/>
      </c>
      <c r="V193" s="198" t="str">
        <f>IF(ISBLANK(DATASHEET!AH179),"",DATASHEET!AH179)</f>
        <v/>
      </c>
      <c r="W193" s="140" t="str">
        <f>IF(X193="","",IFERROR(VLOOKUP(DATASHEET!AJ179,lookup,2,FALSE)-$P193,""))</f>
        <v/>
      </c>
      <c r="X193" s="156" t="str">
        <f>IFERROR(INDEX(DATASHEET!$A$1:$DG$299,MATCH(PROGRESS!$A193,DATASHEET!$A$1:$A$299,0),MATCH(PROGRESS!Y$2,DATASHEET!$A$1:$DG$1,0)),"")</f>
        <v/>
      </c>
      <c r="Y193" s="156" t="str">
        <f t="shared" si="99"/>
        <v/>
      </c>
      <c r="Z193" s="138" t="str">
        <f>IF(ISBLANK(DATASHEET!AK179),"",DATASHEET!AK179)</f>
        <v/>
      </c>
      <c r="AA193" s="198" t="str">
        <f>IF(ISBLANK(DATASHEET!AL179),"",DATASHEET!AL179)</f>
        <v/>
      </c>
      <c r="AB193" s="140" t="str">
        <f>IF(AC193="","",IFERROR(VLOOKUP(DATASHEET!AN179,lookup,2,FALSE)-$P193,""))</f>
        <v/>
      </c>
      <c r="AC193" s="156" t="str">
        <f>IFERROR(INDEX(DATASHEET!$A$1:$DG$299,MATCH(PROGRESS!$A193,DATASHEET!$A$1:$A$299,0),MATCH(PROGRESS!AD$2,DATASHEET!$A$1:$DG$1,0)),"")</f>
        <v/>
      </c>
      <c r="AD193" s="156" t="str">
        <f t="shared" si="100"/>
        <v/>
      </c>
      <c r="AE193" s="138" t="str">
        <f>IF(ISBLANK(DATASHEET!AO179),"",DATASHEET!AO179)</f>
        <v/>
      </c>
      <c r="AF193" s="198" t="str">
        <f>IF(ISBLANK(DATASHEET!AP179),"",DATASHEET!AP179)</f>
        <v/>
      </c>
      <c r="AG193" s="140" t="str">
        <f>IF(AH193="","",IFERROR(VLOOKUP(DATASHEET!AR179,lookup,2,FALSE)-$P193,""))</f>
        <v/>
      </c>
      <c r="AH193" s="156" t="str">
        <f>IFERROR(INDEX(DATASHEET!$A$1:$DG$299,MATCH(PROGRESS!$A193,DATASHEET!$A$1:$A$299,0),MATCH(PROGRESS!AI$2,DATASHEET!$A$1:$DG$1,0)),"")</f>
        <v/>
      </c>
      <c r="AI193" s="156" t="str">
        <f t="shared" si="101"/>
        <v/>
      </c>
      <c r="AJ193" s="138" t="str">
        <f>IF(ISBLANK(DATASHEET!AS179),"",DATASHEET!AS179)</f>
        <v/>
      </c>
      <c r="AK193" s="198" t="str">
        <f>IF(ISBLANK(DATASHEET!AT179),"",DATASHEET!AT179)</f>
        <v/>
      </c>
      <c r="AL193" s="140" t="str">
        <f>IF(AM193="","",IFERROR(VLOOKUP(DATASHEET!AV179,lookup,2,FALSE)-$P193,""))</f>
        <v/>
      </c>
      <c r="AM193" s="156" t="str">
        <f>IFERROR(INDEX(DATASHEET!$A$1:$DG$299,MATCH(PROGRESS!$A193,DATASHEET!$A$1:$A$299,0),MATCH(PROGRESS!AN$2,DATASHEET!$A$1:$DG$1,0)),"")</f>
        <v/>
      </c>
      <c r="AN193" s="156" t="str">
        <f t="shared" si="102"/>
        <v/>
      </c>
      <c r="AO193" s="138" t="str">
        <f>IF(ISBLANK(DATASHEET!AW179),"",DATASHEET!AW179)</f>
        <v/>
      </c>
      <c r="AP193" s="198" t="str">
        <f>IF(ISBLANK(DATASHEET!AX179),"",DATASHEET!AX179)</f>
        <v/>
      </c>
      <c r="AQ193" s="140" t="str">
        <f>IF(AR193="","",IFERROR(VLOOKUP(DATASHEET!AZ179,lookup,2,FALSE)-$P193,""))</f>
        <v/>
      </c>
      <c r="AR193" s="156" t="str">
        <f>IFERROR(INDEX(DATASHEET!$A$1:$DG$299,MATCH(PROGRESS!$A193,DATASHEET!$A$1:$A$299,0),MATCH(PROGRESS!AS$2,DATASHEET!$A$1:$DG$1,0)),"")</f>
        <v/>
      </c>
      <c r="AS193" s="156" t="str">
        <f t="shared" si="103"/>
        <v/>
      </c>
      <c r="AT193" s="138" t="str">
        <f>IF(ISBLANK(DATASHEET!BA179),"",DATASHEET!BA179)</f>
        <v/>
      </c>
      <c r="AU193" s="198" t="str">
        <f>IF(ISBLANK(DATASHEET!BB179),"",DATASHEET!BB179)</f>
        <v/>
      </c>
      <c r="AV193" s="140" t="str">
        <f>IF(AW193="","",IFERROR(VLOOKUP(DATASHEET!BD179,lookup,2,FALSE)-$P193,""))</f>
        <v/>
      </c>
      <c r="AW193" s="156" t="str">
        <f>IFERROR(INDEX(DATASHEET!$A$1:$DG$299,MATCH(PROGRESS!$A193,DATASHEET!$A$1:$A$299,0),MATCH(PROGRESS!AX$2,DATASHEET!$A$1:$DG$1,0)),"")</f>
        <v/>
      </c>
      <c r="AX193" s="156" t="str">
        <f t="shared" si="104"/>
        <v/>
      </c>
      <c r="AY193" s="138" t="str">
        <f>IF(ISBLANK(DATASHEET!BE179),"",DATASHEET!BE179)</f>
        <v>EC</v>
      </c>
      <c r="AZ193" s="198" t="str">
        <f>IF(ISBLANK(DATASHEET!BF179),"",DATASHEET!BF179)</f>
        <v>11LT-DR-2</v>
      </c>
      <c r="BA193" s="140" t="str">
        <f>IF(BB193="","",IFERROR(VLOOKUP(DATASHEET!BH179,lookup,2,FALSE)-$P193,""))</f>
        <v/>
      </c>
      <c r="BB193" s="156" t="str">
        <f>IFERROR(INDEX(DATASHEET!$A$1:$DG$299,MATCH(PROGRESS!$A193,DATASHEET!$A$1:$A$299,0),MATCH(PROGRESS!BC$2,DATASHEET!$A$1:$DG$1,0)),"")</f>
        <v/>
      </c>
      <c r="BC193" s="156" t="str">
        <f t="shared" si="105"/>
        <v/>
      </c>
      <c r="BD193" s="138" t="str">
        <f>IF(ISBLANK(DATASHEET!BI179),"",DATASHEET!BI179)</f>
        <v>BH</v>
      </c>
      <c r="BE193" s="198" t="str">
        <f>IF(ISBLANK(DATASHEET!BJ179),"",DATASHEET!BJ179)</f>
        <v>11X-EN-2</v>
      </c>
      <c r="BF193" s="140" t="str">
        <f>IF(BG193="","",IFERROR(VLOOKUP(DATASHEET!BL179,lookup,2,FALSE)-$P193,""))</f>
        <v/>
      </c>
      <c r="BG193" s="156" t="str">
        <f>IFERROR(INDEX(DATASHEET!$A$1:$DG$299,MATCH(PROGRESS!$A193,DATASHEET!$A$1:$A$299,0),MATCH(PROGRESS!BH$2,DATASHEET!$A$1:$DG$1,0)),"")</f>
        <v/>
      </c>
      <c r="BH193" s="156" t="str">
        <f t="shared" si="106"/>
        <v/>
      </c>
      <c r="BI193" s="138" t="str">
        <f>IF(ISBLANK(DATASHEET!BM179),"",DATASHEET!BM179)</f>
        <v/>
      </c>
      <c r="BJ193" s="198" t="str">
        <f>IF(ISBLANK(DATASHEET!BN179),"",DATASHEET!BN179)</f>
        <v/>
      </c>
      <c r="BK193" s="140" t="str">
        <f>IF(BL193="","",IFERROR(VLOOKUP(DATASHEET!BP179,lookup,2,FALSE)-$P193,""))</f>
        <v/>
      </c>
      <c r="BL193" s="156" t="str">
        <f>IFERROR(INDEX(DATASHEET!$A$1:$DG$299,MATCH(PROGRESS!$A193,DATASHEET!$A$1:$A$299,0),MATCH(PROGRESS!BM$2,DATASHEET!$A$1:$DG$1,0)),"")</f>
        <v/>
      </c>
      <c r="BM193" s="156" t="str">
        <f t="shared" si="107"/>
        <v/>
      </c>
      <c r="BN193" s="138" t="str">
        <f>IF(ISBLANK(DATASHEET!BQ179),"",DATASHEET!BQ179)</f>
        <v/>
      </c>
      <c r="BO193" s="198" t="str">
        <f>IF(ISBLANK(DATASHEET!BR179),"",DATASHEET!BR179)</f>
        <v/>
      </c>
      <c r="BP193" s="140" t="str">
        <f>IF(BQ193="","",IFERROR(VLOOKUP(DATASHEET!BX179,lookup,2,FALSE)-$P193,""))</f>
        <v/>
      </c>
      <c r="BQ193" s="156" t="str">
        <f>IFERROR(INDEX(DATASHEET!$A$1:$DG$299,MATCH(PROGRESS!$A193,DATASHEET!$A$1:$A$299,0),MATCH(PROGRESS!BR$2,DATASHEET!$A$1:$DG$1,0)),"")</f>
        <v/>
      </c>
      <c r="BR193" s="156" t="str">
        <f t="shared" si="108"/>
        <v/>
      </c>
      <c r="BS193" s="138" t="str">
        <f>IF(ISBLANK(DATASHEET!BY179),"",DATASHEET!BY179)</f>
        <v/>
      </c>
      <c r="BT193" s="198" t="str">
        <f>IF(ISBLANK(DATASHEET!BZ179),"",DATASHEET!BZ179)</f>
        <v/>
      </c>
      <c r="BU193" s="140" t="str">
        <f>IF(BV193="","",IFERROR(VLOOKUP(DATASHEET!CB179,lookup,2,FALSE)-$P193,""))</f>
        <v/>
      </c>
      <c r="BV193" s="156" t="str">
        <f>IFERROR(INDEX(DATASHEET!$A$1:$DG$299,MATCH(PROGRESS!$A193,DATASHEET!$A$1:$A$299,0),MATCH(PROGRESS!BW$2,DATASHEET!$A$1:$DG$1,0)),"")</f>
        <v/>
      </c>
      <c r="BW193" s="156" t="str">
        <f t="shared" si="109"/>
        <v/>
      </c>
      <c r="BX193" s="138" t="str">
        <f>IF(ISBLANK(DATASHEET!CC179),"",DATASHEET!CC179)</f>
        <v/>
      </c>
      <c r="BY193" s="198" t="str">
        <f>IF(ISBLANK(DATASHEET!CD179),"",DATASHEET!CD179)</f>
        <v/>
      </c>
      <c r="BZ193" s="140" t="str">
        <f>IF(CA193="","",IFERROR(VLOOKUP(DATASHEET!CE179,lookup,2,FALSE)-$P193,""))</f>
        <v/>
      </c>
      <c r="CA193" s="156" t="str">
        <f>IFERROR(INDEX(DATASHEET!$A$1:$DG$299,MATCH(PROGRESS!$A193,DATASHEET!$A$1:$A$299,0),MATCH(PROGRESS!CB$2,DATASHEET!$A$1:$DG$1,0)),"")</f>
        <v/>
      </c>
      <c r="CB193" s="156" t="str">
        <f t="shared" si="110"/>
        <v/>
      </c>
      <c r="CC193" s="138" t="str">
        <f>IF(ISBLANK(DATASHEET!CF179),"",DATASHEET!CF179)</f>
        <v/>
      </c>
      <c r="CD193" s="198" t="str">
        <f>IF(ISBLANK(DATASHEET!CG179),"",DATASHEET!CG179)</f>
        <v/>
      </c>
      <c r="CE193" s="140" t="str">
        <f>IF(CF193="","",IFERROR(VLOOKUP(DATASHEET!CJ179,lookup,2,FALSE)-$P193,""))</f>
        <v/>
      </c>
      <c r="CF193" s="156" t="str">
        <f>IFERROR(INDEX(DATASHEET!$A$1:$DG$299,MATCH(PROGRESS!$A193,DATASHEET!$A$1:$A$299,0),MATCH(PROGRESS!CG$2,DATASHEET!$A$1:$DG$1,0)),"")</f>
        <v/>
      </c>
      <c r="CG193" s="156" t="str">
        <f t="shared" si="111"/>
        <v/>
      </c>
      <c r="CH193" s="138" t="str">
        <f>IF(ISBLANK(DATASHEET!CK179),"",DATASHEET!CK179)</f>
        <v/>
      </c>
      <c r="CI193" s="198" t="str">
        <f>IF(ISBLANK(DATASHEET!CL179),"",DATASHEET!CL179)</f>
        <v/>
      </c>
      <c r="CJ193" s="140" t="str">
        <f>IF(CK193="","",IFERROR(VLOOKUP(DATASHEET!CN179,lookup,2,FALSE)-$P193,""))</f>
        <v/>
      </c>
      <c r="CK193" s="156" t="str">
        <f>IFERROR(INDEX(DATASHEET!$A$1:$DG$299,MATCH(PROGRESS!$A193,DATASHEET!$A$1:$A$299,0),MATCH(PROGRESS!CL$2,DATASHEET!$A$1:$DG$1,0)),"")</f>
        <v/>
      </c>
      <c r="CL193" s="156" t="str">
        <f t="shared" si="112"/>
        <v/>
      </c>
      <c r="CM193" s="138" t="str">
        <f>IF(ISBLANK(DATASHEET!CO179),"",DATASHEET!CO179)</f>
        <v>CS</v>
      </c>
      <c r="CN193" s="198" t="str">
        <f>IF(ISBLANK(DATASHEET!CP179),"",DATASHEET!CP179)</f>
        <v>11X-MA-2</v>
      </c>
      <c r="CO193" s="140" t="str">
        <f>IF(CP193="","",IFERROR(VLOOKUP(DATASHEET!CR179,lookup,2,FALSE)-$P193,""))</f>
        <v/>
      </c>
      <c r="CP193" s="156" t="str">
        <f>IFERROR(INDEX(DATASHEET!$A$1:$DG$299,MATCH(PROGRESS!$A193,DATASHEET!$A$1:$A$299,0),MATCH(PROGRESS!CQ$2,DATASHEET!$A$1:$DG$1,0)),"")</f>
        <v/>
      </c>
      <c r="CQ193" s="156" t="str">
        <f t="shared" si="113"/>
        <v/>
      </c>
      <c r="CR193" s="138" t="str">
        <f>IF(ISBLANK(DATASHEET!CS179),"",DATASHEET!CS179)</f>
        <v>AW</v>
      </c>
      <c r="CS193" s="198" t="str">
        <f>IF(ISBLANK(DATASHEET!CT179),"",DATASHEET!CT179)</f>
        <v>11MS2-MU-9</v>
      </c>
      <c r="CT193" s="140" t="str">
        <f>IF(CU193="","",IFERROR(VLOOKUP(DATASHEET!CV179,lookup,2,FALSE)-$P193,""))</f>
        <v/>
      </c>
      <c r="CU193" s="156" t="str">
        <f>IFERROR(INDEX(DATASHEET!$A$1:$DG$299,MATCH(PROGRESS!$A193,DATASHEET!$A$1:$A$299,0),MATCH(PROGRESS!CV$2,DATASHEET!$A$1:$DG$1,0)),"")</f>
        <v/>
      </c>
      <c r="CV193" s="156" t="str">
        <f t="shared" si="114"/>
        <v/>
      </c>
      <c r="CW193" s="138" t="str">
        <f>IF(ISBLANK(DATASHEET!CW179),"",DATASHEET!CW179)</f>
        <v/>
      </c>
      <c r="CX193" s="198" t="str">
        <f>IF(ISBLANK(DATASHEET!CX179),"",DATASHEET!CX179)</f>
        <v/>
      </c>
      <c r="CY193" s="140" t="str">
        <f>IF(CZ193="","",IFERROR(VLOOKUP(DATASHEET!DD179,lookup,2,FALSE)-$P193,""))</f>
        <v/>
      </c>
      <c r="CZ193" s="156" t="str">
        <f>IFERROR(INDEX(DATASHEET!$A$1:$DG$299,MATCH(PROGRESS!$A193,DATASHEET!$A$1:$A$299,0),MATCH(PROGRESS!DA$2,DATASHEET!$A$1:$DG$1,0)),"")</f>
        <v/>
      </c>
      <c r="DA193" s="156" t="str">
        <f t="shared" si="115"/>
        <v/>
      </c>
      <c r="DB193" s="138" t="str">
        <f>IF(ISBLANK(DATASHEET!DE179),"",DATASHEET!DE179)</f>
        <v/>
      </c>
      <c r="DC193" s="198" t="str">
        <f>IF(ISBLANK(DATASHEET!DF179),"",DATASHEET!DF179)</f>
        <v/>
      </c>
      <c r="DD193" s="140" t="str">
        <f>IF(DE193="","",IFERROR(VLOOKUP(DATASHEET!DH179,lookup,2,FALSE)-$P193,""))</f>
        <v/>
      </c>
      <c r="DE193" s="156" t="str">
        <f>IFERROR(INDEX(DATASHEET!$A$1:$DG$299,MATCH(PROGRESS!$A193,DATASHEET!$A$1:$A$299,0),MATCH(PROGRESS!DF$2,DATASHEET!$A$1:$DG$1,0)),"")</f>
        <v/>
      </c>
      <c r="DF193" s="156" t="str">
        <f t="shared" si="116"/>
        <v/>
      </c>
      <c r="DG193" s="138" t="str">
        <f>IF(ISBLANK(DATASHEET!DI179),"",DATASHEET!DI179)</f>
        <v/>
      </c>
      <c r="DH193" s="198" t="str">
        <f>IF(ISBLANK(DATASHEET!DJ179),"",DATASHEET!DJ179)</f>
        <v/>
      </c>
      <c r="DI193" s="140" t="str">
        <f>IF(DJ193="","",IFERROR(VLOOKUP(DATASHEET!DL179,lookup,2,FALSE)-$P193,""))</f>
        <v/>
      </c>
      <c r="DJ193" s="156" t="str">
        <f>IFERROR(INDEX(DATASHEET!$A$1:$DG$299,MATCH(PROGRESS!$A193,DATASHEET!$A$1:$A$299,0),MATCH(PROGRESS!DK$2,DATASHEET!$A$1:$DG$1,0)),"")</f>
        <v/>
      </c>
      <c r="DK193" s="156" t="str">
        <f t="shared" si="117"/>
        <v/>
      </c>
      <c r="DL193" s="138" t="str">
        <f>IF(ISBLANK(DATASHEET!DM179),"",DATASHEET!DM179)</f>
        <v/>
      </c>
      <c r="DM193" s="198" t="str">
        <f>IF(ISBLANK(DATASHEET!DN179),"",DATASHEET!DN179)</f>
        <v/>
      </c>
      <c r="DN193" s="140" t="str">
        <f>IF(DO193="","",IFERROR(VLOOKUP(DATASHEET!DP179,lookup,2,FALSE)-$P193,""))</f>
        <v/>
      </c>
      <c r="DO193" s="156" t="str">
        <f>IFERROR(INDEX(DATASHEET!$A$1:$DG$299,MATCH(PROGRESS!$A193,DATASHEET!$A$1:$A$299,0),MATCH(PROGRESS!DP$2,DATASHEET!$A$1:$DG$1,0)),"")</f>
        <v/>
      </c>
      <c r="DP193" s="156" t="str">
        <f t="shared" si="118"/>
        <v/>
      </c>
      <c r="DQ193" s="138" t="str">
        <f>IF(ISBLANK(DATASHEET!DQ179),"",DATASHEET!DQ179)</f>
        <v>FG</v>
      </c>
      <c r="DR193" s="198" t="str">
        <f>IF(ISBLANK(DATASHEET!DR179),"",DATASHEET!DR179)</f>
        <v>11X-RE-4</v>
      </c>
      <c r="DS193" s="140" t="str">
        <f>IF(DT193="","",IFERROR(VLOOKUP(DATASHEET!DT179,lookup,2,FALSE)-$P193,""))</f>
        <v/>
      </c>
      <c r="DT193" s="156" t="str">
        <f>IFERROR(INDEX(DATASHEET!$A$1:$DG$299,MATCH(PROGRESS!$A193,DATASHEET!$A$1:$A$299,0),MATCH(PROGRESS!DU$2,DATASHEET!$A$1:$DG$1,0)),"")</f>
        <v/>
      </c>
      <c r="DU193" s="156" t="str">
        <f t="shared" si="119"/>
        <v/>
      </c>
      <c r="DV193" s="138" t="str">
        <f>IF(ISBLANK(DATASHEET!DU179),"",DATASHEET!DU179)</f>
        <v>ES</v>
      </c>
      <c r="DW193" s="198" t="str">
        <f>IF(ISBLANK(DATASHEET!DV179),"",DATASHEET!DV179)</f>
        <v>11C-SC-1</v>
      </c>
      <c r="DX193" s="140" t="str">
        <f>IF(DY193="","",IFERROR(VLOOKUP(DATASHEET!DX179,lookup,2,FALSE)-$P193,""))</f>
        <v/>
      </c>
      <c r="DY193" s="156" t="str">
        <f>IFERROR(INDEX(DATASHEET!$A$1:$DG$299,MATCH(PROGRESS!$A193,DATASHEET!$A$1:$A$299,0),MATCH(PROGRESS!DZ$2,DATASHEET!$A$1:$DG$1,0)),"")</f>
        <v/>
      </c>
      <c r="DZ193" s="156" t="str">
        <f t="shared" si="120"/>
        <v/>
      </c>
      <c r="EA193" s="138" t="str">
        <f>IF(ISBLANK(DATASHEET!DY179),"",DATASHEET!DY179)</f>
        <v>YP</v>
      </c>
      <c r="EB193" s="198" t="str">
        <f>IF(ISBLANK(DATASHEET!DZ179),"",DATASHEET!DZ179)</f>
        <v>11N-SP-2</v>
      </c>
      <c r="FD193" s="526"/>
      <c r="FE193" s="532"/>
      <c r="FF193" s="532"/>
      <c r="FG193" s="532"/>
      <c r="FH193" s="526"/>
      <c r="FI193" s="526"/>
      <c r="FJ193" s="532"/>
      <c r="FK193" s="526"/>
      <c r="FL193" s="532"/>
      <c r="FM193" s="526"/>
      <c r="FN193" s="532"/>
      <c r="FO193" s="532"/>
      <c r="FP193" s="532"/>
      <c r="FQ193" s="526"/>
      <c r="FR193" s="526"/>
      <c r="FS193" s="526"/>
      <c r="FT193" s="532"/>
      <c r="FU193" s="526"/>
      <c r="FV193" s="532"/>
      <c r="FW193" s="532"/>
      <c r="FX193" s="532"/>
      <c r="FY193" s="526"/>
      <c r="FZ193" s="532"/>
      <c r="GA193" s="529"/>
      <c r="GB193" s="530"/>
      <c r="GC193" s="530"/>
      <c r="GD193" s="529"/>
      <c r="GE193" s="530"/>
      <c r="GF193" s="530"/>
      <c r="GG193" s="530"/>
      <c r="GH193" s="530"/>
      <c r="GI193" s="530"/>
      <c r="GJ193" s="529"/>
      <c r="GK193" s="530"/>
      <c r="GL193" s="529"/>
      <c r="GM193" s="529"/>
      <c r="GN193" s="530"/>
      <c r="GO193" s="530"/>
      <c r="GP193" s="529"/>
      <c r="GQ193" s="529"/>
      <c r="GR193" s="530"/>
      <c r="GS193" s="530"/>
      <c r="GT193" s="529"/>
    </row>
    <row r="194" spans="1:210" ht="15.75" x14ac:dyDescent="0.25">
      <c r="A194" s="179">
        <f>DATASHEET!A180</f>
        <v>151720</v>
      </c>
      <c r="B194" s="58" t="str">
        <f>DATASHEET!B180</f>
        <v>STAFFORD, James</v>
      </c>
      <c r="C194" s="169" t="str">
        <f>DATASHEET!C180</f>
        <v>11SK</v>
      </c>
      <c r="D194" s="170" t="str">
        <f>DATASHEET!D180</f>
        <v>M</v>
      </c>
      <c r="E194" s="170" t="str">
        <f>DATASHEET!J180</f>
        <v>N</v>
      </c>
      <c r="F194" s="170" t="str">
        <f>DATASHEET!E180</f>
        <v>N</v>
      </c>
      <c r="G194" s="170" t="str">
        <f>DATASHEET!F180</f>
        <v>White - British</v>
      </c>
      <c r="H194" s="170" t="str">
        <f>DATASHEET!G180</f>
        <v>N</v>
      </c>
      <c r="I194" s="170" t="str">
        <f>DATASHEET!H180</f>
        <v>N</v>
      </c>
      <c r="J194" s="170" t="str">
        <f>DATASHEET!I180</f>
        <v>N</v>
      </c>
      <c r="K194" s="171" t="str">
        <f>DATASHEET!M180</f>
        <v>H</v>
      </c>
      <c r="L194" s="88" t="str">
        <f t="shared" si="96"/>
        <v/>
      </c>
      <c r="M194" s="88" t="str">
        <f t="shared" si="97"/>
        <v/>
      </c>
      <c r="N194" s="498" t="str">
        <f>IF(ISBLANK(DATASHEET!L180),"",DATASHEET!L180)</f>
        <v>6-7</v>
      </c>
      <c r="O194" s="109">
        <f>IFERROR(IF(VLOOKUP(DATASHEET!A180,[5]YEAR11!$A$2:$AF$236,18,FALSE)="","",VLOOKUP(DATASHEET!A180,[5]YEAR11!$A$2:$AF$236,18,FALSE)),"")</f>
        <v>65.541015999999999</v>
      </c>
      <c r="P194" s="111">
        <f>IFERROR(IF(VLOOKUP(DATASHEET!A180,[5]YEAR11!$A$2:$AF$237,19,FALSE)="","",VLOOKUP(DATASHEET!A180,[5]YEAR11!$A$2:$AF$237,19,FALSE)),"")</f>
        <v>6.5541016000000001</v>
      </c>
      <c r="Q194" s="497">
        <f>'P8 BREAKDOWN'!M182</f>
        <v>-5.9541015999999996</v>
      </c>
      <c r="R194" s="140" t="str">
        <f>IF(S194="","",IFERROR(VLOOKUP(DATASHEET!AF180,lookup,2,FALSE)-$P194,""))</f>
        <v/>
      </c>
      <c r="S194" s="156" t="str">
        <f>IFERROR(INDEX(DATASHEET!$A$1:$DG$299,MATCH(PROGRESS!$A194,DATASHEET!$A$1:$A$299,0),MATCH(PROGRESS!T$2,DATASHEET!$A$1:$DG$1,0)),"")</f>
        <v/>
      </c>
      <c r="T194" s="156" t="str">
        <f t="shared" si="98"/>
        <v/>
      </c>
      <c r="U194" s="138" t="str">
        <f>IF(ISBLANK(DATASHEET!AG180),"",DATASHEET!AG180)</f>
        <v/>
      </c>
      <c r="V194" s="198" t="str">
        <f>IF(ISBLANK(DATASHEET!AH180),"",DATASHEET!AH180)</f>
        <v/>
      </c>
      <c r="W194" s="140" t="str">
        <f>IF(X194="","",IFERROR(VLOOKUP(DATASHEET!AJ180,lookup,2,FALSE)-$P194,""))</f>
        <v/>
      </c>
      <c r="X194" s="156" t="str">
        <f>IFERROR(INDEX(DATASHEET!$A$1:$DG$299,MATCH(PROGRESS!$A194,DATASHEET!$A$1:$A$299,0),MATCH(PROGRESS!Y$2,DATASHEET!$A$1:$DG$1,0)),"")</f>
        <v/>
      </c>
      <c r="Y194" s="156" t="str">
        <f t="shared" si="99"/>
        <v/>
      </c>
      <c r="Z194" s="138" t="str">
        <f>IF(ISBLANK(DATASHEET!AK180),"",DATASHEET!AK180)</f>
        <v>RAB</v>
      </c>
      <c r="AA194" s="198" t="str">
        <f>IF(ISBLANK(DATASHEET!AL180),"",DATASHEET!AL180)</f>
        <v>11T-BI-2</v>
      </c>
      <c r="AB194" s="140" t="str">
        <f>IF(AC194="","",IFERROR(VLOOKUP(DATASHEET!AN180,lookup,2,FALSE)-$P194,""))</f>
        <v/>
      </c>
      <c r="AC194" s="156" t="str">
        <f>IFERROR(INDEX(DATASHEET!$A$1:$DG$299,MATCH(PROGRESS!$A194,DATASHEET!$A$1:$A$299,0),MATCH(PROGRESS!AD$2,DATASHEET!$A$1:$DG$1,0)),"")</f>
        <v/>
      </c>
      <c r="AD194" s="156" t="str">
        <f t="shared" si="100"/>
        <v/>
      </c>
      <c r="AE194" s="138" t="str">
        <f>IF(ISBLANK(DATASHEET!AO180),"",DATASHEET!AO180)</f>
        <v/>
      </c>
      <c r="AF194" s="198" t="str">
        <f>IF(ISBLANK(DATASHEET!AP180),"",DATASHEET!AP180)</f>
        <v/>
      </c>
      <c r="AG194" s="140" t="str">
        <f>IF(AH194="","",IFERROR(VLOOKUP(DATASHEET!AR180,lookup,2,FALSE)-$P194,""))</f>
        <v/>
      </c>
      <c r="AH194" s="156" t="str">
        <f>IFERROR(INDEX(DATASHEET!$A$1:$DG$299,MATCH(PROGRESS!$A194,DATASHEET!$A$1:$A$299,0),MATCH(PROGRESS!AI$2,DATASHEET!$A$1:$DG$1,0)),"")</f>
        <v/>
      </c>
      <c r="AI194" s="156" t="str">
        <f t="shared" si="101"/>
        <v/>
      </c>
      <c r="AJ194" s="138" t="str">
        <f>IF(ISBLANK(DATASHEET!AS180),"",DATASHEET!AS180)</f>
        <v>GN</v>
      </c>
      <c r="AK194" s="198" t="str">
        <f>IF(ISBLANK(DATASHEET!AT180),"",DATASHEET!AT180)</f>
        <v>11T-CH-2</v>
      </c>
      <c r="AL194" s="140" t="str">
        <f>IF(AM194="","",IFERROR(VLOOKUP(DATASHEET!AV180,lookup,2,FALSE)-$P194,""))</f>
        <v/>
      </c>
      <c r="AM194" s="156" t="str">
        <f>IFERROR(INDEX(DATASHEET!$A$1:$DG$299,MATCH(PROGRESS!$A194,DATASHEET!$A$1:$A$299,0),MATCH(PROGRESS!AN$2,DATASHEET!$A$1:$DG$1,0)),"")</f>
        <v/>
      </c>
      <c r="AN194" s="156" t="str">
        <f t="shared" si="102"/>
        <v/>
      </c>
      <c r="AO194" s="138" t="str">
        <f>IF(ISBLANK(DATASHEET!AW180),"",DATASHEET!AW180)</f>
        <v/>
      </c>
      <c r="AP194" s="198" t="str">
        <f>IF(ISBLANK(DATASHEET!AX180),"",DATASHEET!AX180)</f>
        <v/>
      </c>
      <c r="AQ194" s="140" t="str">
        <f>IF(AR194="","",IFERROR(VLOOKUP(DATASHEET!AZ180,lookup,2,FALSE)-$P194,""))</f>
        <v/>
      </c>
      <c r="AR194" s="156" t="str">
        <f>IFERROR(INDEX(DATASHEET!$A$1:$DG$299,MATCH(PROGRESS!$A194,DATASHEET!$A$1:$A$299,0),MATCH(PROGRESS!AS$2,DATASHEET!$A$1:$DG$1,0)),"")</f>
        <v/>
      </c>
      <c r="AS194" s="156" t="str">
        <f t="shared" si="103"/>
        <v/>
      </c>
      <c r="AT194" s="138" t="str">
        <f>IF(ISBLANK(DATASHEET!BA180),"",DATASHEET!BA180)</f>
        <v/>
      </c>
      <c r="AU194" s="198" t="str">
        <f>IF(ISBLANK(DATASHEET!BB180),"",DATASHEET!BB180)</f>
        <v/>
      </c>
      <c r="AV194" s="140" t="str">
        <f>IF(AW194="","",IFERROR(VLOOKUP(DATASHEET!BD180,lookup,2,FALSE)-$P194,""))</f>
        <v/>
      </c>
      <c r="AW194" s="156" t="str">
        <f>IFERROR(INDEX(DATASHEET!$A$1:$DG$299,MATCH(PROGRESS!$A194,DATASHEET!$A$1:$A$299,0),MATCH(PROGRESS!AX$2,DATASHEET!$A$1:$DG$1,0)),"")</f>
        <v/>
      </c>
      <c r="AX194" s="156" t="str">
        <f t="shared" si="104"/>
        <v/>
      </c>
      <c r="AY194" s="138" t="str">
        <f>IF(ISBLANK(DATASHEET!BE180),"",DATASHEET!BE180)</f>
        <v/>
      </c>
      <c r="AZ194" s="198" t="str">
        <f>IF(ISBLANK(DATASHEET!BF180),"",DATASHEET!BF180)</f>
        <v/>
      </c>
      <c r="BA194" s="140" t="str">
        <f>IF(BB194="","",IFERROR(VLOOKUP(DATASHEET!BH180,lookup,2,FALSE)-$P194,""))</f>
        <v/>
      </c>
      <c r="BB194" s="156" t="str">
        <f>IFERROR(INDEX(DATASHEET!$A$1:$DG$299,MATCH(PROGRESS!$A194,DATASHEET!$A$1:$A$299,0),MATCH(PROGRESS!BC$2,DATASHEET!$A$1:$DG$1,0)),"")</f>
        <v/>
      </c>
      <c r="BC194" s="156" t="str">
        <f t="shared" si="105"/>
        <v/>
      </c>
      <c r="BD194" s="138" t="str">
        <f>IF(ISBLANK(DATASHEET!BI180),"",DATASHEET!BI180)</f>
        <v>EP</v>
      </c>
      <c r="BE194" s="198" t="str">
        <f>IF(ISBLANK(DATASHEET!BJ180),"",DATASHEET!BJ180)</f>
        <v>11X-EN-1</v>
      </c>
      <c r="BF194" s="140" t="str">
        <f>IF(BG194="","",IFERROR(VLOOKUP(DATASHEET!BL180,lookup,2,FALSE)-$P194,""))</f>
        <v/>
      </c>
      <c r="BG194" s="156" t="str">
        <f>IFERROR(INDEX(DATASHEET!$A$1:$DG$299,MATCH(PROGRESS!$A194,DATASHEET!$A$1:$A$299,0),MATCH(PROGRESS!BH$2,DATASHEET!$A$1:$DG$1,0)),"")</f>
        <v/>
      </c>
      <c r="BH194" s="156" t="str">
        <f t="shared" si="106"/>
        <v/>
      </c>
      <c r="BI194" s="138" t="str">
        <f>IF(ISBLANK(DATASHEET!BM180),"",DATASHEET!BM180)</f>
        <v/>
      </c>
      <c r="BJ194" s="198" t="str">
        <f>IF(ISBLANK(DATASHEET!BN180),"",DATASHEET!BN180)</f>
        <v/>
      </c>
      <c r="BK194" s="140" t="str">
        <f>IF(BL194="","",IFERROR(VLOOKUP(DATASHEET!BP180,lookup,2,FALSE)-$P194,""))</f>
        <v/>
      </c>
      <c r="BL194" s="156" t="str">
        <f>IFERROR(INDEX(DATASHEET!$A$1:$DG$299,MATCH(PROGRESS!$A194,DATASHEET!$A$1:$A$299,0),MATCH(PROGRESS!BM$2,DATASHEET!$A$1:$DG$1,0)),"")</f>
        <v/>
      </c>
      <c r="BM194" s="156" t="str">
        <f t="shared" si="107"/>
        <v/>
      </c>
      <c r="BN194" s="138" t="str">
        <f>IF(ISBLANK(DATASHEET!BQ180),"",DATASHEET!BQ180)</f>
        <v/>
      </c>
      <c r="BO194" s="198" t="str">
        <f>IF(ISBLANK(DATASHEET!BR180),"",DATASHEET!BR180)</f>
        <v/>
      </c>
      <c r="BP194" s="140" t="str">
        <f>IF(BQ194="","",IFERROR(VLOOKUP(DATASHEET!BX180,lookup,2,FALSE)-$P194,""))</f>
        <v/>
      </c>
      <c r="BQ194" s="156" t="str">
        <f>IFERROR(INDEX(DATASHEET!$A$1:$DG$299,MATCH(PROGRESS!$A194,DATASHEET!$A$1:$A$299,0),MATCH(PROGRESS!BR$2,DATASHEET!$A$1:$DG$1,0)),"")</f>
        <v/>
      </c>
      <c r="BR194" s="156" t="str">
        <f t="shared" si="108"/>
        <v/>
      </c>
      <c r="BS194" s="138" t="str">
        <f>IF(ISBLANK(DATASHEET!BY180),"",DATASHEET!BY180)</f>
        <v>EGQ</v>
      </c>
      <c r="BT194" s="198" t="str">
        <f>IF(ISBLANK(DATASHEET!BZ180),"",DATASHEET!BZ180)</f>
        <v>11S-FR-2</v>
      </c>
      <c r="BU194" s="140" t="str">
        <f>IF(BV194="","",IFERROR(VLOOKUP(DATASHEET!CB180,lookup,2,FALSE)-$P194,""))</f>
        <v/>
      </c>
      <c r="BV194" s="156" t="str">
        <f>IFERROR(INDEX(DATASHEET!$A$1:$DG$299,MATCH(PROGRESS!$A194,DATASHEET!$A$1:$A$299,0),MATCH(PROGRESS!BW$2,DATASHEET!$A$1:$DG$1,0)),"")</f>
        <v/>
      </c>
      <c r="BW194" s="156" t="str">
        <f t="shared" si="109"/>
        <v/>
      </c>
      <c r="BX194" s="138" t="str">
        <f>IF(ISBLANK(DATASHEET!CC180),"",DATASHEET!CC180)</f>
        <v/>
      </c>
      <c r="BY194" s="198" t="str">
        <f>IF(ISBLANK(DATASHEET!CD180),"",DATASHEET!CD180)</f>
        <v/>
      </c>
      <c r="BZ194" s="140" t="str">
        <f>IF(CA194="","",IFERROR(VLOOKUP(DATASHEET!CE180,lookup,2,FALSE)-$P194,""))</f>
        <v/>
      </c>
      <c r="CA194" s="156" t="str">
        <f>IFERROR(INDEX(DATASHEET!$A$1:$DG$299,MATCH(PROGRESS!$A194,DATASHEET!$A$1:$A$299,0),MATCH(PROGRESS!CB$2,DATASHEET!$A$1:$DG$1,0)),"")</f>
        <v/>
      </c>
      <c r="CB194" s="156" t="str">
        <f t="shared" si="110"/>
        <v/>
      </c>
      <c r="CC194" s="138" t="str">
        <f>IF(ISBLANK(DATASHEET!CF180),"",DATASHEET!CF180)</f>
        <v/>
      </c>
      <c r="CD194" s="198" t="str">
        <f>IF(ISBLANK(DATASHEET!CG180),"",DATASHEET!CG180)</f>
        <v/>
      </c>
      <c r="CE194" s="140" t="str">
        <f>IF(CF194="","",IFERROR(VLOOKUP(DATASHEET!CJ180,lookup,2,FALSE)-$P194,""))</f>
        <v/>
      </c>
      <c r="CF194" s="156" t="str">
        <f>IFERROR(INDEX(DATASHEET!$A$1:$DG$299,MATCH(PROGRESS!$A194,DATASHEET!$A$1:$A$299,0),MATCH(PROGRESS!CG$2,DATASHEET!$A$1:$DG$1,0)),"")</f>
        <v/>
      </c>
      <c r="CG194" s="156" t="str">
        <f t="shared" si="111"/>
        <v/>
      </c>
      <c r="CH194" s="138" t="str">
        <f>IF(ISBLANK(DATASHEET!CK180),"",DATASHEET!CK180)</f>
        <v>MSA</v>
      </c>
      <c r="CI194" s="198" t="str">
        <f>IF(ISBLANK(DATASHEET!CL180),"",DATASHEET!CL180)</f>
        <v>11MS2-HI2-7</v>
      </c>
      <c r="CJ194" s="140" t="str">
        <f>IF(CK194="","",IFERROR(VLOOKUP(DATASHEET!CN180,lookup,2,FALSE)-$P194,""))</f>
        <v/>
      </c>
      <c r="CK194" s="156" t="str">
        <f>IFERROR(INDEX(DATASHEET!$A$1:$DG$299,MATCH(PROGRESS!$A194,DATASHEET!$A$1:$A$299,0),MATCH(PROGRESS!CL$2,DATASHEET!$A$1:$DG$1,0)),"")</f>
        <v/>
      </c>
      <c r="CL194" s="156" t="str">
        <f t="shared" si="112"/>
        <v/>
      </c>
      <c r="CM194" s="138" t="str">
        <f>IF(ISBLANK(DATASHEET!CO180),"",DATASHEET!CO180)</f>
        <v>NBU</v>
      </c>
      <c r="CN194" s="198" t="str">
        <f>IF(ISBLANK(DATASHEET!CP180),"",DATASHEET!CP180)</f>
        <v>11X-MA-3</v>
      </c>
      <c r="CO194" s="140" t="str">
        <f>IF(CP194="","",IFERROR(VLOOKUP(DATASHEET!CR180,lookup,2,FALSE)-$P194,""))</f>
        <v/>
      </c>
      <c r="CP194" s="156" t="str">
        <f>IFERROR(INDEX(DATASHEET!$A$1:$DG$299,MATCH(PROGRESS!$A194,DATASHEET!$A$1:$A$299,0),MATCH(PROGRESS!CQ$2,DATASHEET!$A$1:$DG$1,0)),"")</f>
        <v/>
      </c>
      <c r="CQ194" s="156" t="str">
        <f t="shared" si="113"/>
        <v/>
      </c>
      <c r="CR194" s="138" t="str">
        <f>IF(ISBLANK(DATASHEET!CS180),"",DATASHEET!CS180)</f>
        <v/>
      </c>
      <c r="CS194" s="198" t="str">
        <f>IF(ISBLANK(DATASHEET!CT180),"",DATASHEET!CT180)</f>
        <v/>
      </c>
      <c r="CT194" s="140" t="str">
        <f>IF(CU194="","",IFERROR(VLOOKUP(DATASHEET!CV180,lookup,2,FALSE)-$P194,""))</f>
        <v/>
      </c>
      <c r="CU194" s="156" t="str">
        <f>IFERROR(INDEX(DATASHEET!$A$1:$DG$299,MATCH(PROGRESS!$A194,DATASHEET!$A$1:$A$299,0),MATCH(PROGRESS!CV$2,DATASHEET!$A$1:$DG$1,0)),"")</f>
        <v/>
      </c>
      <c r="CV194" s="156" t="str">
        <f t="shared" si="114"/>
        <v/>
      </c>
      <c r="CW194" s="138" t="str">
        <f>IF(ISBLANK(DATASHEET!CW180),"",DATASHEET!CW180)</f>
        <v/>
      </c>
      <c r="CX194" s="198" t="str">
        <f>IF(ISBLANK(DATASHEET!CX180),"",DATASHEET!CX180)</f>
        <v/>
      </c>
      <c r="CY194" s="140" t="str">
        <f>IF(CZ194="","",IFERROR(VLOOKUP(DATASHEET!DD180,lookup,2,FALSE)-$P194,""))</f>
        <v/>
      </c>
      <c r="CZ194" s="156" t="str">
        <f>IFERROR(INDEX(DATASHEET!$A$1:$DG$299,MATCH(PROGRESS!$A194,DATASHEET!$A$1:$A$299,0),MATCH(PROGRESS!DA$2,DATASHEET!$A$1:$DG$1,0)),"")</f>
        <v/>
      </c>
      <c r="DA194" s="156" t="str">
        <f t="shared" si="115"/>
        <v/>
      </c>
      <c r="DB194" s="138" t="str">
        <f>IF(ISBLANK(DATASHEET!DE180),"",DATASHEET!DE180)</f>
        <v/>
      </c>
      <c r="DC194" s="198" t="str">
        <f>IF(ISBLANK(DATASHEET!DF180),"",DATASHEET!DF180)</f>
        <v/>
      </c>
      <c r="DD194" s="140" t="str">
        <f>IF(DE194="","",IFERROR(VLOOKUP(DATASHEET!DH180,lookup,2,FALSE)-$P194,""))</f>
        <v/>
      </c>
      <c r="DE194" s="156" t="str">
        <f>IFERROR(INDEX(DATASHEET!$A$1:$DG$299,MATCH(PROGRESS!$A194,DATASHEET!$A$1:$A$299,0),MATCH(PROGRESS!DF$2,DATASHEET!$A$1:$DG$1,0)),"")</f>
        <v/>
      </c>
      <c r="DF194" s="156" t="str">
        <f t="shared" si="116"/>
        <v/>
      </c>
      <c r="DG194" s="138" t="str">
        <f>IF(ISBLANK(DATASHEET!DI180),"",DATASHEET!DI180)</f>
        <v>DWA</v>
      </c>
      <c r="DH194" s="198" t="str">
        <f>IF(ISBLANK(DATASHEET!DJ180),"",DATASHEET!DJ180)</f>
        <v>11T-PH-2</v>
      </c>
      <c r="DI194" s="140" t="str">
        <f>IF(DJ194="","",IFERROR(VLOOKUP(DATASHEET!DL180,lookup,2,FALSE)-$P194,""))</f>
        <v/>
      </c>
      <c r="DJ194" s="156" t="str">
        <f>IFERROR(INDEX(DATASHEET!$A$1:$DG$299,MATCH(PROGRESS!$A194,DATASHEET!$A$1:$A$299,0),MATCH(PROGRESS!DK$2,DATASHEET!$A$1:$DG$1,0)),"")</f>
        <v/>
      </c>
      <c r="DK194" s="156" t="str">
        <f t="shared" si="117"/>
        <v/>
      </c>
      <c r="DL194" s="138" t="str">
        <f>IF(ISBLANK(DATASHEET!DM180),"",DATASHEET!DM180)</f>
        <v/>
      </c>
      <c r="DM194" s="198" t="str">
        <f>IF(ISBLANK(DATASHEET!DN180),"",DATASHEET!DN180)</f>
        <v/>
      </c>
      <c r="DN194" s="140" t="str">
        <f>IF(DO194="","",IFERROR(VLOOKUP(DATASHEET!DP180,lookup,2,FALSE)-$P194,""))</f>
        <v/>
      </c>
      <c r="DO194" s="156" t="str">
        <f>IFERROR(INDEX(DATASHEET!$A$1:$DG$299,MATCH(PROGRESS!$A194,DATASHEET!$A$1:$A$299,0),MATCH(PROGRESS!DP$2,DATASHEET!$A$1:$DG$1,0)),"")</f>
        <v/>
      </c>
      <c r="DP194" s="156" t="str">
        <f t="shared" si="118"/>
        <v/>
      </c>
      <c r="DQ194" s="138" t="str">
        <f>IF(ISBLANK(DATASHEET!DQ180),"",DATASHEET!DQ180)</f>
        <v>ZA</v>
      </c>
      <c r="DR194" s="198" t="str">
        <f>IF(ISBLANK(DATASHEET!DR180),"",DATASHEET!DR180)</f>
        <v>11X-RE-7</v>
      </c>
      <c r="DS194" s="140" t="str">
        <f>IF(DT194="","",IFERROR(VLOOKUP(DATASHEET!DT180,lookup,2,FALSE)-$P194,""))</f>
        <v/>
      </c>
      <c r="DT194" s="156" t="str">
        <f>IFERROR(INDEX(DATASHEET!$A$1:$DG$299,MATCH(PROGRESS!$A194,DATASHEET!$A$1:$A$299,0),MATCH(PROGRESS!DU$2,DATASHEET!$A$1:$DG$1,0)),"")</f>
        <v/>
      </c>
      <c r="DU194" s="156" t="str">
        <f t="shared" si="119"/>
        <v/>
      </c>
      <c r="DV194" s="138" t="str">
        <f>IF(ISBLANK(DATASHEET!DU180),"",DATASHEET!DU180)</f>
        <v/>
      </c>
      <c r="DW194" s="198" t="str">
        <f>IF(ISBLANK(DATASHEET!DV180),"",DATASHEET!DV180)</f>
        <v/>
      </c>
      <c r="DX194" s="140" t="str">
        <f>IF(DY194="","",IFERROR(VLOOKUP(DATASHEET!DX180,lookup,2,FALSE)-$P194,""))</f>
        <v/>
      </c>
      <c r="DY194" s="156" t="str">
        <f>IFERROR(INDEX(DATASHEET!$A$1:$DG$299,MATCH(PROGRESS!$A194,DATASHEET!$A$1:$A$299,0),MATCH(PROGRESS!DZ$2,DATASHEET!$A$1:$DG$1,0)),"")</f>
        <v/>
      </c>
      <c r="DZ194" s="156" t="str">
        <f t="shared" si="120"/>
        <v/>
      </c>
      <c r="EA194" s="138" t="str">
        <f>IF(ISBLANK(DATASHEET!DY180),"",DATASHEET!DY180)</f>
        <v/>
      </c>
      <c r="EB194" s="198" t="str">
        <f>IF(ISBLANK(DATASHEET!DZ180),"",DATASHEET!DZ180)</f>
        <v/>
      </c>
      <c r="FD194" s="526"/>
      <c r="FE194" s="532"/>
      <c r="FF194" s="532"/>
      <c r="FG194" s="532"/>
      <c r="FH194" s="526"/>
      <c r="FI194" s="526"/>
      <c r="FJ194" s="532"/>
      <c r="FK194" s="526"/>
      <c r="FL194" s="532"/>
      <c r="FM194" s="526"/>
      <c r="FN194" s="532"/>
      <c r="FO194" s="532"/>
      <c r="FP194" s="532"/>
      <c r="FQ194" s="526"/>
      <c r="FR194" s="526"/>
      <c r="FS194" s="526"/>
      <c r="FT194" s="532"/>
      <c r="FU194" s="526"/>
      <c r="FV194" s="532"/>
      <c r="FW194" s="532"/>
      <c r="FX194" s="532"/>
      <c r="FY194" s="526"/>
      <c r="FZ194" s="532"/>
      <c r="GA194" s="529"/>
      <c r="GB194" s="530"/>
      <c r="GC194" s="530"/>
      <c r="GD194" s="529"/>
      <c r="GE194" s="530"/>
      <c r="GF194" s="530"/>
      <c r="GG194" s="530"/>
      <c r="GH194" s="530"/>
      <c r="GI194" s="530"/>
      <c r="GJ194" s="529"/>
      <c r="GK194" s="530"/>
      <c r="GL194" s="529"/>
      <c r="GM194" s="529"/>
      <c r="GN194" s="530"/>
      <c r="GO194" s="530"/>
      <c r="GP194" s="529"/>
      <c r="GQ194" s="529"/>
      <c r="GR194" s="530"/>
      <c r="GS194" s="530"/>
      <c r="GT194" s="529"/>
    </row>
    <row r="195" spans="1:210" ht="15.75" x14ac:dyDescent="0.25">
      <c r="A195" s="179">
        <f>DATASHEET!A181</f>
        <v>151663</v>
      </c>
      <c r="B195" s="58" t="str">
        <f>DATASHEET!B181</f>
        <v>STEPHENSON, Lewis</v>
      </c>
      <c r="C195" s="169" t="str">
        <f>DATASHEET!C181</f>
        <v>11SPI</v>
      </c>
      <c r="D195" s="170" t="str">
        <f>DATASHEET!D181</f>
        <v>M</v>
      </c>
      <c r="E195" s="170" t="str">
        <f>DATASHEET!J181</f>
        <v>N</v>
      </c>
      <c r="F195" s="170" t="str">
        <f>DATASHEET!E181</f>
        <v>N</v>
      </c>
      <c r="G195" s="170" t="str">
        <f>DATASHEET!F181</f>
        <v>White and Black Caribbean</v>
      </c>
      <c r="H195" s="170" t="str">
        <f>DATASHEET!G181</f>
        <v>N</v>
      </c>
      <c r="I195" s="170" t="str">
        <f>DATASHEET!H181</f>
        <v>N</v>
      </c>
      <c r="J195" s="170" t="str">
        <f>DATASHEET!I181</f>
        <v>N</v>
      </c>
      <c r="K195" s="171" t="str">
        <f>DATASHEET!M181</f>
        <v>M</v>
      </c>
      <c r="L195" s="88" t="str">
        <f t="shared" si="96"/>
        <v/>
      </c>
      <c r="M195" s="88" t="str">
        <f t="shared" si="97"/>
        <v/>
      </c>
      <c r="N195" s="498" t="str">
        <f>IF(ISBLANK(DATASHEET!L181),"",DATASHEET!L181)</f>
        <v>5-6</v>
      </c>
      <c r="O195" s="109">
        <f>IFERROR(IF(VLOOKUP(DATASHEET!A181,[5]YEAR11!$A$2:$AF$236,18,FALSE)="","",VLOOKUP(DATASHEET!A181,[5]YEAR11!$A$2:$AF$236,18,FALSE)),"")</f>
        <v>49.024999999999999</v>
      </c>
      <c r="P195" s="111">
        <f>IFERROR(IF(VLOOKUP(DATASHEET!A181,[5]YEAR11!$A$2:$AF$237,19,FALSE)="","",VLOOKUP(DATASHEET!A181,[5]YEAR11!$A$2:$AF$237,19,FALSE)),"")</f>
        <v>4.9024999999999999</v>
      </c>
      <c r="Q195" s="497">
        <f>'P8 BREAKDOWN'!M183</f>
        <v>-4.5024999999999995</v>
      </c>
      <c r="R195" s="140" t="str">
        <f>IF(S195="","",IFERROR(VLOOKUP(DATASHEET!AF181,lookup,2,FALSE)-$P195,""))</f>
        <v/>
      </c>
      <c r="S195" s="156" t="str">
        <f>IFERROR(INDEX(DATASHEET!$A$1:$DG$299,MATCH(PROGRESS!$A195,DATASHEET!$A$1:$A$299,0),MATCH(PROGRESS!T$2,DATASHEET!$A$1:$DG$1,0)),"")</f>
        <v/>
      </c>
      <c r="T195" s="156" t="str">
        <f t="shared" si="98"/>
        <v/>
      </c>
      <c r="U195" s="138" t="str">
        <f>IF(ISBLANK(DATASHEET!AG181),"",DATASHEET!AG181)</f>
        <v/>
      </c>
      <c r="V195" s="198" t="str">
        <f>IF(ISBLANK(DATASHEET!AH181),"",DATASHEET!AH181)</f>
        <v/>
      </c>
      <c r="W195" s="140" t="str">
        <f>IF(X195="","",IFERROR(VLOOKUP(DATASHEET!AJ181,lookup,2,FALSE)-$P195,""))</f>
        <v/>
      </c>
      <c r="X195" s="156" t="str">
        <f>IFERROR(INDEX(DATASHEET!$A$1:$DG$299,MATCH(PROGRESS!$A195,DATASHEET!$A$1:$A$299,0),MATCH(PROGRESS!Y$2,DATASHEET!$A$1:$DG$1,0)),"")</f>
        <v/>
      </c>
      <c r="Y195" s="156" t="str">
        <f t="shared" si="99"/>
        <v/>
      </c>
      <c r="Z195" s="138" t="str">
        <f>IF(ISBLANK(DATASHEET!AK181),"",DATASHEET!AK181)</f>
        <v/>
      </c>
      <c r="AA195" s="198" t="str">
        <f>IF(ISBLANK(DATASHEET!AL181),"",DATASHEET!AL181)</f>
        <v/>
      </c>
      <c r="AB195" s="140" t="str">
        <f>IF(AC195="","",IFERROR(VLOOKUP(DATASHEET!AN181,lookup,2,FALSE)-$P195,""))</f>
        <v/>
      </c>
      <c r="AC195" s="156" t="str">
        <f>IFERROR(INDEX(DATASHEET!$A$1:$DG$299,MATCH(PROGRESS!$A195,DATASHEET!$A$1:$A$299,0),MATCH(PROGRESS!AD$2,DATASHEET!$A$1:$DG$1,0)),"")</f>
        <v/>
      </c>
      <c r="AD195" s="156" t="str">
        <f t="shared" si="100"/>
        <v/>
      </c>
      <c r="AE195" s="138" t="str">
        <f>IF(ISBLANK(DATASHEET!AO181),"",DATASHEET!AO181)</f>
        <v/>
      </c>
      <c r="AF195" s="198" t="str">
        <f>IF(ISBLANK(DATASHEET!AP181),"",DATASHEET!AP181)</f>
        <v/>
      </c>
      <c r="AG195" s="140" t="str">
        <f>IF(AH195="","",IFERROR(VLOOKUP(DATASHEET!AR181,lookup,2,FALSE)-$P195,""))</f>
        <v/>
      </c>
      <c r="AH195" s="156" t="str">
        <f>IFERROR(INDEX(DATASHEET!$A$1:$DG$299,MATCH(PROGRESS!$A195,DATASHEET!$A$1:$A$299,0),MATCH(PROGRESS!AI$2,DATASHEET!$A$1:$DG$1,0)),"")</f>
        <v/>
      </c>
      <c r="AI195" s="156" t="str">
        <f t="shared" si="101"/>
        <v/>
      </c>
      <c r="AJ195" s="138" t="str">
        <f>IF(ISBLANK(DATASHEET!AS181),"",DATASHEET!AS181)</f>
        <v/>
      </c>
      <c r="AK195" s="198" t="str">
        <f>IF(ISBLANK(DATASHEET!AT181),"",DATASHEET!AT181)</f>
        <v/>
      </c>
      <c r="AL195" s="140" t="str">
        <f>IF(AM195="","",IFERROR(VLOOKUP(DATASHEET!AV181,lookup,2,FALSE)-$P195,""))</f>
        <v/>
      </c>
      <c r="AM195" s="156" t="str">
        <f>IFERROR(INDEX(DATASHEET!$A$1:$DG$299,MATCH(PROGRESS!$A195,DATASHEET!$A$1:$A$299,0),MATCH(PROGRESS!AN$2,DATASHEET!$A$1:$DG$1,0)),"")</f>
        <v/>
      </c>
      <c r="AN195" s="156" t="str">
        <f t="shared" si="102"/>
        <v/>
      </c>
      <c r="AO195" s="138" t="str">
        <f>IF(ISBLANK(DATASHEET!AW181),"",DATASHEET!AW181)</f>
        <v/>
      </c>
      <c r="AP195" s="198" t="str">
        <f>IF(ISBLANK(DATASHEET!AX181),"",DATASHEET!AX181)</f>
        <v/>
      </c>
      <c r="AQ195" s="140" t="str">
        <f>IF(AR195="","",IFERROR(VLOOKUP(DATASHEET!AZ181,lookup,2,FALSE)-$P195,""))</f>
        <v/>
      </c>
      <c r="AR195" s="156" t="str">
        <f>IFERROR(INDEX(DATASHEET!$A$1:$DG$299,MATCH(PROGRESS!$A195,DATASHEET!$A$1:$A$299,0),MATCH(PROGRESS!AS$2,DATASHEET!$A$1:$DG$1,0)),"")</f>
        <v/>
      </c>
      <c r="AS195" s="156" t="str">
        <f t="shared" si="103"/>
        <v/>
      </c>
      <c r="AT195" s="138" t="str">
        <f>IF(ISBLANK(DATASHEET!BA181),"",DATASHEET!BA181)</f>
        <v/>
      </c>
      <c r="AU195" s="198" t="str">
        <f>IF(ISBLANK(DATASHEET!BB181),"",DATASHEET!BB181)</f>
        <v/>
      </c>
      <c r="AV195" s="140" t="str">
        <f>IF(AW195="","",IFERROR(VLOOKUP(DATASHEET!BD181,lookup,2,FALSE)-$P195,""))</f>
        <v/>
      </c>
      <c r="AW195" s="156" t="str">
        <f>IFERROR(INDEX(DATASHEET!$A$1:$DG$299,MATCH(PROGRESS!$A195,DATASHEET!$A$1:$A$299,0),MATCH(PROGRESS!AX$2,DATASHEET!$A$1:$DG$1,0)),"")</f>
        <v/>
      </c>
      <c r="AX195" s="156" t="str">
        <f t="shared" si="104"/>
        <v/>
      </c>
      <c r="AY195" s="138" t="str">
        <f>IF(ISBLANK(DATASHEET!BE181),"",DATASHEET!BE181)</f>
        <v/>
      </c>
      <c r="AZ195" s="198" t="str">
        <f>IF(ISBLANK(DATASHEET!BF181),"",DATASHEET!BF181)</f>
        <v/>
      </c>
      <c r="BA195" s="140" t="str">
        <f>IF(BB195="","",IFERROR(VLOOKUP(DATASHEET!BH181,lookup,2,FALSE)-$P195,""))</f>
        <v/>
      </c>
      <c r="BB195" s="156" t="str">
        <f>IFERROR(INDEX(DATASHEET!$A$1:$DG$299,MATCH(PROGRESS!$A195,DATASHEET!$A$1:$A$299,0),MATCH(PROGRESS!BC$2,DATASHEET!$A$1:$DG$1,0)),"")</f>
        <v/>
      </c>
      <c r="BC195" s="156" t="str">
        <f t="shared" si="105"/>
        <v/>
      </c>
      <c r="BD195" s="138" t="str">
        <f>IF(ISBLANK(DATASHEET!BI181),"",DATASHEET!BI181)</f>
        <v>CMC</v>
      </c>
      <c r="BE195" s="198" t="str">
        <f>IF(ISBLANK(DATASHEET!BJ181),"",DATASHEET!BJ181)</f>
        <v>11X-EN-4</v>
      </c>
      <c r="BF195" s="140" t="str">
        <f>IF(BG195="","",IFERROR(VLOOKUP(DATASHEET!BL181,lookup,2,FALSE)-$P195,""))</f>
        <v/>
      </c>
      <c r="BG195" s="156" t="str">
        <f>IFERROR(INDEX(DATASHEET!$A$1:$DG$299,MATCH(PROGRESS!$A195,DATASHEET!$A$1:$A$299,0),MATCH(PROGRESS!BH$2,DATASHEET!$A$1:$DG$1,0)),"")</f>
        <v/>
      </c>
      <c r="BH195" s="156" t="str">
        <f t="shared" si="106"/>
        <v/>
      </c>
      <c r="BI195" s="138" t="str">
        <f>IF(ISBLANK(DATASHEET!BM181),"",DATASHEET!BM181)</f>
        <v/>
      </c>
      <c r="BJ195" s="198" t="str">
        <f>IF(ISBLANK(DATASHEET!BN181),"",DATASHEET!BN181)</f>
        <v/>
      </c>
      <c r="BK195" s="140" t="str">
        <f>IF(BL195="","",IFERROR(VLOOKUP(DATASHEET!BP181,lookup,2,FALSE)-$P195,""))</f>
        <v/>
      </c>
      <c r="BL195" s="156" t="str">
        <f>IFERROR(INDEX(DATASHEET!$A$1:$DG$299,MATCH(PROGRESS!$A195,DATASHEET!$A$1:$A$299,0),MATCH(PROGRESS!BM$2,DATASHEET!$A$1:$DG$1,0)),"")</f>
        <v/>
      </c>
      <c r="BM195" s="156" t="str">
        <f t="shared" si="107"/>
        <v/>
      </c>
      <c r="BN195" s="138" t="str">
        <f>IF(ISBLANK(DATASHEET!BQ181),"",DATASHEET!BQ181)</f>
        <v/>
      </c>
      <c r="BO195" s="198" t="str">
        <f>IF(ISBLANK(DATASHEET!BR181),"",DATASHEET!BR181)</f>
        <v/>
      </c>
      <c r="BP195" s="140" t="str">
        <f>IF(BQ195="","",IFERROR(VLOOKUP(DATASHEET!BX181,lookup,2,FALSE)-$P195,""))</f>
        <v/>
      </c>
      <c r="BQ195" s="156" t="str">
        <f>IFERROR(INDEX(DATASHEET!$A$1:$DG$299,MATCH(PROGRESS!$A195,DATASHEET!$A$1:$A$299,0),MATCH(PROGRESS!BR$2,DATASHEET!$A$1:$DG$1,0)),"")</f>
        <v/>
      </c>
      <c r="BR195" s="156" t="str">
        <f t="shared" si="108"/>
        <v/>
      </c>
      <c r="BS195" s="138" t="str">
        <f>IF(ISBLANK(DATASHEET!BY181),"",DATASHEET!BY181)</f>
        <v>EGQ</v>
      </c>
      <c r="BT195" s="198" t="str">
        <f>IF(ISBLANK(DATASHEET!BZ181),"",DATASHEET!BZ181)</f>
        <v>11S-FR-2</v>
      </c>
      <c r="BU195" s="140" t="str">
        <f>IF(BV195="","",IFERROR(VLOOKUP(DATASHEET!CB181,lookup,2,FALSE)-$P195,""))</f>
        <v/>
      </c>
      <c r="BV195" s="156" t="str">
        <f>IFERROR(INDEX(DATASHEET!$A$1:$DG$299,MATCH(PROGRESS!$A195,DATASHEET!$A$1:$A$299,0),MATCH(PROGRESS!BW$2,DATASHEET!$A$1:$DG$1,0)),"")</f>
        <v/>
      </c>
      <c r="BW195" s="156" t="str">
        <f t="shared" si="109"/>
        <v/>
      </c>
      <c r="BX195" s="138" t="str">
        <f>IF(ISBLANK(DATASHEET!CC181),"",DATASHEET!CC181)</f>
        <v/>
      </c>
      <c r="BY195" s="198" t="str">
        <f>IF(ISBLANK(DATASHEET!CD181),"",DATASHEET!CD181)</f>
        <v/>
      </c>
      <c r="BZ195" s="140" t="str">
        <f>IF(CA195="","",IFERROR(VLOOKUP(DATASHEET!CE181,lookup,2,FALSE)-$P195,""))</f>
        <v/>
      </c>
      <c r="CA195" s="156" t="str">
        <f>IFERROR(INDEX(DATASHEET!$A$1:$DG$299,MATCH(PROGRESS!$A195,DATASHEET!$A$1:$A$299,0),MATCH(PROGRESS!CB$2,DATASHEET!$A$1:$DG$1,0)),"")</f>
        <v/>
      </c>
      <c r="CB195" s="156" t="str">
        <f t="shared" si="110"/>
        <v/>
      </c>
      <c r="CC195" s="138" t="str">
        <f>IF(ISBLANK(DATASHEET!CF181),"",DATASHEET!CF181)</f>
        <v/>
      </c>
      <c r="CD195" s="198" t="str">
        <f>IF(ISBLANK(DATASHEET!CG181),"",DATASHEET!CG181)</f>
        <v/>
      </c>
      <c r="CE195" s="140" t="str">
        <f>IF(CF195="","",IFERROR(VLOOKUP(DATASHEET!CJ181,lookup,2,FALSE)-$P195,""))</f>
        <v/>
      </c>
      <c r="CF195" s="156" t="str">
        <f>IFERROR(INDEX(DATASHEET!$A$1:$DG$299,MATCH(PROGRESS!$A195,DATASHEET!$A$1:$A$299,0),MATCH(PROGRESS!CG$2,DATASHEET!$A$1:$DG$1,0)),"")</f>
        <v/>
      </c>
      <c r="CG195" s="156" t="str">
        <f t="shared" si="111"/>
        <v/>
      </c>
      <c r="CH195" s="138" t="str">
        <f>IF(ISBLANK(DATASHEET!CK181),"",DATASHEET!CK181)</f>
        <v/>
      </c>
      <c r="CI195" s="198" t="str">
        <f>IF(ISBLANK(DATASHEET!CL181),"",DATASHEET!CL181)</f>
        <v/>
      </c>
      <c r="CJ195" s="140" t="str">
        <f>IF(CK195="","",IFERROR(VLOOKUP(DATASHEET!CN181,lookup,2,FALSE)-$P195,""))</f>
        <v/>
      </c>
      <c r="CK195" s="156" t="str">
        <f>IFERROR(INDEX(DATASHEET!$A$1:$DG$299,MATCH(PROGRESS!$A195,DATASHEET!$A$1:$A$299,0),MATCH(PROGRESS!CL$2,DATASHEET!$A$1:$DG$1,0)),"")</f>
        <v/>
      </c>
      <c r="CL195" s="156" t="str">
        <f t="shared" si="112"/>
        <v/>
      </c>
      <c r="CM195" s="138" t="str">
        <f>IF(ISBLANK(DATASHEET!CO181),"",DATASHEET!CO181)</f>
        <v>NBU</v>
      </c>
      <c r="CN195" s="198" t="str">
        <f>IF(ISBLANK(DATASHEET!CP181),"",DATASHEET!CP181)</f>
        <v>11X-MA-3</v>
      </c>
      <c r="CO195" s="140" t="str">
        <f>IF(CP195="","",IFERROR(VLOOKUP(DATASHEET!CR181,lookup,2,FALSE)-$P195,""))</f>
        <v/>
      </c>
      <c r="CP195" s="156" t="str">
        <f>IFERROR(INDEX(DATASHEET!$A$1:$DG$299,MATCH(PROGRESS!$A195,DATASHEET!$A$1:$A$299,0),MATCH(PROGRESS!CQ$2,DATASHEET!$A$1:$DG$1,0)),"")</f>
        <v/>
      </c>
      <c r="CQ195" s="156" t="str">
        <f t="shared" si="113"/>
        <v/>
      </c>
      <c r="CR195" s="138" t="str">
        <f>IF(ISBLANK(DATASHEET!CS181),"",DATASHEET!CS181)</f>
        <v/>
      </c>
      <c r="CS195" s="198" t="str">
        <f>IF(ISBLANK(DATASHEET!CT181),"",DATASHEET!CT181)</f>
        <v/>
      </c>
      <c r="CT195" s="140" t="str">
        <f>IF(CU195="","",IFERROR(VLOOKUP(DATASHEET!CV181,lookup,2,FALSE)-$P195,""))</f>
        <v/>
      </c>
      <c r="CU195" s="156" t="str">
        <f>IFERROR(INDEX(DATASHEET!$A$1:$DG$299,MATCH(PROGRESS!$A195,DATASHEET!$A$1:$A$299,0),MATCH(PROGRESS!CV$2,DATASHEET!$A$1:$DG$1,0)),"")</f>
        <v/>
      </c>
      <c r="CV195" s="156" t="str">
        <f t="shared" si="114"/>
        <v/>
      </c>
      <c r="CW195" s="138" t="str">
        <f>IF(ISBLANK(DATASHEET!CW181),"",DATASHEET!CW181)</f>
        <v>SGO</v>
      </c>
      <c r="CX195" s="198" t="str">
        <f>IF(ISBLANK(DATASHEET!CX181),"",DATASHEET!CX181)</f>
        <v>11LT-PHO-6</v>
      </c>
      <c r="CY195" s="140" t="str">
        <f>IF(CZ195="","",IFERROR(VLOOKUP(DATASHEET!DD181,lookup,2,FALSE)-$P195,""))</f>
        <v/>
      </c>
      <c r="CZ195" s="156" t="str">
        <f>IFERROR(INDEX(DATASHEET!$A$1:$DG$299,MATCH(PROGRESS!$A195,DATASHEET!$A$1:$A$299,0),MATCH(PROGRESS!DA$2,DATASHEET!$A$1:$DG$1,0)),"")</f>
        <v/>
      </c>
      <c r="DA195" s="156" t="str">
        <f t="shared" si="115"/>
        <v/>
      </c>
      <c r="DB195" s="138" t="str">
        <f>IF(ISBLANK(DATASHEET!DE181),"",DATASHEET!DE181)</f>
        <v>JOS</v>
      </c>
      <c r="DC195" s="198" t="str">
        <f>IF(ISBLANK(DATASHEET!DF181),"",DATASHEET!DF181)</f>
        <v>11MS2-PE-MS2-10</v>
      </c>
      <c r="DD195" s="140" t="str">
        <f>IF(DE195="","",IFERROR(VLOOKUP(DATASHEET!DH181,lookup,2,FALSE)-$P195,""))</f>
        <v/>
      </c>
      <c r="DE195" s="156" t="str">
        <f>IFERROR(INDEX(DATASHEET!$A$1:$DG$299,MATCH(PROGRESS!$A195,DATASHEET!$A$1:$A$299,0),MATCH(PROGRESS!DF$2,DATASHEET!$A$1:$DG$1,0)),"")</f>
        <v/>
      </c>
      <c r="DF195" s="156" t="str">
        <f t="shared" si="116"/>
        <v/>
      </c>
      <c r="DG195" s="138" t="str">
        <f>IF(ISBLANK(DATASHEET!DI181),"",DATASHEET!DI181)</f>
        <v/>
      </c>
      <c r="DH195" s="198" t="str">
        <f>IF(ISBLANK(DATASHEET!DJ181),"",DATASHEET!DJ181)</f>
        <v/>
      </c>
      <c r="DI195" s="140" t="str">
        <f>IF(DJ195="","",IFERROR(VLOOKUP(DATASHEET!DL181,lookup,2,FALSE)-$P195,""))</f>
        <v/>
      </c>
      <c r="DJ195" s="156" t="str">
        <f>IFERROR(INDEX(DATASHEET!$A$1:$DG$299,MATCH(PROGRESS!$A195,DATASHEET!$A$1:$A$299,0),MATCH(PROGRESS!DK$2,DATASHEET!$A$1:$DG$1,0)),"")</f>
        <v/>
      </c>
      <c r="DK195" s="156" t="str">
        <f t="shared" si="117"/>
        <v/>
      </c>
      <c r="DL195" s="138" t="str">
        <f>IF(ISBLANK(DATASHEET!DM181),"",DATASHEET!DM181)</f>
        <v/>
      </c>
      <c r="DM195" s="198" t="str">
        <f>IF(ISBLANK(DATASHEET!DN181),"",DATASHEET!DN181)</f>
        <v/>
      </c>
      <c r="DN195" s="140" t="str">
        <f>IF(DO195="","",IFERROR(VLOOKUP(DATASHEET!DP181,lookup,2,FALSE)-$P195,""))</f>
        <v/>
      </c>
      <c r="DO195" s="156" t="str">
        <f>IFERROR(INDEX(DATASHEET!$A$1:$DG$299,MATCH(PROGRESS!$A195,DATASHEET!$A$1:$A$299,0),MATCH(PROGRESS!DP$2,DATASHEET!$A$1:$DG$1,0)),"")</f>
        <v/>
      </c>
      <c r="DP195" s="156" t="str">
        <f t="shared" si="118"/>
        <v/>
      </c>
      <c r="DQ195" s="138" t="str">
        <f>IF(ISBLANK(DATASHEET!DQ181),"",DATASHEET!DQ181)</f>
        <v>PLO</v>
      </c>
      <c r="DR195" s="198" t="str">
        <f>IF(ISBLANK(DATASHEET!DR181),"",DATASHEET!DR181)</f>
        <v>11X-RE-2</v>
      </c>
      <c r="DS195" s="140" t="str">
        <f>IF(DT195="","",IFERROR(VLOOKUP(DATASHEET!DT181,lookup,2,FALSE)-$P195,""))</f>
        <v/>
      </c>
      <c r="DT195" s="156" t="str">
        <f>IFERROR(INDEX(DATASHEET!$A$1:$DG$299,MATCH(PROGRESS!$A195,DATASHEET!$A$1:$A$299,0),MATCH(PROGRESS!DU$2,DATASHEET!$A$1:$DG$1,0)),"")</f>
        <v/>
      </c>
      <c r="DU195" s="156" t="str">
        <f t="shared" si="119"/>
        <v/>
      </c>
      <c r="DV195" s="138" t="str">
        <f>IF(ISBLANK(DATASHEET!DU181),"",DATASHEET!DU181)</f>
        <v>ES</v>
      </c>
      <c r="DW195" s="198" t="str">
        <f>IF(ISBLANK(DATASHEET!DV181),"",DATASHEET!DV181)</f>
        <v>11C-SC-2</v>
      </c>
      <c r="DX195" s="140" t="str">
        <f>IF(DY195="","",IFERROR(VLOOKUP(DATASHEET!DX181,lookup,2,FALSE)-$P195,""))</f>
        <v/>
      </c>
      <c r="DY195" s="156" t="str">
        <f>IFERROR(INDEX(DATASHEET!$A$1:$DG$299,MATCH(PROGRESS!$A195,DATASHEET!$A$1:$A$299,0),MATCH(PROGRESS!DZ$2,DATASHEET!$A$1:$DG$1,0)),"")</f>
        <v/>
      </c>
      <c r="DZ195" s="156" t="str">
        <f t="shared" si="120"/>
        <v/>
      </c>
      <c r="EA195" s="138" t="str">
        <f>IF(ISBLANK(DATASHEET!DY181),"",DATASHEET!DY181)</f>
        <v/>
      </c>
      <c r="EB195" s="198" t="str">
        <f>IF(ISBLANK(DATASHEET!DZ181),"",DATASHEET!DZ181)</f>
        <v/>
      </c>
      <c r="FD195" s="526"/>
      <c r="FE195" s="532"/>
      <c r="FF195" s="532"/>
      <c r="FG195" s="532"/>
      <c r="FH195" s="526"/>
      <c r="FI195" s="526"/>
      <c r="FJ195" s="532"/>
      <c r="FK195" s="526"/>
      <c r="FL195" s="532"/>
      <c r="FM195" s="526"/>
      <c r="FN195" s="532"/>
      <c r="FO195" s="532"/>
      <c r="FP195" s="532"/>
      <c r="FQ195" s="526"/>
      <c r="FR195" s="526"/>
      <c r="FS195" s="526"/>
      <c r="FT195" s="532"/>
      <c r="FU195" s="526"/>
      <c r="FV195" s="532"/>
      <c r="FW195" s="532"/>
      <c r="FX195" s="532"/>
      <c r="FY195" s="526"/>
      <c r="FZ195" s="532"/>
      <c r="GA195" s="529"/>
      <c r="GB195" s="530"/>
      <c r="GC195" s="530"/>
      <c r="GD195" s="529"/>
      <c r="GE195" s="530"/>
      <c r="GF195" s="530"/>
      <c r="GG195" s="530"/>
      <c r="GH195" s="530"/>
      <c r="GI195" s="530"/>
      <c r="GJ195" s="529"/>
      <c r="GK195" s="530"/>
      <c r="GL195" s="529"/>
      <c r="GM195" s="529"/>
      <c r="GN195" s="530"/>
      <c r="GO195" s="530"/>
      <c r="GP195" s="529"/>
      <c r="GQ195" s="529"/>
      <c r="GR195" s="530"/>
      <c r="GS195" s="530"/>
      <c r="GT195" s="529"/>
    </row>
    <row r="196" spans="1:210" ht="15.75" x14ac:dyDescent="0.25">
      <c r="A196" s="179">
        <f>DATASHEET!A182</f>
        <v>151659</v>
      </c>
      <c r="B196" s="58" t="str">
        <f>DATASHEET!B182</f>
        <v>STREICHER ROOTMAN, Mika</v>
      </c>
      <c r="C196" s="169" t="str">
        <f>DATASHEET!C182</f>
        <v>11JNE</v>
      </c>
      <c r="D196" s="170" t="str">
        <f>DATASHEET!D182</f>
        <v>F</v>
      </c>
      <c r="E196" s="170" t="str">
        <f>DATASHEET!J182</f>
        <v>N</v>
      </c>
      <c r="F196" s="170" t="str">
        <f>DATASHEET!E182</f>
        <v>N</v>
      </c>
      <c r="G196" s="170" t="str">
        <f>DATASHEET!F182</f>
        <v>White Other</v>
      </c>
      <c r="H196" s="170" t="str">
        <f>DATASHEET!G182</f>
        <v>N</v>
      </c>
      <c r="I196" s="170" t="str">
        <f>DATASHEET!H182</f>
        <v>N</v>
      </c>
      <c r="J196" s="170" t="str">
        <f>DATASHEET!I182</f>
        <v>N</v>
      </c>
      <c r="K196" s="171" t="str">
        <f>DATASHEET!M182</f>
        <v>H</v>
      </c>
      <c r="L196" s="88" t="str">
        <f t="shared" si="96"/>
        <v/>
      </c>
      <c r="M196" s="88" t="str">
        <f t="shared" si="97"/>
        <v/>
      </c>
      <c r="N196" s="498" t="str">
        <f>IF(ISBLANK(DATASHEET!L182),"",DATASHEET!L182)</f>
        <v>6-7</v>
      </c>
      <c r="O196" s="109">
        <f>IFERROR(IF(VLOOKUP(DATASHEET!A182,[5]YEAR11!$A$2:$AF$236,18,FALSE)="","",VLOOKUP(DATASHEET!A182,[5]YEAR11!$A$2:$AF$236,18,FALSE)),"")</f>
        <v>61.896647999999999</v>
      </c>
      <c r="P196" s="111">
        <f>IFERROR(IF(VLOOKUP(DATASHEET!A182,[5]YEAR11!$A$2:$AF$237,19,FALSE)="","",VLOOKUP(DATASHEET!A182,[5]YEAR11!$A$2:$AF$237,19,FALSE)),"")</f>
        <v>6.1896648000000001</v>
      </c>
      <c r="Q196" s="497">
        <f>'P8 BREAKDOWN'!M184</f>
        <v>-5.3896648000000003</v>
      </c>
      <c r="R196" s="140" t="str">
        <f>IF(S196="","",IFERROR(VLOOKUP(DATASHEET!AF182,lookup,2,FALSE)-$P196,""))</f>
        <v/>
      </c>
      <c r="S196" s="156" t="str">
        <f>IFERROR(INDEX(DATASHEET!$A$1:$DG$299,MATCH(PROGRESS!$A196,DATASHEET!$A$1:$A$299,0),MATCH(PROGRESS!T$2,DATASHEET!$A$1:$DG$1,0)),"")</f>
        <v/>
      </c>
      <c r="T196" s="156" t="str">
        <f t="shared" si="98"/>
        <v/>
      </c>
      <c r="U196" s="138" t="str">
        <f>IF(ISBLANK(DATASHEET!AG182),"",DATASHEET!AG182)</f>
        <v/>
      </c>
      <c r="V196" s="198" t="str">
        <f>IF(ISBLANK(DATASHEET!AH182),"",DATASHEET!AH182)</f>
        <v/>
      </c>
      <c r="W196" s="140" t="str">
        <f>IF(X196="","",IFERROR(VLOOKUP(DATASHEET!AJ182,lookup,2,FALSE)-$P196,""))</f>
        <v/>
      </c>
      <c r="X196" s="156" t="str">
        <f>IFERROR(INDEX(DATASHEET!$A$1:$DG$299,MATCH(PROGRESS!$A196,DATASHEET!$A$1:$A$299,0),MATCH(PROGRESS!Y$2,DATASHEET!$A$1:$DG$1,0)),"")</f>
        <v/>
      </c>
      <c r="Y196" s="156" t="str">
        <f t="shared" si="99"/>
        <v/>
      </c>
      <c r="Z196" s="138" t="str">
        <f>IF(ISBLANK(DATASHEET!AK182),"",DATASHEET!AK182)</f>
        <v>MM</v>
      </c>
      <c r="AA196" s="198" t="str">
        <f>IF(ISBLANK(DATASHEET!AL182),"",DATASHEET!AL182)</f>
        <v>11T-BI-1</v>
      </c>
      <c r="AB196" s="140" t="str">
        <f>IF(AC196="","",IFERROR(VLOOKUP(DATASHEET!AN182,lookup,2,FALSE)-$P196,""))</f>
        <v/>
      </c>
      <c r="AC196" s="156" t="str">
        <f>IFERROR(INDEX(DATASHEET!$A$1:$DG$299,MATCH(PROGRESS!$A196,DATASHEET!$A$1:$A$299,0),MATCH(PROGRESS!AD$2,DATASHEET!$A$1:$DG$1,0)),"")</f>
        <v/>
      </c>
      <c r="AD196" s="156" t="str">
        <f t="shared" si="100"/>
        <v/>
      </c>
      <c r="AE196" s="138" t="str">
        <f>IF(ISBLANK(DATASHEET!AO182),"",DATASHEET!AO182)</f>
        <v/>
      </c>
      <c r="AF196" s="198" t="str">
        <f>IF(ISBLANK(DATASHEET!AP182),"",DATASHEET!AP182)</f>
        <v/>
      </c>
      <c r="AG196" s="140" t="str">
        <f>IF(AH196="","",IFERROR(VLOOKUP(DATASHEET!AR182,lookup,2,FALSE)-$P196,""))</f>
        <v/>
      </c>
      <c r="AH196" s="156" t="str">
        <f>IFERROR(INDEX(DATASHEET!$A$1:$DG$299,MATCH(PROGRESS!$A196,DATASHEET!$A$1:$A$299,0),MATCH(PROGRESS!AI$2,DATASHEET!$A$1:$DG$1,0)),"")</f>
        <v/>
      </c>
      <c r="AI196" s="156" t="str">
        <f t="shared" si="101"/>
        <v/>
      </c>
      <c r="AJ196" s="138" t="str">
        <f>IF(ISBLANK(DATASHEET!AS182),"",DATASHEET!AS182)</f>
        <v>MW</v>
      </c>
      <c r="AK196" s="198" t="str">
        <f>IF(ISBLANK(DATASHEET!AT182),"",DATASHEET!AT182)</f>
        <v>11T-CH-1</v>
      </c>
      <c r="AL196" s="140" t="str">
        <f>IF(AM196="","",IFERROR(VLOOKUP(DATASHEET!AV182,lookup,2,FALSE)-$P196,""))</f>
        <v/>
      </c>
      <c r="AM196" s="156" t="str">
        <f>IFERROR(INDEX(DATASHEET!$A$1:$DG$299,MATCH(PROGRESS!$A196,DATASHEET!$A$1:$A$299,0),MATCH(PROGRESS!AN$2,DATASHEET!$A$1:$DG$1,0)),"")</f>
        <v/>
      </c>
      <c r="AN196" s="156" t="str">
        <f t="shared" si="102"/>
        <v/>
      </c>
      <c r="AO196" s="138" t="str">
        <f>IF(ISBLANK(DATASHEET!AW182),"",DATASHEET!AW182)</f>
        <v/>
      </c>
      <c r="AP196" s="198" t="str">
        <f>IF(ISBLANK(DATASHEET!AX182),"",DATASHEET!AX182)</f>
        <v/>
      </c>
      <c r="AQ196" s="140" t="str">
        <f>IF(AR196="","",IFERROR(VLOOKUP(DATASHEET!AZ182,lookup,2,FALSE)-$P196,""))</f>
        <v/>
      </c>
      <c r="AR196" s="156" t="str">
        <f>IFERROR(INDEX(DATASHEET!$A$1:$DG$299,MATCH(PROGRESS!$A196,DATASHEET!$A$1:$A$299,0),MATCH(PROGRESS!AS$2,DATASHEET!$A$1:$DG$1,0)),"")</f>
        <v/>
      </c>
      <c r="AS196" s="156" t="str">
        <f t="shared" si="103"/>
        <v/>
      </c>
      <c r="AT196" s="138" t="str">
        <f>IF(ISBLANK(DATASHEET!BA182),"",DATASHEET!BA182)</f>
        <v/>
      </c>
      <c r="AU196" s="198" t="str">
        <f>IF(ISBLANK(DATASHEET!BB182),"",DATASHEET!BB182)</f>
        <v/>
      </c>
      <c r="AV196" s="140" t="str">
        <f>IF(AW196="","",IFERROR(VLOOKUP(DATASHEET!BD182,lookup,2,FALSE)-$P196,""))</f>
        <v/>
      </c>
      <c r="AW196" s="156" t="str">
        <f>IFERROR(INDEX(DATASHEET!$A$1:$DG$299,MATCH(PROGRESS!$A196,DATASHEET!$A$1:$A$299,0),MATCH(PROGRESS!AX$2,DATASHEET!$A$1:$DG$1,0)),"")</f>
        <v/>
      </c>
      <c r="AX196" s="156" t="str">
        <f t="shared" si="104"/>
        <v/>
      </c>
      <c r="AY196" s="138" t="str">
        <f>IF(ISBLANK(DATASHEET!BE182),"",DATASHEET!BE182)</f>
        <v/>
      </c>
      <c r="AZ196" s="198" t="str">
        <f>IF(ISBLANK(DATASHEET!BF182),"",DATASHEET!BF182)</f>
        <v/>
      </c>
      <c r="BA196" s="140" t="str">
        <f>IF(BB196="","",IFERROR(VLOOKUP(DATASHEET!BH182,lookup,2,FALSE)-$P196,""))</f>
        <v/>
      </c>
      <c r="BB196" s="156" t="str">
        <f>IFERROR(INDEX(DATASHEET!$A$1:$DG$299,MATCH(PROGRESS!$A196,DATASHEET!$A$1:$A$299,0),MATCH(PROGRESS!BC$2,DATASHEET!$A$1:$DG$1,0)),"")</f>
        <v/>
      </c>
      <c r="BC196" s="156" t="str">
        <f t="shared" si="105"/>
        <v/>
      </c>
      <c r="BD196" s="138" t="str">
        <f>IF(ISBLANK(DATASHEET!BI182),"",DATASHEET!BI182)</f>
        <v>JK</v>
      </c>
      <c r="BE196" s="198" t="str">
        <f>IF(ISBLANK(DATASHEET!BJ182),"",DATASHEET!BJ182)</f>
        <v>11X-EN-3</v>
      </c>
      <c r="BF196" s="140" t="str">
        <f>IF(BG196="","",IFERROR(VLOOKUP(DATASHEET!BL182,lookup,2,FALSE)-$P196,""))</f>
        <v/>
      </c>
      <c r="BG196" s="156" t="str">
        <f>IFERROR(INDEX(DATASHEET!$A$1:$DG$299,MATCH(PROGRESS!$A196,DATASHEET!$A$1:$A$299,0),MATCH(PROGRESS!BH$2,DATASHEET!$A$1:$DG$1,0)),"")</f>
        <v/>
      </c>
      <c r="BH196" s="156" t="str">
        <f t="shared" si="106"/>
        <v/>
      </c>
      <c r="BI196" s="138" t="str">
        <f>IF(ISBLANK(DATASHEET!BM182),"",DATASHEET!BM182)</f>
        <v/>
      </c>
      <c r="BJ196" s="198" t="str">
        <f>IF(ISBLANK(DATASHEET!BN182),"",DATASHEET!BN182)</f>
        <v/>
      </c>
      <c r="BK196" s="140" t="str">
        <f>IF(BL196="","",IFERROR(VLOOKUP(DATASHEET!BP182,lookup,2,FALSE)-$P196,""))</f>
        <v/>
      </c>
      <c r="BL196" s="156" t="str">
        <f>IFERROR(INDEX(DATASHEET!$A$1:$DG$299,MATCH(PROGRESS!$A196,DATASHEET!$A$1:$A$299,0),MATCH(PROGRESS!BM$2,DATASHEET!$A$1:$DG$1,0)),"")</f>
        <v/>
      </c>
      <c r="BM196" s="156" t="str">
        <f t="shared" si="107"/>
        <v/>
      </c>
      <c r="BN196" s="138" t="str">
        <f>IF(ISBLANK(DATASHEET!BQ182),"",DATASHEET!BQ182)</f>
        <v>AWR</v>
      </c>
      <c r="BO196" s="198" t="str">
        <f>IF(ISBLANK(DATASHEET!BR182),"",DATASHEET!BR182)</f>
        <v>11MS2-FN2-5</v>
      </c>
      <c r="BP196" s="140" t="str">
        <f>IF(BQ196="","",IFERROR(VLOOKUP(DATASHEET!BX182,lookup,2,FALSE)-$P196,""))</f>
        <v/>
      </c>
      <c r="BQ196" s="156" t="str">
        <f>IFERROR(INDEX(DATASHEET!$A$1:$DG$299,MATCH(PROGRESS!$A196,DATASHEET!$A$1:$A$299,0),MATCH(PROGRESS!BR$2,DATASHEET!$A$1:$DG$1,0)),"")</f>
        <v/>
      </c>
      <c r="BR196" s="156" t="str">
        <f t="shared" si="108"/>
        <v/>
      </c>
      <c r="BS196" s="138" t="str">
        <f>IF(ISBLANK(DATASHEET!BY182),"",DATASHEET!BY182)</f>
        <v/>
      </c>
      <c r="BT196" s="198" t="str">
        <f>IF(ISBLANK(DATASHEET!BZ182),"",DATASHEET!BZ182)</f>
        <v/>
      </c>
      <c r="BU196" s="140" t="str">
        <f>IF(BV196="","",IFERROR(VLOOKUP(DATASHEET!CB182,lookup,2,FALSE)-$P196,""))</f>
        <v/>
      </c>
      <c r="BV196" s="156" t="str">
        <f>IFERROR(INDEX(DATASHEET!$A$1:$DG$299,MATCH(PROGRESS!$A196,DATASHEET!$A$1:$A$299,0),MATCH(PROGRESS!BW$2,DATASHEET!$A$1:$DG$1,0)),"")</f>
        <v/>
      </c>
      <c r="BW196" s="156" t="str">
        <f t="shared" si="109"/>
        <v/>
      </c>
      <c r="BX196" s="138" t="str">
        <f>IF(ISBLANK(DATASHEET!CC182),"",DATASHEET!CC182)</f>
        <v/>
      </c>
      <c r="BY196" s="198" t="str">
        <f>IF(ISBLANK(DATASHEET!CD182),"",DATASHEET!CD182)</f>
        <v/>
      </c>
      <c r="BZ196" s="140" t="str">
        <f>IF(CA196="","",IFERROR(VLOOKUP(DATASHEET!CE182,lookup,2,FALSE)-$P196,""))</f>
        <v/>
      </c>
      <c r="CA196" s="156" t="str">
        <f>IFERROR(INDEX(DATASHEET!$A$1:$DG$299,MATCH(PROGRESS!$A196,DATASHEET!$A$1:$A$299,0),MATCH(PROGRESS!CB$2,DATASHEET!$A$1:$DG$1,0)),"")</f>
        <v/>
      </c>
      <c r="CB196" s="156" t="str">
        <f t="shared" si="110"/>
        <v/>
      </c>
      <c r="CC196" s="138" t="str">
        <f>IF(ISBLANK(DATASHEET!CF182),"",DATASHEET!CF182)</f>
        <v/>
      </c>
      <c r="CD196" s="198" t="str">
        <f>IF(ISBLANK(DATASHEET!CG182),"",DATASHEET!CG182)</f>
        <v/>
      </c>
      <c r="CE196" s="140" t="str">
        <f>IF(CF196="","",IFERROR(VLOOKUP(DATASHEET!CJ182,lookup,2,FALSE)-$P196,""))</f>
        <v/>
      </c>
      <c r="CF196" s="156" t="str">
        <f>IFERROR(INDEX(DATASHEET!$A$1:$DG$299,MATCH(PROGRESS!$A196,DATASHEET!$A$1:$A$299,0),MATCH(PROGRESS!CG$2,DATASHEET!$A$1:$DG$1,0)),"")</f>
        <v/>
      </c>
      <c r="CG196" s="156" t="str">
        <f t="shared" si="111"/>
        <v/>
      </c>
      <c r="CH196" s="138" t="str">
        <f>IF(ISBLANK(DATASHEET!CK182),"",DATASHEET!CK182)</f>
        <v/>
      </c>
      <c r="CI196" s="198" t="str">
        <f>IF(ISBLANK(DATASHEET!CL182),"",DATASHEET!CL182)</f>
        <v/>
      </c>
      <c r="CJ196" s="140" t="str">
        <f>IF(CK196="","",IFERROR(VLOOKUP(DATASHEET!CN182,lookup,2,FALSE)-$P196,""))</f>
        <v/>
      </c>
      <c r="CK196" s="156" t="str">
        <f>IFERROR(INDEX(DATASHEET!$A$1:$DG$299,MATCH(PROGRESS!$A196,DATASHEET!$A$1:$A$299,0),MATCH(PROGRESS!CL$2,DATASHEET!$A$1:$DG$1,0)),"")</f>
        <v/>
      </c>
      <c r="CL196" s="156" t="str">
        <f t="shared" si="112"/>
        <v/>
      </c>
      <c r="CM196" s="138" t="str">
        <f>IF(ISBLANK(DATASHEET!CO182),"",DATASHEET!CO182)</f>
        <v>CS</v>
      </c>
      <c r="CN196" s="198" t="str">
        <f>IF(ISBLANK(DATASHEET!CP182),"",DATASHEET!CP182)</f>
        <v>11X-MA-2</v>
      </c>
      <c r="CO196" s="140" t="str">
        <f>IF(CP196="","",IFERROR(VLOOKUP(DATASHEET!CR182,lookup,2,FALSE)-$P196,""))</f>
        <v/>
      </c>
      <c r="CP196" s="156" t="str">
        <f>IFERROR(INDEX(DATASHEET!$A$1:$DG$299,MATCH(PROGRESS!$A196,DATASHEET!$A$1:$A$299,0),MATCH(PROGRESS!CQ$2,DATASHEET!$A$1:$DG$1,0)),"")</f>
        <v/>
      </c>
      <c r="CQ196" s="156" t="str">
        <f t="shared" si="113"/>
        <v/>
      </c>
      <c r="CR196" s="138" t="str">
        <f>IF(ISBLANK(DATASHEET!CS182),"",DATASHEET!CS182)</f>
        <v/>
      </c>
      <c r="CS196" s="198" t="str">
        <f>IF(ISBLANK(DATASHEET!CT182),"",DATASHEET!CT182)</f>
        <v/>
      </c>
      <c r="CT196" s="140" t="str">
        <f>IF(CU196="","",IFERROR(VLOOKUP(DATASHEET!CV182,lookup,2,FALSE)-$P196,""))</f>
        <v/>
      </c>
      <c r="CU196" s="156" t="str">
        <f>IFERROR(INDEX(DATASHEET!$A$1:$DG$299,MATCH(PROGRESS!$A196,DATASHEET!$A$1:$A$299,0),MATCH(PROGRESS!CV$2,DATASHEET!$A$1:$DG$1,0)),"")</f>
        <v/>
      </c>
      <c r="CV196" s="156" t="str">
        <f t="shared" si="114"/>
        <v/>
      </c>
      <c r="CW196" s="138" t="str">
        <f>IF(ISBLANK(DATASHEET!CW182),"",DATASHEET!CW182)</f>
        <v/>
      </c>
      <c r="CX196" s="198" t="str">
        <f>IF(ISBLANK(DATASHEET!CX182),"",DATASHEET!CX182)</f>
        <v/>
      </c>
      <c r="CY196" s="140" t="str">
        <f>IF(CZ196="","",IFERROR(VLOOKUP(DATASHEET!DD182,lookup,2,FALSE)-$P196,""))</f>
        <v/>
      </c>
      <c r="CZ196" s="156" t="str">
        <f>IFERROR(INDEX(DATASHEET!$A$1:$DG$299,MATCH(PROGRESS!$A196,DATASHEET!$A$1:$A$299,0),MATCH(PROGRESS!DA$2,DATASHEET!$A$1:$DG$1,0)),"")</f>
        <v/>
      </c>
      <c r="DA196" s="156" t="str">
        <f t="shared" si="115"/>
        <v/>
      </c>
      <c r="DB196" s="138" t="str">
        <f>IF(ISBLANK(DATASHEET!DE182),"",DATASHEET!DE182)</f>
        <v/>
      </c>
      <c r="DC196" s="198" t="str">
        <f>IF(ISBLANK(DATASHEET!DF182),"",DATASHEET!DF182)</f>
        <v/>
      </c>
      <c r="DD196" s="140" t="str">
        <f>IF(DE196="","",IFERROR(VLOOKUP(DATASHEET!DH182,lookup,2,FALSE)-$P196,""))</f>
        <v/>
      </c>
      <c r="DE196" s="156" t="str">
        <f>IFERROR(INDEX(DATASHEET!$A$1:$DG$299,MATCH(PROGRESS!$A196,DATASHEET!$A$1:$A$299,0),MATCH(PROGRESS!DF$2,DATASHEET!$A$1:$DG$1,0)),"")</f>
        <v/>
      </c>
      <c r="DF196" s="156" t="str">
        <f t="shared" si="116"/>
        <v/>
      </c>
      <c r="DG196" s="138" t="str">
        <f>IF(ISBLANK(DATASHEET!DI182),"",DATASHEET!DI182)</f>
        <v>AR</v>
      </c>
      <c r="DH196" s="198" t="str">
        <f>IF(ISBLANK(DATASHEET!DJ182),"",DATASHEET!DJ182)</f>
        <v>11T-PH-1</v>
      </c>
      <c r="DI196" s="140" t="str">
        <f>IF(DJ196="","",IFERROR(VLOOKUP(DATASHEET!DL182,lookup,2,FALSE)-$P196,""))</f>
        <v/>
      </c>
      <c r="DJ196" s="156" t="str">
        <f>IFERROR(INDEX(DATASHEET!$A$1:$DG$299,MATCH(PROGRESS!$A196,DATASHEET!$A$1:$A$299,0),MATCH(PROGRESS!DK$2,DATASHEET!$A$1:$DG$1,0)),"")</f>
        <v/>
      </c>
      <c r="DK196" s="156" t="str">
        <f t="shared" si="117"/>
        <v/>
      </c>
      <c r="DL196" s="138" t="str">
        <f>IF(ISBLANK(DATASHEET!DM182),"",DATASHEET!DM182)</f>
        <v/>
      </c>
      <c r="DM196" s="198" t="str">
        <f>IF(ISBLANK(DATASHEET!DN182),"",DATASHEET!DN182)</f>
        <v/>
      </c>
      <c r="DN196" s="140" t="str">
        <f>IF(DO196="","",IFERROR(VLOOKUP(DATASHEET!DP182,lookup,2,FALSE)-$P196,""))</f>
        <v/>
      </c>
      <c r="DO196" s="156" t="str">
        <f>IFERROR(INDEX(DATASHEET!$A$1:$DG$299,MATCH(PROGRESS!$A196,DATASHEET!$A$1:$A$299,0),MATCH(PROGRESS!DP$2,DATASHEET!$A$1:$DG$1,0)),"")</f>
        <v/>
      </c>
      <c r="DP196" s="156" t="str">
        <f t="shared" si="118"/>
        <v/>
      </c>
      <c r="DQ196" s="138" t="str">
        <f>IF(ISBLANK(DATASHEET!DQ182),"",DATASHEET!DQ182)</f>
        <v>MHA</v>
      </c>
      <c r="DR196" s="198" t="str">
        <f>IF(ISBLANK(DATASHEET!DR182),"",DATASHEET!DR182)</f>
        <v>11X-RE-6</v>
      </c>
      <c r="DS196" s="140" t="str">
        <f>IF(DT196="","",IFERROR(VLOOKUP(DATASHEET!DT182,lookup,2,FALSE)-$P196,""))</f>
        <v/>
      </c>
      <c r="DT196" s="156" t="str">
        <f>IFERROR(INDEX(DATASHEET!$A$1:$DG$299,MATCH(PROGRESS!$A196,DATASHEET!$A$1:$A$299,0),MATCH(PROGRESS!DU$2,DATASHEET!$A$1:$DG$1,0)),"")</f>
        <v/>
      </c>
      <c r="DU196" s="156" t="str">
        <f t="shared" si="119"/>
        <v/>
      </c>
      <c r="DV196" s="138" t="str">
        <f>IF(ISBLANK(DATASHEET!DU182),"",DATASHEET!DU182)</f>
        <v/>
      </c>
      <c r="DW196" s="198" t="str">
        <f>IF(ISBLANK(DATASHEET!DV182),"",DATASHEET!DV182)</f>
        <v/>
      </c>
      <c r="DX196" s="140" t="str">
        <f>IF(DY196="","",IFERROR(VLOOKUP(DATASHEET!DX182,lookup,2,FALSE)-$P196,""))</f>
        <v/>
      </c>
      <c r="DY196" s="156" t="str">
        <f>IFERROR(INDEX(DATASHEET!$A$1:$DG$299,MATCH(PROGRESS!$A196,DATASHEET!$A$1:$A$299,0),MATCH(PROGRESS!DZ$2,DATASHEET!$A$1:$DG$1,0)),"")</f>
        <v/>
      </c>
      <c r="DZ196" s="156" t="str">
        <f t="shared" si="120"/>
        <v/>
      </c>
      <c r="EA196" s="138" t="str">
        <f>IF(ISBLANK(DATASHEET!DY182),"",DATASHEET!DY182)</f>
        <v>YP</v>
      </c>
      <c r="EB196" s="198" t="str">
        <f>IF(ISBLANK(DATASHEET!DZ182),"",DATASHEET!DZ182)</f>
        <v>11N-SP-2</v>
      </c>
      <c r="FD196" s="526"/>
      <c r="FE196" s="532"/>
      <c r="FF196" s="532"/>
      <c r="FG196" s="532"/>
      <c r="FH196" s="526"/>
      <c r="FI196" s="526"/>
      <c r="FJ196" s="532"/>
      <c r="FK196" s="526"/>
      <c r="FL196" s="532"/>
      <c r="FM196" s="526"/>
      <c r="FN196" s="532"/>
      <c r="FO196" s="532"/>
      <c r="FP196" s="532"/>
      <c r="FQ196" s="526"/>
      <c r="FR196" s="526"/>
      <c r="FS196" s="526"/>
      <c r="FT196" s="532"/>
      <c r="FU196" s="526"/>
      <c r="FV196" s="532"/>
      <c r="FW196" s="532"/>
      <c r="FX196" s="532"/>
      <c r="FY196" s="526"/>
      <c r="FZ196" s="532"/>
      <c r="GA196" s="529"/>
      <c r="GB196" s="530"/>
      <c r="GC196" s="530"/>
      <c r="GD196" s="529"/>
      <c r="GE196" s="530"/>
      <c r="GF196" s="530"/>
      <c r="GG196" s="530"/>
      <c r="GH196" s="530"/>
      <c r="GI196" s="530"/>
      <c r="GJ196" s="529"/>
      <c r="GK196" s="530"/>
      <c r="GL196" s="529"/>
      <c r="GM196" s="529"/>
      <c r="GN196" s="530"/>
      <c r="GO196" s="530"/>
      <c r="GP196" s="529"/>
      <c r="GQ196" s="529"/>
      <c r="GR196" s="530"/>
      <c r="GS196" s="530"/>
      <c r="GT196" s="529"/>
      <c r="HA196" t="s">
        <v>377</v>
      </c>
      <c r="HB196" t="s">
        <v>377</v>
      </c>
    </row>
    <row r="197" spans="1:210" ht="15.75" x14ac:dyDescent="0.25">
      <c r="A197" s="179">
        <f>DATASHEET!A183</f>
        <v>151615</v>
      </c>
      <c r="B197" s="58" t="str">
        <f>DATASHEET!B183</f>
        <v>SWEETING, Olivia</v>
      </c>
      <c r="C197" s="169" t="str">
        <f>DATASHEET!C183</f>
        <v>11SDA</v>
      </c>
      <c r="D197" s="170" t="str">
        <f>DATASHEET!D183</f>
        <v>F</v>
      </c>
      <c r="E197" s="170" t="str">
        <f>DATASHEET!J183</f>
        <v>N</v>
      </c>
      <c r="F197" s="170" t="str">
        <f>DATASHEET!E183</f>
        <v>N</v>
      </c>
      <c r="G197" s="170" t="str">
        <f>DATASHEET!F183</f>
        <v>White - British</v>
      </c>
      <c r="H197" s="170" t="str">
        <f>DATASHEET!G183</f>
        <v>N</v>
      </c>
      <c r="I197" s="170" t="str">
        <f>DATASHEET!H183</f>
        <v>N</v>
      </c>
      <c r="J197" s="170" t="str">
        <f>DATASHEET!I183</f>
        <v>N</v>
      </c>
      <c r="K197" s="171" t="str">
        <f>DATASHEET!M183</f>
        <v>H</v>
      </c>
      <c r="L197" s="88" t="str">
        <f t="shared" si="96"/>
        <v/>
      </c>
      <c r="M197" s="88" t="str">
        <f t="shared" si="97"/>
        <v/>
      </c>
      <c r="N197" s="498" t="str">
        <f>IF(ISBLANK(DATASHEET!L183),"",DATASHEET!L183)</f>
        <v>8-9</v>
      </c>
      <c r="O197" s="109">
        <f>IFERROR(IF(VLOOKUP(DATASHEET!A183,[5]YEAR11!$A$2:$AF$236,18,FALSE)="","",VLOOKUP(DATASHEET!A183,[5]YEAR11!$A$2:$AF$236,18,FALSE)),"")</f>
        <v>74.828357999999994</v>
      </c>
      <c r="P197" s="111">
        <f>IFERROR(IF(VLOOKUP(DATASHEET!A183,[5]YEAR11!$A$2:$AF$237,19,FALSE)="","",VLOOKUP(DATASHEET!A183,[5]YEAR11!$A$2:$AF$237,19,FALSE)),"")</f>
        <v>7.4828357999999993</v>
      </c>
      <c r="Q197" s="497">
        <f>'P8 BREAKDOWN'!M185</f>
        <v>-6.6828357999999994</v>
      </c>
      <c r="R197" s="140" t="str">
        <f>IF(S197="","",IFERROR(VLOOKUP(DATASHEET!AF183,lookup,2,FALSE)-$P197,""))</f>
        <v/>
      </c>
      <c r="S197" s="156" t="str">
        <f>IFERROR(INDEX(DATASHEET!$A$1:$DG$299,MATCH(PROGRESS!$A197,DATASHEET!$A$1:$A$299,0),MATCH(PROGRESS!T$2,DATASHEET!$A$1:$DG$1,0)),"")</f>
        <v/>
      </c>
      <c r="T197" s="156" t="str">
        <f t="shared" si="98"/>
        <v/>
      </c>
      <c r="U197" s="138" t="str">
        <f>IF(ISBLANK(DATASHEET!AG183),"",DATASHEET!AG183)</f>
        <v/>
      </c>
      <c r="V197" s="198" t="str">
        <f>IF(ISBLANK(DATASHEET!AH183),"",DATASHEET!AH183)</f>
        <v/>
      </c>
      <c r="W197" s="140" t="str">
        <f>IF(X197="","",IFERROR(VLOOKUP(DATASHEET!AJ183,lookup,2,FALSE)-$P197,""))</f>
        <v/>
      </c>
      <c r="X197" s="156" t="str">
        <f>IFERROR(INDEX(DATASHEET!$A$1:$DG$299,MATCH(PROGRESS!$A197,DATASHEET!$A$1:$A$299,0),MATCH(PROGRESS!Y$2,DATASHEET!$A$1:$DG$1,0)),"")</f>
        <v/>
      </c>
      <c r="Y197" s="156" t="str">
        <f t="shared" si="99"/>
        <v/>
      </c>
      <c r="Z197" s="138" t="str">
        <f>IF(ISBLANK(DATASHEET!AK183),"",DATASHEET!AK183)</f>
        <v>MM</v>
      </c>
      <c r="AA197" s="198" t="str">
        <f>IF(ISBLANK(DATASHEET!AL183),"",DATASHEET!AL183)</f>
        <v>11T-BI-1</v>
      </c>
      <c r="AB197" s="140" t="str">
        <f>IF(AC197="","",IFERROR(VLOOKUP(DATASHEET!AN183,lookup,2,FALSE)-$P197,""))</f>
        <v/>
      </c>
      <c r="AC197" s="156" t="str">
        <f>IFERROR(INDEX(DATASHEET!$A$1:$DG$299,MATCH(PROGRESS!$A197,DATASHEET!$A$1:$A$299,0),MATCH(PROGRESS!AD$2,DATASHEET!$A$1:$DG$1,0)),"")</f>
        <v/>
      </c>
      <c r="AD197" s="156" t="str">
        <f t="shared" si="100"/>
        <v/>
      </c>
      <c r="AE197" s="138" t="str">
        <f>IF(ISBLANK(DATASHEET!AO183),"",DATASHEET!AO183)</f>
        <v/>
      </c>
      <c r="AF197" s="198" t="str">
        <f>IF(ISBLANK(DATASHEET!AP183),"",DATASHEET!AP183)</f>
        <v/>
      </c>
      <c r="AG197" s="140" t="str">
        <f>IF(AH197="","",IFERROR(VLOOKUP(DATASHEET!AR183,lookup,2,FALSE)-$P197,""))</f>
        <v/>
      </c>
      <c r="AH197" s="156" t="str">
        <f>IFERROR(INDEX(DATASHEET!$A$1:$DG$299,MATCH(PROGRESS!$A197,DATASHEET!$A$1:$A$299,0),MATCH(PROGRESS!AI$2,DATASHEET!$A$1:$DG$1,0)),"")</f>
        <v/>
      </c>
      <c r="AI197" s="156" t="str">
        <f t="shared" si="101"/>
        <v/>
      </c>
      <c r="AJ197" s="138" t="str">
        <f>IF(ISBLANK(DATASHEET!AS183),"",DATASHEET!AS183)</f>
        <v>MW</v>
      </c>
      <c r="AK197" s="198" t="str">
        <f>IF(ISBLANK(DATASHEET!AT183),"",DATASHEET!AT183)</f>
        <v>11T-CH-1</v>
      </c>
      <c r="AL197" s="140" t="str">
        <f>IF(AM197="","",IFERROR(VLOOKUP(DATASHEET!AV183,lookup,2,FALSE)-$P197,""))</f>
        <v/>
      </c>
      <c r="AM197" s="156" t="str">
        <f>IFERROR(INDEX(DATASHEET!$A$1:$DG$299,MATCH(PROGRESS!$A197,DATASHEET!$A$1:$A$299,0),MATCH(PROGRESS!AN$2,DATASHEET!$A$1:$DG$1,0)),"")</f>
        <v/>
      </c>
      <c r="AN197" s="156" t="str">
        <f t="shared" si="102"/>
        <v/>
      </c>
      <c r="AO197" s="138" t="str">
        <f>IF(ISBLANK(DATASHEET!AW183),"",DATASHEET!AW183)</f>
        <v/>
      </c>
      <c r="AP197" s="198" t="str">
        <f>IF(ISBLANK(DATASHEET!AX183),"",DATASHEET!AX183)</f>
        <v/>
      </c>
      <c r="AQ197" s="140" t="str">
        <f>IF(AR197="","",IFERROR(VLOOKUP(DATASHEET!AZ183,lookup,2,FALSE)-$P197,""))</f>
        <v/>
      </c>
      <c r="AR197" s="156" t="str">
        <f>IFERROR(INDEX(DATASHEET!$A$1:$DG$299,MATCH(PROGRESS!$A197,DATASHEET!$A$1:$A$299,0),MATCH(PROGRESS!AS$2,DATASHEET!$A$1:$DG$1,0)),"")</f>
        <v/>
      </c>
      <c r="AS197" s="156" t="str">
        <f t="shared" si="103"/>
        <v/>
      </c>
      <c r="AT197" s="138" t="str">
        <f>IF(ISBLANK(DATASHEET!BA183),"",DATASHEET!BA183)</f>
        <v>DCR</v>
      </c>
      <c r="AU197" s="198" t="str">
        <f>IF(ISBLANK(DATASHEET!BB183),"",DATASHEET!BB183)</f>
        <v>11MS2-CS-3</v>
      </c>
      <c r="AV197" s="140" t="str">
        <f>IF(AW197="","",IFERROR(VLOOKUP(DATASHEET!BD183,lookup,2,FALSE)-$P197,""))</f>
        <v/>
      </c>
      <c r="AW197" s="156" t="str">
        <f>IFERROR(INDEX(DATASHEET!$A$1:$DG$299,MATCH(PROGRESS!$A197,DATASHEET!$A$1:$A$299,0),MATCH(PROGRESS!AX$2,DATASHEET!$A$1:$DG$1,0)),"")</f>
        <v/>
      </c>
      <c r="AX197" s="156" t="str">
        <f t="shared" si="104"/>
        <v/>
      </c>
      <c r="AY197" s="138" t="str">
        <f>IF(ISBLANK(DATASHEET!BE183),"",DATASHEET!BE183)</f>
        <v/>
      </c>
      <c r="AZ197" s="198" t="str">
        <f>IF(ISBLANK(DATASHEET!BF183),"",DATASHEET!BF183)</f>
        <v/>
      </c>
      <c r="BA197" s="140" t="str">
        <f>IF(BB197="","",IFERROR(VLOOKUP(DATASHEET!BH183,lookup,2,FALSE)-$P197,""))</f>
        <v/>
      </c>
      <c r="BB197" s="156" t="str">
        <f>IFERROR(INDEX(DATASHEET!$A$1:$DG$299,MATCH(PROGRESS!$A197,DATASHEET!$A$1:$A$299,0),MATCH(PROGRESS!BC$2,DATASHEET!$A$1:$DG$1,0)),"")</f>
        <v/>
      </c>
      <c r="BC197" s="156" t="str">
        <f t="shared" si="105"/>
        <v/>
      </c>
      <c r="BD197" s="138" t="str">
        <f>IF(ISBLANK(DATASHEET!BI183),"",DATASHEET!BI183)</f>
        <v>EP</v>
      </c>
      <c r="BE197" s="198" t="str">
        <f>IF(ISBLANK(DATASHEET!BJ183),"",DATASHEET!BJ183)</f>
        <v>11X-EN-1</v>
      </c>
      <c r="BF197" s="140" t="str">
        <f>IF(BG197="","",IFERROR(VLOOKUP(DATASHEET!BL183,lookup,2,FALSE)-$P197,""))</f>
        <v/>
      </c>
      <c r="BG197" s="156" t="str">
        <f>IFERROR(INDEX(DATASHEET!$A$1:$DG$299,MATCH(PROGRESS!$A197,DATASHEET!$A$1:$A$299,0),MATCH(PROGRESS!BH$2,DATASHEET!$A$1:$DG$1,0)),"")</f>
        <v/>
      </c>
      <c r="BH197" s="156" t="str">
        <f t="shared" si="106"/>
        <v/>
      </c>
      <c r="BI197" s="138" t="str">
        <f>IF(ISBLANK(DATASHEET!BM183),"",DATASHEET!BM183)</f>
        <v/>
      </c>
      <c r="BJ197" s="198" t="str">
        <f>IF(ISBLANK(DATASHEET!BN183),"",DATASHEET!BN183)</f>
        <v/>
      </c>
      <c r="BK197" s="140" t="str">
        <f>IF(BL197="","",IFERROR(VLOOKUP(DATASHEET!BP183,lookup,2,FALSE)-$P197,""))</f>
        <v/>
      </c>
      <c r="BL197" s="156" t="str">
        <f>IFERROR(INDEX(DATASHEET!$A$1:$DG$299,MATCH(PROGRESS!$A197,DATASHEET!$A$1:$A$299,0),MATCH(PROGRESS!BM$2,DATASHEET!$A$1:$DG$1,0)),"")</f>
        <v/>
      </c>
      <c r="BM197" s="156" t="str">
        <f t="shared" si="107"/>
        <v/>
      </c>
      <c r="BN197" s="138" t="str">
        <f>IF(ISBLANK(DATASHEET!BQ183),"",DATASHEET!BQ183)</f>
        <v/>
      </c>
      <c r="BO197" s="198" t="str">
        <f>IF(ISBLANK(DATASHEET!BR183),"",DATASHEET!BR183)</f>
        <v/>
      </c>
      <c r="BP197" s="140" t="str">
        <f>IF(BQ197="","",IFERROR(VLOOKUP(DATASHEET!BX183,lookup,2,FALSE)-$P197,""))</f>
        <v/>
      </c>
      <c r="BQ197" s="156" t="str">
        <f>IFERROR(INDEX(DATASHEET!$A$1:$DG$299,MATCH(PROGRESS!$A197,DATASHEET!$A$1:$A$299,0),MATCH(PROGRESS!BR$2,DATASHEET!$A$1:$DG$1,0)),"")</f>
        <v/>
      </c>
      <c r="BR197" s="156" t="str">
        <f t="shared" si="108"/>
        <v/>
      </c>
      <c r="BS197" s="138" t="str">
        <f>IF(ISBLANK(DATASHEET!BY183),"",DATASHEET!BY183)</f>
        <v>LMA</v>
      </c>
      <c r="BT197" s="198" t="str">
        <f>IF(ISBLANK(DATASHEET!BZ183),"",DATASHEET!BZ183)</f>
        <v>11S-FR-1</v>
      </c>
      <c r="BU197" s="140" t="str">
        <f>IF(BV197="","",IFERROR(VLOOKUP(DATASHEET!CB183,lookup,2,FALSE)-$P197,""))</f>
        <v/>
      </c>
      <c r="BV197" s="156" t="str">
        <f>IFERROR(INDEX(DATASHEET!$A$1:$DG$299,MATCH(PROGRESS!$A197,DATASHEET!$A$1:$A$299,0),MATCH(PROGRESS!BW$2,DATASHEET!$A$1:$DG$1,0)),"")</f>
        <v/>
      </c>
      <c r="BW197" s="156" t="str">
        <f t="shared" si="109"/>
        <v/>
      </c>
      <c r="BX197" s="138" t="str">
        <f>IF(ISBLANK(DATASHEET!CC183),"",DATASHEET!CC183)</f>
        <v/>
      </c>
      <c r="BY197" s="198" t="str">
        <f>IF(ISBLANK(DATASHEET!CD183),"",DATASHEET!CD183)</f>
        <v/>
      </c>
      <c r="BZ197" s="140" t="str">
        <f>IF(CA197="","",IFERROR(VLOOKUP(DATASHEET!CE183,lookup,2,FALSE)-$P197,""))</f>
        <v/>
      </c>
      <c r="CA197" s="156" t="str">
        <f>IFERROR(INDEX(DATASHEET!$A$1:$DG$299,MATCH(PROGRESS!$A197,DATASHEET!$A$1:$A$299,0),MATCH(PROGRESS!CB$2,DATASHEET!$A$1:$DG$1,0)),"")</f>
        <v/>
      </c>
      <c r="CB197" s="156" t="str">
        <f t="shared" si="110"/>
        <v/>
      </c>
      <c r="CC197" s="138" t="str">
        <f>IF(ISBLANK(DATASHEET!CF183),"",DATASHEET!CF183)</f>
        <v/>
      </c>
      <c r="CD197" s="198" t="str">
        <f>IF(ISBLANK(DATASHEET!CG183),"",DATASHEET!CG183)</f>
        <v/>
      </c>
      <c r="CE197" s="140" t="str">
        <f>IF(CF197="","",IFERROR(VLOOKUP(DATASHEET!CJ183,lookup,2,FALSE)-$P197,""))</f>
        <v/>
      </c>
      <c r="CF197" s="156" t="str">
        <f>IFERROR(INDEX(DATASHEET!$A$1:$DG$299,MATCH(PROGRESS!$A197,DATASHEET!$A$1:$A$299,0),MATCH(PROGRESS!CG$2,DATASHEET!$A$1:$DG$1,0)),"")</f>
        <v/>
      </c>
      <c r="CG197" s="156" t="str">
        <f t="shared" si="111"/>
        <v/>
      </c>
      <c r="CH197" s="138" t="str">
        <f>IF(ISBLANK(DATASHEET!CK183),"",DATASHEET!CK183)</f>
        <v/>
      </c>
      <c r="CI197" s="198" t="str">
        <f>IF(ISBLANK(DATASHEET!CL183),"",DATASHEET!CL183)</f>
        <v/>
      </c>
      <c r="CJ197" s="140" t="str">
        <f>IF(CK197="","",IFERROR(VLOOKUP(DATASHEET!CN183,lookup,2,FALSE)-$P197,""))</f>
        <v/>
      </c>
      <c r="CK197" s="156" t="str">
        <f>IFERROR(INDEX(DATASHEET!$A$1:$DG$299,MATCH(PROGRESS!$A197,DATASHEET!$A$1:$A$299,0),MATCH(PROGRESS!CL$2,DATASHEET!$A$1:$DG$1,0)),"")</f>
        <v/>
      </c>
      <c r="CL197" s="156" t="str">
        <f t="shared" si="112"/>
        <v/>
      </c>
      <c r="CM197" s="138" t="str">
        <f>IF(ISBLANK(DATASHEET!CO183),"",DATASHEET!CO183)</f>
        <v>CS</v>
      </c>
      <c r="CN197" s="198" t="str">
        <f>IF(ISBLANK(DATASHEET!CP183),"",DATASHEET!CP183)</f>
        <v>11S-MA-1</v>
      </c>
      <c r="CO197" s="140" t="str">
        <f>IF(CP197="","",IFERROR(VLOOKUP(DATASHEET!CR183,lookup,2,FALSE)-$P197,""))</f>
        <v/>
      </c>
      <c r="CP197" s="156" t="str">
        <f>IFERROR(INDEX(DATASHEET!$A$1:$DG$299,MATCH(PROGRESS!$A197,DATASHEET!$A$1:$A$299,0),MATCH(PROGRESS!CQ$2,DATASHEET!$A$1:$DG$1,0)),"")</f>
        <v/>
      </c>
      <c r="CQ197" s="156" t="str">
        <f t="shared" si="113"/>
        <v/>
      </c>
      <c r="CR197" s="138" t="str">
        <f>IF(ISBLANK(DATASHEET!CS183),"",DATASHEET!CS183)</f>
        <v/>
      </c>
      <c r="CS197" s="198" t="str">
        <f>IF(ISBLANK(DATASHEET!CT183),"",DATASHEET!CT183)</f>
        <v/>
      </c>
      <c r="CT197" s="140" t="str">
        <f>IF(CU197="","",IFERROR(VLOOKUP(DATASHEET!CV183,lookup,2,FALSE)-$P197,""))</f>
        <v/>
      </c>
      <c r="CU197" s="156" t="str">
        <f>IFERROR(INDEX(DATASHEET!$A$1:$DG$299,MATCH(PROGRESS!$A197,DATASHEET!$A$1:$A$299,0),MATCH(PROGRESS!CV$2,DATASHEET!$A$1:$DG$1,0)),"")</f>
        <v/>
      </c>
      <c r="CV197" s="156" t="str">
        <f t="shared" si="114"/>
        <v/>
      </c>
      <c r="CW197" s="138" t="str">
        <f>IF(ISBLANK(DATASHEET!CW183),"",DATASHEET!CW183)</f>
        <v/>
      </c>
      <c r="CX197" s="198" t="str">
        <f>IF(ISBLANK(DATASHEET!CX183),"",DATASHEET!CX183)</f>
        <v/>
      </c>
      <c r="CY197" s="140" t="str">
        <f>IF(CZ197="","",IFERROR(VLOOKUP(DATASHEET!DD183,lookup,2,FALSE)-$P197,""))</f>
        <v/>
      </c>
      <c r="CZ197" s="156" t="str">
        <f>IFERROR(INDEX(DATASHEET!$A$1:$DG$299,MATCH(PROGRESS!$A197,DATASHEET!$A$1:$A$299,0),MATCH(PROGRESS!DA$2,DATASHEET!$A$1:$DG$1,0)),"")</f>
        <v/>
      </c>
      <c r="DA197" s="156" t="str">
        <f t="shared" si="115"/>
        <v/>
      </c>
      <c r="DB197" s="138" t="str">
        <f>IF(ISBLANK(DATASHEET!DE183),"",DATASHEET!DE183)</f>
        <v/>
      </c>
      <c r="DC197" s="198" t="str">
        <f>IF(ISBLANK(DATASHEET!DF183),"",DATASHEET!DF183)</f>
        <v/>
      </c>
      <c r="DD197" s="140" t="str">
        <f>IF(DE197="","",IFERROR(VLOOKUP(DATASHEET!DH183,lookup,2,FALSE)-$P197,""))</f>
        <v/>
      </c>
      <c r="DE197" s="156" t="str">
        <f>IFERROR(INDEX(DATASHEET!$A$1:$DG$299,MATCH(PROGRESS!$A197,DATASHEET!$A$1:$A$299,0),MATCH(PROGRESS!DF$2,DATASHEET!$A$1:$DG$1,0)),"")</f>
        <v/>
      </c>
      <c r="DF197" s="156" t="str">
        <f t="shared" si="116"/>
        <v/>
      </c>
      <c r="DG197" s="138" t="str">
        <f>IF(ISBLANK(DATASHEET!DI183),"",DATASHEET!DI183)</f>
        <v>AR</v>
      </c>
      <c r="DH197" s="198" t="str">
        <f>IF(ISBLANK(DATASHEET!DJ183),"",DATASHEET!DJ183)</f>
        <v>11T-PH-1</v>
      </c>
      <c r="DI197" s="140" t="str">
        <f>IF(DJ197="","",IFERROR(VLOOKUP(DATASHEET!DL183,lookup,2,FALSE)-$P197,""))</f>
        <v/>
      </c>
      <c r="DJ197" s="156" t="str">
        <f>IFERROR(INDEX(DATASHEET!$A$1:$DG$299,MATCH(PROGRESS!$A197,DATASHEET!$A$1:$A$299,0),MATCH(PROGRESS!DK$2,DATASHEET!$A$1:$DG$1,0)),"")</f>
        <v/>
      </c>
      <c r="DK197" s="156" t="str">
        <f t="shared" si="117"/>
        <v/>
      </c>
      <c r="DL197" s="138" t="str">
        <f>IF(ISBLANK(DATASHEET!DM183),"",DATASHEET!DM183)</f>
        <v/>
      </c>
      <c r="DM197" s="198" t="str">
        <f>IF(ISBLANK(DATASHEET!DN183),"",DATASHEET!DN183)</f>
        <v/>
      </c>
      <c r="DN197" s="140" t="str">
        <f>IF(DO197="","",IFERROR(VLOOKUP(DATASHEET!DP183,lookup,2,FALSE)-$P197,""))</f>
        <v/>
      </c>
      <c r="DO197" s="156" t="str">
        <f>IFERROR(INDEX(DATASHEET!$A$1:$DG$299,MATCH(PROGRESS!$A197,DATASHEET!$A$1:$A$299,0),MATCH(PROGRESS!DP$2,DATASHEET!$A$1:$DG$1,0)),"")</f>
        <v/>
      </c>
      <c r="DP197" s="156" t="str">
        <f t="shared" si="118"/>
        <v/>
      </c>
      <c r="DQ197" s="138" t="str">
        <f>IF(ISBLANK(DATASHEET!DQ183),"",DATASHEET!DQ183)</f>
        <v>FG</v>
      </c>
      <c r="DR197" s="198" t="str">
        <f>IF(ISBLANK(DATASHEET!DR183),"",DATASHEET!DR183)</f>
        <v>11X-RE-4</v>
      </c>
      <c r="DS197" s="140" t="str">
        <f>IF(DT197="","",IFERROR(VLOOKUP(DATASHEET!DT183,lookup,2,FALSE)-$P197,""))</f>
        <v/>
      </c>
      <c r="DT197" s="156" t="str">
        <f>IFERROR(INDEX(DATASHEET!$A$1:$DG$299,MATCH(PROGRESS!$A197,DATASHEET!$A$1:$A$299,0),MATCH(PROGRESS!DU$2,DATASHEET!$A$1:$DG$1,0)),"")</f>
        <v/>
      </c>
      <c r="DU197" s="156" t="str">
        <f t="shared" si="119"/>
        <v/>
      </c>
      <c r="DV197" s="138" t="str">
        <f>IF(ISBLANK(DATASHEET!DU183),"",DATASHEET!DU183)</f>
        <v/>
      </c>
      <c r="DW197" s="198" t="str">
        <f>IF(ISBLANK(DATASHEET!DV183),"",DATASHEET!DV183)</f>
        <v/>
      </c>
      <c r="DX197" s="140" t="str">
        <f>IF(DY197="","",IFERROR(VLOOKUP(DATASHEET!DX183,lookup,2,FALSE)-$P197,""))</f>
        <v/>
      </c>
      <c r="DY197" s="156" t="str">
        <f>IFERROR(INDEX(DATASHEET!$A$1:$DG$299,MATCH(PROGRESS!$A197,DATASHEET!$A$1:$A$299,0),MATCH(PROGRESS!DZ$2,DATASHEET!$A$1:$DG$1,0)),"")</f>
        <v/>
      </c>
      <c r="DZ197" s="156" t="str">
        <f t="shared" si="120"/>
        <v/>
      </c>
      <c r="EA197" s="138" t="str">
        <f>IF(ISBLANK(DATASHEET!DY183),"",DATASHEET!DY183)</f>
        <v/>
      </c>
      <c r="EB197" s="198" t="str">
        <f>IF(ISBLANK(DATASHEET!DZ183),"",DATASHEET!DZ183)</f>
        <v/>
      </c>
      <c r="FD197" s="526"/>
      <c r="FE197" s="532"/>
      <c r="FF197" s="532"/>
      <c r="FG197" s="532"/>
      <c r="FH197" s="526"/>
      <c r="FI197" s="526"/>
      <c r="FJ197" s="532"/>
      <c r="FK197" s="526"/>
      <c r="FL197" s="532"/>
      <c r="FM197" s="526"/>
      <c r="FN197" s="532"/>
      <c r="FO197" s="532"/>
      <c r="FP197" s="532"/>
      <c r="FQ197" s="526"/>
      <c r="FR197" s="526"/>
      <c r="FS197" s="526"/>
      <c r="FT197" s="532"/>
      <c r="FU197" s="526"/>
      <c r="FV197" s="532"/>
      <c r="FW197" s="532"/>
      <c r="FX197" s="532"/>
      <c r="FY197" s="526"/>
      <c r="FZ197" s="532"/>
      <c r="GA197" s="529"/>
      <c r="GB197" s="530"/>
      <c r="GC197" s="530"/>
      <c r="GD197" s="529"/>
      <c r="GE197" s="530"/>
      <c r="GF197" s="530"/>
      <c r="GG197" s="530"/>
      <c r="GH197" s="530"/>
      <c r="GI197" s="530"/>
      <c r="GJ197" s="529"/>
      <c r="GK197" s="530"/>
      <c r="GL197" s="529"/>
      <c r="GM197" s="529"/>
      <c r="GN197" s="530"/>
      <c r="GO197" s="530"/>
      <c r="GP197" s="529"/>
      <c r="GQ197" s="529"/>
      <c r="GR197" s="530"/>
      <c r="GS197" s="530"/>
      <c r="GT197" s="529"/>
      <c r="HA197" t="s">
        <v>375</v>
      </c>
      <c r="HB197" t="s">
        <v>375</v>
      </c>
    </row>
    <row r="198" spans="1:210" ht="15.75" x14ac:dyDescent="0.25">
      <c r="A198" s="179">
        <f>DATASHEET!A184</f>
        <v>151644</v>
      </c>
      <c r="B198" s="58" t="str">
        <f>DATASHEET!B184</f>
        <v>TAFT, Alfie</v>
      </c>
      <c r="C198" s="169" t="str">
        <f>DATASHEET!C184</f>
        <v>11SK</v>
      </c>
      <c r="D198" s="170" t="str">
        <f>DATASHEET!D184</f>
        <v>M</v>
      </c>
      <c r="E198" s="170" t="str">
        <f>DATASHEET!J184</f>
        <v>N</v>
      </c>
      <c r="F198" s="170" t="str">
        <f>DATASHEET!E184</f>
        <v>N</v>
      </c>
      <c r="G198" s="170" t="str">
        <f>DATASHEET!F184</f>
        <v>White - British</v>
      </c>
      <c r="H198" s="170" t="str">
        <f>DATASHEET!G184</f>
        <v>N</v>
      </c>
      <c r="I198" s="170" t="str">
        <f>DATASHEET!H184</f>
        <v>N</v>
      </c>
      <c r="J198" s="170" t="str">
        <f>DATASHEET!I184</f>
        <v>N</v>
      </c>
      <c r="K198" s="171" t="str">
        <f>DATASHEET!M184</f>
        <v>L</v>
      </c>
      <c r="L198" s="88" t="str">
        <f t="shared" si="96"/>
        <v/>
      </c>
      <c r="M198" s="88" t="str">
        <f t="shared" si="97"/>
        <v/>
      </c>
      <c r="N198" s="498" t="str">
        <f>IF(ISBLANK(DATASHEET!L184),"",DATASHEET!L184)</f>
        <v>3-4</v>
      </c>
      <c r="O198" s="109">
        <f>IFERROR(IF(VLOOKUP(DATASHEET!A184,[5]YEAR11!$A$2:$AF$236,18,FALSE)="","",VLOOKUP(DATASHEET!A184,[5]YEAR11!$A$2:$AF$236,18,FALSE)),"")</f>
        <v>31.325758</v>
      </c>
      <c r="P198" s="111">
        <f>IFERROR(IF(VLOOKUP(DATASHEET!A184,[5]YEAR11!$A$2:$AF$237,19,FALSE)="","",VLOOKUP(DATASHEET!A184,[5]YEAR11!$A$2:$AF$237,19,FALSE)),"")</f>
        <v>3.1325758000000001</v>
      </c>
      <c r="Q198" s="497">
        <f>'P8 BREAKDOWN'!M186</f>
        <v>-2.8325757999999999</v>
      </c>
      <c r="R198" s="140" t="str">
        <f>IF(S198="","",IFERROR(VLOOKUP(DATASHEET!AF184,lookup,2,FALSE)-$P198,""))</f>
        <v/>
      </c>
      <c r="S198" s="156" t="str">
        <f>IFERROR(INDEX(DATASHEET!$A$1:$DG$299,MATCH(PROGRESS!$A198,DATASHEET!$A$1:$A$299,0),MATCH(PROGRESS!T$2,DATASHEET!$A$1:$DG$1,0)),"")</f>
        <v/>
      </c>
      <c r="T198" s="156" t="str">
        <f t="shared" si="98"/>
        <v/>
      </c>
      <c r="U198" s="138" t="str">
        <f>IF(ISBLANK(DATASHEET!AG184),"",DATASHEET!AG184)</f>
        <v/>
      </c>
      <c r="V198" s="198" t="str">
        <f>IF(ISBLANK(DATASHEET!AH184),"",DATASHEET!AH184)</f>
        <v/>
      </c>
      <c r="W198" s="140" t="str">
        <f>IF(X198="","",IFERROR(VLOOKUP(DATASHEET!AJ184,lookup,2,FALSE)-$P198,""))</f>
        <v/>
      </c>
      <c r="X198" s="156" t="str">
        <f>IFERROR(INDEX(DATASHEET!$A$1:$DG$299,MATCH(PROGRESS!$A198,DATASHEET!$A$1:$A$299,0),MATCH(PROGRESS!Y$2,DATASHEET!$A$1:$DG$1,0)),"")</f>
        <v/>
      </c>
      <c r="Y198" s="156" t="str">
        <f t="shared" si="99"/>
        <v/>
      </c>
      <c r="Z198" s="138" t="str">
        <f>IF(ISBLANK(DATASHEET!AK184),"",DATASHEET!AK184)</f>
        <v/>
      </c>
      <c r="AA198" s="198" t="str">
        <f>IF(ISBLANK(DATASHEET!AL184),"",DATASHEET!AL184)</f>
        <v/>
      </c>
      <c r="AB198" s="140" t="str">
        <f>IF(AC198="","",IFERROR(VLOOKUP(DATASHEET!AN184,lookup,2,FALSE)-$P198,""))</f>
        <v/>
      </c>
      <c r="AC198" s="156" t="str">
        <f>IFERROR(INDEX(DATASHEET!$A$1:$DG$299,MATCH(PROGRESS!$A198,DATASHEET!$A$1:$A$299,0),MATCH(PROGRESS!AD$2,DATASHEET!$A$1:$DG$1,0)),"")</f>
        <v/>
      </c>
      <c r="AD198" s="156" t="str">
        <f t="shared" si="100"/>
        <v/>
      </c>
      <c r="AE198" s="138" t="str">
        <f>IF(ISBLANK(DATASHEET!AO184),"",DATASHEET!AO184)</f>
        <v/>
      </c>
      <c r="AF198" s="198" t="str">
        <f>IF(ISBLANK(DATASHEET!AP184),"",DATASHEET!AP184)</f>
        <v/>
      </c>
      <c r="AG198" s="140" t="str">
        <f>IF(AH198="","",IFERROR(VLOOKUP(DATASHEET!AR184,lookup,2,FALSE)-$P198,""))</f>
        <v/>
      </c>
      <c r="AH198" s="156" t="str">
        <f>IFERROR(INDEX(DATASHEET!$A$1:$DG$299,MATCH(PROGRESS!$A198,DATASHEET!$A$1:$A$299,0),MATCH(PROGRESS!AI$2,DATASHEET!$A$1:$DG$1,0)),"")</f>
        <v/>
      </c>
      <c r="AI198" s="156" t="str">
        <f t="shared" si="101"/>
        <v/>
      </c>
      <c r="AJ198" s="138" t="str">
        <f>IF(ISBLANK(DATASHEET!AS184),"",DATASHEET!AS184)</f>
        <v/>
      </c>
      <c r="AK198" s="198" t="str">
        <f>IF(ISBLANK(DATASHEET!AT184),"",DATASHEET!AT184)</f>
        <v/>
      </c>
      <c r="AL198" s="140" t="str">
        <f>IF(AM198="","",IFERROR(VLOOKUP(DATASHEET!AV184,lookup,2,FALSE)-$P198,""))</f>
        <v/>
      </c>
      <c r="AM198" s="156" t="str">
        <f>IFERROR(INDEX(DATASHEET!$A$1:$DG$299,MATCH(PROGRESS!$A198,DATASHEET!$A$1:$A$299,0),MATCH(PROGRESS!AN$2,DATASHEET!$A$1:$DG$1,0)),"")</f>
        <v/>
      </c>
      <c r="AN198" s="156" t="str">
        <f t="shared" si="102"/>
        <v/>
      </c>
      <c r="AO198" s="138" t="str">
        <f>IF(ISBLANK(DATASHEET!AW184),"",DATASHEET!AW184)</f>
        <v/>
      </c>
      <c r="AP198" s="198" t="str">
        <f>IF(ISBLANK(DATASHEET!AX184),"",DATASHEET!AX184)</f>
        <v/>
      </c>
      <c r="AQ198" s="140" t="str">
        <f>IF(AR198="","",IFERROR(VLOOKUP(DATASHEET!AZ184,lookup,2,FALSE)-$P198,""))</f>
        <v/>
      </c>
      <c r="AR198" s="156" t="str">
        <f>IFERROR(INDEX(DATASHEET!$A$1:$DG$299,MATCH(PROGRESS!$A198,DATASHEET!$A$1:$A$299,0),MATCH(PROGRESS!AS$2,DATASHEET!$A$1:$DG$1,0)),"")</f>
        <v/>
      </c>
      <c r="AS198" s="156" t="str">
        <f t="shared" si="103"/>
        <v/>
      </c>
      <c r="AT198" s="138" t="str">
        <f>IF(ISBLANK(DATASHEET!BA184),"",DATASHEET!BA184)</f>
        <v/>
      </c>
      <c r="AU198" s="198" t="str">
        <f>IF(ISBLANK(DATASHEET!BB184),"",DATASHEET!BB184)</f>
        <v/>
      </c>
      <c r="AV198" s="140" t="str">
        <f>IF(AW198="","",IFERROR(VLOOKUP(DATASHEET!BD184,lookup,2,FALSE)-$P198,""))</f>
        <v/>
      </c>
      <c r="AW198" s="156" t="str">
        <f>IFERROR(INDEX(DATASHEET!$A$1:$DG$299,MATCH(PROGRESS!$A198,DATASHEET!$A$1:$A$299,0),MATCH(PROGRESS!AX$2,DATASHEET!$A$1:$DG$1,0)),"")</f>
        <v/>
      </c>
      <c r="AX198" s="156" t="str">
        <f t="shared" si="104"/>
        <v/>
      </c>
      <c r="AY198" s="138" t="str">
        <f>IF(ISBLANK(DATASHEET!BE184),"",DATASHEET!BE184)</f>
        <v/>
      </c>
      <c r="AZ198" s="198" t="str">
        <f>IF(ISBLANK(DATASHEET!BF184),"",DATASHEET!BF184)</f>
        <v/>
      </c>
      <c r="BA198" s="140" t="str">
        <f>IF(BB198="","",IFERROR(VLOOKUP(DATASHEET!BH184,lookup,2,FALSE)-$P198,""))</f>
        <v/>
      </c>
      <c r="BB198" s="156" t="str">
        <f>IFERROR(INDEX(DATASHEET!$A$1:$DG$299,MATCH(PROGRESS!$A198,DATASHEET!$A$1:$A$299,0),MATCH(PROGRESS!BC$2,DATASHEET!$A$1:$DG$1,0)),"")</f>
        <v/>
      </c>
      <c r="BC198" s="156" t="str">
        <f t="shared" si="105"/>
        <v/>
      </c>
      <c r="BD198" s="138" t="str">
        <f>IF(ISBLANK(DATASHEET!BI184),"",DATASHEET!BI184)</f>
        <v>IC</v>
      </c>
      <c r="BE198" s="198" t="str">
        <f>IF(ISBLANK(DATASHEET!BJ184),"",DATASHEET!BJ184)</f>
        <v>11X-EN-8</v>
      </c>
      <c r="BF198" s="140" t="str">
        <f>IF(BG198="","",IFERROR(VLOOKUP(DATASHEET!BL184,lookup,2,FALSE)-$P198,""))</f>
        <v/>
      </c>
      <c r="BG198" s="156" t="str">
        <f>IFERROR(INDEX(DATASHEET!$A$1:$DG$299,MATCH(PROGRESS!$A198,DATASHEET!$A$1:$A$299,0),MATCH(PROGRESS!BH$2,DATASHEET!$A$1:$DG$1,0)),"")</f>
        <v/>
      </c>
      <c r="BH198" s="156" t="str">
        <f t="shared" si="106"/>
        <v/>
      </c>
      <c r="BI198" s="138" t="str">
        <f>IF(ISBLANK(DATASHEET!BM184),"",DATASHEET!BM184)</f>
        <v/>
      </c>
      <c r="BJ198" s="198" t="str">
        <f>IF(ISBLANK(DATASHEET!BN184),"",DATASHEET!BN184)</f>
        <v/>
      </c>
      <c r="BK198" s="140" t="str">
        <f>IF(BL198="","",IFERROR(VLOOKUP(DATASHEET!BP184,lookup,2,FALSE)-$P198,""))</f>
        <v/>
      </c>
      <c r="BL198" s="156" t="str">
        <f>IFERROR(INDEX(DATASHEET!$A$1:$DG$299,MATCH(PROGRESS!$A198,DATASHEET!$A$1:$A$299,0),MATCH(PROGRESS!BM$2,DATASHEET!$A$1:$DG$1,0)),"")</f>
        <v/>
      </c>
      <c r="BM198" s="156" t="str">
        <f t="shared" si="107"/>
        <v/>
      </c>
      <c r="BN198" s="138" t="str">
        <f>IF(ISBLANK(DATASHEET!BQ184),"",DATASHEET!BQ184)</f>
        <v>AWR</v>
      </c>
      <c r="BO198" s="198" t="str">
        <f>IF(ISBLANK(DATASHEET!BR184),"",DATASHEET!BR184)</f>
        <v>11LT-FN-3</v>
      </c>
      <c r="BP198" s="140" t="str">
        <f>IF(BQ198="","",IFERROR(VLOOKUP(DATASHEET!BX184,lookup,2,FALSE)-$P198,""))</f>
        <v/>
      </c>
      <c r="BQ198" s="156" t="str">
        <f>IFERROR(INDEX(DATASHEET!$A$1:$DG$299,MATCH(PROGRESS!$A198,DATASHEET!$A$1:$A$299,0),MATCH(PROGRESS!BR$2,DATASHEET!$A$1:$DG$1,0)),"")</f>
        <v/>
      </c>
      <c r="BR198" s="156" t="str">
        <f t="shared" si="108"/>
        <v/>
      </c>
      <c r="BS198" s="138" t="str">
        <f>IF(ISBLANK(DATASHEET!BY184),"",DATASHEET!BY184)</f>
        <v>EGQ</v>
      </c>
      <c r="BT198" s="198" t="str">
        <f>IF(ISBLANK(DATASHEET!BZ184),"",DATASHEET!BZ184)</f>
        <v>11N-FR-3</v>
      </c>
      <c r="BU198" s="140" t="str">
        <f>IF(BV198="","",IFERROR(VLOOKUP(DATASHEET!CB184,lookup,2,FALSE)-$P198,""))</f>
        <v/>
      </c>
      <c r="BV198" s="156" t="str">
        <f>IFERROR(INDEX(DATASHEET!$A$1:$DG$299,MATCH(PROGRESS!$A198,DATASHEET!$A$1:$A$299,0),MATCH(PROGRESS!BW$2,DATASHEET!$A$1:$DG$1,0)),"")</f>
        <v/>
      </c>
      <c r="BW198" s="156" t="str">
        <f t="shared" si="109"/>
        <v/>
      </c>
      <c r="BX198" s="138" t="str">
        <f>IF(ISBLANK(DATASHEET!CC184),"",DATASHEET!CC184)</f>
        <v/>
      </c>
      <c r="BY198" s="198" t="str">
        <f>IF(ISBLANK(DATASHEET!CD184),"",DATASHEET!CD184)</f>
        <v/>
      </c>
      <c r="BZ198" s="140" t="str">
        <f>IF(CA198="","",IFERROR(VLOOKUP(DATASHEET!CE184,lookup,2,FALSE)-$P198,""))</f>
        <v/>
      </c>
      <c r="CA198" s="156" t="str">
        <f>IFERROR(INDEX(DATASHEET!$A$1:$DG$299,MATCH(PROGRESS!$A198,DATASHEET!$A$1:$A$299,0),MATCH(PROGRESS!CB$2,DATASHEET!$A$1:$DG$1,0)),"")</f>
        <v/>
      </c>
      <c r="CB198" s="156" t="str">
        <f t="shared" si="110"/>
        <v/>
      </c>
      <c r="CC198" s="138" t="str">
        <f>IF(ISBLANK(DATASHEET!CF184),"",DATASHEET!CF184)</f>
        <v/>
      </c>
      <c r="CD198" s="198" t="str">
        <f>IF(ISBLANK(DATASHEET!CG184),"",DATASHEET!CG184)</f>
        <v/>
      </c>
      <c r="CE198" s="140" t="str">
        <f>IF(CF198="","",IFERROR(VLOOKUP(DATASHEET!CJ184,lookup,2,FALSE)-$P198,""))</f>
        <v/>
      </c>
      <c r="CF198" s="156" t="str">
        <f>IFERROR(INDEX(DATASHEET!$A$1:$DG$299,MATCH(PROGRESS!$A198,DATASHEET!$A$1:$A$299,0),MATCH(PROGRESS!CG$2,DATASHEET!$A$1:$DG$1,0)),"")</f>
        <v/>
      </c>
      <c r="CG198" s="156" t="str">
        <f t="shared" si="111"/>
        <v/>
      </c>
      <c r="CH198" s="138" t="str">
        <f>IF(ISBLANK(DATASHEET!CK184),"",DATASHEET!CK184)</f>
        <v>MSA</v>
      </c>
      <c r="CI198" s="198" t="str">
        <f>IF(ISBLANK(DATASHEET!CL184),"",DATASHEET!CL184)</f>
        <v>11MS2-HI2-7</v>
      </c>
      <c r="CJ198" s="140" t="str">
        <f>IF(CK198="","",IFERROR(VLOOKUP(DATASHEET!CN184,lookup,2,FALSE)-$P198,""))</f>
        <v/>
      </c>
      <c r="CK198" s="156" t="str">
        <f>IFERROR(INDEX(DATASHEET!$A$1:$DG$299,MATCH(PROGRESS!$A198,DATASHEET!$A$1:$A$299,0),MATCH(PROGRESS!CL$2,DATASHEET!$A$1:$DG$1,0)),"")</f>
        <v/>
      </c>
      <c r="CL198" s="156" t="str">
        <f t="shared" si="112"/>
        <v/>
      </c>
      <c r="CM198" s="138" t="str">
        <f>IF(ISBLANK(DATASHEET!CO184),"",DATASHEET!CO184)</f>
        <v>AMA</v>
      </c>
      <c r="CN198" s="198" t="str">
        <f>IF(ISBLANK(DATASHEET!CP184),"",DATASHEET!CP184)</f>
        <v>11N-MA-4</v>
      </c>
      <c r="CO198" s="140" t="str">
        <f>IF(CP198="","",IFERROR(VLOOKUP(DATASHEET!CR184,lookup,2,FALSE)-$P198,""))</f>
        <v/>
      </c>
      <c r="CP198" s="156" t="str">
        <f>IFERROR(INDEX(DATASHEET!$A$1:$DG$299,MATCH(PROGRESS!$A198,DATASHEET!$A$1:$A$299,0),MATCH(PROGRESS!CQ$2,DATASHEET!$A$1:$DG$1,0)),"")</f>
        <v/>
      </c>
      <c r="CQ198" s="156" t="str">
        <f t="shared" si="113"/>
        <v/>
      </c>
      <c r="CR198" s="138" t="str">
        <f>IF(ISBLANK(DATASHEET!CS184),"",DATASHEET!CS184)</f>
        <v/>
      </c>
      <c r="CS198" s="198" t="str">
        <f>IF(ISBLANK(DATASHEET!CT184),"",DATASHEET!CT184)</f>
        <v/>
      </c>
      <c r="CT198" s="140" t="str">
        <f>IF(CU198="","",IFERROR(VLOOKUP(DATASHEET!CV184,lookup,2,FALSE)-$P198,""))</f>
        <v/>
      </c>
      <c r="CU198" s="156" t="str">
        <f>IFERROR(INDEX(DATASHEET!$A$1:$DG$299,MATCH(PROGRESS!$A198,DATASHEET!$A$1:$A$299,0),MATCH(PROGRESS!CV$2,DATASHEET!$A$1:$DG$1,0)),"")</f>
        <v/>
      </c>
      <c r="CV198" s="156" t="str">
        <f t="shared" si="114"/>
        <v/>
      </c>
      <c r="CW198" s="138" t="str">
        <f>IF(ISBLANK(DATASHEET!CW184),"",DATASHEET!CW184)</f>
        <v/>
      </c>
      <c r="CX198" s="198" t="str">
        <f>IF(ISBLANK(DATASHEET!CX184),"",DATASHEET!CX184)</f>
        <v/>
      </c>
      <c r="CY198" s="140" t="str">
        <f>IF(CZ198="","",IFERROR(VLOOKUP(DATASHEET!DD184,lookup,2,FALSE)-$P198,""))</f>
        <v/>
      </c>
      <c r="CZ198" s="156" t="str">
        <f>IFERROR(INDEX(DATASHEET!$A$1:$DG$299,MATCH(PROGRESS!$A198,DATASHEET!$A$1:$A$299,0),MATCH(PROGRESS!DA$2,DATASHEET!$A$1:$DG$1,0)),"")</f>
        <v/>
      </c>
      <c r="DA198" s="156" t="str">
        <f t="shared" si="115"/>
        <v/>
      </c>
      <c r="DB198" s="138" t="str">
        <f>IF(ISBLANK(DATASHEET!DE184),"",DATASHEET!DE184)</f>
        <v/>
      </c>
      <c r="DC198" s="198" t="str">
        <f>IF(ISBLANK(DATASHEET!DF184),"",DATASHEET!DF184)</f>
        <v/>
      </c>
      <c r="DD198" s="140" t="str">
        <f>IF(DE198="","",IFERROR(VLOOKUP(DATASHEET!DH184,lookup,2,FALSE)-$P198,""))</f>
        <v/>
      </c>
      <c r="DE198" s="156" t="str">
        <f>IFERROR(INDEX(DATASHEET!$A$1:$DG$299,MATCH(PROGRESS!$A198,DATASHEET!$A$1:$A$299,0),MATCH(PROGRESS!DF$2,DATASHEET!$A$1:$DG$1,0)),"")</f>
        <v/>
      </c>
      <c r="DF198" s="156" t="str">
        <f t="shared" si="116"/>
        <v/>
      </c>
      <c r="DG198" s="138" t="str">
        <f>IF(ISBLANK(DATASHEET!DI184),"",DATASHEET!DI184)</f>
        <v/>
      </c>
      <c r="DH198" s="198" t="str">
        <f>IF(ISBLANK(DATASHEET!DJ184),"",DATASHEET!DJ184)</f>
        <v/>
      </c>
      <c r="DI198" s="140" t="str">
        <f>IF(DJ198="","",IFERROR(VLOOKUP(DATASHEET!DL184,lookup,2,FALSE)-$P198,""))</f>
        <v/>
      </c>
      <c r="DJ198" s="156" t="str">
        <f>IFERROR(INDEX(DATASHEET!$A$1:$DG$299,MATCH(PROGRESS!$A198,DATASHEET!$A$1:$A$299,0),MATCH(PROGRESS!DK$2,DATASHEET!$A$1:$DG$1,0)),"")</f>
        <v/>
      </c>
      <c r="DK198" s="156" t="str">
        <f t="shared" si="117"/>
        <v/>
      </c>
      <c r="DL198" s="138" t="str">
        <f>IF(ISBLANK(DATASHEET!DM184),"",DATASHEET!DM184)</f>
        <v/>
      </c>
      <c r="DM198" s="198" t="str">
        <f>IF(ISBLANK(DATASHEET!DN184),"",DATASHEET!DN184)</f>
        <v/>
      </c>
      <c r="DN198" s="140" t="str">
        <f>IF(DO198="","",IFERROR(VLOOKUP(DATASHEET!DP184,lookup,2,FALSE)-$P198,""))</f>
        <v/>
      </c>
      <c r="DO198" s="156" t="str">
        <f>IFERROR(INDEX(DATASHEET!$A$1:$DG$299,MATCH(PROGRESS!$A198,DATASHEET!$A$1:$A$299,0),MATCH(PROGRESS!DP$2,DATASHEET!$A$1:$DG$1,0)),"")</f>
        <v/>
      </c>
      <c r="DP198" s="156" t="str">
        <f t="shared" si="118"/>
        <v/>
      </c>
      <c r="DQ198" s="138" t="str">
        <f>IF(ISBLANK(DATASHEET!DQ184),"",DATASHEET!DQ184)</f>
        <v>JNE</v>
      </c>
      <c r="DR198" s="198" t="str">
        <f>IF(ISBLANK(DATASHEET!DR184),"",DATASHEET!DR184)</f>
        <v>11X-RE-1</v>
      </c>
      <c r="DS198" s="140" t="str">
        <f>IF(DT198="","",IFERROR(VLOOKUP(DATASHEET!DT184,lookup,2,FALSE)-$P198,""))</f>
        <v/>
      </c>
      <c r="DT198" s="156" t="str">
        <f>IFERROR(INDEX(DATASHEET!$A$1:$DG$299,MATCH(PROGRESS!$A198,DATASHEET!$A$1:$A$299,0),MATCH(PROGRESS!DU$2,DATASHEET!$A$1:$DG$1,0)),"")</f>
        <v/>
      </c>
      <c r="DU198" s="156" t="str">
        <f t="shared" si="119"/>
        <v/>
      </c>
      <c r="DV198" s="138" t="str">
        <f>IF(ISBLANK(DATASHEET!DU184),"",DATASHEET!DU184)</f>
        <v>KR</v>
      </c>
      <c r="DW198" s="198" t="str">
        <f>IF(ISBLANK(DATASHEET!DV184),"",DATASHEET!DV184)</f>
        <v>11C-SC-4</v>
      </c>
      <c r="DX198" s="140" t="str">
        <f>IF(DY198="","",IFERROR(VLOOKUP(DATASHEET!DX184,lookup,2,FALSE)-$P198,""))</f>
        <v/>
      </c>
      <c r="DY198" s="156" t="str">
        <f>IFERROR(INDEX(DATASHEET!$A$1:$DG$299,MATCH(PROGRESS!$A198,DATASHEET!$A$1:$A$299,0),MATCH(PROGRESS!DZ$2,DATASHEET!$A$1:$DG$1,0)),"")</f>
        <v/>
      </c>
      <c r="DZ198" s="156" t="str">
        <f t="shared" si="120"/>
        <v/>
      </c>
      <c r="EA198" s="138" t="str">
        <f>IF(ISBLANK(DATASHEET!DY184),"",DATASHEET!DY184)</f>
        <v/>
      </c>
      <c r="EB198" s="198" t="str">
        <f>IF(ISBLANK(DATASHEET!DZ184),"",DATASHEET!DZ184)</f>
        <v/>
      </c>
      <c r="FD198" s="526"/>
      <c r="FE198" s="532"/>
      <c r="FF198" s="532"/>
      <c r="FG198" s="532"/>
      <c r="FH198" s="526"/>
      <c r="FI198" s="526"/>
      <c r="FJ198" s="532"/>
      <c r="FK198" s="526"/>
      <c r="FL198" s="532"/>
      <c r="FM198" s="526"/>
      <c r="FN198" s="532"/>
      <c r="FO198" s="532"/>
      <c r="FP198" s="532"/>
      <c r="FQ198" s="526"/>
      <c r="FR198" s="526"/>
      <c r="FS198" s="526"/>
      <c r="FT198" s="532"/>
      <c r="FU198" s="526"/>
      <c r="FV198" s="532"/>
      <c r="FW198" s="532"/>
      <c r="FX198" s="532"/>
      <c r="FY198" s="526"/>
      <c r="FZ198" s="532"/>
      <c r="GA198" s="529"/>
      <c r="GB198" s="530"/>
      <c r="GC198" s="530"/>
      <c r="GD198" s="529"/>
      <c r="GE198" s="530"/>
      <c r="GF198" s="530"/>
      <c r="GG198" s="530"/>
      <c r="GH198" s="530"/>
      <c r="GI198" s="530"/>
      <c r="GJ198" s="529"/>
      <c r="GK198" s="530"/>
      <c r="GL198" s="529"/>
      <c r="GM198" s="529"/>
      <c r="GN198" s="530"/>
      <c r="GO198" s="530"/>
      <c r="GP198" s="529"/>
      <c r="GQ198" s="529"/>
      <c r="GR198" s="530"/>
      <c r="GS198" s="530"/>
      <c r="GT198" s="529"/>
    </row>
    <row r="199" spans="1:210" ht="15.75" x14ac:dyDescent="0.25">
      <c r="A199" s="179">
        <f>DATASHEET!A185</f>
        <v>151658</v>
      </c>
      <c r="B199" s="58" t="str">
        <f>DATASHEET!B185</f>
        <v>TAHIROVA, Maria</v>
      </c>
      <c r="C199" s="169" t="str">
        <f>DATASHEET!C185</f>
        <v>11SDA</v>
      </c>
      <c r="D199" s="170" t="str">
        <f>DATASHEET!D185</f>
        <v>F</v>
      </c>
      <c r="E199" s="170" t="str">
        <f>DATASHEET!J185</f>
        <v>N</v>
      </c>
      <c r="F199" s="170" t="str">
        <f>DATASHEET!E185</f>
        <v>Y</v>
      </c>
      <c r="G199" s="170" t="str">
        <f>DATASHEET!F185</f>
        <v>Other Mixed Background</v>
      </c>
      <c r="H199" s="170" t="str">
        <f>DATASHEET!G185</f>
        <v>N</v>
      </c>
      <c r="I199" s="170" t="str">
        <f>DATASHEET!H185</f>
        <v>Y</v>
      </c>
      <c r="J199" s="170" t="str">
        <f>DATASHEET!I185</f>
        <v>N</v>
      </c>
      <c r="K199" s="171" t="str">
        <f>DATASHEET!M185</f>
        <v>M</v>
      </c>
      <c r="L199" s="88" t="str">
        <f t="shared" si="96"/>
        <v/>
      </c>
      <c r="M199" s="88" t="str">
        <f t="shared" si="97"/>
        <v/>
      </c>
      <c r="N199" s="498" t="str">
        <f>IF(ISBLANK(DATASHEET!L185),"",DATASHEET!L185)</f>
        <v>6-7</v>
      </c>
      <c r="O199" s="109">
        <f>IFERROR(IF(VLOOKUP(DATASHEET!A185,[5]YEAR11!$A$2:$AF$236,18,FALSE)="","",VLOOKUP(DATASHEET!A185,[5]YEAR11!$A$2:$AF$236,18,FALSE)),"")</f>
        <v>54.013157999999997</v>
      </c>
      <c r="P199" s="111">
        <f>IFERROR(IF(VLOOKUP(DATASHEET!A185,[5]YEAR11!$A$2:$AF$237,19,FALSE)="","",VLOOKUP(DATASHEET!A185,[5]YEAR11!$A$2:$AF$237,19,FALSE)),"")</f>
        <v>5.4013157999999999</v>
      </c>
      <c r="Q199" s="497">
        <f>'P8 BREAKDOWN'!M187</f>
        <v>-4.6013158000000001</v>
      </c>
      <c r="R199" s="140" t="str">
        <f>IF(S199="","",IFERROR(VLOOKUP(DATASHEET!AF185,lookup,2,FALSE)-$P199,""))</f>
        <v/>
      </c>
      <c r="S199" s="156" t="str">
        <f>IFERROR(INDEX(DATASHEET!$A$1:$DG$299,MATCH(PROGRESS!$A199,DATASHEET!$A$1:$A$299,0),MATCH(PROGRESS!T$2,DATASHEET!$A$1:$DG$1,0)),"")</f>
        <v/>
      </c>
      <c r="T199" s="156" t="str">
        <f t="shared" si="98"/>
        <v/>
      </c>
      <c r="U199" s="138" t="str">
        <f>IF(ISBLANK(DATASHEET!AG185),"",DATASHEET!AG185)</f>
        <v/>
      </c>
      <c r="V199" s="198" t="str">
        <f>IF(ISBLANK(DATASHEET!AH185),"",DATASHEET!AH185)</f>
        <v/>
      </c>
      <c r="W199" s="140" t="str">
        <f>IF(X199="","",IFERROR(VLOOKUP(DATASHEET!AJ185,lookup,2,FALSE)-$P199,""))</f>
        <v/>
      </c>
      <c r="X199" s="156" t="str">
        <f>IFERROR(INDEX(DATASHEET!$A$1:$DG$299,MATCH(PROGRESS!$A199,DATASHEET!$A$1:$A$299,0),MATCH(PROGRESS!Y$2,DATASHEET!$A$1:$DG$1,0)),"")</f>
        <v/>
      </c>
      <c r="Y199" s="156" t="str">
        <f t="shared" si="99"/>
        <v/>
      </c>
      <c r="Z199" s="138" t="str">
        <f>IF(ISBLANK(DATASHEET!AK185),"",DATASHEET!AK185)</f>
        <v>RAB</v>
      </c>
      <c r="AA199" s="198" t="str">
        <f>IF(ISBLANK(DATASHEET!AL185),"",DATASHEET!AL185)</f>
        <v>11T-BI-2</v>
      </c>
      <c r="AB199" s="140" t="str">
        <f>IF(AC199="","",IFERROR(VLOOKUP(DATASHEET!AN185,lookup,2,FALSE)-$P199,""))</f>
        <v/>
      </c>
      <c r="AC199" s="156" t="str">
        <f>IFERROR(INDEX(DATASHEET!$A$1:$DG$299,MATCH(PROGRESS!$A199,DATASHEET!$A$1:$A$299,0),MATCH(PROGRESS!AD$2,DATASHEET!$A$1:$DG$1,0)),"")</f>
        <v/>
      </c>
      <c r="AD199" s="156" t="str">
        <f t="shared" si="100"/>
        <v/>
      </c>
      <c r="AE199" s="138" t="str">
        <f>IF(ISBLANK(DATASHEET!AO185),"",DATASHEET!AO185)</f>
        <v/>
      </c>
      <c r="AF199" s="198" t="str">
        <f>IF(ISBLANK(DATASHEET!AP185),"",DATASHEET!AP185)</f>
        <v/>
      </c>
      <c r="AG199" s="140" t="str">
        <f>IF(AH199="","",IFERROR(VLOOKUP(DATASHEET!AR185,lookup,2,FALSE)-$P199,""))</f>
        <v/>
      </c>
      <c r="AH199" s="156" t="str">
        <f>IFERROR(INDEX(DATASHEET!$A$1:$DG$299,MATCH(PROGRESS!$A199,DATASHEET!$A$1:$A$299,0),MATCH(PROGRESS!AI$2,DATASHEET!$A$1:$DG$1,0)),"")</f>
        <v/>
      </c>
      <c r="AI199" s="156" t="str">
        <f t="shared" si="101"/>
        <v/>
      </c>
      <c r="AJ199" s="138" t="str">
        <f>IF(ISBLANK(DATASHEET!AS185),"",DATASHEET!AS185)</f>
        <v>GN</v>
      </c>
      <c r="AK199" s="198" t="str">
        <f>IF(ISBLANK(DATASHEET!AT185),"",DATASHEET!AT185)</f>
        <v>11T-CH-2</v>
      </c>
      <c r="AL199" s="140" t="str">
        <f>IF(AM199="","",IFERROR(VLOOKUP(DATASHEET!AV185,lookup,2,FALSE)-$P199,""))</f>
        <v/>
      </c>
      <c r="AM199" s="156" t="str">
        <f>IFERROR(INDEX(DATASHEET!$A$1:$DG$299,MATCH(PROGRESS!$A199,DATASHEET!$A$1:$A$299,0),MATCH(PROGRESS!AN$2,DATASHEET!$A$1:$DG$1,0)),"")</f>
        <v/>
      </c>
      <c r="AN199" s="156" t="str">
        <f t="shared" si="102"/>
        <v/>
      </c>
      <c r="AO199" s="138" t="str">
        <f>IF(ISBLANK(DATASHEET!AW185),"",DATASHEET!AW185)</f>
        <v/>
      </c>
      <c r="AP199" s="198" t="str">
        <f>IF(ISBLANK(DATASHEET!AX185),"",DATASHEET!AX185)</f>
        <v/>
      </c>
      <c r="AQ199" s="140" t="str">
        <f>IF(AR199="","",IFERROR(VLOOKUP(DATASHEET!AZ185,lookup,2,FALSE)-$P199,""))</f>
        <v/>
      </c>
      <c r="AR199" s="156" t="str">
        <f>IFERROR(INDEX(DATASHEET!$A$1:$DG$299,MATCH(PROGRESS!$A199,DATASHEET!$A$1:$A$299,0),MATCH(PROGRESS!AS$2,DATASHEET!$A$1:$DG$1,0)),"")</f>
        <v/>
      </c>
      <c r="AS199" s="156" t="str">
        <f t="shared" si="103"/>
        <v/>
      </c>
      <c r="AT199" s="138" t="str">
        <f>IF(ISBLANK(DATASHEET!BA185),"",DATASHEET!BA185)</f>
        <v/>
      </c>
      <c r="AU199" s="198" t="str">
        <f>IF(ISBLANK(DATASHEET!BB185),"",DATASHEET!BB185)</f>
        <v/>
      </c>
      <c r="AV199" s="140" t="str">
        <f>IF(AW199="","",IFERROR(VLOOKUP(DATASHEET!BD185,lookup,2,FALSE)-$P199,""))</f>
        <v/>
      </c>
      <c r="AW199" s="156" t="str">
        <f>IFERROR(INDEX(DATASHEET!$A$1:$DG$299,MATCH(PROGRESS!$A199,DATASHEET!$A$1:$A$299,0),MATCH(PROGRESS!AX$2,DATASHEET!$A$1:$DG$1,0)),"")</f>
        <v/>
      </c>
      <c r="AX199" s="156" t="str">
        <f t="shared" si="104"/>
        <v/>
      </c>
      <c r="AY199" s="138" t="str">
        <f>IF(ISBLANK(DATASHEET!BE185),"",DATASHEET!BE185)</f>
        <v/>
      </c>
      <c r="AZ199" s="198" t="str">
        <f>IF(ISBLANK(DATASHEET!BF185),"",DATASHEET!BF185)</f>
        <v/>
      </c>
      <c r="BA199" s="140" t="str">
        <f>IF(BB199="","",IFERROR(VLOOKUP(DATASHEET!BH185,lookup,2,FALSE)-$P199,""))</f>
        <v/>
      </c>
      <c r="BB199" s="156" t="str">
        <f>IFERROR(INDEX(DATASHEET!$A$1:$DG$299,MATCH(PROGRESS!$A199,DATASHEET!$A$1:$A$299,0),MATCH(PROGRESS!BC$2,DATASHEET!$A$1:$DG$1,0)),"")</f>
        <v/>
      </c>
      <c r="BC199" s="156" t="str">
        <f t="shared" si="105"/>
        <v/>
      </c>
      <c r="BD199" s="138" t="str">
        <f>IF(ISBLANK(DATASHEET!BI185),"",DATASHEET!BI185)</f>
        <v>JK</v>
      </c>
      <c r="BE199" s="198" t="str">
        <f>IF(ISBLANK(DATASHEET!BJ185),"",DATASHEET!BJ185)</f>
        <v>11X-EN-3</v>
      </c>
      <c r="BF199" s="140" t="str">
        <f>IF(BG199="","",IFERROR(VLOOKUP(DATASHEET!BL185,lookup,2,FALSE)-$P199,""))</f>
        <v/>
      </c>
      <c r="BG199" s="156" t="str">
        <f>IFERROR(INDEX(DATASHEET!$A$1:$DG$299,MATCH(PROGRESS!$A199,DATASHEET!$A$1:$A$299,0),MATCH(PROGRESS!BH$2,DATASHEET!$A$1:$DG$1,0)),"")</f>
        <v/>
      </c>
      <c r="BH199" s="156" t="str">
        <f t="shared" si="106"/>
        <v/>
      </c>
      <c r="BI199" s="138" t="str">
        <f>IF(ISBLANK(DATASHEET!BM185),"",DATASHEET!BM185)</f>
        <v/>
      </c>
      <c r="BJ199" s="198" t="str">
        <f>IF(ISBLANK(DATASHEET!BN185),"",DATASHEET!BN185)</f>
        <v/>
      </c>
      <c r="BK199" s="140" t="str">
        <f>IF(BL199="","",IFERROR(VLOOKUP(DATASHEET!BP185,lookup,2,FALSE)-$P199,""))</f>
        <v/>
      </c>
      <c r="BL199" s="156" t="str">
        <f>IFERROR(INDEX(DATASHEET!$A$1:$DG$299,MATCH(PROGRESS!$A199,DATASHEET!$A$1:$A$299,0),MATCH(PROGRESS!BM$2,DATASHEET!$A$1:$DG$1,0)),"")</f>
        <v/>
      </c>
      <c r="BM199" s="156" t="str">
        <f t="shared" si="107"/>
        <v/>
      </c>
      <c r="BN199" s="138" t="str">
        <f>IF(ISBLANK(DATASHEET!BQ185),"",DATASHEET!BQ185)</f>
        <v/>
      </c>
      <c r="BO199" s="198" t="str">
        <f>IF(ISBLANK(DATASHEET!BR185),"",DATASHEET!BR185)</f>
        <v/>
      </c>
      <c r="BP199" s="140" t="str">
        <f>IF(BQ199="","",IFERROR(VLOOKUP(DATASHEET!BX185,lookup,2,FALSE)-$P199,""))</f>
        <v/>
      </c>
      <c r="BQ199" s="156" t="str">
        <f>IFERROR(INDEX(DATASHEET!$A$1:$DG$299,MATCH(PROGRESS!$A199,DATASHEET!$A$1:$A$299,0),MATCH(PROGRESS!BR$2,DATASHEET!$A$1:$DG$1,0)),"")</f>
        <v/>
      </c>
      <c r="BR199" s="156" t="str">
        <f t="shared" si="108"/>
        <v/>
      </c>
      <c r="BS199" s="138" t="str">
        <f>IF(ISBLANK(DATASHEET!BY185),"",DATASHEET!BY185)</f>
        <v>LMA</v>
      </c>
      <c r="BT199" s="198" t="str">
        <f>IF(ISBLANK(DATASHEET!BZ185),"",DATASHEET!BZ185)</f>
        <v>11S-FR-1</v>
      </c>
      <c r="BU199" s="140" t="str">
        <f>IF(BV199="","",IFERROR(VLOOKUP(DATASHEET!CB185,lookup,2,FALSE)-$P199,""))</f>
        <v/>
      </c>
      <c r="BV199" s="156" t="str">
        <f>IFERROR(INDEX(DATASHEET!$A$1:$DG$299,MATCH(PROGRESS!$A199,DATASHEET!$A$1:$A$299,0),MATCH(PROGRESS!BW$2,DATASHEET!$A$1:$DG$1,0)),"")</f>
        <v/>
      </c>
      <c r="BW199" s="156" t="str">
        <f t="shared" si="109"/>
        <v/>
      </c>
      <c r="BX199" s="138" t="str">
        <f>IF(ISBLANK(DATASHEET!CC185),"",DATASHEET!CC185)</f>
        <v/>
      </c>
      <c r="BY199" s="198" t="str">
        <f>IF(ISBLANK(DATASHEET!CD185),"",DATASHEET!CD185)</f>
        <v/>
      </c>
      <c r="BZ199" s="140" t="str">
        <f>IF(CA199="","",IFERROR(VLOOKUP(DATASHEET!CE185,lookup,2,FALSE)-$P199,""))</f>
        <v/>
      </c>
      <c r="CA199" s="156" t="str">
        <f>IFERROR(INDEX(DATASHEET!$A$1:$DG$299,MATCH(PROGRESS!$A199,DATASHEET!$A$1:$A$299,0),MATCH(PROGRESS!CB$2,DATASHEET!$A$1:$DG$1,0)),"")</f>
        <v/>
      </c>
      <c r="CB199" s="156" t="str">
        <f t="shared" si="110"/>
        <v/>
      </c>
      <c r="CC199" s="138" t="str">
        <f>IF(ISBLANK(DATASHEET!CF185),"",DATASHEET!CF185)</f>
        <v/>
      </c>
      <c r="CD199" s="198" t="str">
        <f>IF(ISBLANK(DATASHEET!CG185),"",DATASHEET!CG185)</f>
        <v>AWIL</v>
      </c>
      <c r="CE199" s="140" t="str">
        <f>IF(CF199="","",IFERROR(VLOOKUP(DATASHEET!CJ185,lookup,2,FALSE)-$P199,""))</f>
        <v/>
      </c>
      <c r="CF199" s="156" t="str">
        <f>IFERROR(INDEX(DATASHEET!$A$1:$DG$299,MATCH(PROGRESS!$A199,DATASHEET!$A$1:$A$299,0),MATCH(PROGRESS!CG$2,DATASHEET!$A$1:$DG$1,0)),"")</f>
        <v/>
      </c>
      <c r="CG199" s="156" t="str">
        <f t="shared" si="111"/>
        <v/>
      </c>
      <c r="CH199" s="138" t="str">
        <f>IF(ISBLANK(DATASHEET!CK185),"",DATASHEET!CK185)</f>
        <v/>
      </c>
      <c r="CI199" s="198" t="str">
        <f>IF(ISBLANK(DATASHEET!CL185),"",DATASHEET!CL185)</f>
        <v/>
      </c>
      <c r="CJ199" s="140" t="str">
        <f>IF(CK199="","",IFERROR(VLOOKUP(DATASHEET!CN185,lookup,2,FALSE)-$P199,""))</f>
        <v/>
      </c>
      <c r="CK199" s="156" t="str">
        <f>IFERROR(INDEX(DATASHEET!$A$1:$DG$299,MATCH(PROGRESS!$A199,DATASHEET!$A$1:$A$299,0),MATCH(PROGRESS!CL$2,DATASHEET!$A$1:$DG$1,0)),"")</f>
        <v/>
      </c>
      <c r="CL199" s="156" t="str">
        <f t="shared" si="112"/>
        <v/>
      </c>
      <c r="CM199" s="138" t="str">
        <f>IF(ISBLANK(DATASHEET!CO185),"",DATASHEET!CO185)</f>
        <v>CS</v>
      </c>
      <c r="CN199" s="198" t="str">
        <f>IF(ISBLANK(DATASHEET!CP185),"",DATASHEET!CP185)</f>
        <v>11S-MA-1</v>
      </c>
      <c r="CO199" s="140" t="str">
        <f>IF(CP199="","",IFERROR(VLOOKUP(DATASHEET!CR185,lookup,2,FALSE)-$P199,""))</f>
        <v/>
      </c>
      <c r="CP199" s="156" t="str">
        <f>IFERROR(INDEX(DATASHEET!$A$1:$DG$299,MATCH(PROGRESS!$A199,DATASHEET!$A$1:$A$299,0),MATCH(PROGRESS!CQ$2,DATASHEET!$A$1:$DG$1,0)),"")</f>
        <v/>
      </c>
      <c r="CQ199" s="156" t="str">
        <f t="shared" si="113"/>
        <v/>
      </c>
      <c r="CR199" s="138" t="str">
        <f>IF(ISBLANK(DATASHEET!CS185),"",DATASHEET!CS185)</f>
        <v/>
      </c>
      <c r="CS199" s="198" t="str">
        <f>IF(ISBLANK(DATASHEET!CT185),"",DATASHEET!CT185)</f>
        <v/>
      </c>
      <c r="CT199" s="140" t="str">
        <f>IF(CU199="","",IFERROR(VLOOKUP(DATASHEET!CV185,lookup,2,FALSE)-$P199,""))</f>
        <v/>
      </c>
      <c r="CU199" s="156" t="str">
        <f>IFERROR(INDEX(DATASHEET!$A$1:$DG$299,MATCH(PROGRESS!$A199,DATASHEET!$A$1:$A$299,0),MATCH(PROGRESS!CV$2,DATASHEET!$A$1:$DG$1,0)),"")</f>
        <v/>
      </c>
      <c r="CV199" s="156" t="str">
        <f t="shared" si="114"/>
        <v/>
      </c>
      <c r="CW199" s="138" t="str">
        <f>IF(ISBLANK(DATASHEET!CW185),"",DATASHEET!CW185)</f>
        <v/>
      </c>
      <c r="CX199" s="198" t="str">
        <f>IF(ISBLANK(DATASHEET!CX185),"",DATASHEET!CX185)</f>
        <v/>
      </c>
      <c r="CY199" s="140" t="str">
        <f>IF(CZ199="","",IFERROR(VLOOKUP(DATASHEET!DD185,lookup,2,FALSE)-$P199,""))</f>
        <v/>
      </c>
      <c r="CZ199" s="156" t="str">
        <f>IFERROR(INDEX(DATASHEET!$A$1:$DG$299,MATCH(PROGRESS!$A199,DATASHEET!$A$1:$A$299,0),MATCH(PROGRESS!DA$2,DATASHEET!$A$1:$DG$1,0)),"")</f>
        <v/>
      </c>
      <c r="DA199" s="156" t="str">
        <f t="shared" si="115"/>
        <v/>
      </c>
      <c r="DB199" s="138" t="str">
        <f>IF(ISBLANK(DATASHEET!DE185),"",DATASHEET!DE185)</f>
        <v/>
      </c>
      <c r="DC199" s="198" t="str">
        <f>IF(ISBLANK(DATASHEET!DF185),"",DATASHEET!DF185)</f>
        <v/>
      </c>
      <c r="DD199" s="140" t="str">
        <f>IF(DE199="","",IFERROR(VLOOKUP(DATASHEET!DH185,lookup,2,FALSE)-$P199,""))</f>
        <v/>
      </c>
      <c r="DE199" s="156" t="str">
        <f>IFERROR(INDEX(DATASHEET!$A$1:$DG$299,MATCH(PROGRESS!$A199,DATASHEET!$A$1:$A$299,0),MATCH(PROGRESS!DF$2,DATASHEET!$A$1:$DG$1,0)),"")</f>
        <v/>
      </c>
      <c r="DF199" s="156" t="str">
        <f t="shared" si="116"/>
        <v/>
      </c>
      <c r="DG199" s="138" t="str">
        <f>IF(ISBLANK(DATASHEET!DI185),"",DATASHEET!DI185)</f>
        <v>DWA</v>
      </c>
      <c r="DH199" s="198" t="str">
        <f>IF(ISBLANK(DATASHEET!DJ185),"",DATASHEET!DJ185)</f>
        <v>11T-PH-2</v>
      </c>
      <c r="DI199" s="140" t="str">
        <f>IF(DJ199="","",IFERROR(VLOOKUP(DATASHEET!DL185,lookup,2,FALSE)-$P199,""))</f>
        <v/>
      </c>
      <c r="DJ199" s="156" t="str">
        <f>IFERROR(INDEX(DATASHEET!$A$1:$DG$299,MATCH(PROGRESS!$A199,DATASHEET!$A$1:$A$299,0),MATCH(PROGRESS!DK$2,DATASHEET!$A$1:$DG$1,0)),"")</f>
        <v/>
      </c>
      <c r="DK199" s="156" t="str">
        <f t="shared" si="117"/>
        <v/>
      </c>
      <c r="DL199" s="138" t="str">
        <f>IF(ISBLANK(DATASHEET!DM185),"",DATASHEET!DM185)</f>
        <v/>
      </c>
      <c r="DM199" s="198" t="str">
        <f>IF(ISBLANK(DATASHEET!DN185),"",DATASHEET!DN185)</f>
        <v/>
      </c>
      <c r="DN199" s="140" t="str">
        <f>IF(DO199="","",IFERROR(VLOOKUP(DATASHEET!DP185,lookup,2,FALSE)-$P199,""))</f>
        <v/>
      </c>
      <c r="DO199" s="156" t="str">
        <f>IFERROR(INDEX(DATASHEET!$A$1:$DG$299,MATCH(PROGRESS!$A199,DATASHEET!$A$1:$A$299,0),MATCH(PROGRESS!DP$2,DATASHEET!$A$1:$DG$1,0)),"")</f>
        <v/>
      </c>
      <c r="DP199" s="156" t="str">
        <f t="shared" si="118"/>
        <v/>
      </c>
      <c r="DQ199" s="138" t="str">
        <f>IF(ISBLANK(DATASHEET!DQ185),"",DATASHEET!DQ185)</f>
        <v>PLO</v>
      </c>
      <c r="DR199" s="198" t="str">
        <f>IF(ISBLANK(DATASHEET!DR185),"",DATASHEET!DR185)</f>
        <v>11X-RE-2</v>
      </c>
      <c r="DS199" s="140" t="str">
        <f>IF(DT199="","",IFERROR(VLOOKUP(DATASHEET!DT185,lookup,2,FALSE)-$P199,""))</f>
        <v/>
      </c>
      <c r="DT199" s="156" t="str">
        <f>IFERROR(INDEX(DATASHEET!$A$1:$DG$299,MATCH(PROGRESS!$A199,DATASHEET!$A$1:$A$299,0),MATCH(PROGRESS!DU$2,DATASHEET!$A$1:$DG$1,0)),"")</f>
        <v/>
      </c>
      <c r="DU199" s="156" t="str">
        <f t="shared" si="119"/>
        <v/>
      </c>
      <c r="DV199" s="138" t="str">
        <f>IF(ISBLANK(DATASHEET!DU185),"",DATASHEET!DU185)</f>
        <v/>
      </c>
      <c r="DW199" s="198" t="str">
        <f>IF(ISBLANK(DATASHEET!DV185),"",DATASHEET!DV185)</f>
        <v/>
      </c>
      <c r="DX199" s="140" t="str">
        <f>IF(DY199="","",IFERROR(VLOOKUP(DATASHEET!DX185,lookup,2,FALSE)-$P199,""))</f>
        <v/>
      </c>
      <c r="DY199" s="156" t="str">
        <f>IFERROR(INDEX(DATASHEET!$A$1:$DG$299,MATCH(PROGRESS!$A199,DATASHEET!$A$1:$A$299,0),MATCH(PROGRESS!DZ$2,DATASHEET!$A$1:$DG$1,0)),"")</f>
        <v/>
      </c>
      <c r="DZ199" s="156" t="str">
        <f t="shared" si="120"/>
        <v/>
      </c>
      <c r="EA199" s="138" t="str">
        <f>IF(ISBLANK(DATASHEET!DY185),"",DATASHEET!DY185)</f>
        <v/>
      </c>
      <c r="EB199" s="198" t="str">
        <f>IF(ISBLANK(DATASHEET!DZ185),"",DATASHEET!DZ185)</f>
        <v/>
      </c>
      <c r="FD199" s="526"/>
      <c r="FE199" s="532"/>
      <c r="FF199" s="532"/>
      <c r="FG199" s="532"/>
      <c r="FH199" s="526"/>
      <c r="FI199" s="526"/>
      <c r="FJ199" s="532"/>
      <c r="FK199" s="526"/>
      <c r="FL199" s="532"/>
      <c r="FM199" s="526"/>
      <c r="FN199" s="532"/>
      <c r="FO199" s="532"/>
      <c r="FP199" s="532"/>
      <c r="FQ199" s="526"/>
      <c r="FR199" s="526"/>
      <c r="FS199" s="526"/>
      <c r="FT199" s="532"/>
      <c r="FU199" s="526"/>
      <c r="FV199" s="532"/>
      <c r="FW199" s="532"/>
      <c r="FX199" s="532"/>
      <c r="FY199" s="526"/>
      <c r="FZ199" s="532"/>
      <c r="GA199" s="529"/>
      <c r="GB199" s="530"/>
      <c r="GC199" s="530"/>
      <c r="GD199" s="529"/>
      <c r="GE199" s="530"/>
      <c r="GF199" s="530"/>
      <c r="GG199" s="530"/>
      <c r="GH199" s="530"/>
      <c r="GI199" s="530"/>
      <c r="GJ199" s="529"/>
      <c r="GK199" s="530"/>
      <c r="GL199" s="529"/>
      <c r="GM199" s="529"/>
      <c r="GN199" s="530"/>
      <c r="GO199" s="530"/>
      <c r="GP199" s="529"/>
      <c r="GQ199" s="529"/>
      <c r="GR199" s="530"/>
      <c r="GS199" s="530"/>
      <c r="GT199" s="529"/>
      <c r="HA199" t="s">
        <v>375</v>
      </c>
      <c r="HB199" t="s">
        <v>377</v>
      </c>
    </row>
    <row r="200" spans="1:210" ht="15.75" x14ac:dyDescent="0.25">
      <c r="A200" s="179">
        <f>DATASHEET!A186</f>
        <v>151552</v>
      </c>
      <c r="B200" s="58" t="str">
        <f>DATASHEET!B186</f>
        <v>TANKARD, Erin</v>
      </c>
      <c r="C200" s="169" t="str">
        <f>DATASHEET!C186</f>
        <v>11WE</v>
      </c>
      <c r="D200" s="170" t="str">
        <f>DATASHEET!D186</f>
        <v>F</v>
      </c>
      <c r="E200" s="170" t="str">
        <f>DATASHEET!J186</f>
        <v>N</v>
      </c>
      <c r="F200" s="170" t="str">
        <f>DATASHEET!E186</f>
        <v>N</v>
      </c>
      <c r="G200" s="170" t="str">
        <f>DATASHEET!F186</f>
        <v>White - British</v>
      </c>
      <c r="H200" s="170" t="str">
        <f>DATASHEET!G186</f>
        <v>N</v>
      </c>
      <c r="I200" s="170" t="str">
        <f>DATASHEET!H186</f>
        <v>N</v>
      </c>
      <c r="J200" s="170" t="str">
        <f>DATASHEET!I186</f>
        <v>N</v>
      </c>
      <c r="K200" s="171" t="str">
        <f>DATASHEET!M186</f>
        <v>H</v>
      </c>
      <c r="L200" s="88" t="str">
        <f t="shared" si="96"/>
        <v/>
      </c>
      <c r="M200" s="88" t="str">
        <f t="shared" si="97"/>
        <v/>
      </c>
      <c r="N200" s="498" t="str">
        <f>IF(ISBLANK(DATASHEET!L186),"",DATASHEET!L186)</f>
        <v>8-9</v>
      </c>
      <c r="O200" s="109">
        <f>IFERROR(IF(VLOOKUP(DATASHEET!A186,[5]YEAR11!$A$2:$AF$236,18,FALSE)="","",VLOOKUP(DATASHEET!A186,[5]YEAR11!$A$2:$AF$236,18,FALSE)),"")</f>
        <v>75.154411999999994</v>
      </c>
      <c r="P200" s="111">
        <f>IFERROR(IF(VLOOKUP(DATASHEET!A186,[5]YEAR11!$A$2:$AF$237,19,FALSE)="","",VLOOKUP(DATASHEET!A186,[5]YEAR11!$A$2:$AF$237,19,FALSE)),"")</f>
        <v>7.5154411999999997</v>
      </c>
      <c r="Q200" s="497">
        <f>'P8 BREAKDOWN'!M188</f>
        <v>-6.8154411999999995</v>
      </c>
      <c r="R200" s="140" t="str">
        <f>IF(S200="","",IFERROR(VLOOKUP(DATASHEET!AF186,lookup,2,FALSE)-$P200,""))</f>
        <v/>
      </c>
      <c r="S200" s="156" t="str">
        <f>IFERROR(INDEX(DATASHEET!$A$1:$DG$299,MATCH(PROGRESS!$A200,DATASHEET!$A$1:$A$299,0),MATCH(PROGRESS!T$2,DATASHEET!$A$1:$DG$1,0)),"")</f>
        <v/>
      </c>
      <c r="T200" s="156" t="str">
        <f t="shared" si="98"/>
        <v/>
      </c>
      <c r="U200" s="138" t="str">
        <f>IF(ISBLANK(DATASHEET!AG186),"",DATASHEET!AG186)</f>
        <v/>
      </c>
      <c r="V200" s="198" t="str">
        <f>IF(ISBLANK(DATASHEET!AH186),"",DATASHEET!AH186)</f>
        <v/>
      </c>
      <c r="W200" s="140" t="str">
        <f>IF(X200="","",IFERROR(VLOOKUP(DATASHEET!AJ186,lookup,2,FALSE)-$P200,""))</f>
        <v/>
      </c>
      <c r="X200" s="156" t="str">
        <f>IFERROR(INDEX(DATASHEET!$A$1:$DG$299,MATCH(PROGRESS!$A200,DATASHEET!$A$1:$A$299,0),MATCH(PROGRESS!Y$2,DATASHEET!$A$1:$DG$1,0)),"")</f>
        <v/>
      </c>
      <c r="Y200" s="156" t="str">
        <f t="shared" si="99"/>
        <v/>
      </c>
      <c r="Z200" s="138" t="str">
        <f>IF(ISBLANK(DATASHEET!AK186),"",DATASHEET!AK186)</f>
        <v/>
      </c>
      <c r="AA200" s="198" t="str">
        <f>IF(ISBLANK(DATASHEET!AL186),"",DATASHEET!AL186)</f>
        <v/>
      </c>
      <c r="AB200" s="140" t="str">
        <f>IF(AC200="","",IFERROR(VLOOKUP(DATASHEET!AN186,lookup,2,FALSE)-$P200,""))</f>
        <v/>
      </c>
      <c r="AC200" s="156" t="str">
        <f>IFERROR(INDEX(DATASHEET!$A$1:$DG$299,MATCH(PROGRESS!$A200,DATASHEET!$A$1:$A$299,0),MATCH(PROGRESS!AD$2,DATASHEET!$A$1:$DG$1,0)),"")</f>
        <v/>
      </c>
      <c r="AD200" s="156" t="str">
        <f t="shared" si="100"/>
        <v/>
      </c>
      <c r="AE200" s="138" t="str">
        <f>IF(ISBLANK(DATASHEET!AO186),"",DATASHEET!AO186)</f>
        <v/>
      </c>
      <c r="AF200" s="198" t="str">
        <f>IF(ISBLANK(DATASHEET!AP186),"",DATASHEET!AP186)</f>
        <v/>
      </c>
      <c r="AG200" s="140" t="str">
        <f>IF(AH200="","",IFERROR(VLOOKUP(DATASHEET!AR186,lookup,2,FALSE)-$P200,""))</f>
        <v/>
      </c>
      <c r="AH200" s="156" t="str">
        <f>IFERROR(INDEX(DATASHEET!$A$1:$DG$299,MATCH(PROGRESS!$A200,DATASHEET!$A$1:$A$299,0),MATCH(PROGRESS!AI$2,DATASHEET!$A$1:$DG$1,0)),"")</f>
        <v/>
      </c>
      <c r="AI200" s="156" t="str">
        <f t="shared" si="101"/>
        <v/>
      </c>
      <c r="AJ200" s="138" t="str">
        <f>IF(ISBLANK(DATASHEET!AS186),"",DATASHEET!AS186)</f>
        <v/>
      </c>
      <c r="AK200" s="198" t="str">
        <f>IF(ISBLANK(DATASHEET!AT186),"",DATASHEET!AT186)</f>
        <v/>
      </c>
      <c r="AL200" s="140" t="str">
        <f>IF(AM200="","",IFERROR(VLOOKUP(DATASHEET!AV186,lookup,2,FALSE)-$P200,""))</f>
        <v/>
      </c>
      <c r="AM200" s="156" t="str">
        <f>IFERROR(INDEX(DATASHEET!$A$1:$DG$299,MATCH(PROGRESS!$A200,DATASHEET!$A$1:$A$299,0),MATCH(PROGRESS!AN$2,DATASHEET!$A$1:$DG$1,0)),"")</f>
        <v/>
      </c>
      <c r="AN200" s="156" t="str">
        <f t="shared" si="102"/>
        <v/>
      </c>
      <c r="AO200" s="138" t="str">
        <f>IF(ISBLANK(DATASHEET!AW186),"",DATASHEET!AW186)</f>
        <v/>
      </c>
      <c r="AP200" s="198" t="str">
        <f>IF(ISBLANK(DATASHEET!AX186),"",DATASHEET!AX186)</f>
        <v/>
      </c>
      <c r="AQ200" s="140" t="str">
        <f>IF(AR200="","",IFERROR(VLOOKUP(DATASHEET!AZ186,lookup,2,FALSE)-$P200,""))</f>
        <v/>
      </c>
      <c r="AR200" s="156" t="str">
        <f>IFERROR(INDEX(DATASHEET!$A$1:$DG$299,MATCH(PROGRESS!$A200,DATASHEET!$A$1:$A$299,0),MATCH(PROGRESS!AS$2,DATASHEET!$A$1:$DG$1,0)),"")</f>
        <v/>
      </c>
      <c r="AS200" s="156" t="str">
        <f t="shared" si="103"/>
        <v/>
      </c>
      <c r="AT200" s="138" t="str">
        <f>IF(ISBLANK(DATASHEET!BA186),"",DATASHEET!BA186)</f>
        <v/>
      </c>
      <c r="AU200" s="198" t="str">
        <f>IF(ISBLANK(DATASHEET!BB186),"",DATASHEET!BB186)</f>
        <v/>
      </c>
      <c r="AV200" s="140" t="str">
        <f>IF(AW200="","",IFERROR(VLOOKUP(DATASHEET!BD186,lookup,2,FALSE)-$P200,""))</f>
        <v/>
      </c>
      <c r="AW200" s="156" t="str">
        <f>IFERROR(INDEX(DATASHEET!$A$1:$DG$299,MATCH(PROGRESS!$A200,DATASHEET!$A$1:$A$299,0),MATCH(PROGRESS!AX$2,DATASHEET!$A$1:$DG$1,0)),"")</f>
        <v/>
      </c>
      <c r="AX200" s="156" t="str">
        <f t="shared" si="104"/>
        <v/>
      </c>
      <c r="AY200" s="138" t="str">
        <f>IF(ISBLANK(DATASHEET!BE186),"",DATASHEET!BE186)</f>
        <v/>
      </c>
      <c r="AZ200" s="198" t="str">
        <f>IF(ISBLANK(DATASHEET!BF186),"",DATASHEET!BF186)</f>
        <v/>
      </c>
      <c r="BA200" s="140" t="str">
        <f>IF(BB200="","",IFERROR(VLOOKUP(DATASHEET!BH186,lookup,2,FALSE)-$P200,""))</f>
        <v/>
      </c>
      <c r="BB200" s="156" t="str">
        <f>IFERROR(INDEX(DATASHEET!$A$1:$DG$299,MATCH(PROGRESS!$A200,DATASHEET!$A$1:$A$299,0),MATCH(PROGRESS!BC$2,DATASHEET!$A$1:$DG$1,0)),"")</f>
        <v/>
      </c>
      <c r="BC200" s="156" t="str">
        <f t="shared" si="105"/>
        <v/>
      </c>
      <c r="BD200" s="138" t="str">
        <f>IF(ISBLANK(DATASHEET!BI186),"",DATASHEET!BI186)</f>
        <v>CMC</v>
      </c>
      <c r="BE200" s="198" t="str">
        <f>IF(ISBLANK(DATASHEET!BJ186),"",DATASHEET!BJ186)</f>
        <v>11X-EN-4</v>
      </c>
      <c r="BF200" s="140" t="str">
        <f>IF(BG200="","",IFERROR(VLOOKUP(DATASHEET!BL186,lookup,2,FALSE)-$P200,""))</f>
        <v/>
      </c>
      <c r="BG200" s="156" t="str">
        <f>IFERROR(INDEX(DATASHEET!$A$1:$DG$299,MATCH(PROGRESS!$A200,DATASHEET!$A$1:$A$299,0),MATCH(PROGRESS!BH$2,DATASHEET!$A$1:$DG$1,0)),"")</f>
        <v/>
      </c>
      <c r="BH200" s="156" t="str">
        <f t="shared" si="106"/>
        <v/>
      </c>
      <c r="BI200" s="138" t="str">
        <f>IF(ISBLANK(DATASHEET!BM186),"",DATASHEET!BM186)</f>
        <v/>
      </c>
      <c r="BJ200" s="198" t="str">
        <f>IF(ISBLANK(DATASHEET!BN186),"",DATASHEET!BN186)</f>
        <v/>
      </c>
      <c r="BK200" s="140" t="str">
        <f>IF(BL200="","",IFERROR(VLOOKUP(DATASHEET!BP186,lookup,2,FALSE)-$P200,""))</f>
        <v/>
      </c>
      <c r="BL200" s="156" t="str">
        <f>IFERROR(INDEX(DATASHEET!$A$1:$DG$299,MATCH(PROGRESS!$A200,DATASHEET!$A$1:$A$299,0),MATCH(PROGRESS!BM$2,DATASHEET!$A$1:$DG$1,0)),"")</f>
        <v/>
      </c>
      <c r="BM200" s="156" t="str">
        <f t="shared" si="107"/>
        <v/>
      </c>
      <c r="BN200" s="138" t="str">
        <f>IF(ISBLANK(DATASHEET!BQ186),"",DATASHEET!BQ186)</f>
        <v/>
      </c>
      <c r="BO200" s="198" t="str">
        <f>IF(ISBLANK(DATASHEET!BR186),"",DATASHEET!BR186)</f>
        <v/>
      </c>
      <c r="BP200" s="140" t="str">
        <f>IF(BQ200="","",IFERROR(VLOOKUP(DATASHEET!BX186,lookup,2,FALSE)-$P200,""))</f>
        <v/>
      </c>
      <c r="BQ200" s="156" t="str">
        <f>IFERROR(INDEX(DATASHEET!$A$1:$DG$299,MATCH(PROGRESS!$A200,DATASHEET!$A$1:$A$299,0),MATCH(PROGRESS!BR$2,DATASHEET!$A$1:$DG$1,0)),"")</f>
        <v/>
      </c>
      <c r="BR200" s="156" t="str">
        <f t="shared" si="108"/>
        <v/>
      </c>
      <c r="BS200" s="138" t="str">
        <f>IF(ISBLANK(DATASHEET!BY186),"",DATASHEET!BY186)</f>
        <v/>
      </c>
      <c r="BT200" s="198" t="str">
        <f>IF(ISBLANK(DATASHEET!BZ186),"",DATASHEET!BZ186)</f>
        <v/>
      </c>
      <c r="BU200" s="140" t="str">
        <f>IF(BV200="","",IFERROR(VLOOKUP(DATASHEET!CB186,lookup,2,FALSE)-$P200,""))</f>
        <v/>
      </c>
      <c r="BV200" s="156" t="str">
        <f>IFERROR(INDEX(DATASHEET!$A$1:$DG$299,MATCH(PROGRESS!$A200,DATASHEET!$A$1:$A$299,0),MATCH(PROGRESS!BW$2,DATASHEET!$A$1:$DG$1,0)),"")</f>
        <v/>
      </c>
      <c r="BW200" s="156" t="str">
        <f t="shared" si="109"/>
        <v/>
      </c>
      <c r="BX200" s="138" t="str">
        <f>IF(ISBLANK(DATASHEET!CC186),"",DATASHEET!CC186)</f>
        <v>JJA</v>
      </c>
      <c r="BY200" s="198" t="str">
        <f>IF(ISBLANK(DATASHEET!CD186),"",DATASHEET!CD186)</f>
        <v>11MS2-GG2-6</v>
      </c>
      <c r="BZ200" s="140" t="str">
        <f>IF(CA200="","",IFERROR(VLOOKUP(DATASHEET!CE186,lookup,2,FALSE)-$P200,""))</f>
        <v/>
      </c>
      <c r="CA200" s="156" t="str">
        <f>IFERROR(INDEX(DATASHEET!$A$1:$DG$299,MATCH(PROGRESS!$A200,DATASHEET!$A$1:$A$299,0),MATCH(PROGRESS!CB$2,DATASHEET!$A$1:$DG$1,0)),"")</f>
        <v/>
      </c>
      <c r="CB200" s="156" t="str">
        <f t="shared" si="110"/>
        <v/>
      </c>
      <c r="CC200" s="138" t="str">
        <f>IF(ISBLANK(DATASHEET!CF186),"",DATASHEET!CF186)</f>
        <v/>
      </c>
      <c r="CD200" s="198" t="str">
        <f>IF(ISBLANK(DATASHEET!CG186),"",DATASHEET!CG186)</f>
        <v/>
      </c>
      <c r="CE200" s="140" t="str">
        <f>IF(CF200="","",IFERROR(VLOOKUP(DATASHEET!CJ186,lookup,2,FALSE)-$P200,""))</f>
        <v/>
      </c>
      <c r="CF200" s="156" t="str">
        <f>IFERROR(INDEX(DATASHEET!$A$1:$DG$299,MATCH(PROGRESS!$A200,DATASHEET!$A$1:$A$299,0),MATCH(PROGRESS!CG$2,DATASHEET!$A$1:$DG$1,0)),"")</f>
        <v/>
      </c>
      <c r="CG200" s="156" t="str">
        <f t="shared" si="111"/>
        <v/>
      </c>
      <c r="CH200" s="138" t="str">
        <f>IF(ISBLANK(DATASHEET!CK186),"",DATASHEET!CK186)</f>
        <v/>
      </c>
      <c r="CI200" s="198" t="str">
        <f>IF(ISBLANK(DATASHEET!CL186),"",DATASHEET!CL186)</f>
        <v/>
      </c>
      <c r="CJ200" s="140" t="str">
        <f>IF(CK200="","",IFERROR(VLOOKUP(DATASHEET!CN186,lookup,2,FALSE)-$P200,""))</f>
        <v/>
      </c>
      <c r="CK200" s="156" t="str">
        <f>IFERROR(INDEX(DATASHEET!$A$1:$DG$299,MATCH(PROGRESS!$A200,DATASHEET!$A$1:$A$299,0),MATCH(PROGRESS!CL$2,DATASHEET!$A$1:$DG$1,0)),"")</f>
        <v/>
      </c>
      <c r="CL200" s="156" t="str">
        <f t="shared" si="112"/>
        <v/>
      </c>
      <c r="CM200" s="138" t="str">
        <f>IF(ISBLANK(DATASHEET!CO186),"",DATASHEET!CO186)</f>
        <v>PHB</v>
      </c>
      <c r="CN200" s="198" t="str">
        <f>IF(ISBLANK(DATASHEET!CP186),"",DATASHEET!CP186)</f>
        <v>11N-MA-1</v>
      </c>
      <c r="CO200" s="140" t="str">
        <f>IF(CP200="","",IFERROR(VLOOKUP(DATASHEET!CR186,lookup,2,FALSE)-$P200,""))</f>
        <v/>
      </c>
      <c r="CP200" s="156" t="str">
        <f>IFERROR(INDEX(DATASHEET!$A$1:$DG$299,MATCH(PROGRESS!$A200,DATASHEET!$A$1:$A$299,0),MATCH(PROGRESS!CQ$2,DATASHEET!$A$1:$DG$1,0)),"")</f>
        <v/>
      </c>
      <c r="CQ200" s="156" t="str">
        <f t="shared" si="113"/>
        <v/>
      </c>
      <c r="CR200" s="138" t="str">
        <f>IF(ISBLANK(DATASHEET!CS186),"",DATASHEET!CS186)</f>
        <v/>
      </c>
      <c r="CS200" s="198" t="str">
        <f>IF(ISBLANK(DATASHEET!CT186),"",DATASHEET!CT186)</f>
        <v/>
      </c>
      <c r="CT200" s="140" t="str">
        <f>IF(CU200="","",IFERROR(VLOOKUP(DATASHEET!CV186,lookup,2,FALSE)-$P200,""))</f>
        <v/>
      </c>
      <c r="CU200" s="156" t="str">
        <f>IFERROR(INDEX(DATASHEET!$A$1:$DG$299,MATCH(PROGRESS!$A200,DATASHEET!$A$1:$A$299,0),MATCH(PROGRESS!CV$2,DATASHEET!$A$1:$DG$1,0)),"")</f>
        <v/>
      </c>
      <c r="CV200" s="156" t="str">
        <f t="shared" si="114"/>
        <v/>
      </c>
      <c r="CW200" s="138" t="str">
        <f>IF(ISBLANK(DATASHEET!CW186),"",DATASHEET!CW186)</f>
        <v/>
      </c>
      <c r="CX200" s="198" t="str">
        <f>IF(ISBLANK(DATASHEET!CX186),"",DATASHEET!CX186)</f>
        <v/>
      </c>
      <c r="CY200" s="140" t="str">
        <f>IF(CZ200="","",IFERROR(VLOOKUP(DATASHEET!DD186,lookup,2,FALSE)-$P200,""))</f>
        <v/>
      </c>
      <c r="CZ200" s="156" t="str">
        <f>IFERROR(INDEX(DATASHEET!$A$1:$DG$299,MATCH(PROGRESS!$A200,DATASHEET!$A$1:$A$299,0),MATCH(PROGRESS!DA$2,DATASHEET!$A$1:$DG$1,0)),"")</f>
        <v/>
      </c>
      <c r="DA200" s="156" t="str">
        <f t="shared" si="115"/>
        <v/>
      </c>
      <c r="DB200" s="138" t="str">
        <f>IF(ISBLANK(DATASHEET!DE186),"",DATASHEET!DE186)</f>
        <v/>
      </c>
      <c r="DC200" s="198" t="str">
        <f>IF(ISBLANK(DATASHEET!DF186),"",DATASHEET!DF186)</f>
        <v/>
      </c>
      <c r="DD200" s="140" t="str">
        <f>IF(DE200="","",IFERROR(VLOOKUP(DATASHEET!DH186,lookup,2,FALSE)-$P200,""))</f>
        <v/>
      </c>
      <c r="DE200" s="156" t="str">
        <f>IFERROR(INDEX(DATASHEET!$A$1:$DG$299,MATCH(PROGRESS!$A200,DATASHEET!$A$1:$A$299,0),MATCH(PROGRESS!DF$2,DATASHEET!$A$1:$DG$1,0)),"")</f>
        <v/>
      </c>
      <c r="DF200" s="156" t="str">
        <f t="shared" si="116"/>
        <v/>
      </c>
      <c r="DG200" s="138" t="str">
        <f>IF(ISBLANK(DATASHEET!DI186),"",DATASHEET!DI186)</f>
        <v/>
      </c>
      <c r="DH200" s="198" t="str">
        <f>IF(ISBLANK(DATASHEET!DJ186),"",DATASHEET!DJ186)</f>
        <v/>
      </c>
      <c r="DI200" s="140" t="str">
        <f>IF(DJ200="","",IFERROR(VLOOKUP(DATASHEET!DL186,lookup,2,FALSE)-$P200,""))</f>
        <v/>
      </c>
      <c r="DJ200" s="156" t="str">
        <f>IFERROR(INDEX(DATASHEET!$A$1:$DG$299,MATCH(PROGRESS!$A200,DATASHEET!$A$1:$A$299,0),MATCH(PROGRESS!DK$2,DATASHEET!$A$1:$DG$1,0)),"")</f>
        <v/>
      </c>
      <c r="DK200" s="156" t="str">
        <f t="shared" si="117"/>
        <v/>
      </c>
      <c r="DL200" s="138" t="str">
        <f>IF(ISBLANK(DATASHEET!DM186),"",DATASHEET!DM186)</f>
        <v>MO</v>
      </c>
      <c r="DM200" s="198" t="str">
        <f>IF(ISBLANK(DATASHEET!DN186),"",DATASHEET!DN186)</f>
        <v>11LT-PD-MS2-5</v>
      </c>
      <c r="DN200" s="140" t="str">
        <f>IF(DO200="","",IFERROR(VLOOKUP(DATASHEET!DP186,lookup,2,FALSE)-$P200,""))</f>
        <v/>
      </c>
      <c r="DO200" s="156" t="str">
        <f>IFERROR(INDEX(DATASHEET!$A$1:$DG$299,MATCH(PROGRESS!$A200,DATASHEET!$A$1:$A$299,0),MATCH(PROGRESS!DP$2,DATASHEET!$A$1:$DG$1,0)),"")</f>
        <v/>
      </c>
      <c r="DP200" s="156" t="str">
        <f t="shared" si="118"/>
        <v/>
      </c>
      <c r="DQ200" s="138" t="str">
        <f>IF(ISBLANK(DATASHEET!DQ186),"",DATASHEET!DQ186)</f>
        <v>FG</v>
      </c>
      <c r="DR200" s="198" t="str">
        <f>IF(ISBLANK(DATASHEET!DR186),"",DATASHEET!DR186)</f>
        <v>11X-RE-4</v>
      </c>
      <c r="DS200" s="140" t="str">
        <f>IF(DT200="","",IFERROR(VLOOKUP(DATASHEET!DT186,lookup,2,FALSE)-$P200,""))</f>
        <v/>
      </c>
      <c r="DT200" s="156" t="str">
        <f>IFERROR(INDEX(DATASHEET!$A$1:$DG$299,MATCH(PROGRESS!$A200,DATASHEET!$A$1:$A$299,0),MATCH(PROGRESS!DU$2,DATASHEET!$A$1:$DG$1,0)),"")</f>
        <v/>
      </c>
      <c r="DU200" s="156" t="str">
        <f t="shared" si="119"/>
        <v/>
      </c>
      <c r="DV200" s="138" t="str">
        <f>IF(ISBLANK(DATASHEET!DU186),"",DATASHEET!DU186)</f>
        <v>ES</v>
      </c>
      <c r="DW200" s="198" t="str">
        <f>IF(ISBLANK(DATASHEET!DV186),"",DATASHEET!DV186)</f>
        <v>11C-SC-1</v>
      </c>
      <c r="DX200" s="140" t="str">
        <f>IF(DY200="","",IFERROR(VLOOKUP(DATASHEET!DX186,lookup,2,FALSE)-$P200,""))</f>
        <v/>
      </c>
      <c r="DY200" s="156" t="str">
        <f>IFERROR(INDEX(DATASHEET!$A$1:$DG$299,MATCH(PROGRESS!$A200,DATASHEET!$A$1:$A$299,0),MATCH(PROGRESS!DZ$2,DATASHEET!$A$1:$DG$1,0)),"")</f>
        <v/>
      </c>
      <c r="DZ200" s="156" t="str">
        <f t="shared" si="120"/>
        <v/>
      </c>
      <c r="EA200" s="138" t="str">
        <f>IF(ISBLANK(DATASHEET!DY186),"",DATASHEET!DY186)</f>
        <v>WE</v>
      </c>
      <c r="EB200" s="198" t="str">
        <f>IF(ISBLANK(DATASHEET!DZ186),"",DATASHEET!DZ186)</f>
        <v>11N-SP-1</v>
      </c>
      <c r="FD200" s="526"/>
      <c r="FE200" s="532"/>
      <c r="FF200" s="532"/>
      <c r="FG200" s="532"/>
      <c r="FH200" s="526"/>
      <c r="FI200" s="526"/>
      <c r="FJ200" s="532"/>
      <c r="FK200" s="526"/>
      <c r="FL200" s="532"/>
      <c r="FM200" s="526"/>
      <c r="FN200" s="532"/>
      <c r="FO200" s="532"/>
      <c r="FP200" s="532"/>
      <c r="FQ200" s="526"/>
      <c r="FR200" s="526"/>
      <c r="FS200" s="526"/>
      <c r="FT200" s="532"/>
      <c r="FU200" s="526"/>
      <c r="FV200" s="532"/>
      <c r="FW200" s="532"/>
      <c r="FX200" s="532"/>
      <c r="FY200" s="526"/>
      <c r="FZ200" s="532"/>
      <c r="GA200" s="529"/>
      <c r="GB200" s="530"/>
      <c r="GC200" s="530"/>
      <c r="GD200" s="529"/>
      <c r="GE200" s="530"/>
      <c r="GF200" s="530"/>
      <c r="GG200" s="530"/>
      <c r="GH200" s="530"/>
      <c r="GI200" s="530"/>
      <c r="GJ200" s="529"/>
      <c r="GK200" s="530"/>
      <c r="GL200" s="529"/>
      <c r="GM200" s="529"/>
      <c r="GN200" s="530"/>
      <c r="GO200" s="530"/>
      <c r="GP200" s="529"/>
      <c r="GQ200" s="529"/>
      <c r="GR200" s="530"/>
      <c r="GS200" s="530"/>
      <c r="GT200" s="529"/>
      <c r="HB200" t="s">
        <v>376</v>
      </c>
    </row>
    <row r="201" spans="1:210" ht="15.75" x14ac:dyDescent="0.25">
      <c r="A201" s="179">
        <f>DATASHEET!A187</f>
        <v>151536</v>
      </c>
      <c r="B201" s="58" t="str">
        <f>DATASHEET!B187</f>
        <v>TATE, Ruby</v>
      </c>
      <c r="C201" s="169" t="str">
        <f>DATASHEET!C187</f>
        <v>11SPI</v>
      </c>
      <c r="D201" s="170" t="str">
        <f>DATASHEET!D187</f>
        <v>F</v>
      </c>
      <c r="E201" s="170" t="str">
        <f>DATASHEET!J187</f>
        <v>N</v>
      </c>
      <c r="F201" s="170" t="str">
        <f>DATASHEET!E187</f>
        <v>N</v>
      </c>
      <c r="G201" s="170" t="str">
        <f>DATASHEET!F187</f>
        <v>White - British</v>
      </c>
      <c r="H201" s="170" t="str">
        <f>DATASHEET!G187</f>
        <v>N</v>
      </c>
      <c r="I201" s="170" t="str">
        <f>DATASHEET!H187</f>
        <v>N</v>
      </c>
      <c r="J201" s="170" t="str">
        <f>DATASHEET!I187</f>
        <v>N</v>
      </c>
      <c r="K201" s="171" t="str">
        <f>DATASHEET!M187</f>
        <v>L</v>
      </c>
      <c r="L201" s="88" t="str">
        <f t="shared" si="96"/>
        <v/>
      </c>
      <c r="M201" s="88" t="str">
        <f t="shared" si="97"/>
        <v/>
      </c>
      <c r="N201" s="498" t="str">
        <f>IF(ISBLANK(DATASHEET!L187),"",DATASHEET!L187)</f>
        <v>2-3</v>
      </c>
      <c r="O201" s="109">
        <f>IFERROR(IF(VLOOKUP(DATASHEET!A187,[5]YEAR11!$A$2:$AF$236,18,FALSE)="","",VLOOKUP(DATASHEET!A187,[5]YEAR11!$A$2:$AF$236,18,FALSE)),"")</f>
        <v>21.686364000000001</v>
      </c>
      <c r="P201" s="111">
        <f>IFERROR(IF(VLOOKUP(DATASHEET!A187,[5]YEAR11!$A$2:$AF$237,19,FALSE)="","",VLOOKUP(DATASHEET!A187,[5]YEAR11!$A$2:$AF$237,19,FALSE)),"")</f>
        <v>2.1686364</v>
      </c>
      <c r="Q201" s="497" t="str">
        <f>'P8 BREAKDOWN'!M189</f>
        <v/>
      </c>
      <c r="R201" s="140" t="str">
        <f>IF(S201="","",IFERROR(VLOOKUP(DATASHEET!AF187,lookup,2,FALSE)-$P201,""))</f>
        <v/>
      </c>
      <c r="S201" s="156" t="str">
        <f>IFERROR(INDEX(DATASHEET!$A$1:$DG$299,MATCH(PROGRESS!$A201,DATASHEET!$A$1:$A$299,0),MATCH(PROGRESS!T$2,DATASHEET!$A$1:$DG$1,0)),"")</f>
        <v/>
      </c>
      <c r="T201" s="156" t="str">
        <f t="shared" si="98"/>
        <v/>
      </c>
      <c r="U201" s="138" t="str">
        <f>IF(ISBLANK(DATASHEET!AG187),"",DATASHEET!AG187)</f>
        <v/>
      </c>
      <c r="V201" s="198" t="str">
        <f>IF(ISBLANK(DATASHEET!AH187),"",DATASHEET!AH187)</f>
        <v/>
      </c>
      <c r="W201" s="140" t="str">
        <f>IF(X201="","",IFERROR(VLOOKUP(DATASHEET!AJ187,lookup,2,FALSE)-$P201,""))</f>
        <v/>
      </c>
      <c r="X201" s="156" t="str">
        <f>IFERROR(INDEX(DATASHEET!$A$1:$DG$299,MATCH(PROGRESS!$A201,DATASHEET!$A$1:$A$299,0),MATCH(PROGRESS!Y$2,DATASHEET!$A$1:$DG$1,0)),"")</f>
        <v/>
      </c>
      <c r="Y201" s="156" t="str">
        <f t="shared" si="99"/>
        <v/>
      </c>
      <c r="Z201" s="138" t="str">
        <f>IF(ISBLANK(DATASHEET!AK187),"",DATASHEET!AK187)</f>
        <v/>
      </c>
      <c r="AA201" s="198" t="str">
        <f>IF(ISBLANK(DATASHEET!AL187),"",DATASHEET!AL187)</f>
        <v/>
      </c>
      <c r="AB201" s="140" t="str">
        <f>IF(AC201="","",IFERROR(VLOOKUP(DATASHEET!AN187,lookup,2,FALSE)-$P201,""))</f>
        <v/>
      </c>
      <c r="AC201" s="156" t="str">
        <f>IFERROR(INDEX(DATASHEET!$A$1:$DG$299,MATCH(PROGRESS!$A201,DATASHEET!$A$1:$A$299,0),MATCH(PROGRESS!AD$2,DATASHEET!$A$1:$DG$1,0)),"")</f>
        <v/>
      </c>
      <c r="AD201" s="156" t="str">
        <f t="shared" si="100"/>
        <v/>
      </c>
      <c r="AE201" s="138" t="str">
        <f>IF(ISBLANK(DATASHEET!AO187),"",DATASHEET!AO187)</f>
        <v/>
      </c>
      <c r="AF201" s="198" t="str">
        <f>IF(ISBLANK(DATASHEET!AP187),"",DATASHEET!AP187)</f>
        <v/>
      </c>
      <c r="AG201" s="140" t="str">
        <f>IF(AH201="","",IFERROR(VLOOKUP(DATASHEET!AR187,lookup,2,FALSE)-$P201,""))</f>
        <v/>
      </c>
      <c r="AH201" s="156" t="str">
        <f>IFERROR(INDEX(DATASHEET!$A$1:$DG$299,MATCH(PROGRESS!$A201,DATASHEET!$A$1:$A$299,0),MATCH(PROGRESS!AI$2,DATASHEET!$A$1:$DG$1,0)),"")</f>
        <v/>
      </c>
      <c r="AI201" s="156" t="str">
        <f t="shared" si="101"/>
        <v/>
      </c>
      <c r="AJ201" s="138" t="str">
        <f>IF(ISBLANK(DATASHEET!AS187),"",DATASHEET!AS187)</f>
        <v/>
      </c>
      <c r="AK201" s="198" t="str">
        <f>IF(ISBLANK(DATASHEET!AT187),"",DATASHEET!AT187)</f>
        <v/>
      </c>
      <c r="AL201" s="140" t="str">
        <f>IF(AM201="","",IFERROR(VLOOKUP(DATASHEET!AV187,lookup,2,FALSE)-$P201,""))</f>
        <v/>
      </c>
      <c r="AM201" s="156" t="str">
        <f>IFERROR(INDEX(DATASHEET!$A$1:$DG$299,MATCH(PROGRESS!$A201,DATASHEET!$A$1:$A$299,0),MATCH(PROGRESS!AN$2,DATASHEET!$A$1:$DG$1,0)),"")</f>
        <v/>
      </c>
      <c r="AN201" s="156" t="str">
        <f t="shared" si="102"/>
        <v/>
      </c>
      <c r="AO201" s="138" t="str">
        <f>IF(ISBLANK(DATASHEET!AW187),"",DATASHEET!AW187)</f>
        <v>BG</v>
      </c>
      <c r="AP201" s="198" t="str">
        <f>IF(ISBLANK(DATASHEET!AX187),"",DATASHEET!AX187)</f>
        <v>11MS2-CD-2</v>
      </c>
      <c r="AQ201" s="140" t="str">
        <f>IF(AR201="","",IFERROR(VLOOKUP(DATASHEET!AZ187,lookup,2,FALSE)-$P201,""))</f>
        <v/>
      </c>
      <c r="AR201" s="156" t="str">
        <f>IFERROR(INDEX(DATASHEET!$A$1:$DG$299,MATCH(PROGRESS!$A201,DATASHEET!$A$1:$A$299,0),MATCH(PROGRESS!AS$2,DATASHEET!$A$1:$DG$1,0)),"")</f>
        <v/>
      </c>
      <c r="AS201" s="156" t="str">
        <f t="shared" si="103"/>
        <v/>
      </c>
      <c r="AT201" s="138" t="str">
        <f>IF(ISBLANK(DATASHEET!BA187),"",DATASHEET!BA187)</f>
        <v/>
      </c>
      <c r="AU201" s="198" t="str">
        <f>IF(ISBLANK(DATASHEET!BB187),"",DATASHEET!BB187)</f>
        <v/>
      </c>
      <c r="AV201" s="140" t="str">
        <f>IF(AW201="","",IFERROR(VLOOKUP(DATASHEET!BD187,lookup,2,FALSE)-$P201,""))</f>
        <v/>
      </c>
      <c r="AW201" s="156" t="str">
        <f>IFERROR(INDEX(DATASHEET!$A$1:$DG$299,MATCH(PROGRESS!$A201,DATASHEET!$A$1:$A$299,0),MATCH(PROGRESS!AX$2,DATASHEET!$A$1:$DG$1,0)),"")</f>
        <v/>
      </c>
      <c r="AX201" s="156" t="str">
        <f t="shared" si="104"/>
        <v/>
      </c>
      <c r="AY201" s="138" t="str">
        <f>IF(ISBLANK(DATASHEET!BE187),"",DATASHEET!BE187)</f>
        <v/>
      </c>
      <c r="AZ201" s="198" t="str">
        <f>IF(ISBLANK(DATASHEET!BF187),"",DATASHEET!BF187)</f>
        <v/>
      </c>
      <c r="BA201" s="140" t="str">
        <f>IF(BB201="","",IFERROR(VLOOKUP(DATASHEET!BH187,lookup,2,FALSE)-$P201,""))</f>
        <v/>
      </c>
      <c r="BB201" s="156" t="str">
        <f>IFERROR(INDEX(DATASHEET!$A$1:$DG$299,MATCH(PROGRESS!$A201,DATASHEET!$A$1:$A$299,0),MATCH(PROGRESS!BC$2,DATASHEET!$A$1:$DG$1,0)),"")</f>
        <v/>
      </c>
      <c r="BC201" s="156" t="str">
        <f t="shared" si="105"/>
        <v/>
      </c>
      <c r="BD201" s="138" t="str">
        <f>IF(ISBLANK(DATASHEET!BI187),"",DATASHEET!BI187)</f>
        <v>SK</v>
      </c>
      <c r="BE201" s="198" t="str">
        <f>IF(ISBLANK(DATASHEET!BJ187),"",DATASHEET!BJ187)</f>
        <v>11X-EN-7</v>
      </c>
      <c r="BF201" s="140" t="str">
        <f>IF(BG201="","",IFERROR(VLOOKUP(DATASHEET!BL187,lookup,2,FALSE)-$P201,""))</f>
        <v/>
      </c>
      <c r="BG201" s="156" t="str">
        <f>IFERROR(INDEX(DATASHEET!$A$1:$DG$299,MATCH(PROGRESS!$A201,DATASHEET!$A$1:$A$299,0),MATCH(PROGRESS!BH$2,DATASHEET!$A$1:$DG$1,0)),"")</f>
        <v/>
      </c>
      <c r="BH201" s="156" t="str">
        <f t="shared" si="106"/>
        <v/>
      </c>
      <c r="BI201" s="138" t="str">
        <f>IF(ISBLANK(DATASHEET!BM187),"",DATASHEET!BM187)</f>
        <v/>
      </c>
      <c r="BJ201" s="198" t="str">
        <f>IF(ISBLANK(DATASHEET!BN187),"",DATASHEET!BN187)</f>
        <v/>
      </c>
      <c r="BK201" s="140" t="str">
        <f>IF(BL201="","",IFERROR(VLOOKUP(DATASHEET!BP187,lookup,2,FALSE)-$P201,""))</f>
        <v/>
      </c>
      <c r="BL201" s="156" t="str">
        <f>IFERROR(INDEX(DATASHEET!$A$1:$DG$299,MATCH(PROGRESS!$A201,DATASHEET!$A$1:$A$299,0),MATCH(PROGRESS!BM$2,DATASHEET!$A$1:$DG$1,0)),"")</f>
        <v/>
      </c>
      <c r="BM201" s="156" t="str">
        <f t="shared" si="107"/>
        <v/>
      </c>
      <c r="BN201" s="138" t="str">
        <f>IF(ISBLANK(DATASHEET!BQ187),"",DATASHEET!BQ187)</f>
        <v>AWR</v>
      </c>
      <c r="BO201" s="198" t="str">
        <f>IF(ISBLANK(DATASHEET!BR187),"",DATASHEET!BR187)</f>
        <v>11LT-FN-3</v>
      </c>
      <c r="BP201" s="140" t="str">
        <f>IF(BQ201="","",IFERROR(VLOOKUP(DATASHEET!BX187,lookup,2,FALSE)-$P201,""))</f>
        <v/>
      </c>
      <c r="BQ201" s="156" t="str">
        <f>IFERROR(INDEX(DATASHEET!$A$1:$DG$299,MATCH(PROGRESS!$A201,DATASHEET!$A$1:$A$299,0),MATCH(PROGRESS!BR$2,DATASHEET!$A$1:$DG$1,0)),"")</f>
        <v/>
      </c>
      <c r="BR201" s="156" t="str">
        <f t="shared" si="108"/>
        <v/>
      </c>
      <c r="BS201" s="138" t="str">
        <f>IF(ISBLANK(DATASHEET!BY187),"",DATASHEET!BY187)</f>
        <v>EGQ</v>
      </c>
      <c r="BT201" s="198" t="str">
        <f>IF(ISBLANK(DATASHEET!BZ187),"",DATASHEET!BZ187)</f>
        <v>11N-FR-3</v>
      </c>
      <c r="BU201" s="140" t="str">
        <f>IF(BV201="","",IFERROR(VLOOKUP(DATASHEET!CB187,lookup,2,FALSE)-$P201,""))</f>
        <v/>
      </c>
      <c r="BV201" s="156" t="str">
        <f>IFERROR(INDEX(DATASHEET!$A$1:$DG$299,MATCH(PROGRESS!$A201,DATASHEET!$A$1:$A$299,0),MATCH(PROGRESS!BW$2,DATASHEET!$A$1:$DG$1,0)),"")</f>
        <v/>
      </c>
      <c r="BW201" s="156" t="str">
        <f t="shared" si="109"/>
        <v/>
      </c>
      <c r="BX201" s="138" t="str">
        <f>IF(ISBLANK(DATASHEET!CC187),"",DATASHEET!CC187)</f>
        <v/>
      </c>
      <c r="BY201" s="198" t="str">
        <f>IF(ISBLANK(DATASHEET!CD187),"",DATASHEET!CD187)</f>
        <v/>
      </c>
      <c r="BZ201" s="140" t="str">
        <f>IF(CA201="","",IFERROR(VLOOKUP(DATASHEET!CE187,lookup,2,FALSE)-$P201,""))</f>
        <v/>
      </c>
      <c r="CA201" s="156" t="str">
        <f>IFERROR(INDEX(DATASHEET!$A$1:$DG$299,MATCH(PROGRESS!$A201,DATASHEET!$A$1:$A$299,0),MATCH(PROGRESS!CB$2,DATASHEET!$A$1:$DG$1,0)),"")</f>
        <v/>
      </c>
      <c r="CB201" s="156" t="str">
        <f t="shared" si="110"/>
        <v/>
      </c>
      <c r="CC201" s="138" t="str">
        <f>IF(ISBLANK(DATASHEET!CF187),"",DATASHEET!CF187)</f>
        <v/>
      </c>
      <c r="CD201" s="198" t="str">
        <f>IF(ISBLANK(DATASHEET!CG187),"",DATASHEET!CG187)</f>
        <v/>
      </c>
      <c r="CE201" s="140" t="str">
        <f>IF(CF201="","",IFERROR(VLOOKUP(DATASHEET!CJ187,lookup,2,FALSE)-$P201,""))</f>
        <v/>
      </c>
      <c r="CF201" s="156" t="str">
        <f>IFERROR(INDEX(DATASHEET!$A$1:$DG$299,MATCH(PROGRESS!$A201,DATASHEET!$A$1:$A$299,0),MATCH(PROGRESS!CG$2,DATASHEET!$A$1:$DG$1,0)),"")</f>
        <v/>
      </c>
      <c r="CG201" s="156" t="str">
        <f t="shared" si="111"/>
        <v/>
      </c>
      <c r="CH201" s="138" t="str">
        <f>IF(ISBLANK(DATASHEET!CK187),"",DATASHEET!CK187)</f>
        <v/>
      </c>
      <c r="CI201" s="198" t="str">
        <f>IF(ISBLANK(DATASHEET!CL187),"",DATASHEET!CL187)</f>
        <v/>
      </c>
      <c r="CJ201" s="140" t="str">
        <f>IF(CK201="","",IFERROR(VLOOKUP(DATASHEET!CN187,lookup,2,FALSE)-$P201,""))</f>
        <v/>
      </c>
      <c r="CK201" s="156" t="str">
        <f>IFERROR(INDEX(DATASHEET!$A$1:$DG$299,MATCH(PROGRESS!$A201,DATASHEET!$A$1:$A$299,0),MATCH(PROGRESS!CL$2,DATASHEET!$A$1:$DG$1,0)),"")</f>
        <v/>
      </c>
      <c r="CL201" s="156" t="str">
        <f t="shared" si="112"/>
        <v/>
      </c>
      <c r="CM201" s="138" t="str">
        <f>IF(ISBLANK(DATASHEET!CO187),"",DATASHEET!CO187)</f>
        <v>AMA</v>
      </c>
      <c r="CN201" s="198" t="str">
        <f>IF(ISBLANK(DATASHEET!CP187),"",DATASHEET!CP187)</f>
        <v>11N-MA-4</v>
      </c>
      <c r="CO201" s="140" t="str">
        <f>IF(CP201="","",IFERROR(VLOOKUP(DATASHEET!CR187,lookup,2,FALSE)-$P201,""))</f>
        <v/>
      </c>
      <c r="CP201" s="156" t="str">
        <f>IFERROR(INDEX(DATASHEET!$A$1:$DG$299,MATCH(PROGRESS!$A201,DATASHEET!$A$1:$A$299,0),MATCH(PROGRESS!CQ$2,DATASHEET!$A$1:$DG$1,0)),"")</f>
        <v/>
      </c>
      <c r="CQ201" s="156" t="str">
        <f t="shared" si="113"/>
        <v/>
      </c>
      <c r="CR201" s="138" t="str">
        <f>IF(ISBLANK(DATASHEET!CS187),"",DATASHEET!CS187)</f>
        <v/>
      </c>
      <c r="CS201" s="198" t="str">
        <f>IF(ISBLANK(DATASHEET!CT187),"",DATASHEET!CT187)</f>
        <v/>
      </c>
      <c r="CT201" s="140" t="str">
        <f>IF(CU201="","",IFERROR(VLOOKUP(DATASHEET!CV187,lookup,2,FALSE)-$P201,""))</f>
        <v/>
      </c>
      <c r="CU201" s="156" t="str">
        <f>IFERROR(INDEX(DATASHEET!$A$1:$DG$299,MATCH(PROGRESS!$A201,DATASHEET!$A$1:$A$299,0),MATCH(PROGRESS!CV$2,DATASHEET!$A$1:$DG$1,0)),"")</f>
        <v/>
      </c>
      <c r="CV201" s="156" t="str">
        <f t="shared" si="114"/>
        <v/>
      </c>
      <c r="CW201" s="138" t="str">
        <f>IF(ISBLANK(DATASHEET!CW187),"",DATASHEET!CW187)</f>
        <v/>
      </c>
      <c r="CX201" s="198" t="str">
        <f>IF(ISBLANK(DATASHEET!CX187),"",DATASHEET!CX187)</f>
        <v/>
      </c>
      <c r="CY201" s="140" t="str">
        <f>IF(CZ201="","",IFERROR(VLOOKUP(DATASHEET!DD187,lookup,2,FALSE)-$P201,""))</f>
        <v/>
      </c>
      <c r="CZ201" s="156" t="str">
        <f>IFERROR(INDEX(DATASHEET!$A$1:$DG$299,MATCH(PROGRESS!$A201,DATASHEET!$A$1:$A$299,0),MATCH(PROGRESS!DA$2,DATASHEET!$A$1:$DG$1,0)),"")</f>
        <v/>
      </c>
      <c r="DA201" s="156" t="str">
        <f t="shared" si="115"/>
        <v/>
      </c>
      <c r="DB201" s="138" t="str">
        <f>IF(ISBLANK(DATASHEET!DE187),"",DATASHEET!DE187)</f>
        <v/>
      </c>
      <c r="DC201" s="198" t="str">
        <f>IF(ISBLANK(DATASHEET!DF187),"",DATASHEET!DF187)</f>
        <v/>
      </c>
      <c r="DD201" s="140" t="str">
        <f>IF(DE201="","",IFERROR(VLOOKUP(DATASHEET!DH187,lookup,2,FALSE)-$P201,""))</f>
        <v/>
      </c>
      <c r="DE201" s="156" t="str">
        <f>IFERROR(INDEX(DATASHEET!$A$1:$DG$299,MATCH(PROGRESS!$A201,DATASHEET!$A$1:$A$299,0),MATCH(PROGRESS!DF$2,DATASHEET!$A$1:$DG$1,0)),"")</f>
        <v/>
      </c>
      <c r="DF201" s="156" t="str">
        <f t="shared" si="116"/>
        <v/>
      </c>
      <c r="DG201" s="138" t="str">
        <f>IF(ISBLANK(DATASHEET!DI187),"",DATASHEET!DI187)</f>
        <v/>
      </c>
      <c r="DH201" s="198" t="str">
        <f>IF(ISBLANK(DATASHEET!DJ187),"",DATASHEET!DJ187)</f>
        <v/>
      </c>
      <c r="DI201" s="140" t="str">
        <f>IF(DJ201="","",IFERROR(VLOOKUP(DATASHEET!DL187,lookup,2,FALSE)-$P201,""))</f>
        <v/>
      </c>
      <c r="DJ201" s="156" t="str">
        <f>IFERROR(INDEX(DATASHEET!$A$1:$DG$299,MATCH(PROGRESS!$A201,DATASHEET!$A$1:$A$299,0),MATCH(PROGRESS!DK$2,DATASHEET!$A$1:$DG$1,0)),"")</f>
        <v/>
      </c>
      <c r="DK201" s="156" t="str">
        <f t="shared" si="117"/>
        <v/>
      </c>
      <c r="DL201" s="138" t="str">
        <f>IF(ISBLANK(DATASHEET!DM187),"",DATASHEET!DM187)</f>
        <v/>
      </c>
      <c r="DM201" s="198" t="str">
        <f>IF(ISBLANK(DATASHEET!DN187),"",DATASHEET!DN187)</f>
        <v/>
      </c>
      <c r="DN201" s="140" t="str">
        <f>IF(DO201="","",IFERROR(VLOOKUP(DATASHEET!DP187,lookup,2,FALSE)-$P201,""))</f>
        <v/>
      </c>
      <c r="DO201" s="156" t="str">
        <f>IFERROR(INDEX(DATASHEET!$A$1:$DG$299,MATCH(PROGRESS!$A201,DATASHEET!$A$1:$A$299,0),MATCH(PROGRESS!DP$2,DATASHEET!$A$1:$DG$1,0)),"")</f>
        <v/>
      </c>
      <c r="DP201" s="156" t="str">
        <f t="shared" si="118"/>
        <v/>
      </c>
      <c r="DQ201" s="138" t="str">
        <f>IF(ISBLANK(DATASHEET!DQ187),"",DATASHEET!DQ187)</f>
        <v>JNE</v>
      </c>
      <c r="DR201" s="198" t="str">
        <f>IF(ISBLANK(DATASHEET!DR187),"",DATASHEET!DR187)</f>
        <v>11X-RE-1</v>
      </c>
      <c r="DS201" s="140" t="str">
        <f>IF(DT201="","",IFERROR(VLOOKUP(DATASHEET!DT187,lookup,2,FALSE)-$P201,""))</f>
        <v/>
      </c>
      <c r="DT201" s="156" t="str">
        <f>IFERROR(INDEX(DATASHEET!$A$1:$DG$299,MATCH(PROGRESS!$A201,DATASHEET!$A$1:$A$299,0),MATCH(PROGRESS!DU$2,DATASHEET!$A$1:$DG$1,0)),"")</f>
        <v/>
      </c>
      <c r="DU201" s="156" t="str">
        <f t="shared" si="119"/>
        <v/>
      </c>
      <c r="DV201" s="138" t="str">
        <f>IF(ISBLANK(DATASHEET!DU187),"",DATASHEET!DU187)</f>
        <v>ES</v>
      </c>
      <c r="DW201" s="198" t="str">
        <f>IF(ISBLANK(DATASHEET!DV187),"",DATASHEET!DV187)</f>
        <v>11C-SC-3</v>
      </c>
      <c r="DX201" s="140" t="str">
        <f>IF(DY201="","",IFERROR(VLOOKUP(DATASHEET!DX187,lookup,2,FALSE)-$P201,""))</f>
        <v/>
      </c>
      <c r="DY201" s="156" t="str">
        <f>IFERROR(INDEX(DATASHEET!$A$1:$DG$299,MATCH(PROGRESS!$A201,DATASHEET!$A$1:$A$299,0),MATCH(PROGRESS!DZ$2,DATASHEET!$A$1:$DG$1,0)),"")</f>
        <v/>
      </c>
      <c r="DZ201" s="156" t="str">
        <f t="shared" si="120"/>
        <v/>
      </c>
      <c r="EA201" s="138" t="str">
        <f>IF(ISBLANK(DATASHEET!DY187),"",DATASHEET!DY187)</f>
        <v/>
      </c>
      <c r="EB201" s="198" t="str">
        <f>IF(ISBLANK(DATASHEET!DZ187),"",DATASHEET!DZ187)</f>
        <v/>
      </c>
      <c r="FD201" s="526"/>
      <c r="FE201" s="532"/>
      <c r="FF201" s="532"/>
      <c r="FG201" s="532"/>
      <c r="FH201" s="526"/>
      <c r="FI201" s="526"/>
      <c r="FJ201" s="532"/>
      <c r="FK201" s="526"/>
      <c r="FL201" s="532"/>
      <c r="FM201" s="526"/>
      <c r="FN201" s="532"/>
      <c r="FO201" s="532"/>
      <c r="FP201" s="532"/>
      <c r="FQ201" s="526"/>
      <c r="FR201" s="526"/>
      <c r="FS201" s="526"/>
      <c r="FT201" s="532"/>
      <c r="FU201" s="526"/>
      <c r="FV201" s="532"/>
      <c r="FW201" s="532"/>
      <c r="FX201" s="532"/>
      <c r="FY201" s="526"/>
      <c r="FZ201" s="532"/>
      <c r="GA201" s="529"/>
      <c r="GB201" s="530"/>
      <c r="GC201" s="530"/>
      <c r="GD201" s="529"/>
      <c r="GE201" s="530"/>
      <c r="GF201" s="530"/>
      <c r="GG201" s="530"/>
      <c r="GH201" s="530"/>
      <c r="GI201" s="530"/>
      <c r="GJ201" s="529"/>
      <c r="GK201" s="530"/>
      <c r="GL201" s="529"/>
      <c r="GM201" s="529"/>
      <c r="GN201" s="530"/>
      <c r="GO201" s="530"/>
      <c r="GP201" s="529"/>
      <c r="GQ201" s="529"/>
      <c r="GR201" s="530"/>
      <c r="GS201" s="530"/>
      <c r="GT201" s="529"/>
    </row>
    <row r="202" spans="1:210" ht="15.75" x14ac:dyDescent="0.25">
      <c r="A202" s="179">
        <f>DATASHEET!A188</f>
        <v>151632</v>
      </c>
      <c r="B202" s="58" t="str">
        <f>DATASHEET!B188</f>
        <v>TAYLOR, Ethan</v>
      </c>
      <c r="C202" s="169" t="str">
        <f>DATASHEET!C188</f>
        <v>11JNE</v>
      </c>
      <c r="D202" s="170" t="str">
        <f>DATASHEET!D188</f>
        <v>M</v>
      </c>
      <c r="E202" s="170" t="str">
        <f>DATASHEET!J188</f>
        <v>K</v>
      </c>
      <c r="F202" s="170" t="str">
        <f>DATASHEET!E188</f>
        <v>Y</v>
      </c>
      <c r="G202" s="170" t="str">
        <f>DATASHEET!F188</f>
        <v>White - British</v>
      </c>
      <c r="H202" s="170" t="str">
        <f>DATASHEET!G188</f>
        <v>N</v>
      </c>
      <c r="I202" s="170" t="str">
        <f>DATASHEET!H188</f>
        <v>Y</v>
      </c>
      <c r="J202" s="170" t="str">
        <f>DATASHEET!I188</f>
        <v>N</v>
      </c>
      <c r="K202" s="171" t="str">
        <f>DATASHEET!M188</f>
        <v>L</v>
      </c>
      <c r="L202" s="88" t="str">
        <f t="shared" si="96"/>
        <v/>
      </c>
      <c r="M202" s="88" t="str">
        <f t="shared" si="97"/>
        <v/>
      </c>
      <c r="N202" s="498" t="str">
        <f>IF(ISBLANK(DATASHEET!L188),"",DATASHEET!L188)</f>
        <v>4-5</v>
      </c>
      <c r="O202" s="109">
        <f>IFERROR(IF(VLOOKUP(DATASHEET!A188,[5]YEAR11!$A$2:$AF$236,18,FALSE)="","",VLOOKUP(DATASHEET!A188,[5]YEAR11!$A$2:$AF$236,18,FALSE)),"")</f>
        <v>34.391429000000002</v>
      </c>
      <c r="P202" s="111">
        <f>IFERROR(IF(VLOOKUP(DATASHEET!A188,[5]YEAR11!$A$2:$AF$237,19,FALSE)="","",VLOOKUP(DATASHEET!A188,[5]YEAR11!$A$2:$AF$237,19,FALSE)),"")</f>
        <v>3.4391429000000002</v>
      </c>
      <c r="Q202" s="497">
        <f>'P8 BREAKDOWN'!M190</f>
        <v>-3.2391429</v>
      </c>
      <c r="R202" s="140" t="str">
        <f>IF(S202="","",IFERROR(VLOOKUP(DATASHEET!AF188,lookup,2,FALSE)-$P202,""))</f>
        <v/>
      </c>
      <c r="S202" s="156" t="str">
        <f>IFERROR(INDEX(DATASHEET!$A$1:$DG$299,MATCH(PROGRESS!$A202,DATASHEET!$A$1:$A$299,0),MATCH(PROGRESS!T$2,DATASHEET!$A$1:$DG$1,0)),"")</f>
        <v/>
      </c>
      <c r="T202" s="156" t="str">
        <f t="shared" si="98"/>
        <v/>
      </c>
      <c r="U202" s="138" t="str">
        <f>IF(ISBLANK(DATASHEET!AG188),"",DATASHEET!AG188)</f>
        <v/>
      </c>
      <c r="V202" s="198" t="str">
        <f>IF(ISBLANK(DATASHEET!AH188),"",DATASHEET!AH188)</f>
        <v/>
      </c>
      <c r="W202" s="140" t="str">
        <f>IF(X202="","",IFERROR(VLOOKUP(DATASHEET!AJ188,lookup,2,FALSE)-$P202,""))</f>
        <v/>
      </c>
      <c r="X202" s="156" t="str">
        <f>IFERROR(INDEX(DATASHEET!$A$1:$DG$299,MATCH(PROGRESS!$A202,DATASHEET!$A$1:$A$299,0),MATCH(PROGRESS!Y$2,DATASHEET!$A$1:$DG$1,0)),"")</f>
        <v/>
      </c>
      <c r="Y202" s="156" t="str">
        <f t="shared" si="99"/>
        <v/>
      </c>
      <c r="Z202" s="138" t="str">
        <f>IF(ISBLANK(DATASHEET!AK188),"",DATASHEET!AK188)</f>
        <v/>
      </c>
      <c r="AA202" s="198" t="str">
        <f>IF(ISBLANK(DATASHEET!AL188),"",DATASHEET!AL188)</f>
        <v/>
      </c>
      <c r="AB202" s="140" t="str">
        <f>IF(AC202="","",IFERROR(VLOOKUP(DATASHEET!AN188,lookup,2,FALSE)-$P202,""))</f>
        <v/>
      </c>
      <c r="AC202" s="156" t="str">
        <f>IFERROR(INDEX(DATASHEET!$A$1:$DG$299,MATCH(PROGRESS!$A202,DATASHEET!$A$1:$A$299,0),MATCH(PROGRESS!AD$2,DATASHEET!$A$1:$DG$1,0)),"")</f>
        <v/>
      </c>
      <c r="AD202" s="156" t="str">
        <f t="shared" si="100"/>
        <v/>
      </c>
      <c r="AE202" s="138" t="str">
        <f>IF(ISBLANK(DATASHEET!AO188),"",DATASHEET!AO188)</f>
        <v/>
      </c>
      <c r="AF202" s="198" t="str">
        <f>IF(ISBLANK(DATASHEET!AP188),"",DATASHEET!AP188)</f>
        <v/>
      </c>
      <c r="AG202" s="140" t="str">
        <f>IF(AH202="","",IFERROR(VLOOKUP(DATASHEET!AR188,lookup,2,FALSE)-$P202,""))</f>
        <v/>
      </c>
      <c r="AH202" s="156" t="str">
        <f>IFERROR(INDEX(DATASHEET!$A$1:$DG$299,MATCH(PROGRESS!$A202,DATASHEET!$A$1:$A$299,0),MATCH(PROGRESS!AI$2,DATASHEET!$A$1:$DG$1,0)),"")</f>
        <v/>
      </c>
      <c r="AI202" s="156" t="str">
        <f t="shared" si="101"/>
        <v/>
      </c>
      <c r="AJ202" s="138" t="str">
        <f>IF(ISBLANK(DATASHEET!AS188),"",DATASHEET!AS188)</f>
        <v/>
      </c>
      <c r="AK202" s="198" t="str">
        <f>IF(ISBLANK(DATASHEET!AT188),"",DATASHEET!AT188)</f>
        <v/>
      </c>
      <c r="AL202" s="140" t="str">
        <f>IF(AM202="","",IFERROR(VLOOKUP(DATASHEET!AV188,lookup,2,FALSE)-$P202,""))</f>
        <v/>
      </c>
      <c r="AM202" s="156" t="str">
        <f>IFERROR(INDEX(DATASHEET!$A$1:$DG$299,MATCH(PROGRESS!$A202,DATASHEET!$A$1:$A$299,0),MATCH(PROGRESS!AN$2,DATASHEET!$A$1:$DG$1,0)),"")</f>
        <v/>
      </c>
      <c r="AN202" s="156" t="str">
        <f t="shared" si="102"/>
        <v/>
      </c>
      <c r="AO202" s="138" t="str">
        <f>IF(ISBLANK(DATASHEET!AW188),"",DATASHEET!AW188)</f>
        <v/>
      </c>
      <c r="AP202" s="198" t="str">
        <f>IF(ISBLANK(DATASHEET!AX188),"",DATASHEET!AX188)</f>
        <v/>
      </c>
      <c r="AQ202" s="140" t="str">
        <f>IF(AR202="","",IFERROR(VLOOKUP(DATASHEET!AZ188,lookup,2,FALSE)-$P202,""))</f>
        <v/>
      </c>
      <c r="AR202" s="156" t="str">
        <f>IFERROR(INDEX(DATASHEET!$A$1:$DG$299,MATCH(PROGRESS!$A202,DATASHEET!$A$1:$A$299,0),MATCH(PROGRESS!AS$2,DATASHEET!$A$1:$DG$1,0)),"")</f>
        <v/>
      </c>
      <c r="AS202" s="156" t="str">
        <f t="shared" si="103"/>
        <v/>
      </c>
      <c r="AT202" s="138" t="str">
        <f>IF(ISBLANK(DATASHEET!BA188),"",DATASHEET!BA188)</f>
        <v/>
      </c>
      <c r="AU202" s="198" t="str">
        <f>IF(ISBLANK(DATASHEET!BB188),"",DATASHEET!BB188)</f>
        <v/>
      </c>
      <c r="AV202" s="140" t="str">
        <f>IF(AW202="","",IFERROR(VLOOKUP(DATASHEET!BD188,lookup,2,FALSE)-$P202,""))</f>
        <v/>
      </c>
      <c r="AW202" s="156" t="str">
        <f>IFERROR(INDEX(DATASHEET!$A$1:$DG$299,MATCH(PROGRESS!$A202,DATASHEET!$A$1:$A$299,0),MATCH(PROGRESS!AX$2,DATASHEET!$A$1:$DG$1,0)),"")</f>
        <v/>
      </c>
      <c r="AX202" s="156" t="str">
        <f t="shared" si="104"/>
        <v/>
      </c>
      <c r="AY202" s="138" t="str">
        <f>IF(ISBLANK(DATASHEET!BE188),"",DATASHEET!BE188)</f>
        <v/>
      </c>
      <c r="AZ202" s="198" t="str">
        <f>IF(ISBLANK(DATASHEET!BF188),"",DATASHEET!BF188)</f>
        <v/>
      </c>
      <c r="BA202" s="140" t="str">
        <f>IF(BB202="","",IFERROR(VLOOKUP(DATASHEET!BH188,lookup,2,FALSE)-$P202,""))</f>
        <v/>
      </c>
      <c r="BB202" s="156" t="str">
        <f>IFERROR(INDEX(DATASHEET!$A$1:$DG$299,MATCH(PROGRESS!$A202,DATASHEET!$A$1:$A$299,0),MATCH(PROGRESS!BC$2,DATASHEET!$A$1:$DG$1,0)),"")</f>
        <v/>
      </c>
      <c r="BC202" s="156" t="str">
        <f t="shared" si="105"/>
        <v/>
      </c>
      <c r="BD202" s="138" t="str">
        <f>IF(ISBLANK(DATASHEET!BI188),"",DATASHEET!BI188)</f>
        <v>IC</v>
      </c>
      <c r="BE202" s="198" t="str">
        <f>IF(ISBLANK(DATASHEET!BJ188),"",DATASHEET!BJ188)</f>
        <v>11X-EN-8</v>
      </c>
      <c r="BF202" s="140" t="str">
        <f>IF(BG202="","",IFERROR(VLOOKUP(DATASHEET!BL188,lookup,2,FALSE)-$P202,""))</f>
        <v/>
      </c>
      <c r="BG202" s="156" t="str">
        <f>IFERROR(INDEX(DATASHEET!$A$1:$DG$299,MATCH(PROGRESS!$A202,DATASHEET!$A$1:$A$299,0),MATCH(PROGRESS!BH$2,DATASHEET!$A$1:$DG$1,0)),"")</f>
        <v/>
      </c>
      <c r="BH202" s="156" t="str">
        <f t="shared" si="106"/>
        <v/>
      </c>
      <c r="BI202" s="138" t="str">
        <f>IF(ISBLANK(DATASHEET!BM188),"",DATASHEET!BM188)</f>
        <v/>
      </c>
      <c r="BJ202" s="198" t="str">
        <f>IF(ISBLANK(DATASHEET!BN188),"",DATASHEET!BN188)</f>
        <v/>
      </c>
      <c r="BK202" s="140" t="str">
        <f>IF(BL202="","",IFERROR(VLOOKUP(DATASHEET!BP188,lookup,2,FALSE)-$P202,""))</f>
        <v/>
      </c>
      <c r="BL202" s="156" t="str">
        <f>IFERROR(INDEX(DATASHEET!$A$1:$DG$299,MATCH(PROGRESS!$A202,DATASHEET!$A$1:$A$299,0),MATCH(PROGRESS!BM$2,DATASHEET!$A$1:$DG$1,0)),"")</f>
        <v/>
      </c>
      <c r="BM202" s="156" t="str">
        <f t="shared" si="107"/>
        <v/>
      </c>
      <c r="BN202" s="138" t="str">
        <f>IF(ISBLANK(DATASHEET!BQ188),"",DATASHEET!BQ188)</f>
        <v>AWR</v>
      </c>
      <c r="BO202" s="198" t="str">
        <f>IF(ISBLANK(DATASHEET!BR188),"",DATASHEET!BR188)</f>
        <v>11LT-FN-3</v>
      </c>
      <c r="BP202" s="140" t="str">
        <f>IF(BQ202="","",IFERROR(VLOOKUP(DATASHEET!BX188,lookup,2,FALSE)-$P202,""))</f>
        <v/>
      </c>
      <c r="BQ202" s="156" t="str">
        <f>IFERROR(INDEX(DATASHEET!$A$1:$DG$299,MATCH(PROGRESS!$A202,DATASHEET!$A$1:$A$299,0),MATCH(PROGRESS!BR$2,DATASHEET!$A$1:$DG$1,0)),"")</f>
        <v/>
      </c>
      <c r="BR202" s="156" t="str">
        <f t="shared" si="108"/>
        <v/>
      </c>
      <c r="BS202" s="138" t="str">
        <f>IF(ISBLANK(DATASHEET!BY188),"",DATASHEET!BY188)</f>
        <v/>
      </c>
      <c r="BT202" s="198" t="str">
        <f>IF(ISBLANK(DATASHEET!BZ188),"",DATASHEET!BZ188)</f>
        <v/>
      </c>
      <c r="BU202" s="140" t="str">
        <f>IF(BV202="","",IFERROR(VLOOKUP(DATASHEET!CB188,lookup,2,FALSE)-$P202,""))</f>
        <v/>
      </c>
      <c r="BV202" s="156" t="str">
        <f>IFERROR(INDEX(DATASHEET!$A$1:$DG$299,MATCH(PROGRESS!$A202,DATASHEET!$A$1:$A$299,0),MATCH(PROGRESS!BW$2,DATASHEET!$A$1:$DG$1,0)),"")</f>
        <v/>
      </c>
      <c r="BW202" s="156" t="str">
        <f t="shared" si="109"/>
        <v/>
      </c>
      <c r="BX202" s="138" t="str">
        <f>IF(ISBLANK(DATASHEET!CC188),"",DATASHEET!CC188)</f>
        <v>JJA</v>
      </c>
      <c r="BY202" s="198" t="str">
        <f>IF(ISBLANK(DATASHEET!CD188),"",DATASHEET!CD188)</f>
        <v>11MS2-GG2-6</v>
      </c>
      <c r="BZ202" s="140" t="str">
        <f>IF(CA202="","",IFERROR(VLOOKUP(DATASHEET!CE188,lookup,2,FALSE)-$P202,""))</f>
        <v/>
      </c>
      <c r="CA202" s="156" t="str">
        <f>IFERROR(INDEX(DATASHEET!$A$1:$DG$299,MATCH(PROGRESS!$A202,DATASHEET!$A$1:$A$299,0),MATCH(PROGRESS!CB$2,DATASHEET!$A$1:$DG$1,0)),"")</f>
        <v/>
      </c>
      <c r="CB202" s="156" t="str">
        <f t="shared" si="110"/>
        <v/>
      </c>
      <c r="CC202" s="138" t="str">
        <f>IF(ISBLANK(DATASHEET!CF188),"",DATASHEET!CF188)</f>
        <v/>
      </c>
      <c r="CD202" s="198" t="str">
        <f>IF(ISBLANK(DATASHEET!CG188),"",DATASHEET!CG188)</f>
        <v/>
      </c>
      <c r="CE202" s="140" t="str">
        <f>IF(CF202="","",IFERROR(VLOOKUP(DATASHEET!CJ188,lookup,2,FALSE)-$P202,""))</f>
        <v/>
      </c>
      <c r="CF202" s="156" t="str">
        <f>IFERROR(INDEX(DATASHEET!$A$1:$DG$299,MATCH(PROGRESS!$A202,DATASHEET!$A$1:$A$299,0),MATCH(PROGRESS!CG$2,DATASHEET!$A$1:$DG$1,0)),"")</f>
        <v/>
      </c>
      <c r="CG202" s="156" t="str">
        <f t="shared" si="111"/>
        <v/>
      </c>
      <c r="CH202" s="138" t="str">
        <f>IF(ISBLANK(DATASHEET!CK188),"",DATASHEET!CK188)</f>
        <v/>
      </c>
      <c r="CI202" s="198" t="str">
        <f>IF(ISBLANK(DATASHEET!CL188),"",DATASHEET!CL188)</f>
        <v/>
      </c>
      <c r="CJ202" s="140" t="str">
        <f>IF(CK202="","",IFERROR(VLOOKUP(DATASHEET!CN188,lookup,2,FALSE)-$P202,""))</f>
        <v/>
      </c>
      <c r="CK202" s="156" t="str">
        <f>IFERROR(INDEX(DATASHEET!$A$1:$DG$299,MATCH(PROGRESS!$A202,DATASHEET!$A$1:$A$299,0),MATCH(PROGRESS!CL$2,DATASHEET!$A$1:$DG$1,0)),"")</f>
        <v/>
      </c>
      <c r="CL202" s="156" t="str">
        <f t="shared" si="112"/>
        <v/>
      </c>
      <c r="CM202" s="138" t="str">
        <f>IF(ISBLANK(DATASHEET!CO188),"",DATASHEET!CO188)</f>
        <v>AMA</v>
      </c>
      <c r="CN202" s="198" t="str">
        <f>IF(ISBLANK(DATASHEET!CP188),"",DATASHEET!CP188)</f>
        <v>11S-MA-4</v>
      </c>
      <c r="CO202" s="140" t="str">
        <f>IF(CP202="","",IFERROR(VLOOKUP(DATASHEET!CR188,lookup,2,FALSE)-$P202,""))</f>
        <v/>
      </c>
      <c r="CP202" s="156" t="str">
        <f>IFERROR(INDEX(DATASHEET!$A$1:$DG$299,MATCH(PROGRESS!$A202,DATASHEET!$A$1:$A$299,0),MATCH(PROGRESS!CQ$2,DATASHEET!$A$1:$DG$1,0)),"")</f>
        <v/>
      </c>
      <c r="CQ202" s="156" t="str">
        <f t="shared" si="113"/>
        <v/>
      </c>
      <c r="CR202" s="138" t="str">
        <f>IF(ISBLANK(DATASHEET!CS188),"",DATASHEET!CS188)</f>
        <v/>
      </c>
      <c r="CS202" s="198" t="str">
        <f>IF(ISBLANK(DATASHEET!CT188),"",DATASHEET!CT188)</f>
        <v/>
      </c>
      <c r="CT202" s="140" t="str">
        <f>IF(CU202="","",IFERROR(VLOOKUP(DATASHEET!CV188,lookup,2,FALSE)-$P202,""))</f>
        <v/>
      </c>
      <c r="CU202" s="156" t="str">
        <f>IFERROR(INDEX(DATASHEET!$A$1:$DG$299,MATCH(PROGRESS!$A202,DATASHEET!$A$1:$A$299,0),MATCH(PROGRESS!CV$2,DATASHEET!$A$1:$DG$1,0)),"")</f>
        <v/>
      </c>
      <c r="CV202" s="156" t="str">
        <f t="shared" si="114"/>
        <v/>
      </c>
      <c r="CW202" s="138" t="str">
        <f>IF(ISBLANK(DATASHEET!CW188),"",DATASHEET!CW188)</f>
        <v/>
      </c>
      <c r="CX202" s="198" t="str">
        <f>IF(ISBLANK(DATASHEET!CX188),"",DATASHEET!CX188)</f>
        <v/>
      </c>
      <c r="CY202" s="140" t="str">
        <f>IF(CZ202="","",IFERROR(VLOOKUP(DATASHEET!DD188,lookup,2,FALSE)-$P202,""))</f>
        <v/>
      </c>
      <c r="CZ202" s="156" t="str">
        <f>IFERROR(INDEX(DATASHEET!$A$1:$DG$299,MATCH(PROGRESS!$A202,DATASHEET!$A$1:$A$299,0),MATCH(PROGRESS!DA$2,DATASHEET!$A$1:$DG$1,0)),"")</f>
        <v/>
      </c>
      <c r="DA202" s="156" t="str">
        <f t="shared" si="115"/>
        <v/>
      </c>
      <c r="DB202" s="138" t="str">
        <f>IF(ISBLANK(DATASHEET!DE188),"",DATASHEET!DE188)</f>
        <v/>
      </c>
      <c r="DC202" s="198" t="str">
        <f>IF(ISBLANK(DATASHEET!DF188),"",DATASHEET!DF188)</f>
        <v/>
      </c>
      <c r="DD202" s="140" t="str">
        <f>IF(DE202="","",IFERROR(VLOOKUP(DATASHEET!DH188,lookup,2,FALSE)-$P202,""))</f>
        <v/>
      </c>
      <c r="DE202" s="156" t="str">
        <f>IFERROR(INDEX(DATASHEET!$A$1:$DG$299,MATCH(PROGRESS!$A202,DATASHEET!$A$1:$A$299,0),MATCH(PROGRESS!DF$2,DATASHEET!$A$1:$DG$1,0)),"")</f>
        <v/>
      </c>
      <c r="DF202" s="156" t="str">
        <f t="shared" si="116"/>
        <v/>
      </c>
      <c r="DG202" s="138" t="str">
        <f>IF(ISBLANK(DATASHEET!DI188),"",DATASHEET!DI188)</f>
        <v/>
      </c>
      <c r="DH202" s="198" t="str">
        <f>IF(ISBLANK(DATASHEET!DJ188),"",DATASHEET!DJ188)</f>
        <v/>
      </c>
      <c r="DI202" s="140" t="str">
        <f>IF(DJ202="","",IFERROR(VLOOKUP(DATASHEET!DL188,lookup,2,FALSE)-$P202,""))</f>
        <v/>
      </c>
      <c r="DJ202" s="156" t="str">
        <f>IFERROR(INDEX(DATASHEET!$A$1:$DG$299,MATCH(PROGRESS!$A202,DATASHEET!$A$1:$A$299,0),MATCH(PROGRESS!DK$2,DATASHEET!$A$1:$DG$1,0)),"")</f>
        <v/>
      </c>
      <c r="DK202" s="156" t="str">
        <f t="shared" si="117"/>
        <v/>
      </c>
      <c r="DL202" s="138" t="str">
        <f>IF(ISBLANK(DATASHEET!DM188),"",DATASHEET!DM188)</f>
        <v/>
      </c>
      <c r="DM202" s="198" t="str">
        <f>IF(ISBLANK(DATASHEET!DN188),"",DATASHEET!DN188)</f>
        <v/>
      </c>
      <c r="DN202" s="140" t="str">
        <f>IF(DO202="","",IFERROR(VLOOKUP(DATASHEET!DP188,lookup,2,FALSE)-$P202,""))</f>
        <v/>
      </c>
      <c r="DO202" s="156" t="str">
        <f>IFERROR(INDEX(DATASHEET!$A$1:$DG$299,MATCH(PROGRESS!$A202,DATASHEET!$A$1:$A$299,0),MATCH(PROGRESS!DP$2,DATASHEET!$A$1:$DG$1,0)),"")</f>
        <v/>
      </c>
      <c r="DP202" s="156" t="str">
        <f t="shared" si="118"/>
        <v/>
      </c>
      <c r="DQ202" s="138" t="str">
        <f>IF(ISBLANK(DATASHEET!DQ188),"",DATASHEET!DQ188)</f>
        <v>NT</v>
      </c>
      <c r="DR202" s="198" t="str">
        <f>IF(ISBLANK(DATASHEET!DR188),"",DATASHEET!DR188)</f>
        <v>11X-RE-5</v>
      </c>
      <c r="DS202" s="140" t="str">
        <f>IF(DT202="","",IFERROR(VLOOKUP(DATASHEET!DT188,lookup,2,FALSE)-$P202,""))</f>
        <v/>
      </c>
      <c r="DT202" s="156" t="str">
        <f>IFERROR(INDEX(DATASHEET!$A$1:$DG$299,MATCH(PROGRESS!$A202,DATASHEET!$A$1:$A$299,0),MATCH(PROGRESS!DU$2,DATASHEET!$A$1:$DG$1,0)),"")</f>
        <v/>
      </c>
      <c r="DU202" s="156" t="str">
        <f t="shared" si="119"/>
        <v/>
      </c>
      <c r="DV202" s="138" t="str">
        <f>IF(ISBLANK(DATASHEET!DU188),"",DATASHEET!DU188)</f>
        <v>ES</v>
      </c>
      <c r="DW202" s="198" t="str">
        <f>IF(ISBLANK(DATASHEET!DV188),"",DATASHEET!DV188)</f>
        <v>11C-SC-3</v>
      </c>
      <c r="DX202" s="140" t="str">
        <f>IF(DY202="","",IFERROR(VLOOKUP(DATASHEET!DX188,lookup,2,FALSE)-$P202,""))</f>
        <v/>
      </c>
      <c r="DY202" s="156" t="str">
        <f>IFERROR(INDEX(DATASHEET!$A$1:$DG$299,MATCH(PROGRESS!$A202,DATASHEET!$A$1:$A$299,0),MATCH(PROGRESS!DZ$2,DATASHEET!$A$1:$DG$1,0)),"")</f>
        <v/>
      </c>
      <c r="DZ202" s="156" t="str">
        <f t="shared" si="120"/>
        <v/>
      </c>
      <c r="EA202" s="138" t="str">
        <f>IF(ISBLANK(DATASHEET!DY188),"",DATASHEET!DY188)</f>
        <v>WE</v>
      </c>
      <c r="EB202" s="198" t="str">
        <f>IF(ISBLANK(DATASHEET!DZ188),"",DATASHEET!DZ188)</f>
        <v>11S-SP-4</v>
      </c>
      <c r="FD202" s="526"/>
      <c r="FE202" s="532"/>
      <c r="FF202" s="532"/>
      <c r="FG202" s="532"/>
      <c r="FH202" s="526"/>
      <c r="FI202" s="526"/>
      <c r="FJ202" s="532"/>
      <c r="FK202" s="526"/>
      <c r="FL202" s="532"/>
      <c r="FM202" s="526"/>
      <c r="FN202" s="532"/>
      <c r="FO202" s="532"/>
      <c r="FP202" s="532"/>
      <c r="FQ202" s="526"/>
      <c r="FR202" s="526"/>
      <c r="FS202" s="526"/>
      <c r="FT202" s="532"/>
      <c r="FU202" s="526"/>
      <c r="FV202" s="532"/>
      <c r="FW202" s="532"/>
      <c r="FX202" s="532"/>
      <c r="FY202" s="526"/>
      <c r="FZ202" s="532"/>
      <c r="GA202" s="529"/>
      <c r="GB202" s="530"/>
      <c r="GC202" s="530"/>
      <c r="GD202" s="529"/>
      <c r="GE202" s="530"/>
      <c r="GF202" s="530"/>
      <c r="GG202" s="530"/>
      <c r="GH202" s="530"/>
      <c r="GI202" s="530"/>
      <c r="GJ202" s="529"/>
      <c r="GK202" s="530"/>
      <c r="GL202" s="529"/>
      <c r="GM202" s="529"/>
      <c r="GN202" s="530"/>
      <c r="GO202" s="530"/>
      <c r="GP202" s="529"/>
      <c r="GQ202" s="529"/>
      <c r="GR202" s="530"/>
      <c r="GS202" s="530"/>
      <c r="GT202" s="529"/>
      <c r="HA202" t="s">
        <v>375</v>
      </c>
    </row>
    <row r="203" spans="1:210" ht="15.75" x14ac:dyDescent="0.25">
      <c r="A203" s="179">
        <f>DATASHEET!A189</f>
        <v>151731</v>
      </c>
      <c r="B203" s="58" t="str">
        <f>DATASHEET!B189</f>
        <v>TEWODROS, Bezawet</v>
      </c>
      <c r="C203" s="169" t="str">
        <f>DATASHEET!C189</f>
        <v>11SK</v>
      </c>
      <c r="D203" s="170" t="str">
        <f>DATASHEET!D189</f>
        <v>F</v>
      </c>
      <c r="E203" s="170" t="str">
        <f>DATASHEET!J189</f>
        <v>N</v>
      </c>
      <c r="F203" s="170" t="str">
        <f>DATASHEET!E189</f>
        <v>Y</v>
      </c>
      <c r="G203" s="170" t="str">
        <f>DATASHEET!F189</f>
        <v>White and Black African</v>
      </c>
      <c r="H203" s="170" t="str">
        <f>DATASHEET!G189</f>
        <v>Y</v>
      </c>
      <c r="I203" s="170" t="str">
        <f>DATASHEET!H189</f>
        <v>Y</v>
      </c>
      <c r="J203" s="170" t="str">
        <f>DATASHEET!I189</f>
        <v>N</v>
      </c>
      <c r="K203" s="171" t="str">
        <f>DATASHEET!M189</f>
        <v>M</v>
      </c>
      <c r="L203" s="88" t="str">
        <f t="shared" si="96"/>
        <v/>
      </c>
      <c r="M203" s="88" t="str">
        <f t="shared" si="97"/>
        <v/>
      </c>
      <c r="N203" s="498" t="str">
        <f>IF(ISBLANK(DATASHEET!L189),"",DATASHEET!L189)</f>
        <v>6-7</v>
      </c>
      <c r="O203" s="109">
        <f>IFERROR(IF(VLOOKUP(DATASHEET!A189,[5]YEAR11!$A$2:$AF$236,18,FALSE)="","",VLOOKUP(DATASHEET!A189,[5]YEAR11!$A$2:$AF$236,18,FALSE)),"")</f>
        <v>49.024999999999999</v>
      </c>
      <c r="P203" s="111">
        <f>IFERROR(IF(VLOOKUP(DATASHEET!A189,[5]YEAR11!$A$2:$AF$237,19,FALSE)="","",VLOOKUP(DATASHEET!A189,[5]YEAR11!$A$2:$AF$237,19,FALSE)),"")</f>
        <v>4.9024999999999999</v>
      </c>
      <c r="Q203" s="497" t="str">
        <f>'P8 BREAKDOWN'!M191</f>
        <v/>
      </c>
      <c r="R203" s="140" t="str">
        <f>IF(S203="","",IFERROR(VLOOKUP(DATASHEET!AF189,lookup,2,FALSE)-$P203,""))</f>
        <v/>
      </c>
      <c r="S203" s="156" t="str">
        <f>IFERROR(INDEX(DATASHEET!$A$1:$DG$299,MATCH(PROGRESS!$A203,DATASHEET!$A$1:$A$299,0),MATCH(PROGRESS!T$2,DATASHEET!$A$1:$DG$1,0)),"")</f>
        <v/>
      </c>
      <c r="T203" s="156" t="str">
        <f t="shared" si="98"/>
        <v/>
      </c>
      <c r="U203" s="138" t="str">
        <f>IF(ISBLANK(DATASHEET!AG189),"",DATASHEET!AG189)</f>
        <v/>
      </c>
      <c r="V203" s="198" t="str">
        <f>IF(ISBLANK(DATASHEET!AH189),"",DATASHEET!AH189)</f>
        <v/>
      </c>
      <c r="W203" s="140" t="str">
        <f>IF(X203="","",IFERROR(VLOOKUP(DATASHEET!AJ189,lookup,2,FALSE)-$P203,""))</f>
        <v/>
      </c>
      <c r="X203" s="156" t="str">
        <f>IFERROR(INDEX(DATASHEET!$A$1:$DG$299,MATCH(PROGRESS!$A203,DATASHEET!$A$1:$A$299,0),MATCH(PROGRESS!Y$2,DATASHEET!$A$1:$DG$1,0)),"")</f>
        <v/>
      </c>
      <c r="Y203" s="156" t="str">
        <f t="shared" si="99"/>
        <v/>
      </c>
      <c r="Z203" s="138" t="str">
        <f>IF(ISBLANK(DATASHEET!AK189),"",DATASHEET!AK189)</f>
        <v>AWI</v>
      </c>
      <c r="AA203" s="198" t="str">
        <f>IF(ISBLANK(DATASHEET!AL189),"",DATASHEET!AL189)</f>
        <v>11T-BI-4</v>
      </c>
      <c r="AB203" s="140" t="str">
        <f>IF(AC203="","",IFERROR(VLOOKUP(DATASHEET!AN189,lookup,2,FALSE)-$P203,""))</f>
        <v/>
      </c>
      <c r="AC203" s="156" t="str">
        <f>IFERROR(INDEX(DATASHEET!$A$1:$DG$299,MATCH(PROGRESS!$A203,DATASHEET!$A$1:$A$299,0),MATCH(PROGRESS!AD$2,DATASHEET!$A$1:$DG$1,0)),"")</f>
        <v/>
      </c>
      <c r="AD203" s="156" t="str">
        <f t="shared" si="100"/>
        <v/>
      </c>
      <c r="AE203" s="138" t="str">
        <f>IF(ISBLANK(DATASHEET!AO189),"",DATASHEET!AO189)</f>
        <v/>
      </c>
      <c r="AF203" s="198" t="str">
        <f>IF(ISBLANK(DATASHEET!AP189),"",DATASHEET!AP189)</f>
        <v/>
      </c>
      <c r="AG203" s="140" t="str">
        <f>IF(AH203="","",IFERROR(VLOOKUP(DATASHEET!AR189,lookup,2,FALSE)-$P203,""))</f>
        <v/>
      </c>
      <c r="AH203" s="156" t="str">
        <f>IFERROR(INDEX(DATASHEET!$A$1:$DG$299,MATCH(PROGRESS!$A203,DATASHEET!$A$1:$A$299,0),MATCH(PROGRESS!AI$2,DATASHEET!$A$1:$DG$1,0)),"")</f>
        <v/>
      </c>
      <c r="AI203" s="156" t="str">
        <f t="shared" si="101"/>
        <v/>
      </c>
      <c r="AJ203" s="138" t="str">
        <f>IF(ISBLANK(DATASHEET!AS189),"",DATASHEET!AS189)</f>
        <v>TR</v>
      </c>
      <c r="AK203" s="198" t="str">
        <f>IF(ISBLANK(DATASHEET!AT189),"",DATASHEET!AT189)</f>
        <v>11T-CH-4</v>
      </c>
      <c r="AL203" s="140" t="str">
        <f>IF(AM203="","",IFERROR(VLOOKUP(DATASHEET!AV189,lookup,2,FALSE)-$P203,""))</f>
        <v/>
      </c>
      <c r="AM203" s="156" t="str">
        <f>IFERROR(INDEX(DATASHEET!$A$1:$DG$299,MATCH(PROGRESS!$A203,DATASHEET!$A$1:$A$299,0),MATCH(PROGRESS!AN$2,DATASHEET!$A$1:$DG$1,0)),"")</f>
        <v/>
      </c>
      <c r="AN203" s="156" t="str">
        <f t="shared" si="102"/>
        <v/>
      </c>
      <c r="AO203" s="138" t="str">
        <f>IF(ISBLANK(DATASHEET!AW189),"",DATASHEET!AW189)</f>
        <v/>
      </c>
      <c r="AP203" s="198" t="str">
        <f>IF(ISBLANK(DATASHEET!AX189),"",DATASHEET!AX189)</f>
        <v/>
      </c>
      <c r="AQ203" s="140" t="str">
        <f>IF(AR203="","",IFERROR(VLOOKUP(DATASHEET!AZ189,lookup,2,FALSE)-$P203,""))</f>
        <v/>
      </c>
      <c r="AR203" s="156" t="str">
        <f>IFERROR(INDEX(DATASHEET!$A$1:$DG$299,MATCH(PROGRESS!$A203,DATASHEET!$A$1:$A$299,0),MATCH(PROGRESS!AS$2,DATASHEET!$A$1:$DG$1,0)),"")</f>
        <v/>
      </c>
      <c r="AS203" s="156" t="str">
        <f t="shared" si="103"/>
        <v/>
      </c>
      <c r="AT203" s="138" t="str">
        <f>IF(ISBLANK(DATASHEET!BA189),"",DATASHEET!BA189)</f>
        <v/>
      </c>
      <c r="AU203" s="198" t="str">
        <f>IF(ISBLANK(DATASHEET!BB189),"",DATASHEET!BB189)</f>
        <v/>
      </c>
      <c r="AV203" s="140" t="str">
        <f>IF(AW203="","",IFERROR(VLOOKUP(DATASHEET!BD189,lookup,2,FALSE)-$P203,""))</f>
        <v/>
      </c>
      <c r="AW203" s="156" t="str">
        <f>IFERROR(INDEX(DATASHEET!$A$1:$DG$299,MATCH(PROGRESS!$A203,DATASHEET!$A$1:$A$299,0),MATCH(PROGRESS!AX$2,DATASHEET!$A$1:$DG$1,0)),"")</f>
        <v/>
      </c>
      <c r="AX203" s="156" t="str">
        <f t="shared" si="104"/>
        <v/>
      </c>
      <c r="AY203" s="138" t="str">
        <f>IF(ISBLANK(DATASHEET!BE189),"",DATASHEET!BE189)</f>
        <v/>
      </c>
      <c r="AZ203" s="198" t="str">
        <f>IF(ISBLANK(DATASHEET!BF189),"",DATASHEET!BF189)</f>
        <v/>
      </c>
      <c r="BA203" s="140" t="str">
        <f>IF(BB203="","",IFERROR(VLOOKUP(DATASHEET!BH189,lookup,2,FALSE)-$P203,""))</f>
        <v/>
      </c>
      <c r="BB203" s="156" t="str">
        <f>IFERROR(INDEX(DATASHEET!$A$1:$DG$299,MATCH(PROGRESS!$A203,DATASHEET!$A$1:$A$299,0),MATCH(PROGRESS!BC$2,DATASHEET!$A$1:$DG$1,0)),"")</f>
        <v/>
      </c>
      <c r="BC203" s="156" t="str">
        <f t="shared" si="105"/>
        <v/>
      </c>
      <c r="BD203" s="138" t="str">
        <f>IF(ISBLANK(DATASHEET!BI189),"",DATASHEET!BI189)</f>
        <v>AWH</v>
      </c>
      <c r="BE203" s="198" t="str">
        <f>IF(ISBLANK(DATASHEET!BJ189),"",DATASHEET!BJ189)</f>
        <v>11X-EN-5</v>
      </c>
      <c r="BF203" s="140" t="str">
        <f>IF(BG203="","",IFERROR(VLOOKUP(DATASHEET!BL189,lookup,2,FALSE)-$P203,""))</f>
        <v/>
      </c>
      <c r="BG203" s="156" t="str">
        <f>IFERROR(INDEX(DATASHEET!$A$1:$DG$299,MATCH(PROGRESS!$A203,DATASHEET!$A$1:$A$299,0),MATCH(PROGRESS!BH$2,DATASHEET!$A$1:$DG$1,0)),"")</f>
        <v/>
      </c>
      <c r="BH203" s="156" t="str">
        <f t="shared" si="106"/>
        <v/>
      </c>
      <c r="BI203" s="138" t="str">
        <f>IF(ISBLANK(DATASHEET!BM189),"",DATASHEET!BM189)</f>
        <v/>
      </c>
      <c r="BJ203" s="198" t="str">
        <f>IF(ISBLANK(DATASHEET!BN189),"",DATASHEET!BN189)</f>
        <v/>
      </c>
      <c r="BK203" s="140" t="str">
        <f>IF(BL203="","",IFERROR(VLOOKUP(DATASHEET!BP189,lookup,2,FALSE)-$P203,""))</f>
        <v/>
      </c>
      <c r="BL203" s="156" t="str">
        <f>IFERROR(INDEX(DATASHEET!$A$1:$DG$299,MATCH(PROGRESS!$A203,DATASHEET!$A$1:$A$299,0),MATCH(PROGRESS!BM$2,DATASHEET!$A$1:$DG$1,0)),"")</f>
        <v/>
      </c>
      <c r="BM203" s="156" t="str">
        <f t="shared" si="107"/>
        <v/>
      </c>
      <c r="BN203" s="138" t="str">
        <f>IF(ISBLANK(DATASHEET!BQ189),"",DATASHEET!BQ189)</f>
        <v/>
      </c>
      <c r="BO203" s="198" t="str">
        <f>IF(ISBLANK(DATASHEET!BR189),"",DATASHEET!BR189)</f>
        <v/>
      </c>
      <c r="BP203" s="140" t="str">
        <f>IF(BQ203="","",IFERROR(VLOOKUP(DATASHEET!BX189,lookup,2,FALSE)-$P203,""))</f>
        <v/>
      </c>
      <c r="BQ203" s="156" t="str">
        <f>IFERROR(INDEX(DATASHEET!$A$1:$DG$299,MATCH(PROGRESS!$A203,DATASHEET!$A$1:$A$299,0),MATCH(PROGRESS!BR$2,DATASHEET!$A$1:$DG$1,0)),"")</f>
        <v/>
      </c>
      <c r="BR203" s="156" t="str">
        <f t="shared" si="108"/>
        <v/>
      </c>
      <c r="BS203" s="138" t="str">
        <f>IF(ISBLANK(DATASHEET!BY189),"",DATASHEET!BY189)</f>
        <v>EGQ</v>
      </c>
      <c r="BT203" s="198" t="str">
        <f>IF(ISBLANK(DATASHEET!BZ189),"",DATASHEET!BZ189)</f>
        <v>11N-FR-3</v>
      </c>
      <c r="BU203" s="140" t="str">
        <f>IF(BV203="","",IFERROR(VLOOKUP(DATASHEET!CB189,lookup,2,FALSE)-$P203,""))</f>
        <v/>
      </c>
      <c r="BV203" s="156" t="str">
        <f>IFERROR(INDEX(DATASHEET!$A$1:$DG$299,MATCH(PROGRESS!$A203,DATASHEET!$A$1:$A$299,0),MATCH(PROGRESS!BW$2,DATASHEET!$A$1:$DG$1,0)),"")</f>
        <v/>
      </c>
      <c r="BW203" s="156" t="str">
        <f t="shared" si="109"/>
        <v/>
      </c>
      <c r="BX203" s="138" t="str">
        <f>IF(ISBLANK(DATASHEET!CC189),"",DATASHEET!CC189)</f>
        <v/>
      </c>
      <c r="BY203" s="198" t="str">
        <f>IF(ISBLANK(DATASHEET!CD189),"",DATASHEET!CD189)</f>
        <v/>
      </c>
      <c r="BZ203" s="140" t="str">
        <f>IF(CA203="","",IFERROR(VLOOKUP(DATASHEET!CE189,lookup,2,FALSE)-$P203,""))</f>
        <v/>
      </c>
      <c r="CA203" s="156" t="str">
        <f>IFERROR(INDEX(DATASHEET!$A$1:$DG$299,MATCH(PROGRESS!$A203,DATASHEET!$A$1:$A$299,0),MATCH(PROGRESS!CB$2,DATASHEET!$A$1:$DG$1,0)),"")</f>
        <v/>
      </c>
      <c r="CB203" s="156" t="str">
        <f t="shared" si="110"/>
        <v/>
      </c>
      <c r="CC203" s="138" t="str">
        <f>IF(ISBLANK(DATASHEET!CF189),"",DATASHEET!CF189)</f>
        <v/>
      </c>
      <c r="CD203" s="198" t="str">
        <f>IF(ISBLANK(DATASHEET!CG189),"",DATASHEET!CG189)</f>
        <v/>
      </c>
      <c r="CE203" s="140" t="str">
        <f>IF(CF203="","",IFERROR(VLOOKUP(DATASHEET!CJ189,lookup,2,FALSE)-$P203,""))</f>
        <v/>
      </c>
      <c r="CF203" s="156" t="str">
        <f>IFERROR(INDEX(DATASHEET!$A$1:$DG$299,MATCH(PROGRESS!$A203,DATASHEET!$A$1:$A$299,0),MATCH(PROGRESS!CG$2,DATASHEET!$A$1:$DG$1,0)),"")</f>
        <v/>
      </c>
      <c r="CG203" s="156" t="str">
        <f t="shared" si="111"/>
        <v/>
      </c>
      <c r="CH203" s="138" t="str">
        <f>IF(ISBLANK(DATASHEET!CK189),"",DATASHEET!CK189)</f>
        <v>MSA</v>
      </c>
      <c r="CI203" s="198" t="str">
        <f>IF(ISBLANK(DATASHEET!CL189),"",DATASHEET!CL189)</f>
        <v>11MS2-HI2-7</v>
      </c>
      <c r="CJ203" s="140" t="str">
        <f>IF(CK203="","",IFERROR(VLOOKUP(DATASHEET!CN189,lookup,2,FALSE)-$P203,""))</f>
        <v/>
      </c>
      <c r="CK203" s="156" t="str">
        <f>IFERROR(INDEX(DATASHEET!$A$1:$DG$299,MATCH(PROGRESS!$A203,DATASHEET!$A$1:$A$299,0),MATCH(PROGRESS!CL$2,DATASHEET!$A$1:$DG$1,0)),"")</f>
        <v/>
      </c>
      <c r="CL203" s="156" t="str">
        <f t="shared" si="112"/>
        <v/>
      </c>
      <c r="CM203" s="138" t="str">
        <f>IF(ISBLANK(DATASHEET!CO189),"",DATASHEET!CO189)</f>
        <v>NBU</v>
      </c>
      <c r="CN203" s="198" t="str">
        <f>IF(ISBLANK(DATASHEET!CP189),"",DATASHEET!CP189)</f>
        <v>11X-MA-3</v>
      </c>
      <c r="CO203" s="140" t="str">
        <f>IF(CP203="","",IFERROR(VLOOKUP(DATASHEET!CR189,lookup,2,FALSE)-$P203,""))</f>
        <v/>
      </c>
      <c r="CP203" s="156" t="str">
        <f>IFERROR(INDEX(DATASHEET!$A$1:$DG$299,MATCH(PROGRESS!$A203,DATASHEET!$A$1:$A$299,0),MATCH(PROGRESS!CQ$2,DATASHEET!$A$1:$DG$1,0)),"")</f>
        <v/>
      </c>
      <c r="CQ203" s="156" t="str">
        <f t="shared" si="113"/>
        <v/>
      </c>
      <c r="CR203" s="138" t="str">
        <f>IF(ISBLANK(DATASHEET!CS189),"",DATASHEET!CS189)</f>
        <v/>
      </c>
      <c r="CS203" s="198" t="str">
        <f>IF(ISBLANK(DATASHEET!CT189),"",DATASHEET!CT189)</f>
        <v/>
      </c>
      <c r="CT203" s="140" t="str">
        <f>IF(CU203="","",IFERROR(VLOOKUP(DATASHEET!CV189,lookup,2,FALSE)-$P203,""))</f>
        <v/>
      </c>
      <c r="CU203" s="156" t="str">
        <f>IFERROR(INDEX(DATASHEET!$A$1:$DG$299,MATCH(PROGRESS!$A203,DATASHEET!$A$1:$A$299,0),MATCH(PROGRESS!CV$2,DATASHEET!$A$1:$DG$1,0)),"")</f>
        <v/>
      </c>
      <c r="CV203" s="156" t="str">
        <f t="shared" si="114"/>
        <v/>
      </c>
      <c r="CW203" s="138" t="str">
        <f>IF(ISBLANK(DATASHEET!CW189),"",DATASHEET!CW189)</f>
        <v/>
      </c>
      <c r="CX203" s="198" t="str">
        <f>IF(ISBLANK(DATASHEET!CX189),"",DATASHEET!CX189)</f>
        <v/>
      </c>
      <c r="CY203" s="140" t="str">
        <f>IF(CZ203="","",IFERROR(VLOOKUP(DATASHEET!DD189,lookup,2,FALSE)-$P203,""))</f>
        <v/>
      </c>
      <c r="CZ203" s="156" t="str">
        <f>IFERROR(INDEX(DATASHEET!$A$1:$DG$299,MATCH(PROGRESS!$A203,DATASHEET!$A$1:$A$299,0),MATCH(PROGRESS!DA$2,DATASHEET!$A$1:$DG$1,0)),"")</f>
        <v/>
      </c>
      <c r="DA203" s="156" t="str">
        <f t="shared" si="115"/>
        <v/>
      </c>
      <c r="DB203" s="138" t="str">
        <f>IF(ISBLANK(DATASHEET!DE189),"",DATASHEET!DE189)</f>
        <v/>
      </c>
      <c r="DC203" s="198" t="str">
        <f>IF(ISBLANK(DATASHEET!DF189),"",DATASHEET!DF189)</f>
        <v/>
      </c>
      <c r="DD203" s="140" t="str">
        <f>IF(DE203="","",IFERROR(VLOOKUP(DATASHEET!DH189,lookup,2,FALSE)-$P203,""))</f>
        <v/>
      </c>
      <c r="DE203" s="156" t="str">
        <f>IFERROR(INDEX(DATASHEET!$A$1:$DG$299,MATCH(PROGRESS!$A203,DATASHEET!$A$1:$A$299,0),MATCH(PROGRESS!DF$2,DATASHEET!$A$1:$DG$1,0)),"")</f>
        <v/>
      </c>
      <c r="DF203" s="156" t="str">
        <f t="shared" si="116"/>
        <v/>
      </c>
      <c r="DG203" s="138" t="str">
        <f>IF(ISBLANK(DATASHEET!DI189),"",DATASHEET!DI189)</f>
        <v>DWA</v>
      </c>
      <c r="DH203" s="198" t="str">
        <f>IF(ISBLANK(DATASHEET!DJ189),"",DATASHEET!DJ189)</f>
        <v>11T-PH-4</v>
      </c>
      <c r="DI203" s="140" t="str">
        <f>IF(DJ203="","",IFERROR(VLOOKUP(DATASHEET!DL189,lookup,2,FALSE)-$P203,""))</f>
        <v/>
      </c>
      <c r="DJ203" s="156" t="str">
        <f>IFERROR(INDEX(DATASHEET!$A$1:$DG$299,MATCH(PROGRESS!$A203,DATASHEET!$A$1:$A$299,0),MATCH(PROGRESS!DK$2,DATASHEET!$A$1:$DG$1,0)),"")</f>
        <v/>
      </c>
      <c r="DK203" s="156" t="str">
        <f t="shared" si="117"/>
        <v/>
      </c>
      <c r="DL203" s="138" t="str">
        <f>IF(ISBLANK(DATASHEET!DM189),"",DATASHEET!DM189)</f>
        <v/>
      </c>
      <c r="DM203" s="198" t="str">
        <f>IF(ISBLANK(DATASHEET!DN189),"",DATASHEET!DN189)</f>
        <v/>
      </c>
      <c r="DN203" s="140" t="str">
        <f>IF(DO203="","",IFERROR(VLOOKUP(DATASHEET!DP189,lookup,2,FALSE)-$P203,""))</f>
        <v/>
      </c>
      <c r="DO203" s="156" t="str">
        <f>IFERROR(INDEX(DATASHEET!$A$1:$DG$299,MATCH(PROGRESS!$A203,DATASHEET!$A$1:$A$299,0),MATCH(PROGRESS!DP$2,DATASHEET!$A$1:$DG$1,0)),"")</f>
        <v/>
      </c>
      <c r="DP203" s="156" t="str">
        <f t="shared" si="118"/>
        <v/>
      </c>
      <c r="DQ203" s="138" t="str">
        <f>IF(ISBLANK(DATASHEET!DQ189),"",DATASHEET!DQ189)</f>
        <v>MHA</v>
      </c>
      <c r="DR203" s="198" t="str">
        <f>IF(ISBLANK(DATASHEET!DR189),"",DATASHEET!DR189)</f>
        <v>11X-RE-6</v>
      </c>
      <c r="DS203" s="140" t="str">
        <f>IF(DT203="","",IFERROR(VLOOKUP(DATASHEET!DT189,lookup,2,FALSE)-$P203,""))</f>
        <v/>
      </c>
      <c r="DT203" s="156" t="str">
        <f>IFERROR(INDEX(DATASHEET!$A$1:$DG$299,MATCH(PROGRESS!$A203,DATASHEET!$A$1:$A$299,0),MATCH(PROGRESS!DU$2,DATASHEET!$A$1:$DG$1,0)),"")</f>
        <v/>
      </c>
      <c r="DU203" s="156" t="str">
        <f t="shared" si="119"/>
        <v/>
      </c>
      <c r="DV203" s="138" t="str">
        <f>IF(ISBLANK(DATASHEET!DU189),"",DATASHEET!DU189)</f>
        <v/>
      </c>
      <c r="DW203" s="198" t="str">
        <f>IF(ISBLANK(DATASHEET!DV189),"",DATASHEET!DV189)</f>
        <v/>
      </c>
      <c r="DX203" s="140" t="str">
        <f>IF(DY203="","",IFERROR(VLOOKUP(DATASHEET!DX189,lookup,2,FALSE)-$P203,""))</f>
        <v/>
      </c>
      <c r="DY203" s="156" t="str">
        <f>IFERROR(INDEX(DATASHEET!$A$1:$DG$299,MATCH(PROGRESS!$A203,DATASHEET!$A$1:$A$299,0),MATCH(PROGRESS!DZ$2,DATASHEET!$A$1:$DG$1,0)),"")</f>
        <v/>
      </c>
      <c r="DZ203" s="156" t="str">
        <f t="shared" si="120"/>
        <v/>
      </c>
      <c r="EA203" s="138" t="str">
        <f>IF(ISBLANK(DATASHEET!DY189),"",DATASHEET!DY189)</f>
        <v/>
      </c>
      <c r="EB203" s="198" t="str">
        <f>IF(ISBLANK(DATASHEET!DZ189),"",DATASHEET!DZ189)</f>
        <v/>
      </c>
      <c r="FD203" s="526"/>
      <c r="FE203" s="532"/>
      <c r="FF203" s="532"/>
      <c r="FG203" s="532"/>
      <c r="FH203" s="526"/>
      <c r="FI203" s="526"/>
      <c r="FJ203" s="532"/>
      <c r="FK203" s="526"/>
      <c r="FL203" s="532"/>
      <c r="FM203" s="526"/>
      <c r="FN203" s="532"/>
      <c r="FO203" s="532"/>
      <c r="FP203" s="532"/>
      <c r="FQ203" s="526"/>
      <c r="FR203" s="526"/>
      <c r="FS203" s="526"/>
      <c r="FT203" s="532"/>
      <c r="FU203" s="526"/>
      <c r="FV203" s="532"/>
      <c r="FW203" s="532"/>
      <c r="FX203" s="532"/>
      <c r="FY203" s="526"/>
      <c r="FZ203" s="532"/>
      <c r="GA203" s="529"/>
      <c r="GB203" s="530"/>
      <c r="GC203" s="530"/>
      <c r="GD203" s="529"/>
      <c r="GE203" s="530"/>
      <c r="GF203" s="530"/>
      <c r="GG203" s="530"/>
      <c r="GH203" s="530"/>
      <c r="GI203" s="530"/>
      <c r="GJ203" s="529"/>
      <c r="GK203" s="530"/>
      <c r="GL203" s="529"/>
      <c r="GM203" s="529"/>
      <c r="GN203" s="530"/>
      <c r="GO203" s="530"/>
      <c r="GP203" s="529"/>
      <c r="GQ203" s="529"/>
      <c r="GR203" s="530"/>
      <c r="GS203" s="530"/>
      <c r="GT203" s="529"/>
      <c r="HA203" t="s">
        <v>375</v>
      </c>
      <c r="HB203" t="s">
        <v>375</v>
      </c>
    </row>
    <row r="204" spans="1:210" ht="15.75" x14ac:dyDescent="0.25">
      <c r="A204" s="179">
        <f>DATASHEET!A190</f>
        <v>151727</v>
      </c>
      <c r="B204" s="58" t="str">
        <f>DATASHEET!B190</f>
        <v>THOMAS, Ryan</v>
      </c>
      <c r="C204" s="169" t="str">
        <f>DATASHEET!C190</f>
        <v>11SPI</v>
      </c>
      <c r="D204" s="170" t="str">
        <f>DATASHEET!D190</f>
        <v>M</v>
      </c>
      <c r="E204" s="170" t="str">
        <f>DATASHEET!J190</f>
        <v>N</v>
      </c>
      <c r="F204" s="170" t="str">
        <f>DATASHEET!E190</f>
        <v>N</v>
      </c>
      <c r="G204" s="170" t="str">
        <f>DATASHEET!F190</f>
        <v>Indian</v>
      </c>
      <c r="H204" s="170" t="str">
        <f>DATASHEET!G190</f>
        <v>N</v>
      </c>
      <c r="I204" s="170" t="str">
        <f>DATASHEET!H190</f>
        <v>N</v>
      </c>
      <c r="J204" s="170" t="str">
        <f>DATASHEET!I190</f>
        <v>N</v>
      </c>
      <c r="K204" s="171" t="str">
        <f>DATASHEET!M190</f>
        <v>H</v>
      </c>
      <c r="L204" s="88" t="str">
        <f t="shared" si="96"/>
        <v/>
      </c>
      <c r="M204" s="88" t="str">
        <f t="shared" si="97"/>
        <v/>
      </c>
      <c r="N204" s="498" t="str">
        <f>IF(ISBLANK(DATASHEET!L190),"",DATASHEET!L190)</f>
        <v>6-7</v>
      </c>
      <c r="O204" s="109">
        <f>IFERROR(IF(VLOOKUP(DATASHEET!A190,[5]YEAR11!$A$2:$AF$236,18,FALSE)="","",VLOOKUP(DATASHEET!A190,[5]YEAR11!$A$2:$AF$236,18,FALSE)),"")</f>
        <v>61.896647999999999</v>
      </c>
      <c r="P204" s="111">
        <f>IFERROR(IF(VLOOKUP(DATASHEET!A190,[5]YEAR11!$A$2:$AF$237,19,FALSE)="","",VLOOKUP(DATASHEET!A190,[5]YEAR11!$A$2:$AF$237,19,FALSE)),"")</f>
        <v>6.1896648000000001</v>
      </c>
      <c r="Q204" s="497">
        <f>'P8 BREAKDOWN'!M192</f>
        <v>-5.2896647999999997</v>
      </c>
      <c r="R204" s="140" t="str">
        <f>IF(S204="","",IFERROR(VLOOKUP(DATASHEET!AF190,lookup,2,FALSE)-$P204,""))</f>
        <v/>
      </c>
      <c r="S204" s="156" t="str">
        <f>IFERROR(INDEX(DATASHEET!$A$1:$DG$299,MATCH(PROGRESS!$A204,DATASHEET!$A$1:$A$299,0),MATCH(PROGRESS!T$2,DATASHEET!$A$1:$DG$1,0)),"")</f>
        <v/>
      </c>
      <c r="T204" s="156" t="str">
        <f t="shared" si="98"/>
        <v/>
      </c>
      <c r="U204" s="138" t="str">
        <f>IF(ISBLANK(DATASHEET!AG190),"",DATASHEET!AG190)</f>
        <v/>
      </c>
      <c r="V204" s="198" t="str">
        <f>IF(ISBLANK(DATASHEET!AH190),"",DATASHEET!AH190)</f>
        <v/>
      </c>
      <c r="W204" s="140" t="str">
        <f>IF(X204="","",IFERROR(VLOOKUP(DATASHEET!AJ190,lookup,2,FALSE)-$P204,""))</f>
        <v/>
      </c>
      <c r="X204" s="156" t="str">
        <f>IFERROR(INDEX(DATASHEET!$A$1:$DG$299,MATCH(PROGRESS!$A204,DATASHEET!$A$1:$A$299,0),MATCH(PROGRESS!Y$2,DATASHEET!$A$1:$DG$1,0)),"")</f>
        <v/>
      </c>
      <c r="Y204" s="156" t="str">
        <f t="shared" si="99"/>
        <v/>
      </c>
      <c r="Z204" s="138" t="str">
        <f>IF(ISBLANK(DATASHEET!AK190),"",DATASHEET!AK190)</f>
        <v>MM</v>
      </c>
      <c r="AA204" s="198" t="str">
        <f>IF(ISBLANK(DATASHEET!AL190),"",DATASHEET!AL190)</f>
        <v>11T-BI-1</v>
      </c>
      <c r="AB204" s="140" t="str">
        <f>IF(AC204="","",IFERROR(VLOOKUP(DATASHEET!AN190,lookup,2,FALSE)-$P204,""))</f>
        <v/>
      </c>
      <c r="AC204" s="156" t="str">
        <f>IFERROR(INDEX(DATASHEET!$A$1:$DG$299,MATCH(PROGRESS!$A204,DATASHEET!$A$1:$A$299,0),MATCH(PROGRESS!AD$2,DATASHEET!$A$1:$DG$1,0)),"")</f>
        <v/>
      </c>
      <c r="AD204" s="156" t="str">
        <f t="shared" si="100"/>
        <v/>
      </c>
      <c r="AE204" s="138" t="str">
        <f>IF(ISBLANK(DATASHEET!AO190),"",DATASHEET!AO190)</f>
        <v/>
      </c>
      <c r="AF204" s="198" t="str">
        <f>IF(ISBLANK(DATASHEET!AP190),"",DATASHEET!AP190)</f>
        <v/>
      </c>
      <c r="AG204" s="140" t="str">
        <f>IF(AH204="","",IFERROR(VLOOKUP(DATASHEET!AR190,lookup,2,FALSE)-$P204,""))</f>
        <v/>
      </c>
      <c r="AH204" s="156" t="str">
        <f>IFERROR(INDEX(DATASHEET!$A$1:$DG$299,MATCH(PROGRESS!$A204,DATASHEET!$A$1:$A$299,0),MATCH(PROGRESS!AI$2,DATASHEET!$A$1:$DG$1,0)),"")</f>
        <v/>
      </c>
      <c r="AI204" s="156" t="str">
        <f t="shared" si="101"/>
        <v/>
      </c>
      <c r="AJ204" s="138" t="str">
        <f>IF(ISBLANK(DATASHEET!AS190),"",DATASHEET!AS190)</f>
        <v>MW</v>
      </c>
      <c r="AK204" s="198" t="str">
        <f>IF(ISBLANK(DATASHEET!AT190),"",DATASHEET!AT190)</f>
        <v>11T-CH-1</v>
      </c>
      <c r="AL204" s="140" t="str">
        <f>IF(AM204="","",IFERROR(VLOOKUP(DATASHEET!AV190,lookup,2,FALSE)-$P204,""))</f>
        <v/>
      </c>
      <c r="AM204" s="156" t="str">
        <f>IFERROR(INDEX(DATASHEET!$A$1:$DG$299,MATCH(PROGRESS!$A204,DATASHEET!$A$1:$A$299,0),MATCH(PROGRESS!AN$2,DATASHEET!$A$1:$DG$1,0)),"")</f>
        <v/>
      </c>
      <c r="AN204" s="156" t="str">
        <f t="shared" si="102"/>
        <v/>
      </c>
      <c r="AO204" s="138" t="str">
        <f>IF(ISBLANK(DATASHEET!AW190),"",DATASHEET!AW190)</f>
        <v/>
      </c>
      <c r="AP204" s="198" t="str">
        <f>IF(ISBLANK(DATASHEET!AX190),"",DATASHEET!AX190)</f>
        <v/>
      </c>
      <c r="AQ204" s="140" t="str">
        <f>IF(AR204="","",IFERROR(VLOOKUP(DATASHEET!AZ190,lookup,2,FALSE)-$P204,""))</f>
        <v/>
      </c>
      <c r="AR204" s="156" t="str">
        <f>IFERROR(INDEX(DATASHEET!$A$1:$DG$299,MATCH(PROGRESS!$A204,DATASHEET!$A$1:$A$299,0),MATCH(PROGRESS!AS$2,DATASHEET!$A$1:$DG$1,0)),"")</f>
        <v/>
      </c>
      <c r="AS204" s="156" t="str">
        <f t="shared" si="103"/>
        <v/>
      </c>
      <c r="AT204" s="138" t="str">
        <f>IF(ISBLANK(DATASHEET!BA190),"",DATASHEET!BA190)</f>
        <v>DCR</v>
      </c>
      <c r="AU204" s="198" t="str">
        <f>IF(ISBLANK(DATASHEET!BB190),"",DATASHEET!BB190)</f>
        <v>11MS2-CS-3</v>
      </c>
      <c r="AV204" s="140" t="str">
        <f>IF(AW204="","",IFERROR(VLOOKUP(DATASHEET!BD190,lookup,2,FALSE)-$P204,""))</f>
        <v/>
      </c>
      <c r="AW204" s="156" t="str">
        <f>IFERROR(INDEX(DATASHEET!$A$1:$DG$299,MATCH(PROGRESS!$A204,DATASHEET!$A$1:$A$299,0),MATCH(PROGRESS!AX$2,DATASHEET!$A$1:$DG$1,0)),"")</f>
        <v/>
      </c>
      <c r="AX204" s="156" t="str">
        <f t="shared" si="104"/>
        <v/>
      </c>
      <c r="AY204" s="138" t="str">
        <f>IF(ISBLANK(DATASHEET!BE190),"",DATASHEET!BE190)</f>
        <v/>
      </c>
      <c r="AZ204" s="198" t="str">
        <f>IF(ISBLANK(DATASHEET!BF190),"",DATASHEET!BF190)</f>
        <v/>
      </c>
      <c r="BA204" s="140" t="str">
        <f>IF(BB204="","",IFERROR(VLOOKUP(DATASHEET!BH190,lookup,2,FALSE)-$P204,""))</f>
        <v/>
      </c>
      <c r="BB204" s="156" t="str">
        <f>IFERROR(INDEX(DATASHEET!$A$1:$DG$299,MATCH(PROGRESS!$A204,DATASHEET!$A$1:$A$299,0),MATCH(PROGRESS!BC$2,DATASHEET!$A$1:$DG$1,0)),"")</f>
        <v/>
      </c>
      <c r="BC204" s="156" t="str">
        <f t="shared" si="105"/>
        <v/>
      </c>
      <c r="BD204" s="138" t="str">
        <f>IF(ISBLANK(DATASHEET!BI190),"",DATASHEET!BI190)</f>
        <v>CMC</v>
      </c>
      <c r="BE204" s="198" t="str">
        <f>IF(ISBLANK(DATASHEET!BJ190),"",DATASHEET!BJ190)</f>
        <v>11X-EN-4</v>
      </c>
      <c r="BF204" s="140" t="str">
        <f>IF(BG204="","",IFERROR(VLOOKUP(DATASHEET!BL190,lookup,2,FALSE)-$P204,""))</f>
        <v/>
      </c>
      <c r="BG204" s="156" t="str">
        <f>IFERROR(INDEX(DATASHEET!$A$1:$DG$299,MATCH(PROGRESS!$A204,DATASHEET!$A$1:$A$299,0),MATCH(PROGRESS!BH$2,DATASHEET!$A$1:$DG$1,0)),"")</f>
        <v/>
      </c>
      <c r="BH204" s="156" t="str">
        <f t="shared" si="106"/>
        <v/>
      </c>
      <c r="BI204" s="138" t="str">
        <f>IF(ISBLANK(DATASHEET!BM190),"",DATASHEET!BM190)</f>
        <v/>
      </c>
      <c r="BJ204" s="198" t="str">
        <f>IF(ISBLANK(DATASHEET!BN190),"",DATASHEET!BN190)</f>
        <v/>
      </c>
      <c r="BK204" s="140" t="str">
        <f>IF(BL204="","",IFERROR(VLOOKUP(DATASHEET!BP190,lookup,2,FALSE)-$P204,""))</f>
        <v/>
      </c>
      <c r="BL204" s="156" t="str">
        <f>IFERROR(INDEX(DATASHEET!$A$1:$DG$299,MATCH(PROGRESS!$A204,DATASHEET!$A$1:$A$299,0),MATCH(PROGRESS!BM$2,DATASHEET!$A$1:$DG$1,0)),"")</f>
        <v/>
      </c>
      <c r="BM204" s="156" t="str">
        <f t="shared" si="107"/>
        <v/>
      </c>
      <c r="BN204" s="138" t="str">
        <f>IF(ISBLANK(DATASHEET!BQ190),"",DATASHEET!BQ190)</f>
        <v/>
      </c>
      <c r="BO204" s="198" t="str">
        <f>IF(ISBLANK(DATASHEET!BR190),"",DATASHEET!BR190)</f>
        <v/>
      </c>
      <c r="BP204" s="140" t="str">
        <f>IF(BQ204="","",IFERROR(VLOOKUP(DATASHEET!BX190,lookup,2,FALSE)-$P204,""))</f>
        <v/>
      </c>
      <c r="BQ204" s="156" t="str">
        <f>IFERROR(INDEX(DATASHEET!$A$1:$DG$299,MATCH(PROGRESS!$A204,DATASHEET!$A$1:$A$299,0),MATCH(PROGRESS!BR$2,DATASHEET!$A$1:$DG$1,0)),"")</f>
        <v/>
      </c>
      <c r="BR204" s="156" t="str">
        <f t="shared" si="108"/>
        <v/>
      </c>
      <c r="BS204" s="138" t="str">
        <f>IF(ISBLANK(DATASHEET!BY190),"",DATASHEET!BY190)</f>
        <v>LMA</v>
      </c>
      <c r="BT204" s="198" t="str">
        <f>IF(ISBLANK(DATASHEET!BZ190),"",DATASHEET!BZ190)</f>
        <v>11S-FR-1</v>
      </c>
      <c r="BU204" s="140" t="str">
        <f>IF(BV204="","",IFERROR(VLOOKUP(DATASHEET!CB190,lookup,2,FALSE)-$P204,""))</f>
        <v/>
      </c>
      <c r="BV204" s="156" t="str">
        <f>IFERROR(INDEX(DATASHEET!$A$1:$DG$299,MATCH(PROGRESS!$A204,DATASHEET!$A$1:$A$299,0),MATCH(PROGRESS!BW$2,DATASHEET!$A$1:$DG$1,0)),"")</f>
        <v/>
      </c>
      <c r="BW204" s="156" t="str">
        <f t="shared" si="109"/>
        <v/>
      </c>
      <c r="BX204" s="138" t="str">
        <f>IF(ISBLANK(DATASHEET!CC190),"",DATASHEET!CC190)</f>
        <v/>
      </c>
      <c r="BY204" s="198" t="str">
        <f>IF(ISBLANK(DATASHEET!CD190),"",DATASHEET!CD190)</f>
        <v/>
      </c>
      <c r="BZ204" s="140" t="str">
        <f>IF(CA204="","",IFERROR(VLOOKUP(DATASHEET!CE190,lookup,2,FALSE)-$P204,""))</f>
        <v/>
      </c>
      <c r="CA204" s="156" t="str">
        <f>IFERROR(INDEX(DATASHEET!$A$1:$DG$299,MATCH(PROGRESS!$A204,DATASHEET!$A$1:$A$299,0),MATCH(PROGRESS!CB$2,DATASHEET!$A$1:$DG$1,0)),"")</f>
        <v/>
      </c>
      <c r="CB204" s="156" t="str">
        <f t="shared" si="110"/>
        <v/>
      </c>
      <c r="CC204" s="138" t="str">
        <f>IF(ISBLANK(DATASHEET!CF190),"",DATASHEET!CF190)</f>
        <v/>
      </c>
      <c r="CD204" s="198" t="str">
        <f>IF(ISBLANK(DATASHEET!CG190),"",DATASHEET!CG190)</f>
        <v/>
      </c>
      <c r="CE204" s="140" t="str">
        <f>IF(CF204="","",IFERROR(VLOOKUP(DATASHEET!CJ190,lookup,2,FALSE)-$P204,""))</f>
        <v/>
      </c>
      <c r="CF204" s="156" t="str">
        <f>IFERROR(INDEX(DATASHEET!$A$1:$DG$299,MATCH(PROGRESS!$A204,DATASHEET!$A$1:$A$299,0),MATCH(PROGRESS!CG$2,DATASHEET!$A$1:$DG$1,0)),"")</f>
        <v/>
      </c>
      <c r="CG204" s="156" t="str">
        <f t="shared" si="111"/>
        <v/>
      </c>
      <c r="CH204" s="138" t="str">
        <f>IF(ISBLANK(DATASHEET!CK190),"",DATASHEET!CK190)</f>
        <v/>
      </c>
      <c r="CI204" s="198" t="str">
        <f>IF(ISBLANK(DATASHEET!CL190),"",DATASHEET!CL190)</f>
        <v/>
      </c>
      <c r="CJ204" s="140" t="str">
        <f>IF(CK204="","",IFERROR(VLOOKUP(DATASHEET!CN190,lookup,2,FALSE)-$P204,""))</f>
        <v/>
      </c>
      <c r="CK204" s="156" t="str">
        <f>IFERROR(INDEX(DATASHEET!$A$1:$DG$299,MATCH(PROGRESS!$A204,DATASHEET!$A$1:$A$299,0),MATCH(PROGRESS!CL$2,DATASHEET!$A$1:$DG$1,0)),"")</f>
        <v/>
      </c>
      <c r="CL204" s="156" t="str">
        <f t="shared" si="112"/>
        <v/>
      </c>
      <c r="CM204" s="138" t="str">
        <f>IF(ISBLANK(DATASHEET!CO190),"",DATASHEET!CO190)</f>
        <v>CS</v>
      </c>
      <c r="CN204" s="198" t="str">
        <f>IF(ISBLANK(DATASHEET!CP190),"",DATASHEET!CP190)</f>
        <v>11S-MA-1</v>
      </c>
      <c r="CO204" s="140" t="str">
        <f>IF(CP204="","",IFERROR(VLOOKUP(DATASHEET!CR190,lookup,2,FALSE)-$P204,""))</f>
        <v/>
      </c>
      <c r="CP204" s="156" t="str">
        <f>IFERROR(INDEX(DATASHEET!$A$1:$DG$299,MATCH(PROGRESS!$A204,DATASHEET!$A$1:$A$299,0),MATCH(PROGRESS!CQ$2,DATASHEET!$A$1:$DG$1,0)),"")</f>
        <v/>
      </c>
      <c r="CQ204" s="156" t="str">
        <f t="shared" si="113"/>
        <v/>
      </c>
      <c r="CR204" s="138" t="str">
        <f>IF(ISBLANK(DATASHEET!CS190),"",DATASHEET!CS190)</f>
        <v/>
      </c>
      <c r="CS204" s="198" t="str">
        <f>IF(ISBLANK(DATASHEET!CT190),"",DATASHEET!CT190)</f>
        <v/>
      </c>
      <c r="CT204" s="140" t="str">
        <f>IF(CU204="","",IFERROR(VLOOKUP(DATASHEET!CV190,lookup,2,FALSE)-$P204,""))</f>
        <v/>
      </c>
      <c r="CU204" s="156" t="str">
        <f>IFERROR(INDEX(DATASHEET!$A$1:$DG$299,MATCH(PROGRESS!$A204,DATASHEET!$A$1:$A$299,0),MATCH(PROGRESS!CV$2,DATASHEET!$A$1:$DG$1,0)),"")</f>
        <v/>
      </c>
      <c r="CV204" s="156" t="str">
        <f t="shared" si="114"/>
        <v/>
      </c>
      <c r="CW204" s="138" t="str">
        <f>IF(ISBLANK(DATASHEET!CW190),"",DATASHEET!CW190)</f>
        <v/>
      </c>
      <c r="CX204" s="198" t="str">
        <f>IF(ISBLANK(DATASHEET!CX190),"",DATASHEET!CX190)</f>
        <v/>
      </c>
      <c r="CY204" s="140" t="str">
        <f>IF(CZ204="","",IFERROR(VLOOKUP(DATASHEET!DD190,lookup,2,FALSE)-$P204,""))</f>
        <v/>
      </c>
      <c r="CZ204" s="156" t="str">
        <f>IFERROR(INDEX(DATASHEET!$A$1:$DG$299,MATCH(PROGRESS!$A204,DATASHEET!$A$1:$A$299,0),MATCH(PROGRESS!DA$2,DATASHEET!$A$1:$DG$1,0)),"")</f>
        <v/>
      </c>
      <c r="DA204" s="156" t="str">
        <f t="shared" si="115"/>
        <v/>
      </c>
      <c r="DB204" s="138" t="str">
        <f>IF(ISBLANK(DATASHEET!DE190),"",DATASHEET!DE190)</f>
        <v/>
      </c>
      <c r="DC204" s="198" t="str">
        <f>IF(ISBLANK(DATASHEET!DF190),"",DATASHEET!DF190)</f>
        <v/>
      </c>
      <c r="DD204" s="140" t="str">
        <f>IF(DE204="","",IFERROR(VLOOKUP(DATASHEET!DH190,lookup,2,FALSE)-$P204,""))</f>
        <v/>
      </c>
      <c r="DE204" s="156" t="str">
        <f>IFERROR(INDEX(DATASHEET!$A$1:$DG$299,MATCH(PROGRESS!$A204,DATASHEET!$A$1:$A$299,0),MATCH(PROGRESS!DF$2,DATASHEET!$A$1:$DG$1,0)),"")</f>
        <v/>
      </c>
      <c r="DF204" s="156" t="str">
        <f t="shared" si="116"/>
        <v/>
      </c>
      <c r="DG204" s="138" t="str">
        <f>IF(ISBLANK(DATASHEET!DI190),"",DATASHEET!DI190)</f>
        <v>AR</v>
      </c>
      <c r="DH204" s="198" t="str">
        <f>IF(ISBLANK(DATASHEET!DJ190),"",DATASHEET!DJ190)</f>
        <v>11T-PH-1</v>
      </c>
      <c r="DI204" s="140" t="str">
        <f>IF(DJ204="","",IFERROR(VLOOKUP(DATASHEET!DL190,lookup,2,FALSE)-$P204,""))</f>
        <v/>
      </c>
      <c r="DJ204" s="156" t="str">
        <f>IFERROR(INDEX(DATASHEET!$A$1:$DG$299,MATCH(PROGRESS!$A204,DATASHEET!$A$1:$A$299,0),MATCH(PROGRESS!DK$2,DATASHEET!$A$1:$DG$1,0)),"")</f>
        <v/>
      </c>
      <c r="DK204" s="156" t="str">
        <f t="shared" si="117"/>
        <v/>
      </c>
      <c r="DL204" s="138" t="str">
        <f>IF(ISBLANK(DATASHEET!DM190),"",DATASHEET!DM190)</f>
        <v/>
      </c>
      <c r="DM204" s="198" t="str">
        <f>IF(ISBLANK(DATASHEET!DN190),"",DATASHEET!DN190)</f>
        <v/>
      </c>
      <c r="DN204" s="140" t="str">
        <f>IF(DO204="","",IFERROR(VLOOKUP(DATASHEET!DP190,lookup,2,FALSE)-$P204,""))</f>
        <v/>
      </c>
      <c r="DO204" s="156" t="str">
        <f>IFERROR(INDEX(DATASHEET!$A$1:$DG$299,MATCH(PROGRESS!$A204,DATASHEET!$A$1:$A$299,0),MATCH(PROGRESS!DP$2,DATASHEET!$A$1:$DG$1,0)),"")</f>
        <v/>
      </c>
      <c r="DP204" s="156" t="str">
        <f t="shared" si="118"/>
        <v/>
      </c>
      <c r="DQ204" s="138" t="str">
        <f>IF(ISBLANK(DATASHEET!DQ190),"",DATASHEET!DQ190)</f>
        <v>NT</v>
      </c>
      <c r="DR204" s="198" t="str">
        <f>IF(ISBLANK(DATASHEET!DR190),"",DATASHEET!DR190)</f>
        <v>11X-RE-5</v>
      </c>
      <c r="DS204" s="140" t="str">
        <f>IF(DT204="","",IFERROR(VLOOKUP(DATASHEET!DT190,lookup,2,FALSE)-$P204,""))</f>
        <v/>
      </c>
      <c r="DT204" s="156" t="str">
        <f>IFERROR(INDEX(DATASHEET!$A$1:$DG$299,MATCH(PROGRESS!$A204,DATASHEET!$A$1:$A$299,0),MATCH(PROGRESS!DU$2,DATASHEET!$A$1:$DG$1,0)),"")</f>
        <v/>
      </c>
      <c r="DU204" s="156" t="str">
        <f t="shared" si="119"/>
        <v/>
      </c>
      <c r="DV204" s="138" t="str">
        <f>IF(ISBLANK(DATASHEET!DU190),"",DATASHEET!DU190)</f>
        <v/>
      </c>
      <c r="DW204" s="198" t="str">
        <f>IF(ISBLANK(DATASHEET!DV190),"",DATASHEET!DV190)</f>
        <v/>
      </c>
      <c r="DX204" s="140" t="str">
        <f>IF(DY204="","",IFERROR(VLOOKUP(DATASHEET!DX190,lookup,2,FALSE)-$P204,""))</f>
        <v/>
      </c>
      <c r="DY204" s="156" t="str">
        <f>IFERROR(INDEX(DATASHEET!$A$1:$DG$299,MATCH(PROGRESS!$A204,DATASHEET!$A$1:$A$299,0),MATCH(PROGRESS!DZ$2,DATASHEET!$A$1:$DG$1,0)),"")</f>
        <v/>
      </c>
      <c r="DZ204" s="156" t="str">
        <f t="shared" si="120"/>
        <v/>
      </c>
      <c r="EA204" s="138" t="str">
        <f>IF(ISBLANK(DATASHEET!DY190),"",DATASHEET!DY190)</f>
        <v/>
      </c>
      <c r="EB204" s="198" t="str">
        <f>IF(ISBLANK(DATASHEET!DZ190),"",DATASHEET!DZ190)</f>
        <v/>
      </c>
      <c r="FD204" s="526"/>
      <c r="FE204" s="532"/>
      <c r="FF204" s="532"/>
      <c r="FG204" s="532"/>
      <c r="FH204" s="526"/>
      <c r="FI204" s="526"/>
      <c r="FJ204" s="532"/>
      <c r="FK204" s="526"/>
      <c r="FL204" s="532"/>
      <c r="FM204" s="526"/>
      <c r="FN204" s="532"/>
      <c r="FO204" s="532"/>
      <c r="FP204" s="532"/>
      <c r="FQ204" s="526"/>
      <c r="FR204" s="526"/>
      <c r="FS204" s="526"/>
      <c r="FT204" s="532"/>
      <c r="FU204" s="526"/>
      <c r="FV204" s="532"/>
      <c r="FW204" s="532"/>
      <c r="FX204" s="532"/>
      <c r="FY204" s="526"/>
      <c r="FZ204" s="532"/>
      <c r="GA204" s="529"/>
      <c r="GB204" s="530"/>
      <c r="GC204" s="530"/>
      <c r="GD204" s="529"/>
      <c r="GE204" s="530"/>
      <c r="GF204" s="530"/>
      <c r="GG204" s="530"/>
      <c r="GH204" s="530"/>
      <c r="GI204" s="530"/>
      <c r="GJ204" s="529"/>
      <c r="GK204" s="530"/>
      <c r="GL204" s="529"/>
      <c r="GM204" s="529"/>
      <c r="GN204" s="530"/>
      <c r="GO204" s="530"/>
      <c r="GP204" s="529"/>
      <c r="GQ204" s="529"/>
      <c r="GR204" s="530"/>
      <c r="GS204" s="530"/>
      <c r="GT204" s="529"/>
      <c r="GZ204" t="s">
        <v>375</v>
      </c>
      <c r="HA204" t="s">
        <v>375</v>
      </c>
      <c r="HB204" t="s">
        <v>375</v>
      </c>
    </row>
    <row r="205" spans="1:210" ht="15.75" x14ac:dyDescent="0.25">
      <c r="A205" s="179">
        <f>DATASHEET!A191</f>
        <v>160140</v>
      </c>
      <c r="B205" s="58" t="str">
        <f>DATASHEET!B191</f>
        <v>THOMPSON, Zack</v>
      </c>
      <c r="C205" s="169" t="str">
        <f>DATASHEET!C191</f>
        <v>11SDA</v>
      </c>
      <c r="D205" s="170" t="str">
        <f>DATASHEET!D191</f>
        <v>M</v>
      </c>
      <c r="E205" s="170" t="str">
        <f>DATASHEET!J191</f>
        <v>N</v>
      </c>
      <c r="F205" s="170" t="str">
        <f>DATASHEET!E191</f>
        <v>N</v>
      </c>
      <c r="G205" s="170" t="str">
        <f>DATASHEET!F191</f>
        <v>White - British</v>
      </c>
      <c r="H205" s="170" t="str">
        <f>DATASHEET!G191</f>
        <v>N</v>
      </c>
      <c r="I205" s="170" t="str">
        <f>DATASHEET!H191</f>
        <v>N</v>
      </c>
      <c r="J205" s="170" t="str">
        <f>DATASHEET!I191</f>
        <v>N</v>
      </c>
      <c r="K205" s="171" t="str">
        <f>DATASHEET!M191</f>
        <v/>
      </c>
      <c r="L205" s="88" t="str">
        <f t="shared" si="96"/>
        <v/>
      </c>
      <c r="M205" s="88" t="str">
        <f t="shared" si="97"/>
        <v/>
      </c>
      <c r="N205" s="498" t="str">
        <f>IF(ISBLANK(DATASHEET!L191),"",DATASHEET!L191)</f>
        <v/>
      </c>
      <c r="O205" s="109" t="str">
        <f>IFERROR(IF(VLOOKUP(DATASHEET!A191,[5]YEAR11!$A$2:$AF$236,18,FALSE)="","",VLOOKUP(DATASHEET!A191,[5]YEAR11!$A$2:$AF$236,18,FALSE)),"")</f>
        <v/>
      </c>
      <c r="P205" s="111" t="str">
        <f>IFERROR(IF(VLOOKUP(DATASHEET!A191,[5]YEAR11!$A$2:$AF$237,19,FALSE)="","",VLOOKUP(DATASHEET!A191,[5]YEAR11!$A$2:$AF$237,19,FALSE)),"")</f>
        <v/>
      </c>
      <c r="Q205" s="497" t="str">
        <f>'P8 BREAKDOWN'!M193</f>
        <v/>
      </c>
      <c r="R205" s="140" t="str">
        <f>IF(S205="","",IFERROR(VLOOKUP(DATASHEET!AF191,lookup,2,FALSE)-$P205,""))</f>
        <v/>
      </c>
      <c r="S205" s="156" t="str">
        <f>IFERROR(INDEX(DATASHEET!$A$1:$DG$299,MATCH(PROGRESS!$A205,DATASHEET!$A$1:$A$299,0),MATCH(PROGRESS!T$2,DATASHEET!$A$1:$DG$1,0)),"")</f>
        <v/>
      </c>
      <c r="T205" s="156" t="str">
        <f t="shared" si="98"/>
        <v/>
      </c>
      <c r="U205" s="138" t="str">
        <f>IF(ISBLANK(DATASHEET!AG191),"",DATASHEET!AG191)</f>
        <v/>
      </c>
      <c r="V205" s="198" t="str">
        <f>IF(ISBLANK(DATASHEET!AH191),"",DATASHEET!AH191)</f>
        <v/>
      </c>
      <c r="W205" s="140" t="str">
        <f>IF(X205="","",IFERROR(VLOOKUP(DATASHEET!AJ191,lookup,2,FALSE)-$P205,""))</f>
        <v/>
      </c>
      <c r="X205" s="156" t="str">
        <f>IFERROR(INDEX(DATASHEET!$A$1:$DG$299,MATCH(PROGRESS!$A205,DATASHEET!$A$1:$A$299,0),MATCH(PROGRESS!Y$2,DATASHEET!$A$1:$DG$1,0)),"")</f>
        <v/>
      </c>
      <c r="Y205" s="156" t="str">
        <f t="shared" si="99"/>
        <v/>
      </c>
      <c r="Z205" s="138" t="str">
        <f>IF(ISBLANK(DATASHEET!AK191),"",DATASHEET!AK191)</f>
        <v>AWI</v>
      </c>
      <c r="AA205" s="198" t="str">
        <f>IF(ISBLANK(DATASHEET!AL191),"",DATASHEET!AL191)</f>
        <v>11T-BI-4</v>
      </c>
      <c r="AB205" s="140" t="str">
        <f>IF(AC205="","",IFERROR(VLOOKUP(DATASHEET!AN191,lookup,2,FALSE)-$P205,""))</f>
        <v/>
      </c>
      <c r="AC205" s="156" t="str">
        <f>IFERROR(INDEX(DATASHEET!$A$1:$DG$299,MATCH(PROGRESS!$A205,DATASHEET!$A$1:$A$299,0),MATCH(PROGRESS!AD$2,DATASHEET!$A$1:$DG$1,0)),"")</f>
        <v/>
      </c>
      <c r="AD205" s="156" t="str">
        <f t="shared" si="100"/>
        <v/>
      </c>
      <c r="AE205" s="138" t="str">
        <f>IF(ISBLANK(DATASHEET!AO191),"",DATASHEET!AO191)</f>
        <v/>
      </c>
      <c r="AF205" s="198" t="str">
        <f>IF(ISBLANK(DATASHEET!AP191),"",DATASHEET!AP191)</f>
        <v/>
      </c>
      <c r="AG205" s="140" t="str">
        <f>IF(AH205="","",IFERROR(VLOOKUP(DATASHEET!AR191,lookup,2,FALSE)-$P205,""))</f>
        <v/>
      </c>
      <c r="AH205" s="156" t="str">
        <f>IFERROR(INDEX(DATASHEET!$A$1:$DG$299,MATCH(PROGRESS!$A205,DATASHEET!$A$1:$A$299,0),MATCH(PROGRESS!AI$2,DATASHEET!$A$1:$DG$1,0)),"")</f>
        <v/>
      </c>
      <c r="AI205" s="156" t="str">
        <f t="shared" si="101"/>
        <v/>
      </c>
      <c r="AJ205" s="138" t="str">
        <f>IF(ISBLANK(DATASHEET!AS191),"",DATASHEET!AS191)</f>
        <v>TR</v>
      </c>
      <c r="AK205" s="198" t="str">
        <f>IF(ISBLANK(DATASHEET!AT191),"",DATASHEET!AT191)</f>
        <v>11T-CH-4</v>
      </c>
      <c r="AL205" s="140" t="str">
        <f>IF(AM205="","",IFERROR(VLOOKUP(DATASHEET!AV191,lookup,2,FALSE)-$P205,""))</f>
        <v/>
      </c>
      <c r="AM205" s="156" t="str">
        <f>IFERROR(INDEX(DATASHEET!$A$1:$DG$299,MATCH(PROGRESS!$A205,DATASHEET!$A$1:$A$299,0),MATCH(PROGRESS!AN$2,DATASHEET!$A$1:$DG$1,0)),"")</f>
        <v/>
      </c>
      <c r="AN205" s="156" t="str">
        <f t="shared" si="102"/>
        <v/>
      </c>
      <c r="AO205" s="138" t="str">
        <f>IF(ISBLANK(DATASHEET!AW191),"",DATASHEET!AW191)</f>
        <v/>
      </c>
      <c r="AP205" s="198" t="str">
        <f>IF(ISBLANK(DATASHEET!AX191),"",DATASHEET!AX191)</f>
        <v/>
      </c>
      <c r="AQ205" s="140" t="str">
        <f>IF(AR205="","",IFERROR(VLOOKUP(DATASHEET!AZ191,lookup,2,FALSE)-$P205,""))</f>
        <v/>
      </c>
      <c r="AR205" s="156" t="str">
        <f>IFERROR(INDEX(DATASHEET!$A$1:$DG$299,MATCH(PROGRESS!$A205,DATASHEET!$A$1:$A$299,0),MATCH(PROGRESS!AS$2,DATASHEET!$A$1:$DG$1,0)),"")</f>
        <v/>
      </c>
      <c r="AS205" s="156" t="str">
        <f t="shared" si="103"/>
        <v/>
      </c>
      <c r="AT205" s="138" t="str">
        <f>IF(ISBLANK(DATASHEET!BA191),"",DATASHEET!BA191)</f>
        <v/>
      </c>
      <c r="AU205" s="198" t="str">
        <f>IF(ISBLANK(DATASHEET!BB191),"",DATASHEET!BB191)</f>
        <v/>
      </c>
      <c r="AV205" s="140" t="str">
        <f>IF(AW205="","",IFERROR(VLOOKUP(DATASHEET!BD191,lookup,2,FALSE)-$P205,""))</f>
        <v/>
      </c>
      <c r="AW205" s="156" t="str">
        <f>IFERROR(INDEX(DATASHEET!$A$1:$DG$299,MATCH(PROGRESS!$A205,DATASHEET!$A$1:$A$299,0),MATCH(PROGRESS!AX$2,DATASHEET!$A$1:$DG$1,0)),"")</f>
        <v/>
      </c>
      <c r="AX205" s="156" t="str">
        <f t="shared" si="104"/>
        <v/>
      </c>
      <c r="AY205" s="138" t="str">
        <f>IF(ISBLANK(DATASHEET!BE191),"",DATASHEET!BE191)</f>
        <v/>
      </c>
      <c r="AZ205" s="198" t="str">
        <f>IF(ISBLANK(DATASHEET!BF191),"",DATASHEET!BF191)</f>
        <v/>
      </c>
      <c r="BA205" s="140" t="str">
        <f>IF(BB205="","",IFERROR(VLOOKUP(DATASHEET!BH191,lookup,2,FALSE)-$P205,""))</f>
        <v/>
      </c>
      <c r="BB205" s="156" t="str">
        <f>IFERROR(INDEX(DATASHEET!$A$1:$DG$299,MATCH(PROGRESS!$A205,DATASHEET!$A$1:$A$299,0),MATCH(PROGRESS!BC$2,DATASHEET!$A$1:$DG$1,0)),"")</f>
        <v/>
      </c>
      <c r="BC205" s="156" t="str">
        <f t="shared" si="105"/>
        <v/>
      </c>
      <c r="BD205" s="138" t="str">
        <f>IF(ISBLANK(DATASHEET!BI191),"",DATASHEET!BI191)</f>
        <v>JK</v>
      </c>
      <c r="BE205" s="198" t="str">
        <f>IF(ISBLANK(DATASHEET!BJ191),"",DATASHEET!BJ191)</f>
        <v>11X-EN-3</v>
      </c>
      <c r="BF205" s="140" t="str">
        <f>IF(BG205="","",IFERROR(VLOOKUP(DATASHEET!BL191,lookup,2,FALSE)-$P205,""))</f>
        <v/>
      </c>
      <c r="BG205" s="156" t="str">
        <f>IFERROR(INDEX(DATASHEET!$A$1:$DG$299,MATCH(PROGRESS!$A205,DATASHEET!$A$1:$A$299,0),MATCH(PROGRESS!BH$2,DATASHEET!$A$1:$DG$1,0)),"")</f>
        <v/>
      </c>
      <c r="BH205" s="156" t="str">
        <f t="shared" si="106"/>
        <v/>
      </c>
      <c r="BI205" s="138" t="str">
        <f>IF(ISBLANK(DATASHEET!BM191),"",DATASHEET!BM191)</f>
        <v/>
      </c>
      <c r="BJ205" s="198" t="str">
        <f>IF(ISBLANK(DATASHEET!BN191),"",DATASHEET!BN191)</f>
        <v/>
      </c>
      <c r="BK205" s="140" t="str">
        <f>IF(BL205="","",IFERROR(VLOOKUP(DATASHEET!BP191,lookup,2,FALSE)-$P205,""))</f>
        <v/>
      </c>
      <c r="BL205" s="156" t="str">
        <f>IFERROR(INDEX(DATASHEET!$A$1:$DG$299,MATCH(PROGRESS!$A205,DATASHEET!$A$1:$A$299,0),MATCH(PROGRESS!BM$2,DATASHEET!$A$1:$DG$1,0)),"")</f>
        <v/>
      </c>
      <c r="BM205" s="156" t="str">
        <f t="shared" si="107"/>
        <v/>
      </c>
      <c r="BN205" s="138" t="str">
        <f>IF(ISBLANK(DATASHEET!BQ191),"",DATASHEET!BQ191)</f>
        <v/>
      </c>
      <c r="BO205" s="198" t="str">
        <f>IF(ISBLANK(DATASHEET!BR191),"",DATASHEET!BR191)</f>
        <v/>
      </c>
      <c r="BP205" s="140" t="str">
        <f>IF(BQ205="","",IFERROR(VLOOKUP(DATASHEET!BX191,lookup,2,FALSE)-$P205,""))</f>
        <v/>
      </c>
      <c r="BQ205" s="156" t="str">
        <f>IFERROR(INDEX(DATASHEET!$A$1:$DG$299,MATCH(PROGRESS!$A205,DATASHEET!$A$1:$A$299,0),MATCH(PROGRESS!BR$2,DATASHEET!$A$1:$DG$1,0)),"")</f>
        <v/>
      </c>
      <c r="BR205" s="156" t="str">
        <f t="shared" si="108"/>
        <v/>
      </c>
      <c r="BS205" s="138" t="str">
        <f>IF(ISBLANK(DATASHEET!BY191),"",DATASHEET!BY191)</f>
        <v/>
      </c>
      <c r="BT205" s="198" t="str">
        <f>IF(ISBLANK(DATASHEET!BZ191),"",DATASHEET!BZ191)</f>
        <v/>
      </c>
      <c r="BU205" s="140" t="str">
        <f>IF(BV205="","",IFERROR(VLOOKUP(DATASHEET!CB191,lookup,2,FALSE)-$P205,""))</f>
        <v/>
      </c>
      <c r="BV205" s="156" t="str">
        <f>IFERROR(INDEX(DATASHEET!$A$1:$DG$299,MATCH(PROGRESS!$A205,DATASHEET!$A$1:$A$299,0),MATCH(PROGRESS!BW$2,DATASHEET!$A$1:$DG$1,0)),"")</f>
        <v/>
      </c>
      <c r="BW205" s="156" t="str">
        <f t="shared" si="109"/>
        <v/>
      </c>
      <c r="BX205" s="138" t="str">
        <f>IF(ISBLANK(DATASHEET!CC191),"",DATASHEET!CC191)</f>
        <v/>
      </c>
      <c r="BY205" s="198" t="str">
        <f>IF(ISBLANK(DATASHEET!CD191),"",DATASHEET!CD191)</f>
        <v/>
      </c>
      <c r="BZ205" s="140" t="str">
        <f>IF(CA205="","",IFERROR(VLOOKUP(DATASHEET!CE191,lookup,2,FALSE)-$P205,""))</f>
        <v/>
      </c>
      <c r="CA205" s="156" t="str">
        <f>IFERROR(INDEX(DATASHEET!$A$1:$DG$299,MATCH(PROGRESS!$A205,DATASHEET!$A$1:$A$299,0),MATCH(PROGRESS!CB$2,DATASHEET!$A$1:$DG$1,0)),"")</f>
        <v/>
      </c>
      <c r="CB205" s="156" t="str">
        <f t="shared" si="110"/>
        <v/>
      </c>
      <c r="CC205" s="138" t="str">
        <f>IF(ISBLANK(DATASHEET!CF191),"",DATASHEET!CF191)</f>
        <v/>
      </c>
      <c r="CD205" s="198" t="str">
        <f>IF(ISBLANK(DATASHEET!CG191),"",DATASHEET!CG191)</f>
        <v/>
      </c>
      <c r="CE205" s="140" t="str">
        <f>IF(CF205="","",IFERROR(VLOOKUP(DATASHEET!CJ191,lookup,2,FALSE)-$P205,""))</f>
        <v/>
      </c>
      <c r="CF205" s="156" t="str">
        <f>IFERROR(INDEX(DATASHEET!$A$1:$DG$299,MATCH(PROGRESS!$A205,DATASHEET!$A$1:$A$299,0),MATCH(PROGRESS!CG$2,DATASHEET!$A$1:$DG$1,0)),"")</f>
        <v/>
      </c>
      <c r="CG205" s="156" t="str">
        <f t="shared" si="111"/>
        <v/>
      </c>
      <c r="CH205" s="138" t="str">
        <f>IF(ISBLANK(DATASHEET!CK191),"",DATASHEET!CK191)</f>
        <v/>
      </c>
      <c r="CI205" s="198" t="str">
        <f>IF(ISBLANK(DATASHEET!CL191),"",DATASHEET!CL191)</f>
        <v/>
      </c>
      <c r="CJ205" s="140" t="str">
        <f>IF(CK205="","",IFERROR(VLOOKUP(DATASHEET!CN191,lookup,2,FALSE)-$P205,""))</f>
        <v/>
      </c>
      <c r="CK205" s="156" t="str">
        <f>IFERROR(INDEX(DATASHEET!$A$1:$DG$299,MATCH(PROGRESS!$A205,DATASHEET!$A$1:$A$299,0),MATCH(PROGRESS!CL$2,DATASHEET!$A$1:$DG$1,0)),"")</f>
        <v/>
      </c>
      <c r="CL205" s="156" t="str">
        <f t="shared" si="112"/>
        <v/>
      </c>
      <c r="CM205" s="138" t="str">
        <f>IF(ISBLANK(DATASHEET!CO191),"",DATASHEET!CO191)</f>
        <v>JQ</v>
      </c>
      <c r="CN205" s="198" t="str">
        <f>IF(ISBLANK(DATASHEET!CP191),"",DATASHEET!CP191)</f>
        <v>11X-MA-4</v>
      </c>
      <c r="CO205" s="140" t="str">
        <f>IF(CP205="","",IFERROR(VLOOKUP(DATASHEET!CR191,lookup,2,FALSE)-$P205,""))</f>
        <v/>
      </c>
      <c r="CP205" s="156" t="str">
        <f>IFERROR(INDEX(DATASHEET!$A$1:$DG$299,MATCH(PROGRESS!$A205,DATASHEET!$A$1:$A$299,0),MATCH(PROGRESS!CQ$2,DATASHEET!$A$1:$DG$1,0)),"")</f>
        <v/>
      </c>
      <c r="CQ205" s="156" t="str">
        <f t="shared" si="113"/>
        <v/>
      </c>
      <c r="CR205" s="138" t="str">
        <f>IF(ISBLANK(DATASHEET!CS191),"",DATASHEET!CS191)</f>
        <v>AW</v>
      </c>
      <c r="CS205" s="198" t="str">
        <f>IF(ISBLANK(DATASHEET!CT191),"",DATASHEET!CT191)</f>
        <v>11MS2-MU-9</v>
      </c>
      <c r="CT205" s="140" t="str">
        <f>IF(CU205="","",IFERROR(VLOOKUP(DATASHEET!CV191,lookup,2,FALSE)-$P205,""))</f>
        <v/>
      </c>
      <c r="CU205" s="156" t="str">
        <f>IFERROR(INDEX(DATASHEET!$A$1:$DG$299,MATCH(PROGRESS!$A205,DATASHEET!$A$1:$A$299,0),MATCH(PROGRESS!CV$2,DATASHEET!$A$1:$DG$1,0)),"")</f>
        <v/>
      </c>
      <c r="CV205" s="156" t="str">
        <f t="shared" si="114"/>
        <v/>
      </c>
      <c r="CW205" s="138" t="str">
        <f>IF(ISBLANK(DATASHEET!CW191),"",DATASHEET!CW191)</f>
        <v/>
      </c>
      <c r="CX205" s="198" t="str">
        <f>IF(ISBLANK(DATASHEET!CX191),"",DATASHEET!CX191)</f>
        <v/>
      </c>
      <c r="CY205" s="140" t="str">
        <f>IF(CZ205="","",IFERROR(VLOOKUP(DATASHEET!DD191,lookup,2,FALSE)-$P205,""))</f>
        <v/>
      </c>
      <c r="CZ205" s="156" t="str">
        <f>IFERROR(INDEX(DATASHEET!$A$1:$DG$299,MATCH(PROGRESS!$A205,DATASHEET!$A$1:$A$299,0),MATCH(PROGRESS!DA$2,DATASHEET!$A$1:$DG$1,0)),"")</f>
        <v/>
      </c>
      <c r="DA205" s="156" t="str">
        <f t="shared" si="115"/>
        <v/>
      </c>
      <c r="DB205" s="138" t="str">
        <f>IF(ISBLANK(DATASHEET!DE191),"",DATASHEET!DE191)</f>
        <v/>
      </c>
      <c r="DC205" s="198" t="str">
        <f>IF(ISBLANK(DATASHEET!DF191),"",DATASHEET!DF191)</f>
        <v/>
      </c>
      <c r="DD205" s="140" t="str">
        <f>IF(DE205="","",IFERROR(VLOOKUP(DATASHEET!DH191,lookup,2,FALSE)-$P205,""))</f>
        <v/>
      </c>
      <c r="DE205" s="156" t="str">
        <f>IFERROR(INDEX(DATASHEET!$A$1:$DG$299,MATCH(PROGRESS!$A205,DATASHEET!$A$1:$A$299,0),MATCH(PROGRESS!DF$2,DATASHEET!$A$1:$DG$1,0)),"")</f>
        <v/>
      </c>
      <c r="DF205" s="156" t="str">
        <f t="shared" si="116"/>
        <v/>
      </c>
      <c r="DG205" s="138" t="str">
        <f>IF(ISBLANK(DATASHEET!DI191),"",DATASHEET!DI191)</f>
        <v>DWA</v>
      </c>
      <c r="DH205" s="198" t="str">
        <f>IF(ISBLANK(DATASHEET!DJ191),"",DATASHEET!DJ191)</f>
        <v>11T-PH-4</v>
      </c>
      <c r="DI205" s="140" t="str">
        <f>IF(DJ205="","",IFERROR(VLOOKUP(DATASHEET!DL191,lookup,2,FALSE)-$P205,""))</f>
        <v/>
      </c>
      <c r="DJ205" s="156" t="str">
        <f>IFERROR(INDEX(DATASHEET!$A$1:$DG$299,MATCH(PROGRESS!$A205,DATASHEET!$A$1:$A$299,0),MATCH(PROGRESS!DK$2,DATASHEET!$A$1:$DG$1,0)),"")</f>
        <v/>
      </c>
      <c r="DK205" s="156" t="str">
        <f t="shared" si="117"/>
        <v/>
      </c>
      <c r="DL205" s="138" t="str">
        <f>IF(ISBLANK(DATASHEET!DM191),"",DATASHEET!DM191)</f>
        <v/>
      </c>
      <c r="DM205" s="198" t="str">
        <f>IF(ISBLANK(DATASHEET!DN191),"",DATASHEET!DN191)</f>
        <v/>
      </c>
      <c r="DN205" s="140" t="str">
        <f>IF(DO205="","",IFERROR(VLOOKUP(DATASHEET!DP191,lookup,2,FALSE)-$P205,""))</f>
        <v/>
      </c>
      <c r="DO205" s="156" t="str">
        <f>IFERROR(INDEX(DATASHEET!$A$1:$DG$299,MATCH(PROGRESS!$A205,DATASHEET!$A$1:$A$299,0),MATCH(PROGRESS!DP$2,DATASHEET!$A$1:$DG$1,0)),"")</f>
        <v/>
      </c>
      <c r="DP205" s="156" t="str">
        <f t="shared" si="118"/>
        <v/>
      </c>
      <c r="DQ205" s="138" t="str">
        <f>IF(ISBLANK(DATASHEET!DQ191),"",DATASHEET!DQ191)</f>
        <v>GRY</v>
      </c>
      <c r="DR205" s="198" t="str">
        <f>IF(ISBLANK(DATASHEET!DR191),"",DATASHEET!DR191)</f>
        <v>11X-RE-3</v>
      </c>
      <c r="DS205" s="140" t="str">
        <f>IF(DT205="","",IFERROR(VLOOKUP(DATASHEET!DT191,lookup,2,FALSE)-$P205,""))</f>
        <v/>
      </c>
      <c r="DT205" s="156" t="str">
        <f>IFERROR(INDEX(DATASHEET!$A$1:$DG$299,MATCH(PROGRESS!$A205,DATASHEET!$A$1:$A$299,0),MATCH(PROGRESS!DU$2,DATASHEET!$A$1:$DG$1,0)),"")</f>
        <v/>
      </c>
      <c r="DU205" s="156" t="str">
        <f t="shared" si="119"/>
        <v/>
      </c>
      <c r="DV205" s="138" t="str">
        <f>IF(ISBLANK(DATASHEET!DU191),"",DATASHEET!DU191)</f>
        <v/>
      </c>
      <c r="DW205" s="198" t="str">
        <f>IF(ISBLANK(DATASHEET!DV191),"",DATASHEET!DV191)</f>
        <v/>
      </c>
      <c r="DX205" s="140" t="str">
        <f>IF(DY205="","",IFERROR(VLOOKUP(DATASHEET!DX191,lookup,2,FALSE)-$P205,""))</f>
        <v/>
      </c>
      <c r="DY205" s="156" t="str">
        <f>IFERROR(INDEX(DATASHEET!$A$1:$DG$299,MATCH(PROGRESS!$A205,DATASHEET!$A$1:$A$299,0),MATCH(PROGRESS!DZ$2,DATASHEET!$A$1:$DG$1,0)),"")</f>
        <v/>
      </c>
      <c r="DZ205" s="156" t="str">
        <f t="shared" si="120"/>
        <v/>
      </c>
      <c r="EA205" s="138" t="str">
        <f>IF(ISBLANK(DATASHEET!DY191),"",DATASHEET!DY191)</f>
        <v/>
      </c>
      <c r="EB205" s="198" t="str">
        <f>IF(ISBLANK(DATASHEET!DZ191),"",DATASHEET!DZ191)</f>
        <v/>
      </c>
      <c r="FD205" s="526"/>
      <c r="FE205" s="532"/>
      <c r="FF205" s="532"/>
      <c r="FG205" s="532"/>
      <c r="FH205" s="526"/>
      <c r="FI205" s="526"/>
      <c r="FJ205" s="532"/>
      <c r="FK205" s="526"/>
      <c r="FL205" s="532"/>
      <c r="FM205" s="526"/>
      <c r="FN205" s="532"/>
      <c r="FO205" s="532"/>
      <c r="FP205" s="532"/>
      <c r="FQ205" s="526"/>
      <c r="FR205" s="526"/>
      <c r="FS205" s="526"/>
      <c r="FT205" s="532"/>
      <c r="FU205" s="526"/>
      <c r="FV205" s="532"/>
      <c r="FW205" s="532"/>
      <c r="FX205" s="532"/>
      <c r="FY205" s="526"/>
      <c r="FZ205" s="532"/>
      <c r="GA205" s="529"/>
      <c r="GB205" s="530"/>
      <c r="GC205" s="530"/>
      <c r="GD205" s="529"/>
      <c r="GE205" s="530"/>
      <c r="GF205" s="530"/>
      <c r="GG205" s="530"/>
      <c r="GH205" s="530"/>
      <c r="GI205" s="530"/>
      <c r="GJ205" s="529"/>
      <c r="GK205" s="530"/>
      <c r="GL205" s="529"/>
      <c r="GM205" s="529"/>
      <c r="GN205" s="530"/>
      <c r="GO205" s="530"/>
      <c r="GP205" s="529"/>
      <c r="GQ205" s="529"/>
      <c r="GR205" s="530"/>
      <c r="GS205" s="530"/>
      <c r="GT205" s="529"/>
      <c r="GZ205" t="s">
        <v>375</v>
      </c>
      <c r="HA205" t="s">
        <v>375</v>
      </c>
      <c r="HB205" t="s">
        <v>376</v>
      </c>
    </row>
    <row r="206" spans="1:210" ht="15.75" x14ac:dyDescent="0.25">
      <c r="A206" s="179">
        <f>DATASHEET!A192</f>
        <v>151732</v>
      </c>
      <c r="B206" s="58" t="str">
        <f>DATASHEET!B192</f>
        <v>TOJO, Elwin</v>
      </c>
      <c r="C206" s="169" t="str">
        <f>DATASHEET!C192</f>
        <v>11KKN</v>
      </c>
      <c r="D206" s="170" t="str">
        <f>DATASHEET!D192</f>
        <v>M</v>
      </c>
      <c r="E206" s="170" t="str">
        <f>DATASHEET!J192</f>
        <v>N</v>
      </c>
      <c r="F206" s="170" t="str">
        <f>DATASHEET!E192</f>
        <v>N</v>
      </c>
      <c r="G206" s="170" t="str">
        <f>DATASHEET!F192</f>
        <v>Indian</v>
      </c>
      <c r="H206" s="170" t="str">
        <f>DATASHEET!G192</f>
        <v>Y</v>
      </c>
      <c r="I206" s="170" t="str">
        <f>DATASHEET!H192</f>
        <v>N</v>
      </c>
      <c r="J206" s="170" t="str">
        <f>DATASHEET!I192</f>
        <v>N</v>
      </c>
      <c r="K206" s="171" t="str">
        <f>DATASHEET!M192</f>
        <v>M</v>
      </c>
      <c r="L206" s="88" t="str">
        <f t="shared" si="96"/>
        <v/>
      </c>
      <c r="M206" s="88" t="str">
        <f t="shared" si="97"/>
        <v/>
      </c>
      <c r="N206" s="498" t="str">
        <f>IF(ISBLANK(DATASHEET!L192),"",DATASHEET!L192)</f>
        <v>4-5</v>
      </c>
      <c r="O206" s="109">
        <f>IFERROR(IF(VLOOKUP(DATASHEET!A192,[5]YEAR11!$A$2:$AF$236,18,FALSE)="","",VLOOKUP(DATASHEET!A192,[5]YEAR11!$A$2:$AF$236,18,FALSE)),"")</f>
        <v>45.503675999999999</v>
      </c>
      <c r="P206" s="111">
        <f>IFERROR(IF(VLOOKUP(DATASHEET!A192,[5]YEAR11!$A$2:$AF$237,19,FALSE)="","",VLOOKUP(DATASHEET!A192,[5]YEAR11!$A$2:$AF$237,19,FALSE)),"")</f>
        <v>4.5503675999999995</v>
      </c>
      <c r="Q206" s="497">
        <f>'P8 BREAKDOWN'!M194</f>
        <v>-4.0503675999999995</v>
      </c>
      <c r="R206" s="140" t="str">
        <f>IF(S206="","",IFERROR(VLOOKUP(DATASHEET!AF192,lookup,2,FALSE)-$P206,""))</f>
        <v/>
      </c>
      <c r="S206" s="156" t="str">
        <f>IFERROR(INDEX(DATASHEET!$A$1:$DG$299,MATCH(PROGRESS!$A206,DATASHEET!$A$1:$A$299,0),MATCH(PROGRESS!T$2,DATASHEET!$A$1:$DG$1,0)),"")</f>
        <v/>
      </c>
      <c r="T206" s="156" t="str">
        <f t="shared" si="98"/>
        <v/>
      </c>
      <c r="U206" s="138" t="str">
        <f>IF(ISBLANK(DATASHEET!AG192),"",DATASHEET!AG192)</f>
        <v/>
      </c>
      <c r="V206" s="198" t="str">
        <f>IF(ISBLANK(DATASHEET!AH192),"",DATASHEET!AH192)</f>
        <v/>
      </c>
      <c r="W206" s="140" t="str">
        <f>IF(X206="","",IFERROR(VLOOKUP(DATASHEET!AJ192,lookup,2,FALSE)-$P206,""))</f>
        <v/>
      </c>
      <c r="X206" s="156" t="str">
        <f>IFERROR(INDEX(DATASHEET!$A$1:$DG$299,MATCH(PROGRESS!$A206,DATASHEET!$A$1:$A$299,0),MATCH(PROGRESS!Y$2,DATASHEET!$A$1:$DG$1,0)),"")</f>
        <v/>
      </c>
      <c r="Y206" s="156" t="str">
        <f t="shared" si="99"/>
        <v/>
      </c>
      <c r="Z206" s="138" t="str">
        <f>IF(ISBLANK(DATASHEET!AK192),"",DATASHEET!AK192)</f>
        <v/>
      </c>
      <c r="AA206" s="198" t="str">
        <f>IF(ISBLANK(DATASHEET!AL192),"",DATASHEET!AL192)</f>
        <v/>
      </c>
      <c r="AB206" s="140" t="str">
        <f>IF(AC206="","",IFERROR(VLOOKUP(DATASHEET!AN192,lookup,2,FALSE)-$P206,""))</f>
        <v/>
      </c>
      <c r="AC206" s="156" t="str">
        <f>IFERROR(INDEX(DATASHEET!$A$1:$DG$299,MATCH(PROGRESS!$A206,DATASHEET!$A$1:$A$299,0),MATCH(PROGRESS!AD$2,DATASHEET!$A$1:$DG$1,0)),"")</f>
        <v/>
      </c>
      <c r="AD206" s="156" t="str">
        <f t="shared" si="100"/>
        <v/>
      </c>
      <c r="AE206" s="138" t="str">
        <f>IF(ISBLANK(DATASHEET!AO192),"",DATASHEET!AO192)</f>
        <v>ASM</v>
      </c>
      <c r="AF206" s="198" t="str">
        <f>IF(ISBLANK(DATASHEET!AP192),"",DATASHEET!AP192)</f>
        <v>11MS2-BE-MS-1</v>
      </c>
      <c r="AG206" s="140" t="str">
        <f>IF(AH206="","",IFERROR(VLOOKUP(DATASHEET!AR192,lookup,2,FALSE)-$P206,""))</f>
        <v/>
      </c>
      <c r="AH206" s="156" t="str">
        <f>IFERROR(INDEX(DATASHEET!$A$1:$DG$299,MATCH(PROGRESS!$A206,DATASHEET!$A$1:$A$299,0),MATCH(PROGRESS!AI$2,DATASHEET!$A$1:$DG$1,0)),"")</f>
        <v/>
      </c>
      <c r="AI206" s="156" t="str">
        <f t="shared" si="101"/>
        <v/>
      </c>
      <c r="AJ206" s="138" t="str">
        <f>IF(ISBLANK(DATASHEET!AS192),"",DATASHEET!AS192)</f>
        <v/>
      </c>
      <c r="AK206" s="198" t="str">
        <f>IF(ISBLANK(DATASHEET!AT192),"",DATASHEET!AT192)</f>
        <v/>
      </c>
      <c r="AL206" s="140" t="str">
        <f>IF(AM206="","",IFERROR(VLOOKUP(DATASHEET!AV192,lookup,2,FALSE)-$P206,""))</f>
        <v/>
      </c>
      <c r="AM206" s="156" t="str">
        <f>IFERROR(INDEX(DATASHEET!$A$1:$DG$299,MATCH(PROGRESS!$A206,DATASHEET!$A$1:$A$299,0),MATCH(PROGRESS!AN$2,DATASHEET!$A$1:$DG$1,0)),"")</f>
        <v/>
      </c>
      <c r="AN206" s="156" t="str">
        <f t="shared" si="102"/>
        <v/>
      </c>
      <c r="AO206" s="138" t="str">
        <f>IF(ISBLANK(DATASHEET!AW192),"",DATASHEET!AW192)</f>
        <v/>
      </c>
      <c r="AP206" s="198" t="str">
        <f>IF(ISBLANK(DATASHEET!AX192),"",DATASHEET!AX192)</f>
        <v/>
      </c>
      <c r="AQ206" s="140" t="str">
        <f>IF(AR206="","",IFERROR(VLOOKUP(DATASHEET!AZ192,lookup,2,FALSE)-$P206,""))</f>
        <v/>
      </c>
      <c r="AR206" s="156" t="str">
        <f>IFERROR(INDEX(DATASHEET!$A$1:$DG$299,MATCH(PROGRESS!$A206,DATASHEET!$A$1:$A$299,0),MATCH(PROGRESS!AS$2,DATASHEET!$A$1:$DG$1,0)),"")</f>
        <v/>
      </c>
      <c r="AS206" s="156" t="str">
        <f t="shared" si="103"/>
        <v/>
      </c>
      <c r="AT206" s="138" t="str">
        <f>IF(ISBLANK(DATASHEET!BA192),"",DATASHEET!BA192)</f>
        <v/>
      </c>
      <c r="AU206" s="198" t="str">
        <f>IF(ISBLANK(DATASHEET!BB192),"",DATASHEET!BB192)</f>
        <v/>
      </c>
      <c r="AV206" s="140" t="str">
        <f>IF(AW206="","",IFERROR(VLOOKUP(DATASHEET!BD192,lookup,2,FALSE)-$P206,""))</f>
        <v/>
      </c>
      <c r="AW206" s="156" t="str">
        <f>IFERROR(INDEX(DATASHEET!$A$1:$DG$299,MATCH(PROGRESS!$A206,DATASHEET!$A$1:$A$299,0),MATCH(PROGRESS!AX$2,DATASHEET!$A$1:$DG$1,0)),"")</f>
        <v/>
      </c>
      <c r="AX206" s="156" t="str">
        <f t="shared" si="104"/>
        <v/>
      </c>
      <c r="AY206" s="138" t="str">
        <f>IF(ISBLANK(DATASHEET!BE192),"",DATASHEET!BE192)</f>
        <v/>
      </c>
      <c r="AZ206" s="198" t="str">
        <f>IF(ISBLANK(DATASHEET!BF192),"",DATASHEET!BF192)</f>
        <v/>
      </c>
      <c r="BA206" s="140" t="str">
        <f>IF(BB206="","",IFERROR(VLOOKUP(DATASHEET!BH192,lookup,2,FALSE)-$P206,""))</f>
        <v/>
      </c>
      <c r="BB206" s="156" t="str">
        <f>IFERROR(INDEX(DATASHEET!$A$1:$DG$299,MATCH(PROGRESS!$A206,DATASHEET!$A$1:$A$299,0),MATCH(PROGRESS!BC$2,DATASHEET!$A$1:$DG$1,0)),"")</f>
        <v/>
      </c>
      <c r="BC206" s="156" t="str">
        <f t="shared" si="105"/>
        <v/>
      </c>
      <c r="BD206" s="138" t="str">
        <f>IF(ISBLANK(DATASHEET!BI192),"",DATASHEET!BI192)</f>
        <v>FB</v>
      </c>
      <c r="BE206" s="198" t="str">
        <f>IF(ISBLANK(DATASHEET!BJ192),"",DATASHEET!BJ192)</f>
        <v>11X-EN-6</v>
      </c>
      <c r="BF206" s="140" t="str">
        <f>IF(BG206="","",IFERROR(VLOOKUP(DATASHEET!BL192,lookup,2,FALSE)-$P206,""))</f>
        <v/>
      </c>
      <c r="BG206" s="156" t="str">
        <f>IFERROR(INDEX(DATASHEET!$A$1:$DG$299,MATCH(PROGRESS!$A206,DATASHEET!$A$1:$A$299,0),MATCH(PROGRESS!BH$2,DATASHEET!$A$1:$DG$1,0)),"")</f>
        <v/>
      </c>
      <c r="BH206" s="156" t="str">
        <f t="shared" si="106"/>
        <v/>
      </c>
      <c r="BI206" s="138" t="str">
        <f>IF(ISBLANK(DATASHEET!BM192),"",DATASHEET!BM192)</f>
        <v/>
      </c>
      <c r="BJ206" s="198" t="str">
        <f>IF(ISBLANK(DATASHEET!BN192),"",DATASHEET!BN192)</f>
        <v/>
      </c>
      <c r="BK206" s="140" t="str">
        <f>IF(BL206="","",IFERROR(VLOOKUP(DATASHEET!BP192,lookup,2,FALSE)-$P206,""))</f>
        <v/>
      </c>
      <c r="BL206" s="156" t="str">
        <f>IFERROR(INDEX(DATASHEET!$A$1:$DG$299,MATCH(PROGRESS!$A206,DATASHEET!$A$1:$A$299,0),MATCH(PROGRESS!BM$2,DATASHEET!$A$1:$DG$1,0)),"")</f>
        <v/>
      </c>
      <c r="BM206" s="156" t="str">
        <f t="shared" si="107"/>
        <v/>
      </c>
      <c r="BN206" s="138" t="str">
        <f>IF(ISBLANK(DATASHEET!BQ192),"",DATASHEET!BQ192)</f>
        <v>AWR</v>
      </c>
      <c r="BO206" s="198" t="str">
        <f>IF(ISBLANK(DATASHEET!BR192),"",DATASHEET!BR192)</f>
        <v>11LT-FN-3</v>
      </c>
      <c r="BP206" s="140" t="str">
        <f>IF(BQ206="","",IFERROR(VLOOKUP(DATASHEET!BX192,lookup,2,FALSE)-$P206,""))</f>
        <v/>
      </c>
      <c r="BQ206" s="156" t="str">
        <f>IFERROR(INDEX(DATASHEET!$A$1:$DG$299,MATCH(PROGRESS!$A206,DATASHEET!$A$1:$A$299,0),MATCH(PROGRESS!BR$2,DATASHEET!$A$1:$DG$1,0)),"")</f>
        <v/>
      </c>
      <c r="BR206" s="156" t="str">
        <f t="shared" si="108"/>
        <v/>
      </c>
      <c r="BS206" s="138" t="str">
        <f>IF(ISBLANK(DATASHEET!BY192),"",DATASHEET!BY192)</f>
        <v/>
      </c>
      <c r="BT206" s="198" t="str">
        <f>IF(ISBLANK(DATASHEET!BZ192),"",DATASHEET!BZ192)</f>
        <v/>
      </c>
      <c r="BU206" s="140" t="str">
        <f>IF(BV206="","",IFERROR(VLOOKUP(DATASHEET!CB192,lookup,2,FALSE)-$P206,""))</f>
        <v/>
      </c>
      <c r="BV206" s="156" t="str">
        <f>IFERROR(INDEX(DATASHEET!$A$1:$DG$299,MATCH(PROGRESS!$A206,DATASHEET!$A$1:$A$299,0),MATCH(PROGRESS!BW$2,DATASHEET!$A$1:$DG$1,0)),"")</f>
        <v/>
      </c>
      <c r="BW206" s="156" t="str">
        <f t="shared" si="109"/>
        <v/>
      </c>
      <c r="BX206" s="138" t="str">
        <f>IF(ISBLANK(DATASHEET!CC192),"",DATASHEET!CC192)</f>
        <v/>
      </c>
      <c r="BY206" s="198" t="str">
        <f>IF(ISBLANK(DATASHEET!CD192),"",DATASHEET!CD192)</f>
        <v/>
      </c>
      <c r="BZ206" s="140" t="str">
        <f>IF(CA206="","",IFERROR(VLOOKUP(DATASHEET!CE192,lookup,2,FALSE)-$P206,""))</f>
        <v/>
      </c>
      <c r="CA206" s="156" t="str">
        <f>IFERROR(INDEX(DATASHEET!$A$1:$DG$299,MATCH(PROGRESS!$A206,DATASHEET!$A$1:$A$299,0),MATCH(PROGRESS!CB$2,DATASHEET!$A$1:$DG$1,0)),"")</f>
        <v/>
      </c>
      <c r="CB206" s="156" t="str">
        <f t="shared" si="110"/>
        <v/>
      </c>
      <c r="CC206" s="138" t="str">
        <f>IF(ISBLANK(DATASHEET!CF192),"",DATASHEET!CF192)</f>
        <v/>
      </c>
      <c r="CD206" s="198" t="str">
        <f>IF(ISBLANK(DATASHEET!CG192),"",DATASHEET!CG192)</f>
        <v/>
      </c>
      <c r="CE206" s="140" t="str">
        <f>IF(CF206="","",IFERROR(VLOOKUP(DATASHEET!CJ192,lookup,2,FALSE)-$P206,""))</f>
        <v/>
      </c>
      <c r="CF206" s="156" t="str">
        <f>IFERROR(INDEX(DATASHEET!$A$1:$DG$299,MATCH(PROGRESS!$A206,DATASHEET!$A$1:$A$299,0),MATCH(PROGRESS!CG$2,DATASHEET!$A$1:$DG$1,0)),"")</f>
        <v/>
      </c>
      <c r="CG206" s="156" t="str">
        <f t="shared" si="111"/>
        <v/>
      </c>
      <c r="CH206" s="138" t="str">
        <f>IF(ISBLANK(DATASHEET!CK192),"",DATASHEET!CK192)</f>
        <v/>
      </c>
      <c r="CI206" s="198" t="str">
        <f>IF(ISBLANK(DATASHEET!CL192),"",DATASHEET!CL192)</f>
        <v/>
      </c>
      <c r="CJ206" s="140" t="str">
        <f>IF(CK206="","",IFERROR(VLOOKUP(DATASHEET!CN192,lookup,2,FALSE)-$P206,""))</f>
        <v/>
      </c>
      <c r="CK206" s="156" t="str">
        <f>IFERROR(INDEX(DATASHEET!$A$1:$DG$299,MATCH(PROGRESS!$A206,DATASHEET!$A$1:$A$299,0),MATCH(PROGRESS!CL$2,DATASHEET!$A$1:$DG$1,0)),"")</f>
        <v/>
      </c>
      <c r="CL206" s="156" t="str">
        <f t="shared" si="112"/>
        <v/>
      </c>
      <c r="CM206" s="138" t="str">
        <f>IF(ISBLANK(DATASHEET!CO192),"",DATASHEET!CO192)</f>
        <v>JQ</v>
      </c>
      <c r="CN206" s="198" t="str">
        <f>IF(ISBLANK(DATASHEET!CP192),"",DATASHEET!CP192)</f>
        <v>11N-MA-3</v>
      </c>
      <c r="CO206" s="140" t="str">
        <f>IF(CP206="","",IFERROR(VLOOKUP(DATASHEET!CR192,lookup,2,FALSE)-$P206,""))</f>
        <v/>
      </c>
      <c r="CP206" s="156" t="str">
        <f>IFERROR(INDEX(DATASHEET!$A$1:$DG$299,MATCH(PROGRESS!$A206,DATASHEET!$A$1:$A$299,0),MATCH(PROGRESS!CQ$2,DATASHEET!$A$1:$DG$1,0)),"")</f>
        <v/>
      </c>
      <c r="CQ206" s="156" t="str">
        <f t="shared" si="113"/>
        <v/>
      </c>
      <c r="CR206" s="138" t="str">
        <f>IF(ISBLANK(DATASHEET!CS192),"",DATASHEET!CS192)</f>
        <v/>
      </c>
      <c r="CS206" s="198" t="str">
        <f>IF(ISBLANK(DATASHEET!CT192),"",DATASHEET!CT192)</f>
        <v/>
      </c>
      <c r="CT206" s="140" t="str">
        <f>IF(CU206="","",IFERROR(VLOOKUP(DATASHEET!CV192,lookup,2,FALSE)-$P206,""))</f>
        <v/>
      </c>
      <c r="CU206" s="156" t="str">
        <f>IFERROR(INDEX(DATASHEET!$A$1:$DG$299,MATCH(PROGRESS!$A206,DATASHEET!$A$1:$A$299,0),MATCH(PROGRESS!CV$2,DATASHEET!$A$1:$DG$1,0)),"")</f>
        <v/>
      </c>
      <c r="CV206" s="156" t="str">
        <f t="shared" si="114"/>
        <v/>
      </c>
      <c r="CW206" s="138" t="str">
        <f>IF(ISBLANK(DATASHEET!CW192),"",DATASHEET!CW192)</f>
        <v/>
      </c>
      <c r="CX206" s="198" t="str">
        <f>IF(ISBLANK(DATASHEET!CX192),"",DATASHEET!CX192)</f>
        <v/>
      </c>
      <c r="CY206" s="140" t="str">
        <f>IF(CZ206="","",IFERROR(VLOOKUP(DATASHEET!DD192,lookup,2,FALSE)-$P206,""))</f>
        <v/>
      </c>
      <c r="CZ206" s="156" t="str">
        <f>IFERROR(INDEX(DATASHEET!$A$1:$DG$299,MATCH(PROGRESS!$A206,DATASHEET!$A$1:$A$299,0),MATCH(PROGRESS!DA$2,DATASHEET!$A$1:$DG$1,0)),"")</f>
        <v/>
      </c>
      <c r="DA206" s="156" t="str">
        <f t="shared" si="115"/>
        <v/>
      </c>
      <c r="DB206" s="138" t="str">
        <f>IF(ISBLANK(DATASHEET!DE192),"",DATASHEET!DE192)</f>
        <v/>
      </c>
      <c r="DC206" s="198" t="str">
        <f>IF(ISBLANK(DATASHEET!DF192),"",DATASHEET!DF192)</f>
        <v/>
      </c>
      <c r="DD206" s="140" t="str">
        <f>IF(DE206="","",IFERROR(VLOOKUP(DATASHEET!DH192,lookup,2,FALSE)-$P206,""))</f>
        <v/>
      </c>
      <c r="DE206" s="156" t="str">
        <f>IFERROR(INDEX(DATASHEET!$A$1:$DG$299,MATCH(PROGRESS!$A206,DATASHEET!$A$1:$A$299,0),MATCH(PROGRESS!DF$2,DATASHEET!$A$1:$DG$1,0)),"")</f>
        <v/>
      </c>
      <c r="DF206" s="156" t="str">
        <f t="shared" si="116"/>
        <v/>
      </c>
      <c r="DG206" s="138" t="str">
        <f>IF(ISBLANK(DATASHEET!DI192),"",DATASHEET!DI192)</f>
        <v/>
      </c>
      <c r="DH206" s="198" t="str">
        <f>IF(ISBLANK(DATASHEET!DJ192),"",DATASHEET!DJ192)</f>
        <v/>
      </c>
      <c r="DI206" s="140" t="str">
        <f>IF(DJ206="","",IFERROR(VLOOKUP(DATASHEET!DL192,lookup,2,FALSE)-$P206,""))</f>
        <v/>
      </c>
      <c r="DJ206" s="156" t="str">
        <f>IFERROR(INDEX(DATASHEET!$A$1:$DG$299,MATCH(PROGRESS!$A206,DATASHEET!$A$1:$A$299,0),MATCH(PROGRESS!DK$2,DATASHEET!$A$1:$DG$1,0)),"")</f>
        <v/>
      </c>
      <c r="DK206" s="156" t="str">
        <f t="shared" si="117"/>
        <v/>
      </c>
      <c r="DL206" s="138" t="str">
        <f>IF(ISBLANK(DATASHEET!DM192),"",DATASHEET!DM192)</f>
        <v/>
      </c>
      <c r="DM206" s="198" t="str">
        <f>IF(ISBLANK(DATASHEET!DN192),"",DATASHEET!DN192)</f>
        <v/>
      </c>
      <c r="DN206" s="140" t="str">
        <f>IF(DO206="","",IFERROR(VLOOKUP(DATASHEET!DP192,lookup,2,FALSE)-$P206,""))</f>
        <v/>
      </c>
      <c r="DO206" s="156" t="str">
        <f>IFERROR(INDEX(DATASHEET!$A$1:$DG$299,MATCH(PROGRESS!$A206,DATASHEET!$A$1:$A$299,0),MATCH(PROGRESS!DP$2,DATASHEET!$A$1:$DG$1,0)),"")</f>
        <v/>
      </c>
      <c r="DP206" s="156" t="str">
        <f t="shared" si="118"/>
        <v/>
      </c>
      <c r="DQ206" s="138" t="str">
        <f>IF(ISBLANK(DATASHEET!DQ192),"",DATASHEET!DQ192)</f>
        <v>ZA</v>
      </c>
      <c r="DR206" s="198" t="str">
        <f>IF(ISBLANK(DATASHEET!DR192),"",DATASHEET!DR192)</f>
        <v>11X-RE-7</v>
      </c>
      <c r="DS206" s="140" t="str">
        <f>IF(DT206="","",IFERROR(VLOOKUP(DATASHEET!DT192,lookup,2,FALSE)-$P206,""))</f>
        <v/>
      </c>
      <c r="DT206" s="156" t="str">
        <f>IFERROR(INDEX(DATASHEET!$A$1:$DG$299,MATCH(PROGRESS!$A206,DATASHEET!$A$1:$A$299,0),MATCH(PROGRESS!DU$2,DATASHEET!$A$1:$DG$1,0)),"")</f>
        <v/>
      </c>
      <c r="DU206" s="156" t="str">
        <f t="shared" si="119"/>
        <v/>
      </c>
      <c r="DV206" s="138" t="str">
        <f>IF(ISBLANK(DATASHEET!DU192),"",DATASHEET!DU192)</f>
        <v>ES</v>
      </c>
      <c r="DW206" s="198" t="str">
        <f>IF(ISBLANK(DATASHEET!DV192),"",DATASHEET!DV192)</f>
        <v>11C-SC-2</v>
      </c>
      <c r="DX206" s="140" t="str">
        <f>IF(DY206="","",IFERROR(VLOOKUP(DATASHEET!DX192,lookup,2,FALSE)-$P206,""))</f>
        <v/>
      </c>
      <c r="DY206" s="156" t="str">
        <f>IFERROR(INDEX(DATASHEET!$A$1:$DG$299,MATCH(PROGRESS!$A206,DATASHEET!$A$1:$A$299,0),MATCH(PROGRESS!DZ$2,DATASHEET!$A$1:$DG$1,0)),"")</f>
        <v/>
      </c>
      <c r="DZ206" s="156" t="str">
        <f t="shared" si="120"/>
        <v/>
      </c>
      <c r="EA206" s="138" t="str">
        <f>IF(ISBLANK(DATASHEET!DY192),"",DATASHEET!DY192)</f>
        <v>YP</v>
      </c>
      <c r="EB206" s="198" t="str">
        <f>IF(ISBLANK(DATASHEET!DZ192),"",DATASHEET!DZ192)</f>
        <v>11N-SP-2</v>
      </c>
      <c r="FD206" s="526"/>
      <c r="FE206" s="532"/>
      <c r="FF206" s="532"/>
      <c r="FG206" s="526"/>
      <c r="FH206" s="526"/>
      <c r="FI206" s="532"/>
      <c r="FJ206" s="532"/>
      <c r="FK206" s="532"/>
      <c r="FL206" s="532"/>
      <c r="FM206" s="532"/>
      <c r="FN206" s="532"/>
      <c r="FO206" s="532"/>
      <c r="FP206" s="532"/>
      <c r="FQ206" s="526"/>
      <c r="FR206" s="526"/>
      <c r="FS206" s="526"/>
      <c r="FT206" s="526"/>
      <c r="FU206" s="526"/>
      <c r="FV206" s="532"/>
      <c r="FW206" s="532"/>
      <c r="FX206" s="532"/>
      <c r="FY206" s="526"/>
      <c r="FZ206" s="532"/>
      <c r="GA206" s="526"/>
      <c r="GB206" s="532"/>
      <c r="GC206" s="526"/>
      <c r="GD206" s="532"/>
      <c r="GE206" s="529"/>
      <c r="GF206" s="529"/>
      <c r="GG206" s="530"/>
      <c r="GH206" s="530"/>
      <c r="GI206" s="530"/>
      <c r="GJ206" s="529"/>
      <c r="GK206" s="530"/>
      <c r="GL206" s="530"/>
      <c r="GM206" s="529"/>
      <c r="GN206" s="530"/>
      <c r="GO206" s="530"/>
      <c r="GP206" s="529"/>
      <c r="GQ206" s="529"/>
      <c r="GR206" s="530"/>
      <c r="GS206" s="530"/>
      <c r="GT206" s="529"/>
      <c r="HA206" t="s">
        <v>375</v>
      </c>
    </row>
    <row r="207" spans="1:210" ht="15.75" x14ac:dyDescent="0.25">
      <c r="A207" s="179">
        <f>DATASHEET!A193</f>
        <v>151520</v>
      </c>
      <c r="B207" s="58" t="str">
        <f>DATASHEET!B193</f>
        <v>TSHUMA, Isaac</v>
      </c>
      <c r="C207" s="169" t="str">
        <f>DATASHEET!C193</f>
        <v>11SDA</v>
      </c>
      <c r="D207" s="170" t="str">
        <f>DATASHEET!D193</f>
        <v>M</v>
      </c>
      <c r="E207" s="170" t="str">
        <f>DATASHEET!J193</f>
        <v>N</v>
      </c>
      <c r="F207" s="170" t="str">
        <f>DATASHEET!E193</f>
        <v>N</v>
      </c>
      <c r="G207" s="170" t="str">
        <f>DATASHEET!F193</f>
        <v>Other Black African</v>
      </c>
      <c r="H207" s="170" t="str">
        <f>DATASHEET!G193</f>
        <v>N</v>
      </c>
      <c r="I207" s="170" t="str">
        <f>DATASHEET!H193</f>
        <v>N</v>
      </c>
      <c r="J207" s="170" t="str">
        <f>DATASHEET!I193</f>
        <v>N</v>
      </c>
      <c r="K207" s="171" t="str">
        <f>DATASHEET!M193</f>
        <v>L</v>
      </c>
      <c r="L207" s="88" t="str">
        <f t="shared" si="96"/>
        <v/>
      </c>
      <c r="M207" s="88" t="str">
        <f t="shared" si="97"/>
        <v/>
      </c>
      <c r="N207" s="498" t="str">
        <f>IF(ISBLANK(DATASHEET!L193),"",DATASHEET!L193)</f>
        <v>2-3</v>
      </c>
      <c r="O207" s="109">
        <f>IFERROR(IF(VLOOKUP(DATASHEET!A193,[5]YEAR11!$A$2:$AF$236,18,FALSE)="","",VLOOKUP(DATASHEET!A193,[5]YEAR11!$A$2:$AF$236,18,FALSE)),"")</f>
        <v>25.671512</v>
      </c>
      <c r="P207" s="111">
        <f>IFERROR(IF(VLOOKUP(DATASHEET!A193,[5]YEAR11!$A$2:$AF$237,19,FALSE)="","",VLOOKUP(DATASHEET!A193,[5]YEAR11!$A$2:$AF$237,19,FALSE)),"")</f>
        <v>2.5671512000000001</v>
      </c>
      <c r="Q207" s="497">
        <f>'P8 BREAKDOWN'!M195</f>
        <v>-2.3671511999999999</v>
      </c>
      <c r="R207" s="140" t="str">
        <f>IF(S207="","",IFERROR(VLOOKUP(DATASHEET!AF193,lookup,2,FALSE)-$P207,""))</f>
        <v/>
      </c>
      <c r="S207" s="156" t="str">
        <f>IFERROR(INDEX(DATASHEET!$A$1:$DG$299,MATCH(PROGRESS!$A207,DATASHEET!$A$1:$A$299,0),MATCH(PROGRESS!T$2,DATASHEET!$A$1:$DG$1,0)),"")</f>
        <v/>
      </c>
      <c r="T207" s="156" t="str">
        <f t="shared" si="98"/>
        <v/>
      </c>
      <c r="U207" s="138" t="str">
        <f>IF(ISBLANK(DATASHEET!AG193),"",DATASHEET!AG193)</f>
        <v/>
      </c>
      <c r="V207" s="198" t="str">
        <f>IF(ISBLANK(DATASHEET!AH193),"",DATASHEET!AH193)</f>
        <v/>
      </c>
      <c r="W207" s="140" t="str">
        <f>IF(X207="","",IFERROR(VLOOKUP(DATASHEET!AJ193,lookup,2,FALSE)-$P207,""))</f>
        <v/>
      </c>
      <c r="X207" s="156" t="str">
        <f>IFERROR(INDEX(DATASHEET!$A$1:$DG$299,MATCH(PROGRESS!$A207,DATASHEET!$A$1:$A$299,0),MATCH(PROGRESS!Y$2,DATASHEET!$A$1:$DG$1,0)),"")</f>
        <v/>
      </c>
      <c r="Y207" s="156" t="str">
        <f t="shared" si="99"/>
        <v/>
      </c>
      <c r="Z207" s="138" t="str">
        <f>IF(ISBLANK(DATASHEET!AK193),"",DATASHEET!AK193)</f>
        <v/>
      </c>
      <c r="AA207" s="198" t="str">
        <f>IF(ISBLANK(DATASHEET!AL193),"",DATASHEET!AL193)</f>
        <v/>
      </c>
      <c r="AB207" s="140" t="str">
        <f>IF(AC207="","",IFERROR(VLOOKUP(DATASHEET!AN193,lookup,2,FALSE)-$P207,""))</f>
        <v/>
      </c>
      <c r="AC207" s="156" t="str">
        <f>IFERROR(INDEX(DATASHEET!$A$1:$DG$299,MATCH(PROGRESS!$A207,DATASHEET!$A$1:$A$299,0),MATCH(PROGRESS!AD$2,DATASHEET!$A$1:$DG$1,0)),"")</f>
        <v/>
      </c>
      <c r="AD207" s="156" t="str">
        <f t="shared" si="100"/>
        <v/>
      </c>
      <c r="AE207" s="138" t="str">
        <f>IF(ISBLANK(DATASHEET!AO193),"",DATASHEET!AO193)</f>
        <v/>
      </c>
      <c r="AF207" s="198" t="str">
        <f>IF(ISBLANK(DATASHEET!AP193),"",DATASHEET!AP193)</f>
        <v/>
      </c>
      <c r="AG207" s="140" t="str">
        <f>IF(AH207="","",IFERROR(VLOOKUP(DATASHEET!AR193,lookup,2,FALSE)-$P207,""))</f>
        <v/>
      </c>
      <c r="AH207" s="156" t="str">
        <f>IFERROR(INDEX(DATASHEET!$A$1:$DG$299,MATCH(PROGRESS!$A207,DATASHEET!$A$1:$A$299,0),MATCH(PROGRESS!AI$2,DATASHEET!$A$1:$DG$1,0)),"")</f>
        <v/>
      </c>
      <c r="AI207" s="156" t="str">
        <f t="shared" si="101"/>
        <v/>
      </c>
      <c r="AJ207" s="138" t="str">
        <f>IF(ISBLANK(DATASHEET!AS193),"",DATASHEET!AS193)</f>
        <v/>
      </c>
      <c r="AK207" s="198" t="str">
        <f>IF(ISBLANK(DATASHEET!AT193),"",DATASHEET!AT193)</f>
        <v/>
      </c>
      <c r="AL207" s="140" t="str">
        <f>IF(AM207="","",IFERROR(VLOOKUP(DATASHEET!AV193,lookup,2,FALSE)-$P207,""))</f>
        <v/>
      </c>
      <c r="AM207" s="156" t="str">
        <f>IFERROR(INDEX(DATASHEET!$A$1:$DG$299,MATCH(PROGRESS!$A207,DATASHEET!$A$1:$A$299,0),MATCH(PROGRESS!AN$2,DATASHEET!$A$1:$DG$1,0)),"")</f>
        <v/>
      </c>
      <c r="AN207" s="156" t="str">
        <f t="shared" si="102"/>
        <v/>
      </c>
      <c r="AO207" s="138" t="str">
        <f>IF(ISBLANK(DATASHEET!AW193),"",DATASHEET!AW193)</f>
        <v/>
      </c>
      <c r="AP207" s="198" t="str">
        <f>IF(ISBLANK(DATASHEET!AX193),"",DATASHEET!AX193)</f>
        <v/>
      </c>
      <c r="AQ207" s="140" t="str">
        <f>IF(AR207="","",IFERROR(VLOOKUP(DATASHEET!AZ193,lookup,2,FALSE)-$P207,""))</f>
        <v/>
      </c>
      <c r="AR207" s="156" t="str">
        <f>IFERROR(INDEX(DATASHEET!$A$1:$DG$299,MATCH(PROGRESS!$A207,DATASHEET!$A$1:$A$299,0),MATCH(PROGRESS!AS$2,DATASHEET!$A$1:$DG$1,0)),"")</f>
        <v/>
      </c>
      <c r="AS207" s="156" t="str">
        <f t="shared" si="103"/>
        <v/>
      </c>
      <c r="AT207" s="138" t="str">
        <f>IF(ISBLANK(DATASHEET!BA193),"",DATASHEET!BA193)</f>
        <v/>
      </c>
      <c r="AU207" s="198" t="str">
        <f>IF(ISBLANK(DATASHEET!BB193),"",DATASHEET!BB193)</f>
        <v/>
      </c>
      <c r="AV207" s="140" t="str">
        <f>IF(AW207="","",IFERROR(VLOOKUP(DATASHEET!BD193,lookup,2,FALSE)-$P207,""))</f>
        <v/>
      </c>
      <c r="AW207" s="156" t="str">
        <f>IFERROR(INDEX(DATASHEET!$A$1:$DG$299,MATCH(PROGRESS!$A207,DATASHEET!$A$1:$A$299,0),MATCH(PROGRESS!AX$2,DATASHEET!$A$1:$DG$1,0)),"")</f>
        <v/>
      </c>
      <c r="AX207" s="156" t="str">
        <f t="shared" si="104"/>
        <v/>
      </c>
      <c r="AY207" s="138" t="str">
        <f>IF(ISBLANK(DATASHEET!BE193),"",DATASHEET!BE193)</f>
        <v/>
      </c>
      <c r="AZ207" s="198" t="str">
        <f>IF(ISBLANK(DATASHEET!BF193),"",DATASHEET!BF193)</f>
        <v/>
      </c>
      <c r="BA207" s="140" t="str">
        <f>IF(BB207="","",IFERROR(VLOOKUP(DATASHEET!BH193,lookup,2,FALSE)-$P207,""))</f>
        <v/>
      </c>
      <c r="BB207" s="156" t="str">
        <f>IFERROR(INDEX(DATASHEET!$A$1:$DG$299,MATCH(PROGRESS!$A207,DATASHEET!$A$1:$A$299,0),MATCH(PROGRESS!BC$2,DATASHEET!$A$1:$DG$1,0)),"")</f>
        <v/>
      </c>
      <c r="BC207" s="156" t="str">
        <f t="shared" si="105"/>
        <v/>
      </c>
      <c r="BD207" s="138" t="str">
        <f>IF(ISBLANK(DATASHEET!BI193),"",DATASHEET!BI193)</f>
        <v>SK</v>
      </c>
      <c r="BE207" s="198" t="str">
        <f>IF(ISBLANK(DATASHEET!BJ193),"",DATASHEET!BJ193)</f>
        <v>11X-EN-7</v>
      </c>
      <c r="BF207" s="140" t="str">
        <f>IF(BG207="","",IFERROR(VLOOKUP(DATASHEET!BL193,lookup,2,FALSE)-$P207,""))</f>
        <v/>
      </c>
      <c r="BG207" s="156" t="str">
        <f>IFERROR(INDEX(DATASHEET!$A$1:$DG$299,MATCH(PROGRESS!$A207,DATASHEET!$A$1:$A$299,0),MATCH(PROGRESS!BH$2,DATASHEET!$A$1:$DG$1,0)),"")</f>
        <v/>
      </c>
      <c r="BH207" s="156" t="str">
        <f t="shared" si="106"/>
        <v/>
      </c>
      <c r="BI207" s="138" t="str">
        <f>IF(ISBLANK(DATASHEET!BM193),"",DATASHEET!BM193)</f>
        <v/>
      </c>
      <c r="BJ207" s="198" t="str">
        <f>IF(ISBLANK(DATASHEET!BN193),"",DATASHEET!BN193)</f>
        <v/>
      </c>
      <c r="BK207" s="140" t="str">
        <f>IF(BL207="","",IFERROR(VLOOKUP(DATASHEET!BP193,lookup,2,FALSE)-$P207,""))</f>
        <v/>
      </c>
      <c r="BL207" s="156" t="str">
        <f>IFERROR(INDEX(DATASHEET!$A$1:$DG$299,MATCH(PROGRESS!$A207,DATASHEET!$A$1:$A$299,0),MATCH(PROGRESS!BM$2,DATASHEET!$A$1:$DG$1,0)),"")</f>
        <v/>
      </c>
      <c r="BM207" s="156" t="str">
        <f t="shared" si="107"/>
        <v/>
      </c>
      <c r="BN207" s="138" t="str">
        <f>IF(ISBLANK(DATASHEET!BQ193),"",DATASHEET!BQ193)</f>
        <v>AWR</v>
      </c>
      <c r="BO207" s="198" t="str">
        <f>IF(ISBLANK(DATASHEET!BR193),"",DATASHEET!BR193)</f>
        <v>11MS2-FN2-5</v>
      </c>
      <c r="BP207" s="140" t="str">
        <f>IF(BQ207="","",IFERROR(VLOOKUP(DATASHEET!BX193,lookup,2,FALSE)-$P207,""))</f>
        <v/>
      </c>
      <c r="BQ207" s="156" t="str">
        <f>IFERROR(INDEX(DATASHEET!$A$1:$DG$299,MATCH(PROGRESS!$A207,DATASHEET!$A$1:$A$299,0),MATCH(PROGRESS!BR$2,DATASHEET!$A$1:$DG$1,0)),"")</f>
        <v/>
      </c>
      <c r="BR207" s="156" t="str">
        <f t="shared" si="108"/>
        <v/>
      </c>
      <c r="BS207" s="138" t="str">
        <f>IF(ISBLANK(DATASHEET!BY193),"",DATASHEET!BY193)</f>
        <v>DCH</v>
      </c>
      <c r="BT207" s="198" t="str">
        <f>IF(ISBLANK(DATASHEET!BZ193),"",DATASHEET!BZ193)</f>
        <v>11N-FR-4</v>
      </c>
      <c r="BU207" s="140" t="str">
        <f>IF(BV207="","",IFERROR(VLOOKUP(DATASHEET!CB193,lookup,2,FALSE)-$P207,""))</f>
        <v/>
      </c>
      <c r="BV207" s="156" t="str">
        <f>IFERROR(INDEX(DATASHEET!$A$1:$DG$299,MATCH(PROGRESS!$A207,DATASHEET!$A$1:$A$299,0),MATCH(PROGRESS!BW$2,DATASHEET!$A$1:$DG$1,0)),"")</f>
        <v/>
      </c>
      <c r="BW207" s="156" t="str">
        <f t="shared" si="109"/>
        <v/>
      </c>
      <c r="BX207" s="138" t="str">
        <f>IF(ISBLANK(DATASHEET!CC193),"",DATASHEET!CC193)</f>
        <v/>
      </c>
      <c r="BY207" s="198" t="str">
        <f>IF(ISBLANK(DATASHEET!CD193),"",DATASHEET!CD193)</f>
        <v/>
      </c>
      <c r="BZ207" s="140" t="str">
        <f>IF(CA207="","",IFERROR(VLOOKUP(DATASHEET!CE193,lookup,2,FALSE)-$P207,""))</f>
        <v/>
      </c>
      <c r="CA207" s="156" t="str">
        <f>IFERROR(INDEX(DATASHEET!$A$1:$DG$299,MATCH(PROGRESS!$A207,DATASHEET!$A$1:$A$299,0),MATCH(PROGRESS!CB$2,DATASHEET!$A$1:$DG$1,0)),"")</f>
        <v/>
      </c>
      <c r="CB207" s="156" t="str">
        <f t="shared" si="110"/>
        <v/>
      </c>
      <c r="CC207" s="138" t="str">
        <f>IF(ISBLANK(DATASHEET!CF193),"",DATASHEET!CF193)</f>
        <v/>
      </c>
      <c r="CD207" s="198" t="str">
        <f>IF(ISBLANK(DATASHEET!CG193),"",DATASHEET!CG193)</f>
        <v/>
      </c>
      <c r="CE207" s="140" t="str">
        <f>IF(CF207="","",IFERROR(VLOOKUP(DATASHEET!CJ193,lookup,2,FALSE)-$P207,""))</f>
        <v/>
      </c>
      <c r="CF207" s="156" t="str">
        <f>IFERROR(INDEX(DATASHEET!$A$1:$DG$299,MATCH(PROGRESS!$A207,DATASHEET!$A$1:$A$299,0),MATCH(PROGRESS!CG$2,DATASHEET!$A$1:$DG$1,0)),"")</f>
        <v/>
      </c>
      <c r="CG207" s="156" t="str">
        <f t="shared" si="111"/>
        <v/>
      </c>
      <c r="CH207" s="138" t="str">
        <f>IF(ISBLANK(DATASHEET!CK193),"",DATASHEET!CK193)</f>
        <v/>
      </c>
      <c r="CI207" s="198" t="str">
        <f>IF(ISBLANK(DATASHEET!CL193),"",DATASHEET!CL193)</f>
        <v/>
      </c>
      <c r="CJ207" s="140" t="str">
        <f>IF(CK207="","",IFERROR(VLOOKUP(DATASHEET!CN193,lookup,2,FALSE)-$P207,""))</f>
        <v/>
      </c>
      <c r="CK207" s="156" t="str">
        <f>IFERROR(INDEX(DATASHEET!$A$1:$DG$299,MATCH(PROGRESS!$A207,DATASHEET!$A$1:$A$299,0),MATCH(PROGRESS!CL$2,DATASHEET!$A$1:$DG$1,0)),"")</f>
        <v/>
      </c>
      <c r="CL207" s="156" t="str">
        <f t="shared" si="112"/>
        <v/>
      </c>
      <c r="CM207" s="138" t="str">
        <f>IF(ISBLANK(DATASHEET!CO193),"",DATASHEET!CO193)</f>
        <v>AB</v>
      </c>
      <c r="CN207" s="198" t="str">
        <f>IF(ISBLANK(DATASHEET!CP193),"",DATASHEET!CP193)</f>
        <v>11X-MA-7</v>
      </c>
      <c r="CO207" s="140" t="str">
        <f>IF(CP207="","",IFERROR(VLOOKUP(DATASHEET!CR193,lookup,2,FALSE)-$P207,""))</f>
        <v/>
      </c>
      <c r="CP207" s="156" t="str">
        <f>IFERROR(INDEX(DATASHEET!$A$1:$DG$299,MATCH(PROGRESS!$A207,DATASHEET!$A$1:$A$299,0),MATCH(PROGRESS!CQ$2,DATASHEET!$A$1:$DG$1,0)),"")</f>
        <v/>
      </c>
      <c r="CQ207" s="156" t="str">
        <f t="shared" si="113"/>
        <v/>
      </c>
      <c r="CR207" s="138" t="str">
        <f>IF(ISBLANK(DATASHEET!CS193),"",DATASHEET!CS193)</f>
        <v/>
      </c>
      <c r="CS207" s="198" t="str">
        <f>IF(ISBLANK(DATASHEET!CT193),"",DATASHEET!CT193)</f>
        <v/>
      </c>
      <c r="CT207" s="140" t="str">
        <f>IF(CU207="","",IFERROR(VLOOKUP(DATASHEET!CV193,lookup,2,FALSE)-$P207,""))</f>
        <v/>
      </c>
      <c r="CU207" s="156" t="str">
        <f>IFERROR(INDEX(DATASHEET!$A$1:$DG$299,MATCH(PROGRESS!$A207,DATASHEET!$A$1:$A$299,0),MATCH(PROGRESS!CV$2,DATASHEET!$A$1:$DG$1,0)),"")</f>
        <v/>
      </c>
      <c r="CV207" s="156" t="str">
        <f t="shared" si="114"/>
        <v/>
      </c>
      <c r="CW207" s="138" t="str">
        <f>IF(ISBLANK(DATASHEET!CW193),"",DATASHEET!CW193)</f>
        <v/>
      </c>
      <c r="CX207" s="198" t="str">
        <f>IF(ISBLANK(DATASHEET!CX193),"",DATASHEET!CX193)</f>
        <v/>
      </c>
      <c r="CY207" s="140" t="str">
        <f>IF(CZ207="","",IFERROR(VLOOKUP(DATASHEET!DD193,lookup,2,FALSE)-$P207,""))</f>
        <v/>
      </c>
      <c r="CZ207" s="156" t="str">
        <f>IFERROR(INDEX(DATASHEET!$A$1:$DG$299,MATCH(PROGRESS!$A207,DATASHEET!$A$1:$A$299,0),MATCH(PROGRESS!DA$2,DATASHEET!$A$1:$DG$1,0)),"")</f>
        <v/>
      </c>
      <c r="DA207" s="156" t="str">
        <f t="shared" si="115"/>
        <v/>
      </c>
      <c r="DB207" s="138" t="str">
        <f>IF(ISBLANK(DATASHEET!DE193),"",DATASHEET!DE193)</f>
        <v/>
      </c>
      <c r="DC207" s="198" t="str">
        <f>IF(ISBLANK(DATASHEET!DF193),"",DATASHEET!DF193)</f>
        <v/>
      </c>
      <c r="DD207" s="140" t="str">
        <f>IF(DE207="","",IFERROR(VLOOKUP(DATASHEET!DH193,lookup,2,FALSE)-$P207,""))</f>
        <v/>
      </c>
      <c r="DE207" s="156" t="str">
        <f>IFERROR(INDEX(DATASHEET!$A$1:$DG$299,MATCH(PROGRESS!$A207,DATASHEET!$A$1:$A$299,0),MATCH(PROGRESS!DF$2,DATASHEET!$A$1:$DG$1,0)),"")</f>
        <v/>
      </c>
      <c r="DF207" s="156" t="str">
        <f t="shared" si="116"/>
        <v/>
      </c>
      <c r="DG207" s="138" t="str">
        <f>IF(ISBLANK(DATASHEET!DI193),"",DATASHEET!DI193)</f>
        <v/>
      </c>
      <c r="DH207" s="198" t="str">
        <f>IF(ISBLANK(DATASHEET!DJ193),"",DATASHEET!DJ193)</f>
        <v/>
      </c>
      <c r="DI207" s="140" t="str">
        <f>IF(DJ207="","",IFERROR(VLOOKUP(DATASHEET!DL193,lookup,2,FALSE)-$P207,""))</f>
        <v/>
      </c>
      <c r="DJ207" s="156" t="str">
        <f>IFERROR(INDEX(DATASHEET!$A$1:$DG$299,MATCH(PROGRESS!$A207,DATASHEET!$A$1:$A$299,0),MATCH(PROGRESS!DK$2,DATASHEET!$A$1:$DG$1,0)),"")</f>
        <v/>
      </c>
      <c r="DK207" s="156" t="str">
        <f t="shared" si="117"/>
        <v/>
      </c>
      <c r="DL207" s="138" t="str">
        <f>IF(ISBLANK(DATASHEET!DM193),"",DATASHEET!DM193)</f>
        <v>MO</v>
      </c>
      <c r="DM207" s="198" t="str">
        <f>IF(ISBLANK(DATASHEET!DN193),"",DATASHEET!DN193)</f>
        <v>11LT-PD-MS2-5</v>
      </c>
      <c r="DN207" s="140" t="str">
        <f>IF(DO207="","",IFERROR(VLOOKUP(DATASHEET!DP193,lookup,2,FALSE)-$P207,""))</f>
        <v/>
      </c>
      <c r="DO207" s="156" t="str">
        <f>IFERROR(INDEX(DATASHEET!$A$1:$DG$299,MATCH(PROGRESS!$A207,DATASHEET!$A$1:$A$299,0),MATCH(PROGRESS!DP$2,DATASHEET!$A$1:$DG$1,0)),"")</f>
        <v/>
      </c>
      <c r="DP207" s="156" t="str">
        <f t="shared" si="118"/>
        <v/>
      </c>
      <c r="DQ207" s="138" t="str">
        <f>IF(ISBLANK(DATASHEET!DQ193),"",DATASHEET!DQ193)</f>
        <v>NT</v>
      </c>
      <c r="DR207" s="198" t="str">
        <f>IF(ISBLANK(DATASHEET!DR193),"",DATASHEET!DR193)</f>
        <v>11X-RE-5</v>
      </c>
      <c r="DS207" s="140" t="str">
        <f>IF(DT207="","",IFERROR(VLOOKUP(DATASHEET!DT193,lookup,2,FALSE)-$P207,""))</f>
        <v/>
      </c>
      <c r="DT207" s="156" t="str">
        <f>IFERROR(INDEX(DATASHEET!$A$1:$DG$299,MATCH(PROGRESS!$A207,DATASHEET!$A$1:$A$299,0),MATCH(PROGRESS!DU$2,DATASHEET!$A$1:$DG$1,0)),"")</f>
        <v/>
      </c>
      <c r="DU207" s="156" t="str">
        <f t="shared" si="119"/>
        <v/>
      </c>
      <c r="DV207" s="138" t="str">
        <f>IF(ISBLANK(DATASHEET!DU193),"",DATASHEET!DU193)</f>
        <v>ES</v>
      </c>
      <c r="DW207" s="198" t="str">
        <f>IF(ISBLANK(DATASHEET!DV193),"",DATASHEET!DV193)</f>
        <v>11C-SC-3</v>
      </c>
      <c r="DX207" s="140" t="str">
        <f>IF(DY207="","",IFERROR(VLOOKUP(DATASHEET!DX193,lookup,2,FALSE)-$P207,""))</f>
        <v/>
      </c>
      <c r="DY207" s="156" t="str">
        <f>IFERROR(INDEX(DATASHEET!$A$1:$DG$299,MATCH(PROGRESS!$A207,DATASHEET!$A$1:$A$299,0),MATCH(PROGRESS!DZ$2,DATASHEET!$A$1:$DG$1,0)),"")</f>
        <v/>
      </c>
      <c r="DZ207" s="156" t="str">
        <f t="shared" si="120"/>
        <v/>
      </c>
      <c r="EA207" s="138" t="str">
        <f>IF(ISBLANK(DATASHEET!DY193),"",DATASHEET!DY193)</f>
        <v/>
      </c>
      <c r="EB207" s="198" t="str">
        <f>IF(ISBLANK(DATASHEET!DZ193),"",DATASHEET!DZ193)</f>
        <v/>
      </c>
      <c r="FD207" s="526"/>
      <c r="FE207" s="532"/>
      <c r="FF207" s="532"/>
      <c r="FG207" s="532"/>
      <c r="FH207" s="526"/>
      <c r="FI207" s="526"/>
      <c r="FJ207" s="532"/>
      <c r="FK207" s="526"/>
      <c r="FL207" s="532"/>
      <c r="FM207" s="526"/>
      <c r="FN207" s="532"/>
      <c r="FO207" s="532"/>
      <c r="FP207" s="532"/>
      <c r="FQ207" s="526"/>
      <c r="FR207" s="526"/>
      <c r="FS207" s="526"/>
      <c r="FT207" s="532"/>
      <c r="FU207" s="526"/>
      <c r="FV207" s="532"/>
      <c r="FW207" s="532"/>
      <c r="FX207" s="532"/>
      <c r="FY207" s="526"/>
      <c r="FZ207" s="532"/>
      <c r="GA207" s="529"/>
      <c r="GB207" s="530"/>
      <c r="GC207" s="530"/>
      <c r="GD207" s="529"/>
      <c r="GE207" s="530"/>
      <c r="GF207" s="530"/>
      <c r="GG207" s="530"/>
      <c r="GH207" s="530"/>
      <c r="GI207" s="530"/>
      <c r="GJ207" s="529"/>
      <c r="GK207" s="530"/>
      <c r="GL207" s="529"/>
      <c r="GM207" s="529"/>
      <c r="GN207" s="530"/>
      <c r="GO207" s="530"/>
      <c r="GP207" s="529"/>
      <c r="GQ207" s="529"/>
      <c r="GR207" s="530"/>
      <c r="GS207" s="530"/>
      <c r="GT207" s="529"/>
    </row>
    <row r="208" spans="1:210" ht="15.75" x14ac:dyDescent="0.25">
      <c r="A208" s="179">
        <f>DATASHEET!A194</f>
        <v>151714</v>
      </c>
      <c r="B208" s="58" t="str">
        <f>DATASHEET!B194</f>
        <v>TURNER, Millie</v>
      </c>
      <c r="C208" s="169" t="str">
        <f>DATASHEET!C194</f>
        <v>11EGQ</v>
      </c>
      <c r="D208" s="170" t="str">
        <f>DATASHEET!D194</f>
        <v>F</v>
      </c>
      <c r="E208" s="170" t="str">
        <f>DATASHEET!J194</f>
        <v>N</v>
      </c>
      <c r="F208" s="170" t="str">
        <f>DATASHEET!E194</f>
        <v>N</v>
      </c>
      <c r="G208" s="170" t="str">
        <f>DATASHEET!F194</f>
        <v>White - British</v>
      </c>
      <c r="H208" s="170" t="str">
        <f>DATASHEET!G194</f>
        <v>N</v>
      </c>
      <c r="I208" s="170" t="str">
        <f>DATASHEET!H194</f>
        <v>N</v>
      </c>
      <c r="J208" s="170" t="str">
        <f>DATASHEET!I194</f>
        <v>N</v>
      </c>
      <c r="K208" s="171" t="str">
        <f>DATASHEET!M194</f>
        <v>M</v>
      </c>
      <c r="L208" s="88" t="str">
        <f t="shared" ref="L208:L245" si="121">IFERROR(SUM(COUNTIF($R208,"&gt;=0"),COUNTIF($AB208,"&gt;=0"),COUNTIF($W208,"&gt;=0"),COUNTIF($AL208,"&gt;=0"),COUNTIF($AG208,"&gt;=0"),COUNTIF($AQ208,"&gt;=0"),COUNTIF($AV208,"&gt;=0"),COUNTIF($BA208,"&gt;=0"),COUNTIF($BF208,"&gt;=0"),COUNTIF($BP208,"&gt;=0"),COUNTIF($BK208,"&gt;=0"),COUNTIF($BU208,"&gt;=0"),COUNTIF($CE208,"&gt;=0"),COUNTIF($CJ208,"&gt;=0"),COUNTIF($CO208,"&gt;=0"),COUNTIF($CY208,"&gt;=0"),COUNTIF($DD208,"&gt;=0"),COUNTIF($DN208,"&gt;=0"),COUNTIF($DI208,"&gt;=0"),COUNTIF($DS208,"&gt;=0"),COUNTIF($DX208,"&gt;=0"))/COUNT($R208,$AB208,$W208,$AL208,$AG208,$AQ208,$AV208,$BA208,$BF208,$BP208,$BK208,$BU208,$CE208,$CJ208,$CO208,$CY208,$DD208,$DN208,$DI208,$DS208,$DX208),"")</f>
        <v/>
      </c>
      <c r="M208" s="88" t="str">
        <f t="shared" ref="M208:M245" si="122">IFERROR(SUM(COUNTIF($R208,"&lt;0"),COUNTIF($AB208,"&lt;0"),COUNTIF($W208,"&lt;0"),COUNTIF($AL208,"&lt;0"),COUNTIF($AG208,"&lt;0"),COUNTIF($AQ208,"&lt;0"),COUNTIF($AV208,"&lt;0"),COUNTIF($BA208,"&lt;0"),COUNTIF($BF208,"&lt;0"),COUNTIF($BP208,"&lt;0"),COUNTIF($BK208,"&lt;0"),COUNTIF($CE208,"&lt;0"),COUNTIF($CJ208,"&lt;0"),COUNTIF($CO208,"&lt;0"),COUNTIF($CY208,"&lt;0"),COUNTIF($CT208,"&lt;0"),COUNTIF($DD208,"&lt;0"),COUNTIF($DN208,"&lt;0"),COUNTIF($DI208,"&lt;0"),COUNTIF($DS208,"&lt;0"),COUNTIF($DX208,"&lt;0"))/COUNT($R208,$AB208,$W208,$AL208,$AG208,$AQ208,$AV208,$BA208,$BF208,$BP208,$BK208,$CE208,$CJ208,$CO208,$CY208,$CT208,$DD208,$DN208,$DI208,$DS208,$DX208),"")</f>
        <v/>
      </c>
      <c r="N208" s="498" t="str">
        <f>IF(ISBLANK(DATASHEET!L194),"",DATASHEET!L194)</f>
        <v>4-5</v>
      </c>
      <c r="O208" s="109">
        <f>IFERROR(IF(VLOOKUP(DATASHEET!A194,[5]YEAR11!$A$2:$AF$236,18,FALSE)="","",VLOOKUP(DATASHEET!A194,[5]YEAR11!$A$2:$AF$236,18,FALSE)),"")</f>
        <v>42.677678999999998</v>
      </c>
      <c r="P208" s="111">
        <f>IFERROR(IF(VLOOKUP(DATASHEET!A194,[5]YEAR11!$A$2:$AF$237,19,FALSE)="","",VLOOKUP(DATASHEET!A194,[5]YEAR11!$A$2:$AF$237,19,FALSE)),"")</f>
        <v>4.2677678999999999</v>
      </c>
      <c r="Q208" s="497">
        <f>'P8 BREAKDOWN'!M196</f>
        <v>-3.7677678999999999</v>
      </c>
      <c r="R208" s="140" t="str">
        <f>IF(S208="","",IFERROR(VLOOKUP(DATASHEET!AF194,lookup,2,FALSE)-$P208,""))</f>
        <v/>
      </c>
      <c r="S208" s="156" t="str">
        <f>IFERROR(INDEX(DATASHEET!$A$1:$DG$299,MATCH(PROGRESS!$A208,DATASHEET!$A$1:$A$299,0),MATCH(PROGRESS!T$2,DATASHEET!$A$1:$DG$1,0)),"")</f>
        <v/>
      </c>
      <c r="T208" s="156" t="str">
        <f t="shared" ref="T208:T224" si="123">IFERROR(VLOOKUP(S208,lookup,2,FALSE),"")</f>
        <v/>
      </c>
      <c r="U208" s="138" t="str">
        <f>IF(ISBLANK(DATASHEET!AG194),"",DATASHEET!AG194)</f>
        <v>PLE</v>
      </c>
      <c r="V208" s="198" t="str">
        <f>IF(ISBLANK(DATASHEET!AH194),"",DATASHEET!AH194)</f>
        <v>11LT-AR-1</v>
      </c>
      <c r="W208" s="140" t="str">
        <f>IF(X208="","",IFERROR(VLOOKUP(DATASHEET!AJ194,lookup,2,FALSE)-$P208,""))</f>
        <v/>
      </c>
      <c r="X208" s="156" t="str">
        <f>IFERROR(INDEX(DATASHEET!$A$1:$DG$299,MATCH(PROGRESS!$A208,DATASHEET!$A$1:$A$299,0),MATCH(PROGRESS!Y$2,DATASHEET!$A$1:$DG$1,0)),"")</f>
        <v/>
      </c>
      <c r="Y208" s="156" t="str">
        <f t="shared" ref="Y208:Y224" si="124">IFERROR(VLOOKUP(X208,lookup,2,FALSE),"")</f>
        <v/>
      </c>
      <c r="Z208" s="138" t="str">
        <f>IF(ISBLANK(DATASHEET!AK194),"",DATASHEET!AK194)</f>
        <v/>
      </c>
      <c r="AA208" s="198" t="str">
        <f>IF(ISBLANK(DATASHEET!AL194),"",DATASHEET!AL194)</f>
        <v/>
      </c>
      <c r="AB208" s="140" t="str">
        <f>IF(AC208="","",IFERROR(VLOOKUP(DATASHEET!AN194,lookup,2,FALSE)-$P208,""))</f>
        <v/>
      </c>
      <c r="AC208" s="156" t="str">
        <f>IFERROR(INDEX(DATASHEET!$A$1:$DG$299,MATCH(PROGRESS!$A208,DATASHEET!$A$1:$A$299,0),MATCH(PROGRESS!AD$2,DATASHEET!$A$1:$DG$1,0)),"")</f>
        <v/>
      </c>
      <c r="AD208" s="156" t="str">
        <f t="shared" ref="AD208:AD224" si="125">IFERROR(VLOOKUP(AC208,lookup,2,FALSE),"")</f>
        <v/>
      </c>
      <c r="AE208" s="138" t="str">
        <f>IF(ISBLANK(DATASHEET!AO194),"",DATASHEET!AO194)</f>
        <v/>
      </c>
      <c r="AF208" s="198" t="str">
        <f>IF(ISBLANK(DATASHEET!AP194),"",DATASHEET!AP194)</f>
        <v/>
      </c>
      <c r="AG208" s="140" t="str">
        <f>IF(AH208="","",IFERROR(VLOOKUP(DATASHEET!AR194,lookup,2,FALSE)-$P208,""))</f>
        <v/>
      </c>
      <c r="AH208" s="156" t="str">
        <f>IFERROR(INDEX(DATASHEET!$A$1:$DG$299,MATCH(PROGRESS!$A208,DATASHEET!$A$1:$A$299,0),MATCH(PROGRESS!AI$2,DATASHEET!$A$1:$DG$1,0)),"")</f>
        <v/>
      </c>
      <c r="AI208" s="156" t="str">
        <f t="shared" ref="AI208:AI224" si="126">IFERROR(VLOOKUP(AH208,lookup,2,FALSE),"")</f>
        <v/>
      </c>
      <c r="AJ208" s="138" t="str">
        <f>IF(ISBLANK(DATASHEET!AS194),"",DATASHEET!AS194)</f>
        <v/>
      </c>
      <c r="AK208" s="198" t="str">
        <f>IF(ISBLANK(DATASHEET!AT194),"",DATASHEET!AT194)</f>
        <v/>
      </c>
      <c r="AL208" s="140" t="str">
        <f>IF(AM208="","",IFERROR(VLOOKUP(DATASHEET!AV194,lookup,2,FALSE)-$P208,""))</f>
        <v/>
      </c>
      <c r="AM208" s="156" t="str">
        <f>IFERROR(INDEX(DATASHEET!$A$1:$DG$299,MATCH(PROGRESS!$A208,DATASHEET!$A$1:$A$299,0),MATCH(PROGRESS!AN$2,DATASHEET!$A$1:$DG$1,0)),"")</f>
        <v/>
      </c>
      <c r="AN208" s="156" t="str">
        <f t="shared" ref="AN208:AN224" si="127">IFERROR(VLOOKUP(AM208,lookup,2,FALSE),"")</f>
        <v/>
      </c>
      <c r="AO208" s="138" t="str">
        <f>IF(ISBLANK(DATASHEET!AW194),"",DATASHEET!AW194)</f>
        <v/>
      </c>
      <c r="AP208" s="198" t="str">
        <f>IF(ISBLANK(DATASHEET!AX194),"",DATASHEET!AX194)</f>
        <v/>
      </c>
      <c r="AQ208" s="140" t="str">
        <f>IF(AR208="","",IFERROR(VLOOKUP(DATASHEET!AZ194,lookup,2,FALSE)-$P208,""))</f>
        <v/>
      </c>
      <c r="AR208" s="156" t="str">
        <f>IFERROR(INDEX(DATASHEET!$A$1:$DG$299,MATCH(PROGRESS!$A208,DATASHEET!$A$1:$A$299,0),MATCH(PROGRESS!AS$2,DATASHEET!$A$1:$DG$1,0)),"")</f>
        <v/>
      </c>
      <c r="AS208" s="156" t="str">
        <f t="shared" ref="AS208:AS224" si="128">IFERROR(VLOOKUP(AR208,lookup,2,FALSE),"")</f>
        <v/>
      </c>
      <c r="AT208" s="138" t="str">
        <f>IF(ISBLANK(DATASHEET!BA194),"",DATASHEET!BA194)</f>
        <v/>
      </c>
      <c r="AU208" s="198" t="str">
        <f>IF(ISBLANK(DATASHEET!BB194),"",DATASHEET!BB194)</f>
        <v/>
      </c>
      <c r="AV208" s="140" t="str">
        <f>IF(AW208="","",IFERROR(VLOOKUP(DATASHEET!BD194,lookup,2,FALSE)-$P208,""))</f>
        <v/>
      </c>
      <c r="AW208" s="156" t="str">
        <f>IFERROR(INDEX(DATASHEET!$A$1:$DG$299,MATCH(PROGRESS!$A208,DATASHEET!$A$1:$A$299,0),MATCH(PROGRESS!AX$2,DATASHEET!$A$1:$DG$1,0)),"")</f>
        <v/>
      </c>
      <c r="AX208" s="156" t="str">
        <f t="shared" ref="AX208:AX224" si="129">IFERROR(VLOOKUP(AW208,lookup,2,FALSE),"")</f>
        <v/>
      </c>
      <c r="AY208" s="138" t="str">
        <f>IF(ISBLANK(DATASHEET!BE194),"",DATASHEET!BE194)</f>
        <v/>
      </c>
      <c r="AZ208" s="198" t="str">
        <f>IF(ISBLANK(DATASHEET!BF194),"",DATASHEET!BF194)</f>
        <v/>
      </c>
      <c r="BA208" s="140" t="str">
        <f>IF(BB208="","",IFERROR(VLOOKUP(DATASHEET!BH194,lookup,2,FALSE)-$P208,""))</f>
        <v/>
      </c>
      <c r="BB208" s="156" t="str">
        <f>IFERROR(INDEX(DATASHEET!$A$1:$DG$299,MATCH(PROGRESS!$A208,DATASHEET!$A$1:$A$299,0),MATCH(PROGRESS!BC$2,DATASHEET!$A$1:$DG$1,0)),"")</f>
        <v/>
      </c>
      <c r="BC208" s="156" t="str">
        <f t="shared" ref="BC208:BC224" si="130">IFERROR(VLOOKUP(BB208,lookup,2,FALSE),"")</f>
        <v/>
      </c>
      <c r="BD208" s="138" t="str">
        <f>IF(ISBLANK(DATASHEET!BI194),"",DATASHEET!BI194)</f>
        <v>FB</v>
      </c>
      <c r="BE208" s="198" t="str">
        <f>IF(ISBLANK(DATASHEET!BJ194),"",DATASHEET!BJ194)</f>
        <v>11X-EN-6</v>
      </c>
      <c r="BF208" s="140" t="str">
        <f>IF(BG208="","",IFERROR(VLOOKUP(DATASHEET!BL194,lookup,2,FALSE)-$P208,""))</f>
        <v/>
      </c>
      <c r="BG208" s="156" t="str">
        <f>IFERROR(INDEX(DATASHEET!$A$1:$DG$299,MATCH(PROGRESS!$A208,DATASHEET!$A$1:$A$299,0),MATCH(PROGRESS!BH$2,DATASHEET!$A$1:$DG$1,0)),"")</f>
        <v/>
      </c>
      <c r="BH208" s="156" t="str">
        <f t="shared" ref="BH208:BH224" si="131">IFERROR(VLOOKUP(BG208,lookup,2,FALSE),"")</f>
        <v/>
      </c>
      <c r="BI208" s="138" t="str">
        <f>IF(ISBLANK(DATASHEET!BM194),"",DATASHEET!BM194)</f>
        <v/>
      </c>
      <c r="BJ208" s="198" t="str">
        <f>IF(ISBLANK(DATASHEET!BN194),"",DATASHEET!BN194)</f>
        <v/>
      </c>
      <c r="BK208" s="140" t="str">
        <f>IF(BL208="","",IFERROR(VLOOKUP(DATASHEET!BP194,lookup,2,FALSE)-$P208,""))</f>
        <v/>
      </c>
      <c r="BL208" s="156" t="str">
        <f>IFERROR(INDEX(DATASHEET!$A$1:$DG$299,MATCH(PROGRESS!$A208,DATASHEET!$A$1:$A$299,0),MATCH(PROGRESS!BM$2,DATASHEET!$A$1:$DG$1,0)),"")</f>
        <v/>
      </c>
      <c r="BM208" s="156" t="str">
        <f t="shared" ref="BM208:BM224" si="132">IFERROR(VLOOKUP(BL208,lookup,2,FALSE),"")</f>
        <v/>
      </c>
      <c r="BN208" s="138" t="str">
        <f>IF(ISBLANK(DATASHEET!BQ194),"",DATASHEET!BQ194)</f>
        <v/>
      </c>
      <c r="BO208" s="198" t="str">
        <f>IF(ISBLANK(DATASHEET!BR194),"",DATASHEET!BR194)</f>
        <v/>
      </c>
      <c r="BP208" s="140" t="str">
        <f>IF(BQ208="","",IFERROR(VLOOKUP(DATASHEET!BX194,lookup,2,FALSE)-$P208,""))</f>
        <v/>
      </c>
      <c r="BQ208" s="156" t="str">
        <f>IFERROR(INDEX(DATASHEET!$A$1:$DG$299,MATCH(PROGRESS!$A208,DATASHEET!$A$1:$A$299,0),MATCH(PROGRESS!BR$2,DATASHEET!$A$1:$DG$1,0)),"")</f>
        <v/>
      </c>
      <c r="BR208" s="156" t="str">
        <f t="shared" ref="BR208:BR224" si="133">IFERROR(VLOOKUP(BQ208,lookup,2,FALSE),"")</f>
        <v/>
      </c>
      <c r="BS208" s="138" t="str">
        <f>IF(ISBLANK(DATASHEET!BY194),"",DATASHEET!BY194)</f>
        <v>EGQ</v>
      </c>
      <c r="BT208" s="198" t="str">
        <f>IF(ISBLANK(DATASHEET!BZ194),"",DATASHEET!BZ194)</f>
        <v>11N-FR-3</v>
      </c>
      <c r="BU208" s="140" t="str">
        <f>IF(BV208="","",IFERROR(VLOOKUP(DATASHEET!CB194,lookup,2,FALSE)-$P208,""))</f>
        <v/>
      </c>
      <c r="BV208" s="156" t="str">
        <f>IFERROR(INDEX(DATASHEET!$A$1:$DG$299,MATCH(PROGRESS!$A208,DATASHEET!$A$1:$A$299,0),MATCH(PROGRESS!BW$2,DATASHEET!$A$1:$DG$1,0)),"")</f>
        <v/>
      </c>
      <c r="BW208" s="156" t="str">
        <f t="shared" ref="BW208:BW245" si="134">IFERROR(VLOOKUP(BV208,lookup,2,FALSE),"")</f>
        <v/>
      </c>
      <c r="BX208" s="138" t="str">
        <f>IF(ISBLANK(DATASHEET!CC194),"",DATASHEET!CC194)</f>
        <v/>
      </c>
      <c r="BY208" s="198" t="str">
        <f>IF(ISBLANK(DATASHEET!CD194),"",DATASHEET!CD194)</f>
        <v/>
      </c>
      <c r="BZ208" s="140" t="str">
        <f>IF(CA208="","",IFERROR(VLOOKUP(DATASHEET!CE194,lookup,2,FALSE)-$P208,""))</f>
        <v/>
      </c>
      <c r="CA208" s="156" t="str">
        <f>IFERROR(INDEX(DATASHEET!$A$1:$DG$299,MATCH(PROGRESS!$A208,DATASHEET!$A$1:$A$299,0),MATCH(PROGRESS!CB$2,DATASHEET!$A$1:$DG$1,0)),"")</f>
        <v/>
      </c>
      <c r="CB208" s="156" t="str">
        <f t="shared" ref="CB208:CB245" si="135">IFERROR(VLOOKUP(CA208,lookup,2,FALSE),"")</f>
        <v/>
      </c>
      <c r="CC208" s="138" t="str">
        <f>IF(ISBLANK(DATASHEET!CF194),"",DATASHEET!CF194)</f>
        <v/>
      </c>
      <c r="CD208" s="198" t="str">
        <f>IF(ISBLANK(DATASHEET!CG194),"",DATASHEET!CG194)</f>
        <v/>
      </c>
      <c r="CE208" s="140" t="str">
        <f>IF(CF208="","",IFERROR(VLOOKUP(DATASHEET!CJ194,lookup,2,FALSE)-$P208,""))</f>
        <v/>
      </c>
      <c r="CF208" s="156" t="str">
        <f>IFERROR(INDEX(DATASHEET!$A$1:$DG$299,MATCH(PROGRESS!$A208,DATASHEET!$A$1:$A$299,0),MATCH(PROGRESS!CG$2,DATASHEET!$A$1:$DG$1,0)),"")</f>
        <v/>
      </c>
      <c r="CG208" s="156" t="str">
        <f t="shared" ref="CG208:CG224" si="136">IFERROR(VLOOKUP(CF208,lookup,2,FALSE),"")</f>
        <v/>
      </c>
      <c r="CH208" s="138" t="str">
        <f>IF(ISBLANK(DATASHEET!CK194),"",DATASHEET!CK194)</f>
        <v/>
      </c>
      <c r="CI208" s="198" t="str">
        <f>IF(ISBLANK(DATASHEET!CL194),"",DATASHEET!CL194)</f>
        <v/>
      </c>
      <c r="CJ208" s="140" t="str">
        <f>IF(CK208="","",IFERROR(VLOOKUP(DATASHEET!CN194,lookup,2,FALSE)-$P208,""))</f>
        <v/>
      </c>
      <c r="CK208" s="156" t="str">
        <f>IFERROR(INDEX(DATASHEET!$A$1:$DG$299,MATCH(PROGRESS!$A208,DATASHEET!$A$1:$A$299,0),MATCH(PROGRESS!CL$2,DATASHEET!$A$1:$DG$1,0)),"")</f>
        <v/>
      </c>
      <c r="CL208" s="156" t="str">
        <f t="shared" ref="CL208:CL224" si="137">IFERROR(VLOOKUP(CK208,lookup,2,FALSE),"")</f>
        <v/>
      </c>
      <c r="CM208" s="138" t="str">
        <f>IF(ISBLANK(DATASHEET!CO194),"",DATASHEET!CO194)</f>
        <v>JQ</v>
      </c>
      <c r="CN208" s="198" t="str">
        <f>IF(ISBLANK(DATASHEET!CP194),"",DATASHEET!CP194)</f>
        <v>11N-MA-3</v>
      </c>
      <c r="CO208" s="140" t="str">
        <f>IF(CP208="","",IFERROR(VLOOKUP(DATASHEET!CR194,lookup,2,FALSE)-$P208,""))</f>
        <v/>
      </c>
      <c r="CP208" s="156" t="str">
        <f>IFERROR(INDEX(DATASHEET!$A$1:$DG$299,MATCH(PROGRESS!$A208,DATASHEET!$A$1:$A$299,0),MATCH(PROGRESS!CQ$2,DATASHEET!$A$1:$DG$1,0)),"")</f>
        <v/>
      </c>
      <c r="CQ208" s="156" t="str">
        <f t="shared" ref="CQ208:CQ224" si="138">IFERROR(VLOOKUP(CP208,lookup,2,FALSE),"")</f>
        <v/>
      </c>
      <c r="CR208" s="138" t="str">
        <f>IF(ISBLANK(DATASHEET!CS194),"",DATASHEET!CS194)</f>
        <v/>
      </c>
      <c r="CS208" s="198" t="str">
        <f>IF(ISBLANK(DATASHEET!CT194),"",DATASHEET!CT194)</f>
        <v/>
      </c>
      <c r="CT208" s="140" t="str">
        <f>IF(CU208="","",IFERROR(VLOOKUP(DATASHEET!CV194,lookup,2,FALSE)-$P208,""))</f>
        <v/>
      </c>
      <c r="CU208" s="156" t="str">
        <f>IFERROR(INDEX(DATASHEET!$A$1:$DG$299,MATCH(PROGRESS!$A208,DATASHEET!$A$1:$A$299,0),MATCH(PROGRESS!CV$2,DATASHEET!$A$1:$DG$1,0)),"")</f>
        <v/>
      </c>
      <c r="CV208" s="156" t="str">
        <f t="shared" ref="CV208:CV224" si="139">IFERROR(VLOOKUP(CU208,lookup,2,FALSE),"")</f>
        <v/>
      </c>
      <c r="CW208" s="138" t="str">
        <f>IF(ISBLANK(DATASHEET!CW194),"",DATASHEET!CW194)</f>
        <v/>
      </c>
      <c r="CX208" s="198" t="str">
        <f>IF(ISBLANK(DATASHEET!CX194),"",DATASHEET!CX194)</f>
        <v/>
      </c>
      <c r="CY208" s="140" t="str">
        <f>IF(CZ208="","",IFERROR(VLOOKUP(DATASHEET!DD194,lookup,2,FALSE)-$P208,""))</f>
        <v/>
      </c>
      <c r="CZ208" s="156" t="str">
        <f>IFERROR(INDEX(DATASHEET!$A$1:$DG$299,MATCH(PROGRESS!$A208,DATASHEET!$A$1:$A$299,0),MATCH(PROGRESS!DA$2,DATASHEET!$A$1:$DG$1,0)),"")</f>
        <v/>
      </c>
      <c r="DA208" s="156" t="str">
        <f t="shared" ref="DA208:DA224" si="140">IFERROR(VLOOKUP(CZ208,lookup,2,FALSE),"")</f>
        <v/>
      </c>
      <c r="DB208" s="138" t="str">
        <f>IF(ISBLANK(DATASHEET!DE194),"",DATASHEET!DE194)</f>
        <v>JOS</v>
      </c>
      <c r="DC208" s="198" t="str">
        <f>IF(ISBLANK(DATASHEET!DF194),"",DATASHEET!DF194)</f>
        <v>11MS2-PE-MS2-10</v>
      </c>
      <c r="DD208" s="140" t="str">
        <f>IF(DE208="","",IFERROR(VLOOKUP(DATASHEET!DH194,lookup,2,FALSE)-$P208,""))</f>
        <v/>
      </c>
      <c r="DE208" s="156" t="str">
        <f>IFERROR(INDEX(DATASHEET!$A$1:$DG$299,MATCH(PROGRESS!$A208,DATASHEET!$A$1:$A$299,0),MATCH(PROGRESS!DF$2,DATASHEET!$A$1:$DG$1,0)),"")</f>
        <v/>
      </c>
      <c r="DF208" s="156" t="str">
        <f t="shared" ref="DF208:DF245" si="141">IFERROR(VLOOKUP(DE208,lookup,2,FALSE),"")</f>
        <v/>
      </c>
      <c r="DG208" s="138" t="str">
        <f>IF(ISBLANK(DATASHEET!DI194),"",DATASHEET!DI194)</f>
        <v/>
      </c>
      <c r="DH208" s="198" t="str">
        <f>IF(ISBLANK(DATASHEET!DJ194),"",DATASHEET!DJ194)</f>
        <v/>
      </c>
      <c r="DI208" s="140" t="str">
        <f>IF(DJ208="","",IFERROR(VLOOKUP(DATASHEET!DL194,lookup,2,FALSE)-$P208,""))</f>
        <v/>
      </c>
      <c r="DJ208" s="156" t="str">
        <f>IFERROR(INDEX(DATASHEET!$A$1:$DG$299,MATCH(PROGRESS!$A208,DATASHEET!$A$1:$A$299,0),MATCH(PROGRESS!DK$2,DATASHEET!$A$1:$DG$1,0)),"")</f>
        <v/>
      </c>
      <c r="DK208" s="156" t="str">
        <f t="shared" ref="DK208:DK224" si="142">IFERROR(VLOOKUP(DJ208,lookup,2,FALSE),"")</f>
        <v/>
      </c>
      <c r="DL208" s="138" t="str">
        <f>IF(ISBLANK(DATASHEET!DM194),"",DATASHEET!DM194)</f>
        <v/>
      </c>
      <c r="DM208" s="198" t="str">
        <f>IF(ISBLANK(DATASHEET!DN194),"",DATASHEET!DN194)</f>
        <v/>
      </c>
      <c r="DN208" s="140" t="str">
        <f>IF(DO208="","",IFERROR(VLOOKUP(DATASHEET!DP194,lookup,2,FALSE)-$P208,""))</f>
        <v/>
      </c>
      <c r="DO208" s="156" t="str">
        <f>IFERROR(INDEX(DATASHEET!$A$1:$DG$299,MATCH(PROGRESS!$A208,DATASHEET!$A$1:$A$299,0),MATCH(PROGRESS!DP$2,DATASHEET!$A$1:$DG$1,0)),"")</f>
        <v/>
      </c>
      <c r="DP208" s="156" t="str">
        <f t="shared" ref="DP208:DP224" si="143">IFERROR(VLOOKUP(DO208,lookup,2,FALSE),"")</f>
        <v/>
      </c>
      <c r="DQ208" s="138" t="str">
        <f>IF(ISBLANK(DATASHEET!DQ194),"",DATASHEET!DQ194)</f>
        <v>NT</v>
      </c>
      <c r="DR208" s="198" t="str">
        <f>IF(ISBLANK(DATASHEET!DR194),"",DATASHEET!DR194)</f>
        <v>11X-RE-5</v>
      </c>
      <c r="DS208" s="140" t="str">
        <f>IF(DT208="","",IFERROR(VLOOKUP(DATASHEET!DT194,lookup,2,FALSE)-$P208,""))</f>
        <v/>
      </c>
      <c r="DT208" s="156" t="str">
        <f>IFERROR(INDEX(DATASHEET!$A$1:$DG$299,MATCH(PROGRESS!$A208,DATASHEET!$A$1:$A$299,0),MATCH(PROGRESS!DU$2,DATASHEET!$A$1:$DG$1,0)),"")</f>
        <v/>
      </c>
      <c r="DU208" s="156" t="str">
        <f t="shared" ref="DU208:DU224" si="144">IFERROR(VLOOKUP(DT208,lookup,2,FALSE),"")</f>
        <v/>
      </c>
      <c r="DV208" s="138" t="str">
        <f>IF(ISBLANK(DATASHEET!DU194),"",DATASHEET!DU194)</f>
        <v>ES</v>
      </c>
      <c r="DW208" s="198" t="str">
        <f>IF(ISBLANK(DATASHEET!DV194),"",DATASHEET!DV194)</f>
        <v>11C-SC-2</v>
      </c>
      <c r="DX208" s="140" t="str">
        <f>IF(DY208="","",IFERROR(VLOOKUP(DATASHEET!DX194,lookup,2,FALSE)-$P208,""))</f>
        <v/>
      </c>
      <c r="DY208" s="156" t="str">
        <f>IFERROR(INDEX(DATASHEET!$A$1:$DG$299,MATCH(PROGRESS!$A208,DATASHEET!$A$1:$A$299,0),MATCH(PROGRESS!DZ$2,DATASHEET!$A$1:$DG$1,0)),"")</f>
        <v/>
      </c>
      <c r="DZ208" s="156" t="str">
        <f t="shared" ref="DZ208:DZ224" si="145">IFERROR(VLOOKUP(DY208,lookup,2,FALSE),"")</f>
        <v/>
      </c>
      <c r="EA208" s="138" t="str">
        <f>IF(ISBLANK(DATASHEET!DY194),"",DATASHEET!DY194)</f>
        <v/>
      </c>
      <c r="EB208" s="198" t="str">
        <f>IF(ISBLANK(DATASHEET!DZ194),"",DATASHEET!DZ194)</f>
        <v/>
      </c>
      <c r="FD208" s="526"/>
      <c r="FE208" s="532"/>
      <c r="FF208" s="532"/>
      <c r="FG208" s="532"/>
      <c r="FH208" s="526"/>
      <c r="FI208" s="526"/>
      <c r="FJ208" s="532"/>
      <c r="FK208" s="526"/>
      <c r="FL208" s="532"/>
      <c r="FM208" s="526"/>
      <c r="FN208" s="532"/>
      <c r="FO208" s="532"/>
      <c r="FP208" s="532"/>
      <c r="FQ208" s="526"/>
      <c r="FR208" s="526"/>
      <c r="FS208" s="526"/>
      <c r="FT208" s="532"/>
      <c r="FU208" s="526"/>
      <c r="FV208" s="532"/>
      <c r="FW208" s="532"/>
      <c r="FX208" s="532"/>
      <c r="FY208" s="526"/>
      <c r="FZ208" s="532"/>
      <c r="GA208" s="529"/>
      <c r="GB208" s="530"/>
      <c r="GC208" s="530"/>
      <c r="GD208" s="529"/>
      <c r="GE208" s="530"/>
      <c r="GF208" s="530"/>
      <c r="GG208" s="530"/>
      <c r="GH208" s="530"/>
      <c r="GI208" s="530"/>
      <c r="GJ208" s="529"/>
      <c r="GK208" s="530"/>
      <c r="GL208" s="529"/>
      <c r="GM208" s="529"/>
      <c r="GN208" s="530"/>
      <c r="GO208" s="530"/>
      <c r="GP208" s="529"/>
      <c r="GQ208" s="529"/>
      <c r="GR208" s="530"/>
      <c r="GS208" s="530"/>
      <c r="GT208" s="529"/>
      <c r="HA208" t="s">
        <v>375</v>
      </c>
    </row>
    <row r="209" spans="1:210" ht="15.75" x14ac:dyDescent="0.25">
      <c r="A209" s="179">
        <f>DATASHEET!A195</f>
        <v>151716</v>
      </c>
      <c r="B209" s="58" t="str">
        <f>DATASHEET!B195</f>
        <v>TYMINSKA, Maja</v>
      </c>
      <c r="C209" s="169" t="str">
        <f>DATASHEET!C195</f>
        <v>11EGQ</v>
      </c>
      <c r="D209" s="170" t="str">
        <f>DATASHEET!D195</f>
        <v>F</v>
      </c>
      <c r="E209" s="170" t="str">
        <f>DATASHEET!J195</f>
        <v>N</v>
      </c>
      <c r="F209" s="170" t="str">
        <f>DATASHEET!E195</f>
        <v>N</v>
      </c>
      <c r="G209" s="170" t="str">
        <f>DATASHEET!F195</f>
        <v>White and Any Other Ethnic Group</v>
      </c>
      <c r="H209" s="170" t="str">
        <f>DATASHEET!G195</f>
        <v>Y</v>
      </c>
      <c r="I209" s="170" t="str">
        <f>DATASHEET!H195</f>
        <v>N</v>
      </c>
      <c r="J209" s="170" t="str">
        <f>DATASHEET!I195</f>
        <v>N</v>
      </c>
      <c r="K209" s="171" t="str">
        <f>DATASHEET!M195</f>
        <v>M</v>
      </c>
      <c r="L209" s="88" t="str">
        <f t="shared" si="121"/>
        <v/>
      </c>
      <c r="M209" s="88" t="str">
        <f t="shared" si="122"/>
        <v/>
      </c>
      <c r="N209" s="498" t="str">
        <f>IF(ISBLANK(DATASHEET!L195),"",DATASHEET!L195)</f>
        <v>4-5</v>
      </c>
      <c r="O209" s="109">
        <f>IFERROR(IF(VLOOKUP(DATASHEET!A195,[5]YEAR11!$A$2:$AF$236,18,FALSE)="","",VLOOKUP(DATASHEET!A195,[5]YEAR11!$A$2:$AF$236,18,FALSE)),"")</f>
        <v>45.503675999999999</v>
      </c>
      <c r="P209" s="111">
        <f>IFERROR(IF(VLOOKUP(DATASHEET!A195,[5]YEAR11!$A$2:$AF$237,19,FALSE)="","",VLOOKUP(DATASHEET!A195,[5]YEAR11!$A$2:$AF$237,19,FALSE)),"")</f>
        <v>4.5503675999999995</v>
      </c>
      <c r="Q209" s="497">
        <f>'P8 BREAKDOWN'!M197</f>
        <v>-3.9503675999999999</v>
      </c>
      <c r="R209" s="140" t="str">
        <f>IF(S209="","",IFERROR(VLOOKUP(DATASHEET!AF195,lookup,2,FALSE)-$P209,""))</f>
        <v/>
      </c>
      <c r="S209" s="156" t="str">
        <f>IFERROR(INDEX(DATASHEET!$A$1:$DG$299,MATCH(PROGRESS!$A209,DATASHEET!$A$1:$A$299,0),MATCH(PROGRESS!T$2,DATASHEET!$A$1:$DG$1,0)),"")</f>
        <v/>
      </c>
      <c r="T209" s="156" t="str">
        <f t="shared" si="123"/>
        <v/>
      </c>
      <c r="U209" s="138" t="str">
        <f>IF(ISBLANK(DATASHEET!AG195),"",DATASHEET!AG195)</f>
        <v/>
      </c>
      <c r="V209" s="198" t="str">
        <f>IF(ISBLANK(DATASHEET!AH195),"",DATASHEET!AH195)</f>
        <v/>
      </c>
      <c r="W209" s="140" t="str">
        <f>IF(X209="","",IFERROR(VLOOKUP(DATASHEET!AJ195,lookup,2,FALSE)-$P209,""))</f>
        <v/>
      </c>
      <c r="X209" s="156" t="str">
        <f>IFERROR(INDEX(DATASHEET!$A$1:$DG$299,MATCH(PROGRESS!$A209,DATASHEET!$A$1:$A$299,0),MATCH(PROGRESS!Y$2,DATASHEET!$A$1:$DG$1,0)),"")</f>
        <v/>
      </c>
      <c r="Y209" s="156" t="str">
        <f t="shared" si="124"/>
        <v/>
      </c>
      <c r="Z209" s="138" t="str">
        <f>IF(ISBLANK(DATASHEET!AK195),"",DATASHEET!AK195)</f>
        <v>RAB</v>
      </c>
      <c r="AA209" s="198" t="str">
        <f>IF(ISBLANK(DATASHEET!AL195),"",DATASHEET!AL195)</f>
        <v>11T-BI-2</v>
      </c>
      <c r="AB209" s="140" t="str">
        <f>IF(AC209="","",IFERROR(VLOOKUP(DATASHEET!AN195,lookup,2,FALSE)-$P209,""))</f>
        <v/>
      </c>
      <c r="AC209" s="156" t="str">
        <f>IFERROR(INDEX(DATASHEET!$A$1:$DG$299,MATCH(PROGRESS!$A209,DATASHEET!$A$1:$A$299,0),MATCH(PROGRESS!AD$2,DATASHEET!$A$1:$DG$1,0)),"")</f>
        <v/>
      </c>
      <c r="AD209" s="156" t="str">
        <f t="shared" si="125"/>
        <v/>
      </c>
      <c r="AE209" s="138" t="str">
        <f>IF(ISBLANK(DATASHEET!AO195),"",DATASHEET!AO195)</f>
        <v/>
      </c>
      <c r="AF209" s="198" t="str">
        <f>IF(ISBLANK(DATASHEET!AP195),"",DATASHEET!AP195)</f>
        <v/>
      </c>
      <c r="AG209" s="140" t="str">
        <f>IF(AH209="","",IFERROR(VLOOKUP(DATASHEET!AR195,lookup,2,FALSE)-$P209,""))</f>
        <v/>
      </c>
      <c r="AH209" s="156" t="str">
        <f>IFERROR(INDEX(DATASHEET!$A$1:$DG$299,MATCH(PROGRESS!$A209,DATASHEET!$A$1:$A$299,0),MATCH(PROGRESS!AI$2,DATASHEET!$A$1:$DG$1,0)),"")</f>
        <v/>
      </c>
      <c r="AI209" s="156" t="str">
        <f t="shared" si="126"/>
        <v/>
      </c>
      <c r="AJ209" s="138" t="str">
        <f>IF(ISBLANK(DATASHEET!AS195),"",DATASHEET!AS195)</f>
        <v>GN</v>
      </c>
      <c r="AK209" s="198" t="str">
        <f>IF(ISBLANK(DATASHEET!AT195),"",DATASHEET!AT195)</f>
        <v>11T-CH-2</v>
      </c>
      <c r="AL209" s="140" t="str">
        <f>IF(AM209="","",IFERROR(VLOOKUP(DATASHEET!AV195,lookup,2,FALSE)-$P209,""))</f>
        <v/>
      </c>
      <c r="AM209" s="156" t="str">
        <f>IFERROR(INDEX(DATASHEET!$A$1:$DG$299,MATCH(PROGRESS!$A209,DATASHEET!$A$1:$A$299,0),MATCH(PROGRESS!AN$2,DATASHEET!$A$1:$DG$1,0)),"")</f>
        <v/>
      </c>
      <c r="AN209" s="156" t="str">
        <f t="shared" si="127"/>
        <v/>
      </c>
      <c r="AO209" s="138" t="str">
        <f>IF(ISBLANK(DATASHEET!AW195),"",DATASHEET!AW195)</f>
        <v/>
      </c>
      <c r="AP209" s="198" t="str">
        <f>IF(ISBLANK(DATASHEET!AX195),"",DATASHEET!AX195)</f>
        <v/>
      </c>
      <c r="AQ209" s="140" t="str">
        <f>IF(AR209="","",IFERROR(VLOOKUP(DATASHEET!AZ195,lookup,2,FALSE)-$P209,""))</f>
        <v/>
      </c>
      <c r="AR209" s="156" t="str">
        <f>IFERROR(INDEX(DATASHEET!$A$1:$DG$299,MATCH(PROGRESS!$A209,DATASHEET!$A$1:$A$299,0),MATCH(PROGRESS!AS$2,DATASHEET!$A$1:$DG$1,0)),"")</f>
        <v/>
      </c>
      <c r="AS209" s="156" t="str">
        <f t="shared" si="128"/>
        <v/>
      </c>
      <c r="AT209" s="138" t="str">
        <f>IF(ISBLANK(DATASHEET!BA195),"",DATASHEET!BA195)</f>
        <v/>
      </c>
      <c r="AU209" s="198" t="str">
        <f>IF(ISBLANK(DATASHEET!BB195),"",DATASHEET!BB195)</f>
        <v/>
      </c>
      <c r="AV209" s="140" t="str">
        <f>IF(AW209="","",IFERROR(VLOOKUP(DATASHEET!BD195,lookup,2,FALSE)-$P209,""))</f>
        <v/>
      </c>
      <c r="AW209" s="156" t="str">
        <f>IFERROR(INDEX(DATASHEET!$A$1:$DG$299,MATCH(PROGRESS!$A209,DATASHEET!$A$1:$A$299,0),MATCH(PROGRESS!AX$2,DATASHEET!$A$1:$DG$1,0)),"")</f>
        <v/>
      </c>
      <c r="AX209" s="156" t="str">
        <f t="shared" si="129"/>
        <v/>
      </c>
      <c r="AY209" s="138" t="str">
        <f>IF(ISBLANK(DATASHEET!BE195),"",DATASHEET!BE195)</f>
        <v/>
      </c>
      <c r="AZ209" s="198" t="str">
        <f>IF(ISBLANK(DATASHEET!BF195),"",DATASHEET!BF195)</f>
        <v/>
      </c>
      <c r="BA209" s="140" t="str">
        <f>IF(BB209="","",IFERROR(VLOOKUP(DATASHEET!BH195,lookup,2,FALSE)-$P209,""))</f>
        <v/>
      </c>
      <c r="BB209" s="156" t="str">
        <f>IFERROR(INDEX(DATASHEET!$A$1:$DG$299,MATCH(PROGRESS!$A209,DATASHEET!$A$1:$A$299,0),MATCH(PROGRESS!BC$2,DATASHEET!$A$1:$DG$1,0)),"")</f>
        <v/>
      </c>
      <c r="BC209" s="156" t="str">
        <f t="shared" si="130"/>
        <v/>
      </c>
      <c r="BD209" s="138" t="str">
        <f>IF(ISBLANK(DATASHEET!BI195),"",DATASHEET!BI195)</f>
        <v>JK</v>
      </c>
      <c r="BE209" s="198" t="str">
        <f>IF(ISBLANK(DATASHEET!BJ195),"",DATASHEET!BJ195)</f>
        <v>11X-EN-3</v>
      </c>
      <c r="BF209" s="140" t="str">
        <f>IF(BG209="","",IFERROR(VLOOKUP(DATASHEET!BL195,lookup,2,FALSE)-$P209,""))</f>
        <v/>
      </c>
      <c r="BG209" s="156" t="str">
        <f>IFERROR(INDEX(DATASHEET!$A$1:$DG$299,MATCH(PROGRESS!$A209,DATASHEET!$A$1:$A$299,0),MATCH(PROGRESS!BH$2,DATASHEET!$A$1:$DG$1,0)),"")</f>
        <v/>
      </c>
      <c r="BH209" s="156" t="str">
        <f t="shared" si="131"/>
        <v/>
      </c>
      <c r="BI209" s="138" t="str">
        <f>IF(ISBLANK(DATASHEET!BM195),"",DATASHEET!BM195)</f>
        <v/>
      </c>
      <c r="BJ209" s="198" t="str">
        <f>IF(ISBLANK(DATASHEET!BN195),"",DATASHEET!BN195)</f>
        <v/>
      </c>
      <c r="BK209" s="140" t="str">
        <f>IF(BL209="","",IFERROR(VLOOKUP(DATASHEET!BP195,lookup,2,FALSE)-$P209,""))</f>
        <v/>
      </c>
      <c r="BL209" s="156" t="str">
        <f>IFERROR(INDEX(DATASHEET!$A$1:$DG$299,MATCH(PROGRESS!$A209,DATASHEET!$A$1:$A$299,0),MATCH(PROGRESS!BM$2,DATASHEET!$A$1:$DG$1,0)),"")</f>
        <v/>
      </c>
      <c r="BM209" s="156" t="str">
        <f t="shared" si="132"/>
        <v/>
      </c>
      <c r="BN209" s="138" t="str">
        <f>IF(ISBLANK(DATASHEET!BQ195),"",DATASHEET!BQ195)</f>
        <v/>
      </c>
      <c r="BO209" s="198" t="str">
        <f>IF(ISBLANK(DATASHEET!BR195),"",DATASHEET!BR195)</f>
        <v/>
      </c>
      <c r="BP209" s="140" t="str">
        <f>IF(BQ209="","",IFERROR(VLOOKUP(DATASHEET!BX195,lookup,2,FALSE)-$P209,""))</f>
        <v/>
      </c>
      <c r="BQ209" s="156" t="str">
        <f>IFERROR(INDEX(DATASHEET!$A$1:$DG$299,MATCH(PROGRESS!$A209,DATASHEET!$A$1:$A$299,0),MATCH(PROGRESS!BR$2,DATASHEET!$A$1:$DG$1,0)),"")</f>
        <v/>
      </c>
      <c r="BR209" s="156" t="str">
        <f t="shared" si="133"/>
        <v/>
      </c>
      <c r="BS209" s="138" t="str">
        <f>IF(ISBLANK(DATASHEET!BY195),"",DATASHEET!BY195)</f>
        <v>LMA</v>
      </c>
      <c r="BT209" s="198" t="str">
        <f>IF(ISBLANK(DATASHEET!BZ195),"",DATASHEET!BZ195)</f>
        <v>11S-FR-1</v>
      </c>
      <c r="BU209" s="140" t="str">
        <f>IF(BV209="","",IFERROR(VLOOKUP(DATASHEET!CB195,lookup,2,FALSE)-$P209,""))</f>
        <v/>
      </c>
      <c r="BV209" s="156" t="str">
        <f>IFERROR(INDEX(DATASHEET!$A$1:$DG$299,MATCH(PROGRESS!$A209,DATASHEET!$A$1:$A$299,0),MATCH(PROGRESS!BW$2,DATASHEET!$A$1:$DG$1,0)),"")</f>
        <v/>
      </c>
      <c r="BW209" s="156" t="str">
        <f t="shared" si="134"/>
        <v/>
      </c>
      <c r="BX209" s="138" t="str">
        <f>IF(ISBLANK(DATASHEET!CC195),"",DATASHEET!CC195)</f>
        <v/>
      </c>
      <c r="BY209" s="198" t="str">
        <f>IF(ISBLANK(DATASHEET!CD195),"",DATASHEET!CD195)</f>
        <v/>
      </c>
      <c r="BZ209" s="140" t="str">
        <f>IF(CA209="","",IFERROR(VLOOKUP(DATASHEET!CE195,lookup,2,FALSE)-$P209,""))</f>
        <v/>
      </c>
      <c r="CA209" s="156" t="str">
        <f>IFERROR(INDEX(DATASHEET!$A$1:$DG$299,MATCH(PROGRESS!$A209,DATASHEET!$A$1:$A$299,0),MATCH(PROGRESS!CB$2,DATASHEET!$A$1:$DG$1,0)),"")</f>
        <v/>
      </c>
      <c r="CB209" s="156" t="str">
        <f t="shared" si="135"/>
        <v/>
      </c>
      <c r="CC209" s="138" t="str">
        <f>IF(ISBLANK(DATASHEET!CF195),"",DATASHEET!CF195)</f>
        <v/>
      </c>
      <c r="CD209" s="198" t="str">
        <f>IF(ISBLANK(DATASHEET!CG195),"",DATASHEET!CG195)</f>
        <v/>
      </c>
      <c r="CE209" s="140" t="str">
        <f>IF(CF209="","",IFERROR(VLOOKUP(DATASHEET!CJ195,lookup,2,FALSE)-$P209,""))</f>
        <v/>
      </c>
      <c r="CF209" s="156" t="str">
        <f>IFERROR(INDEX(DATASHEET!$A$1:$DG$299,MATCH(PROGRESS!$A209,DATASHEET!$A$1:$A$299,0),MATCH(PROGRESS!CG$2,DATASHEET!$A$1:$DG$1,0)),"")</f>
        <v/>
      </c>
      <c r="CG209" s="156" t="str">
        <f t="shared" si="136"/>
        <v/>
      </c>
      <c r="CH209" s="138" t="str">
        <f>IF(ISBLANK(DATASHEET!CK195),"",DATASHEET!CK195)</f>
        <v/>
      </c>
      <c r="CI209" s="198" t="str">
        <f>IF(ISBLANK(DATASHEET!CL195),"",DATASHEET!CL195)</f>
        <v/>
      </c>
      <c r="CJ209" s="140" t="str">
        <f>IF(CK209="","",IFERROR(VLOOKUP(DATASHEET!CN195,lookup,2,FALSE)-$P209,""))</f>
        <v/>
      </c>
      <c r="CK209" s="156" t="str">
        <f>IFERROR(INDEX(DATASHEET!$A$1:$DG$299,MATCH(PROGRESS!$A209,DATASHEET!$A$1:$A$299,0),MATCH(PROGRESS!CL$2,DATASHEET!$A$1:$DG$1,0)),"")</f>
        <v/>
      </c>
      <c r="CL209" s="156" t="str">
        <f t="shared" si="137"/>
        <v/>
      </c>
      <c r="CM209" s="138" t="str">
        <f>IF(ISBLANK(DATASHEET!CO195),"",DATASHEET!CO195)</f>
        <v>NBU</v>
      </c>
      <c r="CN209" s="198" t="str">
        <f>IF(ISBLANK(DATASHEET!CP195),"",DATASHEET!CP195)</f>
        <v>11X-MA-3</v>
      </c>
      <c r="CO209" s="140" t="str">
        <f>IF(CP209="","",IFERROR(VLOOKUP(DATASHEET!CR195,lookup,2,FALSE)-$P209,""))</f>
        <v/>
      </c>
      <c r="CP209" s="156" t="str">
        <f>IFERROR(INDEX(DATASHEET!$A$1:$DG$299,MATCH(PROGRESS!$A209,DATASHEET!$A$1:$A$299,0),MATCH(PROGRESS!CQ$2,DATASHEET!$A$1:$DG$1,0)),"")</f>
        <v/>
      </c>
      <c r="CQ209" s="156" t="str">
        <f t="shared" si="138"/>
        <v/>
      </c>
      <c r="CR209" s="138" t="str">
        <f>IF(ISBLANK(DATASHEET!CS195),"",DATASHEET!CS195)</f>
        <v/>
      </c>
      <c r="CS209" s="198" t="str">
        <f>IF(ISBLANK(DATASHEET!CT195),"",DATASHEET!CT195)</f>
        <v/>
      </c>
      <c r="CT209" s="140" t="str">
        <f>IF(CU209="","",IFERROR(VLOOKUP(DATASHEET!CV195,lookup,2,FALSE)-$P209,""))</f>
        <v/>
      </c>
      <c r="CU209" s="156" t="str">
        <f>IFERROR(INDEX(DATASHEET!$A$1:$DG$299,MATCH(PROGRESS!$A209,DATASHEET!$A$1:$A$299,0),MATCH(PROGRESS!CV$2,DATASHEET!$A$1:$DG$1,0)),"")</f>
        <v/>
      </c>
      <c r="CV209" s="156" t="str">
        <f t="shared" si="139"/>
        <v/>
      </c>
      <c r="CW209" s="138" t="str">
        <f>IF(ISBLANK(DATASHEET!CW195),"",DATASHEET!CW195)</f>
        <v/>
      </c>
      <c r="CX209" s="198" t="str">
        <f>IF(ISBLANK(DATASHEET!CX195),"",DATASHEET!CX195)</f>
        <v/>
      </c>
      <c r="CY209" s="140" t="str">
        <f>IF(CZ209="","",IFERROR(VLOOKUP(DATASHEET!DD195,lookup,2,FALSE)-$P209,""))</f>
        <v/>
      </c>
      <c r="CZ209" s="156" t="str">
        <f>IFERROR(INDEX(DATASHEET!$A$1:$DG$299,MATCH(PROGRESS!$A209,DATASHEET!$A$1:$A$299,0),MATCH(PROGRESS!DA$2,DATASHEET!$A$1:$DG$1,0)),"")</f>
        <v/>
      </c>
      <c r="DA209" s="156" t="str">
        <f t="shared" si="140"/>
        <v/>
      </c>
      <c r="DB209" s="138" t="str">
        <f>IF(ISBLANK(DATASHEET!DE195),"",DATASHEET!DE195)</f>
        <v>JOS</v>
      </c>
      <c r="DC209" s="198" t="str">
        <f>IF(ISBLANK(DATASHEET!DF195),"",DATASHEET!DF195)</f>
        <v>11MS2-PE-MS2-10</v>
      </c>
      <c r="DD209" s="140" t="str">
        <f>IF(DE209="","",IFERROR(VLOOKUP(DATASHEET!DH195,lookup,2,FALSE)-$P209,""))</f>
        <v/>
      </c>
      <c r="DE209" s="156" t="str">
        <f>IFERROR(INDEX(DATASHEET!$A$1:$DG$299,MATCH(PROGRESS!$A209,DATASHEET!$A$1:$A$299,0),MATCH(PROGRESS!DF$2,DATASHEET!$A$1:$DG$1,0)),"")</f>
        <v/>
      </c>
      <c r="DF209" s="156" t="str">
        <f t="shared" si="141"/>
        <v/>
      </c>
      <c r="DG209" s="138" t="str">
        <f>IF(ISBLANK(DATASHEET!DI195),"",DATASHEET!DI195)</f>
        <v>DWA</v>
      </c>
      <c r="DH209" s="198" t="str">
        <f>IF(ISBLANK(DATASHEET!DJ195),"",DATASHEET!DJ195)</f>
        <v>11T-PH-2</v>
      </c>
      <c r="DI209" s="140" t="str">
        <f>IF(DJ209="","",IFERROR(VLOOKUP(DATASHEET!DL195,lookup,2,FALSE)-$P209,""))</f>
        <v/>
      </c>
      <c r="DJ209" s="156" t="str">
        <f>IFERROR(INDEX(DATASHEET!$A$1:$DG$299,MATCH(PROGRESS!$A209,DATASHEET!$A$1:$A$299,0),MATCH(PROGRESS!DK$2,DATASHEET!$A$1:$DG$1,0)),"")</f>
        <v/>
      </c>
      <c r="DK209" s="156" t="str">
        <f t="shared" si="142"/>
        <v/>
      </c>
      <c r="DL209" s="138" t="str">
        <f>IF(ISBLANK(DATASHEET!DM195),"",DATASHEET!DM195)</f>
        <v/>
      </c>
      <c r="DM209" s="198" t="str">
        <f>IF(ISBLANK(DATASHEET!DN195),"",DATASHEET!DN195)</f>
        <v/>
      </c>
      <c r="DN209" s="140" t="str">
        <f>IF(DO209="","",IFERROR(VLOOKUP(DATASHEET!DP195,lookup,2,FALSE)-$P209,""))</f>
        <v/>
      </c>
      <c r="DO209" s="156" t="str">
        <f>IFERROR(INDEX(DATASHEET!$A$1:$DG$299,MATCH(PROGRESS!$A209,DATASHEET!$A$1:$A$299,0),MATCH(PROGRESS!DP$2,DATASHEET!$A$1:$DG$1,0)),"")</f>
        <v/>
      </c>
      <c r="DP209" s="156" t="str">
        <f t="shared" si="143"/>
        <v/>
      </c>
      <c r="DQ209" s="138" t="str">
        <f>IF(ISBLANK(DATASHEET!DQ195),"",DATASHEET!DQ195)</f>
        <v>GRY</v>
      </c>
      <c r="DR209" s="198" t="str">
        <f>IF(ISBLANK(DATASHEET!DR195),"",DATASHEET!DR195)</f>
        <v>11X-RE-3</v>
      </c>
      <c r="DS209" s="140" t="str">
        <f>IF(DT209="","",IFERROR(VLOOKUP(DATASHEET!DT195,lookup,2,FALSE)-$P209,""))</f>
        <v/>
      </c>
      <c r="DT209" s="156" t="str">
        <f>IFERROR(INDEX(DATASHEET!$A$1:$DG$299,MATCH(PROGRESS!$A209,DATASHEET!$A$1:$A$299,0),MATCH(PROGRESS!DU$2,DATASHEET!$A$1:$DG$1,0)),"")</f>
        <v/>
      </c>
      <c r="DU209" s="156" t="str">
        <f t="shared" si="144"/>
        <v/>
      </c>
      <c r="DV209" s="138" t="str">
        <f>IF(ISBLANK(DATASHEET!DU195),"",DATASHEET!DU195)</f>
        <v/>
      </c>
      <c r="DW209" s="198" t="str">
        <f>IF(ISBLANK(DATASHEET!DV195),"",DATASHEET!DV195)</f>
        <v/>
      </c>
      <c r="DX209" s="140" t="str">
        <f>IF(DY209="","",IFERROR(VLOOKUP(DATASHEET!DX195,lookup,2,FALSE)-$P209,""))</f>
        <v/>
      </c>
      <c r="DY209" s="156" t="str">
        <f>IFERROR(INDEX(DATASHEET!$A$1:$DG$299,MATCH(PROGRESS!$A209,DATASHEET!$A$1:$A$299,0),MATCH(PROGRESS!DZ$2,DATASHEET!$A$1:$DG$1,0)),"")</f>
        <v/>
      </c>
      <c r="DZ209" s="156" t="str">
        <f t="shared" si="145"/>
        <v/>
      </c>
      <c r="EA209" s="138" t="str">
        <f>IF(ISBLANK(DATASHEET!DY195),"",DATASHEET!DY195)</f>
        <v/>
      </c>
      <c r="EB209" s="198" t="str">
        <f>IF(ISBLANK(DATASHEET!DZ195),"",DATASHEET!DZ195)</f>
        <v/>
      </c>
      <c r="FD209" s="526"/>
      <c r="FE209" s="532"/>
      <c r="FF209" s="532"/>
      <c r="FG209" s="532"/>
      <c r="FH209" s="526"/>
      <c r="FI209" s="526"/>
      <c r="FJ209" s="532"/>
      <c r="FK209" s="526"/>
      <c r="FL209" s="532"/>
      <c r="FM209" s="526"/>
      <c r="FN209" s="532"/>
      <c r="FO209" s="532"/>
      <c r="FP209" s="532"/>
      <c r="FQ209" s="526"/>
      <c r="FR209" s="526"/>
      <c r="FS209" s="526"/>
      <c r="FT209" s="532"/>
      <c r="FU209" s="526"/>
      <c r="FV209" s="532"/>
      <c r="FW209" s="532"/>
      <c r="FX209" s="532"/>
      <c r="FY209" s="526"/>
      <c r="FZ209" s="532"/>
      <c r="GA209" s="529"/>
      <c r="GB209" s="530"/>
      <c r="GC209" s="530"/>
      <c r="GD209" s="529"/>
      <c r="GE209" s="530"/>
      <c r="GF209" s="530"/>
      <c r="GG209" s="530"/>
      <c r="GH209" s="530"/>
      <c r="GI209" s="530"/>
      <c r="GJ209" s="529"/>
      <c r="GK209" s="530"/>
      <c r="GL209" s="529"/>
      <c r="GM209" s="529"/>
      <c r="GN209" s="530"/>
      <c r="GO209" s="530"/>
      <c r="GP209" s="529"/>
      <c r="GQ209" s="529"/>
      <c r="GR209" s="530"/>
      <c r="GS209" s="530"/>
      <c r="GT209" s="529"/>
      <c r="HB209" t="s">
        <v>375</v>
      </c>
    </row>
    <row r="210" spans="1:210" ht="15.75" x14ac:dyDescent="0.25">
      <c r="A210" s="179">
        <f>DATASHEET!A196</f>
        <v>151718</v>
      </c>
      <c r="B210" s="58" t="str">
        <f>DATASHEET!B196</f>
        <v>UDUOISE, Eliana</v>
      </c>
      <c r="C210" s="169" t="str">
        <f>DATASHEET!C196</f>
        <v>11SK</v>
      </c>
      <c r="D210" s="170" t="str">
        <f>DATASHEET!D196</f>
        <v>F</v>
      </c>
      <c r="E210" s="170" t="str">
        <f>DATASHEET!J196</f>
        <v>N</v>
      </c>
      <c r="F210" s="170" t="str">
        <f>DATASHEET!E196</f>
        <v>N</v>
      </c>
      <c r="G210" s="170" t="str">
        <f>DATASHEET!F196</f>
        <v>Other Black African</v>
      </c>
      <c r="H210" s="170" t="str">
        <f>DATASHEET!G196</f>
        <v>N</v>
      </c>
      <c r="I210" s="170" t="str">
        <f>DATASHEET!H196</f>
        <v>N</v>
      </c>
      <c r="J210" s="170" t="str">
        <f>DATASHEET!I196</f>
        <v>N</v>
      </c>
      <c r="K210" s="171" t="str">
        <f>DATASHEET!M196</f>
        <v>M</v>
      </c>
      <c r="L210" s="88" t="str">
        <f t="shared" si="121"/>
        <v/>
      </c>
      <c r="M210" s="88" t="str">
        <f t="shared" si="122"/>
        <v/>
      </c>
      <c r="N210" s="498" t="str">
        <f>IF(ISBLANK(DATASHEET!L196),"",DATASHEET!L196)</f>
        <v>5-6</v>
      </c>
      <c r="O210" s="109">
        <f>IFERROR(IF(VLOOKUP(DATASHEET!A196,[5]YEAR11!$A$2:$AF$236,18,FALSE)="","",VLOOKUP(DATASHEET!A196,[5]YEAR11!$A$2:$AF$236,18,FALSE)),"")</f>
        <v>49.024999999999999</v>
      </c>
      <c r="P210" s="111">
        <f>IFERROR(IF(VLOOKUP(DATASHEET!A196,[5]YEAR11!$A$2:$AF$237,19,FALSE)="","",VLOOKUP(DATASHEET!A196,[5]YEAR11!$A$2:$AF$237,19,FALSE)),"")</f>
        <v>4.9024999999999999</v>
      </c>
      <c r="Q210" s="497">
        <f>'P8 BREAKDOWN'!M198</f>
        <v>-4.5024999999999995</v>
      </c>
      <c r="R210" s="140" t="str">
        <f>IF(S210="","",IFERROR(VLOOKUP(DATASHEET!AF196,lookup,2,FALSE)-$P210,""))</f>
        <v/>
      </c>
      <c r="S210" s="156" t="str">
        <f>IFERROR(INDEX(DATASHEET!$A$1:$DG$299,MATCH(PROGRESS!$A210,DATASHEET!$A$1:$A$299,0),MATCH(PROGRESS!T$2,DATASHEET!$A$1:$DG$1,0)),"")</f>
        <v/>
      </c>
      <c r="T210" s="156" t="str">
        <f t="shared" si="123"/>
        <v/>
      </c>
      <c r="U210" s="138" t="str">
        <f>IF(ISBLANK(DATASHEET!AG196),"",DATASHEET!AG196)</f>
        <v/>
      </c>
      <c r="V210" s="198" t="str">
        <f>IF(ISBLANK(DATASHEET!AH196),"",DATASHEET!AH196)</f>
        <v/>
      </c>
      <c r="W210" s="140" t="str">
        <f>IF(X210="","",IFERROR(VLOOKUP(DATASHEET!AJ196,lookup,2,FALSE)-$P210,""))</f>
        <v/>
      </c>
      <c r="X210" s="156" t="str">
        <f>IFERROR(INDEX(DATASHEET!$A$1:$DG$299,MATCH(PROGRESS!$A210,DATASHEET!$A$1:$A$299,0),MATCH(PROGRESS!Y$2,DATASHEET!$A$1:$DG$1,0)),"")</f>
        <v/>
      </c>
      <c r="Y210" s="156" t="str">
        <f t="shared" si="124"/>
        <v/>
      </c>
      <c r="Z210" s="138" t="str">
        <f>IF(ISBLANK(DATASHEET!AK196),"",DATASHEET!AK196)</f>
        <v>KBW</v>
      </c>
      <c r="AA210" s="198" t="str">
        <f>IF(ISBLANK(DATASHEET!AL196),"",DATASHEET!AL196)</f>
        <v>11T-BI-5</v>
      </c>
      <c r="AB210" s="140" t="str">
        <f>IF(AC210="","",IFERROR(VLOOKUP(DATASHEET!AN196,lookup,2,FALSE)-$P210,""))</f>
        <v/>
      </c>
      <c r="AC210" s="156" t="str">
        <f>IFERROR(INDEX(DATASHEET!$A$1:$DG$299,MATCH(PROGRESS!$A210,DATASHEET!$A$1:$A$299,0),MATCH(PROGRESS!AD$2,DATASHEET!$A$1:$DG$1,0)),"")</f>
        <v/>
      </c>
      <c r="AD210" s="156" t="str">
        <f t="shared" si="125"/>
        <v/>
      </c>
      <c r="AE210" s="138" t="str">
        <f>IF(ISBLANK(DATASHEET!AO196),"",DATASHEET!AO196)</f>
        <v>ASM</v>
      </c>
      <c r="AF210" s="198" t="str">
        <f>IF(ISBLANK(DATASHEET!AP196),"",DATASHEET!AP196)</f>
        <v>11MS2-BE-MS-1</v>
      </c>
      <c r="AG210" s="140" t="str">
        <f>IF(AH210="","",IFERROR(VLOOKUP(DATASHEET!AR196,lookup,2,FALSE)-$P210,""))</f>
        <v/>
      </c>
      <c r="AH210" s="156" t="str">
        <f>IFERROR(INDEX(DATASHEET!$A$1:$DG$299,MATCH(PROGRESS!$A210,DATASHEET!$A$1:$A$299,0),MATCH(PROGRESS!AI$2,DATASHEET!$A$1:$DG$1,0)),"")</f>
        <v/>
      </c>
      <c r="AI210" s="156" t="str">
        <f t="shared" si="126"/>
        <v/>
      </c>
      <c r="AJ210" s="138" t="str">
        <f>IF(ISBLANK(DATASHEET!AS196),"",DATASHEET!AS196)</f>
        <v>GN</v>
      </c>
      <c r="AK210" s="198" t="str">
        <f>IF(ISBLANK(DATASHEET!AT196),"",DATASHEET!AT196)</f>
        <v>11T-CH-5</v>
      </c>
      <c r="AL210" s="140" t="str">
        <f>IF(AM210="","",IFERROR(VLOOKUP(DATASHEET!AV196,lookup,2,FALSE)-$P210,""))</f>
        <v/>
      </c>
      <c r="AM210" s="156" t="str">
        <f>IFERROR(INDEX(DATASHEET!$A$1:$DG$299,MATCH(PROGRESS!$A210,DATASHEET!$A$1:$A$299,0),MATCH(PROGRESS!AN$2,DATASHEET!$A$1:$DG$1,0)),"")</f>
        <v/>
      </c>
      <c r="AN210" s="156" t="str">
        <f t="shared" si="127"/>
        <v/>
      </c>
      <c r="AO210" s="138" t="str">
        <f>IF(ISBLANK(DATASHEET!AW196),"",DATASHEET!AW196)</f>
        <v/>
      </c>
      <c r="AP210" s="198" t="str">
        <f>IF(ISBLANK(DATASHEET!AX196),"",DATASHEET!AX196)</f>
        <v/>
      </c>
      <c r="AQ210" s="140" t="str">
        <f>IF(AR210="","",IFERROR(VLOOKUP(DATASHEET!AZ196,lookup,2,FALSE)-$P210,""))</f>
        <v/>
      </c>
      <c r="AR210" s="156" t="str">
        <f>IFERROR(INDEX(DATASHEET!$A$1:$DG$299,MATCH(PROGRESS!$A210,DATASHEET!$A$1:$A$299,0),MATCH(PROGRESS!AS$2,DATASHEET!$A$1:$DG$1,0)),"")</f>
        <v/>
      </c>
      <c r="AS210" s="156" t="str">
        <f t="shared" si="128"/>
        <v/>
      </c>
      <c r="AT210" s="138" t="str">
        <f>IF(ISBLANK(DATASHEET!BA196),"",DATASHEET!BA196)</f>
        <v/>
      </c>
      <c r="AU210" s="198" t="str">
        <f>IF(ISBLANK(DATASHEET!BB196),"",DATASHEET!BB196)</f>
        <v/>
      </c>
      <c r="AV210" s="140" t="str">
        <f>IF(AW210="","",IFERROR(VLOOKUP(DATASHEET!BD196,lookup,2,FALSE)-$P210,""))</f>
        <v/>
      </c>
      <c r="AW210" s="156" t="str">
        <f>IFERROR(INDEX(DATASHEET!$A$1:$DG$299,MATCH(PROGRESS!$A210,DATASHEET!$A$1:$A$299,0),MATCH(PROGRESS!AX$2,DATASHEET!$A$1:$DG$1,0)),"")</f>
        <v/>
      </c>
      <c r="AX210" s="156" t="str">
        <f t="shared" si="129"/>
        <v/>
      </c>
      <c r="AY210" s="138" t="str">
        <f>IF(ISBLANK(DATASHEET!BE196),"",DATASHEET!BE196)</f>
        <v/>
      </c>
      <c r="AZ210" s="198" t="str">
        <f>IF(ISBLANK(DATASHEET!BF196),"",DATASHEET!BF196)</f>
        <v/>
      </c>
      <c r="BA210" s="140" t="str">
        <f>IF(BB210="","",IFERROR(VLOOKUP(DATASHEET!BH196,lookup,2,FALSE)-$P210,""))</f>
        <v/>
      </c>
      <c r="BB210" s="156" t="str">
        <f>IFERROR(INDEX(DATASHEET!$A$1:$DG$299,MATCH(PROGRESS!$A210,DATASHEET!$A$1:$A$299,0),MATCH(PROGRESS!BC$2,DATASHEET!$A$1:$DG$1,0)),"")</f>
        <v/>
      </c>
      <c r="BC210" s="156" t="str">
        <f t="shared" si="130"/>
        <v/>
      </c>
      <c r="BD210" s="138" t="str">
        <f>IF(ISBLANK(DATASHEET!BI196),"",DATASHEET!BI196)</f>
        <v>FB</v>
      </c>
      <c r="BE210" s="198" t="str">
        <f>IF(ISBLANK(DATASHEET!BJ196),"",DATASHEET!BJ196)</f>
        <v>11X-EN-6</v>
      </c>
      <c r="BF210" s="140" t="str">
        <f>IF(BG210="","",IFERROR(VLOOKUP(DATASHEET!BL196,lookup,2,FALSE)-$P210,""))</f>
        <v/>
      </c>
      <c r="BG210" s="156" t="str">
        <f>IFERROR(INDEX(DATASHEET!$A$1:$DG$299,MATCH(PROGRESS!$A210,DATASHEET!$A$1:$A$299,0),MATCH(PROGRESS!BH$2,DATASHEET!$A$1:$DG$1,0)),"")</f>
        <v/>
      </c>
      <c r="BH210" s="156" t="str">
        <f t="shared" si="131"/>
        <v/>
      </c>
      <c r="BI210" s="138" t="str">
        <f>IF(ISBLANK(DATASHEET!BM196),"",DATASHEET!BM196)</f>
        <v/>
      </c>
      <c r="BJ210" s="198" t="str">
        <f>IF(ISBLANK(DATASHEET!BN196),"",DATASHEET!BN196)</f>
        <v/>
      </c>
      <c r="BK210" s="140" t="str">
        <f>IF(BL210="","",IFERROR(VLOOKUP(DATASHEET!BP196,lookup,2,FALSE)-$P210,""))</f>
        <v/>
      </c>
      <c r="BL210" s="156" t="str">
        <f>IFERROR(INDEX(DATASHEET!$A$1:$DG$299,MATCH(PROGRESS!$A210,DATASHEET!$A$1:$A$299,0),MATCH(PROGRESS!BM$2,DATASHEET!$A$1:$DG$1,0)),"")</f>
        <v/>
      </c>
      <c r="BM210" s="156" t="str">
        <f t="shared" si="132"/>
        <v/>
      </c>
      <c r="BN210" s="138" t="str">
        <f>IF(ISBLANK(DATASHEET!BQ196),"",DATASHEET!BQ196)</f>
        <v/>
      </c>
      <c r="BO210" s="198" t="str">
        <f>IF(ISBLANK(DATASHEET!BR196),"",DATASHEET!BR196)</f>
        <v/>
      </c>
      <c r="BP210" s="140" t="str">
        <f>IF(BQ210="","",IFERROR(VLOOKUP(DATASHEET!BX196,lookup,2,FALSE)-$P210,""))</f>
        <v/>
      </c>
      <c r="BQ210" s="156" t="str">
        <f>IFERROR(INDEX(DATASHEET!$A$1:$DG$299,MATCH(PROGRESS!$A210,DATASHEET!$A$1:$A$299,0),MATCH(PROGRESS!BR$2,DATASHEET!$A$1:$DG$1,0)),"")</f>
        <v/>
      </c>
      <c r="BR210" s="156" t="str">
        <f t="shared" si="133"/>
        <v/>
      </c>
      <c r="BS210" s="138" t="str">
        <f>IF(ISBLANK(DATASHEET!BY196),"",DATASHEET!BY196)</f>
        <v>EGQ</v>
      </c>
      <c r="BT210" s="198" t="str">
        <f>IF(ISBLANK(DATASHEET!BZ196),"",DATASHEET!BZ196)</f>
        <v>11S-FR-2</v>
      </c>
      <c r="BU210" s="140" t="str">
        <f>IF(BV210="","",IFERROR(VLOOKUP(DATASHEET!CB196,lookup,2,FALSE)-$P210,""))</f>
        <v/>
      </c>
      <c r="BV210" s="156" t="str">
        <f>IFERROR(INDEX(DATASHEET!$A$1:$DG$299,MATCH(PROGRESS!$A210,DATASHEET!$A$1:$A$299,0),MATCH(PROGRESS!BW$2,DATASHEET!$A$1:$DG$1,0)),"")</f>
        <v/>
      </c>
      <c r="BW210" s="156" t="str">
        <f t="shared" si="134"/>
        <v/>
      </c>
      <c r="BX210" s="138" t="str">
        <f>IF(ISBLANK(DATASHEET!CC196),"",DATASHEET!CC196)</f>
        <v/>
      </c>
      <c r="BY210" s="198" t="str">
        <f>IF(ISBLANK(DATASHEET!CD196),"",DATASHEET!CD196)</f>
        <v/>
      </c>
      <c r="BZ210" s="140" t="str">
        <f>IF(CA210="","",IFERROR(VLOOKUP(DATASHEET!CE196,lookup,2,FALSE)-$P210,""))</f>
        <v/>
      </c>
      <c r="CA210" s="156" t="str">
        <f>IFERROR(INDEX(DATASHEET!$A$1:$DG$299,MATCH(PROGRESS!$A210,DATASHEET!$A$1:$A$299,0),MATCH(PROGRESS!CB$2,DATASHEET!$A$1:$DG$1,0)),"")</f>
        <v/>
      </c>
      <c r="CB210" s="156" t="str">
        <f t="shared" si="135"/>
        <v/>
      </c>
      <c r="CC210" s="138" t="str">
        <f>IF(ISBLANK(DATASHEET!CF196),"",DATASHEET!CF196)</f>
        <v/>
      </c>
      <c r="CD210" s="198" t="str">
        <f>IF(ISBLANK(DATASHEET!CG196),"",DATASHEET!CG196)</f>
        <v/>
      </c>
      <c r="CE210" s="140" t="str">
        <f>IF(CF210="","",IFERROR(VLOOKUP(DATASHEET!CJ196,lookup,2,FALSE)-$P210,""))</f>
        <v/>
      </c>
      <c r="CF210" s="156" t="str">
        <f>IFERROR(INDEX(DATASHEET!$A$1:$DG$299,MATCH(PROGRESS!$A210,DATASHEET!$A$1:$A$299,0),MATCH(PROGRESS!CG$2,DATASHEET!$A$1:$DG$1,0)),"")</f>
        <v/>
      </c>
      <c r="CG210" s="156" t="str">
        <f t="shared" si="136"/>
        <v/>
      </c>
      <c r="CH210" s="138" t="str">
        <f>IF(ISBLANK(DATASHEET!CK196),"",DATASHEET!CK196)</f>
        <v/>
      </c>
      <c r="CI210" s="198" t="str">
        <f>IF(ISBLANK(DATASHEET!CL196),"",DATASHEET!CL196)</f>
        <v/>
      </c>
      <c r="CJ210" s="140" t="str">
        <f>IF(CK210="","",IFERROR(VLOOKUP(DATASHEET!CN196,lookup,2,FALSE)-$P210,""))</f>
        <v/>
      </c>
      <c r="CK210" s="156" t="str">
        <f>IFERROR(INDEX(DATASHEET!$A$1:$DG$299,MATCH(PROGRESS!$A210,DATASHEET!$A$1:$A$299,0),MATCH(PROGRESS!CL$2,DATASHEET!$A$1:$DG$1,0)),"")</f>
        <v/>
      </c>
      <c r="CL210" s="156" t="str">
        <f t="shared" si="137"/>
        <v/>
      </c>
      <c r="CM210" s="138" t="str">
        <f>IF(ISBLANK(DATASHEET!CO196),"",DATASHEET!CO196)</f>
        <v>AMA</v>
      </c>
      <c r="CN210" s="198" t="str">
        <f>IF(ISBLANK(DATASHEET!CP196),"",DATASHEET!CP196)</f>
        <v>11X-MA-6</v>
      </c>
      <c r="CO210" s="140" t="str">
        <f>IF(CP210="","",IFERROR(VLOOKUP(DATASHEET!CR196,lookup,2,FALSE)-$P210,""))</f>
        <v/>
      </c>
      <c r="CP210" s="156" t="str">
        <f>IFERROR(INDEX(DATASHEET!$A$1:$DG$299,MATCH(PROGRESS!$A210,DATASHEET!$A$1:$A$299,0),MATCH(PROGRESS!CQ$2,DATASHEET!$A$1:$DG$1,0)),"")</f>
        <v/>
      </c>
      <c r="CQ210" s="156" t="str">
        <f t="shared" si="138"/>
        <v/>
      </c>
      <c r="CR210" s="138" t="str">
        <f>IF(ISBLANK(DATASHEET!CS196),"",DATASHEET!CS196)</f>
        <v/>
      </c>
      <c r="CS210" s="198" t="str">
        <f>IF(ISBLANK(DATASHEET!CT196),"",DATASHEET!CT196)</f>
        <v/>
      </c>
      <c r="CT210" s="140" t="str">
        <f>IF(CU210="","",IFERROR(VLOOKUP(DATASHEET!CV196,lookup,2,FALSE)-$P210,""))</f>
        <v/>
      </c>
      <c r="CU210" s="156" t="str">
        <f>IFERROR(INDEX(DATASHEET!$A$1:$DG$299,MATCH(PROGRESS!$A210,DATASHEET!$A$1:$A$299,0),MATCH(PROGRESS!CV$2,DATASHEET!$A$1:$DG$1,0)),"")</f>
        <v/>
      </c>
      <c r="CV210" s="156" t="str">
        <f t="shared" si="139"/>
        <v/>
      </c>
      <c r="CW210" s="138" t="str">
        <f>IF(ISBLANK(DATASHEET!CW196),"",DATASHEET!CW196)</f>
        <v/>
      </c>
      <c r="CX210" s="198" t="str">
        <f>IF(ISBLANK(DATASHEET!CX196),"",DATASHEET!CX196)</f>
        <v/>
      </c>
      <c r="CY210" s="140" t="str">
        <f>IF(CZ210="","",IFERROR(VLOOKUP(DATASHEET!DD196,lookup,2,FALSE)-$P210,""))</f>
        <v/>
      </c>
      <c r="CZ210" s="156" t="str">
        <f>IFERROR(INDEX(DATASHEET!$A$1:$DG$299,MATCH(PROGRESS!$A210,DATASHEET!$A$1:$A$299,0),MATCH(PROGRESS!DA$2,DATASHEET!$A$1:$DG$1,0)),"")</f>
        <v/>
      </c>
      <c r="DA210" s="156" t="str">
        <f t="shared" si="140"/>
        <v/>
      </c>
      <c r="DB210" s="138" t="str">
        <f>IF(ISBLANK(DATASHEET!DE196),"",DATASHEET!DE196)</f>
        <v/>
      </c>
      <c r="DC210" s="198" t="str">
        <f>IF(ISBLANK(DATASHEET!DF196),"",DATASHEET!DF196)</f>
        <v/>
      </c>
      <c r="DD210" s="140" t="str">
        <f>IF(DE210="","",IFERROR(VLOOKUP(DATASHEET!DH196,lookup,2,FALSE)-$P210,""))</f>
        <v/>
      </c>
      <c r="DE210" s="156" t="str">
        <f>IFERROR(INDEX(DATASHEET!$A$1:$DG$299,MATCH(PROGRESS!$A210,DATASHEET!$A$1:$A$299,0),MATCH(PROGRESS!DF$2,DATASHEET!$A$1:$DG$1,0)),"")</f>
        <v/>
      </c>
      <c r="DF210" s="156" t="str">
        <f t="shared" si="141"/>
        <v/>
      </c>
      <c r="DG210" s="138" t="str">
        <f>IF(ISBLANK(DATASHEET!DI196),"",DATASHEET!DI196)</f>
        <v>RA</v>
      </c>
      <c r="DH210" s="198" t="str">
        <f>IF(ISBLANK(DATASHEET!DJ196),"",DATASHEET!DJ196)</f>
        <v>11T-PH-5</v>
      </c>
      <c r="DI210" s="140" t="str">
        <f>IF(DJ210="","",IFERROR(VLOOKUP(DATASHEET!DL196,lookup,2,FALSE)-$P210,""))</f>
        <v/>
      </c>
      <c r="DJ210" s="156" t="str">
        <f>IFERROR(INDEX(DATASHEET!$A$1:$DG$299,MATCH(PROGRESS!$A210,DATASHEET!$A$1:$A$299,0),MATCH(PROGRESS!DK$2,DATASHEET!$A$1:$DG$1,0)),"")</f>
        <v/>
      </c>
      <c r="DK210" s="156" t="str">
        <f t="shared" si="142"/>
        <v/>
      </c>
      <c r="DL210" s="138" t="str">
        <f>IF(ISBLANK(DATASHEET!DM196),"",DATASHEET!DM196)</f>
        <v/>
      </c>
      <c r="DM210" s="198" t="str">
        <f>IF(ISBLANK(DATASHEET!DN196),"",DATASHEET!DN196)</f>
        <v/>
      </c>
      <c r="DN210" s="140" t="str">
        <f>IF(DO210="","",IFERROR(VLOOKUP(DATASHEET!DP196,lookup,2,FALSE)-$P210,""))</f>
        <v/>
      </c>
      <c r="DO210" s="156" t="str">
        <f>IFERROR(INDEX(DATASHEET!$A$1:$DG$299,MATCH(PROGRESS!$A210,DATASHEET!$A$1:$A$299,0),MATCH(PROGRESS!DP$2,DATASHEET!$A$1:$DG$1,0)),"")</f>
        <v/>
      </c>
      <c r="DP210" s="156" t="str">
        <f t="shared" si="143"/>
        <v/>
      </c>
      <c r="DQ210" s="138" t="str">
        <f>IF(ISBLANK(DATASHEET!DQ196),"",DATASHEET!DQ196)</f>
        <v>GRY</v>
      </c>
      <c r="DR210" s="198" t="str">
        <f>IF(ISBLANK(DATASHEET!DR196),"",DATASHEET!DR196)</f>
        <v>11X-RE-3</v>
      </c>
      <c r="DS210" s="140" t="str">
        <f>IF(DT210="","",IFERROR(VLOOKUP(DATASHEET!DT196,lookup,2,FALSE)-$P210,""))</f>
        <v/>
      </c>
      <c r="DT210" s="156" t="str">
        <f>IFERROR(INDEX(DATASHEET!$A$1:$DG$299,MATCH(PROGRESS!$A210,DATASHEET!$A$1:$A$299,0),MATCH(PROGRESS!DU$2,DATASHEET!$A$1:$DG$1,0)),"")</f>
        <v/>
      </c>
      <c r="DU210" s="156" t="str">
        <f t="shared" si="144"/>
        <v/>
      </c>
      <c r="DV210" s="138" t="str">
        <f>IF(ISBLANK(DATASHEET!DU196),"",DATASHEET!DU196)</f>
        <v/>
      </c>
      <c r="DW210" s="198" t="str">
        <f>IF(ISBLANK(DATASHEET!DV196),"",DATASHEET!DV196)</f>
        <v/>
      </c>
      <c r="DX210" s="140" t="str">
        <f>IF(DY210="","",IFERROR(VLOOKUP(DATASHEET!DX196,lookup,2,FALSE)-$P210,""))</f>
        <v/>
      </c>
      <c r="DY210" s="156" t="str">
        <f>IFERROR(INDEX(DATASHEET!$A$1:$DG$299,MATCH(PROGRESS!$A210,DATASHEET!$A$1:$A$299,0),MATCH(PROGRESS!DZ$2,DATASHEET!$A$1:$DG$1,0)),"")</f>
        <v/>
      </c>
      <c r="DZ210" s="156" t="str">
        <f t="shared" si="145"/>
        <v/>
      </c>
      <c r="EA210" s="138" t="str">
        <f>IF(ISBLANK(DATASHEET!DY196),"",DATASHEET!DY196)</f>
        <v/>
      </c>
      <c r="EB210" s="198" t="str">
        <f>IF(ISBLANK(DATASHEET!DZ196),"",DATASHEET!DZ196)</f>
        <v/>
      </c>
      <c r="FD210" s="526"/>
      <c r="FE210" s="532"/>
      <c r="FF210" s="532"/>
      <c r="FG210" s="532"/>
      <c r="FH210" s="526"/>
      <c r="FI210" s="526"/>
      <c r="FJ210" s="532"/>
      <c r="FK210" s="526"/>
      <c r="FL210" s="532"/>
      <c r="FM210" s="526"/>
      <c r="FN210" s="532"/>
      <c r="FO210" s="532"/>
      <c r="FP210" s="532"/>
      <c r="FQ210" s="526"/>
      <c r="FR210" s="526"/>
      <c r="FS210" s="526"/>
      <c r="FT210" s="532"/>
      <c r="FU210" s="526"/>
      <c r="FV210" s="532"/>
      <c r="FW210" s="532"/>
      <c r="FX210" s="532"/>
      <c r="FY210" s="526"/>
      <c r="FZ210" s="532"/>
      <c r="GA210" s="529"/>
      <c r="GB210" s="530"/>
      <c r="GC210" s="530"/>
      <c r="GD210" s="529"/>
      <c r="GE210" s="530"/>
      <c r="GF210" s="530"/>
      <c r="GG210" s="530"/>
      <c r="GH210" s="530"/>
      <c r="GI210" s="530"/>
      <c r="GJ210" s="529"/>
      <c r="GK210" s="530"/>
      <c r="GL210" s="529"/>
      <c r="GM210" s="529"/>
      <c r="GN210" s="530"/>
      <c r="GO210" s="530"/>
      <c r="GP210" s="529"/>
      <c r="GQ210" s="529"/>
      <c r="GR210" s="530"/>
      <c r="GS210" s="530"/>
      <c r="GT210" s="529"/>
      <c r="HA210" t="s">
        <v>375</v>
      </c>
      <c r="HB210" t="s">
        <v>375</v>
      </c>
    </row>
    <row r="211" spans="1:210" ht="15.75" x14ac:dyDescent="0.25">
      <c r="A211" s="179">
        <f>DATASHEET!A197</f>
        <v>151640</v>
      </c>
      <c r="B211" s="58" t="str">
        <f>DATASHEET!B197</f>
        <v>UFONDU, Chinonso</v>
      </c>
      <c r="C211" s="169" t="str">
        <f>DATASHEET!C197</f>
        <v>11SK</v>
      </c>
      <c r="D211" s="170" t="str">
        <f>DATASHEET!D197</f>
        <v>M</v>
      </c>
      <c r="E211" s="170" t="str">
        <f>DATASHEET!J197</f>
        <v>N</v>
      </c>
      <c r="F211" s="170" t="str">
        <f>DATASHEET!E197</f>
        <v>N</v>
      </c>
      <c r="G211" s="170" t="str">
        <f>DATASHEET!F197</f>
        <v>Other Black African</v>
      </c>
      <c r="H211" s="170" t="str">
        <f>DATASHEET!G197</f>
        <v>N</v>
      </c>
      <c r="I211" s="170" t="str">
        <f>DATASHEET!H197</f>
        <v>N</v>
      </c>
      <c r="J211" s="170" t="str">
        <f>DATASHEET!I197</f>
        <v>N</v>
      </c>
      <c r="K211" s="171" t="str">
        <f>DATASHEET!M197</f>
        <v>M</v>
      </c>
      <c r="L211" s="88" t="str">
        <f t="shared" si="121"/>
        <v/>
      </c>
      <c r="M211" s="88" t="str">
        <f t="shared" si="122"/>
        <v/>
      </c>
      <c r="N211" s="498" t="str">
        <f>IF(ISBLANK(DATASHEET!L197),"",DATASHEET!L197)</f>
        <v>5-6</v>
      </c>
      <c r="O211" s="109">
        <f>IFERROR(IF(VLOOKUP(DATASHEET!A197,[5]YEAR11!$A$2:$AF$236,18,FALSE)="","",VLOOKUP(DATASHEET!A197,[5]YEAR11!$A$2:$AF$236,18,FALSE)),"")</f>
        <v>54.013157999999997</v>
      </c>
      <c r="P211" s="111">
        <f>IFERROR(IF(VLOOKUP(DATASHEET!A197,[5]YEAR11!$A$2:$AF$237,19,FALSE)="","",VLOOKUP(DATASHEET!A197,[5]YEAR11!$A$2:$AF$237,19,FALSE)),"")</f>
        <v>5.4013157999999999</v>
      </c>
      <c r="Q211" s="497">
        <f>'P8 BREAKDOWN'!M199</f>
        <v>-4.6013158000000001</v>
      </c>
      <c r="R211" s="140" t="str">
        <f>IF(S211="","",IFERROR(VLOOKUP(DATASHEET!AF197,lookup,2,FALSE)-$P211,""))</f>
        <v/>
      </c>
      <c r="S211" s="156" t="str">
        <f>IFERROR(INDEX(DATASHEET!$A$1:$DG$299,MATCH(PROGRESS!$A211,DATASHEET!$A$1:$A$299,0),MATCH(PROGRESS!T$2,DATASHEET!$A$1:$DG$1,0)),"")</f>
        <v/>
      </c>
      <c r="T211" s="156" t="str">
        <f t="shared" si="123"/>
        <v/>
      </c>
      <c r="U211" s="138" t="str">
        <f>IF(ISBLANK(DATASHEET!AG197),"",DATASHEET!AG197)</f>
        <v/>
      </c>
      <c r="V211" s="198" t="str">
        <f>IF(ISBLANK(DATASHEET!AH197),"",DATASHEET!AH197)</f>
        <v/>
      </c>
      <c r="W211" s="140" t="str">
        <f>IF(X211="","",IFERROR(VLOOKUP(DATASHEET!AJ197,lookup,2,FALSE)-$P211,""))</f>
        <v/>
      </c>
      <c r="X211" s="156" t="str">
        <f>IFERROR(INDEX(DATASHEET!$A$1:$DG$299,MATCH(PROGRESS!$A211,DATASHEET!$A$1:$A$299,0),MATCH(PROGRESS!Y$2,DATASHEET!$A$1:$DG$1,0)),"")</f>
        <v/>
      </c>
      <c r="Y211" s="156" t="str">
        <f t="shared" si="124"/>
        <v/>
      </c>
      <c r="Z211" s="138" t="str">
        <f>IF(ISBLANK(DATASHEET!AK197),"",DATASHEET!AK197)</f>
        <v>RAB</v>
      </c>
      <c r="AA211" s="198" t="str">
        <f>IF(ISBLANK(DATASHEET!AL197),"",DATASHEET!AL197)</f>
        <v>11T-BI-2</v>
      </c>
      <c r="AB211" s="140" t="str">
        <f>IF(AC211="","",IFERROR(VLOOKUP(DATASHEET!AN197,lookup,2,FALSE)-$P211,""))</f>
        <v/>
      </c>
      <c r="AC211" s="156" t="str">
        <f>IFERROR(INDEX(DATASHEET!$A$1:$DG$299,MATCH(PROGRESS!$A211,DATASHEET!$A$1:$A$299,0),MATCH(PROGRESS!AD$2,DATASHEET!$A$1:$DG$1,0)),"")</f>
        <v/>
      </c>
      <c r="AD211" s="156" t="str">
        <f t="shared" si="125"/>
        <v/>
      </c>
      <c r="AE211" s="138" t="str">
        <f>IF(ISBLANK(DATASHEET!AO197),"",DATASHEET!AO197)</f>
        <v/>
      </c>
      <c r="AF211" s="198" t="str">
        <f>IF(ISBLANK(DATASHEET!AP197),"",DATASHEET!AP197)</f>
        <v/>
      </c>
      <c r="AG211" s="140" t="str">
        <f>IF(AH211="","",IFERROR(VLOOKUP(DATASHEET!AR197,lookup,2,FALSE)-$P211,""))</f>
        <v/>
      </c>
      <c r="AH211" s="156" t="str">
        <f>IFERROR(INDEX(DATASHEET!$A$1:$DG$299,MATCH(PROGRESS!$A211,DATASHEET!$A$1:$A$299,0),MATCH(PROGRESS!AI$2,DATASHEET!$A$1:$DG$1,0)),"")</f>
        <v/>
      </c>
      <c r="AI211" s="156" t="str">
        <f t="shared" si="126"/>
        <v/>
      </c>
      <c r="AJ211" s="138" t="str">
        <f>IF(ISBLANK(DATASHEET!AS197),"",DATASHEET!AS197)</f>
        <v>GN</v>
      </c>
      <c r="AK211" s="198" t="str">
        <f>IF(ISBLANK(DATASHEET!AT197),"",DATASHEET!AT197)</f>
        <v>11T-CH-2</v>
      </c>
      <c r="AL211" s="140" t="str">
        <f>IF(AM211="","",IFERROR(VLOOKUP(DATASHEET!AV197,lookup,2,FALSE)-$P211,""))</f>
        <v/>
      </c>
      <c r="AM211" s="156" t="str">
        <f>IFERROR(INDEX(DATASHEET!$A$1:$DG$299,MATCH(PROGRESS!$A211,DATASHEET!$A$1:$A$299,0),MATCH(PROGRESS!AN$2,DATASHEET!$A$1:$DG$1,0)),"")</f>
        <v/>
      </c>
      <c r="AN211" s="156" t="str">
        <f t="shared" si="127"/>
        <v/>
      </c>
      <c r="AO211" s="138" t="str">
        <f>IF(ISBLANK(DATASHEET!AW197),"",DATASHEET!AW197)</f>
        <v/>
      </c>
      <c r="AP211" s="198" t="str">
        <f>IF(ISBLANK(DATASHEET!AX197),"",DATASHEET!AX197)</f>
        <v/>
      </c>
      <c r="AQ211" s="140" t="str">
        <f>IF(AR211="","",IFERROR(VLOOKUP(DATASHEET!AZ197,lookup,2,FALSE)-$P211,""))</f>
        <v/>
      </c>
      <c r="AR211" s="156" t="str">
        <f>IFERROR(INDEX(DATASHEET!$A$1:$DG$299,MATCH(PROGRESS!$A211,DATASHEET!$A$1:$A$299,0),MATCH(PROGRESS!AS$2,DATASHEET!$A$1:$DG$1,0)),"")</f>
        <v/>
      </c>
      <c r="AS211" s="156" t="str">
        <f t="shared" si="128"/>
        <v/>
      </c>
      <c r="AT211" s="138" t="str">
        <f>IF(ISBLANK(DATASHEET!BA197),"",DATASHEET!BA197)</f>
        <v/>
      </c>
      <c r="AU211" s="198" t="str">
        <f>IF(ISBLANK(DATASHEET!BB197),"",DATASHEET!BB197)</f>
        <v/>
      </c>
      <c r="AV211" s="140" t="str">
        <f>IF(AW211="","",IFERROR(VLOOKUP(DATASHEET!BD197,lookup,2,FALSE)-$P211,""))</f>
        <v/>
      </c>
      <c r="AW211" s="156" t="str">
        <f>IFERROR(INDEX(DATASHEET!$A$1:$DG$299,MATCH(PROGRESS!$A211,DATASHEET!$A$1:$A$299,0),MATCH(PROGRESS!AX$2,DATASHEET!$A$1:$DG$1,0)),"")</f>
        <v/>
      </c>
      <c r="AX211" s="156" t="str">
        <f t="shared" si="129"/>
        <v/>
      </c>
      <c r="AY211" s="138" t="str">
        <f>IF(ISBLANK(DATASHEET!BE197),"",DATASHEET!BE197)</f>
        <v/>
      </c>
      <c r="AZ211" s="198" t="str">
        <f>IF(ISBLANK(DATASHEET!BF197),"",DATASHEET!BF197)</f>
        <v/>
      </c>
      <c r="BA211" s="140" t="str">
        <f>IF(BB211="","",IFERROR(VLOOKUP(DATASHEET!BH197,lookup,2,FALSE)-$P211,""))</f>
        <v/>
      </c>
      <c r="BB211" s="156" t="str">
        <f>IFERROR(INDEX(DATASHEET!$A$1:$DG$299,MATCH(PROGRESS!$A211,DATASHEET!$A$1:$A$299,0),MATCH(PROGRESS!BC$2,DATASHEET!$A$1:$DG$1,0)),"")</f>
        <v/>
      </c>
      <c r="BC211" s="156" t="str">
        <f t="shared" si="130"/>
        <v/>
      </c>
      <c r="BD211" s="138" t="str">
        <f>IF(ISBLANK(DATASHEET!BI197),"",DATASHEET!BI197)</f>
        <v>BH</v>
      </c>
      <c r="BE211" s="198" t="str">
        <f>IF(ISBLANK(DATASHEET!BJ197),"",DATASHEET!BJ197)</f>
        <v>11X-EN-2</v>
      </c>
      <c r="BF211" s="140" t="str">
        <f>IF(BG211="","",IFERROR(VLOOKUP(DATASHEET!BL197,lookup,2,FALSE)-$P211,""))</f>
        <v/>
      </c>
      <c r="BG211" s="156" t="str">
        <f>IFERROR(INDEX(DATASHEET!$A$1:$DG$299,MATCH(PROGRESS!$A211,DATASHEET!$A$1:$A$299,0),MATCH(PROGRESS!BH$2,DATASHEET!$A$1:$DG$1,0)),"")</f>
        <v/>
      </c>
      <c r="BH211" s="156" t="str">
        <f t="shared" si="131"/>
        <v/>
      </c>
      <c r="BI211" s="138" t="str">
        <f>IF(ISBLANK(DATASHEET!BM197),"",DATASHEET!BM197)</f>
        <v/>
      </c>
      <c r="BJ211" s="198" t="str">
        <f>IF(ISBLANK(DATASHEET!BN197),"",DATASHEET!BN197)</f>
        <v/>
      </c>
      <c r="BK211" s="140" t="str">
        <f>IF(BL211="","",IFERROR(VLOOKUP(DATASHEET!BP197,lookup,2,FALSE)-$P211,""))</f>
        <v/>
      </c>
      <c r="BL211" s="156" t="str">
        <f>IFERROR(INDEX(DATASHEET!$A$1:$DG$299,MATCH(PROGRESS!$A211,DATASHEET!$A$1:$A$299,0),MATCH(PROGRESS!BM$2,DATASHEET!$A$1:$DG$1,0)),"")</f>
        <v/>
      </c>
      <c r="BM211" s="156" t="str">
        <f t="shared" si="132"/>
        <v/>
      </c>
      <c r="BN211" s="138" t="str">
        <f>IF(ISBLANK(DATASHEET!BQ197),"",DATASHEET!BQ197)</f>
        <v/>
      </c>
      <c r="BO211" s="198" t="str">
        <f>IF(ISBLANK(DATASHEET!BR197),"",DATASHEET!BR197)</f>
        <v/>
      </c>
      <c r="BP211" s="140" t="str">
        <f>IF(BQ211="","",IFERROR(VLOOKUP(DATASHEET!BX197,lookup,2,FALSE)-$P211,""))</f>
        <v/>
      </c>
      <c r="BQ211" s="156" t="str">
        <f>IFERROR(INDEX(DATASHEET!$A$1:$DG$299,MATCH(PROGRESS!$A211,DATASHEET!$A$1:$A$299,0),MATCH(PROGRESS!BR$2,DATASHEET!$A$1:$DG$1,0)),"")</f>
        <v/>
      </c>
      <c r="BR211" s="156" t="str">
        <f t="shared" si="133"/>
        <v/>
      </c>
      <c r="BS211" s="138" t="str">
        <f>IF(ISBLANK(DATASHEET!BY197),"",DATASHEET!BY197)</f>
        <v>EGQ</v>
      </c>
      <c r="BT211" s="198" t="str">
        <f>IF(ISBLANK(DATASHEET!BZ197),"",DATASHEET!BZ197)</f>
        <v>11S-FR-2</v>
      </c>
      <c r="BU211" s="140" t="str">
        <f>IF(BV211="","",IFERROR(VLOOKUP(DATASHEET!CB197,lookup,2,FALSE)-$P211,""))</f>
        <v/>
      </c>
      <c r="BV211" s="156" t="str">
        <f>IFERROR(INDEX(DATASHEET!$A$1:$DG$299,MATCH(PROGRESS!$A211,DATASHEET!$A$1:$A$299,0),MATCH(PROGRESS!BW$2,DATASHEET!$A$1:$DG$1,0)),"")</f>
        <v/>
      </c>
      <c r="BW211" s="156" t="str">
        <f t="shared" si="134"/>
        <v/>
      </c>
      <c r="BX211" s="138" t="str">
        <f>IF(ISBLANK(DATASHEET!CC197),"",DATASHEET!CC197)</f>
        <v/>
      </c>
      <c r="BY211" s="198" t="str">
        <f>IF(ISBLANK(DATASHEET!CD197),"",DATASHEET!CD197)</f>
        <v/>
      </c>
      <c r="BZ211" s="140" t="str">
        <f>IF(CA211="","",IFERROR(VLOOKUP(DATASHEET!CE197,lookup,2,FALSE)-$P211,""))</f>
        <v/>
      </c>
      <c r="CA211" s="156" t="str">
        <f>IFERROR(INDEX(DATASHEET!$A$1:$DG$299,MATCH(PROGRESS!$A211,DATASHEET!$A$1:$A$299,0),MATCH(PROGRESS!CB$2,DATASHEET!$A$1:$DG$1,0)),"")</f>
        <v/>
      </c>
      <c r="CB211" s="156" t="str">
        <f t="shared" si="135"/>
        <v/>
      </c>
      <c r="CC211" s="138" t="str">
        <f>IF(ISBLANK(DATASHEET!CF197),"",DATASHEET!CF197)</f>
        <v/>
      </c>
      <c r="CD211" s="198" t="str">
        <f>IF(ISBLANK(DATASHEET!CG197),"",DATASHEET!CG197)</f>
        <v/>
      </c>
      <c r="CE211" s="140" t="str">
        <f>IF(CF211="","",IFERROR(VLOOKUP(DATASHEET!CJ197,lookup,2,FALSE)-$P211,""))</f>
        <v/>
      </c>
      <c r="CF211" s="156" t="str">
        <f>IFERROR(INDEX(DATASHEET!$A$1:$DG$299,MATCH(PROGRESS!$A211,DATASHEET!$A$1:$A$299,0),MATCH(PROGRESS!CG$2,DATASHEET!$A$1:$DG$1,0)),"")</f>
        <v/>
      </c>
      <c r="CG211" s="156" t="str">
        <f t="shared" si="136"/>
        <v/>
      </c>
      <c r="CH211" s="138" t="str">
        <f>IF(ISBLANK(DATASHEET!CK197),"",DATASHEET!CK197)</f>
        <v/>
      </c>
      <c r="CI211" s="198" t="str">
        <f>IF(ISBLANK(DATASHEET!CL197),"",DATASHEET!CL197)</f>
        <v/>
      </c>
      <c r="CJ211" s="140" t="str">
        <f>IF(CK211="","",IFERROR(VLOOKUP(DATASHEET!CN197,lookup,2,FALSE)-$P211,""))</f>
        <v/>
      </c>
      <c r="CK211" s="156" t="str">
        <f>IFERROR(INDEX(DATASHEET!$A$1:$DG$299,MATCH(PROGRESS!$A211,DATASHEET!$A$1:$A$299,0),MATCH(PROGRESS!CL$2,DATASHEET!$A$1:$DG$1,0)),"")</f>
        <v/>
      </c>
      <c r="CL211" s="156" t="str">
        <f t="shared" si="137"/>
        <v/>
      </c>
      <c r="CM211" s="138" t="str">
        <f>IF(ISBLANK(DATASHEET!CO197),"",DATASHEET!CO197)</f>
        <v>NBU</v>
      </c>
      <c r="CN211" s="198" t="str">
        <f>IF(ISBLANK(DATASHEET!CP197),"",DATASHEET!CP197)</f>
        <v>11X-MA-3</v>
      </c>
      <c r="CO211" s="140" t="str">
        <f>IF(CP211="","",IFERROR(VLOOKUP(DATASHEET!CR197,lookup,2,FALSE)-$P211,""))</f>
        <v/>
      </c>
      <c r="CP211" s="156" t="str">
        <f>IFERROR(INDEX(DATASHEET!$A$1:$DG$299,MATCH(PROGRESS!$A211,DATASHEET!$A$1:$A$299,0),MATCH(PROGRESS!CQ$2,DATASHEET!$A$1:$DG$1,0)),"")</f>
        <v/>
      </c>
      <c r="CQ211" s="156" t="str">
        <f t="shared" si="138"/>
        <v/>
      </c>
      <c r="CR211" s="138" t="str">
        <f>IF(ISBLANK(DATASHEET!CS197),"",DATASHEET!CS197)</f>
        <v/>
      </c>
      <c r="CS211" s="198" t="str">
        <f>IF(ISBLANK(DATASHEET!CT197),"",DATASHEET!CT197)</f>
        <v/>
      </c>
      <c r="CT211" s="140" t="str">
        <f>IF(CU211="","",IFERROR(VLOOKUP(DATASHEET!CV197,lookup,2,FALSE)-$P211,""))</f>
        <v/>
      </c>
      <c r="CU211" s="156" t="str">
        <f>IFERROR(INDEX(DATASHEET!$A$1:$DG$299,MATCH(PROGRESS!$A211,DATASHEET!$A$1:$A$299,0),MATCH(PROGRESS!CV$2,DATASHEET!$A$1:$DG$1,0)),"")</f>
        <v/>
      </c>
      <c r="CV211" s="156" t="str">
        <f t="shared" si="139"/>
        <v/>
      </c>
      <c r="CW211" s="138" t="str">
        <f>IF(ISBLANK(DATASHEET!CW197),"",DATASHEET!CW197)</f>
        <v/>
      </c>
      <c r="CX211" s="198" t="str">
        <f>IF(ISBLANK(DATASHEET!CX197),"",DATASHEET!CX197)</f>
        <v/>
      </c>
      <c r="CY211" s="140" t="str">
        <f>IF(CZ211="","",IFERROR(VLOOKUP(DATASHEET!DD197,lookup,2,FALSE)-$P211,""))</f>
        <v/>
      </c>
      <c r="CZ211" s="156" t="str">
        <f>IFERROR(INDEX(DATASHEET!$A$1:$DG$299,MATCH(PROGRESS!$A211,DATASHEET!$A$1:$A$299,0),MATCH(PROGRESS!DA$2,DATASHEET!$A$1:$DG$1,0)),"")</f>
        <v/>
      </c>
      <c r="DA211" s="156" t="str">
        <f t="shared" si="140"/>
        <v/>
      </c>
      <c r="DB211" s="138" t="str">
        <f>IF(ISBLANK(DATASHEET!DE197),"",DATASHEET!DE197)</f>
        <v>JOS</v>
      </c>
      <c r="DC211" s="198" t="str">
        <f>IF(ISBLANK(DATASHEET!DF197),"",DATASHEET!DF197)</f>
        <v>11MS2-PE-MS2-10</v>
      </c>
      <c r="DD211" s="140" t="str">
        <f>IF(DE211="","",IFERROR(VLOOKUP(DATASHEET!DH197,lookup,2,FALSE)-$P211,""))</f>
        <v/>
      </c>
      <c r="DE211" s="156" t="str">
        <f>IFERROR(INDEX(DATASHEET!$A$1:$DG$299,MATCH(PROGRESS!$A211,DATASHEET!$A$1:$A$299,0),MATCH(PROGRESS!DF$2,DATASHEET!$A$1:$DG$1,0)),"")</f>
        <v/>
      </c>
      <c r="DF211" s="156" t="str">
        <f t="shared" si="141"/>
        <v/>
      </c>
      <c r="DG211" s="138" t="str">
        <f>IF(ISBLANK(DATASHEET!DI197),"",DATASHEET!DI197)</f>
        <v>DWA</v>
      </c>
      <c r="DH211" s="198" t="str">
        <f>IF(ISBLANK(DATASHEET!DJ197),"",DATASHEET!DJ197)</f>
        <v>11T-PH-2</v>
      </c>
      <c r="DI211" s="140" t="str">
        <f>IF(DJ211="","",IFERROR(VLOOKUP(DATASHEET!DL197,lookup,2,FALSE)-$P211,""))</f>
        <v/>
      </c>
      <c r="DJ211" s="156" t="str">
        <f>IFERROR(INDEX(DATASHEET!$A$1:$DG$299,MATCH(PROGRESS!$A211,DATASHEET!$A$1:$A$299,0),MATCH(PROGRESS!DK$2,DATASHEET!$A$1:$DG$1,0)),"")</f>
        <v/>
      </c>
      <c r="DK211" s="156" t="str">
        <f t="shared" si="142"/>
        <v/>
      </c>
      <c r="DL211" s="138" t="str">
        <f>IF(ISBLANK(DATASHEET!DM197),"",DATASHEET!DM197)</f>
        <v/>
      </c>
      <c r="DM211" s="198" t="str">
        <f>IF(ISBLANK(DATASHEET!DN197),"",DATASHEET!DN197)</f>
        <v/>
      </c>
      <c r="DN211" s="140" t="str">
        <f>IF(DO211="","",IFERROR(VLOOKUP(DATASHEET!DP197,lookup,2,FALSE)-$P211,""))</f>
        <v/>
      </c>
      <c r="DO211" s="156" t="str">
        <f>IFERROR(INDEX(DATASHEET!$A$1:$DG$299,MATCH(PROGRESS!$A211,DATASHEET!$A$1:$A$299,0),MATCH(PROGRESS!DP$2,DATASHEET!$A$1:$DG$1,0)),"")</f>
        <v/>
      </c>
      <c r="DP211" s="156" t="str">
        <f t="shared" si="143"/>
        <v/>
      </c>
      <c r="DQ211" s="138" t="str">
        <f>IF(ISBLANK(DATASHEET!DQ197),"",DATASHEET!DQ197)</f>
        <v>NT</v>
      </c>
      <c r="DR211" s="198" t="str">
        <f>IF(ISBLANK(DATASHEET!DR197),"",DATASHEET!DR197)</f>
        <v>11X-RE-5</v>
      </c>
      <c r="DS211" s="140" t="str">
        <f>IF(DT211="","",IFERROR(VLOOKUP(DATASHEET!DT197,lookup,2,FALSE)-$P211,""))</f>
        <v/>
      </c>
      <c r="DT211" s="156" t="str">
        <f>IFERROR(INDEX(DATASHEET!$A$1:$DG$299,MATCH(PROGRESS!$A211,DATASHEET!$A$1:$A$299,0),MATCH(PROGRESS!DU$2,DATASHEET!$A$1:$DG$1,0)),"")</f>
        <v/>
      </c>
      <c r="DU211" s="156" t="str">
        <f t="shared" si="144"/>
        <v/>
      </c>
      <c r="DV211" s="138" t="str">
        <f>IF(ISBLANK(DATASHEET!DU197),"",DATASHEET!DU197)</f>
        <v/>
      </c>
      <c r="DW211" s="198" t="str">
        <f>IF(ISBLANK(DATASHEET!DV197),"",DATASHEET!DV197)</f>
        <v/>
      </c>
      <c r="DX211" s="140" t="str">
        <f>IF(DY211="","",IFERROR(VLOOKUP(DATASHEET!DX197,lookup,2,FALSE)-$P211,""))</f>
        <v/>
      </c>
      <c r="DY211" s="156" t="str">
        <f>IFERROR(INDEX(DATASHEET!$A$1:$DG$299,MATCH(PROGRESS!$A211,DATASHEET!$A$1:$A$299,0),MATCH(PROGRESS!DZ$2,DATASHEET!$A$1:$DG$1,0)),"")</f>
        <v/>
      </c>
      <c r="DZ211" s="156" t="str">
        <f t="shared" si="145"/>
        <v/>
      </c>
      <c r="EA211" s="138" t="str">
        <f>IF(ISBLANK(DATASHEET!DY197),"",DATASHEET!DY197)</f>
        <v/>
      </c>
      <c r="EB211" s="198" t="str">
        <f>IF(ISBLANK(DATASHEET!DZ197),"",DATASHEET!DZ197)</f>
        <v/>
      </c>
      <c r="FD211" s="526"/>
      <c r="FE211" s="532"/>
      <c r="FF211" s="532"/>
      <c r="FG211" s="532"/>
      <c r="FH211" s="526"/>
      <c r="FI211" s="526"/>
      <c r="FJ211" s="532"/>
      <c r="FK211" s="526"/>
      <c r="FL211" s="532"/>
      <c r="FM211" s="526"/>
      <c r="FN211" s="532"/>
      <c r="FO211" s="532"/>
      <c r="FP211" s="532"/>
      <c r="FQ211" s="526"/>
      <c r="FR211" s="526"/>
      <c r="FS211" s="526"/>
      <c r="FT211" s="532"/>
      <c r="FU211" s="526"/>
      <c r="FV211" s="532"/>
      <c r="FW211" s="532"/>
      <c r="FX211" s="532"/>
      <c r="FY211" s="526"/>
      <c r="FZ211" s="532"/>
      <c r="GA211" s="529"/>
      <c r="GB211" s="530"/>
      <c r="GC211" s="530"/>
      <c r="GD211" s="529"/>
      <c r="GE211" s="530"/>
      <c r="GF211" s="530"/>
      <c r="GG211" s="530"/>
      <c r="GH211" s="530"/>
      <c r="GI211" s="530"/>
      <c r="GJ211" s="529"/>
      <c r="GK211" s="530"/>
      <c r="GL211" s="529"/>
      <c r="GM211" s="529"/>
      <c r="GN211" s="530"/>
      <c r="GO211" s="530"/>
      <c r="GP211" s="529"/>
      <c r="GQ211" s="529"/>
      <c r="GR211" s="530"/>
      <c r="GS211" s="530"/>
      <c r="GT211" s="529"/>
      <c r="HB211" t="s">
        <v>375</v>
      </c>
    </row>
    <row r="212" spans="1:210" ht="15.75" x14ac:dyDescent="0.25">
      <c r="A212" s="179">
        <f>DATASHEET!A198</f>
        <v>151535</v>
      </c>
      <c r="B212" s="58" t="str">
        <f>DATASHEET!B198</f>
        <v>UWAGBOE, Eghosa</v>
      </c>
      <c r="C212" s="169" t="str">
        <f>DATASHEET!C198</f>
        <v>11SDA</v>
      </c>
      <c r="D212" s="170" t="str">
        <f>DATASHEET!D198</f>
        <v>F</v>
      </c>
      <c r="E212" s="170" t="str">
        <f>DATASHEET!J198</f>
        <v>N</v>
      </c>
      <c r="F212" s="170" t="str">
        <f>DATASHEET!E198</f>
        <v>Y</v>
      </c>
      <c r="G212" s="170" t="str">
        <f>DATASHEET!F198</f>
        <v>Other Black African</v>
      </c>
      <c r="H212" s="170" t="str">
        <f>DATASHEET!G198</f>
        <v>N</v>
      </c>
      <c r="I212" s="170" t="str">
        <f>DATASHEET!H198</f>
        <v>Y</v>
      </c>
      <c r="J212" s="170" t="str">
        <f>DATASHEET!I198</f>
        <v>N</v>
      </c>
      <c r="K212" s="171" t="str">
        <f>DATASHEET!M198</f>
        <v>M</v>
      </c>
      <c r="L212" s="88" t="str">
        <f t="shared" si="121"/>
        <v/>
      </c>
      <c r="M212" s="88" t="str">
        <f t="shared" si="122"/>
        <v/>
      </c>
      <c r="N212" s="498" t="str">
        <f>IF(ISBLANK(DATASHEET!L198),"",DATASHEET!L198)</f>
        <v>5-6</v>
      </c>
      <c r="O212" s="109">
        <f>IFERROR(IF(VLOOKUP(DATASHEET!A198,[5]YEAR11!$A$2:$AF$236,18,FALSE)="","",VLOOKUP(DATASHEET!A198,[5]YEAR11!$A$2:$AF$236,18,FALSE)),"")</f>
        <v>42.677678999999998</v>
      </c>
      <c r="P212" s="111">
        <f>IFERROR(IF(VLOOKUP(DATASHEET!A198,[5]YEAR11!$A$2:$AF$237,19,FALSE)="","",VLOOKUP(DATASHEET!A198,[5]YEAR11!$A$2:$AF$237,19,FALSE)),"")</f>
        <v>4.2677678999999999</v>
      </c>
      <c r="Q212" s="497">
        <f>'P8 BREAKDOWN'!M200</f>
        <v>-3.7677678999999999</v>
      </c>
      <c r="R212" s="140" t="str">
        <f>IF(S212="","",IFERROR(VLOOKUP(DATASHEET!AF198,lookup,2,FALSE)-$P212,""))</f>
        <v/>
      </c>
      <c r="S212" s="156" t="str">
        <f>IFERROR(INDEX(DATASHEET!$A$1:$DG$299,MATCH(PROGRESS!$A212,DATASHEET!$A$1:$A$299,0),MATCH(PROGRESS!T$2,DATASHEET!$A$1:$DG$1,0)),"")</f>
        <v/>
      </c>
      <c r="T212" s="156" t="str">
        <f t="shared" si="123"/>
        <v/>
      </c>
      <c r="U212" s="138" t="str">
        <f>IF(ISBLANK(DATASHEET!AG198),"",DATASHEET!AG198)</f>
        <v/>
      </c>
      <c r="V212" s="198" t="str">
        <f>IF(ISBLANK(DATASHEET!AH198),"",DATASHEET!AH198)</f>
        <v/>
      </c>
      <c r="W212" s="140" t="str">
        <f>IF(X212="","",IFERROR(VLOOKUP(DATASHEET!AJ198,lookup,2,FALSE)-$P212,""))</f>
        <v/>
      </c>
      <c r="X212" s="156" t="str">
        <f>IFERROR(INDEX(DATASHEET!$A$1:$DG$299,MATCH(PROGRESS!$A212,DATASHEET!$A$1:$A$299,0),MATCH(PROGRESS!Y$2,DATASHEET!$A$1:$DG$1,0)),"")</f>
        <v/>
      </c>
      <c r="Y212" s="156" t="str">
        <f t="shared" si="124"/>
        <v/>
      </c>
      <c r="Z212" s="138" t="str">
        <f>IF(ISBLANK(DATASHEET!AK198),"",DATASHEET!AK198)</f>
        <v>KBW</v>
      </c>
      <c r="AA212" s="198" t="str">
        <f>IF(ISBLANK(DATASHEET!AL198),"",DATASHEET!AL198)</f>
        <v>11T-BI-5</v>
      </c>
      <c r="AB212" s="140" t="str">
        <f>IF(AC212="","",IFERROR(VLOOKUP(DATASHEET!AN198,lookup,2,FALSE)-$P212,""))</f>
        <v/>
      </c>
      <c r="AC212" s="156" t="str">
        <f>IFERROR(INDEX(DATASHEET!$A$1:$DG$299,MATCH(PROGRESS!$A212,DATASHEET!$A$1:$A$299,0),MATCH(PROGRESS!AD$2,DATASHEET!$A$1:$DG$1,0)),"")</f>
        <v/>
      </c>
      <c r="AD212" s="156" t="str">
        <f t="shared" si="125"/>
        <v/>
      </c>
      <c r="AE212" s="138" t="str">
        <f>IF(ISBLANK(DATASHEET!AO198),"",DATASHEET!AO198)</f>
        <v/>
      </c>
      <c r="AF212" s="198" t="str">
        <f>IF(ISBLANK(DATASHEET!AP198),"",DATASHEET!AP198)</f>
        <v/>
      </c>
      <c r="AG212" s="140" t="str">
        <f>IF(AH212="","",IFERROR(VLOOKUP(DATASHEET!AR198,lookup,2,FALSE)-$P212,""))</f>
        <v/>
      </c>
      <c r="AH212" s="156" t="str">
        <f>IFERROR(INDEX(DATASHEET!$A$1:$DG$299,MATCH(PROGRESS!$A212,DATASHEET!$A$1:$A$299,0),MATCH(PROGRESS!AI$2,DATASHEET!$A$1:$DG$1,0)),"")</f>
        <v/>
      </c>
      <c r="AI212" s="156" t="str">
        <f t="shared" si="126"/>
        <v/>
      </c>
      <c r="AJ212" s="138" t="str">
        <f>IF(ISBLANK(DATASHEET!AS198),"",DATASHEET!AS198)</f>
        <v>GN</v>
      </c>
      <c r="AK212" s="198" t="str">
        <f>IF(ISBLANK(DATASHEET!AT198),"",DATASHEET!AT198)</f>
        <v>11T-CH-5</v>
      </c>
      <c r="AL212" s="140" t="str">
        <f>IF(AM212="","",IFERROR(VLOOKUP(DATASHEET!AV198,lookup,2,FALSE)-$P212,""))</f>
        <v/>
      </c>
      <c r="AM212" s="156" t="str">
        <f>IFERROR(INDEX(DATASHEET!$A$1:$DG$299,MATCH(PROGRESS!$A212,DATASHEET!$A$1:$A$299,0),MATCH(PROGRESS!AN$2,DATASHEET!$A$1:$DG$1,0)),"")</f>
        <v/>
      </c>
      <c r="AN212" s="156" t="str">
        <f t="shared" si="127"/>
        <v/>
      </c>
      <c r="AO212" s="138" t="str">
        <f>IF(ISBLANK(DATASHEET!AW198),"",DATASHEET!AW198)</f>
        <v>BG</v>
      </c>
      <c r="AP212" s="198" t="str">
        <f>IF(ISBLANK(DATASHEET!AX198),"",DATASHEET!AX198)</f>
        <v>11MS2-CD-2</v>
      </c>
      <c r="AQ212" s="140" t="str">
        <f>IF(AR212="","",IFERROR(VLOOKUP(DATASHEET!AZ198,lookup,2,FALSE)-$P212,""))</f>
        <v/>
      </c>
      <c r="AR212" s="156" t="str">
        <f>IFERROR(INDEX(DATASHEET!$A$1:$DG$299,MATCH(PROGRESS!$A212,DATASHEET!$A$1:$A$299,0),MATCH(PROGRESS!AS$2,DATASHEET!$A$1:$DG$1,0)),"")</f>
        <v/>
      </c>
      <c r="AS212" s="156" t="str">
        <f t="shared" si="128"/>
        <v/>
      </c>
      <c r="AT212" s="138" t="str">
        <f>IF(ISBLANK(DATASHEET!BA198),"",DATASHEET!BA198)</f>
        <v/>
      </c>
      <c r="AU212" s="198" t="str">
        <f>IF(ISBLANK(DATASHEET!BB198),"",DATASHEET!BB198)</f>
        <v/>
      </c>
      <c r="AV212" s="140" t="str">
        <f>IF(AW212="","",IFERROR(VLOOKUP(DATASHEET!BD198,lookup,2,FALSE)-$P212,""))</f>
        <v/>
      </c>
      <c r="AW212" s="156" t="str">
        <f>IFERROR(INDEX(DATASHEET!$A$1:$DG$299,MATCH(PROGRESS!$A212,DATASHEET!$A$1:$A$299,0),MATCH(PROGRESS!AX$2,DATASHEET!$A$1:$DG$1,0)),"")</f>
        <v/>
      </c>
      <c r="AX212" s="156" t="str">
        <f t="shared" si="129"/>
        <v/>
      </c>
      <c r="AY212" s="138" t="str">
        <f>IF(ISBLANK(DATASHEET!BE198),"",DATASHEET!BE198)</f>
        <v/>
      </c>
      <c r="AZ212" s="198" t="str">
        <f>IF(ISBLANK(DATASHEET!BF198),"",DATASHEET!BF198)</f>
        <v/>
      </c>
      <c r="BA212" s="140" t="str">
        <f>IF(BB212="","",IFERROR(VLOOKUP(DATASHEET!BH198,lookup,2,FALSE)-$P212,""))</f>
        <v/>
      </c>
      <c r="BB212" s="156" t="str">
        <f>IFERROR(INDEX(DATASHEET!$A$1:$DG$299,MATCH(PROGRESS!$A212,DATASHEET!$A$1:$A$299,0),MATCH(PROGRESS!BC$2,DATASHEET!$A$1:$DG$1,0)),"")</f>
        <v/>
      </c>
      <c r="BC212" s="156" t="str">
        <f t="shared" si="130"/>
        <v/>
      </c>
      <c r="BD212" s="138" t="str">
        <f>IF(ISBLANK(DATASHEET!BI198),"",DATASHEET!BI198)</f>
        <v>AWH</v>
      </c>
      <c r="BE212" s="198" t="str">
        <f>IF(ISBLANK(DATASHEET!BJ198),"",DATASHEET!BJ198)</f>
        <v>11X-EN-5</v>
      </c>
      <c r="BF212" s="140" t="str">
        <f>IF(BG212="","",IFERROR(VLOOKUP(DATASHEET!BL198,lookup,2,FALSE)-$P212,""))</f>
        <v/>
      </c>
      <c r="BG212" s="156" t="str">
        <f>IFERROR(INDEX(DATASHEET!$A$1:$DG$299,MATCH(PROGRESS!$A212,DATASHEET!$A$1:$A$299,0),MATCH(PROGRESS!BH$2,DATASHEET!$A$1:$DG$1,0)),"")</f>
        <v/>
      </c>
      <c r="BH212" s="156" t="str">
        <f t="shared" si="131"/>
        <v/>
      </c>
      <c r="BI212" s="138" t="str">
        <f>IF(ISBLANK(DATASHEET!BM198),"",DATASHEET!BM198)</f>
        <v/>
      </c>
      <c r="BJ212" s="198" t="str">
        <f>IF(ISBLANK(DATASHEET!BN198),"",DATASHEET!BN198)</f>
        <v/>
      </c>
      <c r="BK212" s="140" t="str">
        <f>IF(BL212="","",IFERROR(VLOOKUP(DATASHEET!BP198,lookup,2,FALSE)-$P212,""))</f>
        <v/>
      </c>
      <c r="BL212" s="156" t="str">
        <f>IFERROR(INDEX(DATASHEET!$A$1:$DG$299,MATCH(PROGRESS!$A212,DATASHEET!$A$1:$A$299,0),MATCH(PROGRESS!BM$2,DATASHEET!$A$1:$DG$1,0)),"")</f>
        <v/>
      </c>
      <c r="BM212" s="156" t="str">
        <f t="shared" si="132"/>
        <v/>
      </c>
      <c r="BN212" s="138" t="str">
        <f>IF(ISBLANK(DATASHEET!BQ198),"",DATASHEET!BQ198)</f>
        <v/>
      </c>
      <c r="BO212" s="198" t="str">
        <f>IF(ISBLANK(DATASHEET!BR198),"",DATASHEET!BR198)</f>
        <v/>
      </c>
      <c r="BP212" s="140" t="str">
        <f>IF(BQ212="","",IFERROR(VLOOKUP(DATASHEET!BX198,lookup,2,FALSE)-$P212,""))</f>
        <v/>
      </c>
      <c r="BQ212" s="156" t="str">
        <f>IFERROR(INDEX(DATASHEET!$A$1:$DG$299,MATCH(PROGRESS!$A212,DATASHEET!$A$1:$A$299,0),MATCH(PROGRESS!BR$2,DATASHEET!$A$1:$DG$1,0)),"")</f>
        <v/>
      </c>
      <c r="BR212" s="156" t="str">
        <f t="shared" si="133"/>
        <v/>
      </c>
      <c r="BS212" s="138" t="str">
        <f>IF(ISBLANK(DATASHEET!BY198),"",DATASHEET!BY198)</f>
        <v>EGQ</v>
      </c>
      <c r="BT212" s="198" t="str">
        <f>IF(ISBLANK(DATASHEET!BZ198),"",DATASHEET!BZ198)</f>
        <v>11N-FR-3</v>
      </c>
      <c r="BU212" s="140" t="str">
        <f>IF(BV212="","",IFERROR(VLOOKUP(DATASHEET!CB198,lookup,2,FALSE)-$P212,""))</f>
        <v/>
      </c>
      <c r="BV212" s="156" t="str">
        <f>IFERROR(INDEX(DATASHEET!$A$1:$DG$299,MATCH(PROGRESS!$A212,DATASHEET!$A$1:$A$299,0),MATCH(PROGRESS!BW$2,DATASHEET!$A$1:$DG$1,0)),"")</f>
        <v/>
      </c>
      <c r="BW212" s="156" t="str">
        <f t="shared" si="134"/>
        <v/>
      </c>
      <c r="BX212" s="138" t="str">
        <f>IF(ISBLANK(DATASHEET!CC198),"",DATASHEET!CC198)</f>
        <v/>
      </c>
      <c r="BY212" s="198" t="str">
        <f>IF(ISBLANK(DATASHEET!CD198),"",DATASHEET!CD198)</f>
        <v/>
      </c>
      <c r="BZ212" s="140" t="str">
        <f>IF(CA212="","",IFERROR(VLOOKUP(DATASHEET!CE198,lookup,2,FALSE)-$P212,""))</f>
        <v/>
      </c>
      <c r="CA212" s="156" t="str">
        <f>IFERROR(INDEX(DATASHEET!$A$1:$DG$299,MATCH(PROGRESS!$A212,DATASHEET!$A$1:$A$299,0),MATCH(PROGRESS!CB$2,DATASHEET!$A$1:$DG$1,0)),"")</f>
        <v/>
      </c>
      <c r="CB212" s="156" t="str">
        <f t="shared" si="135"/>
        <v/>
      </c>
      <c r="CC212" s="138" t="str">
        <f>IF(ISBLANK(DATASHEET!CF198),"",DATASHEET!CF198)</f>
        <v/>
      </c>
      <c r="CD212" s="198" t="str">
        <f>IF(ISBLANK(DATASHEET!CG198),"",DATASHEET!CG198)</f>
        <v/>
      </c>
      <c r="CE212" s="140" t="str">
        <f>IF(CF212="","",IFERROR(VLOOKUP(DATASHEET!CJ198,lookup,2,FALSE)-$P212,""))</f>
        <v/>
      </c>
      <c r="CF212" s="156" t="str">
        <f>IFERROR(INDEX(DATASHEET!$A$1:$DG$299,MATCH(PROGRESS!$A212,DATASHEET!$A$1:$A$299,0),MATCH(PROGRESS!CG$2,DATASHEET!$A$1:$DG$1,0)),"")</f>
        <v/>
      </c>
      <c r="CG212" s="156" t="str">
        <f t="shared" si="136"/>
        <v/>
      </c>
      <c r="CH212" s="138" t="str">
        <f>IF(ISBLANK(DATASHEET!CK198),"",DATASHEET!CK198)</f>
        <v/>
      </c>
      <c r="CI212" s="198" t="str">
        <f>IF(ISBLANK(DATASHEET!CL198),"",DATASHEET!CL198)</f>
        <v/>
      </c>
      <c r="CJ212" s="140" t="str">
        <f>IF(CK212="","",IFERROR(VLOOKUP(DATASHEET!CN198,lookup,2,FALSE)-$P212,""))</f>
        <v/>
      </c>
      <c r="CK212" s="156" t="str">
        <f>IFERROR(INDEX(DATASHEET!$A$1:$DG$299,MATCH(PROGRESS!$A212,DATASHEET!$A$1:$A$299,0),MATCH(PROGRESS!CL$2,DATASHEET!$A$1:$DG$1,0)),"")</f>
        <v/>
      </c>
      <c r="CL212" s="156" t="str">
        <f t="shared" si="137"/>
        <v/>
      </c>
      <c r="CM212" s="138" t="str">
        <f>IF(ISBLANK(DATASHEET!CO198),"",DATASHEET!CO198)</f>
        <v>AMA</v>
      </c>
      <c r="CN212" s="198" t="str">
        <f>IF(ISBLANK(DATASHEET!CP198),"",DATASHEET!CP198)</f>
        <v>11X-MA-6</v>
      </c>
      <c r="CO212" s="140" t="str">
        <f>IF(CP212="","",IFERROR(VLOOKUP(DATASHEET!CR198,lookup,2,FALSE)-$P212,""))</f>
        <v/>
      </c>
      <c r="CP212" s="156" t="str">
        <f>IFERROR(INDEX(DATASHEET!$A$1:$DG$299,MATCH(PROGRESS!$A212,DATASHEET!$A$1:$A$299,0),MATCH(PROGRESS!CQ$2,DATASHEET!$A$1:$DG$1,0)),"")</f>
        <v/>
      </c>
      <c r="CQ212" s="156" t="str">
        <f t="shared" si="138"/>
        <v/>
      </c>
      <c r="CR212" s="138" t="str">
        <f>IF(ISBLANK(DATASHEET!CS198),"",DATASHEET!CS198)</f>
        <v/>
      </c>
      <c r="CS212" s="198" t="str">
        <f>IF(ISBLANK(DATASHEET!CT198),"",DATASHEET!CT198)</f>
        <v/>
      </c>
      <c r="CT212" s="140" t="str">
        <f>IF(CU212="","",IFERROR(VLOOKUP(DATASHEET!CV198,lookup,2,FALSE)-$P212,""))</f>
        <v/>
      </c>
      <c r="CU212" s="156" t="str">
        <f>IFERROR(INDEX(DATASHEET!$A$1:$DG$299,MATCH(PROGRESS!$A212,DATASHEET!$A$1:$A$299,0),MATCH(PROGRESS!CV$2,DATASHEET!$A$1:$DG$1,0)),"")</f>
        <v/>
      </c>
      <c r="CV212" s="156" t="str">
        <f t="shared" si="139"/>
        <v/>
      </c>
      <c r="CW212" s="138" t="str">
        <f>IF(ISBLANK(DATASHEET!CW198),"",DATASHEET!CW198)</f>
        <v/>
      </c>
      <c r="CX212" s="198" t="str">
        <f>IF(ISBLANK(DATASHEET!CX198),"",DATASHEET!CX198)</f>
        <v/>
      </c>
      <c r="CY212" s="140" t="str">
        <f>IF(CZ212="","",IFERROR(VLOOKUP(DATASHEET!DD198,lookup,2,FALSE)-$P212,""))</f>
        <v/>
      </c>
      <c r="CZ212" s="156" t="str">
        <f>IFERROR(INDEX(DATASHEET!$A$1:$DG$299,MATCH(PROGRESS!$A212,DATASHEET!$A$1:$A$299,0),MATCH(PROGRESS!DA$2,DATASHEET!$A$1:$DG$1,0)),"")</f>
        <v/>
      </c>
      <c r="DA212" s="156" t="str">
        <f t="shared" si="140"/>
        <v/>
      </c>
      <c r="DB212" s="138" t="str">
        <f>IF(ISBLANK(DATASHEET!DE198),"",DATASHEET!DE198)</f>
        <v/>
      </c>
      <c r="DC212" s="198" t="str">
        <f>IF(ISBLANK(DATASHEET!DF198),"",DATASHEET!DF198)</f>
        <v/>
      </c>
      <c r="DD212" s="140" t="str">
        <f>IF(DE212="","",IFERROR(VLOOKUP(DATASHEET!DH198,lookup,2,FALSE)-$P212,""))</f>
        <v/>
      </c>
      <c r="DE212" s="156" t="str">
        <f>IFERROR(INDEX(DATASHEET!$A$1:$DG$299,MATCH(PROGRESS!$A212,DATASHEET!$A$1:$A$299,0),MATCH(PROGRESS!DF$2,DATASHEET!$A$1:$DG$1,0)),"")</f>
        <v/>
      </c>
      <c r="DF212" s="156" t="str">
        <f t="shared" si="141"/>
        <v/>
      </c>
      <c r="DG212" s="138" t="str">
        <f>IF(ISBLANK(DATASHEET!DI198),"",DATASHEET!DI198)</f>
        <v>RA</v>
      </c>
      <c r="DH212" s="198" t="str">
        <f>IF(ISBLANK(DATASHEET!DJ198),"",DATASHEET!DJ198)</f>
        <v>11T-PH-5</v>
      </c>
      <c r="DI212" s="140" t="str">
        <f>IF(DJ212="","",IFERROR(VLOOKUP(DATASHEET!DL198,lookup,2,FALSE)-$P212,""))</f>
        <v/>
      </c>
      <c r="DJ212" s="156" t="str">
        <f>IFERROR(INDEX(DATASHEET!$A$1:$DG$299,MATCH(PROGRESS!$A212,DATASHEET!$A$1:$A$299,0),MATCH(PROGRESS!DK$2,DATASHEET!$A$1:$DG$1,0)),"")</f>
        <v/>
      </c>
      <c r="DK212" s="156" t="str">
        <f t="shared" si="142"/>
        <v/>
      </c>
      <c r="DL212" s="138" t="str">
        <f>IF(ISBLANK(DATASHEET!DM198),"",DATASHEET!DM198)</f>
        <v/>
      </c>
      <c r="DM212" s="198" t="str">
        <f>IF(ISBLANK(DATASHEET!DN198),"",DATASHEET!DN198)</f>
        <v/>
      </c>
      <c r="DN212" s="140" t="str">
        <f>IF(DO212="","",IFERROR(VLOOKUP(DATASHEET!DP198,lookup,2,FALSE)-$P212,""))</f>
        <v/>
      </c>
      <c r="DO212" s="156" t="str">
        <f>IFERROR(INDEX(DATASHEET!$A$1:$DG$299,MATCH(PROGRESS!$A212,DATASHEET!$A$1:$A$299,0),MATCH(PROGRESS!DP$2,DATASHEET!$A$1:$DG$1,0)),"")</f>
        <v/>
      </c>
      <c r="DP212" s="156" t="str">
        <f t="shared" si="143"/>
        <v/>
      </c>
      <c r="DQ212" s="138" t="str">
        <f>IF(ISBLANK(DATASHEET!DQ198),"",DATASHEET!DQ198)</f>
        <v>GRY</v>
      </c>
      <c r="DR212" s="198" t="str">
        <f>IF(ISBLANK(DATASHEET!DR198),"",DATASHEET!DR198)</f>
        <v>11X-RE-3</v>
      </c>
      <c r="DS212" s="140" t="str">
        <f>IF(DT212="","",IFERROR(VLOOKUP(DATASHEET!DT198,lookup,2,FALSE)-$P212,""))</f>
        <v/>
      </c>
      <c r="DT212" s="156" t="str">
        <f>IFERROR(INDEX(DATASHEET!$A$1:$DG$299,MATCH(PROGRESS!$A212,DATASHEET!$A$1:$A$299,0),MATCH(PROGRESS!DU$2,DATASHEET!$A$1:$DG$1,0)),"")</f>
        <v/>
      </c>
      <c r="DU212" s="156" t="str">
        <f t="shared" si="144"/>
        <v/>
      </c>
      <c r="DV212" s="138" t="str">
        <f>IF(ISBLANK(DATASHEET!DU198),"",DATASHEET!DU198)</f>
        <v/>
      </c>
      <c r="DW212" s="198" t="str">
        <f>IF(ISBLANK(DATASHEET!DV198),"",DATASHEET!DV198)</f>
        <v/>
      </c>
      <c r="DX212" s="140" t="str">
        <f>IF(DY212="","",IFERROR(VLOOKUP(DATASHEET!DX198,lookup,2,FALSE)-$P212,""))</f>
        <v/>
      </c>
      <c r="DY212" s="156" t="str">
        <f>IFERROR(INDEX(DATASHEET!$A$1:$DG$299,MATCH(PROGRESS!$A212,DATASHEET!$A$1:$A$299,0),MATCH(PROGRESS!DZ$2,DATASHEET!$A$1:$DG$1,0)),"")</f>
        <v/>
      </c>
      <c r="DZ212" s="156" t="str">
        <f t="shared" si="145"/>
        <v/>
      </c>
      <c r="EA212" s="138" t="str">
        <f>IF(ISBLANK(DATASHEET!DY198),"",DATASHEET!DY198)</f>
        <v/>
      </c>
      <c r="EB212" s="198" t="str">
        <f>IF(ISBLANK(DATASHEET!DZ198),"",DATASHEET!DZ198)</f>
        <v/>
      </c>
      <c r="FD212" s="526"/>
      <c r="FE212" s="532"/>
      <c r="FF212" s="532"/>
      <c r="FG212" s="532"/>
      <c r="FH212" s="526"/>
      <c r="FI212" s="526"/>
      <c r="FJ212" s="532"/>
      <c r="FK212" s="526"/>
      <c r="FL212" s="532"/>
      <c r="FM212" s="526"/>
      <c r="FN212" s="532"/>
      <c r="FO212" s="532"/>
      <c r="FP212" s="532"/>
      <c r="FQ212" s="526"/>
      <c r="FR212" s="526"/>
      <c r="FS212" s="526"/>
      <c r="FT212" s="532"/>
      <c r="FU212" s="526"/>
      <c r="FV212" s="532"/>
      <c r="FW212" s="532"/>
      <c r="FX212" s="532"/>
      <c r="FY212" s="526"/>
      <c r="FZ212" s="532"/>
      <c r="GA212" s="529"/>
      <c r="GB212" s="530"/>
      <c r="GC212" s="530"/>
      <c r="GD212" s="529"/>
      <c r="GE212" s="530"/>
      <c r="GF212" s="530"/>
      <c r="GG212" s="530"/>
      <c r="GH212" s="530"/>
      <c r="GI212" s="530"/>
      <c r="GJ212" s="529"/>
      <c r="GK212" s="530"/>
      <c r="GL212" s="529"/>
      <c r="GM212" s="529"/>
      <c r="GN212" s="530"/>
      <c r="GO212" s="530"/>
      <c r="GP212" s="529"/>
      <c r="GQ212" s="529"/>
      <c r="GR212" s="530"/>
      <c r="GS212" s="530"/>
      <c r="GT212" s="529"/>
      <c r="GZ212" t="s">
        <v>375</v>
      </c>
      <c r="HA212" t="s">
        <v>375</v>
      </c>
      <c r="HB212" t="s">
        <v>376</v>
      </c>
    </row>
    <row r="213" spans="1:210" ht="15.75" x14ac:dyDescent="0.25">
      <c r="A213" s="179">
        <f>DATASHEET!A199</f>
        <v>151697</v>
      </c>
      <c r="B213" s="58" t="str">
        <f>DATASHEET!B199</f>
        <v>VAS, Camille</v>
      </c>
      <c r="C213" s="169" t="str">
        <f>DATASHEET!C199</f>
        <v>11WE</v>
      </c>
      <c r="D213" s="170" t="str">
        <f>DATASHEET!D199</f>
        <v>F</v>
      </c>
      <c r="E213" s="170" t="str">
        <f>DATASHEET!J199</f>
        <v>N</v>
      </c>
      <c r="F213" s="170" t="str">
        <f>DATASHEET!E199</f>
        <v>N</v>
      </c>
      <c r="G213" s="170" t="str">
        <f>DATASHEET!F199</f>
        <v>Other Mixed Background</v>
      </c>
      <c r="H213" s="170" t="str">
        <f>DATASHEET!G199</f>
        <v>N</v>
      </c>
      <c r="I213" s="170" t="str">
        <f>DATASHEET!H199</f>
        <v>N</v>
      </c>
      <c r="J213" s="170" t="str">
        <f>DATASHEET!I199</f>
        <v>N</v>
      </c>
      <c r="K213" s="171" t="str">
        <f>DATASHEET!M199</f>
        <v>H</v>
      </c>
      <c r="L213" s="88" t="str">
        <f t="shared" si="121"/>
        <v/>
      </c>
      <c r="M213" s="88" t="str">
        <f t="shared" si="122"/>
        <v/>
      </c>
      <c r="N213" s="498" t="str">
        <f>IF(ISBLANK(DATASHEET!L199),"",DATASHEET!L199)</f>
        <v>7-8</v>
      </c>
      <c r="O213" s="109">
        <f>IFERROR(IF(VLOOKUP(DATASHEET!A199,[5]YEAR11!$A$2:$AF$236,18,FALSE)="","",VLOOKUP(DATASHEET!A199,[5]YEAR11!$A$2:$AF$236,18,FALSE)),"")</f>
        <v>71.839286000000001</v>
      </c>
      <c r="P213" s="111">
        <f>IFERROR(IF(VLOOKUP(DATASHEET!A199,[5]YEAR11!$A$2:$AF$237,19,FALSE)="","",VLOOKUP(DATASHEET!A199,[5]YEAR11!$A$2:$AF$237,19,FALSE)),"")</f>
        <v>7.1839285999999998</v>
      </c>
      <c r="Q213" s="497">
        <f>'P8 BREAKDOWN'!M201</f>
        <v>-6.3839286</v>
      </c>
      <c r="R213" s="140" t="str">
        <f>IF(S213="","",IFERROR(VLOOKUP(DATASHEET!AF199,lookup,2,FALSE)-$P213,""))</f>
        <v/>
      </c>
      <c r="S213" s="156" t="str">
        <f>IFERROR(INDEX(DATASHEET!$A$1:$DG$299,MATCH(PROGRESS!$A213,DATASHEET!$A$1:$A$299,0),MATCH(PROGRESS!T$2,DATASHEET!$A$1:$DG$1,0)),"")</f>
        <v/>
      </c>
      <c r="T213" s="156" t="str">
        <f t="shared" si="123"/>
        <v/>
      </c>
      <c r="U213" s="138" t="str">
        <f>IF(ISBLANK(DATASHEET!AG199),"",DATASHEET!AG199)</f>
        <v/>
      </c>
      <c r="V213" s="198" t="str">
        <f>IF(ISBLANK(DATASHEET!AH199),"",DATASHEET!AH199)</f>
        <v/>
      </c>
      <c r="W213" s="140" t="str">
        <f>IF(X213="","",IFERROR(VLOOKUP(DATASHEET!AJ199,lookup,2,FALSE)-$P213,""))</f>
        <v/>
      </c>
      <c r="X213" s="156" t="str">
        <f>IFERROR(INDEX(DATASHEET!$A$1:$DG$299,MATCH(PROGRESS!$A213,DATASHEET!$A$1:$A$299,0),MATCH(PROGRESS!Y$2,DATASHEET!$A$1:$DG$1,0)),"")</f>
        <v/>
      </c>
      <c r="Y213" s="156" t="str">
        <f t="shared" si="124"/>
        <v/>
      </c>
      <c r="Z213" s="138" t="str">
        <f>IF(ISBLANK(DATASHEET!AK199),"",DATASHEET!AK199)</f>
        <v/>
      </c>
      <c r="AA213" s="198" t="str">
        <f>IF(ISBLANK(DATASHEET!AL199),"",DATASHEET!AL199)</f>
        <v/>
      </c>
      <c r="AB213" s="140" t="str">
        <f>IF(AC213="","",IFERROR(VLOOKUP(DATASHEET!AN199,lookup,2,FALSE)-$P213,""))</f>
        <v/>
      </c>
      <c r="AC213" s="156" t="str">
        <f>IFERROR(INDEX(DATASHEET!$A$1:$DG$299,MATCH(PROGRESS!$A213,DATASHEET!$A$1:$A$299,0),MATCH(PROGRESS!AD$2,DATASHEET!$A$1:$DG$1,0)),"")</f>
        <v/>
      </c>
      <c r="AD213" s="156" t="str">
        <f t="shared" si="125"/>
        <v/>
      </c>
      <c r="AE213" s="138" t="str">
        <f>IF(ISBLANK(DATASHEET!AO199),"",DATASHEET!AO199)</f>
        <v/>
      </c>
      <c r="AF213" s="198" t="str">
        <f>IF(ISBLANK(DATASHEET!AP199),"",DATASHEET!AP199)</f>
        <v/>
      </c>
      <c r="AG213" s="140" t="str">
        <f>IF(AH213="","",IFERROR(VLOOKUP(DATASHEET!AR199,lookup,2,FALSE)-$P213,""))</f>
        <v/>
      </c>
      <c r="AH213" s="156" t="str">
        <f>IFERROR(INDEX(DATASHEET!$A$1:$DG$299,MATCH(PROGRESS!$A213,DATASHEET!$A$1:$A$299,0),MATCH(PROGRESS!AI$2,DATASHEET!$A$1:$DG$1,0)),"")</f>
        <v/>
      </c>
      <c r="AI213" s="156" t="str">
        <f t="shared" si="126"/>
        <v/>
      </c>
      <c r="AJ213" s="138" t="str">
        <f>IF(ISBLANK(DATASHEET!AS199),"",DATASHEET!AS199)</f>
        <v/>
      </c>
      <c r="AK213" s="198" t="str">
        <f>IF(ISBLANK(DATASHEET!AT199),"",DATASHEET!AT199)</f>
        <v/>
      </c>
      <c r="AL213" s="140" t="str">
        <f>IF(AM213="","",IFERROR(VLOOKUP(DATASHEET!AV199,lookup,2,FALSE)-$P213,""))</f>
        <v/>
      </c>
      <c r="AM213" s="156" t="str">
        <f>IFERROR(INDEX(DATASHEET!$A$1:$DG$299,MATCH(PROGRESS!$A213,DATASHEET!$A$1:$A$299,0),MATCH(PROGRESS!AN$2,DATASHEET!$A$1:$DG$1,0)),"")</f>
        <v/>
      </c>
      <c r="AN213" s="156" t="str">
        <f t="shared" si="127"/>
        <v/>
      </c>
      <c r="AO213" s="138" t="str">
        <f>IF(ISBLANK(DATASHEET!AW199),"",DATASHEET!AW199)</f>
        <v/>
      </c>
      <c r="AP213" s="198" t="str">
        <f>IF(ISBLANK(DATASHEET!AX199),"",DATASHEET!AX199)</f>
        <v/>
      </c>
      <c r="AQ213" s="140" t="str">
        <f>IF(AR213="","",IFERROR(VLOOKUP(DATASHEET!AZ199,lookup,2,FALSE)-$P213,""))</f>
        <v/>
      </c>
      <c r="AR213" s="156" t="str">
        <f>IFERROR(INDEX(DATASHEET!$A$1:$DG$299,MATCH(PROGRESS!$A213,DATASHEET!$A$1:$A$299,0),MATCH(PROGRESS!AS$2,DATASHEET!$A$1:$DG$1,0)),"")</f>
        <v/>
      </c>
      <c r="AS213" s="156" t="str">
        <f t="shared" si="128"/>
        <v/>
      </c>
      <c r="AT213" s="138" t="str">
        <f>IF(ISBLANK(DATASHEET!BA199),"",DATASHEET!BA199)</f>
        <v/>
      </c>
      <c r="AU213" s="198" t="str">
        <f>IF(ISBLANK(DATASHEET!BB199),"",DATASHEET!BB199)</f>
        <v/>
      </c>
      <c r="AV213" s="140" t="str">
        <f>IF(AW213="","",IFERROR(VLOOKUP(DATASHEET!BD199,lookup,2,FALSE)-$P213,""))</f>
        <v/>
      </c>
      <c r="AW213" s="156" t="str">
        <f>IFERROR(INDEX(DATASHEET!$A$1:$DG$299,MATCH(PROGRESS!$A213,DATASHEET!$A$1:$A$299,0),MATCH(PROGRESS!AX$2,DATASHEET!$A$1:$DG$1,0)),"")</f>
        <v/>
      </c>
      <c r="AX213" s="156" t="str">
        <f t="shared" si="129"/>
        <v/>
      </c>
      <c r="AY213" s="138" t="str">
        <f>IF(ISBLANK(DATASHEET!BE199),"",DATASHEET!BE199)</f>
        <v>EC</v>
      </c>
      <c r="AZ213" s="198" t="str">
        <f>IF(ISBLANK(DATASHEET!BF199),"",DATASHEET!BF199)</f>
        <v>11LT-DR-2</v>
      </c>
      <c r="BA213" s="140" t="str">
        <f>IF(BB213="","",IFERROR(VLOOKUP(DATASHEET!BH199,lookup,2,FALSE)-$P213,""))</f>
        <v/>
      </c>
      <c r="BB213" s="156" t="str">
        <f>IFERROR(INDEX(DATASHEET!$A$1:$DG$299,MATCH(PROGRESS!$A213,DATASHEET!$A$1:$A$299,0),MATCH(PROGRESS!BC$2,DATASHEET!$A$1:$DG$1,0)),"")</f>
        <v/>
      </c>
      <c r="BC213" s="156" t="str">
        <f t="shared" si="130"/>
        <v/>
      </c>
      <c r="BD213" s="138" t="str">
        <f>IF(ISBLANK(DATASHEET!BI199),"",DATASHEET!BI199)</f>
        <v>EP</v>
      </c>
      <c r="BE213" s="198" t="str">
        <f>IF(ISBLANK(DATASHEET!BJ199),"",DATASHEET!BJ199)</f>
        <v>11X-EN-1</v>
      </c>
      <c r="BF213" s="140" t="str">
        <f>IF(BG213="","",IFERROR(VLOOKUP(DATASHEET!BL199,lookup,2,FALSE)-$P213,""))</f>
        <v/>
      </c>
      <c r="BG213" s="156" t="str">
        <f>IFERROR(INDEX(DATASHEET!$A$1:$DG$299,MATCH(PROGRESS!$A213,DATASHEET!$A$1:$A$299,0),MATCH(PROGRESS!BH$2,DATASHEET!$A$1:$DG$1,0)),"")</f>
        <v/>
      </c>
      <c r="BH213" s="156" t="str">
        <f t="shared" si="131"/>
        <v/>
      </c>
      <c r="BI213" s="138" t="str">
        <f>IF(ISBLANK(DATASHEET!BM199),"",DATASHEET!BM199)</f>
        <v/>
      </c>
      <c r="BJ213" s="198" t="str">
        <f>IF(ISBLANK(DATASHEET!BN199),"",DATASHEET!BN199)</f>
        <v/>
      </c>
      <c r="BK213" s="140" t="str">
        <f>IF(BL213="","",IFERROR(VLOOKUP(DATASHEET!BP199,lookup,2,FALSE)-$P213,""))</f>
        <v/>
      </c>
      <c r="BL213" s="156" t="str">
        <f>IFERROR(INDEX(DATASHEET!$A$1:$DG$299,MATCH(PROGRESS!$A213,DATASHEET!$A$1:$A$299,0),MATCH(PROGRESS!BM$2,DATASHEET!$A$1:$DG$1,0)),"")</f>
        <v/>
      </c>
      <c r="BM213" s="156" t="str">
        <f t="shared" si="132"/>
        <v/>
      </c>
      <c r="BN213" s="138" t="str">
        <f>IF(ISBLANK(DATASHEET!BQ199),"",DATASHEET!BQ199)</f>
        <v/>
      </c>
      <c r="BO213" s="198" t="str">
        <f>IF(ISBLANK(DATASHEET!BR199),"",DATASHEET!BR199)</f>
        <v/>
      </c>
      <c r="BP213" s="140" t="str">
        <f>IF(BQ213="","",IFERROR(VLOOKUP(DATASHEET!BX199,lookup,2,FALSE)-$P213,""))</f>
        <v/>
      </c>
      <c r="BQ213" s="156" t="str">
        <f>IFERROR(INDEX(DATASHEET!$A$1:$DG$299,MATCH(PROGRESS!$A213,DATASHEET!$A$1:$A$299,0),MATCH(PROGRESS!BR$2,DATASHEET!$A$1:$DG$1,0)),"")</f>
        <v/>
      </c>
      <c r="BR213" s="156" t="str">
        <f t="shared" si="133"/>
        <v/>
      </c>
      <c r="BS213" s="138" t="str">
        <f>IF(ISBLANK(DATASHEET!BY199),"",DATASHEET!BY199)</f>
        <v/>
      </c>
      <c r="BT213" s="198" t="str">
        <f>IF(ISBLANK(DATASHEET!BZ199),"",DATASHEET!BZ199)</f>
        <v/>
      </c>
      <c r="BU213" s="140" t="str">
        <f>IF(BV213="","",IFERROR(VLOOKUP(DATASHEET!CB199,lookup,2,FALSE)-$P213,""))</f>
        <v/>
      </c>
      <c r="BV213" s="156" t="str">
        <f>IFERROR(INDEX(DATASHEET!$A$1:$DG$299,MATCH(PROGRESS!$A213,DATASHEET!$A$1:$A$299,0),MATCH(PROGRESS!BW$2,DATASHEET!$A$1:$DG$1,0)),"")</f>
        <v/>
      </c>
      <c r="BW213" s="156" t="str">
        <f t="shared" si="134"/>
        <v/>
      </c>
      <c r="BX213" s="138" t="str">
        <f>IF(ISBLANK(DATASHEET!CC199),"",DATASHEET!CC199)</f>
        <v/>
      </c>
      <c r="BY213" s="198" t="str">
        <f>IF(ISBLANK(DATASHEET!CD199),"",DATASHEET!CD199)</f>
        <v/>
      </c>
      <c r="BZ213" s="140" t="str">
        <f>IF(CA213="","",IFERROR(VLOOKUP(DATASHEET!CE199,lookup,2,FALSE)-$P213,""))</f>
        <v/>
      </c>
      <c r="CA213" s="156" t="str">
        <f>IFERROR(INDEX(DATASHEET!$A$1:$DG$299,MATCH(PROGRESS!$A213,DATASHEET!$A$1:$A$299,0),MATCH(PROGRESS!CB$2,DATASHEET!$A$1:$DG$1,0)),"")</f>
        <v/>
      </c>
      <c r="CB213" s="156" t="str">
        <f t="shared" si="135"/>
        <v/>
      </c>
      <c r="CC213" s="138" t="str">
        <f>IF(ISBLANK(DATASHEET!CF199),"",DATASHEET!CF199)</f>
        <v/>
      </c>
      <c r="CD213" s="198" t="str">
        <f>IF(ISBLANK(DATASHEET!CG199),"",DATASHEET!CG199)</f>
        <v/>
      </c>
      <c r="CE213" s="140" t="str">
        <f>IF(CF213="","",IFERROR(VLOOKUP(DATASHEET!CJ199,lookup,2,FALSE)-$P213,""))</f>
        <v/>
      </c>
      <c r="CF213" s="156" t="str">
        <f>IFERROR(INDEX(DATASHEET!$A$1:$DG$299,MATCH(PROGRESS!$A213,DATASHEET!$A$1:$A$299,0),MATCH(PROGRESS!CG$2,DATASHEET!$A$1:$DG$1,0)),"")</f>
        <v/>
      </c>
      <c r="CG213" s="156" t="str">
        <f t="shared" si="136"/>
        <v/>
      </c>
      <c r="CH213" s="138" t="str">
        <f>IF(ISBLANK(DATASHEET!CK199),"",DATASHEET!CK199)</f>
        <v>MSA</v>
      </c>
      <c r="CI213" s="198" t="str">
        <f>IF(ISBLANK(DATASHEET!CL199),"",DATASHEET!CL199)</f>
        <v>11MS2-HI2-7</v>
      </c>
      <c r="CJ213" s="140" t="str">
        <f>IF(CK213="","",IFERROR(VLOOKUP(DATASHEET!CN199,lookup,2,FALSE)-$P213,""))</f>
        <v/>
      </c>
      <c r="CK213" s="156" t="str">
        <f>IFERROR(INDEX(DATASHEET!$A$1:$DG$299,MATCH(PROGRESS!$A213,DATASHEET!$A$1:$A$299,0),MATCH(PROGRESS!CL$2,DATASHEET!$A$1:$DG$1,0)),"")</f>
        <v/>
      </c>
      <c r="CL213" s="156" t="str">
        <f t="shared" si="137"/>
        <v/>
      </c>
      <c r="CM213" s="138" t="str">
        <f>IF(ISBLANK(DATASHEET!CO199),"",DATASHEET!CO199)</f>
        <v>PHB</v>
      </c>
      <c r="CN213" s="198" t="str">
        <f>IF(ISBLANK(DATASHEET!CP199),"",DATASHEET!CP199)</f>
        <v>11N-MA-1</v>
      </c>
      <c r="CO213" s="140" t="str">
        <f>IF(CP213="","",IFERROR(VLOOKUP(DATASHEET!CR199,lookup,2,FALSE)-$P213,""))</f>
        <v/>
      </c>
      <c r="CP213" s="156" t="str">
        <f>IFERROR(INDEX(DATASHEET!$A$1:$DG$299,MATCH(PROGRESS!$A213,DATASHEET!$A$1:$A$299,0),MATCH(PROGRESS!CQ$2,DATASHEET!$A$1:$DG$1,0)),"")</f>
        <v/>
      </c>
      <c r="CQ213" s="156" t="str">
        <f t="shared" si="138"/>
        <v/>
      </c>
      <c r="CR213" s="138" t="str">
        <f>IF(ISBLANK(DATASHEET!CS199),"",DATASHEET!CS199)</f>
        <v/>
      </c>
      <c r="CS213" s="198" t="str">
        <f>IF(ISBLANK(DATASHEET!CT199),"",DATASHEET!CT199)</f>
        <v/>
      </c>
      <c r="CT213" s="140" t="str">
        <f>IF(CU213="","",IFERROR(VLOOKUP(DATASHEET!CV199,lookup,2,FALSE)-$P213,""))</f>
        <v/>
      </c>
      <c r="CU213" s="156" t="str">
        <f>IFERROR(INDEX(DATASHEET!$A$1:$DG$299,MATCH(PROGRESS!$A213,DATASHEET!$A$1:$A$299,0),MATCH(PROGRESS!CV$2,DATASHEET!$A$1:$DG$1,0)),"")</f>
        <v/>
      </c>
      <c r="CV213" s="156" t="str">
        <f t="shared" si="139"/>
        <v/>
      </c>
      <c r="CW213" s="138" t="str">
        <f>IF(ISBLANK(DATASHEET!CW199),"",DATASHEET!CW199)</f>
        <v/>
      </c>
      <c r="CX213" s="198" t="str">
        <f>IF(ISBLANK(DATASHEET!CX199),"",DATASHEET!CX199)</f>
        <v/>
      </c>
      <c r="CY213" s="140" t="str">
        <f>IF(CZ213="","",IFERROR(VLOOKUP(DATASHEET!DD199,lookup,2,FALSE)-$P213,""))</f>
        <v/>
      </c>
      <c r="CZ213" s="156" t="str">
        <f>IFERROR(INDEX(DATASHEET!$A$1:$DG$299,MATCH(PROGRESS!$A213,DATASHEET!$A$1:$A$299,0),MATCH(PROGRESS!DA$2,DATASHEET!$A$1:$DG$1,0)),"")</f>
        <v/>
      </c>
      <c r="DA213" s="156" t="str">
        <f t="shared" si="140"/>
        <v/>
      </c>
      <c r="DB213" s="138" t="str">
        <f>IF(ISBLANK(DATASHEET!DE199),"",DATASHEET!DE199)</f>
        <v/>
      </c>
      <c r="DC213" s="198" t="str">
        <f>IF(ISBLANK(DATASHEET!DF199),"",DATASHEET!DF199)</f>
        <v/>
      </c>
      <c r="DD213" s="140" t="str">
        <f>IF(DE213="","",IFERROR(VLOOKUP(DATASHEET!DH199,lookup,2,FALSE)-$P213,""))</f>
        <v/>
      </c>
      <c r="DE213" s="156" t="str">
        <f>IFERROR(INDEX(DATASHEET!$A$1:$DG$299,MATCH(PROGRESS!$A213,DATASHEET!$A$1:$A$299,0),MATCH(PROGRESS!DF$2,DATASHEET!$A$1:$DG$1,0)),"")</f>
        <v/>
      </c>
      <c r="DF213" s="156" t="str">
        <f t="shared" si="141"/>
        <v/>
      </c>
      <c r="DG213" s="138" t="str">
        <f>IF(ISBLANK(DATASHEET!DI199),"",DATASHEET!DI199)</f>
        <v/>
      </c>
      <c r="DH213" s="198" t="str">
        <f>IF(ISBLANK(DATASHEET!DJ199),"",DATASHEET!DJ199)</f>
        <v/>
      </c>
      <c r="DI213" s="140" t="str">
        <f>IF(DJ213="","",IFERROR(VLOOKUP(DATASHEET!DL199,lookup,2,FALSE)-$P213,""))</f>
        <v/>
      </c>
      <c r="DJ213" s="156" t="str">
        <f>IFERROR(INDEX(DATASHEET!$A$1:$DG$299,MATCH(PROGRESS!$A213,DATASHEET!$A$1:$A$299,0),MATCH(PROGRESS!DK$2,DATASHEET!$A$1:$DG$1,0)),"")</f>
        <v/>
      </c>
      <c r="DK213" s="156" t="str">
        <f t="shared" si="142"/>
        <v/>
      </c>
      <c r="DL213" s="138" t="str">
        <f>IF(ISBLANK(DATASHEET!DM199),"",DATASHEET!DM199)</f>
        <v/>
      </c>
      <c r="DM213" s="198" t="str">
        <f>IF(ISBLANK(DATASHEET!DN199),"",DATASHEET!DN199)</f>
        <v/>
      </c>
      <c r="DN213" s="140" t="str">
        <f>IF(DO213="","",IFERROR(VLOOKUP(DATASHEET!DP199,lookup,2,FALSE)-$P213,""))</f>
        <v/>
      </c>
      <c r="DO213" s="156" t="str">
        <f>IFERROR(INDEX(DATASHEET!$A$1:$DG$299,MATCH(PROGRESS!$A213,DATASHEET!$A$1:$A$299,0),MATCH(PROGRESS!DP$2,DATASHEET!$A$1:$DG$1,0)),"")</f>
        <v/>
      </c>
      <c r="DP213" s="156" t="str">
        <f t="shared" si="143"/>
        <v/>
      </c>
      <c r="DQ213" s="138" t="str">
        <f>IF(ISBLANK(DATASHEET!DQ199),"",DATASHEET!DQ199)</f>
        <v>FG</v>
      </c>
      <c r="DR213" s="198" t="str">
        <f>IF(ISBLANK(DATASHEET!DR199),"",DATASHEET!DR199)</f>
        <v>11X-RE-4</v>
      </c>
      <c r="DS213" s="140" t="str">
        <f>IF(DT213="","",IFERROR(VLOOKUP(DATASHEET!DT199,lookup,2,FALSE)-$P213,""))</f>
        <v/>
      </c>
      <c r="DT213" s="156" t="str">
        <f>IFERROR(INDEX(DATASHEET!$A$1:$DG$299,MATCH(PROGRESS!$A213,DATASHEET!$A$1:$A$299,0),MATCH(PROGRESS!DU$2,DATASHEET!$A$1:$DG$1,0)),"")</f>
        <v/>
      </c>
      <c r="DU213" s="156" t="str">
        <f t="shared" si="144"/>
        <v/>
      </c>
      <c r="DV213" s="138" t="str">
        <f>IF(ISBLANK(DATASHEET!DU199),"",DATASHEET!DU199)</f>
        <v>ES</v>
      </c>
      <c r="DW213" s="198" t="str">
        <f>IF(ISBLANK(DATASHEET!DV199),"",DATASHEET!DV199)</f>
        <v>11C-SC-1</v>
      </c>
      <c r="DX213" s="140" t="str">
        <f>IF(DY213="","",IFERROR(VLOOKUP(DATASHEET!DX199,lookup,2,FALSE)-$P213,""))</f>
        <v/>
      </c>
      <c r="DY213" s="156" t="str">
        <f>IFERROR(INDEX(DATASHEET!$A$1:$DG$299,MATCH(PROGRESS!$A213,DATASHEET!$A$1:$A$299,0),MATCH(PROGRESS!DZ$2,DATASHEET!$A$1:$DG$1,0)),"")</f>
        <v/>
      </c>
      <c r="DZ213" s="156" t="str">
        <f t="shared" si="145"/>
        <v/>
      </c>
      <c r="EA213" s="138" t="str">
        <f>IF(ISBLANK(DATASHEET!DY199),"",DATASHEET!DY199)</f>
        <v>WE</v>
      </c>
      <c r="EB213" s="198" t="str">
        <f>IF(ISBLANK(DATASHEET!DZ199),"",DATASHEET!DZ199)</f>
        <v>11N-SP-1</v>
      </c>
      <c r="FD213" s="526"/>
      <c r="FE213" s="532"/>
      <c r="FF213" s="532"/>
      <c r="FG213" s="532"/>
      <c r="FH213" s="526"/>
      <c r="FI213" s="526"/>
      <c r="FJ213" s="532"/>
      <c r="FK213" s="526"/>
      <c r="FL213" s="532"/>
      <c r="FM213" s="526"/>
      <c r="FN213" s="532"/>
      <c r="FO213" s="532"/>
      <c r="FP213" s="532"/>
      <c r="FQ213" s="526"/>
      <c r="FR213" s="526"/>
      <c r="FS213" s="526"/>
      <c r="FT213" s="532"/>
      <c r="FU213" s="526"/>
      <c r="FV213" s="532"/>
      <c r="FW213" s="532"/>
      <c r="FX213" s="532"/>
      <c r="FY213" s="526"/>
      <c r="FZ213" s="532"/>
      <c r="GA213" s="529"/>
      <c r="GB213" s="530"/>
      <c r="GC213" s="530"/>
      <c r="GD213" s="529"/>
      <c r="GE213" s="530"/>
      <c r="GF213" s="530"/>
      <c r="GG213" s="530"/>
      <c r="GH213" s="530"/>
      <c r="GI213" s="530"/>
      <c r="GJ213" s="529"/>
      <c r="GK213" s="530"/>
      <c r="GL213" s="529"/>
      <c r="GM213" s="529"/>
      <c r="GN213" s="530"/>
      <c r="GO213" s="530"/>
      <c r="GP213" s="529"/>
      <c r="GQ213" s="529"/>
      <c r="GR213" s="530"/>
      <c r="GS213" s="530"/>
      <c r="GT213" s="529"/>
      <c r="HA213" t="s">
        <v>375</v>
      </c>
      <c r="HB213" t="s">
        <v>377</v>
      </c>
    </row>
    <row r="214" spans="1:210" ht="15.75" x14ac:dyDescent="0.25">
      <c r="A214" s="179">
        <f>DATASHEET!A200</f>
        <v>151569</v>
      </c>
      <c r="B214" s="58" t="str">
        <f>DATASHEET!B200</f>
        <v>WALDRON, Sophie</v>
      </c>
      <c r="C214" s="169" t="str">
        <f>DATASHEET!C200</f>
        <v>11SDA</v>
      </c>
      <c r="D214" s="170" t="str">
        <f>DATASHEET!D200</f>
        <v>F</v>
      </c>
      <c r="E214" s="170" t="str">
        <f>DATASHEET!J200</f>
        <v>N</v>
      </c>
      <c r="F214" s="170" t="str">
        <f>DATASHEET!E200</f>
        <v>N</v>
      </c>
      <c r="G214" s="170" t="str">
        <f>DATASHEET!F200</f>
        <v>White - British</v>
      </c>
      <c r="H214" s="170" t="str">
        <f>DATASHEET!G200</f>
        <v>N</v>
      </c>
      <c r="I214" s="170" t="str">
        <f>DATASHEET!H200</f>
        <v>N</v>
      </c>
      <c r="J214" s="170" t="str">
        <f>DATASHEET!I200</f>
        <v>N</v>
      </c>
      <c r="K214" s="171" t="str">
        <f>DATASHEET!M200</f>
        <v>M</v>
      </c>
      <c r="L214" s="88" t="str">
        <f t="shared" si="121"/>
        <v/>
      </c>
      <c r="M214" s="88" t="str">
        <f t="shared" si="122"/>
        <v/>
      </c>
      <c r="N214" s="498" t="str">
        <f>IF(ISBLANK(DATASHEET!L200),"",DATASHEET!L200)</f>
        <v>6-7</v>
      </c>
      <c r="O214" s="109">
        <f>IFERROR(IF(VLOOKUP(DATASHEET!A200,[5]YEAR11!$A$2:$AF$236,18,FALSE)="","",VLOOKUP(DATASHEET!A200,[5]YEAR11!$A$2:$AF$236,18,FALSE)),"")</f>
        <v>59.353448</v>
      </c>
      <c r="P214" s="111">
        <f>IFERROR(IF(VLOOKUP(DATASHEET!A200,[5]YEAR11!$A$2:$AF$237,19,FALSE)="","",VLOOKUP(DATASHEET!A200,[5]YEAR11!$A$2:$AF$237,19,FALSE)),"")</f>
        <v>5.9353448000000002</v>
      </c>
      <c r="Q214" s="497">
        <f>'P8 BREAKDOWN'!M202</f>
        <v>-5.5353447999999998</v>
      </c>
      <c r="R214" s="140" t="str">
        <f>IF(S214="","",IFERROR(VLOOKUP(DATASHEET!AF200,lookup,2,FALSE)-$P214,""))</f>
        <v/>
      </c>
      <c r="S214" s="156" t="str">
        <f>IFERROR(INDEX(DATASHEET!$A$1:$DG$299,MATCH(PROGRESS!$A214,DATASHEET!$A$1:$A$299,0),MATCH(PROGRESS!T$2,DATASHEET!$A$1:$DG$1,0)),"")</f>
        <v/>
      </c>
      <c r="T214" s="156" t="str">
        <f t="shared" si="123"/>
        <v/>
      </c>
      <c r="U214" s="138" t="str">
        <f>IF(ISBLANK(DATASHEET!AG200),"",DATASHEET!AG200)</f>
        <v/>
      </c>
      <c r="V214" s="198" t="str">
        <f>IF(ISBLANK(DATASHEET!AH200),"",DATASHEET!AH200)</f>
        <v/>
      </c>
      <c r="W214" s="140" t="str">
        <f>IF(X214="","",IFERROR(VLOOKUP(DATASHEET!AJ200,lookup,2,FALSE)-$P214,""))</f>
        <v/>
      </c>
      <c r="X214" s="156" t="str">
        <f>IFERROR(INDEX(DATASHEET!$A$1:$DG$299,MATCH(PROGRESS!$A214,DATASHEET!$A$1:$A$299,0),MATCH(PROGRESS!Y$2,DATASHEET!$A$1:$DG$1,0)),"")</f>
        <v/>
      </c>
      <c r="Y214" s="156" t="str">
        <f t="shared" si="124"/>
        <v/>
      </c>
      <c r="Z214" s="138" t="str">
        <f>IF(ISBLANK(DATASHEET!AK200),"",DATASHEET!AK200)</f>
        <v/>
      </c>
      <c r="AA214" s="198" t="str">
        <f>IF(ISBLANK(DATASHEET!AL200),"",DATASHEET!AL200)</f>
        <v/>
      </c>
      <c r="AB214" s="140" t="str">
        <f>IF(AC214="","",IFERROR(VLOOKUP(DATASHEET!AN200,lookup,2,FALSE)-$P214,""))</f>
        <v/>
      </c>
      <c r="AC214" s="156" t="str">
        <f>IFERROR(INDEX(DATASHEET!$A$1:$DG$299,MATCH(PROGRESS!$A214,DATASHEET!$A$1:$A$299,0),MATCH(PROGRESS!AD$2,DATASHEET!$A$1:$DG$1,0)),"")</f>
        <v/>
      </c>
      <c r="AD214" s="156" t="str">
        <f t="shared" si="125"/>
        <v/>
      </c>
      <c r="AE214" s="138" t="str">
        <f>IF(ISBLANK(DATASHEET!AO200),"",DATASHEET!AO200)</f>
        <v/>
      </c>
      <c r="AF214" s="198" t="str">
        <f>IF(ISBLANK(DATASHEET!AP200),"",DATASHEET!AP200)</f>
        <v/>
      </c>
      <c r="AG214" s="140" t="str">
        <f>IF(AH214="","",IFERROR(VLOOKUP(DATASHEET!AR200,lookup,2,FALSE)-$P214,""))</f>
        <v/>
      </c>
      <c r="AH214" s="156" t="str">
        <f>IFERROR(INDEX(DATASHEET!$A$1:$DG$299,MATCH(PROGRESS!$A214,DATASHEET!$A$1:$A$299,0),MATCH(PROGRESS!AI$2,DATASHEET!$A$1:$DG$1,0)),"")</f>
        <v/>
      </c>
      <c r="AI214" s="156" t="str">
        <f t="shared" si="126"/>
        <v/>
      </c>
      <c r="AJ214" s="138" t="str">
        <f>IF(ISBLANK(DATASHEET!AS200),"",DATASHEET!AS200)</f>
        <v/>
      </c>
      <c r="AK214" s="198" t="str">
        <f>IF(ISBLANK(DATASHEET!AT200),"",DATASHEET!AT200)</f>
        <v/>
      </c>
      <c r="AL214" s="140" t="str">
        <f>IF(AM214="","",IFERROR(VLOOKUP(DATASHEET!AV200,lookup,2,FALSE)-$P214,""))</f>
        <v/>
      </c>
      <c r="AM214" s="156" t="str">
        <f>IFERROR(INDEX(DATASHEET!$A$1:$DG$299,MATCH(PROGRESS!$A214,DATASHEET!$A$1:$A$299,0),MATCH(PROGRESS!AN$2,DATASHEET!$A$1:$DG$1,0)),"")</f>
        <v/>
      </c>
      <c r="AN214" s="156" t="str">
        <f t="shared" si="127"/>
        <v/>
      </c>
      <c r="AO214" s="138" t="str">
        <f>IF(ISBLANK(DATASHEET!AW200),"",DATASHEET!AW200)</f>
        <v/>
      </c>
      <c r="AP214" s="198" t="str">
        <f>IF(ISBLANK(DATASHEET!AX200),"",DATASHEET!AX200)</f>
        <v/>
      </c>
      <c r="AQ214" s="140" t="str">
        <f>IF(AR214="","",IFERROR(VLOOKUP(DATASHEET!AZ200,lookup,2,FALSE)-$P214,""))</f>
        <v/>
      </c>
      <c r="AR214" s="156" t="str">
        <f>IFERROR(INDEX(DATASHEET!$A$1:$DG$299,MATCH(PROGRESS!$A214,DATASHEET!$A$1:$A$299,0),MATCH(PROGRESS!AS$2,DATASHEET!$A$1:$DG$1,0)),"")</f>
        <v/>
      </c>
      <c r="AS214" s="156" t="str">
        <f t="shared" si="128"/>
        <v/>
      </c>
      <c r="AT214" s="138" t="str">
        <f>IF(ISBLANK(DATASHEET!BA200),"",DATASHEET!BA200)</f>
        <v/>
      </c>
      <c r="AU214" s="198" t="str">
        <f>IF(ISBLANK(DATASHEET!BB200),"",DATASHEET!BB200)</f>
        <v/>
      </c>
      <c r="AV214" s="140" t="str">
        <f>IF(AW214="","",IFERROR(VLOOKUP(DATASHEET!BD200,lookup,2,FALSE)-$P214,""))</f>
        <v/>
      </c>
      <c r="AW214" s="156" t="str">
        <f>IFERROR(INDEX(DATASHEET!$A$1:$DG$299,MATCH(PROGRESS!$A214,DATASHEET!$A$1:$A$299,0),MATCH(PROGRESS!AX$2,DATASHEET!$A$1:$DG$1,0)),"")</f>
        <v/>
      </c>
      <c r="AX214" s="156" t="str">
        <f t="shared" si="129"/>
        <v/>
      </c>
      <c r="AY214" s="138" t="str">
        <f>IF(ISBLANK(DATASHEET!BE200),"",DATASHEET!BE200)</f>
        <v/>
      </c>
      <c r="AZ214" s="198" t="str">
        <f>IF(ISBLANK(DATASHEET!BF200),"",DATASHEET!BF200)</f>
        <v/>
      </c>
      <c r="BA214" s="140" t="str">
        <f>IF(BB214="","",IFERROR(VLOOKUP(DATASHEET!BH200,lookup,2,FALSE)-$P214,""))</f>
        <v/>
      </c>
      <c r="BB214" s="156" t="str">
        <f>IFERROR(INDEX(DATASHEET!$A$1:$DG$299,MATCH(PROGRESS!$A214,DATASHEET!$A$1:$A$299,0),MATCH(PROGRESS!BC$2,DATASHEET!$A$1:$DG$1,0)),"")</f>
        <v/>
      </c>
      <c r="BC214" s="156" t="str">
        <f t="shared" si="130"/>
        <v/>
      </c>
      <c r="BD214" s="138" t="str">
        <f>IF(ISBLANK(DATASHEET!BI200),"",DATASHEET!BI200)</f>
        <v>CMC</v>
      </c>
      <c r="BE214" s="198" t="str">
        <f>IF(ISBLANK(DATASHEET!BJ200),"",DATASHEET!BJ200)</f>
        <v>11X-EN-4</v>
      </c>
      <c r="BF214" s="140" t="str">
        <f>IF(BG214="","",IFERROR(VLOOKUP(DATASHEET!BL200,lookup,2,FALSE)-$P214,""))</f>
        <v/>
      </c>
      <c r="BG214" s="156" t="str">
        <f>IFERROR(INDEX(DATASHEET!$A$1:$DG$299,MATCH(PROGRESS!$A214,DATASHEET!$A$1:$A$299,0),MATCH(PROGRESS!BH$2,DATASHEET!$A$1:$DG$1,0)),"")</f>
        <v/>
      </c>
      <c r="BH214" s="156" t="str">
        <f t="shared" si="131"/>
        <v/>
      </c>
      <c r="BI214" s="138" t="str">
        <f>IF(ISBLANK(DATASHEET!BM200),"",DATASHEET!BM200)</f>
        <v/>
      </c>
      <c r="BJ214" s="198" t="str">
        <f>IF(ISBLANK(DATASHEET!BN200),"",DATASHEET!BN200)</f>
        <v/>
      </c>
      <c r="BK214" s="140" t="str">
        <f>IF(BL214="","",IFERROR(VLOOKUP(DATASHEET!BP200,lookup,2,FALSE)-$P214,""))</f>
        <v/>
      </c>
      <c r="BL214" s="156" t="str">
        <f>IFERROR(INDEX(DATASHEET!$A$1:$DG$299,MATCH(PROGRESS!$A214,DATASHEET!$A$1:$A$299,0),MATCH(PROGRESS!BM$2,DATASHEET!$A$1:$DG$1,0)),"")</f>
        <v/>
      </c>
      <c r="BM214" s="156" t="str">
        <f t="shared" si="132"/>
        <v/>
      </c>
      <c r="BN214" s="138" t="str">
        <f>IF(ISBLANK(DATASHEET!BQ200),"",DATASHEET!BQ200)</f>
        <v>AWR</v>
      </c>
      <c r="BO214" s="198" t="str">
        <f>IF(ISBLANK(DATASHEET!BR200),"",DATASHEET!BR200)</f>
        <v>11LT-FN-3</v>
      </c>
      <c r="BP214" s="140" t="str">
        <f>IF(BQ214="","",IFERROR(VLOOKUP(DATASHEET!BX200,lookup,2,FALSE)-$P214,""))</f>
        <v/>
      </c>
      <c r="BQ214" s="156" t="str">
        <f>IFERROR(INDEX(DATASHEET!$A$1:$DG$299,MATCH(PROGRESS!$A214,DATASHEET!$A$1:$A$299,0),MATCH(PROGRESS!BR$2,DATASHEET!$A$1:$DG$1,0)),"")</f>
        <v/>
      </c>
      <c r="BR214" s="156" t="str">
        <f t="shared" si="133"/>
        <v/>
      </c>
      <c r="BS214" s="138" t="str">
        <f>IF(ISBLANK(DATASHEET!BY200),"",DATASHEET!BY200)</f>
        <v>EGQ</v>
      </c>
      <c r="BT214" s="198" t="str">
        <f>IF(ISBLANK(DATASHEET!BZ200),"",DATASHEET!BZ200)</f>
        <v>11S-FR-2</v>
      </c>
      <c r="BU214" s="140" t="str">
        <f>IF(BV214="","",IFERROR(VLOOKUP(DATASHEET!CB200,lookup,2,FALSE)-$P214,""))</f>
        <v/>
      </c>
      <c r="BV214" s="156" t="str">
        <f>IFERROR(INDEX(DATASHEET!$A$1:$DG$299,MATCH(PROGRESS!$A214,DATASHEET!$A$1:$A$299,0),MATCH(PROGRESS!BW$2,DATASHEET!$A$1:$DG$1,0)),"")</f>
        <v/>
      </c>
      <c r="BW214" s="156" t="str">
        <f t="shared" si="134"/>
        <v/>
      </c>
      <c r="BX214" s="138" t="str">
        <f>IF(ISBLANK(DATASHEET!CC200),"",DATASHEET!CC200)</f>
        <v/>
      </c>
      <c r="BY214" s="198" t="str">
        <f>IF(ISBLANK(DATASHEET!CD200),"",DATASHEET!CD200)</f>
        <v/>
      </c>
      <c r="BZ214" s="140" t="str">
        <f>IF(CA214="","",IFERROR(VLOOKUP(DATASHEET!CE200,lookup,2,FALSE)-$P214,""))</f>
        <v/>
      </c>
      <c r="CA214" s="156" t="str">
        <f>IFERROR(INDEX(DATASHEET!$A$1:$DG$299,MATCH(PROGRESS!$A214,DATASHEET!$A$1:$A$299,0),MATCH(PROGRESS!CB$2,DATASHEET!$A$1:$DG$1,0)),"")</f>
        <v/>
      </c>
      <c r="CB214" s="156" t="str">
        <f t="shared" si="135"/>
        <v/>
      </c>
      <c r="CC214" s="138" t="str">
        <f>IF(ISBLANK(DATASHEET!CF200),"",DATASHEET!CF200)</f>
        <v/>
      </c>
      <c r="CD214" s="198" t="str">
        <f>IF(ISBLANK(DATASHEET!CG200),"",DATASHEET!CG200)</f>
        <v>AWIL</v>
      </c>
      <c r="CE214" s="140" t="str">
        <f>IF(CF214="","",IFERROR(VLOOKUP(DATASHEET!CJ200,lookup,2,FALSE)-$P214,""))</f>
        <v/>
      </c>
      <c r="CF214" s="156" t="str">
        <f>IFERROR(INDEX(DATASHEET!$A$1:$DG$299,MATCH(PROGRESS!$A214,DATASHEET!$A$1:$A$299,0),MATCH(PROGRESS!CG$2,DATASHEET!$A$1:$DG$1,0)),"")</f>
        <v/>
      </c>
      <c r="CG214" s="156" t="str">
        <f t="shared" si="136"/>
        <v/>
      </c>
      <c r="CH214" s="138" t="str">
        <f>IF(ISBLANK(DATASHEET!CK200),"",DATASHEET!CK200)</f>
        <v/>
      </c>
      <c r="CI214" s="198" t="str">
        <f>IF(ISBLANK(DATASHEET!CL200),"",DATASHEET!CL200)</f>
        <v/>
      </c>
      <c r="CJ214" s="140" t="str">
        <f>IF(CK214="","",IFERROR(VLOOKUP(DATASHEET!CN200,lookup,2,FALSE)-$P214,""))</f>
        <v/>
      </c>
      <c r="CK214" s="156" t="str">
        <f>IFERROR(INDEX(DATASHEET!$A$1:$DG$299,MATCH(PROGRESS!$A214,DATASHEET!$A$1:$A$299,0),MATCH(PROGRESS!CL$2,DATASHEET!$A$1:$DG$1,0)),"")</f>
        <v/>
      </c>
      <c r="CL214" s="156" t="str">
        <f t="shared" si="137"/>
        <v/>
      </c>
      <c r="CM214" s="138" t="str">
        <f>IF(ISBLANK(DATASHEET!CO200),"",DATASHEET!CO200)</f>
        <v>CS</v>
      </c>
      <c r="CN214" s="198" t="str">
        <f>IF(ISBLANK(DATASHEET!CP200),"",DATASHEET!CP200)</f>
        <v>11S-MA-1</v>
      </c>
      <c r="CO214" s="140" t="str">
        <f>IF(CP214="","",IFERROR(VLOOKUP(DATASHEET!CR200,lookup,2,FALSE)-$P214,""))</f>
        <v/>
      </c>
      <c r="CP214" s="156" t="str">
        <f>IFERROR(INDEX(DATASHEET!$A$1:$DG$299,MATCH(PROGRESS!$A214,DATASHEET!$A$1:$A$299,0),MATCH(PROGRESS!CQ$2,DATASHEET!$A$1:$DG$1,0)),"")</f>
        <v/>
      </c>
      <c r="CQ214" s="156" t="str">
        <f t="shared" si="138"/>
        <v/>
      </c>
      <c r="CR214" s="138" t="str">
        <f>IF(ISBLANK(DATASHEET!CS200),"",DATASHEET!CS200)</f>
        <v/>
      </c>
      <c r="CS214" s="198" t="str">
        <f>IF(ISBLANK(DATASHEET!CT200),"",DATASHEET!CT200)</f>
        <v/>
      </c>
      <c r="CT214" s="140" t="str">
        <f>IF(CU214="","",IFERROR(VLOOKUP(DATASHEET!CV200,lookup,2,FALSE)-$P214,""))</f>
        <v/>
      </c>
      <c r="CU214" s="156" t="str">
        <f>IFERROR(INDEX(DATASHEET!$A$1:$DG$299,MATCH(PROGRESS!$A214,DATASHEET!$A$1:$A$299,0),MATCH(PROGRESS!CV$2,DATASHEET!$A$1:$DG$1,0)),"")</f>
        <v/>
      </c>
      <c r="CV214" s="156" t="str">
        <f t="shared" si="139"/>
        <v/>
      </c>
      <c r="CW214" s="138" t="str">
        <f>IF(ISBLANK(DATASHEET!CW200),"",DATASHEET!CW200)</f>
        <v/>
      </c>
      <c r="CX214" s="198" t="str">
        <f>IF(ISBLANK(DATASHEET!CX200),"",DATASHEET!CX200)</f>
        <v/>
      </c>
      <c r="CY214" s="140" t="str">
        <f>IF(CZ214="","",IFERROR(VLOOKUP(DATASHEET!DD200,lookup,2,FALSE)-$P214,""))</f>
        <v/>
      </c>
      <c r="CZ214" s="156" t="str">
        <f>IFERROR(INDEX(DATASHEET!$A$1:$DG$299,MATCH(PROGRESS!$A214,DATASHEET!$A$1:$A$299,0),MATCH(PROGRESS!DA$2,DATASHEET!$A$1:$DG$1,0)),"")</f>
        <v/>
      </c>
      <c r="DA214" s="156" t="str">
        <f t="shared" si="140"/>
        <v/>
      </c>
      <c r="DB214" s="138" t="str">
        <f>IF(ISBLANK(DATASHEET!DE200),"",DATASHEET!DE200)</f>
        <v/>
      </c>
      <c r="DC214" s="198" t="str">
        <f>IF(ISBLANK(DATASHEET!DF200),"",DATASHEET!DF200)</f>
        <v/>
      </c>
      <c r="DD214" s="140" t="str">
        <f>IF(DE214="","",IFERROR(VLOOKUP(DATASHEET!DH200,lookup,2,FALSE)-$P214,""))</f>
        <v/>
      </c>
      <c r="DE214" s="156" t="str">
        <f>IFERROR(INDEX(DATASHEET!$A$1:$DG$299,MATCH(PROGRESS!$A214,DATASHEET!$A$1:$A$299,0),MATCH(PROGRESS!DF$2,DATASHEET!$A$1:$DG$1,0)),"")</f>
        <v/>
      </c>
      <c r="DF214" s="156" t="str">
        <f t="shared" si="141"/>
        <v/>
      </c>
      <c r="DG214" s="138" t="str">
        <f>IF(ISBLANK(DATASHEET!DI200),"",DATASHEET!DI200)</f>
        <v/>
      </c>
      <c r="DH214" s="198" t="str">
        <f>IF(ISBLANK(DATASHEET!DJ200),"",DATASHEET!DJ200)</f>
        <v/>
      </c>
      <c r="DI214" s="140" t="str">
        <f>IF(DJ214="","",IFERROR(VLOOKUP(DATASHEET!DL200,lookup,2,FALSE)-$P214,""))</f>
        <v/>
      </c>
      <c r="DJ214" s="156" t="str">
        <f>IFERROR(INDEX(DATASHEET!$A$1:$DG$299,MATCH(PROGRESS!$A214,DATASHEET!$A$1:$A$299,0),MATCH(PROGRESS!DK$2,DATASHEET!$A$1:$DG$1,0)),"")</f>
        <v/>
      </c>
      <c r="DK214" s="156" t="str">
        <f t="shared" si="142"/>
        <v/>
      </c>
      <c r="DL214" s="138" t="str">
        <f>IF(ISBLANK(DATASHEET!DM200),"",DATASHEET!DM200)</f>
        <v/>
      </c>
      <c r="DM214" s="198" t="str">
        <f>IF(ISBLANK(DATASHEET!DN200),"",DATASHEET!DN200)</f>
        <v/>
      </c>
      <c r="DN214" s="140" t="str">
        <f>IF(DO214="","",IFERROR(VLOOKUP(DATASHEET!DP200,lookup,2,FALSE)-$P214,""))</f>
        <v/>
      </c>
      <c r="DO214" s="156" t="str">
        <f>IFERROR(INDEX(DATASHEET!$A$1:$DG$299,MATCH(PROGRESS!$A214,DATASHEET!$A$1:$A$299,0),MATCH(PROGRESS!DP$2,DATASHEET!$A$1:$DG$1,0)),"")</f>
        <v/>
      </c>
      <c r="DP214" s="156" t="str">
        <f t="shared" si="143"/>
        <v/>
      </c>
      <c r="DQ214" s="138" t="str">
        <f>IF(ISBLANK(DATASHEET!DQ200),"",DATASHEET!DQ200)</f>
        <v>NT</v>
      </c>
      <c r="DR214" s="198" t="str">
        <f>IF(ISBLANK(DATASHEET!DR200),"",DATASHEET!DR200)</f>
        <v>11X-RE-5</v>
      </c>
      <c r="DS214" s="140" t="str">
        <f>IF(DT214="","",IFERROR(VLOOKUP(DATASHEET!DT200,lookup,2,FALSE)-$P214,""))</f>
        <v/>
      </c>
      <c r="DT214" s="156" t="str">
        <f>IFERROR(INDEX(DATASHEET!$A$1:$DG$299,MATCH(PROGRESS!$A214,DATASHEET!$A$1:$A$299,0),MATCH(PROGRESS!DU$2,DATASHEET!$A$1:$DG$1,0)),"")</f>
        <v/>
      </c>
      <c r="DU214" s="156" t="str">
        <f t="shared" si="144"/>
        <v/>
      </c>
      <c r="DV214" s="138" t="str">
        <f>IF(ISBLANK(DATASHEET!DU200),"",DATASHEET!DU200)</f>
        <v>ES</v>
      </c>
      <c r="DW214" s="198" t="str">
        <f>IF(ISBLANK(DATASHEET!DV200),"",DATASHEET!DV200)</f>
        <v>11C-SC-3</v>
      </c>
      <c r="DX214" s="140" t="str">
        <f>IF(DY214="","",IFERROR(VLOOKUP(DATASHEET!DX200,lookup,2,FALSE)-$P214,""))</f>
        <v/>
      </c>
      <c r="DY214" s="156" t="str">
        <f>IFERROR(INDEX(DATASHEET!$A$1:$DG$299,MATCH(PROGRESS!$A214,DATASHEET!$A$1:$A$299,0),MATCH(PROGRESS!DZ$2,DATASHEET!$A$1:$DG$1,0)),"")</f>
        <v/>
      </c>
      <c r="DZ214" s="156" t="str">
        <f t="shared" si="145"/>
        <v/>
      </c>
      <c r="EA214" s="138" t="str">
        <f>IF(ISBLANK(DATASHEET!DY200),"",DATASHEET!DY200)</f>
        <v/>
      </c>
      <c r="EB214" s="198" t="str">
        <f>IF(ISBLANK(DATASHEET!DZ200),"",DATASHEET!DZ200)</f>
        <v/>
      </c>
      <c r="FD214" s="526"/>
      <c r="FE214" s="532"/>
      <c r="FF214" s="532"/>
      <c r="FG214" s="532"/>
      <c r="FH214" s="526"/>
      <c r="FI214" s="526"/>
      <c r="FJ214" s="532"/>
      <c r="FK214" s="526"/>
      <c r="FL214" s="532"/>
      <c r="FM214" s="526"/>
      <c r="FN214" s="532"/>
      <c r="FO214" s="532"/>
      <c r="FP214" s="532"/>
      <c r="FQ214" s="526"/>
      <c r="FR214" s="526"/>
      <c r="FS214" s="526"/>
      <c r="FT214" s="532"/>
      <c r="FU214" s="526"/>
      <c r="FV214" s="532"/>
      <c r="FW214" s="532"/>
      <c r="FX214" s="532"/>
      <c r="FY214" s="526"/>
      <c r="FZ214" s="532"/>
      <c r="GA214" s="529"/>
      <c r="GB214" s="530"/>
      <c r="GC214" s="530"/>
      <c r="GD214" s="529"/>
      <c r="GE214" s="530"/>
      <c r="GF214" s="530"/>
      <c r="GG214" s="530"/>
      <c r="GH214" s="530"/>
      <c r="GI214" s="530"/>
      <c r="GJ214" s="529"/>
      <c r="GK214" s="530"/>
      <c r="GL214" s="529"/>
      <c r="GM214" s="529"/>
      <c r="GN214" s="530"/>
      <c r="GO214" s="530"/>
      <c r="GP214" s="529"/>
      <c r="GQ214" s="529"/>
      <c r="GR214" s="530"/>
      <c r="GS214" s="530"/>
      <c r="GT214" s="529"/>
      <c r="HA214" t="s">
        <v>375</v>
      </c>
      <c r="HB214" t="s">
        <v>375</v>
      </c>
    </row>
    <row r="215" spans="1:210" ht="15.75" x14ac:dyDescent="0.25">
      <c r="A215" s="179">
        <f>DATASHEET!A201</f>
        <v>151597</v>
      </c>
      <c r="B215" s="58" t="str">
        <f>DATASHEET!B201</f>
        <v>WALFORD, Riannon</v>
      </c>
      <c r="C215" s="169" t="str">
        <f>DATASHEET!C201</f>
        <v>11EGQ</v>
      </c>
      <c r="D215" s="170" t="str">
        <f>DATASHEET!D201</f>
        <v>F</v>
      </c>
      <c r="E215" s="170" t="str">
        <f>DATASHEET!J201</f>
        <v>N</v>
      </c>
      <c r="F215" s="170" t="str">
        <f>DATASHEET!E201</f>
        <v>N</v>
      </c>
      <c r="G215" s="170" t="str">
        <f>DATASHEET!F201</f>
        <v>White - British</v>
      </c>
      <c r="H215" s="170" t="str">
        <f>DATASHEET!G201</f>
        <v>N</v>
      </c>
      <c r="I215" s="170" t="str">
        <f>DATASHEET!H201</f>
        <v>N</v>
      </c>
      <c r="J215" s="170" t="str">
        <f>DATASHEET!I201</f>
        <v>N</v>
      </c>
      <c r="K215" s="171" t="str">
        <f>DATASHEET!M201</f>
        <v>L</v>
      </c>
      <c r="L215" s="88" t="str">
        <f t="shared" si="121"/>
        <v/>
      </c>
      <c r="M215" s="88" t="str">
        <f t="shared" si="122"/>
        <v/>
      </c>
      <c r="N215" s="498" t="str">
        <f>IF(ISBLANK(DATASHEET!L201),"",DATASHEET!L201)</f>
        <v>3-4</v>
      </c>
      <c r="O215" s="109">
        <f>IFERROR(IF(VLOOKUP(DATASHEET!A201,[5]YEAR11!$A$2:$AF$236,18,FALSE)="","",VLOOKUP(DATASHEET!A201,[5]YEAR11!$A$2:$AF$236,18,FALSE)),"")</f>
        <v>34.391429000000002</v>
      </c>
      <c r="P215" s="111">
        <f>IFERROR(IF(VLOOKUP(DATASHEET!A201,[5]YEAR11!$A$2:$AF$237,19,FALSE)="","",VLOOKUP(DATASHEET!A201,[5]YEAR11!$A$2:$AF$237,19,FALSE)),"")</f>
        <v>3.4391429000000002</v>
      </c>
      <c r="Q215" s="497">
        <f>'P8 BREAKDOWN'!M203</f>
        <v>-3.0391429000000003</v>
      </c>
      <c r="R215" s="140" t="str">
        <f>IF(S215="","",IFERROR(VLOOKUP(DATASHEET!AF201,lookup,2,FALSE)-$P215,""))</f>
        <v/>
      </c>
      <c r="S215" s="156" t="str">
        <f>IFERROR(INDEX(DATASHEET!$A$1:$DG$299,MATCH(PROGRESS!$A215,DATASHEET!$A$1:$A$299,0),MATCH(PROGRESS!T$2,DATASHEET!$A$1:$DG$1,0)),"")</f>
        <v/>
      </c>
      <c r="T215" s="156" t="str">
        <f t="shared" si="123"/>
        <v/>
      </c>
      <c r="U215" s="138" t="str">
        <f>IF(ISBLANK(DATASHEET!AG201),"",DATASHEET!AG201)</f>
        <v/>
      </c>
      <c r="V215" s="198" t="str">
        <f>IF(ISBLANK(DATASHEET!AH201),"",DATASHEET!AH201)</f>
        <v/>
      </c>
      <c r="W215" s="140" t="str">
        <f>IF(X215="","",IFERROR(VLOOKUP(DATASHEET!AJ201,lookup,2,FALSE)-$P215,""))</f>
        <v/>
      </c>
      <c r="X215" s="156" t="str">
        <f>IFERROR(INDEX(DATASHEET!$A$1:$DG$299,MATCH(PROGRESS!$A215,DATASHEET!$A$1:$A$299,0),MATCH(PROGRESS!Y$2,DATASHEET!$A$1:$DG$1,0)),"")</f>
        <v/>
      </c>
      <c r="Y215" s="156" t="str">
        <f t="shared" si="124"/>
        <v/>
      </c>
      <c r="Z215" s="138" t="str">
        <f>IF(ISBLANK(DATASHEET!AK201),"",DATASHEET!AK201)</f>
        <v>KBW</v>
      </c>
      <c r="AA215" s="198" t="str">
        <f>IF(ISBLANK(DATASHEET!AL201),"",DATASHEET!AL201)</f>
        <v>11T-BI-5</v>
      </c>
      <c r="AB215" s="140" t="str">
        <f>IF(AC215="","",IFERROR(VLOOKUP(DATASHEET!AN201,lookup,2,FALSE)-$P215,""))</f>
        <v/>
      </c>
      <c r="AC215" s="156" t="str">
        <f>IFERROR(INDEX(DATASHEET!$A$1:$DG$299,MATCH(PROGRESS!$A215,DATASHEET!$A$1:$A$299,0),MATCH(PROGRESS!AD$2,DATASHEET!$A$1:$DG$1,0)),"")</f>
        <v/>
      </c>
      <c r="AD215" s="156" t="str">
        <f t="shared" si="125"/>
        <v/>
      </c>
      <c r="AE215" s="138" t="str">
        <f>IF(ISBLANK(DATASHEET!AO201),"",DATASHEET!AO201)</f>
        <v/>
      </c>
      <c r="AF215" s="198" t="str">
        <f>IF(ISBLANK(DATASHEET!AP201),"",DATASHEET!AP201)</f>
        <v/>
      </c>
      <c r="AG215" s="140" t="str">
        <f>IF(AH215="","",IFERROR(VLOOKUP(DATASHEET!AR201,lookup,2,FALSE)-$P215,""))</f>
        <v/>
      </c>
      <c r="AH215" s="156" t="str">
        <f>IFERROR(INDEX(DATASHEET!$A$1:$DG$299,MATCH(PROGRESS!$A215,DATASHEET!$A$1:$A$299,0),MATCH(PROGRESS!AI$2,DATASHEET!$A$1:$DG$1,0)),"")</f>
        <v/>
      </c>
      <c r="AI215" s="156" t="str">
        <f t="shared" si="126"/>
        <v/>
      </c>
      <c r="AJ215" s="138" t="str">
        <f>IF(ISBLANK(DATASHEET!AS201),"",DATASHEET!AS201)</f>
        <v>GN</v>
      </c>
      <c r="AK215" s="198" t="str">
        <f>IF(ISBLANK(DATASHEET!AT201),"",DATASHEET!AT201)</f>
        <v>11T-CH-5</v>
      </c>
      <c r="AL215" s="140" t="str">
        <f>IF(AM215="","",IFERROR(VLOOKUP(DATASHEET!AV201,lookup,2,FALSE)-$P215,""))</f>
        <v/>
      </c>
      <c r="AM215" s="156" t="str">
        <f>IFERROR(INDEX(DATASHEET!$A$1:$DG$299,MATCH(PROGRESS!$A215,DATASHEET!$A$1:$A$299,0),MATCH(PROGRESS!AN$2,DATASHEET!$A$1:$DG$1,0)),"")</f>
        <v/>
      </c>
      <c r="AN215" s="156" t="str">
        <f t="shared" si="127"/>
        <v/>
      </c>
      <c r="AO215" s="138" t="str">
        <f>IF(ISBLANK(DATASHEET!AW201),"",DATASHEET!AW201)</f>
        <v>BG</v>
      </c>
      <c r="AP215" s="198" t="str">
        <f>IF(ISBLANK(DATASHEET!AX201),"",DATASHEET!AX201)</f>
        <v>11MS2-CD-2</v>
      </c>
      <c r="AQ215" s="140" t="str">
        <f>IF(AR215="","",IFERROR(VLOOKUP(DATASHEET!AZ201,lookup,2,FALSE)-$P215,""))</f>
        <v/>
      </c>
      <c r="AR215" s="156" t="str">
        <f>IFERROR(INDEX(DATASHEET!$A$1:$DG$299,MATCH(PROGRESS!$A215,DATASHEET!$A$1:$A$299,0),MATCH(PROGRESS!AS$2,DATASHEET!$A$1:$DG$1,0)),"")</f>
        <v/>
      </c>
      <c r="AS215" s="156" t="str">
        <f t="shared" si="128"/>
        <v/>
      </c>
      <c r="AT215" s="138" t="str">
        <f>IF(ISBLANK(DATASHEET!BA201),"",DATASHEET!BA201)</f>
        <v/>
      </c>
      <c r="AU215" s="198" t="str">
        <f>IF(ISBLANK(DATASHEET!BB201),"",DATASHEET!BB201)</f>
        <v/>
      </c>
      <c r="AV215" s="140" t="str">
        <f>IF(AW215="","",IFERROR(VLOOKUP(DATASHEET!BD201,lookup,2,FALSE)-$P215,""))</f>
        <v/>
      </c>
      <c r="AW215" s="156" t="str">
        <f>IFERROR(INDEX(DATASHEET!$A$1:$DG$299,MATCH(PROGRESS!$A215,DATASHEET!$A$1:$A$299,0),MATCH(PROGRESS!AX$2,DATASHEET!$A$1:$DG$1,0)),"")</f>
        <v/>
      </c>
      <c r="AX215" s="156" t="str">
        <f t="shared" si="129"/>
        <v/>
      </c>
      <c r="AY215" s="138" t="str">
        <f>IF(ISBLANK(DATASHEET!BE201),"",DATASHEET!BE201)</f>
        <v/>
      </c>
      <c r="AZ215" s="198" t="str">
        <f>IF(ISBLANK(DATASHEET!BF201),"",DATASHEET!BF201)</f>
        <v/>
      </c>
      <c r="BA215" s="140" t="str">
        <f>IF(BB215="","",IFERROR(VLOOKUP(DATASHEET!BH201,lookup,2,FALSE)-$P215,""))</f>
        <v/>
      </c>
      <c r="BB215" s="156" t="str">
        <f>IFERROR(INDEX(DATASHEET!$A$1:$DG$299,MATCH(PROGRESS!$A215,DATASHEET!$A$1:$A$299,0),MATCH(PROGRESS!BC$2,DATASHEET!$A$1:$DG$1,0)),"")</f>
        <v/>
      </c>
      <c r="BC215" s="156" t="str">
        <f t="shared" si="130"/>
        <v/>
      </c>
      <c r="BD215" s="138" t="str">
        <f>IF(ISBLANK(DATASHEET!BI201),"",DATASHEET!BI201)</f>
        <v>EW</v>
      </c>
      <c r="BE215" s="198" t="str">
        <f>IF(ISBLANK(DATASHEET!BJ201),"",DATASHEET!BJ201)</f>
        <v>11X-EN-9</v>
      </c>
      <c r="BF215" s="140" t="str">
        <f>IF(BG215="","",IFERROR(VLOOKUP(DATASHEET!BL201,lookup,2,FALSE)-$P215,""))</f>
        <v/>
      </c>
      <c r="BG215" s="156" t="str">
        <f>IFERROR(INDEX(DATASHEET!$A$1:$DG$299,MATCH(PROGRESS!$A215,DATASHEET!$A$1:$A$299,0),MATCH(PROGRESS!BH$2,DATASHEET!$A$1:$DG$1,0)),"")</f>
        <v/>
      </c>
      <c r="BH215" s="156" t="str">
        <f t="shared" si="131"/>
        <v/>
      </c>
      <c r="BI215" s="138" t="str">
        <f>IF(ISBLANK(DATASHEET!BM201),"",DATASHEET!BM201)</f>
        <v/>
      </c>
      <c r="BJ215" s="198" t="str">
        <f>IF(ISBLANK(DATASHEET!BN201),"",DATASHEET!BN201)</f>
        <v/>
      </c>
      <c r="BK215" s="140" t="str">
        <f>IF(BL215="","",IFERROR(VLOOKUP(DATASHEET!BP201,lookup,2,FALSE)-$P215,""))</f>
        <v/>
      </c>
      <c r="BL215" s="156" t="str">
        <f>IFERROR(INDEX(DATASHEET!$A$1:$DG$299,MATCH(PROGRESS!$A215,DATASHEET!$A$1:$A$299,0),MATCH(PROGRESS!BM$2,DATASHEET!$A$1:$DG$1,0)),"")</f>
        <v/>
      </c>
      <c r="BM215" s="156" t="str">
        <f t="shared" si="132"/>
        <v/>
      </c>
      <c r="BN215" s="138" t="str">
        <f>IF(ISBLANK(DATASHEET!BQ201),"",DATASHEET!BQ201)</f>
        <v/>
      </c>
      <c r="BO215" s="198" t="str">
        <f>IF(ISBLANK(DATASHEET!BR201),"",DATASHEET!BR201)</f>
        <v/>
      </c>
      <c r="BP215" s="140" t="str">
        <f>IF(BQ215="","",IFERROR(VLOOKUP(DATASHEET!BX201,lookup,2,FALSE)-$P215,""))</f>
        <v/>
      </c>
      <c r="BQ215" s="156" t="str">
        <f>IFERROR(INDEX(DATASHEET!$A$1:$DG$299,MATCH(PROGRESS!$A215,DATASHEET!$A$1:$A$299,0),MATCH(PROGRESS!BR$2,DATASHEET!$A$1:$DG$1,0)),"")</f>
        <v/>
      </c>
      <c r="BR215" s="156" t="str">
        <f t="shared" si="133"/>
        <v/>
      </c>
      <c r="BS215" s="138" t="str">
        <f>IF(ISBLANK(DATASHEET!BY201),"",DATASHEET!BY201)</f>
        <v>EGQ</v>
      </c>
      <c r="BT215" s="198" t="str">
        <f>IF(ISBLANK(DATASHEET!BZ201),"",DATASHEET!BZ201)</f>
        <v>11N-FR-3</v>
      </c>
      <c r="BU215" s="140" t="str">
        <f>IF(BV215="","",IFERROR(VLOOKUP(DATASHEET!CB201,lookup,2,FALSE)-$P215,""))</f>
        <v/>
      </c>
      <c r="BV215" s="156" t="str">
        <f>IFERROR(INDEX(DATASHEET!$A$1:$DG$299,MATCH(PROGRESS!$A215,DATASHEET!$A$1:$A$299,0),MATCH(PROGRESS!BW$2,DATASHEET!$A$1:$DG$1,0)),"")</f>
        <v/>
      </c>
      <c r="BW215" s="156" t="str">
        <f t="shared" si="134"/>
        <v/>
      </c>
      <c r="BX215" s="138" t="str">
        <f>IF(ISBLANK(DATASHEET!CC201),"",DATASHEET!CC201)</f>
        <v/>
      </c>
      <c r="BY215" s="198" t="str">
        <f>IF(ISBLANK(DATASHEET!CD201),"",DATASHEET!CD201)</f>
        <v/>
      </c>
      <c r="BZ215" s="140" t="str">
        <f>IF(CA215="","",IFERROR(VLOOKUP(DATASHEET!CE201,lookup,2,FALSE)-$P215,""))</f>
        <v/>
      </c>
      <c r="CA215" s="156" t="str">
        <f>IFERROR(INDEX(DATASHEET!$A$1:$DG$299,MATCH(PROGRESS!$A215,DATASHEET!$A$1:$A$299,0),MATCH(PROGRESS!CB$2,DATASHEET!$A$1:$DG$1,0)),"")</f>
        <v/>
      </c>
      <c r="CB215" s="156" t="str">
        <f t="shared" si="135"/>
        <v/>
      </c>
      <c r="CC215" s="138" t="str">
        <f>IF(ISBLANK(DATASHEET!CF201),"",DATASHEET!CF201)</f>
        <v/>
      </c>
      <c r="CD215" s="198" t="str">
        <f>IF(ISBLANK(DATASHEET!CG201),"",DATASHEET!CG201)</f>
        <v/>
      </c>
      <c r="CE215" s="140" t="str">
        <f>IF(CF215="","",IFERROR(VLOOKUP(DATASHEET!CJ201,lookup,2,FALSE)-$P215,""))</f>
        <v/>
      </c>
      <c r="CF215" s="156" t="str">
        <f>IFERROR(INDEX(DATASHEET!$A$1:$DG$299,MATCH(PROGRESS!$A215,DATASHEET!$A$1:$A$299,0),MATCH(PROGRESS!CG$2,DATASHEET!$A$1:$DG$1,0)),"")</f>
        <v/>
      </c>
      <c r="CG215" s="156" t="str">
        <f t="shared" si="136"/>
        <v/>
      </c>
      <c r="CH215" s="138" t="str">
        <f>IF(ISBLANK(DATASHEET!CK201),"",DATASHEET!CK201)</f>
        <v/>
      </c>
      <c r="CI215" s="198" t="str">
        <f>IF(ISBLANK(DATASHEET!CL201),"",DATASHEET!CL201)</f>
        <v/>
      </c>
      <c r="CJ215" s="140" t="str">
        <f>IF(CK215="","",IFERROR(VLOOKUP(DATASHEET!CN201,lookup,2,FALSE)-$P215,""))</f>
        <v/>
      </c>
      <c r="CK215" s="156" t="str">
        <f>IFERROR(INDEX(DATASHEET!$A$1:$DG$299,MATCH(PROGRESS!$A215,DATASHEET!$A$1:$A$299,0),MATCH(PROGRESS!CL$2,DATASHEET!$A$1:$DG$1,0)),"")</f>
        <v/>
      </c>
      <c r="CL215" s="156" t="str">
        <f t="shared" si="137"/>
        <v/>
      </c>
      <c r="CM215" s="138" t="str">
        <f>IF(ISBLANK(DATASHEET!CO201),"",DATASHEET!CO201)</f>
        <v>AMA</v>
      </c>
      <c r="CN215" s="198" t="str">
        <f>IF(ISBLANK(DATASHEET!CP201),"",DATASHEET!CP201)</f>
        <v>11N-MA-4</v>
      </c>
      <c r="CO215" s="140" t="str">
        <f>IF(CP215="","",IFERROR(VLOOKUP(DATASHEET!CR201,lookup,2,FALSE)-$P215,""))</f>
        <v/>
      </c>
      <c r="CP215" s="156" t="str">
        <f>IFERROR(INDEX(DATASHEET!$A$1:$DG$299,MATCH(PROGRESS!$A215,DATASHEET!$A$1:$A$299,0),MATCH(PROGRESS!CQ$2,DATASHEET!$A$1:$DG$1,0)),"")</f>
        <v/>
      </c>
      <c r="CQ215" s="156" t="str">
        <f t="shared" si="138"/>
        <v/>
      </c>
      <c r="CR215" s="138" t="str">
        <f>IF(ISBLANK(DATASHEET!CS201),"",DATASHEET!CS201)</f>
        <v/>
      </c>
      <c r="CS215" s="198" t="str">
        <f>IF(ISBLANK(DATASHEET!CT201),"",DATASHEET!CT201)</f>
        <v/>
      </c>
      <c r="CT215" s="140" t="str">
        <f>IF(CU215="","",IFERROR(VLOOKUP(DATASHEET!CV201,lookup,2,FALSE)-$P215,""))</f>
        <v/>
      </c>
      <c r="CU215" s="156" t="str">
        <f>IFERROR(INDEX(DATASHEET!$A$1:$DG$299,MATCH(PROGRESS!$A215,DATASHEET!$A$1:$A$299,0),MATCH(PROGRESS!CV$2,DATASHEET!$A$1:$DG$1,0)),"")</f>
        <v/>
      </c>
      <c r="CV215" s="156" t="str">
        <f t="shared" si="139"/>
        <v/>
      </c>
      <c r="CW215" s="138" t="str">
        <f>IF(ISBLANK(DATASHEET!CW201),"",DATASHEET!CW201)</f>
        <v/>
      </c>
      <c r="CX215" s="198" t="str">
        <f>IF(ISBLANK(DATASHEET!CX201),"",DATASHEET!CX201)</f>
        <v/>
      </c>
      <c r="CY215" s="140" t="str">
        <f>IF(CZ215="","",IFERROR(VLOOKUP(DATASHEET!DD201,lookup,2,FALSE)-$P215,""))</f>
        <v/>
      </c>
      <c r="CZ215" s="156" t="str">
        <f>IFERROR(INDEX(DATASHEET!$A$1:$DG$299,MATCH(PROGRESS!$A215,DATASHEET!$A$1:$A$299,0),MATCH(PROGRESS!DA$2,DATASHEET!$A$1:$DG$1,0)),"")</f>
        <v/>
      </c>
      <c r="DA215" s="156" t="str">
        <f t="shared" si="140"/>
        <v/>
      </c>
      <c r="DB215" s="138" t="str">
        <f>IF(ISBLANK(DATASHEET!DE201),"",DATASHEET!DE201)</f>
        <v/>
      </c>
      <c r="DC215" s="198" t="str">
        <f>IF(ISBLANK(DATASHEET!DF201),"",DATASHEET!DF201)</f>
        <v/>
      </c>
      <c r="DD215" s="140" t="str">
        <f>IF(DE215="","",IFERROR(VLOOKUP(DATASHEET!DH201,lookup,2,FALSE)-$P215,""))</f>
        <v/>
      </c>
      <c r="DE215" s="156" t="str">
        <f>IFERROR(INDEX(DATASHEET!$A$1:$DG$299,MATCH(PROGRESS!$A215,DATASHEET!$A$1:$A$299,0),MATCH(PROGRESS!DF$2,DATASHEET!$A$1:$DG$1,0)),"")</f>
        <v/>
      </c>
      <c r="DF215" s="156" t="str">
        <f t="shared" si="141"/>
        <v/>
      </c>
      <c r="DG215" s="138" t="str">
        <f>IF(ISBLANK(DATASHEET!DI201),"",DATASHEET!DI201)</f>
        <v>RA</v>
      </c>
      <c r="DH215" s="198" t="str">
        <f>IF(ISBLANK(DATASHEET!DJ201),"",DATASHEET!DJ201)</f>
        <v>11T-PH-5</v>
      </c>
      <c r="DI215" s="140" t="str">
        <f>IF(DJ215="","",IFERROR(VLOOKUP(DATASHEET!DL201,lookup,2,FALSE)-$P215,""))</f>
        <v/>
      </c>
      <c r="DJ215" s="156" t="str">
        <f>IFERROR(INDEX(DATASHEET!$A$1:$DG$299,MATCH(PROGRESS!$A215,DATASHEET!$A$1:$A$299,0),MATCH(PROGRESS!DK$2,DATASHEET!$A$1:$DG$1,0)),"")</f>
        <v/>
      </c>
      <c r="DK215" s="156" t="str">
        <f t="shared" si="142"/>
        <v/>
      </c>
      <c r="DL215" s="138" t="str">
        <f>IF(ISBLANK(DATASHEET!DM201),"",DATASHEET!DM201)</f>
        <v/>
      </c>
      <c r="DM215" s="198" t="str">
        <f>IF(ISBLANK(DATASHEET!DN201),"",DATASHEET!DN201)</f>
        <v/>
      </c>
      <c r="DN215" s="140" t="str">
        <f>IF(DO215="","",IFERROR(VLOOKUP(DATASHEET!DP201,lookup,2,FALSE)-$P215,""))</f>
        <v/>
      </c>
      <c r="DO215" s="156" t="str">
        <f>IFERROR(INDEX(DATASHEET!$A$1:$DG$299,MATCH(PROGRESS!$A215,DATASHEET!$A$1:$A$299,0),MATCH(PROGRESS!DP$2,DATASHEET!$A$1:$DG$1,0)),"")</f>
        <v/>
      </c>
      <c r="DP215" s="156" t="str">
        <f t="shared" si="143"/>
        <v/>
      </c>
      <c r="DQ215" s="138" t="str">
        <f>IF(ISBLANK(DATASHEET!DQ201),"",DATASHEET!DQ201)</f>
        <v>JNE</v>
      </c>
      <c r="DR215" s="198" t="str">
        <f>IF(ISBLANK(DATASHEET!DR201),"",DATASHEET!DR201)</f>
        <v>11X-RE-1</v>
      </c>
      <c r="DS215" s="140" t="str">
        <f>IF(DT215="","",IFERROR(VLOOKUP(DATASHEET!DT201,lookup,2,FALSE)-$P215,""))</f>
        <v/>
      </c>
      <c r="DT215" s="156" t="str">
        <f>IFERROR(INDEX(DATASHEET!$A$1:$DG$299,MATCH(PROGRESS!$A215,DATASHEET!$A$1:$A$299,0),MATCH(PROGRESS!DU$2,DATASHEET!$A$1:$DG$1,0)),"")</f>
        <v/>
      </c>
      <c r="DU215" s="156" t="str">
        <f t="shared" si="144"/>
        <v/>
      </c>
      <c r="DV215" s="138" t="str">
        <f>IF(ISBLANK(DATASHEET!DU201),"",DATASHEET!DU201)</f>
        <v/>
      </c>
      <c r="DW215" s="198" t="str">
        <f>IF(ISBLANK(DATASHEET!DV201),"",DATASHEET!DV201)</f>
        <v/>
      </c>
      <c r="DX215" s="140" t="str">
        <f>IF(DY215="","",IFERROR(VLOOKUP(DATASHEET!DX201,lookup,2,FALSE)-$P215,""))</f>
        <v/>
      </c>
      <c r="DY215" s="156" t="str">
        <f>IFERROR(INDEX(DATASHEET!$A$1:$DG$299,MATCH(PROGRESS!$A215,DATASHEET!$A$1:$A$299,0),MATCH(PROGRESS!DZ$2,DATASHEET!$A$1:$DG$1,0)),"")</f>
        <v/>
      </c>
      <c r="DZ215" s="156" t="str">
        <f t="shared" si="145"/>
        <v/>
      </c>
      <c r="EA215" s="138" t="str">
        <f>IF(ISBLANK(DATASHEET!DY201),"",DATASHEET!DY201)</f>
        <v/>
      </c>
      <c r="EB215" s="198" t="str">
        <f>IF(ISBLANK(DATASHEET!DZ201),"",DATASHEET!DZ201)</f>
        <v/>
      </c>
      <c r="FD215" s="526"/>
      <c r="FE215" s="532"/>
      <c r="FF215" s="532"/>
      <c r="FG215" s="532"/>
      <c r="FH215" s="526"/>
      <c r="FI215" s="526"/>
      <c r="FJ215" s="532"/>
      <c r="FK215" s="526"/>
      <c r="FL215" s="532"/>
      <c r="FM215" s="526"/>
      <c r="FN215" s="532"/>
      <c r="FO215" s="532"/>
      <c r="FP215" s="532"/>
      <c r="FQ215" s="526"/>
      <c r="FR215" s="526"/>
      <c r="FS215" s="526"/>
      <c r="FT215" s="532"/>
      <c r="FU215" s="526"/>
      <c r="FV215" s="532"/>
      <c r="FW215" s="532"/>
      <c r="FX215" s="532"/>
      <c r="FY215" s="526"/>
      <c r="FZ215" s="532"/>
      <c r="GA215" s="529"/>
      <c r="GB215" s="530"/>
      <c r="GC215" s="530"/>
      <c r="GD215" s="529"/>
      <c r="GE215" s="530"/>
      <c r="GF215" s="530"/>
      <c r="GG215" s="530"/>
      <c r="GH215" s="530"/>
      <c r="GI215" s="530"/>
      <c r="GJ215" s="529"/>
      <c r="GK215" s="530"/>
      <c r="GL215" s="529"/>
      <c r="GM215" s="529"/>
      <c r="GN215" s="530"/>
      <c r="GO215" s="530"/>
      <c r="GP215" s="529"/>
      <c r="GQ215" s="529"/>
      <c r="GR215" s="530"/>
      <c r="GS215" s="530"/>
      <c r="GT215" s="529"/>
      <c r="HA215" t="s">
        <v>375</v>
      </c>
      <c r="HB215" t="s">
        <v>376</v>
      </c>
    </row>
    <row r="216" spans="1:210" ht="15.75" x14ac:dyDescent="0.25">
      <c r="A216" s="179">
        <f>DATASHEET!A202</f>
        <v>151741</v>
      </c>
      <c r="B216" s="58" t="str">
        <f>DATASHEET!B202</f>
        <v>WALSH, Caitlin</v>
      </c>
      <c r="C216" s="169" t="str">
        <f>DATASHEET!C202</f>
        <v>11JNE</v>
      </c>
      <c r="D216" s="170" t="str">
        <f>DATASHEET!D202</f>
        <v>F</v>
      </c>
      <c r="E216" s="170" t="str">
        <f>DATASHEET!J202</f>
        <v>N</v>
      </c>
      <c r="F216" s="170" t="str">
        <f>DATASHEET!E202</f>
        <v>N</v>
      </c>
      <c r="G216" s="170" t="str">
        <f>DATASHEET!F202</f>
        <v>White - British</v>
      </c>
      <c r="H216" s="170" t="str">
        <f>DATASHEET!G202</f>
        <v>N</v>
      </c>
      <c r="I216" s="170" t="str">
        <f>DATASHEET!H202</f>
        <v>N</v>
      </c>
      <c r="J216" s="170" t="str">
        <f>DATASHEET!I202</f>
        <v>N</v>
      </c>
      <c r="K216" s="169" t="str">
        <f>DATASHEET!M202</f>
        <v>H</v>
      </c>
      <c r="L216" s="88" t="str">
        <f t="shared" si="121"/>
        <v/>
      </c>
      <c r="M216" s="88" t="str">
        <f t="shared" si="122"/>
        <v/>
      </c>
      <c r="N216" s="498" t="str">
        <f>IF(ISBLANK(DATASHEET!L202),"",DATASHEET!L202)</f>
        <v>7-8</v>
      </c>
      <c r="O216" s="109">
        <f>IFERROR(IF(VLOOKUP(DATASHEET!A202,[5]YEAR11!$A$2:$AF$236,18,FALSE)="","",VLOOKUP(DATASHEET!A202,[5]YEAR11!$A$2:$AF$236,18,FALSE)),"")</f>
        <v>71.839286000000001</v>
      </c>
      <c r="P216" s="111">
        <f>IFERROR(IF(VLOOKUP(DATASHEET!A202,[5]YEAR11!$A$2:$AF$237,19,FALSE)="","",VLOOKUP(DATASHEET!A202,[5]YEAR11!$A$2:$AF$237,19,FALSE)),"")</f>
        <v>7.1839285999999998</v>
      </c>
      <c r="Q216" s="497">
        <f>'P8 BREAKDOWN'!M204</f>
        <v>-6.6839285999999998</v>
      </c>
      <c r="R216" s="140" t="str">
        <f>IF(S216="","",IFERROR(VLOOKUP(DATASHEET!AF202,lookup,2,FALSE)-$P216,""))</f>
        <v/>
      </c>
      <c r="S216" s="156" t="str">
        <f>IFERROR(INDEX(DATASHEET!$A$1:$DG$299,MATCH(PROGRESS!$A216,DATASHEET!$A$1:$A$299,0),MATCH(PROGRESS!T$2,DATASHEET!$A$1:$DG$1,0)),"")</f>
        <v/>
      </c>
      <c r="T216" s="156" t="str">
        <f t="shared" si="123"/>
        <v/>
      </c>
      <c r="U216" s="138" t="str">
        <f>IF(ISBLANK(DATASHEET!AG202),"",DATASHEET!AG202)</f>
        <v/>
      </c>
      <c r="V216" s="198" t="str">
        <f>IF(ISBLANK(DATASHEET!AH202),"",DATASHEET!AH202)</f>
        <v/>
      </c>
      <c r="W216" s="140" t="str">
        <f>IF(X216="","",IFERROR(VLOOKUP(DATASHEET!AJ202,lookup,2,FALSE)-$P216,""))</f>
        <v/>
      </c>
      <c r="X216" s="156" t="str">
        <f>IFERROR(INDEX(DATASHEET!$A$1:$DG$299,MATCH(PROGRESS!$A216,DATASHEET!$A$1:$A$299,0),MATCH(PROGRESS!Y$2,DATASHEET!$A$1:$DG$1,0)),"")</f>
        <v/>
      </c>
      <c r="Y216" s="156" t="str">
        <f t="shared" si="124"/>
        <v/>
      </c>
      <c r="Z216" s="138" t="str">
        <f>IF(ISBLANK(DATASHEET!AK202),"",DATASHEET!AK202)</f>
        <v>MM</v>
      </c>
      <c r="AA216" s="198" t="str">
        <f>IF(ISBLANK(DATASHEET!AL202),"",DATASHEET!AL202)</f>
        <v>11T-BI-3</v>
      </c>
      <c r="AB216" s="140" t="str">
        <f>IF(AC216="","",IFERROR(VLOOKUP(DATASHEET!AN202,lookup,2,FALSE)-$P216,""))</f>
        <v/>
      </c>
      <c r="AC216" s="156" t="str">
        <f>IFERROR(INDEX(DATASHEET!$A$1:$DG$299,MATCH(PROGRESS!$A216,DATASHEET!$A$1:$A$299,0),MATCH(PROGRESS!AD$2,DATASHEET!$A$1:$DG$1,0)),"")</f>
        <v/>
      </c>
      <c r="AD216" s="156" t="str">
        <f t="shared" si="125"/>
        <v/>
      </c>
      <c r="AE216" s="138" t="str">
        <f>IF(ISBLANK(DATASHEET!AO202),"",DATASHEET!AO202)</f>
        <v/>
      </c>
      <c r="AF216" s="198" t="str">
        <f>IF(ISBLANK(DATASHEET!AP202),"",DATASHEET!AP202)</f>
        <v/>
      </c>
      <c r="AG216" s="140" t="str">
        <f>IF(AH216="","",IFERROR(VLOOKUP(DATASHEET!AR202,lookup,2,FALSE)-$P216,""))</f>
        <v/>
      </c>
      <c r="AH216" s="156" t="str">
        <f>IFERROR(INDEX(DATASHEET!$A$1:$DG$299,MATCH(PROGRESS!$A216,DATASHEET!$A$1:$A$299,0),MATCH(PROGRESS!AI$2,DATASHEET!$A$1:$DG$1,0)),"")</f>
        <v/>
      </c>
      <c r="AI216" s="156" t="str">
        <f t="shared" si="126"/>
        <v/>
      </c>
      <c r="AJ216" s="138" t="str">
        <f>IF(ISBLANK(DATASHEET!AS202),"",DATASHEET!AS202)</f>
        <v>AGI</v>
      </c>
      <c r="AK216" s="198" t="str">
        <f>IF(ISBLANK(DATASHEET!AT202),"",DATASHEET!AT202)</f>
        <v>11T-CH-3</v>
      </c>
      <c r="AL216" s="140" t="str">
        <f>IF(AM216="","",IFERROR(VLOOKUP(DATASHEET!AV202,lookup,2,FALSE)-$P216,""))</f>
        <v/>
      </c>
      <c r="AM216" s="156" t="str">
        <f>IFERROR(INDEX(DATASHEET!$A$1:$DG$299,MATCH(PROGRESS!$A216,DATASHEET!$A$1:$A$299,0),MATCH(PROGRESS!AN$2,DATASHEET!$A$1:$DG$1,0)),"")</f>
        <v/>
      </c>
      <c r="AN216" s="156" t="str">
        <f t="shared" si="127"/>
        <v/>
      </c>
      <c r="AO216" s="138" t="str">
        <f>IF(ISBLANK(DATASHEET!AW202),"",DATASHEET!AW202)</f>
        <v/>
      </c>
      <c r="AP216" s="198" t="str">
        <f>IF(ISBLANK(DATASHEET!AX202),"",DATASHEET!AX202)</f>
        <v/>
      </c>
      <c r="AQ216" s="140" t="str">
        <f>IF(AR216="","",IFERROR(VLOOKUP(DATASHEET!AZ202,lookup,2,FALSE)-$P216,""))</f>
        <v/>
      </c>
      <c r="AR216" s="156" t="str">
        <f>IFERROR(INDEX(DATASHEET!$A$1:$DG$299,MATCH(PROGRESS!$A216,DATASHEET!$A$1:$A$299,0),MATCH(PROGRESS!AS$2,DATASHEET!$A$1:$DG$1,0)),"")</f>
        <v/>
      </c>
      <c r="AS216" s="156" t="str">
        <f t="shared" si="128"/>
        <v/>
      </c>
      <c r="AT216" s="138" t="str">
        <f>IF(ISBLANK(DATASHEET!BA202),"",DATASHEET!BA202)</f>
        <v/>
      </c>
      <c r="AU216" s="198" t="str">
        <f>IF(ISBLANK(DATASHEET!BB202),"",DATASHEET!BB202)</f>
        <v/>
      </c>
      <c r="AV216" s="140" t="str">
        <f>IF(AW216="","",IFERROR(VLOOKUP(DATASHEET!BD202,lookup,2,FALSE)-$P216,""))</f>
        <v/>
      </c>
      <c r="AW216" s="156" t="str">
        <f>IFERROR(INDEX(DATASHEET!$A$1:$DG$299,MATCH(PROGRESS!$A216,DATASHEET!$A$1:$A$299,0),MATCH(PROGRESS!AX$2,DATASHEET!$A$1:$DG$1,0)),"")</f>
        <v/>
      </c>
      <c r="AX216" s="156" t="str">
        <f t="shared" si="129"/>
        <v/>
      </c>
      <c r="AY216" s="138" t="str">
        <f>IF(ISBLANK(DATASHEET!BE202),"",DATASHEET!BE202)</f>
        <v/>
      </c>
      <c r="AZ216" s="198" t="str">
        <f>IF(ISBLANK(DATASHEET!BF202),"",DATASHEET!BF202)</f>
        <v/>
      </c>
      <c r="BA216" s="140" t="str">
        <f>IF(BB216="","",IFERROR(VLOOKUP(DATASHEET!BH202,lookup,2,FALSE)-$P216,""))</f>
        <v/>
      </c>
      <c r="BB216" s="156" t="str">
        <f>IFERROR(INDEX(DATASHEET!$A$1:$DG$299,MATCH(PROGRESS!$A216,DATASHEET!$A$1:$A$299,0),MATCH(PROGRESS!BC$2,DATASHEET!$A$1:$DG$1,0)),"")</f>
        <v/>
      </c>
      <c r="BC216" s="156" t="str">
        <f t="shared" si="130"/>
        <v/>
      </c>
      <c r="BD216" s="138" t="str">
        <f>IF(ISBLANK(DATASHEET!BI202),"",DATASHEET!BI202)</f>
        <v>BH</v>
      </c>
      <c r="BE216" s="198" t="str">
        <f>IF(ISBLANK(DATASHEET!BJ202),"",DATASHEET!BJ202)</f>
        <v>11X-EN-2</v>
      </c>
      <c r="BF216" s="140" t="str">
        <f>IF(BG216="","",IFERROR(VLOOKUP(DATASHEET!BL202,lookup,2,FALSE)-$P216,""))</f>
        <v/>
      </c>
      <c r="BG216" s="156" t="str">
        <f>IFERROR(INDEX(DATASHEET!$A$1:$DG$299,MATCH(PROGRESS!$A216,DATASHEET!$A$1:$A$299,0),MATCH(PROGRESS!BH$2,DATASHEET!$A$1:$DG$1,0)),"")</f>
        <v/>
      </c>
      <c r="BH216" s="156" t="str">
        <f t="shared" si="131"/>
        <v/>
      </c>
      <c r="BI216" s="138" t="str">
        <f>IF(ISBLANK(DATASHEET!BM202),"",DATASHEET!BM202)</f>
        <v/>
      </c>
      <c r="BJ216" s="198" t="str">
        <f>IF(ISBLANK(DATASHEET!BN202),"",DATASHEET!BN202)</f>
        <v/>
      </c>
      <c r="BK216" s="140" t="str">
        <f>IF(BL216="","",IFERROR(VLOOKUP(DATASHEET!BP202,lookup,2,FALSE)-$P216,""))</f>
        <v/>
      </c>
      <c r="BL216" s="156" t="str">
        <f>IFERROR(INDEX(DATASHEET!$A$1:$DG$299,MATCH(PROGRESS!$A216,DATASHEET!$A$1:$A$299,0),MATCH(PROGRESS!BM$2,DATASHEET!$A$1:$DG$1,0)),"")</f>
        <v/>
      </c>
      <c r="BM216" s="156" t="str">
        <f t="shared" si="132"/>
        <v/>
      </c>
      <c r="BN216" s="138" t="str">
        <f>IF(ISBLANK(DATASHEET!BQ202),"",DATASHEET!BQ202)</f>
        <v/>
      </c>
      <c r="BO216" s="198" t="str">
        <f>IF(ISBLANK(DATASHEET!BR202),"",DATASHEET!BR202)</f>
        <v/>
      </c>
      <c r="BP216" s="140" t="str">
        <f>IF(BQ216="","",IFERROR(VLOOKUP(DATASHEET!BX202,lookup,2,FALSE)-$P216,""))</f>
        <v/>
      </c>
      <c r="BQ216" s="156" t="str">
        <f>IFERROR(INDEX(DATASHEET!$A$1:$DG$299,MATCH(PROGRESS!$A216,DATASHEET!$A$1:$A$299,0),MATCH(PROGRESS!BR$2,DATASHEET!$A$1:$DG$1,0)),"")</f>
        <v/>
      </c>
      <c r="BR216" s="156" t="str">
        <f t="shared" si="133"/>
        <v/>
      </c>
      <c r="BS216" s="138" t="str">
        <f>IF(ISBLANK(DATASHEET!BY202),"",DATASHEET!BY202)</f>
        <v/>
      </c>
      <c r="BT216" s="198" t="str">
        <f>IF(ISBLANK(DATASHEET!BZ202),"",DATASHEET!BZ202)</f>
        <v/>
      </c>
      <c r="BU216" s="140" t="str">
        <f>IF(BV216="","",IFERROR(VLOOKUP(DATASHEET!CB202,lookup,2,FALSE)-$P216,""))</f>
        <v/>
      </c>
      <c r="BV216" s="156" t="str">
        <f>IFERROR(INDEX(DATASHEET!$A$1:$DG$299,MATCH(PROGRESS!$A216,DATASHEET!$A$1:$A$299,0),MATCH(PROGRESS!BW$2,DATASHEET!$A$1:$DG$1,0)),"")</f>
        <v/>
      </c>
      <c r="BW216" s="156" t="str">
        <f t="shared" si="134"/>
        <v/>
      </c>
      <c r="BX216" s="138" t="str">
        <f>IF(ISBLANK(DATASHEET!CC202),"",DATASHEET!CC202)</f>
        <v/>
      </c>
      <c r="BY216" s="198" t="str">
        <f>IF(ISBLANK(DATASHEET!CD202),"",DATASHEET!CD202)</f>
        <v/>
      </c>
      <c r="BZ216" s="140" t="str">
        <f>IF(CA216="","",IFERROR(VLOOKUP(DATASHEET!CE202,lookup,2,FALSE)-$P216,""))</f>
        <v/>
      </c>
      <c r="CA216" s="156" t="str">
        <f>IFERROR(INDEX(DATASHEET!$A$1:$DG$299,MATCH(PROGRESS!$A216,DATASHEET!$A$1:$A$299,0),MATCH(PROGRESS!CB$2,DATASHEET!$A$1:$DG$1,0)),"")</f>
        <v/>
      </c>
      <c r="CB216" s="156" t="str">
        <f t="shared" si="135"/>
        <v/>
      </c>
      <c r="CC216" s="138" t="str">
        <f>IF(ISBLANK(DATASHEET!CF202),"",DATASHEET!CF202)</f>
        <v/>
      </c>
      <c r="CD216" s="198" t="str">
        <f>IF(ISBLANK(DATASHEET!CG202),"",DATASHEET!CG202)</f>
        <v/>
      </c>
      <c r="CE216" s="140" t="str">
        <f>IF(CF216="","",IFERROR(VLOOKUP(DATASHEET!CJ202,lookup,2,FALSE)-$P216,""))</f>
        <v/>
      </c>
      <c r="CF216" s="156" t="str">
        <f>IFERROR(INDEX(DATASHEET!$A$1:$DG$299,MATCH(PROGRESS!$A216,DATASHEET!$A$1:$A$299,0),MATCH(PROGRESS!CG$2,DATASHEET!$A$1:$DG$1,0)),"")</f>
        <v/>
      </c>
      <c r="CG216" s="156" t="str">
        <f t="shared" si="136"/>
        <v/>
      </c>
      <c r="CH216" s="138" t="str">
        <f>IF(ISBLANK(DATASHEET!CK202),"",DATASHEET!CK202)</f>
        <v/>
      </c>
      <c r="CI216" s="198" t="str">
        <f>IF(ISBLANK(DATASHEET!CL202),"",DATASHEET!CL202)</f>
        <v/>
      </c>
      <c r="CJ216" s="140" t="str">
        <f>IF(CK216="","",IFERROR(VLOOKUP(DATASHEET!CN202,lookup,2,FALSE)-$P216,""))</f>
        <v/>
      </c>
      <c r="CK216" s="156" t="str">
        <f>IFERROR(INDEX(DATASHEET!$A$1:$DG$299,MATCH(PROGRESS!$A216,DATASHEET!$A$1:$A$299,0),MATCH(PROGRESS!CL$2,DATASHEET!$A$1:$DG$1,0)),"")</f>
        <v/>
      </c>
      <c r="CL216" s="156" t="str">
        <f t="shared" si="137"/>
        <v/>
      </c>
      <c r="CM216" s="138" t="str">
        <f>IF(ISBLANK(DATASHEET!CO202),"",DATASHEET!CO202)</f>
        <v>NBU</v>
      </c>
      <c r="CN216" s="198" t="str">
        <f>IF(ISBLANK(DATASHEET!CP202),"",DATASHEET!CP202)</f>
        <v>11X-MA-3</v>
      </c>
      <c r="CO216" s="140" t="str">
        <f>IF(CP216="","",IFERROR(VLOOKUP(DATASHEET!CR202,lookup,2,FALSE)-$P216,""))</f>
        <v/>
      </c>
      <c r="CP216" s="156" t="str">
        <f>IFERROR(INDEX(DATASHEET!$A$1:$DG$299,MATCH(PROGRESS!$A216,DATASHEET!$A$1:$A$299,0),MATCH(PROGRESS!CQ$2,DATASHEET!$A$1:$DG$1,0)),"")</f>
        <v/>
      </c>
      <c r="CQ216" s="156" t="str">
        <f t="shared" si="138"/>
        <v/>
      </c>
      <c r="CR216" s="138" t="str">
        <f>IF(ISBLANK(DATASHEET!CS202),"",DATASHEET!CS202)</f>
        <v/>
      </c>
      <c r="CS216" s="198" t="str">
        <f>IF(ISBLANK(DATASHEET!CT202),"",DATASHEET!CT202)</f>
        <v/>
      </c>
      <c r="CT216" s="140" t="str">
        <f>IF(CU216="","",IFERROR(VLOOKUP(DATASHEET!CV202,lookup,2,FALSE)-$P216,""))</f>
        <v/>
      </c>
      <c r="CU216" s="156" t="str">
        <f>IFERROR(INDEX(DATASHEET!$A$1:$DG$299,MATCH(PROGRESS!$A216,DATASHEET!$A$1:$A$299,0),MATCH(PROGRESS!CV$2,DATASHEET!$A$1:$DG$1,0)),"")</f>
        <v/>
      </c>
      <c r="CV216" s="156" t="str">
        <f t="shared" si="139"/>
        <v/>
      </c>
      <c r="CW216" s="138" t="str">
        <f>IF(ISBLANK(DATASHEET!CW202),"",DATASHEET!CW202)</f>
        <v/>
      </c>
      <c r="CX216" s="198" t="str">
        <f>IF(ISBLANK(DATASHEET!CX202),"",DATASHEET!CX202)</f>
        <v/>
      </c>
      <c r="CY216" s="140" t="str">
        <f>IF(CZ216="","",IFERROR(VLOOKUP(DATASHEET!DD202,lookup,2,FALSE)-$P216,""))</f>
        <v/>
      </c>
      <c r="CZ216" s="156" t="str">
        <f>IFERROR(INDEX(DATASHEET!$A$1:$DG$299,MATCH(PROGRESS!$A216,DATASHEET!$A$1:$A$299,0),MATCH(PROGRESS!DA$2,DATASHEET!$A$1:$DG$1,0)),"")</f>
        <v/>
      </c>
      <c r="DA216" s="156" t="str">
        <f t="shared" si="140"/>
        <v/>
      </c>
      <c r="DB216" s="138" t="str">
        <f>IF(ISBLANK(DATASHEET!DE202),"",DATASHEET!DE202)</f>
        <v>JOS</v>
      </c>
      <c r="DC216" s="198" t="str">
        <f>IF(ISBLANK(DATASHEET!DF202),"",DATASHEET!DF202)</f>
        <v>11MS2-PE-MS2-10</v>
      </c>
      <c r="DD216" s="140" t="str">
        <f>IF(DE216="","",IFERROR(VLOOKUP(DATASHEET!DH202,lookup,2,FALSE)-$P216,""))</f>
        <v/>
      </c>
      <c r="DE216" s="156" t="str">
        <f>IFERROR(INDEX(DATASHEET!$A$1:$DG$299,MATCH(PROGRESS!$A216,DATASHEET!$A$1:$A$299,0),MATCH(PROGRESS!DF$2,DATASHEET!$A$1:$DG$1,0)),"")</f>
        <v/>
      </c>
      <c r="DF216" s="156" t="str">
        <f t="shared" si="141"/>
        <v/>
      </c>
      <c r="DG216" s="138" t="str">
        <f>IF(ISBLANK(DATASHEET!DI202),"",DATASHEET!DI202)</f>
        <v>TD</v>
      </c>
      <c r="DH216" s="198" t="str">
        <f>IF(ISBLANK(DATASHEET!DJ202),"",DATASHEET!DJ202)</f>
        <v>11T-PH-3</v>
      </c>
      <c r="DI216" s="140" t="str">
        <f>IF(DJ216="","",IFERROR(VLOOKUP(DATASHEET!DL202,lookup,2,FALSE)-$P216,""))</f>
        <v/>
      </c>
      <c r="DJ216" s="156" t="str">
        <f>IFERROR(INDEX(DATASHEET!$A$1:$DG$299,MATCH(PROGRESS!$A216,DATASHEET!$A$1:$A$299,0),MATCH(PROGRESS!DK$2,DATASHEET!$A$1:$DG$1,0)),"")</f>
        <v/>
      </c>
      <c r="DK216" s="156" t="str">
        <f t="shared" si="142"/>
        <v/>
      </c>
      <c r="DL216" s="138" t="str">
        <f>IF(ISBLANK(DATASHEET!DM202),"",DATASHEET!DM202)</f>
        <v/>
      </c>
      <c r="DM216" s="198" t="str">
        <f>IF(ISBLANK(DATASHEET!DN202),"",DATASHEET!DN202)</f>
        <v/>
      </c>
      <c r="DN216" s="140" t="str">
        <f>IF(DO216="","",IFERROR(VLOOKUP(DATASHEET!DP202,lookup,2,FALSE)-$P216,""))</f>
        <v/>
      </c>
      <c r="DO216" s="156" t="str">
        <f>IFERROR(INDEX(DATASHEET!$A$1:$DG$299,MATCH(PROGRESS!$A216,DATASHEET!$A$1:$A$299,0),MATCH(PROGRESS!DP$2,DATASHEET!$A$1:$DG$1,0)),"")</f>
        <v/>
      </c>
      <c r="DP216" s="156" t="str">
        <f t="shared" si="143"/>
        <v/>
      </c>
      <c r="DQ216" s="138" t="str">
        <f>IF(ISBLANK(DATASHEET!DQ202),"",DATASHEET!DQ202)</f>
        <v>FG</v>
      </c>
      <c r="DR216" s="198" t="str">
        <f>IF(ISBLANK(DATASHEET!DR202),"",DATASHEET!DR202)</f>
        <v>11X-RE-4</v>
      </c>
      <c r="DS216" s="140" t="str">
        <f>IF(DT216="","",IFERROR(VLOOKUP(DATASHEET!DT202,lookup,2,FALSE)-$P216,""))</f>
        <v/>
      </c>
      <c r="DT216" s="156" t="str">
        <f>IFERROR(INDEX(DATASHEET!$A$1:$DG$299,MATCH(PROGRESS!$A216,DATASHEET!$A$1:$A$299,0),MATCH(PROGRESS!DU$2,DATASHEET!$A$1:$DG$1,0)),"")</f>
        <v/>
      </c>
      <c r="DU216" s="156" t="str">
        <f t="shared" si="144"/>
        <v/>
      </c>
      <c r="DV216" s="138" t="str">
        <f>IF(ISBLANK(DATASHEET!DU202),"",DATASHEET!DU202)</f>
        <v/>
      </c>
      <c r="DW216" s="198" t="str">
        <f>IF(ISBLANK(DATASHEET!DV202),"",DATASHEET!DV202)</f>
        <v/>
      </c>
      <c r="DX216" s="140" t="str">
        <f>IF(DY216="","",IFERROR(VLOOKUP(DATASHEET!DX202,lookup,2,FALSE)-$P216,""))</f>
        <v/>
      </c>
      <c r="DY216" s="156" t="str">
        <f>IFERROR(INDEX(DATASHEET!$A$1:$DG$299,MATCH(PROGRESS!$A216,DATASHEET!$A$1:$A$299,0),MATCH(PROGRESS!DZ$2,DATASHEET!$A$1:$DG$1,0)),"")</f>
        <v/>
      </c>
      <c r="DZ216" s="156" t="str">
        <f t="shared" si="145"/>
        <v/>
      </c>
      <c r="EA216" s="138" t="str">
        <f>IF(ISBLANK(DATASHEET!DY202),"",DATASHEET!DY202)</f>
        <v>YP</v>
      </c>
      <c r="EB216" s="198" t="str">
        <f>IF(ISBLANK(DATASHEET!DZ202),"",DATASHEET!DZ202)</f>
        <v>11N-SP-2</v>
      </c>
      <c r="FD216" s="526"/>
      <c r="FE216" s="532"/>
      <c r="FF216" s="532"/>
      <c r="FG216" s="532"/>
      <c r="FH216" s="526"/>
      <c r="FI216" s="526"/>
      <c r="FJ216" s="532"/>
      <c r="FK216" s="526"/>
      <c r="FL216" s="532"/>
      <c r="FM216" s="526"/>
      <c r="FN216" s="532"/>
      <c r="FO216" s="532"/>
      <c r="FP216" s="532"/>
      <c r="FQ216" s="526"/>
      <c r="FR216" s="526"/>
      <c r="FS216" s="526"/>
      <c r="FT216" s="532"/>
      <c r="FU216" s="526"/>
      <c r="FV216" s="532"/>
      <c r="FW216" s="532"/>
      <c r="FX216" s="532"/>
      <c r="FY216" s="526"/>
      <c r="FZ216" s="532"/>
      <c r="GA216" s="529"/>
      <c r="GB216" s="530"/>
      <c r="GC216" s="530"/>
      <c r="GD216" s="529"/>
      <c r="GE216" s="530"/>
      <c r="GF216" s="530"/>
      <c r="GG216" s="530"/>
      <c r="GH216" s="530"/>
      <c r="GI216" s="530"/>
      <c r="GJ216" s="529"/>
      <c r="GK216" s="530"/>
      <c r="GL216" s="529"/>
      <c r="GM216" s="529"/>
      <c r="GN216" s="530"/>
      <c r="GO216" s="530"/>
      <c r="GP216" s="529"/>
      <c r="GQ216" s="529"/>
      <c r="GR216" s="530"/>
      <c r="GS216" s="530"/>
      <c r="GT216" s="529"/>
      <c r="GZ216" t="s">
        <v>375</v>
      </c>
      <c r="HA216" t="s">
        <v>375</v>
      </c>
      <c r="HB216" t="s">
        <v>375</v>
      </c>
    </row>
    <row r="217" spans="1:210" ht="15.75" x14ac:dyDescent="0.25">
      <c r="A217" s="179">
        <f>DATASHEET!A203</f>
        <v>151672</v>
      </c>
      <c r="B217" s="58" t="str">
        <f>DATASHEET!B203</f>
        <v>WALSH, James</v>
      </c>
      <c r="C217" s="169" t="str">
        <f>DATASHEET!C203</f>
        <v>11EGQ</v>
      </c>
      <c r="D217" s="170" t="str">
        <f>DATASHEET!D203</f>
        <v>M</v>
      </c>
      <c r="E217" s="170" t="str">
        <f>DATASHEET!J203</f>
        <v>K</v>
      </c>
      <c r="F217" s="170" t="str">
        <f>DATASHEET!E203</f>
        <v>N</v>
      </c>
      <c r="G217" s="170" t="str">
        <f>DATASHEET!F203</f>
        <v>White - British</v>
      </c>
      <c r="H217" s="170" t="str">
        <f>DATASHEET!G203</f>
        <v>N</v>
      </c>
      <c r="I217" s="170" t="str">
        <f>DATASHEET!H203</f>
        <v>N</v>
      </c>
      <c r="J217" s="170" t="str">
        <f>DATASHEET!I203</f>
        <v>N</v>
      </c>
      <c r="K217" s="169" t="str">
        <f>DATASHEET!M203</f>
        <v>M</v>
      </c>
      <c r="L217" s="88" t="str">
        <f t="shared" si="121"/>
        <v/>
      </c>
      <c r="M217" s="88" t="str">
        <f t="shared" si="122"/>
        <v/>
      </c>
      <c r="N217" s="498" t="str">
        <f>IF(ISBLANK(DATASHEET!L203),"",DATASHEET!L203)</f>
        <v>4-5</v>
      </c>
      <c r="O217" s="109">
        <f>IFERROR(IF(VLOOKUP(DATASHEET!A203,[5]YEAR11!$A$2:$AF$236,18,FALSE)="","",VLOOKUP(DATASHEET!A203,[5]YEAR11!$A$2:$AF$236,18,FALSE)),"")</f>
        <v>38.246667000000002</v>
      </c>
      <c r="P217" s="111">
        <f>IFERROR(IF(VLOOKUP(DATASHEET!A203,[5]YEAR11!$A$2:$AF$237,19,FALSE)="","",VLOOKUP(DATASHEET!A203,[5]YEAR11!$A$2:$AF$237,19,FALSE)),"")</f>
        <v>3.8246667000000003</v>
      </c>
      <c r="Q217" s="497">
        <f>'P8 BREAKDOWN'!M205</f>
        <v>-3.1246667000000001</v>
      </c>
      <c r="R217" s="140" t="str">
        <f>IF(S217="","",IFERROR(VLOOKUP(DATASHEET!AF203,lookup,2,FALSE)-$P217,""))</f>
        <v/>
      </c>
      <c r="S217" s="156" t="str">
        <f>IFERROR(INDEX(DATASHEET!$A$1:$DG$299,MATCH(PROGRESS!$A217,DATASHEET!$A$1:$A$299,0),MATCH(PROGRESS!T$2,DATASHEET!$A$1:$DG$1,0)),"")</f>
        <v/>
      </c>
      <c r="T217" s="156" t="str">
        <f t="shared" si="123"/>
        <v/>
      </c>
      <c r="U217" s="138" t="str">
        <f>IF(ISBLANK(DATASHEET!AG203),"",DATASHEET!AG203)</f>
        <v/>
      </c>
      <c r="V217" s="198" t="str">
        <f>IF(ISBLANK(DATASHEET!AH203),"",DATASHEET!AH203)</f>
        <v/>
      </c>
      <c r="W217" s="140" t="str">
        <f>IF(X217="","",IFERROR(VLOOKUP(DATASHEET!AJ203,lookup,2,FALSE)-$P217,""))</f>
        <v/>
      </c>
      <c r="X217" s="156" t="str">
        <f>IFERROR(INDEX(DATASHEET!$A$1:$DG$299,MATCH(PROGRESS!$A217,DATASHEET!$A$1:$A$299,0),MATCH(PROGRESS!Y$2,DATASHEET!$A$1:$DG$1,0)),"")</f>
        <v/>
      </c>
      <c r="Y217" s="156" t="str">
        <f t="shared" si="124"/>
        <v/>
      </c>
      <c r="Z217" s="138" t="str">
        <f>IF(ISBLANK(DATASHEET!AK203),"",DATASHEET!AK203)</f>
        <v/>
      </c>
      <c r="AA217" s="198" t="str">
        <f>IF(ISBLANK(DATASHEET!AL203),"",DATASHEET!AL203)</f>
        <v/>
      </c>
      <c r="AB217" s="140" t="str">
        <f>IF(AC217="","",IFERROR(VLOOKUP(DATASHEET!AN203,lookup,2,FALSE)-$P217,""))</f>
        <v/>
      </c>
      <c r="AC217" s="156" t="str">
        <f>IFERROR(INDEX(DATASHEET!$A$1:$DG$299,MATCH(PROGRESS!$A217,DATASHEET!$A$1:$A$299,0),MATCH(PROGRESS!AD$2,DATASHEET!$A$1:$DG$1,0)),"")</f>
        <v/>
      </c>
      <c r="AD217" s="156" t="str">
        <f t="shared" si="125"/>
        <v/>
      </c>
      <c r="AE217" s="138" t="str">
        <f>IF(ISBLANK(DATASHEET!AO203),"",DATASHEET!AO203)</f>
        <v>ASM</v>
      </c>
      <c r="AF217" s="198" t="str">
        <f>IF(ISBLANK(DATASHEET!AP203),"",DATASHEET!AP203)</f>
        <v>11MS2-BE-MS-1</v>
      </c>
      <c r="AG217" s="140" t="str">
        <f>IF(AH217="","",IFERROR(VLOOKUP(DATASHEET!AR203,lookup,2,FALSE)-$P217,""))</f>
        <v/>
      </c>
      <c r="AH217" s="156" t="str">
        <f>IFERROR(INDEX(DATASHEET!$A$1:$DG$299,MATCH(PROGRESS!$A217,DATASHEET!$A$1:$A$299,0),MATCH(PROGRESS!AI$2,DATASHEET!$A$1:$DG$1,0)),"")</f>
        <v/>
      </c>
      <c r="AI217" s="156" t="str">
        <f t="shared" si="126"/>
        <v/>
      </c>
      <c r="AJ217" s="138" t="str">
        <f>IF(ISBLANK(DATASHEET!AS203),"",DATASHEET!AS203)</f>
        <v/>
      </c>
      <c r="AK217" s="198" t="str">
        <f>IF(ISBLANK(DATASHEET!AT203),"",DATASHEET!AT203)</f>
        <v/>
      </c>
      <c r="AL217" s="140" t="str">
        <f>IF(AM217="","",IFERROR(VLOOKUP(DATASHEET!AV203,lookup,2,FALSE)-$P217,""))</f>
        <v/>
      </c>
      <c r="AM217" s="156" t="str">
        <f>IFERROR(INDEX(DATASHEET!$A$1:$DG$299,MATCH(PROGRESS!$A217,DATASHEET!$A$1:$A$299,0),MATCH(PROGRESS!AN$2,DATASHEET!$A$1:$DG$1,0)),"")</f>
        <v/>
      </c>
      <c r="AN217" s="156" t="str">
        <f t="shared" si="127"/>
        <v/>
      </c>
      <c r="AO217" s="138" t="str">
        <f>IF(ISBLANK(DATASHEET!AW203),"",DATASHEET!AW203)</f>
        <v/>
      </c>
      <c r="AP217" s="198" t="str">
        <f>IF(ISBLANK(DATASHEET!AX203),"",DATASHEET!AX203)</f>
        <v/>
      </c>
      <c r="AQ217" s="140" t="str">
        <f>IF(AR217="","",IFERROR(VLOOKUP(DATASHEET!AZ203,lookup,2,FALSE)-$P217,""))</f>
        <v/>
      </c>
      <c r="AR217" s="156" t="str">
        <f>IFERROR(INDEX(DATASHEET!$A$1:$DG$299,MATCH(PROGRESS!$A217,DATASHEET!$A$1:$A$299,0),MATCH(PROGRESS!AS$2,DATASHEET!$A$1:$DG$1,0)),"")</f>
        <v/>
      </c>
      <c r="AS217" s="156" t="str">
        <f t="shared" si="128"/>
        <v/>
      </c>
      <c r="AT217" s="138" t="str">
        <f>IF(ISBLANK(DATASHEET!BA203),"",DATASHEET!BA203)</f>
        <v/>
      </c>
      <c r="AU217" s="198" t="str">
        <f>IF(ISBLANK(DATASHEET!BB203),"",DATASHEET!BB203)</f>
        <v/>
      </c>
      <c r="AV217" s="140" t="str">
        <f>IF(AW217="","",IFERROR(VLOOKUP(DATASHEET!BD203,lookup,2,FALSE)-$P217,""))</f>
        <v/>
      </c>
      <c r="AW217" s="156" t="str">
        <f>IFERROR(INDEX(DATASHEET!$A$1:$DG$299,MATCH(PROGRESS!$A217,DATASHEET!$A$1:$A$299,0),MATCH(PROGRESS!AX$2,DATASHEET!$A$1:$DG$1,0)),"")</f>
        <v/>
      </c>
      <c r="AX217" s="156" t="str">
        <f t="shared" si="129"/>
        <v/>
      </c>
      <c r="AY217" s="138" t="str">
        <f>IF(ISBLANK(DATASHEET!BE203),"",DATASHEET!BE203)</f>
        <v/>
      </c>
      <c r="AZ217" s="198" t="str">
        <f>IF(ISBLANK(DATASHEET!BF203),"",DATASHEET!BF203)</f>
        <v/>
      </c>
      <c r="BA217" s="140" t="str">
        <f>IF(BB217="","",IFERROR(VLOOKUP(DATASHEET!BH203,lookup,2,FALSE)-$P217,""))</f>
        <v/>
      </c>
      <c r="BB217" s="156" t="str">
        <f>IFERROR(INDEX(DATASHEET!$A$1:$DG$299,MATCH(PROGRESS!$A217,DATASHEET!$A$1:$A$299,0),MATCH(PROGRESS!BC$2,DATASHEET!$A$1:$DG$1,0)),"")</f>
        <v/>
      </c>
      <c r="BC217" s="156" t="str">
        <f t="shared" si="130"/>
        <v/>
      </c>
      <c r="BD217" s="138" t="str">
        <f>IF(ISBLANK(DATASHEET!BI203),"",DATASHEET!BI203)</f>
        <v>SK</v>
      </c>
      <c r="BE217" s="198" t="str">
        <f>IF(ISBLANK(DATASHEET!BJ203),"",DATASHEET!BJ203)</f>
        <v>11X-EN-7</v>
      </c>
      <c r="BF217" s="140" t="str">
        <f>IF(BG217="","",IFERROR(VLOOKUP(DATASHEET!BL203,lookup,2,FALSE)-$P217,""))</f>
        <v/>
      </c>
      <c r="BG217" s="156" t="str">
        <f>IFERROR(INDEX(DATASHEET!$A$1:$DG$299,MATCH(PROGRESS!$A217,DATASHEET!$A$1:$A$299,0),MATCH(PROGRESS!BH$2,DATASHEET!$A$1:$DG$1,0)),"")</f>
        <v/>
      </c>
      <c r="BH217" s="156" t="str">
        <f t="shared" si="131"/>
        <v/>
      </c>
      <c r="BI217" s="138" t="str">
        <f>IF(ISBLANK(DATASHEET!BM203),"",DATASHEET!BM203)</f>
        <v/>
      </c>
      <c r="BJ217" s="198" t="str">
        <f>IF(ISBLANK(DATASHEET!BN203),"",DATASHEET!BN203)</f>
        <v/>
      </c>
      <c r="BK217" s="140" t="str">
        <f>IF(BL217="","",IFERROR(VLOOKUP(DATASHEET!BP203,lookup,2,FALSE)-$P217,""))</f>
        <v/>
      </c>
      <c r="BL217" s="156" t="str">
        <f>IFERROR(INDEX(DATASHEET!$A$1:$DG$299,MATCH(PROGRESS!$A217,DATASHEET!$A$1:$A$299,0),MATCH(PROGRESS!BM$2,DATASHEET!$A$1:$DG$1,0)),"")</f>
        <v/>
      </c>
      <c r="BM217" s="156" t="str">
        <f t="shared" si="132"/>
        <v/>
      </c>
      <c r="BN217" s="138" t="str">
        <f>IF(ISBLANK(DATASHEET!BQ203),"",DATASHEET!BQ203)</f>
        <v>AWR</v>
      </c>
      <c r="BO217" s="198" t="str">
        <f>IF(ISBLANK(DATASHEET!BR203),"",DATASHEET!BR203)</f>
        <v>11LT-FN-3</v>
      </c>
      <c r="BP217" s="140" t="str">
        <f>IF(BQ217="","",IFERROR(VLOOKUP(DATASHEET!BX203,lookup,2,FALSE)-$P217,""))</f>
        <v/>
      </c>
      <c r="BQ217" s="156" t="str">
        <f>IFERROR(INDEX(DATASHEET!$A$1:$DG$299,MATCH(PROGRESS!$A217,DATASHEET!$A$1:$A$299,0),MATCH(PROGRESS!BR$2,DATASHEET!$A$1:$DG$1,0)),"")</f>
        <v/>
      </c>
      <c r="BR217" s="156" t="str">
        <f t="shared" si="133"/>
        <v/>
      </c>
      <c r="BS217" s="138" t="str">
        <f>IF(ISBLANK(DATASHEET!BY203),"",DATASHEET!BY203)</f>
        <v>LMA</v>
      </c>
      <c r="BT217" s="198" t="str">
        <f>IF(ISBLANK(DATASHEET!BZ203),"",DATASHEET!BZ203)</f>
        <v>11S-FR-1</v>
      </c>
      <c r="BU217" s="140" t="str">
        <f>IF(BV217="","",IFERROR(VLOOKUP(DATASHEET!CB203,lookup,2,FALSE)-$P217,""))</f>
        <v/>
      </c>
      <c r="BV217" s="156" t="str">
        <f>IFERROR(INDEX(DATASHEET!$A$1:$DG$299,MATCH(PROGRESS!$A217,DATASHEET!$A$1:$A$299,0),MATCH(PROGRESS!BW$2,DATASHEET!$A$1:$DG$1,0)),"")</f>
        <v/>
      </c>
      <c r="BW217" s="156" t="str">
        <f t="shared" si="134"/>
        <v/>
      </c>
      <c r="BX217" s="138" t="str">
        <f>IF(ISBLANK(DATASHEET!CC203),"",DATASHEET!CC203)</f>
        <v/>
      </c>
      <c r="BY217" s="198" t="str">
        <f>IF(ISBLANK(DATASHEET!CD203),"",DATASHEET!CD203)</f>
        <v/>
      </c>
      <c r="BZ217" s="140" t="str">
        <f>IF(CA217="","",IFERROR(VLOOKUP(DATASHEET!CE203,lookup,2,FALSE)-$P217,""))</f>
        <v/>
      </c>
      <c r="CA217" s="156" t="str">
        <f>IFERROR(INDEX(DATASHEET!$A$1:$DG$299,MATCH(PROGRESS!$A217,DATASHEET!$A$1:$A$299,0),MATCH(PROGRESS!CB$2,DATASHEET!$A$1:$DG$1,0)),"")</f>
        <v/>
      </c>
      <c r="CB217" s="156" t="str">
        <f t="shared" si="135"/>
        <v/>
      </c>
      <c r="CC217" s="138" t="str">
        <f>IF(ISBLANK(DATASHEET!CF203),"",DATASHEET!CF203)</f>
        <v/>
      </c>
      <c r="CD217" s="198" t="str">
        <f>IF(ISBLANK(DATASHEET!CG203),"",DATASHEET!CG203)</f>
        <v/>
      </c>
      <c r="CE217" s="140" t="str">
        <f>IF(CF217="","",IFERROR(VLOOKUP(DATASHEET!CJ203,lookup,2,FALSE)-$P217,""))</f>
        <v/>
      </c>
      <c r="CF217" s="156" t="str">
        <f>IFERROR(INDEX(DATASHEET!$A$1:$DG$299,MATCH(PROGRESS!$A217,DATASHEET!$A$1:$A$299,0),MATCH(PROGRESS!CG$2,DATASHEET!$A$1:$DG$1,0)),"")</f>
        <v/>
      </c>
      <c r="CG217" s="156" t="str">
        <f t="shared" si="136"/>
        <v/>
      </c>
      <c r="CH217" s="138" t="str">
        <f>IF(ISBLANK(DATASHEET!CK203),"",DATASHEET!CK203)</f>
        <v/>
      </c>
      <c r="CI217" s="198" t="str">
        <f>IF(ISBLANK(DATASHEET!CL203),"",DATASHEET!CL203)</f>
        <v/>
      </c>
      <c r="CJ217" s="140" t="str">
        <f>IF(CK217="","",IFERROR(VLOOKUP(DATASHEET!CN203,lookup,2,FALSE)-$P217,""))</f>
        <v/>
      </c>
      <c r="CK217" s="156" t="str">
        <f>IFERROR(INDEX(DATASHEET!$A$1:$DG$299,MATCH(PROGRESS!$A217,DATASHEET!$A$1:$A$299,0),MATCH(PROGRESS!CL$2,DATASHEET!$A$1:$DG$1,0)),"")</f>
        <v/>
      </c>
      <c r="CL217" s="156" t="str">
        <f t="shared" si="137"/>
        <v/>
      </c>
      <c r="CM217" s="138" t="str">
        <f>IF(ISBLANK(DATASHEET!CO203),"",DATASHEET!CO203)</f>
        <v>AB</v>
      </c>
      <c r="CN217" s="198" t="str">
        <f>IF(ISBLANK(DATASHEET!CP203),"",DATASHEET!CP203)</f>
        <v>11X-MA-7</v>
      </c>
      <c r="CO217" s="140" t="str">
        <f>IF(CP217="","",IFERROR(VLOOKUP(DATASHEET!CR203,lookup,2,FALSE)-$P217,""))</f>
        <v/>
      </c>
      <c r="CP217" s="156" t="str">
        <f>IFERROR(INDEX(DATASHEET!$A$1:$DG$299,MATCH(PROGRESS!$A217,DATASHEET!$A$1:$A$299,0),MATCH(PROGRESS!CQ$2,DATASHEET!$A$1:$DG$1,0)),"")</f>
        <v/>
      </c>
      <c r="CQ217" s="156" t="str">
        <f t="shared" si="138"/>
        <v/>
      </c>
      <c r="CR217" s="138" t="str">
        <f>IF(ISBLANK(DATASHEET!CS203),"",DATASHEET!CS203)</f>
        <v/>
      </c>
      <c r="CS217" s="198" t="str">
        <f>IF(ISBLANK(DATASHEET!CT203),"",DATASHEET!CT203)</f>
        <v/>
      </c>
      <c r="CT217" s="140" t="str">
        <f>IF(CU217="","",IFERROR(VLOOKUP(DATASHEET!CV203,lookup,2,FALSE)-$P217,""))</f>
        <v/>
      </c>
      <c r="CU217" s="156" t="str">
        <f>IFERROR(INDEX(DATASHEET!$A$1:$DG$299,MATCH(PROGRESS!$A217,DATASHEET!$A$1:$A$299,0),MATCH(PROGRESS!CV$2,DATASHEET!$A$1:$DG$1,0)),"")</f>
        <v/>
      </c>
      <c r="CV217" s="156" t="str">
        <f t="shared" si="139"/>
        <v/>
      </c>
      <c r="CW217" s="138" t="str">
        <f>IF(ISBLANK(DATASHEET!CW203),"",DATASHEET!CW203)</f>
        <v/>
      </c>
      <c r="CX217" s="198" t="str">
        <f>IF(ISBLANK(DATASHEET!CX203),"",DATASHEET!CX203)</f>
        <v/>
      </c>
      <c r="CY217" s="140" t="str">
        <f>IF(CZ217="","",IFERROR(VLOOKUP(DATASHEET!DD203,lookup,2,FALSE)-$P217,""))</f>
        <v/>
      </c>
      <c r="CZ217" s="156" t="str">
        <f>IFERROR(INDEX(DATASHEET!$A$1:$DG$299,MATCH(PROGRESS!$A217,DATASHEET!$A$1:$A$299,0),MATCH(PROGRESS!DA$2,DATASHEET!$A$1:$DG$1,0)),"")</f>
        <v/>
      </c>
      <c r="DA217" s="156" t="str">
        <f t="shared" si="140"/>
        <v/>
      </c>
      <c r="DB217" s="138" t="str">
        <f>IF(ISBLANK(DATASHEET!DE203),"",DATASHEET!DE203)</f>
        <v/>
      </c>
      <c r="DC217" s="198" t="str">
        <f>IF(ISBLANK(DATASHEET!DF203),"",DATASHEET!DF203)</f>
        <v/>
      </c>
      <c r="DD217" s="140" t="str">
        <f>IF(DE217="","",IFERROR(VLOOKUP(DATASHEET!DH203,lookup,2,FALSE)-$P217,""))</f>
        <v/>
      </c>
      <c r="DE217" s="156" t="str">
        <f>IFERROR(INDEX(DATASHEET!$A$1:$DG$299,MATCH(PROGRESS!$A217,DATASHEET!$A$1:$A$299,0),MATCH(PROGRESS!DF$2,DATASHEET!$A$1:$DG$1,0)),"")</f>
        <v/>
      </c>
      <c r="DF217" s="156" t="str">
        <f t="shared" si="141"/>
        <v/>
      </c>
      <c r="DG217" s="138" t="str">
        <f>IF(ISBLANK(DATASHEET!DI203),"",DATASHEET!DI203)</f>
        <v/>
      </c>
      <c r="DH217" s="198" t="str">
        <f>IF(ISBLANK(DATASHEET!DJ203),"",DATASHEET!DJ203)</f>
        <v/>
      </c>
      <c r="DI217" s="140" t="str">
        <f>IF(DJ217="","",IFERROR(VLOOKUP(DATASHEET!DL203,lookup,2,FALSE)-$P217,""))</f>
        <v/>
      </c>
      <c r="DJ217" s="156" t="str">
        <f>IFERROR(INDEX(DATASHEET!$A$1:$DG$299,MATCH(PROGRESS!$A217,DATASHEET!$A$1:$A$299,0),MATCH(PROGRESS!DK$2,DATASHEET!$A$1:$DG$1,0)),"")</f>
        <v/>
      </c>
      <c r="DK217" s="156" t="str">
        <f t="shared" si="142"/>
        <v/>
      </c>
      <c r="DL217" s="138" t="str">
        <f>IF(ISBLANK(DATASHEET!DM203),"",DATASHEET!DM203)</f>
        <v/>
      </c>
      <c r="DM217" s="198" t="str">
        <f>IF(ISBLANK(DATASHEET!DN203),"",DATASHEET!DN203)</f>
        <v/>
      </c>
      <c r="DN217" s="140" t="str">
        <f>IF(DO217="","",IFERROR(VLOOKUP(DATASHEET!DP203,lookup,2,FALSE)-$P217,""))</f>
        <v/>
      </c>
      <c r="DO217" s="156" t="str">
        <f>IFERROR(INDEX(DATASHEET!$A$1:$DG$299,MATCH(PROGRESS!$A217,DATASHEET!$A$1:$A$299,0),MATCH(PROGRESS!DP$2,DATASHEET!$A$1:$DG$1,0)),"")</f>
        <v/>
      </c>
      <c r="DP217" s="156" t="str">
        <f t="shared" si="143"/>
        <v/>
      </c>
      <c r="DQ217" s="138" t="str">
        <f>IF(ISBLANK(DATASHEET!DQ203),"",DATASHEET!DQ203)</f>
        <v>GRY</v>
      </c>
      <c r="DR217" s="198" t="str">
        <f>IF(ISBLANK(DATASHEET!DR203),"",DATASHEET!DR203)</f>
        <v>11X-RE-3</v>
      </c>
      <c r="DS217" s="140" t="str">
        <f>IF(DT217="","",IFERROR(VLOOKUP(DATASHEET!DT203,lookup,2,FALSE)-$P217,""))</f>
        <v/>
      </c>
      <c r="DT217" s="156" t="str">
        <f>IFERROR(INDEX(DATASHEET!$A$1:$DG$299,MATCH(PROGRESS!$A217,DATASHEET!$A$1:$A$299,0),MATCH(PROGRESS!DU$2,DATASHEET!$A$1:$DG$1,0)),"")</f>
        <v/>
      </c>
      <c r="DU217" s="156" t="str">
        <f t="shared" si="144"/>
        <v/>
      </c>
      <c r="DV217" s="138" t="str">
        <f>IF(ISBLANK(DATASHEET!DU203),"",DATASHEET!DU203)</f>
        <v>ES</v>
      </c>
      <c r="DW217" s="198" t="str">
        <f>IF(ISBLANK(DATASHEET!DV203),"",DATASHEET!DV203)</f>
        <v>11C-SC-3</v>
      </c>
      <c r="DX217" s="140" t="str">
        <f>IF(DY217="","",IFERROR(VLOOKUP(DATASHEET!DX203,lookup,2,FALSE)-$P217,""))</f>
        <v/>
      </c>
      <c r="DY217" s="156" t="str">
        <f>IFERROR(INDEX(DATASHEET!$A$1:$DG$299,MATCH(PROGRESS!$A217,DATASHEET!$A$1:$A$299,0),MATCH(PROGRESS!DZ$2,DATASHEET!$A$1:$DG$1,0)),"")</f>
        <v/>
      </c>
      <c r="DZ217" s="156" t="str">
        <f t="shared" si="145"/>
        <v/>
      </c>
      <c r="EA217" s="138" t="str">
        <f>IF(ISBLANK(DATASHEET!DY203),"",DATASHEET!DY203)</f>
        <v/>
      </c>
      <c r="EB217" s="198" t="str">
        <f>IF(ISBLANK(DATASHEET!DZ203),"",DATASHEET!DZ203)</f>
        <v/>
      </c>
      <c r="FD217" s="526"/>
      <c r="FE217" s="532"/>
      <c r="FF217" s="532"/>
      <c r="FG217" s="532"/>
      <c r="FH217" s="526"/>
      <c r="FI217" s="526"/>
      <c r="FJ217" s="532"/>
      <c r="FK217" s="526"/>
      <c r="FL217" s="532"/>
      <c r="FM217" s="526"/>
      <c r="FN217" s="532"/>
      <c r="FO217" s="532"/>
      <c r="FP217" s="532"/>
      <c r="FQ217" s="526"/>
      <c r="FR217" s="526"/>
      <c r="FS217" s="526"/>
      <c r="FT217" s="532"/>
      <c r="FU217" s="526"/>
      <c r="FV217" s="532"/>
      <c r="FW217" s="532"/>
      <c r="FX217" s="532"/>
      <c r="FY217" s="526"/>
      <c r="FZ217" s="532"/>
      <c r="GA217" s="529"/>
      <c r="GB217" s="530"/>
      <c r="GC217" s="530"/>
      <c r="GD217" s="529"/>
      <c r="GE217" s="530"/>
      <c r="GF217" s="530"/>
      <c r="GG217" s="530"/>
      <c r="GH217" s="530"/>
      <c r="GI217" s="530"/>
      <c r="GJ217" s="529"/>
      <c r="GK217" s="530"/>
      <c r="GL217" s="529"/>
      <c r="GM217" s="529"/>
      <c r="GN217" s="530"/>
      <c r="GO217" s="530"/>
      <c r="GP217" s="529"/>
      <c r="GQ217" s="529"/>
      <c r="GR217" s="530"/>
      <c r="GS217" s="530"/>
      <c r="GT217" s="529"/>
      <c r="HB217" t="s">
        <v>376</v>
      </c>
    </row>
    <row r="218" spans="1:210" ht="15.75" x14ac:dyDescent="0.25">
      <c r="A218" s="179">
        <f>DATASHEET!A204</f>
        <v>151556</v>
      </c>
      <c r="B218" s="58" t="str">
        <f>DATASHEET!B204</f>
        <v>WALTON-MCBAIN, Evangeline</v>
      </c>
      <c r="C218" s="169" t="str">
        <f>DATASHEET!C204</f>
        <v>11KKN</v>
      </c>
      <c r="D218" s="170" t="str">
        <f>DATASHEET!D204</f>
        <v>F</v>
      </c>
      <c r="E218" s="170" t="str">
        <f>DATASHEET!J204</f>
        <v>N</v>
      </c>
      <c r="F218" s="170" t="str">
        <f>DATASHEET!E204</f>
        <v>N</v>
      </c>
      <c r="G218" s="170" t="str">
        <f>DATASHEET!F204</f>
        <v>White - British</v>
      </c>
      <c r="H218" s="170" t="str">
        <f>DATASHEET!G204</f>
        <v>N</v>
      </c>
      <c r="I218" s="170" t="str">
        <f>DATASHEET!H204</f>
        <v>N</v>
      </c>
      <c r="J218" s="170" t="str">
        <f>DATASHEET!I204</f>
        <v>N</v>
      </c>
      <c r="K218" s="171" t="str">
        <f>DATASHEET!M204</f>
        <v>H</v>
      </c>
      <c r="L218" s="88" t="str">
        <f t="shared" si="121"/>
        <v/>
      </c>
      <c r="M218" s="88" t="str">
        <f t="shared" si="122"/>
        <v/>
      </c>
      <c r="N218" s="498" t="str">
        <f>IF(ISBLANK(DATASHEET!L204),"",DATASHEET!L204)</f>
        <v>8-9</v>
      </c>
      <c r="O218" s="109">
        <f>IFERROR(IF(VLOOKUP(DATASHEET!A204,[5]YEAR11!$A$2:$AF$236,18,FALSE)="","",VLOOKUP(DATASHEET!A204,[5]YEAR11!$A$2:$AF$236,18,FALSE)),"")</f>
        <v>74.702128000000002</v>
      </c>
      <c r="P218" s="111">
        <f>IFERROR(IF(VLOOKUP(DATASHEET!A204,[5]YEAR11!$A$2:$AF$237,19,FALSE)="","",VLOOKUP(DATASHEET!A204,[5]YEAR11!$A$2:$AF$237,19,FALSE)),"")</f>
        <v>7.4702128000000005</v>
      </c>
      <c r="Q218" s="497">
        <f>'P8 BREAKDOWN'!M206</f>
        <v>-6.5702128000000002</v>
      </c>
      <c r="R218" s="140" t="str">
        <f>IF(S218="","",IFERROR(VLOOKUP(DATASHEET!AF204,lookup,2,FALSE)-$P218,""))</f>
        <v/>
      </c>
      <c r="S218" s="156" t="str">
        <f>IFERROR(INDEX(DATASHEET!$A$1:$DG$299,MATCH(PROGRESS!$A218,DATASHEET!$A$1:$A$299,0),MATCH(PROGRESS!T$2,DATASHEET!$A$1:$DG$1,0)),"")</f>
        <v/>
      </c>
      <c r="T218" s="156" t="str">
        <f t="shared" si="123"/>
        <v/>
      </c>
      <c r="U218" s="138" t="str">
        <f>IF(ISBLANK(DATASHEET!AG204),"",DATASHEET!AG204)</f>
        <v/>
      </c>
      <c r="V218" s="198" t="str">
        <f>IF(ISBLANK(DATASHEET!AH204),"",DATASHEET!AH204)</f>
        <v/>
      </c>
      <c r="W218" s="140" t="str">
        <f>IF(X218="","",IFERROR(VLOOKUP(DATASHEET!AJ204,lookup,2,FALSE)-$P218,""))</f>
        <v/>
      </c>
      <c r="X218" s="156" t="str">
        <f>IFERROR(INDEX(DATASHEET!$A$1:$DG$299,MATCH(PROGRESS!$A218,DATASHEET!$A$1:$A$299,0),MATCH(PROGRESS!Y$2,DATASHEET!$A$1:$DG$1,0)),"")</f>
        <v/>
      </c>
      <c r="Y218" s="156" t="str">
        <f t="shared" si="124"/>
        <v/>
      </c>
      <c r="Z218" s="138" t="str">
        <f>IF(ISBLANK(DATASHEET!AK204),"",DATASHEET!AK204)</f>
        <v>MM</v>
      </c>
      <c r="AA218" s="198" t="str">
        <f>IF(ISBLANK(DATASHEET!AL204),"",DATASHEET!AL204)</f>
        <v>11T-BI-1</v>
      </c>
      <c r="AB218" s="140" t="str">
        <f>IF(AC218="","",IFERROR(VLOOKUP(DATASHEET!AN204,lookup,2,FALSE)-$P218,""))</f>
        <v/>
      </c>
      <c r="AC218" s="156" t="str">
        <f>IFERROR(INDEX(DATASHEET!$A$1:$DG$299,MATCH(PROGRESS!$A218,DATASHEET!$A$1:$A$299,0),MATCH(PROGRESS!AD$2,DATASHEET!$A$1:$DG$1,0)),"")</f>
        <v/>
      </c>
      <c r="AD218" s="156" t="str">
        <f t="shared" si="125"/>
        <v/>
      </c>
      <c r="AE218" s="138" t="str">
        <f>IF(ISBLANK(DATASHEET!AO204),"",DATASHEET!AO204)</f>
        <v/>
      </c>
      <c r="AF218" s="198" t="str">
        <f>IF(ISBLANK(DATASHEET!AP204),"",DATASHEET!AP204)</f>
        <v/>
      </c>
      <c r="AG218" s="140" t="str">
        <f>IF(AH218="","",IFERROR(VLOOKUP(DATASHEET!AR204,lookup,2,FALSE)-$P218,""))</f>
        <v/>
      </c>
      <c r="AH218" s="156" t="str">
        <f>IFERROR(INDEX(DATASHEET!$A$1:$DG$299,MATCH(PROGRESS!$A218,DATASHEET!$A$1:$A$299,0),MATCH(PROGRESS!AI$2,DATASHEET!$A$1:$DG$1,0)),"")</f>
        <v/>
      </c>
      <c r="AI218" s="156" t="str">
        <f t="shared" si="126"/>
        <v/>
      </c>
      <c r="AJ218" s="138" t="str">
        <f>IF(ISBLANK(DATASHEET!AS204),"",DATASHEET!AS204)</f>
        <v>MW</v>
      </c>
      <c r="AK218" s="198" t="str">
        <f>IF(ISBLANK(DATASHEET!AT204),"",DATASHEET!AT204)</f>
        <v>11T-CH-1</v>
      </c>
      <c r="AL218" s="140" t="str">
        <f>IF(AM218="","",IFERROR(VLOOKUP(DATASHEET!AV204,lookup,2,FALSE)-$P218,""))</f>
        <v/>
      </c>
      <c r="AM218" s="156" t="str">
        <f>IFERROR(INDEX(DATASHEET!$A$1:$DG$299,MATCH(PROGRESS!$A218,DATASHEET!$A$1:$A$299,0),MATCH(PROGRESS!AN$2,DATASHEET!$A$1:$DG$1,0)),"")</f>
        <v/>
      </c>
      <c r="AN218" s="156" t="str">
        <f t="shared" si="127"/>
        <v/>
      </c>
      <c r="AO218" s="138" t="str">
        <f>IF(ISBLANK(DATASHEET!AW204),"",DATASHEET!AW204)</f>
        <v/>
      </c>
      <c r="AP218" s="198" t="str">
        <f>IF(ISBLANK(DATASHEET!AX204),"",DATASHEET!AX204)</f>
        <v/>
      </c>
      <c r="AQ218" s="140" t="str">
        <f>IF(AR218="","",IFERROR(VLOOKUP(DATASHEET!AZ204,lookup,2,FALSE)-$P218,""))</f>
        <v/>
      </c>
      <c r="AR218" s="156" t="str">
        <f>IFERROR(INDEX(DATASHEET!$A$1:$DG$299,MATCH(PROGRESS!$A218,DATASHEET!$A$1:$A$299,0),MATCH(PROGRESS!AS$2,DATASHEET!$A$1:$DG$1,0)),"")</f>
        <v/>
      </c>
      <c r="AS218" s="156" t="str">
        <f t="shared" si="128"/>
        <v/>
      </c>
      <c r="AT218" s="138" t="str">
        <f>IF(ISBLANK(DATASHEET!BA204),"",DATASHEET!BA204)</f>
        <v/>
      </c>
      <c r="AU218" s="198" t="str">
        <f>IF(ISBLANK(DATASHEET!BB204),"",DATASHEET!BB204)</f>
        <v/>
      </c>
      <c r="AV218" s="140" t="str">
        <f>IF(AW218="","",IFERROR(VLOOKUP(DATASHEET!BD204,lookup,2,FALSE)-$P218,""))</f>
        <v/>
      </c>
      <c r="AW218" s="156" t="str">
        <f>IFERROR(INDEX(DATASHEET!$A$1:$DG$299,MATCH(PROGRESS!$A218,DATASHEET!$A$1:$A$299,0),MATCH(PROGRESS!AX$2,DATASHEET!$A$1:$DG$1,0)),"")</f>
        <v/>
      </c>
      <c r="AX218" s="156" t="str">
        <f t="shared" si="129"/>
        <v/>
      </c>
      <c r="AY218" s="138" t="str">
        <f>IF(ISBLANK(DATASHEET!BE204),"",DATASHEET!BE204)</f>
        <v/>
      </c>
      <c r="AZ218" s="198" t="str">
        <f>IF(ISBLANK(DATASHEET!BF204),"",DATASHEET!BF204)</f>
        <v/>
      </c>
      <c r="BA218" s="140" t="str">
        <f>IF(BB218="","",IFERROR(VLOOKUP(DATASHEET!BH204,lookup,2,FALSE)-$P218,""))</f>
        <v/>
      </c>
      <c r="BB218" s="156" t="str">
        <f>IFERROR(INDEX(DATASHEET!$A$1:$DG$299,MATCH(PROGRESS!$A218,DATASHEET!$A$1:$A$299,0),MATCH(PROGRESS!BC$2,DATASHEET!$A$1:$DG$1,0)),"")</f>
        <v/>
      </c>
      <c r="BC218" s="156" t="str">
        <f t="shared" si="130"/>
        <v/>
      </c>
      <c r="BD218" s="138" t="str">
        <f>IF(ISBLANK(DATASHEET!BI204),"",DATASHEET!BI204)</f>
        <v>EP</v>
      </c>
      <c r="BE218" s="198" t="str">
        <f>IF(ISBLANK(DATASHEET!BJ204),"",DATASHEET!BJ204)</f>
        <v>11X-EN-1</v>
      </c>
      <c r="BF218" s="140" t="str">
        <f>IF(BG218="","",IFERROR(VLOOKUP(DATASHEET!BL204,lookup,2,FALSE)-$P218,""))</f>
        <v/>
      </c>
      <c r="BG218" s="156" t="str">
        <f>IFERROR(INDEX(DATASHEET!$A$1:$DG$299,MATCH(PROGRESS!$A218,DATASHEET!$A$1:$A$299,0),MATCH(PROGRESS!BH$2,DATASHEET!$A$1:$DG$1,0)),"")</f>
        <v/>
      </c>
      <c r="BH218" s="156" t="str">
        <f t="shared" si="131"/>
        <v/>
      </c>
      <c r="BI218" s="138" t="str">
        <f>IF(ISBLANK(DATASHEET!BM204),"",DATASHEET!BM204)</f>
        <v/>
      </c>
      <c r="BJ218" s="198" t="str">
        <f>IF(ISBLANK(DATASHEET!BN204),"",DATASHEET!BN204)</f>
        <v/>
      </c>
      <c r="BK218" s="140" t="str">
        <f>IF(BL218="","",IFERROR(VLOOKUP(DATASHEET!BP204,lookup,2,FALSE)-$P218,""))</f>
        <v/>
      </c>
      <c r="BL218" s="156" t="str">
        <f>IFERROR(INDEX(DATASHEET!$A$1:$DG$299,MATCH(PROGRESS!$A218,DATASHEET!$A$1:$A$299,0),MATCH(PROGRESS!BM$2,DATASHEET!$A$1:$DG$1,0)),"")</f>
        <v/>
      </c>
      <c r="BM218" s="156" t="str">
        <f t="shared" si="132"/>
        <v/>
      </c>
      <c r="BN218" s="138" t="str">
        <f>IF(ISBLANK(DATASHEET!BQ204),"",DATASHEET!BQ204)</f>
        <v/>
      </c>
      <c r="BO218" s="198" t="str">
        <f>IF(ISBLANK(DATASHEET!BR204),"",DATASHEET!BR204)</f>
        <v/>
      </c>
      <c r="BP218" s="140" t="str">
        <f>IF(BQ218="","",IFERROR(VLOOKUP(DATASHEET!BX204,lookup,2,FALSE)-$P218,""))</f>
        <v/>
      </c>
      <c r="BQ218" s="156" t="str">
        <f>IFERROR(INDEX(DATASHEET!$A$1:$DG$299,MATCH(PROGRESS!$A218,DATASHEET!$A$1:$A$299,0),MATCH(PROGRESS!BR$2,DATASHEET!$A$1:$DG$1,0)),"")</f>
        <v/>
      </c>
      <c r="BR218" s="156" t="str">
        <f t="shared" si="133"/>
        <v/>
      </c>
      <c r="BS218" s="138" t="str">
        <f>IF(ISBLANK(DATASHEET!BY204),"",DATASHEET!BY204)</f>
        <v/>
      </c>
      <c r="BT218" s="198" t="str">
        <f>IF(ISBLANK(DATASHEET!BZ204),"",DATASHEET!BZ204)</f>
        <v/>
      </c>
      <c r="BU218" s="140" t="str">
        <f>IF(BV218="","",IFERROR(VLOOKUP(DATASHEET!CB204,lookup,2,FALSE)-$P218,""))</f>
        <v/>
      </c>
      <c r="BV218" s="156" t="str">
        <f>IFERROR(INDEX(DATASHEET!$A$1:$DG$299,MATCH(PROGRESS!$A218,DATASHEET!$A$1:$A$299,0),MATCH(PROGRESS!BW$2,DATASHEET!$A$1:$DG$1,0)),"")</f>
        <v/>
      </c>
      <c r="BW218" s="156" t="str">
        <f t="shared" si="134"/>
        <v/>
      </c>
      <c r="BX218" s="138" t="str">
        <f>IF(ISBLANK(DATASHEET!CC204),"",DATASHEET!CC204)</f>
        <v/>
      </c>
      <c r="BY218" s="198" t="str">
        <f>IF(ISBLANK(DATASHEET!CD204),"",DATASHEET!CD204)</f>
        <v/>
      </c>
      <c r="BZ218" s="140" t="str">
        <f>IF(CA218="","",IFERROR(VLOOKUP(DATASHEET!CE204,lookup,2,FALSE)-$P218,""))</f>
        <v/>
      </c>
      <c r="CA218" s="156" t="str">
        <f>IFERROR(INDEX(DATASHEET!$A$1:$DG$299,MATCH(PROGRESS!$A218,DATASHEET!$A$1:$A$299,0),MATCH(PROGRESS!CB$2,DATASHEET!$A$1:$DG$1,0)),"")</f>
        <v/>
      </c>
      <c r="CB218" s="156" t="str">
        <f t="shared" si="135"/>
        <v/>
      </c>
      <c r="CC218" s="138" t="str">
        <f>IF(ISBLANK(DATASHEET!CF204),"",DATASHEET!CF204)</f>
        <v/>
      </c>
      <c r="CD218" s="198" t="str">
        <f>IF(ISBLANK(DATASHEET!CG204),"",DATASHEET!CG204)</f>
        <v/>
      </c>
      <c r="CE218" s="140" t="str">
        <f>IF(CF218="","",IFERROR(VLOOKUP(DATASHEET!CJ204,lookup,2,FALSE)-$P218,""))</f>
        <v/>
      </c>
      <c r="CF218" s="156" t="str">
        <f>IFERROR(INDEX(DATASHEET!$A$1:$DG$299,MATCH(PROGRESS!$A218,DATASHEET!$A$1:$A$299,0),MATCH(PROGRESS!CG$2,DATASHEET!$A$1:$DG$1,0)),"")</f>
        <v/>
      </c>
      <c r="CG218" s="156" t="str">
        <f t="shared" si="136"/>
        <v/>
      </c>
      <c r="CH218" s="138" t="str">
        <f>IF(ISBLANK(DATASHEET!CK204),"",DATASHEET!CK204)</f>
        <v/>
      </c>
      <c r="CI218" s="198" t="str">
        <f>IF(ISBLANK(DATASHEET!CL204),"",DATASHEET!CL204)</f>
        <v/>
      </c>
      <c r="CJ218" s="140" t="str">
        <f>IF(CK218="","",IFERROR(VLOOKUP(DATASHEET!CN204,lookup,2,FALSE)-$P218,""))</f>
        <v/>
      </c>
      <c r="CK218" s="156" t="str">
        <f>IFERROR(INDEX(DATASHEET!$A$1:$DG$299,MATCH(PROGRESS!$A218,DATASHEET!$A$1:$A$299,0),MATCH(PROGRESS!CL$2,DATASHEET!$A$1:$DG$1,0)),"")</f>
        <v/>
      </c>
      <c r="CL218" s="156" t="str">
        <f t="shared" si="137"/>
        <v/>
      </c>
      <c r="CM218" s="138" t="str">
        <f>IF(ISBLANK(DATASHEET!CO204),"",DATASHEET!CO204)</f>
        <v>PHB</v>
      </c>
      <c r="CN218" s="198" t="str">
        <f>IF(ISBLANK(DATASHEET!CP204),"",DATASHEET!CP204)</f>
        <v>11N-MA-1</v>
      </c>
      <c r="CO218" s="140" t="str">
        <f>IF(CP218="","",IFERROR(VLOOKUP(DATASHEET!CR204,lookup,2,FALSE)-$P218,""))</f>
        <v/>
      </c>
      <c r="CP218" s="156" t="str">
        <f>IFERROR(INDEX(DATASHEET!$A$1:$DG$299,MATCH(PROGRESS!$A218,DATASHEET!$A$1:$A$299,0),MATCH(PROGRESS!CQ$2,DATASHEET!$A$1:$DG$1,0)),"")</f>
        <v/>
      </c>
      <c r="CQ218" s="156" t="str">
        <f t="shared" si="138"/>
        <v/>
      </c>
      <c r="CR218" s="138" t="str">
        <f>IF(ISBLANK(DATASHEET!CS204),"",DATASHEET!CS204)</f>
        <v>AW</v>
      </c>
      <c r="CS218" s="198" t="str">
        <f>IF(ISBLANK(DATASHEET!CT204),"",DATASHEET!CT204)</f>
        <v>11MS2-MU-9</v>
      </c>
      <c r="CT218" s="140" t="str">
        <f>IF(CU218="","",IFERROR(VLOOKUP(DATASHEET!CV204,lookup,2,FALSE)-$P218,""))</f>
        <v/>
      </c>
      <c r="CU218" s="156" t="str">
        <f>IFERROR(INDEX(DATASHEET!$A$1:$DG$299,MATCH(PROGRESS!$A218,DATASHEET!$A$1:$A$299,0),MATCH(PROGRESS!CV$2,DATASHEET!$A$1:$DG$1,0)),"")</f>
        <v/>
      </c>
      <c r="CV218" s="156" t="str">
        <f t="shared" si="139"/>
        <v/>
      </c>
      <c r="CW218" s="138" t="str">
        <f>IF(ISBLANK(DATASHEET!CW204),"",DATASHEET!CW204)</f>
        <v/>
      </c>
      <c r="CX218" s="198" t="str">
        <f>IF(ISBLANK(DATASHEET!CX204),"",DATASHEET!CX204)</f>
        <v/>
      </c>
      <c r="CY218" s="140" t="str">
        <f>IF(CZ218="","",IFERROR(VLOOKUP(DATASHEET!DD204,lookup,2,FALSE)-$P218,""))</f>
        <v/>
      </c>
      <c r="CZ218" s="156" t="str">
        <f>IFERROR(INDEX(DATASHEET!$A$1:$DG$299,MATCH(PROGRESS!$A218,DATASHEET!$A$1:$A$299,0),MATCH(PROGRESS!DA$2,DATASHEET!$A$1:$DG$1,0)),"")</f>
        <v/>
      </c>
      <c r="DA218" s="156" t="str">
        <f t="shared" si="140"/>
        <v/>
      </c>
      <c r="DB218" s="138" t="str">
        <f>IF(ISBLANK(DATASHEET!DE204),"",DATASHEET!DE204)</f>
        <v/>
      </c>
      <c r="DC218" s="198" t="str">
        <f>IF(ISBLANK(DATASHEET!DF204),"",DATASHEET!DF204)</f>
        <v/>
      </c>
      <c r="DD218" s="140" t="str">
        <f>IF(DE218="","",IFERROR(VLOOKUP(DATASHEET!DH204,lookup,2,FALSE)-$P218,""))</f>
        <v/>
      </c>
      <c r="DE218" s="156" t="str">
        <f>IFERROR(INDEX(DATASHEET!$A$1:$DG$299,MATCH(PROGRESS!$A218,DATASHEET!$A$1:$A$299,0),MATCH(PROGRESS!DF$2,DATASHEET!$A$1:$DG$1,0)),"")</f>
        <v/>
      </c>
      <c r="DF218" s="156" t="str">
        <f t="shared" si="141"/>
        <v/>
      </c>
      <c r="DG218" s="138" t="str">
        <f>IF(ISBLANK(DATASHEET!DI204),"",DATASHEET!DI204)</f>
        <v>AR</v>
      </c>
      <c r="DH218" s="198" t="str">
        <f>IF(ISBLANK(DATASHEET!DJ204),"",DATASHEET!DJ204)</f>
        <v>11T-PH-1</v>
      </c>
      <c r="DI218" s="140" t="str">
        <f>IF(DJ218="","",IFERROR(VLOOKUP(DATASHEET!DL204,lookup,2,FALSE)-$P218,""))</f>
        <v/>
      </c>
      <c r="DJ218" s="156" t="str">
        <f>IFERROR(INDEX(DATASHEET!$A$1:$DG$299,MATCH(PROGRESS!$A218,DATASHEET!$A$1:$A$299,0),MATCH(PROGRESS!DK$2,DATASHEET!$A$1:$DG$1,0)),"")</f>
        <v/>
      </c>
      <c r="DK218" s="156" t="str">
        <f t="shared" si="142"/>
        <v/>
      </c>
      <c r="DL218" s="138" t="str">
        <f>IF(ISBLANK(DATASHEET!DM204),"",DATASHEET!DM204)</f>
        <v/>
      </c>
      <c r="DM218" s="198" t="str">
        <f>IF(ISBLANK(DATASHEET!DN204),"",DATASHEET!DN204)</f>
        <v/>
      </c>
      <c r="DN218" s="140" t="str">
        <f>IF(DO218="","",IFERROR(VLOOKUP(DATASHEET!DP204,lookup,2,FALSE)-$P218,""))</f>
        <v/>
      </c>
      <c r="DO218" s="156" t="str">
        <f>IFERROR(INDEX(DATASHEET!$A$1:$DG$299,MATCH(PROGRESS!$A218,DATASHEET!$A$1:$A$299,0),MATCH(PROGRESS!DP$2,DATASHEET!$A$1:$DG$1,0)),"")</f>
        <v/>
      </c>
      <c r="DP218" s="156" t="str">
        <f t="shared" si="143"/>
        <v/>
      </c>
      <c r="DQ218" s="138" t="str">
        <f>IF(ISBLANK(DATASHEET!DQ204),"",DATASHEET!DQ204)</f>
        <v>FG</v>
      </c>
      <c r="DR218" s="198" t="str">
        <f>IF(ISBLANK(DATASHEET!DR204),"",DATASHEET!DR204)</f>
        <v>11X-RE-4</v>
      </c>
      <c r="DS218" s="140" t="str">
        <f>IF(DT218="","",IFERROR(VLOOKUP(DATASHEET!DT204,lookup,2,FALSE)-$P218,""))</f>
        <v/>
      </c>
      <c r="DT218" s="156" t="str">
        <f>IFERROR(INDEX(DATASHEET!$A$1:$DG$299,MATCH(PROGRESS!$A218,DATASHEET!$A$1:$A$299,0),MATCH(PROGRESS!DU$2,DATASHEET!$A$1:$DG$1,0)),"")</f>
        <v/>
      </c>
      <c r="DU218" s="156" t="str">
        <f t="shared" si="144"/>
        <v/>
      </c>
      <c r="DV218" s="138" t="str">
        <f>IF(ISBLANK(DATASHEET!DU204),"",DATASHEET!DU204)</f>
        <v/>
      </c>
      <c r="DW218" s="198" t="str">
        <f>IF(ISBLANK(DATASHEET!DV204),"",DATASHEET!DV204)</f>
        <v/>
      </c>
      <c r="DX218" s="140" t="str">
        <f>IF(DY218="","",IFERROR(VLOOKUP(DATASHEET!DX204,lookup,2,FALSE)-$P218,""))</f>
        <v/>
      </c>
      <c r="DY218" s="156" t="str">
        <f>IFERROR(INDEX(DATASHEET!$A$1:$DG$299,MATCH(PROGRESS!$A218,DATASHEET!$A$1:$A$299,0),MATCH(PROGRESS!DZ$2,DATASHEET!$A$1:$DG$1,0)),"")</f>
        <v/>
      </c>
      <c r="DZ218" s="156" t="str">
        <f t="shared" si="145"/>
        <v/>
      </c>
      <c r="EA218" s="138" t="str">
        <f>IF(ISBLANK(DATASHEET!DY204),"",DATASHEET!DY204)</f>
        <v>WE</v>
      </c>
      <c r="EB218" s="198" t="str">
        <f>IF(ISBLANK(DATASHEET!DZ204),"",DATASHEET!DZ204)</f>
        <v>11N-SP-1</v>
      </c>
      <c r="FD218" s="526"/>
      <c r="FE218" s="532"/>
      <c r="FF218" s="532"/>
      <c r="FG218" s="532"/>
      <c r="FH218" s="526"/>
      <c r="FI218" s="526"/>
      <c r="FJ218" s="532"/>
      <c r="FK218" s="526"/>
      <c r="FL218" s="532"/>
      <c r="FM218" s="526"/>
      <c r="FN218" s="532"/>
      <c r="FO218" s="532"/>
      <c r="FP218" s="532"/>
      <c r="FQ218" s="526"/>
      <c r="FR218" s="526"/>
      <c r="FS218" s="526"/>
      <c r="FT218" s="532"/>
      <c r="FU218" s="526"/>
      <c r="FV218" s="532"/>
      <c r="FW218" s="532"/>
      <c r="FX218" s="532"/>
      <c r="FY218" s="526"/>
      <c r="FZ218" s="532"/>
      <c r="GA218" s="529"/>
      <c r="GB218" s="530"/>
      <c r="GC218" s="530"/>
      <c r="GD218" s="529"/>
      <c r="GE218" s="530"/>
      <c r="GF218" s="530"/>
      <c r="GG218" s="530"/>
      <c r="GH218" s="530"/>
      <c r="GI218" s="530"/>
      <c r="GJ218" s="529"/>
      <c r="GK218" s="530"/>
      <c r="GL218" s="529"/>
      <c r="GM218" s="529"/>
      <c r="GN218" s="530"/>
      <c r="GO218" s="530"/>
      <c r="GP218" s="529"/>
      <c r="GQ218" s="529"/>
      <c r="GR218" s="530"/>
      <c r="GS218" s="530"/>
      <c r="GT218" s="529"/>
    </row>
    <row r="219" spans="1:210" ht="15.75" x14ac:dyDescent="0.25">
      <c r="A219" s="179">
        <f>DATASHEET!A205</f>
        <v>151707</v>
      </c>
      <c r="B219" s="58" t="str">
        <f>DATASHEET!B205</f>
        <v>WALTON-RYAN, Gabriel</v>
      </c>
      <c r="C219" s="169" t="str">
        <f>DATASHEET!C205</f>
        <v>11KKN</v>
      </c>
      <c r="D219" s="170" t="str">
        <f>DATASHEET!D205</f>
        <v>M</v>
      </c>
      <c r="E219" s="170" t="str">
        <f>DATASHEET!J205</f>
        <v>N</v>
      </c>
      <c r="F219" s="170" t="str">
        <f>DATASHEET!E205</f>
        <v>N</v>
      </c>
      <c r="G219" s="170" t="str">
        <f>DATASHEET!F205</f>
        <v>White - British</v>
      </c>
      <c r="H219" s="170" t="str">
        <f>DATASHEET!G205</f>
        <v>N</v>
      </c>
      <c r="I219" s="170" t="str">
        <f>DATASHEET!H205</f>
        <v>N</v>
      </c>
      <c r="J219" s="170" t="str">
        <f>DATASHEET!I205</f>
        <v>N</v>
      </c>
      <c r="K219" s="169" t="str">
        <f>DATASHEET!M205</f>
        <v>M</v>
      </c>
      <c r="L219" s="88" t="str">
        <f t="shared" si="121"/>
        <v/>
      </c>
      <c r="M219" s="88" t="str">
        <f t="shared" si="122"/>
        <v/>
      </c>
      <c r="N219" s="498" t="str">
        <f>IF(ISBLANK(DATASHEET!L205),"",DATASHEET!L205)</f>
        <v>5-6</v>
      </c>
      <c r="O219" s="109">
        <f>IFERROR(IF(VLOOKUP(DATASHEET!A205,[5]YEAR11!$A$2:$AF$236,18,FALSE)="","",VLOOKUP(DATASHEET!A205,[5]YEAR11!$A$2:$AF$236,18,FALSE)),"")</f>
        <v>49.024999999999999</v>
      </c>
      <c r="P219" s="111">
        <f>IFERROR(IF(VLOOKUP(DATASHEET!A205,[5]YEAR11!$A$2:$AF$237,19,FALSE)="","",VLOOKUP(DATASHEET!A205,[5]YEAR11!$A$2:$AF$237,19,FALSE)),"")</f>
        <v>4.9024999999999999</v>
      </c>
      <c r="Q219" s="497">
        <f>'P8 BREAKDOWN'!M207</f>
        <v>-4.3025000000000002</v>
      </c>
      <c r="R219" s="140" t="str">
        <f>IF(S219="","",IFERROR(VLOOKUP(DATASHEET!AF205,lookup,2,FALSE)-$P219,""))</f>
        <v/>
      </c>
      <c r="S219" s="156" t="str">
        <f>IFERROR(INDEX(DATASHEET!$A$1:$DG$299,MATCH(PROGRESS!$A219,DATASHEET!$A$1:$A$299,0),MATCH(PROGRESS!T$2,DATASHEET!$A$1:$DG$1,0)),"")</f>
        <v/>
      </c>
      <c r="T219" s="156" t="str">
        <f t="shared" si="123"/>
        <v/>
      </c>
      <c r="U219" s="138" t="str">
        <f>IF(ISBLANK(DATASHEET!AG205),"",DATASHEET!AG205)</f>
        <v/>
      </c>
      <c r="V219" s="198" t="str">
        <f>IF(ISBLANK(DATASHEET!AH205),"",DATASHEET!AH205)</f>
        <v/>
      </c>
      <c r="W219" s="140" t="str">
        <f>IF(X219="","",IFERROR(VLOOKUP(DATASHEET!AJ205,lookup,2,FALSE)-$P219,""))</f>
        <v/>
      </c>
      <c r="X219" s="156" t="str">
        <f>IFERROR(INDEX(DATASHEET!$A$1:$DG$299,MATCH(PROGRESS!$A219,DATASHEET!$A$1:$A$299,0),MATCH(PROGRESS!Y$2,DATASHEET!$A$1:$DG$1,0)),"")</f>
        <v/>
      </c>
      <c r="Y219" s="156" t="str">
        <f t="shared" si="124"/>
        <v/>
      </c>
      <c r="Z219" s="138" t="str">
        <f>IF(ISBLANK(DATASHEET!AK205),"",DATASHEET!AK205)</f>
        <v/>
      </c>
      <c r="AA219" s="198" t="str">
        <f>IF(ISBLANK(DATASHEET!AL205),"",DATASHEET!AL205)</f>
        <v/>
      </c>
      <c r="AB219" s="140" t="str">
        <f>IF(AC219="","",IFERROR(VLOOKUP(DATASHEET!AN205,lookup,2,FALSE)-$P219,""))</f>
        <v/>
      </c>
      <c r="AC219" s="156" t="str">
        <f>IFERROR(INDEX(DATASHEET!$A$1:$DG$299,MATCH(PROGRESS!$A219,DATASHEET!$A$1:$A$299,0),MATCH(PROGRESS!AD$2,DATASHEET!$A$1:$DG$1,0)),"")</f>
        <v/>
      </c>
      <c r="AD219" s="156" t="str">
        <f t="shared" si="125"/>
        <v/>
      </c>
      <c r="AE219" s="138" t="str">
        <f>IF(ISBLANK(DATASHEET!AO205),"",DATASHEET!AO205)</f>
        <v/>
      </c>
      <c r="AF219" s="198" t="str">
        <f>IF(ISBLANK(DATASHEET!AP205),"",DATASHEET!AP205)</f>
        <v/>
      </c>
      <c r="AG219" s="140" t="str">
        <f>IF(AH219="","",IFERROR(VLOOKUP(DATASHEET!AR205,lookup,2,FALSE)-$P219,""))</f>
        <v/>
      </c>
      <c r="AH219" s="156" t="str">
        <f>IFERROR(INDEX(DATASHEET!$A$1:$DG$299,MATCH(PROGRESS!$A219,DATASHEET!$A$1:$A$299,0),MATCH(PROGRESS!AI$2,DATASHEET!$A$1:$DG$1,0)),"")</f>
        <v/>
      </c>
      <c r="AI219" s="156" t="str">
        <f t="shared" si="126"/>
        <v/>
      </c>
      <c r="AJ219" s="138" t="str">
        <f>IF(ISBLANK(DATASHEET!AS205),"",DATASHEET!AS205)</f>
        <v/>
      </c>
      <c r="AK219" s="198" t="str">
        <f>IF(ISBLANK(DATASHEET!AT205),"",DATASHEET!AT205)</f>
        <v/>
      </c>
      <c r="AL219" s="140" t="str">
        <f>IF(AM219="","",IFERROR(VLOOKUP(DATASHEET!AV205,lookup,2,FALSE)-$P219,""))</f>
        <v/>
      </c>
      <c r="AM219" s="156" t="str">
        <f>IFERROR(INDEX(DATASHEET!$A$1:$DG$299,MATCH(PROGRESS!$A219,DATASHEET!$A$1:$A$299,0),MATCH(PROGRESS!AN$2,DATASHEET!$A$1:$DG$1,0)),"")</f>
        <v/>
      </c>
      <c r="AN219" s="156" t="str">
        <f t="shared" si="127"/>
        <v/>
      </c>
      <c r="AO219" s="138" t="str">
        <f>IF(ISBLANK(DATASHEET!AW205),"",DATASHEET!AW205)</f>
        <v/>
      </c>
      <c r="AP219" s="198" t="str">
        <f>IF(ISBLANK(DATASHEET!AX205),"",DATASHEET!AX205)</f>
        <v/>
      </c>
      <c r="AQ219" s="140" t="str">
        <f>IF(AR219="","",IFERROR(VLOOKUP(DATASHEET!AZ205,lookup,2,FALSE)-$P219,""))</f>
        <v/>
      </c>
      <c r="AR219" s="156" t="str">
        <f>IFERROR(INDEX(DATASHEET!$A$1:$DG$299,MATCH(PROGRESS!$A219,DATASHEET!$A$1:$A$299,0),MATCH(PROGRESS!AS$2,DATASHEET!$A$1:$DG$1,0)),"")</f>
        <v/>
      </c>
      <c r="AS219" s="156" t="str">
        <f t="shared" si="128"/>
        <v/>
      </c>
      <c r="AT219" s="138" t="str">
        <f>IF(ISBLANK(DATASHEET!BA205),"",DATASHEET!BA205)</f>
        <v/>
      </c>
      <c r="AU219" s="198" t="str">
        <f>IF(ISBLANK(DATASHEET!BB205),"",DATASHEET!BB205)</f>
        <v/>
      </c>
      <c r="AV219" s="140" t="str">
        <f>IF(AW219="","",IFERROR(VLOOKUP(DATASHEET!BD205,lookup,2,FALSE)-$P219,""))</f>
        <v/>
      </c>
      <c r="AW219" s="156" t="str">
        <f>IFERROR(INDEX(DATASHEET!$A$1:$DG$299,MATCH(PROGRESS!$A219,DATASHEET!$A$1:$A$299,0),MATCH(PROGRESS!AX$2,DATASHEET!$A$1:$DG$1,0)),"")</f>
        <v/>
      </c>
      <c r="AX219" s="156" t="str">
        <f t="shared" si="129"/>
        <v/>
      </c>
      <c r="AY219" s="138" t="str">
        <f>IF(ISBLANK(DATASHEET!BE205),"",DATASHEET!BE205)</f>
        <v>EC</v>
      </c>
      <c r="AZ219" s="198" t="str">
        <f>IF(ISBLANK(DATASHEET!BF205),"",DATASHEET!BF205)</f>
        <v>11LT-DR-2</v>
      </c>
      <c r="BA219" s="140" t="str">
        <f>IF(BB219="","",IFERROR(VLOOKUP(DATASHEET!BH205,lookup,2,FALSE)-$P219,""))</f>
        <v/>
      </c>
      <c r="BB219" s="156" t="str">
        <f>IFERROR(INDEX(DATASHEET!$A$1:$DG$299,MATCH(PROGRESS!$A219,DATASHEET!$A$1:$A$299,0),MATCH(PROGRESS!BC$2,DATASHEET!$A$1:$DG$1,0)),"")</f>
        <v/>
      </c>
      <c r="BC219" s="156" t="str">
        <f t="shared" si="130"/>
        <v/>
      </c>
      <c r="BD219" s="138" t="str">
        <f>IF(ISBLANK(DATASHEET!BI205),"",DATASHEET!BI205)</f>
        <v>AWH</v>
      </c>
      <c r="BE219" s="198" t="str">
        <f>IF(ISBLANK(DATASHEET!BJ205),"",DATASHEET!BJ205)</f>
        <v>11X-EN-5</v>
      </c>
      <c r="BF219" s="140" t="str">
        <f>IF(BG219="","",IFERROR(VLOOKUP(DATASHEET!BL205,lookup,2,FALSE)-$P219,""))</f>
        <v/>
      </c>
      <c r="BG219" s="156" t="str">
        <f>IFERROR(INDEX(DATASHEET!$A$1:$DG$299,MATCH(PROGRESS!$A219,DATASHEET!$A$1:$A$299,0),MATCH(PROGRESS!BH$2,DATASHEET!$A$1:$DG$1,0)),"")</f>
        <v/>
      </c>
      <c r="BH219" s="156" t="str">
        <f t="shared" si="131"/>
        <v/>
      </c>
      <c r="BI219" s="138" t="str">
        <f>IF(ISBLANK(DATASHEET!BM205),"",DATASHEET!BM205)</f>
        <v/>
      </c>
      <c r="BJ219" s="198" t="str">
        <f>IF(ISBLANK(DATASHEET!BN205),"",DATASHEET!BN205)</f>
        <v/>
      </c>
      <c r="BK219" s="140" t="str">
        <f>IF(BL219="","",IFERROR(VLOOKUP(DATASHEET!BP205,lookup,2,FALSE)-$P219,""))</f>
        <v/>
      </c>
      <c r="BL219" s="156" t="str">
        <f>IFERROR(INDEX(DATASHEET!$A$1:$DG$299,MATCH(PROGRESS!$A219,DATASHEET!$A$1:$A$299,0),MATCH(PROGRESS!BM$2,DATASHEET!$A$1:$DG$1,0)),"")</f>
        <v/>
      </c>
      <c r="BM219" s="156" t="str">
        <f t="shared" si="132"/>
        <v/>
      </c>
      <c r="BN219" s="138" t="str">
        <f>IF(ISBLANK(DATASHEET!BQ205),"",DATASHEET!BQ205)</f>
        <v/>
      </c>
      <c r="BO219" s="198" t="str">
        <f>IF(ISBLANK(DATASHEET!BR205),"",DATASHEET!BR205)</f>
        <v/>
      </c>
      <c r="BP219" s="140" t="str">
        <f>IF(BQ219="","",IFERROR(VLOOKUP(DATASHEET!BX205,lookup,2,FALSE)-$P219,""))</f>
        <v/>
      </c>
      <c r="BQ219" s="156" t="str">
        <f>IFERROR(INDEX(DATASHEET!$A$1:$DG$299,MATCH(PROGRESS!$A219,DATASHEET!$A$1:$A$299,0),MATCH(PROGRESS!BR$2,DATASHEET!$A$1:$DG$1,0)),"")</f>
        <v/>
      </c>
      <c r="BR219" s="156" t="str">
        <f t="shared" si="133"/>
        <v/>
      </c>
      <c r="BS219" s="138" t="str">
        <f>IF(ISBLANK(DATASHEET!BY205),"",DATASHEET!BY205)</f>
        <v/>
      </c>
      <c r="BT219" s="198" t="str">
        <f>IF(ISBLANK(DATASHEET!BZ205),"",DATASHEET!BZ205)</f>
        <v/>
      </c>
      <c r="BU219" s="140" t="str">
        <f>IF(BV219="","",IFERROR(VLOOKUP(DATASHEET!CB205,lookup,2,FALSE)-$P219,""))</f>
        <v/>
      </c>
      <c r="BV219" s="156" t="str">
        <f>IFERROR(INDEX(DATASHEET!$A$1:$DG$299,MATCH(PROGRESS!$A219,DATASHEET!$A$1:$A$299,0),MATCH(PROGRESS!BW$2,DATASHEET!$A$1:$DG$1,0)),"")</f>
        <v/>
      </c>
      <c r="BW219" s="156" t="str">
        <f t="shared" si="134"/>
        <v/>
      </c>
      <c r="BX219" s="138" t="str">
        <f>IF(ISBLANK(DATASHEET!CC205),"",DATASHEET!CC205)</f>
        <v/>
      </c>
      <c r="BY219" s="198" t="str">
        <f>IF(ISBLANK(DATASHEET!CD205),"",DATASHEET!CD205)</f>
        <v/>
      </c>
      <c r="BZ219" s="140" t="str">
        <f>IF(CA219="","",IFERROR(VLOOKUP(DATASHEET!CE205,lookup,2,FALSE)-$P219,""))</f>
        <v/>
      </c>
      <c r="CA219" s="156" t="str">
        <f>IFERROR(INDEX(DATASHEET!$A$1:$DG$299,MATCH(PROGRESS!$A219,DATASHEET!$A$1:$A$299,0),MATCH(PROGRESS!CB$2,DATASHEET!$A$1:$DG$1,0)),"")</f>
        <v/>
      </c>
      <c r="CB219" s="156" t="str">
        <f t="shared" si="135"/>
        <v/>
      </c>
      <c r="CC219" s="138" t="str">
        <f>IF(ISBLANK(DATASHEET!CF205),"",DATASHEET!CF205)</f>
        <v/>
      </c>
      <c r="CD219" s="198" t="str">
        <f>IF(ISBLANK(DATASHEET!CG205),"",DATASHEET!CG205)</f>
        <v/>
      </c>
      <c r="CE219" s="140" t="str">
        <f>IF(CF219="","",IFERROR(VLOOKUP(DATASHEET!CJ205,lookup,2,FALSE)-$P219,""))</f>
        <v/>
      </c>
      <c r="CF219" s="156" t="str">
        <f>IFERROR(INDEX(DATASHEET!$A$1:$DG$299,MATCH(PROGRESS!$A219,DATASHEET!$A$1:$A$299,0),MATCH(PROGRESS!CG$2,DATASHEET!$A$1:$DG$1,0)),"")</f>
        <v/>
      </c>
      <c r="CG219" s="156" t="str">
        <f t="shared" si="136"/>
        <v/>
      </c>
      <c r="CH219" s="138" t="str">
        <f>IF(ISBLANK(DATASHEET!CK205),"",DATASHEET!CK205)</f>
        <v>MSA</v>
      </c>
      <c r="CI219" s="198" t="str">
        <f>IF(ISBLANK(DATASHEET!CL205),"",DATASHEET!CL205)</f>
        <v>11MS2-HI2-7</v>
      </c>
      <c r="CJ219" s="140" t="str">
        <f>IF(CK219="","",IFERROR(VLOOKUP(DATASHEET!CN205,lookup,2,FALSE)-$P219,""))</f>
        <v/>
      </c>
      <c r="CK219" s="156" t="str">
        <f>IFERROR(INDEX(DATASHEET!$A$1:$DG$299,MATCH(PROGRESS!$A219,DATASHEET!$A$1:$A$299,0),MATCH(PROGRESS!CL$2,DATASHEET!$A$1:$DG$1,0)),"")</f>
        <v/>
      </c>
      <c r="CL219" s="156" t="str">
        <f t="shared" si="137"/>
        <v/>
      </c>
      <c r="CM219" s="138" t="str">
        <f>IF(ISBLANK(DATASHEET!CO205),"",DATASHEET!CO205)</f>
        <v>AMA</v>
      </c>
      <c r="CN219" s="198" t="str">
        <f>IF(ISBLANK(DATASHEET!CP205),"",DATASHEET!CP205)</f>
        <v>11X-MA-6</v>
      </c>
      <c r="CO219" s="140" t="str">
        <f>IF(CP219="","",IFERROR(VLOOKUP(DATASHEET!CR205,lookup,2,FALSE)-$P219,""))</f>
        <v/>
      </c>
      <c r="CP219" s="156" t="str">
        <f>IFERROR(INDEX(DATASHEET!$A$1:$DG$299,MATCH(PROGRESS!$A219,DATASHEET!$A$1:$A$299,0),MATCH(PROGRESS!CQ$2,DATASHEET!$A$1:$DG$1,0)),"")</f>
        <v/>
      </c>
      <c r="CQ219" s="156" t="str">
        <f t="shared" si="138"/>
        <v/>
      </c>
      <c r="CR219" s="138" t="str">
        <f>IF(ISBLANK(DATASHEET!CS205),"",DATASHEET!CS205)</f>
        <v/>
      </c>
      <c r="CS219" s="198" t="str">
        <f>IF(ISBLANK(DATASHEET!CT205),"",DATASHEET!CT205)</f>
        <v/>
      </c>
      <c r="CT219" s="140" t="str">
        <f>IF(CU219="","",IFERROR(VLOOKUP(DATASHEET!CV205,lookup,2,FALSE)-$P219,""))</f>
        <v/>
      </c>
      <c r="CU219" s="156" t="str">
        <f>IFERROR(INDEX(DATASHEET!$A$1:$DG$299,MATCH(PROGRESS!$A219,DATASHEET!$A$1:$A$299,0),MATCH(PROGRESS!CV$2,DATASHEET!$A$1:$DG$1,0)),"")</f>
        <v/>
      </c>
      <c r="CV219" s="156" t="str">
        <f t="shared" si="139"/>
        <v/>
      </c>
      <c r="CW219" s="138" t="str">
        <f>IF(ISBLANK(DATASHEET!CW205),"",DATASHEET!CW205)</f>
        <v/>
      </c>
      <c r="CX219" s="198" t="str">
        <f>IF(ISBLANK(DATASHEET!CX205),"",DATASHEET!CX205)</f>
        <v/>
      </c>
      <c r="CY219" s="140" t="str">
        <f>IF(CZ219="","",IFERROR(VLOOKUP(DATASHEET!DD205,lookup,2,FALSE)-$P219,""))</f>
        <v/>
      </c>
      <c r="CZ219" s="156" t="str">
        <f>IFERROR(INDEX(DATASHEET!$A$1:$DG$299,MATCH(PROGRESS!$A219,DATASHEET!$A$1:$A$299,0),MATCH(PROGRESS!DA$2,DATASHEET!$A$1:$DG$1,0)),"")</f>
        <v/>
      </c>
      <c r="DA219" s="156" t="str">
        <f t="shared" si="140"/>
        <v/>
      </c>
      <c r="DB219" s="138" t="str">
        <f>IF(ISBLANK(DATASHEET!DE205),"",DATASHEET!DE205)</f>
        <v/>
      </c>
      <c r="DC219" s="198" t="str">
        <f>IF(ISBLANK(DATASHEET!DF205),"",DATASHEET!DF205)</f>
        <v/>
      </c>
      <c r="DD219" s="140" t="str">
        <f>IF(DE219="","",IFERROR(VLOOKUP(DATASHEET!DH205,lookup,2,FALSE)-$P219,""))</f>
        <v/>
      </c>
      <c r="DE219" s="156" t="str">
        <f>IFERROR(INDEX(DATASHEET!$A$1:$DG$299,MATCH(PROGRESS!$A219,DATASHEET!$A$1:$A$299,0),MATCH(PROGRESS!DF$2,DATASHEET!$A$1:$DG$1,0)),"")</f>
        <v/>
      </c>
      <c r="DF219" s="156" t="str">
        <f t="shared" si="141"/>
        <v/>
      </c>
      <c r="DG219" s="138" t="str">
        <f>IF(ISBLANK(DATASHEET!DI205),"",DATASHEET!DI205)</f>
        <v/>
      </c>
      <c r="DH219" s="198" t="str">
        <f>IF(ISBLANK(DATASHEET!DJ205),"",DATASHEET!DJ205)</f>
        <v/>
      </c>
      <c r="DI219" s="140" t="str">
        <f>IF(DJ219="","",IFERROR(VLOOKUP(DATASHEET!DL205,lookup,2,FALSE)-$P219,""))</f>
        <v/>
      </c>
      <c r="DJ219" s="156" t="str">
        <f>IFERROR(INDEX(DATASHEET!$A$1:$DG$299,MATCH(PROGRESS!$A219,DATASHEET!$A$1:$A$299,0),MATCH(PROGRESS!DK$2,DATASHEET!$A$1:$DG$1,0)),"")</f>
        <v/>
      </c>
      <c r="DK219" s="156" t="str">
        <f t="shared" si="142"/>
        <v/>
      </c>
      <c r="DL219" s="138" t="str">
        <f>IF(ISBLANK(DATASHEET!DM205),"",DATASHEET!DM205)</f>
        <v/>
      </c>
      <c r="DM219" s="198" t="str">
        <f>IF(ISBLANK(DATASHEET!DN205),"",DATASHEET!DN205)</f>
        <v/>
      </c>
      <c r="DN219" s="140" t="str">
        <f>IF(DO219="","",IFERROR(VLOOKUP(DATASHEET!DP205,lookup,2,FALSE)-$P219,""))</f>
        <v/>
      </c>
      <c r="DO219" s="156" t="str">
        <f>IFERROR(INDEX(DATASHEET!$A$1:$DG$299,MATCH(PROGRESS!$A219,DATASHEET!$A$1:$A$299,0),MATCH(PROGRESS!DP$2,DATASHEET!$A$1:$DG$1,0)),"")</f>
        <v/>
      </c>
      <c r="DP219" s="156" t="str">
        <f t="shared" si="143"/>
        <v/>
      </c>
      <c r="DQ219" s="138" t="str">
        <f>IF(ISBLANK(DATASHEET!DQ205),"",DATASHEET!DQ205)</f>
        <v>CR</v>
      </c>
      <c r="DR219" s="198" t="str">
        <f>IF(ISBLANK(DATASHEET!DR205),"",DATASHEET!DR205)</f>
        <v>11X-RE-8</v>
      </c>
      <c r="DS219" s="140" t="str">
        <f>IF(DT219="","",IFERROR(VLOOKUP(DATASHEET!DT205,lookup,2,FALSE)-$P219,""))</f>
        <v/>
      </c>
      <c r="DT219" s="156" t="str">
        <f>IFERROR(INDEX(DATASHEET!$A$1:$DG$299,MATCH(PROGRESS!$A219,DATASHEET!$A$1:$A$299,0),MATCH(PROGRESS!DU$2,DATASHEET!$A$1:$DG$1,0)),"")</f>
        <v/>
      </c>
      <c r="DU219" s="156" t="str">
        <f t="shared" si="144"/>
        <v/>
      </c>
      <c r="DV219" s="138" t="str">
        <f>IF(ISBLANK(DATASHEET!DU205),"",DATASHEET!DU205)</f>
        <v>ES</v>
      </c>
      <c r="DW219" s="198" t="str">
        <f>IF(ISBLANK(DATASHEET!DV205),"",DATASHEET!DV205)</f>
        <v>11C-SC-2</v>
      </c>
      <c r="DX219" s="140" t="str">
        <f>IF(DY219="","",IFERROR(VLOOKUP(DATASHEET!DX205,lookup,2,FALSE)-$P219,""))</f>
        <v/>
      </c>
      <c r="DY219" s="156" t="str">
        <f>IFERROR(INDEX(DATASHEET!$A$1:$DG$299,MATCH(PROGRESS!$A219,DATASHEET!$A$1:$A$299,0),MATCH(PROGRESS!DZ$2,DATASHEET!$A$1:$DG$1,0)),"")</f>
        <v/>
      </c>
      <c r="DZ219" s="156" t="str">
        <f t="shared" si="145"/>
        <v/>
      </c>
      <c r="EA219" s="138" t="str">
        <f>IF(ISBLANK(DATASHEET!DY205),"",DATASHEET!DY205)</f>
        <v>YP</v>
      </c>
      <c r="EB219" s="198" t="str">
        <f>IF(ISBLANK(DATASHEET!DZ205),"",DATASHEET!DZ205)</f>
        <v>11S-SP-3</v>
      </c>
      <c r="FD219" s="526"/>
      <c r="FE219" s="532"/>
      <c r="FF219" s="532"/>
      <c r="FG219" s="532"/>
      <c r="FH219" s="526"/>
      <c r="FI219" s="526"/>
      <c r="FJ219" s="532"/>
      <c r="FK219" s="526"/>
      <c r="FL219" s="532"/>
      <c r="FM219" s="526"/>
      <c r="FN219" s="532"/>
      <c r="FO219" s="532"/>
      <c r="FP219" s="532"/>
      <c r="FQ219" s="526"/>
      <c r="FR219" s="526"/>
      <c r="FS219" s="526"/>
      <c r="FT219" s="532"/>
      <c r="FU219" s="526"/>
      <c r="FV219" s="532"/>
      <c r="FW219" s="532"/>
      <c r="FX219" s="532"/>
      <c r="FY219" s="526"/>
      <c r="FZ219" s="532"/>
      <c r="GA219" s="529"/>
      <c r="GB219" s="530"/>
      <c r="GC219" s="530"/>
      <c r="GD219" s="529"/>
      <c r="GE219" s="530"/>
      <c r="GF219" s="530"/>
      <c r="GG219" s="530"/>
      <c r="GH219" s="530"/>
      <c r="GI219" s="530"/>
      <c r="GJ219" s="529"/>
      <c r="GK219" s="530"/>
      <c r="GL219" s="529"/>
      <c r="GM219" s="529"/>
      <c r="GN219" s="530"/>
      <c r="GO219" s="530"/>
      <c r="GP219" s="529"/>
      <c r="GQ219" s="529"/>
      <c r="GR219" s="530"/>
      <c r="GS219" s="530"/>
      <c r="GT219" s="529"/>
    </row>
    <row r="220" spans="1:210" ht="15.75" x14ac:dyDescent="0.25">
      <c r="A220" s="179">
        <f>DATASHEET!A206</f>
        <v>151620</v>
      </c>
      <c r="B220" s="58" t="str">
        <f>DATASHEET!B206</f>
        <v>WALTON-RYAN, Lola</v>
      </c>
      <c r="C220" s="169" t="str">
        <f>DATASHEET!C206</f>
        <v>11JNE</v>
      </c>
      <c r="D220" s="170" t="str">
        <f>DATASHEET!D206</f>
        <v>F</v>
      </c>
      <c r="E220" s="170" t="str">
        <f>DATASHEET!J206</f>
        <v>N</v>
      </c>
      <c r="F220" s="170" t="str">
        <f>DATASHEET!E206</f>
        <v>N</v>
      </c>
      <c r="G220" s="170" t="str">
        <f>DATASHEET!F206</f>
        <v>White - British</v>
      </c>
      <c r="H220" s="170" t="str">
        <f>DATASHEET!G206</f>
        <v>N</v>
      </c>
      <c r="I220" s="170" t="str">
        <f>DATASHEET!H206</f>
        <v>N</v>
      </c>
      <c r="J220" s="170" t="str">
        <f>DATASHEET!I206</f>
        <v>N</v>
      </c>
      <c r="K220" s="169" t="str">
        <f>DATASHEET!M206</f>
        <v>H</v>
      </c>
      <c r="L220" s="88" t="str">
        <f t="shared" si="121"/>
        <v/>
      </c>
      <c r="M220" s="88" t="str">
        <f t="shared" si="122"/>
        <v/>
      </c>
      <c r="N220" s="498" t="str">
        <f>IF(ISBLANK(DATASHEET!L206),"",DATASHEET!L206)</f>
        <v>6-7</v>
      </c>
      <c r="O220" s="109">
        <f>IFERROR(IF(VLOOKUP(DATASHEET!A206,[5]YEAR11!$A$2:$AF$236,18,FALSE)="","",VLOOKUP(DATASHEET!A206,[5]YEAR11!$A$2:$AF$236,18,FALSE)),"")</f>
        <v>61.896647999999999</v>
      </c>
      <c r="P220" s="111">
        <f>IFERROR(IF(VLOOKUP(DATASHEET!A206,[5]YEAR11!$A$2:$AF$237,19,FALSE)="","",VLOOKUP(DATASHEET!A206,[5]YEAR11!$A$2:$AF$237,19,FALSE)),"")</f>
        <v>6.1896648000000001</v>
      </c>
      <c r="Q220" s="497">
        <f>'P8 BREAKDOWN'!M208</f>
        <v>-5.4896647999999999</v>
      </c>
      <c r="R220" s="140" t="str">
        <f>IF(S220="","",IFERROR(VLOOKUP(DATASHEET!AF206,lookup,2,FALSE)-$P220,""))</f>
        <v/>
      </c>
      <c r="S220" s="156" t="str">
        <f>IFERROR(INDEX(DATASHEET!$A$1:$DG$299,MATCH(PROGRESS!$A220,DATASHEET!$A$1:$A$299,0),MATCH(PROGRESS!T$2,DATASHEET!$A$1:$DG$1,0)),"")</f>
        <v/>
      </c>
      <c r="T220" s="156" t="str">
        <f t="shared" si="123"/>
        <v/>
      </c>
      <c r="U220" s="138" t="str">
        <f>IF(ISBLANK(DATASHEET!AG206),"",DATASHEET!AG206)</f>
        <v/>
      </c>
      <c r="V220" s="198" t="str">
        <f>IF(ISBLANK(DATASHEET!AH206),"",DATASHEET!AH206)</f>
        <v/>
      </c>
      <c r="W220" s="140" t="str">
        <f>IF(X220="","",IFERROR(VLOOKUP(DATASHEET!AJ206,lookup,2,FALSE)-$P220,""))</f>
        <v/>
      </c>
      <c r="X220" s="156" t="str">
        <f>IFERROR(INDEX(DATASHEET!$A$1:$DG$299,MATCH(PROGRESS!$A220,DATASHEET!$A$1:$A$299,0),MATCH(PROGRESS!Y$2,DATASHEET!$A$1:$DG$1,0)),"")</f>
        <v/>
      </c>
      <c r="Y220" s="156" t="str">
        <f t="shared" si="124"/>
        <v/>
      </c>
      <c r="Z220" s="138" t="str">
        <f>IF(ISBLANK(DATASHEET!AK206),"",DATASHEET!AK206)</f>
        <v>MM</v>
      </c>
      <c r="AA220" s="198" t="str">
        <f>IF(ISBLANK(DATASHEET!AL206),"",DATASHEET!AL206)</f>
        <v>11T-BI-1</v>
      </c>
      <c r="AB220" s="140" t="str">
        <f>IF(AC220="","",IFERROR(VLOOKUP(DATASHEET!AN206,lookup,2,FALSE)-$P220,""))</f>
        <v/>
      </c>
      <c r="AC220" s="156" t="str">
        <f>IFERROR(INDEX(DATASHEET!$A$1:$DG$299,MATCH(PROGRESS!$A220,DATASHEET!$A$1:$A$299,0),MATCH(PROGRESS!AD$2,DATASHEET!$A$1:$DG$1,0)),"")</f>
        <v/>
      </c>
      <c r="AD220" s="156" t="str">
        <f t="shared" si="125"/>
        <v/>
      </c>
      <c r="AE220" s="138" t="str">
        <f>IF(ISBLANK(DATASHEET!AO206),"",DATASHEET!AO206)</f>
        <v/>
      </c>
      <c r="AF220" s="198" t="str">
        <f>IF(ISBLANK(DATASHEET!AP206),"",DATASHEET!AP206)</f>
        <v/>
      </c>
      <c r="AG220" s="140" t="str">
        <f>IF(AH220="","",IFERROR(VLOOKUP(DATASHEET!AR206,lookup,2,FALSE)-$P220,""))</f>
        <v/>
      </c>
      <c r="AH220" s="156" t="str">
        <f>IFERROR(INDEX(DATASHEET!$A$1:$DG$299,MATCH(PROGRESS!$A220,DATASHEET!$A$1:$A$299,0),MATCH(PROGRESS!AI$2,DATASHEET!$A$1:$DG$1,0)),"")</f>
        <v/>
      </c>
      <c r="AI220" s="156" t="str">
        <f t="shared" si="126"/>
        <v/>
      </c>
      <c r="AJ220" s="138" t="str">
        <f>IF(ISBLANK(DATASHEET!AS206),"",DATASHEET!AS206)</f>
        <v>MW</v>
      </c>
      <c r="AK220" s="198" t="str">
        <f>IF(ISBLANK(DATASHEET!AT206),"",DATASHEET!AT206)</f>
        <v>11T-CH-1</v>
      </c>
      <c r="AL220" s="140" t="str">
        <f>IF(AM220="","",IFERROR(VLOOKUP(DATASHEET!AV206,lookup,2,FALSE)-$P220,""))</f>
        <v/>
      </c>
      <c r="AM220" s="156" t="str">
        <f>IFERROR(INDEX(DATASHEET!$A$1:$DG$299,MATCH(PROGRESS!$A220,DATASHEET!$A$1:$A$299,0),MATCH(PROGRESS!AN$2,DATASHEET!$A$1:$DG$1,0)),"")</f>
        <v/>
      </c>
      <c r="AN220" s="156" t="str">
        <f t="shared" si="127"/>
        <v/>
      </c>
      <c r="AO220" s="138" t="str">
        <f>IF(ISBLANK(DATASHEET!AW206),"",DATASHEET!AW206)</f>
        <v/>
      </c>
      <c r="AP220" s="198" t="str">
        <f>IF(ISBLANK(DATASHEET!AX206),"",DATASHEET!AX206)</f>
        <v/>
      </c>
      <c r="AQ220" s="140" t="str">
        <f>IF(AR220="","",IFERROR(VLOOKUP(DATASHEET!AZ206,lookup,2,FALSE)-$P220,""))</f>
        <v/>
      </c>
      <c r="AR220" s="156" t="str">
        <f>IFERROR(INDEX(DATASHEET!$A$1:$DG$299,MATCH(PROGRESS!$A220,DATASHEET!$A$1:$A$299,0),MATCH(PROGRESS!AS$2,DATASHEET!$A$1:$DG$1,0)),"")</f>
        <v/>
      </c>
      <c r="AS220" s="156" t="str">
        <f t="shared" si="128"/>
        <v/>
      </c>
      <c r="AT220" s="138" t="str">
        <f>IF(ISBLANK(DATASHEET!BA206),"",DATASHEET!BA206)</f>
        <v>DCR</v>
      </c>
      <c r="AU220" s="198" t="str">
        <f>IF(ISBLANK(DATASHEET!BB206),"",DATASHEET!BB206)</f>
        <v>11MS2-CS-3</v>
      </c>
      <c r="AV220" s="140" t="str">
        <f>IF(AW220="","",IFERROR(VLOOKUP(DATASHEET!BD206,lookup,2,FALSE)-$P220,""))</f>
        <v/>
      </c>
      <c r="AW220" s="156" t="str">
        <f>IFERROR(INDEX(DATASHEET!$A$1:$DG$299,MATCH(PROGRESS!$A220,DATASHEET!$A$1:$A$299,0),MATCH(PROGRESS!AX$2,DATASHEET!$A$1:$DG$1,0)),"")</f>
        <v/>
      </c>
      <c r="AX220" s="156" t="str">
        <f t="shared" si="129"/>
        <v/>
      </c>
      <c r="AY220" s="138" t="str">
        <f>IF(ISBLANK(DATASHEET!BE206),"",DATASHEET!BE206)</f>
        <v/>
      </c>
      <c r="AZ220" s="198" t="str">
        <f>IF(ISBLANK(DATASHEET!BF206),"",DATASHEET!BF206)</f>
        <v/>
      </c>
      <c r="BA220" s="140" t="str">
        <f>IF(BB220="","",IFERROR(VLOOKUP(DATASHEET!BH206,lookup,2,FALSE)-$P220,""))</f>
        <v/>
      </c>
      <c r="BB220" s="156" t="str">
        <f>IFERROR(INDEX(DATASHEET!$A$1:$DG$299,MATCH(PROGRESS!$A220,DATASHEET!$A$1:$A$299,0),MATCH(PROGRESS!BC$2,DATASHEET!$A$1:$DG$1,0)),"")</f>
        <v/>
      </c>
      <c r="BC220" s="156" t="str">
        <f t="shared" si="130"/>
        <v/>
      </c>
      <c r="BD220" s="138" t="str">
        <f>IF(ISBLANK(DATASHEET!BI206),"",DATASHEET!BI206)</f>
        <v>JK</v>
      </c>
      <c r="BE220" s="198" t="str">
        <f>IF(ISBLANK(DATASHEET!BJ206),"",DATASHEET!BJ206)</f>
        <v>11X-EN-3</v>
      </c>
      <c r="BF220" s="140" t="str">
        <f>IF(BG220="","",IFERROR(VLOOKUP(DATASHEET!BL206,lookup,2,FALSE)-$P220,""))</f>
        <v/>
      </c>
      <c r="BG220" s="156" t="str">
        <f>IFERROR(INDEX(DATASHEET!$A$1:$DG$299,MATCH(PROGRESS!$A220,DATASHEET!$A$1:$A$299,0),MATCH(PROGRESS!BH$2,DATASHEET!$A$1:$DG$1,0)),"")</f>
        <v/>
      </c>
      <c r="BH220" s="156" t="str">
        <f t="shared" si="131"/>
        <v/>
      </c>
      <c r="BI220" s="138" t="str">
        <f>IF(ISBLANK(DATASHEET!BM206),"",DATASHEET!BM206)</f>
        <v/>
      </c>
      <c r="BJ220" s="198" t="str">
        <f>IF(ISBLANK(DATASHEET!BN206),"",DATASHEET!BN206)</f>
        <v/>
      </c>
      <c r="BK220" s="140" t="str">
        <f>IF(BL220="","",IFERROR(VLOOKUP(DATASHEET!BP206,lookup,2,FALSE)-$P220,""))</f>
        <v/>
      </c>
      <c r="BL220" s="156" t="str">
        <f>IFERROR(INDEX(DATASHEET!$A$1:$DG$299,MATCH(PROGRESS!$A220,DATASHEET!$A$1:$A$299,0),MATCH(PROGRESS!BM$2,DATASHEET!$A$1:$DG$1,0)),"")</f>
        <v/>
      </c>
      <c r="BM220" s="156" t="str">
        <f t="shared" si="132"/>
        <v/>
      </c>
      <c r="BN220" s="138" t="str">
        <f>IF(ISBLANK(DATASHEET!BQ206),"",DATASHEET!BQ206)</f>
        <v/>
      </c>
      <c r="BO220" s="198" t="str">
        <f>IF(ISBLANK(DATASHEET!BR206),"",DATASHEET!BR206)</f>
        <v/>
      </c>
      <c r="BP220" s="140" t="str">
        <f>IF(BQ220="","",IFERROR(VLOOKUP(DATASHEET!BX206,lookup,2,FALSE)-$P220,""))</f>
        <v/>
      </c>
      <c r="BQ220" s="156" t="str">
        <f>IFERROR(INDEX(DATASHEET!$A$1:$DG$299,MATCH(PROGRESS!$A220,DATASHEET!$A$1:$A$299,0),MATCH(PROGRESS!BR$2,DATASHEET!$A$1:$DG$1,0)),"")</f>
        <v/>
      </c>
      <c r="BR220" s="156" t="str">
        <f t="shared" si="133"/>
        <v/>
      </c>
      <c r="BS220" s="138" t="str">
        <f>IF(ISBLANK(DATASHEET!BY206),"",DATASHEET!BY206)</f>
        <v/>
      </c>
      <c r="BT220" s="198" t="str">
        <f>IF(ISBLANK(DATASHEET!BZ206),"",DATASHEET!BZ206)</f>
        <v/>
      </c>
      <c r="BU220" s="140" t="str">
        <f>IF(BV220="","",IFERROR(VLOOKUP(DATASHEET!CB206,lookup,2,FALSE)-$P220,""))</f>
        <v/>
      </c>
      <c r="BV220" s="156" t="str">
        <f>IFERROR(INDEX(DATASHEET!$A$1:$DG$299,MATCH(PROGRESS!$A220,DATASHEET!$A$1:$A$299,0),MATCH(PROGRESS!BW$2,DATASHEET!$A$1:$DG$1,0)),"")</f>
        <v/>
      </c>
      <c r="BW220" s="156" t="str">
        <f t="shared" si="134"/>
        <v/>
      </c>
      <c r="BX220" s="138" t="str">
        <f>IF(ISBLANK(DATASHEET!CC206),"",DATASHEET!CC206)</f>
        <v/>
      </c>
      <c r="BY220" s="198" t="str">
        <f>IF(ISBLANK(DATASHEET!CD206),"",DATASHEET!CD206)</f>
        <v/>
      </c>
      <c r="BZ220" s="140" t="str">
        <f>IF(CA220="","",IFERROR(VLOOKUP(DATASHEET!CE206,lookup,2,FALSE)-$P220,""))</f>
        <v/>
      </c>
      <c r="CA220" s="156" t="str">
        <f>IFERROR(INDEX(DATASHEET!$A$1:$DG$299,MATCH(PROGRESS!$A220,DATASHEET!$A$1:$A$299,0),MATCH(PROGRESS!CB$2,DATASHEET!$A$1:$DG$1,0)),"")</f>
        <v/>
      </c>
      <c r="CB220" s="156" t="str">
        <f t="shared" si="135"/>
        <v/>
      </c>
      <c r="CC220" s="138" t="str">
        <f>IF(ISBLANK(DATASHEET!CF206),"",DATASHEET!CF206)</f>
        <v/>
      </c>
      <c r="CD220" s="198" t="str">
        <f>IF(ISBLANK(DATASHEET!CG206),"",DATASHEET!CG206)</f>
        <v/>
      </c>
      <c r="CE220" s="140" t="str">
        <f>IF(CF220="","",IFERROR(VLOOKUP(DATASHEET!CJ206,lookup,2,FALSE)-$P220,""))</f>
        <v/>
      </c>
      <c r="CF220" s="156" t="str">
        <f>IFERROR(INDEX(DATASHEET!$A$1:$DG$299,MATCH(PROGRESS!$A220,DATASHEET!$A$1:$A$299,0),MATCH(PROGRESS!CG$2,DATASHEET!$A$1:$DG$1,0)),"")</f>
        <v/>
      </c>
      <c r="CG220" s="156" t="str">
        <f t="shared" si="136"/>
        <v/>
      </c>
      <c r="CH220" s="138" t="str">
        <f>IF(ISBLANK(DATASHEET!CK206),"",DATASHEET!CK206)</f>
        <v/>
      </c>
      <c r="CI220" s="198" t="str">
        <f>IF(ISBLANK(DATASHEET!CL206),"",DATASHEET!CL206)</f>
        <v/>
      </c>
      <c r="CJ220" s="140" t="str">
        <f>IF(CK220="","",IFERROR(VLOOKUP(DATASHEET!CN206,lookup,2,FALSE)-$P220,""))</f>
        <v/>
      </c>
      <c r="CK220" s="156" t="str">
        <f>IFERROR(INDEX(DATASHEET!$A$1:$DG$299,MATCH(PROGRESS!$A220,DATASHEET!$A$1:$A$299,0),MATCH(PROGRESS!CL$2,DATASHEET!$A$1:$DG$1,0)),"")</f>
        <v/>
      </c>
      <c r="CL220" s="156" t="str">
        <f t="shared" si="137"/>
        <v/>
      </c>
      <c r="CM220" s="138" t="str">
        <f>IF(ISBLANK(DATASHEET!CO206),"",DATASHEET!CO206)</f>
        <v>CS</v>
      </c>
      <c r="CN220" s="198" t="str">
        <f>IF(ISBLANK(DATASHEET!CP206),"",DATASHEET!CP206)</f>
        <v>11X-MA-2</v>
      </c>
      <c r="CO220" s="140" t="str">
        <f>IF(CP220="","",IFERROR(VLOOKUP(DATASHEET!CR206,lookup,2,FALSE)-$P220,""))</f>
        <v/>
      </c>
      <c r="CP220" s="156" t="str">
        <f>IFERROR(INDEX(DATASHEET!$A$1:$DG$299,MATCH(PROGRESS!$A220,DATASHEET!$A$1:$A$299,0),MATCH(PROGRESS!CQ$2,DATASHEET!$A$1:$DG$1,0)),"")</f>
        <v/>
      </c>
      <c r="CQ220" s="156" t="str">
        <f t="shared" si="138"/>
        <v/>
      </c>
      <c r="CR220" s="138" t="str">
        <f>IF(ISBLANK(DATASHEET!CS206),"",DATASHEET!CS206)</f>
        <v/>
      </c>
      <c r="CS220" s="198" t="str">
        <f>IF(ISBLANK(DATASHEET!CT206),"",DATASHEET!CT206)</f>
        <v/>
      </c>
      <c r="CT220" s="140" t="str">
        <f>IF(CU220="","",IFERROR(VLOOKUP(DATASHEET!CV206,lookup,2,FALSE)-$P220,""))</f>
        <v/>
      </c>
      <c r="CU220" s="156" t="str">
        <f>IFERROR(INDEX(DATASHEET!$A$1:$DG$299,MATCH(PROGRESS!$A220,DATASHEET!$A$1:$A$299,0),MATCH(PROGRESS!CV$2,DATASHEET!$A$1:$DG$1,0)),"")</f>
        <v/>
      </c>
      <c r="CV220" s="156" t="str">
        <f t="shared" si="139"/>
        <v/>
      </c>
      <c r="CW220" s="138" t="str">
        <f>IF(ISBLANK(DATASHEET!CW206),"",DATASHEET!CW206)</f>
        <v/>
      </c>
      <c r="CX220" s="198" t="str">
        <f>IF(ISBLANK(DATASHEET!CX206),"",DATASHEET!CX206)</f>
        <v/>
      </c>
      <c r="CY220" s="140" t="str">
        <f>IF(CZ220="","",IFERROR(VLOOKUP(DATASHEET!DD206,lookup,2,FALSE)-$P220,""))</f>
        <v/>
      </c>
      <c r="CZ220" s="156" t="str">
        <f>IFERROR(INDEX(DATASHEET!$A$1:$DG$299,MATCH(PROGRESS!$A220,DATASHEET!$A$1:$A$299,0),MATCH(PROGRESS!DA$2,DATASHEET!$A$1:$DG$1,0)),"")</f>
        <v/>
      </c>
      <c r="DA220" s="156" t="str">
        <f t="shared" si="140"/>
        <v/>
      </c>
      <c r="DB220" s="138" t="str">
        <f>IF(ISBLANK(DATASHEET!DE206),"",DATASHEET!DE206)</f>
        <v/>
      </c>
      <c r="DC220" s="198" t="str">
        <f>IF(ISBLANK(DATASHEET!DF206),"",DATASHEET!DF206)</f>
        <v/>
      </c>
      <c r="DD220" s="140" t="str">
        <f>IF(DE220="","",IFERROR(VLOOKUP(DATASHEET!DH206,lookup,2,FALSE)-$P220,""))</f>
        <v/>
      </c>
      <c r="DE220" s="156" t="str">
        <f>IFERROR(INDEX(DATASHEET!$A$1:$DG$299,MATCH(PROGRESS!$A220,DATASHEET!$A$1:$A$299,0),MATCH(PROGRESS!DF$2,DATASHEET!$A$1:$DG$1,0)),"")</f>
        <v/>
      </c>
      <c r="DF220" s="156" t="str">
        <f t="shared" si="141"/>
        <v/>
      </c>
      <c r="DG220" s="138" t="str">
        <f>IF(ISBLANK(DATASHEET!DI206),"",DATASHEET!DI206)</f>
        <v>AR</v>
      </c>
      <c r="DH220" s="198" t="str">
        <f>IF(ISBLANK(DATASHEET!DJ206),"",DATASHEET!DJ206)</f>
        <v>11T-PH-1</v>
      </c>
      <c r="DI220" s="140" t="str">
        <f>IF(DJ220="","",IFERROR(VLOOKUP(DATASHEET!DL206,lookup,2,FALSE)-$P220,""))</f>
        <v/>
      </c>
      <c r="DJ220" s="156" t="str">
        <f>IFERROR(INDEX(DATASHEET!$A$1:$DG$299,MATCH(PROGRESS!$A220,DATASHEET!$A$1:$A$299,0),MATCH(PROGRESS!DK$2,DATASHEET!$A$1:$DG$1,0)),"")</f>
        <v/>
      </c>
      <c r="DK220" s="156" t="str">
        <f t="shared" si="142"/>
        <v/>
      </c>
      <c r="DL220" s="138" t="str">
        <f>IF(ISBLANK(DATASHEET!DM206),"",DATASHEET!DM206)</f>
        <v/>
      </c>
      <c r="DM220" s="198" t="str">
        <f>IF(ISBLANK(DATASHEET!DN206),"",DATASHEET!DN206)</f>
        <v/>
      </c>
      <c r="DN220" s="140" t="str">
        <f>IF(DO220="","",IFERROR(VLOOKUP(DATASHEET!DP206,lookup,2,FALSE)-$P220,""))</f>
        <v/>
      </c>
      <c r="DO220" s="156" t="str">
        <f>IFERROR(INDEX(DATASHEET!$A$1:$DG$299,MATCH(PROGRESS!$A220,DATASHEET!$A$1:$A$299,0),MATCH(PROGRESS!DP$2,DATASHEET!$A$1:$DG$1,0)),"")</f>
        <v/>
      </c>
      <c r="DP220" s="156" t="str">
        <f t="shared" si="143"/>
        <v/>
      </c>
      <c r="DQ220" s="138" t="str">
        <f>IF(ISBLANK(DATASHEET!DQ206),"",DATASHEET!DQ206)</f>
        <v>FG</v>
      </c>
      <c r="DR220" s="198" t="str">
        <f>IF(ISBLANK(DATASHEET!DR206),"",DATASHEET!DR206)</f>
        <v>11X-RE-4</v>
      </c>
      <c r="DS220" s="140" t="str">
        <f>IF(DT220="","",IFERROR(VLOOKUP(DATASHEET!DT206,lookup,2,FALSE)-$P220,""))</f>
        <v/>
      </c>
      <c r="DT220" s="156" t="str">
        <f>IFERROR(INDEX(DATASHEET!$A$1:$DG$299,MATCH(PROGRESS!$A220,DATASHEET!$A$1:$A$299,0),MATCH(PROGRESS!DU$2,DATASHEET!$A$1:$DG$1,0)),"")</f>
        <v/>
      </c>
      <c r="DU220" s="156" t="str">
        <f t="shared" si="144"/>
        <v/>
      </c>
      <c r="DV220" s="138" t="str">
        <f>IF(ISBLANK(DATASHEET!DU206),"",DATASHEET!DU206)</f>
        <v/>
      </c>
      <c r="DW220" s="198" t="str">
        <f>IF(ISBLANK(DATASHEET!DV206),"",DATASHEET!DV206)</f>
        <v/>
      </c>
      <c r="DX220" s="140" t="str">
        <f>IF(DY220="","",IFERROR(VLOOKUP(DATASHEET!DX206,lookup,2,FALSE)-$P220,""))</f>
        <v/>
      </c>
      <c r="DY220" s="156" t="str">
        <f>IFERROR(INDEX(DATASHEET!$A$1:$DG$299,MATCH(PROGRESS!$A220,DATASHEET!$A$1:$A$299,0),MATCH(PROGRESS!DZ$2,DATASHEET!$A$1:$DG$1,0)),"")</f>
        <v/>
      </c>
      <c r="DZ220" s="156" t="str">
        <f t="shared" si="145"/>
        <v/>
      </c>
      <c r="EA220" s="138" t="str">
        <f>IF(ISBLANK(DATASHEET!DY206),"",DATASHEET!DY206)</f>
        <v>YP</v>
      </c>
      <c r="EB220" s="198" t="str">
        <f>IF(ISBLANK(DATASHEET!DZ206),"",DATASHEET!DZ206)</f>
        <v>11N-SP-2</v>
      </c>
      <c r="FD220" s="526"/>
      <c r="FE220" s="532"/>
      <c r="FF220" s="532"/>
      <c r="FG220" s="532"/>
      <c r="FH220" s="526"/>
      <c r="FI220" s="526"/>
      <c r="FJ220" s="532"/>
      <c r="FK220" s="526"/>
      <c r="FL220" s="532"/>
      <c r="FM220" s="526"/>
      <c r="FN220" s="532"/>
      <c r="FO220" s="532"/>
      <c r="FP220" s="532"/>
      <c r="FQ220" s="526"/>
      <c r="FR220" s="526"/>
      <c r="FS220" s="526"/>
      <c r="FT220" s="532"/>
      <c r="FU220" s="526"/>
      <c r="FV220" s="532"/>
      <c r="FW220" s="532"/>
      <c r="FX220" s="532"/>
      <c r="FY220" s="526"/>
      <c r="FZ220" s="532"/>
      <c r="GA220" s="529"/>
      <c r="GB220" s="530"/>
      <c r="GC220" s="530"/>
      <c r="GD220" s="529"/>
      <c r="GE220" s="530"/>
      <c r="GF220" s="530"/>
      <c r="GG220" s="530"/>
      <c r="GH220" s="530"/>
      <c r="GI220" s="530"/>
      <c r="GJ220" s="529"/>
      <c r="GK220" s="530"/>
      <c r="GL220" s="529"/>
      <c r="GM220" s="529"/>
      <c r="GN220" s="530"/>
      <c r="GO220" s="530"/>
      <c r="GP220" s="529"/>
      <c r="GQ220" s="529"/>
      <c r="GR220" s="530"/>
      <c r="GS220" s="530"/>
      <c r="GT220" s="529"/>
    </row>
    <row r="221" spans="1:210" ht="15.75" x14ac:dyDescent="0.25">
      <c r="A221" s="179">
        <f>DATASHEET!A207</f>
        <v>151660</v>
      </c>
      <c r="B221" s="58" t="str">
        <f>DATASHEET!B207</f>
        <v>WARD, Benjamin</v>
      </c>
      <c r="C221" s="169" t="str">
        <f>DATASHEET!C207</f>
        <v>11SDA</v>
      </c>
      <c r="D221" s="170" t="str">
        <f>DATASHEET!D207</f>
        <v>M</v>
      </c>
      <c r="E221" s="170" t="str">
        <f>DATASHEET!J207</f>
        <v>N</v>
      </c>
      <c r="F221" s="170" t="str">
        <f>DATASHEET!E207</f>
        <v>Y</v>
      </c>
      <c r="G221" s="170" t="str">
        <f>DATASHEET!F207</f>
        <v>White and Black Caribbean</v>
      </c>
      <c r="H221" s="170" t="str">
        <f>DATASHEET!G207</f>
        <v>Y</v>
      </c>
      <c r="I221" s="170" t="str">
        <f>DATASHEET!H207</f>
        <v>Y</v>
      </c>
      <c r="J221" s="170" t="str">
        <f>DATASHEET!I207</f>
        <v>N</v>
      </c>
      <c r="K221" s="171" t="str">
        <f>DATASHEET!M207</f>
        <v>M</v>
      </c>
      <c r="L221" s="88" t="str">
        <f t="shared" si="121"/>
        <v/>
      </c>
      <c r="M221" s="88" t="str">
        <f t="shared" si="122"/>
        <v/>
      </c>
      <c r="N221" s="498" t="str">
        <f>IF(ISBLANK(DATASHEET!L207),"",DATASHEET!L207)</f>
        <v>5-6</v>
      </c>
      <c r="O221" s="109">
        <f>IFERROR(IF(VLOOKUP(DATASHEET!A207,[5]YEAR11!$A$2:$AF$236,18,FALSE)="","",VLOOKUP(DATASHEET!A207,[5]YEAR11!$A$2:$AF$236,18,FALSE)),"")</f>
        <v>41.109434</v>
      </c>
      <c r="P221" s="111">
        <f>IFERROR(IF(VLOOKUP(DATASHEET!A207,[5]YEAR11!$A$2:$AF$237,19,FALSE)="","",VLOOKUP(DATASHEET!A207,[5]YEAR11!$A$2:$AF$237,19,FALSE)),"")</f>
        <v>4.1109434</v>
      </c>
      <c r="Q221" s="497">
        <f>'P8 BREAKDOWN'!M209</f>
        <v>-3.6109434</v>
      </c>
      <c r="R221" s="140" t="str">
        <f>IF(S221="","",IFERROR(VLOOKUP(DATASHEET!AF207,lookup,2,FALSE)-$P221,""))</f>
        <v/>
      </c>
      <c r="S221" s="156" t="str">
        <f>IFERROR(INDEX(DATASHEET!$A$1:$DG$299,MATCH(PROGRESS!$A221,DATASHEET!$A$1:$A$299,0),MATCH(PROGRESS!T$2,DATASHEET!$A$1:$DG$1,0)),"")</f>
        <v/>
      </c>
      <c r="T221" s="156" t="str">
        <f t="shared" si="123"/>
        <v/>
      </c>
      <c r="U221" s="138" t="str">
        <f>IF(ISBLANK(DATASHEET!AG207),"",DATASHEET!AG207)</f>
        <v/>
      </c>
      <c r="V221" s="198" t="str">
        <f>IF(ISBLANK(DATASHEET!AH207),"",DATASHEET!AH207)</f>
        <v/>
      </c>
      <c r="W221" s="140" t="str">
        <f>IF(X221="","",IFERROR(VLOOKUP(DATASHEET!AJ207,lookup,2,FALSE)-$P221,""))</f>
        <v/>
      </c>
      <c r="X221" s="156" t="str">
        <f>IFERROR(INDEX(DATASHEET!$A$1:$DG$299,MATCH(PROGRESS!$A221,DATASHEET!$A$1:$A$299,0),MATCH(PROGRESS!Y$2,DATASHEET!$A$1:$DG$1,0)),"")</f>
        <v/>
      </c>
      <c r="Y221" s="156" t="str">
        <f t="shared" si="124"/>
        <v/>
      </c>
      <c r="Z221" s="138" t="str">
        <f>IF(ISBLANK(DATASHEET!AK207),"",DATASHEET!AK207)</f>
        <v>AWI</v>
      </c>
      <c r="AA221" s="198" t="str">
        <f>IF(ISBLANK(DATASHEET!AL207),"",DATASHEET!AL207)</f>
        <v>11T-BI-4</v>
      </c>
      <c r="AB221" s="140" t="str">
        <f>IF(AC221="","",IFERROR(VLOOKUP(DATASHEET!AN207,lookup,2,FALSE)-$P221,""))</f>
        <v/>
      </c>
      <c r="AC221" s="156" t="str">
        <f>IFERROR(INDEX(DATASHEET!$A$1:$DG$299,MATCH(PROGRESS!$A221,DATASHEET!$A$1:$A$299,0),MATCH(PROGRESS!AD$2,DATASHEET!$A$1:$DG$1,0)),"")</f>
        <v/>
      </c>
      <c r="AD221" s="156" t="str">
        <f t="shared" si="125"/>
        <v/>
      </c>
      <c r="AE221" s="138" t="str">
        <f>IF(ISBLANK(DATASHEET!AO207),"",DATASHEET!AO207)</f>
        <v/>
      </c>
      <c r="AF221" s="198" t="str">
        <f>IF(ISBLANK(DATASHEET!AP207),"",DATASHEET!AP207)</f>
        <v/>
      </c>
      <c r="AG221" s="140" t="str">
        <f>IF(AH221="","",IFERROR(VLOOKUP(DATASHEET!AR207,lookup,2,FALSE)-$P221,""))</f>
        <v/>
      </c>
      <c r="AH221" s="156" t="str">
        <f>IFERROR(INDEX(DATASHEET!$A$1:$DG$299,MATCH(PROGRESS!$A221,DATASHEET!$A$1:$A$299,0),MATCH(PROGRESS!AI$2,DATASHEET!$A$1:$DG$1,0)),"")</f>
        <v/>
      </c>
      <c r="AI221" s="156" t="str">
        <f t="shared" si="126"/>
        <v/>
      </c>
      <c r="AJ221" s="138" t="str">
        <f>IF(ISBLANK(DATASHEET!AS207),"",DATASHEET!AS207)</f>
        <v>TR</v>
      </c>
      <c r="AK221" s="198" t="str">
        <f>IF(ISBLANK(DATASHEET!AT207),"",DATASHEET!AT207)</f>
        <v>11T-CH-4</v>
      </c>
      <c r="AL221" s="140" t="str">
        <f>IF(AM221="","",IFERROR(VLOOKUP(DATASHEET!AV207,lookup,2,FALSE)-$P221,""))</f>
        <v/>
      </c>
      <c r="AM221" s="156" t="str">
        <f>IFERROR(INDEX(DATASHEET!$A$1:$DG$299,MATCH(PROGRESS!$A221,DATASHEET!$A$1:$A$299,0),MATCH(PROGRESS!AN$2,DATASHEET!$A$1:$DG$1,0)),"")</f>
        <v/>
      </c>
      <c r="AN221" s="156" t="str">
        <f t="shared" si="127"/>
        <v/>
      </c>
      <c r="AO221" s="138" t="str">
        <f>IF(ISBLANK(DATASHEET!AW207),"",DATASHEET!AW207)</f>
        <v/>
      </c>
      <c r="AP221" s="198" t="str">
        <f>IF(ISBLANK(DATASHEET!AX207),"",DATASHEET!AX207)</f>
        <v/>
      </c>
      <c r="AQ221" s="140" t="str">
        <f>IF(AR221="","",IFERROR(VLOOKUP(DATASHEET!AZ207,lookup,2,FALSE)-$P221,""))</f>
        <v/>
      </c>
      <c r="AR221" s="156" t="str">
        <f>IFERROR(INDEX(DATASHEET!$A$1:$DG$299,MATCH(PROGRESS!$A221,DATASHEET!$A$1:$A$299,0),MATCH(PROGRESS!AS$2,DATASHEET!$A$1:$DG$1,0)),"")</f>
        <v/>
      </c>
      <c r="AS221" s="156" t="str">
        <f t="shared" si="128"/>
        <v/>
      </c>
      <c r="AT221" s="138" t="str">
        <f>IF(ISBLANK(DATASHEET!BA207),"",DATASHEET!BA207)</f>
        <v/>
      </c>
      <c r="AU221" s="198" t="str">
        <f>IF(ISBLANK(DATASHEET!BB207),"",DATASHEET!BB207)</f>
        <v/>
      </c>
      <c r="AV221" s="140" t="str">
        <f>IF(AW221="","",IFERROR(VLOOKUP(DATASHEET!BD207,lookup,2,FALSE)-$P221,""))</f>
        <v/>
      </c>
      <c r="AW221" s="156" t="str">
        <f>IFERROR(INDEX(DATASHEET!$A$1:$DG$299,MATCH(PROGRESS!$A221,DATASHEET!$A$1:$A$299,0),MATCH(PROGRESS!AX$2,DATASHEET!$A$1:$DG$1,0)),"")</f>
        <v/>
      </c>
      <c r="AX221" s="156" t="str">
        <f t="shared" si="129"/>
        <v/>
      </c>
      <c r="AY221" s="138" t="str">
        <f>IF(ISBLANK(DATASHEET!BE207),"",DATASHEET!BE207)</f>
        <v/>
      </c>
      <c r="AZ221" s="198" t="str">
        <f>IF(ISBLANK(DATASHEET!BF207),"",DATASHEET!BF207)</f>
        <v/>
      </c>
      <c r="BA221" s="140" t="str">
        <f>IF(BB221="","",IFERROR(VLOOKUP(DATASHEET!BH207,lookup,2,FALSE)-$P221,""))</f>
        <v/>
      </c>
      <c r="BB221" s="156" t="str">
        <f>IFERROR(INDEX(DATASHEET!$A$1:$DG$299,MATCH(PROGRESS!$A221,DATASHEET!$A$1:$A$299,0),MATCH(PROGRESS!BC$2,DATASHEET!$A$1:$DG$1,0)),"")</f>
        <v/>
      </c>
      <c r="BC221" s="156" t="str">
        <f t="shared" si="130"/>
        <v/>
      </c>
      <c r="BD221" s="138" t="str">
        <f>IF(ISBLANK(DATASHEET!BI207),"",DATASHEET!BI207)</f>
        <v>JK</v>
      </c>
      <c r="BE221" s="198" t="str">
        <f>IF(ISBLANK(DATASHEET!BJ207),"",DATASHEET!BJ207)</f>
        <v>11X-EN-3</v>
      </c>
      <c r="BF221" s="140" t="str">
        <f>IF(BG221="","",IFERROR(VLOOKUP(DATASHEET!BL207,lookup,2,FALSE)-$P221,""))</f>
        <v/>
      </c>
      <c r="BG221" s="156" t="str">
        <f>IFERROR(INDEX(DATASHEET!$A$1:$DG$299,MATCH(PROGRESS!$A221,DATASHEET!$A$1:$A$299,0),MATCH(PROGRESS!BH$2,DATASHEET!$A$1:$DG$1,0)),"")</f>
        <v/>
      </c>
      <c r="BH221" s="156" t="str">
        <f t="shared" si="131"/>
        <v/>
      </c>
      <c r="BI221" s="138" t="str">
        <f>IF(ISBLANK(DATASHEET!BM207),"",DATASHEET!BM207)</f>
        <v/>
      </c>
      <c r="BJ221" s="198" t="str">
        <f>IF(ISBLANK(DATASHEET!BN207),"",DATASHEET!BN207)</f>
        <v/>
      </c>
      <c r="BK221" s="140" t="str">
        <f>IF(BL221="","",IFERROR(VLOOKUP(DATASHEET!BP207,lookup,2,FALSE)-$P221,""))</f>
        <v/>
      </c>
      <c r="BL221" s="156" t="str">
        <f>IFERROR(INDEX(DATASHEET!$A$1:$DG$299,MATCH(PROGRESS!$A221,DATASHEET!$A$1:$A$299,0),MATCH(PROGRESS!BM$2,DATASHEET!$A$1:$DG$1,0)),"")</f>
        <v/>
      </c>
      <c r="BM221" s="156" t="str">
        <f t="shared" si="132"/>
        <v/>
      </c>
      <c r="BN221" s="138" t="str">
        <f>IF(ISBLANK(DATASHEET!BQ207),"",DATASHEET!BQ207)</f>
        <v/>
      </c>
      <c r="BO221" s="198" t="str">
        <f>IF(ISBLANK(DATASHEET!BR207),"",DATASHEET!BR207)</f>
        <v/>
      </c>
      <c r="BP221" s="140" t="str">
        <f>IF(BQ221="","",IFERROR(VLOOKUP(DATASHEET!BX207,lookup,2,FALSE)-$P221,""))</f>
        <v/>
      </c>
      <c r="BQ221" s="156" t="str">
        <f>IFERROR(INDEX(DATASHEET!$A$1:$DG$299,MATCH(PROGRESS!$A221,DATASHEET!$A$1:$A$299,0),MATCH(PROGRESS!BR$2,DATASHEET!$A$1:$DG$1,0)),"")</f>
        <v/>
      </c>
      <c r="BR221" s="156" t="str">
        <f t="shared" si="133"/>
        <v/>
      </c>
      <c r="BS221" s="138" t="str">
        <f>IF(ISBLANK(DATASHEET!BY207),"",DATASHEET!BY207)</f>
        <v>EGQ</v>
      </c>
      <c r="BT221" s="198" t="str">
        <f>IF(ISBLANK(DATASHEET!BZ207),"",DATASHEET!BZ207)</f>
        <v>11S-FR-2</v>
      </c>
      <c r="BU221" s="140" t="str">
        <f>IF(BV221="","",IFERROR(VLOOKUP(DATASHEET!CB207,lookup,2,FALSE)-$P221,""))</f>
        <v/>
      </c>
      <c r="BV221" s="156" t="str">
        <f>IFERROR(INDEX(DATASHEET!$A$1:$DG$299,MATCH(PROGRESS!$A221,DATASHEET!$A$1:$A$299,0),MATCH(PROGRESS!BW$2,DATASHEET!$A$1:$DG$1,0)),"")</f>
        <v/>
      </c>
      <c r="BW221" s="156" t="str">
        <f t="shared" si="134"/>
        <v/>
      </c>
      <c r="BX221" s="138" t="str">
        <f>IF(ISBLANK(DATASHEET!CC207),"",DATASHEET!CC207)</f>
        <v/>
      </c>
      <c r="BY221" s="198" t="str">
        <f>IF(ISBLANK(DATASHEET!CD207),"",DATASHEET!CD207)</f>
        <v/>
      </c>
      <c r="BZ221" s="140" t="str">
        <f>IF(CA221="","",IFERROR(VLOOKUP(DATASHEET!CE207,lookup,2,FALSE)-$P221,""))</f>
        <v/>
      </c>
      <c r="CA221" s="156" t="str">
        <f>IFERROR(INDEX(DATASHEET!$A$1:$DG$299,MATCH(PROGRESS!$A221,DATASHEET!$A$1:$A$299,0),MATCH(PROGRESS!CB$2,DATASHEET!$A$1:$DG$1,0)),"")</f>
        <v/>
      </c>
      <c r="CB221" s="156" t="str">
        <f t="shared" si="135"/>
        <v/>
      </c>
      <c r="CC221" s="138" t="str">
        <f>IF(ISBLANK(DATASHEET!CF207),"",DATASHEET!CF207)</f>
        <v/>
      </c>
      <c r="CD221" s="198" t="str">
        <f>IF(ISBLANK(DATASHEET!CG207),"",DATASHEET!CG207)</f>
        <v/>
      </c>
      <c r="CE221" s="140" t="str">
        <f>IF(CF221="","",IFERROR(VLOOKUP(DATASHEET!CJ207,lookup,2,FALSE)-$P221,""))</f>
        <v/>
      </c>
      <c r="CF221" s="156" t="str">
        <f>IFERROR(INDEX(DATASHEET!$A$1:$DG$299,MATCH(PROGRESS!$A221,DATASHEET!$A$1:$A$299,0),MATCH(PROGRESS!CG$2,DATASHEET!$A$1:$DG$1,0)),"")</f>
        <v/>
      </c>
      <c r="CG221" s="156" t="str">
        <f t="shared" si="136"/>
        <v/>
      </c>
      <c r="CH221" s="138" t="str">
        <f>IF(ISBLANK(DATASHEET!CK207),"",DATASHEET!CK207)</f>
        <v/>
      </c>
      <c r="CI221" s="198" t="str">
        <f>IF(ISBLANK(DATASHEET!CL207),"",DATASHEET!CL207)</f>
        <v/>
      </c>
      <c r="CJ221" s="140" t="str">
        <f>IF(CK221="","",IFERROR(VLOOKUP(DATASHEET!CN207,lookup,2,FALSE)-$P221,""))</f>
        <v/>
      </c>
      <c r="CK221" s="156" t="str">
        <f>IFERROR(INDEX(DATASHEET!$A$1:$DG$299,MATCH(PROGRESS!$A221,DATASHEET!$A$1:$A$299,0),MATCH(PROGRESS!CL$2,DATASHEET!$A$1:$DG$1,0)),"")</f>
        <v/>
      </c>
      <c r="CL221" s="156" t="str">
        <f t="shared" si="137"/>
        <v/>
      </c>
      <c r="CM221" s="138" t="str">
        <f>IF(ISBLANK(DATASHEET!CO207),"",DATASHEET!CO207)</f>
        <v>AMA</v>
      </c>
      <c r="CN221" s="198" t="str">
        <f>IF(ISBLANK(DATASHEET!CP207),"",DATASHEET!CP207)</f>
        <v>11X-MA-6</v>
      </c>
      <c r="CO221" s="140" t="str">
        <f>IF(CP221="","",IFERROR(VLOOKUP(DATASHEET!CR207,lookup,2,FALSE)-$P221,""))</f>
        <v/>
      </c>
      <c r="CP221" s="156" t="str">
        <f>IFERROR(INDEX(DATASHEET!$A$1:$DG$299,MATCH(PROGRESS!$A221,DATASHEET!$A$1:$A$299,0),MATCH(PROGRESS!CQ$2,DATASHEET!$A$1:$DG$1,0)),"")</f>
        <v/>
      </c>
      <c r="CQ221" s="156" t="str">
        <f t="shared" si="138"/>
        <v/>
      </c>
      <c r="CR221" s="138" t="str">
        <f>IF(ISBLANK(DATASHEET!CS207),"",DATASHEET!CS207)</f>
        <v/>
      </c>
      <c r="CS221" s="198" t="str">
        <f>IF(ISBLANK(DATASHEET!CT207),"",DATASHEET!CT207)</f>
        <v/>
      </c>
      <c r="CT221" s="140" t="str">
        <f>IF(CU221="","",IFERROR(VLOOKUP(DATASHEET!CV207,lookup,2,FALSE)-$P221,""))</f>
        <v/>
      </c>
      <c r="CU221" s="156" t="str">
        <f>IFERROR(INDEX(DATASHEET!$A$1:$DG$299,MATCH(PROGRESS!$A221,DATASHEET!$A$1:$A$299,0),MATCH(PROGRESS!CV$2,DATASHEET!$A$1:$DG$1,0)),"")</f>
        <v/>
      </c>
      <c r="CV221" s="156" t="str">
        <f t="shared" si="139"/>
        <v/>
      </c>
      <c r="CW221" s="138" t="str">
        <f>IF(ISBLANK(DATASHEET!CW207),"",DATASHEET!CW207)</f>
        <v/>
      </c>
      <c r="CX221" s="198" t="str">
        <f>IF(ISBLANK(DATASHEET!CX207),"",DATASHEET!CX207)</f>
        <v/>
      </c>
      <c r="CY221" s="140" t="str">
        <f>IF(CZ221="","",IFERROR(VLOOKUP(DATASHEET!DD207,lookup,2,FALSE)-$P221,""))</f>
        <v/>
      </c>
      <c r="CZ221" s="156" t="str">
        <f>IFERROR(INDEX(DATASHEET!$A$1:$DG$299,MATCH(PROGRESS!$A221,DATASHEET!$A$1:$A$299,0),MATCH(PROGRESS!DA$2,DATASHEET!$A$1:$DG$1,0)),"")</f>
        <v/>
      </c>
      <c r="DA221" s="156" t="str">
        <f t="shared" si="140"/>
        <v/>
      </c>
      <c r="DB221" s="138" t="str">
        <f>IF(ISBLANK(DATASHEET!DE207),"",DATASHEET!DE207)</f>
        <v>JOS</v>
      </c>
      <c r="DC221" s="198" t="str">
        <f>IF(ISBLANK(DATASHEET!DF207),"",DATASHEET!DF207)</f>
        <v>11MS2-PE-MS2-10</v>
      </c>
      <c r="DD221" s="140" t="str">
        <f>IF(DE221="","",IFERROR(VLOOKUP(DATASHEET!DH207,lookup,2,FALSE)-$P221,""))</f>
        <v/>
      </c>
      <c r="DE221" s="156" t="str">
        <f>IFERROR(INDEX(DATASHEET!$A$1:$DG$299,MATCH(PROGRESS!$A221,DATASHEET!$A$1:$A$299,0),MATCH(PROGRESS!DF$2,DATASHEET!$A$1:$DG$1,0)),"")</f>
        <v/>
      </c>
      <c r="DF221" s="156" t="str">
        <f t="shared" si="141"/>
        <v/>
      </c>
      <c r="DG221" s="138" t="str">
        <f>IF(ISBLANK(DATASHEET!DI207),"",DATASHEET!DI207)</f>
        <v>DWA</v>
      </c>
      <c r="DH221" s="198" t="str">
        <f>IF(ISBLANK(DATASHEET!DJ207),"",DATASHEET!DJ207)</f>
        <v>11T-PH-4</v>
      </c>
      <c r="DI221" s="140" t="str">
        <f>IF(DJ221="","",IFERROR(VLOOKUP(DATASHEET!DL207,lookup,2,FALSE)-$P221,""))</f>
        <v/>
      </c>
      <c r="DJ221" s="156" t="str">
        <f>IFERROR(INDEX(DATASHEET!$A$1:$DG$299,MATCH(PROGRESS!$A221,DATASHEET!$A$1:$A$299,0),MATCH(PROGRESS!DK$2,DATASHEET!$A$1:$DG$1,0)),"")</f>
        <v/>
      </c>
      <c r="DK221" s="156" t="str">
        <f t="shared" si="142"/>
        <v/>
      </c>
      <c r="DL221" s="138" t="str">
        <f>IF(ISBLANK(DATASHEET!DM207),"",DATASHEET!DM207)</f>
        <v/>
      </c>
      <c r="DM221" s="198" t="str">
        <f>IF(ISBLANK(DATASHEET!DN207),"",DATASHEET!DN207)</f>
        <v/>
      </c>
      <c r="DN221" s="140" t="str">
        <f>IF(DO221="","",IFERROR(VLOOKUP(DATASHEET!DP207,lookup,2,FALSE)-$P221,""))</f>
        <v/>
      </c>
      <c r="DO221" s="156" t="str">
        <f>IFERROR(INDEX(DATASHEET!$A$1:$DG$299,MATCH(PROGRESS!$A221,DATASHEET!$A$1:$A$299,0),MATCH(PROGRESS!DP$2,DATASHEET!$A$1:$DG$1,0)),"")</f>
        <v/>
      </c>
      <c r="DP221" s="156" t="str">
        <f t="shared" si="143"/>
        <v/>
      </c>
      <c r="DQ221" s="138" t="str">
        <f>IF(ISBLANK(DATASHEET!DQ207),"",DATASHEET!DQ207)</f>
        <v>NT</v>
      </c>
      <c r="DR221" s="198" t="str">
        <f>IF(ISBLANK(DATASHEET!DR207),"",DATASHEET!DR207)</f>
        <v>11X-RE-5</v>
      </c>
      <c r="DS221" s="140" t="str">
        <f>IF(DT221="","",IFERROR(VLOOKUP(DATASHEET!DT207,lookup,2,FALSE)-$P221,""))</f>
        <v/>
      </c>
      <c r="DT221" s="156" t="str">
        <f>IFERROR(INDEX(DATASHEET!$A$1:$DG$299,MATCH(PROGRESS!$A221,DATASHEET!$A$1:$A$299,0),MATCH(PROGRESS!DU$2,DATASHEET!$A$1:$DG$1,0)),"")</f>
        <v/>
      </c>
      <c r="DU221" s="156" t="str">
        <f t="shared" si="144"/>
        <v/>
      </c>
      <c r="DV221" s="138" t="str">
        <f>IF(ISBLANK(DATASHEET!DU207),"",DATASHEET!DU207)</f>
        <v/>
      </c>
      <c r="DW221" s="198" t="str">
        <f>IF(ISBLANK(DATASHEET!DV207),"",DATASHEET!DV207)</f>
        <v/>
      </c>
      <c r="DX221" s="140" t="str">
        <f>IF(DY221="","",IFERROR(VLOOKUP(DATASHEET!DX207,lookup,2,FALSE)-$P221,""))</f>
        <v/>
      </c>
      <c r="DY221" s="156" t="str">
        <f>IFERROR(INDEX(DATASHEET!$A$1:$DG$299,MATCH(PROGRESS!$A221,DATASHEET!$A$1:$A$299,0),MATCH(PROGRESS!DZ$2,DATASHEET!$A$1:$DG$1,0)),"")</f>
        <v/>
      </c>
      <c r="DZ221" s="156" t="str">
        <f t="shared" si="145"/>
        <v/>
      </c>
      <c r="EA221" s="138" t="str">
        <f>IF(ISBLANK(DATASHEET!DY207),"",DATASHEET!DY207)</f>
        <v/>
      </c>
      <c r="EB221" s="198" t="str">
        <f>IF(ISBLANK(DATASHEET!DZ207),"",DATASHEET!DZ207)</f>
        <v/>
      </c>
      <c r="FD221" s="526"/>
      <c r="FE221" s="532"/>
      <c r="FF221" s="532"/>
      <c r="FG221" s="532"/>
      <c r="FH221" s="526"/>
      <c r="FI221" s="526"/>
      <c r="FJ221" s="532"/>
      <c r="FK221" s="526"/>
      <c r="FL221" s="532"/>
      <c r="FM221" s="526"/>
      <c r="FN221" s="532"/>
      <c r="FO221" s="532"/>
      <c r="FP221" s="532"/>
      <c r="FQ221" s="526"/>
      <c r="FR221" s="526"/>
      <c r="FS221" s="526"/>
      <c r="FT221" s="532"/>
      <c r="FU221" s="526"/>
      <c r="FV221" s="532"/>
      <c r="FW221" s="532"/>
      <c r="FX221" s="532"/>
      <c r="FY221" s="526"/>
      <c r="FZ221" s="532"/>
      <c r="GA221" s="529"/>
      <c r="GB221" s="530"/>
      <c r="GC221" s="530"/>
      <c r="GD221" s="529"/>
      <c r="GE221" s="530"/>
      <c r="GF221" s="530"/>
      <c r="GG221" s="530"/>
      <c r="GH221" s="530"/>
      <c r="GI221" s="530"/>
      <c r="GJ221" s="529"/>
      <c r="GK221" s="530"/>
      <c r="GL221" s="529"/>
      <c r="GM221" s="529"/>
      <c r="GN221" s="530"/>
      <c r="GO221" s="530"/>
      <c r="GP221" s="529"/>
      <c r="GQ221" s="529"/>
      <c r="GR221" s="530"/>
      <c r="GS221" s="530"/>
      <c r="GT221" s="529"/>
      <c r="HA221" t="s">
        <v>375</v>
      </c>
      <c r="HB221" t="s">
        <v>375</v>
      </c>
    </row>
    <row r="222" spans="1:210" ht="15.75" x14ac:dyDescent="0.25">
      <c r="A222" s="179">
        <f>DATASHEET!A208</f>
        <v>151649</v>
      </c>
      <c r="B222" s="58" t="str">
        <f>DATASHEET!B208</f>
        <v>WHITAKER SMITH, Lily</v>
      </c>
      <c r="C222" s="169" t="str">
        <f>DATASHEET!C208</f>
        <v>11JNE</v>
      </c>
      <c r="D222" s="170" t="str">
        <f>DATASHEET!D208</f>
        <v>F</v>
      </c>
      <c r="E222" s="170" t="str">
        <f>DATASHEET!J208</f>
        <v>N</v>
      </c>
      <c r="F222" s="170" t="str">
        <f>DATASHEET!E208</f>
        <v>N</v>
      </c>
      <c r="G222" s="170" t="str">
        <f>DATASHEET!F208</f>
        <v>White - British</v>
      </c>
      <c r="H222" s="170" t="str">
        <f>DATASHEET!G208</f>
        <v>N</v>
      </c>
      <c r="I222" s="170" t="str">
        <f>DATASHEET!H208</f>
        <v>N</v>
      </c>
      <c r="J222" s="170" t="str">
        <f>DATASHEET!I208</f>
        <v>N</v>
      </c>
      <c r="K222" s="169" t="str">
        <f>DATASHEET!M208</f>
        <v>L</v>
      </c>
      <c r="L222" s="88" t="str">
        <f t="shared" si="121"/>
        <v/>
      </c>
      <c r="M222" s="88" t="str">
        <f t="shared" si="122"/>
        <v/>
      </c>
      <c r="N222" s="498" t="str">
        <f>IF(ISBLANK(DATASHEET!L208),"",DATASHEET!L208)</f>
        <v>3-4</v>
      </c>
      <c r="O222" s="109">
        <f>IFERROR(IF(VLOOKUP(DATASHEET!A208,[5]YEAR11!$A$2:$AF$236,18,FALSE)="","",VLOOKUP(DATASHEET!A208,[5]YEAR11!$A$2:$AF$236,18,FALSE)),"")</f>
        <v>34.391429000000002</v>
      </c>
      <c r="P222" s="111">
        <f>IFERROR(IF(VLOOKUP(DATASHEET!A208,[5]YEAR11!$A$2:$AF$237,19,FALSE)="","",VLOOKUP(DATASHEET!A208,[5]YEAR11!$A$2:$AF$237,19,FALSE)),"")</f>
        <v>3.4391429000000002</v>
      </c>
      <c r="Q222" s="143">
        <f>'P8 BREAKDOWN'!M210</f>
        <v>-2.9391429000000002</v>
      </c>
      <c r="R222" s="140" t="str">
        <f>IF(S222="","",IFERROR(VLOOKUP(DATASHEET!AF208,lookup,2,FALSE)-$P222,""))</f>
        <v/>
      </c>
      <c r="S222" s="156" t="str">
        <f>IFERROR(INDEX(DATASHEET!$A$1:$DG$299,MATCH(PROGRESS!$A222,DATASHEET!$A$1:$A$299,0),MATCH(PROGRESS!T$2,DATASHEET!$A$1:$DG$1,0)),"")</f>
        <v/>
      </c>
      <c r="T222" s="156" t="str">
        <f t="shared" si="123"/>
        <v/>
      </c>
      <c r="U222" s="138" t="str">
        <f>IF(ISBLANK(DATASHEET!AG208),"",DATASHEET!AG208)</f>
        <v/>
      </c>
      <c r="V222" s="198" t="str">
        <f>IF(ISBLANK(DATASHEET!AH208),"",DATASHEET!AH208)</f>
        <v/>
      </c>
      <c r="W222" s="140" t="str">
        <f>IF(X222="","",IFERROR(VLOOKUP(DATASHEET!AJ208,lookup,2,FALSE)-$P222,""))</f>
        <v/>
      </c>
      <c r="X222" s="156" t="str">
        <f>IFERROR(INDEX(DATASHEET!$A$1:$DG$299,MATCH(PROGRESS!$A222,DATASHEET!$A$1:$A$299,0),MATCH(PROGRESS!Y$2,DATASHEET!$A$1:$DG$1,0)),"")</f>
        <v/>
      </c>
      <c r="Y222" s="156" t="str">
        <f t="shared" si="124"/>
        <v/>
      </c>
      <c r="Z222" s="138" t="str">
        <f>IF(ISBLANK(DATASHEET!AK208),"",DATASHEET!AK208)</f>
        <v/>
      </c>
      <c r="AA222" s="198" t="str">
        <f>IF(ISBLANK(DATASHEET!AL208),"",DATASHEET!AL208)</f>
        <v/>
      </c>
      <c r="AB222" s="140" t="str">
        <f>IF(AC222="","",IFERROR(VLOOKUP(DATASHEET!AN208,lookup,2,FALSE)-$P222,""))</f>
        <v/>
      </c>
      <c r="AC222" s="156" t="str">
        <f>IFERROR(INDEX(DATASHEET!$A$1:$DG$299,MATCH(PROGRESS!$A222,DATASHEET!$A$1:$A$299,0),MATCH(PROGRESS!AD$2,DATASHEET!$A$1:$DG$1,0)),"")</f>
        <v/>
      </c>
      <c r="AD222" s="156" t="str">
        <f t="shared" si="125"/>
        <v/>
      </c>
      <c r="AE222" s="138" t="str">
        <f>IF(ISBLANK(DATASHEET!AO208),"",DATASHEET!AO208)</f>
        <v/>
      </c>
      <c r="AF222" s="198" t="str">
        <f>IF(ISBLANK(DATASHEET!AP208),"",DATASHEET!AP208)</f>
        <v/>
      </c>
      <c r="AG222" s="140" t="str">
        <f>IF(AH222="","",IFERROR(VLOOKUP(DATASHEET!AR208,lookup,2,FALSE)-$P222,""))</f>
        <v/>
      </c>
      <c r="AH222" s="156" t="str">
        <f>IFERROR(INDEX(DATASHEET!$A$1:$DG$299,MATCH(PROGRESS!$A222,DATASHEET!$A$1:$A$299,0),MATCH(PROGRESS!AI$2,DATASHEET!$A$1:$DG$1,0)),"")</f>
        <v/>
      </c>
      <c r="AI222" s="156" t="str">
        <f t="shared" si="126"/>
        <v/>
      </c>
      <c r="AJ222" s="138" t="str">
        <f>IF(ISBLANK(DATASHEET!AS208),"",DATASHEET!AS208)</f>
        <v/>
      </c>
      <c r="AK222" s="198" t="str">
        <f>IF(ISBLANK(DATASHEET!AT208),"",DATASHEET!AT208)</f>
        <v/>
      </c>
      <c r="AL222" s="140" t="str">
        <f>IF(AM222="","",IFERROR(VLOOKUP(DATASHEET!AV208,lookup,2,FALSE)-$P222,""))</f>
        <v/>
      </c>
      <c r="AM222" s="156" t="str">
        <f>IFERROR(INDEX(DATASHEET!$A$1:$DG$299,MATCH(PROGRESS!$A222,DATASHEET!$A$1:$A$299,0),MATCH(PROGRESS!AN$2,DATASHEET!$A$1:$DG$1,0)),"")</f>
        <v/>
      </c>
      <c r="AN222" s="156" t="str">
        <f t="shared" si="127"/>
        <v/>
      </c>
      <c r="AO222" s="138" t="str">
        <f>IF(ISBLANK(DATASHEET!AW208),"",DATASHEET!AW208)</f>
        <v/>
      </c>
      <c r="AP222" s="198" t="str">
        <f>IF(ISBLANK(DATASHEET!AX208),"",DATASHEET!AX208)</f>
        <v/>
      </c>
      <c r="AQ222" s="140" t="str">
        <f>IF(AR222="","",IFERROR(VLOOKUP(DATASHEET!AZ208,lookup,2,FALSE)-$P222,""))</f>
        <v/>
      </c>
      <c r="AR222" s="156" t="str">
        <f>IFERROR(INDEX(DATASHEET!$A$1:$DG$299,MATCH(PROGRESS!$A222,DATASHEET!$A$1:$A$299,0),MATCH(PROGRESS!AS$2,DATASHEET!$A$1:$DG$1,0)),"")</f>
        <v/>
      </c>
      <c r="AS222" s="156" t="str">
        <f t="shared" si="128"/>
        <v/>
      </c>
      <c r="AT222" s="138" t="str">
        <f>IF(ISBLANK(DATASHEET!BA208),"",DATASHEET!BA208)</f>
        <v/>
      </c>
      <c r="AU222" s="198" t="str">
        <f>IF(ISBLANK(DATASHEET!BB208),"",DATASHEET!BB208)</f>
        <v/>
      </c>
      <c r="AV222" s="140" t="str">
        <f>IF(AW222="","",IFERROR(VLOOKUP(DATASHEET!BD208,lookup,2,FALSE)-$P222,""))</f>
        <v/>
      </c>
      <c r="AW222" s="156" t="str">
        <f>IFERROR(INDEX(DATASHEET!$A$1:$DG$299,MATCH(PROGRESS!$A222,DATASHEET!$A$1:$A$299,0),MATCH(PROGRESS!AX$2,DATASHEET!$A$1:$DG$1,0)),"")</f>
        <v/>
      </c>
      <c r="AX222" s="156" t="str">
        <f t="shared" si="129"/>
        <v/>
      </c>
      <c r="AY222" s="138" t="str">
        <f>IF(ISBLANK(DATASHEET!BE208),"",DATASHEET!BE208)</f>
        <v/>
      </c>
      <c r="AZ222" s="198" t="str">
        <f>IF(ISBLANK(DATASHEET!BF208),"",DATASHEET!BF208)</f>
        <v/>
      </c>
      <c r="BA222" s="140" t="str">
        <f>IF(BB222="","",IFERROR(VLOOKUP(DATASHEET!BH208,lookup,2,FALSE)-$P222,""))</f>
        <v/>
      </c>
      <c r="BB222" s="156" t="str">
        <f>IFERROR(INDEX(DATASHEET!$A$1:$DG$299,MATCH(PROGRESS!$A222,DATASHEET!$A$1:$A$299,0),MATCH(PROGRESS!BC$2,DATASHEET!$A$1:$DG$1,0)),"")</f>
        <v/>
      </c>
      <c r="BC222" s="156" t="str">
        <f t="shared" si="130"/>
        <v/>
      </c>
      <c r="BD222" s="138" t="str">
        <f>IF(ISBLANK(DATASHEET!BI208),"",DATASHEET!BI208)</f>
        <v>FB</v>
      </c>
      <c r="BE222" s="198" t="str">
        <f>IF(ISBLANK(DATASHEET!BJ208),"",DATASHEET!BJ208)</f>
        <v>11X-EN-6</v>
      </c>
      <c r="BF222" s="140" t="str">
        <f>IF(BG222="","",IFERROR(VLOOKUP(DATASHEET!BL208,lookup,2,FALSE)-$P222,""))</f>
        <v/>
      </c>
      <c r="BG222" s="156" t="str">
        <f>IFERROR(INDEX(DATASHEET!$A$1:$DG$299,MATCH(PROGRESS!$A222,DATASHEET!$A$1:$A$299,0),MATCH(PROGRESS!BH$2,DATASHEET!$A$1:$DG$1,0)),"")</f>
        <v/>
      </c>
      <c r="BH222" s="156" t="str">
        <f t="shared" si="131"/>
        <v/>
      </c>
      <c r="BI222" s="138" t="str">
        <f>IF(ISBLANK(DATASHEET!BM208),"",DATASHEET!BM208)</f>
        <v/>
      </c>
      <c r="BJ222" s="198" t="str">
        <f>IF(ISBLANK(DATASHEET!BN208),"",DATASHEET!BN208)</f>
        <v/>
      </c>
      <c r="BK222" s="140" t="str">
        <f>IF(BL222="","",IFERROR(VLOOKUP(DATASHEET!BP208,lookup,2,FALSE)-$P222,""))</f>
        <v/>
      </c>
      <c r="BL222" s="156" t="str">
        <f>IFERROR(INDEX(DATASHEET!$A$1:$DG$299,MATCH(PROGRESS!$A222,DATASHEET!$A$1:$A$299,0),MATCH(PROGRESS!BM$2,DATASHEET!$A$1:$DG$1,0)),"")</f>
        <v/>
      </c>
      <c r="BM222" s="156" t="str">
        <f t="shared" si="132"/>
        <v/>
      </c>
      <c r="BN222" s="138" t="str">
        <f>IF(ISBLANK(DATASHEET!BQ208),"",DATASHEET!BQ208)</f>
        <v>AWR</v>
      </c>
      <c r="BO222" s="198" t="str">
        <f>IF(ISBLANK(DATASHEET!BR208),"",DATASHEET!BR208)</f>
        <v>11LT-FN-3</v>
      </c>
      <c r="BP222" s="140" t="str">
        <f>IF(BQ222="","",IFERROR(VLOOKUP(DATASHEET!BX208,lookup,2,FALSE)-$P222,""))</f>
        <v/>
      </c>
      <c r="BQ222" s="156" t="str">
        <f>IFERROR(INDEX(DATASHEET!$A$1:$DG$299,MATCH(PROGRESS!$A222,DATASHEET!$A$1:$A$299,0),MATCH(PROGRESS!BR$2,DATASHEET!$A$1:$DG$1,0)),"")</f>
        <v/>
      </c>
      <c r="BR222" s="156" t="str">
        <f t="shared" si="133"/>
        <v/>
      </c>
      <c r="BS222" s="138" t="str">
        <f>IF(ISBLANK(DATASHEET!BY208),"",DATASHEET!BY208)</f>
        <v/>
      </c>
      <c r="BT222" s="198" t="str">
        <f>IF(ISBLANK(DATASHEET!BZ208),"",DATASHEET!BZ208)</f>
        <v/>
      </c>
      <c r="BU222" s="140" t="str">
        <f>IF(BV222="","",IFERROR(VLOOKUP(DATASHEET!CB208,lookup,2,FALSE)-$P222,""))</f>
        <v/>
      </c>
      <c r="BV222" s="156" t="str">
        <f>IFERROR(INDEX(DATASHEET!$A$1:$DG$299,MATCH(PROGRESS!$A222,DATASHEET!$A$1:$A$299,0),MATCH(PROGRESS!BW$2,DATASHEET!$A$1:$DG$1,0)),"")</f>
        <v/>
      </c>
      <c r="BW222" s="156" t="str">
        <f t="shared" si="134"/>
        <v/>
      </c>
      <c r="BX222" s="138" t="str">
        <f>IF(ISBLANK(DATASHEET!CC208),"",DATASHEET!CC208)</f>
        <v/>
      </c>
      <c r="BY222" s="198" t="str">
        <f>IF(ISBLANK(DATASHEET!CD208),"",DATASHEET!CD208)</f>
        <v/>
      </c>
      <c r="BZ222" s="140" t="str">
        <f>IF(CA222="","",IFERROR(VLOOKUP(DATASHEET!CE208,lookup,2,FALSE)-$P222,""))</f>
        <v/>
      </c>
      <c r="CA222" s="156" t="str">
        <f>IFERROR(INDEX(DATASHEET!$A$1:$DG$299,MATCH(PROGRESS!$A222,DATASHEET!$A$1:$A$299,0),MATCH(PROGRESS!CB$2,DATASHEET!$A$1:$DG$1,0)),"")</f>
        <v/>
      </c>
      <c r="CB222" s="156" t="str">
        <f t="shared" si="135"/>
        <v/>
      </c>
      <c r="CC222" s="138" t="str">
        <f>IF(ISBLANK(DATASHEET!CF208),"",DATASHEET!CF208)</f>
        <v/>
      </c>
      <c r="CD222" s="198" t="str">
        <f>IF(ISBLANK(DATASHEET!CG208),"",DATASHEET!CG208)</f>
        <v>AWIL</v>
      </c>
      <c r="CE222" s="140" t="str">
        <f>IF(CF222="","",IFERROR(VLOOKUP(DATASHEET!CJ208,lookup,2,FALSE)-$P222,""))</f>
        <v/>
      </c>
      <c r="CF222" s="156" t="str">
        <f>IFERROR(INDEX(DATASHEET!$A$1:$DG$299,MATCH(PROGRESS!$A222,DATASHEET!$A$1:$A$299,0),MATCH(PROGRESS!CG$2,DATASHEET!$A$1:$DG$1,0)),"")</f>
        <v/>
      </c>
      <c r="CG222" s="156" t="str">
        <f t="shared" si="136"/>
        <v/>
      </c>
      <c r="CH222" s="138" t="str">
        <f>IF(ISBLANK(DATASHEET!CK208),"",DATASHEET!CK208)</f>
        <v/>
      </c>
      <c r="CI222" s="198" t="str">
        <f>IF(ISBLANK(DATASHEET!CL208),"",DATASHEET!CL208)</f>
        <v/>
      </c>
      <c r="CJ222" s="140" t="str">
        <f>IF(CK222="","",IFERROR(VLOOKUP(DATASHEET!CN208,lookup,2,FALSE)-$P222,""))</f>
        <v/>
      </c>
      <c r="CK222" s="156" t="str">
        <f>IFERROR(INDEX(DATASHEET!$A$1:$DG$299,MATCH(PROGRESS!$A222,DATASHEET!$A$1:$A$299,0),MATCH(PROGRESS!CL$2,DATASHEET!$A$1:$DG$1,0)),"")</f>
        <v/>
      </c>
      <c r="CL222" s="156" t="str">
        <f t="shared" si="137"/>
        <v/>
      </c>
      <c r="CM222" s="138" t="str">
        <f>IF(ISBLANK(DATASHEET!CO208),"",DATASHEET!CO208)</f>
        <v>JQ</v>
      </c>
      <c r="CN222" s="198" t="str">
        <f>IF(ISBLANK(DATASHEET!CP208),"",DATASHEET!CP208)</f>
        <v>11N-MA-3</v>
      </c>
      <c r="CO222" s="140" t="str">
        <f>IF(CP222="","",IFERROR(VLOOKUP(DATASHEET!CR208,lookup,2,FALSE)-$P222,""))</f>
        <v/>
      </c>
      <c r="CP222" s="156" t="str">
        <f>IFERROR(INDEX(DATASHEET!$A$1:$DG$299,MATCH(PROGRESS!$A222,DATASHEET!$A$1:$A$299,0),MATCH(PROGRESS!CQ$2,DATASHEET!$A$1:$DG$1,0)),"")</f>
        <v/>
      </c>
      <c r="CQ222" s="156" t="str">
        <f t="shared" si="138"/>
        <v/>
      </c>
      <c r="CR222" s="138" t="str">
        <f>IF(ISBLANK(DATASHEET!CS208),"",DATASHEET!CS208)</f>
        <v/>
      </c>
      <c r="CS222" s="198" t="str">
        <f>IF(ISBLANK(DATASHEET!CT208),"",DATASHEET!CT208)</f>
        <v/>
      </c>
      <c r="CT222" s="140" t="str">
        <f>IF(CU222="","",IFERROR(VLOOKUP(DATASHEET!CV208,lookup,2,FALSE)-$P222,""))</f>
        <v/>
      </c>
      <c r="CU222" s="156" t="str">
        <f>IFERROR(INDEX(DATASHEET!$A$1:$DG$299,MATCH(PROGRESS!$A222,DATASHEET!$A$1:$A$299,0),MATCH(PROGRESS!CV$2,DATASHEET!$A$1:$DG$1,0)),"")</f>
        <v/>
      </c>
      <c r="CV222" s="156" t="str">
        <f t="shared" si="139"/>
        <v/>
      </c>
      <c r="CW222" s="138" t="str">
        <f>IF(ISBLANK(DATASHEET!CW208),"",DATASHEET!CW208)</f>
        <v/>
      </c>
      <c r="CX222" s="198" t="str">
        <f>IF(ISBLANK(DATASHEET!CX208),"",DATASHEET!CX208)</f>
        <v/>
      </c>
      <c r="CY222" s="140" t="str">
        <f>IF(CZ222="","",IFERROR(VLOOKUP(DATASHEET!DD208,lookup,2,FALSE)-$P222,""))</f>
        <v/>
      </c>
      <c r="CZ222" s="156" t="str">
        <f>IFERROR(INDEX(DATASHEET!$A$1:$DG$299,MATCH(PROGRESS!$A222,DATASHEET!$A$1:$A$299,0),MATCH(PROGRESS!DA$2,DATASHEET!$A$1:$DG$1,0)),"")</f>
        <v/>
      </c>
      <c r="DA222" s="156" t="str">
        <f t="shared" si="140"/>
        <v/>
      </c>
      <c r="DB222" s="138" t="str">
        <f>IF(ISBLANK(DATASHEET!DE208),"",DATASHEET!DE208)</f>
        <v/>
      </c>
      <c r="DC222" s="198" t="str">
        <f>IF(ISBLANK(DATASHEET!DF208),"",DATASHEET!DF208)</f>
        <v/>
      </c>
      <c r="DD222" s="140" t="str">
        <f>IF(DE222="","",IFERROR(VLOOKUP(DATASHEET!DH208,lookup,2,FALSE)-$P222,""))</f>
        <v/>
      </c>
      <c r="DE222" s="156" t="str">
        <f>IFERROR(INDEX(DATASHEET!$A$1:$DG$299,MATCH(PROGRESS!$A222,DATASHEET!$A$1:$A$299,0),MATCH(PROGRESS!DF$2,DATASHEET!$A$1:$DG$1,0)),"")</f>
        <v/>
      </c>
      <c r="DF222" s="156" t="str">
        <f t="shared" si="141"/>
        <v/>
      </c>
      <c r="DG222" s="138" t="str">
        <f>IF(ISBLANK(DATASHEET!DI208),"",DATASHEET!DI208)</f>
        <v/>
      </c>
      <c r="DH222" s="198" t="str">
        <f>IF(ISBLANK(DATASHEET!DJ208),"",DATASHEET!DJ208)</f>
        <v/>
      </c>
      <c r="DI222" s="140" t="str">
        <f>IF(DJ222="","",IFERROR(VLOOKUP(DATASHEET!DL208,lookup,2,FALSE)-$P222,""))</f>
        <v/>
      </c>
      <c r="DJ222" s="156" t="str">
        <f>IFERROR(INDEX(DATASHEET!$A$1:$DG$299,MATCH(PROGRESS!$A222,DATASHEET!$A$1:$A$299,0),MATCH(PROGRESS!DK$2,DATASHEET!$A$1:$DG$1,0)),"")</f>
        <v/>
      </c>
      <c r="DK222" s="156" t="str">
        <f t="shared" si="142"/>
        <v/>
      </c>
      <c r="DL222" s="138" t="str">
        <f>IF(ISBLANK(DATASHEET!DM208),"",DATASHEET!DM208)</f>
        <v/>
      </c>
      <c r="DM222" s="198" t="str">
        <f>IF(ISBLANK(DATASHEET!DN208),"",DATASHEET!DN208)</f>
        <v/>
      </c>
      <c r="DN222" s="140" t="str">
        <f>IF(DO222="","",IFERROR(VLOOKUP(DATASHEET!DP208,lookup,2,FALSE)-$P222,""))</f>
        <v/>
      </c>
      <c r="DO222" s="156" t="str">
        <f>IFERROR(INDEX(DATASHEET!$A$1:$DG$299,MATCH(PROGRESS!$A222,DATASHEET!$A$1:$A$299,0),MATCH(PROGRESS!DP$2,DATASHEET!$A$1:$DG$1,0)),"")</f>
        <v/>
      </c>
      <c r="DP222" s="156" t="str">
        <f t="shared" si="143"/>
        <v/>
      </c>
      <c r="DQ222" s="138" t="str">
        <f>IF(ISBLANK(DATASHEET!DQ208),"",DATASHEET!DQ208)</f>
        <v>ZA</v>
      </c>
      <c r="DR222" s="198" t="str">
        <f>IF(ISBLANK(DATASHEET!DR208),"",DATASHEET!DR208)</f>
        <v>11X-RE-7</v>
      </c>
      <c r="DS222" s="140" t="str">
        <f>IF(DT222="","",IFERROR(VLOOKUP(DATASHEET!DT208,lookup,2,FALSE)-$P222,""))</f>
        <v/>
      </c>
      <c r="DT222" s="156" t="str">
        <f>IFERROR(INDEX(DATASHEET!$A$1:$DG$299,MATCH(PROGRESS!$A222,DATASHEET!$A$1:$A$299,0),MATCH(PROGRESS!DU$2,DATASHEET!$A$1:$DG$1,0)),"")</f>
        <v/>
      </c>
      <c r="DU222" s="156" t="str">
        <f t="shared" si="144"/>
        <v/>
      </c>
      <c r="DV222" s="138" t="str">
        <f>IF(ISBLANK(DATASHEET!DU208),"",DATASHEET!DU208)</f>
        <v>ES</v>
      </c>
      <c r="DW222" s="198" t="str">
        <f>IF(ISBLANK(DATASHEET!DV208),"",DATASHEET!DV208)</f>
        <v>11C-SC-2</v>
      </c>
      <c r="DX222" s="140" t="str">
        <f>IF(DY222="","",IFERROR(VLOOKUP(DATASHEET!DX208,lookup,2,FALSE)-$P222,""))</f>
        <v/>
      </c>
      <c r="DY222" s="156" t="str">
        <f>IFERROR(INDEX(DATASHEET!$A$1:$DG$299,MATCH(PROGRESS!$A222,DATASHEET!$A$1:$A$299,0),MATCH(PROGRESS!DZ$2,DATASHEET!$A$1:$DG$1,0)),"")</f>
        <v/>
      </c>
      <c r="DZ222" s="156" t="str">
        <f t="shared" si="145"/>
        <v/>
      </c>
      <c r="EA222" s="138" t="str">
        <f>IF(ISBLANK(DATASHEET!DY208),"",DATASHEET!DY208)</f>
        <v>WE</v>
      </c>
      <c r="EB222" s="198" t="str">
        <f>IF(ISBLANK(DATASHEET!DZ208),"",DATASHEET!DZ208)</f>
        <v>11N-SP-1</v>
      </c>
      <c r="FD222" s="526"/>
      <c r="FE222" s="532"/>
      <c r="FF222" s="532"/>
      <c r="FG222" s="532"/>
      <c r="FH222" s="526"/>
      <c r="FI222" s="526"/>
      <c r="FJ222" s="532"/>
      <c r="FK222" s="526"/>
      <c r="FL222" s="532"/>
      <c r="FM222" s="526"/>
      <c r="FN222" s="532"/>
      <c r="FO222" s="532"/>
      <c r="FP222" s="532"/>
      <c r="FQ222" s="526"/>
      <c r="FR222" s="526"/>
      <c r="FS222" s="526"/>
      <c r="FT222" s="532"/>
      <c r="FU222" s="526"/>
      <c r="FV222" s="532"/>
      <c r="FW222" s="532"/>
      <c r="FX222" s="532"/>
      <c r="FY222" s="526"/>
      <c r="FZ222" s="532"/>
      <c r="GA222" s="529"/>
      <c r="GB222" s="530"/>
      <c r="GC222" s="530"/>
      <c r="GD222" s="529"/>
      <c r="GE222" s="530"/>
      <c r="GF222" s="530"/>
      <c r="GG222" s="530"/>
      <c r="GH222" s="530"/>
      <c r="GI222" s="530"/>
      <c r="GJ222" s="529"/>
      <c r="GK222" s="530"/>
      <c r="GL222" s="529"/>
      <c r="GM222" s="529"/>
      <c r="GN222" s="530"/>
      <c r="GO222" s="530"/>
      <c r="GP222" s="529"/>
      <c r="GQ222" s="529"/>
      <c r="GR222" s="530"/>
      <c r="GS222" s="530"/>
      <c r="GT222" s="529"/>
      <c r="HB222" t="s">
        <v>376</v>
      </c>
    </row>
    <row r="223" spans="1:210" ht="15.75" x14ac:dyDescent="0.25">
      <c r="A223" s="179">
        <f>DATASHEET!A209</f>
        <v>151738</v>
      </c>
      <c r="B223" s="58" t="str">
        <f>DATASHEET!B209</f>
        <v>WHITWORTH, Alecia</v>
      </c>
      <c r="C223" s="169" t="str">
        <f>DATASHEET!C209</f>
        <v>11SK</v>
      </c>
      <c r="D223" s="170" t="str">
        <f>DATASHEET!D209</f>
        <v>F</v>
      </c>
      <c r="E223" s="170" t="str">
        <f>DATASHEET!J209</f>
        <v>N</v>
      </c>
      <c r="F223" s="170" t="str">
        <f>DATASHEET!E209</f>
        <v>N</v>
      </c>
      <c r="G223" s="170" t="str">
        <f>DATASHEET!F209</f>
        <v>White - British</v>
      </c>
      <c r="H223" s="170" t="str">
        <f>DATASHEET!G209</f>
        <v>N</v>
      </c>
      <c r="I223" s="170" t="str">
        <f>DATASHEET!H209</f>
        <v>N</v>
      </c>
      <c r="J223" s="170" t="str">
        <f>DATASHEET!I209</f>
        <v>N</v>
      </c>
      <c r="K223" s="169" t="str">
        <f>DATASHEET!M209</f>
        <v>H</v>
      </c>
      <c r="L223" s="88" t="str">
        <f t="shared" si="121"/>
        <v/>
      </c>
      <c r="M223" s="88" t="str">
        <f t="shared" si="122"/>
        <v/>
      </c>
      <c r="N223" s="498" t="str">
        <f>IF(ISBLANK(DATASHEET!L209),"",DATASHEET!L209)</f>
        <v>6-7</v>
      </c>
      <c r="O223" s="109">
        <f>IFERROR(IF(VLOOKUP(DATASHEET!A209,[5]YEAR11!$A$2:$AF$236,18,FALSE)="","",VLOOKUP(DATASHEET!A209,[5]YEAR11!$A$2:$AF$236,18,FALSE)),"")</f>
        <v>61.896647999999999</v>
      </c>
      <c r="P223" s="111">
        <f>IFERROR(IF(VLOOKUP(DATASHEET!A209,[5]YEAR11!$A$2:$AF$237,19,FALSE)="","",VLOOKUP(DATASHEET!A209,[5]YEAR11!$A$2:$AF$237,19,FALSE)),"")</f>
        <v>6.1896648000000001</v>
      </c>
      <c r="Q223" s="497">
        <f>'P8 BREAKDOWN'!M211</f>
        <v>-5.3896648000000003</v>
      </c>
      <c r="R223" s="140" t="str">
        <f>IF(S223="","",IFERROR(VLOOKUP(DATASHEET!AF209,lookup,2,FALSE)-$P223,""))</f>
        <v/>
      </c>
      <c r="S223" s="156" t="str">
        <f>IFERROR(INDEX(DATASHEET!$A$1:$DG$299,MATCH(PROGRESS!$A223,DATASHEET!$A$1:$A$299,0),MATCH(PROGRESS!T$2,DATASHEET!$A$1:$DG$1,0)),"")</f>
        <v/>
      </c>
      <c r="T223" s="156" t="str">
        <f t="shared" si="123"/>
        <v/>
      </c>
      <c r="U223" s="138" t="str">
        <f>IF(ISBLANK(DATASHEET!AG209),"",DATASHEET!AG209)</f>
        <v/>
      </c>
      <c r="V223" s="198" t="str">
        <f>IF(ISBLANK(DATASHEET!AH209),"",DATASHEET!AH209)</f>
        <v/>
      </c>
      <c r="W223" s="140" t="str">
        <f>IF(X223="","",IFERROR(VLOOKUP(DATASHEET!AJ209,lookup,2,FALSE)-$P223,""))</f>
        <v/>
      </c>
      <c r="X223" s="156" t="str">
        <f>IFERROR(INDEX(DATASHEET!$A$1:$DG$299,MATCH(PROGRESS!$A223,DATASHEET!$A$1:$A$299,0),MATCH(PROGRESS!Y$2,DATASHEET!$A$1:$DG$1,0)),"")</f>
        <v/>
      </c>
      <c r="Y223" s="156" t="str">
        <f t="shared" si="124"/>
        <v/>
      </c>
      <c r="Z223" s="138" t="str">
        <f>IF(ISBLANK(DATASHEET!AK209),"",DATASHEET!AK209)</f>
        <v>MM</v>
      </c>
      <c r="AA223" s="198" t="str">
        <f>IF(ISBLANK(DATASHEET!AL209),"",DATASHEET!AL209)</f>
        <v>11T-BI-1</v>
      </c>
      <c r="AB223" s="140" t="str">
        <f>IF(AC223="","",IFERROR(VLOOKUP(DATASHEET!AN209,lookup,2,FALSE)-$P223,""))</f>
        <v/>
      </c>
      <c r="AC223" s="156" t="str">
        <f>IFERROR(INDEX(DATASHEET!$A$1:$DG$299,MATCH(PROGRESS!$A223,DATASHEET!$A$1:$A$299,0),MATCH(PROGRESS!AD$2,DATASHEET!$A$1:$DG$1,0)),"")</f>
        <v/>
      </c>
      <c r="AD223" s="156" t="str">
        <f t="shared" si="125"/>
        <v/>
      </c>
      <c r="AE223" s="138" t="str">
        <f>IF(ISBLANK(DATASHEET!AO209),"",DATASHEET!AO209)</f>
        <v/>
      </c>
      <c r="AF223" s="198" t="str">
        <f>IF(ISBLANK(DATASHEET!AP209),"",DATASHEET!AP209)</f>
        <v/>
      </c>
      <c r="AG223" s="140" t="str">
        <f>IF(AH223="","",IFERROR(VLOOKUP(DATASHEET!AR209,lookup,2,FALSE)-$P223,""))</f>
        <v/>
      </c>
      <c r="AH223" s="156" t="str">
        <f>IFERROR(INDEX(DATASHEET!$A$1:$DG$299,MATCH(PROGRESS!$A223,DATASHEET!$A$1:$A$299,0),MATCH(PROGRESS!AI$2,DATASHEET!$A$1:$DG$1,0)),"")</f>
        <v/>
      </c>
      <c r="AI223" s="156" t="str">
        <f t="shared" si="126"/>
        <v/>
      </c>
      <c r="AJ223" s="138" t="str">
        <f>IF(ISBLANK(DATASHEET!AS209),"",DATASHEET!AS209)</f>
        <v>MW</v>
      </c>
      <c r="AK223" s="198" t="str">
        <f>IF(ISBLANK(DATASHEET!AT209),"",DATASHEET!AT209)</f>
        <v>11T-CH-1</v>
      </c>
      <c r="AL223" s="140" t="str">
        <f>IF(AM223="","",IFERROR(VLOOKUP(DATASHEET!AV209,lookup,2,FALSE)-$P223,""))</f>
        <v/>
      </c>
      <c r="AM223" s="156" t="str">
        <f>IFERROR(INDEX(DATASHEET!$A$1:$DG$299,MATCH(PROGRESS!$A223,DATASHEET!$A$1:$A$299,0),MATCH(PROGRESS!AN$2,DATASHEET!$A$1:$DG$1,0)),"")</f>
        <v/>
      </c>
      <c r="AN223" s="156" t="str">
        <f t="shared" si="127"/>
        <v/>
      </c>
      <c r="AO223" s="138" t="str">
        <f>IF(ISBLANK(DATASHEET!AW209),"",DATASHEET!AW209)</f>
        <v/>
      </c>
      <c r="AP223" s="198" t="str">
        <f>IF(ISBLANK(DATASHEET!AX209),"",DATASHEET!AX209)</f>
        <v/>
      </c>
      <c r="AQ223" s="140" t="str">
        <f>IF(AR223="","",IFERROR(VLOOKUP(DATASHEET!AZ209,lookup,2,FALSE)-$P223,""))</f>
        <v/>
      </c>
      <c r="AR223" s="156" t="str">
        <f>IFERROR(INDEX(DATASHEET!$A$1:$DG$299,MATCH(PROGRESS!$A223,DATASHEET!$A$1:$A$299,0),MATCH(PROGRESS!AS$2,DATASHEET!$A$1:$DG$1,0)),"")</f>
        <v/>
      </c>
      <c r="AS223" s="156" t="str">
        <f t="shared" si="128"/>
        <v/>
      </c>
      <c r="AT223" s="138" t="str">
        <f>IF(ISBLANK(DATASHEET!BA209),"",DATASHEET!BA209)</f>
        <v/>
      </c>
      <c r="AU223" s="198" t="str">
        <f>IF(ISBLANK(DATASHEET!BB209),"",DATASHEET!BB209)</f>
        <v/>
      </c>
      <c r="AV223" s="140" t="str">
        <f>IF(AW223="","",IFERROR(VLOOKUP(DATASHEET!BD209,lookup,2,FALSE)-$P223,""))</f>
        <v/>
      </c>
      <c r="AW223" s="156" t="str">
        <f>IFERROR(INDEX(DATASHEET!$A$1:$DG$299,MATCH(PROGRESS!$A223,DATASHEET!$A$1:$A$299,0),MATCH(PROGRESS!AX$2,DATASHEET!$A$1:$DG$1,0)),"")</f>
        <v/>
      </c>
      <c r="AX223" s="156" t="str">
        <f t="shared" si="129"/>
        <v/>
      </c>
      <c r="AY223" s="138" t="str">
        <f>IF(ISBLANK(DATASHEET!BE209),"",DATASHEET!BE209)</f>
        <v/>
      </c>
      <c r="AZ223" s="198" t="str">
        <f>IF(ISBLANK(DATASHEET!BF209),"",DATASHEET!BF209)</f>
        <v/>
      </c>
      <c r="BA223" s="140" t="str">
        <f>IF(BB223="","",IFERROR(VLOOKUP(DATASHEET!BH209,lookup,2,FALSE)-$P223,""))</f>
        <v/>
      </c>
      <c r="BB223" s="156" t="str">
        <f>IFERROR(INDEX(DATASHEET!$A$1:$DG$299,MATCH(PROGRESS!$A223,DATASHEET!$A$1:$A$299,0),MATCH(PROGRESS!BC$2,DATASHEET!$A$1:$DG$1,0)),"")</f>
        <v/>
      </c>
      <c r="BC223" s="156" t="str">
        <f t="shared" si="130"/>
        <v/>
      </c>
      <c r="BD223" s="138" t="str">
        <f>IF(ISBLANK(DATASHEET!BI209),"",DATASHEET!BI209)</f>
        <v>EP</v>
      </c>
      <c r="BE223" s="198" t="str">
        <f>IF(ISBLANK(DATASHEET!BJ209),"",DATASHEET!BJ209)</f>
        <v>11X-EN-1</v>
      </c>
      <c r="BF223" s="140" t="str">
        <f>IF(BG223="","",IFERROR(VLOOKUP(DATASHEET!BL209,lookup,2,FALSE)-$P223,""))</f>
        <v/>
      </c>
      <c r="BG223" s="156" t="str">
        <f>IFERROR(INDEX(DATASHEET!$A$1:$DG$299,MATCH(PROGRESS!$A223,DATASHEET!$A$1:$A$299,0),MATCH(PROGRESS!BH$2,DATASHEET!$A$1:$DG$1,0)),"")</f>
        <v/>
      </c>
      <c r="BH223" s="156" t="str">
        <f t="shared" si="131"/>
        <v/>
      </c>
      <c r="BI223" s="138" t="str">
        <f>IF(ISBLANK(DATASHEET!BM209),"",DATASHEET!BM209)</f>
        <v/>
      </c>
      <c r="BJ223" s="198" t="str">
        <f>IF(ISBLANK(DATASHEET!BN209),"",DATASHEET!BN209)</f>
        <v/>
      </c>
      <c r="BK223" s="140" t="str">
        <f>IF(BL223="","",IFERROR(VLOOKUP(DATASHEET!BP209,lookup,2,FALSE)-$P223,""))</f>
        <v/>
      </c>
      <c r="BL223" s="156" t="str">
        <f>IFERROR(INDEX(DATASHEET!$A$1:$DG$299,MATCH(PROGRESS!$A223,DATASHEET!$A$1:$A$299,0),MATCH(PROGRESS!BM$2,DATASHEET!$A$1:$DG$1,0)),"")</f>
        <v/>
      </c>
      <c r="BM223" s="156" t="str">
        <f t="shared" si="132"/>
        <v/>
      </c>
      <c r="BN223" s="138" t="str">
        <f>IF(ISBLANK(DATASHEET!BQ209),"",DATASHEET!BQ209)</f>
        <v/>
      </c>
      <c r="BO223" s="198" t="str">
        <f>IF(ISBLANK(DATASHEET!BR209),"",DATASHEET!BR209)</f>
        <v/>
      </c>
      <c r="BP223" s="140" t="str">
        <f>IF(BQ223="","",IFERROR(VLOOKUP(DATASHEET!BX209,lookup,2,FALSE)-$P223,""))</f>
        <v/>
      </c>
      <c r="BQ223" s="156" t="str">
        <f>IFERROR(INDEX(DATASHEET!$A$1:$DG$299,MATCH(PROGRESS!$A223,DATASHEET!$A$1:$A$299,0),MATCH(PROGRESS!BR$2,DATASHEET!$A$1:$DG$1,0)),"")</f>
        <v/>
      </c>
      <c r="BR223" s="156" t="str">
        <f t="shared" si="133"/>
        <v/>
      </c>
      <c r="BS223" s="138" t="str">
        <f>IF(ISBLANK(DATASHEET!BY209),"",DATASHEET!BY209)</f>
        <v>LMA</v>
      </c>
      <c r="BT223" s="198" t="str">
        <f>IF(ISBLANK(DATASHEET!BZ209),"",DATASHEET!BZ209)</f>
        <v>11S-FR-1</v>
      </c>
      <c r="BU223" s="140" t="str">
        <f>IF(BV223="","",IFERROR(VLOOKUP(DATASHEET!CB209,lookup,2,FALSE)-$P223,""))</f>
        <v/>
      </c>
      <c r="BV223" s="156" t="str">
        <f>IFERROR(INDEX(DATASHEET!$A$1:$DG$299,MATCH(PROGRESS!$A223,DATASHEET!$A$1:$A$299,0),MATCH(PROGRESS!BW$2,DATASHEET!$A$1:$DG$1,0)),"")</f>
        <v/>
      </c>
      <c r="BW223" s="156" t="str">
        <f t="shared" si="134"/>
        <v/>
      </c>
      <c r="BX223" s="138" t="str">
        <f>IF(ISBLANK(DATASHEET!CC209),"",DATASHEET!CC209)</f>
        <v/>
      </c>
      <c r="BY223" s="198" t="str">
        <f>IF(ISBLANK(DATASHEET!CD209),"",DATASHEET!CD209)</f>
        <v/>
      </c>
      <c r="BZ223" s="140" t="str">
        <f>IF(CA223="","",IFERROR(VLOOKUP(DATASHEET!CE209,lookup,2,FALSE)-$P223,""))</f>
        <v/>
      </c>
      <c r="CA223" s="156" t="str">
        <f>IFERROR(INDEX(DATASHEET!$A$1:$DG$299,MATCH(PROGRESS!$A223,DATASHEET!$A$1:$A$299,0),MATCH(PROGRESS!CB$2,DATASHEET!$A$1:$DG$1,0)),"")</f>
        <v/>
      </c>
      <c r="CB223" s="156" t="str">
        <f t="shared" si="135"/>
        <v/>
      </c>
      <c r="CC223" s="138" t="str">
        <f>IF(ISBLANK(DATASHEET!CF209),"",DATASHEET!CF209)</f>
        <v/>
      </c>
      <c r="CD223" s="198" t="str">
        <f>IF(ISBLANK(DATASHEET!CG209),"",DATASHEET!CG209)</f>
        <v/>
      </c>
      <c r="CE223" s="140" t="str">
        <f>IF(CF223="","",IFERROR(VLOOKUP(DATASHEET!CJ209,lookup,2,FALSE)-$P223,""))</f>
        <v/>
      </c>
      <c r="CF223" s="156" t="str">
        <f>IFERROR(INDEX(DATASHEET!$A$1:$DG$299,MATCH(PROGRESS!$A223,DATASHEET!$A$1:$A$299,0),MATCH(PROGRESS!CG$2,DATASHEET!$A$1:$DG$1,0)),"")</f>
        <v/>
      </c>
      <c r="CG223" s="156" t="str">
        <f t="shared" si="136"/>
        <v/>
      </c>
      <c r="CH223" s="138" t="str">
        <f>IF(ISBLANK(DATASHEET!CK209),"",DATASHEET!CK209)</f>
        <v/>
      </c>
      <c r="CI223" s="198" t="str">
        <f>IF(ISBLANK(DATASHEET!CL209),"",DATASHEET!CL209)</f>
        <v/>
      </c>
      <c r="CJ223" s="140" t="str">
        <f>IF(CK223="","",IFERROR(VLOOKUP(DATASHEET!CN209,lookup,2,FALSE)-$P223,""))</f>
        <v/>
      </c>
      <c r="CK223" s="156" t="str">
        <f>IFERROR(INDEX(DATASHEET!$A$1:$DG$299,MATCH(PROGRESS!$A223,DATASHEET!$A$1:$A$299,0),MATCH(PROGRESS!CL$2,DATASHEET!$A$1:$DG$1,0)),"")</f>
        <v/>
      </c>
      <c r="CL223" s="156" t="str">
        <f t="shared" si="137"/>
        <v/>
      </c>
      <c r="CM223" s="138" t="str">
        <f>IF(ISBLANK(DATASHEET!CO209),"",DATASHEET!CO209)</f>
        <v>CS</v>
      </c>
      <c r="CN223" s="198" t="str">
        <f>IF(ISBLANK(DATASHEET!CP209),"",DATASHEET!CP209)</f>
        <v>11S-MA-1</v>
      </c>
      <c r="CO223" s="140" t="str">
        <f>IF(CP223="","",IFERROR(VLOOKUP(DATASHEET!CR209,lookup,2,FALSE)-$P223,""))</f>
        <v/>
      </c>
      <c r="CP223" s="156" t="str">
        <f>IFERROR(INDEX(DATASHEET!$A$1:$DG$299,MATCH(PROGRESS!$A223,DATASHEET!$A$1:$A$299,0),MATCH(PROGRESS!CQ$2,DATASHEET!$A$1:$DG$1,0)),"")</f>
        <v/>
      </c>
      <c r="CQ223" s="156" t="str">
        <f t="shared" si="138"/>
        <v/>
      </c>
      <c r="CR223" s="138" t="str">
        <f>IF(ISBLANK(DATASHEET!CS209),"",DATASHEET!CS209)</f>
        <v>AW</v>
      </c>
      <c r="CS223" s="198" t="str">
        <f>IF(ISBLANK(DATASHEET!CT209),"",DATASHEET!CT209)</f>
        <v>11MS2-MU-9</v>
      </c>
      <c r="CT223" s="140" t="str">
        <f>IF(CU223="","",IFERROR(VLOOKUP(DATASHEET!CV209,lookup,2,FALSE)-$P223,""))</f>
        <v/>
      </c>
      <c r="CU223" s="156" t="str">
        <f>IFERROR(INDEX(DATASHEET!$A$1:$DG$299,MATCH(PROGRESS!$A223,DATASHEET!$A$1:$A$299,0),MATCH(PROGRESS!CV$2,DATASHEET!$A$1:$DG$1,0)),"")</f>
        <v/>
      </c>
      <c r="CV223" s="156" t="str">
        <f t="shared" si="139"/>
        <v/>
      </c>
      <c r="CW223" s="138" t="str">
        <f>IF(ISBLANK(DATASHEET!CW209),"",DATASHEET!CW209)</f>
        <v/>
      </c>
      <c r="CX223" s="198" t="str">
        <f>IF(ISBLANK(DATASHEET!CX209),"",DATASHEET!CX209)</f>
        <v/>
      </c>
      <c r="CY223" s="140" t="str">
        <f>IF(CZ223="","",IFERROR(VLOOKUP(DATASHEET!DD209,lookup,2,FALSE)-$P223,""))</f>
        <v/>
      </c>
      <c r="CZ223" s="156" t="str">
        <f>IFERROR(INDEX(DATASHEET!$A$1:$DG$299,MATCH(PROGRESS!$A223,DATASHEET!$A$1:$A$299,0),MATCH(PROGRESS!DA$2,DATASHEET!$A$1:$DG$1,0)),"")</f>
        <v/>
      </c>
      <c r="DA223" s="156" t="str">
        <f t="shared" si="140"/>
        <v/>
      </c>
      <c r="DB223" s="138" t="str">
        <f>IF(ISBLANK(DATASHEET!DE209),"",DATASHEET!DE209)</f>
        <v/>
      </c>
      <c r="DC223" s="198" t="str">
        <f>IF(ISBLANK(DATASHEET!DF209),"",DATASHEET!DF209)</f>
        <v/>
      </c>
      <c r="DD223" s="140" t="str">
        <f>IF(DE223="","",IFERROR(VLOOKUP(DATASHEET!DH209,lookup,2,FALSE)-$P223,""))</f>
        <v/>
      </c>
      <c r="DE223" s="156" t="str">
        <f>IFERROR(INDEX(DATASHEET!$A$1:$DG$299,MATCH(PROGRESS!$A223,DATASHEET!$A$1:$A$299,0),MATCH(PROGRESS!DF$2,DATASHEET!$A$1:$DG$1,0)),"")</f>
        <v/>
      </c>
      <c r="DF223" s="156" t="str">
        <f t="shared" si="141"/>
        <v/>
      </c>
      <c r="DG223" s="138" t="str">
        <f>IF(ISBLANK(DATASHEET!DI209),"",DATASHEET!DI209)</f>
        <v>AR</v>
      </c>
      <c r="DH223" s="198" t="str">
        <f>IF(ISBLANK(DATASHEET!DJ209),"",DATASHEET!DJ209)</f>
        <v>11T-PH-1</v>
      </c>
      <c r="DI223" s="140" t="str">
        <f>IF(DJ223="","",IFERROR(VLOOKUP(DATASHEET!DL209,lookup,2,FALSE)-$P223,""))</f>
        <v/>
      </c>
      <c r="DJ223" s="156" t="str">
        <f>IFERROR(INDEX(DATASHEET!$A$1:$DG$299,MATCH(PROGRESS!$A223,DATASHEET!$A$1:$A$299,0),MATCH(PROGRESS!DK$2,DATASHEET!$A$1:$DG$1,0)),"")</f>
        <v/>
      </c>
      <c r="DK223" s="156" t="str">
        <f t="shared" si="142"/>
        <v/>
      </c>
      <c r="DL223" s="138" t="str">
        <f>IF(ISBLANK(DATASHEET!DM209),"",DATASHEET!DM209)</f>
        <v/>
      </c>
      <c r="DM223" s="198" t="str">
        <f>IF(ISBLANK(DATASHEET!DN209),"",DATASHEET!DN209)</f>
        <v/>
      </c>
      <c r="DN223" s="140" t="str">
        <f>IF(DO223="","",IFERROR(VLOOKUP(DATASHEET!DP209,lookup,2,FALSE)-$P223,""))</f>
        <v/>
      </c>
      <c r="DO223" s="156" t="str">
        <f>IFERROR(INDEX(DATASHEET!$A$1:$DG$299,MATCH(PROGRESS!$A223,DATASHEET!$A$1:$A$299,0),MATCH(PROGRESS!DP$2,DATASHEET!$A$1:$DG$1,0)),"")</f>
        <v/>
      </c>
      <c r="DP223" s="156" t="str">
        <f t="shared" si="143"/>
        <v/>
      </c>
      <c r="DQ223" s="138" t="str">
        <f>IF(ISBLANK(DATASHEET!DQ209),"",DATASHEET!DQ209)</f>
        <v>PLO</v>
      </c>
      <c r="DR223" s="198" t="str">
        <f>IF(ISBLANK(DATASHEET!DR209),"",DATASHEET!DR209)</f>
        <v>11X-RE-2</v>
      </c>
      <c r="DS223" s="140" t="str">
        <f>IF(DT223="","",IFERROR(VLOOKUP(DATASHEET!DT209,lookup,2,FALSE)-$P223,""))</f>
        <v/>
      </c>
      <c r="DT223" s="156" t="str">
        <f>IFERROR(INDEX(DATASHEET!$A$1:$DG$299,MATCH(PROGRESS!$A223,DATASHEET!$A$1:$A$299,0),MATCH(PROGRESS!DU$2,DATASHEET!$A$1:$DG$1,0)),"")</f>
        <v/>
      </c>
      <c r="DU223" s="156" t="str">
        <f t="shared" si="144"/>
        <v/>
      </c>
      <c r="DV223" s="138" t="str">
        <f>IF(ISBLANK(DATASHEET!DU209),"",DATASHEET!DU209)</f>
        <v/>
      </c>
      <c r="DW223" s="198" t="str">
        <f>IF(ISBLANK(DATASHEET!DV209),"",DATASHEET!DV209)</f>
        <v/>
      </c>
      <c r="DX223" s="140" t="str">
        <f>IF(DY223="","",IFERROR(VLOOKUP(DATASHEET!DX209,lookup,2,FALSE)-$P223,""))</f>
        <v/>
      </c>
      <c r="DY223" s="156" t="str">
        <f>IFERROR(INDEX(DATASHEET!$A$1:$DG$299,MATCH(PROGRESS!$A223,DATASHEET!$A$1:$A$299,0),MATCH(PROGRESS!DZ$2,DATASHEET!$A$1:$DG$1,0)),"")</f>
        <v/>
      </c>
      <c r="DZ223" s="156" t="str">
        <f t="shared" si="145"/>
        <v/>
      </c>
      <c r="EA223" s="138" t="str">
        <f>IF(ISBLANK(DATASHEET!DY209),"",DATASHEET!DY209)</f>
        <v/>
      </c>
      <c r="EB223" s="198" t="str">
        <f>IF(ISBLANK(DATASHEET!DZ209),"",DATASHEET!DZ209)</f>
        <v/>
      </c>
      <c r="FD223" s="526"/>
      <c r="FE223" s="532"/>
      <c r="FF223" s="532"/>
      <c r="FG223" s="532"/>
      <c r="FH223" s="526"/>
      <c r="FI223" s="526"/>
      <c r="FJ223" s="532"/>
      <c r="FK223" s="526"/>
      <c r="FL223" s="532"/>
      <c r="FM223" s="526"/>
      <c r="FN223" s="532"/>
      <c r="FO223" s="532"/>
      <c r="FP223" s="532"/>
      <c r="FQ223" s="526"/>
      <c r="FR223" s="526"/>
      <c r="FS223" s="526"/>
      <c r="FT223" s="532"/>
      <c r="FU223" s="526"/>
      <c r="FV223" s="532"/>
      <c r="FW223" s="532"/>
      <c r="FX223" s="532"/>
      <c r="FY223" s="526"/>
      <c r="FZ223" s="532"/>
      <c r="GA223" s="529"/>
      <c r="GB223" s="530"/>
      <c r="GC223" s="530"/>
      <c r="GD223" s="529"/>
      <c r="GE223" s="530"/>
      <c r="GF223" s="530"/>
      <c r="GG223" s="530"/>
      <c r="GH223" s="530"/>
      <c r="GI223" s="530"/>
      <c r="GJ223" s="529"/>
      <c r="GK223" s="530"/>
      <c r="GL223" s="529"/>
      <c r="GM223" s="529"/>
      <c r="GN223" s="530"/>
      <c r="GO223" s="530"/>
      <c r="GP223" s="529"/>
      <c r="GQ223" s="529"/>
      <c r="GR223" s="530"/>
      <c r="GS223" s="530"/>
      <c r="GT223" s="529"/>
      <c r="HA223" t="s">
        <v>375</v>
      </c>
      <c r="HB223" t="s">
        <v>375</v>
      </c>
    </row>
    <row r="224" spans="1:210" ht="15.75" x14ac:dyDescent="0.25">
      <c r="A224" s="179">
        <f>DATASHEET!A210</f>
        <v>151606</v>
      </c>
      <c r="B224" s="58" t="str">
        <f>DATASHEET!B210</f>
        <v>WILLIAMS, Mya</v>
      </c>
      <c r="C224" s="169" t="str">
        <f>DATASHEET!C210</f>
        <v>11SDA</v>
      </c>
      <c r="D224" s="170" t="str">
        <f>DATASHEET!D210</f>
        <v>F</v>
      </c>
      <c r="E224" s="170" t="str">
        <f>DATASHEET!J210</f>
        <v>N</v>
      </c>
      <c r="F224" s="170" t="str">
        <f>DATASHEET!E210</f>
        <v>Y</v>
      </c>
      <c r="G224" s="170" t="str">
        <f>DATASHEET!F210</f>
        <v>Black and Any Other Ethnic Group</v>
      </c>
      <c r="H224" s="170" t="str">
        <f>DATASHEET!G210</f>
        <v>N</v>
      </c>
      <c r="I224" s="170" t="str">
        <f>DATASHEET!H210</f>
        <v>Y</v>
      </c>
      <c r="J224" s="170" t="str">
        <f>DATASHEET!I210</f>
        <v>N</v>
      </c>
      <c r="K224" s="171" t="str">
        <f>DATASHEET!M210</f>
        <v>M</v>
      </c>
      <c r="L224" s="88" t="str">
        <f t="shared" si="121"/>
        <v/>
      </c>
      <c r="M224" s="88" t="str">
        <f t="shared" si="122"/>
        <v/>
      </c>
      <c r="N224" s="498" t="str">
        <f>IF(ISBLANK(DATASHEET!L210),"",DATASHEET!L210)</f>
        <v>6-7</v>
      </c>
      <c r="O224" s="109">
        <f>IFERROR(IF(VLOOKUP(DATASHEET!A210,[5]YEAR11!$A$2:$AF$236,18,FALSE)="","",VLOOKUP(DATASHEET!A210,[5]YEAR11!$A$2:$AF$236,18,FALSE)),"")</f>
        <v>49.024999999999999</v>
      </c>
      <c r="P224" s="111">
        <f>IFERROR(IF(VLOOKUP(DATASHEET!A210,[5]YEAR11!$A$2:$AF$237,19,FALSE)="","",VLOOKUP(DATASHEET!A210,[5]YEAR11!$A$2:$AF$237,19,FALSE)),"")</f>
        <v>4.9024999999999999</v>
      </c>
      <c r="Q224" s="497">
        <f>'P8 BREAKDOWN'!M212</f>
        <v>-4.5024999999999995</v>
      </c>
      <c r="R224" s="140" t="str">
        <f>IF(S224="","",IFERROR(VLOOKUP(DATASHEET!AF210,lookup,2,FALSE)-$P224,""))</f>
        <v/>
      </c>
      <c r="S224" s="156" t="str">
        <f>IFERROR(INDEX(DATASHEET!$A$1:$DG$299,MATCH(PROGRESS!$A224,DATASHEET!$A$1:$A$299,0),MATCH(PROGRESS!T$2,DATASHEET!$A$1:$DG$1,0)),"")</f>
        <v/>
      </c>
      <c r="T224" s="156" t="str">
        <f t="shared" si="123"/>
        <v/>
      </c>
      <c r="U224" s="138" t="str">
        <f>IF(ISBLANK(DATASHEET!AG210),"",DATASHEET!AG210)</f>
        <v>PLE</v>
      </c>
      <c r="V224" s="198" t="str">
        <f>IF(ISBLANK(DATASHEET!AH210),"",DATASHEET!AH210)</f>
        <v>11LT-AR-1</v>
      </c>
      <c r="W224" s="140" t="str">
        <f>IF(X224="","",IFERROR(VLOOKUP(DATASHEET!AJ210,lookup,2,FALSE)-$P224,""))</f>
        <v/>
      </c>
      <c r="X224" s="156" t="str">
        <f>IFERROR(INDEX(DATASHEET!$A$1:$DG$299,MATCH(PROGRESS!$A224,DATASHEET!$A$1:$A$299,0),MATCH(PROGRESS!Y$2,DATASHEET!$A$1:$DG$1,0)),"")</f>
        <v/>
      </c>
      <c r="Y224" s="156" t="str">
        <f t="shared" si="124"/>
        <v/>
      </c>
      <c r="Z224" s="138" t="str">
        <f>IF(ISBLANK(DATASHEET!AK210),"",DATASHEET!AK210)</f>
        <v/>
      </c>
      <c r="AA224" s="198" t="str">
        <f>IF(ISBLANK(DATASHEET!AL210),"",DATASHEET!AL210)</f>
        <v/>
      </c>
      <c r="AB224" s="140" t="str">
        <f>IF(AC224="","",IFERROR(VLOOKUP(DATASHEET!AN210,lookup,2,FALSE)-$P224,""))</f>
        <v/>
      </c>
      <c r="AC224" s="156" t="str">
        <f>IFERROR(INDEX(DATASHEET!$A$1:$DG$299,MATCH(PROGRESS!$A224,DATASHEET!$A$1:$A$299,0),MATCH(PROGRESS!AD$2,DATASHEET!$A$1:$DG$1,0)),"")</f>
        <v/>
      </c>
      <c r="AD224" s="156" t="str">
        <f t="shared" si="125"/>
        <v/>
      </c>
      <c r="AE224" s="138" t="str">
        <f>IF(ISBLANK(DATASHEET!AO210),"",DATASHEET!AO210)</f>
        <v/>
      </c>
      <c r="AF224" s="198" t="str">
        <f>IF(ISBLANK(DATASHEET!AP210),"",DATASHEET!AP210)</f>
        <v/>
      </c>
      <c r="AG224" s="140" t="str">
        <f>IF(AH224="","",IFERROR(VLOOKUP(DATASHEET!AR210,lookup,2,FALSE)-$P224,""))</f>
        <v/>
      </c>
      <c r="AH224" s="156" t="str">
        <f>IFERROR(INDEX(DATASHEET!$A$1:$DG$299,MATCH(PROGRESS!$A224,DATASHEET!$A$1:$A$299,0),MATCH(PROGRESS!AI$2,DATASHEET!$A$1:$DG$1,0)),"")</f>
        <v/>
      </c>
      <c r="AI224" s="156" t="str">
        <f t="shared" si="126"/>
        <v/>
      </c>
      <c r="AJ224" s="138" t="str">
        <f>IF(ISBLANK(DATASHEET!AS210),"",DATASHEET!AS210)</f>
        <v/>
      </c>
      <c r="AK224" s="198" t="str">
        <f>IF(ISBLANK(DATASHEET!AT210),"",DATASHEET!AT210)</f>
        <v/>
      </c>
      <c r="AL224" s="140" t="str">
        <f>IF(AM224="","",IFERROR(VLOOKUP(DATASHEET!AV210,lookup,2,FALSE)-$P224,""))</f>
        <v/>
      </c>
      <c r="AM224" s="156" t="str">
        <f>IFERROR(INDEX(DATASHEET!$A$1:$DG$299,MATCH(PROGRESS!$A224,DATASHEET!$A$1:$A$299,0),MATCH(PROGRESS!AN$2,DATASHEET!$A$1:$DG$1,0)),"")</f>
        <v/>
      </c>
      <c r="AN224" s="156" t="str">
        <f t="shared" si="127"/>
        <v/>
      </c>
      <c r="AO224" s="138" t="str">
        <f>IF(ISBLANK(DATASHEET!AW210),"",DATASHEET!AW210)</f>
        <v/>
      </c>
      <c r="AP224" s="198" t="str">
        <f>IF(ISBLANK(DATASHEET!AX210),"",DATASHEET!AX210)</f>
        <v/>
      </c>
      <c r="AQ224" s="140" t="str">
        <f>IF(AR224="","",IFERROR(VLOOKUP(DATASHEET!AZ210,lookup,2,FALSE)-$P224,""))</f>
        <v/>
      </c>
      <c r="AR224" s="156" t="str">
        <f>IFERROR(INDEX(DATASHEET!$A$1:$DG$299,MATCH(PROGRESS!$A224,DATASHEET!$A$1:$A$299,0),MATCH(PROGRESS!AS$2,DATASHEET!$A$1:$DG$1,0)),"")</f>
        <v/>
      </c>
      <c r="AS224" s="156" t="str">
        <f t="shared" si="128"/>
        <v/>
      </c>
      <c r="AT224" s="138" t="str">
        <f>IF(ISBLANK(DATASHEET!BA210),"",DATASHEET!BA210)</f>
        <v/>
      </c>
      <c r="AU224" s="198" t="str">
        <f>IF(ISBLANK(DATASHEET!BB210),"",DATASHEET!BB210)</f>
        <v/>
      </c>
      <c r="AV224" s="140" t="str">
        <f>IF(AW224="","",IFERROR(VLOOKUP(DATASHEET!BD210,lookup,2,FALSE)-$P224,""))</f>
        <v/>
      </c>
      <c r="AW224" s="156" t="str">
        <f>IFERROR(INDEX(DATASHEET!$A$1:$DG$299,MATCH(PROGRESS!$A224,DATASHEET!$A$1:$A$299,0),MATCH(PROGRESS!AX$2,DATASHEET!$A$1:$DG$1,0)),"")</f>
        <v/>
      </c>
      <c r="AX224" s="156" t="str">
        <f t="shared" si="129"/>
        <v/>
      </c>
      <c r="AY224" s="138" t="str">
        <f>IF(ISBLANK(DATASHEET!BE210),"",DATASHEET!BE210)</f>
        <v/>
      </c>
      <c r="AZ224" s="198" t="str">
        <f>IF(ISBLANK(DATASHEET!BF210),"",DATASHEET!BF210)</f>
        <v/>
      </c>
      <c r="BA224" s="140" t="str">
        <f>IF(BB224="","",IFERROR(VLOOKUP(DATASHEET!BH210,lookup,2,FALSE)-$P224,""))</f>
        <v/>
      </c>
      <c r="BB224" s="156" t="str">
        <f>IFERROR(INDEX(DATASHEET!$A$1:$DG$299,MATCH(PROGRESS!$A224,DATASHEET!$A$1:$A$299,0),MATCH(PROGRESS!BC$2,DATASHEET!$A$1:$DG$1,0)),"")</f>
        <v/>
      </c>
      <c r="BC224" s="156" t="str">
        <f t="shared" si="130"/>
        <v/>
      </c>
      <c r="BD224" s="138" t="str">
        <f>IF(ISBLANK(DATASHEET!BI210),"",DATASHEET!BI210)</f>
        <v>JK</v>
      </c>
      <c r="BE224" s="198" t="str">
        <f>IF(ISBLANK(DATASHEET!BJ210),"",DATASHEET!BJ210)</f>
        <v>11X-EN-3</v>
      </c>
      <c r="BF224" s="140" t="str">
        <f>IF(BG224="","",IFERROR(VLOOKUP(DATASHEET!BL210,lookup,2,FALSE)-$P224,""))</f>
        <v/>
      </c>
      <c r="BG224" s="156" t="str">
        <f>IFERROR(INDEX(DATASHEET!$A$1:$DG$299,MATCH(PROGRESS!$A224,DATASHEET!$A$1:$A$299,0),MATCH(PROGRESS!BH$2,DATASHEET!$A$1:$DG$1,0)),"")</f>
        <v/>
      </c>
      <c r="BH224" s="156" t="str">
        <f t="shared" si="131"/>
        <v/>
      </c>
      <c r="BI224" s="138" t="str">
        <f>IF(ISBLANK(DATASHEET!BM210),"",DATASHEET!BM210)</f>
        <v/>
      </c>
      <c r="BJ224" s="198" t="str">
        <f>IF(ISBLANK(DATASHEET!BN210),"",DATASHEET!BN210)</f>
        <v/>
      </c>
      <c r="BK224" s="140" t="str">
        <f>IF(BL224="","",IFERROR(VLOOKUP(DATASHEET!BP210,lookup,2,FALSE)-$P224,""))</f>
        <v/>
      </c>
      <c r="BL224" s="156" t="str">
        <f>IFERROR(INDEX(DATASHEET!$A$1:$DG$299,MATCH(PROGRESS!$A224,DATASHEET!$A$1:$A$299,0),MATCH(PROGRESS!BM$2,DATASHEET!$A$1:$DG$1,0)),"")</f>
        <v/>
      </c>
      <c r="BM224" s="156" t="str">
        <f t="shared" si="132"/>
        <v/>
      </c>
      <c r="BN224" s="138" t="str">
        <f>IF(ISBLANK(DATASHEET!BQ210),"",DATASHEET!BQ210)</f>
        <v/>
      </c>
      <c r="BO224" s="198" t="str">
        <f>IF(ISBLANK(DATASHEET!BR210),"",DATASHEET!BR210)</f>
        <v/>
      </c>
      <c r="BP224" s="140" t="str">
        <f>IF(BQ224="","",IFERROR(VLOOKUP(DATASHEET!BX210,lookup,2,FALSE)-$P224,""))</f>
        <v/>
      </c>
      <c r="BQ224" s="156" t="str">
        <f>IFERROR(INDEX(DATASHEET!$A$1:$DG$299,MATCH(PROGRESS!$A224,DATASHEET!$A$1:$A$299,0),MATCH(PROGRESS!BR$2,DATASHEET!$A$1:$DG$1,0)),"")</f>
        <v/>
      </c>
      <c r="BR224" s="156" t="str">
        <f t="shared" si="133"/>
        <v/>
      </c>
      <c r="BS224" s="138" t="str">
        <f>IF(ISBLANK(DATASHEET!BY210),"",DATASHEET!BY210)</f>
        <v>LMA</v>
      </c>
      <c r="BT224" s="198" t="str">
        <f>IF(ISBLANK(DATASHEET!BZ210),"",DATASHEET!BZ210)</f>
        <v>11S-FR-1</v>
      </c>
      <c r="BU224" s="140" t="str">
        <f>IF(BV224="","",IFERROR(VLOOKUP(DATASHEET!CB210,lookup,2,FALSE)-$P224,""))</f>
        <v/>
      </c>
      <c r="BV224" s="156" t="str">
        <f>IFERROR(INDEX(DATASHEET!$A$1:$DG$299,MATCH(PROGRESS!$A224,DATASHEET!$A$1:$A$299,0),MATCH(PROGRESS!BW$2,DATASHEET!$A$1:$DG$1,0)),"")</f>
        <v/>
      </c>
      <c r="BW224" s="156" t="str">
        <f t="shared" si="134"/>
        <v/>
      </c>
      <c r="BX224" s="138" t="str">
        <f>IF(ISBLANK(DATASHEET!CC210),"",DATASHEET!CC210)</f>
        <v/>
      </c>
      <c r="BY224" s="198" t="str">
        <f>IF(ISBLANK(DATASHEET!CD210),"",DATASHEET!CD210)</f>
        <v/>
      </c>
      <c r="BZ224" s="140" t="str">
        <f>IF(CA224="","",IFERROR(VLOOKUP(DATASHEET!CE210,lookup,2,FALSE)-$P224,""))</f>
        <v/>
      </c>
      <c r="CA224" s="156" t="str">
        <f>IFERROR(INDEX(DATASHEET!$A$1:$DG$299,MATCH(PROGRESS!$A224,DATASHEET!$A$1:$A$299,0),MATCH(PROGRESS!CB$2,DATASHEET!$A$1:$DG$1,0)),"")</f>
        <v/>
      </c>
      <c r="CB224" s="156" t="str">
        <f t="shared" si="135"/>
        <v/>
      </c>
      <c r="CC224" s="138" t="str">
        <f>IF(ISBLANK(DATASHEET!CF210),"",DATASHEET!CF210)</f>
        <v/>
      </c>
      <c r="CD224" s="198" t="str">
        <f>IF(ISBLANK(DATASHEET!CG210),"",DATASHEET!CG210)</f>
        <v/>
      </c>
      <c r="CE224" s="140" t="str">
        <f>IF(CF224="","",IFERROR(VLOOKUP(DATASHEET!CJ210,lookup,2,FALSE)-$P224,""))</f>
        <v/>
      </c>
      <c r="CF224" s="156" t="str">
        <f>IFERROR(INDEX(DATASHEET!$A$1:$DG$299,MATCH(PROGRESS!$A224,DATASHEET!$A$1:$A$299,0),MATCH(PROGRESS!CG$2,DATASHEET!$A$1:$DG$1,0)),"")</f>
        <v/>
      </c>
      <c r="CG224" s="156" t="str">
        <f t="shared" si="136"/>
        <v/>
      </c>
      <c r="CH224" s="138" t="str">
        <f>IF(ISBLANK(DATASHEET!CK210),"",DATASHEET!CK210)</f>
        <v>MSA</v>
      </c>
      <c r="CI224" s="198" t="str">
        <f>IF(ISBLANK(DATASHEET!CL210),"",DATASHEET!CL210)</f>
        <v>11MS2-HI2-7</v>
      </c>
      <c r="CJ224" s="140" t="str">
        <f>IF(CK224="","",IFERROR(VLOOKUP(DATASHEET!CN210,lookup,2,FALSE)-$P224,""))</f>
        <v/>
      </c>
      <c r="CK224" s="156" t="str">
        <f>IFERROR(INDEX(DATASHEET!$A$1:$DG$299,MATCH(PROGRESS!$A224,DATASHEET!$A$1:$A$299,0),MATCH(PROGRESS!CL$2,DATASHEET!$A$1:$DG$1,0)),"")</f>
        <v/>
      </c>
      <c r="CL224" s="156" t="str">
        <f t="shared" si="137"/>
        <v/>
      </c>
      <c r="CM224" s="138" t="str">
        <f>IF(ISBLANK(DATASHEET!CO210),"",DATASHEET!CO210)</f>
        <v>JQ</v>
      </c>
      <c r="CN224" s="198" t="str">
        <f>IF(ISBLANK(DATASHEET!CP210),"",DATASHEET!CP210)</f>
        <v>11S-MA-3</v>
      </c>
      <c r="CO224" s="140" t="str">
        <f>IF(CP224="","",IFERROR(VLOOKUP(DATASHEET!CR210,lookup,2,FALSE)-$P224,""))</f>
        <v/>
      </c>
      <c r="CP224" s="156" t="str">
        <f>IFERROR(INDEX(DATASHEET!$A$1:$DG$299,MATCH(PROGRESS!$A224,DATASHEET!$A$1:$A$299,0),MATCH(PROGRESS!CQ$2,DATASHEET!$A$1:$DG$1,0)),"")</f>
        <v/>
      </c>
      <c r="CQ224" s="156" t="str">
        <f t="shared" si="138"/>
        <v/>
      </c>
      <c r="CR224" s="138" t="str">
        <f>IF(ISBLANK(DATASHEET!CS210),"",DATASHEET!CS210)</f>
        <v/>
      </c>
      <c r="CS224" s="198" t="str">
        <f>IF(ISBLANK(DATASHEET!CT210),"",DATASHEET!CT210)</f>
        <v/>
      </c>
      <c r="CT224" s="140" t="str">
        <f>IF(CU224="","",IFERROR(VLOOKUP(DATASHEET!CV210,lookup,2,FALSE)-$P224,""))</f>
        <v/>
      </c>
      <c r="CU224" s="156" t="str">
        <f>IFERROR(INDEX(DATASHEET!$A$1:$DG$299,MATCH(PROGRESS!$A224,DATASHEET!$A$1:$A$299,0),MATCH(PROGRESS!CV$2,DATASHEET!$A$1:$DG$1,0)),"")</f>
        <v/>
      </c>
      <c r="CV224" s="156" t="str">
        <f t="shared" si="139"/>
        <v/>
      </c>
      <c r="CW224" s="138" t="str">
        <f>IF(ISBLANK(DATASHEET!CW210),"",DATASHEET!CW210)</f>
        <v/>
      </c>
      <c r="CX224" s="198" t="str">
        <f>IF(ISBLANK(DATASHEET!CX210),"",DATASHEET!CX210)</f>
        <v/>
      </c>
      <c r="CY224" s="140" t="str">
        <f>IF(CZ224="","",IFERROR(VLOOKUP(DATASHEET!DD210,lookup,2,FALSE)-$P224,""))</f>
        <v/>
      </c>
      <c r="CZ224" s="156" t="str">
        <f>IFERROR(INDEX(DATASHEET!$A$1:$DG$299,MATCH(PROGRESS!$A224,DATASHEET!$A$1:$A$299,0),MATCH(PROGRESS!DA$2,DATASHEET!$A$1:$DG$1,0)),"")</f>
        <v/>
      </c>
      <c r="DA224" s="156" t="str">
        <f t="shared" si="140"/>
        <v/>
      </c>
      <c r="DB224" s="138" t="str">
        <f>IF(ISBLANK(DATASHEET!DE210),"",DATASHEET!DE210)</f>
        <v/>
      </c>
      <c r="DC224" s="198" t="str">
        <f>IF(ISBLANK(DATASHEET!DF210),"",DATASHEET!DF210)</f>
        <v/>
      </c>
      <c r="DD224" s="140" t="str">
        <f>IF(DE224="","",IFERROR(VLOOKUP(DATASHEET!DH210,lookup,2,FALSE)-$P224,""))</f>
        <v/>
      </c>
      <c r="DE224" s="156" t="str">
        <f>IFERROR(INDEX(DATASHEET!$A$1:$DG$299,MATCH(PROGRESS!$A224,DATASHEET!$A$1:$A$299,0),MATCH(PROGRESS!DF$2,DATASHEET!$A$1:$DG$1,0)),"")</f>
        <v/>
      </c>
      <c r="DF224" s="156" t="str">
        <f t="shared" si="141"/>
        <v/>
      </c>
      <c r="DG224" s="138" t="str">
        <f>IF(ISBLANK(DATASHEET!DI210),"",DATASHEET!DI210)</f>
        <v/>
      </c>
      <c r="DH224" s="198" t="str">
        <f>IF(ISBLANK(DATASHEET!DJ210),"",DATASHEET!DJ210)</f>
        <v/>
      </c>
      <c r="DI224" s="140" t="str">
        <f>IF(DJ224="","",IFERROR(VLOOKUP(DATASHEET!DL210,lookup,2,FALSE)-$P224,""))</f>
        <v/>
      </c>
      <c r="DJ224" s="156" t="str">
        <f>IFERROR(INDEX(DATASHEET!$A$1:$DG$299,MATCH(PROGRESS!$A224,DATASHEET!$A$1:$A$299,0),MATCH(PROGRESS!DK$2,DATASHEET!$A$1:$DG$1,0)),"")</f>
        <v/>
      </c>
      <c r="DK224" s="156" t="str">
        <f t="shared" si="142"/>
        <v/>
      </c>
      <c r="DL224" s="138" t="str">
        <f>IF(ISBLANK(DATASHEET!DM210),"",DATASHEET!DM210)</f>
        <v/>
      </c>
      <c r="DM224" s="198" t="str">
        <f>IF(ISBLANK(DATASHEET!DN210),"",DATASHEET!DN210)</f>
        <v/>
      </c>
      <c r="DN224" s="140" t="str">
        <f>IF(DO224="","",IFERROR(VLOOKUP(DATASHEET!DP210,lookup,2,FALSE)-$P224,""))</f>
        <v/>
      </c>
      <c r="DO224" s="156" t="str">
        <f>IFERROR(INDEX(DATASHEET!$A$1:$DG$299,MATCH(PROGRESS!$A224,DATASHEET!$A$1:$A$299,0),MATCH(PROGRESS!DP$2,DATASHEET!$A$1:$DG$1,0)),"")</f>
        <v/>
      </c>
      <c r="DP224" s="156" t="str">
        <f t="shared" si="143"/>
        <v/>
      </c>
      <c r="DQ224" s="138" t="str">
        <f>IF(ISBLANK(DATASHEET!DQ210),"",DATASHEET!DQ210)</f>
        <v>FG</v>
      </c>
      <c r="DR224" s="198" t="str">
        <f>IF(ISBLANK(DATASHEET!DR210),"",DATASHEET!DR210)</f>
        <v>11X-RE-4</v>
      </c>
      <c r="DS224" s="140" t="str">
        <f>IF(DT224="","",IFERROR(VLOOKUP(DATASHEET!DT210,lookup,2,FALSE)-$P224,""))</f>
        <v/>
      </c>
      <c r="DT224" s="156" t="str">
        <f>IFERROR(INDEX(DATASHEET!$A$1:$DG$299,MATCH(PROGRESS!$A224,DATASHEET!$A$1:$A$299,0),MATCH(PROGRESS!DU$2,DATASHEET!$A$1:$DG$1,0)),"")</f>
        <v/>
      </c>
      <c r="DU224" s="156" t="str">
        <f t="shared" si="144"/>
        <v/>
      </c>
      <c r="DV224" s="138" t="str">
        <f>IF(ISBLANK(DATASHEET!DU210),"",DATASHEET!DU210)</f>
        <v>ES</v>
      </c>
      <c r="DW224" s="198" t="str">
        <f>IF(ISBLANK(DATASHEET!DV210),"",DATASHEET!DV210)</f>
        <v>11C-SC-3</v>
      </c>
      <c r="DX224" s="140" t="str">
        <f>IF(DY224="","",IFERROR(VLOOKUP(DATASHEET!DX210,lookup,2,FALSE)-$P224,""))</f>
        <v/>
      </c>
      <c r="DY224" s="156" t="str">
        <f>IFERROR(INDEX(DATASHEET!$A$1:$DG$299,MATCH(PROGRESS!$A224,DATASHEET!$A$1:$A$299,0),MATCH(PROGRESS!DZ$2,DATASHEET!$A$1:$DG$1,0)),"")</f>
        <v/>
      </c>
      <c r="DZ224" s="156" t="str">
        <f t="shared" si="145"/>
        <v/>
      </c>
      <c r="EA224" s="138" t="str">
        <f>IF(ISBLANK(DATASHEET!DY210),"",DATASHEET!DY210)</f>
        <v/>
      </c>
      <c r="EB224" s="198" t="str">
        <f>IF(ISBLANK(DATASHEET!DZ210),"",DATASHEET!DZ210)</f>
        <v/>
      </c>
      <c r="FD224" s="526"/>
      <c r="FE224" s="532"/>
      <c r="FF224" s="532"/>
      <c r="FG224" s="532"/>
      <c r="FH224" s="526"/>
      <c r="FI224" s="526"/>
      <c r="FJ224" s="532"/>
      <c r="FK224" s="526"/>
      <c r="FL224" s="532"/>
      <c r="FM224" s="526"/>
      <c r="FN224" s="532"/>
      <c r="FO224" s="532"/>
      <c r="FP224" s="532"/>
      <c r="FQ224" s="526"/>
      <c r="FR224" s="526"/>
      <c r="FS224" s="526"/>
      <c r="FT224" s="532"/>
      <c r="FU224" s="526"/>
      <c r="FV224" s="532"/>
      <c r="FW224" s="532"/>
      <c r="FX224" s="532"/>
      <c r="FY224" s="526"/>
      <c r="FZ224" s="532"/>
      <c r="GA224" s="529"/>
      <c r="GB224" s="530"/>
      <c r="GC224" s="530"/>
      <c r="GD224" s="529"/>
      <c r="GE224" s="530"/>
      <c r="GF224" s="530"/>
      <c r="GG224" s="530"/>
      <c r="GH224" s="530"/>
      <c r="GI224" s="530"/>
      <c r="GJ224" s="529"/>
      <c r="GK224" s="530"/>
      <c r="GL224" s="529"/>
      <c r="GM224" s="529"/>
      <c r="GN224" s="530"/>
      <c r="GO224" s="530"/>
      <c r="GP224" s="529"/>
      <c r="GQ224" s="529"/>
      <c r="GR224" s="530"/>
      <c r="GS224" s="530"/>
      <c r="GT224" s="529"/>
    </row>
    <row r="225" spans="1:210" ht="15.75" x14ac:dyDescent="0.25">
      <c r="A225" s="179">
        <f>DATASHEET!A211</f>
        <v>151657</v>
      </c>
      <c r="B225" s="58" t="str">
        <f>DATASHEET!B211</f>
        <v>WOMERSLEY, Poppy</v>
      </c>
      <c r="C225" s="169" t="str">
        <f>DATASHEET!C211</f>
        <v>11EGQ</v>
      </c>
      <c r="D225" s="170" t="str">
        <f>DATASHEET!D211</f>
        <v>F</v>
      </c>
      <c r="E225" s="170" t="str">
        <f>DATASHEET!J211</f>
        <v>N</v>
      </c>
      <c r="F225" s="170" t="str">
        <f>DATASHEET!E211</f>
        <v>N</v>
      </c>
      <c r="G225" s="170" t="str">
        <f>DATASHEET!F211</f>
        <v>White - British</v>
      </c>
      <c r="H225" s="170" t="str">
        <f>DATASHEET!G211</f>
        <v>N</v>
      </c>
      <c r="I225" s="170" t="str">
        <f>DATASHEET!H211</f>
        <v>N</v>
      </c>
      <c r="J225" s="170" t="str">
        <f>DATASHEET!I211</f>
        <v>N</v>
      </c>
      <c r="K225" s="171" t="str">
        <f>DATASHEET!M211</f>
        <v>H</v>
      </c>
      <c r="L225" s="88" t="str">
        <f t="shared" si="121"/>
        <v/>
      </c>
      <c r="M225" s="88" t="str">
        <f t="shared" si="122"/>
        <v/>
      </c>
      <c r="N225" s="498" t="str">
        <f>IF(ISBLANK(DATASHEET!L211),"",DATASHEET!L211)</f>
        <v>6-7</v>
      </c>
      <c r="O225" s="109">
        <f>IFERROR(IF(VLOOKUP(DATASHEET!A211,[5]YEAR11!$A$2:$AF$236,18,FALSE)="","",VLOOKUP(DATASHEET!A211,[5]YEAR11!$A$2:$AF$236,18,FALSE)),"")</f>
        <v>64.375</v>
      </c>
      <c r="P225" s="111">
        <f>IFERROR(IF(VLOOKUP(DATASHEET!A211,[5]YEAR11!$A$2:$AF$237,19,FALSE)="","",VLOOKUP(DATASHEET!A211,[5]YEAR11!$A$2:$AF$237,19,FALSE)),"")</f>
        <v>6.4375</v>
      </c>
      <c r="Q225" s="497">
        <f>'P8 BREAKDOWN'!M213</f>
        <v>-5.8375000000000004</v>
      </c>
      <c r="R225" s="140" t="str">
        <f>IF(S225="","",IFERROR(VLOOKUP(DATASHEET!AF211,lookup,2,FALSE)-$P225,""))</f>
        <v/>
      </c>
      <c r="S225" s="156" t="str">
        <f>IFERROR(INDEX(DATASHEET!$A$1:$DG$299,MATCH(PROGRESS!$A225,DATASHEET!$A$1:$A$299,0),MATCH(PROGRESS!T$2,DATASHEET!$A$1:$DG$1,0)),"")</f>
        <v/>
      </c>
      <c r="T225" s="156" t="str">
        <f t="shared" ref="T225:T234" si="146">IFERROR(VLOOKUP(S225,lookup,2,FALSE),"")</f>
        <v/>
      </c>
      <c r="U225" s="138" t="str">
        <f>IF(ISBLANK(DATASHEET!AG211),"",DATASHEET!AG211)</f>
        <v/>
      </c>
      <c r="V225" s="198" t="str">
        <f>IF(ISBLANK(DATASHEET!AH211),"",DATASHEET!AH211)</f>
        <v/>
      </c>
      <c r="W225" s="140" t="str">
        <f>IF(X225="","",IFERROR(VLOOKUP(DATASHEET!AJ211,lookup,2,FALSE)-$P225,""))</f>
        <v/>
      </c>
      <c r="X225" s="156" t="str">
        <f>IFERROR(INDEX(DATASHEET!$A$1:$DG$299,MATCH(PROGRESS!$A225,DATASHEET!$A$1:$A$299,0),MATCH(PROGRESS!Y$2,DATASHEET!$A$1:$DG$1,0)),"")</f>
        <v/>
      </c>
      <c r="Y225" s="156" t="str">
        <f t="shared" ref="Y225:Y234" si="147">IFERROR(VLOOKUP(X225,lookup,2,FALSE),"")</f>
        <v/>
      </c>
      <c r="Z225" s="138" t="str">
        <f>IF(ISBLANK(DATASHEET!AK211),"",DATASHEET!AK211)</f>
        <v/>
      </c>
      <c r="AA225" s="198" t="str">
        <f>IF(ISBLANK(DATASHEET!AL211),"",DATASHEET!AL211)</f>
        <v/>
      </c>
      <c r="AB225" s="140" t="str">
        <f>IF(AC225="","",IFERROR(VLOOKUP(DATASHEET!AN211,lookup,2,FALSE)-$P225,""))</f>
        <v/>
      </c>
      <c r="AC225" s="156" t="str">
        <f>IFERROR(INDEX(DATASHEET!$A$1:$DG$299,MATCH(PROGRESS!$A225,DATASHEET!$A$1:$A$299,0),MATCH(PROGRESS!AD$2,DATASHEET!$A$1:$DG$1,0)),"")</f>
        <v/>
      </c>
      <c r="AD225" s="156" t="str">
        <f t="shared" ref="AD225:AD234" si="148">IFERROR(VLOOKUP(AC225,lookup,2,FALSE),"")</f>
        <v/>
      </c>
      <c r="AE225" s="138" t="str">
        <f>IF(ISBLANK(DATASHEET!AO211),"",DATASHEET!AO211)</f>
        <v/>
      </c>
      <c r="AF225" s="198" t="str">
        <f>IF(ISBLANK(DATASHEET!AP211),"",DATASHEET!AP211)</f>
        <v/>
      </c>
      <c r="AG225" s="140" t="str">
        <f>IF(AH225="","",IFERROR(VLOOKUP(DATASHEET!AR211,lookup,2,FALSE)-$P225,""))</f>
        <v/>
      </c>
      <c r="AH225" s="156" t="str">
        <f>IFERROR(INDEX(DATASHEET!$A$1:$DG$299,MATCH(PROGRESS!$A225,DATASHEET!$A$1:$A$299,0),MATCH(PROGRESS!AI$2,DATASHEET!$A$1:$DG$1,0)),"")</f>
        <v/>
      </c>
      <c r="AI225" s="156" t="str">
        <f t="shared" ref="AI225:AI234" si="149">IFERROR(VLOOKUP(AH225,lookup,2,FALSE),"")</f>
        <v/>
      </c>
      <c r="AJ225" s="138" t="str">
        <f>IF(ISBLANK(DATASHEET!AS211),"",DATASHEET!AS211)</f>
        <v/>
      </c>
      <c r="AK225" s="198" t="str">
        <f>IF(ISBLANK(DATASHEET!AT211),"",DATASHEET!AT211)</f>
        <v/>
      </c>
      <c r="AL225" s="140" t="str">
        <f>IF(AM225="","",IFERROR(VLOOKUP(DATASHEET!AV211,lookup,2,FALSE)-$P225,""))</f>
        <v/>
      </c>
      <c r="AM225" s="156" t="str">
        <f>IFERROR(INDEX(DATASHEET!$A$1:$DG$299,MATCH(PROGRESS!$A225,DATASHEET!$A$1:$A$299,0),MATCH(PROGRESS!AN$2,DATASHEET!$A$1:$DG$1,0)),"")</f>
        <v/>
      </c>
      <c r="AN225" s="156" t="str">
        <f t="shared" ref="AN225:AN234" si="150">IFERROR(VLOOKUP(AM225,lookup,2,FALSE),"")</f>
        <v/>
      </c>
      <c r="AO225" s="138" t="str">
        <f>IF(ISBLANK(DATASHEET!AW211),"",DATASHEET!AW211)</f>
        <v/>
      </c>
      <c r="AP225" s="198" t="str">
        <f>IF(ISBLANK(DATASHEET!AX211),"",DATASHEET!AX211)</f>
        <v/>
      </c>
      <c r="AQ225" s="140" t="str">
        <f>IF(AR225="","",IFERROR(VLOOKUP(DATASHEET!AZ211,lookup,2,FALSE)-$P225,""))</f>
        <v/>
      </c>
      <c r="AR225" s="156" t="str">
        <f>IFERROR(INDEX(DATASHEET!$A$1:$DG$299,MATCH(PROGRESS!$A225,DATASHEET!$A$1:$A$299,0),MATCH(PROGRESS!AS$2,DATASHEET!$A$1:$DG$1,0)),"")</f>
        <v/>
      </c>
      <c r="AS225" s="156" t="str">
        <f t="shared" ref="AS225:AS234" si="151">IFERROR(VLOOKUP(AR225,lookup,2,FALSE),"")</f>
        <v/>
      </c>
      <c r="AT225" s="138" t="str">
        <f>IF(ISBLANK(DATASHEET!BA211),"",DATASHEET!BA211)</f>
        <v/>
      </c>
      <c r="AU225" s="198" t="str">
        <f>IF(ISBLANK(DATASHEET!BB211),"",DATASHEET!BB211)</f>
        <v/>
      </c>
      <c r="AV225" s="140" t="str">
        <f>IF(AW225="","",IFERROR(VLOOKUP(DATASHEET!BD211,lookup,2,FALSE)-$P225,""))</f>
        <v/>
      </c>
      <c r="AW225" s="156" t="str">
        <f>IFERROR(INDEX(DATASHEET!$A$1:$DG$299,MATCH(PROGRESS!$A225,DATASHEET!$A$1:$A$299,0),MATCH(PROGRESS!AX$2,DATASHEET!$A$1:$DG$1,0)),"")</f>
        <v/>
      </c>
      <c r="AX225" s="156" t="str">
        <f t="shared" ref="AX225:AX234" si="152">IFERROR(VLOOKUP(AW225,lookup,2,FALSE),"")</f>
        <v/>
      </c>
      <c r="AY225" s="138" t="str">
        <f>IF(ISBLANK(DATASHEET!BE211),"",DATASHEET!BE211)</f>
        <v/>
      </c>
      <c r="AZ225" s="198" t="str">
        <f>IF(ISBLANK(DATASHEET!BF211),"",DATASHEET!BF211)</f>
        <v/>
      </c>
      <c r="BA225" s="140" t="str">
        <f>IF(BB225="","",IFERROR(VLOOKUP(DATASHEET!BH211,lookup,2,FALSE)-$P225,""))</f>
        <v/>
      </c>
      <c r="BB225" s="156" t="str">
        <f>IFERROR(INDEX(DATASHEET!$A$1:$DG$299,MATCH(PROGRESS!$A225,DATASHEET!$A$1:$A$299,0),MATCH(PROGRESS!BC$2,DATASHEET!$A$1:$DG$1,0)),"")</f>
        <v/>
      </c>
      <c r="BC225" s="156" t="str">
        <f t="shared" ref="BC225:BC234" si="153">IFERROR(VLOOKUP(BB225,lookup,2,FALSE),"")</f>
        <v/>
      </c>
      <c r="BD225" s="138" t="str">
        <f>IF(ISBLANK(DATASHEET!BI211),"",DATASHEET!BI211)</f>
        <v>CMC</v>
      </c>
      <c r="BE225" s="198" t="str">
        <f>IF(ISBLANK(DATASHEET!BJ211),"",DATASHEET!BJ211)</f>
        <v>11X-EN-4</v>
      </c>
      <c r="BF225" s="140" t="str">
        <f>IF(BG225="","",IFERROR(VLOOKUP(DATASHEET!BL211,lookup,2,FALSE)-$P225,""))</f>
        <v/>
      </c>
      <c r="BG225" s="156" t="str">
        <f>IFERROR(INDEX(DATASHEET!$A$1:$DG$299,MATCH(PROGRESS!$A225,DATASHEET!$A$1:$A$299,0),MATCH(PROGRESS!BH$2,DATASHEET!$A$1:$DG$1,0)),"")</f>
        <v/>
      </c>
      <c r="BH225" s="156" t="str">
        <f t="shared" ref="BH225:BH234" si="154">IFERROR(VLOOKUP(BG225,lookup,2,FALSE),"")</f>
        <v/>
      </c>
      <c r="BI225" s="138" t="str">
        <f>IF(ISBLANK(DATASHEET!BM211),"",DATASHEET!BM211)</f>
        <v/>
      </c>
      <c r="BJ225" s="198" t="str">
        <f>IF(ISBLANK(DATASHEET!BN211),"",DATASHEET!BN211)</f>
        <v/>
      </c>
      <c r="BK225" s="140" t="str">
        <f>IF(BL225="","",IFERROR(VLOOKUP(DATASHEET!BP211,lookup,2,FALSE)-$P225,""))</f>
        <v/>
      </c>
      <c r="BL225" s="156" t="str">
        <f>IFERROR(INDEX(DATASHEET!$A$1:$DG$299,MATCH(PROGRESS!$A225,DATASHEET!$A$1:$A$299,0),MATCH(PROGRESS!BM$2,DATASHEET!$A$1:$DG$1,0)),"")</f>
        <v/>
      </c>
      <c r="BM225" s="156" t="str">
        <f t="shared" ref="BM225:BM234" si="155">IFERROR(VLOOKUP(BL225,lookup,2,FALSE),"")</f>
        <v/>
      </c>
      <c r="BN225" s="138" t="str">
        <f>IF(ISBLANK(DATASHEET!BQ211),"",DATASHEET!BQ211)</f>
        <v/>
      </c>
      <c r="BO225" s="198" t="str">
        <f>IF(ISBLANK(DATASHEET!BR211),"",DATASHEET!BR211)</f>
        <v/>
      </c>
      <c r="BP225" s="140" t="str">
        <f>IF(BQ225="","",IFERROR(VLOOKUP(DATASHEET!BX211,lookup,2,FALSE)-$P225,""))</f>
        <v/>
      </c>
      <c r="BQ225" s="156" t="str">
        <f>IFERROR(INDEX(DATASHEET!$A$1:$DG$299,MATCH(PROGRESS!$A225,DATASHEET!$A$1:$A$299,0),MATCH(PROGRESS!BR$2,DATASHEET!$A$1:$DG$1,0)),"")</f>
        <v/>
      </c>
      <c r="BR225" s="156" t="str">
        <f t="shared" ref="BR225:BR234" si="156">IFERROR(VLOOKUP(BQ225,lookup,2,FALSE),"")</f>
        <v/>
      </c>
      <c r="BS225" s="138" t="str">
        <f>IF(ISBLANK(DATASHEET!BY211),"",DATASHEET!BY211)</f>
        <v>LMA</v>
      </c>
      <c r="BT225" s="198" t="str">
        <f>IF(ISBLANK(DATASHEET!BZ211),"",DATASHEET!BZ211)</f>
        <v>11S-FR-1</v>
      </c>
      <c r="BU225" s="140" t="str">
        <f>IF(BV225="","",IFERROR(VLOOKUP(DATASHEET!CB211,lookup,2,FALSE)-$P225,""))</f>
        <v/>
      </c>
      <c r="BV225" s="156" t="str">
        <f>IFERROR(INDEX(DATASHEET!$A$1:$DG$299,MATCH(PROGRESS!$A225,DATASHEET!$A$1:$A$299,0),MATCH(PROGRESS!BW$2,DATASHEET!$A$1:$DG$1,0)),"")</f>
        <v/>
      </c>
      <c r="BW225" s="156" t="str">
        <f t="shared" si="134"/>
        <v/>
      </c>
      <c r="BX225" s="138" t="str">
        <f>IF(ISBLANK(DATASHEET!CC211),"",DATASHEET!CC211)</f>
        <v/>
      </c>
      <c r="BY225" s="198" t="str">
        <f>IF(ISBLANK(DATASHEET!CD211),"",DATASHEET!CD211)</f>
        <v/>
      </c>
      <c r="BZ225" s="140" t="str">
        <f>IF(CA225="","",IFERROR(VLOOKUP(DATASHEET!CE211,lookup,2,FALSE)-$P225,""))</f>
        <v/>
      </c>
      <c r="CA225" s="156" t="str">
        <f>IFERROR(INDEX(DATASHEET!$A$1:$DG$299,MATCH(PROGRESS!$A225,DATASHEET!$A$1:$A$299,0),MATCH(PROGRESS!CB$2,DATASHEET!$A$1:$DG$1,0)),"")</f>
        <v/>
      </c>
      <c r="CB225" s="156" t="str">
        <f t="shared" si="135"/>
        <v/>
      </c>
      <c r="CC225" s="138" t="str">
        <f>IF(ISBLANK(DATASHEET!CF211),"",DATASHEET!CF211)</f>
        <v/>
      </c>
      <c r="CD225" s="198" t="str">
        <f>IF(ISBLANK(DATASHEET!CG211),"",DATASHEET!CG211)</f>
        <v>AWIL</v>
      </c>
      <c r="CE225" s="140" t="str">
        <f>IF(CF225="","",IFERROR(VLOOKUP(DATASHEET!CJ211,lookup,2,FALSE)-$P225,""))</f>
        <v/>
      </c>
      <c r="CF225" s="156" t="str">
        <f>IFERROR(INDEX(DATASHEET!$A$1:$DG$299,MATCH(PROGRESS!$A225,DATASHEET!$A$1:$A$299,0),MATCH(PROGRESS!CG$2,DATASHEET!$A$1:$DG$1,0)),"")</f>
        <v/>
      </c>
      <c r="CG225" s="156" t="str">
        <f t="shared" ref="CG225:CG234" si="157">IFERROR(VLOOKUP(CF225,lookup,2,FALSE),"")</f>
        <v/>
      </c>
      <c r="CH225" s="138" t="str">
        <f>IF(ISBLANK(DATASHEET!CK211),"",DATASHEET!CK211)</f>
        <v/>
      </c>
      <c r="CI225" s="198" t="str">
        <f>IF(ISBLANK(DATASHEET!CL211),"",DATASHEET!CL211)</f>
        <v/>
      </c>
      <c r="CJ225" s="140" t="str">
        <f>IF(CK225="","",IFERROR(VLOOKUP(DATASHEET!CN211,lookup,2,FALSE)-$P225,""))</f>
        <v/>
      </c>
      <c r="CK225" s="156" t="str">
        <f>IFERROR(INDEX(DATASHEET!$A$1:$DG$299,MATCH(PROGRESS!$A225,DATASHEET!$A$1:$A$299,0),MATCH(PROGRESS!CL$2,DATASHEET!$A$1:$DG$1,0)),"")</f>
        <v/>
      </c>
      <c r="CL225" s="156" t="str">
        <f t="shared" ref="CL225:CL234" si="158">IFERROR(VLOOKUP(CK225,lookup,2,FALSE),"")</f>
        <v/>
      </c>
      <c r="CM225" s="138" t="str">
        <f>IF(ISBLANK(DATASHEET!CO211),"",DATASHEET!CO211)</f>
        <v>NBU</v>
      </c>
      <c r="CN225" s="198" t="str">
        <f>IF(ISBLANK(DATASHEET!CP211),"",DATASHEET!CP211)</f>
        <v>11X-MA-3</v>
      </c>
      <c r="CO225" s="140" t="str">
        <f>IF(CP225="","",IFERROR(VLOOKUP(DATASHEET!CR211,lookup,2,FALSE)-$P225,""))</f>
        <v/>
      </c>
      <c r="CP225" s="156" t="str">
        <f>IFERROR(INDEX(DATASHEET!$A$1:$DG$299,MATCH(PROGRESS!$A225,DATASHEET!$A$1:$A$299,0),MATCH(PROGRESS!CQ$2,DATASHEET!$A$1:$DG$1,0)),"")</f>
        <v/>
      </c>
      <c r="CQ225" s="156" t="str">
        <f t="shared" ref="CQ225:CQ234" si="159">IFERROR(VLOOKUP(CP225,lookup,2,FALSE),"")</f>
        <v/>
      </c>
      <c r="CR225" s="138" t="str">
        <f>IF(ISBLANK(DATASHEET!CS211),"",DATASHEET!CS211)</f>
        <v/>
      </c>
      <c r="CS225" s="198" t="str">
        <f>IF(ISBLANK(DATASHEET!CT211),"",DATASHEET!CT211)</f>
        <v/>
      </c>
      <c r="CT225" s="140" t="str">
        <f>IF(CU225="","",IFERROR(VLOOKUP(DATASHEET!CV211,lookup,2,FALSE)-$P225,""))</f>
        <v/>
      </c>
      <c r="CU225" s="156" t="str">
        <f>IFERROR(INDEX(DATASHEET!$A$1:$DG$299,MATCH(PROGRESS!$A225,DATASHEET!$A$1:$A$299,0),MATCH(PROGRESS!CV$2,DATASHEET!$A$1:$DG$1,0)),"")</f>
        <v/>
      </c>
      <c r="CV225" s="156" t="str">
        <f t="shared" ref="CV225:CV234" si="160">IFERROR(VLOOKUP(CU225,lookup,2,FALSE),"")</f>
        <v/>
      </c>
      <c r="CW225" s="138" t="str">
        <f>IF(ISBLANK(DATASHEET!CW211),"",DATASHEET!CW211)</f>
        <v>SGO</v>
      </c>
      <c r="CX225" s="198" t="str">
        <f>IF(ISBLANK(DATASHEET!CX211),"",DATASHEET!CX211)</f>
        <v>11LT-PHO-6</v>
      </c>
      <c r="CY225" s="140" t="str">
        <f>IF(CZ225="","",IFERROR(VLOOKUP(DATASHEET!DD211,lookup,2,FALSE)-$P225,""))</f>
        <v/>
      </c>
      <c r="CZ225" s="156" t="str">
        <f>IFERROR(INDEX(DATASHEET!$A$1:$DG$299,MATCH(PROGRESS!$A225,DATASHEET!$A$1:$A$299,0),MATCH(PROGRESS!DA$2,DATASHEET!$A$1:$DG$1,0)),"")</f>
        <v/>
      </c>
      <c r="DA225" s="156" t="str">
        <f t="shared" ref="DA225:DA234" si="161">IFERROR(VLOOKUP(CZ225,lookup,2,FALSE),"")</f>
        <v/>
      </c>
      <c r="DB225" s="138" t="str">
        <f>IF(ISBLANK(DATASHEET!DE211),"",DATASHEET!DE211)</f>
        <v/>
      </c>
      <c r="DC225" s="198" t="str">
        <f>IF(ISBLANK(DATASHEET!DF211),"",DATASHEET!DF211)</f>
        <v/>
      </c>
      <c r="DD225" s="140" t="str">
        <f>IF(DE225="","",IFERROR(VLOOKUP(DATASHEET!DH211,lookup,2,FALSE)-$P225,""))</f>
        <v/>
      </c>
      <c r="DE225" s="156" t="str">
        <f>IFERROR(INDEX(DATASHEET!$A$1:$DG$299,MATCH(PROGRESS!$A225,DATASHEET!$A$1:$A$299,0),MATCH(PROGRESS!DF$2,DATASHEET!$A$1:$DG$1,0)),"")</f>
        <v/>
      </c>
      <c r="DF225" s="156" t="str">
        <f t="shared" si="141"/>
        <v/>
      </c>
      <c r="DG225" s="138" t="str">
        <f>IF(ISBLANK(DATASHEET!DI211),"",DATASHEET!DI211)</f>
        <v/>
      </c>
      <c r="DH225" s="198" t="str">
        <f>IF(ISBLANK(DATASHEET!DJ211),"",DATASHEET!DJ211)</f>
        <v/>
      </c>
      <c r="DI225" s="140" t="str">
        <f>IF(DJ225="","",IFERROR(VLOOKUP(DATASHEET!DL211,lookup,2,FALSE)-$P225,""))</f>
        <v/>
      </c>
      <c r="DJ225" s="156" t="str">
        <f>IFERROR(INDEX(DATASHEET!$A$1:$DG$299,MATCH(PROGRESS!$A225,DATASHEET!$A$1:$A$299,0),MATCH(PROGRESS!DK$2,DATASHEET!$A$1:$DG$1,0)),"")</f>
        <v/>
      </c>
      <c r="DK225" s="156" t="str">
        <f t="shared" ref="DK225:DK234" si="162">IFERROR(VLOOKUP(DJ225,lookup,2,FALSE),"")</f>
        <v/>
      </c>
      <c r="DL225" s="138" t="str">
        <f>IF(ISBLANK(DATASHEET!DM211),"",DATASHEET!DM211)</f>
        <v/>
      </c>
      <c r="DM225" s="198" t="str">
        <f>IF(ISBLANK(DATASHEET!DN211),"",DATASHEET!DN211)</f>
        <v/>
      </c>
      <c r="DN225" s="140" t="str">
        <f>IF(DO225="","",IFERROR(VLOOKUP(DATASHEET!DP211,lookup,2,FALSE)-$P225,""))</f>
        <v/>
      </c>
      <c r="DO225" s="156" t="str">
        <f>IFERROR(INDEX(DATASHEET!$A$1:$DG$299,MATCH(PROGRESS!$A225,DATASHEET!$A$1:$A$299,0),MATCH(PROGRESS!DP$2,DATASHEET!$A$1:$DG$1,0)),"")</f>
        <v/>
      </c>
      <c r="DP225" s="156" t="str">
        <f t="shared" ref="DP225:DP234" si="163">IFERROR(VLOOKUP(DO225,lookup,2,FALSE),"")</f>
        <v/>
      </c>
      <c r="DQ225" s="138" t="str">
        <f>IF(ISBLANK(DATASHEET!DQ211),"",DATASHEET!DQ211)</f>
        <v>MHA</v>
      </c>
      <c r="DR225" s="198" t="str">
        <f>IF(ISBLANK(DATASHEET!DR211),"",DATASHEET!DR211)</f>
        <v>11X-RE-6</v>
      </c>
      <c r="DS225" s="140" t="str">
        <f>IF(DT225="","",IFERROR(VLOOKUP(DATASHEET!DT211,lookup,2,FALSE)-$P225,""))</f>
        <v/>
      </c>
      <c r="DT225" s="156" t="str">
        <f>IFERROR(INDEX(DATASHEET!$A$1:$DG$299,MATCH(PROGRESS!$A225,DATASHEET!$A$1:$A$299,0),MATCH(PROGRESS!DU$2,DATASHEET!$A$1:$DG$1,0)),"")</f>
        <v/>
      </c>
      <c r="DU225" s="156" t="str">
        <f t="shared" ref="DU225:DU234" si="164">IFERROR(VLOOKUP(DT225,lookup,2,FALSE),"")</f>
        <v/>
      </c>
      <c r="DV225" s="138" t="str">
        <f>IF(ISBLANK(DATASHEET!DU211),"",DATASHEET!DU211)</f>
        <v>ES</v>
      </c>
      <c r="DW225" s="198" t="str">
        <f>IF(ISBLANK(DATASHEET!DV211),"",DATASHEET!DV211)</f>
        <v>11C-SC-1</v>
      </c>
      <c r="DX225" s="140" t="str">
        <f>IF(DY225="","",IFERROR(VLOOKUP(DATASHEET!DX211,lookup,2,FALSE)-$P225,""))</f>
        <v/>
      </c>
      <c r="DY225" s="156" t="str">
        <f>IFERROR(INDEX(DATASHEET!$A$1:$DG$299,MATCH(PROGRESS!$A225,DATASHEET!$A$1:$A$299,0),MATCH(PROGRESS!DZ$2,DATASHEET!$A$1:$DG$1,0)),"")</f>
        <v/>
      </c>
      <c r="DZ225" s="156" t="str">
        <f t="shared" ref="DZ225:DZ234" si="165">IFERROR(VLOOKUP(DY225,lookup,2,FALSE),"")</f>
        <v/>
      </c>
      <c r="EA225" s="138" t="str">
        <f>IF(ISBLANK(DATASHEET!DY211),"",DATASHEET!DY211)</f>
        <v/>
      </c>
      <c r="EB225" s="198" t="str">
        <f>IF(ISBLANK(DATASHEET!DZ211),"",DATASHEET!DZ211)</f>
        <v/>
      </c>
      <c r="FD225" s="526"/>
      <c r="FE225" s="532"/>
      <c r="FF225" s="532"/>
      <c r="FG225" s="532"/>
      <c r="FH225" s="526"/>
      <c r="FI225" s="526"/>
      <c r="FJ225" s="532"/>
      <c r="FK225" s="526"/>
      <c r="FL225" s="532"/>
      <c r="FM225" s="526"/>
      <c r="FN225" s="532"/>
      <c r="FO225" s="532"/>
      <c r="FP225" s="532"/>
      <c r="FQ225" s="526"/>
      <c r="FR225" s="526"/>
      <c r="FS225" s="526"/>
      <c r="FT225" s="532"/>
      <c r="FU225" s="526"/>
      <c r="FV225" s="532"/>
      <c r="FW225" s="532"/>
      <c r="FX225" s="532"/>
      <c r="FY225" s="526"/>
      <c r="FZ225" s="532"/>
      <c r="GA225" s="529"/>
      <c r="GB225" s="530"/>
      <c r="GC225" s="530"/>
      <c r="GD225" s="529"/>
      <c r="GE225" s="530"/>
      <c r="GF225" s="530"/>
      <c r="GG225" s="530"/>
      <c r="GH225" s="530"/>
      <c r="GI225" s="530"/>
      <c r="GJ225" s="529"/>
      <c r="GK225" s="530"/>
      <c r="GL225" s="529"/>
      <c r="GM225" s="529"/>
      <c r="GN225" s="530"/>
      <c r="GO225" s="530"/>
      <c r="GP225" s="529"/>
      <c r="GQ225" s="529"/>
      <c r="GR225" s="530"/>
      <c r="GS225" s="530"/>
      <c r="GT225" s="529"/>
      <c r="HB225" t="s">
        <v>375</v>
      </c>
    </row>
    <row r="226" spans="1:210" ht="15.75" x14ac:dyDescent="0.25">
      <c r="A226" s="179">
        <f>DATASHEET!A212</f>
        <v>151683</v>
      </c>
      <c r="B226" s="58" t="str">
        <f>DATASHEET!B212</f>
        <v>WRIGHT, Sadie</v>
      </c>
      <c r="C226" s="169" t="str">
        <f>DATASHEET!C212</f>
        <v>11WE</v>
      </c>
      <c r="D226" s="170" t="str">
        <f>DATASHEET!D212</f>
        <v>F</v>
      </c>
      <c r="E226" s="170" t="str">
        <f>DATASHEET!J212</f>
        <v>N</v>
      </c>
      <c r="F226" s="170" t="str">
        <f>DATASHEET!E212</f>
        <v>N</v>
      </c>
      <c r="G226" s="170" t="str">
        <f>DATASHEET!F212</f>
        <v>White - British</v>
      </c>
      <c r="H226" s="170" t="str">
        <f>DATASHEET!G212</f>
        <v>N</v>
      </c>
      <c r="I226" s="170" t="str">
        <f>DATASHEET!H212</f>
        <v>N</v>
      </c>
      <c r="J226" s="170" t="str">
        <f>DATASHEET!I212</f>
        <v>N</v>
      </c>
      <c r="K226" s="171" t="str">
        <f>DATASHEET!M212</f>
        <v>H</v>
      </c>
      <c r="L226" s="88" t="str">
        <f t="shared" si="121"/>
        <v/>
      </c>
      <c r="M226" s="88" t="str">
        <f t="shared" si="122"/>
        <v/>
      </c>
      <c r="N226" s="498" t="str">
        <f>IF(ISBLANK(DATASHEET!L212),"",DATASHEET!L212)</f>
        <v>6-7</v>
      </c>
      <c r="O226" s="109">
        <f>IFERROR(IF(VLOOKUP(DATASHEET!A212,[5]YEAR11!$A$2:$AF$236,18,FALSE)="","",VLOOKUP(DATASHEET!A212,[5]YEAR11!$A$2:$AF$236,18,FALSE)),"")</f>
        <v>61.896647999999999</v>
      </c>
      <c r="P226" s="111">
        <f>IFERROR(IF(VLOOKUP(DATASHEET!A212,[5]YEAR11!$A$2:$AF$237,19,FALSE)="","",VLOOKUP(DATASHEET!A212,[5]YEAR11!$A$2:$AF$237,19,FALSE)),"")</f>
        <v>6.1896648000000001</v>
      </c>
      <c r="Q226" s="497">
        <f>'P8 BREAKDOWN'!M214</f>
        <v>-5.5896647999999995</v>
      </c>
      <c r="R226" s="140" t="str">
        <f>IF(S226="","",IFERROR(VLOOKUP(DATASHEET!AF212,lookup,2,FALSE)-$P226,""))</f>
        <v/>
      </c>
      <c r="S226" s="156" t="str">
        <f>IFERROR(INDEX(DATASHEET!$A$1:$DG$299,MATCH(PROGRESS!$A226,DATASHEET!$A$1:$A$299,0),MATCH(PROGRESS!T$2,DATASHEET!$A$1:$DG$1,0)),"")</f>
        <v/>
      </c>
      <c r="T226" s="156" t="str">
        <f t="shared" si="146"/>
        <v/>
      </c>
      <c r="U226" s="138" t="str">
        <f>IF(ISBLANK(DATASHEET!AG212),"",DATASHEET!AG212)</f>
        <v/>
      </c>
      <c r="V226" s="198" t="str">
        <f>IF(ISBLANK(DATASHEET!AH212),"",DATASHEET!AH212)</f>
        <v/>
      </c>
      <c r="W226" s="140" t="str">
        <f>IF(X226="","",IFERROR(VLOOKUP(DATASHEET!AJ212,lookup,2,FALSE)-$P226,""))</f>
        <v/>
      </c>
      <c r="X226" s="156" t="str">
        <f>IFERROR(INDEX(DATASHEET!$A$1:$DG$299,MATCH(PROGRESS!$A226,DATASHEET!$A$1:$A$299,0),MATCH(PROGRESS!Y$2,DATASHEET!$A$1:$DG$1,0)),"")</f>
        <v/>
      </c>
      <c r="Y226" s="156" t="str">
        <f t="shared" si="147"/>
        <v/>
      </c>
      <c r="Z226" s="138" t="str">
        <f>IF(ISBLANK(DATASHEET!AK212),"",DATASHEET!AK212)</f>
        <v>RAB</v>
      </c>
      <c r="AA226" s="198" t="str">
        <f>IF(ISBLANK(DATASHEET!AL212),"",DATASHEET!AL212)</f>
        <v>11T-BI-2</v>
      </c>
      <c r="AB226" s="140" t="str">
        <f>IF(AC226="","",IFERROR(VLOOKUP(DATASHEET!AN212,lookup,2,FALSE)-$P226,""))</f>
        <v/>
      </c>
      <c r="AC226" s="156" t="str">
        <f>IFERROR(INDEX(DATASHEET!$A$1:$DG$299,MATCH(PROGRESS!$A226,DATASHEET!$A$1:$A$299,0),MATCH(PROGRESS!AD$2,DATASHEET!$A$1:$DG$1,0)),"")</f>
        <v/>
      </c>
      <c r="AD226" s="156" t="str">
        <f t="shared" si="148"/>
        <v/>
      </c>
      <c r="AE226" s="138" t="str">
        <f>IF(ISBLANK(DATASHEET!AO212),"",DATASHEET!AO212)</f>
        <v/>
      </c>
      <c r="AF226" s="198" t="str">
        <f>IF(ISBLANK(DATASHEET!AP212),"",DATASHEET!AP212)</f>
        <v/>
      </c>
      <c r="AG226" s="140" t="str">
        <f>IF(AH226="","",IFERROR(VLOOKUP(DATASHEET!AR212,lookup,2,FALSE)-$P226,""))</f>
        <v/>
      </c>
      <c r="AH226" s="156" t="str">
        <f>IFERROR(INDEX(DATASHEET!$A$1:$DG$299,MATCH(PROGRESS!$A226,DATASHEET!$A$1:$A$299,0),MATCH(PROGRESS!AI$2,DATASHEET!$A$1:$DG$1,0)),"")</f>
        <v/>
      </c>
      <c r="AI226" s="156" t="str">
        <f t="shared" si="149"/>
        <v/>
      </c>
      <c r="AJ226" s="138" t="str">
        <f>IF(ISBLANK(DATASHEET!AS212),"",DATASHEET!AS212)</f>
        <v>GN</v>
      </c>
      <c r="AK226" s="198" t="str">
        <f>IF(ISBLANK(DATASHEET!AT212),"",DATASHEET!AT212)</f>
        <v>11T-CH-2</v>
      </c>
      <c r="AL226" s="140" t="str">
        <f>IF(AM226="","",IFERROR(VLOOKUP(DATASHEET!AV212,lookup,2,FALSE)-$P226,""))</f>
        <v/>
      </c>
      <c r="AM226" s="156" t="str">
        <f>IFERROR(INDEX(DATASHEET!$A$1:$DG$299,MATCH(PROGRESS!$A226,DATASHEET!$A$1:$A$299,0),MATCH(PROGRESS!AN$2,DATASHEET!$A$1:$DG$1,0)),"")</f>
        <v/>
      </c>
      <c r="AN226" s="156" t="str">
        <f t="shared" si="150"/>
        <v/>
      </c>
      <c r="AO226" s="138" t="str">
        <f>IF(ISBLANK(DATASHEET!AW212),"",DATASHEET!AW212)</f>
        <v/>
      </c>
      <c r="AP226" s="198" t="str">
        <f>IF(ISBLANK(DATASHEET!AX212),"",DATASHEET!AX212)</f>
        <v/>
      </c>
      <c r="AQ226" s="140" t="str">
        <f>IF(AR226="","",IFERROR(VLOOKUP(DATASHEET!AZ212,lookup,2,FALSE)-$P226,""))</f>
        <v/>
      </c>
      <c r="AR226" s="156" t="str">
        <f>IFERROR(INDEX(DATASHEET!$A$1:$DG$299,MATCH(PROGRESS!$A226,DATASHEET!$A$1:$A$299,0),MATCH(PROGRESS!AS$2,DATASHEET!$A$1:$DG$1,0)),"")</f>
        <v/>
      </c>
      <c r="AS226" s="156" t="str">
        <f t="shared" si="151"/>
        <v/>
      </c>
      <c r="AT226" s="138" t="str">
        <f>IF(ISBLANK(DATASHEET!BA212),"",DATASHEET!BA212)</f>
        <v/>
      </c>
      <c r="AU226" s="198" t="str">
        <f>IF(ISBLANK(DATASHEET!BB212),"",DATASHEET!BB212)</f>
        <v/>
      </c>
      <c r="AV226" s="140" t="str">
        <f>IF(AW226="","",IFERROR(VLOOKUP(DATASHEET!BD212,lookup,2,FALSE)-$P226,""))</f>
        <v/>
      </c>
      <c r="AW226" s="156" t="str">
        <f>IFERROR(INDEX(DATASHEET!$A$1:$DG$299,MATCH(PROGRESS!$A226,DATASHEET!$A$1:$A$299,0),MATCH(PROGRESS!AX$2,DATASHEET!$A$1:$DG$1,0)),"")</f>
        <v/>
      </c>
      <c r="AX226" s="156" t="str">
        <f t="shared" si="152"/>
        <v/>
      </c>
      <c r="AY226" s="138" t="str">
        <f>IF(ISBLANK(DATASHEET!BE212),"",DATASHEET!BE212)</f>
        <v/>
      </c>
      <c r="AZ226" s="198" t="str">
        <f>IF(ISBLANK(DATASHEET!BF212),"",DATASHEET!BF212)</f>
        <v/>
      </c>
      <c r="BA226" s="140" t="str">
        <f>IF(BB226="","",IFERROR(VLOOKUP(DATASHEET!BH212,lookup,2,FALSE)-$P226,""))</f>
        <v/>
      </c>
      <c r="BB226" s="156" t="str">
        <f>IFERROR(INDEX(DATASHEET!$A$1:$DG$299,MATCH(PROGRESS!$A226,DATASHEET!$A$1:$A$299,0),MATCH(PROGRESS!BC$2,DATASHEET!$A$1:$DG$1,0)),"")</f>
        <v/>
      </c>
      <c r="BC226" s="156" t="str">
        <f t="shared" si="153"/>
        <v/>
      </c>
      <c r="BD226" s="138" t="str">
        <f>IF(ISBLANK(DATASHEET!BI212),"",DATASHEET!BI212)</f>
        <v>CMC</v>
      </c>
      <c r="BE226" s="198" t="str">
        <f>IF(ISBLANK(DATASHEET!BJ212),"",DATASHEET!BJ212)</f>
        <v>11X-EN-4</v>
      </c>
      <c r="BF226" s="140" t="str">
        <f>IF(BG226="","",IFERROR(VLOOKUP(DATASHEET!BL212,lookup,2,FALSE)-$P226,""))</f>
        <v/>
      </c>
      <c r="BG226" s="156" t="str">
        <f>IFERROR(INDEX(DATASHEET!$A$1:$DG$299,MATCH(PROGRESS!$A226,DATASHEET!$A$1:$A$299,0),MATCH(PROGRESS!BH$2,DATASHEET!$A$1:$DG$1,0)),"")</f>
        <v/>
      </c>
      <c r="BH226" s="156" t="str">
        <f t="shared" si="154"/>
        <v/>
      </c>
      <c r="BI226" s="138" t="str">
        <f>IF(ISBLANK(DATASHEET!BM212),"",DATASHEET!BM212)</f>
        <v/>
      </c>
      <c r="BJ226" s="198" t="str">
        <f>IF(ISBLANK(DATASHEET!BN212),"",DATASHEET!BN212)</f>
        <v/>
      </c>
      <c r="BK226" s="140" t="str">
        <f>IF(BL226="","",IFERROR(VLOOKUP(DATASHEET!BP212,lookup,2,FALSE)-$P226,""))</f>
        <v/>
      </c>
      <c r="BL226" s="156" t="str">
        <f>IFERROR(INDEX(DATASHEET!$A$1:$DG$299,MATCH(PROGRESS!$A226,DATASHEET!$A$1:$A$299,0),MATCH(PROGRESS!BM$2,DATASHEET!$A$1:$DG$1,0)),"")</f>
        <v/>
      </c>
      <c r="BM226" s="156" t="str">
        <f t="shared" si="155"/>
        <v/>
      </c>
      <c r="BN226" s="138" t="str">
        <f>IF(ISBLANK(DATASHEET!BQ212),"",DATASHEET!BQ212)</f>
        <v>AWR</v>
      </c>
      <c r="BO226" s="198" t="str">
        <f>IF(ISBLANK(DATASHEET!BR212),"",DATASHEET!BR212)</f>
        <v>11MS2-FN2-5</v>
      </c>
      <c r="BP226" s="140" t="str">
        <f>IF(BQ226="","",IFERROR(VLOOKUP(DATASHEET!BX212,lookup,2,FALSE)-$P226,""))</f>
        <v/>
      </c>
      <c r="BQ226" s="156" t="str">
        <f>IFERROR(INDEX(DATASHEET!$A$1:$DG$299,MATCH(PROGRESS!$A226,DATASHEET!$A$1:$A$299,0),MATCH(PROGRESS!BR$2,DATASHEET!$A$1:$DG$1,0)),"")</f>
        <v/>
      </c>
      <c r="BR226" s="156" t="str">
        <f t="shared" si="156"/>
        <v/>
      </c>
      <c r="BS226" s="138" t="str">
        <f>IF(ISBLANK(DATASHEET!BY212),"",DATASHEET!BY212)</f>
        <v/>
      </c>
      <c r="BT226" s="198" t="str">
        <f>IF(ISBLANK(DATASHEET!BZ212),"",DATASHEET!BZ212)</f>
        <v/>
      </c>
      <c r="BU226" s="140" t="str">
        <f>IF(BV226="","",IFERROR(VLOOKUP(DATASHEET!CB212,lookup,2,FALSE)-$P226,""))</f>
        <v/>
      </c>
      <c r="BV226" s="156" t="str">
        <f>IFERROR(INDEX(DATASHEET!$A$1:$DG$299,MATCH(PROGRESS!$A226,DATASHEET!$A$1:$A$299,0),MATCH(PROGRESS!BW$2,DATASHEET!$A$1:$DG$1,0)),"")</f>
        <v/>
      </c>
      <c r="BW226" s="156" t="str">
        <f t="shared" si="134"/>
        <v/>
      </c>
      <c r="BX226" s="138" t="str">
        <f>IF(ISBLANK(DATASHEET!CC212),"",DATASHEET!CC212)</f>
        <v/>
      </c>
      <c r="BY226" s="198" t="str">
        <f>IF(ISBLANK(DATASHEET!CD212),"",DATASHEET!CD212)</f>
        <v/>
      </c>
      <c r="BZ226" s="140" t="str">
        <f>IF(CA226="","",IFERROR(VLOOKUP(DATASHEET!CE212,lookup,2,FALSE)-$P226,""))</f>
        <v/>
      </c>
      <c r="CA226" s="156" t="str">
        <f>IFERROR(INDEX(DATASHEET!$A$1:$DG$299,MATCH(PROGRESS!$A226,DATASHEET!$A$1:$A$299,0),MATCH(PROGRESS!CB$2,DATASHEET!$A$1:$DG$1,0)),"")</f>
        <v/>
      </c>
      <c r="CB226" s="156" t="str">
        <f t="shared" si="135"/>
        <v/>
      </c>
      <c r="CC226" s="138" t="str">
        <f>IF(ISBLANK(DATASHEET!CF212),"",DATASHEET!CF212)</f>
        <v/>
      </c>
      <c r="CD226" s="198" t="str">
        <f>IF(ISBLANK(DATASHEET!CG212),"",DATASHEET!CG212)</f>
        <v/>
      </c>
      <c r="CE226" s="140" t="str">
        <f>IF(CF226="","",IFERROR(VLOOKUP(DATASHEET!CJ212,lookup,2,FALSE)-$P226,""))</f>
        <v/>
      </c>
      <c r="CF226" s="156" t="str">
        <f>IFERROR(INDEX(DATASHEET!$A$1:$DG$299,MATCH(PROGRESS!$A226,DATASHEET!$A$1:$A$299,0),MATCH(PROGRESS!CG$2,DATASHEET!$A$1:$DG$1,0)),"")</f>
        <v/>
      </c>
      <c r="CG226" s="156" t="str">
        <f t="shared" si="157"/>
        <v/>
      </c>
      <c r="CH226" s="138" t="str">
        <f>IF(ISBLANK(DATASHEET!CK212),"",DATASHEET!CK212)</f>
        <v/>
      </c>
      <c r="CI226" s="198" t="str">
        <f>IF(ISBLANK(DATASHEET!CL212),"",DATASHEET!CL212)</f>
        <v/>
      </c>
      <c r="CJ226" s="140" t="str">
        <f>IF(CK226="","",IFERROR(VLOOKUP(DATASHEET!CN212,lookup,2,FALSE)-$P226,""))</f>
        <v/>
      </c>
      <c r="CK226" s="156" t="str">
        <f>IFERROR(INDEX(DATASHEET!$A$1:$DG$299,MATCH(PROGRESS!$A226,DATASHEET!$A$1:$A$299,0),MATCH(PROGRESS!CL$2,DATASHEET!$A$1:$DG$1,0)),"")</f>
        <v/>
      </c>
      <c r="CL226" s="156" t="str">
        <f t="shared" si="158"/>
        <v/>
      </c>
      <c r="CM226" s="138" t="str">
        <f>IF(ISBLANK(DATASHEET!CO212),"",DATASHEET!CO212)</f>
        <v>PHB</v>
      </c>
      <c r="CN226" s="198" t="str">
        <f>IF(ISBLANK(DATASHEET!CP212),"",DATASHEET!CP212)</f>
        <v>11N-MA-1</v>
      </c>
      <c r="CO226" s="140" t="str">
        <f>IF(CP226="","",IFERROR(VLOOKUP(DATASHEET!CR212,lookup,2,FALSE)-$P226,""))</f>
        <v/>
      </c>
      <c r="CP226" s="156" t="str">
        <f>IFERROR(INDEX(DATASHEET!$A$1:$DG$299,MATCH(PROGRESS!$A226,DATASHEET!$A$1:$A$299,0),MATCH(PROGRESS!CQ$2,DATASHEET!$A$1:$DG$1,0)),"")</f>
        <v/>
      </c>
      <c r="CQ226" s="156" t="str">
        <f t="shared" si="159"/>
        <v/>
      </c>
      <c r="CR226" s="138" t="str">
        <f>IF(ISBLANK(DATASHEET!CS212),"",DATASHEET!CS212)</f>
        <v/>
      </c>
      <c r="CS226" s="198" t="str">
        <f>IF(ISBLANK(DATASHEET!CT212),"",DATASHEET!CT212)</f>
        <v/>
      </c>
      <c r="CT226" s="140" t="str">
        <f>IF(CU226="","",IFERROR(VLOOKUP(DATASHEET!CV212,lookup,2,FALSE)-$P226,""))</f>
        <v/>
      </c>
      <c r="CU226" s="156" t="str">
        <f>IFERROR(INDEX(DATASHEET!$A$1:$DG$299,MATCH(PROGRESS!$A226,DATASHEET!$A$1:$A$299,0),MATCH(PROGRESS!CV$2,DATASHEET!$A$1:$DG$1,0)),"")</f>
        <v/>
      </c>
      <c r="CV226" s="156" t="str">
        <f t="shared" si="160"/>
        <v/>
      </c>
      <c r="CW226" s="138" t="str">
        <f>IF(ISBLANK(DATASHEET!CW212),"",DATASHEET!CW212)</f>
        <v/>
      </c>
      <c r="CX226" s="198" t="str">
        <f>IF(ISBLANK(DATASHEET!CX212),"",DATASHEET!CX212)</f>
        <v/>
      </c>
      <c r="CY226" s="140" t="str">
        <f>IF(CZ226="","",IFERROR(VLOOKUP(DATASHEET!DD212,lookup,2,FALSE)-$P226,""))</f>
        <v/>
      </c>
      <c r="CZ226" s="156" t="str">
        <f>IFERROR(INDEX(DATASHEET!$A$1:$DG$299,MATCH(PROGRESS!$A226,DATASHEET!$A$1:$A$299,0),MATCH(PROGRESS!DA$2,DATASHEET!$A$1:$DG$1,0)),"")</f>
        <v/>
      </c>
      <c r="DA226" s="156" t="str">
        <f t="shared" si="161"/>
        <v/>
      </c>
      <c r="DB226" s="138" t="str">
        <f>IF(ISBLANK(DATASHEET!DE212),"",DATASHEET!DE212)</f>
        <v/>
      </c>
      <c r="DC226" s="198" t="str">
        <f>IF(ISBLANK(DATASHEET!DF212),"",DATASHEET!DF212)</f>
        <v/>
      </c>
      <c r="DD226" s="140" t="str">
        <f>IF(DE226="","",IFERROR(VLOOKUP(DATASHEET!DH212,lookup,2,FALSE)-$P226,""))</f>
        <v/>
      </c>
      <c r="DE226" s="156" t="str">
        <f>IFERROR(INDEX(DATASHEET!$A$1:$DG$299,MATCH(PROGRESS!$A226,DATASHEET!$A$1:$A$299,0),MATCH(PROGRESS!DF$2,DATASHEET!$A$1:$DG$1,0)),"")</f>
        <v/>
      </c>
      <c r="DF226" s="156" t="str">
        <f t="shared" si="141"/>
        <v/>
      </c>
      <c r="DG226" s="138" t="str">
        <f>IF(ISBLANK(DATASHEET!DI212),"",DATASHEET!DI212)</f>
        <v>DWA</v>
      </c>
      <c r="DH226" s="198" t="str">
        <f>IF(ISBLANK(DATASHEET!DJ212),"",DATASHEET!DJ212)</f>
        <v>11T-PH-2</v>
      </c>
      <c r="DI226" s="140" t="str">
        <f>IF(DJ226="","",IFERROR(VLOOKUP(DATASHEET!DL212,lookup,2,FALSE)-$P226,""))</f>
        <v/>
      </c>
      <c r="DJ226" s="156" t="str">
        <f>IFERROR(INDEX(DATASHEET!$A$1:$DG$299,MATCH(PROGRESS!$A226,DATASHEET!$A$1:$A$299,0),MATCH(PROGRESS!DK$2,DATASHEET!$A$1:$DG$1,0)),"")</f>
        <v/>
      </c>
      <c r="DK226" s="156" t="str">
        <f t="shared" si="162"/>
        <v/>
      </c>
      <c r="DL226" s="138" t="str">
        <f>IF(ISBLANK(DATASHEET!DM212),"",DATASHEET!DM212)</f>
        <v/>
      </c>
      <c r="DM226" s="198" t="str">
        <f>IF(ISBLANK(DATASHEET!DN212),"",DATASHEET!DN212)</f>
        <v/>
      </c>
      <c r="DN226" s="140" t="str">
        <f>IF(DO226="","",IFERROR(VLOOKUP(DATASHEET!DP212,lookup,2,FALSE)-$P226,""))</f>
        <v/>
      </c>
      <c r="DO226" s="156" t="str">
        <f>IFERROR(INDEX(DATASHEET!$A$1:$DG$299,MATCH(PROGRESS!$A226,DATASHEET!$A$1:$A$299,0),MATCH(PROGRESS!DP$2,DATASHEET!$A$1:$DG$1,0)),"")</f>
        <v/>
      </c>
      <c r="DP226" s="156" t="str">
        <f t="shared" si="163"/>
        <v/>
      </c>
      <c r="DQ226" s="138" t="str">
        <f>IF(ISBLANK(DATASHEET!DQ212),"",DATASHEET!DQ212)</f>
        <v>MHA</v>
      </c>
      <c r="DR226" s="198" t="str">
        <f>IF(ISBLANK(DATASHEET!DR212),"",DATASHEET!DR212)</f>
        <v>11X-RE-6</v>
      </c>
      <c r="DS226" s="140" t="str">
        <f>IF(DT226="","",IFERROR(VLOOKUP(DATASHEET!DT212,lookup,2,FALSE)-$P226,""))</f>
        <v/>
      </c>
      <c r="DT226" s="156" t="str">
        <f>IFERROR(INDEX(DATASHEET!$A$1:$DG$299,MATCH(PROGRESS!$A226,DATASHEET!$A$1:$A$299,0),MATCH(PROGRESS!DU$2,DATASHEET!$A$1:$DG$1,0)),"")</f>
        <v/>
      </c>
      <c r="DU226" s="156" t="str">
        <f t="shared" si="164"/>
        <v/>
      </c>
      <c r="DV226" s="138" t="str">
        <f>IF(ISBLANK(DATASHEET!DU212),"",DATASHEET!DU212)</f>
        <v/>
      </c>
      <c r="DW226" s="198" t="str">
        <f>IF(ISBLANK(DATASHEET!DV212),"",DATASHEET!DV212)</f>
        <v/>
      </c>
      <c r="DX226" s="140" t="str">
        <f>IF(DY226="","",IFERROR(VLOOKUP(DATASHEET!DX212,lookup,2,FALSE)-$P226,""))</f>
        <v/>
      </c>
      <c r="DY226" s="156" t="str">
        <f>IFERROR(INDEX(DATASHEET!$A$1:$DG$299,MATCH(PROGRESS!$A226,DATASHEET!$A$1:$A$299,0),MATCH(PROGRESS!DZ$2,DATASHEET!$A$1:$DG$1,0)),"")</f>
        <v/>
      </c>
      <c r="DZ226" s="156" t="str">
        <f t="shared" si="165"/>
        <v/>
      </c>
      <c r="EA226" s="138" t="str">
        <f>IF(ISBLANK(DATASHEET!DY212),"",DATASHEET!DY212)</f>
        <v>YP</v>
      </c>
      <c r="EB226" s="198" t="str">
        <f>IF(ISBLANK(DATASHEET!DZ212),"",DATASHEET!DZ212)</f>
        <v>11N-SP-2</v>
      </c>
      <c r="FD226" s="526"/>
      <c r="FE226" s="532"/>
      <c r="FF226" s="532"/>
      <c r="FG226" s="532"/>
      <c r="FH226" s="526"/>
      <c r="FI226" s="526"/>
      <c r="FJ226" s="532"/>
      <c r="FK226" s="526"/>
      <c r="FL226" s="532"/>
      <c r="FM226" s="526"/>
      <c r="FN226" s="532"/>
      <c r="FO226" s="532"/>
      <c r="FP226" s="532"/>
      <c r="FQ226" s="526"/>
      <c r="FR226" s="526"/>
      <c r="FS226" s="526"/>
      <c r="FT226" s="532"/>
      <c r="FU226" s="526"/>
      <c r="FV226" s="532"/>
      <c r="FW226" s="532"/>
      <c r="FX226" s="532"/>
      <c r="FY226" s="526"/>
      <c r="FZ226" s="532"/>
      <c r="GA226" s="529"/>
      <c r="GB226" s="530"/>
      <c r="GC226" s="530"/>
      <c r="GD226" s="529"/>
      <c r="GE226" s="530"/>
      <c r="GF226" s="530"/>
      <c r="GG226" s="530"/>
      <c r="GH226" s="530"/>
      <c r="GI226" s="530"/>
      <c r="GJ226" s="529"/>
      <c r="GK226" s="530"/>
      <c r="GL226" s="529"/>
      <c r="GM226" s="529"/>
      <c r="GN226" s="530"/>
      <c r="GO226" s="530"/>
      <c r="GP226" s="529"/>
      <c r="GQ226" s="529"/>
      <c r="GR226" s="530"/>
      <c r="GS226" s="530"/>
      <c r="GT226" s="529"/>
      <c r="HA226" t="s">
        <v>375</v>
      </c>
      <c r="HB226" t="s">
        <v>375</v>
      </c>
    </row>
    <row r="227" spans="1:210" ht="15.75" x14ac:dyDescent="0.25">
      <c r="A227" s="179">
        <f>DATASHEET!A213</f>
        <v>151702</v>
      </c>
      <c r="B227" s="58" t="str">
        <f>DATASHEET!B213</f>
        <v>YEBOAH, Samuel</v>
      </c>
      <c r="C227" s="169" t="str">
        <f>DATASHEET!C213</f>
        <v>11EGQ</v>
      </c>
      <c r="D227" s="170" t="str">
        <f>DATASHEET!D213</f>
        <v>M</v>
      </c>
      <c r="E227" s="170" t="str">
        <f>DATASHEET!J213</f>
        <v>N</v>
      </c>
      <c r="F227" s="170" t="str">
        <f>DATASHEET!E213</f>
        <v>N</v>
      </c>
      <c r="G227" s="170" t="str">
        <f>DATASHEET!F213</f>
        <v>Other Black African</v>
      </c>
      <c r="H227" s="170" t="str">
        <f>DATASHEET!G213</f>
        <v>N</v>
      </c>
      <c r="I227" s="170" t="str">
        <f>DATASHEET!H213</f>
        <v>N</v>
      </c>
      <c r="J227" s="170" t="str">
        <f>DATASHEET!I213</f>
        <v>N</v>
      </c>
      <c r="K227" s="171" t="str">
        <f>DATASHEET!M213</f>
        <v>M</v>
      </c>
      <c r="L227" s="88" t="str">
        <f t="shared" si="121"/>
        <v/>
      </c>
      <c r="M227" s="88" t="str">
        <f t="shared" si="122"/>
        <v/>
      </c>
      <c r="N227" s="498" t="str">
        <f>IF(ISBLANK(DATASHEET!L213),"",DATASHEET!L213)</f>
        <v>5-6</v>
      </c>
      <c r="O227" s="109">
        <f>IFERROR(IF(VLOOKUP(DATASHEET!A213,[5]YEAR11!$A$2:$AF$236,18,FALSE)="","",VLOOKUP(DATASHEET!A213,[5]YEAR11!$A$2:$AF$236,18,FALSE)),"")</f>
        <v>49.024999999999999</v>
      </c>
      <c r="P227" s="111">
        <f>IFERROR(IF(VLOOKUP(DATASHEET!A213,[5]YEAR11!$A$2:$AF$237,19,FALSE)="","",VLOOKUP(DATASHEET!A213,[5]YEAR11!$A$2:$AF$237,19,FALSE)),"")</f>
        <v>4.9024999999999999</v>
      </c>
      <c r="Q227" s="497">
        <f>'P8 BREAKDOWN'!M215</f>
        <v>-4.3025000000000002</v>
      </c>
      <c r="R227" s="140" t="str">
        <f>IF(S227="","",IFERROR(VLOOKUP(DATASHEET!AF213,lookup,2,FALSE)-$P227,""))</f>
        <v/>
      </c>
      <c r="S227" s="156" t="str">
        <f>IFERROR(INDEX(DATASHEET!$A$1:$DG$299,MATCH(PROGRESS!$A227,DATASHEET!$A$1:$A$299,0),MATCH(PROGRESS!T$2,DATASHEET!$A$1:$DG$1,0)),"")</f>
        <v/>
      </c>
      <c r="T227" s="156" t="str">
        <f t="shared" si="146"/>
        <v/>
      </c>
      <c r="U227" s="138" t="str">
        <f>IF(ISBLANK(DATASHEET!AG213),"",DATASHEET!AG213)</f>
        <v/>
      </c>
      <c r="V227" s="198" t="str">
        <f>IF(ISBLANK(DATASHEET!AH213),"",DATASHEET!AH213)</f>
        <v/>
      </c>
      <c r="W227" s="140" t="str">
        <f>IF(X227="","",IFERROR(VLOOKUP(DATASHEET!AJ213,lookup,2,FALSE)-$P227,""))</f>
        <v/>
      </c>
      <c r="X227" s="156" t="str">
        <f>IFERROR(INDEX(DATASHEET!$A$1:$DG$299,MATCH(PROGRESS!$A227,DATASHEET!$A$1:$A$299,0),MATCH(PROGRESS!Y$2,DATASHEET!$A$1:$DG$1,0)),"")</f>
        <v/>
      </c>
      <c r="Y227" s="156" t="str">
        <f t="shared" si="147"/>
        <v/>
      </c>
      <c r="Z227" s="138" t="str">
        <f>IF(ISBLANK(DATASHEET!AK213),"",DATASHEET!AK213)</f>
        <v/>
      </c>
      <c r="AA227" s="198" t="str">
        <f>IF(ISBLANK(DATASHEET!AL213),"",DATASHEET!AL213)</f>
        <v/>
      </c>
      <c r="AB227" s="140" t="str">
        <f>IF(AC227="","",IFERROR(VLOOKUP(DATASHEET!AN213,lookup,2,FALSE)-$P227,""))</f>
        <v/>
      </c>
      <c r="AC227" s="156" t="str">
        <f>IFERROR(INDEX(DATASHEET!$A$1:$DG$299,MATCH(PROGRESS!$A227,DATASHEET!$A$1:$A$299,0),MATCH(PROGRESS!AD$2,DATASHEET!$A$1:$DG$1,0)),"")</f>
        <v/>
      </c>
      <c r="AD227" s="156" t="str">
        <f t="shared" si="148"/>
        <v/>
      </c>
      <c r="AE227" s="138" t="str">
        <f>IF(ISBLANK(DATASHEET!AO213),"",DATASHEET!AO213)</f>
        <v/>
      </c>
      <c r="AF227" s="198" t="str">
        <f>IF(ISBLANK(DATASHEET!AP213),"",DATASHEET!AP213)</f>
        <v/>
      </c>
      <c r="AG227" s="140" t="str">
        <f>IF(AH227="","",IFERROR(VLOOKUP(DATASHEET!AR213,lookup,2,FALSE)-$P227,""))</f>
        <v/>
      </c>
      <c r="AH227" s="156" t="str">
        <f>IFERROR(INDEX(DATASHEET!$A$1:$DG$299,MATCH(PROGRESS!$A227,DATASHEET!$A$1:$A$299,0),MATCH(PROGRESS!AI$2,DATASHEET!$A$1:$DG$1,0)),"")</f>
        <v/>
      </c>
      <c r="AI227" s="156" t="str">
        <f t="shared" si="149"/>
        <v/>
      </c>
      <c r="AJ227" s="138" t="str">
        <f>IF(ISBLANK(DATASHEET!AS213),"",DATASHEET!AS213)</f>
        <v/>
      </c>
      <c r="AK227" s="198" t="str">
        <f>IF(ISBLANK(DATASHEET!AT213),"",DATASHEET!AT213)</f>
        <v/>
      </c>
      <c r="AL227" s="140" t="str">
        <f>IF(AM227="","",IFERROR(VLOOKUP(DATASHEET!AV213,lookup,2,FALSE)-$P227,""))</f>
        <v/>
      </c>
      <c r="AM227" s="156" t="str">
        <f>IFERROR(INDEX(DATASHEET!$A$1:$DG$299,MATCH(PROGRESS!$A227,DATASHEET!$A$1:$A$299,0),MATCH(PROGRESS!AN$2,DATASHEET!$A$1:$DG$1,0)),"")</f>
        <v/>
      </c>
      <c r="AN227" s="156" t="str">
        <f t="shared" si="150"/>
        <v/>
      </c>
      <c r="AO227" s="138" t="str">
        <f>IF(ISBLANK(DATASHEET!AW213),"",DATASHEET!AW213)</f>
        <v/>
      </c>
      <c r="AP227" s="198" t="str">
        <f>IF(ISBLANK(DATASHEET!AX213),"",DATASHEET!AX213)</f>
        <v/>
      </c>
      <c r="AQ227" s="140" t="str">
        <f>IF(AR227="","",IFERROR(VLOOKUP(DATASHEET!AZ213,lookup,2,FALSE)-$P227,""))</f>
        <v/>
      </c>
      <c r="AR227" s="156" t="str">
        <f>IFERROR(INDEX(DATASHEET!$A$1:$DG$299,MATCH(PROGRESS!$A227,DATASHEET!$A$1:$A$299,0),MATCH(PROGRESS!AS$2,DATASHEET!$A$1:$DG$1,0)),"")</f>
        <v/>
      </c>
      <c r="AS227" s="156" t="str">
        <f t="shared" si="151"/>
        <v/>
      </c>
      <c r="AT227" s="138" t="str">
        <f>IF(ISBLANK(DATASHEET!BA213),"",DATASHEET!BA213)</f>
        <v/>
      </c>
      <c r="AU227" s="198" t="str">
        <f>IF(ISBLANK(DATASHEET!BB213),"",DATASHEET!BB213)</f>
        <v/>
      </c>
      <c r="AV227" s="140" t="str">
        <f>IF(AW227="","",IFERROR(VLOOKUP(DATASHEET!BD213,lookup,2,FALSE)-$P227,""))</f>
        <v/>
      </c>
      <c r="AW227" s="156" t="str">
        <f>IFERROR(INDEX(DATASHEET!$A$1:$DG$299,MATCH(PROGRESS!$A227,DATASHEET!$A$1:$A$299,0),MATCH(PROGRESS!AX$2,DATASHEET!$A$1:$DG$1,0)),"")</f>
        <v/>
      </c>
      <c r="AX227" s="156" t="str">
        <f t="shared" si="152"/>
        <v/>
      </c>
      <c r="AY227" s="138" t="str">
        <f>IF(ISBLANK(DATASHEET!BE213),"",DATASHEET!BE213)</f>
        <v/>
      </c>
      <c r="AZ227" s="198" t="str">
        <f>IF(ISBLANK(DATASHEET!BF213),"",DATASHEET!BF213)</f>
        <v/>
      </c>
      <c r="BA227" s="140" t="str">
        <f>IF(BB227="","",IFERROR(VLOOKUP(DATASHEET!BH213,lookup,2,FALSE)-$P227,""))</f>
        <v/>
      </c>
      <c r="BB227" s="156" t="str">
        <f>IFERROR(INDEX(DATASHEET!$A$1:$DG$299,MATCH(PROGRESS!$A227,DATASHEET!$A$1:$A$299,0),MATCH(PROGRESS!BC$2,DATASHEET!$A$1:$DG$1,0)),"")</f>
        <v/>
      </c>
      <c r="BC227" s="156" t="str">
        <f t="shared" si="153"/>
        <v/>
      </c>
      <c r="BD227" s="138" t="str">
        <f>IF(ISBLANK(DATASHEET!BI213),"",DATASHEET!BI213)</f>
        <v>CMC</v>
      </c>
      <c r="BE227" s="198" t="str">
        <f>IF(ISBLANK(DATASHEET!BJ213),"",DATASHEET!BJ213)</f>
        <v>11X-EN-4</v>
      </c>
      <c r="BF227" s="140" t="str">
        <f>IF(BG227="","",IFERROR(VLOOKUP(DATASHEET!BL213,lookup,2,FALSE)-$P227,""))</f>
        <v/>
      </c>
      <c r="BG227" s="156" t="str">
        <f>IFERROR(INDEX(DATASHEET!$A$1:$DG$299,MATCH(PROGRESS!$A227,DATASHEET!$A$1:$A$299,0),MATCH(PROGRESS!BH$2,DATASHEET!$A$1:$DG$1,0)),"")</f>
        <v/>
      </c>
      <c r="BH227" s="156" t="str">
        <f t="shared" si="154"/>
        <v/>
      </c>
      <c r="BI227" s="138" t="str">
        <f>IF(ISBLANK(DATASHEET!BM213),"",DATASHEET!BM213)</f>
        <v/>
      </c>
      <c r="BJ227" s="198" t="str">
        <f>IF(ISBLANK(DATASHEET!BN213),"",DATASHEET!BN213)</f>
        <v/>
      </c>
      <c r="BK227" s="140" t="str">
        <f>IF(BL227="","",IFERROR(VLOOKUP(DATASHEET!BP213,lookup,2,FALSE)-$P227,""))</f>
        <v/>
      </c>
      <c r="BL227" s="156" t="str">
        <f>IFERROR(INDEX(DATASHEET!$A$1:$DG$299,MATCH(PROGRESS!$A227,DATASHEET!$A$1:$A$299,0),MATCH(PROGRESS!BM$2,DATASHEET!$A$1:$DG$1,0)),"")</f>
        <v/>
      </c>
      <c r="BM227" s="156" t="str">
        <f t="shared" si="155"/>
        <v/>
      </c>
      <c r="BN227" s="138" t="str">
        <f>IF(ISBLANK(DATASHEET!BQ213),"",DATASHEET!BQ213)</f>
        <v>AWR</v>
      </c>
      <c r="BO227" s="198" t="str">
        <f>IF(ISBLANK(DATASHEET!BR213),"",DATASHEET!BR213)</f>
        <v>11LT-FN-3</v>
      </c>
      <c r="BP227" s="140" t="str">
        <f>IF(BQ227="","",IFERROR(VLOOKUP(DATASHEET!BX213,lookup,2,FALSE)-$P227,""))</f>
        <v/>
      </c>
      <c r="BQ227" s="156" t="str">
        <f>IFERROR(INDEX(DATASHEET!$A$1:$DG$299,MATCH(PROGRESS!$A227,DATASHEET!$A$1:$A$299,0),MATCH(PROGRESS!BR$2,DATASHEET!$A$1:$DG$1,0)),"")</f>
        <v/>
      </c>
      <c r="BR227" s="156" t="str">
        <f t="shared" si="156"/>
        <v/>
      </c>
      <c r="BS227" s="138" t="str">
        <f>IF(ISBLANK(DATASHEET!BY213),"",DATASHEET!BY213)</f>
        <v>EGQ</v>
      </c>
      <c r="BT227" s="198" t="str">
        <f>IF(ISBLANK(DATASHEET!BZ213),"",DATASHEET!BZ213)</f>
        <v>11S-FR-2</v>
      </c>
      <c r="BU227" s="140" t="str">
        <f>IF(BV227="","",IFERROR(VLOOKUP(DATASHEET!CB213,lookup,2,FALSE)-$P227,""))</f>
        <v/>
      </c>
      <c r="BV227" s="156" t="str">
        <f>IFERROR(INDEX(DATASHEET!$A$1:$DG$299,MATCH(PROGRESS!$A227,DATASHEET!$A$1:$A$299,0),MATCH(PROGRESS!BW$2,DATASHEET!$A$1:$DG$1,0)),"")</f>
        <v/>
      </c>
      <c r="BW227" s="156" t="str">
        <f t="shared" si="134"/>
        <v/>
      </c>
      <c r="BX227" s="138" t="str">
        <f>IF(ISBLANK(DATASHEET!CC213),"",DATASHEET!CC213)</f>
        <v/>
      </c>
      <c r="BY227" s="198" t="str">
        <f>IF(ISBLANK(DATASHEET!CD213),"",DATASHEET!CD213)</f>
        <v/>
      </c>
      <c r="BZ227" s="140" t="str">
        <f>IF(CA227="","",IFERROR(VLOOKUP(DATASHEET!CE213,lookup,2,FALSE)-$P227,""))</f>
        <v/>
      </c>
      <c r="CA227" s="156" t="str">
        <f>IFERROR(INDEX(DATASHEET!$A$1:$DG$299,MATCH(PROGRESS!$A227,DATASHEET!$A$1:$A$299,0),MATCH(PROGRESS!CB$2,DATASHEET!$A$1:$DG$1,0)),"")</f>
        <v/>
      </c>
      <c r="CB227" s="156" t="str">
        <f t="shared" si="135"/>
        <v/>
      </c>
      <c r="CC227" s="138" t="str">
        <f>IF(ISBLANK(DATASHEET!CF213),"",DATASHEET!CF213)</f>
        <v/>
      </c>
      <c r="CD227" s="198" t="str">
        <f>IF(ISBLANK(DATASHEET!CG213),"",DATASHEET!CG213)</f>
        <v/>
      </c>
      <c r="CE227" s="140" t="str">
        <f>IF(CF227="","",IFERROR(VLOOKUP(DATASHEET!CJ213,lookup,2,FALSE)-$P227,""))</f>
        <v/>
      </c>
      <c r="CF227" s="156" t="str">
        <f>IFERROR(INDEX(DATASHEET!$A$1:$DG$299,MATCH(PROGRESS!$A227,DATASHEET!$A$1:$A$299,0),MATCH(PROGRESS!CG$2,DATASHEET!$A$1:$DG$1,0)),"")</f>
        <v/>
      </c>
      <c r="CG227" s="156" t="str">
        <f t="shared" si="157"/>
        <v/>
      </c>
      <c r="CH227" s="138" t="str">
        <f>IF(ISBLANK(DATASHEET!CK213),"",DATASHEET!CK213)</f>
        <v>MSA</v>
      </c>
      <c r="CI227" s="198" t="str">
        <f>IF(ISBLANK(DATASHEET!CL213),"",DATASHEET!CL213)</f>
        <v>11MS2-HI2-7</v>
      </c>
      <c r="CJ227" s="140" t="str">
        <f>IF(CK227="","",IFERROR(VLOOKUP(DATASHEET!CN213,lookup,2,FALSE)-$P227,""))</f>
        <v/>
      </c>
      <c r="CK227" s="156" t="str">
        <f>IFERROR(INDEX(DATASHEET!$A$1:$DG$299,MATCH(PROGRESS!$A227,DATASHEET!$A$1:$A$299,0),MATCH(PROGRESS!CL$2,DATASHEET!$A$1:$DG$1,0)),"")</f>
        <v/>
      </c>
      <c r="CL227" s="156" t="str">
        <f t="shared" si="158"/>
        <v/>
      </c>
      <c r="CM227" s="138" t="str">
        <f>IF(ISBLANK(DATASHEET!CO213),"",DATASHEET!CO213)</f>
        <v>JQ</v>
      </c>
      <c r="CN227" s="198" t="str">
        <f>IF(ISBLANK(DATASHEET!CP213),"",DATASHEET!CP213)</f>
        <v>11S-MA-3</v>
      </c>
      <c r="CO227" s="140" t="str">
        <f>IF(CP227="","",IFERROR(VLOOKUP(DATASHEET!CR213,lookup,2,FALSE)-$P227,""))</f>
        <v/>
      </c>
      <c r="CP227" s="156" t="str">
        <f>IFERROR(INDEX(DATASHEET!$A$1:$DG$299,MATCH(PROGRESS!$A227,DATASHEET!$A$1:$A$299,0),MATCH(PROGRESS!CQ$2,DATASHEET!$A$1:$DG$1,0)),"")</f>
        <v/>
      </c>
      <c r="CQ227" s="156" t="str">
        <f t="shared" si="159"/>
        <v/>
      </c>
      <c r="CR227" s="138" t="str">
        <f>IF(ISBLANK(DATASHEET!CS213),"",DATASHEET!CS213)</f>
        <v/>
      </c>
      <c r="CS227" s="198" t="str">
        <f>IF(ISBLANK(DATASHEET!CT213),"",DATASHEET!CT213)</f>
        <v/>
      </c>
      <c r="CT227" s="140" t="str">
        <f>IF(CU227="","",IFERROR(VLOOKUP(DATASHEET!CV213,lookup,2,FALSE)-$P227,""))</f>
        <v/>
      </c>
      <c r="CU227" s="156" t="str">
        <f>IFERROR(INDEX(DATASHEET!$A$1:$DG$299,MATCH(PROGRESS!$A227,DATASHEET!$A$1:$A$299,0),MATCH(PROGRESS!CV$2,DATASHEET!$A$1:$DG$1,0)),"")</f>
        <v/>
      </c>
      <c r="CV227" s="156" t="str">
        <f t="shared" si="160"/>
        <v/>
      </c>
      <c r="CW227" s="138" t="str">
        <f>IF(ISBLANK(DATASHEET!CW213),"",DATASHEET!CW213)</f>
        <v/>
      </c>
      <c r="CX227" s="198" t="str">
        <f>IF(ISBLANK(DATASHEET!CX213),"",DATASHEET!CX213)</f>
        <v/>
      </c>
      <c r="CY227" s="140" t="str">
        <f>IF(CZ227="","",IFERROR(VLOOKUP(DATASHEET!DD213,lookup,2,FALSE)-$P227,""))</f>
        <v/>
      </c>
      <c r="CZ227" s="156" t="str">
        <f>IFERROR(INDEX(DATASHEET!$A$1:$DG$299,MATCH(PROGRESS!$A227,DATASHEET!$A$1:$A$299,0),MATCH(PROGRESS!DA$2,DATASHEET!$A$1:$DG$1,0)),"")</f>
        <v/>
      </c>
      <c r="DA227" s="156" t="str">
        <f t="shared" si="161"/>
        <v/>
      </c>
      <c r="DB227" s="138" t="str">
        <f>IF(ISBLANK(DATASHEET!DE213),"",DATASHEET!DE213)</f>
        <v/>
      </c>
      <c r="DC227" s="198" t="str">
        <f>IF(ISBLANK(DATASHEET!DF213),"",DATASHEET!DF213)</f>
        <v/>
      </c>
      <c r="DD227" s="140" t="str">
        <f>IF(DE227="","",IFERROR(VLOOKUP(DATASHEET!DH213,lookup,2,FALSE)-$P227,""))</f>
        <v/>
      </c>
      <c r="DE227" s="156" t="str">
        <f>IFERROR(INDEX(DATASHEET!$A$1:$DG$299,MATCH(PROGRESS!$A227,DATASHEET!$A$1:$A$299,0),MATCH(PROGRESS!DF$2,DATASHEET!$A$1:$DG$1,0)),"")</f>
        <v/>
      </c>
      <c r="DF227" s="156" t="str">
        <f t="shared" si="141"/>
        <v/>
      </c>
      <c r="DG227" s="138" t="str">
        <f>IF(ISBLANK(DATASHEET!DI213),"",DATASHEET!DI213)</f>
        <v/>
      </c>
      <c r="DH227" s="198" t="str">
        <f>IF(ISBLANK(DATASHEET!DJ213),"",DATASHEET!DJ213)</f>
        <v/>
      </c>
      <c r="DI227" s="140" t="str">
        <f>IF(DJ227="","",IFERROR(VLOOKUP(DATASHEET!DL213,lookup,2,FALSE)-$P227,""))</f>
        <v/>
      </c>
      <c r="DJ227" s="156" t="str">
        <f>IFERROR(INDEX(DATASHEET!$A$1:$DG$299,MATCH(PROGRESS!$A227,DATASHEET!$A$1:$A$299,0),MATCH(PROGRESS!DK$2,DATASHEET!$A$1:$DG$1,0)),"")</f>
        <v/>
      </c>
      <c r="DK227" s="156" t="str">
        <f t="shared" si="162"/>
        <v/>
      </c>
      <c r="DL227" s="138" t="str">
        <f>IF(ISBLANK(DATASHEET!DM213),"",DATASHEET!DM213)</f>
        <v/>
      </c>
      <c r="DM227" s="198" t="str">
        <f>IF(ISBLANK(DATASHEET!DN213),"",DATASHEET!DN213)</f>
        <v/>
      </c>
      <c r="DN227" s="140" t="str">
        <f>IF(DO227="","",IFERROR(VLOOKUP(DATASHEET!DP213,lookup,2,FALSE)-$P227,""))</f>
        <v/>
      </c>
      <c r="DO227" s="156" t="str">
        <f>IFERROR(INDEX(DATASHEET!$A$1:$DG$299,MATCH(PROGRESS!$A227,DATASHEET!$A$1:$A$299,0),MATCH(PROGRESS!DP$2,DATASHEET!$A$1:$DG$1,0)),"")</f>
        <v/>
      </c>
      <c r="DP227" s="156" t="str">
        <f t="shared" si="163"/>
        <v/>
      </c>
      <c r="DQ227" s="138" t="str">
        <f>IF(ISBLANK(DATASHEET!DQ213),"",DATASHEET!DQ213)</f>
        <v>CR</v>
      </c>
      <c r="DR227" s="198" t="str">
        <f>IF(ISBLANK(DATASHEET!DR213),"",DATASHEET!DR213)</f>
        <v>11X-RE-8</v>
      </c>
      <c r="DS227" s="140" t="str">
        <f>IF(DT227="","",IFERROR(VLOOKUP(DATASHEET!DT213,lookup,2,FALSE)-$P227,""))</f>
        <v/>
      </c>
      <c r="DT227" s="156" t="str">
        <f>IFERROR(INDEX(DATASHEET!$A$1:$DG$299,MATCH(PROGRESS!$A227,DATASHEET!$A$1:$A$299,0),MATCH(PROGRESS!DU$2,DATASHEET!$A$1:$DG$1,0)),"")</f>
        <v/>
      </c>
      <c r="DU227" s="156" t="str">
        <f t="shared" si="164"/>
        <v/>
      </c>
      <c r="DV227" s="138" t="str">
        <f>IF(ISBLANK(DATASHEET!DU213),"",DATASHEET!DU213)</f>
        <v>ES</v>
      </c>
      <c r="DW227" s="198" t="str">
        <f>IF(ISBLANK(DATASHEET!DV213),"",DATASHEET!DV213)</f>
        <v>11C-SC-2</v>
      </c>
      <c r="DX227" s="140" t="str">
        <f>IF(DY227="","",IFERROR(VLOOKUP(DATASHEET!DX213,lookup,2,FALSE)-$P227,""))</f>
        <v/>
      </c>
      <c r="DY227" s="156" t="str">
        <f>IFERROR(INDEX(DATASHEET!$A$1:$DG$299,MATCH(PROGRESS!$A227,DATASHEET!$A$1:$A$299,0),MATCH(PROGRESS!DZ$2,DATASHEET!$A$1:$DG$1,0)),"")</f>
        <v/>
      </c>
      <c r="DZ227" s="156" t="str">
        <f t="shared" si="165"/>
        <v/>
      </c>
      <c r="EA227" s="138" t="str">
        <f>IF(ISBLANK(DATASHEET!DY213),"",DATASHEET!DY213)</f>
        <v/>
      </c>
      <c r="EB227" s="198" t="str">
        <f>IF(ISBLANK(DATASHEET!DZ213),"",DATASHEET!DZ213)</f>
        <v/>
      </c>
      <c r="FD227" s="526"/>
      <c r="FE227" s="532"/>
      <c r="FF227" s="532"/>
      <c r="FG227" s="532"/>
      <c r="FH227" s="532"/>
      <c r="FI227" s="532"/>
      <c r="FJ227" s="526"/>
      <c r="FK227" s="532"/>
      <c r="FL227" s="532"/>
      <c r="FM227" s="526"/>
      <c r="FN227" s="526"/>
      <c r="FO227" s="526"/>
      <c r="FP227" s="532"/>
      <c r="FQ227" s="532"/>
      <c r="FR227" s="532"/>
      <c r="FS227" s="526"/>
      <c r="FT227" s="526"/>
      <c r="FU227" s="526"/>
      <c r="FV227" s="526"/>
      <c r="FW227" s="526"/>
      <c r="FX227" s="532"/>
      <c r="FY227" s="532"/>
      <c r="FZ227" s="532"/>
      <c r="GA227" s="529"/>
      <c r="GB227" s="530"/>
      <c r="GC227" s="530"/>
      <c r="GD227" s="530"/>
      <c r="GE227" s="529"/>
      <c r="GF227" s="530"/>
      <c r="GG227" s="529"/>
      <c r="GH227" s="529"/>
      <c r="GI227" s="530"/>
      <c r="GJ227" s="529"/>
      <c r="GK227" s="530"/>
      <c r="GL227" s="530"/>
      <c r="GM227" s="530"/>
      <c r="GN227" s="530"/>
      <c r="GO227" s="529"/>
      <c r="GP227" s="530"/>
      <c r="GQ227" s="530"/>
      <c r="GR227" s="530"/>
      <c r="GS227" s="529"/>
      <c r="GT227" s="530"/>
      <c r="HB227" t="s">
        <v>376</v>
      </c>
    </row>
    <row r="228" spans="1:210" x14ac:dyDescent="0.25">
      <c r="A228" s="179">
        <f>DATASHEET!A214</f>
        <v>151574</v>
      </c>
      <c r="B228" s="58" t="str">
        <f>DATASHEET!B214</f>
        <v>YEMANE, Harmala</v>
      </c>
      <c r="C228" s="169" t="str">
        <f>DATASHEET!C214</f>
        <v>11KKN</v>
      </c>
      <c r="D228" s="170" t="str">
        <f>DATASHEET!D214</f>
        <v>F</v>
      </c>
      <c r="E228" s="170" t="str">
        <f>DATASHEET!J214</f>
        <v>N</v>
      </c>
      <c r="F228" s="170" t="str">
        <f>DATASHEET!E214</f>
        <v>N</v>
      </c>
      <c r="G228" s="170" t="str">
        <f>DATASHEET!F214</f>
        <v>Other Black African</v>
      </c>
      <c r="H228" s="170" t="str">
        <f>DATASHEET!G214</f>
        <v>Y</v>
      </c>
      <c r="I228" s="170" t="str">
        <f>DATASHEET!H214</f>
        <v>N</v>
      </c>
      <c r="J228" s="170" t="str">
        <f>DATASHEET!I214</f>
        <v>N</v>
      </c>
      <c r="K228" s="171" t="str">
        <f>DATASHEET!M214</f>
        <v>M</v>
      </c>
      <c r="L228" s="88" t="str">
        <f t="shared" si="121"/>
        <v/>
      </c>
      <c r="M228" s="88" t="str">
        <f t="shared" si="122"/>
        <v/>
      </c>
      <c r="N228" s="498" t="str">
        <f>IF(ISBLANK(DATASHEET!L214),"",DATASHEET!L214)</f>
        <v>5-6</v>
      </c>
      <c r="O228" s="109">
        <f>IFERROR(IF(VLOOKUP(DATASHEET!A214,[5]YEAR11!$A$2:$AF$236,18,FALSE)="","",VLOOKUP(DATASHEET!A214,[5]YEAR11!$A$2:$AF$236,18,FALSE)),"")</f>
        <v>50.927548999999999</v>
      </c>
      <c r="P228" s="111">
        <f>IFERROR(IF(VLOOKUP(DATASHEET!A214,[5]YEAR11!$A$2:$AF$237,19,FALSE)="","",VLOOKUP(DATASHEET!A214,[5]YEAR11!$A$2:$AF$237,19,FALSE)),"")</f>
        <v>5.0927549000000001</v>
      </c>
      <c r="Q228" s="497">
        <f>'P8 BREAKDOWN'!M216</f>
        <v>-4.6927548999999997</v>
      </c>
      <c r="R228" s="140" t="str">
        <f>IF(S228="","",IFERROR(VLOOKUP(DATASHEET!AF214,lookup,2,FALSE)-$P228,""))</f>
        <v/>
      </c>
      <c r="S228" s="156" t="str">
        <f>IFERROR(INDEX(DATASHEET!$A$1:$DG$299,MATCH(PROGRESS!$A228,DATASHEET!$A$1:$A$299,0),MATCH(PROGRESS!T$2,DATASHEET!$A$1:$DG$1,0)),"")</f>
        <v/>
      </c>
      <c r="T228" s="156" t="str">
        <f t="shared" si="146"/>
        <v/>
      </c>
      <c r="U228" s="138" t="str">
        <f>IF(ISBLANK(DATASHEET!AG214),"",DATASHEET!AG214)</f>
        <v/>
      </c>
      <c r="V228" s="198" t="str">
        <f>IF(ISBLANK(DATASHEET!AH214),"",DATASHEET!AH214)</f>
        <v/>
      </c>
      <c r="W228" s="140" t="str">
        <f>IF(X228="","",IFERROR(VLOOKUP(DATASHEET!AJ214,lookup,2,FALSE)-$P228,""))</f>
        <v/>
      </c>
      <c r="X228" s="156" t="str">
        <f>IFERROR(INDEX(DATASHEET!$A$1:$DG$299,MATCH(PROGRESS!$A228,DATASHEET!$A$1:$A$299,0),MATCH(PROGRESS!Y$2,DATASHEET!$A$1:$DG$1,0)),"")</f>
        <v/>
      </c>
      <c r="Y228" s="156" t="str">
        <f t="shared" si="147"/>
        <v/>
      </c>
      <c r="Z228" s="138" t="str">
        <f>IF(ISBLANK(DATASHEET!AK214),"",DATASHEET!AK214)</f>
        <v>RAB</v>
      </c>
      <c r="AA228" s="198" t="str">
        <f>IF(ISBLANK(DATASHEET!AL214),"",DATASHEET!AL214)</f>
        <v>11T-BI-2</v>
      </c>
      <c r="AB228" s="140" t="str">
        <f>IF(AC228="","",IFERROR(VLOOKUP(DATASHEET!AN214,lookup,2,FALSE)-$P228,""))</f>
        <v/>
      </c>
      <c r="AC228" s="156" t="str">
        <f>IFERROR(INDEX(DATASHEET!$A$1:$DG$299,MATCH(PROGRESS!$A228,DATASHEET!$A$1:$A$299,0),MATCH(PROGRESS!AD$2,DATASHEET!$A$1:$DG$1,0)),"")</f>
        <v/>
      </c>
      <c r="AD228" s="156" t="str">
        <f t="shared" si="148"/>
        <v/>
      </c>
      <c r="AE228" s="138" t="str">
        <f>IF(ISBLANK(DATASHEET!AO214),"",DATASHEET!AO214)</f>
        <v/>
      </c>
      <c r="AF228" s="198" t="str">
        <f>IF(ISBLANK(DATASHEET!AP214),"",DATASHEET!AP214)</f>
        <v/>
      </c>
      <c r="AG228" s="140" t="str">
        <f>IF(AH228="","",IFERROR(VLOOKUP(DATASHEET!AR214,lookup,2,FALSE)-$P228,""))</f>
        <v/>
      </c>
      <c r="AH228" s="156" t="str">
        <f>IFERROR(INDEX(DATASHEET!$A$1:$DG$299,MATCH(PROGRESS!$A228,DATASHEET!$A$1:$A$299,0),MATCH(PROGRESS!AI$2,DATASHEET!$A$1:$DG$1,0)),"")</f>
        <v/>
      </c>
      <c r="AI228" s="156" t="str">
        <f t="shared" si="149"/>
        <v/>
      </c>
      <c r="AJ228" s="138" t="str">
        <f>IF(ISBLANK(DATASHEET!AS214),"",DATASHEET!AS214)</f>
        <v>GN</v>
      </c>
      <c r="AK228" s="198" t="str">
        <f>IF(ISBLANK(DATASHEET!AT214),"",DATASHEET!AT214)</f>
        <v>11T-CH-2</v>
      </c>
      <c r="AL228" s="140" t="str">
        <f>IF(AM228="","",IFERROR(VLOOKUP(DATASHEET!AV214,lookup,2,FALSE)-$P228,""))</f>
        <v/>
      </c>
      <c r="AM228" s="156" t="str">
        <f>IFERROR(INDEX(DATASHEET!$A$1:$DG$299,MATCH(PROGRESS!$A228,DATASHEET!$A$1:$A$299,0),MATCH(PROGRESS!AN$2,DATASHEET!$A$1:$DG$1,0)),"")</f>
        <v/>
      </c>
      <c r="AN228" s="156" t="str">
        <f t="shared" si="150"/>
        <v/>
      </c>
      <c r="AO228" s="138" t="str">
        <f>IF(ISBLANK(DATASHEET!AW214),"",DATASHEET!AW214)</f>
        <v/>
      </c>
      <c r="AP228" s="198" t="str">
        <f>IF(ISBLANK(DATASHEET!AX214),"",DATASHEET!AX214)</f>
        <v/>
      </c>
      <c r="AQ228" s="140" t="str">
        <f>IF(AR228="","",IFERROR(VLOOKUP(DATASHEET!AZ214,lookup,2,FALSE)-$P228,""))</f>
        <v/>
      </c>
      <c r="AR228" s="156" t="str">
        <f>IFERROR(INDEX(DATASHEET!$A$1:$DG$299,MATCH(PROGRESS!$A228,DATASHEET!$A$1:$A$299,0),MATCH(PROGRESS!AS$2,DATASHEET!$A$1:$DG$1,0)),"")</f>
        <v/>
      </c>
      <c r="AS228" s="156" t="str">
        <f t="shared" si="151"/>
        <v/>
      </c>
      <c r="AT228" s="138" t="str">
        <f>IF(ISBLANK(DATASHEET!BA214),"",DATASHEET!BA214)</f>
        <v/>
      </c>
      <c r="AU228" s="198" t="str">
        <f>IF(ISBLANK(DATASHEET!BB214),"",DATASHEET!BB214)</f>
        <v/>
      </c>
      <c r="AV228" s="140" t="str">
        <f>IF(AW228="","",IFERROR(VLOOKUP(DATASHEET!BD214,lookup,2,FALSE)-$P228,""))</f>
        <v/>
      </c>
      <c r="AW228" s="156" t="str">
        <f>IFERROR(INDEX(DATASHEET!$A$1:$DG$299,MATCH(PROGRESS!$A228,DATASHEET!$A$1:$A$299,0),MATCH(PROGRESS!AX$2,DATASHEET!$A$1:$DG$1,0)),"")</f>
        <v/>
      </c>
      <c r="AX228" s="156" t="str">
        <f t="shared" si="152"/>
        <v/>
      </c>
      <c r="AY228" s="138" t="str">
        <f>IF(ISBLANK(DATASHEET!BE214),"",DATASHEET!BE214)</f>
        <v/>
      </c>
      <c r="AZ228" s="198" t="str">
        <f>IF(ISBLANK(DATASHEET!BF214),"",DATASHEET!BF214)</f>
        <v/>
      </c>
      <c r="BA228" s="140" t="str">
        <f>IF(BB228="","",IFERROR(VLOOKUP(DATASHEET!BH214,lookup,2,FALSE)-$P228,""))</f>
        <v/>
      </c>
      <c r="BB228" s="156" t="str">
        <f>IFERROR(INDEX(DATASHEET!$A$1:$DG$299,MATCH(PROGRESS!$A228,DATASHEET!$A$1:$A$299,0),MATCH(PROGRESS!BC$2,DATASHEET!$A$1:$DG$1,0)),"")</f>
        <v/>
      </c>
      <c r="BC228" s="156" t="str">
        <f t="shared" si="153"/>
        <v/>
      </c>
      <c r="BD228" s="138" t="str">
        <f>IF(ISBLANK(DATASHEET!BI214),"",DATASHEET!BI214)</f>
        <v>AWH</v>
      </c>
      <c r="BE228" s="198" t="str">
        <f>IF(ISBLANK(DATASHEET!BJ214),"",DATASHEET!BJ214)</f>
        <v>11X-EN-5</v>
      </c>
      <c r="BF228" s="140" t="str">
        <f>IF(BG228="","",IFERROR(VLOOKUP(DATASHEET!BL214,lookup,2,FALSE)-$P228,""))</f>
        <v/>
      </c>
      <c r="BG228" s="156" t="str">
        <f>IFERROR(INDEX(DATASHEET!$A$1:$DG$299,MATCH(PROGRESS!$A228,DATASHEET!$A$1:$A$299,0),MATCH(PROGRESS!BH$2,DATASHEET!$A$1:$DG$1,0)),"")</f>
        <v/>
      </c>
      <c r="BH228" s="156" t="str">
        <f t="shared" si="154"/>
        <v/>
      </c>
      <c r="BI228" s="138" t="str">
        <f>IF(ISBLANK(DATASHEET!BM214),"",DATASHEET!BM214)</f>
        <v/>
      </c>
      <c r="BJ228" s="198" t="str">
        <f>IF(ISBLANK(DATASHEET!BN214),"",DATASHEET!BN214)</f>
        <v/>
      </c>
      <c r="BK228" s="140" t="str">
        <f>IF(BL228="","",IFERROR(VLOOKUP(DATASHEET!BP214,lookup,2,FALSE)-$P228,""))</f>
        <v/>
      </c>
      <c r="BL228" s="156" t="str">
        <f>IFERROR(INDEX(DATASHEET!$A$1:$DG$299,MATCH(PROGRESS!$A228,DATASHEET!$A$1:$A$299,0),MATCH(PROGRESS!BM$2,DATASHEET!$A$1:$DG$1,0)),"")</f>
        <v/>
      </c>
      <c r="BM228" s="156" t="str">
        <f t="shared" si="155"/>
        <v/>
      </c>
      <c r="BN228" s="138" t="str">
        <f>IF(ISBLANK(DATASHEET!BQ214),"",DATASHEET!BQ214)</f>
        <v>AWR</v>
      </c>
      <c r="BO228" s="198" t="str">
        <f>IF(ISBLANK(DATASHEET!BR214),"",DATASHEET!BR214)</f>
        <v>11MS2-FN2-5</v>
      </c>
      <c r="BP228" s="140" t="str">
        <f>IF(BQ228="","",IFERROR(VLOOKUP(DATASHEET!BX214,lookup,2,FALSE)-$P228,""))</f>
        <v/>
      </c>
      <c r="BQ228" s="156" t="str">
        <f>IFERROR(INDEX(DATASHEET!$A$1:$DG$299,MATCH(PROGRESS!$A228,DATASHEET!$A$1:$A$299,0),MATCH(PROGRESS!BR$2,DATASHEET!$A$1:$DG$1,0)),"")</f>
        <v/>
      </c>
      <c r="BR228" s="156" t="str">
        <f t="shared" si="156"/>
        <v/>
      </c>
      <c r="BS228" s="138" t="str">
        <f>IF(ISBLANK(DATASHEET!BY214),"",DATASHEET!BY214)</f>
        <v/>
      </c>
      <c r="BT228" s="198" t="str">
        <f>IF(ISBLANK(DATASHEET!BZ214),"",DATASHEET!BZ214)</f>
        <v/>
      </c>
      <c r="BU228" s="140" t="str">
        <f>IF(BV228="","",IFERROR(VLOOKUP(DATASHEET!CB214,lookup,2,FALSE)-$P228,""))</f>
        <v/>
      </c>
      <c r="BV228" s="156" t="str">
        <f>IFERROR(INDEX(DATASHEET!$A$1:$DG$299,MATCH(PROGRESS!$A228,DATASHEET!$A$1:$A$299,0),MATCH(PROGRESS!BW$2,DATASHEET!$A$1:$DG$1,0)),"")</f>
        <v/>
      </c>
      <c r="BW228" s="156" t="str">
        <f t="shared" si="134"/>
        <v/>
      </c>
      <c r="BX228" s="138" t="str">
        <f>IF(ISBLANK(DATASHEET!CC214),"",DATASHEET!CC214)</f>
        <v/>
      </c>
      <c r="BY228" s="198" t="str">
        <f>IF(ISBLANK(DATASHEET!CD214),"",DATASHEET!CD214)</f>
        <v/>
      </c>
      <c r="BZ228" s="140" t="str">
        <f>IF(CA228="","",IFERROR(VLOOKUP(DATASHEET!CE214,lookup,2,FALSE)-$P228,""))</f>
        <v/>
      </c>
      <c r="CA228" s="156" t="str">
        <f>IFERROR(INDEX(DATASHEET!$A$1:$DG$299,MATCH(PROGRESS!$A228,DATASHEET!$A$1:$A$299,0),MATCH(PROGRESS!CB$2,DATASHEET!$A$1:$DG$1,0)),"")</f>
        <v/>
      </c>
      <c r="CB228" s="156" t="str">
        <f t="shared" si="135"/>
        <v/>
      </c>
      <c r="CC228" s="138" t="str">
        <f>IF(ISBLANK(DATASHEET!CF214),"",DATASHEET!CF214)</f>
        <v/>
      </c>
      <c r="CD228" s="198" t="str">
        <f>IF(ISBLANK(DATASHEET!CG214),"",DATASHEET!CG214)</f>
        <v/>
      </c>
      <c r="CE228" s="140" t="str">
        <f>IF(CF228="","",IFERROR(VLOOKUP(DATASHEET!CJ214,lookup,2,FALSE)-$P228,""))</f>
        <v/>
      </c>
      <c r="CF228" s="156" t="str">
        <f>IFERROR(INDEX(DATASHEET!$A$1:$DG$299,MATCH(PROGRESS!$A228,DATASHEET!$A$1:$A$299,0),MATCH(PROGRESS!CG$2,DATASHEET!$A$1:$DG$1,0)),"")</f>
        <v/>
      </c>
      <c r="CG228" s="156" t="str">
        <f t="shared" si="157"/>
        <v/>
      </c>
      <c r="CH228" s="138" t="str">
        <f>IF(ISBLANK(DATASHEET!CK214),"",DATASHEET!CK214)</f>
        <v/>
      </c>
      <c r="CI228" s="198" t="str">
        <f>IF(ISBLANK(DATASHEET!CL214),"",DATASHEET!CL214)</f>
        <v/>
      </c>
      <c r="CJ228" s="140" t="str">
        <f>IF(CK228="","",IFERROR(VLOOKUP(DATASHEET!CN214,lookup,2,FALSE)-$P228,""))</f>
        <v/>
      </c>
      <c r="CK228" s="156" t="str">
        <f>IFERROR(INDEX(DATASHEET!$A$1:$DG$299,MATCH(PROGRESS!$A228,DATASHEET!$A$1:$A$299,0),MATCH(PROGRESS!CL$2,DATASHEET!$A$1:$DG$1,0)),"")</f>
        <v/>
      </c>
      <c r="CL228" s="156" t="str">
        <f t="shared" si="158"/>
        <v/>
      </c>
      <c r="CM228" s="138" t="str">
        <f>IF(ISBLANK(DATASHEET!CO214),"",DATASHEET!CO214)</f>
        <v>PHB</v>
      </c>
      <c r="CN228" s="198" t="str">
        <f>IF(ISBLANK(DATASHEET!CP214),"",DATASHEET!CP214)</f>
        <v>11N-MA-1</v>
      </c>
      <c r="CO228" s="140" t="str">
        <f>IF(CP228="","",IFERROR(VLOOKUP(DATASHEET!CR214,lookup,2,FALSE)-$P228,""))</f>
        <v/>
      </c>
      <c r="CP228" s="156" t="str">
        <f>IFERROR(INDEX(DATASHEET!$A$1:$DG$299,MATCH(PROGRESS!$A228,DATASHEET!$A$1:$A$299,0),MATCH(PROGRESS!CQ$2,DATASHEET!$A$1:$DG$1,0)),"")</f>
        <v/>
      </c>
      <c r="CQ228" s="156" t="str">
        <f t="shared" si="159"/>
        <v/>
      </c>
      <c r="CR228" s="138" t="str">
        <f>IF(ISBLANK(DATASHEET!CS214),"",DATASHEET!CS214)</f>
        <v/>
      </c>
      <c r="CS228" s="198" t="str">
        <f>IF(ISBLANK(DATASHEET!CT214),"",DATASHEET!CT214)</f>
        <v/>
      </c>
      <c r="CT228" s="140" t="str">
        <f>IF(CU228="","",IFERROR(VLOOKUP(DATASHEET!CV214,lookup,2,FALSE)-$P228,""))</f>
        <v/>
      </c>
      <c r="CU228" s="156" t="str">
        <f>IFERROR(INDEX(DATASHEET!$A$1:$DG$299,MATCH(PROGRESS!$A228,DATASHEET!$A$1:$A$299,0),MATCH(PROGRESS!CV$2,DATASHEET!$A$1:$DG$1,0)),"")</f>
        <v/>
      </c>
      <c r="CV228" s="156" t="str">
        <f t="shared" si="160"/>
        <v/>
      </c>
      <c r="CW228" s="138" t="str">
        <f>IF(ISBLANK(DATASHEET!CW214),"",DATASHEET!CW214)</f>
        <v/>
      </c>
      <c r="CX228" s="198" t="str">
        <f>IF(ISBLANK(DATASHEET!CX214),"",DATASHEET!CX214)</f>
        <v/>
      </c>
      <c r="CY228" s="140" t="str">
        <f>IF(CZ228="","",IFERROR(VLOOKUP(DATASHEET!DD214,lookup,2,FALSE)-$P228,""))</f>
        <v/>
      </c>
      <c r="CZ228" s="156" t="str">
        <f>IFERROR(INDEX(DATASHEET!$A$1:$DG$299,MATCH(PROGRESS!$A228,DATASHEET!$A$1:$A$299,0),MATCH(PROGRESS!DA$2,DATASHEET!$A$1:$DG$1,0)),"")</f>
        <v/>
      </c>
      <c r="DA228" s="156" t="str">
        <f t="shared" si="161"/>
        <v/>
      </c>
      <c r="DB228" s="138" t="str">
        <f>IF(ISBLANK(DATASHEET!DE214),"",DATASHEET!DE214)</f>
        <v/>
      </c>
      <c r="DC228" s="198" t="str">
        <f>IF(ISBLANK(DATASHEET!DF214),"",DATASHEET!DF214)</f>
        <v/>
      </c>
      <c r="DD228" s="140" t="str">
        <f>IF(DE228="","",IFERROR(VLOOKUP(DATASHEET!DH214,lookup,2,FALSE)-$P228,""))</f>
        <v/>
      </c>
      <c r="DE228" s="156" t="str">
        <f>IFERROR(INDEX(DATASHEET!$A$1:$DG$299,MATCH(PROGRESS!$A228,DATASHEET!$A$1:$A$299,0),MATCH(PROGRESS!DF$2,DATASHEET!$A$1:$DG$1,0)),"")</f>
        <v/>
      </c>
      <c r="DF228" s="156" t="str">
        <f t="shared" si="141"/>
        <v/>
      </c>
      <c r="DG228" s="138" t="str">
        <f>IF(ISBLANK(DATASHEET!DI214),"",DATASHEET!DI214)</f>
        <v>DWA</v>
      </c>
      <c r="DH228" s="198" t="str">
        <f>IF(ISBLANK(DATASHEET!DJ214),"",DATASHEET!DJ214)</f>
        <v>11T-PH-2</v>
      </c>
      <c r="DI228" s="140" t="str">
        <f>IF(DJ228="","",IFERROR(VLOOKUP(DATASHEET!DL214,lookup,2,FALSE)-$P228,""))</f>
        <v/>
      </c>
      <c r="DJ228" s="156" t="str">
        <f>IFERROR(INDEX(DATASHEET!$A$1:$DG$299,MATCH(PROGRESS!$A228,DATASHEET!$A$1:$A$299,0),MATCH(PROGRESS!DK$2,DATASHEET!$A$1:$DG$1,0)),"")</f>
        <v/>
      </c>
      <c r="DK228" s="156" t="str">
        <f t="shared" si="162"/>
        <v/>
      </c>
      <c r="DL228" s="138" t="str">
        <f>IF(ISBLANK(DATASHEET!DM214),"",DATASHEET!DM214)</f>
        <v/>
      </c>
      <c r="DM228" s="198" t="str">
        <f>IF(ISBLANK(DATASHEET!DN214),"",DATASHEET!DN214)</f>
        <v/>
      </c>
      <c r="DN228" s="140" t="str">
        <f>IF(DO228="","",IFERROR(VLOOKUP(DATASHEET!DP214,lookup,2,FALSE)-$P228,""))</f>
        <v/>
      </c>
      <c r="DO228" s="156" t="str">
        <f>IFERROR(INDEX(DATASHEET!$A$1:$DG$299,MATCH(PROGRESS!$A228,DATASHEET!$A$1:$A$299,0),MATCH(PROGRESS!DP$2,DATASHEET!$A$1:$DG$1,0)),"")</f>
        <v/>
      </c>
      <c r="DP228" s="156" t="str">
        <f t="shared" si="163"/>
        <v/>
      </c>
      <c r="DQ228" s="138" t="str">
        <f>IF(ISBLANK(DATASHEET!DQ214),"",DATASHEET!DQ214)</f>
        <v>GRY</v>
      </c>
      <c r="DR228" s="198" t="str">
        <f>IF(ISBLANK(DATASHEET!DR214),"",DATASHEET!DR214)</f>
        <v>11X-RE-3</v>
      </c>
      <c r="DS228" s="140" t="str">
        <f>IF(DT228="","",IFERROR(VLOOKUP(DATASHEET!DT214,lookup,2,FALSE)-$P228,""))</f>
        <v/>
      </c>
      <c r="DT228" s="156" t="str">
        <f>IFERROR(INDEX(DATASHEET!$A$1:$DG$299,MATCH(PROGRESS!$A228,DATASHEET!$A$1:$A$299,0),MATCH(PROGRESS!DU$2,DATASHEET!$A$1:$DG$1,0)),"")</f>
        <v/>
      </c>
      <c r="DU228" s="156" t="str">
        <f t="shared" si="164"/>
        <v/>
      </c>
      <c r="DV228" s="138" t="str">
        <f>IF(ISBLANK(DATASHEET!DU214),"",DATASHEET!DU214)</f>
        <v/>
      </c>
      <c r="DW228" s="198" t="str">
        <f>IF(ISBLANK(DATASHEET!DV214),"",DATASHEET!DV214)</f>
        <v/>
      </c>
      <c r="DX228" s="140" t="str">
        <f>IF(DY228="","",IFERROR(VLOOKUP(DATASHEET!DX214,lookup,2,FALSE)-$P228,""))</f>
        <v/>
      </c>
      <c r="DY228" s="156" t="str">
        <f>IFERROR(INDEX(DATASHEET!$A$1:$DG$299,MATCH(PROGRESS!$A228,DATASHEET!$A$1:$A$299,0),MATCH(PROGRESS!DZ$2,DATASHEET!$A$1:$DG$1,0)),"")</f>
        <v/>
      </c>
      <c r="DZ228" s="156" t="str">
        <f t="shared" si="165"/>
        <v/>
      </c>
      <c r="EA228" s="138" t="str">
        <f>IF(ISBLANK(DATASHEET!DY214),"",DATASHEET!DY214)</f>
        <v>WE</v>
      </c>
      <c r="EB228" s="198" t="str">
        <f>IF(ISBLANK(DATASHEET!DZ214),"",DATASHEET!DZ214)</f>
        <v>11N-SP-1</v>
      </c>
      <c r="FD228" s="526"/>
      <c r="FE228" s="110"/>
      <c r="FF228" s="110"/>
      <c r="FG228" s="110"/>
      <c r="FH228" s="110"/>
      <c r="FI228" s="110"/>
      <c r="FJ228" s="110"/>
      <c r="FK228" s="110"/>
      <c r="FL228" s="110"/>
      <c r="FM228" s="110"/>
      <c r="FN228" s="110"/>
      <c r="FO228" s="110"/>
      <c r="FP228" s="110"/>
      <c r="FQ228" s="110"/>
      <c r="FR228" s="110"/>
      <c r="FS228" s="110"/>
      <c r="FT228" s="110"/>
      <c r="FU228" s="110"/>
      <c r="FV228" s="110"/>
      <c r="FW228" s="110"/>
      <c r="FX228" s="110"/>
      <c r="FY228" s="110"/>
      <c r="FZ228" s="110"/>
      <c r="GA228" s="530"/>
      <c r="GB228" s="110"/>
      <c r="GC228" s="530"/>
      <c r="GD228" s="110"/>
      <c r="GE228" s="110"/>
      <c r="GF228" s="530"/>
      <c r="GG228" s="110"/>
      <c r="GH228" s="110"/>
      <c r="GI228" s="110"/>
      <c r="GJ228" s="530"/>
      <c r="GK228" s="110"/>
      <c r="GL228" s="110"/>
      <c r="GM228" s="110"/>
      <c r="GN228" s="530"/>
      <c r="GO228" s="110"/>
      <c r="GP228" s="530"/>
      <c r="GQ228" s="110"/>
      <c r="GR228" s="530"/>
      <c r="GS228" s="110"/>
      <c r="GT228" s="530"/>
    </row>
    <row r="229" spans="1:210" x14ac:dyDescent="0.25">
      <c r="A229" s="179">
        <f>DATASHEET!A215</f>
        <v>0</v>
      </c>
      <c r="B229" s="58">
        <f>DATASHEET!B215</f>
        <v>0</v>
      </c>
      <c r="C229" s="169">
        <f>DATASHEET!C215</f>
        <v>0</v>
      </c>
      <c r="D229" s="170">
        <f>DATASHEET!D215</f>
        <v>0</v>
      </c>
      <c r="E229" s="170">
        <f>DATASHEET!J215</f>
        <v>0</v>
      </c>
      <c r="F229" s="170">
        <f>DATASHEET!E215</f>
        <v>0</v>
      </c>
      <c r="G229" s="170">
        <f>DATASHEET!F215</f>
        <v>0</v>
      </c>
      <c r="H229" s="170">
        <f>DATASHEET!G215</f>
        <v>0</v>
      </c>
      <c r="I229" s="170">
        <f>DATASHEET!H215</f>
        <v>0</v>
      </c>
      <c r="J229" s="170">
        <f>DATASHEET!I215</f>
        <v>0</v>
      </c>
      <c r="K229" s="171" t="str">
        <f>DATASHEET!M215</f>
        <v/>
      </c>
      <c r="L229" s="88" t="str">
        <f t="shared" si="121"/>
        <v/>
      </c>
      <c r="M229" s="88" t="str">
        <f t="shared" si="122"/>
        <v/>
      </c>
      <c r="N229" s="498" t="str">
        <f>IF(ISBLANK(DATASHEET!L215),"",DATASHEET!L215)</f>
        <v/>
      </c>
      <c r="O229" s="109" t="str">
        <f>IFERROR(IF(VLOOKUP(DATASHEET!A215,[5]YEAR11!$A$2:$AF$236,18,FALSE)="","",VLOOKUP(DATASHEET!A215,[5]YEAR11!$A$2:$AF$236,18,FALSE)),"")</f>
        <v/>
      </c>
      <c r="P229" s="111" t="str">
        <f>IFERROR(IF(VLOOKUP(DATASHEET!A215,[5]YEAR11!$A$2:$AF$237,19,FALSE)="","",VLOOKUP(DATASHEET!A215,[5]YEAR11!$A$2:$AF$237,19,FALSE)),"")</f>
        <v/>
      </c>
      <c r="Q229" s="497" t="str">
        <f>'P8 BREAKDOWN'!M217</f>
        <v/>
      </c>
      <c r="R229" s="140" t="str">
        <f>IF(S229="","",IFERROR(VLOOKUP(DATASHEET!AF215,lookup,2,FALSE)-$P229,""))</f>
        <v/>
      </c>
      <c r="S229" s="156" t="str">
        <f>IFERROR(INDEX(DATASHEET!$A$1:$DG$299,MATCH(PROGRESS!$A229,DATASHEET!$A$1:$A$299,0),MATCH(PROGRESS!T$2,DATASHEET!$A$1:$DG$1,0)),"")</f>
        <v/>
      </c>
      <c r="T229" s="156" t="str">
        <f t="shared" si="146"/>
        <v/>
      </c>
      <c r="U229" s="138" t="str">
        <f>IF(ISBLANK(DATASHEET!AG215),"",DATASHEET!AG215)</f>
        <v/>
      </c>
      <c r="V229" s="198" t="str">
        <f>IF(ISBLANK(DATASHEET!AH215),"",DATASHEET!AH215)</f>
        <v/>
      </c>
      <c r="W229" s="140" t="str">
        <f>IF(X229="","",IFERROR(VLOOKUP(DATASHEET!AJ215,lookup,2,FALSE)-$P229,""))</f>
        <v/>
      </c>
      <c r="X229" s="156" t="str">
        <f>IFERROR(INDEX(DATASHEET!$A$1:$DG$299,MATCH(PROGRESS!$A229,DATASHEET!$A$1:$A$299,0),MATCH(PROGRESS!Y$2,DATASHEET!$A$1:$DG$1,0)),"")</f>
        <v/>
      </c>
      <c r="Y229" s="156" t="str">
        <f t="shared" si="147"/>
        <v/>
      </c>
      <c r="Z229" s="138" t="str">
        <f>IF(ISBLANK(DATASHEET!AK215),"",DATASHEET!AK215)</f>
        <v/>
      </c>
      <c r="AA229" s="198" t="str">
        <f>IF(ISBLANK(DATASHEET!AL215),"",DATASHEET!AL215)</f>
        <v/>
      </c>
      <c r="AB229" s="140" t="str">
        <f>IF(AC229="","",IFERROR(VLOOKUP(DATASHEET!AN215,lookup,2,FALSE)-$P229,""))</f>
        <v/>
      </c>
      <c r="AC229" s="156" t="str">
        <f>IFERROR(INDEX(DATASHEET!$A$1:$DG$299,MATCH(PROGRESS!$A229,DATASHEET!$A$1:$A$299,0),MATCH(PROGRESS!AD$2,DATASHEET!$A$1:$DG$1,0)),"")</f>
        <v/>
      </c>
      <c r="AD229" s="156" t="str">
        <f t="shared" si="148"/>
        <v/>
      </c>
      <c r="AE229" s="138" t="str">
        <f>IF(ISBLANK(DATASHEET!AO215),"",DATASHEET!AO215)</f>
        <v/>
      </c>
      <c r="AF229" s="198" t="str">
        <f>IF(ISBLANK(DATASHEET!AP215),"",DATASHEET!AP215)</f>
        <v/>
      </c>
      <c r="AG229" s="140" t="str">
        <f>IF(AH229="","",IFERROR(VLOOKUP(DATASHEET!AR215,lookup,2,FALSE)-$P229,""))</f>
        <v/>
      </c>
      <c r="AH229" s="156" t="str">
        <f>IFERROR(INDEX(DATASHEET!$A$1:$DG$299,MATCH(PROGRESS!$A229,DATASHEET!$A$1:$A$299,0),MATCH(PROGRESS!AI$2,DATASHEET!$A$1:$DG$1,0)),"")</f>
        <v/>
      </c>
      <c r="AI229" s="156" t="str">
        <f t="shared" si="149"/>
        <v/>
      </c>
      <c r="AJ229" s="138" t="str">
        <f>IF(ISBLANK(DATASHEET!AS215),"",DATASHEET!AS215)</f>
        <v/>
      </c>
      <c r="AK229" s="198" t="str">
        <f>IF(ISBLANK(DATASHEET!AT215),"",DATASHEET!AT215)</f>
        <v/>
      </c>
      <c r="AL229" s="140" t="str">
        <f>IF(AM229="","",IFERROR(VLOOKUP(DATASHEET!AV215,lookup,2,FALSE)-$P229,""))</f>
        <v/>
      </c>
      <c r="AM229" s="156" t="str">
        <f>IFERROR(INDEX(DATASHEET!$A$1:$DG$299,MATCH(PROGRESS!$A229,DATASHEET!$A$1:$A$299,0),MATCH(PROGRESS!AN$2,DATASHEET!$A$1:$DG$1,0)),"")</f>
        <v/>
      </c>
      <c r="AN229" s="156" t="str">
        <f t="shared" si="150"/>
        <v/>
      </c>
      <c r="AO229" s="138" t="str">
        <f>IF(ISBLANK(DATASHEET!AW215),"",DATASHEET!AW215)</f>
        <v/>
      </c>
      <c r="AP229" s="198" t="str">
        <f>IF(ISBLANK(DATASHEET!AX215),"",DATASHEET!AX215)</f>
        <v/>
      </c>
      <c r="AQ229" s="140" t="str">
        <f>IF(AR229="","",IFERROR(VLOOKUP(DATASHEET!AZ215,lookup,2,FALSE)-$P229,""))</f>
        <v/>
      </c>
      <c r="AR229" s="156" t="str">
        <f>IFERROR(INDEX(DATASHEET!$A$1:$DG$299,MATCH(PROGRESS!$A229,DATASHEET!$A$1:$A$299,0),MATCH(PROGRESS!AS$2,DATASHEET!$A$1:$DG$1,0)),"")</f>
        <v/>
      </c>
      <c r="AS229" s="156" t="str">
        <f t="shared" si="151"/>
        <v/>
      </c>
      <c r="AT229" s="138" t="str">
        <f>IF(ISBLANK(DATASHEET!BA215),"",DATASHEET!BA215)</f>
        <v/>
      </c>
      <c r="AU229" s="198" t="str">
        <f>IF(ISBLANK(DATASHEET!BB215),"",DATASHEET!BB215)</f>
        <v/>
      </c>
      <c r="AV229" s="140" t="str">
        <f>IF(AW229="","",IFERROR(VLOOKUP(DATASHEET!BD215,lookup,2,FALSE)-$P229,""))</f>
        <v/>
      </c>
      <c r="AW229" s="156" t="str">
        <f>IFERROR(INDEX(DATASHEET!$A$1:$DG$299,MATCH(PROGRESS!$A229,DATASHEET!$A$1:$A$299,0),MATCH(PROGRESS!AX$2,DATASHEET!$A$1:$DG$1,0)),"")</f>
        <v/>
      </c>
      <c r="AX229" s="156" t="str">
        <f t="shared" si="152"/>
        <v/>
      </c>
      <c r="AY229" s="138" t="str">
        <f>IF(ISBLANK(DATASHEET!BE215),"",DATASHEET!BE215)</f>
        <v/>
      </c>
      <c r="AZ229" s="198" t="str">
        <f>IF(ISBLANK(DATASHEET!BF215),"",DATASHEET!BF215)</f>
        <v/>
      </c>
      <c r="BA229" s="140" t="str">
        <f>IF(BB229="","",IFERROR(VLOOKUP(DATASHEET!BH215,lookup,2,FALSE)-$P229,""))</f>
        <v/>
      </c>
      <c r="BB229" s="156" t="str">
        <f>IFERROR(INDEX(DATASHEET!$A$1:$DG$299,MATCH(PROGRESS!$A229,DATASHEET!$A$1:$A$299,0),MATCH(PROGRESS!BC$2,DATASHEET!$A$1:$DG$1,0)),"")</f>
        <v/>
      </c>
      <c r="BC229" s="156" t="str">
        <f t="shared" si="153"/>
        <v/>
      </c>
      <c r="BD229" s="138" t="str">
        <f>IF(ISBLANK(DATASHEET!BI215),"",DATASHEET!BI215)</f>
        <v/>
      </c>
      <c r="BE229" s="198" t="str">
        <f>IF(ISBLANK(DATASHEET!BJ215),"",DATASHEET!BJ215)</f>
        <v/>
      </c>
      <c r="BF229" s="140" t="str">
        <f>IF(BG229="","",IFERROR(VLOOKUP(DATASHEET!BL215,lookup,2,FALSE)-$P229,""))</f>
        <v/>
      </c>
      <c r="BG229" s="156" t="str">
        <f>IFERROR(INDEX(DATASHEET!$A$1:$DG$299,MATCH(PROGRESS!$A229,DATASHEET!$A$1:$A$299,0),MATCH(PROGRESS!BH$2,DATASHEET!$A$1:$DG$1,0)),"")</f>
        <v/>
      </c>
      <c r="BH229" s="156" t="str">
        <f t="shared" si="154"/>
        <v/>
      </c>
      <c r="BI229" s="138" t="str">
        <f>IF(ISBLANK(DATASHEET!BM215),"",DATASHEET!BM215)</f>
        <v/>
      </c>
      <c r="BJ229" s="198" t="str">
        <f>IF(ISBLANK(DATASHEET!BN215),"",DATASHEET!BN215)</f>
        <v/>
      </c>
      <c r="BK229" s="140" t="str">
        <f>IF(BL229="","",IFERROR(VLOOKUP(DATASHEET!BP215,lookup,2,FALSE)-$P229,""))</f>
        <v/>
      </c>
      <c r="BL229" s="156" t="str">
        <f>IFERROR(INDEX(DATASHEET!$A$1:$DG$299,MATCH(PROGRESS!$A229,DATASHEET!$A$1:$A$299,0),MATCH(PROGRESS!BM$2,DATASHEET!$A$1:$DG$1,0)),"")</f>
        <v/>
      </c>
      <c r="BM229" s="156" t="str">
        <f t="shared" si="155"/>
        <v/>
      </c>
      <c r="BN229" s="138" t="str">
        <f>IF(ISBLANK(DATASHEET!BQ215),"",DATASHEET!BQ215)</f>
        <v/>
      </c>
      <c r="BO229" s="198" t="str">
        <f>IF(ISBLANK(DATASHEET!BR215),"",DATASHEET!BR215)</f>
        <v/>
      </c>
      <c r="BP229" s="140" t="str">
        <f>IF(BQ229="","",IFERROR(VLOOKUP(DATASHEET!BX215,lookup,2,FALSE)-$P229,""))</f>
        <v/>
      </c>
      <c r="BQ229" s="156" t="str">
        <f>IFERROR(INDEX(DATASHEET!$A$1:$DG$299,MATCH(PROGRESS!$A229,DATASHEET!$A$1:$A$299,0),MATCH(PROGRESS!BR$2,DATASHEET!$A$1:$DG$1,0)),"")</f>
        <v/>
      </c>
      <c r="BR229" s="156" t="str">
        <f t="shared" si="156"/>
        <v/>
      </c>
      <c r="BS229" s="138" t="str">
        <f>IF(ISBLANK(DATASHEET!BY215),"",DATASHEET!BY215)</f>
        <v/>
      </c>
      <c r="BT229" s="198" t="str">
        <f>IF(ISBLANK(DATASHEET!BZ215),"",DATASHEET!BZ215)</f>
        <v/>
      </c>
      <c r="BU229" s="140" t="str">
        <f>IF(BV229="","",IFERROR(VLOOKUP(DATASHEET!CB215,lookup,2,FALSE)-$P229,""))</f>
        <v/>
      </c>
      <c r="BV229" s="156" t="str">
        <f>IFERROR(INDEX(DATASHEET!$A$1:$DG$299,MATCH(PROGRESS!$A229,DATASHEET!$A$1:$A$299,0),MATCH(PROGRESS!BW$2,DATASHEET!$A$1:$DG$1,0)),"")</f>
        <v/>
      </c>
      <c r="BW229" s="156" t="str">
        <f t="shared" si="134"/>
        <v/>
      </c>
      <c r="BX229" s="138" t="str">
        <f>IF(ISBLANK(DATASHEET!CC215),"",DATASHEET!CC215)</f>
        <v/>
      </c>
      <c r="BY229" s="198" t="str">
        <f>IF(ISBLANK(DATASHEET!CD215),"",DATASHEET!CD215)</f>
        <v/>
      </c>
      <c r="BZ229" s="140" t="str">
        <f>IF(CA229="","",IFERROR(VLOOKUP(DATASHEET!CE215,lookup,2,FALSE)-$P229,""))</f>
        <v/>
      </c>
      <c r="CA229" s="156" t="str">
        <f>IFERROR(INDEX(DATASHEET!$A$1:$DG$299,MATCH(PROGRESS!$A229,DATASHEET!$A$1:$A$299,0),MATCH(PROGRESS!CB$2,DATASHEET!$A$1:$DG$1,0)),"")</f>
        <v/>
      </c>
      <c r="CB229" s="156" t="str">
        <f t="shared" si="135"/>
        <v/>
      </c>
      <c r="CC229" s="138" t="str">
        <f>IF(ISBLANK(DATASHEET!CF215),"",DATASHEET!CF215)</f>
        <v/>
      </c>
      <c r="CD229" s="198" t="str">
        <f>IF(ISBLANK(DATASHEET!CG215),"",DATASHEET!CG215)</f>
        <v/>
      </c>
      <c r="CE229" s="140" t="str">
        <f>IF(CF229="","",IFERROR(VLOOKUP(DATASHEET!CJ215,lookup,2,FALSE)-$P229,""))</f>
        <v/>
      </c>
      <c r="CF229" s="156" t="str">
        <f>IFERROR(INDEX(DATASHEET!$A$1:$DG$299,MATCH(PROGRESS!$A229,DATASHEET!$A$1:$A$299,0),MATCH(PROGRESS!CG$2,DATASHEET!$A$1:$DG$1,0)),"")</f>
        <v/>
      </c>
      <c r="CG229" s="156" t="str">
        <f t="shared" si="157"/>
        <v/>
      </c>
      <c r="CH229" s="138" t="str">
        <f>IF(ISBLANK(DATASHEET!CK215),"",DATASHEET!CK215)</f>
        <v/>
      </c>
      <c r="CI229" s="198" t="str">
        <f>IF(ISBLANK(DATASHEET!CL215),"",DATASHEET!CL215)</f>
        <v/>
      </c>
      <c r="CJ229" s="140" t="str">
        <f>IF(CK229="","",IFERROR(VLOOKUP(DATASHEET!CN215,lookup,2,FALSE)-$P229,""))</f>
        <v/>
      </c>
      <c r="CK229" s="156" t="str">
        <f>IFERROR(INDEX(DATASHEET!$A$1:$DG$299,MATCH(PROGRESS!$A229,DATASHEET!$A$1:$A$299,0),MATCH(PROGRESS!CL$2,DATASHEET!$A$1:$DG$1,0)),"")</f>
        <v/>
      </c>
      <c r="CL229" s="156" t="str">
        <f t="shared" si="158"/>
        <v/>
      </c>
      <c r="CM229" s="138" t="str">
        <f>IF(ISBLANK(DATASHEET!CO215),"",DATASHEET!CO215)</f>
        <v/>
      </c>
      <c r="CN229" s="198" t="str">
        <f>IF(ISBLANK(DATASHEET!CP215),"",DATASHEET!CP215)</f>
        <v/>
      </c>
      <c r="CO229" s="140" t="str">
        <f>IF(CP229="","",IFERROR(VLOOKUP(DATASHEET!CR215,lookup,2,FALSE)-$P229,""))</f>
        <v/>
      </c>
      <c r="CP229" s="156" t="str">
        <f>IFERROR(INDEX(DATASHEET!$A$1:$DG$299,MATCH(PROGRESS!$A229,DATASHEET!$A$1:$A$299,0),MATCH(PROGRESS!CQ$2,DATASHEET!$A$1:$DG$1,0)),"")</f>
        <v/>
      </c>
      <c r="CQ229" s="156" t="str">
        <f t="shared" si="159"/>
        <v/>
      </c>
      <c r="CR229" s="138" t="str">
        <f>IF(ISBLANK(DATASHEET!CS215),"",DATASHEET!CS215)</f>
        <v/>
      </c>
      <c r="CS229" s="198" t="str">
        <f>IF(ISBLANK(DATASHEET!CT215),"",DATASHEET!CT215)</f>
        <v/>
      </c>
      <c r="CT229" s="140" t="str">
        <f>IF(CU229="","",IFERROR(VLOOKUP(DATASHEET!CV215,lookup,2,FALSE)-$P229,""))</f>
        <v/>
      </c>
      <c r="CU229" s="156" t="str">
        <f>IFERROR(INDEX(DATASHEET!$A$1:$DG$299,MATCH(PROGRESS!$A229,DATASHEET!$A$1:$A$299,0),MATCH(PROGRESS!CV$2,DATASHEET!$A$1:$DG$1,0)),"")</f>
        <v/>
      </c>
      <c r="CV229" s="156" t="str">
        <f t="shared" si="160"/>
        <v/>
      </c>
      <c r="CW229" s="138" t="str">
        <f>IF(ISBLANK(DATASHEET!CW215),"",DATASHEET!CW215)</f>
        <v/>
      </c>
      <c r="CX229" s="198" t="str">
        <f>IF(ISBLANK(DATASHEET!CX215),"",DATASHEET!CX215)</f>
        <v/>
      </c>
      <c r="CY229" s="140" t="str">
        <f>IF(CZ229="","",IFERROR(VLOOKUP(DATASHEET!DD215,lookup,2,FALSE)-$P229,""))</f>
        <v/>
      </c>
      <c r="CZ229" s="156" t="str">
        <f>IFERROR(INDEX(DATASHEET!$A$1:$DG$299,MATCH(PROGRESS!$A229,DATASHEET!$A$1:$A$299,0),MATCH(PROGRESS!DA$2,DATASHEET!$A$1:$DG$1,0)),"")</f>
        <v/>
      </c>
      <c r="DA229" s="156" t="str">
        <f t="shared" si="161"/>
        <v/>
      </c>
      <c r="DB229" s="138" t="str">
        <f>IF(ISBLANK(DATASHEET!DE215),"",DATASHEET!DE215)</f>
        <v/>
      </c>
      <c r="DC229" s="198" t="str">
        <f>IF(ISBLANK(DATASHEET!DF215),"",DATASHEET!DF215)</f>
        <v/>
      </c>
      <c r="DD229" s="140" t="str">
        <f>IF(DE229="","",IFERROR(VLOOKUP(DATASHEET!DH215,lookup,2,FALSE)-$P229,""))</f>
        <v/>
      </c>
      <c r="DE229" s="156" t="str">
        <f>IFERROR(INDEX(DATASHEET!$A$1:$DG$299,MATCH(PROGRESS!$A229,DATASHEET!$A$1:$A$299,0),MATCH(PROGRESS!DF$2,DATASHEET!$A$1:$DG$1,0)),"")</f>
        <v/>
      </c>
      <c r="DF229" s="156" t="str">
        <f t="shared" si="141"/>
        <v/>
      </c>
      <c r="DG229" s="138" t="str">
        <f>IF(ISBLANK(DATASHEET!DI215),"",DATASHEET!DI215)</f>
        <v/>
      </c>
      <c r="DH229" s="198" t="str">
        <f>IF(ISBLANK(DATASHEET!DJ215),"",DATASHEET!DJ215)</f>
        <v/>
      </c>
      <c r="DI229" s="140" t="str">
        <f>IF(DJ229="","",IFERROR(VLOOKUP(DATASHEET!DL215,lookup,2,FALSE)-$P229,""))</f>
        <v/>
      </c>
      <c r="DJ229" s="156" t="str">
        <f>IFERROR(INDEX(DATASHEET!$A$1:$DG$299,MATCH(PROGRESS!$A229,DATASHEET!$A$1:$A$299,0),MATCH(PROGRESS!DK$2,DATASHEET!$A$1:$DG$1,0)),"")</f>
        <v/>
      </c>
      <c r="DK229" s="156" t="str">
        <f t="shared" si="162"/>
        <v/>
      </c>
      <c r="DL229" s="138" t="str">
        <f>IF(ISBLANK(DATASHEET!DM215),"",DATASHEET!DM215)</f>
        <v/>
      </c>
      <c r="DM229" s="198" t="str">
        <f>IF(ISBLANK(DATASHEET!DN215),"",DATASHEET!DN215)</f>
        <v/>
      </c>
      <c r="DN229" s="140" t="str">
        <f>IF(DO229="","",IFERROR(VLOOKUP(DATASHEET!DP215,lookup,2,FALSE)-$P229,""))</f>
        <v/>
      </c>
      <c r="DO229" s="156" t="str">
        <f>IFERROR(INDEX(DATASHEET!$A$1:$DG$299,MATCH(PROGRESS!$A229,DATASHEET!$A$1:$A$299,0),MATCH(PROGRESS!DP$2,DATASHEET!$A$1:$DG$1,0)),"")</f>
        <v/>
      </c>
      <c r="DP229" s="156" t="str">
        <f t="shared" si="163"/>
        <v/>
      </c>
      <c r="DQ229" s="138" t="str">
        <f>IF(ISBLANK(DATASHEET!DQ215),"",DATASHEET!DQ215)</f>
        <v/>
      </c>
      <c r="DR229" s="198" t="str">
        <f>IF(ISBLANK(DATASHEET!DR215),"",DATASHEET!DR215)</f>
        <v/>
      </c>
      <c r="DS229" s="140" t="str">
        <f>IF(DT229="","",IFERROR(VLOOKUP(DATASHEET!DT215,lookup,2,FALSE)-$P229,""))</f>
        <v/>
      </c>
      <c r="DT229" s="156" t="str">
        <f>IFERROR(INDEX(DATASHEET!$A$1:$DG$299,MATCH(PROGRESS!$A229,DATASHEET!$A$1:$A$299,0),MATCH(PROGRESS!DU$2,DATASHEET!$A$1:$DG$1,0)),"")</f>
        <v/>
      </c>
      <c r="DU229" s="156" t="str">
        <f t="shared" si="164"/>
        <v/>
      </c>
      <c r="DV229" s="138" t="str">
        <f>IF(ISBLANK(DATASHEET!DU215),"",DATASHEET!DU215)</f>
        <v/>
      </c>
      <c r="DW229" s="198" t="str">
        <f>IF(ISBLANK(DATASHEET!DV215),"",DATASHEET!DV215)</f>
        <v/>
      </c>
      <c r="DX229" s="140" t="str">
        <f>IF(DY229="","",IFERROR(VLOOKUP(DATASHEET!DX215,lookup,2,FALSE)-$P229,""))</f>
        <v/>
      </c>
      <c r="DY229" s="156" t="str">
        <f>IFERROR(INDEX(DATASHEET!$A$1:$DG$299,MATCH(PROGRESS!$A229,DATASHEET!$A$1:$A$299,0),MATCH(PROGRESS!DZ$2,DATASHEET!$A$1:$DG$1,0)),"")</f>
        <v/>
      </c>
      <c r="DZ229" s="156" t="str">
        <f t="shared" si="165"/>
        <v/>
      </c>
      <c r="EA229" s="138" t="str">
        <f>IF(ISBLANK(DATASHEET!DY215),"",DATASHEET!DY215)</f>
        <v/>
      </c>
      <c r="EB229" s="198" t="str">
        <f>IF(ISBLANK(DATASHEET!DZ215),"",DATASHEET!DZ215)</f>
        <v/>
      </c>
      <c r="HB229" t="s">
        <v>376</v>
      </c>
    </row>
    <row r="230" spans="1:210" x14ac:dyDescent="0.25">
      <c r="A230" s="179">
        <f>DATASHEET!A216</f>
        <v>0</v>
      </c>
      <c r="B230" s="58">
        <f>DATASHEET!B216</f>
        <v>0</v>
      </c>
      <c r="C230" s="169">
        <f>DATASHEET!C216</f>
        <v>0</v>
      </c>
      <c r="D230" s="170">
        <f>DATASHEET!D216</f>
        <v>0</v>
      </c>
      <c r="E230" s="170">
        <f>DATASHEET!J216</f>
        <v>0</v>
      </c>
      <c r="F230" s="170">
        <f>DATASHEET!E216</f>
        <v>0</v>
      </c>
      <c r="G230" s="170">
        <f>DATASHEET!F216</f>
        <v>0</v>
      </c>
      <c r="H230" s="170">
        <f>DATASHEET!G216</f>
        <v>0</v>
      </c>
      <c r="I230" s="170">
        <f>DATASHEET!H216</f>
        <v>0</v>
      </c>
      <c r="J230" s="170">
        <f>DATASHEET!I216</f>
        <v>0</v>
      </c>
      <c r="K230" s="171" t="str">
        <f>DATASHEET!M216</f>
        <v/>
      </c>
      <c r="L230" s="88" t="str">
        <f t="shared" si="121"/>
        <v/>
      </c>
      <c r="M230" s="88" t="str">
        <f t="shared" si="122"/>
        <v/>
      </c>
      <c r="N230" s="498" t="str">
        <f>IF(ISBLANK(DATASHEET!L216),"",DATASHEET!L216)</f>
        <v/>
      </c>
      <c r="O230" s="109" t="str">
        <f>IFERROR(IF(VLOOKUP(DATASHEET!A216,[5]YEAR11!$A$2:$AF$236,18,FALSE)="","",VLOOKUP(DATASHEET!A216,[5]YEAR11!$A$2:$AF$236,18,FALSE)),"")</f>
        <v/>
      </c>
      <c r="P230" s="111" t="str">
        <f>IFERROR(IF(VLOOKUP(DATASHEET!A216,[5]YEAR11!$A$2:$AF$237,19,FALSE)="","",VLOOKUP(DATASHEET!A216,[5]YEAR11!$A$2:$AF$237,19,FALSE)),"")</f>
        <v/>
      </c>
      <c r="Q230" s="143" t="str">
        <f>'P8 BREAKDOWN'!M218</f>
        <v/>
      </c>
      <c r="R230" s="140" t="str">
        <f>IF(S230="","",IFERROR(VLOOKUP(DATASHEET!AF216,lookup,2,FALSE)-$P230,""))</f>
        <v/>
      </c>
      <c r="S230" s="156" t="str">
        <f>IFERROR(INDEX(DATASHEET!$A$1:$DG$299,MATCH(PROGRESS!$A230,DATASHEET!$A$1:$A$299,0),MATCH(PROGRESS!T$2,DATASHEET!$A$1:$DG$1,0)),"")</f>
        <v/>
      </c>
      <c r="T230" s="156" t="str">
        <f t="shared" si="146"/>
        <v/>
      </c>
      <c r="U230" s="138" t="str">
        <f>IF(ISBLANK(DATASHEET!AG216),"",DATASHEET!AG216)</f>
        <v/>
      </c>
      <c r="V230" s="198" t="str">
        <f>IF(ISBLANK(DATASHEET!AH216),"",DATASHEET!AH216)</f>
        <v/>
      </c>
      <c r="W230" s="140" t="str">
        <f>IF(X230="","",IFERROR(VLOOKUP(DATASHEET!AJ216,lookup,2,FALSE)-$P230,""))</f>
        <v/>
      </c>
      <c r="X230" s="156" t="str">
        <f>IFERROR(INDEX(DATASHEET!$A$1:$DG$299,MATCH(PROGRESS!$A230,DATASHEET!$A$1:$A$299,0),MATCH(PROGRESS!Y$2,DATASHEET!$A$1:$DG$1,0)),"")</f>
        <v/>
      </c>
      <c r="Y230" s="156" t="str">
        <f t="shared" si="147"/>
        <v/>
      </c>
      <c r="Z230" s="138" t="str">
        <f>IF(ISBLANK(DATASHEET!AK216),"",DATASHEET!AK216)</f>
        <v/>
      </c>
      <c r="AA230" s="198" t="str">
        <f>IF(ISBLANK(DATASHEET!AL216),"",DATASHEET!AL216)</f>
        <v/>
      </c>
      <c r="AB230" s="140" t="str">
        <f>IF(AC230="","",IFERROR(VLOOKUP(DATASHEET!AN216,lookup,2,FALSE)-$P230,""))</f>
        <v/>
      </c>
      <c r="AC230" s="156" t="str">
        <f>IFERROR(INDEX(DATASHEET!$A$1:$DG$299,MATCH(PROGRESS!$A230,DATASHEET!$A$1:$A$299,0),MATCH(PROGRESS!AD$2,DATASHEET!$A$1:$DG$1,0)),"")</f>
        <v/>
      </c>
      <c r="AD230" s="156" t="str">
        <f t="shared" si="148"/>
        <v/>
      </c>
      <c r="AE230" s="138" t="str">
        <f>IF(ISBLANK(DATASHEET!AO216),"",DATASHEET!AO216)</f>
        <v/>
      </c>
      <c r="AF230" s="198" t="str">
        <f>IF(ISBLANK(DATASHEET!AP216),"",DATASHEET!AP216)</f>
        <v/>
      </c>
      <c r="AG230" s="140" t="str">
        <f>IF(AH230="","",IFERROR(VLOOKUP(DATASHEET!AR216,lookup,2,FALSE)-$P230,""))</f>
        <v/>
      </c>
      <c r="AH230" s="156" t="str">
        <f>IFERROR(INDEX(DATASHEET!$A$1:$DG$299,MATCH(PROGRESS!$A230,DATASHEET!$A$1:$A$299,0),MATCH(PROGRESS!AI$2,DATASHEET!$A$1:$DG$1,0)),"")</f>
        <v/>
      </c>
      <c r="AI230" s="156" t="str">
        <f t="shared" si="149"/>
        <v/>
      </c>
      <c r="AJ230" s="138" t="str">
        <f>IF(ISBLANK(DATASHEET!AS216),"",DATASHEET!AS216)</f>
        <v/>
      </c>
      <c r="AK230" s="198" t="str">
        <f>IF(ISBLANK(DATASHEET!AT216),"",DATASHEET!AT216)</f>
        <v/>
      </c>
      <c r="AL230" s="140" t="str">
        <f>IF(AM230="","",IFERROR(VLOOKUP(DATASHEET!AV216,lookup,2,FALSE)-$P230,""))</f>
        <v/>
      </c>
      <c r="AM230" s="156" t="str">
        <f>IFERROR(INDEX(DATASHEET!$A$1:$DG$299,MATCH(PROGRESS!$A230,DATASHEET!$A$1:$A$299,0),MATCH(PROGRESS!AN$2,DATASHEET!$A$1:$DG$1,0)),"")</f>
        <v/>
      </c>
      <c r="AN230" s="156" t="str">
        <f t="shared" si="150"/>
        <v/>
      </c>
      <c r="AO230" s="138" t="str">
        <f>IF(ISBLANK(DATASHEET!AW216),"",DATASHEET!AW216)</f>
        <v/>
      </c>
      <c r="AP230" s="198" t="str">
        <f>IF(ISBLANK(DATASHEET!AX216),"",DATASHEET!AX216)</f>
        <v/>
      </c>
      <c r="AQ230" s="140" t="str">
        <f>IF(AR230="","",IFERROR(VLOOKUP(DATASHEET!AZ216,lookup,2,FALSE)-$P230,""))</f>
        <v/>
      </c>
      <c r="AR230" s="156" t="str">
        <f>IFERROR(INDEX(DATASHEET!$A$1:$DG$299,MATCH(PROGRESS!$A230,DATASHEET!$A$1:$A$299,0),MATCH(PROGRESS!AS$2,DATASHEET!$A$1:$DG$1,0)),"")</f>
        <v/>
      </c>
      <c r="AS230" s="156" t="str">
        <f t="shared" si="151"/>
        <v/>
      </c>
      <c r="AT230" s="138" t="str">
        <f>IF(ISBLANK(DATASHEET!BA216),"",DATASHEET!BA216)</f>
        <v/>
      </c>
      <c r="AU230" s="198" t="str">
        <f>IF(ISBLANK(DATASHEET!BB216),"",DATASHEET!BB216)</f>
        <v/>
      </c>
      <c r="AV230" s="140" t="str">
        <f>IF(AW230="","",IFERROR(VLOOKUP(DATASHEET!BD216,lookup,2,FALSE)-$P230,""))</f>
        <v/>
      </c>
      <c r="AW230" s="156" t="str">
        <f>IFERROR(INDEX(DATASHEET!$A$1:$DG$299,MATCH(PROGRESS!$A230,DATASHEET!$A$1:$A$299,0),MATCH(PROGRESS!AX$2,DATASHEET!$A$1:$DG$1,0)),"")</f>
        <v/>
      </c>
      <c r="AX230" s="156" t="str">
        <f t="shared" si="152"/>
        <v/>
      </c>
      <c r="AY230" s="138" t="str">
        <f>IF(ISBLANK(DATASHEET!BE216),"",DATASHEET!BE216)</f>
        <v/>
      </c>
      <c r="AZ230" s="198" t="str">
        <f>IF(ISBLANK(DATASHEET!BF216),"",DATASHEET!BF216)</f>
        <v/>
      </c>
      <c r="BA230" s="140" t="str">
        <f>IF(BB230="","",IFERROR(VLOOKUP(DATASHEET!BH216,lookup,2,FALSE)-$P230,""))</f>
        <v/>
      </c>
      <c r="BB230" s="156" t="str">
        <f>IFERROR(INDEX(DATASHEET!$A$1:$DG$299,MATCH(PROGRESS!$A230,DATASHEET!$A$1:$A$299,0),MATCH(PROGRESS!BC$2,DATASHEET!$A$1:$DG$1,0)),"")</f>
        <v/>
      </c>
      <c r="BC230" s="156" t="str">
        <f t="shared" si="153"/>
        <v/>
      </c>
      <c r="BD230" s="138" t="str">
        <f>IF(ISBLANK(DATASHEET!BI216),"",DATASHEET!BI216)</f>
        <v/>
      </c>
      <c r="BE230" s="198" t="str">
        <f>IF(ISBLANK(DATASHEET!BJ216),"",DATASHEET!BJ216)</f>
        <v/>
      </c>
      <c r="BF230" s="140" t="str">
        <f>IF(BG230="","",IFERROR(VLOOKUP(DATASHEET!BL216,lookup,2,FALSE)-$P230,""))</f>
        <v/>
      </c>
      <c r="BG230" s="156" t="str">
        <f>IFERROR(INDEX(DATASHEET!$A$1:$DG$299,MATCH(PROGRESS!$A230,DATASHEET!$A$1:$A$299,0),MATCH(PROGRESS!BH$2,DATASHEET!$A$1:$DG$1,0)),"")</f>
        <v/>
      </c>
      <c r="BH230" s="156" t="str">
        <f t="shared" si="154"/>
        <v/>
      </c>
      <c r="BI230" s="138" t="str">
        <f>IF(ISBLANK(DATASHEET!BM216),"",DATASHEET!BM216)</f>
        <v/>
      </c>
      <c r="BJ230" s="198" t="str">
        <f>IF(ISBLANK(DATASHEET!BN216),"",DATASHEET!BN216)</f>
        <v/>
      </c>
      <c r="BK230" s="140" t="str">
        <f>IF(BL230="","",IFERROR(VLOOKUP(DATASHEET!BP216,lookup,2,FALSE)-$P230,""))</f>
        <v/>
      </c>
      <c r="BL230" s="156" t="str">
        <f>IFERROR(INDEX(DATASHEET!$A$1:$DG$299,MATCH(PROGRESS!$A230,DATASHEET!$A$1:$A$299,0),MATCH(PROGRESS!BM$2,DATASHEET!$A$1:$DG$1,0)),"")</f>
        <v/>
      </c>
      <c r="BM230" s="156" t="str">
        <f t="shared" si="155"/>
        <v/>
      </c>
      <c r="BN230" s="138" t="str">
        <f>IF(ISBLANK(DATASHEET!BQ216),"",DATASHEET!BQ216)</f>
        <v/>
      </c>
      <c r="BO230" s="198" t="str">
        <f>IF(ISBLANK(DATASHEET!BR216),"",DATASHEET!BR216)</f>
        <v/>
      </c>
      <c r="BP230" s="140" t="str">
        <f>IF(BQ230="","",IFERROR(VLOOKUP(DATASHEET!BX216,lookup,2,FALSE)-$P230,""))</f>
        <v/>
      </c>
      <c r="BQ230" s="156" t="str">
        <f>IFERROR(INDEX(DATASHEET!$A$1:$DG$299,MATCH(PROGRESS!$A230,DATASHEET!$A$1:$A$299,0),MATCH(PROGRESS!BR$2,DATASHEET!$A$1:$DG$1,0)),"")</f>
        <v/>
      </c>
      <c r="BR230" s="156" t="str">
        <f t="shared" si="156"/>
        <v/>
      </c>
      <c r="BS230" s="138" t="str">
        <f>IF(ISBLANK(DATASHEET!BY216),"",DATASHEET!BY216)</f>
        <v/>
      </c>
      <c r="BT230" s="198" t="str">
        <f>IF(ISBLANK(DATASHEET!BZ216),"",DATASHEET!BZ216)</f>
        <v/>
      </c>
      <c r="BU230" s="140" t="str">
        <f>IF(BV230="","",IFERROR(VLOOKUP(DATASHEET!CB216,lookup,2,FALSE)-$P230,""))</f>
        <v/>
      </c>
      <c r="BV230" s="156" t="str">
        <f>IFERROR(INDEX(DATASHEET!$A$1:$DG$299,MATCH(PROGRESS!$A230,DATASHEET!$A$1:$A$299,0),MATCH(PROGRESS!BW$2,DATASHEET!$A$1:$DG$1,0)),"")</f>
        <v/>
      </c>
      <c r="BW230" s="156" t="str">
        <f t="shared" si="134"/>
        <v/>
      </c>
      <c r="BX230" s="138" t="str">
        <f>IF(ISBLANK(DATASHEET!CC216),"",DATASHEET!CC216)</f>
        <v/>
      </c>
      <c r="BY230" s="198" t="str">
        <f>IF(ISBLANK(DATASHEET!CD216),"",DATASHEET!CD216)</f>
        <v/>
      </c>
      <c r="BZ230" s="140" t="str">
        <f>IF(CA230="","",IFERROR(VLOOKUP(DATASHEET!CE216,lookup,2,FALSE)-$P230,""))</f>
        <v/>
      </c>
      <c r="CA230" s="156" t="str">
        <f>IFERROR(INDEX(DATASHEET!$A$1:$DG$299,MATCH(PROGRESS!$A230,DATASHEET!$A$1:$A$299,0),MATCH(PROGRESS!CB$2,DATASHEET!$A$1:$DG$1,0)),"")</f>
        <v/>
      </c>
      <c r="CB230" s="156" t="str">
        <f t="shared" si="135"/>
        <v/>
      </c>
      <c r="CC230" s="138" t="str">
        <f>IF(ISBLANK(DATASHEET!CF216),"",DATASHEET!CF216)</f>
        <v/>
      </c>
      <c r="CD230" s="198" t="str">
        <f>IF(ISBLANK(DATASHEET!CG216),"",DATASHEET!CG216)</f>
        <v/>
      </c>
      <c r="CE230" s="140" t="str">
        <f>IF(CF230="","",IFERROR(VLOOKUP(DATASHEET!CJ216,lookup,2,FALSE)-$P230,""))</f>
        <v/>
      </c>
      <c r="CF230" s="156" t="str">
        <f>IFERROR(INDEX(DATASHEET!$A$1:$DG$299,MATCH(PROGRESS!$A230,DATASHEET!$A$1:$A$299,0),MATCH(PROGRESS!CG$2,DATASHEET!$A$1:$DG$1,0)),"")</f>
        <v/>
      </c>
      <c r="CG230" s="156" t="str">
        <f t="shared" si="157"/>
        <v/>
      </c>
      <c r="CH230" s="138" t="str">
        <f>IF(ISBLANK(DATASHEET!CK216),"",DATASHEET!CK216)</f>
        <v/>
      </c>
      <c r="CI230" s="198" t="str">
        <f>IF(ISBLANK(DATASHEET!CL216),"",DATASHEET!CL216)</f>
        <v/>
      </c>
      <c r="CJ230" s="140" t="str">
        <f>IF(CK230="","",IFERROR(VLOOKUP(DATASHEET!CN216,lookup,2,FALSE)-$P230,""))</f>
        <v/>
      </c>
      <c r="CK230" s="156" t="str">
        <f>IFERROR(INDEX(DATASHEET!$A$1:$DG$299,MATCH(PROGRESS!$A230,DATASHEET!$A$1:$A$299,0),MATCH(PROGRESS!CL$2,DATASHEET!$A$1:$DG$1,0)),"")</f>
        <v/>
      </c>
      <c r="CL230" s="156" t="str">
        <f t="shared" si="158"/>
        <v/>
      </c>
      <c r="CM230" s="138" t="str">
        <f>IF(ISBLANK(DATASHEET!CO216),"",DATASHEET!CO216)</f>
        <v/>
      </c>
      <c r="CN230" s="198" t="str">
        <f>IF(ISBLANK(DATASHEET!CP216),"",DATASHEET!CP216)</f>
        <v/>
      </c>
      <c r="CO230" s="140" t="str">
        <f>IF(CP230="","",IFERROR(VLOOKUP(DATASHEET!CR216,lookup,2,FALSE)-$P230,""))</f>
        <v/>
      </c>
      <c r="CP230" s="156" t="str">
        <f>IFERROR(INDEX(DATASHEET!$A$1:$DG$299,MATCH(PROGRESS!$A230,DATASHEET!$A$1:$A$299,0),MATCH(PROGRESS!CQ$2,DATASHEET!$A$1:$DG$1,0)),"")</f>
        <v/>
      </c>
      <c r="CQ230" s="156" t="str">
        <f t="shared" si="159"/>
        <v/>
      </c>
      <c r="CR230" s="138" t="str">
        <f>IF(ISBLANK(DATASHEET!CS216),"",DATASHEET!CS216)</f>
        <v/>
      </c>
      <c r="CS230" s="198" t="str">
        <f>IF(ISBLANK(DATASHEET!CT216),"",DATASHEET!CT216)</f>
        <v/>
      </c>
      <c r="CT230" s="140" t="str">
        <f>IF(CU230="","",IFERROR(VLOOKUP(DATASHEET!CV216,lookup,2,FALSE)-$P230,""))</f>
        <v/>
      </c>
      <c r="CU230" s="156" t="str">
        <f>IFERROR(INDEX(DATASHEET!$A$1:$DG$299,MATCH(PROGRESS!$A230,DATASHEET!$A$1:$A$299,0),MATCH(PROGRESS!CV$2,DATASHEET!$A$1:$DG$1,0)),"")</f>
        <v/>
      </c>
      <c r="CV230" s="156" t="str">
        <f t="shared" si="160"/>
        <v/>
      </c>
      <c r="CW230" s="138" t="str">
        <f>IF(ISBLANK(DATASHEET!CW216),"",DATASHEET!CW216)</f>
        <v/>
      </c>
      <c r="CX230" s="198" t="str">
        <f>IF(ISBLANK(DATASHEET!CX216),"",DATASHEET!CX216)</f>
        <v/>
      </c>
      <c r="CY230" s="140" t="str">
        <f>IF(CZ230="","",IFERROR(VLOOKUP(DATASHEET!DD216,lookup,2,FALSE)-$P230,""))</f>
        <v/>
      </c>
      <c r="CZ230" s="156" t="str">
        <f>IFERROR(INDEX(DATASHEET!$A$1:$DG$299,MATCH(PROGRESS!$A230,DATASHEET!$A$1:$A$299,0),MATCH(PROGRESS!DA$2,DATASHEET!$A$1:$DG$1,0)),"")</f>
        <v/>
      </c>
      <c r="DA230" s="156" t="str">
        <f t="shared" si="161"/>
        <v/>
      </c>
      <c r="DB230" s="138" t="str">
        <f>IF(ISBLANK(DATASHEET!DE216),"",DATASHEET!DE216)</f>
        <v/>
      </c>
      <c r="DC230" s="198" t="str">
        <f>IF(ISBLANK(DATASHEET!DF216),"",DATASHEET!DF216)</f>
        <v/>
      </c>
      <c r="DD230" s="140" t="str">
        <f>IF(DE230="","",IFERROR(VLOOKUP(DATASHEET!DH216,lookup,2,FALSE)-$P230,""))</f>
        <v/>
      </c>
      <c r="DE230" s="156" t="str">
        <f>IFERROR(INDEX(DATASHEET!$A$1:$DG$299,MATCH(PROGRESS!$A230,DATASHEET!$A$1:$A$299,0),MATCH(PROGRESS!DF$2,DATASHEET!$A$1:$DG$1,0)),"")</f>
        <v/>
      </c>
      <c r="DF230" s="156" t="str">
        <f t="shared" si="141"/>
        <v/>
      </c>
      <c r="DG230" s="138" t="str">
        <f>IF(ISBLANK(DATASHEET!DI216),"",DATASHEET!DI216)</f>
        <v/>
      </c>
      <c r="DH230" s="198" t="str">
        <f>IF(ISBLANK(DATASHEET!DJ216),"",DATASHEET!DJ216)</f>
        <v/>
      </c>
      <c r="DI230" s="140" t="str">
        <f>IF(DJ230="","",IFERROR(VLOOKUP(DATASHEET!DL216,lookup,2,FALSE)-$P230,""))</f>
        <v/>
      </c>
      <c r="DJ230" s="156" t="str">
        <f>IFERROR(INDEX(DATASHEET!$A$1:$DG$299,MATCH(PROGRESS!$A230,DATASHEET!$A$1:$A$299,0),MATCH(PROGRESS!DK$2,DATASHEET!$A$1:$DG$1,0)),"")</f>
        <v/>
      </c>
      <c r="DK230" s="156" t="str">
        <f t="shared" si="162"/>
        <v/>
      </c>
      <c r="DL230" s="138" t="str">
        <f>IF(ISBLANK(DATASHEET!DM216),"",DATASHEET!DM216)</f>
        <v/>
      </c>
      <c r="DM230" s="198" t="str">
        <f>IF(ISBLANK(DATASHEET!DN216),"",DATASHEET!DN216)</f>
        <v/>
      </c>
      <c r="DN230" s="140" t="str">
        <f>IF(DO230="","",IFERROR(VLOOKUP(DATASHEET!DP216,lookup,2,FALSE)-$P230,""))</f>
        <v/>
      </c>
      <c r="DO230" s="156" t="str">
        <f>IFERROR(INDEX(DATASHEET!$A$1:$DG$299,MATCH(PROGRESS!$A230,DATASHEET!$A$1:$A$299,0),MATCH(PROGRESS!DP$2,DATASHEET!$A$1:$DG$1,0)),"")</f>
        <v/>
      </c>
      <c r="DP230" s="156" t="str">
        <f t="shared" si="163"/>
        <v/>
      </c>
      <c r="DQ230" s="138" t="str">
        <f>IF(ISBLANK(DATASHEET!DQ216),"",DATASHEET!DQ216)</f>
        <v/>
      </c>
      <c r="DR230" s="198" t="str">
        <f>IF(ISBLANK(DATASHEET!DR216),"",DATASHEET!DR216)</f>
        <v/>
      </c>
      <c r="DS230" s="140" t="str">
        <f>IF(DT230="","",IFERROR(VLOOKUP(DATASHEET!DT216,lookup,2,FALSE)-$P230,""))</f>
        <v/>
      </c>
      <c r="DT230" s="156" t="str">
        <f>IFERROR(INDEX(DATASHEET!$A$1:$DG$299,MATCH(PROGRESS!$A230,DATASHEET!$A$1:$A$299,0),MATCH(PROGRESS!DU$2,DATASHEET!$A$1:$DG$1,0)),"")</f>
        <v/>
      </c>
      <c r="DU230" s="156" t="str">
        <f t="shared" si="164"/>
        <v/>
      </c>
      <c r="DV230" s="138" t="str">
        <f>IF(ISBLANK(DATASHEET!DU216),"",DATASHEET!DU216)</f>
        <v/>
      </c>
      <c r="DW230" s="198" t="str">
        <f>IF(ISBLANK(DATASHEET!DV216),"",DATASHEET!DV216)</f>
        <v/>
      </c>
      <c r="DX230" s="140" t="str">
        <f>IF(DY230="","",IFERROR(VLOOKUP(DATASHEET!DX216,lookup,2,FALSE)-$P230,""))</f>
        <v/>
      </c>
      <c r="DY230" s="156" t="str">
        <f>IFERROR(INDEX(DATASHEET!$A$1:$DG$299,MATCH(PROGRESS!$A230,DATASHEET!$A$1:$A$299,0),MATCH(PROGRESS!DZ$2,DATASHEET!$A$1:$DG$1,0)),"")</f>
        <v/>
      </c>
      <c r="DZ230" s="156" t="str">
        <f t="shared" si="165"/>
        <v/>
      </c>
      <c r="EA230" s="138" t="str">
        <f>IF(ISBLANK(DATASHEET!DY216),"",DATASHEET!DY216)</f>
        <v/>
      </c>
      <c r="EB230" s="198" t="str">
        <f>IF(ISBLANK(DATASHEET!DZ216),"",DATASHEET!DZ216)</f>
        <v/>
      </c>
      <c r="HB230" t="s">
        <v>377</v>
      </c>
    </row>
    <row r="231" spans="1:210" x14ac:dyDescent="0.25">
      <c r="A231" s="179">
        <f>DATASHEET!A217</f>
        <v>0</v>
      </c>
      <c r="B231" s="58">
        <f>DATASHEET!B217</f>
        <v>0</v>
      </c>
      <c r="C231" s="169">
        <f>DATASHEET!C217</f>
        <v>0</v>
      </c>
      <c r="D231" s="170">
        <f>DATASHEET!D217</f>
        <v>0</v>
      </c>
      <c r="E231" s="170">
        <f>DATASHEET!J217</f>
        <v>0</v>
      </c>
      <c r="F231" s="170">
        <f>DATASHEET!E217</f>
        <v>0</v>
      </c>
      <c r="G231" s="170">
        <f>DATASHEET!F217</f>
        <v>0</v>
      </c>
      <c r="H231" s="170">
        <f>DATASHEET!G217</f>
        <v>0</v>
      </c>
      <c r="I231" s="170">
        <f>DATASHEET!H217</f>
        <v>0</v>
      </c>
      <c r="J231" s="170">
        <f>DATASHEET!I217</f>
        <v>0</v>
      </c>
      <c r="K231" s="171" t="str">
        <f>DATASHEET!M217</f>
        <v/>
      </c>
      <c r="L231" s="88" t="str">
        <f t="shared" si="121"/>
        <v/>
      </c>
      <c r="M231" s="88" t="str">
        <f t="shared" si="122"/>
        <v/>
      </c>
      <c r="N231" s="498" t="str">
        <f>IF(ISBLANK(DATASHEET!L217),"",DATASHEET!L217)</f>
        <v/>
      </c>
      <c r="O231" s="109" t="str">
        <f>IFERROR(IF(VLOOKUP(DATASHEET!A217,[5]YEAR11!$A$2:$AF$236,18,FALSE)="","",VLOOKUP(DATASHEET!A217,[5]YEAR11!$A$2:$AF$236,18,FALSE)),"")</f>
        <v/>
      </c>
      <c r="P231" s="111" t="str">
        <f>IFERROR(IF(VLOOKUP(DATASHEET!A217,[5]YEAR11!$A$2:$AF$237,19,FALSE)="","",VLOOKUP(DATASHEET!A217,[5]YEAR11!$A$2:$AF$237,19,FALSE)),"")</f>
        <v/>
      </c>
      <c r="Q231" s="143" t="str">
        <f>'P8 BREAKDOWN'!M219</f>
        <v/>
      </c>
      <c r="R231" s="140" t="str">
        <f>IF(S231="","",IFERROR(VLOOKUP(DATASHEET!AF217,lookup,2,FALSE)-$P231,""))</f>
        <v/>
      </c>
      <c r="S231" s="156" t="str">
        <f>IFERROR(INDEX(DATASHEET!$A$1:$DG$299,MATCH(PROGRESS!$A231,DATASHEET!$A$1:$A$299,0),MATCH(PROGRESS!T$2,DATASHEET!$A$1:$DG$1,0)),"")</f>
        <v/>
      </c>
      <c r="T231" s="156" t="str">
        <f t="shared" si="146"/>
        <v/>
      </c>
      <c r="U231" s="138" t="str">
        <f>IF(ISBLANK(DATASHEET!AG217),"",DATASHEET!AG217)</f>
        <v/>
      </c>
      <c r="V231" s="198" t="str">
        <f>IF(ISBLANK(DATASHEET!AH217),"",DATASHEET!AH217)</f>
        <v/>
      </c>
      <c r="W231" s="140" t="str">
        <f>IF(X231="","",IFERROR(VLOOKUP(DATASHEET!AJ217,lookup,2,FALSE)-$P231,""))</f>
        <v/>
      </c>
      <c r="X231" s="156" t="str">
        <f>IFERROR(INDEX(DATASHEET!$A$1:$DG$299,MATCH(PROGRESS!$A231,DATASHEET!$A$1:$A$299,0),MATCH(PROGRESS!Y$2,DATASHEET!$A$1:$DG$1,0)),"")</f>
        <v/>
      </c>
      <c r="Y231" s="156" t="str">
        <f t="shared" si="147"/>
        <v/>
      </c>
      <c r="Z231" s="138" t="str">
        <f>IF(ISBLANK(DATASHEET!AK217),"",DATASHEET!AK217)</f>
        <v/>
      </c>
      <c r="AA231" s="198" t="str">
        <f>IF(ISBLANK(DATASHEET!AL217),"",DATASHEET!AL217)</f>
        <v/>
      </c>
      <c r="AB231" s="140" t="str">
        <f>IF(AC231="","",IFERROR(VLOOKUP(DATASHEET!AN217,lookup,2,FALSE)-$P231,""))</f>
        <v/>
      </c>
      <c r="AC231" s="156" t="str">
        <f>IFERROR(INDEX(DATASHEET!$A$1:$DG$299,MATCH(PROGRESS!$A231,DATASHEET!$A$1:$A$299,0),MATCH(PROGRESS!AD$2,DATASHEET!$A$1:$DG$1,0)),"")</f>
        <v/>
      </c>
      <c r="AD231" s="156" t="str">
        <f t="shared" si="148"/>
        <v/>
      </c>
      <c r="AE231" s="138" t="str">
        <f>IF(ISBLANK(DATASHEET!AO217),"",DATASHEET!AO217)</f>
        <v/>
      </c>
      <c r="AF231" s="198" t="str">
        <f>IF(ISBLANK(DATASHEET!AP217),"",DATASHEET!AP217)</f>
        <v/>
      </c>
      <c r="AG231" s="140" t="str">
        <f>IF(AH231="","",IFERROR(VLOOKUP(DATASHEET!AR217,lookup,2,FALSE)-$P231,""))</f>
        <v/>
      </c>
      <c r="AH231" s="156" t="str">
        <f>IFERROR(INDEX(DATASHEET!$A$1:$DG$299,MATCH(PROGRESS!$A231,DATASHEET!$A$1:$A$299,0),MATCH(PROGRESS!AI$2,DATASHEET!$A$1:$DG$1,0)),"")</f>
        <v/>
      </c>
      <c r="AI231" s="156" t="str">
        <f t="shared" si="149"/>
        <v/>
      </c>
      <c r="AJ231" s="138" t="str">
        <f>IF(ISBLANK(DATASHEET!AS217),"",DATASHEET!AS217)</f>
        <v/>
      </c>
      <c r="AK231" s="198" t="str">
        <f>IF(ISBLANK(DATASHEET!AT217),"",DATASHEET!AT217)</f>
        <v/>
      </c>
      <c r="AL231" s="140" t="str">
        <f>IF(AM231="","",IFERROR(VLOOKUP(DATASHEET!AV217,lookup,2,FALSE)-$P231,""))</f>
        <v/>
      </c>
      <c r="AM231" s="156" t="str">
        <f>IFERROR(INDEX(DATASHEET!$A$1:$DG$299,MATCH(PROGRESS!$A231,DATASHEET!$A$1:$A$299,0),MATCH(PROGRESS!AN$2,DATASHEET!$A$1:$DG$1,0)),"")</f>
        <v/>
      </c>
      <c r="AN231" s="156" t="str">
        <f t="shared" si="150"/>
        <v/>
      </c>
      <c r="AO231" s="138" t="str">
        <f>IF(ISBLANK(DATASHEET!AW217),"",DATASHEET!AW217)</f>
        <v/>
      </c>
      <c r="AP231" s="198" t="str">
        <f>IF(ISBLANK(DATASHEET!AX217),"",DATASHEET!AX217)</f>
        <v/>
      </c>
      <c r="AQ231" s="140" t="str">
        <f>IF(AR231="","",IFERROR(VLOOKUP(DATASHEET!AZ217,lookup,2,FALSE)-$P231,""))</f>
        <v/>
      </c>
      <c r="AR231" s="156" t="str">
        <f>IFERROR(INDEX(DATASHEET!$A$1:$DG$299,MATCH(PROGRESS!$A231,DATASHEET!$A$1:$A$299,0),MATCH(PROGRESS!AS$2,DATASHEET!$A$1:$DG$1,0)),"")</f>
        <v/>
      </c>
      <c r="AS231" s="156" t="str">
        <f t="shared" si="151"/>
        <v/>
      </c>
      <c r="AT231" s="138" t="str">
        <f>IF(ISBLANK(DATASHEET!BA217),"",DATASHEET!BA217)</f>
        <v/>
      </c>
      <c r="AU231" s="198" t="str">
        <f>IF(ISBLANK(DATASHEET!BB217),"",DATASHEET!BB217)</f>
        <v/>
      </c>
      <c r="AV231" s="140" t="str">
        <f>IF(AW231="","",IFERROR(VLOOKUP(DATASHEET!BD217,lookup,2,FALSE)-$P231,""))</f>
        <v/>
      </c>
      <c r="AW231" s="156" t="str">
        <f>IFERROR(INDEX(DATASHEET!$A$1:$DG$299,MATCH(PROGRESS!$A231,DATASHEET!$A$1:$A$299,0),MATCH(PROGRESS!AX$2,DATASHEET!$A$1:$DG$1,0)),"")</f>
        <v/>
      </c>
      <c r="AX231" s="156" t="str">
        <f t="shared" si="152"/>
        <v/>
      </c>
      <c r="AY231" s="138" t="str">
        <f>IF(ISBLANK(DATASHEET!BE217),"",DATASHEET!BE217)</f>
        <v/>
      </c>
      <c r="AZ231" s="198" t="str">
        <f>IF(ISBLANK(DATASHEET!BF217),"",DATASHEET!BF217)</f>
        <v/>
      </c>
      <c r="BA231" s="140" t="str">
        <f>IF(BB231="","",IFERROR(VLOOKUP(DATASHEET!BH217,lookup,2,FALSE)-$P231,""))</f>
        <v/>
      </c>
      <c r="BB231" s="156" t="str">
        <f>IFERROR(INDEX(DATASHEET!$A$1:$DG$299,MATCH(PROGRESS!$A231,DATASHEET!$A$1:$A$299,0),MATCH(PROGRESS!BC$2,DATASHEET!$A$1:$DG$1,0)),"")</f>
        <v/>
      </c>
      <c r="BC231" s="156" t="str">
        <f t="shared" si="153"/>
        <v/>
      </c>
      <c r="BD231" s="138" t="str">
        <f>IF(ISBLANK(DATASHEET!BI217),"",DATASHEET!BI217)</f>
        <v/>
      </c>
      <c r="BE231" s="198" t="str">
        <f>IF(ISBLANK(DATASHEET!BJ217),"",DATASHEET!BJ217)</f>
        <v/>
      </c>
      <c r="BF231" s="140" t="str">
        <f>IF(BG231="","",IFERROR(VLOOKUP(DATASHEET!BL217,lookup,2,FALSE)-$P231,""))</f>
        <v/>
      </c>
      <c r="BG231" s="156" t="str">
        <f>IFERROR(INDEX(DATASHEET!$A$1:$DG$299,MATCH(PROGRESS!$A231,DATASHEET!$A$1:$A$299,0),MATCH(PROGRESS!BH$2,DATASHEET!$A$1:$DG$1,0)),"")</f>
        <v/>
      </c>
      <c r="BH231" s="156" t="str">
        <f t="shared" si="154"/>
        <v/>
      </c>
      <c r="BI231" s="138" t="str">
        <f>IF(ISBLANK(DATASHEET!BM217),"",DATASHEET!BM217)</f>
        <v/>
      </c>
      <c r="BJ231" s="198" t="str">
        <f>IF(ISBLANK(DATASHEET!BN217),"",DATASHEET!BN217)</f>
        <v/>
      </c>
      <c r="BK231" s="140" t="str">
        <f>IF(BL231="","",IFERROR(VLOOKUP(DATASHEET!BP217,lookup,2,FALSE)-$P231,""))</f>
        <v/>
      </c>
      <c r="BL231" s="156" t="str">
        <f>IFERROR(INDEX(DATASHEET!$A$1:$DG$299,MATCH(PROGRESS!$A231,DATASHEET!$A$1:$A$299,0),MATCH(PROGRESS!BM$2,DATASHEET!$A$1:$DG$1,0)),"")</f>
        <v/>
      </c>
      <c r="BM231" s="156" t="str">
        <f t="shared" si="155"/>
        <v/>
      </c>
      <c r="BN231" s="138" t="str">
        <f>IF(ISBLANK(DATASHEET!BQ217),"",DATASHEET!BQ217)</f>
        <v/>
      </c>
      <c r="BO231" s="198" t="str">
        <f>IF(ISBLANK(DATASHEET!BR217),"",DATASHEET!BR217)</f>
        <v/>
      </c>
      <c r="BP231" s="140" t="str">
        <f>IF(BQ231="","",IFERROR(VLOOKUP(DATASHEET!BX217,lookup,2,FALSE)-$P231,""))</f>
        <v/>
      </c>
      <c r="BQ231" s="156" t="str">
        <f>IFERROR(INDEX(DATASHEET!$A$1:$DG$299,MATCH(PROGRESS!$A231,DATASHEET!$A$1:$A$299,0),MATCH(PROGRESS!BR$2,DATASHEET!$A$1:$DG$1,0)),"")</f>
        <v/>
      </c>
      <c r="BR231" s="156" t="str">
        <f t="shared" si="156"/>
        <v/>
      </c>
      <c r="BS231" s="138" t="str">
        <f>IF(ISBLANK(DATASHEET!BY217),"",DATASHEET!BY217)</f>
        <v/>
      </c>
      <c r="BT231" s="198" t="str">
        <f>IF(ISBLANK(DATASHEET!BZ217),"",DATASHEET!BZ217)</f>
        <v/>
      </c>
      <c r="BU231" s="140" t="str">
        <f>IF(BV231="","",IFERROR(VLOOKUP(DATASHEET!CB217,lookup,2,FALSE)-$P231,""))</f>
        <v/>
      </c>
      <c r="BV231" s="156" t="str">
        <f>IFERROR(INDEX(DATASHEET!$A$1:$DG$299,MATCH(PROGRESS!$A231,DATASHEET!$A$1:$A$299,0),MATCH(PROGRESS!BW$2,DATASHEET!$A$1:$DG$1,0)),"")</f>
        <v/>
      </c>
      <c r="BW231" s="156" t="str">
        <f t="shared" si="134"/>
        <v/>
      </c>
      <c r="BX231" s="138" t="str">
        <f>IF(ISBLANK(DATASHEET!CC217),"",DATASHEET!CC217)</f>
        <v/>
      </c>
      <c r="BY231" s="198" t="str">
        <f>IF(ISBLANK(DATASHEET!CD217),"",DATASHEET!CD217)</f>
        <v/>
      </c>
      <c r="BZ231" s="140" t="str">
        <f>IF(CA231="","",IFERROR(VLOOKUP(DATASHEET!CE217,lookup,2,FALSE)-$P231,""))</f>
        <v/>
      </c>
      <c r="CA231" s="156" t="str">
        <f>IFERROR(INDEX(DATASHEET!$A$1:$DG$299,MATCH(PROGRESS!$A231,DATASHEET!$A$1:$A$299,0),MATCH(PROGRESS!CB$2,DATASHEET!$A$1:$DG$1,0)),"")</f>
        <v/>
      </c>
      <c r="CB231" s="156" t="str">
        <f t="shared" si="135"/>
        <v/>
      </c>
      <c r="CC231" s="138" t="str">
        <f>IF(ISBLANK(DATASHEET!CF217),"",DATASHEET!CF217)</f>
        <v/>
      </c>
      <c r="CD231" s="198" t="str">
        <f>IF(ISBLANK(DATASHEET!CG217),"",DATASHEET!CG217)</f>
        <v/>
      </c>
      <c r="CE231" s="140" t="str">
        <f>IF(CF231="","",IFERROR(VLOOKUP(DATASHEET!CJ217,lookup,2,FALSE)-$P231,""))</f>
        <v/>
      </c>
      <c r="CF231" s="156" t="str">
        <f>IFERROR(INDEX(DATASHEET!$A$1:$DG$299,MATCH(PROGRESS!$A231,DATASHEET!$A$1:$A$299,0),MATCH(PROGRESS!CG$2,DATASHEET!$A$1:$DG$1,0)),"")</f>
        <v/>
      </c>
      <c r="CG231" s="156" t="str">
        <f t="shared" si="157"/>
        <v/>
      </c>
      <c r="CH231" s="138" t="str">
        <f>IF(ISBLANK(DATASHEET!CK217),"",DATASHEET!CK217)</f>
        <v/>
      </c>
      <c r="CI231" s="198" t="str">
        <f>IF(ISBLANK(DATASHEET!CL217),"",DATASHEET!CL217)</f>
        <v/>
      </c>
      <c r="CJ231" s="140" t="str">
        <f>IF(CK231="","",IFERROR(VLOOKUP(DATASHEET!CN217,lookup,2,FALSE)-$P231,""))</f>
        <v/>
      </c>
      <c r="CK231" s="156" t="str">
        <f>IFERROR(INDEX(DATASHEET!$A$1:$DG$299,MATCH(PROGRESS!$A231,DATASHEET!$A$1:$A$299,0),MATCH(PROGRESS!CL$2,DATASHEET!$A$1:$DG$1,0)),"")</f>
        <v/>
      </c>
      <c r="CL231" s="156" t="str">
        <f t="shared" si="158"/>
        <v/>
      </c>
      <c r="CM231" s="138" t="str">
        <f>IF(ISBLANK(DATASHEET!CO217),"",DATASHEET!CO217)</f>
        <v/>
      </c>
      <c r="CN231" s="198" t="str">
        <f>IF(ISBLANK(DATASHEET!CP217),"",DATASHEET!CP217)</f>
        <v/>
      </c>
      <c r="CO231" s="140" t="str">
        <f>IF(CP231="","",IFERROR(VLOOKUP(DATASHEET!CR217,lookup,2,FALSE)-$P231,""))</f>
        <v/>
      </c>
      <c r="CP231" s="156" t="str">
        <f>IFERROR(INDEX(DATASHEET!$A$1:$DG$299,MATCH(PROGRESS!$A231,DATASHEET!$A$1:$A$299,0),MATCH(PROGRESS!CQ$2,DATASHEET!$A$1:$DG$1,0)),"")</f>
        <v/>
      </c>
      <c r="CQ231" s="156" t="str">
        <f t="shared" si="159"/>
        <v/>
      </c>
      <c r="CR231" s="138" t="str">
        <f>IF(ISBLANK(DATASHEET!CS217),"",DATASHEET!CS217)</f>
        <v/>
      </c>
      <c r="CS231" s="198" t="str">
        <f>IF(ISBLANK(DATASHEET!CT217),"",DATASHEET!CT217)</f>
        <v/>
      </c>
      <c r="CT231" s="140" t="str">
        <f>IF(CU231="","",IFERROR(VLOOKUP(DATASHEET!CV217,lookup,2,FALSE)-$P231,""))</f>
        <v/>
      </c>
      <c r="CU231" s="156" t="str">
        <f>IFERROR(INDEX(DATASHEET!$A$1:$DG$299,MATCH(PROGRESS!$A231,DATASHEET!$A$1:$A$299,0),MATCH(PROGRESS!CV$2,DATASHEET!$A$1:$DG$1,0)),"")</f>
        <v/>
      </c>
      <c r="CV231" s="156" t="str">
        <f t="shared" si="160"/>
        <v/>
      </c>
      <c r="CW231" s="138" t="str">
        <f>IF(ISBLANK(DATASHEET!CW217),"",DATASHEET!CW217)</f>
        <v/>
      </c>
      <c r="CX231" s="198" t="str">
        <f>IF(ISBLANK(DATASHEET!CX217),"",DATASHEET!CX217)</f>
        <v/>
      </c>
      <c r="CY231" s="140" t="str">
        <f>IF(CZ231="","",IFERROR(VLOOKUP(DATASHEET!DD217,lookup,2,FALSE)-$P231,""))</f>
        <v/>
      </c>
      <c r="CZ231" s="156" t="str">
        <f>IFERROR(INDEX(DATASHEET!$A$1:$DG$299,MATCH(PROGRESS!$A231,DATASHEET!$A$1:$A$299,0),MATCH(PROGRESS!DA$2,DATASHEET!$A$1:$DG$1,0)),"")</f>
        <v/>
      </c>
      <c r="DA231" s="156" t="str">
        <f t="shared" si="161"/>
        <v/>
      </c>
      <c r="DB231" s="138" t="str">
        <f>IF(ISBLANK(DATASHEET!DE217),"",DATASHEET!DE217)</f>
        <v/>
      </c>
      <c r="DC231" s="198" t="str">
        <f>IF(ISBLANK(DATASHEET!DF217),"",DATASHEET!DF217)</f>
        <v/>
      </c>
      <c r="DD231" s="140" t="str">
        <f>IF(DE231="","",IFERROR(VLOOKUP(DATASHEET!DH217,lookup,2,FALSE)-$P231,""))</f>
        <v/>
      </c>
      <c r="DE231" s="156" t="str">
        <f>IFERROR(INDEX(DATASHEET!$A$1:$DG$299,MATCH(PROGRESS!$A231,DATASHEET!$A$1:$A$299,0),MATCH(PROGRESS!DF$2,DATASHEET!$A$1:$DG$1,0)),"")</f>
        <v/>
      </c>
      <c r="DF231" s="156" t="str">
        <f t="shared" si="141"/>
        <v/>
      </c>
      <c r="DG231" s="138" t="str">
        <f>IF(ISBLANK(DATASHEET!DI217),"",DATASHEET!DI217)</f>
        <v/>
      </c>
      <c r="DH231" s="198" t="str">
        <f>IF(ISBLANK(DATASHEET!DJ217),"",DATASHEET!DJ217)</f>
        <v/>
      </c>
      <c r="DI231" s="140" t="str">
        <f>IF(DJ231="","",IFERROR(VLOOKUP(DATASHEET!DL217,lookup,2,FALSE)-$P231,""))</f>
        <v/>
      </c>
      <c r="DJ231" s="156" t="str">
        <f>IFERROR(INDEX(DATASHEET!$A$1:$DG$299,MATCH(PROGRESS!$A231,DATASHEET!$A$1:$A$299,0),MATCH(PROGRESS!DK$2,DATASHEET!$A$1:$DG$1,0)),"")</f>
        <v/>
      </c>
      <c r="DK231" s="156" t="str">
        <f t="shared" si="162"/>
        <v/>
      </c>
      <c r="DL231" s="138" t="str">
        <f>IF(ISBLANK(DATASHEET!DM217),"",DATASHEET!DM217)</f>
        <v/>
      </c>
      <c r="DM231" s="198" t="str">
        <f>IF(ISBLANK(DATASHEET!DN217),"",DATASHEET!DN217)</f>
        <v/>
      </c>
      <c r="DN231" s="140" t="str">
        <f>IF(DO231="","",IFERROR(VLOOKUP(DATASHEET!DP217,lookup,2,FALSE)-$P231,""))</f>
        <v/>
      </c>
      <c r="DO231" s="156" t="str">
        <f>IFERROR(INDEX(DATASHEET!$A$1:$DG$299,MATCH(PROGRESS!$A231,DATASHEET!$A$1:$A$299,0),MATCH(PROGRESS!DP$2,DATASHEET!$A$1:$DG$1,0)),"")</f>
        <v/>
      </c>
      <c r="DP231" s="156" t="str">
        <f t="shared" si="163"/>
        <v/>
      </c>
      <c r="DQ231" s="138" t="str">
        <f>IF(ISBLANK(DATASHEET!DQ217),"",DATASHEET!DQ217)</f>
        <v/>
      </c>
      <c r="DR231" s="198" t="str">
        <f>IF(ISBLANK(DATASHEET!DR217),"",DATASHEET!DR217)</f>
        <v/>
      </c>
      <c r="DS231" s="140" t="str">
        <f>IF(DT231="","",IFERROR(VLOOKUP(DATASHEET!DT217,lookup,2,FALSE)-$P231,""))</f>
        <v/>
      </c>
      <c r="DT231" s="156" t="str">
        <f>IFERROR(INDEX(DATASHEET!$A$1:$DG$299,MATCH(PROGRESS!$A231,DATASHEET!$A$1:$A$299,0),MATCH(PROGRESS!DU$2,DATASHEET!$A$1:$DG$1,0)),"")</f>
        <v/>
      </c>
      <c r="DU231" s="156" t="str">
        <f t="shared" si="164"/>
        <v/>
      </c>
      <c r="DV231" s="138" t="str">
        <f>IF(ISBLANK(DATASHEET!DU217),"",DATASHEET!DU217)</f>
        <v/>
      </c>
      <c r="DW231" s="198" t="str">
        <f>IF(ISBLANK(DATASHEET!DV217),"",DATASHEET!DV217)</f>
        <v/>
      </c>
      <c r="DX231" s="140" t="str">
        <f>IF(DY231="","",IFERROR(VLOOKUP(DATASHEET!DX217,lookup,2,FALSE)-$P231,""))</f>
        <v/>
      </c>
      <c r="DY231" s="156" t="str">
        <f>IFERROR(INDEX(DATASHEET!$A$1:$DG$299,MATCH(PROGRESS!$A231,DATASHEET!$A$1:$A$299,0),MATCH(PROGRESS!DZ$2,DATASHEET!$A$1:$DG$1,0)),"")</f>
        <v/>
      </c>
      <c r="DZ231" s="156" t="str">
        <f t="shared" si="165"/>
        <v/>
      </c>
      <c r="EA231" s="138" t="str">
        <f>IF(ISBLANK(DATASHEET!DY217),"",DATASHEET!DY217)</f>
        <v/>
      </c>
      <c r="EB231" s="198" t="str">
        <f>IF(ISBLANK(DATASHEET!DZ217),"",DATASHEET!DZ217)</f>
        <v/>
      </c>
    </row>
    <row r="232" spans="1:210" x14ac:dyDescent="0.25">
      <c r="A232" s="179">
        <f>DATASHEET!A218</f>
        <v>0</v>
      </c>
      <c r="B232" s="58">
        <f>DATASHEET!B218</f>
        <v>0</v>
      </c>
      <c r="C232" s="169">
        <f>DATASHEET!C218</f>
        <v>0</v>
      </c>
      <c r="D232" s="170">
        <f>DATASHEET!D218</f>
        <v>0</v>
      </c>
      <c r="E232" s="170">
        <f>DATASHEET!J218</f>
        <v>0</v>
      </c>
      <c r="F232" s="170">
        <f>DATASHEET!E218</f>
        <v>0</v>
      </c>
      <c r="G232" s="170">
        <f>DATASHEET!F218</f>
        <v>0</v>
      </c>
      <c r="H232" s="170">
        <f>DATASHEET!G218</f>
        <v>0</v>
      </c>
      <c r="I232" s="170">
        <f>DATASHEET!H218</f>
        <v>0</v>
      </c>
      <c r="J232" s="170">
        <f>DATASHEET!I218</f>
        <v>0</v>
      </c>
      <c r="K232" s="171" t="str">
        <f>DATASHEET!M218</f>
        <v/>
      </c>
      <c r="L232" s="88" t="str">
        <f t="shared" si="121"/>
        <v/>
      </c>
      <c r="M232" s="88" t="str">
        <f t="shared" si="122"/>
        <v/>
      </c>
      <c r="N232" s="498" t="str">
        <f>IF(ISBLANK(DATASHEET!L218),"",DATASHEET!L218)</f>
        <v/>
      </c>
      <c r="O232" s="109" t="str">
        <f>IFERROR(IF(VLOOKUP(DATASHEET!A218,[5]YEAR11!$A$2:$AF$236,18,FALSE)="","",VLOOKUP(DATASHEET!A218,[5]YEAR11!$A$2:$AF$236,18,FALSE)),"")</f>
        <v/>
      </c>
      <c r="P232" s="111" t="str">
        <f>IFERROR(IF(VLOOKUP(DATASHEET!A218,[5]YEAR11!$A$2:$AF$237,19,FALSE)="","",VLOOKUP(DATASHEET!A218,[5]YEAR11!$A$2:$AF$237,19,FALSE)),"")</f>
        <v/>
      </c>
      <c r="Q232" s="143" t="str">
        <f>'P8 BREAKDOWN'!M220</f>
        <v/>
      </c>
      <c r="R232" s="140" t="str">
        <f>IF(S232="","",IFERROR(VLOOKUP(DATASHEET!AF218,lookup,2,FALSE)-$P232,""))</f>
        <v/>
      </c>
      <c r="S232" s="156" t="str">
        <f>IFERROR(INDEX(DATASHEET!$A$1:$DG$299,MATCH(PROGRESS!$A232,DATASHEET!$A$1:$A$299,0),MATCH(PROGRESS!T$2,DATASHEET!$A$1:$DG$1,0)),"")</f>
        <v/>
      </c>
      <c r="T232" s="156" t="str">
        <f t="shared" si="146"/>
        <v/>
      </c>
      <c r="U232" s="138" t="str">
        <f>IF(ISBLANK(DATASHEET!AG218),"",DATASHEET!AG218)</f>
        <v/>
      </c>
      <c r="V232" s="198" t="str">
        <f>IF(ISBLANK(DATASHEET!AH218),"",DATASHEET!AH218)</f>
        <v/>
      </c>
      <c r="W232" s="140" t="str">
        <f>IF(X232="","",IFERROR(VLOOKUP(DATASHEET!AJ218,lookup,2,FALSE)-$P232,""))</f>
        <v/>
      </c>
      <c r="X232" s="156" t="str">
        <f>IFERROR(INDEX(DATASHEET!$A$1:$DG$299,MATCH(PROGRESS!$A232,DATASHEET!$A$1:$A$299,0),MATCH(PROGRESS!Y$2,DATASHEET!$A$1:$DG$1,0)),"")</f>
        <v/>
      </c>
      <c r="Y232" s="156" t="str">
        <f t="shared" si="147"/>
        <v/>
      </c>
      <c r="Z232" s="138" t="str">
        <f>IF(ISBLANK(DATASHEET!AK218),"",DATASHEET!AK218)</f>
        <v/>
      </c>
      <c r="AA232" s="198" t="str">
        <f>IF(ISBLANK(DATASHEET!AL218),"",DATASHEET!AL218)</f>
        <v/>
      </c>
      <c r="AB232" s="140" t="str">
        <f>IF(AC232="","",IFERROR(VLOOKUP(DATASHEET!AN218,lookup,2,FALSE)-$P232,""))</f>
        <v/>
      </c>
      <c r="AC232" s="156" t="str">
        <f>IFERROR(INDEX(DATASHEET!$A$1:$DG$299,MATCH(PROGRESS!$A232,DATASHEET!$A$1:$A$299,0),MATCH(PROGRESS!AD$2,DATASHEET!$A$1:$DG$1,0)),"")</f>
        <v/>
      </c>
      <c r="AD232" s="156" t="str">
        <f t="shared" si="148"/>
        <v/>
      </c>
      <c r="AE232" s="138" t="str">
        <f>IF(ISBLANK(DATASHEET!AO218),"",DATASHEET!AO218)</f>
        <v/>
      </c>
      <c r="AF232" s="198" t="str">
        <f>IF(ISBLANK(DATASHEET!AP218),"",DATASHEET!AP218)</f>
        <v/>
      </c>
      <c r="AG232" s="140" t="str">
        <f>IF(AH232="","",IFERROR(VLOOKUP(DATASHEET!AR218,lookup,2,FALSE)-$P232,""))</f>
        <v/>
      </c>
      <c r="AH232" s="156" t="str">
        <f>IFERROR(INDEX(DATASHEET!$A$1:$DG$299,MATCH(PROGRESS!$A232,DATASHEET!$A$1:$A$299,0),MATCH(PROGRESS!AI$2,DATASHEET!$A$1:$DG$1,0)),"")</f>
        <v/>
      </c>
      <c r="AI232" s="156" t="str">
        <f t="shared" si="149"/>
        <v/>
      </c>
      <c r="AJ232" s="138" t="str">
        <f>IF(ISBLANK(DATASHEET!AS218),"",DATASHEET!AS218)</f>
        <v/>
      </c>
      <c r="AK232" s="198" t="str">
        <f>IF(ISBLANK(DATASHEET!AT218),"",DATASHEET!AT218)</f>
        <v/>
      </c>
      <c r="AL232" s="140" t="str">
        <f>IF(AM232="","",IFERROR(VLOOKUP(DATASHEET!AV218,lookup,2,FALSE)-$P232,""))</f>
        <v/>
      </c>
      <c r="AM232" s="156" t="str">
        <f>IFERROR(INDEX(DATASHEET!$A$1:$DG$299,MATCH(PROGRESS!$A232,DATASHEET!$A$1:$A$299,0),MATCH(PROGRESS!AN$2,DATASHEET!$A$1:$DG$1,0)),"")</f>
        <v/>
      </c>
      <c r="AN232" s="156" t="str">
        <f t="shared" si="150"/>
        <v/>
      </c>
      <c r="AO232" s="138" t="str">
        <f>IF(ISBLANK(DATASHEET!AW218),"",DATASHEET!AW218)</f>
        <v/>
      </c>
      <c r="AP232" s="198" t="str">
        <f>IF(ISBLANK(DATASHEET!AX218),"",DATASHEET!AX218)</f>
        <v/>
      </c>
      <c r="AQ232" s="140" t="str">
        <f>IF(AR232="","",IFERROR(VLOOKUP(DATASHEET!AZ218,lookup,2,FALSE)-$P232,""))</f>
        <v/>
      </c>
      <c r="AR232" s="156" t="str">
        <f>IFERROR(INDEX(DATASHEET!$A$1:$DG$299,MATCH(PROGRESS!$A232,DATASHEET!$A$1:$A$299,0),MATCH(PROGRESS!AS$2,DATASHEET!$A$1:$DG$1,0)),"")</f>
        <v/>
      </c>
      <c r="AS232" s="156" t="str">
        <f t="shared" si="151"/>
        <v/>
      </c>
      <c r="AT232" s="138" t="str">
        <f>IF(ISBLANK(DATASHEET!BA218),"",DATASHEET!BA218)</f>
        <v/>
      </c>
      <c r="AU232" s="198" t="str">
        <f>IF(ISBLANK(DATASHEET!BB218),"",DATASHEET!BB218)</f>
        <v/>
      </c>
      <c r="AV232" s="140" t="str">
        <f>IF(AW232="","",IFERROR(VLOOKUP(DATASHEET!BD218,lookup,2,FALSE)-$P232,""))</f>
        <v/>
      </c>
      <c r="AW232" s="156" t="str">
        <f>IFERROR(INDEX(DATASHEET!$A$1:$DG$299,MATCH(PROGRESS!$A232,DATASHEET!$A$1:$A$299,0),MATCH(PROGRESS!AX$2,DATASHEET!$A$1:$DG$1,0)),"")</f>
        <v/>
      </c>
      <c r="AX232" s="156" t="str">
        <f t="shared" si="152"/>
        <v/>
      </c>
      <c r="AY232" s="138" t="str">
        <f>IF(ISBLANK(DATASHEET!BE218),"",DATASHEET!BE218)</f>
        <v/>
      </c>
      <c r="AZ232" s="198" t="str">
        <f>IF(ISBLANK(DATASHEET!BF218),"",DATASHEET!BF218)</f>
        <v/>
      </c>
      <c r="BA232" s="140" t="str">
        <f>IF(BB232="","",IFERROR(VLOOKUP(DATASHEET!BH218,lookup,2,FALSE)-$P232,""))</f>
        <v/>
      </c>
      <c r="BB232" s="156" t="str">
        <f>IFERROR(INDEX(DATASHEET!$A$1:$DG$299,MATCH(PROGRESS!$A232,DATASHEET!$A$1:$A$299,0),MATCH(PROGRESS!BC$2,DATASHEET!$A$1:$DG$1,0)),"")</f>
        <v/>
      </c>
      <c r="BC232" s="156" t="str">
        <f t="shared" si="153"/>
        <v/>
      </c>
      <c r="BD232" s="138" t="str">
        <f>IF(ISBLANK(DATASHEET!BI218),"",DATASHEET!BI218)</f>
        <v/>
      </c>
      <c r="BE232" s="198" t="str">
        <f>IF(ISBLANK(DATASHEET!BJ218),"",DATASHEET!BJ218)</f>
        <v/>
      </c>
      <c r="BF232" s="140" t="str">
        <f>IF(BG232="","",IFERROR(VLOOKUP(DATASHEET!BL218,lookup,2,FALSE)-$P232,""))</f>
        <v/>
      </c>
      <c r="BG232" s="156" t="str">
        <f>IFERROR(INDEX(DATASHEET!$A$1:$DG$299,MATCH(PROGRESS!$A232,DATASHEET!$A$1:$A$299,0),MATCH(PROGRESS!BH$2,DATASHEET!$A$1:$DG$1,0)),"")</f>
        <v/>
      </c>
      <c r="BH232" s="156" t="str">
        <f t="shared" si="154"/>
        <v/>
      </c>
      <c r="BI232" s="138" t="str">
        <f>IF(ISBLANK(DATASHEET!BM218),"",DATASHEET!BM218)</f>
        <v/>
      </c>
      <c r="BJ232" s="198" t="str">
        <f>IF(ISBLANK(DATASHEET!BN218),"",DATASHEET!BN218)</f>
        <v/>
      </c>
      <c r="BK232" s="140" t="str">
        <f>IF(BL232="","",IFERROR(VLOOKUP(DATASHEET!BP218,lookup,2,FALSE)-$P232,""))</f>
        <v/>
      </c>
      <c r="BL232" s="156" t="str">
        <f>IFERROR(INDEX(DATASHEET!$A$1:$DG$299,MATCH(PROGRESS!$A232,DATASHEET!$A$1:$A$299,0),MATCH(PROGRESS!BM$2,DATASHEET!$A$1:$DG$1,0)),"")</f>
        <v/>
      </c>
      <c r="BM232" s="156" t="str">
        <f t="shared" si="155"/>
        <v/>
      </c>
      <c r="BN232" s="138" t="str">
        <f>IF(ISBLANK(DATASHEET!BQ218),"",DATASHEET!BQ218)</f>
        <v/>
      </c>
      <c r="BO232" s="198" t="str">
        <f>IF(ISBLANK(DATASHEET!BR218),"",DATASHEET!BR218)</f>
        <v/>
      </c>
      <c r="BP232" s="140" t="str">
        <f>IF(BQ232="","",IFERROR(VLOOKUP(DATASHEET!BX218,lookup,2,FALSE)-$P232,""))</f>
        <v/>
      </c>
      <c r="BQ232" s="156" t="str">
        <f>IFERROR(INDEX(DATASHEET!$A$1:$DG$299,MATCH(PROGRESS!$A232,DATASHEET!$A$1:$A$299,0),MATCH(PROGRESS!BR$2,DATASHEET!$A$1:$DG$1,0)),"")</f>
        <v/>
      </c>
      <c r="BR232" s="156" t="str">
        <f t="shared" si="156"/>
        <v/>
      </c>
      <c r="BS232" s="138" t="str">
        <f>IF(ISBLANK(DATASHEET!BY218),"",DATASHEET!BY218)</f>
        <v/>
      </c>
      <c r="BT232" s="198" t="str">
        <f>IF(ISBLANK(DATASHEET!BZ218),"",DATASHEET!BZ218)</f>
        <v/>
      </c>
      <c r="BU232" s="140" t="str">
        <f>IF(BV232="","",IFERROR(VLOOKUP(DATASHEET!CB218,lookup,2,FALSE)-$P232,""))</f>
        <v/>
      </c>
      <c r="BV232" s="156" t="str">
        <f>IFERROR(INDEX(DATASHEET!$A$1:$DG$299,MATCH(PROGRESS!$A232,DATASHEET!$A$1:$A$299,0),MATCH(PROGRESS!BW$2,DATASHEET!$A$1:$DG$1,0)),"")</f>
        <v/>
      </c>
      <c r="BW232" s="156" t="str">
        <f t="shared" si="134"/>
        <v/>
      </c>
      <c r="BX232" s="138" t="str">
        <f>IF(ISBLANK(DATASHEET!CC218),"",DATASHEET!CC218)</f>
        <v/>
      </c>
      <c r="BY232" s="198" t="str">
        <f>IF(ISBLANK(DATASHEET!CD218),"",DATASHEET!CD218)</f>
        <v/>
      </c>
      <c r="BZ232" s="140" t="str">
        <f>IF(CA232="","",IFERROR(VLOOKUP(DATASHEET!CE218,lookup,2,FALSE)-$P232,""))</f>
        <v/>
      </c>
      <c r="CA232" s="156" t="str">
        <f>IFERROR(INDEX(DATASHEET!$A$1:$DG$299,MATCH(PROGRESS!$A232,DATASHEET!$A$1:$A$299,0),MATCH(PROGRESS!CB$2,DATASHEET!$A$1:$DG$1,0)),"")</f>
        <v/>
      </c>
      <c r="CB232" s="156" t="str">
        <f t="shared" si="135"/>
        <v/>
      </c>
      <c r="CC232" s="138" t="str">
        <f>IF(ISBLANK(DATASHEET!CF218),"",DATASHEET!CF218)</f>
        <v/>
      </c>
      <c r="CD232" s="198" t="str">
        <f>IF(ISBLANK(DATASHEET!CG218),"",DATASHEET!CG218)</f>
        <v/>
      </c>
      <c r="CE232" s="140" t="str">
        <f>IF(CF232="","",IFERROR(VLOOKUP(DATASHEET!CJ218,lookup,2,FALSE)-$P232,""))</f>
        <v/>
      </c>
      <c r="CF232" s="156" t="str">
        <f>IFERROR(INDEX(DATASHEET!$A$1:$DG$299,MATCH(PROGRESS!$A232,DATASHEET!$A$1:$A$299,0),MATCH(PROGRESS!CG$2,DATASHEET!$A$1:$DG$1,0)),"")</f>
        <v/>
      </c>
      <c r="CG232" s="156" t="str">
        <f t="shared" si="157"/>
        <v/>
      </c>
      <c r="CH232" s="138" t="str">
        <f>IF(ISBLANK(DATASHEET!CK218),"",DATASHEET!CK218)</f>
        <v/>
      </c>
      <c r="CI232" s="198" t="str">
        <f>IF(ISBLANK(DATASHEET!CL218),"",DATASHEET!CL218)</f>
        <v/>
      </c>
      <c r="CJ232" s="140" t="str">
        <f>IF(CK232="","",IFERROR(VLOOKUP(DATASHEET!CN218,lookup,2,FALSE)-$P232,""))</f>
        <v/>
      </c>
      <c r="CK232" s="156" t="str">
        <f>IFERROR(INDEX(DATASHEET!$A$1:$DG$299,MATCH(PROGRESS!$A232,DATASHEET!$A$1:$A$299,0),MATCH(PROGRESS!CL$2,DATASHEET!$A$1:$DG$1,0)),"")</f>
        <v/>
      </c>
      <c r="CL232" s="156" t="str">
        <f t="shared" si="158"/>
        <v/>
      </c>
      <c r="CM232" s="138" t="str">
        <f>IF(ISBLANK(DATASHEET!CO218),"",DATASHEET!CO218)</f>
        <v/>
      </c>
      <c r="CN232" s="198" t="str">
        <f>IF(ISBLANK(DATASHEET!CP218),"",DATASHEET!CP218)</f>
        <v/>
      </c>
      <c r="CO232" s="140" t="str">
        <f>IF(CP232="","",IFERROR(VLOOKUP(DATASHEET!CR218,lookup,2,FALSE)-$P232,""))</f>
        <v/>
      </c>
      <c r="CP232" s="156" t="str">
        <f>IFERROR(INDEX(DATASHEET!$A$1:$DG$299,MATCH(PROGRESS!$A232,DATASHEET!$A$1:$A$299,0),MATCH(PROGRESS!CQ$2,DATASHEET!$A$1:$DG$1,0)),"")</f>
        <v/>
      </c>
      <c r="CQ232" s="156" t="str">
        <f t="shared" si="159"/>
        <v/>
      </c>
      <c r="CR232" s="138" t="str">
        <f>IF(ISBLANK(DATASHEET!CS218),"",DATASHEET!CS218)</f>
        <v/>
      </c>
      <c r="CS232" s="198" t="str">
        <f>IF(ISBLANK(DATASHEET!CT218),"",DATASHEET!CT218)</f>
        <v/>
      </c>
      <c r="CT232" s="140" t="str">
        <f>IF(CU232="","",IFERROR(VLOOKUP(DATASHEET!CV218,lookup,2,FALSE)-$P232,""))</f>
        <v/>
      </c>
      <c r="CU232" s="156" t="str">
        <f>IFERROR(INDEX(DATASHEET!$A$1:$DG$299,MATCH(PROGRESS!$A232,DATASHEET!$A$1:$A$299,0),MATCH(PROGRESS!CV$2,DATASHEET!$A$1:$DG$1,0)),"")</f>
        <v/>
      </c>
      <c r="CV232" s="156" t="str">
        <f t="shared" si="160"/>
        <v/>
      </c>
      <c r="CW232" s="138" t="str">
        <f>IF(ISBLANK(DATASHEET!CW218),"",DATASHEET!CW218)</f>
        <v/>
      </c>
      <c r="CX232" s="198" t="str">
        <f>IF(ISBLANK(DATASHEET!CX218),"",DATASHEET!CX218)</f>
        <v/>
      </c>
      <c r="CY232" s="140" t="str">
        <f>IF(CZ232="","",IFERROR(VLOOKUP(DATASHEET!DD218,lookup,2,FALSE)-$P232,""))</f>
        <v/>
      </c>
      <c r="CZ232" s="156" t="str">
        <f>IFERROR(INDEX(DATASHEET!$A$1:$DG$299,MATCH(PROGRESS!$A232,DATASHEET!$A$1:$A$299,0),MATCH(PROGRESS!DA$2,DATASHEET!$A$1:$DG$1,0)),"")</f>
        <v/>
      </c>
      <c r="DA232" s="156" t="str">
        <f t="shared" si="161"/>
        <v/>
      </c>
      <c r="DB232" s="138" t="str">
        <f>IF(ISBLANK(DATASHEET!DE218),"",DATASHEET!DE218)</f>
        <v/>
      </c>
      <c r="DC232" s="198" t="str">
        <f>IF(ISBLANK(DATASHEET!DF218),"",DATASHEET!DF218)</f>
        <v/>
      </c>
      <c r="DD232" s="140" t="str">
        <f>IF(DE232="","",IFERROR(VLOOKUP(DATASHEET!DH218,lookup,2,FALSE)-$P232,""))</f>
        <v/>
      </c>
      <c r="DE232" s="156" t="str">
        <f>IFERROR(INDEX(DATASHEET!$A$1:$DG$299,MATCH(PROGRESS!$A232,DATASHEET!$A$1:$A$299,0),MATCH(PROGRESS!DF$2,DATASHEET!$A$1:$DG$1,0)),"")</f>
        <v/>
      </c>
      <c r="DF232" s="156" t="str">
        <f t="shared" si="141"/>
        <v/>
      </c>
      <c r="DG232" s="138" t="str">
        <f>IF(ISBLANK(DATASHEET!DI218),"",DATASHEET!DI218)</f>
        <v/>
      </c>
      <c r="DH232" s="198" t="str">
        <f>IF(ISBLANK(DATASHEET!DJ218),"",DATASHEET!DJ218)</f>
        <v/>
      </c>
      <c r="DI232" s="140" t="str">
        <f>IF(DJ232="","",IFERROR(VLOOKUP(DATASHEET!DL218,lookup,2,FALSE)-$P232,""))</f>
        <v/>
      </c>
      <c r="DJ232" s="156" t="str">
        <f>IFERROR(INDEX(DATASHEET!$A$1:$DG$299,MATCH(PROGRESS!$A232,DATASHEET!$A$1:$A$299,0),MATCH(PROGRESS!DK$2,DATASHEET!$A$1:$DG$1,0)),"")</f>
        <v/>
      </c>
      <c r="DK232" s="156" t="str">
        <f t="shared" si="162"/>
        <v/>
      </c>
      <c r="DL232" s="138" t="str">
        <f>IF(ISBLANK(DATASHEET!DM218),"",DATASHEET!DM218)</f>
        <v/>
      </c>
      <c r="DM232" s="198" t="str">
        <f>IF(ISBLANK(DATASHEET!DN218),"",DATASHEET!DN218)</f>
        <v/>
      </c>
      <c r="DN232" s="140" t="str">
        <f>IF(DO232="","",IFERROR(VLOOKUP(DATASHEET!DP218,lookup,2,FALSE)-$P232,""))</f>
        <v/>
      </c>
      <c r="DO232" s="156" t="str">
        <f>IFERROR(INDEX(DATASHEET!$A$1:$DG$299,MATCH(PROGRESS!$A232,DATASHEET!$A$1:$A$299,0),MATCH(PROGRESS!DP$2,DATASHEET!$A$1:$DG$1,0)),"")</f>
        <v/>
      </c>
      <c r="DP232" s="156" t="str">
        <f t="shared" si="163"/>
        <v/>
      </c>
      <c r="DQ232" s="138" t="str">
        <f>IF(ISBLANK(DATASHEET!DQ218),"",DATASHEET!DQ218)</f>
        <v/>
      </c>
      <c r="DR232" s="198" t="str">
        <f>IF(ISBLANK(DATASHEET!DR218),"",DATASHEET!DR218)</f>
        <v/>
      </c>
      <c r="DS232" s="140" t="str">
        <f>IF(DT232="","",IFERROR(VLOOKUP(DATASHEET!DT218,lookup,2,FALSE)-$P232,""))</f>
        <v/>
      </c>
      <c r="DT232" s="156" t="str">
        <f>IFERROR(INDEX(DATASHEET!$A$1:$DG$299,MATCH(PROGRESS!$A232,DATASHEET!$A$1:$A$299,0),MATCH(PROGRESS!DU$2,DATASHEET!$A$1:$DG$1,0)),"")</f>
        <v/>
      </c>
      <c r="DU232" s="156" t="str">
        <f t="shared" si="164"/>
        <v/>
      </c>
      <c r="DV232" s="138" t="str">
        <f>IF(ISBLANK(DATASHEET!DU218),"",DATASHEET!DU218)</f>
        <v/>
      </c>
      <c r="DW232" s="198" t="str">
        <f>IF(ISBLANK(DATASHEET!DV218),"",DATASHEET!DV218)</f>
        <v/>
      </c>
      <c r="DX232" s="140" t="str">
        <f>IF(DY232="","",IFERROR(VLOOKUP(DATASHEET!DX218,lookup,2,FALSE)-$P232,""))</f>
        <v/>
      </c>
      <c r="DY232" s="156" t="str">
        <f>IFERROR(INDEX(DATASHEET!$A$1:$DG$299,MATCH(PROGRESS!$A232,DATASHEET!$A$1:$A$299,0),MATCH(PROGRESS!DZ$2,DATASHEET!$A$1:$DG$1,0)),"")</f>
        <v/>
      </c>
      <c r="DZ232" s="156" t="str">
        <f t="shared" si="165"/>
        <v/>
      </c>
      <c r="EA232" s="138" t="str">
        <f>IF(ISBLANK(DATASHEET!DY218),"",DATASHEET!DY218)</f>
        <v/>
      </c>
      <c r="EB232" s="198" t="str">
        <f>IF(ISBLANK(DATASHEET!DZ218),"",DATASHEET!DZ218)</f>
        <v/>
      </c>
    </row>
    <row r="233" spans="1:210" x14ac:dyDescent="0.25">
      <c r="A233" s="179">
        <f>DATASHEET!A219</f>
        <v>0</v>
      </c>
      <c r="B233" s="58">
        <f>DATASHEET!B219</f>
        <v>0</v>
      </c>
      <c r="C233" s="169">
        <f>DATASHEET!C219</f>
        <v>0</v>
      </c>
      <c r="D233" s="170">
        <f>DATASHEET!D219</f>
        <v>0</v>
      </c>
      <c r="E233" s="170">
        <f>DATASHEET!J219</f>
        <v>0</v>
      </c>
      <c r="F233" s="170">
        <f>DATASHEET!E219</f>
        <v>0</v>
      </c>
      <c r="G233" s="170">
        <f>DATASHEET!F219</f>
        <v>0</v>
      </c>
      <c r="H233" s="170">
        <f>DATASHEET!G219</f>
        <v>0</v>
      </c>
      <c r="I233" s="170">
        <f>DATASHEET!H219</f>
        <v>0</v>
      </c>
      <c r="J233" s="170">
        <f>DATASHEET!I219</f>
        <v>0</v>
      </c>
      <c r="K233" s="171" t="str">
        <f>DATASHEET!M219</f>
        <v/>
      </c>
      <c r="L233" s="88" t="str">
        <f t="shared" si="121"/>
        <v/>
      </c>
      <c r="M233" s="88" t="str">
        <f t="shared" si="122"/>
        <v/>
      </c>
      <c r="N233" s="498" t="str">
        <f>IF(ISBLANK(DATASHEET!L219),"",DATASHEET!L219)</f>
        <v/>
      </c>
      <c r="O233" s="109" t="str">
        <f>IFERROR(IF(VLOOKUP(DATASHEET!A219,[5]YEAR11!$A$2:$AF$236,18,FALSE)="","",VLOOKUP(DATASHEET!A219,[5]YEAR11!$A$2:$AF$236,18,FALSE)),"")</f>
        <v/>
      </c>
      <c r="P233" s="111" t="str">
        <f>IFERROR(IF(VLOOKUP(DATASHEET!A219,[5]YEAR11!$A$2:$AF$237,19,FALSE)="","",VLOOKUP(DATASHEET!A219,[5]YEAR11!$A$2:$AF$237,19,FALSE)),"")</f>
        <v/>
      </c>
      <c r="Q233" s="143" t="str">
        <f>'P8 BREAKDOWN'!M221</f>
        <v/>
      </c>
      <c r="R233" s="140" t="str">
        <f>IF(S233="","",IFERROR(VLOOKUP(DATASHEET!AF219,lookup,2,FALSE)-$P233,""))</f>
        <v/>
      </c>
      <c r="S233" s="156" t="str">
        <f>IFERROR(INDEX(DATASHEET!$A$1:$DG$299,MATCH(PROGRESS!$A233,DATASHEET!$A$1:$A$299,0),MATCH(PROGRESS!T$2,DATASHEET!$A$1:$DG$1,0)),"")</f>
        <v/>
      </c>
      <c r="T233" s="156" t="str">
        <f t="shared" si="146"/>
        <v/>
      </c>
      <c r="U233" s="138" t="str">
        <f>IF(ISBLANK(DATASHEET!AG219),"",DATASHEET!AG219)</f>
        <v/>
      </c>
      <c r="V233" s="198" t="str">
        <f>IF(ISBLANK(DATASHEET!AH219),"",DATASHEET!AH219)</f>
        <v/>
      </c>
      <c r="W233" s="140" t="str">
        <f>IF(X233="","",IFERROR(VLOOKUP(DATASHEET!AJ219,lookup,2,FALSE)-$P233,""))</f>
        <v/>
      </c>
      <c r="X233" s="156" t="str">
        <f>IFERROR(INDEX(DATASHEET!$A$1:$DG$299,MATCH(PROGRESS!$A233,DATASHEET!$A$1:$A$299,0),MATCH(PROGRESS!Y$2,DATASHEET!$A$1:$DG$1,0)),"")</f>
        <v/>
      </c>
      <c r="Y233" s="156" t="str">
        <f t="shared" si="147"/>
        <v/>
      </c>
      <c r="Z233" s="138" t="str">
        <f>IF(ISBLANK(DATASHEET!AK219),"",DATASHEET!AK219)</f>
        <v/>
      </c>
      <c r="AA233" s="198" t="str">
        <f>IF(ISBLANK(DATASHEET!AL219),"",DATASHEET!AL219)</f>
        <v/>
      </c>
      <c r="AB233" s="140" t="str">
        <f>IF(AC233="","",IFERROR(VLOOKUP(DATASHEET!AN219,lookup,2,FALSE)-$P233,""))</f>
        <v/>
      </c>
      <c r="AC233" s="156" t="str">
        <f>IFERROR(INDEX(DATASHEET!$A$1:$DG$299,MATCH(PROGRESS!$A233,DATASHEET!$A$1:$A$299,0),MATCH(PROGRESS!AD$2,DATASHEET!$A$1:$DG$1,0)),"")</f>
        <v/>
      </c>
      <c r="AD233" s="156" t="str">
        <f t="shared" si="148"/>
        <v/>
      </c>
      <c r="AE233" s="138" t="str">
        <f>IF(ISBLANK(DATASHEET!AO219),"",DATASHEET!AO219)</f>
        <v/>
      </c>
      <c r="AF233" s="198" t="str">
        <f>IF(ISBLANK(DATASHEET!AP219),"",DATASHEET!AP219)</f>
        <v/>
      </c>
      <c r="AG233" s="140" t="str">
        <f>IF(AH233="","",IFERROR(VLOOKUP(DATASHEET!AR219,lookup,2,FALSE)-$P233,""))</f>
        <v/>
      </c>
      <c r="AH233" s="156" t="str">
        <f>IFERROR(INDEX(DATASHEET!$A$1:$DG$299,MATCH(PROGRESS!$A233,DATASHEET!$A$1:$A$299,0),MATCH(PROGRESS!AI$2,DATASHEET!$A$1:$DG$1,0)),"")</f>
        <v/>
      </c>
      <c r="AI233" s="156" t="str">
        <f t="shared" si="149"/>
        <v/>
      </c>
      <c r="AJ233" s="138" t="str">
        <f>IF(ISBLANK(DATASHEET!AS219),"",DATASHEET!AS219)</f>
        <v/>
      </c>
      <c r="AK233" s="198" t="str">
        <f>IF(ISBLANK(DATASHEET!AT219),"",DATASHEET!AT219)</f>
        <v/>
      </c>
      <c r="AL233" s="140" t="str">
        <f>IF(AM233="","",IFERROR(VLOOKUP(DATASHEET!AV219,lookup,2,FALSE)-$P233,""))</f>
        <v/>
      </c>
      <c r="AM233" s="156" t="str">
        <f>IFERROR(INDEX(DATASHEET!$A$1:$DG$299,MATCH(PROGRESS!$A233,DATASHEET!$A$1:$A$299,0),MATCH(PROGRESS!AN$2,DATASHEET!$A$1:$DG$1,0)),"")</f>
        <v/>
      </c>
      <c r="AN233" s="156" t="str">
        <f t="shared" si="150"/>
        <v/>
      </c>
      <c r="AO233" s="138" t="str">
        <f>IF(ISBLANK(DATASHEET!AW219),"",DATASHEET!AW219)</f>
        <v/>
      </c>
      <c r="AP233" s="198" t="str">
        <f>IF(ISBLANK(DATASHEET!AX219),"",DATASHEET!AX219)</f>
        <v/>
      </c>
      <c r="AQ233" s="140" t="str">
        <f>IF(AR233="","",IFERROR(VLOOKUP(DATASHEET!AZ219,lookup,2,FALSE)-$P233,""))</f>
        <v/>
      </c>
      <c r="AR233" s="156" t="str">
        <f>IFERROR(INDEX(DATASHEET!$A$1:$DG$299,MATCH(PROGRESS!$A233,DATASHEET!$A$1:$A$299,0),MATCH(PROGRESS!AS$2,DATASHEET!$A$1:$DG$1,0)),"")</f>
        <v/>
      </c>
      <c r="AS233" s="156" t="str">
        <f t="shared" si="151"/>
        <v/>
      </c>
      <c r="AT233" s="138" t="str">
        <f>IF(ISBLANK(DATASHEET!BA219),"",DATASHEET!BA219)</f>
        <v/>
      </c>
      <c r="AU233" s="198" t="str">
        <f>IF(ISBLANK(DATASHEET!BB219),"",DATASHEET!BB219)</f>
        <v/>
      </c>
      <c r="AV233" s="140" t="str">
        <f>IF(AW233="","",IFERROR(VLOOKUP(DATASHEET!BD219,lookup,2,FALSE)-$P233,""))</f>
        <v/>
      </c>
      <c r="AW233" s="156" t="str">
        <f>IFERROR(INDEX(DATASHEET!$A$1:$DG$299,MATCH(PROGRESS!$A233,DATASHEET!$A$1:$A$299,0),MATCH(PROGRESS!AX$2,DATASHEET!$A$1:$DG$1,0)),"")</f>
        <v/>
      </c>
      <c r="AX233" s="156" t="str">
        <f t="shared" si="152"/>
        <v/>
      </c>
      <c r="AY233" s="138" t="str">
        <f>IF(ISBLANK(DATASHEET!BE219),"",DATASHEET!BE219)</f>
        <v/>
      </c>
      <c r="AZ233" s="198" t="str">
        <f>IF(ISBLANK(DATASHEET!BF219),"",DATASHEET!BF219)</f>
        <v/>
      </c>
      <c r="BA233" s="140" t="str">
        <f>IF(BB233="","",IFERROR(VLOOKUP(DATASHEET!BH219,lookup,2,FALSE)-$P233,""))</f>
        <v/>
      </c>
      <c r="BB233" s="156" t="str">
        <f>IFERROR(INDEX(DATASHEET!$A$1:$DG$299,MATCH(PROGRESS!$A233,DATASHEET!$A$1:$A$299,0),MATCH(PROGRESS!BC$2,DATASHEET!$A$1:$DG$1,0)),"")</f>
        <v/>
      </c>
      <c r="BC233" s="156" t="str">
        <f t="shared" si="153"/>
        <v/>
      </c>
      <c r="BD233" s="138" t="str">
        <f>IF(ISBLANK(DATASHEET!BI219),"",DATASHEET!BI219)</f>
        <v/>
      </c>
      <c r="BE233" s="198" t="str">
        <f>IF(ISBLANK(DATASHEET!BJ219),"",DATASHEET!BJ219)</f>
        <v/>
      </c>
      <c r="BF233" s="140" t="str">
        <f>IF(BG233="","",IFERROR(VLOOKUP(DATASHEET!BL219,lookup,2,FALSE)-$P233,""))</f>
        <v/>
      </c>
      <c r="BG233" s="156" t="str">
        <f>IFERROR(INDEX(DATASHEET!$A$1:$DG$299,MATCH(PROGRESS!$A233,DATASHEET!$A$1:$A$299,0),MATCH(PROGRESS!BH$2,DATASHEET!$A$1:$DG$1,0)),"")</f>
        <v/>
      </c>
      <c r="BH233" s="156" t="str">
        <f t="shared" si="154"/>
        <v/>
      </c>
      <c r="BI233" s="138" t="str">
        <f>IF(ISBLANK(DATASHEET!BM219),"",DATASHEET!BM219)</f>
        <v/>
      </c>
      <c r="BJ233" s="198" t="str">
        <f>IF(ISBLANK(DATASHEET!BN219),"",DATASHEET!BN219)</f>
        <v/>
      </c>
      <c r="BK233" s="140" t="str">
        <f>IF(BL233="","",IFERROR(VLOOKUP(DATASHEET!BP219,lookup,2,FALSE)-$P233,""))</f>
        <v/>
      </c>
      <c r="BL233" s="156" t="str">
        <f>IFERROR(INDEX(DATASHEET!$A$1:$DG$299,MATCH(PROGRESS!$A233,DATASHEET!$A$1:$A$299,0),MATCH(PROGRESS!BM$2,DATASHEET!$A$1:$DG$1,0)),"")</f>
        <v/>
      </c>
      <c r="BM233" s="156" t="str">
        <f t="shared" si="155"/>
        <v/>
      </c>
      <c r="BN233" s="138" t="str">
        <f>IF(ISBLANK(DATASHEET!BQ219),"",DATASHEET!BQ219)</f>
        <v/>
      </c>
      <c r="BO233" s="198" t="str">
        <f>IF(ISBLANK(DATASHEET!BR219),"",DATASHEET!BR219)</f>
        <v/>
      </c>
      <c r="BP233" s="140" t="str">
        <f>IF(BQ233="","",IFERROR(VLOOKUP(DATASHEET!BX219,lookup,2,FALSE)-$P233,""))</f>
        <v/>
      </c>
      <c r="BQ233" s="156" t="str">
        <f>IFERROR(INDEX(DATASHEET!$A$1:$DG$299,MATCH(PROGRESS!$A233,DATASHEET!$A$1:$A$299,0),MATCH(PROGRESS!BR$2,DATASHEET!$A$1:$DG$1,0)),"")</f>
        <v/>
      </c>
      <c r="BR233" s="156" t="str">
        <f t="shared" si="156"/>
        <v/>
      </c>
      <c r="BS233" s="138" t="str">
        <f>IF(ISBLANK(DATASHEET!BY219),"",DATASHEET!BY219)</f>
        <v/>
      </c>
      <c r="BT233" s="198" t="str">
        <f>IF(ISBLANK(DATASHEET!BZ219),"",DATASHEET!BZ219)</f>
        <v/>
      </c>
      <c r="BU233" s="140" t="str">
        <f>IF(BV233="","",IFERROR(VLOOKUP(DATASHEET!CB219,lookup,2,FALSE)-$P233,""))</f>
        <v/>
      </c>
      <c r="BV233" s="156" t="str">
        <f>IFERROR(INDEX(DATASHEET!$A$1:$DG$299,MATCH(PROGRESS!$A233,DATASHEET!$A$1:$A$299,0),MATCH(PROGRESS!BW$2,DATASHEET!$A$1:$DG$1,0)),"")</f>
        <v/>
      </c>
      <c r="BW233" s="156" t="str">
        <f t="shared" si="134"/>
        <v/>
      </c>
      <c r="BX233" s="138" t="str">
        <f>IF(ISBLANK(DATASHEET!CC219),"",DATASHEET!CC219)</f>
        <v/>
      </c>
      <c r="BY233" s="198" t="str">
        <f>IF(ISBLANK(DATASHEET!CD219),"",DATASHEET!CD219)</f>
        <v/>
      </c>
      <c r="BZ233" s="140" t="str">
        <f>IF(CA233="","",IFERROR(VLOOKUP(DATASHEET!CE219,lookup,2,FALSE)-$P233,""))</f>
        <v/>
      </c>
      <c r="CA233" s="156" t="str">
        <f>IFERROR(INDEX(DATASHEET!$A$1:$DG$299,MATCH(PROGRESS!$A233,DATASHEET!$A$1:$A$299,0),MATCH(PROGRESS!CB$2,DATASHEET!$A$1:$DG$1,0)),"")</f>
        <v/>
      </c>
      <c r="CB233" s="156" t="str">
        <f t="shared" si="135"/>
        <v/>
      </c>
      <c r="CC233" s="138" t="str">
        <f>IF(ISBLANK(DATASHEET!CF219),"",DATASHEET!CF219)</f>
        <v/>
      </c>
      <c r="CD233" s="198" t="str">
        <f>IF(ISBLANK(DATASHEET!CG219),"",DATASHEET!CG219)</f>
        <v/>
      </c>
      <c r="CE233" s="140" t="str">
        <f>IF(CF233="","",IFERROR(VLOOKUP(DATASHEET!CJ219,lookup,2,FALSE)-$P233,""))</f>
        <v/>
      </c>
      <c r="CF233" s="156" t="str">
        <f>IFERROR(INDEX(DATASHEET!$A$1:$DG$299,MATCH(PROGRESS!$A233,DATASHEET!$A$1:$A$299,0),MATCH(PROGRESS!CG$2,DATASHEET!$A$1:$DG$1,0)),"")</f>
        <v/>
      </c>
      <c r="CG233" s="156" t="str">
        <f t="shared" si="157"/>
        <v/>
      </c>
      <c r="CH233" s="138" t="str">
        <f>IF(ISBLANK(DATASHEET!CK219),"",DATASHEET!CK219)</f>
        <v/>
      </c>
      <c r="CI233" s="198" t="str">
        <f>IF(ISBLANK(DATASHEET!CL219),"",DATASHEET!CL219)</f>
        <v/>
      </c>
      <c r="CJ233" s="140" t="str">
        <f>IF(CK233="","",IFERROR(VLOOKUP(DATASHEET!CN219,lookup,2,FALSE)-$P233,""))</f>
        <v/>
      </c>
      <c r="CK233" s="156" t="str">
        <f>IFERROR(INDEX(DATASHEET!$A$1:$DG$299,MATCH(PROGRESS!$A233,DATASHEET!$A$1:$A$299,0),MATCH(PROGRESS!CL$2,DATASHEET!$A$1:$DG$1,0)),"")</f>
        <v/>
      </c>
      <c r="CL233" s="156" t="str">
        <f t="shared" si="158"/>
        <v/>
      </c>
      <c r="CM233" s="138" t="str">
        <f>IF(ISBLANK(DATASHEET!CO219),"",DATASHEET!CO219)</f>
        <v/>
      </c>
      <c r="CN233" s="198" t="str">
        <f>IF(ISBLANK(DATASHEET!CP219),"",DATASHEET!CP219)</f>
        <v/>
      </c>
      <c r="CO233" s="140" t="str">
        <f>IF(CP233="","",IFERROR(VLOOKUP(DATASHEET!CR219,lookup,2,FALSE)-$P233,""))</f>
        <v/>
      </c>
      <c r="CP233" s="156" t="str">
        <f>IFERROR(INDEX(DATASHEET!$A$1:$DG$299,MATCH(PROGRESS!$A233,DATASHEET!$A$1:$A$299,0),MATCH(PROGRESS!CQ$2,DATASHEET!$A$1:$DG$1,0)),"")</f>
        <v/>
      </c>
      <c r="CQ233" s="156" t="str">
        <f t="shared" si="159"/>
        <v/>
      </c>
      <c r="CR233" s="138" t="str">
        <f>IF(ISBLANK(DATASHEET!CS219),"",DATASHEET!CS219)</f>
        <v/>
      </c>
      <c r="CS233" s="198" t="str">
        <f>IF(ISBLANK(DATASHEET!CT219),"",DATASHEET!CT219)</f>
        <v/>
      </c>
      <c r="CT233" s="140" t="str">
        <f>IF(CU233="","",IFERROR(VLOOKUP(DATASHEET!CV219,lookup,2,FALSE)-$P233,""))</f>
        <v/>
      </c>
      <c r="CU233" s="156" t="str">
        <f>IFERROR(INDEX(DATASHEET!$A$1:$DG$299,MATCH(PROGRESS!$A233,DATASHEET!$A$1:$A$299,0),MATCH(PROGRESS!CV$2,DATASHEET!$A$1:$DG$1,0)),"")</f>
        <v/>
      </c>
      <c r="CV233" s="156" t="str">
        <f t="shared" si="160"/>
        <v/>
      </c>
      <c r="CW233" s="138" t="str">
        <f>IF(ISBLANK(DATASHEET!CW219),"",DATASHEET!CW219)</f>
        <v/>
      </c>
      <c r="CX233" s="198" t="str">
        <f>IF(ISBLANK(DATASHEET!CX219),"",DATASHEET!CX219)</f>
        <v/>
      </c>
      <c r="CY233" s="140" t="str">
        <f>IF(CZ233="","",IFERROR(VLOOKUP(DATASHEET!DD219,lookup,2,FALSE)-$P233,""))</f>
        <v/>
      </c>
      <c r="CZ233" s="156" t="str">
        <f>IFERROR(INDEX(DATASHEET!$A$1:$DG$299,MATCH(PROGRESS!$A233,DATASHEET!$A$1:$A$299,0),MATCH(PROGRESS!DA$2,DATASHEET!$A$1:$DG$1,0)),"")</f>
        <v/>
      </c>
      <c r="DA233" s="156" t="str">
        <f t="shared" si="161"/>
        <v/>
      </c>
      <c r="DB233" s="138" t="str">
        <f>IF(ISBLANK(DATASHEET!DE219),"",DATASHEET!DE219)</f>
        <v/>
      </c>
      <c r="DC233" s="198" t="str">
        <f>IF(ISBLANK(DATASHEET!DF219),"",DATASHEET!DF219)</f>
        <v/>
      </c>
      <c r="DD233" s="140" t="str">
        <f>IF(DE233="","",IFERROR(VLOOKUP(DATASHEET!DH219,lookup,2,FALSE)-$P233,""))</f>
        <v/>
      </c>
      <c r="DE233" s="156" t="str">
        <f>IFERROR(INDEX(DATASHEET!$A$1:$DG$299,MATCH(PROGRESS!$A233,DATASHEET!$A$1:$A$299,0),MATCH(PROGRESS!DF$2,DATASHEET!$A$1:$DG$1,0)),"")</f>
        <v/>
      </c>
      <c r="DF233" s="156" t="str">
        <f t="shared" si="141"/>
        <v/>
      </c>
      <c r="DG233" s="138" t="str">
        <f>IF(ISBLANK(DATASHEET!DI219),"",DATASHEET!DI219)</f>
        <v/>
      </c>
      <c r="DH233" s="198" t="str">
        <f>IF(ISBLANK(DATASHEET!DJ219),"",DATASHEET!DJ219)</f>
        <v/>
      </c>
      <c r="DI233" s="140" t="str">
        <f>IF(DJ233="","",IFERROR(VLOOKUP(DATASHEET!DL219,lookup,2,FALSE)-$P233,""))</f>
        <v/>
      </c>
      <c r="DJ233" s="156" t="str">
        <f>IFERROR(INDEX(DATASHEET!$A$1:$DG$299,MATCH(PROGRESS!$A233,DATASHEET!$A$1:$A$299,0),MATCH(PROGRESS!DK$2,DATASHEET!$A$1:$DG$1,0)),"")</f>
        <v/>
      </c>
      <c r="DK233" s="156" t="str">
        <f t="shared" si="162"/>
        <v/>
      </c>
      <c r="DL233" s="138" t="str">
        <f>IF(ISBLANK(DATASHEET!DM219),"",DATASHEET!DM219)</f>
        <v/>
      </c>
      <c r="DM233" s="198" t="str">
        <f>IF(ISBLANK(DATASHEET!DN219),"",DATASHEET!DN219)</f>
        <v/>
      </c>
      <c r="DN233" s="140" t="str">
        <f>IF(DO233="","",IFERROR(VLOOKUP(DATASHEET!DP219,lookup,2,FALSE)-$P233,""))</f>
        <v/>
      </c>
      <c r="DO233" s="156" t="str">
        <f>IFERROR(INDEX(DATASHEET!$A$1:$DG$299,MATCH(PROGRESS!$A233,DATASHEET!$A$1:$A$299,0),MATCH(PROGRESS!DP$2,DATASHEET!$A$1:$DG$1,0)),"")</f>
        <v/>
      </c>
      <c r="DP233" s="156" t="str">
        <f t="shared" si="163"/>
        <v/>
      </c>
      <c r="DQ233" s="138" t="str">
        <f>IF(ISBLANK(DATASHEET!DQ219),"",DATASHEET!DQ219)</f>
        <v/>
      </c>
      <c r="DR233" s="198" t="str">
        <f>IF(ISBLANK(DATASHEET!DR219),"",DATASHEET!DR219)</f>
        <v/>
      </c>
      <c r="DS233" s="140" t="str">
        <f>IF(DT233="","",IFERROR(VLOOKUP(DATASHEET!DT219,lookup,2,FALSE)-$P233,""))</f>
        <v/>
      </c>
      <c r="DT233" s="156" t="str">
        <f>IFERROR(INDEX(DATASHEET!$A$1:$DG$299,MATCH(PROGRESS!$A233,DATASHEET!$A$1:$A$299,0),MATCH(PROGRESS!DU$2,DATASHEET!$A$1:$DG$1,0)),"")</f>
        <v/>
      </c>
      <c r="DU233" s="156" t="str">
        <f t="shared" si="164"/>
        <v/>
      </c>
      <c r="DV233" s="138" t="str">
        <f>IF(ISBLANK(DATASHEET!DU219),"",DATASHEET!DU219)</f>
        <v/>
      </c>
      <c r="DW233" s="198" t="str">
        <f>IF(ISBLANK(DATASHEET!DV219),"",DATASHEET!DV219)</f>
        <v/>
      </c>
      <c r="DX233" s="140" t="str">
        <f>IF(DY233="","",IFERROR(VLOOKUP(DATASHEET!DX219,lookup,2,FALSE)-$P233,""))</f>
        <v/>
      </c>
      <c r="DY233" s="156" t="str">
        <f>IFERROR(INDEX(DATASHEET!$A$1:$DG$299,MATCH(PROGRESS!$A233,DATASHEET!$A$1:$A$299,0),MATCH(PROGRESS!DZ$2,DATASHEET!$A$1:$DG$1,0)),"")</f>
        <v/>
      </c>
      <c r="DZ233" s="156" t="str">
        <f t="shared" si="165"/>
        <v/>
      </c>
      <c r="EA233" s="138" t="str">
        <f>IF(ISBLANK(DATASHEET!DY219),"",DATASHEET!DY219)</f>
        <v/>
      </c>
      <c r="EB233" s="198" t="str">
        <f>IF(ISBLANK(DATASHEET!DZ219),"",DATASHEET!DZ219)</f>
        <v/>
      </c>
      <c r="HB233" t="s">
        <v>375</v>
      </c>
    </row>
    <row r="234" spans="1:210" x14ac:dyDescent="0.25">
      <c r="A234" s="179">
        <f>DATASHEET!A220</f>
        <v>0</v>
      </c>
      <c r="B234" s="58">
        <f>DATASHEET!B220</f>
        <v>0</v>
      </c>
      <c r="C234" s="169">
        <f>DATASHEET!C220</f>
        <v>0</v>
      </c>
      <c r="D234" s="170">
        <f>DATASHEET!D220</f>
        <v>0</v>
      </c>
      <c r="E234" s="170">
        <f>DATASHEET!J220</f>
        <v>0</v>
      </c>
      <c r="F234" s="170">
        <f>DATASHEET!E220</f>
        <v>0</v>
      </c>
      <c r="G234" s="170">
        <f>DATASHEET!F220</f>
        <v>0</v>
      </c>
      <c r="H234" s="170">
        <f>DATASHEET!G220</f>
        <v>0</v>
      </c>
      <c r="I234" s="170">
        <f>DATASHEET!H220</f>
        <v>0</v>
      </c>
      <c r="J234" s="170">
        <f>DATASHEET!I220</f>
        <v>0</v>
      </c>
      <c r="K234" s="171" t="str">
        <f>DATASHEET!M220</f>
        <v/>
      </c>
      <c r="L234" s="88" t="str">
        <f t="shared" si="121"/>
        <v/>
      </c>
      <c r="M234" s="88" t="str">
        <f t="shared" si="122"/>
        <v/>
      </c>
      <c r="N234" s="498" t="str">
        <f>IF(ISBLANK(DATASHEET!L220),"",DATASHEET!L220)</f>
        <v/>
      </c>
      <c r="O234" s="109" t="str">
        <f>IFERROR(IF(VLOOKUP(DATASHEET!A220,[5]YEAR11!$A$2:$AF$236,18,FALSE)="","",VLOOKUP(DATASHEET!A220,[5]YEAR11!$A$2:$AF$236,18,FALSE)),"")</f>
        <v/>
      </c>
      <c r="P234" s="111" t="str">
        <f>IFERROR(IF(VLOOKUP(DATASHEET!A220,[5]YEAR11!$A$2:$AF$237,19,FALSE)="","",VLOOKUP(DATASHEET!A220,[5]YEAR11!$A$2:$AF$237,19,FALSE)),"")</f>
        <v/>
      </c>
      <c r="Q234" s="143" t="str">
        <f>'P8 BREAKDOWN'!M222</f>
        <v/>
      </c>
      <c r="R234" s="140" t="str">
        <f>IF(S234="","",IFERROR(VLOOKUP(DATASHEET!AF220,lookup,2,FALSE)-$P234,""))</f>
        <v/>
      </c>
      <c r="S234" s="156" t="str">
        <f>IFERROR(INDEX(DATASHEET!$A$1:$DG$299,MATCH(PROGRESS!$A234,DATASHEET!$A$1:$A$299,0),MATCH(PROGRESS!T$2,DATASHEET!$A$1:$DG$1,0)),"")</f>
        <v/>
      </c>
      <c r="T234" s="156" t="str">
        <f t="shared" si="146"/>
        <v/>
      </c>
      <c r="U234" s="138" t="str">
        <f>IF(ISBLANK(DATASHEET!AG220),"",DATASHEET!AG220)</f>
        <v/>
      </c>
      <c r="V234" s="198" t="str">
        <f>IF(ISBLANK(DATASHEET!AH220),"",DATASHEET!AH220)</f>
        <v/>
      </c>
      <c r="W234" s="140" t="str">
        <f>IF(X234="","",IFERROR(VLOOKUP(DATASHEET!AJ220,lookup,2,FALSE)-$P234,""))</f>
        <v/>
      </c>
      <c r="X234" s="156" t="str">
        <f>IFERROR(INDEX(DATASHEET!$A$1:$DG$299,MATCH(PROGRESS!$A234,DATASHEET!$A$1:$A$299,0),MATCH(PROGRESS!Y$2,DATASHEET!$A$1:$DG$1,0)),"")</f>
        <v/>
      </c>
      <c r="Y234" s="156" t="str">
        <f t="shared" si="147"/>
        <v/>
      </c>
      <c r="Z234" s="138" t="str">
        <f>IF(ISBLANK(DATASHEET!AK220),"",DATASHEET!AK220)</f>
        <v/>
      </c>
      <c r="AA234" s="198" t="str">
        <f>IF(ISBLANK(DATASHEET!AL220),"",DATASHEET!AL220)</f>
        <v/>
      </c>
      <c r="AB234" s="140" t="str">
        <f>IF(AC234="","",IFERROR(VLOOKUP(DATASHEET!AN220,lookup,2,FALSE)-$P234,""))</f>
        <v/>
      </c>
      <c r="AC234" s="156" t="str">
        <f>IFERROR(INDEX(DATASHEET!$A$1:$DG$299,MATCH(PROGRESS!$A234,DATASHEET!$A$1:$A$299,0),MATCH(PROGRESS!AD$2,DATASHEET!$A$1:$DG$1,0)),"")</f>
        <v/>
      </c>
      <c r="AD234" s="156" t="str">
        <f t="shared" si="148"/>
        <v/>
      </c>
      <c r="AE234" s="138" t="str">
        <f>IF(ISBLANK(DATASHEET!AO220),"",DATASHEET!AO220)</f>
        <v/>
      </c>
      <c r="AF234" s="198" t="str">
        <f>IF(ISBLANK(DATASHEET!AP220),"",DATASHEET!AP220)</f>
        <v/>
      </c>
      <c r="AG234" s="140" t="str">
        <f>IF(AH234="","",IFERROR(VLOOKUP(DATASHEET!AR220,lookup,2,FALSE)-$P234,""))</f>
        <v/>
      </c>
      <c r="AH234" s="156" t="str">
        <f>IFERROR(INDEX(DATASHEET!$A$1:$DG$299,MATCH(PROGRESS!$A234,DATASHEET!$A$1:$A$299,0),MATCH(PROGRESS!AI$2,DATASHEET!$A$1:$DG$1,0)),"")</f>
        <v/>
      </c>
      <c r="AI234" s="156" t="str">
        <f t="shared" si="149"/>
        <v/>
      </c>
      <c r="AJ234" s="138" t="str">
        <f>IF(ISBLANK(DATASHEET!AS220),"",DATASHEET!AS220)</f>
        <v/>
      </c>
      <c r="AK234" s="198" t="str">
        <f>IF(ISBLANK(DATASHEET!AT220),"",DATASHEET!AT220)</f>
        <v/>
      </c>
      <c r="AL234" s="140" t="str">
        <f>IF(AM234="","",IFERROR(VLOOKUP(DATASHEET!AV220,lookup,2,FALSE)-$P234,""))</f>
        <v/>
      </c>
      <c r="AM234" s="156" t="str">
        <f>IFERROR(INDEX(DATASHEET!$A$1:$DG$299,MATCH(PROGRESS!$A234,DATASHEET!$A$1:$A$299,0),MATCH(PROGRESS!AN$2,DATASHEET!$A$1:$DG$1,0)),"")</f>
        <v/>
      </c>
      <c r="AN234" s="156" t="str">
        <f t="shared" si="150"/>
        <v/>
      </c>
      <c r="AO234" s="138" t="str">
        <f>IF(ISBLANK(DATASHEET!AW220),"",DATASHEET!AW220)</f>
        <v/>
      </c>
      <c r="AP234" s="198" t="str">
        <f>IF(ISBLANK(DATASHEET!AX220),"",DATASHEET!AX220)</f>
        <v/>
      </c>
      <c r="AQ234" s="140" t="str">
        <f>IF(AR234="","",IFERROR(VLOOKUP(DATASHEET!AZ220,lookup,2,FALSE)-$P234,""))</f>
        <v/>
      </c>
      <c r="AR234" s="156" t="str">
        <f>IFERROR(INDEX(DATASHEET!$A$1:$DG$299,MATCH(PROGRESS!$A234,DATASHEET!$A$1:$A$299,0),MATCH(PROGRESS!AS$2,DATASHEET!$A$1:$DG$1,0)),"")</f>
        <v/>
      </c>
      <c r="AS234" s="156" t="str">
        <f t="shared" si="151"/>
        <v/>
      </c>
      <c r="AT234" s="138" t="str">
        <f>IF(ISBLANK(DATASHEET!BA220),"",DATASHEET!BA220)</f>
        <v/>
      </c>
      <c r="AU234" s="198" t="str">
        <f>IF(ISBLANK(DATASHEET!BB220),"",DATASHEET!BB220)</f>
        <v/>
      </c>
      <c r="AV234" s="140" t="str">
        <f>IF(AW234="","",IFERROR(VLOOKUP(DATASHEET!BD220,lookup,2,FALSE)-$P234,""))</f>
        <v/>
      </c>
      <c r="AW234" s="156" t="str">
        <f>IFERROR(INDEX(DATASHEET!$A$1:$DG$299,MATCH(PROGRESS!$A234,DATASHEET!$A$1:$A$299,0),MATCH(PROGRESS!AX$2,DATASHEET!$A$1:$DG$1,0)),"")</f>
        <v/>
      </c>
      <c r="AX234" s="156" t="str">
        <f t="shared" si="152"/>
        <v/>
      </c>
      <c r="AY234" s="138" t="str">
        <f>IF(ISBLANK(DATASHEET!BE220),"",DATASHEET!BE220)</f>
        <v/>
      </c>
      <c r="AZ234" s="198" t="str">
        <f>IF(ISBLANK(DATASHEET!BF220),"",DATASHEET!BF220)</f>
        <v/>
      </c>
      <c r="BA234" s="140" t="str">
        <f>IF(BB234="","",IFERROR(VLOOKUP(DATASHEET!BH220,lookup,2,FALSE)-$P234,""))</f>
        <v/>
      </c>
      <c r="BB234" s="156" t="str">
        <f>IFERROR(INDEX(DATASHEET!$A$1:$DG$299,MATCH(PROGRESS!$A234,DATASHEET!$A$1:$A$299,0),MATCH(PROGRESS!BC$2,DATASHEET!$A$1:$DG$1,0)),"")</f>
        <v/>
      </c>
      <c r="BC234" s="156" t="str">
        <f t="shared" si="153"/>
        <v/>
      </c>
      <c r="BD234" s="138" t="str">
        <f>IF(ISBLANK(DATASHEET!BI220),"",DATASHEET!BI220)</f>
        <v/>
      </c>
      <c r="BE234" s="198" t="str">
        <f>IF(ISBLANK(DATASHEET!BJ220),"",DATASHEET!BJ220)</f>
        <v/>
      </c>
      <c r="BF234" s="140" t="str">
        <f>IF(BG234="","",IFERROR(VLOOKUP(DATASHEET!BL220,lookup,2,FALSE)-$P234,""))</f>
        <v/>
      </c>
      <c r="BG234" s="156" t="str">
        <f>IFERROR(INDEX(DATASHEET!$A$1:$DG$299,MATCH(PROGRESS!$A234,DATASHEET!$A$1:$A$299,0),MATCH(PROGRESS!BH$2,DATASHEET!$A$1:$DG$1,0)),"")</f>
        <v/>
      </c>
      <c r="BH234" s="156" t="str">
        <f t="shared" si="154"/>
        <v/>
      </c>
      <c r="BI234" s="138" t="str">
        <f>IF(ISBLANK(DATASHEET!BM220),"",DATASHEET!BM220)</f>
        <v/>
      </c>
      <c r="BJ234" s="198" t="str">
        <f>IF(ISBLANK(DATASHEET!BN220),"",DATASHEET!BN220)</f>
        <v/>
      </c>
      <c r="BK234" s="140" t="str">
        <f>IF(BL234="","",IFERROR(VLOOKUP(DATASHEET!BP220,lookup,2,FALSE)-$P234,""))</f>
        <v/>
      </c>
      <c r="BL234" s="156" t="str">
        <f>IFERROR(INDEX(DATASHEET!$A$1:$DG$299,MATCH(PROGRESS!$A234,DATASHEET!$A$1:$A$299,0),MATCH(PROGRESS!BM$2,DATASHEET!$A$1:$DG$1,0)),"")</f>
        <v/>
      </c>
      <c r="BM234" s="156" t="str">
        <f t="shared" si="155"/>
        <v/>
      </c>
      <c r="BN234" s="138" t="str">
        <f>IF(ISBLANK(DATASHEET!BQ220),"",DATASHEET!BQ220)</f>
        <v/>
      </c>
      <c r="BO234" s="198" t="str">
        <f>IF(ISBLANK(DATASHEET!BR220),"",DATASHEET!BR220)</f>
        <v/>
      </c>
      <c r="BP234" s="140" t="str">
        <f>IF(BQ234="","",IFERROR(VLOOKUP(DATASHEET!BX220,lookup,2,FALSE)-$P234,""))</f>
        <v/>
      </c>
      <c r="BQ234" s="156" t="str">
        <f>IFERROR(INDEX(DATASHEET!$A$1:$DG$299,MATCH(PROGRESS!$A234,DATASHEET!$A$1:$A$299,0),MATCH(PROGRESS!BR$2,DATASHEET!$A$1:$DG$1,0)),"")</f>
        <v/>
      </c>
      <c r="BR234" s="156" t="str">
        <f t="shared" si="156"/>
        <v/>
      </c>
      <c r="BS234" s="138" t="str">
        <f>IF(ISBLANK(DATASHEET!BY220),"",DATASHEET!BY220)</f>
        <v/>
      </c>
      <c r="BT234" s="198" t="str">
        <f>IF(ISBLANK(DATASHEET!BZ220),"",DATASHEET!BZ220)</f>
        <v/>
      </c>
      <c r="BU234" s="140" t="str">
        <f>IF(BV234="","",IFERROR(VLOOKUP(DATASHEET!CB220,lookup,2,FALSE)-$P234,""))</f>
        <v/>
      </c>
      <c r="BV234" s="156" t="str">
        <f>IFERROR(INDEX(DATASHEET!$A$1:$DG$299,MATCH(PROGRESS!$A234,DATASHEET!$A$1:$A$299,0),MATCH(PROGRESS!BW$2,DATASHEET!$A$1:$DG$1,0)),"")</f>
        <v/>
      </c>
      <c r="BW234" s="156" t="str">
        <f t="shared" si="134"/>
        <v/>
      </c>
      <c r="BX234" s="138" t="str">
        <f>IF(ISBLANK(DATASHEET!CC220),"",DATASHEET!CC220)</f>
        <v/>
      </c>
      <c r="BY234" s="198" t="str">
        <f>IF(ISBLANK(DATASHEET!CD220),"",DATASHEET!CD220)</f>
        <v/>
      </c>
      <c r="BZ234" s="140" t="str">
        <f>IF(CA234="","",IFERROR(VLOOKUP(DATASHEET!CE220,lookup,2,FALSE)-$P234,""))</f>
        <v/>
      </c>
      <c r="CA234" s="156" t="str">
        <f>IFERROR(INDEX(DATASHEET!$A$1:$DG$299,MATCH(PROGRESS!$A234,DATASHEET!$A$1:$A$299,0),MATCH(PROGRESS!CB$2,DATASHEET!$A$1:$DG$1,0)),"")</f>
        <v/>
      </c>
      <c r="CB234" s="156" t="str">
        <f t="shared" si="135"/>
        <v/>
      </c>
      <c r="CC234" s="138" t="str">
        <f>IF(ISBLANK(DATASHEET!CF220),"",DATASHEET!CF220)</f>
        <v/>
      </c>
      <c r="CD234" s="198" t="str">
        <f>IF(ISBLANK(DATASHEET!CG220),"",DATASHEET!CG220)</f>
        <v/>
      </c>
      <c r="CE234" s="140" t="str">
        <f>IF(CF234="","",IFERROR(VLOOKUP(DATASHEET!CJ220,lookup,2,FALSE)-$P234,""))</f>
        <v/>
      </c>
      <c r="CF234" s="156" t="str">
        <f>IFERROR(INDEX(DATASHEET!$A$1:$DG$299,MATCH(PROGRESS!$A234,DATASHEET!$A$1:$A$299,0),MATCH(PROGRESS!CG$2,DATASHEET!$A$1:$DG$1,0)),"")</f>
        <v/>
      </c>
      <c r="CG234" s="156" t="str">
        <f t="shared" si="157"/>
        <v/>
      </c>
      <c r="CH234" s="138" t="str">
        <f>IF(ISBLANK(DATASHEET!CK220),"",DATASHEET!CK220)</f>
        <v/>
      </c>
      <c r="CI234" s="198" t="str">
        <f>IF(ISBLANK(DATASHEET!CL220),"",DATASHEET!CL220)</f>
        <v/>
      </c>
      <c r="CJ234" s="140" t="str">
        <f>IF(CK234="","",IFERROR(VLOOKUP(DATASHEET!CN220,lookup,2,FALSE)-$P234,""))</f>
        <v/>
      </c>
      <c r="CK234" s="156" t="str">
        <f>IFERROR(INDEX(DATASHEET!$A$1:$DG$299,MATCH(PROGRESS!$A234,DATASHEET!$A$1:$A$299,0),MATCH(PROGRESS!CL$2,DATASHEET!$A$1:$DG$1,0)),"")</f>
        <v/>
      </c>
      <c r="CL234" s="156" t="str">
        <f t="shared" si="158"/>
        <v/>
      </c>
      <c r="CM234" s="138" t="str">
        <f>IF(ISBLANK(DATASHEET!CO220),"",DATASHEET!CO220)</f>
        <v/>
      </c>
      <c r="CN234" s="198" t="str">
        <f>IF(ISBLANK(DATASHEET!CP220),"",DATASHEET!CP220)</f>
        <v/>
      </c>
      <c r="CO234" s="140" t="str">
        <f>IF(CP234="","",IFERROR(VLOOKUP(DATASHEET!CR220,lookup,2,FALSE)-$P234,""))</f>
        <v/>
      </c>
      <c r="CP234" s="156" t="str">
        <f>IFERROR(INDEX(DATASHEET!$A$1:$DG$299,MATCH(PROGRESS!$A234,DATASHEET!$A$1:$A$299,0),MATCH(PROGRESS!CQ$2,DATASHEET!$A$1:$DG$1,0)),"")</f>
        <v/>
      </c>
      <c r="CQ234" s="156" t="str">
        <f t="shared" si="159"/>
        <v/>
      </c>
      <c r="CR234" s="138" t="str">
        <f>IF(ISBLANK(DATASHEET!CS220),"",DATASHEET!CS220)</f>
        <v/>
      </c>
      <c r="CS234" s="198" t="str">
        <f>IF(ISBLANK(DATASHEET!CT220),"",DATASHEET!CT220)</f>
        <v/>
      </c>
      <c r="CT234" s="140" t="str">
        <f>IF(CU234="","",IFERROR(VLOOKUP(DATASHEET!CV220,lookup,2,FALSE)-$P234,""))</f>
        <v/>
      </c>
      <c r="CU234" s="156" t="str">
        <f>IFERROR(INDEX(DATASHEET!$A$1:$DG$299,MATCH(PROGRESS!$A234,DATASHEET!$A$1:$A$299,0),MATCH(PROGRESS!CV$2,DATASHEET!$A$1:$DG$1,0)),"")</f>
        <v/>
      </c>
      <c r="CV234" s="156" t="str">
        <f t="shared" si="160"/>
        <v/>
      </c>
      <c r="CW234" s="138" t="str">
        <f>IF(ISBLANK(DATASHEET!CW220),"",DATASHEET!CW220)</f>
        <v/>
      </c>
      <c r="CX234" s="198" t="str">
        <f>IF(ISBLANK(DATASHEET!CX220),"",DATASHEET!CX220)</f>
        <v/>
      </c>
      <c r="CY234" s="140" t="str">
        <f>IF(CZ234="","",IFERROR(VLOOKUP(DATASHEET!DD220,lookup,2,FALSE)-$P234,""))</f>
        <v/>
      </c>
      <c r="CZ234" s="156" t="str">
        <f>IFERROR(INDEX(DATASHEET!$A$1:$DG$299,MATCH(PROGRESS!$A234,DATASHEET!$A$1:$A$299,0),MATCH(PROGRESS!DA$2,DATASHEET!$A$1:$DG$1,0)),"")</f>
        <v/>
      </c>
      <c r="DA234" s="156" t="str">
        <f t="shared" si="161"/>
        <v/>
      </c>
      <c r="DB234" s="138" t="str">
        <f>IF(ISBLANK(DATASHEET!DE220),"",DATASHEET!DE220)</f>
        <v/>
      </c>
      <c r="DC234" s="198" t="str">
        <f>IF(ISBLANK(DATASHEET!DF220),"",DATASHEET!DF220)</f>
        <v/>
      </c>
      <c r="DD234" s="140" t="str">
        <f>IF(DE234="","",IFERROR(VLOOKUP(DATASHEET!DH220,lookup,2,FALSE)-$P234,""))</f>
        <v/>
      </c>
      <c r="DE234" s="156" t="str">
        <f>IFERROR(INDEX(DATASHEET!$A$1:$DG$299,MATCH(PROGRESS!$A234,DATASHEET!$A$1:$A$299,0),MATCH(PROGRESS!DF$2,DATASHEET!$A$1:$DG$1,0)),"")</f>
        <v/>
      </c>
      <c r="DF234" s="156" t="str">
        <f t="shared" si="141"/>
        <v/>
      </c>
      <c r="DG234" s="138" t="str">
        <f>IF(ISBLANK(DATASHEET!DI220),"",DATASHEET!DI220)</f>
        <v/>
      </c>
      <c r="DH234" s="198" t="str">
        <f>IF(ISBLANK(DATASHEET!DJ220),"",DATASHEET!DJ220)</f>
        <v/>
      </c>
      <c r="DI234" s="140" t="str">
        <f>IF(DJ234="","",IFERROR(VLOOKUP(DATASHEET!DL220,lookup,2,FALSE)-$P234,""))</f>
        <v/>
      </c>
      <c r="DJ234" s="156" t="str">
        <f>IFERROR(INDEX(DATASHEET!$A$1:$DG$299,MATCH(PROGRESS!$A234,DATASHEET!$A$1:$A$299,0),MATCH(PROGRESS!DK$2,DATASHEET!$A$1:$DG$1,0)),"")</f>
        <v/>
      </c>
      <c r="DK234" s="156" t="str">
        <f t="shared" si="162"/>
        <v/>
      </c>
      <c r="DL234" s="138" t="str">
        <f>IF(ISBLANK(DATASHEET!DM220),"",DATASHEET!DM220)</f>
        <v/>
      </c>
      <c r="DM234" s="198" t="str">
        <f>IF(ISBLANK(DATASHEET!DN220),"",DATASHEET!DN220)</f>
        <v/>
      </c>
      <c r="DN234" s="140" t="str">
        <f>IF(DO234="","",IFERROR(VLOOKUP(DATASHEET!DP220,lookup,2,FALSE)-$P234,""))</f>
        <v/>
      </c>
      <c r="DO234" s="156" t="str">
        <f>IFERROR(INDEX(DATASHEET!$A$1:$DG$299,MATCH(PROGRESS!$A234,DATASHEET!$A$1:$A$299,0),MATCH(PROGRESS!DP$2,DATASHEET!$A$1:$DG$1,0)),"")</f>
        <v/>
      </c>
      <c r="DP234" s="156" t="str">
        <f t="shared" si="163"/>
        <v/>
      </c>
      <c r="DQ234" s="138" t="str">
        <f>IF(ISBLANK(DATASHEET!DQ220),"",DATASHEET!DQ220)</f>
        <v/>
      </c>
      <c r="DR234" s="198" t="str">
        <f>IF(ISBLANK(DATASHEET!DR220),"",DATASHEET!DR220)</f>
        <v/>
      </c>
      <c r="DS234" s="140" t="str">
        <f>IF(DT234="","",IFERROR(VLOOKUP(DATASHEET!DT220,lookup,2,FALSE)-$P234,""))</f>
        <v/>
      </c>
      <c r="DT234" s="156" t="str">
        <f>IFERROR(INDEX(DATASHEET!$A$1:$DG$299,MATCH(PROGRESS!$A234,DATASHEET!$A$1:$A$299,0),MATCH(PROGRESS!DU$2,DATASHEET!$A$1:$DG$1,0)),"")</f>
        <v/>
      </c>
      <c r="DU234" s="156" t="str">
        <f t="shared" si="164"/>
        <v/>
      </c>
      <c r="DV234" s="138" t="str">
        <f>IF(ISBLANK(DATASHEET!DU220),"",DATASHEET!DU220)</f>
        <v/>
      </c>
      <c r="DW234" s="198" t="str">
        <f>IF(ISBLANK(DATASHEET!DV220),"",DATASHEET!DV220)</f>
        <v/>
      </c>
      <c r="DX234" s="140" t="str">
        <f>IF(DY234="","",IFERROR(VLOOKUP(DATASHEET!DX220,lookup,2,FALSE)-$P234,""))</f>
        <v/>
      </c>
      <c r="DY234" s="156" t="str">
        <f>IFERROR(INDEX(DATASHEET!$A$1:$DG$299,MATCH(PROGRESS!$A234,DATASHEET!$A$1:$A$299,0),MATCH(PROGRESS!DZ$2,DATASHEET!$A$1:$DG$1,0)),"")</f>
        <v/>
      </c>
      <c r="DZ234" s="156" t="str">
        <f t="shared" si="165"/>
        <v/>
      </c>
      <c r="EA234" s="138" t="str">
        <f>IF(ISBLANK(DATASHEET!DY220),"",DATASHEET!DY220)</f>
        <v/>
      </c>
      <c r="EB234" s="198" t="str">
        <f>IF(ISBLANK(DATASHEET!DZ220),"",DATASHEET!DZ220)</f>
        <v/>
      </c>
      <c r="GZ234" t="s">
        <v>375</v>
      </c>
      <c r="HB234" t="s">
        <v>376</v>
      </c>
    </row>
    <row r="235" spans="1:210" x14ac:dyDescent="0.25">
      <c r="A235" s="179">
        <f>DATASHEET!A221</f>
        <v>0</v>
      </c>
      <c r="B235" s="58">
        <f>DATASHEET!B221</f>
        <v>0</v>
      </c>
      <c r="C235" s="169">
        <f>DATASHEET!C221</f>
        <v>0</v>
      </c>
      <c r="D235" s="170">
        <f>DATASHEET!D221</f>
        <v>0</v>
      </c>
      <c r="E235" s="170">
        <f>DATASHEET!J221</f>
        <v>0</v>
      </c>
      <c r="F235" s="170">
        <f>DATASHEET!E221</f>
        <v>0</v>
      </c>
      <c r="G235" s="170">
        <f>DATASHEET!F221</f>
        <v>0</v>
      </c>
      <c r="H235" s="170">
        <f>DATASHEET!G221</f>
        <v>0</v>
      </c>
      <c r="I235" s="170">
        <f>DATASHEET!H221</f>
        <v>0</v>
      </c>
      <c r="J235" s="170">
        <f>DATASHEET!I221</f>
        <v>0</v>
      </c>
      <c r="K235" s="171" t="str">
        <f>DATASHEET!M221</f>
        <v/>
      </c>
      <c r="L235" s="88" t="str">
        <f t="shared" si="121"/>
        <v/>
      </c>
      <c r="M235" s="88" t="str">
        <f t="shared" si="122"/>
        <v/>
      </c>
      <c r="N235" s="498" t="str">
        <f>IF(ISBLANK(DATASHEET!L221),"",DATASHEET!L221)</f>
        <v/>
      </c>
      <c r="O235" s="109" t="str">
        <f>IFERROR(IF(VLOOKUP(DATASHEET!A221,[5]YEAR11!$A$2:$AF$236,18,FALSE)="","",VLOOKUP(DATASHEET!A221,[5]YEAR11!$A$2:$AF$236,18,FALSE)),"")</f>
        <v/>
      </c>
      <c r="P235" s="111" t="str">
        <f>IFERROR(IF(VLOOKUP(DATASHEET!A221,[5]YEAR11!$A$2:$AF$237,19,FALSE)="","",VLOOKUP(DATASHEET!A221,[5]YEAR11!$A$2:$AF$237,19,FALSE)),"")</f>
        <v/>
      </c>
      <c r="Q235" s="143" t="str">
        <f>'P8 BREAKDOWN'!M223</f>
        <v/>
      </c>
      <c r="R235" s="140" t="str">
        <f>IF(S235="","",IFERROR(VLOOKUP(DATASHEET!AF221,lookup,2,FALSE)-$P235,""))</f>
        <v/>
      </c>
      <c r="S235" s="156" t="str">
        <f>IFERROR(INDEX(DATASHEET!$A$1:$DG$299,MATCH(PROGRESS!$A235,DATASHEET!$A$1:$A$299,0),MATCH(PROGRESS!T$2,DATASHEET!$A$1:$DG$1,0)),"")</f>
        <v/>
      </c>
      <c r="T235" s="156" t="str">
        <f t="shared" ref="T235:T245" si="166">IFERROR(VLOOKUP(S235,lookup,2,FALSE),"")</f>
        <v/>
      </c>
      <c r="U235" s="138" t="str">
        <f>IF(ISBLANK(DATASHEET!AG221),"",DATASHEET!AG221)</f>
        <v/>
      </c>
      <c r="V235" s="198" t="str">
        <f>IF(ISBLANK(DATASHEET!AH221),"",DATASHEET!AH221)</f>
        <v/>
      </c>
      <c r="W235" s="140" t="str">
        <f>IF(X235="","",IFERROR(VLOOKUP(DATASHEET!AJ221,lookup,2,FALSE)-$P235,""))</f>
        <v/>
      </c>
      <c r="X235" s="156" t="str">
        <f>IFERROR(INDEX(DATASHEET!$A$1:$DG$299,MATCH(PROGRESS!$A235,DATASHEET!$A$1:$A$299,0),MATCH(PROGRESS!Y$2,DATASHEET!$A$1:$DG$1,0)),"")</f>
        <v/>
      </c>
      <c r="Y235" s="156" t="str">
        <f t="shared" ref="Y235:Y245" si="167">IFERROR(VLOOKUP(X235,lookup,2,FALSE),"")</f>
        <v/>
      </c>
      <c r="Z235" s="138" t="str">
        <f>IF(ISBLANK(DATASHEET!AK221),"",DATASHEET!AK221)</f>
        <v/>
      </c>
      <c r="AA235" s="198" t="str">
        <f>IF(ISBLANK(DATASHEET!AL221),"",DATASHEET!AL221)</f>
        <v/>
      </c>
      <c r="AB235" s="140" t="str">
        <f>IF(AC235="","",IFERROR(VLOOKUP(DATASHEET!AN221,lookup,2,FALSE)-$P235,""))</f>
        <v/>
      </c>
      <c r="AC235" s="156" t="str">
        <f>IFERROR(INDEX(DATASHEET!$A$1:$DG$299,MATCH(PROGRESS!$A235,DATASHEET!$A$1:$A$299,0),MATCH(PROGRESS!AD$2,DATASHEET!$A$1:$DG$1,0)),"")</f>
        <v/>
      </c>
      <c r="AD235" s="156" t="str">
        <f t="shared" ref="AD235:AD245" si="168">IFERROR(VLOOKUP(AC235,lookup,2,FALSE),"")</f>
        <v/>
      </c>
      <c r="AE235" s="138" t="str">
        <f>IF(ISBLANK(DATASHEET!AO221),"",DATASHEET!AO221)</f>
        <v/>
      </c>
      <c r="AF235" s="198" t="str">
        <f>IF(ISBLANK(DATASHEET!AP221),"",DATASHEET!AP221)</f>
        <v/>
      </c>
      <c r="AG235" s="140" t="str">
        <f>IF(AH235="","",IFERROR(VLOOKUP(DATASHEET!AR221,lookup,2,FALSE)-$P235,""))</f>
        <v/>
      </c>
      <c r="AH235" s="156" t="str">
        <f>IFERROR(INDEX(DATASHEET!$A$1:$DG$299,MATCH(PROGRESS!$A235,DATASHEET!$A$1:$A$299,0),MATCH(PROGRESS!AI$2,DATASHEET!$A$1:$DG$1,0)),"")</f>
        <v/>
      </c>
      <c r="AI235" s="156" t="str">
        <f t="shared" ref="AI235:AI245" si="169">IFERROR(VLOOKUP(AH235,lookup,2,FALSE),"")</f>
        <v/>
      </c>
      <c r="AJ235" s="138" t="str">
        <f>IF(ISBLANK(DATASHEET!AS221),"",DATASHEET!AS221)</f>
        <v/>
      </c>
      <c r="AK235" s="198" t="str">
        <f>IF(ISBLANK(DATASHEET!AT221),"",DATASHEET!AT221)</f>
        <v/>
      </c>
      <c r="AL235" s="140" t="str">
        <f>IF(AM235="","",IFERROR(VLOOKUP(DATASHEET!AV221,lookup,2,FALSE)-$P235,""))</f>
        <v/>
      </c>
      <c r="AM235" s="156" t="str">
        <f>IFERROR(INDEX(DATASHEET!$A$1:$DG$299,MATCH(PROGRESS!$A235,DATASHEET!$A$1:$A$299,0),MATCH(PROGRESS!AN$2,DATASHEET!$A$1:$DG$1,0)),"")</f>
        <v/>
      </c>
      <c r="AN235" s="156" t="str">
        <f t="shared" ref="AN235:AN245" si="170">IFERROR(VLOOKUP(AM235,lookup,2,FALSE),"")</f>
        <v/>
      </c>
      <c r="AO235" s="138" t="str">
        <f>IF(ISBLANK(DATASHEET!AW221),"",DATASHEET!AW221)</f>
        <v/>
      </c>
      <c r="AP235" s="198" t="str">
        <f>IF(ISBLANK(DATASHEET!AX221),"",DATASHEET!AX221)</f>
        <v/>
      </c>
      <c r="AQ235" s="140" t="str">
        <f>IF(AR235="","",IFERROR(VLOOKUP(DATASHEET!AZ221,lookup,2,FALSE)-$P235,""))</f>
        <v/>
      </c>
      <c r="AR235" s="156" t="str">
        <f>IFERROR(INDEX(DATASHEET!$A$1:$DG$299,MATCH(PROGRESS!$A235,DATASHEET!$A$1:$A$299,0),MATCH(PROGRESS!AS$2,DATASHEET!$A$1:$DG$1,0)),"")</f>
        <v/>
      </c>
      <c r="AS235" s="156" t="str">
        <f t="shared" ref="AS235:AS245" si="171">IFERROR(VLOOKUP(AR235,lookup,2,FALSE),"")</f>
        <v/>
      </c>
      <c r="AT235" s="138" t="str">
        <f>IF(ISBLANK(DATASHEET!BA221),"",DATASHEET!BA221)</f>
        <v/>
      </c>
      <c r="AU235" s="198" t="str">
        <f>IF(ISBLANK(DATASHEET!BB221),"",DATASHEET!BB221)</f>
        <v/>
      </c>
      <c r="AV235" s="140" t="str">
        <f>IF(AW235="","",IFERROR(VLOOKUP(DATASHEET!BD221,lookup,2,FALSE)-$P235,""))</f>
        <v/>
      </c>
      <c r="AW235" s="156" t="str">
        <f>IFERROR(INDEX(DATASHEET!$A$1:$DG$299,MATCH(PROGRESS!$A235,DATASHEET!$A$1:$A$299,0),MATCH(PROGRESS!AX$2,DATASHEET!$A$1:$DG$1,0)),"")</f>
        <v/>
      </c>
      <c r="AX235" s="156" t="str">
        <f t="shared" ref="AX235:AX245" si="172">IFERROR(VLOOKUP(AW235,lookup,2,FALSE),"")</f>
        <v/>
      </c>
      <c r="AY235" s="138" t="str">
        <f>IF(ISBLANK(DATASHEET!BE221),"",DATASHEET!BE221)</f>
        <v/>
      </c>
      <c r="AZ235" s="198" t="str">
        <f>IF(ISBLANK(DATASHEET!BF221),"",DATASHEET!BF221)</f>
        <v/>
      </c>
      <c r="BA235" s="140" t="str">
        <f>IF(BB235="","",IFERROR(VLOOKUP(DATASHEET!BH221,lookup,2,FALSE)-$P235,""))</f>
        <v/>
      </c>
      <c r="BB235" s="156" t="str">
        <f>IFERROR(INDEX(DATASHEET!$A$1:$DG$299,MATCH(PROGRESS!$A235,DATASHEET!$A$1:$A$299,0),MATCH(PROGRESS!BC$2,DATASHEET!$A$1:$DG$1,0)),"")</f>
        <v/>
      </c>
      <c r="BC235" s="156" t="str">
        <f t="shared" ref="BC235:BC245" si="173">IFERROR(VLOOKUP(BB235,lookup,2,FALSE),"")</f>
        <v/>
      </c>
      <c r="BD235" s="138" t="str">
        <f>IF(ISBLANK(DATASHEET!BI221),"",DATASHEET!BI221)</f>
        <v/>
      </c>
      <c r="BE235" s="198" t="str">
        <f>IF(ISBLANK(DATASHEET!BJ221),"",DATASHEET!BJ221)</f>
        <v/>
      </c>
      <c r="BF235" s="140" t="str">
        <f>IF(BG235="","",IFERROR(VLOOKUP(DATASHEET!BL221,lookup,2,FALSE)-$P235,""))</f>
        <v/>
      </c>
      <c r="BG235" s="156" t="str">
        <f>IFERROR(INDEX(DATASHEET!$A$1:$DG$299,MATCH(PROGRESS!$A235,DATASHEET!$A$1:$A$299,0),MATCH(PROGRESS!BH$2,DATASHEET!$A$1:$DG$1,0)),"")</f>
        <v/>
      </c>
      <c r="BH235" s="156" t="str">
        <f t="shared" ref="BH235:BH245" si="174">IFERROR(VLOOKUP(BG235,lookup,2,FALSE),"")</f>
        <v/>
      </c>
      <c r="BI235" s="138" t="str">
        <f>IF(ISBLANK(DATASHEET!BM221),"",DATASHEET!BM221)</f>
        <v/>
      </c>
      <c r="BJ235" s="198" t="str">
        <f>IF(ISBLANK(DATASHEET!BN221),"",DATASHEET!BN221)</f>
        <v/>
      </c>
      <c r="BK235" s="140" t="str">
        <f>IF(BL235="","",IFERROR(VLOOKUP(DATASHEET!BP221,lookup,2,FALSE)-$P235,""))</f>
        <v/>
      </c>
      <c r="BL235" s="156" t="str">
        <f>IFERROR(INDEX(DATASHEET!$A$1:$DG$299,MATCH(PROGRESS!$A235,DATASHEET!$A$1:$A$299,0),MATCH(PROGRESS!BM$2,DATASHEET!$A$1:$DG$1,0)),"")</f>
        <v/>
      </c>
      <c r="BM235" s="156" t="str">
        <f t="shared" ref="BM235:BM245" si="175">IFERROR(VLOOKUP(BL235,lookup,2,FALSE),"")</f>
        <v/>
      </c>
      <c r="BN235" s="138" t="str">
        <f>IF(ISBLANK(DATASHEET!BQ221),"",DATASHEET!BQ221)</f>
        <v/>
      </c>
      <c r="BO235" s="198" t="str">
        <f>IF(ISBLANK(DATASHEET!BR221),"",DATASHEET!BR221)</f>
        <v/>
      </c>
      <c r="BP235" s="140" t="str">
        <f>IF(BQ235="","",IFERROR(VLOOKUP(DATASHEET!BX221,lookup,2,FALSE)-$P235,""))</f>
        <v/>
      </c>
      <c r="BQ235" s="156" t="str">
        <f>IFERROR(INDEX(DATASHEET!$A$1:$DG$299,MATCH(PROGRESS!$A235,DATASHEET!$A$1:$A$299,0),MATCH(PROGRESS!BR$2,DATASHEET!$A$1:$DG$1,0)),"")</f>
        <v/>
      </c>
      <c r="BR235" s="156" t="str">
        <f t="shared" ref="BR235:BR245" si="176">IFERROR(VLOOKUP(BQ235,lookup,2,FALSE),"")</f>
        <v/>
      </c>
      <c r="BS235" s="138" t="str">
        <f>IF(ISBLANK(DATASHEET!BY221),"",DATASHEET!BY221)</f>
        <v/>
      </c>
      <c r="BT235" s="198" t="str">
        <f>IF(ISBLANK(DATASHEET!BZ221),"",DATASHEET!BZ221)</f>
        <v/>
      </c>
      <c r="BU235" s="140" t="str">
        <f>IF(BV235="","",IFERROR(VLOOKUP(DATASHEET!CB221,lookup,2,FALSE)-$P235,""))</f>
        <v/>
      </c>
      <c r="BV235" s="156" t="str">
        <f>IFERROR(INDEX(DATASHEET!$A$1:$DG$299,MATCH(PROGRESS!$A235,DATASHEET!$A$1:$A$299,0),MATCH(PROGRESS!BW$2,DATASHEET!$A$1:$DG$1,0)),"")</f>
        <v/>
      </c>
      <c r="BW235" s="156" t="str">
        <f t="shared" si="134"/>
        <v/>
      </c>
      <c r="BX235" s="138" t="str">
        <f>IF(ISBLANK(DATASHEET!CC221),"",DATASHEET!CC221)</f>
        <v/>
      </c>
      <c r="BY235" s="198" t="str">
        <f>IF(ISBLANK(DATASHEET!CD221),"",DATASHEET!CD221)</f>
        <v/>
      </c>
      <c r="BZ235" s="140" t="str">
        <f>IF(CA235="","",IFERROR(VLOOKUP(DATASHEET!CE221,lookup,2,FALSE)-$P235,""))</f>
        <v/>
      </c>
      <c r="CA235" s="156" t="str">
        <f>IFERROR(INDEX(DATASHEET!$A$1:$DG$299,MATCH(PROGRESS!$A235,DATASHEET!$A$1:$A$299,0),MATCH(PROGRESS!CB$2,DATASHEET!$A$1:$DG$1,0)),"")</f>
        <v/>
      </c>
      <c r="CB235" s="156" t="str">
        <f t="shared" si="135"/>
        <v/>
      </c>
      <c r="CC235" s="138" t="str">
        <f>IF(ISBLANK(DATASHEET!CF221),"",DATASHEET!CF221)</f>
        <v/>
      </c>
      <c r="CD235" s="198" t="str">
        <f>IF(ISBLANK(DATASHEET!CG221),"",DATASHEET!CG221)</f>
        <v/>
      </c>
      <c r="CE235" s="140" t="str">
        <f>IF(CF235="","",IFERROR(VLOOKUP(DATASHEET!CJ221,lookup,2,FALSE)-$P235,""))</f>
        <v/>
      </c>
      <c r="CF235" s="156" t="str">
        <f>IFERROR(INDEX(DATASHEET!$A$1:$DG$299,MATCH(PROGRESS!$A235,DATASHEET!$A$1:$A$299,0),MATCH(PROGRESS!CG$2,DATASHEET!$A$1:$DG$1,0)),"")</f>
        <v/>
      </c>
      <c r="CG235" s="156" t="str">
        <f t="shared" ref="CG235:CG245" si="177">IFERROR(VLOOKUP(CF235,lookup,2,FALSE),"")</f>
        <v/>
      </c>
      <c r="CH235" s="138" t="str">
        <f>IF(ISBLANK(DATASHEET!CK221),"",DATASHEET!CK221)</f>
        <v/>
      </c>
      <c r="CI235" s="198" t="str">
        <f>IF(ISBLANK(DATASHEET!CL221),"",DATASHEET!CL221)</f>
        <v/>
      </c>
      <c r="CJ235" s="140" t="str">
        <f>IF(CK235="","",IFERROR(VLOOKUP(DATASHEET!CN221,lookup,2,FALSE)-$P235,""))</f>
        <v/>
      </c>
      <c r="CK235" s="156" t="str">
        <f>IFERROR(INDEX(DATASHEET!$A$1:$DG$299,MATCH(PROGRESS!$A235,DATASHEET!$A$1:$A$299,0),MATCH(PROGRESS!CL$2,DATASHEET!$A$1:$DG$1,0)),"")</f>
        <v/>
      </c>
      <c r="CL235" s="156" t="str">
        <f t="shared" ref="CL235:CL245" si="178">IFERROR(VLOOKUP(CK235,lookup,2,FALSE),"")</f>
        <v/>
      </c>
      <c r="CM235" s="138" t="str">
        <f>IF(ISBLANK(DATASHEET!CO221),"",DATASHEET!CO221)</f>
        <v/>
      </c>
      <c r="CN235" s="198" t="str">
        <f>IF(ISBLANK(DATASHEET!CP221),"",DATASHEET!CP221)</f>
        <v/>
      </c>
      <c r="CO235" s="140" t="str">
        <f>IF(CP235="","",IFERROR(VLOOKUP(DATASHEET!CR221,lookup,2,FALSE)-$P235,""))</f>
        <v/>
      </c>
      <c r="CP235" s="156" t="str">
        <f>IFERROR(INDEX(DATASHEET!$A$1:$DG$299,MATCH(PROGRESS!$A235,DATASHEET!$A$1:$A$299,0),MATCH(PROGRESS!CQ$2,DATASHEET!$A$1:$DG$1,0)),"")</f>
        <v/>
      </c>
      <c r="CQ235" s="156" t="str">
        <f t="shared" ref="CQ235:CQ245" si="179">IFERROR(VLOOKUP(CP235,lookup,2,FALSE),"")</f>
        <v/>
      </c>
      <c r="CR235" s="138" t="str">
        <f>IF(ISBLANK(DATASHEET!CS221),"",DATASHEET!CS221)</f>
        <v/>
      </c>
      <c r="CS235" s="198" t="str">
        <f>IF(ISBLANK(DATASHEET!CT221),"",DATASHEET!CT221)</f>
        <v/>
      </c>
      <c r="CT235" s="140" t="str">
        <f>IF(CU235="","",IFERROR(VLOOKUP(DATASHEET!CV221,lookup,2,FALSE)-$P235,""))</f>
        <v/>
      </c>
      <c r="CU235" s="156" t="str">
        <f>IFERROR(INDEX(DATASHEET!$A$1:$DG$299,MATCH(PROGRESS!$A235,DATASHEET!$A$1:$A$299,0),MATCH(PROGRESS!CV$2,DATASHEET!$A$1:$DG$1,0)),"")</f>
        <v/>
      </c>
      <c r="CV235" s="156" t="str">
        <f t="shared" ref="CV235:CV245" si="180">IFERROR(VLOOKUP(CU235,lookup,2,FALSE),"")</f>
        <v/>
      </c>
      <c r="CW235" s="138" t="str">
        <f>IF(ISBLANK(DATASHEET!CW221),"",DATASHEET!CW221)</f>
        <v/>
      </c>
      <c r="CX235" s="198" t="str">
        <f>IF(ISBLANK(DATASHEET!CX221),"",DATASHEET!CX221)</f>
        <v/>
      </c>
      <c r="CY235" s="140" t="str">
        <f>IF(CZ235="","",IFERROR(VLOOKUP(DATASHEET!DD221,lookup,2,FALSE)-$P235,""))</f>
        <v/>
      </c>
      <c r="CZ235" s="156" t="str">
        <f>IFERROR(INDEX(DATASHEET!$A$1:$DG$299,MATCH(PROGRESS!$A235,DATASHEET!$A$1:$A$299,0),MATCH(PROGRESS!DA$2,DATASHEET!$A$1:$DG$1,0)),"")</f>
        <v/>
      </c>
      <c r="DA235" s="156" t="str">
        <f t="shared" ref="DA235:DA245" si="181">IFERROR(VLOOKUP(CZ235,lookup,2,FALSE),"")</f>
        <v/>
      </c>
      <c r="DB235" s="138" t="str">
        <f>IF(ISBLANK(DATASHEET!DE221),"",DATASHEET!DE221)</f>
        <v/>
      </c>
      <c r="DC235" s="198" t="str">
        <f>IF(ISBLANK(DATASHEET!DF221),"",DATASHEET!DF221)</f>
        <v/>
      </c>
      <c r="DD235" s="140" t="str">
        <f>IF(DE235="","",IFERROR(VLOOKUP(DATASHEET!DH221,lookup,2,FALSE)-$P235,""))</f>
        <v/>
      </c>
      <c r="DE235" s="156" t="str">
        <f>IFERROR(INDEX(DATASHEET!$A$1:$DG$299,MATCH(PROGRESS!$A235,DATASHEET!$A$1:$A$299,0),MATCH(PROGRESS!DF$2,DATASHEET!$A$1:$DG$1,0)),"")</f>
        <v/>
      </c>
      <c r="DF235" s="156" t="str">
        <f t="shared" si="141"/>
        <v/>
      </c>
      <c r="DG235" s="138" t="str">
        <f>IF(ISBLANK(DATASHEET!DI221),"",DATASHEET!DI221)</f>
        <v/>
      </c>
      <c r="DH235" s="198" t="str">
        <f>IF(ISBLANK(DATASHEET!DJ221),"",DATASHEET!DJ221)</f>
        <v/>
      </c>
      <c r="DI235" s="140" t="str">
        <f>IF(DJ235="","",IFERROR(VLOOKUP(DATASHEET!DL221,lookup,2,FALSE)-$P235,""))</f>
        <v/>
      </c>
      <c r="DJ235" s="156" t="str">
        <f>IFERROR(INDEX(DATASHEET!$A$1:$DG$299,MATCH(PROGRESS!$A235,DATASHEET!$A$1:$A$299,0),MATCH(PROGRESS!DK$2,DATASHEET!$A$1:$DG$1,0)),"")</f>
        <v/>
      </c>
      <c r="DK235" s="156" t="str">
        <f t="shared" ref="DK235:DK245" si="182">IFERROR(VLOOKUP(DJ235,lookup,2,FALSE),"")</f>
        <v/>
      </c>
      <c r="DL235" s="138" t="str">
        <f>IF(ISBLANK(DATASHEET!DM221),"",DATASHEET!DM221)</f>
        <v/>
      </c>
      <c r="DM235" s="198" t="str">
        <f>IF(ISBLANK(DATASHEET!DN221),"",DATASHEET!DN221)</f>
        <v/>
      </c>
      <c r="DN235" s="140" t="str">
        <f>IF(DO235="","",IFERROR(VLOOKUP(DATASHEET!DP221,lookup,2,FALSE)-$P235,""))</f>
        <v/>
      </c>
      <c r="DO235" s="156" t="str">
        <f>IFERROR(INDEX(DATASHEET!$A$1:$DG$299,MATCH(PROGRESS!$A235,DATASHEET!$A$1:$A$299,0),MATCH(PROGRESS!DP$2,DATASHEET!$A$1:$DG$1,0)),"")</f>
        <v/>
      </c>
      <c r="DP235" s="156" t="str">
        <f t="shared" ref="DP235:DP245" si="183">IFERROR(VLOOKUP(DO235,lookup,2,FALSE),"")</f>
        <v/>
      </c>
      <c r="DQ235" s="138" t="str">
        <f>IF(ISBLANK(DATASHEET!DQ221),"",DATASHEET!DQ221)</f>
        <v/>
      </c>
      <c r="DR235" s="198" t="str">
        <f>IF(ISBLANK(DATASHEET!DR221),"",DATASHEET!DR221)</f>
        <v/>
      </c>
      <c r="DS235" s="140" t="str">
        <f>IF(DT235="","",IFERROR(VLOOKUP(DATASHEET!DT221,lookup,2,FALSE)-$P235,""))</f>
        <v/>
      </c>
      <c r="DT235" s="156" t="str">
        <f>IFERROR(INDEX(DATASHEET!$A$1:$DG$299,MATCH(PROGRESS!$A235,DATASHEET!$A$1:$A$299,0),MATCH(PROGRESS!DU$2,DATASHEET!$A$1:$DG$1,0)),"")</f>
        <v/>
      </c>
      <c r="DU235" s="156" t="str">
        <f t="shared" ref="DU235:DU245" si="184">IFERROR(VLOOKUP(DT235,lookup,2,FALSE),"")</f>
        <v/>
      </c>
      <c r="DV235" s="138" t="str">
        <f>IF(ISBLANK(DATASHEET!DU221),"",DATASHEET!DU221)</f>
        <v/>
      </c>
      <c r="DW235" s="198" t="str">
        <f>IF(ISBLANK(DATASHEET!DV221),"",DATASHEET!DV221)</f>
        <v/>
      </c>
      <c r="DX235" s="140" t="str">
        <f>IF(DY235="","",IFERROR(VLOOKUP(DATASHEET!DX221,lookup,2,FALSE)-$P235,""))</f>
        <v/>
      </c>
      <c r="DY235" s="156" t="str">
        <f>IFERROR(INDEX(DATASHEET!$A$1:$DG$299,MATCH(PROGRESS!$A235,DATASHEET!$A$1:$A$299,0),MATCH(PROGRESS!DZ$2,DATASHEET!$A$1:$DG$1,0)),"")</f>
        <v/>
      </c>
      <c r="DZ235" s="156" t="str">
        <f t="shared" ref="DZ235:DZ245" si="185">IFERROR(VLOOKUP(DY235,lookup,2,FALSE),"")</f>
        <v/>
      </c>
      <c r="EA235" s="138" t="str">
        <f>IF(ISBLANK(DATASHEET!DY221),"",DATASHEET!DY221)</f>
        <v/>
      </c>
      <c r="EB235" s="198" t="str">
        <f>IF(ISBLANK(DATASHEET!DZ221),"",DATASHEET!DZ221)</f>
        <v/>
      </c>
      <c r="HB235" t="s">
        <v>376</v>
      </c>
    </row>
    <row r="236" spans="1:210" x14ac:dyDescent="0.25">
      <c r="A236" s="179">
        <f>DATASHEET!A222</f>
        <v>0</v>
      </c>
      <c r="B236" s="58">
        <f>DATASHEET!B222</f>
        <v>0</v>
      </c>
      <c r="C236" s="169">
        <f>DATASHEET!C222</f>
        <v>0</v>
      </c>
      <c r="D236" s="170">
        <f>DATASHEET!D222</f>
        <v>0</v>
      </c>
      <c r="E236" s="170">
        <f>DATASHEET!J222</f>
        <v>0</v>
      </c>
      <c r="F236" s="170">
        <f>DATASHEET!E222</f>
        <v>0</v>
      </c>
      <c r="G236" s="170">
        <f>DATASHEET!F222</f>
        <v>0</v>
      </c>
      <c r="H236" s="170">
        <f>DATASHEET!G222</f>
        <v>0</v>
      </c>
      <c r="I236" s="170">
        <f>DATASHEET!H222</f>
        <v>0</v>
      </c>
      <c r="J236" s="170">
        <f>DATASHEET!I222</f>
        <v>0</v>
      </c>
      <c r="K236" s="171" t="str">
        <f>DATASHEET!M222</f>
        <v/>
      </c>
      <c r="L236" s="88" t="str">
        <f t="shared" si="121"/>
        <v/>
      </c>
      <c r="M236" s="88" t="str">
        <f t="shared" si="122"/>
        <v/>
      </c>
      <c r="N236" s="498" t="str">
        <f>IF(ISBLANK(DATASHEET!L222),"",DATASHEET!L222)</f>
        <v/>
      </c>
      <c r="O236" s="109" t="str">
        <f>IFERROR(IF(VLOOKUP(DATASHEET!A222,[5]YEAR11!$A$2:$AF$236,18,FALSE)="","",VLOOKUP(DATASHEET!A222,[5]YEAR11!$A$2:$AF$236,18,FALSE)),"")</f>
        <v/>
      </c>
      <c r="P236" s="111" t="str">
        <f>IFERROR(IF(VLOOKUP(DATASHEET!A222,[5]YEAR11!$A$2:$AF$237,19,FALSE)="","",VLOOKUP(DATASHEET!A222,[5]YEAR11!$A$2:$AF$237,19,FALSE)),"")</f>
        <v/>
      </c>
      <c r="Q236" s="143" t="str">
        <f>'P8 BREAKDOWN'!M224</f>
        <v/>
      </c>
      <c r="R236" s="140" t="str">
        <f>IF(S236="","",IFERROR(VLOOKUP(DATASHEET!AF222,lookup,2,FALSE)-$P236,""))</f>
        <v/>
      </c>
      <c r="S236" s="156" t="str">
        <f>IFERROR(INDEX(DATASHEET!$A$1:$DG$299,MATCH(PROGRESS!$A236,DATASHEET!$A$1:$A$299,0),MATCH(PROGRESS!T$2,DATASHEET!$A$1:$DG$1,0)),"")</f>
        <v/>
      </c>
      <c r="T236" s="156" t="str">
        <f t="shared" si="166"/>
        <v/>
      </c>
      <c r="U236" s="138" t="str">
        <f>IF(ISBLANK(DATASHEET!AG222),"",DATASHEET!AG222)</f>
        <v/>
      </c>
      <c r="V236" s="198" t="str">
        <f>IF(ISBLANK(DATASHEET!AH222),"",DATASHEET!AH222)</f>
        <v/>
      </c>
      <c r="W236" s="140" t="str">
        <f>IF(X236="","",IFERROR(VLOOKUP(DATASHEET!AJ222,lookup,2,FALSE)-$P236,""))</f>
        <v/>
      </c>
      <c r="X236" s="156" t="str">
        <f>IFERROR(INDEX(DATASHEET!$A$1:$DG$299,MATCH(PROGRESS!$A236,DATASHEET!$A$1:$A$299,0),MATCH(PROGRESS!Y$2,DATASHEET!$A$1:$DG$1,0)),"")</f>
        <v/>
      </c>
      <c r="Y236" s="156" t="str">
        <f t="shared" si="167"/>
        <v/>
      </c>
      <c r="Z236" s="138" t="str">
        <f>IF(ISBLANK(DATASHEET!AK222),"",DATASHEET!AK222)</f>
        <v/>
      </c>
      <c r="AA236" s="198" t="str">
        <f>IF(ISBLANK(DATASHEET!AL222),"",DATASHEET!AL222)</f>
        <v/>
      </c>
      <c r="AB236" s="140" t="str">
        <f>IF(AC236="","",IFERROR(VLOOKUP(DATASHEET!AN222,lookup,2,FALSE)-$P236,""))</f>
        <v/>
      </c>
      <c r="AC236" s="156" t="str">
        <f>IFERROR(INDEX(DATASHEET!$A$1:$DG$299,MATCH(PROGRESS!$A236,DATASHEET!$A$1:$A$299,0),MATCH(PROGRESS!AD$2,DATASHEET!$A$1:$DG$1,0)),"")</f>
        <v/>
      </c>
      <c r="AD236" s="156" t="str">
        <f t="shared" si="168"/>
        <v/>
      </c>
      <c r="AE236" s="138" t="str">
        <f>IF(ISBLANK(DATASHEET!AO222),"",DATASHEET!AO222)</f>
        <v/>
      </c>
      <c r="AF236" s="198" t="str">
        <f>IF(ISBLANK(DATASHEET!AP222),"",DATASHEET!AP222)</f>
        <v/>
      </c>
      <c r="AG236" s="140" t="str">
        <f>IF(AH236="","",IFERROR(VLOOKUP(DATASHEET!AR222,lookup,2,FALSE)-$P236,""))</f>
        <v/>
      </c>
      <c r="AH236" s="156" t="str">
        <f>IFERROR(INDEX(DATASHEET!$A$1:$DG$299,MATCH(PROGRESS!$A236,DATASHEET!$A$1:$A$299,0),MATCH(PROGRESS!AI$2,DATASHEET!$A$1:$DG$1,0)),"")</f>
        <v/>
      </c>
      <c r="AI236" s="156" t="str">
        <f t="shared" si="169"/>
        <v/>
      </c>
      <c r="AJ236" s="138" t="str">
        <f>IF(ISBLANK(DATASHEET!AS222),"",DATASHEET!AS222)</f>
        <v/>
      </c>
      <c r="AK236" s="198" t="str">
        <f>IF(ISBLANK(DATASHEET!AT222),"",DATASHEET!AT222)</f>
        <v/>
      </c>
      <c r="AL236" s="140" t="str">
        <f>IF(AM236="","",IFERROR(VLOOKUP(DATASHEET!AV222,lookup,2,FALSE)-$P236,""))</f>
        <v/>
      </c>
      <c r="AM236" s="156" t="str">
        <f>IFERROR(INDEX(DATASHEET!$A$1:$DG$299,MATCH(PROGRESS!$A236,DATASHEET!$A$1:$A$299,0),MATCH(PROGRESS!AN$2,DATASHEET!$A$1:$DG$1,0)),"")</f>
        <v/>
      </c>
      <c r="AN236" s="156" t="str">
        <f t="shared" si="170"/>
        <v/>
      </c>
      <c r="AO236" s="138" t="str">
        <f>IF(ISBLANK(DATASHEET!AW222),"",DATASHEET!AW222)</f>
        <v/>
      </c>
      <c r="AP236" s="198" t="str">
        <f>IF(ISBLANK(DATASHEET!AX222),"",DATASHEET!AX222)</f>
        <v/>
      </c>
      <c r="AQ236" s="140" t="str">
        <f>IF(AR236="","",IFERROR(VLOOKUP(DATASHEET!AZ222,lookup,2,FALSE)-$P236,""))</f>
        <v/>
      </c>
      <c r="AR236" s="156" t="str">
        <f>IFERROR(INDEX(DATASHEET!$A$1:$DG$299,MATCH(PROGRESS!$A236,DATASHEET!$A$1:$A$299,0),MATCH(PROGRESS!AS$2,DATASHEET!$A$1:$DG$1,0)),"")</f>
        <v/>
      </c>
      <c r="AS236" s="156" t="str">
        <f t="shared" si="171"/>
        <v/>
      </c>
      <c r="AT236" s="138" t="str">
        <f>IF(ISBLANK(DATASHEET!BA222),"",DATASHEET!BA222)</f>
        <v/>
      </c>
      <c r="AU236" s="198" t="str">
        <f>IF(ISBLANK(DATASHEET!BB222),"",DATASHEET!BB222)</f>
        <v/>
      </c>
      <c r="AV236" s="140" t="str">
        <f>IF(AW236="","",IFERROR(VLOOKUP(DATASHEET!BD222,lookup,2,FALSE)-$P236,""))</f>
        <v/>
      </c>
      <c r="AW236" s="156" t="str">
        <f>IFERROR(INDEX(DATASHEET!$A$1:$DG$299,MATCH(PROGRESS!$A236,DATASHEET!$A$1:$A$299,0),MATCH(PROGRESS!AX$2,DATASHEET!$A$1:$DG$1,0)),"")</f>
        <v/>
      </c>
      <c r="AX236" s="156" t="str">
        <f t="shared" si="172"/>
        <v/>
      </c>
      <c r="AY236" s="138" t="str">
        <f>IF(ISBLANK(DATASHEET!BE222),"",DATASHEET!BE222)</f>
        <v/>
      </c>
      <c r="AZ236" s="198" t="str">
        <f>IF(ISBLANK(DATASHEET!BF222),"",DATASHEET!BF222)</f>
        <v/>
      </c>
      <c r="BA236" s="140" t="str">
        <f>IF(BB236="","",IFERROR(VLOOKUP(DATASHEET!BH222,lookup,2,FALSE)-$P236,""))</f>
        <v/>
      </c>
      <c r="BB236" s="156" t="str">
        <f>IFERROR(INDEX(DATASHEET!$A$1:$DG$299,MATCH(PROGRESS!$A236,DATASHEET!$A$1:$A$299,0),MATCH(PROGRESS!BC$2,DATASHEET!$A$1:$DG$1,0)),"")</f>
        <v/>
      </c>
      <c r="BC236" s="156" t="str">
        <f t="shared" si="173"/>
        <v/>
      </c>
      <c r="BD236" s="138" t="str">
        <f>IF(ISBLANK(DATASHEET!BI222),"",DATASHEET!BI222)</f>
        <v/>
      </c>
      <c r="BE236" s="198" t="str">
        <f>IF(ISBLANK(DATASHEET!BJ222),"",DATASHEET!BJ222)</f>
        <v/>
      </c>
      <c r="BF236" s="140" t="str">
        <f>IF(BG236="","",IFERROR(VLOOKUP(DATASHEET!BL222,lookup,2,FALSE)-$P236,""))</f>
        <v/>
      </c>
      <c r="BG236" s="156" t="str">
        <f>IFERROR(INDEX(DATASHEET!$A$1:$DG$299,MATCH(PROGRESS!$A236,DATASHEET!$A$1:$A$299,0),MATCH(PROGRESS!BH$2,DATASHEET!$A$1:$DG$1,0)),"")</f>
        <v/>
      </c>
      <c r="BH236" s="156" t="str">
        <f t="shared" si="174"/>
        <v/>
      </c>
      <c r="BI236" s="138" t="str">
        <f>IF(ISBLANK(DATASHEET!BM222),"",DATASHEET!BM222)</f>
        <v/>
      </c>
      <c r="BJ236" s="198" t="str">
        <f>IF(ISBLANK(DATASHEET!BN222),"",DATASHEET!BN222)</f>
        <v/>
      </c>
      <c r="BK236" s="140" t="str">
        <f>IF(BL236="","",IFERROR(VLOOKUP(DATASHEET!BP222,lookup,2,FALSE)-$P236,""))</f>
        <v/>
      </c>
      <c r="BL236" s="156" t="str">
        <f>IFERROR(INDEX(DATASHEET!$A$1:$DG$299,MATCH(PROGRESS!$A236,DATASHEET!$A$1:$A$299,0),MATCH(PROGRESS!BM$2,DATASHEET!$A$1:$DG$1,0)),"")</f>
        <v/>
      </c>
      <c r="BM236" s="156" t="str">
        <f t="shared" si="175"/>
        <v/>
      </c>
      <c r="BN236" s="138" t="str">
        <f>IF(ISBLANK(DATASHEET!BQ222),"",DATASHEET!BQ222)</f>
        <v/>
      </c>
      <c r="BO236" s="198" t="str">
        <f>IF(ISBLANK(DATASHEET!BR222),"",DATASHEET!BR222)</f>
        <v/>
      </c>
      <c r="BP236" s="140" t="str">
        <f>IF(BQ236="","",IFERROR(VLOOKUP(DATASHEET!BX222,lookup,2,FALSE)-$P236,""))</f>
        <v/>
      </c>
      <c r="BQ236" s="156" t="str">
        <f>IFERROR(INDEX(DATASHEET!$A$1:$DG$299,MATCH(PROGRESS!$A236,DATASHEET!$A$1:$A$299,0),MATCH(PROGRESS!BR$2,DATASHEET!$A$1:$DG$1,0)),"")</f>
        <v/>
      </c>
      <c r="BR236" s="156" t="str">
        <f t="shared" si="176"/>
        <v/>
      </c>
      <c r="BS236" s="138" t="str">
        <f>IF(ISBLANK(DATASHEET!BY222),"",DATASHEET!BY222)</f>
        <v/>
      </c>
      <c r="BT236" s="198" t="str">
        <f>IF(ISBLANK(DATASHEET!BZ222),"",DATASHEET!BZ222)</f>
        <v/>
      </c>
      <c r="BU236" s="140" t="str">
        <f>IF(BV236="","",IFERROR(VLOOKUP(DATASHEET!CB222,lookup,2,FALSE)-$P236,""))</f>
        <v/>
      </c>
      <c r="BV236" s="156" t="str">
        <f>IFERROR(INDEX(DATASHEET!$A$1:$DG$299,MATCH(PROGRESS!$A236,DATASHEET!$A$1:$A$299,0),MATCH(PROGRESS!BW$2,DATASHEET!$A$1:$DG$1,0)),"")</f>
        <v/>
      </c>
      <c r="BW236" s="156" t="str">
        <f t="shared" si="134"/>
        <v/>
      </c>
      <c r="BX236" s="138" t="str">
        <f>IF(ISBLANK(DATASHEET!CC222),"",DATASHEET!CC222)</f>
        <v/>
      </c>
      <c r="BY236" s="198" t="str">
        <f>IF(ISBLANK(DATASHEET!CD222),"",DATASHEET!CD222)</f>
        <v/>
      </c>
      <c r="BZ236" s="140" t="str">
        <f>IF(CA236="","",IFERROR(VLOOKUP(DATASHEET!CE222,lookup,2,FALSE)-$P236,""))</f>
        <v/>
      </c>
      <c r="CA236" s="156" t="str">
        <f>IFERROR(INDEX(DATASHEET!$A$1:$DG$299,MATCH(PROGRESS!$A236,DATASHEET!$A$1:$A$299,0),MATCH(PROGRESS!CB$2,DATASHEET!$A$1:$DG$1,0)),"")</f>
        <v/>
      </c>
      <c r="CB236" s="156" t="str">
        <f t="shared" si="135"/>
        <v/>
      </c>
      <c r="CC236" s="138" t="str">
        <f>IF(ISBLANK(DATASHEET!CF222),"",DATASHEET!CF222)</f>
        <v/>
      </c>
      <c r="CD236" s="198" t="str">
        <f>IF(ISBLANK(DATASHEET!CG222),"",DATASHEET!CG222)</f>
        <v/>
      </c>
      <c r="CE236" s="140" t="str">
        <f>IF(CF236="","",IFERROR(VLOOKUP(DATASHEET!CJ222,lookup,2,FALSE)-$P236,""))</f>
        <v/>
      </c>
      <c r="CF236" s="156" t="str">
        <f>IFERROR(INDEX(DATASHEET!$A$1:$DG$299,MATCH(PROGRESS!$A236,DATASHEET!$A$1:$A$299,0),MATCH(PROGRESS!CG$2,DATASHEET!$A$1:$DG$1,0)),"")</f>
        <v/>
      </c>
      <c r="CG236" s="156" t="str">
        <f t="shared" si="177"/>
        <v/>
      </c>
      <c r="CH236" s="138" t="str">
        <f>IF(ISBLANK(DATASHEET!CK222),"",DATASHEET!CK222)</f>
        <v/>
      </c>
      <c r="CI236" s="198" t="str">
        <f>IF(ISBLANK(DATASHEET!CL222),"",DATASHEET!CL222)</f>
        <v/>
      </c>
      <c r="CJ236" s="140" t="str">
        <f>IF(CK236="","",IFERROR(VLOOKUP(DATASHEET!CN222,lookup,2,FALSE)-$P236,""))</f>
        <v/>
      </c>
      <c r="CK236" s="156" t="str">
        <f>IFERROR(INDEX(DATASHEET!$A$1:$DG$299,MATCH(PROGRESS!$A236,DATASHEET!$A$1:$A$299,0),MATCH(PROGRESS!CL$2,DATASHEET!$A$1:$DG$1,0)),"")</f>
        <v/>
      </c>
      <c r="CL236" s="156" t="str">
        <f t="shared" si="178"/>
        <v/>
      </c>
      <c r="CM236" s="138" t="str">
        <f>IF(ISBLANK(DATASHEET!CO222),"",DATASHEET!CO222)</f>
        <v/>
      </c>
      <c r="CN236" s="198" t="str">
        <f>IF(ISBLANK(DATASHEET!CP222),"",DATASHEET!CP222)</f>
        <v/>
      </c>
      <c r="CO236" s="140" t="str">
        <f>IF(CP236="","",IFERROR(VLOOKUP(DATASHEET!CR222,lookup,2,FALSE)-$P236,""))</f>
        <v/>
      </c>
      <c r="CP236" s="156" t="str">
        <f>IFERROR(INDEX(DATASHEET!$A$1:$DG$299,MATCH(PROGRESS!$A236,DATASHEET!$A$1:$A$299,0),MATCH(PROGRESS!CQ$2,DATASHEET!$A$1:$DG$1,0)),"")</f>
        <v/>
      </c>
      <c r="CQ236" s="156" t="str">
        <f t="shared" si="179"/>
        <v/>
      </c>
      <c r="CR236" s="138" t="str">
        <f>IF(ISBLANK(DATASHEET!CS222),"",DATASHEET!CS222)</f>
        <v/>
      </c>
      <c r="CS236" s="198" t="str">
        <f>IF(ISBLANK(DATASHEET!CT222),"",DATASHEET!CT222)</f>
        <v/>
      </c>
      <c r="CT236" s="140" t="str">
        <f>IF(CU236="","",IFERROR(VLOOKUP(DATASHEET!CV222,lookup,2,FALSE)-$P236,""))</f>
        <v/>
      </c>
      <c r="CU236" s="156" t="str">
        <f>IFERROR(INDEX(DATASHEET!$A$1:$DG$299,MATCH(PROGRESS!$A236,DATASHEET!$A$1:$A$299,0),MATCH(PROGRESS!CV$2,DATASHEET!$A$1:$DG$1,0)),"")</f>
        <v/>
      </c>
      <c r="CV236" s="156" t="str">
        <f t="shared" si="180"/>
        <v/>
      </c>
      <c r="CW236" s="138" t="str">
        <f>IF(ISBLANK(DATASHEET!CW222),"",DATASHEET!CW222)</f>
        <v/>
      </c>
      <c r="CX236" s="198" t="str">
        <f>IF(ISBLANK(DATASHEET!CX222),"",DATASHEET!CX222)</f>
        <v/>
      </c>
      <c r="CY236" s="140" t="str">
        <f>IF(CZ236="","",IFERROR(VLOOKUP(DATASHEET!DD222,lookup,2,FALSE)-$P236,""))</f>
        <v/>
      </c>
      <c r="CZ236" s="156" t="str">
        <f>IFERROR(INDEX(DATASHEET!$A$1:$DG$299,MATCH(PROGRESS!$A236,DATASHEET!$A$1:$A$299,0),MATCH(PROGRESS!DA$2,DATASHEET!$A$1:$DG$1,0)),"")</f>
        <v/>
      </c>
      <c r="DA236" s="156" t="str">
        <f t="shared" si="181"/>
        <v/>
      </c>
      <c r="DB236" s="138" t="str">
        <f>IF(ISBLANK(DATASHEET!DE222),"",DATASHEET!DE222)</f>
        <v/>
      </c>
      <c r="DC236" s="198" t="str">
        <f>IF(ISBLANK(DATASHEET!DF222),"",DATASHEET!DF222)</f>
        <v/>
      </c>
      <c r="DD236" s="140" t="str">
        <f>IF(DE236="","",IFERROR(VLOOKUP(DATASHEET!DH222,lookup,2,FALSE)-$P236,""))</f>
        <v/>
      </c>
      <c r="DE236" s="156" t="str">
        <f>IFERROR(INDEX(DATASHEET!$A$1:$DG$299,MATCH(PROGRESS!$A236,DATASHEET!$A$1:$A$299,0),MATCH(PROGRESS!DF$2,DATASHEET!$A$1:$DG$1,0)),"")</f>
        <v/>
      </c>
      <c r="DF236" s="156" t="str">
        <f t="shared" si="141"/>
        <v/>
      </c>
      <c r="DG236" s="138" t="str">
        <f>IF(ISBLANK(DATASHEET!DI222),"",DATASHEET!DI222)</f>
        <v/>
      </c>
      <c r="DH236" s="198" t="str">
        <f>IF(ISBLANK(DATASHEET!DJ222),"",DATASHEET!DJ222)</f>
        <v/>
      </c>
      <c r="DI236" s="140" t="str">
        <f>IF(DJ236="","",IFERROR(VLOOKUP(DATASHEET!DL222,lookup,2,FALSE)-$P236,""))</f>
        <v/>
      </c>
      <c r="DJ236" s="156" t="str">
        <f>IFERROR(INDEX(DATASHEET!$A$1:$DG$299,MATCH(PROGRESS!$A236,DATASHEET!$A$1:$A$299,0),MATCH(PROGRESS!DK$2,DATASHEET!$A$1:$DG$1,0)),"")</f>
        <v/>
      </c>
      <c r="DK236" s="156" t="str">
        <f t="shared" si="182"/>
        <v/>
      </c>
      <c r="DL236" s="138" t="str">
        <f>IF(ISBLANK(DATASHEET!DM222),"",DATASHEET!DM222)</f>
        <v/>
      </c>
      <c r="DM236" s="198" t="str">
        <f>IF(ISBLANK(DATASHEET!DN222),"",DATASHEET!DN222)</f>
        <v/>
      </c>
      <c r="DN236" s="140" t="str">
        <f>IF(DO236="","",IFERROR(VLOOKUP(DATASHEET!DP222,lookup,2,FALSE)-$P236,""))</f>
        <v/>
      </c>
      <c r="DO236" s="156" t="str">
        <f>IFERROR(INDEX(DATASHEET!$A$1:$DG$299,MATCH(PROGRESS!$A236,DATASHEET!$A$1:$A$299,0),MATCH(PROGRESS!DP$2,DATASHEET!$A$1:$DG$1,0)),"")</f>
        <v/>
      </c>
      <c r="DP236" s="156" t="str">
        <f t="shared" si="183"/>
        <v/>
      </c>
      <c r="DQ236" s="138" t="str">
        <f>IF(ISBLANK(DATASHEET!DQ222),"",DATASHEET!DQ222)</f>
        <v/>
      </c>
      <c r="DR236" s="198" t="str">
        <f>IF(ISBLANK(DATASHEET!DR222),"",DATASHEET!DR222)</f>
        <v/>
      </c>
      <c r="DS236" s="140" t="str">
        <f>IF(DT236="","",IFERROR(VLOOKUP(DATASHEET!DT222,lookup,2,FALSE)-$P236,""))</f>
        <v/>
      </c>
      <c r="DT236" s="156" t="str">
        <f>IFERROR(INDEX(DATASHEET!$A$1:$DG$299,MATCH(PROGRESS!$A236,DATASHEET!$A$1:$A$299,0),MATCH(PROGRESS!DU$2,DATASHEET!$A$1:$DG$1,0)),"")</f>
        <v/>
      </c>
      <c r="DU236" s="156" t="str">
        <f t="shared" si="184"/>
        <v/>
      </c>
      <c r="DV236" s="138" t="str">
        <f>IF(ISBLANK(DATASHEET!DU222),"",DATASHEET!DU222)</f>
        <v/>
      </c>
      <c r="DW236" s="198" t="str">
        <f>IF(ISBLANK(DATASHEET!DV222),"",DATASHEET!DV222)</f>
        <v/>
      </c>
      <c r="DX236" s="140" t="str">
        <f>IF(DY236="","",IFERROR(VLOOKUP(DATASHEET!DX222,lookup,2,FALSE)-$P236,""))</f>
        <v/>
      </c>
      <c r="DY236" s="156" t="str">
        <f>IFERROR(INDEX(DATASHEET!$A$1:$DG$299,MATCH(PROGRESS!$A236,DATASHEET!$A$1:$A$299,0),MATCH(PROGRESS!DZ$2,DATASHEET!$A$1:$DG$1,0)),"")</f>
        <v/>
      </c>
      <c r="DZ236" s="156" t="str">
        <f t="shared" si="185"/>
        <v/>
      </c>
      <c r="EA236" s="138" t="str">
        <f>IF(ISBLANK(DATASHEET!DY222),"",DATASHEET!DY222)</f>
        <v/>
      </c>
      <c r="EB236" s="198" t="str">
        <f>IF(ISBLANK(DATASHEET!DZ222),"",DATASHEET!DZ222)</f>
        <v/>
      </c>
      <c r="HA236" t="s">
        <v>377</v>
      </c>
    </row>
    <row r="237" spans="1:210" x14ac:dyDescent="0.25">
      <c r="A237" s="179">
        <f>DATASHEET!A223</f>
        <v>0</v>
      </c>
      <c r="B237" s="58">
        <f>DATASHEET!B223</f>
        <v>0</v>
      </c>
      <c r="C237" s="169">
        <f>DATASHEET!C223</f>
        <v>0</v>
      </c>
      <c r="D237" s="170">
        <f>DATASHEET!D223</f>
        <v>0</v>
      </c>
      <c r="E237" s="170">
        <f>DATASHEET!J223</f>
        <v>0</v>
      </c>
      <c r="F237" s="170">
        <f>DATASHEET!E223</f>
        <v>0</v>
      </c>
      <c r="G237" s="170">
        <f>DATASHEET!F223</f>
        <v>0</v>
      </c>
      <c r="H237" s="170">
        <f>DATASHEET!G223</f>
        <v>0</v>
      </c>
      <c r="I237" s="170">
        <f>DATASHEET!H223</f>
        <v>0</v>
      </c>
      <c r="J237" s="170">
        <f>DATASHEET!I223</f>
        <v>0</v>
      </c>
      <c r="K237" s="171" t="str">
        <f>DATASHEET!M223</f>
        <v/>
      </c>
      <c r="L237" s="88" t="str">
        <f t="shared" si="121"/>
        <v/>
      </c>
      <c r="M237" s="88" t="str">
        <f t="shared" si="122"/>
        <v/>
      </c>
      <c r="N237" s="498" t="str">
        <f>IF(ISBLANK(DATASHEET!L223),"",DATASHEET!L223)</f>
        <v/>
      </c>
      <c r="O237" s="109" t="str">
        <f>IFERROR(IF(VLOOKUP(DATASHEET!A223,[5]YEAR11!$A$2:$AF$236,18,FALSE)="","",VLOOKUP(DATASHEET!A223,[5]YEAR11!$A$2:$AF$236,18,FALSE)),"")</f>
        <v/>
      </c>
      <c r="P237" s="111" t="str">
        <f>IFERROR(IF(VLOOKUP(DATASHEET!A223,[5]YEAR11!$A$2:$AF$237,19,FALSE)="","",VLOOKUP(DATASHEET!A223,[5]YEAR11!$A$2:$AF$237,19,FALSE)),"")</f>
        <v/>
      </c>
      <c r="Q237" s="143" t="str">
        <f>'P8 BREAKDOWN'!M225</f>
        <v/>
      </c>
      <c r="R237" s="140" t="str">
        <f>IF(S237="","",IFERROR(VLOOKUP(DATASHEET!AF223,lookup,2,FALSE)-$P237,""))</f>
        <v/>
      </c>
      <c r="S237" s="156" t="str">
        <f>IFERROR(INDEX(DATASHEET!$A$1:$DG$299,MATCH(PROGRESS!$A237,DATASHEET!$A$1:$A$299,0),MATCH(PROGRESS!T$2,DATASHEET!$A$1:$DG$1,0)),"")</f>
        <v/>
      </c>
      <c r="T237" s="156" t="str">
        <f t="shared" si="166"/>
        <v/>
      </c>
      <c r="U237" s="138" t="str">
        <f>IF(ISBLANK(DATASHEET!AG223),"",DATASHEET!AG223)</f>
        <v/>
      </c>
      <c r="V237" s="198" t="str">
        <f>IF(ISBLANK(DATASHEET!AH223),"",DATASHEET!AH223)</f>
        <v/>
      </c>
      <c r="W237" s="140" t="str">
        <f>IF(X237="","",IFERROR(VLOOKUP(DATASHEET!AJ223,lookup,2,FALSE)-$P237,""))</f>
        <v/>
      </c>
      <c r="X237" s="156" t="str">
        <f>IFERROR(INDEX(DATASHEET!$A$1:$DG$299,MATCH(PROGRESS!$A237,DATASHEET!$A$1:$A$299,0),MATCH(PROGRESS!Y$2,DATASHEET!$A$1:$DG$1,0)),"")</f>
        <v/>
      </c>
      <c r="Y237" s="156" t="str">
        <f t="shared" si="167"/>
        <v/>
      </c>
      <c r="Z237" s="138" t="str">
        <f>IF(ISBLANK(DATASHEET!AK223),"",DATASHEET!AK223)</f>
        <v/>
      </c>
      <c r="AA237" s="198" t="str">
        <f>IF(ISBLANK(DATASHEET!AL223),"",DATASHEET!AL223)</f>
        <v/>
      </c>
      <c r="AB237" s="140" t="str">
        <f>IF(AC237="","",IFERROR(VLOOKUP(DATASHEET!AN223,lookup,2,FALSE)-$P237,""))</f>
        <v/>
      </c>
      <c r="AC237" s="156" t="str">
        <f>IFERROR(INDEX(DATASHEET!$A$1:$DG$299,MATCH(PROGRESS!$A237,DATASHEET!$A$1:$A$299,0),MATCH(PROGRESS!AD$2,DATASHEET!$A$1:$DG$1,0)),"")</f>
        <v/>
      </c>
      <c r="AD237" s="156" t="str">
        <f t="shared" si="168"/>
        <v/>
      </c>
      <c r="AE237" s="138" t="str">
        <f>IF(ISBLANK(DATASHEET!AO223),"",DATASHEET!AO223)</f>
        <v/>
      </c>
      <c r="AF237" s="198" t="str">
        <f>IF(ISBLANK(DATASHEET!AP223),"",DATASHEET!AP223)</f>
        <v/>
      </c>
      <c r="AG237" s="140" t="str">
        <f>IF(AH237="","",IFERROR(VLOOKUP(DATASHEET!AR223,lookup,2,FALSE)-$P237,""))</f>
        <v/>
      </c>
      <c r="AH237" s="156" t="str">
        <f>IFERROR(INDEX(DATASHEET!$A$1:$DG$299,MATCH(PROGRESS!$A237,DATASHEET!$A$1:$A$299,0),MATCH(PROGRESS!AI$2,DATASHEET!$A$1:$DG$1,0)),"")</f>
        <v/>
      </c>
      <c r="AI237" s="156" t="str">
        <f t="shared" si="169"/>
        <v/>
      </c>
      <c r="AJ237" s="138" t="str">
        <f>IF(ISBLANK(DATASHEET!AS223),"",DATASHEET!AS223)</f>
        <v/>
      </c>
      <c r="AK237" s="198" t="str">
        <f>IF(ISBLANK(DATASHEET!AT223),"",DATASHEET!AT223)</f>
        <v/>
      </c>
      <c r="AL237" s="140" t="str">
        <f>IF(AM237="","",IFERROR(VLOOKUP(DATASHEET!AV223,lookup,2,FALSE)-$P237,""))</f>
        <v/>
      </c>
      <c r="AM237" s="156" t="str">
        <f>IFERROR(INDEX(DATASHEET!$A$1:$DG$299,MATCH(PROGRESS!$A237,DATASHEET!$A$1:$A$299,0),MATCH(PROGRESS!AN$2,DATASHEET!$A$1:$DG$1,0)),"")</f>
        <v/>
      </c>
      <c r="AN237" s="156" t="str">
        <f t="shared" si="170"/>
        <v/>
      </c>
      <c r="AO237" s="138" t="str">
        <f>IF(ISBLANK(DATASHEET!AW223),"",DATASHEET!AW223)</f>
        <v/>
      </c>
      <c r="AP237" s="198" t="str">
        <f>IF(ISBLANK(DATASHEET!AX223),"",DATASHEET!AX223)</f>
        <v/>
      </c>
      <c r="AQ237" s="140" t="str">
        <f>IF(AR237="","",IFERROR(VLOOKUP(DATASHEET!AZ223,lookup,2,FALSE)-$P237,""))</f>
        <v/>
      </c>
      <c r="AR237" s="156" t="str">
        <f>IFERROR(INDEX(DATASHEET!$A$1:$DG$299,MATCH(PROGRESS!$A237,DATASHEET!$A$1:$A$299,0),MATCH(PROGRESS!AS$2,DATASHEET!$A$1:$DG$1,0)),"")</f>
        <v/>
      </c>
      <c r="AS237" s="156" t="str">
        <f t="shared" si="171"/>
        <v/>
      </c>
      <c r="AT237" s="138" t="str">
        <f>IF(ISBLANK(DATASHEET!BA223),"",DATASHEET!BA223)</f>
        <v/>
      </c>
      <c r="AU237" s="198" t="str">
        <f>IF(ISBLANK(DATASHEET!BB223),"",DATASHEET!BB223)</f>
        <v/>
      </c>
      <c r="AV237" s="140" t="str">
        <f>IF(AW237="","",IFERROR(VLOOKUP(DATASHEET!BD223,lookup,2,FALSE)-$P237,""))</f>
        <v/>
      </c>
      <c r="AW237" s="156" t="str">
        <f>IFERROR(INDEX(DATASHEET!$A$1:$DG$299,MATCH(PROGRESS!$A237,DATASHEET!$A$1:$A$299,0),MATCH(PROGRESS!AX$2,DATASHEET!$A$1:$DG$1,0)),"")</f>
        <v/>
      </c>
      <c r="AX237" s="156" t="str">
        <f t="shared" si="172"/>
        <v/>
      </c>
      <c r="AY237" s="138" t="str">
        <f>IF(ISBLANK(DATASHEET!BE223),"",DATASHEET!BE223)</f>
        <v/>
      </c>
      <c r="AZ237" s="198" t="str">
        <f>IF(ISBLANK(DATASHEET!BF223),"",DATASHEET!BF223)</f>
        <v/>
      </c>
      <c r="BA237" s="140" t="str">
        <f>IF(BB237="","",IFERROR(VLOOKUP(DATASHEET!BH223,lookup,2,FALSE)-$P237,""))</f>
        <v/>
      </c>
      <c r="BB237" s="156" t="str">
        <f>IFERROR(INDEX(DATASHEET!$A$1:$DG$299,MATCH(PROGRESS!$A237,DATASHEET!$A$1:$A$299,0),MATCH(PROGRESS!BC$2,DATASHEET!$A$1:$DG$1,0)),"")</f>
        <v/>
      </c>
      <c r="BC237" s="156" t="str">
        <f t="shared" si="173"/>
        <v/>
      </c>
      <c r="BD237" s="138" t="str">
        <f>IF(ISBLANK(DATASHEET!BI223),"",DATASHEET!BI223)</f>
        <v/>
      </c>
      <c r="BE237" s="198" t="str">
        <f>IF(ISBLANK(DATASHEET!BJ223),"",DATASHEET!BJ223)</f>
        <v/>
      </c>
      <c r="BF237" s="140" t="str">
        <f>IF(BG237="","",IFERROR(VLOOKUP(DATASHEET!BL223,lookup,2,FALSE)-$P237,""))</f>
        <v/>
      </c>
      <c r="BG237" s="156" t="str">
        <f>IFERROR(INDEX(DATASHEET!$A$1:$DG$299,MATCH(PROGRESS!$A237,DATASHEET!$A$1:$A$299,0),MATCH(PROGRESS!BH$2,DATASHEET!$A$1:$DG$1,0)),"")</f>
        <v/>
      </c>
      <c r="BH237" s="156" t="str">
        <f t="shared" si="174"/>
        <v/>
      </c>
      <c r="BI237" s="138" t="str">
        <f>IF(ISBLANK(DATASHEET!BM223),"",DATASHEET!BM223)</f>
        <v/>
      </c>
      <c r="BJ237" s="198" t="str">
        <f>IF(ISBLANK(DATASHEET!BN223),"",DATASHEET!BN223)</f>
        <v/>
      </c>
      <c r="BK237" s="140" t="str">
        <f>IF(BL237="","",IFERROR(VLOOKUP(DATASHEET!BP223,lookup,2,FALSE)-$P237,""))</f>
        <v/>
      </c>
      <c r="BL237" s="156" t="str">
        <f>IFERROR(INDEX(DATASHEET!$A$1:$DG$299,MATCH(PROGRESS!$A237,DATASHEET!$A$1:$A$299,0),MATCH(PROGRESS!BM$2,DATASHEET!$A$1:$DG$1,0)),"")</f>
        <v/>
      </c>
      <c r="BM237" s="156" t="str">
        <f t="shared" si="175"/>
        <v/>
      </c>
      <c r="BN237" s="138" t="str">
        <f>IF(ISBLANK(DATASHEET!BQ223),"",DATASHEET!BQ223)</f>
        <v/>
      </c>
      <c r="BO237" s="198" t="str">
        <f>IF(ISBLANK(DATASHEET!BR223),"",DATASHEET!BR223)</f>
        <v/>
      </c>
      <c r="BP237" s="140" t="str">
        <f>IF(BQ237="","",IFERROR(VLOOKUP(DATASHEET!BX223,lookup,2,FALSE)-$P237,""))</f>
        <v/>
      </c>
      <c r="BQ237" s="156" t="str">
        <f>IFERROR(INDEX(DATASHEET!$A$1:$DG$299,MATCH(PROGRESS!$A237,DATASHEET!$A$1:$A$299,0),MATCH(PROGRESS!BR$2,DATASHEET!$A$1:$DG$1,0)),"")</f>
        <v/>
      </c>
      <c r="BR237" s="156" t="str">
        <f t="shared" si="176"/>
        <v/>
      </c>
      <c r="BS237" s="138" t="str">
        <f>IF(ISBLANK(DATASHEET!BY223),"",DATASHEET!BY223)</f>
        <v/>
      </c>
      <c r="BT237" s="198" t="str">
        <f>IF(ISBLANK(DATASHEET!BZ223),"",DATASHEET!BZ223)</f>
        <v/>
      </c>
      <c r="BU237" s="140" t="str">
        <f>IF(BV237="","",IFERROR(VLOOKUP(DATASHEET!CB223,lookup,2,FALSE)-$P237,""))</f>
        <v/>
      </c>
      <c r="BV237" s="156" t="str">
        <f>IFERROR(INDEX(DATASHEET!$A$1:$DG$299,MATCH(PROGRESS!$A237,DATASHEET!$A$1:$A$299,0),MATCH(PROGRESS!BW$2,DATASHEET!$A$1:$DG$1,0)),"")</f>
        <v/>
      </c>
      <c r="BW237" s="156" t="str">
        <f t="shared" si="134"/>
        <v/>
      </c>
      <c r="BX237" s="138" t="str">
        <f>IF(ISBLANK(DATASHEET!CC223),"",DATASHEET!CC223)</f>
        <v/>
      </c>
      <c r="BY237" s="198" t="str">
        <f>IF(ISBLANK(DATASHEET!CD223),"",DATASHEET!CD223)</f>
        <v/>
      </c>
      <c r="BZ237" s="140" t="str">
        <f>IF(CA237="","",IFERROR(VLOOKUP(DATASHEET!CE223,lookup,2,FALSE)-$P237,""))</f>
        <v/>
      </c>
      <c r="CA237" s="156" t="str">
        <f>IFERROR(INDEX(DATASHEET!$A$1:$DG$299,MATCH(PROGRESS!$A237,DATASHEET!$A$1:$A$299,0),MATCH(PROGRESS!CB$2,DATASHEET!$A$1:$DG$1,0)),"")</f>
        <v/>
      </c>
      <c r="CB237" s="156" t="str">
        <f t="shared" si="135"/>
        <v/>
      </c>
      <c r="CC237" s="138" t="str">
        <f>IF(ISBLANK(DATASHEET!CF223),"",DATASHEET!CF223)</f>
        <v/>
      </c>
      <c r="CD237" s="198" t="str">
        <f>IF(ISBLANK(DATASHEET!CG223),"",DATASHEET!CG223)</f>
        <v/>
      </c>
      <c r="CE237" s="140" t="str">
        <f>IF(CF237="","",IFERROR(VLOOKUP(DATASHEET!CJ223,lookup,2,FALSE)-$P237,""))</f>
        <v/>
      </c>
      <c r="CF237" s="156" t="str">
        <f>IFERROR(INDEX(DATASHEET!$A$1:$DG$299,MATCH(PROGRESS!$A237,DATASHEET!$A$1:$A$299,0),MATCH(PROGRESS!CG$2,DATASHEET!$A$1:$DG$1,0)),"")</f>
        <v/>
      </c>
      <c r="CG237" s="156" t="str">
        <f t="shared" si="177"/>
        <v/>
      </c>
      <c r="CH237" s="138" t="str">
        <f>IF(ISBLANK(DATASHEET!CK223),"",DATASHEET!CK223)</f>
        <v/>
      </c>
      <c r="CI237" s="198" t="str">
        <f>IF(ISBLANK(DATASHEET!CL223),"",DATASHEET!CL223)</f>
        <v/>
      </c>
      <c r="CJ237" s="140" t="str">
        <f>IF(CK237="","",IFERROR(VLOOKUP(DATASHEET!CN223,lookup,2,FALSE)-$P237,""))</f>
        <v/>
      </c>
      <c r="CK237" s="156" t="str">
        <f>IFERROR(INDEX(DATASHEET!$A$1:$DG$299,MATCH(PROGRESS!$A237,DATASHEET!$A$1:$A$299,0),MATCH(PROGRESS!CL$2,DATASHEET!$A$1:$DG$1,0)),"")</f>
        <v/>
      </c>
      <c r="CL237" s="156" t="str">
        <f t="shared" si="178"/>
        <v/>
      </c>
      <c r="CM237" s="138" t="str">
        <f>IF(ISBLANK(DATASHEET!CO223),"",DATASHEET!CO223)</f>
        <v/>
      </c>
      <c r="CN237" s="198" t="str">
        <f>IF(ISBLANK(DATASHEET!CP223),"",DATASHEET!CP223)</f>
        <v/>
      </c>
      <c r="CO237" s="140" t="str">
        <f>IF(CP237="","",IFERROR(VLOOKUP(DATASHEET!CR223,lookup,2,FALSE)-$P237,""))</f>
        <v/>
      </c>
      <c r="CP237" s="156" t="str">
        <f>IFERROR(INDEX(DATASHEET!$A$1:$DG$299,MATCH(PROGRESS!$A237,DATASHEET!$A$1:$A$299,0),MATCH(PROGRESS!CQ$2,DATASHEET!$A$1:$DG$1,0)),"")</f>
        <v/>
      </c>
      <c r="CQ237" s="156" t="str">
        <f t="shared" si="179"/>
        <v/>
      </c>
      <c r="CR237" s="138" t="str">
        <f>IF(ISBLANK(DATASHEET!CS223),"",DATASHEET!CS223)</f>
        <v/>
      </c>
      <c r="CS237" s="198" t="str">
        <f>IF(ISBLANK(DATASHEET!CT223),"",DATASHEET!CT223)</f>
        <v/>
      </c>
      <c r="CT237" s="140" t="str">
        <f>IF(CU237="","",IFERROR(VLOOKUP(DATASHEET!CV223,lookup,2,FALSE)-$P237,""))</f>
        <v/>
      </c>
      <c r="CU237" s="156" t="str">
        <f>IFERROR(INDEX(DATASHEET!$A$1:$DG$299,MATCH(PROGRESS!$A237,DATASHEET!$A$1:$A$299,0),MATCH(PROGRESS!CV$2,DATASHEET!$A$1:$DG$1,0)),"")</f>
        <v/>
      </c>
      <c r="CV237" s="156" t="str">
        <f t="shared" si="180"/>
        <v/>
      </c>
      <c r="CW237" s="138" t="str">
        <f>IF(ISBLANK(DATASHEET!CW223),"",DATASHEET!CW223)</f>
        <v/>
      </c>
      <c r="CX237" s="198" t="str">
        <f>IF(ISBLANK(DATASHEET!CX223),"",DATASHEET!CX223)</f>
        <v/>
      </c>
      <c r="CY237" s="140" t="str">
        <f>IF(CZ237="","",IFERROR(VLOOKUP(DATASHEET!DD223,lookup,2,FALSE)-$P237,""))</f>
        <v/>
      </c>
      <c r="CZ237" s="156" t="str">
        <f>IFERROR(INDEX(DATASHEET!$A$1:$DG$299,MATCH(PROGRESS!$A237,DATASHEET!$A$1:$A$299,0),MATCH(PROGRESS!DA$2,DATASHEET!$A$1:$DG$1,0)),"")</f>
        <v/>
      </c>
      <c r="DA237" s="156" t="str">
        <f t="shared" si="181"/>
        <v/>
      </c>
      <c r="DB237" s="138" t="str">
        <f>IF(ISBLANK(DATASHEET!DE223),"",DATASHEET!DE223)</f>
        <v/>
      </c>
      <c r="DC237" s="198" t="str">
        <f>IF(ISBLANK(DATASHEET!DF223),"",DATASHEET!DF223)</f>
        <v/>
      </c>
      <c r="DD237" s="140" t="str">
        <f>IF(DE237="","",IFERROR(VLOOKUP(DATASHEET!DH223,lookup,2,FALSE)-$P237,""))</f>
        <v/>
      </c>
      <c r="DE237" s="156" t="str">
        <f>IFERROR(INDEX(DATASHEET!$A$1:$DG$299,MATCH(PROGRESS!$A237,DATASHEET!$A$1:$A$299,0),MATCH(PROGRESS!DF$2,DATASHEET!$A$1:$DG$1,0)),"")</f>
        <v/>
      </c>
      <c r="DF237" s="156" t="str">
        <f t="shared" si="141"/>
        <v/>
      </c>
      <c r="DG237" s="138" t="str">
        <f>IF(ISBLANK(DATASHEET!DI223),"",DATASHEET!DI223)</f>
        <v/>
      </c>
      <c r="DH237" s="198" t="str">
        <f>IF(ISBLANK(DATASHEET!DJ223),"",DATASHEET!DJ223)</f>
        <v/>
      </c>
      <c r="DI237" s="140" t="str">
        <f>IF(DJ237="","",IFERROR(VLOOKUP(DATASHEET!DL223,lookup,2,FALSE)-$P237,""))</f>
        <v/>
      </c>
      <c r="DJ237" s="156" t="str">
        <f>IFERROR(INDEX(DATASHEET!$A$1:$DG$299,MATCH(PROGRESS!$A237,DATASHEET!$A$1:$A$299,0),MATCH(PROGRESS!DK$2,DATASHEET!$A$1:$DG$1,0)),"")</f>
        <v/>
      </c>
      <c r="DK237" s="156" t="str">
        <f t="shared" si="182"/>
        <v/>
      </c>
      <c r="DL237" s="138" t="str">
        <f>IF(ISBLANK(DATASHEET!DM223),"",DATASHEET!DM223)</f>
        <v/>
      </c>
      <c r="DM237" s="198" t="str">
        <f>IF(ISBLANK(DATASHEET!DN223),"",DATASHEET!DN223)</f>
        <v/>
      </c>
      <c r="DN237" s="140" t="str">
        <f>IF(DO237="","",IFERROR(VLOOKUP(DATASHEET!DP223,lookup,2,FALSE)-$P237,""))</f>
        <v/>
      </c>
      <c r="DO237" s="156" t="str">
        <f>IFERROR(INDEX(DATASHEET!$A$1:$DG$299,MATCH(PROGRESS!$A237,DATASHEET!$A$1:$A$299,0),MATCH(PROGRESS!DP$2,DATASHEET!$A$1:$DG$1,0)),"")</f>
        <v/>
      </c>
      <c r="DP237" s="156" t="str">
        <f t="shared" si="183"/>
        <v/>
      </c>
      <c r="DQ237" s="138" t="str">
        <f>IF(ISBLANK(DATASHEET!DQ223),"",DATASHEET!DQ223)</f>
        <v/>
      </c>
      <c r="DR237" s="198" t="str">
        <f>IF(ISBLANK(DATASHEET!DR223),"",DATASHEET!DR223)</f>
        <v/>
      </c>
      <c r="DS237" s="140" t="str">
        <f>IF(DT237="","",IFERROR(VLOOKUP(DATASHEET!DT223,lookup,2,FALSE)-$P237,""))</f>
        <v/>
      </c>
      <c r="DT237" s="156" t="str">
        <f>IFERROR(INDEX(DATASHEET!$A$1:$DG$299,MATCH(PROGRESS!$A237,DATASHEET!$A$1:$A$299,0),MATCH(PROGRESS!DU$2,DATASHEET!$A$1:$DG$1,0)),"")</f>
        <v/>
      </c>
      <c r="DU237" s="156" t="str">
        <f t="shared" si="184"/>
        <v/>
      </c>
      <c r="DV237" s="138" t="str">
        <f>IF(ISBLANK(DATASHEET!DU223),"",DATASHEET!DU223)</f>
        <v/>
      </c>
      <c r="DW237" s="198" t="str">
        <f>IF(ISBLANK(DATASHEET!DV223),"",DATASHEET!DV223)</f>
        <v/>
      </c>
      <c r="DX237" s="140" t="str">
        <f>IF(DY237="","",IFERROR(VLOOKUP(DATASHEET!DX223,lookup,2,FALSE)-$P237,""))</f>
        <v/>
      </c>
      <c r="DY237" s="156" t="str">
        <f>IFERROR(INDEX(DATASHEET!$A$1:$DG$299,MATCH(PROGRESS!$A237,DATASHEET!$A$1:$A$299,0),MATCH(PROGRESS!DZ$2,DATASHEET!$A$1:$DG$1,0)),"")</f>
        <v/>
      </c>
      <c r="DZ237" s="156" t="str">
        <f t="shared" si="185"/>
        <v/>
      </c>
      <c r="EA237" s="138" t="str">
        <f>IF(ISBLANK(DATASHEET!DY223),"",DATASHEET!DY223)</f>
        <v/>
      </c>
      <c r="EB237" s="198" t="str">
        <f>IF(ISBLANK(DATASHEET!DZ223),"",DATASHEET!DZ223)</f>
        <v/>
      </c>
      <c r="HA237" t="s">
        <v>375</v>
      </c>
      <c r="HB237" t="s">
        <v>375</v>
      </c>
    </row>
    <row r="238" spans="1:210" x14ac:dyDescent="0.25">
      <c r="A238" s="179">
        <f>DATASHEET!A224</f>
        <v>0</v>
      </c>
      <c r="B238" s="58">
        <f>DATASHEET!B224</f>
        <v>0</v>
      </c>
      <c r="C238" s="169">
        <f>DATASHEET!C224</f>
        <v>0</v>
      </c>
      <c r="D238" s="170">
        <f>DATASHEET!D224</f>
        <v>0</v>
      </c>
      <c r="E238" s="170">
        <f>DATASHEET!J224</f>
        <v>0</v>
      </c>
      <c r="F238" s="170">
        <f>DATASHEET!E224</f>
        <v>0</v>
      </c>
      <c r="G238" s="170">
        <f>DATASHEET!F224</f>
        <v>0</v>
      </c>
      <c r="H238" s="170">
        <f>DATASHEET!G224</f>
        <v>0</v>
      </c>
      <c r="I238" s="170">
        <f>DATASHEET!H224</f>
        <v>0</v>
      </c>
      <c r="J238" s="170">
        <f>DATASHEET!I224</f>
        <v>0</v>
      </c>
      <c r="K238" s="171" t="str">
        <f>DATASHEET!M224</f>
        <v/>
      </c>
      <c r="L238" s="88" t="str">
        <f t="shared" si="121"/>
        <v/>
      </c>
      <c r="M238" s="88" t="str">
        <f t="shared" si="122"/>
        <v/>
      </c>
      <c r="N238" s="498" t="str">
        <f>IF(ISBLANK(DATASHEET!L224),"",DATASHEET!L224)</f>
        <v/>
      </c>
      <c r="O238" s="109" t="str">
        <f>IFERROR(IF(VLOOKUP(DATASHEET!A224,[5]YEAR11!$A$2:$AF$236,18,FALSE)="","",VLOOKUP(DATASHEET!A224,[5]YEAR11!$A$2:$AF$236,18,FALSE)),"")</f>
        <v/>
      </c>
      <c r="P238" s="111" t="str">
        <f>IFERROR(IF(VLOOKUP(DATASHEET!A224,[5]YEAR11!$A$2:$AF$237,19,FALSE)="","",VLOOKUP(DATASHEET!A224,[5]YEAR11!$A$2:$AF$237,19,FALSE)),"")</f>
        <v/>
      </c>
      <c r="Q238" s="143" t="str">
        <f>'P8 BREAKDOWN'!M226</f>
        <v/>
      </c>
      <c r="R238" s="140" t="str">
        <f>IF(S238="","",IFERROR(VLOOKUP(DATASHEET!AF224,lookup,2,FALSE)-$P238,""))</f>
        <v/>
      </c>
      <c r="S238" s="156" t="str">
        <f>IFERROR(INDEX(DATASHEET!$A$1:$DG$299,MATCH(PROGRESS!$A238,DATASHEET!$A$1:$A$299,0),MATCH(PROGRESS!T$2,DATASHEET!$A$1:$DG$1,0)),"")</f>
        <v/>
      </c>
      <c r="T238" s="156" t="str">
        <f t="shared" si="166"/>
        <v/>
      </c>
      <c r="U238" s="138" t="str">
        <f>IF(ISBLANK(DATASHEET!AG224),"",DATASHEET!AG224)</f>
        <v/>
      </c>
      <c r="V238" s="198" t="str">
        <f>IF(ISBLANK(DATASHEET!AH224),"",DATASHEET!AH224)</f>
        <v/>
      </c>
      <c r="W238" s="140" t="str">
        <f>IF(X238="","",IFERROR(VLOOKUP(DATASHEET!AJ224,lookup,2,FALSE)-$P238,""))</f>
        <v/>
      </c>
      <c r="X238" s="156" t="str">
        <f>IFERROR(INDEX(DATASHEET!$A$1:$DG$299,MATCH(PROGRESS!$A238,DATASHEET!$A$1:$A$299,0),MATCH(PROGRESS!Y$2,DATASHEET!$A$1:$DG$1,0)),"")</f>
        <v/>
      </c>
      <c r="Y238" s="156" t="str">
        <f t="shared" si="167"/>
        <v/>
      </c>
      <c r="Z238" s="138" t="str">
        <f>IF(ISBLANK(DATASHEET!AK224),"",DATASHEET!AK224)</f>
        <v/>
      </c>
      <c r="AA238" s="198" t="str">
        <f>IF(ISBLANK(DATASHEET!AL224),"",DATASHEET!AL224)</f>
        <v/>
      </c>
      <c r="AB238" s="140" t="str">
        <f>IF(AC238="","",IFERROR(VLOOKUP(DATASHEET!AN224,lookup,2,FALSE)-$P238,""))</f>
        <v/>
      </c>
      <c r="AC238" s="156" t="str">
        <f>IFERROR(INDEX(DATASHEET!$A$1:$DG$299,MATCH(PROGRESS!$A238,DATASHEET!$A$1:$A$299,0),MATCH(PROGRESS!AD$2,DATASHEET!$A$1:$DG$1,0)),"")</f>
        <v/>
      </c>
      <c r="AD238" s="156" t="str">
        <f t="shared" si="168"/>
        <v/>
      </c>
      <c r="AE238" s="138" t="str">
        <f>IF(ISBLANK(DATASHEET!AO224),"",DATASHEET!AO224)</f>
        <v/>
      </c>
      <c r="AF238" s="198" t="str">
        <f>IF(ISBLANK(DATASHEET!AP224),"",DATASHEET!AP224)</f>
        <v/>
      </c>
      <c r="AG238" s="140" t="str">
        <f>IF(AH238="","",IFERROR(VLOOKUP(DATASHEET!AR224,lookup,2,FALSE)-$P238,""))</f>
        <v/>
      </c>
      <c r="AH238" s="156" t="str">
        <f>IFERROR(INDEX(DATASHEET!$A$1:$DG$299,MATCH(PROGRESS!$A238,DATASHEET!$A$1:$A$299,0),MATCH(PROGRESS!AI$2,DATASHEET!$A$1:$DG$1,0)),"")</f>
        <v/>
      </c>
      <c r="AI238" s="156" t="str">
        <f t="shared" si="169"/>
        <v/>
      </c>
      <c r="AJ238" s="138" t="str">
        <f>IF(ISBLANK(DATASHEET!AS224),"",DATASHEET!AS224)</f>
        <v/>
      </c>
      <c r="AK238" s="198" t="str">
        <f>IF(ISBLANK(DATASHEET!AT224),"",DATASHEET!AT224)</f>
        <v/>
      </c>
      <c r="AL238" s="140" t="str">
        <f>IF(AM238="","",IFERROR(VLOOKUP(DATASHEET!AV224,lookup,2,FALSE)-$P238,""))</f>
        <v/>
      </c>
      <c r="AM238" s="156" t="str">
        <f>IFERROR(INDEX(DATASHEET!$A$1:$DG$299,MATCH(PROGRESS!$A238,DATASHEET!$A$1:$A$299,0),MATCH(PROGRESS!AN$2,DATASHEET!$A$1:$DG$1,0)),"")</f>
        <v/>
      </c>
      <c r="AN238" s="156" t="str">
        <f t="shared" si="170"/>
        <v/>
      </c>
      <c r="AO238" s="138" t="str">
        <f>IF(ISBLANK(DATASHEET!AW224),"",DATASHEET!AW224)</f>
        <v/>
      </c>
      <c r="AP238" s="198" t="str">
        <f>IF(ISBLANK(DATASHEET!AX224),"",DATASHEET!AX224)</f>
        <v/>
      </c>
      <c r="AQ238" s="140" t="str">
        <f>IF(AR238="","",IFERROR(VLOOKUP(DATASHEET!AZ224,lookup,2,FALSE)-$P238,""))</f>
        <v/>
      </c>
      <c r="AR238" s="156" t="str">
        <f>IFERROR(INDEX(DATASHEET!$A$1:$DG$299,MATCH(PROGRESS!$A238,DATASHEET!$A$1:$A$299,0),MATCH(PROGRESS!AS$2,DATASHEET!$A$1:$DG$1,0)),"")</f>
        <v/>
      </c>
      <c r="AS238" s="156" t="str">
        <f t="shared" si="171"/>
        <v/>
      </c>
      <c r="AT238" s="138" t="str">
        <f>IF(ISBLANK(DATASHEET!BA224),"",DATASHEET!BA224)</f>
        <v/>
      </c>
      <c r="AU238" s="198" t="str">
        <f>IF(ISBLANK(DATASHEET!BB224),"",DATASHEET!BB224)</f>
        <v/>
      </c>
      <c r="AV238" s="140" t="str">
        <f>IF(AW238="","",IFERROR(VLOOKUP(DATASHEET!BD224,lookup,2,FALSE)-$P238,""))</f>
        <v/>
      </c>
      <c r="AW238" s="156" t="str">
        <f>IFERROR(INDEX(DATASHEET!$A$1:$DG$299,MATCH(PROGRESS!$A238,DATASHEET!$A$1:$A$299,0),MATCH(PROGRESS!AX$2,DATASHEET!$A$1:$DG$1,0)),"")</f>
        <v/>
      </c>
      <c r="AX238" s="156" t="str">
        <f t="shared" si="172"/>
        <v/>
      </c>
      <c r="AY238" s="138" t="str">
        <f>IF(ISBLANK(DATASHEET!BE224),"",DATASHEET!BE224)</f>
        <v/>
      </c>
      <c r="AZ238" s="198" t="str">
        <f>IF(ISBLANK(DATASHEET!BF224),"",DATASHEET!BF224)</f>
        <v/>
      </c>
      <c r="BA238" s="140" t="str">
        <f>IF(BB238="","",IFERROR(VLOOKUP(DATASHEET!BH224,lookup,2,FALSE)-$P238,""))</f>
        <v/>
      </c>
      <c r="BB238" s="156" t="str">
        <f>IFERROR(INDEX(DATASHEET!$A$1:$DG$299,MATCH(PROGRESS!$A238,DATASHEET!$A$1:$A$299,0),MATCH(PROGRESS!BC$2,DATASHEET!$A$1:$DG$1,0)),"")</f>
        <v/>
      </c>
      <c r="BC238" s="156" t="str">
        <f t="shared" si="173"/>
        <v/>
      </c>
      <c r="BD238" s="138" t="str">
        <f>IF(ISBLANK(DATASHEET!BI224),"",DATASHEET!BI224)</f>
        <v/>
      </c>
      <c r="BE238" s="198" t="str">
        <f>IF(ISBLANK(DATASHEET!BJ224),"",DATASHEET!BJ224)</f>
        <v/>
      </c>
      <c r="BF238" s="140" t="str">
        <f>IF(BG238="","",IFERROR(VLOOKUP(DATASHEET!BL224,lookup,2,FALSE)-$P238,""))</f>
        <v/>
      </c>
      <c r="BG238" s="156" t="str">
        <f>IFERROR(INDEX(DATASHEET!$A$1:$DG$299,MATCH(PROGRESS!$A238,DATASHEET!$A$1:$A$299,0),MATCH(PROGRESS!BH$2,DATASHEET!$A$1:$DG$1,0)),"")</f>
        <v/>
      </c>
      <c r="BH238" s="156" t="str">
        <f t="shared" si="174"/>
        <v/>
      </c>
      <c r="BI238" s="138" t="str">
        <f>IF(ISBLANK(DATASHEET!BM224),"",DATASHEET!BM224)</f>
        <v/>
      </c>
      <c r="BJ238" s="198" t="str">
        <f>IF(ISBLANK(DATASHEET!BN224),"",DATASHEET!BN224)</f>
        <v/>
      </c>
      <c r="BK238" s="140" t="str">
        <f>IF(BL238="","",IFERROR(VLOOKUP(DATASHEET!BP224,lookup,2,FALSE)-$P238,""))</f>
        <v/>
      </c>
      <c r="BL238" s="156" t="str">
        <f>IFERROR(INDEX(DATASHEET!$A$1:$DG$299,MATCH(PROGRESS!$A238,DATASHEET!$A$1:$A$299,0),MATCH(PROGRESS!BM$2,DATASHEET!$A$1:$DG$1,0)),"")</f>
        <v/>
      </c>
      <c r="BM238" s="156" t="str">
        <f t="shared" si="175"/>
        <v/>
      </c>
      <c r="BN238" s="138" t="str">
        <f>IF(ISBLANK(DATASHEET!BQ224),"",DATASHEET!BQ224)</f>
        <v/>
      </c>
      <c r="BO238" s="198" t="str">
        <f>IF(ISBLANK(DATASHEET!BR224),"",DATASHEET!BR224)</f>
        <v/>
      </c>
      <c r="BP238" s="140" t="str">
        <f>IF(BQ238="","",IFERROR(VLOOKUP(DATASHEET!BX224,lookup,2,FALSE)-$P238,""))</f>
        <v/>
      </c>
      <c r="BQ238" s="156" t="str">
        <f>IFERROR(INDEX(DATASHEET!$A$1:$DG$299,MATCH(PROGRESS!$A238,DATASHEET!$A$1:$A$299,0),MATCH(PROGRESS!BR$2,DATASHEET!$A$1:$DG$1,0)),"")</f>
        <v/>
      </c>
      <c r="BR238" s="156" t="str">
        <f t="shared" si="176"/>
        <v/>
      </c>
      <c r="BS238" s="138" t="str">
        <f>IF(ISBLANK(DATASHEET!BY224),"",DATASHEET!BY224)</f>
        <v/>
      </c>
      <c r="BT238" s="198" t="str">
        <f>IF(ISBLANK(DATASHEET!BZ224),"",DATASHEET!BZ224)</f>
        <v/>
      </c>
      <c r="BU238" s="140" t="str">
        <f>IF(BV238="","",IFERROR(VLOOKUP(DATASHEET!CB224,lookup,2,FALSE)-$P238,""))</f>
        <v/>
      </c>
      <c r="BV238" s="156" t="str">
        <f>IFERROR(INDEX(DATASHEET!$A$1:$DG$299,MATCH(PROGRESS!$A238,DATASHEET!$A$1:$A$299,0),MATCH(PROGRESS!BW$2,DATASHEET!$A$1:$DG$1,0)),"")</f>
        <v/>
      </c>
      <c r="BW238" s="156" t="str">
        <f t="shared" si="134"/>
        <v/>
      </c>
      <c r="BX238" s="138" t="str">
        <f>IF(ISBLANK(DATASHEET!CC224),"",DATASHEET!CC224)</f>
        <v/>
      </c>
      <c r="BY238" s="198" t="str">
        <f>IF(ISBLANK(DATASHEET!CD224),"",DATASHEET!CD224)</f>
        <v/>
      </c>
      <c r="BZ238" s="140" t="str">
        <f>IF(CA238="","",IFERROR(VLOOKUP(DATASHEET!CE224,lookup,2,FALSE)-$P238,""))</f>
        <v/>
      </c>
      <c r="CA238" s="156" t="str">
        <f>IFERROR(INDEX(DATASHEET!$A$1:$DG$299,MATCH(PROGRESS!$A238,DATASHEET!$A$1:$A$299,0),MATCH(PROGRESS!CB$2,DATASHEET!$A$1:$DG$1,0)),"")</f>
        <v/>
      </c>
      <c r="CB238" s="156" t="str">
        <f t="shared" si="135"/>
        <v/>
      </c>
      <c r="CC238" s="138" t="str">
        <f>IF(ISBLANK(DATASHEET!CF224),"",DATASHEET!CF224)</f>
        <v/>
      </c>
      <c r="CD238" s="198" t="str">
        <f>IF(ISBLANK(DATASHEET!CG224),"",DATASHEET!CG224)</f>
        <v/>
      </c>
      <c r="CE238" s="140" t="str">
        <f>IF(CF238="","",IFERROR(VLOOKUP(DATASHEET!CJ224,lookup,2,FALSE)-$P238,""))</f>
        <v/>
      </c>
      <c r="CF238" s="156" t="str">
        <f>IFERROR(INDEX(DATASHEET!$A$1:$DG$299,MATCH(PROGRESS!$A238,DATASHEET!$A$1:$A$299,0),MATCH(PROGRESS!CG$2,DATASHEET!$A$1:$DG$1,0)),"")</f>
        <v/>
      </c>
      <c r="CG238" s="156" t="str">
        <f t="shared" si="177"/>
        <v/>
      </c>
      <c r="CH238" s="138" t="str">
        <f>IF(ISBLANK(DATASHEET!CK224),"",DATASHEET!CK224)</f>
        <v/>
      </c>
      <c r="CI238" s="198" t="str">
        <f>IF(ISBLANK(DATASHEET!CL224),"",DATASHEET!CL224)</f>
        <v/>
      </c>
      <c r="CJ238" s="140" t="str">
        <f>IF(CK238="","",IFERROR(VLOOKUP(DATASHEET!CN224,lookup,2,FALSE)-$P238,""))</f>
        <v/>
      </c>
      <c r="CK238" s="156" t="str">
        <f>IFERROR(INDEX(DATASHEET!$A$1:$DG$299,MATCH(PROGRESS!$A238,DATASHEET!$A$1:$A$299,0),MATCH(PROGRESS!CL$2,DATASHEET!$A$1:$DG$1,0)),"")</f>
        <v/>
      </c>
      <c r="CL238" s="156" t="str">
        <f t="shared" si="178"/>
        <v/>
      </c>
      <c r="CM238" s="138" t="str">
        <f>IF(ISBLANK(DATASHEET!CO224),"",DATASHEET!CO224)</f>
        <v/>
      </c>
      <c r="CN238" s="198" t="str">
        <f>IF(ISBLANK(DATASHEET!CP224),"",DATASHEET!CP224)</f>
        <v/>
      </c>
      <c r="CO238" s="140" t="str">
        <f>IF(CP238="","",IFERROR(VLOOKUP(DATASHEET!CR224,lookup,2,FALSE)-$P238,""))</f>
        <v/>
      </c>
      <c r="CP238" s="156" t="str">
        <f>IFERROR(INDEX(DATASHEET!$A$1:$DG$299,MATCH(PROGRESS!$A238,DATASHEET!$A$1:$A$299,0),MATCH(PROGRESS!CQ$2,DATASHEET!$A$1:$DG$1,0)),"")</f>
        <v/>
      </c>
      <c r="CQ238" s="156" t="str">
        <f t="shared" si="179"/>
        <v/>
      </c>
      <c r="CR238" s="138" t="str">
        <f>IF(ISBLANK(DATASHEET!CS224),"",DATASHEET!CS224)</f>
        <v/>
      </c>
      <c r="CS238" s="198" t="str">
        <f>IF(ISBLANK(DATASHEET!CT224),"",DATASHEET!CT224)</f>
        <v/>
      </c>
      <c r="CT238" s="140" t="str">
        <f>IF(CU238="","",IFERROR(VLOOKUP(DATASHEET!CV224,lookup,2,FALSE)-$P238,""))</f>
        <v/>
      </c>
      <c r="CU238" s="156" t="str">
        <f>IFERROR(INDEX(DATASHEET!$A$1:$DG$299,MATCH(PROGRESS!$A238,DATASHEET!$A$1:$A$299,0),MATCH(PROGRESS!CV$2,DATASHEET!$A$1:$DG$1,0)),"")</f>
        <v/>
      </c>
      <c r="CV238" s="156" t="str">
        <f t="shared" si="180"/>
        <v/>
      </c>
      <c r="CW238" s="138" t="str">
        <f>IF(ISBLANK(DATASHEET!CW224),"",DATASHEET!CW224)</f>
        <v/>
      </c>
      <c r="CX238" s="198" t="str">
        <f>IF(ISBLANK(DATASHEET!CX224),"",DATASHEET!CX224)</f>
        <v/>
      </c>
      <c r="CY238" s="140" t="str">
        <f>IF(CZ238="","",IFERROR(VLOOKUP(DATASHEET!DD224,lookup,2,FALSE)-$P238,""))</f>
        <v/>
      </c>
      <c r="CZ238" s="156" t="str">
        <f>IFERROR(INDEX(DATASHEET!$A$1:$DG$299,MATCH(PROGRESS!$A238,DATASHEET!$A$1:$A$299,0),MATCH(PROGRESS!DA$2,DATASHEET!$A$1:$DG$1,0)),"")</f>
        <v/>
      </c>
      <c r="DA238" s="156" t="str">
        <f t="shared" si="181"/>
        <v/>
      </c>
      <c r="DB238" s="138" t="str">
        <f>IF(ISBLANK(DATASHEET!DE224),"",DATASHEET!DE224)</f>
        <v/>
      </c>
      <c r="DC238" s="198" t="str">
        <f>IF(ISBLANK(DATASHEET!DF224),"",DATASHEET!DF224)</f>
        <v/>
      </c>
      <c r="DD238" s="140" t="str">
        <f>IF(DE238="","",IFERROR(VLOOKUP(DATASHEET!DH224,lookup,2,FALSE)-$P238,""))</f>
        <v/>
      </c>
      <c r="DE238" s="156" t="str">
        <f>IFERROR(INDEX(DATASHEET!$A$1:$DG$299,MATCH(PROGRESS!$A238,DATASHEET!$A$1:$A$299,0),MATCH(PROGRESS!DF$2,DATASHEET!$A$1:$DG$1,0)),"")</f>
        <v/>
      </c>
      <c r="DF238" s="156" t="str">
        <f t="shared" si="141"/>
        <v/>
      </c>
      <c r="DG238" s="138" t="str">
        <f>IF(ISBLANK(DATASHEET!DI224),"",DATASHEET!DI224)</f>
        <v/>
      </c>
      <c r="DH238" s="198" t="str">
        <f>IF(ISBLANK(DATASHEET!DJ224),"",DATASHEET!DJ224)</f>
        <v/>
      </c>
      <c r="DI238" s="140" t="str">
        <f>IF(DJ238="","",IFERROR(VLOOKUP(DATASHEET!DL224,lookup,2,FALSE)-$P238,""))</f>
        <v/>
      </c>
      <c r="DJ238" s="156" t="str">
        <f>IFERROR(INDEX(DATASHEET!$A$1:$DG$299,MATCH(PROGRESS!$A238,DATASHEET!$A$1:$A$299,0),MATCH(PROGRESS!DK$2,DATASHEET!$A$1:$DG$1,0)),"")</f>
        <v/>
      </c>
      <c r="DK238" s="156" t="str">
        <f t="shared" si="182"/>
        <v/>
      </c>
      <c r="DL238" s="138" t="str">
        <f>IF(ISBLANK(DATASHEET!DM224),"",DATASHEET!DM224)</f>
        <v/>
      </c>
      <c r="DM238" s="198" t="str">
        <f>IF(ISBLANK(DATASHEET!DN224),"",DATASHEET!DN224)</f>
        <v/>
      </c>
      <c r="DN238" s="140" t="str">
        <f>IF(DO238="","",IFERROR(VLOOKUP(DATASHEET!DP224,lookup,2,FALSE)-$P238,""))</f>
        <v/>
      </c>
      <c r="DO238" s="156" t="str">
        <f>IFERROR(INDEX(DATASHEET!$A$1:$DG$299,MATCH(PROGRESS!$A238,DATASHEET!$A$1:$A$299,0),MATCH(PROGRESS!DP$2,DATASHEET!$A$1:$DG$1,0)),"")</f>
        <v/>
      </c>
      <c r="DP238" s="156" t="str">
        <f t="shared" si="183"/>
        <v/>
      </c>
      <c r="DQ238" s="138" t="str">
        <f>IF(ISBLANK(DATASHEET!DQ224),"",DATASHEET!DQ224)</f>
        <v/>
      </c>
      <c r="DR238" s="198" t="str">
        <f>IF(ISBLANK(DATASHEET!DR224),"",DATASHEET!DR224)</f>
        <v/>
      </c>
      <c r="DS238" s="140" t="str">
        <f>IF(DT238="","",IFERROR(VLOOKUP(DATASHEET!DT224,lookup,2,FALSE)-$P238,""))</f>
        <v/>
      </c>
      <c r="DT238" s="156" t="str">
        <f>IFERROR(INDEX(DATASHEET!$A$1:$DG$299,MATCH(PROGRESS!$A238,DATASHEET!$A$1:$A$299,0),MATCH(PROGRESS!DU$2,DATASHEET!$A$1:$DG$1,0)),"")</f>
        <v/>
      </c>
      <c r="DU238" s="156" t="str">
        <f t="shared" si="184"/>
        <v/>
      </c>
      <c r="DV238" s="138" t="str">
        <f>IF(ISBLANK(DATASHEET!DU224),"",DATASHEET!DU224)</f>
        <v/>
      </c>
      <c r="DW238" s="198" t="str">
        <f>IF(ISBLANK(DATASHEET!DV224),"",DATASHEET!DV224)</f>
        <v/>
      </c>
      <c r="DX238" s="140" t="str">
        <f>IF(DY238="","",IFERROR(VLOOKUP(DATASHEET!DX224,lookup,2,FALSE)-$P238,""))</f>
        <v/>
      </c>
      <c r="DY238" s="156" t="str">
        <f>IFERROR(INDEX(DATASHEET!$A$1:$DG$299,MATCH(PROGRESS!$A238,DATASHEET!$A$1:$A$299,0),MATCH(PROGRESS!DZ$2,DATASHEET!$A$1:$DG$1,0)),"")</f>
        <v/>
      </c>
      <c r="DZ238" s="156" t="str">
        <f t="shared" si="185"/>
        <v/>
      </c>
      <c r="EA238" s="138" t="str">
        <f>IF(ISBLANK(DATASHEET!DY224),"",DATASHEET!DY224)</f>
        <v/>
      </c>
      <c r="EB238" s="198" t="str">
        <f>IF(ISBLANK(DATASHEET!DZ224),"",DATASHEET!DZ224)</f>
        <v/>
      </c>
      <c r="HB238" t="s">
        <v>377</v>
      </c>
    </row>
    <row r="239" spans="1:210" x14ac:dyDescent="0.25">
      <c r="A239" s="179">
        <f>DATASHEET!A225</f>
        <v>0</v>
      </c>
      <c r="B239" s="58">
        <f>DATASHEET!B225</f>
        <v>0</v>
      </c>
      <c r="C239" s="169">
        <f>DATASHEET!C225</f>
        <v>0</v>
      </c>
      <c r="D239" s="170">
        <f>DATASHEET!D225</f>
        <v>0</v>
      </c>
      <c r="E239" s="170">
        <f>DATASHEET!J225</f>
        <v>0</v>
      </c>
      <c r="F239" s="170">
        <f>DATASHEET!E225</f>
        <v>0</v>
      </c>
      <c r="G239" s="170">
        <f>DATASHEET!F225</f>
        <v>0</v>
      </c>
      <c r="H239" s="170">
        <f>DATASHEET!G225</f>
        <v>0</v>
      </c>
      <c r="I239" s="170">
        <f>DATASHEET!H225</f>
        <v>0</v>
      </c>
      <c r="J239" s="170">
        <f>DATASHEET!I225</f>
        <v>0</v>
      </c>
      <c r="K239" s="171" t="str">
        <f>DATASHEET!M225</f>
        <v/>
      </c>
      <c r="L239" s="88" t="str">
        <f t="shared" si="121"/>
        <v/>
      </c>
      <c r="M239" s="88" t="str">
        <f t="shared" si="122"/>
        <v/>
      </c>
      <c r="N239" s="498" t="str">
        <f>IF(ISBLANK(DATASHEET!L225),"",DATASHEET!L225)</f>
        <v/>
      </c>
      <c r="O239" s="109" t="str">
        <f>IFERROR(IF(VLOOKUP(DATASHEET!A225,[5]YEAR11!$A$2:$AF$236,18,FALSE)="","",VLOOKUP(DATASHEET!A225,[5]YEAR11!$A$2:$AF$236,18,FALSE)),"")</f>
        <v/>
      </c>
      <c r="P239" s="111" t="str">
        <f>IFERROR(IF(VLOOKUP(DATASHEET!A225,[5]YEAR11!$A$2:$AF$237,19,FALSE)="","",VLOOKUP(DATASHEET!A225,[5]YEAR11!$A$2:$AF$237,19,FALSE)),"")</f>
        <v/>
      </c>
      <c r="Q239" s="143" t="str">
        <f>'P8 BREAKDOWN'!M227</f>
        <v/>
      </c>
      <c r="R239" s="140" t="str">
        <f>IF(S239="","",IFERROR(VLOOKUP(DATASHEET!AF225,lookup,2,FALSE)-$P239,""))</f>
        <v/>
      </c>
      <c r="S239" s="156" t="str">
        <f>IFERROR(INDEX(DATASHEET!$A$1:$DG$299,MATCH(PROGRESS!$A239,DATASHEET!$A$1:$A$299,0),MATCH(PROGRESS!T$2,DATASHEET!$A$1:$DG$1,0)),"")</f>
        <v/>
      </c>
      <c r="T239" s="156" t="str">
        <f t="shared" si="166"/>
        <v/>
      </c>
      <c r="U239" s="138" t="str">
        <f>IF(ISBLANK(DATASHEET!AG225),"",DATASHEET!AG225)</f>
        <v/>
      </c>
      <c r="V239" s="198" t="str">
        <f>IF(ISBLANK(DATASHEET!AH225),"",DATASHEET!AH225)</f>
        <v/>
      </c>
      <c r="W239" s="140" t="str">
        <f>IF(X239="","",IFERROR(VLOOKUP(DATASHEET!AJ225,lookup,2,FALSE)-$P239,""))</f>
        <v/>
      </c>
      <c r="X239" s="156" t="str">
        <f>IFERROR(INDEX(DATASHEET!$A$1:$DG$299,MATCH(PROGRESS!$A239,DATASHEET!$A$1:$A$299,0),MATCH(PROGRESS!Y$2,DATASHEET!$A$1:$DG$1,0)),"")</f>
        <v/>
      </c>
      <c r="Y239" s="156" t="str">
        <f t="shared" si="167"/>
        <v/>
      </c>
      <c r="Z239" s="138" t="str">
        <f>IF(ISBLANK(DATASHEET!AK225),"",DATASHEET!AK225)</f>
        <v/>
      </c>
      <c r="AA239" s="198" t="str">
        <f>IF(ISBLANK(DATASHEET!AL225),"",DATASHEET!AL225)</f>
        <v/>
      </c>
      <c r="AB239" s="140" t="str">
        <f>IF(AC239="","",IFERROR(VLOOKUP(DATASHEET!AN225,lookup,2,FALSE)-$P239,""))</f>
        <v/>
      </c>
      <c r="AC239" s="156" t="str">
        <f>IFERROR(INDEX(DATASHEET!$A$1:$DG$299,MATCH(PROGRESS!$A239,DATASHEET!$A$1:$A$299,0),MATCH(PROGRESS!AD$2,DATASHEET!$A$1:$DG$1,0)),"")</f>
        <v/>
      </c>
      <c r="AD239" s="156" t="str">
        <f t="shared" si="168"/>
        <v/>
      </c>
      <c r="AE239" s="138" t="str">
        <f>IF(ISBLANK(DATASHEET!AO225),"",DATASHEET!AO225)</f>
        <v/>
      </c>
      <c r="AF239" s="198" t="str">
        <f>IF(ISBLANK(DATASHEET!AP225),"",DATASHEET!AP225)</f>
        <v/>
      </c>
      <c r="AG239" s="140" t="str">
        <f>IF(AH239="","",IFERROR(VLOOKUP(DATASHEET!AR225,lookup,2,FALSE)-$P239,""))</f>
        <v/>
      </c>
      <c r="AH239" s="156" t="str">
        <f>IFERROR(INDEX(DATASHEET!$A$1:$DG$299,MATCH(PROGRESS!$A239,DATASHEET!$A$1:$A$299,0),MATCH(PROGRESS!AI$2,DATASHEET!$A$1:$DG$1,0)),"")</f>
        <v/>
      </c>
      <c r="AI239" s="156" t="str">
        <f t="shared" si="169"/>
        <v/>
      </c>
      <c r="AJ239" s="138" t="str">
        <f>IF(ISBLANK(DATASHEET!AS225),"",DATASHEET!AS225)</f>
        <v/>
      </c>
      <c r="AK239" s="198" t="str">
        <f>IF(ISBLANK(DATASHEET!AT225),"",DATASHEET!AT225)</f>
        <v/>
      </c>
      <c r="AL239" s="140" t="str">
        <f>IF(AM239="","",IFERROR(VLOOKUP(DATASHEET!AV225,lookup,2,FALSE)-$P239,""))</f>
        <v/>
      </c>
      <c r="AM239" s="156" t="str">
        <f>IFERROR(INDEX(DATASHEET!$A$1:$DG$299,MATCH(PROGRESS!$A239,DATASHEET!$A$1:$A$299,0),MATCH(PROGRESS!AN$2,DATASHEET!$A$1:$DG$1,0)),"")</f>
        <v/>
      </c>
      <c r="AN239" s="156" t="str">
        <f t="shared" si="170"/>
        <v/>
      </c>
      <c r="AO239" s="138" t="str">
        <f>IF(ISBLANK(DATASHEET!AW225),"",DATASHEET!AW225)</f>
        <v/>
      </c>
      <c r="AP239" s="198" t="str">
        <f>IF(ISBLANK(DATASHEET!AX225),"",DATASHEET!AX225)</f>
        <v/>
      </c>
      <c r="AQ239" s="140" t="str">
        <f>IF(AR239="","",IFERROR(VLOOKUP(DATASHEET!AZ225,lookup,2,FALSE)-$P239,""))</f>
        <v/>
      </c>
      <c r="AR239" s="156" t="str">
        <f>IFERROR(INDEX(DATASHEET!$A$1:$DG$299,MATCH(PROGRESS!$A239,DATASHEET!$A$1:$A$299,0),MATCH(PROGRESS!AS$2,DATASHEET!$A$1:$DG$1,0)),"")</f>
        <v/>
      </c>
      <c r="AS239" s="156" t="str">
        <f t="shared" si="171"/>
        <v/>
      </c>
      <c r="AT239" s="138" t="str">
        <f>IF(ISBLANK(DATASHEET!BA225),"",DATASHEET!BA225)</f>
        <v/>
      </c>
      <c r="AU239" s="198" t="str">
        <f>IF(ISBLANK(DATASHEET!BB225),"",DATASHEET!BB225)</f>
        <v/>
      </c>
      <c r="AV239" s="140" t="str">
        <f>IF(AW239="","",IFERROR(VLOOKUP(DATASHEET!BD225,lookup,2,FALSE)-$P239,""))</f>
        <v/>
      </c>
      <c r="AW239" s="156" t="str">
        <f>IFERROR(INDEX(DATASHEET!$A$1:$DG$299,MATCH(PROGRESS!$A239,DATASHEET!$A$1:$A$299,0),MATCH(PROGRESS!AX$2,DATASHEET!$A$1:$DG$1,0)),"")</f>
        <v/>
      </c>
      <c r="AX239" s="156" t="str">
        <f t="shared" si="172"/>
        <v/>
      </c>
      <c r="AY239" s="138" t="str">
        <f>IF(ISBLANK(DATASHEET!BE225),"",DATASHEET!BE225)</f>
        <v/>
      </c>
      <c r="AZ239" s="198" t="str">
        <f>IF(ISBLANK(DATASHEET!BF225),"",DATASHEET!BF225)</f>
        <v/>
      </c>
      <c r="BA239" s="140" t="str">
        <f>IF(BB239="","",IFERROR(VLOOKUP(DATASHEET!BH225,lookup,2,FALSE)-$P239,""))</f>
        <v/>
      </c>
      <c r="BB239" s="156" t="str">
        <f>IFERROR(INDEX(DATASHEET!$A$1:$DG$299,MATCH(PROGRESS!$A239,DATASHEET!$A$1:$A$299,0),MATCH(PROGRESS!BC$2,DATASHEET!$A$1:$DG$1,0)),"")</f>
        <v/>
      </c>
      <c r="BC239" s="156" t="str">
        <f t="shared" si="173"/>
        <v/>
      </c>
      <c r="BD239" s="138" t="str">
        <f>IF(ISBLANK(DATASHEET!BI225),"",DATASHEET!BI225)</f>
        <v/>
      </c>
      <c r="BE239" s="198" t="str">
        <f>IF(ISBLANK(DATASHEET!BJ225),"",DATASHEET!BJ225)</f>
        <v/>
      </c>
      <c r="BF239" s="140" t="str">
        <f>IF(BG239="","",IFERROR(VLOOKUP(DATASHEET!BL225,lookup,2,FALSE)-$P239,""))</f>
        <v/>
      </c>
      <c r="BG239" s="156" t="str">
        <f>IFERROR(INDEX(DATASHEET!$A$1:$DG$299,MATCH(PROGRESS!$A239,DATASHEET!$A$1:$A$299,0),MATCH(PROGRESS!BH$2,DATASHEET!$A$1:$DG$1,0)),"")</f>
        <v/>
      </c>
      <c r="BH239" s="156" t="str">
        <f t="shared" si="174"/>
        <v/>
      </c>
      <c r="BI239" s="138" t="str">
        <f>IF(ISBLANK(DATASHEET!BM225),"",DATASHEET!BM225)</f>
        <v/>
      </c>
      <c r="BJ239" s="198" t="str">
        <f>IF(ISBLANK(DATASHEET!BN225),"",DATASHEET!BN225)</f>
        <v/>
      </c>
      <c r="BK239" s="140" t="str">
        <f>IF(BL239="","",IFERROR(VLOOKUP(DATASHEET!BP225,lookup,2,FALSE)-$P239,""))</f>
        <v/>
      </c>
      <c r="BL239" s="156" t="str">
        <f>IFERROR(INDEX(DATASHEET!$A$1:$DG$299,MATCH(PROGRESS!$A239,DATASHEET!$A$1:$A$299,0),MATCH(PROGRESS!BM$2,DATASHEET!$A$1:$DG$1,0)),"")</f>
        <v/>
      </c>
      <c r="BM239" s="156" t="str">
        <f t="shared" si="175"/>
        <v/>
      </c>
      <c r="BN239" s="138" t="str">
        <f>IF(ISBLANK(DATASHEET!BQ225),"",DATASHEET!BQ225)</f>
        <v/>
      </c>
      <c r="BO239" s="198" t="str">
        <f>IF(ISBLANK(DATASHEET!BR225),"",DATASHEET!BR225)</f>
        <v/>
      </c>
      <c r="BP239" s="140" t="str">
        <f>IF(BQ239="","",IFERROR(VLOOKUP(DATASHEET!BX225,lookup,2,FALSE)-$P239,""))</f>
        <v/>
      </c>
      <c r="BQ239" s="156" t="str">
        <f>IFERROR(INDEX(DATASHEET!$A$1:$DG$299,MATCH(PROGRESS!$A239,DATASHEET!$A$1:$A$299,0),MATCH(PROGRESS!BR$2,DATASHEET!$A$1:$DG$1,0)),"")</f>
        <v/>
      </c>
      <c r="BR239" s="156" t="str">
        <f t="shared" si="176"/>
        <v/>
      </c>
      <c r="BS239" s="138" t="str">
        <f>IF(ISBLANK(DATASHEET!BY225),"",DATASHEET!BY225)</f>
        <v/>
      </c>
      <c r="BT239" s="198" t="str">
        <f>IF(ISBLANK(DATASHEET!BZ225),"",DATASHEET!BZ225)</f>
        <v/>
      </c>
      <c r="BU239" s="140" t="str">
        <f>IF(BV239="","",IFERROR(VLOOKUP(DATASHEET!CB225,lookup,2,FALSE)-$P239,""))</f>
        <v/>
      </c>
      <c r="BV239" s="156" t="str">
        <f>IFERROR(INDEX(DATASHEET!$A$1:$DG$299,MATCH(PROGRESS!$A239,DATASHEET!$A$1:$A$299,0),MATCH(PROGRESS!BW$2,DATASHEET!$A$1:$DG$1,0)),"")</f>
        <v/>
      </c>
      <c r="BW239" s="156" t="str">
        <f t="shared" si="134"/>
        <v/>
      </c>
      <c r="BX239" s="138" t="str">
        <f>IF(ISBLANK(DATASHEET!CC225),"",DATASHEET!CC225)</f>
        <v/>
      </c>
      <c r="BY239" s="198" t="str">
        <f>IF(ISBLANK(DATASHEET!CD225),"",DATASHEET!CD225)</f>
        <v/>
      </c>
      <c r="BZ239" s="140" t="str">
        <f>IF(CA239="","",IFERROR(VLOOKUP(DATASHEET!CE225,lookup,2,FALSE)-$P239,""))</f>
        <v/>
      </c>
      <c r="CA239" s="156" t="str">
        <f>IFERROR(INDEX(DATASHEET!$A$1:$DG$299,MATCH(PROGRESS!$A239,DATASHEET!$A$1:$A$299,0),MATCH(PROGRESS!CB$2,DATASHEET!$A$1:$DG$1,0)),"")</f>
        <v/>
      </c>
      <c r="CB239" s="156" t="str">
        <f t="shared" si="135"/>
        <v/>
      </c>
      <c r="CC239" s="138" t="str">
        <f>IF(ISBLANK(DATASHEET!CF225),"",DATASHEET!CF225)</f>
        <v/>
      </c>
      <c r="CD239" s="198" t="str">
        <f>IF(ISBLANK(DATASHEET!CG225),"",DATASHEET!CG225)</f>
        <v/>
      </c>
      <c r="CE239" s="140" t="str">
        <f>IF(CF239="","",IFERROR(VLOOKUP(DATASHEET!CJ225,lookup,2,FALSE)-$P239,""))</f>
        <v/>
      </c>
      <c r="CF239" s="156" t="str">
        <f>IFERROR(INDEX(DATASHEET!$A$1:$DG$299,MATCH(PROGRESS!$A239,DATASHEET!$A$1:$A$299,0),MATCH(PROGRESS!CG$2,DATASHEET!$A$1:$DG$1,0)),"")</f>
        <v/>
      </c>
      <c r="CG239" s="156" t="str">
        <f t="shared" si="177"/>
        <v/>
      </c>
      <c r="CH239" s="138" t="str">
        <f>IF(ISBLANK(DATASHEET!CK225),"",DATASHEET!CK225)</f>
        <v/>
      </c>
      <c r="CI239" s="198" t="str">
        <f>IF(ISBLANK(DATASHEET!CL225),"",DATASHEET!CL225)</f>
        <v/>
      </c>
      <c r="CJ239" s="140" t="str">
        <f>IF(CK239="","",IFERROR(VLOOKUP(DATASHEET!CN225,lookup,2,FALSE)-$P239,""))</f>
        <v/>
      </c>
      <c r="CK239" s="156" t="str">
        <f>IFERROR(INDEX(DATASHEET!$A$1:$DG$299,MATCH(PROGRESS!$A239,DATASHEET!$A$1:$A$299,0),MATCH(PROGRESS!CL$2,DATASHEET!$A$1:$DG$1,0)),"")</f>
        <v/>
      </c>
      <c r="CL239" s="156" t="str">
        <f t="shared" si="178"/>
        <v/>
      </c>
      <c r="CM239" s="138" t="str">
        <f>IF(ISBLANK(DATASHEET!CO225),"",DATASHEET!CO225)</f>
        <v/>
      </c>
      <c r="CN239" s="198" t="str">
        <f>IF(ISBLANK(DATASHEET!CP225),"",DATASHEET!CP225)</f>
        <v/>
      </c>
      <c r="CO239" s="140" t="str">
        <f>IF(CP239="","",IFERROR(VLOOKUP(DATASHEET!CR225,lookup,2,FALSE)-$P239,""))</f>
        <v/>
      </c>
      <c r="CP239" s="156" t="str">
        <f>IFERROR(INDEX(DATASHEET!$A$1:$DG$299,MATCH(PROGRESS!$A239,DATASHEET!$A$1:$A$299,0),MATCH(PROGRESS!CQ$2,DATASHEET!$A$1:$DG$1,0)),"")</f>
        <v/>
      </c>
      <c r="CQ239" s="156" t="str">
        <f t="shared" si="179"/>
        <v/>
      </c>
      <c r="CR239" s="138" t="str">
        <f>IF(ISBLANK(DATASHEET!CS225),"",DATASHEET!CS225)</f>
        <v/>
      </c>
      <c r="CS239" s="198" t="str">
        <f>IF(ISBLANK(DATASHEET!CT225),"",DATASHEET!CT225)</f>
        <v/>
      </c>
      <c r="CT239" s="140" t="str">
        <f>IF(CU239="","",IFERROR(VLOOKUP(DATASHEET!CV225,lookup,2,FALSE)-$P239,""))</f>
        <v/>
      </c>
      <c r="CU239" s="156" t="str">
        <f>IFERROR(INDEX(DATASHEET!$A$1:$DG$299,MATCH(PROGRESS!$A239,DATASHEET!$A$1:$A$299,0),MATCH(PROGRESS!CV$2,DATASHEET!$A$1:$DG$1,0)),"")</f>
        <v/>
      </c>
      <c r="CV239" s="156" t="str">
        <f t="shared" si="180"/>
        <v/>
      </c>
      <c r="CW239" s="138" t="str">
        <f>IF(ISBLANK(DATASHEET!CW225),"",DATASHEET!CW225)</f>
        <v/>
      </c>
      <c r="CX239" s="198" t="str">
        <f>IF(ISBLANK(DATASHEET!CX225),"",DATASHEET!CX225)</f>
        <v/>
      </c>
      <c r="CY239" s="140" t="str">
        <f>IF(CZ239="","",IFERROR(VLOOKUP(DATASHEET!DD225,lookup,2,FALSE)-$P239,""))</f>
        <v/>
      </c>
      <c r="CZ239" s="156" t="str">
        <f>IFERROR(INDEX(DATASHEET!$A$1:$DG$299,MATCH(PROGRESS!$A239,DATASHEET!$A$1:$A$299,0),MATCH(PROGRESS!DA$2,DATASHEET!$A$1:$DG$1,0)),"")</f>
        <v/>
      </c>
      <c r="DA239" s="156" t="str">
        <f t="shared" si="181"/>
        <v/>
      </c>
      <c r="DB239" s="138" t="str">
        <f>IF(ISBLANK(DATASHEET!DE225),"",DATASHEET!DE225)</f>
        <v/>
      </c>
      <c r="DC239" s="198" t="str">
        <f>IF(ISBLANK(DATASHEET!DF225),"",DATASHEET!DF225)</f>
        <v/>
      </c>
      <c r="DD239" s="140" t="str">
        <f>IF(DE239="","",IFERROR(VLOOKUP(DATASHEET!DH225,lookup,2,FALSE)-$P239,""))</f>
        <v/>
      </c>
      <c r="DE239" s="156" t="str">
        <f>IFERROR(INDEX(DATASHEET!$A$1:$DG$299,MATCH(PROGRESS!$A239,DATASHEET!$A$1:$A$299,0),MATCH(PROGRESS!DF$2,DATASHEET!$A$1:$DG$1,0)),"")</f>
        <v/>
      </c>
      <c r="DF239" s="156" t="str">
        <f t="shared" si="141"/>
        <v/>
      </c>
      <c r="DG239" s="138" t="str">
        <f>IF(ISBLANK(DATASHEET!DI225),"",DATASHEET!DI225)</f>
        <v/>
      </c>
      <c r="DH239" s="198" t="str">
        <f>IF(ISBLANK(DATASHEET!DJ225),"",DATASHEET!DJ225)</f>
        <v/>
      </c>
      <c r="DI239" s="140" t="str">
        <f>IF(DJ239="","",IFERROR(VLOOKUP(DATASHEET!DL225,lookup,2,FALSE)-$P239,""))</f>
        <v/>
      </c>
      <c r="DJ239" s="156" t="str">
        <f>IFERROR(INDEX(DATASHEET!$A$1:$DG$299,MATCH(PROGRESS!$A239,DATASHEET!$A$1:$A$299,0),MATCH(PROGRESS!DK$2,DATASHEET!$A$1:$DG$1,0)),"")</f>
        <v/>
      </c>
      <c r="DK239" s="156" t="str">
        <f t="shared" si="182"/>
        <v/>
      </c>
      <c r="DL239" s="138" t="str">
        <f>IF(ISBLANK(DATASHEET!DM225),"",DATASHEET!DM225)</f>
        <v/>
      </c>
      <c r="DM239" s="198" t="str">
        <f>IF(ISBLANK(DATASHEET!DN225),"",DATASHEET!DN225)</f>
        <v/>
      </c>
      <c r="DN239" s="140" t="str">
        <f>IF(DO239="","",IFERROR(VLOOKUP(DATASHEET!DP225,lookup,2,FALSE)-$P239,""))</f>
        <v/>
      </c>
      <c r="DO239" s="156" t="str">
        <f>IFERROR(INDEX(DATASHEET!$A$1:$DG$299,MATCH(PROGRESS!$A239,DATASHEET!$A$1:$A$299,0),MATCH(PROGRESS!DP$2,DATASHEET!$A$1:$DG$1,0)),"")</f>
        <v/>
      </c>
      <c r="DP239" s="156" t="str">
        <f t="shared" si="183"/>
        <v/>
      </c>
      <c r="DQ239" s="138" t="str">
        <f>IF(ISBLANK(DATASHEET!DQ225),"",DATASHEET!DQ225)</f>
        <v/>
      </c>
      <c r="DR239" s="198" t="str">
        <f>IF(ISBLANK(DATASHEET!DR225),"",DATASHEET!DR225)</f>
        <v/>
      </c>
      <c r="DS239" s="140" t="str">
        <f>IF(DT239="","",IFERROR(VLOOKUP(DATASHEET!DT225,lookup,2,FALSE)-$P239,""))</f>
        <v/>
      </c>
      <c r="DT239" s="156" t="str">
        <f>IFERROR(INDEX(DATASHEET!$A$1:$DG$299,MATCH(PROGRESS!$A239,DATASHEET!$A$1:$A$299,0),MATCH(PROGRESS!DU$2,DATASHEET!$A$1:$DG$1,0)),"")</f>
        <v/>
      </c>
      <c r="DU239" s="156" t="str">
        <f t="shared" si="184"/>
        <v/>
      </c>
      <c r="DV239" s="138" t="str">
        <f>IF(ISBLANK(DATASHEET!DU225),"",DATASHEET!DU225)</f>
        <v/>
      </c>
      <c r="DW239" s="198" t="str">
        <f>IF(ISBLANK(DATASHEET!DV225),"",DATASHEET!DV225)</f>
        <v/>
      </c>
      <c r="DX239" s="140" t="str">
        <f>IF(DY239="","",IFERROR(VLOOKUP(DATASHEET!DX225,lookup,2,FALSE)-$P239,""))</f>
        <v/>
      </c>
      <c r="DY239" s="156" t="str">
        <f>IFERROR(INDEX(DATASHEET!$A$1:$DG$299,MATCH(PROGRESS!$A239,DATASHEET!$A$1:$A$299,0),MATCH(PROGRESS!DZ$2,DATASHEET!$A$1:$DG$1,0)),"")</f>
        <v/>
      </c>
      <c r="DZ239" s="156" t="str">
        <f t="shared" si="185"/>
        <v/>
      </c>
      <c r="EA239" s="138" t="str">
        <f>IF(ISBLANK(DATASHEET!DY225),"",DATASHEET!DY225)</f>
        <v/>
      </c>
      <c r="EB239" s="198" t="str">
        <f>IF(ISBLANK(DATASHEET!DZ225),"",DATASHEET!DZ225)</f>
        <v/>
      </c>
      <c r="GZ239" t="s">
        <v>375</v>
      </c>
      <c r="HA239" t="s">
        <v>375</v>
      </c>
      <c r="HB239" t="s">
        <v>376</v>
      </c>
    </row>
    <row r="240" spans="1:210" x14ac:dyDescent="0.25">
      <c r="A240" s="179">
        <f>DATASHEET!A226</f>
        <v>0</v>
      </c>
      <c r="B240" s="58">
        <f>DATASHEET!B226</f>
        <v>0</v>
      </c>
      <c r="C240" s="169">
        <f>DATASHEET!C226</f>
        <v>0</v>
      </c>
      <c r="D240" s="170">
        <f>DATASHEET!D226</f>
        <v>0</v>
      </c>
      <c r="E240" s="170">
        <f>DATASHEET!J226</f>
        <v>0</v>
      </c>
      <c r="F240" s="170">
        <f>DATASHEET!E226</f>
        <v>0</v>
      </c>
      <c r="G240" s="170">
        <f>DATASHEET!F226</f>
        <v>0</v>
      </c>
      <c r="H240" s="170">
        <f>DATASHEET!G226</f>
        <v>0</v>
      </c>
      <c r="I240" s="170">
        <f>DATASHEET!H226</f>
        <v>0</v>
      </c>
      <c r="J240" s="170">
        <f>DATASHEET!I226</f>
        <v>0</v>
      </c>
      <c r="K240" s="171" t="str">
        <f>DATASHEET!M226</f>
        <v/>
      </c>
      <c r="L240" s="88" t="str">
        <f t="shared" si="121"/>
        <v/>
      </c>
      <c r="M240" s="88" t="str">
        <f t="shared" si="122"/>
        <v/>
      </c>
      <c r="N240" s="498" t="str">
        <f>IF(ISBLANK(DATASHEET!L226),"",DATASHEET!L226)</f>
        <v/>
      </c>
      <c r="O240" s="109" t="str">
        <f>IFERROR(IF(VLOOKUP(DATASHEET!A226,[5]YEAR11!$A$2:$AF$236,18,FALSE)="","",VLOOKUP(DATASHEET!A226,[5]YEAR11!$A$2:$AF$236,18,FALSE)),"")</f>
        <v/>
      </c>
      <c r="P240" s="111" t="str">
        <f>IFERROR(IF(VLOOKUP(DATASHEET!A226,[5]YEAR11!$A$2:$AF$237,19,FALSE)="","",VLOOKUP(DATASHEET!A226,[5]YEAR11!$A$2:$AF$237,19,FALSE)),"")</f>
        <v/>
      </c>
      <c r="Q240" s="143" t="str">
        <f>'P8 BREAKDOWN'!M228</f>
        <v/>
      </c>
      <c r="R240" s="140" t="str">
        <f>IF(S240="","",IFERROR(VLOOKUP(DATASHEET!AF226,lookup,2,FALSE)-$P240,""))</f>
        <v/>
      </c>
      <c r="S240" s="156" t="str">
        <f>IFERROR(INDEX(DATASHEET!$A$1:$DG$299,MATCH(PROGRESS!$A240,DATASHEET!$A$1:$A$299,0),MATCH(PROGRESS!T$2,DATASHEET!$A$1:$DG$1,0)),"")</f>
        <v/>
      </c>
      <c r="T240" s="156" t="str">
        <f t="shared" si="166"/>
        <v/>
      </c>
      <c r="U240" s="138" t="str">
        <f>IF(ISBLANK(DATASHEET!AG226),"",DATASHEET!AG226)</f>
        <v/>
      </c>
      <c r="V240" s="198" t="str">
        <f>IF(ISBLANK(DATASHEET!AH226),"",DATASHEET!AH226)</f>
        <v/>
      </c>
      <c r="W240" s="140" t="str">
        <f>IF(X240="","",IFERROR(VLOOKUP(DATASHEET!AJ226,lookup,2,FALSE)-$P240,""))</f>
        <v/>
      </c>
      <c r="X240" s="156" t="str">
        <f>IFERROR(INDEX(DATASHEET!$A$1:$DG$299,MATCH(PROGRESS!$A240,DATASHEET!$A$1:$A$299,0),MATCH(PROGRESS!Y$2,DATASHEET!$A$1:$DG$1,0)),"")</f>
        <v/>
      </c>
      <c r="Y240" s="156" t="str">
        <f t="shared" si="167"/>
        <v/>
      </c>
      <c r="Z240" s="138" t="str">
        <f>IF(ISBLANK(DATASHEET!AK226),"",DATASHEET!AK226)</f>
        <v/>
      </c>
      <c r="AA240" s="198" t="str">
        <f>IF(ISBLANK(DATASHEET!AL226),"",DATASHEET!AL226)</f>
        <v/>
      </c>
      <c r="AB240" s="140" t="str">
        <f>IF(AC240="","",IFERROR(VLOOKUP(DATASHEET!AN226,lookup,2,FALSE)-$P240,""))</f>
        <v/>
      </c>
      <c r="AC240" s="156" t="str">
        <f>IFERROR(INDEX(DATASHEET!$A$1:$DG$299,MATCH(PROGRESS!$A240,DATASHEET!$A$1:$A$299,0),MATCH(PROGRESS!AD$2,DATASHEET!$A$1:$DG$1,0)),"")</f>
        <v/>
      </c>
      <c r="AD240" s="156" t="str">
        <f t="shared" si="168"/>
        <v/>
      </c>
      <c r="AE240" s="138" t="str">
        <f>IF(ISBLANK(DATASHEET!AO226),"",DATASHEET!AO226)</f>
        <v/>
      </c>
      <c r="AF240" s="198" t="str">
        <f>IF(ISBLANK(DATASHEET!AP226),"",DATASHEET!AP226)</f>
        <v/>
      </c>
      <c r="AG240" s="140" t="str">
        <f>IF(AH240="","",IFERROR(VLOOKUP(DATASHEET!AR226,lookup,2,FALSE)-$P240,""))</f>
        <v/>
      </c>
      <c r="AH240" s="156" t="str">
        <f>IFERROR(INDEX(DATASHEET!$A$1:$DG$299,MATCH(PROGRESS!$A240,DATASHEET!$A$1:$A$299,0),MATCH(PROGRESS!AI$2,DATASHEET!$A$1:$DG$1,0)),"")</f>
        <v/>
      </c>
      <c r="AI240" s="156" t="str">
        <f t="shared" si="169"/>
        <v/>
      </c>
      <c r="AJ240" s="138" t="str">
        <f>IF(ISBLANK(DATASHEET!AS226),"",DATASHEET!AS226)</f>
        <v/>
      </c>
      <c r="AK240" s="198" t="str">
        <f>IF(ISBLANK(DATASHEET!AT226),"",DATASHEET!AT226)</f>
        <v/>
      </c>
      <c r="AL240" s="140" t="str">
        <f>IF(AM240="","",IFERROR(VLOOKUP(DATASHEET!AV226,lookup,2,FALSE)-$P240,""))</f>
        <v/>
      </c>
      <c r="AM240" s="156" t="str">
        <f>IFERROR(INDEX(DATASHEET!$A$1:$DG$299,MATCH(PROGRESS!$A240,DATASHEET!$A$1:$A$299,0),MATCH(PROGRESS!AN$2,DATASHEET!$A$1:$DG$1,0)),"")</f>
        <v/>
      </c>
      <c r="AN240" s="156" t="str">
        <f t="shared" si="170"/>
        <v/>
      </c>
      <c r="AO240" s="138" t="str">
        <f>IF(ISBLANK(DATASHEET!AW226),"",DATASHEET!AW226)</f>
        <v/>
      </c>
      <c r="AP240" s="198" t="str">
        <f>IF(ISBLANK(DATASHEET!AX226),"",DATASHEET!AX226)</f>
        <v/>
      </c>
      <c r="AQ240" s="140" t="str">
        <f>IF(AR240="","",IFERROR(VLOOKUP(DATASHEET!AZ226,lookup,2,FALSE)-$P240,""))</f>
        <v/>
      </c>
      <c r="AR240" s="156" t="str">
        <f>IFERROR(INDEX(DATASHEET!$A$1:$DG$299,MATCH(PROGRESS!$A240,DATASHEET!$A$1:$A$299,0),MATCH(PROGRESS!AS$2,DATASHEET!$A$1:$DG$1,0)),"")</f>
        <v/>
      </c>
      <c r="AS240" s="156" t="str">
        <f t="shared" si="171"/>
        <v/>
      </c>
      <c r="AT240" s="138" t="str">
        <f>IF(ISBLANK(DATASHEET!BA226),"",DATASHEET!BA226)</f>
        <v/>
      </c>
      <c r="AU240" s="198" t="str">
        <f>IF(ISBLANK(DATASHEET!BB226),"",DATASHEET!BB226)</f>
        <v/>
      </c>
      <c r="AV240" s="140" t="str">
        <f>IF(AW240="","",IFERROR(VLOOKUP(DATASHEET!BD226,lookup,2,FALSE)-$P240,""))</f>
        <v/>
      </c>
      <c r="AW240" s="156" t="str">
        <f>IFERROR(INDEX(DATASHEET!$A$1:$DG$299,MATCH(PROGRESS!$A240,DATASHEET!$A$1:$A$299,0),MATCH(PROGRESS!AX$2,DATASHEET!$A$1:$DG$1,0)),"")</f>
        <v/>
      </c>
      <c r="AX240" s="156" t="str">
        <f t="shared" si="172"/>
        <v/>
      </c>
      <c r="AY240" s="138" t="str">
        <f>IF(ISBLANK(DATASHEET!BE226),"",DATASHEET!BE226)</f>
        <v/>
      </c>
      <c r="AZ240" s="198" t="str">
        <f>IF(ISBLANK(DATASHEET!BF226),"",DATASHEET!BF226)</f>
        <v/>
      </c>
      <c r="BA240" s="140" t="str">
        <f>IF(BB240="","",IFERROR(VLOOKUP(DATASHEET!BH226,lookup,2,FALSE)-$P240,""))</f>
        <v/>
      </c>
      <c r="BB240" s="156" t="str">
        <f>IFERROR(INDEX(DATASHEET!$A$1:$DG$299,MATCH(PROGRESS!$A240,DATASHEET!$A$1:$A$299,0),MATCH(PROGRESS!BC$2,DATASHEET!$A$1:$DG$1,0)),"")</f>
        <v/>
      </c>
      <c r="BC240" s="156" t="str">
        <f t="shared" si="173"/>
        <v/>
      </c>
      <c r="BD240" s="138" t="str">
        <f>IF(ISBLANK(DATASHEET!BI226),"",DATASHEET!BI226)</f>
        <v/>
      </c>
      <c r="BE240" s="198" t="str">
        <f>IF(ISBLANK(DATASHEET!BJ226),"",DATASHEET!BJ226)</f>
        <v/>
      </c>
      <c r="BF240" s="140" t="str">
        <f>IF(BG240="","",IFERROR(VLOOKUP(DATASHEET!BL226,lookup,2,FALSE)-$P240,""))</f>
        <v/>
      </c>
      <c r="BG240" s="156" t="str">
        <f>IFERROR(INDEX(DATASHEET!$A$1:$DG$299,MATCH(PROGRESS!$A240,DATASHEET!$A$1:$A$299,0),MATCH(PROGRESS!BH$2,DATASHEET!$A$1:$DG$1,0)),"")</f>
        <v/>
      </c>
      <c r="BH240" s="156" t="str">
        <f t="shared" si="174"/>
        <v/>
      </c>
      <c r="BI240" s="138" t="str">
        <f>IF(ISBLANK(DATASHEET!BM226),"",DATASHEET!BM226)</f>
        <v/>
      </c>
      <c r="BJ240" s="198" t="str">
        <f>IF(ISBLANK(DATASHEET!BN226),"",DATASHEET!BN226)</f>
        <v/>
      </c>
      <c r="BK240" s="140" t="str">
        <f>IF(BL240="","",IFERROR(VLOOKUP(DATASHEET!BP226,lookup,2,FALSE)-$P240,""))</f>
        <v/>
      </c>
      <c r="BL240" s="156" t="str">
        <f>IFERROR(INDEX(DATASHEET!$A$1:$DG$299,MATCH(PROGRESS!$A240,DATASHEET!$A$1:$A$299,0),MATCH(PROGRESS!BM$2,DATASHEET!$A$1:$DG$1,0)),"")</f>
        <v/>
      </c>
      <c r="BM240" s="156" t="str">
        <f t="shared" si="175"/>
        <v/>
      </c>
      <c r="BN240" s="138" t="str">
        <f>IF(ISBLANK(DATASHEET!BQ226),"",DATASHEET!BQ226)</f>
        <v/>
      </c>
      <c r="BO240" s="198" t="str">
        <f>IF(ISBLANK(DATASHEET!BR226),"",DATASHEET!BR226)</f>
        <v/>
      </c>
      <c r="BP240" s="140" t="str">
        <f>IF(BQ240="","",IFERROR(VLOOKUP(DATASHEET!BX226,lookup,2,FALSE)-$P240,""))</f>
        <v/>
      </c>
      <c r="BQ240" s="156" t="str">
        <f>IFERROR(INDEX(DATASHEET!$A$1:$DG$299,MATCH(PROGRESS!$A240,DATASHEET!$A$1:$A$299,0),MATCH(PROGRESS!BR$2,DATASHEET!$A$1:$DG$1,0)),"")</f>
        <v/>
      </c>
      <c r="BR240" s="156" t="str">
        <f t="shared" si="176"/>
        <v/>
      </c>
      <c r="BS240" s="138" t="str">
        <f>IF(ISBLANK(DATASHEET!BY226),"",DATASHEET!BY226)</f>
        <v/>
      </c>
      <c r="BT240" s="198" t="str">
        <f>IF(ISBLANK(DATASHEET!BZ226),"",DATASHEET!BZ226)</f>
        <v/>
      </c>
      <c r="BU240" s="140" t="str">
        <f>IF(BV240="","",IFERROR(VLOOKUP(DATASHEET!CB226,lookup,2,FALSE)-$P240,""))</f>
        <v/>
      </c>
      <c r="BV240" s="156" t="str">
        <f>IFERROR(INDEX(DATASHEET!$A$1:$DG$299,MATCH(PROGRESS!$A240,DATASHEET!$A$1:$A$299,0),MATCH(PROGRESS!BW$2,DATASHEET!$A$1:$DG$1,0)),"")</f>
        <v/>
      </c>
      <c r="BW240" s="156" t="str">
        <f t="shared" si="134"/>
        <v/>
      </c>
      <c r="BX240" s="138" t="str">
        <f>IF(ISBLANK(DATASHEET!CC226),"",DATASHEET!CC226)</f>
        <v/>
      </c>
      <c r="BY240" s="198" t="str">
        <f>IF(ISBLANK(DATASHEET!CD226),"",DATASHEET!CD226)</f>
        <v/>
      </c>
      <c r="BZ240" s="140" t="str">
        <f>IF(CA240="","",IFERROR(VLOOKUP(DATASHEET!CE226,lookup,2,FALSE)-$P240,""))</f>
        <v/>
      </c>
      <c r="CA240" s="156" t="str">
        <f>IFERROR(INDEX(DATASHEET!$A$1:$DG$299,MATCH(PROGRESS!$A240,DATASHEET!$A$1:$A$299,0),MATCH(PROGRESS!CB$2,DATASHEET!$A$1:$DG$1,0)),"")</f>
        <v/>
      </c>
      <c r="CB240" s="156" t="str">
        <f t="shared" si="135"/>
        <v/>
      </c>
      <c r="CC240" s="138" t="str">
        <f>IF(ISBLANK(DATASHEET!CF226),"",DATASHEET!CF226)</f>
        <v/>
      </c>
      <c r="CD240" s="198" t="str">
        <f>IF(ISBLANK(DATASHEET!CG226),"",DATASHEET!CG226)</f>
        <v/>
      </c>
      <c r="CE240" s="140" t="str">
        <f>IF(CF240="","",IFERROR(VLOOKUP(DATASHEET!CJ226,lookup,2,FALSE)-$P240,""))</f>
        <v/>
      </c>
      <c r="CF240" s="156" t="str">
        <f>IFERROR(INDEX(DATASHEET!$A$1:$DG$299,MATCH(PROGRESS!$A240,DATASHEET!$A$1:$A$299,0),MATCH(PROGRESS!CG$2,DATASHEET!$A$1:$DG$1,0)),"")</f>
        <v/>
      </c>
      <c r="CG240" s="156" t="str">
        <f t="shared" si="177"/>
        <v/>
      </c>
      <c r="CH240" s="138" t="str">
        <f>IF(ISBLANK(DATASHEET!CK226),"",DATASHEET!CK226)</f>
        <v/>
      </c>
      <c r="CI240" s="198" t="str">
        <f>IF(ISBLANK(DATASHEET!CL226),"",DATASHEET!CL226)</f>
        <v/>
      </c>
      <c r="CJ240" s="140" t="str">
        <f>IF(CK240="","",IFERROR(VLOOKUP(DATASHEET!CN226,lookup,2,FALSE)-$P240,""))</f>
        <v/>
      </c>
      <c r="CK240" s="156" t="str">
        <f>IFERROR(INDEX(DATASHEET!$A$1:$DG$299,MATCH(PROGRESS!$A240,DATASHEET!$A$1:$A$299,0),MATCH(PROGRESS!CL$2,DATASHEET!$A$1:$DG$1,0)),"")</f>
        <v/>
      </c>
      <c r="CL240" s="156" t="str">
        <f t="shared" si="178"/>
        <v/>
      </c>
      <c r="CM240" s="138" t="str">
        <f>IF(ISBLANK(DATASHEET!CO226),"",DATASHEET!CO226)</f>
        <v/>
      </c>
      <c r="CN240" s="198" t="str">
        <f>IF(ISBLANK(DATASHEET!CP226),"",DATASHEET!CP226)</f>
        <v/>
      </c>
      <c r="CO240" s="140" t="str">
        <f>IF(CP240="","",IFERROR(VLOOKUP(DATASHEET!CR226,lookup,2,FALSE)-$P240,""))</f>
        <v/>
      </c>
      <c r="CP240" s="156" t="str">
        <f>IFERROR(INDEX(DATASHEET!$A$1:$DG$299,MATCH(PROGRESS!$A240,DATASHEET!$A$1:$A$299,0),MATCH(PROGRESS!CQ$2,DATASHEET!$A$1:$DG$1,0)),"")</f>
        <v/>
      </c>
      <c r="CQ240" s="156" t="str">
        <f t="shared" si="179"/>
        <v/>
      </c>
      <c r="CR240" s="138" t="str">
        <f>IF(ISBLANK(DATASHEET!CS226),"",DATASHEET!CS226)</f>
        <v/>
      </c>
      <c r="CS240" s="198" t="str">
        <f>IF(ISBLANK(DATASHEET!CT226),"",DATASHEET!CT226)</f>
        <v/>
      </c>
      <c r="CT240" s="140" t="str">
        <f>IF(CU240="","",IFERROR(VLOOKUP(DATASHEET!CV226,lookup,2,FALSE)-$P240,""))</f>
        <v/>
      </c>
      <c r="CU240" s="156" t="str">
        <f>IFERROR(INDEX(DATASHEET!$A$1:$DG$299,MATCH(PROGRESS!$A240,DATASHEET!$A$1:$A$299,0),MATCH(PROGRESS!CV$2,DATASHEET!$A$1:$DG$1,0)),"")</f>
        <v/>
      </c>
      <c r="CV240" s="156" t="str">
        <f t="shared" si="180"/>
        <v/>
      </c>
      <c r="CW240" s="138" t="str">
        <f>IF(ISBLANK(DATASHEET!CW226),"",DATASHEET!CW226)</f>
        <v/>
      </c>
      <c r="CX240" s="198" t="str">
        <f>IF(ISBLANK(DATASHEET!CX226),"",DATASHEET!CX226)</f>
        <v/>
      </c>
      <c r="CY240" s="140" t="str">
        <f>IF(CZ240="","",IFERROR(VLOOKUP(DATASHEET!DD226,lookup,2,FALSE)-$P240,""))</f>
        <v/>
      </c>
      <c r="CZ240" s="156" t="str">
        <f>IFERROR(INDEX(DATASHEET!$A$1:$DG$299,MATCH(PROGRESS!$A240,DATASHEET!$A$1:$A$299,0),MATCH(PROGRESS!DA$2,DATASHEET!$A$1:$DG$1,0)),"")</f>
        <v/>
      </c>
      <c r="DA240" s="156" t="str">
        <f t="shared" si="181"/>
        <v/>
      </c>
      <c r="DB240" s="138" t="str">
        <f>IF(ISBLANK(DATASHEET!DE226),"",DATASHEET!DE226)</f>
        <v/>
      </c>
      <c r="DC240" s="198" t="str">
        <f>IF(ISBLANK(DATASHEET!DF226),"",DATASHEET!DF226)</f>
        <v/>
      </c>
      <c r="DD240" s="140" t="str">
        <f>IF(DE240="","",IFERROR(VLOOKUP(DATASHEET!DH226,lookup,2,FALSE)-$P240,""))</f>
        <v/>
      </c>
      <c r="DE240" s="156" t="str">
        <f>IFERROR(INDEX(DATASHEET!$A$1:$DG$299,MATCH(PROGRESS!$A240,DATASHEET!$A$1:$A$299,0),MATCH(PROGRESS!DF$2,DATASHEET!$A$1:$DG$1,0)),"")</f>
        <v/>
      </c>
      <c r="DF240" s="156" t="str">
        <f t="shared" si="141"/>
        <v/>
      </c>
      <c r="DG240" s="138" t="str">
        <f>IF(ISBLANK(DATASHEET!DI226),"",DATASHEET!DI226)</f>
        <v/>
      </c>
      <c r="DH240" s="198" t="str">
        <f>IF(ISBLANK(DATASHEET!DJ226),"",DATASHEET!DJ226)</f>
        <v/>
      </c>
      <c r="DI240" s="140" t="str">
        <f>IF(DJ240="","",IFERROR(VLOOKUP(DATASHEET!DL226,lookup,2,FALSE)-$P240,""))</f>
        <v/>
      </c>
      <c r="DJ240" s="156" t="str">
        <f>IFERROR(INDEX(DATASHEET!$A$1:$DG$299,MATCH(PROGRESS!$A240,DATASHEET!$A$1:$A$299,0),MATCH(PROGRESS!DK$2,DATASHEET!$A$1:$DG$1,0)),"")</f>
        <v/>
      </c>
      <c r="DK240" s="156" t="str">
        <f t="shared" si="182"/>
        <v/>
      </c>
      <c r="DL240" s="138" t="str">
        <f>IF(ISBLANK(DATASHEET!DM226),"",DATASHEET!DM226)</f>
        <v/>
      </c>
      <c r="DM240" s="198" t="str">
        <f>IF(ISBLANK(DATASHEET!DN226),"",DATASHEET!DN226)</f>
        <v/>
      </c>
      <c r="DN240" s="140" t="str">
        <f>IF(DO240="","",IFERROR(VLOOKUP(DATASHEET!DP226,lookup,2,FALSE)-$P240,""))</f>
        <v/>
      </c>
      <c r="DO240" s="156" t="str">
        <f>IFERROR(INDEX(DATASHEET!$A$1:$DG$299,MATCH(PROGRESS!$A240,DATASHEET!$A$1:$A$299,0),MATCH(PROGRESS!DP$2,DATASHEET!$A$1:$DG$1,0)),"")</f>
        <v/>
      </c>
      <c r="DP240" s="156" t="str">
        <f t="shared" si="183"/>
        <v/>
      </c>
      <c r="DQ240" s="138" t="str">
        <f>IF(ISBLANK(DATASHEET!DQ226),"",DATASHEET!DQ226)</f>
        <v/>
      </c>
      <c r="DR240" s="198" t="str">
        <f>IF(ISBLANK(DATASHEET!DR226),"",DATASHEET!DR226)</f>
        <v/>
      </c>
      <c r="DS240" s="140" t="str">
        <f>IF(DT240="","",IFERROR(VLOOKUP(DATASHEET!DT226,lookup,2,FALSE)-$P240,""))</f>
        <v/>
      </c>
      <c r="DT240" s="156" t="str">
        <f>IFERROR(INDEX(DATASHEET!$A$1:$DG$299,MATCH(PROGRESS!$A240,DATASHEET!$A$1:$A$299,0),MATCH(PROGRESS!DU$2,DATASHEET!$A$1:$DG$1,0)),"")</f>
        <v/>
      </c>
      <c r="DU240" s="156" t="str">
        <f t="shared" si="184"/>
        <v/>
      </c>
      <c r="DV240" s="138" t="str">
        <f>IF(ISBLANK(DATASHEET!DU226),"",DATASHEET!DU226)</f>
        <v/>
      </c>
      <c r="DW240" s="198" t="str">
        <f>IF(ISBLANK(DATASHEET!DV226),"",DATASHEET!DV226)</f>
        <v/>
      </c>
      <c r="DX240" s="140" t="str">
        <f>IF(DY240="","",IFERROR(VLOOKUP(DATASHEET!DX226,lookup,2,FALSE)-$P240,""))</f>
        <v/>
      </c>
      <c r="DY240" s="156" t="str">
        <f>IFERROR(INDEX(DATASHEET!$A$1:$DG$299,MATCH(PROGRESS!$A240,DATASHEET!$A$1:$A$299,0),MATCH(PROGRESS!DZ$2,DATASHEET!$A$1:$DG$1,0)),"")</f>
        <v/>
      </c>
      <c r="DZ240" s="156" t="str">
        <f t="shared" si="185"/>
        <v/>
      </c>
      <c r="EA240" s="138" t="str">
        <f>IF(ISBLANK(DATASHEET!DY226),"",DATASHEET!DY226)</f>
        <v/>
      </c>
      <c r="EB240" s="198" t="str">
        <f>IF(ISBLANK(DATASHEET!DZ226),"",DATASHEET!DZ226)</f>
        <v/>
      </c>
      <c r="HA240" t="s">
        <v>375</v>
      </c>
      <c r="HB240" t="s">
        <v>376</v>
      </c>
    </row>
    <row r="241" spans="1:132" x14ac:dyDescent="0.25">
      <c r="A241" s="179">
        <f>DATASHEET!A227</f>
        <v>0</v>
      </c>
      <c r="B241" s="58">
        <f>DATASHEET!B227</f>
        <v>0</v>
      </c>
      <c r="C241" s="169">
        <f>DATASHEET!C227</f>
        <v>0</v>
      </c>
      <c r="D241" s="170">
        <f>DATASHEET!D227</f>
        <v>0</v>
      </c>
      <c r="E241" s="170">
        <f>DATASHEET!J227</f>
        <v>0</v>
      </c>
      <c r="F241" s="170">
        <f>DATASHEET!E227</f>
        <v>0</v>
      </c>
      <c r="G241" s="170">
        <f>DATASHEET!F227</f>
        <v>0</v>
      </c>
      <c r="H241" s="170">
        <f>DATASHEET!G227</f>
        <v>0</v>
      </c>
      <c r="I241" s="170">
        <f>DATASHEET!H227</f>
        <v>0</v>
      </c>
      <c r="J241" s="170">
        <f>DATASHEET!I227</f>
        <v>0</v>
      </c>
      <c r="K241" s="171" t="str">
        <f>DATASHEET!M227</f>
        <v/>
      </c>
      <c r="L241" s="88" t="str">
        <f t="shared" si="121"/>
        <v/>
      </c>
      <c r="M241" s="88" t="str">
        <f t="shared" si="122"/>
        <v/>
      </c>
      <c r="N241" s="498" t="str">
        <f>IF(ISBLANK(DATASHEET!L227),"",DATASHEET!L227)</f>
        <v/>
      </c>
      <c r="O241" s="109" t="str">
        <f>IFERROR(IF(VLOOKUP(DATASHEET!A227,[5]YEAR11!$A$2:$AF$236,18,FALSE)="","",VLOOKUP(DATASHEET!A227,[5]YEAR11!$A$2:$AF$236,18,FALSE)),"")</f>
        <v/>
      </c>
      <c r="P241" s="111" t="str">
        <f>IFERROR(IF(VLOOKUP(DATASHEET!A227,[5]YEAR11!$A$2:$AF$237,19,FALSE)="","",VLOOKUP(DATASHEET!A227,[5]YEAR11!$A$2:$AF$237,19,FALSE)),"")</f>
        <v/>
      </c>
      <c r="Q241" s="143" t="str">
        <f>'P8 BREAKDOWN'!M229</f>
        <v/>
      </c>
      <c r="R241" s="140" t="str">
        <f>IF(S241="","",IFERROR(VLOOKUP(DATASHEET!AF227,lookup,2,FALSE)-$P241,""))</f>
        <v/>
      </c>
      <c r="S241" s="156" t="str">
        <f>IFERROR(INDEX(DATASHEET!$A$1:$DG$299,MATCH(PROGRESS!$A241,DATASHEET!$A$1:$A$299,0),MATCH(PROGRESS!T$2,DATASHEET!$A$1:$DG$1,0)),"")</f>
        <v/>
      </c>
      <c r="T241" s="156" t="str">
        <f t="shared" si="166"/>
        <v/>
      </c>
      <c r="U241" s="138" t="str">
        <f>IF(ISBLANK(DATASHEET!AG227),"",DATASHEET!AG227)</f>
        <v/>
      </c>
      <c r="V241" s="198" t="str">
        <f>IF(ISBLANK(DATASHEET!AH227),"",DATASHEET!AH227)</f>
        <v/>
      </c>
      <c r="W241" s="140" t="str">
        <f>IF(X241="","",IFERROR(VLOOKUP(DATASHEET!AJ227,lookup,2,FALSE)-$P241,""))</f>
        <v/>
      </c>
      <c r="X241" s="156" t="str">
        <f>IFERROR(INDEX(DATASHEET!$A$1:$DG$299,MATCH(PROGRESS!$A241,DATASHEET!$A$1:$A$299,0),MATCH(PROGRESS!Y$2,DATASHEET!$A$1:$DG$1,0)),"")</f>
        <v/>
      </c>
      <c r="Y241" s="156" t="str">
        <f t="shared" si="167"/>
        <v/>
      </c>
      <c r="Z241" s="138" t="str">
        <f>IF(ISBLANK(DATASHEET!AK227),"",DATASHEET!AK227)</f>
        <v/>
      </c>
      <c r="AA241" s="198" t="str">
        <f>IF(ISBLANK(DATASHEET!AL227),"",DATASHEET!AL227)</f>
        <v/>
      </c>
      <c r="AB241" s="140" t="str">
        <f>IF(AC241="","",IFERROR(VLOOKUP(DATASHEET!AN227,lookup,2,FALSE)-$P241,""))</f>
        <v/>
      </c>
      <c r="AC241" s="156" t="str">
        <f>IFERROR(INDEX(DATASHEET!$A$1:$DG$299,MATCH(PROGRESS!$A241,DATASHEET!$A$1:$A$299,0),MATCH(PROGRESS!AD$2,DATASHEET!$A$1:$DG$1,0)),"")</f>
        <v/>
      </c>
      <c r="AD241" s="156" t="str">
        <f t="shared" si="168"/>
        <v/>
      </c>
      <c r="AE241" s="138" t="str">
        <f>IF(ISBLANK(DATASHEET!AO227),"",DATASHEET!AO227)</f>
        <v/>
      </c>
      <c r="AF241" s="198" t="str">
        <f>IF(ISBLANK(DATASHEET!AP227),"",DATASHEET!AP227)</f>
        <v/>
      </c>
      <c r="AG241" s="140" t="str">
        <f>IF(AH241="","",IFERROR(VLOOKUP(DATASHEET!AR227,lookup,2,FALSE)-$P241,""))</f>
        <v/>
      </c>
      <c r="AH241" s="156" t="str">
        <f>IFERROR(INDEX(DATASHEET!$A$1:$DG$299,MATCH(PROGRESS!$A241,DATASHEET!$A$1:$A$299,0),MATCH(PROGRESS!AI$2,DATASHEET!$A$1:$DG$1,0)),"")</f>
        <v/>
      </c>
      <c r="AI241" s="156" t="str">
        <f t="shared" si="169"/>
        <v/>
      </c>
      <c r="AJ241" s="138" t="str">
        <f>IF(ISBLANK(DATASHEET!AS227),"",DATASHEET!AS227)</f>
        <v/>
      </c>
      <c r="AK241" s="198" t="str">
        <f>IF(ISBLANK(DATASHEET!AT227),"",DATASHEET!AT227)</f>
        <v/>
      </c>
      <c r="AL241" s="140" t="str">
        <f>IF(AM241="","",IFERROR(VLOOKUP(DATASHEET!AV227,lookup,2,FALSE)-$P241,""))</f>
        <v/>
      </c>
      <c r="AM241" s="156" t="str">
        <f>IFERROR(INDEX(DATASHEET!$A$1:$DG$299,MATCH(PROGRESS!$A241,DATASHEET!$A$1:$A$299,0),MATCH(PROGRESS!AN$2,DATASHEET!$A$1:$DG$1,0)),"")</f>
        <v/>
      </c>
      <c r="AN241" s="156" t="str">
        <f t="shared" si="170"/>
        <v/>
      </c>
      <c r="AO241" s="138" t="str">
        <f>IF(ISBLANK(DATASHEET!AW227),"",DATASHEET!AW227)</f>
        <v/>
      </c>
      <c r="AP241" s="198" t="str">
        <f>IF(ISBLANK(DATASHEET!AX227),"",DATASHEET!AX227)</f>
        <v/>
      </c>
      <c r="AQ241" s="140" t="str">
        <f>IF(AR241="","",IFERROR(VLOOKUP(DATASHEET!AZ227,lookup,2,FALSE)-$P241,""))</f>
        <v/>
      </c>
      <c r="AR241" s="156" t="str">
        <f>IFERROR(INDEX(DATASHEET!$A$1:$DG$299,MATCH(PROGRESS!$A241,DATASHEET!$A$1:$A$299,0),MATCH(PROGRESS!AS$2,DATASHEET!$A$1:$DG$1,0)),"")</f>
        <v/>
      </c>
      <c r="AS241" s="156" t="str">
        <f t="shared" si="171"/>
        <v/>
      </c>
      <c r="AT241" s="138" t="str">
        <f>IF(ISBLANK(DATASHEET!BA227),"",DATASHEET!BA227)</f>
        <v/>
      </c>
      <c r="AU241" s="198" t="str">
        <f>IF(ISBLANK(DATASHEET!BB227),"",DATASHEET!BB227)</f>
        <v/>
      </c>
      <c r="AV241" s="140" t="str">
        <f>IF(AW241="","",IFERROR(VLOOKUP(DATASHEET!BD227,lookup,2,FALSE)-$P241,""))</f>
        <v/>
      </c>
      <c r="AW241" s="156" t="str">
        <f>IFERROR(INDEX(DATASHEET!$A$1:$DG$299,MATCH(PROGRESS!$A241,DATASHEET!$A$1:$A$299,0),MATCH(PROGRESS!AX$2,DATASHEET!$A$1:$DG$1,0)),"")</f>
        <v/>
      </c>
      <c r="AX241" s="156" t="str">
        <f t="shared" si="172"/>
        <v/>
      </c>
      <c r="AY241" s="138" t="str">
        <f>IF(ISBLANK(DATASHEET!BE227),"",DATASHEET!BE227)</f>
        <v/>
      </c>
      <c r="AZ241" s="198" t="str">
        <f>IF(ISBLANK(DATASHEET!BF227),"",DATASHEET!BF227)</f>
        <v/>
      </c>
      <c r="BA241" s="140" t="str">
        <f>IF(BB241="","",IFERROR(VLOOKUP(DATASHEET!BH227,lookup,2,FALSE)-$P241,""))</f>
        <v/>
      </c>
      <c r="BB241" s="156" t="str">
        <f>IFERROR(INDEX(DATASHEET!$A$1:$DG$299,MATCH(PROGRESS!$A241,DATASHEET!$A$1:$A$299,0),MATCH(PROGRESS!BC$2,DATASHEET!$A$1:$DG$1,0)),"")</f>
        <v/>
      </c>
      <c r="BC241" s="156" t="str">
        <f t="shared" si="173"/>
        <v/>
      </c>
      <c r="BD241" s="138" t="str">
        <f>IF(ISBLANK(DATASHEET!BI227),"",DATASHEET!BI227)</f>
        <v/>
      </c>
      <c r="BE241" s="198" t="str">
        <f>IF(ISBLANK(DATASHEET!BJ227),"",DATASHEET!BJ227)</f>
        <v/>
      </c>
      <c r="BF241" s="140" t="str">
        <f>IF(BG241="","",IFERROR(VLOOKUP(DATASHEET!BL227,lookup,2,FALSE)-$P241,""))</f>
        <v/>
      </c>
      <c r="BG241" s="156" t="str">
        <f>IFERROR(INDEX(DATASHEET!$A$1:$DG$299,MATCH(PROGRESS!$A241,DATASHEET!$A$1:$A$299,0),MATCH(PROGRESS!BH$2,DATASHEET!$A$1:$DG$1,0)),"")</f>
        <v/>
      </c>
      <c r="BH241" s="156" t="str">
        <f t="shared" si="174"/>
        <v/>
      </c>
      <c r="BI241" s="138" t="str">
        <f>IF(ISBLANK(DATASHEET!BM227),"",DATASHEET!BM227)</f>
        <v/>
      </c>
      <c r="BJ241" s="198" t="str">
        <f>IF(ISBLANK(DATASHEET!BN227),"",DATASHEET!BN227)</f>
        <v/>
      </c>
      <c r="BK241" s="140" t="str">
        <f>IF(BL241="","",IFERROR(VLOOKUP(DATASHEET!BP227,lookup,2,FALSE)-$P241,""))</f>
        <v/>
      </c>
      <c r="BL241" s="156" t="str">
        <f>IFERROR(INDEX(DATASHEET!$A$1:$DG$299,MATCH(PROGRESS!$A241,DATASHEET!$A$1:$A$299,0),MATCH(PROGRESS!BM$2,DATASHEET!$A$1:$DG$1,0)),"")</f>
        <v/>
      </c>
      <c r="BM241" s="156" t="str">
        <f t="shared" si="175"/>
        <v/>
      </c>
      <c r="BN241" s="138" t="str">
        <f>IF(ISBLANK(DATASHEET!BQ227),"",DATASHEET!BQ227)</f>
        <v/>
      </c>
      <c r="BO241" s="198" t="str">
        <f>IF(ISBLANK(DATASHEET!BR227),"",DATASHEET!BR227)</f>
        <v/>
      </c>
      <c r="BP241" s="140" t="str">
        <f>IF(BQ241="","",IFERROR(VLOOKUP(DATASHEET!BX227,lookup,2,FALSE)-$P241,""))</f>
        <v/>
      </c>
      <c r="BQ241" s="156" t="str">
        <f>IFERROR(INDEX(DATASHEET!$A$1:$DG$299,MATCH(PROGRESS!$A241,DATASHEET!$A$1:$A$299,0),MATCH(PROGRESS!BR$2,DATASHEET!$A$1:$DG$1,0)),"")</f>
        <v/>
      </c>
      <c r="BR241" s="156" t="str">
        <f t="shared" si="176"/>
        <v/>
      </c>
      <c r="BS241" s="138" t="str">
        <f>IF(ISBLANK(DATASHEET!BY227),"",DATASHEET!BY227)</f>
        <v/>
      </c>
      <c r="BT241" s="198" t="str">
        <f>IF(ISBLANK(DATASHEET!BZ227),"",DATASHEET!BZ227)</f>
        <v/>
      </c>
      <c r="BU241" s="140" t="str">
        <f>IF(BV241="","",IFERROR(VLOOKUP(DATASHEET!CB227,lookup,2,FALSE)-$P241,""))</f>
        <v/>
      </c>
      <c r="BV241" s="156" t="str">
        <f>IFERROR(INDEX(DATASHEET!$A$1:$DG$299,MATCH(PROGRESS!$A241,DATASHEET!$A$1:$A$299,0),MATCH(PROGRESS!BW$2,DATASHEET!$A$1:$DG$1,0)),"")</f>
        <v/>
      </c>
      <c r="BW241" s="156" t="str">
        <f t="shared" si="134"/>
        <v/>
      </c>
      <c r="BX241" s="138" t="str">
        <f>IF(ISBLANK(DATASHEET!CC227),"",DATASHEET!CC227)</f>
        <v/>
      </c>
      <c r="BY241" s="198" t="str">
        <f>IF(ISBLANK(DATASHEET!CD227),"",DATASHEET!CD227)</f>
        <v/>
      </c>
      <c r="BZ241" s="140" t="str">
        <f>IF(CA241="","",IFERROR(VLOOKUP(DATASHEET!CE227,lookup,2,FALSE)-$P241,""))</f>
        <v/>
      </c>
      <c r="CA241" s="156" t="str">
        <f>IFERROR(INDEX(DATASHEET!$A$1:$DG$299,MATCH(PROGRESS!$A241,DATASHEET!$A$1:$A$299,0),MATCH(PROGRESS!CB$2,DATASHEET!$A$1:$DG$1,0)),"")</f>
        <v/>
      </c>
      <c r="CB241" s="156" t="str">
        <f t="shared" si="135"/>
        <v/>
      </c>
      <c r="CC241" s="138" t="str">
        <f>IF(ISBLANK(DATASHEET!CF227),"",DATASHEET!CF227)</f>
        <v/>
      </c>
      <c r="CD241" s="198" t="str">
        <f>IF(ISBLANK(DATASHEET!CG227),"",DATASHEET!CG227)</f>
        <v/>
      </c>
      <c r="CE241" s="140" t="str">
        <f>IF(CF241="","",IFERROR(VLOOKUP(DATASHEET!CJ227,lookup,2,FALSE)-$P241,""))</f>
        <v/>
      </c>
      <c r="CF241" s="156" t="str">
        <f>IFERROR(INDEX(DATASHEET!$A$1:$DG$299,MATCH(PROGRESS!$A241,DATASHEET!$A$1:$A$299,0),MATCH(PROGRESS!CG$2,DATASHEET!$A$1:$DG$1,0)),"")</f>
        <v/>
      </c>
      <c r="CG241" s="156" t="str">
        <f t="shared" si="177"/>
        <v/>
      </c>
      <c r="CH241" s="138" t="str">
        <f>IF(ISBLANK(DATASHEET!CK227),"",DATASHEET!CK227)</f>
        <v/>
      </c>
      <c r="CI241" s="198" t="str">
        <f>IF(ISBLANK(DATASHEET!CL227),"",DATASHEET!CL227)</f>
        <v/>
      </c>
      <c r="CJ241" s="140" t="str">
        <f>IF(CK241="","",IFERROR(VLOOKUP(DATASHEET!CN227,lookup,2,FALSE)-$P241,""))</f>
        <v/>
      </c>
      <c r="CK241" s="156" t="str">
        <f>IFERROR(INDEX(DATASHEET!$A$1:$DG$299,MATCH(PROGRESS!$A241,DATASHEET!$A$1:$A$299,0),MATCH(PROGRESS!CL$2,DATASHEET!$A$1:$DG$1,0)),"")</f>
        <v/>
      </c>
      <c r="CL241" s="156" t="str">
        <f t="shared" si="178"/>
        <v/>
      </c>
      <c r="CM241" s="138" t="str">
        <f>IF(ISBLANK(DATASHEET!CO227),"",DATASHEET!CO227)</f>
        <v/>
      </c>
      <c r="CN241" s="198" t="str">
        <f>IF(ISBLANK(DATASHEET!CP227),"",DATASHEET!CP227)</f>
        <v/>
      </c>
      <c r="CO241" s="140" t="str">
        <f>IF(CP241="","",IFERROR(VLOOKUP(DATASHEET!CR227,lookup,2,FALSE)-$P241,""))</f>
        <v/>
      </c>
      <c r="CP241" s="156" t="str">
        <f>IFERROR(INDEX(DATASHEET!$A$1:$DG$299,MATCH(PROGRESS!$A241,DATASHEET!$A$1:$A$299,0),MATCH(PROGRESS!CQ$2,DATASHEET!$A$1:$DG$1,0)),"")</f>
        <v/>
      </c>
      <c r="CQ241" s="156" t="str">
        <f t="shared" si="179"/>
        <v/>
      </c>
      <c r="CR241" s="138" t="str">
        <f>IF(ISBLANK(DATASHEET!CS227),"",DATASHEET!CS227)</f>
        <v/>
      </c>
      <c r="CS241" s="198" t="str">
        <f>IF(ISBLANK(DATASHEET!CT227),"",DATASHEET!CT227)</f>
        <v/>
      </c>
      <c r="CT241" s="140" t="str">
        <f>IF(CU241="","",IFERROR(VLOOKUP(DATASHEET!CV227,lookup,2,FALSE)-$P241,""))</f>
        <v/>
      </c>
      <c r="CU241" s="156" t="str">
        <f>IFERROR(INDEX(DATASHEET!$A$1:$DG$299,MATCH(PROGRESS!$A241,DATASHEET!$A$1:$A$299,0),MATCH(PROGRESS!CV$2,DATASHEET!$A$1:$DG$1,0)),"")</f>
        <v/>
      </c>
      <c r="CV241" s="156" t="str">
        <f t="shared" si="180"/>
        <v/>
      </c>
      <c r="CW241" s="138" t="str">
        <f>IF(ISBLANK(DATASHEET!CW227),"",DATASHEET!CW227)</f>
        <v/>
      </c>
      <c r="CX241" s="198" t="str">
        <f>IF(ISBLANK(DATASHEET!CX227),"",DATASHEET!CX227)</f>
        <v/>
      </c>
      <c r="CY241" s="140" t="str">
        <f>IF(CZ241="","",IFERROR(VLOOKUP(DATASHEET!DD227,lookup,2,FALSE)-$P241,""))</f>
        <v/>
      </c>
      <c r="CZ241" s="156" t="str">
        <f>IFERROR(INDEX(DATASHEET!$A$1:$DG$299,MATCH(PROGRESS!$A241,DATASHEET!$A$1:$A$299,0),MATCH(PROGRESS!DA$2,DATASHEET!$A$1:$DG$1,0)),"")</f>
        <v/>
      </c>
      <c r="DA241" s="156" t="str">
        <f t="shared" si="181"/>
        <v/>
      </c>
      <c r="DB241" s="138" t="str">
        <f>IF(ISBLANK(DATASHEET!DE227),"",DATASHEET!DE227)</f>
        <v/>
      </c>
      <c r="DC241" s="198" t="str">
        <f>IF(ISBLANK(DATASHEET!DF227),"",DATASHEET!DF227)</f>
        <v/>
      </c>
      <c r="DD241" s="140" t="str">
        <f>IF(DE241="","",IFERROR(VLOOKUP(DATASHEET!DH227,lookup,2,FALSE)-$P241,""))</f>
        <v/>
      </c>
      <c r="DE241" s="156" t="str">
        <f>IFERROR(INDEX(DATASHEET!$A$1:$DG$299,MATCH(PROGRESS!$A241,DATASHEET!$A$1:$A$299,0),MATCH(PROGRESS!DF$2,DATASHEET!$A$1:$DG$1,0)),"")</f>
        <v/>
      </c>
      <c r="DF241" s="156" t="str">
        <f t="shared" si="141"/>
        <v/>
      </c>
      <c r="DG241" s="138" t="str">
        <f>IF(ISBLANK(DATASHEET!DI227),"",DATASHEET!DI227)</f>
        <v/>
      </c>
      <c r="DH241" s="198" t="str">
        <f>IF(ISBLANK(DATASHEET!DJ227),"",DATASHEET!DJ227)</f>
        <v/>
      </c>
      <c r="DI241" s="140" t="str">
        <f>IF(DJ241="","",IFERROR(VLOOKUP(DATASHEET!DL227,lookup,2,FALSE)-$P241,""))</f>
        <v/>
      </c>
      <c r="DJ241" s="156" t="str">
        <f>IFERROR(INDEX(DATASHEET!$A$1:$DG$299,MATCH(PROGRESS!$A241,DATASHEET!$A$1:$A$299,0),MATCH(PROGRESS!DK$2,DATASHEET!$A$1:$DG$1,0)),"")</f>
        <v/>
      </c>
      <c r="DK241" s="156" t="str">
        <f t="shared" si="182"/>
        <v/>
      </c>
      <c r="DL241" s="138" t="str">
        <f>IF(ISBLANK(DATASHEET!DM227),"",DATASHEET!DM227)</f>
        <v/>
      </c>
      <c r="DM241" s="198" t="str">
        <f>IF(ISBLANK(DATASHEET!DN227),"",DATASHEET!DN227)</f>
        <v/>
      </c>
      <c r="DN241" s="140" t="str">
        <f>IF(DO241="","",IFERROR(VLOOKUP(DATASHEET!DP227,lookup,2,FALSE)-$P241,""))</f>
        <v/>
      </c>
      <c r="DO241" s="156" t="str">
        <f>IFERROR(INDEX(DATASHEET!$A$1:$DG$299,MATCH(PROGRESS!$A241,DATASHEET!$A$1:$A$299,0),MATCH(PROGRESS!DP$2,DATASHEET!$A$1:$DG$1,0)),"")</f>
        <v/>
      </c>
      <c r="DP241" s="156" t="str">
        <f t="shared" si="183"/>
        <v/>
      </c>
      <c r="DQ241" s="138" t="str">
        <f>IF(ISBLANK(DATASHEET!DQ227),"",DATASHEET!DQ227)</f>
        <v/>
      </c>
      <c r="DR241" s="198" t="str">
        <f>IF(ISBLANK(DATASHEET!DR227),"",DATASHEET!DR227)</f>
        <v/>
      </c>
      <c r="DS241" s="140" t="str">
        <f>IF(DT241="","",IFERROR(VLOOKUP(DATASHEET!DT227,lookup,2,FALSE)-$P241,""))</f>
        <v/>
      </c>
      <c r="DT241" s="156" t="str">
        <f>IFERROR(INDEX(DATASHEET!$A$1:$DG$299,MATCH(PROGRESS!$A241,DATASHEET!$A$1:$A$299,0),MATCH(PROGRESS!DU$2,DATASHEET!$A$1:$DG$1,0)),"")</f>
        <v/>
      </c>
      <c r="DU241" s="156" t="str">
        <f t="shared" si="184"/>
        <v/>
      </c>
      <c r="DV241" s="138" t="str">
        <f>IF(ISBLANK(DATASHEET!DU227),"",DATASHEET!DU227)</f>
        <v/>
      </c>
      <c r="DW241" s="198" t="str">
        <f>IF(ISBLANK(DATASHEET!DV227),"",DATASHEET!DV227)</f>
        <v/>
      </c>
      <c r="DX241" s="140" t="str">
        <f>IF(DY241="","",IFERROR(VLOOKUP(DATASHEET!DX227,lookup,2,FALSE)-$P241,""))</f>
        <v/>
      </c>
      <c r="DY241" s="156" t="str">
        <f>IFERROR(INDEX(DATASHEET!$A$1:$DG$299,MATCH(PROGRESS!$A241,DATASHEET!$A$1:$A$299,0),MATCH(PROGRESS!DZ$2,DATASHEET!$A$1:$DG$1,0)),"")</f>
        <v/>
      </c>
      <c r="DZ241" s="156" t="str">
        <f t="shared" si="185"/>
        <v/>
      </c>
      <c r="EA241" s="138" t="str">
        <f>IF(ISBLANK(DATASHEET!DY227),"",DATASHEET!DY227)</f>
        <v/>
      </c>
      <c r="EB241" s="198" t="str">
        <f>IF(ISBLANK(DATASHEET!DZ227),"",DATASHEET!DZ227)</f>
        <v/>
      </c>
    </row>
    <row r="242" spans="1:132" x14ac:dyDescent="0.25">
      <c r="A242" s="179">
        <f>DATASHEET!A228</f>
        <v>0</v>
      </c>
      <c r="B242" s="58">
        <f>DATASHEET!B228</f>
        <v>0</v>
      </c>
      <c r="C242" s="169">
        <f>DATASHEET!C228</f>
        <v>0</v>
      </c>
      <c r="D242" s="170">
        <f>DATASHEET!D228</f>
        <v>0</v>
      </c>
      <c r="E242" s="170">
        <f>DATASHEET!J228</f>
        <v>0</v>
      </c>
      <c r="F242" s="170">
        <f>DATASHEET!E228</f>
        <v>0</v>
      </c>
      <c r="G242" s="170">
        <f>DATASHEET!F228</f>
        <v>0</v>
      </c>
      <c r="H242" s="170">
        <f>DATASHEET!G228</f>
        <v>0</v>
      </c>
      <c r="I242" s="170">
        <f>DATASHEET!H228</f>
        <v>0</v>
      </c>
      <c r="J242" s="170">
        <f>DATASHEET!I228</f>
        <v>0</v>
      </c>
      <c r="K242" s="171" t="str">
        <f>DATASHEET!M228</f>
        <v/>
      </c>
      <c r="L242" s="88" t="str">
        <f t="shared" si="121"/>
        <v/>
      </c>
      <c r="M242" s="88" t="str">
        <f t="shared" si="122"/>
        <v/>
      </c>
      <c r="N242" s="498" t="str">
        <f>IF(ISBLANK(DATASHEET!L228),"",DATASHEET!L228)</f>
        <v/>
      </c>
      <c r="O242" s="109" t="str">
        <f>IFERROR(IF(VLOOKUP(DATASHEET!A228,[5]YEAR11!$A$2:$AF$236,18,FALSE)="","",VLOOKUP(DATASHEET!A228,[5]YEAR11!$A$2:$AF$236,18,FALSE)),"")</f>
        <v/>
      </c>
      <c r="P242" s="111" t="str">
        <f>IFERROR(IF(VLOOKUP(DATASHEET!A228,[5]YEAR11!$A$2:$AF$237,19,FALSE)="","",VLOOKUP(DATASHEET!A228,[5]YEAR11!$A$2:$AF$237,19,FALSE)),"")</f>
        <v/>
      </c>
      <c r="Q242" s="143" t="str">
        <f>'P8 BREAKDOWN'!M230</f>
        <v/>
      </c>
      <c r="R242" s="140" t="str">
        <f>IF(S242="","",IFERROR(VLOOKUP(DATASHEET!AF228,lookup,2,FALSE)-$P242,""))</f>
        <v/>
      </c>
      <c r="S242" s="156" t="str">
        <f>IFERROR(INDEX(DATASHEET!$A$1:$DG$299,MATCH(PROGRESS!$A242,DATASHEET!$A$1:$A$299,0),MATCH(PROGRESS!T$2,DATASHEET!$A$1:$DG$1,0)),"")</f>
        <v/>
      </c>
      <c r="T242" s="156" t="str">
        <f t="shared" si="166"/>
        <v/>
      </c>
      <c r="U242" s="138" t="str">
        <f>IF(ISBLANK(DATASHEET!AG228),"",DATASHEET!AG228)</f>
        <v/>
      </c>
      <c r="V242" s="198" t="str">
        <f>IF(ISBLANK(DATASHEET!AH228),"",DATASHEET!AH228)</f>
        <v/>
      </c>
      <c r="W242" s="140" t="str">
        <f>IF(X242="","",IFERROR(VLOOKUP(DATASHEET!AJ228,lookup,2,FALSE)-$P242,""))</f>
        <v/>
      </c>
      <c r="X242" s="156" t="str">
        <f>IFERROR(INDEX(DATASHEET!$A$1:$DG$299,MATCH(PROGRESS!$A242,DATASHEET!$A$1:$A$299,0),MATCH(PROGRESS!Y$2,DATASHEET!$A$1:$DG$1,0)),"")</f>
        <v/>
      </c>
      <c r="Y242" s="156" t="str">
        <f t="shared" si="167"/>
        <v/>
      </c>
      <c r="Z242" s="138" t="str">
        <f>IF(ISBLANK(DATASHEET!AK228),"",DATASHEET!AK228)</f>
        <v/>
      </c>
      <c r="AA242" s="198" t="str">
        <f>IF(ISBLANK(DATASHEET!AL228),"",DATASHEET!AL228)</f>
        <v/>
      </c>
      <c r="AB242" s="140" t="str">
        <f>IF(AC242="","",IFERROR(VLOOKUP(DATASHEET!AN228,lookup,2,FALSE)-$P242,""))</f>
        <v/>
      </c>
      <c r="AC242" s="156" t="str">
        <f>IFERROR(INDEX(DATASHEET!$A$1:$DG$299,MATCH(PROGRESS!$A242,DATASHEET!$A$1:$A$299,0),MATCH(PROGRESS!AD$2,DATASHEET!$A$1:$DG$1,0)),"")</f>
        <v/>
      </c>
      <c r="AD242" s="156" t="str">
        <f t="shared" si="168"/>
        <v/>
      </c>
      <c r="AE242" s="138" t="str">
        <f>IF(ISBLANK(DATASHEET!AO228),"",DATASHEET!AO228)</f>
        <v/>
      </c>
      <c r="AF242" s="198" t="str">
        <f>IF(ISBLANK(DATASHEET!AP228),"",DATASHEET!AP228)</f>
        <v/>
      </c>
      <c r="AG242" s="140" t="str">
        <f>IF(AH242="","",IFERROR(VLOOKUP(DATASHEET!AR228,lookup,2,FALSE)-$P242,""))</f>
        <v/>
      </c>
      <c r="AH242" s="156" t="str">
        <f>IFERROR(INDEX(DATASHEET!$A$1:$DG$299,MATCH(PROGRESS!$A242,DATASHEET!$A$1:$A$299,0),MATCH(PROGRESS!AI$2,DATASHEET!$A$1:$DG$1,0)),"")</f>
        <v/>
      </c>
      <c r="AI242" s="156" t="str">
        <f t="shared" si="169"/>
        <v/>
      </c>
      <c r="AJ242" s="138" t="str">
        <f>IF(ISBLANK(DATASHEET!AS228),"",DATASHEET!AS228)</f>
        <v/>
      </c>
      <c r="AK242" s="198" t="str">
        <f>IF(ISBLANK(DATASHEET!AT228),"",DATASHEET!AT228)</f>
        <v/>
      </c>
      <c r="AL242" s="140" t="str">
        <f>IF(AM242="","",IFERROR(VLOOKUP(DATASHEET!AV228,lookup,2,FALSE)-$P242,""))</f>
        <v/>
      </c>
      <c r="AM242" s="156" t="str">
        <f>IFERROR(INDEX(DATASHEET!$A$1:$DG$299,MATCH(PROGRESS!$A242,DATASHEET!$A$1:$A$299,0),MATCH(PROGRESS!AN$2,DATASHEET!$A$1:$DG$1,0)),"")</f>
        <v/>
      </c>
      <c r="AN242" s="156" t="str">
        <f t="shared" si="170"/>
        <v/>
      </c>
      <c r="AO242" s="138" t="str">
        <f>IF(ISBLANK(DATASHEET!AW228),"",DATASHEET!AW228)</f>
        <v/>
      </c>
      <c r="AP242" s="198" t="str">
        <f>IF(ISBLANK(DATASHEET!AX228),"",DATASHEET!AX228)</f>
        <v/>
      </c>
      <c r="AQ242" s="140" t="str">
        <f>IF(AR242="","",IFERROR(VLOOKUP(DATASHEET!AZ228,lookup,2,FALSE)-$P242,""))</f>
        <v/>
      </c>
      <c r="AR242" s="156" t="str">
        <f>IFERROR(INDEX(DATASHEET!$A$1:$DG$299,MATCH(PROGRESS!$A242,DATASHEET!$A$1:$A$299,0),MATCH(PROGRESS!AS$2,DATASHEET!$A$1:$DG$1,0)),"")</f>
        <v/>
      </c>
      <c r="AS242" s="156" t="str">
        <f t="shared" si="171"/>
        <v/>
      </c>
      <c r="AT242" s="138" t="str">
        <f>IF(ISBLANK(DATASHEET!BA228),"",DATASHEET!BA228)</f>
        <v/>
      </c>
      <c r="AU242" s="198" t="str">
        <f>IF(ISBLANK(DATASHEET!BB228),"",DATASHEET!BB228)</f>
        <v/>
      </c>
      <c r="AV242" s="140" t="str">
        <f>IF(AW242="","",IFERROR(VLOOKUP(DATASHEET!BD228,lookup,2,FALSE)-$P242,""))</f>
        <v/>
      </c>
      <c r="AW242" s="156" t="str">
        <f>IFERROR(INDEX(DATASHEET!$A$1:$DG$299,MATCH(PROGRESS!$A242,DATASHEET!$A$1:$A$299,0),MATCH(PROGRESS!AX$2,DATASHEET!$A$1:$DG$1,0)),"")</f>
        <v/>
      </c>
      <c r="AX242" s="156" t="str">
        <f t="shared" si="172"/>
        <v/>
      </c>
      <c r="AY242" s="138" t="str">
        <f>IF(ISBLANK(DATASHEET!BE228),"",DATASHEET!BE228)</f>
        <v/>
      </c>
      <c r="AZ242" s="198" t="str">
        <f>IF(ISBLANK(DATASHEET!BF228),"",DATASHEET!BF228)</f>
        <v/>
      </c>
      <c r="BA242" s="140" t="str">
        <f>IF(BB242="","",IFERROR(VLOOKUP(DATASHEET!BH228,lookup,2,FALSE)-$P242,""))</f>
        <v/>
      </c>
      <c r="BB242" s="156" t="str">
        <f>IFERROR(INDEX(DATASHEET!$A$1:$DG$299,MATCH(PROGRESS!$A242,DATASHEET!$A$1:$A$299,0),MATCH(PROGRESS!BC$2,DATASHEET!$A$1:$DG$1,0)),"")</f>
        <v/>
      </c>
      <c r="BC242" s="156" t="str">
        <f t="shared" si="173"/>
        <v/>
      </c>
      <c r="BD242" s="138" t="str">
        <f>IF(ISBLANK(DATASHEET!BI228),"",DATASHEET!BI228)</f>
        <v/>
      </c>
      <c r="BE242" s="198" t="str">
        <f>IF(ISBLANK(DATASHEET!BJ228),"",DATASHEET!BJ228)</f>
        <v/>
      </c>
      <c r="BF242" s="140" t="str">
        <f>IF(BG242="","",IFERROR(VLOOKUP(DATASHEET!BL228,lookup,2,FALSE)-$P242,""))</f>
        <v/>
      </c>
      <c r="BG242" s="156" t="str">
        <f>IFERROR(INDEX(DATASHEET!$A$1:$DG$299,MATCH(PROGRESS!$A242,DATASHEET!$A$1:$A$299,0),MATCH(PROGRESS!BH$2,DATASHEET!$A$1:$DG$1,0)),"")</f>
        <v/>
      </c>
      <c r="BH242" s="156" t="str">
        <f t="shared" si="174"/>
        <v/>
      </c>
      <c r="BI242" s="138" t="str">
        <f>IF(ISBLANK(DATASHEET!BM228),"",DATASHEET!BM228)</f>
        <v/>
      </c>
      <c r="BJ242" s="198" t="str">
        <f>IF(ISBLANK(DATASHEET!BN228),"",DATASHEET!BN228)</f>
        <v/>
      </c>
      <c r="BK242" s="140" t="str">
        <f>IF(BL242="","",IFERROR(VLOOKUP(DATASHEET!BP228,lookup,2,FALSE)-$P242,""))</f>
        <v/>
      </c>
      <c r="BL242" s="156" t="str">
        <f>IFERROR(INDEX(DATASHEET!$A$1:$DG$299,MATCH(PROGRESS!$A242,DATASHEET!$A$1:$A$299,0),MATCH(PROGRESS!BM$2,DATASHEET!$A$1:$DG$1,0)),"")</f>
        <v/>
      </c>
      <c r="BM242" s="156" t="str">
        <f t="shared" si="175"/>
        <v/>
      </c>
      <c r="BN242" s="138" t="str">
        <f>IF(ISBLANK(DATASHEET!BQ228),"",DATASHEET!BQ228)</f>
        <v/>
      </c>
      <c r="BO242" s="198" t="str">
        <f>IF(ISBLANK(DATASHEET!BR228),"",DATASHEET!BR228)</f>
        <v/>
      </c>
      <c r="BP242" s="140" t="str">
        <f>IF(BQ242="","",IFERROR(VLOOKUP(DATASHEET!BX228,lookup,2,FALSE)-$P242,""))</f>
        <v/>
      </c>
      <c r="BQ242" s="156" t="str">
        <f>IFERROR(INDEX(DATASHEET!$A$1:$DG$299,MATCH(PROGRESS!$A242,DATASHEET!$A$1:$A$299,0),MATCH(PROGRESS!BR$2,DATASHEET!$A$1:$DG$1,0)),"")</f>
        <v/>
      </c>
      <c r="BR242" s="156" t="str">
        <f t="shared" si="176"/>
        <v/>
      </c>
      <c r="BS242" s="138" t="str">
        <f>IF(ISBLANK(DATASHEET!BY228),"",DATASHEET!BY228)</f>
        <v/>
      </c>
      <c r="BT242" s="198" t="str">
        <f>IF(ISBLANK(DATASHEET!BZ228),"",DATASHEET!BZ228)</f>
        <v/>
      </c>
      <c r="BU242" s="140" t="str">
        <f>IF(BV242="","",IFERROR(VLOOKUP(DATASHEET!CB228,lookup,2,FALSE)-$P242,""))</f>
        <v/>
      </c>
      <c r="BV242" s="156" t="str">
        <f>IFERROR(INDEX(DATASHEET!$A$1:$DG$299,MATCH(PROGRESS!$A242,DATASHEET!$A$1:$A$299,0),MATCH(PROGRESS!BW$2,DATASHEET!$A$1:$DG$1,0)),"")</f>
        <v/>
      </c>
      <c r="BW242" s="156" t="str">
        <f t="shared" si="134"/>
        <v/>
      </c>
      <c r="BX242" s="138" t="str">
        <f>IF(ISBLANK(DATASHEET!CC228),"",DATASHEET!CC228)</f>
        <v/>
      </c>
      <c r="BY242" s="198" t="str">
        <f>IF(ISBLANK(DATASHEET!CD228),"",DATASHEET!CD228)</f>
        <v/>
      </c>
      <c r="BZ242" s="140" t="str">
        <f>IF(CA242="","",IFERROR(VLOOKUP(DATASHEET!CE228,lookup,2,FALSE)-$P242,""))</f>
        <v/>
      </c>
      <c r="CA242" s="156" t="str">
        <f>IFERROR(INDEX(DATASHEET!$A$1:$DG$299,MATCH(PROGRESS!$A242,DATASHEET!$A$1:$A$299,0),MATCH(PROGRESS!CB$2,DATASHEET!$A$1:$DG$1,0)),"")</f>
        <v/>
      </c>
      <c r="CB242" s="156" t="str">
        <f t="shared" si="135"/>
        <v/>
      </c>
      <c r="CC242" s="138" t="str">
        <f>IF(ISBLANK(DATASHEET!CF228),"",DATASHEET!CF228)</f>
        <v/>
      </c>
      <c r="CD242" s="198" t="str">
        <f>IF(ISBLANK(DATASHEET!CG228),"",DATASHEET!CG228)</f>
        <v/>
      </c>
      <c r="CE242" s="140" t="str">
        <f>IF(CF242="","",IFERROR(VLOOKUP(DATASHEET!CJ228,lookup,2,FALSE)-$P242,""))</f>
        <v/>
      </c>
      <c r="CF242" s="156" t="str">
        <f>IFERROR(INDEX(DATASHEET!$A$1:$DG$299,MATCH(PROGRESS!$A242,DATASHEET!$A$1:$A$299,0),MATCH(PROGRESS!CG$2,DATASHEET!$A$1:$DG$1,0)),"")</f>
        <v/>
      </c>
      <c r="CG242" s="156" t="str">
        <f t="shared" si="177"/>
        <v/>
      </c>
      <c r="CH242" s="138" t="str">
        <f>IF(ISBLANK(DATASHEET!CK228),"",DATASHEET!CK228)</f>
        <v/>
      </c>
      <c r="CI242" s="198" t="str">
        <f>IF(ISBLANK(DATASHEET!CL228),"",DATASHEET!CL228)</f>
        <v/>
      </c>
      <c r="CJ242" s="140" t="str">
        <f>IF(CK242="","",IFERROR(VLOOKUP(DATASHEET!CN228,lookup,2,FALSE)-$P242,""))</f>
        <v/>
      </c>
      <c r="CK242" s="156" t="str">
        <f>IFERROR(INDEX(DATASHEET!$A$1:$DG$299,MATCH(PROGRESS!$A242,DATASHEET!$A$1:$A$299,0),MATCH(PROGRESS!CL$2,DATASHEET!$A$1:$DG$1,0)),"")</f>
        <v/>
      </c>
      <c r="CL242" s="156" t="str">
        <f t="shared" si="178"/>
        <v/>
      </c>
      <c r="CM242" s="138" t="str">
        <f>IF(ISBLANK(DATASHEET!CO228),"",DATASHEET!CO228)</f>
        <v/>
      </c>
      <c r="CN242" s="198" t="str">
        <f>IF(ISBLANK(DATASHEET!CP228),"",DATASHEET!CP228)</f>
        <v/>
      </c>
      <c r="CO242" s="140" t="str">
        <f>IF(CP242="","",IFERROR(VLOOKUP(DATASHEET!CR228,lookup,2,FALSE)-$P242,""))</f>
        <v/>
      </c>
      <c r="CP242" s="156" t="str">
        <f>IFERROR(INDEX(DATASHEET!$A$1:$DG$299,MATCH(PROGRESS!$A242,DATASHEET!$A$1:$A$299,0),MATCH(PROGRESS!CQ$2,DATASHEET!$A$1:$DG$1,0)),"")</f>
        <v/>
      </c>
      <c r="CQ242" s="156" t="str">
        <f t="shared" si="179"/>
        <v/>
      </c>
      <c r="CR242" s="138" t="str">
        <f>IF(ISBLANK(DATASHEET!CS228),"",DATASHEET!CS228)</f>
        <v/>
      </c>
      <c r="CS242" s="198" t="str">
        <f>IF(ISBLANK(DATASHEET!CT228),"",DATASHEET!CT228)</f>
        <v/>
      </c>
      <c r="CT242" s="140" t="str">
        <f>IF(CU242="","",IFERROR(VLOOKUP(DATASHEET!CV228,lookup,2,FALSE)-$P242,""))</f>
        <v/>
      </c>
      <c r="CU242" s="156" t="str">
        <f>IFERROR(INDEX(DATASHEET!$A$1:$DG$299,MATCH(PROGRESS!$A242,DATASHEET!$A$1:$A$299,0),MATCH(PROGRESS!CV$2,DATASHEET!$A$1:$DG$1,0)),"")</f>
        <v/>
      </c>
      <c r="CV242" s="156" t="str">
        <f t="shared" si="180"/>
        <v/>
      </c>
      <c r="CW242" s="138" t="str">
        <f>IF(ISBLANK(DATASHEET!CW228),"",DATASHEET!CW228)</f>
        <v/>
      </c>
      <c r="CX242" s="198" t="str">
        <f>IF(ISBLANK(DATASHEET!CX228),"",DATASHEET!CX228)</f>
        <v/>
      </c>
      <c r="CY242" s="140" t="str">
        <f>IF(CZ242="","",IFERROR(VLOOKUP(DATASHEET!DD228,lookup,2,FALSE)-$P242,""))</f>
        <v/>
      </c>
      <c r="CZ242" s="156" t="str">
        <f>IFERROR(INDEX(DATASHEET!$A$1:$DG$299,MATCH(PROGRESS!$A242,DATASHEET!$A$1:$A$299,0),MATCH(PROGRESS!DA$2,DATASHEET!$A$1:$DG$1,0)),"")</f>
        <v/>
      </c>
      <c r="DA242" s="156" t="str">
        <f t="shared" si="181"/>
        <v/>
      </c>
      <c r="DB242" s="138" t="str">
        <f>IF(ISBLANK(DATASHEET!DE228),"",DATASHEET!DE228)</f>
        <v/>
      </c>
      <c r="DC242" s="198" t="str">
        <f>IF(ISBLANK(DATASHEET!DF228),"",DATASHEET!DF228)</f>
        <v/>
      </c>
      <c r="DD242" s="140" t="str">
        <f>IF(DE242="","",IFERROR(VLOOKUP(DATASHEET!DH228,lookup,2,FALSE)-$P242,""))</f>
        <v/>
      </c>
      <c r="DE242" s="156" t="str">
        <f>IFERROR(INDEX(DATASHEET!$A$1:$DG$299,MATCH(PROGRESS!$A242,DATASHEET!$A$1:$A$299,0),MATCH(PROGRESS!DF$2,DATASHEET!$A$1:$DG$1,0)),"")</f>
        <v/>
      </c>
      <c r="DF242" s="156" t="str">
        <f t="shared" si="141"/>
        <v/>
      </c>
      <c r="DG242" s="138" t="str">
        <f>IF(ISBLANK(DATASHEET!DI228),"",DATASHEET!DI228)</f>
        <v/>
      </c>
      <c r="DH242" s="198" t="str">
        <f>IF(ISBLANK(DATASHEET!DJ228),"",DATASHEET!DJ228)</f>
        <v/>
      </c>
      <c r="DI242" s="140" t="str">
        <f>IF(DJ242="","",IFERROR(VLOOKUP(DATASHEET!DL228,lookup,2,FALSE)-$P242,""))</f>
        <v/>
      </c>
      <c r="DJ242" s="156" t="str">
        <f>IFERROR(INDEX(DATASHEET!$A$1:$DG$299,MATCH(PROGRESS!$A242,DATASHEET!$A$1:$A$299,0),MATCH(PROGRESS!DK$2,DATASHEET!$A$1:$DG$1,0)),"")</f>
        <v/>
      </c>
      <c r="DK242" s="156" t="str">
        <f t="shared" si="182"/>
        <v/>
      </c>
      <c r="DL242" s="138" t="str">
        <f>IF(ISBLANK(DATASHEET!DM228),"",DATASHEET!DM228)</f>
        <v/>
      </c>
      <c r="DM242" s="198" t="str">
        <f>IF(ISBLANK(DATASHEET!DN228),"",DATASHEET!DN228)</f>
        <v/>
      </c>
      <c r="DN242" s="140" t="str">
        <f>IF(DO242="","",IFERROR(VLOOKUP(DATASHEET!DP228,lookup,2,FALSE)-$P242,""))</f>
        <v/>
      </c>
      <c r="DO242" s="156" t="str">
        <f>IFERROR(INDEX(DATASHEET!$A$1:$DG$299,MATCH(PROGRESS!$A242,DATASHEET!$A$1:$A$299,0),MATCH(PROGRESS!DP$2,DATASHEET!$A$1:$DG$1,0)),"")</f>
        <v/>
      </c>
      <c r="DP242" s="156" t="str">
        <f t="shared" si="183"/>
        <v/>
      </c>
      <c r="DQ242" s="138" t="str">
        <f>IF(ISBLANK(DATASHEET!DQ228),"",DATASHEET!DQ228)</f>
        <v/>
      </c>
      <c r="DR242" s="198" t="str">
        <f>IF(ISBLANK(DATASHEET!DR228),"",DATASHEET!DR228)</f>
        <v/>
      </c>
      <c r="DS242" s="140" t="str">
        <f>IF(DT242="","",IFERROR(VLOOKUP(DATASHEET!DT228,lookup,2,FALSE)-$P242,""))</f>
        <v/>
      </c>
      <c r="DT242" s="156" t="str">
        <f>IFERROR(INDEX(DATASHEET!$A$1:$DG$299,MATCH(PROGRESS!$A242,DATASHEET!$A$1:$A$299,0),MATCH(PROGRESS!DU$2,DATASHEET!$A$1:$DG$1,0)),"")</f>
        <v/>
      </c>
      <c r="DU242" s="156" t="str">
        <f t="shared" si="184"/>
        <v/>
      </c>
      <c r="DV242" s="138" t="str">
        <f>IF(ISBLANK(DATASHEET!DU228),"",DATASHEET!DU228)</f>
        <v/>
      </c>
      <c r="DW242" s="198" t="str">
        <f>IF(ISBLANK(DATASHEET!DV228),"",DATASHEET!DV228)</f>
        <v/>
      </c>
      <c r="DX242" s="140" t="str">
        <f>IF(DY242="","",IFERROR(VLOOKUP(DATASHEET!DX228,lookup,2,FALSE)-$P242,""))</f>
        <v/>
      </c>
      <c r="DY242" s="156" t="str">
        <f>IFERROR(INDEX(DATASHEET!$A$1:$DG$299,MATCH(PROGRESS!$A242,DATASHEET!$A$1:$A$299,0),MATCH(PROGRESS!DZ$2,DATASHEET!$A$1:$DG$1,0)),"")</f>
        <v/>
      </c>
      <c r="DZ242" s="156" t="str">
        <f t="shared" si="185"/>
        <v/>
      </c>
      <c r="EA242" s="138" t="str">
        <f>IF(ISBLANK(DATASHEET!DY228),"",DATASHEET!DY228)</f>
        <v/>
      </c>
      <c r="EB242" s="198" t="str">
        <f>IF(ISBLANK(DATASHEET!DZ228),"",DATASHEET!DZ228)</f>
        <v/>
      </c>
    </row>
    <row r="243" spans="1:132" x14ac:dyDescent="0.25">
      <c r="A243" s="179">
        <f>DATASHEET!A229</f>
        <v>0</v>
      </c>
      <c r="B243" s="58">
        <f>DATASHEET!B229</f>
        <v>0</v>
      </c>
      <c r="C243" s="169">
        <f>DATASHEET!C229</f>
        <v>0</v>
      </c>
      <c r="D243" s="170">
        <f>DATASHEET!D229</f>
        <v>0</v>
      </c>
      <c r="E243" s="170">
        <f>DATASHEET!J229</f>
        <v>0</v>
      </c>
      <c r="F243" s="170">
        <f>DATASHEET!E229</f>
        <v>0</v>
      </c>
      <c r="G243" s="170">
        <f>DATASHEET!F229</f>
        <v>0</v>
      </c>
      <c r="H243" s="170">
        <f>DATASHEET!G229</f>
        <v>0</v>
      </c>
      <c r="I243" s="170">
        <f>DATASHEET!H229</f>
        <v>0</v>
      </c>
      <c r="J243" s="170">
        <f>DATASHEET!I229</f>
        <v>0</v>
      </c>
      <c r="K243" s="171" t="str">
        <f>DATASHEET!M229</f>
        <v/>
      </c>
      <c r="L243" s="88" t="str">
        <f t="shared" si="121"/>
        <v/>
      </c>
      <c r="M243" s="88" t="str">
        <f t="shared" si="122"/>
        <v/>
      </c>
      <c r="N243" s="498" t="str">
        <f>IF(ISBLANK(DATASHEET!L229),"",DATASHEET!L229)</f>
        <v/>
      </c>
      <c r="O243" s="109" t="str">
        <f>IFERROR(IF(VLOOKUP(DATASHEET!A229,[5]YEAR11!$A$2:$AF$236,18,FALSE)="","",VLOOKUP(DATASHEET!A229,[5]YEAR11!$A$2:$AF$236,18,FALSE)),"")</f>
        <v/>
      </c>
      <c r="P243" s="111" t="str">
        <f>IFERROR(IF(VLOOKUP(DATASHEET!A229,[5]YEAR11!$A$2:$AF$237,19,FALSE)="","",VLOOKUP(DATASHEET!A229,[5]YEAR11!$A$2:$AF$237,19,FALSE)),"")</f>
        <v/>
      </c>
      <c r="Q243" s="143" t="str">
        <f>'P8 BREAKDOWN'!M231</f>
        <v/>
      </c>
      <c r="R243" s="140" t="str">
        <f>IF(S243="","",IFERROR(VLOOKUP(DATASHEET!AF229,lookup,2,FALSE)-$P243,""))</f>
        <v/>
      </c>
      <c r="S243" s="156" t="str">
        <f>IFERROR(INDEX(DATASHEET!$A$1:$DG$299,MATCH(PROGRESS!$A243,DATASHEET!$A$1:$A$299,0),MATCH(PROGRESS!T$2,DATASHEET!$A$1:$DG$1,0)),"")</f>
        <v/>
      </c>
      <c r="T243" s="156" t="str">
        <f t="shared" si="166"/>
        <v/>
      </c>
      <c r="U243" s="138" t="str">
        <f>IF(ISBLANK(DATASHEET!AG229),"",DATASHEET!AG229)</f>
        <v/>
      </c>
      <c r="V243" s="198" t="str">
        <f>IF(ISBLANK(DATASHEET!AH229),"",DATASHEET!AH229)</f>
        <v/>
      </c>
      <c r="W243" s="140" t="str">
        <f>IF(X243="","",IFERROR(VLOOKUP(DATASHEET!AJ229,lookup,2,FALSE)-$P243,""))</f>
        <v/>
      </c>
      <c r="X243" s="156" t="str">
        <f>IFERROR(INDEX(DATASHEET!$A$1:$DG$299,MATCH(PROGRESS!$A243,DATASHEET!$A$1:$A$299,0),MATCH(PROGRESS!Y$2,DATASHEET!$A$1:$DG$1,0)),"")</f>
        <v/>
      </c>
      <c r="Y243" s="156" t="str">
        <f t="shared" si="167"/>
        <v/>
      </c>
      <c r="Z243" s="138" t="str">
        <f>IF(ISBLANK(DATASHEET!AK229),"",DATASHEET!AK229)</f>
        <v/>
      </c>
      <c r="AA243" s="198" t="str">
        <f>IF(ISBLANK(DATASHEET!AL229),"",DATASHEET!AL229)</f>
        <v/>
      </c>
      <c r="AB243" s="140" t="str">
        <f>IF(AC243="","",IFERROR(VLOOKUP(DATASHEET!AN229,lookup,2,FALSE)-$P243,""))</f>
        <v/>
      </c>
      <c r="AC243" s="156" t="str">
        <f>IFERROR(INDEX(DATASHEET!$A$1:$DG$299,MATCH(PROGRESS!$A243,DATASHEET!$A$1:$A$299,0),MATCH(PROGRESS!AD$2,DATASHEET!$A$1:$DG$1,0)),"")</f>
        <v/>
      </c>
      <c r="AD243" s="156" t="str">
        <f t="shared" si="168"/>
        <v/>
      </c>
      <c r="AE243" s="138" t="str">
        <f>IF(ISBLANK(DATASHEET!AO229),"",DATASHEET!AO229)</f>
        <v/>
      </c>
      <c r="AF243" s="198" t="str">
        <f>IF(ISBLANK(DATASHEET!AP229),"",DATASHEET!AP229)</f>
        <v/>
      </c>
      <c r="AG243" s="140" t="str">
        <f>IF(AH243="","",IFERROR(VLOOKUP(DATASHEET!AR229,lookup,2,FALSE)-$P243,""))</f>
        <v/>
      </c>
      <c r="AH243" s="156" t="str">
        <f>IFERROR(INDEX(DATASHEET!$A$1:$DG$299,MATCH(PROGRESS!$A243,DATASHEET!$A$1:$A$299,0),MATCH(PROGRESS!AI$2,DATASHEET!$A$1:$DG$1,0)),"")</f>
        <v/>
      </c>
      <c r="AI243" s="156" t="str">
        <f t="shared" si="169"/>
        <v/>
      </c>
      <c r="AJ243" s="138" t="str">
        <f>IF(ISBLANK(DATASHEET!AS229),"",DATASHEET!AS229)</f>
        <v/>
      </c>
      <c r="AK243" s="198" t="str">
        <f>IF(ISBLANK(DATASHEET!AT229),"",DATASHEET!AT229)</f>
        <v/>
      </c>
      <c r="AL243" s="140" t="str">
        <f>IF(AM243="","",IFERROR(VLOOKUP(DATASHEET!AV229,lookup,2,FALSE)-$P243,""))</f>
        <v/>
      </c>
      <c r="AM243" s="156" t="str">
        <f>IFERROR(INDEX(DATASHEET!$A$1:$DG$299,MATCH(PROGRESS!$A243,DATASHEET!$A$1:$A$299,0),MATCH(PROGRESS!AN$2,DATASHEET!$A$1:$DG$1,0)),"")</f>
        <v/>
      </c>
      <c r="AN243" s="156" t="str">
        <f t="shared" si="170"/>
        <v/>
      </c>
      <c r="AO243" s="138" t="str">
        <f>IF(ISBLANK(DATASHEET!AW229),"",DATASHEET!AW229)</f>
        <v/>
      </c>
      <c r="AP243" s="198" t="str">
        <f>IF(ISBLANK(DATASHEET!AX229),"",DATASHEET!AX229)</f>
        <v/>
      </c>
      <c r="AQ243" s="140" t="str">
        <f>IF(AR243="","",IFERROR(VLOOKUP(DATASHEET!AZ229,lookup,2,FALSE)-$P243,""))</f>
        <v/>
      </c>
      <c r="AR243" s="156" t="str">
        <f>IFERROR(INDEX(DATASHEET!$A$1:$DG$299,MATCH(PROGRESS!$A243,DATASHEET!$A$1:$A$299,0),MATCH(PROGRESS!AS$2,DATASHEET!$A$1:$DG$1,0)),"")</f>
        <v/>
      </c>
      <c r="AS243" s="156" t="str">
        <f t="shared" si="171"/>
        <v/>
      </c>
      <c r="AT243" s="138" t="str">
        <f>IF(ISBLANK(DATASHEET!BA229),"",DATASHEET!BA229)</f>
        <v/>
      </c>
      <c r="AU243" s="198" t="str">
        <f>IF(ISBLANK(DATASHEET!BB229),"",DATASHEET!BB229)</f>
        <v/>
      </c>
      <c r="AV243" s="140" t="str">
        <f>IF(AW243="","",IFERROR(VLOOKUP(DATASHEET!BD229,lookup,2,FALSE)-$P243,""))</f>
        <v/>
      </c>
      <c r="AW243" s="156" t="str">
        <f>IFERROR(INDEX(DATASHEET!$A$1:$DG$299,MATCH(PROGRESS!$A243,DATASHEET!$A$1:$A$299,0),MATCH(PROGRESS!AX$2,DATASHEET!$A$1:$DG$1,0)),"")</f>
        <v/>
      </c>
      <c r="AX243" s="156" t="str">
        <f t="shared" si="172"/>
        <v/>
      </c>
      <c r="AY243" s="138" t="str">
        <f>IF(ISBLANK(DATASHEET!BE229),"",DATASHEET!BE229)</f>
        <v/>
      </c>
      <c r="AZ243" s="198" t="str">
        <f>IF(ISBLANK(DATASHEET!BF229),"",DATASHEET!BF229)</f>
        <v/>
      </c>
      <c r="BA243" s="140" t="str">
        <f>IF(BB243="","",IFERROR(VLOOKUP(DATASHEET!BH229,lookup,2,FALSE)-$P243,""))</f>
        <v/>
      </c>
      <c r="BB243" s="156" t="str">
        <f>IFERROR(INDEX(DATASHEET!$A$1:$DG$299,MATCH(PROGRESS!$A243,DATASHEET!$A$1:$A$299,0),MATCH(PROGRESS!BC$2,DATASHEET!$A$1:$DG$1,0)),"")</f>
        <v/>
      </c>
      <c r="BC243" s="156" t="str">
        <f t="shared" si="173"/>
        <v/>
      </c>
      <c r="BD243" s="138" t="str">
        <f>IF(ISBLANK(DATASHEET!BI229),"",DATASHEET!BI229)</f>
        <v/>
      </c>
      <c r="BE243" s="198" t="str">
        <f>IF(ISBLANK(DATASHEET!BJ229),"",DATASHEET!BJ229)</f>
        <v/>
      </c>
      <c r="BF243" s="140" t="str">
        <f>IF(BG243="","",IFERROR(VLOOKUP(DATASHEET!BL229,lookup,2,FALSE)-$P243,""))</f>
        <v/>
      </c>
      <c r="BG243" s="156" t="str">
        <f>IFERROR(INDEX(DATASHEET!$A$1:$DG$299,MATCH(PROGRESS!$A243,DATASHEET!$A$1:$A$299,0),MATCH(PROGRESS!BH$2,DATASHEET!$A$1:$DG$1,0)),"")</f>
        <v/>
      </c>
      <c r="BH243" s="156" t="str">
        <f t="shared" si="174"/>
        <v/>
      </c>
      <c r="BI243" s="138" t="str">
        <f>IF(ISBLANK(DATASHEET!BM229),"",DATASHEET!BM229)</f>
        <v/>
      </c>
      <c r="BJ243" s="198" t="str">
        <f>IF(ISBLANK(DATASHEET!BN229),"",DATASHEET!BN229)</f>
        <v/>
      </c>
      <c r="BK243" s="140" t="str">
        <f>IF(BL243="","",IFERROR(VLOOKUP(DATASHEET!BP229,lookup,2,FALSE)-$P243,""))</f>
        <v/>
      </c>
      <c r="BL243" s="156" t="str">
        <f>IFERROR(INDEX(DATASHEET!$A$1:$DG$299,MATCH(PROGRESS!$A243,DATASHEET!$A$1:$A$299,0),MATCH(PROGRESS!BM$2,DATASHEET!$A$1:$DG$1,0)),"")</f>
        <v/>
      </c>
      <c r="BM243" s="156" t="str">
        <f t="shared" si="175"/>
        <v/>
      </c>
      <c r="BN243" s="138" t="str">
        <f>IF(ISBLANK(DATASHEET!BQ229),"",DATASHEET!BQ229)</f>
        <v/>
      </c>
      <c r="BO243" s="198" t="str">
        <f>IF(ISBLANK(DATASHEET!BR229),"",DATASHEET!BR229)</f>
        <v/>
      </c>
      <c r="BP243" s="140" t="str">
        <f>IF(BQ243="","",IFERROR(VLOOKUP(DATASHEET!BX229,lookup,2,FALSE)-$P243,""))</f>
        <v/>
      </c>
      <c r="BQ243" s="156" t="str">
        <f>IFERROR(INDEX(DATASHEET!$A$1:$DG$299,MATCH(PROGRESS!$A243,DATASHEET!$A$1:$A$299,0),MATCH(PROGRESS!BR$2,DATASHEET!$A$1:$DG$1,0)),"")</f>
        <v/>
      </c>
      <c r="BR243" s="156" t="str">
        <f t="shared" si="176"/>
        <v/>
      </c>
      <c r="BS243" s="138" t="str">
        <f>IF(ISBLANK(DATASHEET!BY229),"",DATASHEET!BY229)</f>
        <v/>
      </c>
      <c r="BT243" s="198" t="str">
        <f>IF(ISBLANK(DATASHEET!BZ229),"",DATASHEET!BZ229)</f>
        <v/>
      </c>
      <c r="BU243" s="140" t="str">
        <f>IF(BV243="","",IFERROR(VLOOKUP(DATASHEET!CB229,lookup,2,FALSE)-$P243,""))</f>
        <v/>
      </c>
      <c r="BV243" s="156" t="str">
        <f>IFERROR(INDEX(DATASHEET!$A$1:$DG$299,MATCH(PROGRESS!$A243,DATASHEET!$A$1:$A$299,0),MATCH(PROGRESS!BW$2,DATASHEET!$A$1:$DG$1,0)),"")</f>
        <v/>
      </c>
      <c r="BW243" s="156" t="str">
        <f t="shared" si="134"/>
        <v/>
      </c>
      <c r="BX243" s="138" t="str">
        <f>IF(ISBLANK(DATASHEET!CC229),"",DATASHEET!CC229)</f>
        <v/>
      </c>
      <c r="BY243" s="198" t="str">
        <f>IF(ISBLANK(DATASHEET!CD229),"",DATASHEET!CD229)</f>
        <v/>
      </c>
      <c r="BZ243" s="140" t="str">
        <f>IF(CA243="","",IFERROR(VLOOKUP(DATASHEET!CE229,lookup,2,FALSE)-$P243,""))</f>
        <v/>
      </c>
      <c r="CA243" s="156" t="str">
        <f>IFERROR(INDEX(DATASHEET!$A$1:$DG$299,MATCH(PROGRESS!$A243,DATASHEET!$A$1:$A$299,0),MATCH(PROGRESS!CB$2,DATASHEET!$A$1:$DG$1,0)),"")</f>
        <v/>
      </c>
      <c r="CB243" s="156" t="str">
        <f t="shared" si="135"/>
        <v/>
      </c>
      <c r="CC243" s="138" t="str">
        <f>IF(ISBLANK(DATASHEET!CF229),"",DATASHEET!CF229)</f>
        <v/>
      </c>
      <c r="CD243" s="198" t="str">
        <f>IF(ISBLANK(DATASHEET!CG229),"",DATASHEET!CG229)</f>
        <v/>
      </c>
      <c r="CE243" s="140" t="str">
        <f>IF(CF243="","",IFERROR(VLOOKUP(DATASHEET!CJ229,lookup,2,FALSE)-$P243,""))</f>
        <v/>
      </c>
      <c r="CF243" s="156" t="str">
        <f>IFERROR(INDEX(DATASHEET!$A$1:$DG$299,MATCH(PROGRESS!$A243,DATASHEET!$A$1:$A$299,0),MATCH(PROGRESS!CG$2,DATASHEET!$A$1:$DG$1,0)),"")</f>
        <v/>
      </c>
      <c r="CG243" s="156" t="str">
        <f t="shared" si="177"/>
        <v/>
      </c>
      <c r="CH243" s="138" t="str">
        <f>IF(ISBLANK(DATASHEET!CK229),"",DATASHEET!CK229)</f>
        <v/>
      </c>
      <c r="CI243" s="198" t="str">
        <f>IF(ISBLANK(DATASHEET!CL229),"",DATASHEET!CL229)</f>
        <v/>
      </c>
      <c r="CJ243" s="140" t="str">
        <f>IF(CK243="","",IFERROR(VLOOKUP(DATASHEET!CN229,lookup,2,FALSE)-$P243,""))</f>
        <v/>
      </c>
      <c r="CK243" s="156" t="str">
        <f>IFERROR(INDEX(DATASHEET!$A$1:$DG$299,MATCH(PROGRESS!$A243,DATASHEET!$A$1:$A$299,0),MATCH(PROGRESS!CL$2,DATASHEET!$A$1:$DG$1,0)),"")</f>
        <v/>
      </c>
      <c r="CL243" s="156" t="str">
        <f t="shared" si="178"/>
        <v/>
      </c>
      <c r="CM243" s="138" t="str">
        <f>IF(ISBLANK(DATASHEET!CO229),"",DATASHEET!CO229)</f>
        <v/>
      </c>
      <c r="CN243" s="198" t="str">
        <f>IF(ISBLANK(DATASHEET!CP229),"",DATASHEET!CP229)</f>
        <v/>
      </c>
      <c r="CO243" s="140" t="str">
        <f>IF(CP243="","",IFERROR(VLOOKUP(DATASHEET!CR229,lookup,2,FALSE)-$P243,""))</f>
        <v/>
      </c>
      <c r="CP243" s="156" t="str">
        <f>IFERROR(INDEX(DATASHEET!$A$1:$DG$299,MATCH(PROGRESS!$A243,DATASHEET!$A$1:$A$299,0),MATCH(PROGRESS!CQ$2,DATASHEET!$A$1:$DG$1,0)),"")</f>
        <v/>
      </c>
      <c r="CQ243" s="156" t="str">
        <f t="shared" si="179"/>
        <v/>
      </c>
      <c r="CR243" s="138" t="str">
        <f>IF(ISBLANK(DATASHEET!CS229),"",DATASHEET!CS229)</f>
        <v/>
      </c>
      <c r="CS243" s="198" t="str">
        <f>IF(ISBLANK(DATASHEET!CT229),"",DATASHEET!CT229)</f>
        <v/>
      </c>
      <c r="CT243" s="140" t="str">
        <f>IF(CU243="","",IFERROR(VLOOKUP(DATASHEET!CV229,lookup,2,FALSE)-$P243,""))</f>
        <v/>
      </c>
      <c r="CU243" s="156" t="str">
        <f>IFERROR(INDEX(DATASHEET!$A$1:$DG$299,MATCH(PROGRESS!$A243,DATASHEET!$A$1:$A$299,0),MATCH(PROGRESS!CV$2,DATASHEET!$A$1:$DG$1,0)),"")</f>
        <v/>
      </c>
      <c r="CV243" s="156" t="str">
        <f t="shared" si="180"/>
        <v/>
      </c>
      <c r="CW243" s="138" t="str">
        <f>IF(ISBLANK(DATASHEET!CW229),"",DATASHEET!CW229)</f>
        <v/>
      </c>
      <c r="CX243" s="198" t="str">
        <f>IF(ISBLANK(DATASHEET!CX229),"",DATASHEET!CX229)</f>
        <v/>
      </c>
      <c r="CY243" s="140" t="str">
        <f>IF(CZ243="","",IFERROR(VLOOKUP(DATASHEET!DD229,lookup,2,FALSE)-$P243,""))</f>
        <v/>
      </c>
      <c r="CZ243" s="156" t="str">
        <f>IFERROR(INDEX(DATASHEET!$A$1:$DG$299,MATCH(PROGRESS!$A243,DATASHEET!$A$1:$A$299,0),MATCH(PROGRESS!DA$2,DATASHEET!$A$1:$DG$1,0)),"")</f>
        <v/>
      </c>
      <c r="DA243" s="156" t="str">
        <f t="shared" si="181"/>
        <v/>
      </c>
      <c r="DB243" s="138" t="str">
        <f>IF(ISBLANK(DATASHEET!DE229),"",DATASHEET!DE229)</f>
        <v/>
      </c>
      <c r="DC243" s="198" t="str">
        <f>IF(ISBLANK(DATASHEET!DF229),"",DATASHEET!DF229)</f>
        <v/>
      </c>
      <c r="DD243" s="140" t="str">
        <f>IF(DE243="","",IFERROR(VLOOKUP(DATASHEET!DH229,lookup,2,FALSE)-$P243,""))</f>
        <v/>
      </c>
      <c r="DE243" s="156" t="str">
        <f>IFERROR(INDEX(DATASHEET!$A$1:$DG$299,MATCH(PROGRESS!$A243,DATASHEET!$A$1:$A$299,0),MATCH(PROGRESS!DF$2,DATASHEET!$A$1:$DG$1,0)),"")</f>
        <v/>
      </c>
      <c r="DF243" s="156" t="str">
        <f t="shared" si="141"/>
        <v/>
      </c>
      <c r="DG243" s="138" t="str">
        <f>IF(ISBLANK(DATASHEET!DI229),"",DATASHEET!DI229)</f>
        <v/>
      </c>
      <c r="DH243" s="198" t="str">
        <f>IF(ISBLANK(DATASHEET!DJ229),"",DATASHEET!DJ229)</f>
        <v/>
      </c>
      <c r="DI243" s="140" t="str">
        <f>IF(DJ243="","",IFERROR(VLOOKUP(DATASHEET!DL229,lookup,2,FALSE)-$P243,""))</f>
        <v/>
      </c>
      <c r="DJ243" s="156" t="str">
        <f>IFERROR(INDEX(DATASHEET!$A$1:$DG$299,MATCH(PROGRESS!$A243,DATASHEET!$A$1:$A$299,0),MATCH(PROGRESS!DK$2,DATASHEET!$A$1:$DG$1,0)),"")</f>
        <v/>
      </c>
      <c r="DK243" s="156" t="str">
        <f t="shared" si="182"/>
        <v/>
      </c>
      <c r="DL243" s="138" t="str">
        <f>IF(ISBLANK(DATASHEET!DM229),"",DATASHEET!DM229)</f>
        <v/>
      </c>
      <c r="DM243" s="198" t="str">
        <f>IF(ISBLANK(DATASHEET!DN229),"",DATASHEET!DN229)</f>
        <v/>
      </c>
      <c r="DN243" s="140" t="str">
        <f>IF(DO243="","",IFERROR(VLOOKUP(DATASHEET!DP229,lookup,2,FALSE)-$P243,""))</f>
        <v/>
      </c>
      <c r="DO243" s="156" t="str">
        <f>IFERROR(INDEX(DATASHEET!$A$1:$DG$299,MATCH(PROGRESS!$A243,DATASHEET!$A$1:$A$299,0),MATCH(PROGRESS!DP$2,DATASHEET!$A$1:$DG$1,0)),"")</f>
        <v/>
      </c>
      <c r="DP243" s="156" t="str">
        <f t="shared" si="183"/>
        <v/>
      </c>
      <c r="DQ243" s="138" t="str">
        <f>IF(ISBLANK(DATASHEET!DQ229),"",DATASHEET!DQ229)</f>
        <v/>
      </c>
      <c r="DR243" s="198" t="str">
        <f>IF(ISBLANK(DATASHEET!DR229),"",DATASHEET!DR229)</f>
        <v/>
      </c>
      <c r="DS243" s="140" t="str">
        <f>IF(DT243="","",IFERROR(VLOOKUP(DATASHEET!DT229,lookup,2,FALSE)-$P243,""))</f>
        <v/>
      </c>
      <c r="DT243" s="156" t="str">
        <f>IFERROR(INDEX(DATASHEET!$A$1:$DG$299,MATCH(PROGRESS!$A243,DATASHEET!$A$1:$A$299,0),MATCH(PROGRESS!DU$2,DATASHEET!$A$1:$DG$1,0)),"")</f>
        <v/>
      </c>
      <c r="DU243" s="156" t="str">
        <f t="shared" si="184"/>
        <v/>
      </c>
      <c r="DV243" s="138" t="str">
        <f>IF(ISBLANK(DATASHEET!DU229),"",DATASHEET!DU229)</f>
        <v/>
      </c>
      <c r="DW243" s="198" t="str">
        <f>IF(ISBLANK(DATASHEET!DV229),"",DATASHEET!DV229)</f>
        <v/>
      </c>
      <c r="DX243" s="140" t="str">
        <f>IF(DY243="","",IFERROR(VLOOKUP(DATASHEET!DX229,lookup,2,FALSE)-$P243,""))</f>
        <v/>
      </c>
      <c r="DY243" s="156" t="str">
        <f>IFERROR(INDEX(DATASHEET!$A$1:$DG$299,MATCH(PROGRESS!$A243,DATASHEET!$A$1:$A$299,0),MATCH(PROGRESS!DZ$2,DATASHEET!$A$1:$DG$1,0)),"")</f>
        <v/>
      </c>
      <c r="DZ243" s="156" t="str">
        <f t="shared" si="185"/>
        <v/>
      </c>
      <c r="EA243" s="138" t="str">
        <f>IF(ISBLANK(DATASHEET!DY229),"",DATASHEET!DY229)</f>
        <v/>
      </c>
      <c r="EB243" s="198" t="str">
        <f>IF(ISBLANK(DATASHEET!DZ229),"",DATASHEET!DZ229)</f>
        <v/>
      </c>
    </row>
    <row r="244" spans="1:132" x14ac:dyDescent="0.25">
      <c r="A244" s="179">
        <f>DATASHEET!A230</f>
        <v>0</v>
      </c>
      <c r="B244" s="58">
        <f>DATASHEET!B230</f>
        <v>0</v>
      </c>
      <c r="C244" s="169">
        <f>DATASHEET!C230</f>
        <v>0</v>
      </c>
      <c r="D244" s="170">
        <f>DATASHEET!D230</f>
        <v>0</v>
      </c>
      <c r="E244" s="170">
        <f>DATASHEET!J230</f>
        <v>0</v>
      </c>
      <c r="F244" s="170">
        <f>DATASHEET!E230</f>
        <v>0</v>
      </c>
      <c r="G244" s="170">
        <f>DATASHEET!F230</f>
        <v>0</v>
      </c>
      <c r="H244" s="170">
        <f>DATASHEET!G230</f>
        <v>0</v>
      </c>
      <c r="I244" s="170">
        <f>DATASHEET!H230</f>
        <v>0</v>
      </c>
      <c r="J244" s="170">
        <f>DATASHEET!I230</f>
        <v>0</v>
      </c>
      <c r="K244" s="171" t="str">
        <f>DATASHEET!M230</f>
        <v/>
      </c>
      <c r="L244" s="88" t="str">
        <f t="shared" si="121"/>
        <v/>
      </c>
      <c r="M244" s="88" t="str">
        <f t="shared" si="122"/>
        <v/>
      </c>
      <c r="N244" s="498" t="str">
        <f>IF(ISBLANK(DATASHEET!L230),"",DATASHEET!L230)</f>
        <v/>
      </c>
      <c r="O244" s="109" t="str">
        <f>IFERROR(IF(VLOOKUP(DATASHEET!A230,[5]YEAR11!$A$2:$AF$236,18,FALSE)="","",VLOOKUP(DATASHEET!A230,[5]YEAR11!$A$2:$AF$236,18,FALSE)),"")</f>
        <v/>
      </c>
      <c r="P244" s="111" t="str">
        <f>IFERROR(IF(VLOOKUP(DATASHEET!A230,[5]YEAR11!$A$2:$AF$237,19,FALSE)="","",VLOOKUP(DATASHEET!A230,[5]YEAR11!$A$2:$AF$237,19,FALSE)),"")</f>
        <v/>
      </c>
      <c r="Q244" s="143" t="str">
        <f>'P8 BREAKDOWN'!M232</f>
        <v/>
      </c>
      <c r="R244" s="140" t="str">
        <f>IF(S244="","",IFERROR(VLOOKUP(DATASHEET!AF230,lookup,2,FALSE)-$P244,""))</f>
        <v/>
      </c>
      <c r="S244" s="156" t="str">
        <f>IFERROR(INDEX(DATASHEET!$A$1:$DG$299,MATCH(PROGRESS!$A244,DATASHEET!$A$1:$A$299,0),MATCH(PROGRESS!T$2,DATASHEET!$A$1:$DG$1,0)),"")</f>
        <v/>
      </c>
      <c r="T244" s="156" t="str">
        <f t="shared" si="166"/>
        <v/>
      </c>
      <c r="U244" s="138" t="str">
        <f>IF(ISBLANK(DATASHEET!AG230),"",DATASHEET!AG230)</f>
        <v/>
      </c>
      <c r="V244" s="198" t="str">
        <f>IF(ISBLANK(DATASHEET!AH230),"",DATASHEET!AH230)</f>
        <v/>
      </c>
      <c r="W244" s="140" t="str">
        <f>IF(X244="","",IFERROR(VLOOKUP(DATASHEET!AJ230,lookup,2,FALSE)-$P244,""))</f>
        <v/>
      </c>
      <c r="X244" s="156" t="str">
        <f>IFERROR(INDEX(DATASHEET!$A$1:$DG$299,MATCH(PROGRESS!$A244,DATASHEET!$A$1:$A$299,0),MATCH(PROGRESS!Y$2,DATASHEET!$A$1:$DG$1,0)),"")</f>
        <v/>
      </c>
      <c r="Y244" s="156" t="str">
        <f t="shared" si="167"/>
        <v/>
      </c>
      <c r="Z244" s="138" t="str">
        <f>IF(ISBLANK(DATASHEET!AK230),"",DATASHEET!AK230)</f>
        <v/>
      </c>
      <c r="AA244" s="198" t="str">
        <f>IF(ISBLANK(DATASHEET!AL230),"",DATASHEET!AL230)</f>
        <v/>
      </c>
      <c r="AB244" s="140" t="str">
        <f>IF(AC244="","",IFERROR(VLOOKUP(DATASHEET!AN230,lookup,2,FALSE)-$P244,""))</f>
        <v/>
      </c>
      <c r="AC244" s="156" t="str">
        <f>IFERROR(INDEX(DATASHEET!$A$1:$DG$299,MATCH(PROGRESS!$A244,DATASHEET!$A$1:$A$299,0),MATCH(PROGRESS!AD$2,DATASHEET!$A$1:$DG$1,0)),"")</f>
        <v/>
      </c>
      <c r="AD244" s="156" t="str">
        <f t="shared" si="168"/>
        <v/>
      </c>
      <c r="AE244" s="138" t="str">
        <f>IF(ISBLANK(DATASHEET!AO230),"",DATASHEET!AO230)</f>
        <v/>
      </c>
      <c r="AF244" s="198" t="str">
        <f>IF(ISBLANK(DATASHEET!AP230),"",DATASHEET!AP230)</f>
        <v/>
      </c>
      <c r="AG244" s="140" t="str">
        <f>IF(AH244="","",IFERROR(VLOOKUP(DATASHEET!AR230,lookup,2,FALSE)-$P244,""))</f>
        <v/>
      </c>
      <c r="AH244" s="156" t="str">
        <f>IFERROR(INDEX(DATASHEET!$A$1:$DG$299,MATCH(PROGRESS!$A244,DATASHEET!$A$1:$A$299,0),MATCH(PROGRESS!AI$2,DATASHEET!$A$1:$DG$1,0)),"")</f>
        <v/>
      </c>
      <c r="AI244" s="156" t="str">
        <f t="shared" si="169"/>
        <v/>
      </c>
      <c r="AJ244" s="138" t="str">
        <f>IF(ISBLANK(DATASHEET!AS230),"",DATASHEET!AS230)</f>
        <v/>
      </c>
      <c r="AK244" s="198" t="str">
        <f>IF(ISBLANK(DATASHEET!AT230),"",DATASHEET!AT230)</f>
        <v/>
      </c>
      <c r="AL244" s="140" t="str">
        <f>IF(AM244="","",IFERROR(VLOOKUP(DATASHEET!AV230,lookup,2,FALSE)-$P244,""))</f>
        <v/>
      </c>
      <c r="AM244" s="156" t="str">
        <f>IFERROR(INDEX(DATASHEET!$A$1:$DG$299,MATCH(PROGRESS!$A244,DATASHEET!$A$1:$A$299,0),MATCH(PROGRESS!AN$2,DATASHEET!$A$1:$DG$1,0)),"")</f>
        <v/>
      </c>
      <c r="AN244" s="156" t="str">
        <f t="shared" si="170"/>
        <v/>
      </c>
      <c r="AO244" s="138" t="str">
        <f>IF(ISBLANK(DATASHEET!AW230),"",DATASHEET!AW230)</f>
        <v/>
      </c>
      <c r="AP244" s="198" t="str">
        <f>IF(ISBLANK(DATASHEET!AX230),"",DATASHEET!AX230)</f>
        <v/>
      </c>
      <c r="AQ244" s="140" t="str">
        <f>IF(AR244="","",IFERROR(VLOOKUP(DATASHEET!AZ230,lookup,2,FALSE)-$P244,""))</f>
        <v/>
      </c>
      <c r="AR244" s="156" t="str">
        <f>IFERROR(INDEX(DATASHEET!$A$1:$DG$299,MATCH(PROGRESS!$A244,DATASHEET!$A$1:$A$299,0),MATCH(PROGRESS!AS$2,DATASHEET!$A$1:$DG$1,0)),"")</f>
        <v/>
      </c>
      <c r="AS244" s="156" t="str">
        <f t="shared" si="171"/>
        <v/>
      </c>
      <c r="AT244" s="138" t="str">
        <f>IF(ISBLANK(DATASHEET!BA230),"",DATASHEET!BA230)</f>
        <v/>
      </c>
      <c r="AU244" s="198" t="str">
        <f>IF(ISBLANK(DATASHEET!BB230),"",DATASHEET!BB230)</f>
        <v/>
      </c>
      <c r="AV244" s="140" t="str">
        <f>IF(AW244="","",IFERROR(VLOOKUP(DATASHEET!BD230,lookup,2,FALSE)-$P244,""))</f>
        <v/>
      </c>
      <c r="AW244" s="156" t="str">
        <f>IFERROR(INDEX(DATASHEET!$A$1:$DG$299,MATCH(PROGRESS!$A244,DATASHEET!$A$1:$A$299,0),MATCH(PROGRESS!AX$2,DATASHEET!$A$1:$DG$1,0)),"")</f>
        <v/>
      </c>
      <c r="AX244" s="156" t="str">
        <f t="shared" si="172"/>
        <v/>
      </c>
      <c r="AY244" s="138" t="str">
        <f>IF(ISBLANK(DATASHEET!BE230),"",DATASHEET!BE230)</f>
        <v/>
      </c>
      <c r="AZ244" s="198" t="str">
        <f>IF(ISBLANK(DATASHEET!BF230),"",DATASHEET!BF230)</f>
        <v/>
      </c>
      <c r="BA244" s="140" t="str">
        <f>IF(BB244="","",IFERROR(VLOOKUP(DATASHEET!BH230,lookup,2,FALSE)-$P244,""))</f>
        <v/>
      </c>
      <c r="BB244" s="156" t="str">
        <f>IFERROR(INDEX(DATASHEET!$A$1:$DG$299,MATCH(PROGRESS!$A244,DATASHEET!$A$1:$A$299,0),MATCH(PROGRESS!BC$2,DATASHEET!$A$1:$DG$1,0)),"")</f>
        <v/>
      </c>
      <c r="BC244" s="156" t="str">
        <f t="shared" si="173"/>
        <v/>
      </c>
      <c r="BD244" s="138" t="str">
        <f>IF(ISBLANK(DATASHEET!BI230),"",DATASHEET!BI230)</f>
        <v/>
      </c>
      <c r="BE244" s="198" t="str">
        <f>IF(ISBLANK(DATASHEET!BJ230),"",DATASHEET!BJ230)</f>
        <v/>
      </c>
      <c r="BF244" s="140" t="str">
        <f>IF(BG244="","",IFERROR(VLOOKUP(DATASHEET!BL230,lookup,2,FALSE)-$P244,""))</f>
        <v/>
      </c>
      <c r="BG244" s="156" t="str">
        <f>IFERROR(INDEX(DATASHEET!$A$1:$DG$299,MATCH(PROGRESS!$A244,DATASHEET!$A$1:$A$299,0),MATCH(PROGRESS!BH$2,DATASHEET!$A$1:$DG$1,0)),"")</f>
        <v/>
      </c>
      <c r="BH244" s="156" t="str">
        <f t="shared" si="174"/>
        <v/>
      </c>
      <c r="BI244" s="138" t="str">
        <f>IF(ISBLANK(DATASHEET!BM230),"",DATASHEET!BM230)</f>
        <v/>
      </c>
      <c r="BJ244" s="198" t="str">
        <f>IF(ISBLANK(DATASHEET!BN230),"",DATASHEET!BN230)</f>
        <v/>
      </c>
      <c r="BK244" s="140" t="str">
        <f>IF(BL244="","",IFERROR(VLOOKUP(DATASHEET!BP230,lookup,2,FALSE)-$P244,""))</f>
        <v/>
      </c>
      <c r="BL244" s="156" t="str">
        <f>IFERROR(INDEX(DATASHEET!$A$1:$DG$299,MATCH(PROGRESS!$A244,DATASHEET!$A$1:$A$299,0),MATCH(PROGRESS!BM$2,DATASHEET!$A$1:$DG$1,0)),"")</f>
        <v/>
      </c>
      <c r="BM244" s="156" t="str">
        <f t="shared" si="175"/>
        <v/>
      </c>
      <c r="BN244" s="138" t="str">
        <f>IF(ISBLANK(DATASHEET!BQ230),"",DATASHEET!BQ230)</f>
        <v/>
      </c>
      <c r="BO244" s="198" t="str">
        <f>IF(ISBLANK(DATASHEET!BR230),"",DATASHEET!BR230)</f>
        <v/>
      </c>
      <c r="BP244" s="140" t="str">
        <f>IF(BQ244="","",IFERROR(VLOOKUP(DATASHEET!BX230,lookup,2,FALSE)-$P244,""))</f>
        <v/>
      </c>
      <c r="BQ244" s="156" t="str">
        <f>IFERROR(INDEX(DATASHEET!$A$1:$DG$299,MATCH(PROGRESS!$A244,DATASHEET!$A$1:$A$299,0),MATCH(PROGRESS!BR$2,DATASHEET!$A$1:$DG$1,0)),"")</f>
        <v/>
      </c>
      <c r="BR244" s="156" t="str">
        <f t="shared" si="176"/>
        <v/>
      </c>
      <c r="BS244" s="138" t="str">
        <f>IF(ISBLANK(DATASHEET!BY230),"",DATASHEET!BY230)</f>
        <v/>
      </c>
      <c r="BT244" s="198" t="str">
        <f>IF(ISBLANK(DATASHEET!BZ230),"",DATASHEET!BZ230)</f>
        <v/>
      </c>
      <c r="BU244" s="140" t="str">
        <f>IF(BV244="","",IFERROR(VLOOKUP(DATASHEET!CB230,lookup,2,FALSE)-$P244,""))</f>
        <v/>
      </c>
      <c r="BV244" s="156" t="str">
        <f>IFERROR(INDEX(DATASHEET!$A$1:$DG$299,MATCH(PROGRESS!$A244,DATASHEET!$A$1:$A$299,0),MATCH(PROGRESS!BW$2,DATASHEET!$A$1:$DG$1,0)),"")</f>
        <v/>
      </c>
      <c r="BW244" s="156" t="str">
        <f t="shared" si="134"/>
        <v/>
      </c>
      <c r="BX244" s="138" t="str">
        <f>IF(ISBLANK(DATASHEET!CC230),"",DATASHEET!CC230)</f>
        <v/>
      </c>
      <c r="BY244" s="198" t="str">
        <f>IF(ISBLANK(DATASHEET!CD230),"",DATASHEET!CD230)</f>
        <v/>
      </c>
      <c r="BZ244" s="140" t="str">
        <f>IF(CA244="","",IFERROR(VLOOKUP(DATASHEET!CE230,lookup,2,FALSE)-$P244,""))</f>
        <v/>
      </c>
      <c r="CA244" s="156" t="str">
        <f>IFERROR(INDEX(DATASHEET!$A$1:$DG$299,MATCH(PROGRESS!$A244,DATASHEET!$A$1:$A$299,0),MATCH(PROGRESS!CB$2,DATASHEET!$A$1:$DG$1,0)),"")</f>
        <v/>
      </c>
      <c r="CB244" s="156" t="str">
        <f t="shared" si="135"/>
        <v/>
      </c>
      <c r="CC244" s="138" t="str">
        <f>IF(ISBLANK(DATASHEET!CF230),"",DATASHEET!CF230)</f>
        <v/>
      </c>
      <c r="CD244" s="198" t="str">
        <f>IF(ISBLANK(DATASHEET!CG230),"",DATASHEET!CG230)</f>
        <v/>
      </c>
      <c r="CE244" s="140" t="str">
        <f>IF(CF244="","",IFERROR(VLOOKUP(DATASHEET!CJ230,lookup,2,FALSE)-$P244,""))</f>
        <v/>
      </c>
      <c r="CF244" s="156" t="str">
        <f>IFERROR(INDEX(DATASHEET!$A$1:$DG$299,MATCH(PROGRESS!$A244,DATASHEET!$A$1:$A$299,0),MATCH(PROGRESS!CG$2,DATASHEET!$A$1:$DG$1,0)),"")</f>
        <v/>
      </c>
      <c r="CG244" s="156" t="str">
        <f t="shared" si="177"/>
        <v/>
      </c>
      <c r="CH244" s="138" t="str">
        <f>IF(ISBLANK(DATASHEET!CK230),"",DATASHEET!CK230)</f>
        <v/>
      </c>
      <c r="CI244" s="198" t="str">
        <f>IF(ISBLANK(DATASHEET!CL230),"",DATASHEET!CL230)</f>
        <v/>
      </c>
      <c r="CJ244" s="140" t="str">
        <f>IF(CK244="","",IFERROR(VLOOKUP(DATASHEET!CN230,lookup,2,FALSE)-$P244,""))</f>
        <v/>
      </c>
      <c r="CK244" s="156" t="str">
        <f>IFERROR(INDEX(DATASHEET!$A$1:$DG$299,MATCH(PROGRESS!$A244,DATASHEET!$A$1:$A$299,0),MATCH(PROGRESS!CL$2,DATASHEET!$A$1:$DG$1,0)),"")</f>
        <v/>
      </c>
      <c r="CL244" s="156" t="str">
        <f t="shared" si="178"/>
        <v/>
      </c>
      <c r="CM244" s="138" t="str">
        <f>IF(ISBLANK(DATASHEET!CO230),"",DATASHEET!CO230)</f>
        <v/>
      </c>
      <c r="CN244" s="198" t="str">
        <f>IF(ISBLANK(DATASHEET!CP230),"",DATASHEET!CP230)</f>
        <v/>
      </c>
      <c r="CO244" s="140" t="str">
        <f>IF(CP244="","",IFERROR(VLOOKUP(DATASHEET!CR230,lookup,2,FALSE)-$P244,""))</f>
        <v/>
      </c>
      <c r="CP244" s="156" t="str">
        <f>IFERROR(INDEX(DATASHEET!$A$1:$DG$299,MATCH(PROGRESS!$A244,DATASHEET!$A$1:$A$299,0),MATCH(PROGRESS!CQ$2,DATASHEET!$A$1:$DG$1,0)),"")</f>
        <v/>
      </c>
      <c r="CQ244" s="156" t="str">
        <f t="shared" si="179"/>
        <v/>
      </c>
      <c r="CR244" s="138" t="str">
        <f>IF(ISBLANK(DATASHEET!CS230),"",DATASHEET!CS230)</f>
        <v/>
      </c>
      <c r="CS244" s="198" t="str">
        <f>IF(ISBLANK(DATASHEET!CT230),"",DATASHEET!CT230)</f>
        <v/>
      </c>
      <c r="CT244" s="140" t="str">
        <f>IF(CU244="","",IFERROR(VLOOKUP(DATASHEET!CV230,lookup,2,FALSE)-$P244,""))</f>
        <v/>
      </c>
      <c r="CU244" s="156" t="str">
        <f>IFERROR(INDEX(DATASHEET!$A$1:$DG$299,MATCH(PROGRESS!$A244,DATASHEET!$A$1:$A$299,0),MATCH(PROGRESS!CV$2,DATASHEET!$A$1:$DG$1,0)),"")</f>
        <v/>
      </c>
      <c r="CV244" s="156" t="str">
        <f t="shared" si="180"/>
        <v/>
      </c>
      <c r="CW244" s="138" t="str">
        <f>IF(ISBLANK(DATASHEET!CW230),"",DATASHEET!CW230)</f>
        <v/>
      </c>
      <c r="CX244" s="198" t="str">
        <f>IF(ISBLANK(DATASHEET!CX230),"",DATASHEET!CX230)</f>
        <v/>
      </c>
      <c r="CY244" s="140" t="str">
        <f>IF(CZ244="","",IFERROR(VLOOKUP(DATASHEET!DD230,lookup,2,FALSE)-$P244,""))</f>
        <v/>
      </c>
      <c r="CZ244" s="156" t="str">
        <f>IFERROR(INDEX(DATASHEET!$A$1:$DG$299,MATCH(PROGRESS!$A244,DATASHEET!$A$1:$A$299,0),MATCH(PROGRESS!DA$2,DATASHEET!$A$1:$DG$1,0)),"")</f>
        <v/>
      </c>
      <c r="DA244" s="156" t="str">
        <f t="shared" si="181"/>
        <v/>
      </c>
      <c r="DB244" s="138" t="str">
        <f>IF(ISBLANK(DATASHEET!DE230),"",DATASHEET!DE230)</f>
        <v/>
      </c>
      <c r="DC244" s="198" t="str">
        <f>IF(ISBLANK(DATASHEET!DF230),"",DATASHEET!DF230)</f>
        <v/>
      </c>
      <c r="DD244" s="140" t="str">
        <f>IF(DE244="","",IFERROR(VLOOKUP(DATASHEET!DH230,lookup,2,FALSE)-$P244,""))</f>
        <v/>
      </c>
      <c r="DE244" s="156" t="str">
        <f>IFERROR(INDEX(DATASHEET!$A$1:$DG$299,MATCH(PROGRESS!$A244,DATASHEET!$A$1:$A$299,0),MATCH(PROGRESS!DF$2,DATASHEET!$A$1:$DG$1,0)),"")</f>
        <v/>
      </c>
      <c r="DF244" s="156" t="str">
        <f t="shared" si="141"/>
        <v/>
      </c>
      <c r="DG244" s="138" t="str">
        <f>IF(ISBLANK(DATASHEET!DI230),"",DATASHEET!DI230)</f>
        <v/>
      </c>
      <c r="DH244" s="198" t="str">
        <f>IF(ISBLANK(DATASHEET!DJ230),"",DATASHEET!DJ230)</f>
        <v/>
      </c>
      <c r="DI244" s="140" t="str">
        <f>IF(DJ244="","",IFERROR(VLOOKUP(DATASHEET!DL230,lookup,2,FALSE)-$P244,""))</f>
        <v/>
      </c>
      <c r="DJ244" s="156" t="str">
        <f>IFERROR(INDEX(DATASHEET!$A$1:$DG$299,MATCH(PROGRESS!$A244,DATASHEET!$A$1:$A$299,0),MATCH(PROGRESS!DK$2,DATASHEET!$A$1:$DG$1,0)),"")</f>
        <v/>
      </c>
      <c r="DK244" s="156" t="str">
        <f t="shared" si="182"/>
        <v/>
      </c>
      <c r="DL244" s="138" t="str">
        <f>IF(ISBLANK(DATASHEET!DM230),"",DATASHEET!DM230)</f>
        <v/>
      </c>
      <c r="DM244" s="198" t="str">
        <f>IF(ISBLANK(DATASHEET!DN230),"",DATASHEET!DN230)</f>
        <v/>
      </c>
      <c r="DN244" s="140" t="str">
        <f>IF(DO244="","",IFERROR(VLOOKUP(DATASHEET!DP230,lookup,2,FALSE)-$P244,""))</f>
        <v/>
      </c>
      <c r="DO244" s="156" t="str">
        <f>IFERROR(INDEX(DATASHEET!$A$1:$DG$299,MATCH(PROGRESS!$A244,DATASHEET!$A$1:$A$299,0),MATCH(PROGRESS!DP$2,DATASHEET!$A$1:$DG$1,0)),"")</f>
        <v/>
      </c>
      <c r="DP244" s="156" t="str">
        <f t="shared" si="183"/>
        <v/>
      </c>
      <c r="DQ244" s="138" t="str">
        <f>IF(ISBLANK(DATASHEET!DQ230),"",DATASHEET!DQ230)</f>
        <v/>
      </c>
      <c r="DR244" s="198" t="str">
        <f>IF(ISBLANK(DATASHEET!DR230),"",DATASHEET!DR230)</f>
        <v/>
      </c>
      <c r="DS244" s="140" t="str">
        <f>IF(DT244="","",IFERROR(VLOOKUP(DATASHEET!DT230,lookup,2,FALSE)-$P244,""))</f>
        <v/>
      </c>
      <c r="DT244" s="156" t="str">
        <f>IFERROR(INDEX(DATASHEET!$A$1:$DG$299,MATCH(PROGRESS!$A244,DATASHEET!$A$1:$A$299,0),MATCH(PROGRESS!DU$2,DATASHEET!$A$1:$DG$1,0)),"")</f>
        <v/>
      </c>
      <c r="DU244" s="156" t="str">
        <f t="shared" si="184"/>
        <v/>
      </c>
      <c r="DV244" s="138" t="str">
        <f>IF(ISBLANK(DATASHEET!DU230),"",DATASHEET!DU230)</f>
        <v/>
      </c>
      <c r="DW244" s="198" t="str">
        <f>IF(ISBLANK(DATASHEET!DV230),"",DATASHEET!DV230)</f>
        <v/>
      </c>
      <c r="DX244" s="140" t="str">
        <f>IF(DY244="","",IFERROR(VLOOKUP(DATASHEET!DX230,lookup,2,FALSE)-$P244,""))</f>
        <v/>
      </c>
      <c r="DY244" s="156" t="str">
        <f>IFERROR(INDEX(DATASHEET!$A$1:$DG$299,MATCH(PROGRESS!$A244,DATASHEET!$A$1:$A$299,0),MATCH(PROGRESS!DZ$2,DATASHEET!$A$1:$DG$1,0)),"")</f>
        <v/>
      </c>
      <c r="DZ244" s="156" t="str">
        <f t="shared" si="185"/>
        <v/>
      </c>
      <c r="EA244" s="138" t="str">
        <f>IF(ISBLANK(DATASHEET!DY230),"",DATASHEET!DY230)</f>
        <v/>
      </c>
      <c r="EB244" s="198" t="str">
        <f>IF(ISBLANK(DATASHEET!DZ230),"",DATASHEET!DZ230)</f>
        <v/>
      </c>
    </row>
    <row r="245" spans="1:132" ht="15.75" thickBot="1" x14ac:dyDescent="0.3">
      <c r="A245" s="180">
        <f>DATASHEET!A231</f>
        <v>0</v>
      </c>
      <c r="B245" s="59">
        <f>DATASHEET!B231</f>
        <v>0</v>
      </c>
      <c r="C245" s="172">
        <f>DATASHEET!C231</f>
        <v>0</v>
      </c>
      <c r="D245" s="173">
        <f>DATASHEET!D231</f>
        <v>0</v>
      </c>
      <c r="E245" s="173">
        <f>DATASHEET!J231</f>
        <v>0</v>
      </c>
      <c r="F245" s="173">
        <f>DATASHEET!E231</f>
        <v>0</v>
      </c>
      <c r="G245" s="173">
        <f>DATASHEET!F231</f>
        <v>0</v>
      </c>
      <c r="H245" s="173">
        <f>DATASHEET!G231</f>
        <v>0</v>
      </c>
      <c r="I245" s="173">
        <f>DATASHEET!H231</f>
        <v>0</v>
      </c>
      <c r="J245" s="173">
        <f>DATASHEET!I231</f>
        <v>0</v>
      </c>
      <c r="K245" s="172" t="str">
        <f>DATASHEET!M231</f>
        <v/>
      </c>
      <c r="L245" s="88" t="str">
        <f t="shared" si="121"/>
        <v/>
      </c>
      <c r="M245" s="88" t="str">
        <f t="shared" si="122"/>
        <v/>
      </c>
      <c r="N245" s="499" t="str">
        <f>IF(ISBLANK(DATASHEET!L231),"",DATASHEET!L231)</f>
        <v/>
      </c>
      <c r="O245" s="149" t="str">
        <f>IFERROR(IF(VLOOKUP(DATASHEET!A231,[5]YEAR11!$A$2:$AF$236,18,FALSE)="","",VLOOKUP(DATASHEET!A231,[5]YEAR11!$A$2:$AF$236,18,FALSE)),"")</f>
        <v/>
      </c>
      <c r="P245" s="150" t="str">
        <f>IFERROR(IF(VLOOKUP(DATASHEET!A231,[5]YEAR11!$A$2:$AF$237,19,FALSE)="","",VLOOKUP(DATASHEET!A231,[5]YEAR11!$A$2:$AF$237,19,FALSE)),"")</f>
        <v/>
      </c>
      <c r="Q245" s="144" t="str">
        <f>'P8 BREAKDOWN'!M233</f>
        <v/>
      </c>
      <c r="R245" s="142" t="str">
        <f>IF(S245="","",IFERROR(VLOOKUP(DATASHEET!AF231,lookup,2,FALSE)-$P245,""))</f>
        <v/>
      </c>
      <c r="S245" s="156" t="str">
        <f>IFERROR(INDEX(DATASHEET!$A$1:$DG$299,MATCH(PROGRESS!$A245,DATASHEET!$A$1:$A$299,0),MATCH(PROGRESS!T$2,DATASHEET!$A$1:$DG$1,0)),"")</f>
        <v/>
      </c>
      <c r="T245" s="197" t="str">
        <f t="shared" si="166"/>
        <v/>
      </c>
      <c r="U245" s="141" t="str">
        <f>IF(ISBLANK(DATASHEET!AG231),"",DATASHEET!AG231)</f>
        <v/>
      </c>
      <c r="V245" s="199" t="str">
        <f>IF(ISBLANK(DATASHEET!AH231),"",DATASHEET!AH231)</f>
        <v/>
      </c>
      <c r="W245" s="142" t="str">
        <f>IF(X245="","",IFERROR(VLOOKUP(DATASHEET!AJ231,lookup,2,FALSE)-$P245,""))</f>
        <v/>
      </c>
      <c r="X245" s="156" t="str">
        <f>IFERROR(INDEX(DATASHEET!$A$1:$DG$299,MATCH(PROGRESS!$A245,DATASHEET!$A$1:$A$299,0),MATCH(PROGRESS!Y$2,DATASHEET!$A$1:$DG$1,0)),"")</f>
        <v/>
      </c>
      <c r="Y245" s="197" t="str">
        <f t="shared" si="167"/>
        <v/>
      </c>
      <c r="Z245" s="141" t="str">
        <f>IF(ISBLANK(DATASHEET!AK231),"",DATASHEET!AK231)</f>
        <v/>
      </c>
      <c r="AA245" s="199" t="str">
        <f>IF(ISBLANK(DATASHEET!AL231),"",DATASHEET!AL231)</f>
        <v/>
      </c>
      <c r="AB245" s="142" t="str">
        <f>IF(AC245="","",IFERROR(VLOOKUP(DATASHEET!AN231,lookup,2,FALSE)-$P245,""))</f>
        <v/>
      </c>
      <c r="AC245" s="156" t="str">
        <f>IFERROR(INDEX(DATASHEET!$A$1:$DG$299,MATCH(PROGRESS!$A245,DATASHEET!$A$1:$A$299,0),MATCH(PROGRESS!AD$2,DATASHEET!$A$1:$DG$1,0)),"")</f>
        <v/>
      </c>
      <c r="AD245" s="197" t="str">
        <f t="shared" si="168"/>
        <v/>
      </c>
      <c r="AE245" s="141" t="str">
        <f>IF(ISBLANK(DATASHEET!AO231),"",DATASHEET!AO231)</f>
        <v/>
      </c>
      <c r="AF245" s="199" t="str">
        <f>IF(ISBLANK(DATASHEET!AP231),"",DATASHEET!AP231)</f>
        <v/>
      </c>
      <c r="AG245" s="140" t="str">
        <f>IF(AH245="","",IFERROR(VLOOKUP(DATASHEET!AR231,lookup,2,FALSE)-$P245,""))</f>
        <v/>
      </c>
      <c r="AH245" s="156" t="str">
        <f>IFERROR(INDEX(DATASHEET!$A$1:$DG$299,MATCH(PROGRESS!$A245,DATASHEET!$A$1:$A$299,0),MATCH(PROGRESS!AI$2,DATASHEET!$A$1:$DG$1,0)),"")</f>
        <v/>
      </c>
      <c r="AI245" s="197" t="str">
        <f t="shared" si="169"/>
        <v/>
      </c>
      <c r="AJ245" s="141" t="str">
        <f>IF(ISBLANK(DATASHEET!AS231),"",DATASHEET!AS231)</f>
        <v/>
      </c>
      <c r="AK245" s="199" t="str">
        <f>IF(ISBLANK(DATASHEET!AT231),"",DATASHEET!AT231)</f>
        <v/>
      </c>
      <c r="AL245" s="142" t="str">
        <f>IF(AM245="","",IFERROR(VLOOKUP(DATASHEET!AV231,lookup,2,FALSE)-$P245,""))</f>
        <v/>
      </c>
      <c r="AM245" s="156" t="str">
        <f>IFERROR(INDEX(DATASHEET!$A$1:$DG$299,MATCH(PROGRESS!$A245,DATASHEET!$A$1:$A$299,0),MATCH(PROGRESS!AN$2,DATASHEET!$A$1:$DG$1,0)),"")</f>
        <v/>
      </c>
      <c r="AN245" s="197" t="str">
        <f t="shared" si="170"/>
        <v/>
      </c>
      <c r="AO245" s="141" t="str">
        <f>IF(ISBLANK(DATASHEET!AW231),"",DATASHEET!AW231)</f>
        <v/>
      </c>
      <c r="AP245" s="199" t="str">
        <f>IF(ISBLANK(DATASHEET!AX231),"",DATASHEET!AX231)</f>
        <v/>
      </c>
      <c r="AQ245" s="142" t="str">
        <f>IF(AR245="","",IFERROR(VLOOKUP(DATASHEET!AZ231,lookup,2,FALSE)-$P245,""))</f>
        <v/>
      </c>
      <c r="AR245" s="156" t="str">
        <f>IFERROR(INDEX(DATASHEET!$A$1:$DG$299,MATCH(PROGRESS!$A245,DATASHEET!$A$1:$A$299,0),MATCH(PROGRESS!AS$2,DATASHEET!$A$1:$DG$1,0)),"")</f>
        <v/>
      </c>
      <c r="AS245" s="197" t="str">
        <f t="shared" si="171"/>
        <v/>
      </c>
      <c r="AT245" s="141" t="str">
        <f>IF(ISBLANK(DATASHEET!BA231),"",DATASHEET!BA231)</f>
        <v/>
      </c>
      <c r="AU245" s="199" t="str">
        <f>IF(ISBLANK(DATASHEET!BB231),"",DATASHEET!BB231)</f>
        <v/>
      </c>
      <c r="AV245" s="142" t="str">
        <f>IF(AW245="","",IFERROR(VLOOKUP(DATASHEET!BD231,lookup,2,FALSE)-$P245,""))</f>
        <v/>
      </c>
      <c r="AW245" s="156" t="str">
        <f>IFERROR(INDEX(DATASHEET!$A$1:$DG$299,MATCH(PROGRESS!$A245,DATASHEET!$A$1:$A$299,0),MATCH(PROGRESS!AX$2,DATASHEET!$A$1:$DG$1,0)),"")</f>
        <v/>
      </c>
      <c r="AX245" s="197" t="str">
        <f t="shared" si="172"/>
        <v/>
      </c>
      <c r="AY245" s="141" t="str">
        <f>IF(ISBLANK(DATASHEET!BE231),"",DATASHEET!BE231)</f>
        <v/>
      </c>
      <c r="AZ245" s="199" t="str">
        <f>IF(ISBLANK(DATASHEET!BF231),"",DATASHEET!BF231)</f>
        <v/>
      </c>
      <c r="BA245" s="142" t="str">
        <f>IF(BB245="","",IFERROR(VLOOKUP(DATASHEET!BH231,lookup,2,FALSE)-$P245,""))</f>
        <v/>
      </c>
      <c r="BB245" s="156" t="str">
        <f>IFERROR(INDEX(DATASHEET!$A$1:$DG$299,MATCH(PROGRESS!$A245,DATASHEET!$A$1:$A$299,0),MATCH(PROGRESS!BC$2,DATASHEET!$A$1:$DG$1,0)),"")</f>
        <v/>
      </c>
      <c r="BC245" s="197" t="str">
        <f t="shared" si="173"/>
        <v/>
      </c>
      <c r="BD245" s="141" t="str">
        <f>IF(ISBLANK(DATASHEET!BI231),"",DATASHEET!BI231)</f>
        <v/>
      </c>
      <c r="BE245" s="199" t="str">
        <f>IF(ISBLANK(DATASHEET!BJ231),"",DATASHEET!BJ231)</f>
        <v/>
      </c>
      <c r="BF245" s="142" t="str">
        <f>IF(BG245="","",IFERROR(VLOOKUP(DATASHEET!BL231,lookup,2,FALSE)-$P245,""))</f>
        <v/>
      </c>
      <c r="BG245" s="156" t="str">
        <f>IFERROR(INDEX(DATASHEET!$A$1:$DG$299,MATCH(PROGRESS!$A245,DATASHEET!$A$1:$A$299,0),MATCH(PROGRESS!BH$2,DATASHEET!$A$1:$DG$1,0)),"")</f>
        <v/>
      </c>
      <c r="BH245" s="197" t="str">
        <f t="shared" si="174"/>
        <v/>
      </c>
      <c r="BI245" s="141" t="str">
        <f>IF(ISBLANK(DATASHEET!BM231),"",DATASHEET!BM231)</f>
        <v/>
      </c>
      <c r="BJ245" s="199" t="str">
        <f>IF(ISBLANK(DATASHEET!BN231),"",DATASHEET!BN231)</f>
        <v/>
      </c>
      <c r="BK245" s="142" t="str">
        <f>IF(BL245="","",IFERROR(VLOOKUP(DATASHEET!BP231,lookup,2,FALSE)-$P245,""))</f>
        <v/>
      </c>
      <c r="BL245" s="156" t="str">
        <f>IFERROR(INDEX(DATASHEET!$A$1:$DG$299,MATCH(PROGRESS!$A245,DATASHEET!$A$1:$A$299,0),MATCH(PROGRESS!BM$2,DATASHEET!$A$1:$DG$1,0)),"")</f>
        <v/>
      </c>
      <c r="BM245" s="197" t="str">
        <f t="shared" si="175"/>
        <v/>
      </c>
      <c r="BN245" s="141" t="str">
        <f>IF(ISBLANK(DATASHEET!BQ231),"",DATASHEET!BQ231)</f>
        <v/>
      </c>
      <c r="BO245" s="199" t="str">
        <f>IF(ISBLANK(DATASHEET!BR231),"",DATASHEET!BR231)</f>
        <v/>
      </c>
      <c r="BP245" s="142" t="str">
        <f>IF(BQ245="","",IFERROR(VLOOKUP(DATASHEET!BX231,lookup,2,FALSE)-$P245,""))</f>
        <v/>
      </c>
      <c r="BQ245" s="156" t="str">
        <f>IFERROR(INDEX(DATASHEET!$A$1:$DG$299,MATCH(PROGRESS!$A245,DATASHEET!$A$1:$A$299,0),MATCH(PROGRESS!BR$2,DATASHEET!$A$1:$DG$1,0)),"")</f>
        <v/>
      </c>
      <c r="BR245" s="197" t="str">
        <f t="shared" si="176"/>
        <v/>
      </c>
      <c r="BS245" s="141" t="str">
        <f>IF(ISBLANK(DATASHEET!BY231),"",DATASHEET!BY231)</f>
        <v/>
      </c>
      <c r="BT245" s="199" t="str">
        <f>IF(ISBLANK(DATASHEET!BZ231),"",DATASHEET!BZ231)</f>
        <v/>
      </c>
      <c r="BU245" s="142" t="str">
        <f>IF(BV245="","",IFERROR(VLOOKUP(DATASHEET!CB231,lookup,2,FALSE)-$P245,""))</f>
        <v/>
      </c>
      <c r="BV245" s="156" t="str">
        <f>IFERROR(INDEX(DATASHEET!$A$1:$DG$299,MATCH(PROGRESS!$A245,DATASHEET!$A$1:$A$299,0),MATCH(PROGRESS!BW$2,DATASHEET!$A$1:$DG$1,0)),"")</f>
        <v/>
      </c>
      <c r="BW245" s="197" t="str">
        <f t="shared" si="134"/>
        <v/>
      </c>
      <c r="BX245" s="141" t="str">
        <f>IF(ISBLANK(DATASHEET!CC231),"",DATASHEET!CC231)</f>
        <v/>
      </c>
      <c r="BY245" s="199" t="str">
        <f>IF(ISBLANK(DATASHEET!CD231),"",DATASHEET!CD231)</f>
        <v/>
      </c>
      <c r="BZ245" s="142" t="str">
        <f>IF(CA245="","",IFERROR(VLOOKUP(DATASHEET!CE231,lookup,2,FALSE)-$P245,""))</f>
        <v/>
      </c>
      <c r="CA245" s="156" t="str">
        <f>IFERROR(INDEX(DATASHEET!$A$1:$DG$299,MATCH(PROGRESS!$A245,DATASHEET!$A$1:$A$299,0),MATCH(PROGRESS!CB$2,DATASHEET!$A$1:$DG$1,0)),"")</f>
        <v/>
      </c>
      <c r="CB245" s="197" t="str">
        <f t="shared" si="135"/>
        <v/>
      </c>
      <c r="CC245" s="141" t="str">
        <f>IF(ISBLANK(DATASHEET!CF231),"",DATASHEET!CF231)</f>
        <v/>
      </c>
      <c r="CD245" s="199" t="str">
        <f>IF(ISBLANK(DATASHEET!CG231),"",DATASHEET!CG231)</f>
        <v/>
      </c>
      <c r="CE245" s="142" t="str">
        <f>IF(CF245="","",IFERROR(VLOOKUP(DATASHEET!CJ231,lookup,2,FALSE)-$P245,""))</f>
        <v/>
      </c>
      <c r="CF245" s="156" t="str">
        <f>IFERROR(INDEX(DATASHEET!$A$1:$DG$299,MATCH(PROGRESS!$A245,DATASHEET!$A$1:$A$299,0),MATCH(PROGRESS!CG$2,DATASHEET!$A$1:$DG$1,0)),"")</f>
        <v/>
      </c>
      <c r="CG245" s="197" t="str">
        <f t="shared" si="177"/>
        <v/>
      </c>
      <c r="CH245" s="141" t="str">
        <f>IF(ISBLANK(DATASHEET!CK231),"",DATASHEET!CK231)</f>
        <v/>
      </c>
      <c r="CI245" s="199" t="str">
        <f>IF(ISBLANK(DATASHEET!CL231),"",DATASHEET!CL231)</f>
        <v/>
      </c>
      <c r="CJ245" s="142" t="str">
        <f>IF(CK245="","",IFERROR(VLOOKUP(DATASHEET!CN231,lookup,2,FALSE)-$P245,""))</f>
        <v/>
      </c>
      <c r="CK245" s="156" t="str">
        <f>IFERROR(INDEX(DATASHEET!$A$1:$DG$299,MATCH(PROGRESS!$A245,DATASHEET!$A$1:$A$299,0),MATCH(PROGRESS!CL$2,DATASHEET!$A$1:$DG$1,0)),"")</f>
        <v/>
      </c>
      <c r="CL245" s="197" t="str">
        <f t="shared" si="178"/>
        <v/>
      </c>
      <c r="CM245" s="141" t="str">
        <f>IF(ISBLANK(DATASHEET!CO231),"",DATASHEET!CO231)</f>
        <v/>
      </c>
      <c r="CN245" s="199" t="str">
        <f>IF(ISBLANK(DATASHEET!CP231),"",DATASHEET!CP231)</f>
        <v/>
      </c>
      <c r="CO245" s="142" t="str">
        <f>IF(CP245="","",IFERROR(VLOOKUP(DATASHEET!CR231,lookup,2,FALSE)-$P245,""))</f>
        <v/>
      </c>
      <c r="CP245" s="156" t="str">
        <f>IFERROR(INDEX(DATASHEET!$A$1:$DG$299,MATCH(PROGRESS!$A245,DATASHEET!$A$1:$A$299,0),MATCH(PROGRESS!CQ$2,DATASHEET!$A$1:$DG$1,0)),"")</f>
        <v/>
      </c>
      <c r="CQ245" s="197" t="str">
        <f t="shared" si="179"/>
        <v/>
      </c>
      <c r="CR245" s="141" t="str">
        <f>IF(ISBLANK(DATASHEET!CS231),"",DATASHEET!CS231)</f>
        <v/>
      </c>
      <c r="CS245" s="199" t="str">
        <f>IF(ISBLANK(DATASHEET!CT231),"",DATASHEET!CT231)</f>
        <v/>
      </c>
      <c r="CT245" s="142" t="str">
        <f>IF(CU245="","",IFERROR(VLOOKUP(DATASHEET!CV231,lookup,2,FALSE)-$P245,""))</f>
        <v/>
      </c>
      <c r="CU245" s="156" t="str">
        <f>IFERROR(INDEX(DATASHEET!$A$1:$DG$299,MATCH(PROGRESS!$A245,DATASHEET!$A$1:$A$299,0),MATCH(PROGRESS!CV$2,DATASHEET!$A$1:$DG$1,0)),"")</f>
        <v/>
      </c>
      <c r="CV245" s="197" t="str">
        <f t="shared" si="180"/>
        <v/>
      </c>
      <c r="CW245" s="141" t="str">
        <f>IF(ISBLANK(DATASHEET!CW231),"",DATASHEET!CW231)</f>
        <v/>
      </c>
      <c r="CX245" s="199" t="str">
        <f>IF(ISBLANK(DATASHEET!CX231),"",DATASHEET!CX231)</f>
        <v/>
      </c>
      <c r="CY245" s="142" t="str">
        <f>IF(CZ245="","",IFERROR(VLOOKUP(DATASHEET!DD231,lookup,2,FALSE)-$P245,""))</f>
        <v/>
      </c>
      <c r="CZ245" s="156" t="str">
        <f>IFERROR(INDEX(DATASHEET!$A$1:$DG$299,MATCH(PROGRESS!$A245,DATASHEET!$A$1:$A$299,0),MATCH(PROGRESS!DA$2,DATASHEET!$A$1:$DG$1,0)),"")</f>
        <v/>
      </c>
      <c r="DA245" s="197" t="str">
        <f t="shared" si="181"/>
        <v/>
      </c>
      <c r="DB245" s="141" t="str">
        <f>IF(ISBLANK(DATASHEET!DE231),"",DATASHEET!DE231)</f>
        <v/>
      </c>
      <c r="DC245" s="199" t="str">
        <f>IF(ISBLANK(DATASHEET!DF231),"",DATASHEET!DF231)</f>
        <v/>
      </c>
      <c r="DD245" s="492" t="str">
        <f>IF(DE245="","",IFERROR(VLOOKUP(DATASHEET!DH231,lookup,2,FALSE)-$P245,""))</f>
        <v/>
      </c>
      <c r="DE245" s="156" t="str">
        <f>IFERROR(INDEX(DATASHEET!$A$1:$DG$299,MATCH(PROGRESS!$A245,DATASHEET!$A$1:$A$299,0),MATCH(PROGRESS!DF$2,DATASHEET!$A$1:$DG$1,0)),"")</f>
        <v/>
      </c>
      <c r="DF245" s="493" t="str">
        <f t="shared" si="141"/>
        <v/>
      </c>
      <c r="DG245" s="494" t="str">
        <f>IF(ISBLANK(DATASHEET!DI231),"",DATASHEET!DI231)</f>
        <v/>
      </c>
      <c r="DH245" s="495" t="str">
        <f>IF(ISBLANK(DATASHEET!DJ231),"",DATASHEET!DJ231)</f>
        <v/>
      </c>
      <c r="DI245" s="142" t="str">
        <f>IF(DJ245="","",IFERROR(VLOOKUP(DATASHEET!DL231,lookup,2,FALSE)-$P245,""))</f>
        <v/>
      </c>
      <c r="DJ245" s="156" t="str">
        <f>IFERROR(INDEX(DATASHEET!$A$1:$DG$299,MATCH(PROGRESS!$A245,DATASHEET!$A$1:$A$299,0),MATCH(PROGRESS!DK$2,DATASHEET!$A$1:$DG$1,0)),"")</f>
        <v/>
      </c>
      <c r="DK245" s="197" t="str">
        <f t="shared" si="182"/>
        <v/>
      </c>
      <c r="DL245" s="141" t="str">
        <f>IF(ISBLANK(DATASHEET!DM231),"",DATASHEET!DM231)</f>
        <v/>
      </c>
      <c r="DM245" s="199" t="str">
        <f>IF(ISBLANK(DATASHEET!DN231),"",DATASHEET!DN231)</f>
        <v/>
      </c>
      <c r="DN245" s="140" t="str">
        <f>IF(DO245="","",IFERROR(VLOOKUP(DATASHEET!DP231,lookup,2,FALSE)-$P245,""))</f>
        <v/>
      </c>
      <c r="DO245" s="156" t="str">
        <f>IFERROR(INDEX(DATASHEET!$A$1:$DG$299,MATCH(PROGRESS!$A245,DATASHEET!$A$1:$A$299,0),MATCH(PROGRESS!DP$2,DATASHEET!$A$1:$DG$1,0)),"")</f>
        <v/>
      </c>
      <c r="DP245" s="197" t="str">
        <f t="shared" si="183"/>
        <v/>
      </c>
      <c r="DQ245" s="141" t="str">
        <f>IF(ISBLANK(DATASHEET!DQ231),"",DATASHEET!DQ231)</f>
        <v/>
      </c>
      <c r="DR245" s="199" t="str">
        <f>IF(ISBLANK(DATASHEET!DR231),"",DATASHEET!DR231)</f>
        <v/>
      </c>
      <c r="DS245" s="140" t="str">
        <f>IF(DT245="","",IFERROR(VLOOKUP(DATASHEET!DT231,lookup,2,FALSE)-$P245,""))</f>
        <v/>
      </c>
      <c r="DT245" s="156" t="str">
        <f>IFERROR(INDEX(DATASHEET!$A$1:$DG$299,MATCH(PROGRESS!$A245,DATASHEET!$A$1:$A$299,0),MATCH(PROGRESS!DU$2,DATASHEET!$A$1:$DG$1,0)),"")</f>
        <v/>
      </c>
      <c r="DU245" s="197" t="str">
        <f t="shared" si="184"/>
        <v/>
      </c>
      <c r="DV245" s="141" t="str">
        <f>IF(ISBLANK(DATASHEET!DU231),"",DATASHEET!DU231)</f>
        <v/>
      </c>
      <c r="DW245" s="199" t="str">
        <f>IF(ISBLANK(DATASHEET!DV231),"",DATASHEET!DV231)</f>
        <v/>
      </c>
      <c r="DX245" s="142" t="str">
        <f>IF(DY245="","",IFERROR(VLOOKUP(DATASHEET!DX231,lookup,2,FALSE)-$P245,""))</f>
        <v/>
      </c>
      <c r="DY245" s="156" t="str">
        <f>IFERROR(INDEX(DATASHEET!$A$1:$DG$299,MATCH(PROGRESS!$A245,DATASHEET!$A$1:$A$299,0),MATCH(PROGRESS!DZ$2,DATASHEET!$A$1:$DG$1,0)),"")</f>
        <v/>
      </c>
      <c r="DZ245" s="197" t="str">
        <f t="shared" si="185"/>
        <v/>
      </c>
      <c r="EA245" s="141" t="str">
        <f>IF(ISBLANK(DATASHEET!DY231),"",DATASHEET!DY231)</f>
        <v/>
      </c>
      <c r="EB245" s="199" t="str">
        <f>IF(ISBLANK(DATASHEET!DZ231),"",DATASHEET!DZ231)</f>
        <v/>
      </c>
    </row>
  </sheetData>
  <sheetProtection autoFilter="0"/>
  <autoFilter ref="A15:EC245" xr:uid="{00000000-0009-0000-0000-000003000000}"/>
  <customSheetViews>
    <customSheetView guid="{D8C81B0B-BAF0-475C-B016-87D4C3E60B63}" scale="80" showAutoFilter="1">
      <pane xSplit="18" ySplit="15" topLeftCell="S16" activePane="bottomRight" state="frozen"/>
      <selection pane="bottomRight" activeCell="EV9" sqref="EV9"/>
      <pageMargins left="0.7" right="0.7" top="0.75" bottom="0.75" header="0.3" footer="0.3"/>
      <pageSetup paperSize="9" orientation="portrait" r:id="rId1"/>
      <autoFilter ref="A15:ES245" xr:uid="{00000000-0000-0000-0000-000000000000}"/>
    </customSheetView>
    <customSheetView guid="{AB72AB40-A0C1-4CA4-B3F4-70E07051F213}" scale="80" showAutoFilter="1" state="hidden">
      <pane xSplit="18" ySplit="15" topLeftCell="EI16" activePane="bottomRight" state="frozen"/>
      <selection pane="bottomRight" activeCell="EV9" sqref="EV9"/>
      <pageMargins left="0.7" right="0.7" top="0.75" bottom="0.75" header="0.3" footer="0.3"/>
      <pageSetup paperSize="9" orientation="portrait" r:id="rId2"/>
      <autoFilter ref="A15:ES245" xr:uid="{00000000-0000-0000-0000-000000000000}"/>
    </customSheetView>
  </customSheetViews>
  <mergeCells count="63">
    <mergeCell ref="A5:Q6"/>
    <mergeCell ref="AR1:AS1"/>
    <mergeCell ref="AH1:AI1"/>
    <mergeCell ref="AM1:AN1"/>
    <mergeCell ref="CF1:CG1"/>
    <mergeCell ref="BQ1:BR1"/>
    <mergeCell ref="BL1:BM1"/>
    <mergeCell ref="BG1:BH1"/>
    <mergeCell ref="BB1:BC1"/>
    <mergeCell ref="L1:L4"/>
    <mergeCell ref="AW1:AX1"/>
    <mergeCell ref="A1:A4"/>
    <mergeCell ref="B1:B4"/>
    <mergeCell ref="C1:C4"/>
    <mergeCell ref="D1:D4"/>
    <mergeCell ref="E1:E4"/>
    <mergeCell ref="DT1:DU1"/>
    <mergeCell ref="BL2:BO3"/>
    <mergeCell ref="AR2:AU3"/>
    <mergeCell ref="AW2:AZ3"/>
    <mergeCell ref="BB2:BE3"/>
    <mergeCell ref="BG2:BJ3"/>
    <mergeCell ref="CF2:CI3"/>
    <mergeCell ref="CK2:CN3"/>
    <mergeCell ref="CP2:CS3"/>
    <mergeCell ref="BQ2:BT3"/>
    <mergeCell ref="CZ1:DA1"/>
    <mergeCell ref="CP1:CQ1"/>
    <mergeCell ref="CK1:CL1"/>
    <mergeCell ref="CA1:CB1"/>
    <mergeCell ref="CA2:CD3"/>
    <mergeCell ref="F1:F4"/>
    <mergeCell ref="AC2:AF3"/>
    <mergeCell ref="X2:AA3"/>
    <mergeCell ref="AM2:AP3"/>
    <mergeCell ref="AH2:AK3"/>
    <mergeCell ref="G1:G4"/>
    <mergeCell ref="I1:I4"/>
    <mergeCell ref="S2:V3"/>
    <mergeCell ref="S1:T1"/>
    <mergeCell ref="X1:Y1"/>
    <mergeCell ref="AC1:AD1"/>
    <mergeCell ref="J1:J4"/>
    <mergeCell ref="K1:K4"/>
    <mergeCell ref="P2:P4"/>
    <mergeCell ref="O2:O4"/>
    <mergeCell ref="N2:N4"/>
    <mergeCell ref="H1:H4"/>
    <mergeCell ref="BV1:BW1"/>
    <mergeCell ref="BV2:BY3"/>
    <mergeCell ref="DT2:DW3"/>
    <mergeCell ref="DY2:EB3"/>
    <mergeCell ref="CZ2:DC3"/>
    <mergeCell ref="CU2:CX3"/>
    <mergeCell ref="DO2:DR3"/>
    <mergeCell ref="DJ2:DM3"/>
    <mergeCell ref="DE2:DH3"/>
    <mergeCell ref="DY1:DZ1"/>
    <mergeCell ref="DJ1:DK1"/>
    <mergeCell ref="DO1:DP1"/>
    <mergeCell ref="CU1:CV1"/>
    <mergeCell ref="DE1:DF1"/>
    <mergeCell ref="M1:M4"/>
  </mergeCells>
  <conditionalFormatting sqref="Q16:Q244">
    <cfRule type="cellIs" dxfId="1868" priority="2131" stopIfTrue="1" operator="equal">
      <formula>""</formula>
    </cfRule>
  </conditionalFormatting>
  <conditionalFormatting sqref="Q16:Q244">
    <cfRule type="cellIs" dxfId="1867" priority="2132" operator="lessThan">
      <formula>-1</formula>
    </cfRule>
    <cfRule type="cellIs" dxfId="1866" priority="2133" operator="between">
      <formula>0</formula>
      <formula>-1</formula>
    </cfRule>
    <cfRule type="cellIs" dxfId="1865" priority="2134" operator="between">
      <formula>0</formula>
      <formula>1</formula>
    </cfRule>
    <cfRule type="cellIs" dxfId="1864" priority="2436" operator="greaterThan">
      <formula>1</formula>
    </cfRule>
  </conditionalFormatting>
  <conditionalFormatting sqref="U16:U244 R16:R244">
    <cfRule type="cellIs" dxfId="1863" priority="1620" stopIfTrue="1" operator="equal">
      <formula>""</formula>
    </cfRule>
  </conditionalFormatting>
  <conditionalFormatting sqref="R16:R244">
    <cfRule type="cellIs" dxfId="1862" priority="1621" operator="lessThan">
      <formula>-1</formula>
    </cfRule>
    <cfRule type="cellIs" dxfId="1861" priority="1622" operator="between">
      <formula>0</formula>
      <formula>-1</formula>
    </cfRule>
    <cfRule type="cellIs" dxfId="1860" priority="1623" operator="between">
      <formula>0</formula>
      <formula>1</formula>
    </cfRule>
    <cfRule type="cellIs" dxfId="1859" priority="1624" operator="greaterThan">
      <formula>1</formula>
    </cfRule>
  </conditionalFormatting>
  <conditionalFormatting sqref="V16:V244">
    <cfRule type="cellIs" dxfId="1858" priority="1614" stopIfTrue="1" operator="equal">
      <formula>""</formula>
    </cfRule>
  </conditionalFormatting>
  <conditionalFormatting sqref="R15 T15">
    <cfRule type="cellIs" dxfId="1857" priority="1557" stopIfTrue="1" operator="equal">
      <formula>"NO DATA"</formula>
    </cfRule>
  </conditionalFormatting>
  <conditionalFormatting sqref="R15 T15">
    <cfRule type="cellIs" dxfId="1856" priority="1558" operator="lessThan">
      <formula>-1</formula>
    </cfRule>
    <cfRule type="cellIs" dxfId="1855" priority="1559" operator="between">
      <formula>0</formula>
      <formula>-1</formula>
    </cfRule>
    <cfRule type="cellIs" dxfId="1854" priority="1560" operator="between">
      <formula>0</formula>
      <formula>1</formula>
    </cfRule>
    <cfRule type="cellIs" dxfId="1853" priority="1561" operator="greaterThan">
      <formula>1</formula>
    </cfRule>
  </conditionalFormatting>
  <conditionalFormatting sqref="AB16:AB244 W16:W244 AL16:AL244 AQ16:AQ244 AV16:AV244 BA16:BA244 BF16:BF244 BP16:BP244 BK16:BK244 CE16:CE244 CJ16:CJ244 CO16:CO244 CY16:CY244 CT16:CT244 DI16:DI244 DX16:DX244 AE16:AE244 Z16:Z244 AO16:AO244 AJ16:AJ244 AT16:AT244 AY16:AY244 BD16:BD244 BI16:BI244 BS16:BS244 BN16:BN244 CH16:CH244 CM16:CM244 CR16:CR244 DB16:DB244 CW16:CW244 DQ16:DQ244 DL16:DL244 DV16:DV244 EA16:EA244 AG16:AG245 DN16:DN245 DS16:DS245">
    <cfRule type="cellIs" dxfId="1852" priority="1321" stopIfTrue="1" operator="equal">
      <formula>""</formula>
    </cfRule>
  </conditionalFormatting>
  <conditionalFormatting sqref="AB16:AB244 W16:W244 AL16:AL244 AQ16:AQ244 AV16:AV244 BA16:BA244 BF16:BF244 BP16:BP244 BK16:BK244 CE16:CE244 CJ16:CJ244 CO16:CO244 CY16:CY244 CT16:CT244 DI16:DI244 DX16:DX244 AG16:AG245 DN16:DN245 DS16:DS245">
    <cfRule type="cellIs" dxfId="1851" priority="1322" operator="lessThan">
      <formula>-1</formula>
    </cfRule>
    <cfRule type="cellIs" dxfId="1850" priority="1323" operator="between">
      <formula>0</formula>
      <formula>-1</formula>
    </cfRule>
    <cfRule type="cellIs" dxfId="1849" priority="1324" operator="between">
      <formula>0</formula>
      <formula>1</formula>
    </cfRule>
    <cfRule type="cellIs" dxfId="1848" priority="1325" operator="greaterThan">
      <formula>1</formula>
    </cfRule>
  </conditionalFormatting>
  <conditionalFormatting sqref="AF16:AF244 AA16:AA244 AP16:AP244 AK16:AK244 AU16:AU244 AZ16:AZ244 BE16:BE244 BJ16:BJ244 BO16:BO244 CI16:CI244 DC16:DC244 DR16:DR244 DM16:DM244 DW16:DW244 EB16:EB244 DH17:DH244 CS16:CX244 CN16:CN244 BT16:BT244">
    <cfRule type="cellIs" dxfId="1847" priority="1315" stopIfTrue="1" operator="equal">
      <formula>""</formula>
    </cfRule>
  </conditionalFormatting>
  <conditionalFormatting sqref="Q245">
    <cfRule type="cellIs" dxfId="1846" priority="1208" stopIfTrue="1" operator="equal">
      <formula>""</formula>
    </cfRule>
  </conditionalFormatting>
  <conditionalFormatting sqref="Q245">
    <cfRule type="cellIs" dxfId="1845" priority="1209" operator="lessThan">
      <formula>-1</formula>
    </cfRule>
    <cfRule type="cellIs" dxfId="1844" priority="1210" operator="between">
      <formula>0</formula>
      <formula>-1</formula>
    </cfRule>
    <cfRule type="cellIs" dxfId="1843" priority="1211" operator="between">
      <formula>0</formula>
      <formula>1</formula>
    </cfRule>
    <cfRule type="cellIs" dxfId="1842" priority="1212" operator="greaterThan">
      <formula>1</formula>
    </cfRule>
  </conditionalFormatting>
  <conditionalFormatting sqref="R245 U245">
    <cfRule type="cellIs" dxfId="1841" priority="1203" stopIfTrue="1" operator="equal">
      <formula>""</formula>
    </cfRule>
  </conditionalFormatting>
  <conditionalFormatting sqref="R245">
    <cfRule type="cellIs" dxfId="1840" priority="1204" operator="lessThan">
      <formula>-1</formula>
    </cfRule>
    <cfRule type="cellIs" dxfId="1839" priority="1205" operator="between">
      <formula>0</formula>
      <formula>-1</formula>
    </cfRule>
    <cfRule type="cellIs" dxfId="1838" priority="1206" operator="between">
      <formula>0</formula>
      <formula>1</formula>
    </cfRule>
    <cfRule type="cellIs" dxfId="1837" priority="1207" operator="greaterThan">
      <formula>1</formula>
    </cfRule>
  </conditionalFormatting>
  <conditionalFormatting sqref="V245">
    <cfRule type="cellIs" dxfId="1836" priority="1202" stopIfTrue="1" operator="equal">
      <formula>""</formula>
    </cfRule>
  </conditionalFormatting>
  <conditionalFormatting sqref="AB245 W245 AL245 AQ245 AV245 BA245 BF245 BP245 BK245 CE245 CJ245 CO245 CY245 CT245 DI245 DX245 AE245 Z245 AO245 AJ245 AT245 AY245 BD245 BI245 BS245 BN245 CH245 CM245 CR245 DB245 CW245 DQ245 DL245 DV245 EA245">
    <cfRule type="cellIs" dxfId="1835" priority="1197" stopIfTrue="1" operator="equal">
      <formula>""</formula>
    </cfRule>
  </conditionalFormatting>
  <conditionalFormatting sqref="AB245 W245 AL245 AQ245 AV245 BA245 BF245 BP245 BK245 CE245 CJ245 CO245 CY245 CT245 DI245 DX245">
    <cfRule type="cellIs" dxfId="1834" priority="1198" operator="lessThan">
      <formula>-1</formula>
    </cfRule>
    <cfRule type="cellIs" dxfId="1833" priority="1199" operator="between">
      <formula>0</formula>
      <formula>-1</formula>
    </cfRule>
    <cfRule type="cellIs" dxfId="1832" priority="1200" operator="between">
      <formula>0</formula>
      <formula>1</formula>
    </cfRule>
    <cfRule type="cellIs" dxfId="1831" priority="1201" operator="greaterThan">
      <formula>1</formula>
    </cfRule>
  </conditionalFormatting>
  <conditionalFormatting sqref="AF245 AA245 AP245 AK245 AU245 AZ245 BE245 BJ245 BT245 BO245 CI245 CN245 DC245 CS245:CX245 DR245 DM245 DW245 EB245 DH245">
    <cfRule type="cellIs" dxfId="1830" priority="1196" stopIfTrue="1" operator="equal">
      <formula>""</formula>
    </cfRule>
  </conditionalFormatting>
  <conditionalFormatting sqref="Q3">
    <cfRule type="cellIs" dxfId="1829" priority="1191" stopIfTrue="1" operator="equal">
      <formula>""</formula>
    </cfRule>
  </conditionalFormatting>
  <conditionalFormatting sqref="Q3">
    <cfRule type="cellIs" dxfId="1828" priority="1192" operator="lessThan">
      <formula>-1</formula>
    </cfRule>
    <cfRule type="cellIs" dxfId="1827" priority="1193" operator="between">
      <formula>0</formula>
      <formula>-1</formula>
    </cfRule>
    <cfRule type="cellIs" dxfId="1826" priority="1194" operator="between">
      <formula>0</formula>
      <formula>1</formula>
    </cfRule>
    <cfRule type="cellIs" dxfId="1825" priority="1195" operator="greaterThan">
      <formula>1</formula>
    </cfRule>
  </conditionalFormatting>
  <conditionalFormatting sqref="R3">
    <cfRule type="cellIs" dxfId="1824" priority="1186" stopIfTrue="1" operator="equal">
      <formula>""</formula>
    </cfRule>
  </conditionalFormatting>
  <conditionalFormatting sqref="R3">
    <cfRule type="cellIs" dxfId="1823" priority="1187" operator="lessThan">
      <formula>-1</formula>
    </cfRule>
    <cfRule type="cellIs" dxfId="1822" priority="1188" operator="between">
      <formula>0</formula>
      <formula>-1</formula>
    </cfRule>
    <cfRule type="cellIs" dxfId="1821" priority="1189" operator="between">
      <formula>0</formula>
      <formula>1</formula>
    </cfRule>
    <cfRule type="cellIs" dxfId="1820" priority="1190" operator="greaterThan">
      <formula>1</formula>
    </cfRule>
  </conditionalFormatting>
  <conditionalFormatting sqref="EC3">
    <cfRule type="cellIs" dxfId="1819" priority="1051" stopIfTrue="1" operator="equal">
      <formula>""</formula>
    </cfRule>
  </conditionalFormatting>
  <conditionalFormatting sqref="EC3">
    <cfRule type="cellIs" dxfId="1818" priority="1052" operator="lessThan">
      <formula>-1</formula>
    </cfRule>
    <cfRule type="cellIs" dxfId="1817" priority="1053" operator="between">
      <formula>0</formula>
      <formula>-1</formula>
    </cfRule>
    <cfRule type="cellIs" dxfId="1816" priority="1054" operator="between">
      <formula>0</formula>
      <formula>1</formula>
    </cfRule>
    <cfRule type="cellIs" dxfId="1815" priority="1055" operator="greaterThan">
      <formula>1</formula>
    </cfRule>
  </conditionalFormatting>
  <conditionalFormatting sqref="DD16 DG16:DG245">
    <cfRule type="cellIs" dxfId="1814" priority="633" stopIfTrue="1" operator="equal">
      <formula>""</formula>
    </cfRule>
  </conditionalFormatting>
  <conditionalFormatting sqref="DD16">
    <cfRule type="cellIs" dxfId="1813" priority="634" operator="lessThan">
      <formula>-1</formula>
    </cfRule>
    <cfRule type="cellIs" dxfId="1812" priority="635" operator="between">
      <formula>0</formula>
      <formula>-1</formula>
    </cfRule>
    <cfRule type="cellIs" dxfId="1811" priority="636" operator="between">
      <formula>0</formula>
      <formula>1</formula>
    </cfRule>
    <cfRule type="cellIs" dxfId="1810" priority="637" operator="greaterThan">
      <formula>1</formula>
    </cfRule>
  </conditionalFormatting>
  <conditionalFormatting sqref="DH16">
    <cfRule type="cellIs" dxfId="1809" priority="632" stopIfTrue="1" operator="equal">
      <formula>""</formula>
    </cfRule>
  </conditionalFormatting>
  <conditionalFormatting sqref="DD17:DD245">
    <cfRule type="cellIs" dxfId="1808" priority="620" stopIfTrue="1" operator="equal">
      <formula>""</formula>
    </cfRule>
  </conditionalFormatting>
  <conditionalFormatting sqref="DD17:DD245">
    <cfRule type="cellIs" dxfId="1807" priority="621" operator="lessThan">
      <formula>-1</formula>
    </cfRule>
    <cfRule type="cellIs" dxfId="1806" priority="622" operator="between">
      <formula>0</formula>
      <formula>-1</formula>
    </cfRule>
    <cfRule type="cellIs" dxfId="1805" priority="623" operator="between">
      <formula>0</formula>
      <formula>1</formula>
    </cfRule>
    <cfRule type="cellIs" dxfId="1804" priority="624" operator="greaterThan">
      <formula>1</formula>
    </cfRule>
  </conditionalFormatting>
  <conditionalFormatting sqref="BU16:BU244 BX16:BX244">
    <cfRule type="cellIs" dxfId="1803" priority="569" stopIfTrue="1" operator="equal">
      <formula>""</formula>
    </cfRule>
  </conditionalFormatting>
  <conditionalFormatting sqref="BU16:BU244">
    <cfRule type="cellIs" dxfId="1802" priority="570" operator="lessThan">
      <formula>-1</formula>
    </cfRule>
    <cfRule type="cellIs" dxfId="1801" priority="571" operator="between">
      <formula>0</formula>
      <formula>-1</formula>
    </cfRule>
    <cfRule type="cellIs" dxfId="1800" priority="572" operator="between">
      <formula>0</formula>
      <formula>1</formula>
    </cfRule>
    <cfRule type="cellIs" dxfId="1799" priority="573" operator="greaterThan">
      <formula>1</formula>
    </cfRule>
  </conditionalFormatting>
  <conditionalFormatting sqref="BY16:BY244">
    <cfRule type="cellIs" dxfId="1798" priority="568" stopIfTrue="1" operator="equal">
      <formula>""</formula>
    </cfRule>
  </conditionalFormatting>
  <conditionalFormatting sqref="BU245 BX245">
    <cfRule type="cellIs" dxfId="1797" priority="553" stopIfTrue="1" operator="equal">
      <formula>""</formula>
    </cfRule>
  </conditionalFormatting>
  <conditionalFormatting sqref="BU245">
    <cfRule type="cellIs" dxfId="1796" priority="554" operator="lessThan">
      <formula>-1</formula>
    </cfRule>
    <cfRule type="cellIs" dxfId="1795" priority="555" operator="between">
      <formula>0</formula>
      <formula>-1</formula>
    </cfRule>
    <cfRule type="cellIs" dxfId="1794" priority="556" operator="between">
      <formula>0</formula>
      <formula>1</formula>
    </cfRule>
    <cfRule type="cellIs" dxfId="1793" priority="557" operator="greaterThan">
      <formula>1</formula>
    </cfRule>
  </conditionalFormatting>
  <conditionalFormatting sqref="BY245">
    <cfRule type="cellIs" dxfId="1792" priority="552" stopIfTrue="1" operator="equal">
      <formula>""</formula>
    </cfRule>
  </conditionalFormatting>
  <conditionalFormatting sqref="S16:S245 X16:X245 AC16:AC245 AH16:AH245 AM16:AM245 AR16:AR245 AW16:AW245 BB16:BB245 BG16:BG245 BL16:BL245 BQ16:BQ245 BV16:BV245 CF16:CF245 CK16:CK245 CP16:CP245 CZ16:CZ245 DE16:DE245 CU16:CU245 DJ16:DJ245 DO16:DO245 DT16:DT245 DY16:DY245">
    <cfRule type="expression" dxfId="1791" priority="520">
      <formula>AND(RIGHT(S16,1)&lt;LEFT($N16,1),T16&lt;&gt;"")</formula>
    </cfRule>
  </conditionalFormatting>
  <conditionalFormatting sqref="AB15 AD15">
    <cfRule type="cellIs" dxfId="1790" priority="346" stopIfTrue="1" operator="equal">
      <formula>"NO DATA"</formula>
    </cfRule>
  </conditionalFormatting>
  <conditionalFormatting sqref="AB15 AD15">
    <cfRule type="cellIs" dxfId="1789" priority="347" operator="lessThan">
      <formula>-1</formula>
    </cfRule>
    <cfRule type="cellIs" dxfId="1788" priority="348" operator="between">
      <formula>0</formula>
      <formula>-1</formula>
    </cfRule>
    <cfRule type="cellIs" dxfId="1787" priority="349" operator="between">
      <formula>0</formula>
      <formula>1</formula>
    </cfRule>
    <cfRule type="cellIs" dxfId="1786" priority="350" operator="greaterThan">
      <formula>1</formula>
    </cfRule>
  </conditionalFormatting>
  <conditionalFormatting sqref="W15 Y15">
    <cfRule type="cellIs" dxfId="1785" priority="341" stopIfTrue="1" operator="equal">
      <formula>"NO DATA"</formula>
    </cfRule>
  </conditionalFormatting>
  <conditionalFormatting sqref="W15 Y15">
    <cfRule type="cellIs" dxfId="1784" priority="342" operator="lessThan">
      <formula>-1</formula>
    </cfRule>
    <cfRule type="cellIs" dxfId="1783" priority="343" operator="between">
      <formula>0</formula>
      <formula>-1</formula>
    </cfRule>
    <cfRule type="cellIs" dxfId="1782" priority="344" operator="between">
      <formula>0</formula>
      <formula>1</formula>
    </cfRule>
    <cfRule type="cellIs" dxfId="1781" priority="345" operator="greaterThan">
      <formula>1</formula>
    </cfRule>
  </conditionalFormatting>
  <conditionalFormatting sqref="AL15 AN15">
    <cfRule type="cellIs" dxfId="1780" priority="336" stopIfTrue="1" operator="equal">
      <formula>"NO DATA"</formula>
    </cfRule>
  </conditionalFormatting>
  <conditionalFormatting sqref="AL15 AN15">
    <cfRule type="cellIs" dxfId="1779" priority="337" operator="lessThan">
      <formula>-1</formula>
    </cfRule>
    <cfRule type="cellIs" dxfId="1778" priority="338" operator="between">
      <formula>0</formula>
      <formula>-1</formula>
    </cfRule>
    <cfRule type="cellIs" dxfId="1777" priority="339" operator="between">
      <formula>0</formula>
      <formula>1</formula>
    </cfRule>
    <cfRule type="cellIs" dxfId="1776" priority="340" operator="greaterThan">
      <formula>1</formula>
    </cfRule>
  </conditionalFormatting>
  <conditionalFormatting sqref="AG15 AI15">
    <cfRule type="cellIs" dxfId="1775" priority="331" stopIfTrue="1" operator="equal">
      <formula>"NO DATA"</formula>
    </cfRule>
  </conditionalFormatting>
  <conditionalFormatting sqref="AG15 AI15">
    <cfRule type="cellIs" dxfId="1774" priority="332" operator="lessThan">
      <formula>-1</formula>
    </cfRule>
    <cfRule type="cellIs" dxfId="1773" priority="333" operator="between">
      <formula>0</formula>
      <formula>-1</formula>
    </cfRule>
    <cfRule type="cellIs" dxfId="1772" priority="334" operator="between">
      <formula>0</formula>
      <formula>1</formula>
    </cfRule>
    <cfRule type="cellIs" dxfId="1771" priority="335" operator="greaterThan">
      <formula>1</formula>
    </cfRule>
  </conditionalFormatting>
  <conditionalFormatting sqref="AQ15 AS15">
    <cfRule type="cellIs" dxfId="1770" priority="326" stopIfTrue="1" operator="equal">
      <formula>"NO DATA"</formula>
    </cfRule>
  </conditionalFormatting>
  <conditionalFormatting sqref="AQ15 AS15">
    <cfRule type="cellIs" dxfId="1769" priority="327" operator="lessThan">
      <formula>-1</formula>
    </cfRule>
    <cfRule type="cellIs" dxfId="1768" priority="328" operator="between">
      <formula>0</formula>
      <formula>-1</formula>
    </cfRule>
    <cfRule type="cellIs" dxfId="1767" priority="329" operator="between">
      <formula>0</formula>
      <formula>1</formula>
    </cfRule>
    <cfRule type="cellIs" dxfId="1766" priority="330" operator="greaterThan">
      <formula>1</formula>
    </cfRule>
  </conditionalFormatting>
  <conditionalFormatting sqref="AV15 AX15">
    <cfRule type="cellIs" dxfId="1765" priority="321" stopIfTrue="1" operator="equal">
      <formula>"NO DATA"</formula>
    </cfRule>
  </conditionalFormatting>
  <conditionalFormatting sqref="AV15 AX15">
    <cfRule type="cellIs" dxfId="1764" priority="322" operator="lessThan">
      <formula>-1</formula>
    </cfRule>
    <cfRule type="cellIs" dxfId="1763" priority="323" operator="between">
      <formula>0</formula>
      <formula>-1</formula>
    </cfRule>
    <cfRule type="cellIs" dxfId="1762" priority="324" operator="between">
      <formula>0</formula>
      <formula>1</formula>
    </cfRule>
    <cfRule type="cellIs" dxfId="1761" priority="325" operator="greaterThan">
      <formula>1</formula>
    </cfRule>
  </conditionalFormatting>
  <conditionalFormatting sqref="BA15 BC15">
    <cfRule type="cellIs" dxfId="1760" priority="311" stopIfTrue="1" operator="equal">
      <formula>"NO DATA"</formula>
    </cfRule>
  </conditionalFormatting>
  <conditionalFormatting sqref="BA15 BC15">
    <cfRule type="cellIs" dxfId="1759" priority="312" operator="lessThan">
      <formula>-1</formula>
    </cfRule>
    <cfRule type="cellIs" dxfId="1758" priority="313" operator="between">
      <formula>0</formula>
      <formula>-1</formula>
    </cfRule>
    <cfRule type="cellIs" dxfId="1757" priority="314" operator="between">
      <formula>0</formula>
      <formula>1</formula>
    </cfRule>
    <cfRule type="cellIs" dxfId="1756" priority="315" operator="greaterThan">
      <formula>1</formula>
    </cfRule>
  </conditionalFormatting>
  <conditionalFormatting sqref="BF15 BH15">
    <cfRule type="cellIs" dxfId="1755" priority="306" stopIfTrue="1" operator="equal">
      <formula>"NO DATA"</formula>
    </cfRule>
  </conditionalFormatting>
  <conditionalFormatting sqref="BF15 BH15">
    <cfRule type="cellIs" dxfId="1754" priority="307" operator="lessThan">
      <formula>-1</formula>
    </cfRule>
    <cfRule type="cellIs" dxfId="1753" priority="308" operator="between">
      <formula>0</formula>
      <formula>-1</formula>
    </cfRule>
    <cfRule type="cellIs" dxfId="1752" priority="309" operator="between">
      <formula>0</formula>
      <formula>1</formula>
    </cfRule>
    <cfRule type="cellIs" dxfId="1751" priority="310" operator="greaterThan">
      <formula>1</formula>
    </cfRule>
  </conditionalFormatting>
  <conditionalFormatting sqref="BK15 BM15">
    <cfRule type="cellIs" dxfId="1750" priority="301" stopIfTrue="1" operator="equal">
      <formula>"NO DATA"</formula>
    </cfRule>
  </conditionalFormatting>
  <conditionalFormatting sqref="BK15 BM15">
    <cfRule type="cellIs" dxfId="1749" priority="302" operator="lessThan">
      <formula>-1</formula>
    </cfRule>
    <cfRule type="cellIs" dxfId="1748" priority="303" operator="between">
      <formula>0</formula>
      <formula>-1</formula>
    </cfRule>
    <cfRule type="cellIs" dxfId="1747" priority="304" operator="between">
      <formula>0</formula>
      <formula>1</formula>
    </cfRule>
    <cfRule type="cellIs" dxfId="1746" priority="305" operator="greaterThan">
      <formula>1</formula>
    </cfRule>
  </conditionalFormatting>
  <conditionalFormatting sqref="BP15 BR15">
    <cfRule type="cellIs" dxfId="1745" priority="296" stopIfTrue="1" operator="equal">
      <formula>"NO DATA"</formula>
    </cfRule>
  </conditionalFormatting>
  <conditionalFormatting sqref="BP15 BR15">
    <cfRule type="cellIs" dxfId="1744" priority="297" operator="lessThan">
      <formula>-1</formula>
    </cfRule>
    <cfRule type="cellIs" dxfId="1743" priority="298" operator="between">
      <formula>0</formula>
      <formula>-1</formula>
    </cfRule>
    <cfRule type="cellIs" dxfId="1742" priority="299" operator="between">
      <formula>0</formula>
      <formula>1</formula>
    </cfRule>
    <cfRule type="cellIs" dxfId="1741" priority="300" operator="greaterThan">
      <formula>1</formula>
    </cfRule>
  </conditionalFormatting>
  <conditionalFormatting sqref="BU15 BW15">
    <cfRule type="cellIs" dxfId="1740" priority="291" stopIfTrue="1" operator="equal">
      <formula>"NO DATA"</formula>
    </cfRule>
  </conditionalFormatting>
  <conditionalFormatting sqref="BU15 BW15">
    <cfRule type="cellIs" dxfId="1739" priority="292" operator="lessThan">
      <formula>-1</formula>
    </cfRule>
    <cfRule type="cellIs" dxfId="1738" priority="293" operator="between">
      <formula>0</formula>
      <formula>-1</formula>
    </cfRule>
    <cfRule type="cellIs" dxfId="1737" priority="294" operator="between">
      <formula>0</formula>
      <formula>1</formula>
    </cfRule>
    <cfRule type="cellIs" dxfId="1736" priority="295" operator="greaterThan">
      <formula>1</formula>
    </cfRule>
  </conditionalFormatting>
  <conditionalFormatting sqref="CE15 CG15">
    <cfRule type="cellIs" dxfId="1735" priority="286" stopIfTrue="1" operator="equal">
      <formula>"NO DATA"</formula>
    </cfRule>
  </conditionalFormatting>
  <conditionalFormatting sqref="CE15 CG15">
    <cfRule type="cellIs" dxfId="1734" priority="287" operator="lessThan">
      <formula>-1</formula>
    </cfRule>
    <cfRule type="cellIs" dxfId="1733" priority="288" operator="between">
      <formula>0</formula>
      <formula>-1</formula>
    </cfRule>
    <cfRule type="cellIs" dxfId="1732" priority="289" operator="between">
      <formula>0</formula>
      <formula>1</formula>
    </cfRule>
    <cfRule type="cellIs" dxfId="1731" priority="290" operator="greaterThan">
      <formula>1</formula>
    </cfRule>
  </conditionalFormatting>
  <conditionalFormatting sqref="CJ15 CL15">
    <cfRule type="cellIs" dxfId="1730" priority="276" stopIfTrue="1" operator="equal">
      <formula>"NO DATA"</formula>
    </cfRule>
  </conditionalFormatting>
  <conditionalFormatting sqref="CJ15 CL15">
    <cfRule type="cellIs" dxfId="1729" priority="277" operator="lessThan">
      <formula>-1</formula>
    </cfRule>
    <cfRule type="cellIs" dxfId="1728" priority="278" operator="between">
      <formula>0</formula>
      <formula>-1</formula>
    </cfRule>
    <cfRule type="cellIs" dxfId="1727" priority="279" operator="between">
      <formula>0</formula>
      <formula>1</formula>
    </cfRule>
    <cfRule type="cellIs" dxfId="1726" priority="280" operator="greaterThan">
      <formula>1</formula>
    </cfRule>
  </conditionalFormatting>
  <conditionalFormatting sqref="CO15 CQ15">
    <cfRule type="cellIs" dxfId="1725" priority="271" stopIfTrue="1" operator="equal">
      <formula>"NO DATA"</formula>
    </cfRule>
  </conditionalFormatting>
  <conditionalFormatting sqref="CO15 CQ15">
    <cfRule type="cellIs" dxfId="1724" priority="272" operator="lessThan">
      <formula>-1</formula>
    </cfRule>
    <cfRule type="cellIs" dxfId="1723" priority="273" operator="between">
      <formula>0</formula>
      <formula>-1</formula>
    </cfRule>
    <cfRule type="cellIs" dxfId="1722" priority="274" operator="between">
      <formula>0</formula>
      <formula>1</formula>
    </cfRule>
    <cfRule type="cellIs" dxfId="1721" priority="275" operator="greaterThan">
      <formula>1</formula>
    </cfRule>
  </conditionalFormatting>
  <conditionalFormatting sqref="CY15 DA15">
    <cfRule type="cellIs" dxfId="1720" priority="266" stopIfTrue="1" operator="equal">
      <formula>"NO DATA"</formula>
    </cfRule>
  </conditionalFormatting>
  <conditionalFormatting sqref="CY15 DA15">
    <cfRule type="cellIs" dxfId="1719" priority="267" operator="lessThan">
      <formula>-1</formula>
    </cfRule>
    <cfRule type="cellIs" dxfId="1718" priority="268" operator="between">
      <formula>0</formula>
      <formula>-1</formula>
    </cfRule>
    <cfRule type="cellIs" dxfId="1717" priority="269" operator="between">
      <formula>0</formula>
      <formula>1</formula>
    </cfRule>
    <cfRule type="cellIs" dxfId="1716" priority="270" operator="greaterThan">
      <formula>1</formula>
    </cfRule>
  </conditionalFormatting>
  <conditionalFormatting sqref="DD15 DF15">
    <cfRule type="cellIs" dxfId="1715" priority="261" stopIfTrue="1" operator="equal">
      <formula>"NO DATA"</formula>
    </cfRule>
  </conditionalFormatting>
  <conditionalFormatting sqref="DD15 DF15">
    <cfRule type="cellIs" dxfId="1714" priority="262" operator="lessThan">
      <formula>-1</formula>
    </cfRule>
    <cfRule type="cellIs" dxfId="1713" priority="263" operator="between">
      <formula>0</formula>
      <formula>-1</formula>
    </cfRule>
    <cfRule type="cellIs" dxfId="1712" priority="264" operator="between">
      <formula>0</formula>
      <formula>1</formula>
    </cfRule>
    <cfRule type="cellIs" dxfId="1711" priority="265" operator="greaterThan">
      <formula>1</formula>
    </cfRule>
  </conditionalFormatting>
  <conditionalFormatting sqref="CT15 CV15">
    <cfRule type="cellIs" dxfId="1710" priority="256" stopIfTrue="1" operator="equal">
      <formula>"NO DATA"</formula>
    </cfRule>
  </conditionalFormatting>
  <conditionalFormatting sqref="CT15 CV15">
    <cfRule type="cellIs" dxfId="1709" priority="257" operator="lessThan">
      <formula>-1</formula>
    </cfRule>
    <cfRule type="cellIs" dxfId="1708" priority="258" operator="between">
      <formula>0</formula>
      <formula>-1</formula>
    </cfRule>
    <cfRule type="cellIs" dxfId="1707" priority="259" operator="between">
      <formula>0</formula>
      <formula>1</formula>
    </cfRule>
    <cfRule type="cellIs" dxfId="1706" priority="260" operator="greaterThan">
      <formula>1</formula>
    </cfRule>
  </conditionalFormatting>
  <conditionalFormatting sqref="DN15 DP15">
    <cfRule type="cellIs" dxfId="1705" priority="251" stopIfTrue="1" operator="equal">
      <formula>"NO DATA"</formula>
    </cfRule>
  </conditionalFormatting>
  <conditionalFormatting sqref="DN15 DP15">
    <cfRule type="cellIs" dxfId="1704" priority="252" operator="lessThan">
      <formula>-1</formula>
    </cfRule>
    <cfRule type="cellIs" dxfId="1703" priority="253" operator="between">
      <formula>0</formula>
      <formula>-1</formula>
    </cfRule>
    <cfRule type="cellIs" dxfId="1702" priority="254" operator="between">
      <formula>0</formula>
      <formula>1</formula>
    </cfRule>
    <cfRule type="cellIs" dxfId="1701" priority="255" operator="greaterThan">
      <formula>1</formula>
    </cfRule>
  </conditionalFormatting>
  <conditionalFormatting sqref="DI15 DK15">
    <cfRule type="cellIs" dxfId="1700" priority="246" stopIfTrue="1" operator="equal">
      <formula>"NO DATA"</formula>
    </cfRule>
  </conditionalFormatting>
  <conditionalFormatting sqref="DI15 DK15">
    <cfRule type="cellIs" dxfId="1699" priority="247" operator="lessThan">
      <formula>-1</formula>
    </cfRule>
    <cfRule type="cellIs" dxfId="1698" priority="248" operator="between">
      <formula>0</formula>
      <formula>-1</formula>
    </cfRule>
    <cfRule type="cellIs" dxfId="1697" priority="249" operator="between">
      <formula>0</formula>
      <formula>1</formula>
    </cfRule>
    <cfRule type="cellIs" dxfId="1696" priority="250" operator="greaterThan">
      <formula>1</formula>
    </cfRule>
  </conditionalFormatting>
  <conditionalFormatting sqref="DS15 DU15">
    <cfRule type="cellIs" dxfId="1695" priority="241" stopIfTrue="1" operator="equal">
      <formula>"NO DATA"</formula>
    </cfRule>
  </conditionalFormatting>
  <conditionalFormatting sqref="DS15 DU15">
    <cfRule type="cellIs" dxfId="1694" priority="242" operator="lessThan">
      <formula>-1</formula>
    </cfRule>
    <cfRule type="cellIs" dxfId="1693" priority="243" operator="between">
      <formula>0</formula>
      <formula>-1</formula>
    </cfRule>
    <cfRule type="cellIs" dxfId="1692" priority="244" operator="between">
      <formula>0</formula>
      <formula>1</formula>
    </cfRule>
    <cfRule type="cellIs" dxfId="1691" priority="245" operator="greaterThan">
      <formula>1</formula>
    </cfRule>
  </conditionalFormatting>
  <conditionalFormatting sqref="DX15 DZ15">
    <cfRule type="cellIs" dxfId="1690" priority="236" stopIfTrue="1" operator="equal">
      <formula>"NO DATA"</formula>
    </cfRule>
  </conditionalFormatting>
  <conditionalFormatting sqref="DX15 DZ15">
    <cfRule type="cellIs" dxfId="1689" priority="237" operator="lessThan">
      <formula>-1</formula>
    </cfRule>
    <cfRule type="cellIs" dxfId="1688" priority="238" operator="between">
      <formula>0</formula>
      <formula>-1</formula>
    </cfRule>
    <cfRule type="cellIs" dxfId="1687" priority="239" operator="between">
      <formula>0</formula>
      <formula>1</formula>
    </cfRule>
    <cfRule type="cellIs" dxfId="1686" priority="240" operator="greaterThan">
      <formula>1</formula>
    </cfRule>
  </conditionalFormatting>
  <conditionalFormatting sqref="DX5:DX14">
    <cfRule type="cellIs" dxfId="1685" priority="190" stopIfTrue="1" operator="equal">
      <formula>"NO DATA"</formula>
    </cfRule>
  </conditionalFormatting>
  <conditionalFormatting sqref="DX5:DX14">
    <cfRule type="cellIs" dxfId="1684" priority="191" operator="lessThan">
      <formula>-1</formula>
    </cfRule>
    <cfRule type="cellIs" dxfId="1683" priority="192" operator="between">
      <formula>0</formula>
      <formula>-1</formula>
    </cfRule>
    <cfRule type="cellIs" dxfId="1682" priority="193" operator="between">
      <formula>0</formula>
      <formula>1</formula>
    </cfRule>
    <cfRule type="cellIs" dxfId="1681" priority="194" operator="greaterThan">
      <formula>1</formula>
    </cfRule>
  </conditionalFormatting>
  <conditionalFormatting sqref="DY8">
    <cfRule type="cellIs" dxfId="1680" priority="175" stopIfTrue="1" operator="equal">
      <formula>"NO DATA"</formula>
    </cfRule>
  </conditionalFormatting>
  <conditionalFormatting sqref="DY8">
    <cfRule type="cellIs" dxfId="1679" priority="176" operator="lessThan">
      <formula>-1</formula>
    </cfRule>
    <cfRule type="cellIs" dxfId="1678" priority="177" operator="between">
      <formula>0</formula>
      <formula>-1</formula>
    </cfRule>
    <cfRule type="cellIs" dxfId="1677" priority="178" operator="between">
      <formula>0</formula>
      <formula>1</formula>
    </cfRule>
    <cfRule type="cellIs" dxfId="1676" priority="179" operator="greaterThan">
      <formula>1</formula>
    </cfRule>
  </conditionalFormatting>
  <conditionalFormatting sqref="DY6">
    <cfRule type="cellIs" dxfId="1675" priority="185" stopIfTrue="1" operator="equal">
      <formula>"NO DATA"</formula>
    </cfRule>
  </conditionalFormatting>
  <conditionalFormatting sqref="DY6">
    <cfRule type="cellIs" dxfId="1674" priority="186" operator="lessThan">
      <formula>-1</formula>
    </cfRule>
    <cfRule type="cellIs" dxfId="1673" priority="187" operator="between">
      <formula>0</formula>
      <formula>-1</formula>
    </cfRule>
    <cfRule type="cellIs" dxfId="1672" priority="188" operator="between">
      <formula>0</formula>
      <formula>1</formula>
    </cfRule>
    <cfRule type="cellIs" dxfId="1671" priority="189" operator="greaterThan">
      <formula>1</formula>
    </cfRule>
  </conditionalFormatting>
  <conditionalFormatting sqref="DY7 DY9:DY14">
    <cfRule type="cellIs" dxfId="1670" priority="180" stopIfTrue="1" operator="equal">
      <formula>"NO DATA"</formula>
    </cfRule>
  </conditionalFormatting>
  <conditionalFormatting sqref="DY7 DY9:DY14">
    <cfRule type="cellIs" dxfId="1669" priority="181" operator="lessThan">
      <formula>-1</formula>
    </cfRule>
    <cfRule type="cellIs" dxfId="1668" priority="182" operator="between">
      <formula>0</formula>
      <formula>-1</formula>
    </cfRule>
    <cfRule type="cellIs" dxfId="1667" priority="183" operator="between">
      <formula>0</formula>
      <formula>1</formula>
    </cfRule>
    <cfRule type="cellIs" dxfId="1666" priority="184" operator="greaterThan">
      <formula>1</formula>
    </cfRule>
  </conditionalFormatting>
  <conditionalFormatting sqref="DY5">
    <cfRule type="cellIs" dxfId="1665" priority="170" stopIfTrue="1" operator="equal">
      <formula>"NO DATA"</formula>
    </cfRule>
  </conditionalFormatting>
  <conditionalFormatting sqref="DY5">
    <cfRule type="cellIs" dxfId="1664" priority="171" operator="lessThan">
      <formula>-1</formula>
    </cfRule>
    <cfRule type="cellIs" dxfId="1663" priority="172" operator="between">
      <formula>0</formula>
      <formula>-1</formula>
    </cfRule>
    <cfRule type="cellIs" dxfId="1662" priority="173" operator="between">
      <formula>0</formula>
      <formula>1</formula>
    </cfRule>
    <cfRule type="cellIs" dxfId="1661" priority="174" operator="greaterThan">
      <formula>1</formula>
    </cfRule>
  </conditionalFormatting>
  <conditionalFormatting sqref="S7 S9:S14">
    <cfRule type="cellIs" dxfId="1660" priority="75" stopIfTrue="1" operator="equal">
      <formula>"NO DATA"</formula>
    </cfRule>
  </conditionalFormatting>
  <conditionalFormatting sqref="S7 S9:S14">
    <cfRule type="cellIs" dxfId="1659" priority="76" operator="lessThan">
      <formula>-1</formula>
    </cfRule>
    <cfRule type="cellIs" dxfId="1658" priority="77" operator="between">
      <formula>0</formula>
      <formula>-1</formula>
    </cfRule>
    <cfRule type="cellIs" dxfId="1657" priority="78" operator="between">
      <formula>0</formula>
      <formula>1</formula>
    </cfRule>
    <cfRule type="cellIs" dxfId="1656" priority="79" operator="greaterThan">
      <formula>1</formula>
    </cfRule>
  </conditionalFormatting>
  <conditionalFormatting sqref="S8">
    <cfRule type="cellIs" dxfId="1655" priority="70" stopIfTrue="1" operator="equal">
      <formula>"NO DATA"</formula>
    </cfRule>
  </conditionalFormatting>
  <conditionalFormatting sqref="S8">
    <cfRule type="cellIs" dxfId="1654" priority="71" operator="lessThan">
      <formula>-1</formula>
    </cfRule>
    <cfRule type="cellIs" dxfId="1653" priority="72" operator="between">
      <formula>0</formula>
      <formula>-1</formula>
    </cfRule>
    <cfRule type="cellIs" dxfId="1652" priority="73" operator="between">
      <formula>0</formula>
      <formula>1</formula>
    </cfRule>
    <cfRule type="cellIs" dxfId="1651" priority="74" operator="greaterThan">
      <formula>1</formula>
    </cfRule>
  </conditionalFormatting>
  <conditionalFormatting sqref="S5">
    <cfRule type="cellIs" dxfId="1650" priority="65" stopIfTrue="1" operator="equal">
      <formula>"NO DATA"</formula>
    </cfRule>
  </conditionalFormatting>
  <conditionalFormatting sqref="S5">
    <cfRule type="cellIs" dxfId="1649" priority="66" operator="lessThan">
      <formula>-1</formula>
    </cfRule>
    <cfRule type="cellIs" dxfId="1648" priority="67" operator="between">
      <formula>0</formula>
      <formula>-1</formula>
    </cfRule>
    <cfRule type="cellIs" dxfId="1647" priority="68" operator="between">
      <formula>0</formula>
      <formula>1</formula>
    </cfRule>
    <cfRule type="cellIs" dxfId="1646" priority="69" operator="greaterThan">
      <formula>1</formula>
    </cfRule>
  </conditionalFormatting>
  <conditionalFormatting sqref="W3 AB3 AG3 AL3 AQ3 AV3 BA3 BF3 BK3 BP3 BU3 CE3 CJ3 CO3 CY3 DD3 CT3 DI3 DN3 DS3 DX3">
    <cfRule type="cellIs" dxfId="1645" priority="139" stopIfTrue="1" operator="equal">
      <formula>""</formula>
    </cfRule>
  </conditionalFormatting>
  <conditionalFormatting sqref="W3 AB3 AG3 AL3 AQ3 AV3 BA3 BF3 BK3 BP3 BU3 CE3 CJ3 CO3 CY3 DD3 CT3 DI3 DN3 DS3 DX3">
    <cfRule type="cellIs" dxfId="1644" priority="140" operator="lessThan">
      <formula>-1</formula>
    </cfRule>
    <cfRule type="cellIs" dxfId="1643" priority="141" operator="between">
      <formula>0</formula>
      <formula>-1</formula>
    </cfRule>
    <cfRule type="cellIs" dxfId="1642" priority="142" operator="between">
      <formula>0</formula>
      <formula>1</formula>
    </cfRule>
    <cfRule type="cellIs" dxfId="1641" priority="143" operator="greaterThan">
      <formula>1</formula>
    </cfRule>
  </conditionalFormatting>
  <conditionalFormatting sqref="BZ16:BZ244 CC16:CC244">
    <cfRule type="cellIs" dxfId="1640" priority="134" stopIfTrue="1" operator="equal">
      <formula>""</formula>
    </cfRule>
  </conditionalFormatting>
  <conditionalFormatting sqref="BZ16:BZ244">
    <cfRule type="cellIs" dxfId="1639" priority="135" operator="lessThan">
      <formula>-1</formula>
    </cfRule>
    <cfRule type="cellIs" dxfId="1638" priority="136" operator="between">
      <formula>0</formula>
      <formula>-1</formula>
    </cfRule>
    <cfRule type="cellIs" dxfId="1637" priority="137" operator="between">
      <formula>0</formula>
      <formula>1</formula>
    </cfRule>
    <cfRule type="cellIs" dxfId="1636" priority="138" operator="greaterThan">
      <formula>1</formula>
    </cfRule>
  </conditionalFormatting>
  <conditionalFormatting sqref="CD16:CD244">
    <cfRule type="cellIs" dxfId="1635" priority="133" stopIfTrue="1" operator="equal">
      <formula>""</formula>
    </cfRule>
  </conditionalFormatting>
  <conditionalFormatting sqref="BZ245 CC245">
    <cfRule type="cellIs" dxfId="1634" priority="128" stopIfTrue="1" operator="equal">
      <formula>""</formula>
    </cfRule>
  </conditionalFormatting>
  <conditionalFormatting sqref="BZ245">
    <cfRule type="cellIs" dxfId="1633" priority="129" operator="lessThan">
      <formula>-1</formula>
    </cfRule>
    <cfRule type="cellIs" dxfId="1632" priority="130" operator="between">
      <formula>0</formula>
      <formula>-1</formula>
    </cfRule>
    <cfRule type="cellIs" dxfId="1631" priority="131" operator="between">
      <formula>0</formula>
      <formula>1</formula>
    </cfRule>
    <cfRule type="cellIs" dxfId="1630" priority="132" operator="greaterThan">
      <formula>1</formula>
    </cfRule>
  </conditionalFormatting>
  <conditionalFormatting sqref="CD245">
    <cfRule type="cellIs" dxfId="1629" priority="127" stopIfTrue="1" operator="equal">
      <formula>""</formula>
    </cfRule>
  </conditionalFormatting>
  <conditionalFormatting sqref="CA16:CA245">
    <cfRule type="expression" dxfId="1628" priority="126">
      <formula>AND(RIGHT(CA16,1)&lt;LEFT($N16,1),CB16&lt;&gt;"")</formula>
    </cfRule>
  </conditionalFormatting>
  <conditionalFormatting sqref="BZ15 CB15">
    <cfRule type="cellIs" dxfId="1627" priority="121" stopIfTrue="1" operator="equal">
      <formula>"NO DATA"</formula>
    </cfRule>
  </conditionalFormatting>
  <conditionalFormatting sqref="BZ15 CB15">
    <cfRule type="cellIs" dxfId="1626" priority="122" operator="lessThan">
      <formula>-1</formula>
    </cfRule>
    <cfRule type="cellIs" dxfId="1625" priority="123" operator="between">
      <formula>0</formula>
      <formula>-1</formula>
    </cfRule>
    <cfRule type="cellIs" dxfId="1624" priority="124" operator="between">
      <formula>0</formula>
      <formula>1</formula>
    </cfRule>
    <cfRule type="cellIs" dxfId="1623" priority="125" operator="greaterThan">
      <formula>1</formula>
    </cfRule>
  </conditionalFormatting>
  <conditionalFormatting sqref="AK5:AK6">
    <cfRule type="cellIs" dxfId="1622" priority="12" stopIfTrue="1" operator="equal">
      <formula>"NO DATA"</formula>
    </cfRule>
  </conditionalFormatting>
  <conditionalFormatting sqref="DR5:DR6">
    <cfRule type="cellIs" dxfId="1621" priority="7" stopIfTrue="1" operator="equal">
      <formula>"NO DATA"</formula>
    </cfRule>
  </conditionalFormatting>
  <conditionalFormatting sqref="DM5:DM6">
    <cfRule type="cellIs" dxfId="1620" priority="6" stopIfTrue="1" operator="equal">
      <formula>"NO DATA"</formula>
    </cfRule>
  </conditionalFormatting>
  <conditionalFormatting sqref="BZ3">
    <cfRule type="cellIs" dxfId="1619" priority="90" stopIfTrue="1" operator="equal">
      <formula>""</formula>
    </cfRule>
  </conditionalFormatting>
  <conditionalFormatting sqref="BZ3">
    <cfRule type="cellIs" dxfId="1618" priority="91" operator="lessThan">
      <formula>-1</formula>
    </cfRule>
    <cfRule type="cellIs" dxfId="1617" priority="92" operator="between">
      <formula>0</formula>
      <formula>-1</formula>
    </cfRule>
    <cfRule type="cellIs" dxfId="1616" priority="93" operator="between">
      <formula>0</formula>
      <formula>1</formula>
    </cfRule>
    <cfRule type="cellIs" dxfId="1615" priority="94" operator="greaterThan">
      <formula>1</formula>
    </cfRule>
  </conditionalFormatting>
  <conditionalFormatting sqref="R5:R14">
    <cfRule type="cellIs" dxfId="1614" priority="85" stopIfTrue="1" operator="equal">
      <formula>"NO DATA"</formula>
    </cfRule>
  </conditionalFormatting>
  <conditionalFormatting sqref="R5:R14">
    <cfRule type="cellIs" dxfId="1613" priority="86" operator="lessThan">
      <formula>-1</formula>
    </cfRule>
    <cfRule type="cellIs" dxfId="1612" priority="87" operator="between">
      <formula>0</formula>
      <formula>-1</formula>
    </cfRule>
    <cfRule type="cellIs" dxfId="1611" priority="88" operator="between">
      <formula>0</formula>
      <formula>1</formula>
    </cfRule>
    <cfRule type="cellIs" dxfId="1610" priority="89" operator="greaterThan">
      <formula>1</formula>
    </cfRule>
  </conditionalFormatting>
  <conditionalFormatting sqref="S6">
    <cfRule type="cellIs" dxfId="1609" priority="80" stopIfTrue="1" operator="equal">
      <formula>"NO DATA"</formula>
    </cfRule>
  </conditionalFormatting>
  <conditionalFormatting sqref="S6">
    <cfRule type="cellIs" dxfId="1608" priority="81" operator="lessThan">
      <formula>-1</formula>
    </cfRule>
    <cfRule type="cellIs" dxfId="1607" priority="82" operator="between">
      <formula>0</formula>
      <formula>-1</formula>
    </cfRule>
    <cfRule type="cellIs" dxfId="1606" priority="83" operator="between">
      <formula>0</formula>
      <formula>1</formula>
    </cfRule>
    <cfRule type="cellIs" dxfId="1605" priority="84" operator="greaterThan">
      <formula>1</formula>
    </cfRule>
  </conditionalFormatting>
  <conditionalFormatting sqref="V5:V6">
    <cfRule type="cellIs" dxfId="1604" priority="64" stopIfTrue="1" operator="equal">
      <formula>"NO DATA"</formula>
    </cfRule>
  </conditionalFormatting>
  <conditionalFormatting sqref="W5:W14 AB5:AB14 AG5:AG14 AL5:AL14 AQ5:AQ14 AV5:AV14 BA5:BA14 BF14 BK5:BK14 BP5:BP14 BU5:BU14 BZ5:BZ14 CE5:CE14 CJ5:CJ14 CO5:CO14 CT5:CT14 CY5:CY14 DD5:DD14 DI5:DI14 DN5:DN14 DS5:DS14">
    <cfRule type="cellIs" dxfId="1603" priority="59" stopIfTrue="1" operator="equal">
      <formula>"NO DATA"</formula>
    </cfRule>
  </conditionalFormatting>
  <conditionalFormatting sqref="W5:W14 AB5:AB14 AG5:AG14 AL5:AL14 AQ5:AQ14 AV5:AV14 BA5:BA14 BF14 BK5:BK14 BP5:BP14 BU5:BU14 BZ5:BZ14 CE5:CE14 CJ5:CJ14 CO5:CO14 CT5:CT14 CY5:CY14 DD5:DD14 DI5:DI14 DN5:DN14 DS5:DS14">
    <cfRule type="cellIs" dxfId="1602" priority="60" operator="lessThan">
      <formula>-1</formula>
    </cfRule>
    <cfRule type="cellIs" dxfId="1601" priority="61" operator="between">
      <formula>0</formula>
      <formula>-1</formula>
    </cfRule>
    <cfRule type="cellIs" dxfId="1600" priority="62" operator="between">
      <formula>0</formula>
      <formula>1</formula>
    </cfRule>
    <cfRule type="cellIs" dxfId="1599" priority="63" operator="greaterThan">
      <formula>1</formula>
    </cfRule>
  </conditionalFormatting>
  <conditionalFormatting sqref="X8 AC8 AH8 AM8 AR8 AW8 BB8 BL8 BQ8 BV8 CA8 CF8 CK8 CP8 CU8 CZ8 DE8 DJ8 DO8 DT8">
    <cfRule type="cellIs" dxfId="1598" priority="44" stopIfTrue="1" operator="equal">
      <formula>"NO DATA"</formula>
    </cfRule>
  </conditionalFormatting>
  <conditionalFormatting sqref="X8 AC8 AH8 AM8 AR8 AW8 BB8 BL8 BQ8 BV8 CA8 CF8 CK8 CP8 CU8 CZ8 DE8 DJ8 DO8 DT8">
    <cfRule type="cellIs" dxfId="1597" priority="45" operator="lessThan">
      <formula>-1</formula>
    </cfRule>
    <cfRule type="cellIs" dxfId="1596" priority="46" operator="between">
      <formula>0</formula>
      <formula>-1</formula>
    </cfRule>
    <cfRule type="cellIs" dxfId="1595" priority="47" operator="between">
      <formula>0</formula>
      <formula>1</formula>
    </cfRule>
    <cfRule type="cellIs" dxfId="1594" priority="48" operator="greaterThan">
      <formula>1</formula>
    </cfRule>
  </conditionalFormatting>
  <conditionalFormatting sqref="X6 AC6 AH6 AM6 AR6 AW6 BB6 BL6 BQ6 BV6 CA6 CF6 CK6 CP6 CU6 CZ6 DE6 DJ6 DO6 DT6">
    <cfRule type="cellIs" dxfId="1593" priority="54" stopIfTrue="1" operator="equal">
      <formula>"NO DATA"</formula>
    </cfRule>
  </conditionalFormatting>
  <conditionalFormatting sqref="X6 AC6 AH6 AM6 AR6 AW6 BB6 BL6 BQ6 BV6 CA6 CF6 CK6 CP6 CU6 CZ6 DE6 DJ6 DO6 DT6">
    <cfRule type="cellIs" dxfId="1592" priority="55" operator="lessThan">
      <formula>-1</formula>
    </cfRule>
    <cfRule type="cellIs" dxfId="1591" priority="56" operator="between">
      <formula>0</formula>
      <formula>-1</formula>
    </cfRule>
    <cfRule type="cellIs" dxfId="1590" priority="57" operator="between">
      <formula>0</formula>
      <formula>1</formula>
    </cfRule>
    <cfRule type="cellIs" dxfId="1589" priority="58" operator="greaterThan">
      <formula>1</formula>
    </cfRule>
  </conditionalFormatting>
  <conditionalFormatting sqref="X7 AC7 AH7 AM7 AR7 AW7 BB7 BL7 BQ7 BV7 CA7 CF7 CK7 CP7 CU7 CZ7 DE7 DJ7 DO7 DT7 X9:X14 AC9:AC14 AH9:AH14 AM9:AM14 AR9:AR14 AW9:AW14 BB9:BB14 BG14 BL9:BL14 BQ9:BQ14 BV9:BV14 CA9:CA14 CF9:CF14 CK9:CK14 CP9:CP14 CU9:CU14 CZ9:CZ14 DE9:DE14 DJ9:DJ14 DO9:DO14 DT9:DT14">
    <cfRule type="cellIs" dxfId="1588" priority="49" stopIfTrue="1" operator="equal">
      <formula>"NO DATA"</formula>
    </cfRule>
  </conditionalFormatting>
  <conditionalFormatting sqref="X7 AC7 AH7 AM7 AR7 AW7 BB7 BL7 BQ7 BV7 CA7 CF7 CK7 CP7 CU7 CZ7 DE7 DJ7 DO7 DT7 X9:X14 AC9:AC14 AH9:AH14 AM9:AM14 AR9:AR14 AW9:AW14 BB9:BB14 BG14 BL9:BL14 BQ9:BQ14 BV9:BV14 CA9:CA14 CF9:CF14 CK9:CK14 CP9:CP14 CU9:CU14 CZ9:CZ14 DE9:DE14 DJ9:DJ14 DO9:DO14 DT9:DT14">
    <cfRule type="cellIs" dxfId="1587" priority="50" operator="lessThan">
      <formula>-1</formula>
    </cfRule>
    <cfRule type="cellIs" dxfId="1586" priority="51" operator="between">
      <formula>0</formula>
      <formula>-1</formula>
    </cfRule>
    <cfRule type="cellIs" dxfId="1585" priority="52" operator="between">
      <formula>0</formula>
      <formula>1</formula>
    </cfRule>
    <cfRule type="cellIs" dxfId="1584" priority="53" operator="greaterThan">
      <formula>1</formula>
    </cfRule>
  </conditionalFormatting>
  <conditionalFormatting sqref="X5 AC5 AH5 AM5 AR5 AW5 BB5 BL5 BQ5 BV5 CA5 CF5 CK5 CP5 CU5 CZ5 DE5 DJ5 DO5 DT5">
    <cfRule type="cellIs" dxfId="1583" priority="39" stopIfTrue="1" operator="equal">
      <formula>"NO DATA"</formula>
    </cfRule>
  </conditionalFormatting>
  <conditionalFormatting sqref="X5 AC5 AH5 AM5 AR5 AW5 BB5 BL5 BQ5 BV5 CA5 CF5 CK5 CP5 CU5 CZ5 DE5 DJ5 DO5 DT5">
    <cfRule type="cellIs" dxfId="1582" priority="40" operator="lessThan">
      <formula>-1</formula>
    </cfRule>
    <cfRule type="cellIs" dxfId="1581" priority="41" operator="between">
      <formula>0</formula>
      <formula>-1</formula>
    </cfRule>
    <cfRule type="cellIs" dxfId="1580" priority="42" operator="between">
      <formula>0</formula>
      <formula>1</formula>
    </cfRule>
    <cfRule type="cellIs" dxfId="1579" priority="43" operator="greaterThan">
      <formula>1</formula>
    </cfRule>
  </conditionalFormatting>
  <conditionalFormatting sqref="AA5:AA6 AF5:AF6 AP5:AP6 AU5:AU6 AZ5:AZ6 BE5:BE6 BJ5:BJ6 BO5:BO6 BT5:BT6 BY5:BY6 CD5:CD6 CI6 CS6 CX5:CX6 DC6">
    <cfRule type="cellIs" dxfId="1578" priority="38" stopIfTrue="1" operator="equal">
      <formula>"NO DATA"</formula>
    </cfRule>
  </conditionalFormatting>
  <conditionalFormatting sqref="BF5:BF13">
    <cfRule type="cellIs" dxfId="1577" priority="33" stopIfTrue="1" operator="equal">
      <formula>"NO DATA"</formula>
    </cfRule>
  </conditionalFormatting>
  <conditionalFormatting sqref="BF5:BF13">
    <cfRule type="cellIs" dxfId="1576" priority="34" operator="lessThan">
      <formula>-1</formula>
    </cfRule>
    <cfRule type="cellIs" dxfId="1575" priority="35" operator="between">
      <formula>0</formula>
      <formula>-1</formula>
    </cfRule>
    <cfRule type="cellIs" dxfId="1574" priority="36" operator="between">
      <formula>0</formula>
      <formula>1</formula>
    </cfRule>
    <cfRule type="cellIs" dxfId="1573" priority="37" operator="greaterThan">
      <formula>1</formula>
    </cfRule>
  </conditionalFormatting>
  <conditionalFormatting sqref="BG8">
    <cfRule type="cellIs" dxfId="1572" priority="18" stopIfTrue="1" operator="equal">
      <formula>"NO DATA"</formula>
    </cfRule>
  </conditionalFormatting>
  <conditionalFormatting sqref="BG8">
    <cfRule type="cellIs" dxfId="1571" priority="19" operator="lessThan">
      <formula>-1</formula>
    </cfRule>
    <cfRule type="cellIs" dxfId="1570" priority="20" operator="between">
      <formula>0</formula>
      <formula>-1</formula>
    </cfRule>
    <cfRule type="cellIs" dxfId="1569" priority="21" operator="between">
      <formula>0</formula>
      <formula>1</formula>
    </cfRule>
    <cfRule type="cellIs" dxfId="1568" priority="22" operator="greaterThan">
      <formula>1</formula>
    </cfRule>
  </conditionalFormatting>
  <conditionalFormatting sqref="BG6">
    <cfRule type="cellIs" dxfId="1567" priority="28" stopIfTrue="1" operator="equal">
      <formula>"NO DATA"</formula>
    </cfRule>
  </conditionalFormatting>
  <conditionalFormatting sqref="BG6">
    <cfRule type="cellIs" dxfId="1566" priority="29" operator="lessThan">
      <formula>-1</formula>
    </cfRule>
    <cfRule type="cellIs" dxfId="1565" priority="30" operator="between">
      <formula>0</formula>
      <formula>-1</formula>
    </cfRule>
    <cfRule type="cellIs" dxfId="1564" priority="31" operator="between">
      <formula>0</formula>
      <formula>1</formula>
    </cfRule>
    <cfRule type="cellIs" dxfId="1563" priority="32" operator="greaterThan">
      <formula>1</formula>
    </cfRule>
  </conditionalFormatting>
  <conditionalFormatting sqref="BG7 BG9:BG13">
    <cfRule type="cellIs" dxfId="1562" priority="23" stopIfTrue="1" operator="equal">
      <formula>"NO DATA"</formula>
    </cfRule>
  </conditionalFormatting>
  <conditionalFormatting sqref="BG7 BG9:BG13">
    <cfRule type="cellIs" dxfId="1561" priority="24" operator="lessThan">
      <formula>-1</formula>
    </cfRule>
    <cfRule type="cellIs" dxfId="1560" priority="25" operator="between">
      <formula>0</formula>
      <formula>-1</formula>
    </cfRule>
    <cfRule type="cellIs" dxfId="1559" priority="26" operator="between">
      <formula>0</formula>
      <formula>1</formula>
    </cfRule>
    <cfRule type="cellIs" dxfId="1558" priority="27" operator="greaterThan">
      <formula>1</formula>
    </cfRule>
  </conditionalFormatting>
  <conditionalFormatting sqref="BG5">
    <cfRule type="cellIs" dxfId="1557" priority="13" stopIfTrue="1" operator="equal">
      <formula>"NO DATA"</formula>
    </cfRule>
  </conditionalFormatting>
  <conditionalFormatting sqref="BG5">
    <cfRule type="cellIs" dxfId="1556" priority="14" operator="lessThan">
      <formula>-1</formula>
    </cfRule>
    <cfRule type="cellIs" dxfId="1555" priority="15" operator="between">
      <formula>0</formula>
      <formula>-1</formula>
    </cfRule>
    <cfRule type="cellIs" dxfId="1554" priority="16" operator="between">
      <formula>0</formula>
      <formula>1</formula>
    </cfRule>
    <cfRule type="cellIs" dxfId="1553" priority="17" operator="greaterThan">
      <formula>1</formula>
    </cfRule>
  </conditionalFormatting>
  <conditionalFormatting sqref="CI5">
    <cfRule type="cellIs" dxfId="1552" priority="10" stopIfTrue="1" operator="equal">
      <formula>"NO DATA"</formula>
    </cfRule>
  </conditionalFormatting>
  <conditionalFormatting sqref="EB5:EB6">
    <cfRule type="cellIs" dxfId="1551" priority="9" stopIfTrue="1" operator="equal">
      <formula>"NO DATA"</formula>
    </cfRule>
  </conditionalFormatting>
  <conditionalFormatting sqref="DW5:DW6">
    <cfRule type="cellIs" dxfId="1550" priority="8" stopIfTrue="1" operator="equal">
      <formula>"NO DATA"</formula>
    </cfRule>
  </conditionalFormatting>
  <conditionalFormatting sqref="DH5:DH6">
    <cfRule type="cellIs" dxfId="1549" priority="5" stopIfTrue="1" operator="equal">
      <formula>"NO DATA"</formula>
    </cfRule>
  </conditionalFormatting>
  <conditionalFormatting sqref="DC5">
    <cfRule type="cellIs" dxfId="1548" priority="4" stopIfTrue="1" operator="equal">
      <formula>"NO DATA"</formula>
    </cfRule>
  </conditionalFormatting>
  <conditionalFormatting sqref="CS5">
    <cfRule type="cellIs" dxfId="1547" priority="3" stopIfTrue="1" operator="equal">
      <formula>"NO DATA"</formula>
    </cfRule>
  </conditionalFormatting>
  <conditionalFormatting sqref="CN6">
    <cfRule type="cellIs" dxfId="1546" priority="2" stopIfTrue="1" operator="equal">
      <formula>"NO DATA"</formula>
    </cfRule>
  </conditionalFormatting>
  <conditionalFormatting sqref="CN5">
    <cfRule type="cellIs" dxfId="1545" priority="1" stopIfTrue="1" operator="equal">
      <formula>"NO DATA"</formula>
    </cfRule>
  </conditionalFormatting>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rgb="FFFFFF00"/>
  </sheetPr>
  <dimension ref="A1:AA245"/>
  <sheetViews>
    <sheetView workbookViewId="0">
      <pane xSplit="17" ySplit="2" topLeftCell="R207" activePane="bottomRight" state="frozen"/>
      <selection activeCell="I29" sqref="I29"/>
      <selection pane="topRight" activeCell="I29" sqref="I29"/>
      <selection pane="bottomLeft" activeCell="I29" sqref="I29"/>
      <selection pane="bottomRight" activeCell="I29" sqref="I29"/>
    </sheetView>
  </sheetViews>
  <sheetFormatPr defaultRowHeight="15" x14ac:dyDescent="0.25"/>
  <cols>
    <col min="1" max="1" width="29.7109375" bestFit="1" customWidth="1"/>
    <col min="2" max="2" width="8" bestFit="1" customWidth="1"/>
    <col min="3" max="3" width="4.140625" bestFit="1" customWidth="1"/>
    <col min="4" max="4" width="2" bestFit="1" customWidth="1"/>
    <col min="5" max="5" width="3.7109375" style="55" bestFit="1" customWidth="1"/>
    <col min="6" max="6" width="6.28515625" style="55" bestFit="1" customWidth="1"/>
    <col min="7" max="7" width="8.7109375" style="55" bestFit="1" customWidth="1"/>
    <col min="8" max="8" width="10.7109375" style="55" bestFit="1" customWidth="1"/>
    <col min="9" max="9" width="16" style="55" bestFit="1" customWidth="1"/>
    <col min="10" max="10" width="10.5703125" style="683" bestFit="1" customWidth="1"/>
    <col min="11" max="11" width="14.7109375" style="684" bestFit="1" customWidth="1"/>
    <col min="12" max="12" width="7.28515625" style="684" bestFit="1" customWidth="1"/>
    <col min="13" max="13" width="6.140625" style="684" bestFit="1" customWidth="1"/>
    <col min="14" max="14" width="14.5703125" style="55" bestFit="1" customWidth="1"/>
    <col min="15" max="15" width="14.42578125" style="55" bestFit="1" customWidth="1"/>
    <col min="16" max="16" width="9.42578125" style="683" bestFit="1" customWidth="1"/>
    <col min="17" max="17" width="4.85546875" style="562" bestFit="1" customWidth="1"/>
    <col min="18" max="18" width="14.5703125" bestFit="1" customWidth="1"/>
    <col min="19" max="19" width="15" bestFit="1" customWidth="1"/>
    <col min="20" max="20" width="9.42578125" bestFit="1" customWidth="1"/>
    <col min="21" max="21" width="4.85546875" bestFit="1" customWidth="1"/>
    <col min="22" max="27" width="3" bestFit="1" customWidth="1"/>
  </cols>
  <sheetData>
    <row r="1" spans="1:27" x14ac:dyDescent="0.25">
      <c r="A1">
        <v>1</v>
      </c>
      <c r="B1">
        <v>2</v>
      </c>
      <c r="C1">
        <v>3</v>
      </c>
      <c r="D1">
        <v>4</v>
      </c>
      <c r="E1" s="55">
        <v>5</v>
      </c>
      <c r="F1" s="55">
        <v>6</v>
      </c>
      <c r="G1" s="55">
        <v>7</v>
      </c>
      <c r="H1" s="55">
        <v>8</v>
      </c>
      <c r="I1" s="55">
        <v>9</v>
      </c>
      <c r="J1" s="55">
        <v>10</v>
      </c>
      <c r="K1" s="55">
        <v>11</v>
      </c>
      <c r="L1" s="55">
        <v>12</v>
      </c>
      <c r="M1" s="55">
        <v>13</v>
      </c>
      <c r="N1" s="55">
        <v>14</v>
      </c>
      <c r="O1" s="55">
        <v>15</v>
      </c>
      <c r="P1" s="55">
        <v>16</v>
      </c>
      <c r="Q1">
        <v>17</v>
      </c>
      <c r="R1">
        <v>18</v>
      </c>
      <c r="S1">
        <v>19</v>
      </c>
      <c r="T1">
        <v>20</v>
      </c>
      <c r="U1">
        <v>21</v>
      </c>
      <c r="V1">
        <v>22</v>
      </c>
      <c r="W1">
        <v>23</v>
      </c>
      <c r="X1">
        <v>24</v>
      </c>
      <c r="Y1">
        <v>25</v>
      </c>
      <c r="Z1">
        <v>26</v>
      </c>
      <c r="AA1">
        <v>27</v>
      </c>
    </row>
    <row r="2" spans="1:27" x14ac:dyDescent="0.25">
      <c r="A2" t="str">
        <f>PRIORRESULTS!A1</f>
        <v>Student</v>
      </c>
      <c r="B2" t="str">
        <f>PRIORRESULTS!B1</f>
        <v>Class gp</v>
      </c>
      <c r="C2" t="str">
        <f>PRIORRESULTS!C1</f>
        <v>Sex</v>
      </c>
      <c r="E2" s="55" t="s">
        <v>378</v>
      </c>
      <c r="F2" s="55" t="str">
        <f>PRIORRESULTS!E1</f>
        <v>Photo</v>
      </c>
      <c r="G2" s="55" t="str">
        <f>PRIORRESULTS!F1</f>
        <v>Business</v>
      </c>
      <c r="H2" s="55" t="str">
        <f>PRIORRESULTS!G1</f>
        <v>Computing</v>
      </c>
      <c r="I2" s="55" t="str">
        <f>PRIORRESULTS!H1</f>
        <v>Food &amp; Nutrition</v>
      </c>
      <c r="J2" s="55" t="str">
        <f>PRIORRESULTS!I1</f>
        <v>Geography</v>
      </c>
      <c r="K2" s="55" t="str">
        <f>PRIORRESULTS!J1</f>
        <v>Health and Soci</v>
      </c>
      <c r="L2" s="55" t="str">
        <f>PRIORRESULTS!K1</f>
        <v>History</v>
      </c>
      <c r="M2" s="55" t="str">
        <f>PRIORRESULTS!L1</f>
        <v>Music</v>
      </c>
      <c r="N2" s="55" t="str">
        <f>PRIORRESULTS!M1</f>
        <v>Physical Educat</v>
      </c>
      <c r="O2" s="55" t="str">
        <f>PRIORRESULTS!N1</f>
        <v>Product Design</v>
      </c>
      <c r="P2" s="55" t="str">
        <f>PRIORRESULTS!O1</f>
        <v>Child Dev</v>
      </c>
      <c r="Q2" t="str">
        <f>PRIORRESULTS!P1</f>
        <v>Year</v>
      </c>
      <c r="R2">
        <f>PRIORRESULTS!Q1</f>
        <v>0</v>
      </c>
      <c r="S2">
        <f>PRIORRESULTS!R1</f>
        <v>0</v>
      </c>
      <c r="T2">
        <f>PRIORRESULTS!S1</f>
        <v>0</v>
      </c>
      <c r="U2" t="str">
        <f>PRIORRESULTS!P1</f>
        <v>Year</v>
      </c>
      <c r="V2">
        <f>PRIORRESULTS!Q1</f>
        <v>0</v>
      </c>
      <c r="W2">
        <f>PRIORRESULTS!R1</f>
        <v>0</v>
      </c>
      <c r="X2">
        <f>PRIORRESULTS!S1</f>
        <v>0</v>
      </c>
      <c r="Y2">
        <f>PRIORRESULTS!T1</f>
        <v>0</v>
      </c>
      <c r="Z2">
        <f>PRIORRESULTS!U1</f>
        <v>0</v>
      </c>
      <c r="AA2">
        <f>PRIORRESULTS!V1</f>
        <v>0</v>
      </c>
    </row>
    <row r="3" spans="1:27" x14ac:dyDescent="0.25">
      <c r="A3" t="str">
        <f>PRIORRESULTS!A2</f>
        <v>Briggs, Grace</v>
      </c>
      <c r="B3" t="str">
        <f>PRIORRESULTS!B2</f>
        <v>10JNE</v>
      </c>
      <c r="C3" t="str">
        <f>PRIORRESULTS!C2</f>
        <v>F</v>
      </c>
      <c r="E3" s="55">
        <f>IFERROR(VLOOKUP(PRIORRESULTS!D2,Lookups!$A$1:$B$700,2,FALSE),"")</f>
        <v>3</v>
      </c>
      <c r="F3" s="55" t="str">
        <f>IFERROR(VLOOKUP(PRIORRESULTS!E2,Lookups!$A$1:$B$700,2,FALSE),"")</f>
        <v/>
      </c>
      <c r="G3" s="55" t="str">
        <f>IFERROR(VLOOKUP(PRIORRESULTS!F2,Lookups!$A$1:$B$700,2,FALSE),"")</f>
        <v/>
      </c>
      <c r="H3" s="55" t="str">
        <f>IFERROR(VLOOKUP(PRIORRESULTS!G2,Lookups!$A$1:$B$700,2,FALSE),"")</f>
        <v/>
      </c>
      <c r="I3" s="55" t="str">
        <f>IFERROR(VLOOKUP(PRIORRESULTS!H2,Lookups!$A$1:$B$700,2,FALSE),"")</f>
        <v/>
      </c>
      <c r="J3" s="55" t="str">
        <f>IFERROR(VLOOKUP(PRIORRESULTS!I2,Lookups!$A$1:$B$700,2,FALSE),"")</f>
        <v/>
      </c>
      <c r="K3" s="55" t="str">
        <f>IFERROR(VLOOKUP(PRIORRESULTS!J2,Lookups!$A$1:$B$700,2,FALSE),"")</f>
        <v/>
      </c>
      <c r="L3" s="55" t="str">
        <f>IFERROR(VLOOKUP(PRIORRESULTS!K2,Lookups!$A$1:$B$700,2,FALSE),"")</f>
        <v/>
      </c>
      <c r="M3" s="55" t="str">
        <f>IFERROR(VLOOKUP(PRIORRESULTS!L2,Lookups!$A$1:$B$700,2,FALSE),"")</f>
        <v/>
      </c>
      <c r="N3" s="55" t="str">
        <f>IFERROR(VLOOKUP(PRIORRESULTS!M2,Lookups!$A$1:$B$700,2,FALSE),"")</f>
        <v/>
      </c>
      <c r="O3" s="55" t="str">
        <f>IFERROR(VLOOKUP(PRIORRESULTS!N2,Lookups!$A$1:$B$700,2,FALSE),"")</f>
        <v/>
      </c>
      <c r="P3" s="55" t="str">
        <f>IFERROR(VLOOKUP(PRIORRESULTS!O2,Lookups!$A$1:$B$700,2,FALSE),"")</f>
        <v/>
      </c>
      <c r="Q3" s="562" t="str">
        <f>IFERROR(VLOOKUP(PRIORRESULTS!L2,Lookups!$A$1:$B$700,2,FALSE),"")</f>
        <v/>
      </c>
      <c r="R3" t="str">
        <f>IFERROR(VLOOKUP(PRIORRESULTS!M2,Lookups!$A$1:$B$700,2,FALSE),"")</f>
        <v/>
      </c>
      <c r="S3" t="str">
        <f>IFERROR(VLOOKUP(PRIORRESULTS!N2,Lookups!$A$1:$B$700,2,FALSE),"")</f>
        <v/>
      </c>
      <c r="T3" t="str">
        <f>IFERROR(VLOOKUP(PRIORRESULTS!O2,Lookups!$A$1:$B$700,2,FALSE),"")</f>
        <v/>
      </c>
      <c r="U3" t="str">
        <f>IFERROR(VLOOKUP(PRIORRESULTS!P2,Lookups!$A$1:$B$700,2,FALSE),"")</f>
        <v/>
      </c>
      <c r="V3" t="str">
        <f>IFERROR(VLOOKUP(PRIORRESULTS!Q2,Lookups!$A$1:$B$700,2,FALSE),"")</f>
        <v/>
      </c>
      <c r="W3" t="str">
        <f>IFERROR(VLOOKUP(PRIORRESULTS!R2,Lookups!$A$1:$B$700,2,FALSE),"")</f>
        <v/>
      </c>
      <c r="X3" t="str">
        <f>IFERROR(VLOOKUP(PRIORRESULTS!S2,Lookups!$A$1:$B$700,2,FALSE),"")</f>
        <v/>
      </c>
      <c r="Y3" t="str">
        <f>IFERROR(VLOOKUP(PRIORRESULTS!U2,Lookups!$A$1:$B$700,2,FALSE),"")</f>
        <v/>
      </c>
      <c r="Z3" t="str">
        <f>IFERROR(VLOOKUP(PRIORRESULTS!V2,Lookups!$A$1:$B$700,2,FALSE),"")</f>
        <v/>
      </c>
      <c r="AA3" t="str">
        <f>IFERROR(VLOOKUP(PRIORRESULTS!W2,Lookups!$A$1:$B$700,2,FALSE),"")</f>
        <v/>
      </c>
    </row>
    <row r="4" spans="1:27" x14ac:dyDescent="0.25">
      <c r="A4" t="str">
        <f>PRIORRESULTS!A3</f>
        <v>Saxton-Clayton, Alfie</v>
      </c>
      <c r="B4" t="str">
        <f>PRIORRESULTS!B3</f>
        <v>10KKN</v>
      </c>
      <c r="C4" t="str">
        <f>PRIORRESULTS!C3</f>
        <v>M</v>
      </c>
      <c r="E4" s="55">
        <f>IFERROR(VLOOKUP(PRIORRESULTS!D3,Lookups!$A$1:$B$700,2,FALSE),"")</f>
        <v>3</v>
      </c>
      <c r="F4" s="55" t="str">
        <f>IFERROR(VLOOKUP(PRIORRESULTS!E3,Lookups!$A$1:$B$700,2,FALSE),"")</f>
        <v/>
      </c>
      <c r="G4" s="55" t="str">
        <f>IFERROR(VLOOKUP(PRIORRESULTS!F3,Lookups!$A$1:$B$700,2,FALSE),"")</f>
        <v/>
      </c>
      <c r="H4" s="55" t="str">
        <f>IFERROR(VLOOKUP(PRIORRESULTS!G3,Lookups!$A$1:$B$700,2,FALSE),"")</f>
        <v/>
      </c>
      <c r="I4" s="55" t="str">
        <f>IFERROR(VLOOKUP(PRIORRESULTS!H3,Lookups!$A$1:$B$700,2,FALSE),"")</f>
        <v/>
      </c>
      <c r="J4" s="55" t="str">
        <f>IFERROR(VLOOKUP(PRIORRESULTS!I3,Lookups!$A$1:$B$700,2,FALSE),"")</f>
        <v/>
      </c>
      <c r="K4" s="55" t="str">
        <f>IFERROR(VLOOKUP(PRIORRESULTS!J3,Lookups!$A$1:$B$700,2,FALSE),"")</f>
        <v/>
      </c>
      <c r="L4" s="55" t="str">
        <f>IFERROR(VLOOKUP(PRIORRESULTS!K3,Lookups!$A$1:$B$700,2,FALSE),"")</f>
        <v/>
      </c>
      <c r="M4" s="55" t="str">
        <f>IFERROR(VLOOKUP(PRIORRESULTS!L3,Lookups!$A$1:$B$700,2,FALSE),"")</f>
        <v/>
      </c>
      <c r="N4" s="55" t="str">
        <f>IFERROR(VLOOKUP(PRIORRESULTS!M3,Lookups!$A$1:$B$700,2,FALSE),"")</f>
        <v/>
      </c>
      <c r="O4" s="55" t="str">
        <f>IFERROR(VLOOKUP(PRIORRESULTS!N3,Lookups!$A$1:$B$700,2,FALSE),"")</f>
        <v/>
      </c>
      <c r="P4" s="55" t="str">
        <f>IFERROR(VLOOKUP(PRIORRESULTS!O3,Lookups!$A$1:$B$700,2,FALSE),"")</f>
        <v/>
      </c>
      <c r="Q4" s="562" t="str">
        <f>IFERROR(VLOOKUP(PRIORRESULTS!L3,Lookups!$A$1:$B$700,2,FALSE),"")</f>
        <v/>
      </c>
      <c r="R4" t="str">
        <f>IFERROR(VLOOKUP(PRIORRESULTS!M3,Lookups!$A$1:$B$700,2,FALSE),"")</f>
        <v/>
      </c>
      <c r="S4" t="str">
        <f>IFERROR(VLOOKUP(PRIORRESULTS!N3,Lookups!$A$1:$B$700,2,FALSE),"")</f>
        <v/>
      </c>
      <c r="T4" t="str">
        <f>IFERROR(VLOOKUP(PRIORRESULTS!O3,Lookups!$A$1:$B$700,2,FALSE),"")</f>
        <v/>
      </c>
      <c r="U4" t="str">
        <f>IFERROR(VLOOKUP(PRIORRESULTS!P3,Lookups!$A$1:$B$700,2,FALSE),"")</f>
        <v/>
      </c>
      <c r="V4" t="str">
        <f>IFERROR(VLOOKUP(PRIORRESULTS!Q3,Lookups!$A$1:$B$700,2,FALSE),"")</f>
        <v/>
      </c>
      <c r="W4" t="str">
        <f>IFERROR(VLOOKUP(PRIORRESULTS!R3,Lookups!$A$1:$B$700,2,FALSE),"")</f>
        <v/>
      </c>
      <c r="X4" t="str">
        <f>IFERROR(VLOOKUP(PRIORRESULTS!S3,Lookups!$A$1:$B$700,2,FALSE),"")</f>
        <v/>
      </c>
      <c r="Y4" t="str">
        <f>IFERROR(VLOOKUP(PRIORRESULTS!U3,Lookups!$A$1:$B$700,2,FALSE),"")</f>
        <v/>
      </c>
      <c r="Z4" t="str">
        <f>IFERROR(VLOOKUP(PRIORRESULTS!V3,Lookups!$A$1:$B$700,2,FALSE),"")</f>
        <v/>
      </c>
      <c r="AA4" t="str">
        <f>IFERROR(VLOOKUP(PRIORRESULTS!W3,Lookups!$A$1:$B$700,2,FALSE),"")</f>
        <v/>
      </c>
    </row>
    <row r="5" spans="1:27" x14ac:dyDescent="0.25">
      <c r="A5" t="str">
        <f>PRIORRESULTS!A4</f>
        <v>Scott, Trinity</v>
      </c>
      <c r="B5" t="str">
        <f>PRIORRESULTS!B4</f>
        <v>10SK</v>
      </c>
      <c r="C5" t="str">
        <f>PRIORRESULTS!C4</f>
        <v>F</v>
      </c>
      <c r="E5" s="55">
        <f>IFERROR(VLOOKUP(PRIORRESULTS!D4,Lookups!$A$1:$B$700,2,FALSE),"")</f>
        <v>3</v>
      </c>
      <c r="F5" s="55" t="str">
        <f>IFERROR(VLOOKUP(PRIORRESULTS!E4,Lookups!$A$1:$B$700,2,FALSE),"")</f>
        <v/>
      </c>
      <c r="G5" s="55" t="str">
        <f>IFERROR(VLOOKUP(PRIORRESULTS!F4,Lookups!$A$1:$B$700,2,FALSE),"")</f>
        <v/>
      </c>
      <c r="H5" s="55" t="str">
        <f>IFERROR(VLOOKUP(PRIORRESULTS!G4,Lookups!$A$1:$B$700,2,FALSE),"")</f>
        <v/>
      </c>
      <c r="I5" s="55" t="str">
        <f>IFERROR(VLOOKUP(PRIORRESULTS!H4,Lookups!$A$1:$B$700,2,FALSE),"")</f>
        <v/>
      </c>
      <c r="J5" s="55" t="str">
        <f>IFERROR(VLOOKUP(PRIORRESULTS!I4,Lookups!$A$1:$B$700,2,FALSE),"")</f>
        <v/>
      </c>
      <c r="K5" s="55" t="str">
        <f>IFERROR(VLOOKUP(PRIORRESULTS!J4,Lookups!$A$1:$B$700,2,FALSE),"")</f>
        <v/>
      </c>
      <c r="L5" s="55" t="str">
        <f>IFERROR(VLOOKUP(PRIORRESULTS!K4,Lookups!$A$1:$B$700,2,FALSE),"")</f>
        <v/>
      </c>
      <c r="M5" s="55" t="str">
        <f>IFERROR(VLOOKUP(PRIORRESULTS!L4,Lookups!$A$1:$B$700,2,FALSE),"")</f>
        <v/>
      </c>
      <c r="N5" s="55" t="str">
        <f>IFERROR(VLOOKUP(PRIORRESULTS!M4,Lookups!$A$1:$B$700,2,FALSE),"")</f>
        <v/>
      </c>
      <c r="O5" s="55" t="str">
        <f>IFERROR(VLOOKUP(PRIORRESULTS!N4,Lookups!$A$1:$B$700,2,FALSE),"")</f>
        <v/>
      </c>
      <c r="P5" s="55" t="str">
        <f>IFERROR(VLOOKUP(PRIORRESULTS!O4,Lookups!$A$1:$B$700,2,FALSE),"")</f>
        <v/>
      </c>
      <c r="Q5" s="562" t="str">
        <f>IFERROR(VLOOKUP(PRIORRESULTS!L4,Lookups!$A$1:$B$700,2,FALSE),"")</f>
        <v/>
      </c>
      <c r="R5" t="str">
        <f>IFERROR(VLOOKUP(PRIORRESULTS!M4,Lookups!$A$1:$B$700,2,FALSE),"")</f>
        <v/>
      </c>
      <c r="S5" t="str">
        <f>IFERROR(VLOOKUP(PRIORRESULTS!N4,Lookups!$A$1:$B$700,2,FALSE),"")</f>
        <v/>
      </c>
      <c r="T5" t="str">
        <f>IFERROR(VLOOKUP(PRIORRESULTS!O4,Lookups!$A$1:$B$700,2,FALSE),"")</f>
        <v/>
      </c>
      <c r="U5" t="str">
        <f>IFERROR(VLOOKUP(PRIORRESULTS!P4,Lookups!$A$1:$B$700,2,FALSE),"")</f>
        <v/>
      </c>
      <c r="V5" t="str">
        <f>IFERROR(VLOOKUP(PRIORRESULTS!Q4,Lookups!$A$1:$B$700,2,FALSE),"")</f>
        <v/>
      </c>
      <c r="W5" t="str">
        <f>IFERROR(VLOOKUP(PRIORRESULTS!R4,Lookups!$A$1:$B$700,2,FALSE),"")</f>
        <v/>
      </c>
      <c r="X5" t="str">
        <f>IFERROR(VLOOKUP(PRIORRESULTS!S4,Lookups!$A$1:$B$700,2,FALSE),"")</f>
        <v/>
      </c>
      <c r="Y5" t="str">
        <f>IFERROR(VLOOKUP(PRIORRESULTS!U4,Lookups!$A$1:$B$700,2,FALSE),"")</f>
        <v/>
      </c>
      <c r="Z5" t="str">
        <f>IFERROR(VLOOKUP(PRIORRESULTS!V4,Lookups!$A$1:$B$700,2,FALSE),"")</f>
        <v/>
      </c>
      <c r="AA5" t="str">
        <f>IFERROR(VLOOKUP(PRIORRESULTS!W4,Lookups!$A$1:$B$700,2,FALSE),"")</f>
        <v/>
      </c>
    </row>
    <row r="6" spans="1:27" x14ac:dyDescent="0.25">
      <c r="A6" t="str">
        <f>PRIORRESULTS!A5</f>
        <v>Smith, Taliah</v>
      </c>
      <c r="B6" t="str">
        <f>PRIORRESULTS!B5</f>
        <v>10SPI</v>
      </c>
      <c r="C6" t="str">
        <f>PRIORRESULTS!C5</f>
        <v>F</v>
      </c>
      <c r="E6" s="55">
        <f>IFERROR(VLOOKUP(PRIORRESULTS!D5,Lookups!$A$1:$B$700,2,FALSE),"")</f>
        <v>3</v>
      </c>
      <c r="F6" s="55" t="str">
        <f>IFERROR(VLOOKUP(PRIORRESULTS!E5,Lookups!$A$1:$B$700,2,FALSE),"")</f>
        <v/>
      </c>
      <c r="G6" s="55" t="str">
        <f>IFERROR(VLOOKUP(PRIORRESULTS!F5,Lookups!$A$1:$B$700,2,FALSE),"")</f>
        <v/>
      </c>
      <c r="H6" s="55" t="str">
        <f>IFERROR(VLOOKUP(PRIORRESULTS!G5,Lookups!$A$1:$B$700,2,FALSE),"")</f>
        <v/>
      </c>
      <c r="I6" s="55" t="str">
        <f>IFERROR(VLOOKUP(PRIORRESULTS!H5,Lookups!$A$1:$B$700,2,FALSE),"")</f>
        <v/>
      </c>
      <c r="J6" s="55" t="str">
        <f>IFERROR(VLOOKUP(PRIORRESULTS!I5,Lookups!$A$1:$B$700,2,FALSE),"")</f>
        <v/>
      </c>
      <c r="K6" s="55" t="str">
        <f>IFERROR(VLOOKUP(PRIORRESULTS!J5,Lookups!$A$1:$B$700,2,FALSE),"")</f>
        <v/>
      </c>
      <c r="L6" s="55" t="str">
        <f>IFERROR(VLOOKUP(PRIORRESULTS!K5,Lookups!$A$1:$B$700,2,FALSE),"")</f>
        <v/>
      </c>
      <c r="M6" s="55" t="str">
        <f>IFERROR(VLOOKUP(PRIORRESULTS!L5,Lookups!$A$1:$B$700,2,FALSE),"")</f>
        <v/>
      </c>
      <c r="N6" s="55" t="str">
        <f>IFERROR(VLOOKUP(PRIORRESULTS!M5,Lookups!$A$1:$B$700,2,FALSE),"")</f>
        <v/>
      </c>
      <c r="O6" s="55" t="str">
        <f>IFERROR(VLOOKUP(PRIORRESULTS!N5,Lookups!$A$1:$B$700,2,FALSE),"")</f>
        <v/>
      </c>
      <c r="P6" s="55" t="str">
        <f>IFERROR(VLOOKUP(PRIORRESULTS!O5,Lookups!$A$1:$B$700,2,FALSE),"")</f>
        <v/>
      </c>
      <c r="Q6" s="562" t="str">
        <f>IFERROR(VLOOKUP(PRIORRESULTS!L5,Lookups!$A$1:$B$700,2,FALSE),"")</f>
        <v/>
      </c>
      <c r="R6" t="str">
        <f>IFERROR(VLOOKUP(PRIORRESULTS!M5,Lookups!$A$1:$B$700,2,FALSE),"")</f>
        <v/>
      </c>
      <c r="S6" t="str">
        <f>IFERROR(VLOOKUP(PRIORRESULTS!N5,Lookups!$A$1:$B$700,2,FALSE),"")</f>
        <v/>
      </c>
      <c r="T6" t="str">
        <f>IFERROR(VLOOKUP(PRIORRESULTS!O5,Lookups!$A$1:$B$700,2,FALSE),"")</f>
        <v/>
      </c>
      <c r="U6" t="str">
        <f>IFERROR(VLOOKUP(PRIORRESULTS!P5,Lookups!$A$1:$B$700,2,FALSE),"")</f>
        <v/>
      </c>
      <c r="V6" t="str">
        <f>IFERROR(VLOOKUP(PRIORRESULTS!Q5,Lookups!$A$1:$B$700,2,FALSE),"")</f>
        <v/>
      </c>
      <c r="W6" t="str">
        <f>IFERROR(VLOOKUP(PRIORRESULTS!R5,Lookups!$A$1:$B$700,2,FALSE),"")</f>
        <v/>
      </c>
      <c r="X6" t="str">
        <f>IFERROR(VLOOKUP(PRIORRESULTS!S5,Lookups!$A$1:$B$700,2,FALSE),"")</f>
        <v/>
      </c>
      <c r="Y6" t="str">
        <f>IFERROR(VLOOKUP(PRIORRESULTS!U5,Lookups!$A$1:$B$700,2,FALSE),"")</f>
        <v/>
      </c>
      <c r="Z6" t="str">
        <f>IFERROR(VLOOKUP(PRIORRESULTS!V5,Lookups!$A$1:$B$700,2,FALSE),"")</f>
        <v/>
      </c>
      <c r="AA6" t="str">
        <f>IFERROR(VLOOKUP(PRIORRESULTS!W5,Lookups!$A$1:$B$700,2,FALSE),"")</f>
        <v/>
      </c>
    </row>
    <row r="7" spans="1:27" x14ac:dyDescent="0.25">
      <c r="A7" t="str">
        <f>PRIORRESULTS!A6</f>
        <v>Allen, Sofia</v>
      </c>
      <c r="B7" t="str">
        <f>PRIORRESULTS!B6</f>
        <v>10SPI</v>
      </c>
      <c r="C7" t="str">
        <f>PRIORRESULTS!C6</f>
        <v>F</v>
      </c>
      <c r="E7" s="55">
        <f>IFERROR(VLOOKUP(PRIORRESULTS!D6,Lookups!$A$1:$B$700,2,FALSE),"")</f>
        <v>4</v>
      </c>
      <c r="F7" s="55" t="str">
        <f>IFERROR(VLOOKUP(PRIORRESULTS!E6,Lookups!$A$1:$B$700,2,FALSE),"")</f>
        <v/>
      </c>
      <c r="G7" s="55" t="str">
        <f>IFERROR(VLOOKUP(PRIORRESULTS!F6,Lookups!$A$1:$B$700,2,FALSE),"")</f>
        <v/>
      </c>
      <c r="H7" s="55" t="str">
        <f>IFERROR(VLOOKUP(PRIORRESULTS!G6,Lookups!$A$1:$B$700,2,FALSE),"")</f>
        <v/>
      </c>
      <c r="I7" s="55" t="str">
        <f>IFERROR(VLOOKUP(PRIORRESULTS!H6,Lookups!$A$1:$B$700,2,FALSE),"")</f>
        <v/>
      </c>
      <c r="J7" s="55" t="str">
        <f>IFERROR(VLOOKUP(PRIORRESULTS!I6,Lookups!$A$1:$B$700,2,FALSE),"")</f>
        <v/>
      </c>
      <c r="K7" s="55" t="str">
        <f>IFERROR(VLOOKUP(PRIORRESULTS!J6,Lookups!$A$1:$B$700,2,FALSE),"")</f>
        <v/>
      </c>
      <c r="L7" s="55" t="str">
        <f>IFERROR(VLOOKUP(PRIORRESULTS!K6,Lookups!$A$1:$B$700,2,FALSE),"")</f>
        <v/>
      </c>
      <c r="M7" s="55" t="str">
        <f>IFERROR(VLOOKUP(PRIORRESULTS!L6,Lookups!$A$1:$B$700,2,FALSE),"")</f>
        <v/>
      </c>
      <c r="N7" s="55" t="str">
        <f>IFERROR(VLOOKUP(PRIORRESULTS!M6,Lookups!$A$1:$B$700,2,FALSE),"")</f>
        <v/>
      </c>
      <c r="O7" s="55" t="str">
        <f>IFERROR(VLOOKUP(PRIORRESULTS!N6,Lookups!$A$1:$B$700,2,FALSE),"")</f>
        <v/>
      </c>
      <c r="P7" s="55" t="str">
        <f>IFERROR(VLOOKUP(PRIORRESULTS!O6,Lookups!$A$1:$B$700,2,FALSE),"")</f>
        <v/>
      </c>
      <c r="Q7" s="562" t="str">
        <f>IFERROR(VLOOKUP(PRIORRESULTS!L6,Lookups!$A$1:$B$700,2,FALSE),"")</f>
        <v/>
      </c>
      <c r="R7" t="str">
        <f>IFERROR(VLOOKUP(PRIORRESULTS!M6,Lookups!$A$1:$B$700,2,FALSE),"")</f>
        <v/>
      </c>
      <c r="S7" t="str">
        <f>IFERROR(VLOOKUP(PRIORRESULTS!N6,Lookups!$A$1:$B$700,2,FALSE),"")</f>
        <v/>
      </c>
      <c r="T7" t="str">
        <f>IFERROR(VLOOKUP(PRIORRESULTS!O6,Lookups!$A$1:$B$700,2,FALSE),"")</f>
        <v/>
      </c>
      <c r="U7" t="str">
        <f>IFERROR(VLOOKUP(PRIORRESULTS!P6,Lookups!$A$1:$B$700,2,FALSE),"")</f>
        <v/>
      </c>
      <c r="V7" t="str">
        <f>IFERROR(VLOOKUP(PRIORRESULTS!Q6,Lookups!$A$1:$B$700,2,FALSE),"")</f>
        <v/>
      </c>
      <c r="W7" t="str">
        <f>IFERROR(VLOOKUP(PRIORRESULTS!R6,Lookups!$A$1:$B$700,2,FALSE),"")</f>
        <v/>
      </c>
      <c r="X7" t="str">
        <f>IFERROR(VLOOKUP(PRIORRESULTS!S6,Lookups!$A$1:$B$700,2,FALSE),"")</f>
        <v/>
      </c>
      <c r="Y7" t="str">
        <f>IFERROR(VLOOKUP(PRIORRESULTS!U6,Lookups!$A$1:$B$700,2,FALSE),"")</f>
        <v/>
      </c>
      <c r="Z7" t="str">
        <f>IFERROR(VLOOKUP(PRIORRESULTS!V6,Lookups!$A$1:$B$700,2,FALSE),"")</f>
        <v/>
      </c>
      <c r="AA7" t="str">
        <f>IFERROR(VLOOKUP(PRIORRESULTS!W6,Lookups!$A$1:$B$700,2,FALSE),"")</f>
        <v/>
      </c>
    </row>
    <row r="8" spans="1:27" x14ac:dyDescent="0.25">
      <c r="A8" t="str">
        <f>PRIORRESULTS!A7</f>
        <v>Stephenson, Lewis</v>
      </c>
      <c r="B8" t="str">
        <f>PRIORRESULTS!B7</f>
        <v>10SPI</v>
      </c>
      <c r="C8" t="str">
        <f>PRIORRESULTS!C7</f>
        <v>M</v>
      </c>
      <c r="E8" s="55">
        <f>IFERROR(VLOOKUP(PRIORRESULTS!D7,Lookups!$A$1:$B$700,2,FALSE),"")</f>
        <v>4</v>
      </c>
      <c r="F8" s="55" t="str">
        <f>IFERROR(VLOOKUP(PRIORRESULTS!E7,Lookups!$A$1:$B$700,2,FALSE),"")</f>
        <v/>
      </c>
      <c r="G8" s="55" t="str">
        <f>IFERROR(VLOOKUP(PRIORRESULTS!F7,Lookups!$A$1:$B$700,2,FALSE),"")</f>
        <v/>
      </c>
      <c r="H8" s="55" t="str">
        <f>IFERROR(VLOOKUP(PRIORRESULTS!G7,Lookups!$A$1:$B$700,2,FALSE),"")</f>
        <v/>
      </c>
      <c r="I8" s="55" t="str">
        <f>IFERROR(VLOOKUP(PRIORRESULTS!H7,Lookups!$A$1:$B$700,2,FALSE),"")</f>
        <v/>
      </c>
      <c r="J8" s="55" t="str">
        <f>IFERROR(VLOOKUP(PRIORRESULTS!I7,Lookups!$A$1:$B$700,2,FALSE),"")</f>
        <v/>
      </c>
      <c r="K8" s="55" t="str">
        <f>IFERROR(VLOOKUP(PRIORRESULTS!J7,Lookups!$A$1:$B$700,2,FALSE),"")</f>
        <v/>
      </c>
      <c r="L8" s="55" t="str">
        <f>IFERROR(VLOOKUP(PRIORRESULTS!K7,Lookups!$A$1:$B$700,2,FALSE),"")</f>
        <v/>
      </c>
      <c r="M8" s="55" t="str">
        <f>IFERROR(VLOOKUP(PRIORRESULTS!L7,Lookups!$A$1:$B$700,2,FALSE),"")</f>
        <v/>
      </c>
      <c r="N8" s="55" t="str">
        <f>IFERROR(VLOOKUP(PRIORRESULTS!M7,Lookups!$A$1:$B$700,2,FALSE),"")</f>
        <v/>
      </c>
      <c r="O8" s="55" t="str">
        <f>IFERROR(VLOOKUP(PRIORRESULTS!N7,Lookups!$A$1:$B$700,2,FALSE),"")</f>
        <v/>
      </c>
      <c r="P8" s="55" t="str">
        <f>IFERROR(VLOOKUP(PRIORRESULTS!O7,Lookups!$A$1:$B$700,2,FALSE),"")</f>
        <v/>
      </c>
      <c r="Q8" s="562" t="str">
        <f>IFERROR(VLOOKUP(PRIORRESULTS!L7,Lookups!$A$1:$B$700,2,FALSE),"")</f>
        <v/>
      </c>
      <c r="R8" t="str">
        <f>IFERROR(VLOOKUP(PRIORRESULTS!M7,Lookups!$A$1:$B$700,2,FALSE),"")</f>
        <v/>
      </c>
      <c r="S8" t="str">
        <f>IFERROR(VLOOKUP(PRIORRESULTS!N7,Lookups!$A$1:$B$700,2,FALSE),"")</f>
        <v/>
      </c>
      <c r="T8" t="str">
        <f>IFERROR(VLOOKUP(PRIORRESULTS!O7,Lookups!$A$1:$B$700,2,FALSE),"")</f>
        <v/>
      </c>
      <c r="U8" t="str">
        <f>IFERROR(VLOOKUP(PRIORRESULTS!P7,Lookups!$A$1:$B$700,2,FALSE),"")</f>
        <v/>
      </c>
      <c r="V8" t="str">
        <f>IFERROR(VLOOKUP(PRIORRESULTS!Q7,Lookups!$A$1:$B$700,2,FALSE),"")</f>
        <v/>
      </c>
      <c r="W8" t="str">
        <f>IFERROR(VLOOKUP(PRIORRESULTS!R7,Lookups!$A$1:$B$700,2,FALSE),"")</f>
        <v/>
      </c>
      <c r="X8" t="str">
        <f>IFERROR(VLOOKUP(PRIORRESULTS!S7,Lookups!$A$1:$B$700,2,FALSE),"")</f>
        <v/>
      </c>
      <c r="Y8" t="str">
        <f>IFERROR(VLOOKUP(PRIORRESULTS!U7,Lookups!$A$1:$B$700,2,FALSE),"")</f>
        <v/>
      </c>
      <c r="Z8" t="str">
        <f>IFERROR(VLOOKUP(PRIORRESULTS!V7,Lookups!$A$1:$B$700,2,FALSE),"")</f>
        <v/>
      </c>
      <c r="AA8" t="str">
        <f>IFERROR(VLOOKUP(PRIORRESULTS!W7,Lookups!$A$1:$B$700,2,FALSE),"")</f>
        <v/>
      </c>
    </row>
    <row r="9" spans="1:27" x14ac:dyDescent="0.25">
      <c r="A9" t="str">
        <f>PRIORRESULTS!A8</f>
        <v>Yemane, Harmala</v>
      </c>
      <c r="B9" t="str">
        <f>PRIORRESULTS!B8</f>
        <v>10KKN</v>
      </c>
      <c r="C9" t="str">
        <f>PRIORRESULTS!C8</f>
        <v>F</v>
      </c>
      <c r="E9" s="55">
        <f>IFERROR(VLOOKUP(PRIORRESULTS!D8,Lookups!$A$1:$B$700,2,FALSE),"")</f>
        <v>4</v>
      </c>
      <c r="F9" s="55" t="str">
        <f>IFERROR(VLOOKUP(PRIORRESULTS!E8,Lookups!$A$1:$B$700,2,FALSE),"")</f>
        <v/>
      </c>
      <c r="G9" s="55" t="str">
        <f>IFERROR(VLOOKUP(PRIORRESULTS!F8,Lookups!$A$1:$B$700,2,FALSE),"")</f>
        <v/>
      </c>
      <c r="H9" s="55" t="str">
        <f>IFERROR(VLOOKUP(PRIORRESULTS!G8,Lookups!$A$1:$B$700,2,FALSE),"")</f>
        <v/>
      </c>
      <c r="I9" s="55" t="str">
        <f>IFERROR(VLOOKUP(PRIORRESULTS!H8,Lookups!$A$1:$B$700,2,FALSE),"")</f>
        <v/>
      </c>
      <c r="J9" s="55" t="str">
        <f>IFERROR(VLOOKUP(PRIORRESULTS!I8,Lookups!$A$1:$B$700,2,FALSE),"")</f>
        <v/>
      </c>
      <c r="K9" s="55" t="str">
        <f>IFERROR(VLOOKUP(PRIORRESULTS!J8,Lookups!$A$1:$B$700,2,FALSE),"")</f>
        <v/>
      </c>
      <c r="L9" s="55" t="str">
        <f>IFERROR(VLOOKUP(PRIORRESULTS!K8,Lookups!$A$1:$B$700,2,FALSE),"")</f>
        <v/>
      </c>
      <c r="M9" s="55" t="str">
        <f>IFERROR(VLOOKUP(PRIORRESULTS!L8,Lookups!$A$1:$B$700,2,FALSE),"")</f>
        <v/>
      </c>
      <c r="N9" s="55" t="str">
        <f>IFERROR(VLOOKUP(PRIORRESULTS!M8,Lookups!$A$1:$B$700,2,FALSE),"")</f>
        <v/>
      </c>
      <c r="O9" s="55" t="str">
        <f>IFERROR(VLOOKUP(PRIORRESULTS!N8,Lookups!$A$1:$B$700,2,FALSE),"")</f>
        <v/>
      </c>
      <c r="P9" s="55" t="str">
        <f>IFERROR(VLOOKUP(PRIORRESULTS!O8,Lookups!$A$1:$B$700,2,FALSE),"")</f>
        <v/>
      </c>
      <c r="Q9" s="562" t="str">
        <f>IFERROR(VLOOKUP(PRIORRESULTS!L8,Lookups!$A$1:$B$700,2,FALSE),"")</f>
        <v/>
      </c>
      <c r="R9" t="str">
        <f>IFERROR(VLOOKUP(PRIORRESULTS!M8,Lookups!$A$1:$B$700,2,FALSE),"")</f>
        <v/>
      </c>
      <c r="S9" t="str">
        <f>IFERROR(VLOOKUP(PRIORRESULTS!N8,Lookups!$A$1:$B$700,2,FALSE),"")</f>
        <v/>
      </c>
      <c r="T9" t="str">
        <f>IFERROR(VLOOKUP(PRIORRESULTS!O8,Lookups!$A$1:$B$700,2,FALSE),"")</f>
        <v/>
      </c>
      <c r="U9" t="str">
        <f>IFERROR(VLOOKUP(PRIORRESULTS!P8,Lookups!$A$1:$B$700,2,FALSE),"")</f>
        <v/>
      </c>
      <c r="V9" t="str">
        <f>IFERROR(VLOOKUP(PRIORRESULTS!Q8,Lookups!$A$1:$B$700,2,FALSE),"")</f>
        <v/>
      </c>
      <c r="W9" t="str">
        <f>IFERROR(VLOOKUP(PRIORRESULTS!R8,Lookups!$A$1:$B$700,2,FALSE),"")</f>
        <v/>
      </c>
      <c r="X9" t="str">
        <f>IFERROR(VLOOKUP(PRIORRESULTS!S8,Lookups!$A$1:$B$700,2,FALSE),"")</f>
        <v/>
      </c>
      <c r="Y9" t="str">
        <f>IFERROR(VLOOKUP(PRIORRESULTS!U8,Lookups!$A$1:$B$700,2,FALSE),"")</f>
        <v/>
      </c>
      <c r="Z9" t="str">
        <f>IFERROR(VLOOKUP(PRIORRESULTS!V8,Lookups!$A$1:$B$700,2,FALSE),"")</f>
        <v/>
      </c>
      <c r="AA9" t="str">
        <f>IFERROR(VLOOKUP(PRIORRESULTS!W8,Lookups!$A$1:$B$700,2,FALSE),"")</f>
        <v/>
      </c>
    </row>
    <row r="10" spans="1:27" x14ac:dyDescent="0.25">
      <c r="A10" t="str">
        <f>PRIORRESULTS!A9</f>
        <v>Lewis, Olivia</v>
      </c>
      <c r="B10" t="str">
        <f>PRIORRESULTS!B9</f>
        <v>10EGQ</v>
      </c>
      <c r="C10" t="str">
        <f>PRIORRESULTS!C9</f>
        <v>F</v>
      </c>
      <c r="E10" s="55">
        <f>IFERROR(VLOOKUP(PRIORRESULTS!D9,Lookups!$A$1:$B$700,2,FALSE),"")</f>
        <v>5</v>
      </c>
      <c r="F10" s="55" t="str">
        <f>IFERROR(VLOOKUP(PRIORRESULTS!E9,Lookups!$A$1:$B$700,2,FALSE),"")</f>
        <v/>
      </c>
      <c r="G10" s="55" t="str">
        <f>IFERROR(VLOOKUP(PRIORRESULTS!F9,Lookups!$A$1:$B$700,2,FALSE),"")</f>
        <v/>
      </c>
      <c r="H10" s="55" t="str">
        <f>IFERROR(VLOOKUP(PRIORRESULTS!G9,Lookups!$A$1:$B$700,2,FALSE),"")</f>
        <v/>
      </c>
      <c r="I10" s="55" t="str">
        <f>IFERROR(VLOOKUP(PRIORRESULTS!H9,Lookups!$A$1:$B$700,2,FALSE),"")</f>
        <v/>
      </c>
      <c r="J10" s="55" t="str">
        <f>IFERROR(VLOOKUP(PRIORRESULTS!I9,Lookups!$A$1:$B$700,2,FALSE),"")</f>
        <v/>
      </c>
      <c r="K10" s="55" t="str">
        <f>IFERROR(VLOOKUP(PRIORRESULTS!J9,Lookups!$A$1:$B$700,2,FALSE),"")</f>
        <v/>
      </c>
      <c r="L10" s="55" t="str">
        <f>IFERROR(VLOOKUP(PRIORRESULTS!K9,Lookups!$A$1:$B$700,2,FALSE),"")</f>
        <v/>
      </c>
      <c r="M10" s="55" t="str">
        <f>IFERROR(VLOOKUP(PRIORRESULTS!L9,Lookups!$A$1:$B$700,2,FALSE),"")</f>
        <v/>
      </c>
      <c r="N10" s="55" t="str">
        <f>IFERROR(VLOOKUP(PRIORRESULTS!M9,Lookups!$A$1:$B$700,2,FALSE),"")</f>
        <v/>
      </c>
      <c r="O10" s="55" t="str">
        <f>IFERROR(VLOOKUP(PRIORRESULTS!N9,Lookups!$A$1:$B$700,2,FALSE),"")</f>
        <v/>
      </c>
      <c r="P10" s="55" t="str">
        <f>IFERROR(VLOOKUP(PRIORRESULTS!O9,Lookups!$A$1:$B$700,2,FALSE),"")</f>
        <v/>
      </c>
      <c r="Q10" s="562" t="str">
        <f>IFERROR(VLOOKUP(PRIORRESULTS!L9,Lookups!$A$1:$B$700,2,FALSE),"")</f>
        <v/>
      </c>
      <c r="R10" t="str">
        <f>IFERROR(VLOOKUP(PRIORRESULTS!M9,Lookups!$A$1:$B$700,2,FALSE),"")</f>
        <v/>
      </c>
      <c r="S10" t="str">
        <f>IFERROR(VLOOKUP(PRIORRESULTS!N9,Lookups!$A$1:$B$700,2,FALSE),"")</f>
        <v/>
      </c>
      <c r="T10" t="str">
        <f>IFERROR(VLOOKUP(PRIORRESULTS!O9,Lookups!$A$1:$B$700,2,FALSE),"")</f>
        <v/>
      </c>
      <c r="U10" t="str">
        <f>IFERROR(VLOOKUP(PRIORRESULTS!P9,Lookups!$A$1:$B$700,2,FALSE),"")</f>
        <v/>
      </c>
      <c r="V10" t="str">
        <f>IFERROR(VLOOKUP(PRIORRESULTS!Q9,Lookups!$A$1:$B$700,2,FALSE),"")</f>
        <v/>
      </c>
      <c r="W10" t="str">
        <f>IFERROR(VLOOKUP(PRIORRESULTS!R9,Lookups!$A$1:$B$700,2,FALSE),"")</f>
        <v/>
      </c>
      <c r="X10" t="str">
        <f>IFERROR(VLOOKUP(PRIORRESULTS!S9,Lookups!$A$1:$B$700,2,FALSE),"")</f>
        <v/>
      </c>
      <c r="Y10" t="str">
        <f>IFERROR(VLOOKUP(PRIORRESULTS!U9,Lookups!$A$1:$B$700,2,FALSE),"")</f>
        <v/>
      </c>
      <c r="Z10" t="str">
        <f>IFERROR(VLOOKUP(PRIORRESULTS!V9,Lookups!$A$1:$B$700,2,FALSE),"")</f>
        <v/>
      </c>
      <c r="AA10" t="str">
        <f>IFERROR(VLOOKUP(PRIORRESULTS!W9,Lookups!$A$1:$B$700,2,FALSE),"")</f>
        <v/>
      </c>
    </row>
    <row r="11" spans="1:27" x14ac:dyDescent="0.25">
      <c r="A11" t="str">
        <f>PRIORRESULTS!A10</f>
        <v>Paredes Davila, Pablo Nicolas</v>
      </c>
      <c r="B11" t="str">
        <f>PRIORRESULTS!B10</f>
        <v>10EGQ</v>
      </c>
      <c r="C11" t="str">
        <f>PRIORRESULTS!C10</f>
        <v>M</v>
      </c>
      <c r="E11" s="55">
        <f>IFERROR(VLOOKUP(PRIORRESULTS!D10,Lookups!$A$1:$B$700,2,FALSE),"")</f>
        <v>5</v>
      </c>
      <c r="F11" s="55" t="str">
        <f>IFERROR(VLOOKUP(PRIORRESULTS!E10,Lookups!$A$1:$B$700,2,FALSE),"")</f>
        <v/>
      </c>
      <c r="G11" s="55" t="str">
        <f>IFERROR(VLOOKUP(PRIORRESULTS!F10,Lookups!$A$1:$B$700,2,FALSE),"")</f>
        <v/>
      </c>
      <c r="H11" s="55" t="str">
        <f>IFERROR(VLOOKUP(PRIORRESULTS!G10,Lookups!$A$1:$B$700,2,FALSE),"")</f>
        <v/>
      </c>
      <c r="I11" s="55" t="str">
        <f>IFERROR(VLOOKUP(PRIORRESULTS!H10,Lookups!$A$1:$B$700,2,FALSE),"")</f>
        <v/>
      </c>
      <c r="J11" s="55" t="str">
        <f>IFERROR(VLOOKUP(PRIORRESULTS!I10,Lookups!$A$1:$B$700,2,FALSE),"")</f>
        <v/>
      </c>
      <c r="K11" s="55" t="str">
        <f>IFERROR(VLOOKUP(PRIORRESULTS!J10,Lookups!$A$1:$B$700,2,FALSE),"")</f>
        <v/>
      </c>
      <c r="L11" s="55" t="str">
        <f>IFERROR(VLOOKUP(PRIORRESULTS!K10,Lookups!$A$1:$B$700,2,FALSE),"")</f>
        <v/>
      </c>
      <c r="M11" s="55" t="str">
        <f>IFERROR(VLOOKUP(PRIORRESULTS!L10,Lookups!$A$1:$B$700,2,FALSE),"")</f>
        <v/>
      </c>
      <c r="N11" s="55" t="str">
        <f>IFERROR(VLOOKUP(PRIORRESULTS!M10,Lookups!$A$1:$B$700,2,FALSE),"")</f>
        <v/>
      </c>
      <c r="O11" s="55" t="str">
        <f>IFERROR(VLOOKUP(PRIORRESULTS!N10,Lookups!$A$1:$B$700,2,FALSE),"")</f>
        <v/>
      </c>
      <c r="P11" s="55" t="str">
        <f>IFERROR(VLOOKUP(PRIORRESULTS!O10,Lookups!$A$1:$B$700,2,FALSE),"")</f>
        <v/>
      </c>
      <c r="Q11" s="562" t="str">
        <f>IFERROR(VLOOKUP(PRIORRESULTS!L10,Lookups!$A$1:$B$700,2,FALSE),"")</f>
        <v/>
      </c>
      <c r="R11" t="str">
        <f>IFERROR(VLOOKUP(PRIORRESULTS!M10,Lookups!$A$1:$B$700,2,FALSE),"")</f>
        <v/>
      </c>
      <c r="S11" t="str">
        <f>IFERROR(VLOOKUP(PRIORRESULTS!N10,Lookups!$A$1:$B$700,2,FALSE),"")</f>
        <v/>
      </c>
      <c r="T11" t="str">
        <f>IFERROR(VLOOKUP(PRIORRESULTS!O10,Lookups!$A$1:$B$700,2,FALSE),"")</f>
        <v/>
      </c>
      <c r="U11" t="str">
        <f>IFERROR(VLOOKUP(PRIORRESULTS!P10,Lookups!$A$1:$B$700,2,FALSE),"")</f>
        <v/>
      </c>
      <c r="V11" t="str">
        <f>IFERROR(VLOOKUP(PRIORRESULTS!Q10,Lookups!$A$1:$B$700,2,FALSE),"")</f>
        <v/>
      </c>
      <c r="W11" t="str">
        <f>IFERROR(VLOOKUP(PRIORRESULTS!R10,Lookups!$A$1:$B$700,2,FALSE),"")</f>
        <v/>
      </c>
      <c r="X11" t="str">
        <f>IFERROR(VLOOKUP(PRIORRESULTS!S10,Lookups!$A$1:$B$700,2,FALSE),"")</f>
        <v/>
      </c>
      <c r="Y11" t="str">
        <f>IFERROR(VLOOKUP(PRIORRESULTS!U10,Lookups!$A$1:$B$700,2,FALSE),"")</f>
        <v/>
      </c>
      <c r="Z11" t="str">
        <f>IFERROR(VLOOKUP(PRIORRESULTS!V10,Lookups!$A$1:$B$700,2,FALSE),"")</f>
        <v/>
      </c>
      <c r="AA11" t="str">
        <f>IFERROR(VLOOKUP(PRIORRESULTS!W10,Lookups!$A$1:$B$700,2,FALSE),"")</f>
        <v/>
      </c>
    </row>
    <row r="12" spans="1:27" x14ac:dyDescent="0.25">
      <c r="A12" t="str">
        <f>PRIORRESULTS!A11</f>
        <v>Sheppard, Jade</v>
      </c>
      <c r="B12" t="str">
        <f>PRIORRESULTS!B11</f>
        <v>10KKN</v>
      </c>
      <c r="C12" t="str">
        <f>PRIORRESULTS!C11</f>
        <v>F</v>
      </c>
      <c r="E12" s="55">
        <f>IFERROR(VLOOKUP(PRIORRESULTS!D11,Lookups!$A$1:$B$700,2,FALSE),"")</f>
        <v>5</v>
      </c>
      <c r="F12" s="55" t="str">
        <f>IFERROR(VLOOKUP(PRIORRESULTS!E11,Lookups!$A$1:$B$700,2,FALSE),"")</f>
        <v/>
      </c>
      <c r="G12" s="55" t="str">
        <f>IFERROR(VLOOKUP(PRIORRESULTS!F11,Lookups!$A$1:$B$700,2,FALSE),"")</f>
        <v/>
      </c>
      <c r="H12" s="55" t="str">
        <f>IFERROR(VLOOKUP(PRIORRESULTS!G11,Lookups!$A$1:$B$700,2,FALSE),"")</f>
        <v/>
      </c>
      <c r="I12" s="55" t="str">
        <f>IFERROR(VLOOKUP(PRIORRESULTS!H11,Lookups!$A$1:$B$700,2,FALSE),"")</f>
        <v/>
      </c>
      <c r="J12" s="55" t="str">
        <f>IFERROR(VLOOKUP(PRIORRESULTS!I11,Lookups!$A$1:$B$700,2,FALSE),"")</f>
        <v/>
      </c>
      <c r="K12" s="55" t="str">
        <f>IFERROR(VLOOKUP(PRIORRESULTS!J11,Lookups!$A$1:$B$700,2,FALSE),"")</f>
        <v/>
      </c>
      <c r="L12" s="55" t="str">
        <f>IFERROR(VLOOKUP(PRIORRESULTS!K11,Lookups!$A$1:$B$700,2,FALSE),"")</f>
        <v/>
      </c>
      <c r="M12" s="55" t="str">
        <f>IFERROR(VLOOKUP(PRIORRESULTS!L11,Lookups!$A$1:$B$700,2,FALSE),"")</f>
        <v/>
      </c>
      <c r="N12" s="55" t="str">
        <f>IFERROR(VLOOKUP(PRIORRESULTS!M11,Lookups!$A$1:$B$700,2,FALSE),"")</f>
        <v/>
      </c>
      <c r="O12" s="55" t="str">
        <f>IFERROR(VLOOKUP(PRIORRESULTS!N11,Lookups!$A$1:$B$700,2,FALSE),"")</f>
        <v/>
      </c>
      <c r="P12" s="55" t="str">
        <f>IFERROR(VLOOKUP(PRIORRESULTS!O11,Lookups!$A$1:$B$700,2,FALSE),"")</f>
        <v/>
      </c>
      <c r="Q12" s="562" t="str">
        <f>IFERROR(VLOOKUP(PRIORRESULTS!L11,Lookups!$A$1:$B$700,2,FALSE),"")</f>
        <v/>
      </c>
      <c r="R12" t="str">
        <f>IFERROR(VLOOKUP(PRIORRESULTS!M11,Lookups!$A$1:$B$700,2,FALSE),"")</f>
        <v/>
      </c>
      <c r="S12" t="str">
        <f>IFERROR(VLOOKUP(PRIORRESULTS!N11,Lookups!$A$1:$B$700,2,FALSE),"")</f>
        <v/>
      </c>
      <c r="T12" t="str">
        <f>IFERROR(VLOOKUP(PRIORRESULTS!O11,Lookups!$A$1:$B$700,2,FALSE),"")</f>
        <v/>
      </c>
      <c r="U12" t="str">
        <f>IFERROR(VLOOKUP(PRIORRESULTS!P11,Lookups!$A$1:$B$700,2,FALSE),"")</f>
        <v/>
      </c>
      <c r="V12" t="str">
        <f>IFERROR(VLOOKUP(PRIORRESULTS!Q11,Lookups!$A$1:$B$700,2,FALSE),"")</f>
        <v/>
      </c>
      <c r="W12" t="str">
        <f>IFERROR(VLOOKUP(PRIORRESULTS!R11,Lookups!$A$1:$B$700,2,FALSE),"")</f>
        <v/>
      </c>
      <c r="X12" t="str">
        <f>IFERROR(VLOOKUP(PRIORRESULTS!S11,Lookups!$A$1:$B$700,2,FALSE),"")</f>
        <v/>
      </c>
      <c r="Y12" t="str">
        <f>IFERROR(VLOOKUP(PRIORRESULTS!U11,Lookups!$A$1:$B$700,2,FALSE),"")</f>
        <v/>
      </c>
      <c r="Z12" t="str">
        <f>IFERROR(VLOOKUP(PRIORRESULTS!V11,Lookups!$A$1:$B$700,2,FALSE),"")</f>
        <v/>
      </c>
      <c r="AA12" t="str">
        <f>IFERROR(VLOOKUP(PRIORRESULTS!W11,Lookups!$A$1:$B$700,2,FALSE),"")</f>
        <v/>
      </c>
    </row>
    <row r="13" spans="1:27" x14ac:dyDescent="0.25">
      <c r="A13" t="str">
        <f>PRIORRESULTS!A12</f>
        <v>Uwagboe, Eghosa</v>
      </c>
      <c r="B13" t="str">
        <f>PRIORRESULTS!B12</f>
        <v>10SDA</v>
      </c>
      <c r="C13" t="str">
        <f>PRIORRESULTS!C12</f>
        <v>F</v>
      </c>
      <c r="E13" s="55">
        <f>IFERROR(VLOOKUP(PRIORRESULTS!D12,Lookups!$A$1:$B$700,2,FALSE),"")</f>
        <v>5</v>
      </c>
      <c r="F13" s="55" t="str">
        <f>IFERROR(VLOOKUP(PRIORRESULTS!E12,Lookups!$A$1:$B$700,2,FALSE),"")</f>
        <v/>
      </c>
      <c r="G13" s="55" t="str">
        <f>IFERROR(VLOOKUP(PRIORRESULTS!F12,Lookups!$A$1:$B$700,2,FALSE),"")</f>
        <v/>
      </c>
      <c r="H13" s="55" t="str">
        <f>IFERROR(VLOOKUP(PRIORRESULTS!G12,Lookups!$A$1:$B$700,2,FALSE),"")</f>
        <v/>
      </c>
      <c r="I13" s="55" t="str">
        <f>IFERROR(VLOOKUP(PRIORRESULTS!H12,Lookups!$A$1:$B$700,2,FALSE),"")</f>
        <v/>
      </c>
      <c r="J13" s="55" t="str">
        <f>IFERROR(VLOOKUP(PRIORRESULTS!I12,Lookups!$A$1:$B$700,2,FALSE),"")</f>
        <v/>
      </c>
      <c r="K13" s="55" t="str">
        <f>IFERROR(VLOOKUP(PRIORRESULTS!J12,Lookups!$A$1:$B$700,2,FALSE),"")</f>
        <v/>
      </c>
      <c r="L13" s="55" t="str">
        <f>IFERROR(VLOOKUP(PRIORRESULTS!K12,Lookups!$A$1:$B$700,2,FALSE),"")</f>
        <v/>
      </c>
      <c r="M13" s="55" t="str">
        <f>IFERROR(VLOOKUP(PRIORRESULTS!L12,Lookups!$A$1:$B$700,2,FALSE),"")</f>
        <v/>
      </c>
      <c r="N13" s="55" t="str">
        <f>IFERROR(VLOOKUP(PRIORRESULTS!M12,Lookups!$A$1:$B$700,2,FALSE),"")</f>
        <v/>
      </c>
      <c r="O13" s="55" t="str">
        <f>IFERROR(VLOOKUP(PRIORRESULTS!N12,Lookups!$A$1:$B$700,2,FALSE),"")</f>
        <v/>
      </c>
      <c r="P13" s="55" t="str">
        <f>IFERROR(VLOOKUP(PRIORRESULTS!O12,Lookups!$A$1:$B$700,2,FALSE),"")</f>
        <v/>
      </c>
      <c r="Q13" s="562" t="str">
        <f>IFERROR(VLOOKUP(PRIORRESULTS!L12,Lookups!$A$1:$B$700,2,FALSE),"")</f>
        <v/>
      </c>
      <c r="R13" t="str">
        <f>IFERROR(VLOOKUP(PRIORRESULTS!M12,Lookups!$A$1:$B$700,2,FALSE),"")</f>
        <v/>
      </c>
      <c r="S13" t="str">
        <f>IFERROR(VLOOKUP(PRIORRESULTS!N12,Lookups!$A$1:$B$700,2,FALSE),"")</f>
        <v/>
      </c>
      <c r="T13" t="str">
        <f>IFERROR(VLOOKUP(PRIORRESULTS!O12,Lookups!$A$1:$B$700,2,FALSE),"")</f>
        <v/>
      </c>
      <c r="U13" t="str">
        <f>IFERROR(VLOOKUP(PRIORRESULTS!P12,Lookups!$A$1:$B$700,2,FALSE),"")</f>
        <v/>
      </c>
      <c r="V13" t="str">
        <f>IFERROR(VLOOKUP(PRIORRESULTS!Q12,Lookups!$A$1:$B$700,2,FALSE),"")</f>
        <v/>
      </c>
      <c r="W13" t="str">
        <f>IFERROR(VLOOKUP(PRIORRESULTS!R12,Lookups!$A$1:$B$700,2,FALSE),"")</f>
        <v/>
      </c>
      <c r="X13" t="str">
        <f>IFERROR(VLOOKUP(PRIORRESULTS!S12,Lookups!$A$1:$B$700,2,FALSE),"")</f>
        <v/>
      </c>
      <c r="Y13" t="str">
        <f>IFERROR(VLOOKUP(PRIORRESULTS!U12,Lookups!$A$1:$B$700,2,FALSE),"")</f>
        <v/>
      </c>
      <c r="Z13" t="str">
        <f>IFERROR(VLOOKUP(PRIORRESULTS!V12,Lookups!$A$1:$B$700,2,FALSE),"")</f>
        <v/>
      </c>
      <c r="AA13" t="str">
        <f>IFERROR(VLOOKUP(PRIORRESULTS!W12,Lookups!$A$1:$B$700,2,FALSE),"")</f>
        <v/>
      </c>
    </row>
    <row r="14" spans="1:27" x14ac:dyDescent="0.25">
      <c r="A14" t="str">
        <f>PRIORRESULTS!A13</f>
        <v>Egleston, Iris</v>
      </c>
      <c r="B14" t="str">
        <f>PRIORRESULTS!B13</f>
        <v>10KKN</v>
      </c>
      <c r="C14" t="str">
        <f>PRIORRESULTS!C13</f>
        <v>F</v>
      </c>
      <c r="E14" s="55">
        <f>IFERROR(VLOOKUP(PRIORRESULTS!D13,Lookups!$A$1:$B$700,2,FALSE),"")</f>
        <v>6</v>
      </c>
      <c r="F14" s="55" t="str">
        <f>IFERROR(VLOOKUP(PRIORRESULTS!E13,Lookups!$A$1:$B$700,2,FALSE),"")</f>
        <v/>
      </c>
      <c r="G14" s="55" t="str">
        <f>IFERROR(VLOOKUP(PRIORRESULTS!F13,Lookups!$A$1:$B$700,2,FALSE),"")</f>
        <v/>
      </c>
      <c r="H14" s="55" t="str">
        <f>IFERROR(VLOOKUP(PRIORRESULTS!G13,Lookups!$A$1:$B$700,2,FALSE),"")</f>
        <v/>
      </c>
      <c r="I14" s="55" t="str">
        <f>IFERROR(VLOOKUP(PRIORRESULTS!H13,Lookups!$A$1:$B$700,2,FALSE),"")</f>
        <v/>
      </c>
      <c r="J14" s="55" t="str">
        <f>IFERROR(VLOOKUP(PRIORRESULTS!I13,Lookups!$A$1:$B$700,2,FALSE),"")</f>
        <v/>
      </c>
      <c r="K14" s="55" t="str">
        <f>IFERROR(VLOOKUP(PRIORRESULTS!J13,Lookups!$A$1:$B$700,2,FALSE),"")</f>
        <v/>
      </c>
      <c r="L14" s="55" t="str">
        <f>IFERROR(VLOOKUP(PRIORRESULTS!K13,Lookups!$A$1:$B$700,2,FALSE),"")</f>
        <v/>
      </c>
      <c r="M14" s="55" t="str">
        <f>IFERROR(VLOOKUP(PRIORRESULTS!L13,Lookups!$A$1:$B$700,2,FALSE),"")</f>
        <v/>
      </c>
      <c r="N14" s="55" t="str">
        <f>IFERROR(VLOOKUP(PRIORRESULTS!M13,Lookups!$A$1:$B$700,2,FALSE),"")</f>
        <v/>
      </c>
      <c r="O14" s="55" t="str">
        <f>IFERROR(VLOOKUP(PRIORRESULTS!N13,Lookups!$A$1:$B$700,2,FALSE),"")</f>
        <v/>
      </c>
      <c r="P14" s="55" t="str">
        <f>IFERROR(VLOOKUP(PRIORRESULTS!O13,Lookups!$A$1:$B$700,2,FALSE),"")</f>
        <v/>
      </c>
      <c r="Q14" s="562" t="str">
        <f>IFERROR(VLOOKUP(PRIORRESULTS!L13,Lookups!$A$1:$B$700,2,FALSE),"")</f>
        <v/>
      </c>
      <c r="R14" t="str">
        <f>IFERROR(VLOOKUP(PRIORRESULTS!M13,Lookups!$A$1:$B$700,2,FALSE),"")</f>
        <v/>
      </c>
      <c r="S14" t="str">
        <f>IFERROR(VLOOKUP(PRIORRESULTS!N13,Lookups!$A$1:$B$700,2,FALSE),"")</f>
        <v/>
      </c>
      <c r="T14" t="str">
        <f>IFERROR(VLOOKUP(PRIORRESULTS!O13,Lookups!$A$1:$B$700,2,FALSE),"")</f>
        <v/>
      </c>
      <c r="U14" t="str">
        <f>IFERROR(VLOOKUP(PRIORRESULTS!P13,Lookups!$A$1:$B$700,2,FALSE),"")</f>
        <v/>
      </c>
      <c r="V14" t="str">
        <f>IFERROR(VLOOKUP(PRIORRESULTS!Q13,Lookups!$A$1:$B$700,2,FALSE),"")</f>
        <v/>
      </c>
      <c r="W14" t="str">
        <f>IFERROR(VLOOKUP(PRIORRESULTS!R13,Lookups!$A$1:$B$700,2,FALSE),"")</f>
        <v/>
      </c>
      <c r="X14" t="str">
        <f>IFERROR(VLOOKUP(PRIORRESULTS!S13,Lookups!$A$1:$B$700,2,FALSE),"")</f>
        <v/>
      </c>
      <c r="Y14" t="str">
        <f>IFERROR(VLOOKUP(PRIORRESULTS!U13,Lookups!$A$1:$B$700,2,FALSE),"")</f>
        <v/>
      </c>
      <c r="Z14" t="str">
        <f>IFERROR(VLOOKUP(PRIORRESULTS!V13,Lookups!$A$1:$B$700,2,FALSE),"")</f>
        <v/>
      </c>
      <c r="AA14" t="str">
        <f>IFERROR(VLOOKUP(PRIORRESULTS!W13,Lookups!$A$1:$B$700,2,FALSE),"")</f>
        <v/>
      </c>
    </row>
    <row r="15" spans="1:27" x14ac:dyDescent="0.25">
      <c r="A15" t="str">
        <f>PRIORRESULTS!A14</f>
        <v>Espinosa, Hazel</v>
      </c>
      <c r="B15" t="str">
        <f>PRIORRESULTS!B14</f>
        <v>10SDA</v>
      </c>
      <c r="C15" t="str">
        <f>PRIORRESULTS!C14</f>
        <v>F</v>
      </c>
      <c r="E15" s="55">
        <f>IFERROR(VLOOKUP(PRIORRESULTS!D14,Lookups!$A$1:$B$700,2,FALSE),"")</f>
        <v>6</v>
      </c>
      <c r="F15" s="55" t="str">
        <f>IFERROR(VLOOKUP(PRIORRESULTS!E14,Lookups!$A$1:$B$700,2,FALSE),"")</f>
        <v/>
      </c>
      <c r="G15" s="55" t="str">
        <f>IFERROR(VLOOKUP(PRIORRESULTS!F14,Lookups!$A$1:$B$700,2,FALSE),"")</f>
        <v/>
      </c>
      <c r="H15" s="55" t="str">
        <f>IFERROR(VLOOKUP(PRIORRESULTS!G14,Lookups!$A$1:$B$700,2,FALSE),"")</f>
        <v/>
      </c>
      <c r="I15" s="55" t="str">
        <f>IFERROR(VLOOKUP(PRIORRESULTS!H14,Lookups!$A$1:$B$700,2,FALSE),"")</f>
        <v/>
      </c>
      <c r="J15" s="55" t="str">
        <f>IFERROR(VLOOKUP(PRIORRESULTS!I14,Lookups!$A$1:$B$700,2,FALSE),"")</f>
        <v/>
      </c>
      <c r="K15" s="55" t="str">
        <f>IFERROR(VLOOKUP(PRIORRESULTS!J14,Lookups!$A$1:$B$700,2,FALSE),"")</f>
        <v/>
      </c>
      <c r="L15" s="55" t="str">
        <f>IFERROR(VLOOKUP(PRIORRESULTS!K14,Lookups!$A$1:$B$700,2,FALSE),"")</f>
        <v/>
      </c>
      <c r="M15" s="55" t="str">
        <f>IFERROR(VLOOKUP(PRIORRESULTS!L14,Lookups!$A$1:$B$700,2,FALSE),"")</f>
        <v/>
      </c>
      <c r="N15" s="55" t="str">
        <f>IFERROR(VLOOKUP(PRIORRESULTS!M14,Lookups!$A$1:$B$700,2,FALSE),"")</f>
        <v/>
      </c>
      <c r="O15" s="55" t="str">
        <f>IFERROR(VLOOKUP(PRIORRESULTS!N14,Lookups!$A$1:$B$700,2,FALSE),"")</f>
        <v/>
      </c>
      <c r="P15" s="55" t="str">
        <f>IFERROR(VLOOKUP(PRIORRESULTS!O14,Lookups!$A$1:$B$700,2,FALSE),"")</f>
        <v/>
      </c>
      <c r="Q15" s="562" t="str">
        <f>IFERROR(VLOOKUP(PRIORRESULTS!L14,Lookups!$A$1:$B$700,2,FALSE),"")</f>
        <v/>
      </c>
      <c r="R15" t="str">
        <f>IFERROR(VLOOKUP(PRIORRESULTS!M14,Lookups!$A$1:$B$700,2,FALSE),"")</f>
        <v/>
      </c>
      <c r="S15" t="str">
        <f>IFERROR(VLOOKUP(PRIORRESULTS!N14,Lookups!$A$1:$B$700,2,FALSE),"")</f>
        <v/>
      </c>
      <c r="T15" t="str">
        <f>IFERROR(VLOOKUP(PRIORRESULTS!O14,Lookups!$A$1:$B$700,2,FALSE),"")</f>
        <v/>
      </c>
      <c r="U15" t="str">
        <f>IFERROR(VLOOKUP(PRIORRESULTS!P14,Lookups!$A$1:$B$700,2,FALSE),"")</f>
        <v/>
      </c>
      <c r="V15" t="str">
        <f>IFERROR(VLOOKUP(PRIORRESULTS!Q14,Lookups!$A$1:$B$700,2,FALSE),"")</f>
        <v/>
      </c>
      <c r="W15" t="str">
        <f>IFERROR(VLOOKUP(PRIORRESULTS!R14,Lookups!$A$1:$B$700,2,FALSE),"")</f>
        <v/>
      </c>
      <c r="X15" t="str">
        <f>IFERROR(VLOOKUP(PRIORRESULTS!S14,Lookups!$A$1:$B$700,2,FALSE),"")</f>
        <v/>
      </c>
      <c r="Y15" t="str">
        <f>IFERROR(VLOOKUP(PRIORRESULTS!U14,Lookups!$A$1:$B$700,2,FALSE),"")</f>
        <v/>
      </c>
      <c r="Z15" t="str">
        <f>IFERROR(VLOOKUP(PRIORRESULTS!V14,Lookups!$A$1:$B$700,2,FALSE),"")</f>
        <v/>
      </c>
      <c r="AA15" t="str">
        <f>IFERROR(VLOOKUP(PRIORRESULTS!W14,Lookups!$A$1:$B$700,2,FALSE),"")</f>
        <v/>
      </c>
    </row>
    <row r="16" spans="1:27" x14ac:dyDescent="0.25">
      <c r="A16" t="str">
        <f>PRIORRESULTS!A15</f>
        <v>Fox, Kieran</v>
      </c>
      <c r="B16" t="str">
        <f>PRIORRESULTS!B15</f>
        <v>10ZI</v>
      </c>
      <c r="C16" t="str">
        <f>PRIORRESULTS!C15</f>
        <v>M</v>
      </c>
      <c r="E16" s="55">
        <f>IFERROR(VLOOKUP(PRIORRESULTS!D15,Lookups!$A$1:$B$700,2,FALSE),"")</f>
        <v>6</v>
      </c>
      <c r="F16" s="55" t="str">
        <f>IFERROR(VLOOKUP(PRIORRESULTS!E15,Lookups!$A$1:$B$700,2,FALSE),"")</f>
        <v/>
      </c>
      <c r="G16" s="55" t="str">
        <f>IFERROR(VLOOKUP(PRIORRESULTS!F15,Lookups!$A$1:$B$700,2,FALSE),"")</f>
        <v/>
      </c>
      <c r="H16" s="55" t="str">
        <f>IFERROR(VLOOKUP(PRIORRESULTS!G15,Lookups!$A$1:$B$700,2,FALSE),"")</f>
        <v/>
      </c>
      <c r="I16" s="55" t="str">
        <f>IFERROR(VLOOKUP(PRIORRESULTS!H15,Lookups!$A$1:$B$700,2,FALSE),"")</f>
        <v/>
      </c>
      <c r="J16" s="55" t="str">
        <f>IFERROR(VLOOKUP(PRIORRESULTS!I15,Lookups!$A$1:$B$700,2,FALSE),"")</f>
        <v/>
      </c>
      <c r="K16" s="55" t="str">
        <f>IFERROR(VLOOKUP(PRIORRESULTS!J15,Lookups!$A$1:$B$700,2,FALSE),"")</f>
        <v/>
      </c>
      <c r="L16" s="55" t="str">
        <f>IFERROR(VLOOKUP(PRIORRESULTS!K15,Lookups!$A$1:$B$700,2,FALSE),"")</f>
        <v/>
      </c>
      <c r="M16" s="55" t="str">
        <f>IFERROR(VLOOKUP(PRIORRESULTS!L15,Lookups!$A$1:$B$700,2,FALSE),"")</f>
        <v/>
      </c>
      <c r="N16" s="55" t="str">
        <f>IFERROR(VLOOKUP(PRIORRESULTS!M15,Lookups!$A$1:$B$700,2,FALSE),"")</f>
        <v/>
      </c>
      <c r="O16" s="55" t="str">
        <f>IFERROR(VLOOKUP(PRIORRESULTS!N15,Lookups!$A$1:$B$700,2,FALSE),"")</f>
        <v/>
      </c>
      <c r="P16" s="55" t="str">
        <f>IFERROR(VLOOKUP(PRIORRESULTS!O15,Lookups!$A$1:$B$700,2,FALSE),"")</f>
        <v/>
      </c>
      <c r="Q16" s="562" t="str">
        <f>IFERROR(VLOOKUP(PRIORRESULTS!L15,Lookups!$A$1:$B$700,2,FALSE),"")</f>
        <v/>
      </c>
      <c r="R16" t="str">
        <f>IFERROR(VLOOKUP(PRIORRESULTS!M15,Lookups!$A$1:$B$700,2,FALSE),"")</f>
        <v/>
      </c>
      <c r="S16" t="str">
        <f>IFERROR(VLOOKUP(PRIORRESULTS!N15,Lookups!$A$1:$B$700,2,FALSE),"")</f>
        <v/>
      </c>
      <c r="T16" t="str">
        <f>IFERROR(VLOOKUP(PRIORRESULTS!O15,Lookups!$A$1:$B$700,2,FALSE),"")</f>
        <v/>
      </c>
      <c r="U16" t="str">
        <f>IFERROR(VLOOKUP(PRIORRESULTS!P15,Lookups!$A$1:$B$700,2,FALSE),"")</f>
        <v/>
      </c>
      <c r="V16" t="str">
        <f>IFERROR(VLOOKUP(PRIORRESULTS!Q15,Lookups!$A$1:$B$700,2,FALSE),"")</f>
        <v/>
      </c>
      <c r="W16" t="str">
        <f>IFERROR(VLOOKUP(PRIORRESULTS!R15,Lookups!$A$1:$B$700,2,FALSE),"")</f>
        <v/>
      </c>
      <c r="X16" t="str">
        <f>IFERROR(VLOOKUP(PRIORRESULTS!S15,Lookups!$A$1:$B$700,2,FALSE),"")</f>
        <v/>
      </c>
      <c r="Y16" t="str">
        <f>IFERROR(VLOOKUP(PRIORRESULTS!U15,Lookups!$A$1:$B$700,2,FALSE),"")</f>
        <v/>
      </c>
      <c r="Z16" t="str">
        <f>IFERROR(VLOOKUP(PRIORRESULTS!V15,Lookups!$A$1:$B$700,2,FALSE),"")</f>
        <v/>
      </c>
      <c r="AA16" t="str">
        <f>IFERROR(VLOOKUP(PRIORRESULTS!W15,Lookups!$A$1:$B$700,2,FALSE),"")</f>
        <v/>
      </c>
    </row>
    <row r="17" spans="1:27" x14ac:dyDescent="0.25">
      <c r="A17" t="str">
        <f>PRIORRESULTS!A16</f>
        <v>Hawkins, Nathan</v>
      </c>
      <c r="B17" t="str">
        <f>PRIORRESULTS!B16</f>
        <v>10ZI</v>
      </c>
      <c r="C17" t="str">
        <f>PRIORRESULTS!C16</f>
        <v>M</v>
      </c>
      <c r="E17" s="55">
        <f>IFERROR(VLOOKUP(PRIORRESULTS!D16,Lookups!$A$1:$B$700,2,FALSE),"")</f>
        <v>6</v>
      </c>
      <c r="F17" s="55" t="str">
        <f>IFERROR(VLOOKUP(PRIORRESULTS!E16,Lookups!$A$1:$B$700,2,FALSE),"")</f>
        <v/>
      </c>
      <c r="G17" s="55" t="str">
        <f>IFERROR(VLOOKUP(PRIORRESULTS!F16,Lookups!$A$1:$B$700,2,FALSE),"")</f>
        <v/>
      </c>
      <c r="H17" s="55" t="str">
        <f>IFERROR(VLOOKUP(PRIORRESULTS!G16,Lookups!$A$1:$B$700,2,FALSE),"")</f>
        <v/>
      </c>
      <c r="I17" s="55" t="str">
        <f>IFERROR(VLOOKUP(PRIORRESULTS!H16,Lookups!$A$1:$B$700,2,FALSE),"")</f>
        <v/>
      </c>
      <c r="J17" s="55" t="str">
        <f>IFERROR(VLOOKUP(PRIORRESULTS!I16,Lookups!$A$1:$B$700,2,FALSE),"")</f>
        <v/>
      </c>
      <c r="K17" s="55" t="str">
        <f>IFERROR(VLOOKUP(PRIORRESULTS!J16,Lookups!$A$1:$B$700,2,FALSE),"")</f>
        <v/>
      </c>
      <c r="L17" s="55" t="str">
        <f>IFERROR(VLOOKUP(PRIORRESULTS!K16,Lookups!$A$1:$B$700,2,FALSE),"")</f>
        <v/>
      </c>
      <c r="M17" s="55" t="str">
        <f>IFERROR(VLOOKUP(PRIORRESULTS!L16,Lookups!$A$1:$B$700,2,FALSE),"")</f>
        <v/>
      </c>
      <c r="N17" s="55" t="str">
        <f>IFERROR(VLOOKUP(PRIORRESULTS!M16,Lookups!$A$1:$B$700,2,FALSE),"")</f>
        <v/>
      </c>
      <c r="O17" s="55" t="str">
        <f>IFERROR(VLOOKUP(PRIORRESULTS!N16,Lookups!$A$1:$B$700,2,FALSE),"")</f>
        <v/>
      </c>
      <c r="P17" s="55" t="str">
        <f>IFERROR(VLOOKUP(PRIORRESULTS!O16,Lookups!$A$1:$B$700,2,FALSE),"")</f>
        <v/>
      </c>
      <c r="Q17" s="562" t="str">
        <f>IFERROR(VLOOKUP(PRIORRESULTS!L16,Lookups!$A$1:$B$700,2,FALSE),"")</f>
        <v/>
      </c>
      <c r="R17" t="str">
        <f>IFERROR(VLOOKUP(PRIORRESULTS!M16,Lookups!$A$1:$B$700,2,FALSE),"")</f>
        <v/>
      </c>
      <c r="S17" t="str">
        <f>IFERROR(VLOOKUP(PRIORRESULTS!N16,Lookups!$A$1:$B$700,2,FALSE),"")</f>
        <v/>
      </c>
      <c r="T17" t="str">
        <f>IFERROR(VLOOKUP(PRIORRESULTS!O16,Lookups!$A$1:$B$700,2,FALSE),"")</f>
        <v/>
      </c>
      <c r="U17" t="str">
        <f>IFERROR(VLOOKUP(PRIORRESULTS!P16,Lookups!$A$1:$B$700,2,FALSE),"")</f>
        <v/>
      </c>
      <c r="V17" t="str">
        <f>IFERROR(VLOOKUP(PRIORRESULTS!Q16,Lookups!$A$1:$B$700,2,FALSE),"")</f>
        <v/>
      </c>
      <c r="W17" t="str">
        <f>IFERROR(VLOOKUP(PRIORRESULTS!R16,Lookups!$A$1:$B$700,2,FALSE),"")</f>
        <v/>
      </c>
      <c r="X17" t="str">
        <f>IFERROR(VLOOKUP(PRIORRESULTS!S16,Lookups!$A$1:$B$700,2,FALSE),"")</f>
        <v/>
      </c>
      <c r="Y17" t="str">
        <f>IFERROR(VLOOKUP(PRIORRESULTS!U16,Lookups!$A$1:$B$700,2,FALSE),"")</f>
        <v/>
      </c>
      <c r="Z17" t="str">
        <f>IFERROR(VLOOKUP(PRIORRESULTS!V16,Lookups!$A$1:$B$700,2,FALSE),"")</f>
        <v/>
      </c>
      <c r="AA17" t="str">
        <f>IFERROR(VLOOKUP(PRIORRESULTS!W16,Lookups!$A$1:$B$700,2,FALSE),"")</f>
        <v/>
      </c>
    </row>
    <row r="18" spans="1:27" x14ac:dyDescent="0.25">
      <c r="A18" t="str">
        <f>PRIORRESULTS!A17</f>
        <v>Reynard, Isla</v>
      </c>
      <c r="B18" t="str">
        <f>PRIORRESULTS!B17</f>
        <v>10WE</v>
      </c>
      <c r="C18" t="str">
        <f>PRIORRESULTS!C17</f>
        <v>F</v>
      </c>
      <c r="E18" s="55">
        <f>IFERROR(VLOOKUP(PRIORRESULTS!D17,Lookups!$A$1:$B$700,2,FALSE),"")</f>
        <v>6</v>
      </c>
      <c r="F18" s="55" t="str">
        <f>IFERROR(VLOOKUP(PRIORRESULTS!E17,Lookups!$A$1:$B$700,2,FALSE),"")</f>
        <v/>
      </c>
      <c r="G18" s="55" t="str">
        <f>IFERROR(VLOOKUP(PRIORRESULTS!F17,Lookups!$A$1:$B$700,2,FALSE),"")</f>
        <v/>
      </c>
      <c r="H18" s="55" t="str">
        <f>IFERROR(VLOOKUP(PRIORRESULTS!G17,Lookups!$A$1:$B$700,2,FALSE),"")</f>
        <v/>
      </c>
      <c r="I18" s="55" t="str">
        <f>IFERROR(VLOOKUP(PRIORRESULTS!H17,Lookups!$A$1:$B$700,2,FALSE),"")</f>
        <v/>
      </c>
      <c r="J18" s="55" t="str">
        <f>IFERROR(VLOOKUP(PRIORRESULTS!I17,Lookups!$A$1:$B$700,2,FALSE),"")</f>
        <v/>
      </c>
      <c r="K18" s="55" t="str">
        <f>IFERROR(VLOOKUP(PRIORRESULTS!J17,Lookups!$A$1:$B$700,2,FALSE),"")</f>
        <v/>
      </c>
      <c r="L18" s="55" t="str">
        <f>IFERROR(VLOOKUP(PRIORRESULTS!K17,Lookups!$A$1:$B$700,2,FALSE),"")</f>
        <v/>
      </c>
      <c r="M18" s="55" t="str">
        <f>IFERROR(VLOOKUP(PRIORRESULTS!L17,Lookups!$A$1:$B$700,2,FALSE),"")</f>
        <v/>
      </c>
      <c r="N18" s="55" t="str">
        <f>IFERROR(VLOOKUP(PRIORRESULTS!M17,Lookups!$A$1:$B$700,2,FALSE),"")</f>
        <v/>
      </c>
      <c r="O18" s="55" t="str">
        <f>IFERROR(VLOOKUP(PRIORRESULTS!N17,Lookups!$A$1:$B$700,2,FALSE),"")</f>
        <v/>
      </c>
      <c r="P18" s="55" t="str">
        <f>IFERROR(VLOOKUP(PRIORRESULTS!O17,Lookups!$A$1:$B$700,2,FALSE),"")</f>
        <v/>
      </c>
      <c r="Q18" s="562" t="str">
        <f>IFERROR(VLOOKUP(PRIORRESULTS!L17,Lookups!$A$1:$B$700,2,FALSE),"")</f>
        <v/>
      </c>
      <c r="R18" t="str">
        <f>IFERROR(VLOOKUP(PRIORRESULTS!M17,Lookups!$A$1:$B$700,2,FALSE),"")</f>
        <v/>
      </c>
      <c r="S18" t="str">
        <f>IFERROR(VLOOKUP(PRIORRESULTS!N17,Lookups!$A$1:$B$700,2,FALSE),"")</f>
        <v/>
      </c>
      <c r="T18" t="str">
        <f>IFERROR(VLOOKUP(PRIORRESULTS!O17,Lookups!$A$1:$B$700,2,FALSE),"")</f>
        <v/>
      </c>
      <c r="U18" t="str">
        <f>IFERROR(VLOOKUP(PRIORRESULTS!P17,Lookups!$A$1:$B$700,2,FALSE),"")</f>
        <v/>
      </c>
      <c r="V18" t="str">
        <f>IFERROR(VLOOKUP(PRIORRESULTS!Q17,Lookups!$A$1:$B$700,2,FALSE),"")</f>
        <v/>
      </c>
      <c r="W18" t="str">
        <f>IFERROR(VLOOKUP(PRIORRESULTS!R17,Lookups!$A$1:$B$700,2,FALSE),"")</f>
        <v/>
      </c>
      <c r="X18" t="str">
        <f>IFERROR(VLOOKUP(PRIORRESULTS!S17,Lookups!$A$1:$B$700,2,FALSE),"")</f>
        <v/>
      </c>
      <c r="Y18" t="str">
        <f>IFERROR(VLOOKUP(PRIORRESULTS!U17,Lookups!$A$1:$B$700,2,FALSE),"")</f>
        <v/>
      </c>
      <c r="Z18" t="str">
        <f>IFERROR(VLOOKUP(PRIORRESULTS!V17,Lookups!$A$1:$B$700,2,FALSE),"")</f>
        <v/>
      </c>
      <c r="AA18" t="str">
        <f>IFERROR(VLOOKUP(PRIORRESULTS!W17,Lookups!$A$1:$B$700,2,FALSE),"")</f>
        <v/>
      </c>
    </row>
    <row r="19" spans="1:27" x14ac:dyDescent="0.25">
      <c r="A19" t="str">
        <f>PRIORRESULTS!A18</f>
        <v>Bereket, Rim</v>
      </c>
      <c r="B19" t="str">
        <f>PRIORRESULTS!B18</f>
        <v>10ZI</v>
      </c>
      <c r="C19" t="str">
        <f>PRIORRESULTS!C18</f>
        <v>F</v>
      </c>
      <c r="E19" s="55">
        <f>IFERROR(VLOOKUP(PRIORRESULTS!D18,Lookups!$A$1:$B$700,2,FALSE),"")</f>
        <v>7</v>
      </c>
      <c r="F19" s="55" t="str">
        <f>IFERROR(VLOOKUP(PRIORRESULTS!E18,Lookups!$A$1:$B$700,2,FALSE),"")</f>
        <v/>
      </c>
      <c r="G19" s="55" t="str">
        <f>IFERROR(VLOOKUP(PRIORRESULTS!F18,Lookups!$A$1:$B$700,2,FALSE),"")</f>
        <v/>
      </c>
      <c r="H19" s="55" t="str">
        <f>IFERROR(VLOOKUP(PRIORRESULTS!G18,Lookups!$A$1:$B$700,2,FALSE),"")</f>
        <v/>
      </c>
      <c r="I19" s="55" t="str">
        <f>IFERROR(VLOOKUP(PRIORRESULTS!H18,Lookups!$A$1:$B$700,2,FALSE),"")</f>
        <v/>
      </c>
      <c r="J19" s="55" t="str">
        <f>IFERROR(VLOOKUP(PRIORRESULTS!I18,Lookups!$A$1:$B$700,2,FALSE),"")</f>
        <v/>
      </c>
      <c r="K19" s="55" t="str">
        <f>IFERROR(VLOOKUP(PRIORRESULTS!J18,Lookups!$A$1:$B$700,2,FALSE),"")</f>
        <v/>
      </c>
      <c r="L19" s="55" t="str">
        <f>IFERROR(VLOOKUP(PRIORRESULTS!K18,Lookups!$A$1:$B$700,2,FALSE),"")</f>
        <v/>
      </c>
      <c r="M19" s="55" t="str">
        <f>IFERROR(VLOOKUP(PRIORRESULTS!L18,Lookups!$A$1:$B$700,2,FALSE),"")</f>
        <v/>
      </c>
      <c r="N19" s="55" t="str">
        <f>IFERROR(VLOOKUP(PRIORRESULTS!M18,Lookups!$A$1:$B$700,2,FALSE),"")</f>
        <v/>
      </c>
      <c r="O19" s="55" t="str">
        <f>IFERROR(VLOOKUP(PRIORRESULTS!N18,Lookups!$A$1:$B$700,2,FALSE),"")</f>
        <v/>
      </c>
      <c r="P19" s="55" t="str">
        <f>IFERROR(VLOOKUP(PRIORRESULTS!O18,Lookups!$A$1:$B$700,2,FALSE),"")</f>
        <v/>
      </c>
      <c r="Q19" s="562" t="str">
        <f>IFERROR(VLOOKUP(PRIORRESULTS!L18,Lookups!$A$1:$B$700,2,FALSE),"")</f>
        <v/>
      </c>
      <c r="R19" t="str">
        <f>IFERROR(VLOOKUP(PRIORRESULTS!M18,Lookups!$A$1:$B$700,2,FALSE),"")</f>
        <v/>
      </c>
      <c r="S19" t="str">
        <f>IFERROR(VLOOKUP(PRIORRESULTS!N18,Lookups!$A$1:$B$700,2,FALSE),"")</f>
        <v/>
      </c>
      <c r="T19" t="str">
        <f>IFERROR(VLOOKUP(PRIORRESULTS!O18,Lookups!$A$1:$B$700,2,FALSE),"")</f>
        <v/>
      </c>
      <c r="U19" t="str">
        <f>IFERROR(VLOOKUP(PRIORRESULTS!P18,Lookups!$A$1:$B$700,2,FALSE),"")</f>
        <v/>
      </c>
      <c r="V19" t="str">
        <f>IFERROR(VLOOKUP(PRIORRESULTS!Q18,Lookups!$A$1:$B$700,2,FALSE),"")</f>
        <v/>
      </c>
      <c r="W19" t="str">
        <f>IFERROR(VLOOKUP(PRIORRESULTS!R18,Lookups!$A$1:$B$700,2,FALSE),"")</f>
        <v/>
      </c>
      <c r="X19" t="str">
        <f>IFERROR(VLOOKUP(PRIORRESULTS!S18,Lookups!$A$1:$B$700,2,FALSE),"")</f>
        <v/>
      </c>
      <c r="Y19" t="str">
        <f>IFERROR(VLOOKUP(PRIORRESULTS!U18,Lookups!$A$1:$B$700,2,FALSE),"")</f>
        <v/>
      </c>
      <c r="Z19" t="str">
        <f>IFERROR(VLOOKUP(PRIORRESULTS!V18,Lookups!$A$1:$B$700,2,FALSE),"")</f>
        <v/>
      </c>
      <c r="AA19" t="str">
        <f>IFERROR(VLOOKUP(PRIORRESULTS!W18,Lookups!$A$1:$B$700,2,FALSE),"")</f>
        <v/>
      </c>
    </row>
    <row r="20" spans="1:27" x14ac:dyDescent="0.25">
      <c r="A20" t="str">
        <f>PRIORRESULTS!A19</f>
        <v>Dransfield, Grace</v>
      </c>
      <c r="B20" t="str">
        <f>PRIORRESULTS!B19</f>
        <v>10SPI</v>
      </c>
      <c r="C20" t="str">
        <f>PRIORRESULTS!C19</f>
        <v>F</v>
      </c>
      <c r="E20" s="55">
        <f>IFERROR(VLOOKUP(PRIORRESULTS!D19,Lookups!$A$1:$B$700,2,FALSE),"")</f>
        <v>7</v>
      </c>
      <c r="F20" s="55" t="str">
        <f>IFERROR(VLOOKUP(PRIORRESULTS!E19,Lookups!$A$1:$B$700,2,FALSE),"")</f>
        <v/>
      </c>
      <c r="G20" s="55" t="str">
        <f>IFERROR(VLOOKUP(PRIORRESULTS!F19,Lookups!$A$1:$B$700,2,FALSE),"")</f>
        <v/>
      </c>
      <c r="H20" s="55" t="str">
        <f>IFERROR(VLOOKUP(PRIORRESULTS!G19,Lookups!$A$1:$B$700,2,FALSE),"")</f>
        <v/>
      </c>
      <c r="I20" s="55" t="str">
        <f>IFERROR(VLOOKUP(PRIORRESULTS!H19,Lookups!$A$1:$B$700,2,FALSE),"")</f>
        <v/>
      </c>
      <c r="J20" s="55" t="str">
        <f>IFERROR(VLOOKUP(PRIORRESULTS!I19,Lookups!$A$1:$B$700,2,FALSE),"")</f>
        <v/>
      </c>
      <c r="K20" s="55" t="str">
        <f>IFERROR(VLOOKUP(PRIORRESULTS!J19,Lookups!$A$1:$B$700,2,FALSE),"")</f>
        <v/>
      </c>
      <c r="L20" s="55" t="str">
        <f>IFERROR(VLOOKUP(PRIORRESULTS!K19,Lookups!$A$1:$B$700,2,FALSE),"")</f>
        <v/>
      </c>
      <c r="M20" s="55" t="str">
        <f>IFERROR(VLOOKUP(PRIORRESULTS!L19,Lookups!$A$1:$B$700,2,FALSE),"")</f>
        <v/>
      </c>
      <c r="N20" s="55" t="str">
        <f>IFERROR(VLOOKUP(PRIORRESULTS!M19,Lookups!$A$1:$B$700,2,FALSE),"")</f>
        <v/>
      </c>
      <c r="O20" s="55" t="str">
        <f>IFERROR(VLOOKUP(PRIORRESULTS!N19,Lookups!$A$1:$B$700,2,FALSE),"")</f>
        <v/>
      </c>
      <c r="P20" s="55" t="str">
        <f>IFERROR(VLOOKUP(PRIORRESULTS!O19,Lookups!$A$1:$B$700,2,FALSE),"")</f>
        <v/>
      </c>
      <c r="Q20" s="562" t="str">
        <f>IFERROR(VLOOKUP(PRIORRESULTS!L19,Lookups!$A$1:$B$700,2,FALSE),"")</f>
        <v/>
      </c>
      <c r="R20" t="str">
        <f>IFERROR(VLOOKUP(PRIORRESULTS!M19,Lookups!$A$1:$B$700,2,FALSE),"")</f>
        <v/>
      </c>
      <c r="S20" t="str">
        <f>IFERROR(VLOOKUP(PRIORRESULTS!N19,Lookups!$A$1:$B$700,2,FALSE),"")</f>
        <v/>
      </c>
      <c r="T20" t="str">
        <f>IFERROR(VLOOKUP(PRIORRESULTS!O19,Lookups!$A$1:$B$700,2,FALSE),"")</f>
        <v/>
      </c>
      <c r="U20" t="str">
        <f>IFERROR(VLOOKUP(PRIORRESULTS!P19,Lookups!$A$1:$B$700,2,FALSE),"")</f>
        <v/>
      </c>
      <c r="V20" t="str">
        <f>IFERROR(VLOOKUP(PRIORRESULTS!Q19,Lookups!$A$1:$B$700,2,FALSE),"")</f>
        <v/>
      </c>
      <c r="W20" t="str">
        <f>IFERROR(VLOOKUP(PRIORRESULTS!R19,Lookups!$A$1:$B$700,2,FALSE),"")</f>
        <v/>
      </c>
      <c r="X20" t="str">
        <f>IFERROR(VLOOKUP(PRIORRESULTS!S19,Lookups!$A$1:$B$700,2,FALSE),"")</f>
        <v/>
      </c>
      <c r="Y20" t="str">
        <f>IFERROR(VLOOKUP(PRIORRESULTS!U19,Lookups!$A$1:$B$700,2,FALSE),"")</f>
        <v/>
      </c>
      <c r="Z20" t="str">
        <f>IFERROR(VLOOKUP(PRIORRESULTS!V19,Lookups!$A$1:$B$700,2,FALSE),"")</f>
        <v/>
      </c>
      <c r="AA20" t="str">
        <f>IFERROR(VLOOKUP(PRIORRESULTS!W19,Lookups!$A$1:$B$700,2,FALSE),"")</f>
        <v/>
      </c>
    </row>
    <row r="21" spans="1:27" x14ac:dyDescent="0.25">
      <c r="A21" t="str">
        <f>PRIORRESULTS!A20</f>
        <v>Smith, Niamh</v>
      </c>
      <c r="B21" t="str">
        <f>PRIORRESULTS!B20</f>
        <v>10SPI</v>
      </c>
      <c r="C21" t="str">
        <f>PRIORRESULTS!C20</f>
        <v>F</v>
      </c>
      <c r="E21" s="55">
        <f>IFERROR(VLOOKUP(PRIORRESULTS!D20,Lookups!$A$1:$B$700,2,FALSE),"")</f>
        <v>7</v>
      </c>
      <c r="F21" s="55" t="str">
        <f>IFERROR(VLOOKUP(PRIORRESULTS!E20,Lookups!$A$1:$B$700,2,FALSE),"")</f>
        <v/>
      </c>
      <c r="G21" s="55" t="str">
        <f>IFERROR(VLOOKUP(PRIORRESULTS!F20,Lookups!$A$1:$B$700,2,FALSE),"")</f>
        <v/>
      </c>
      <c r="H21" s="55" t="str">
        <f>IFERROR(VLOOKUP(PRIORRESULTS!G20,Lookups!$A$1:$B$700,2,FALSE),"")</f>
        <v/>
      </c>
      <c r="I21" s="55" t="str">
        <f>IFERROR(VLOOKUP(PRIORRESULTS!H20,Lookups!$A$1:$B$700,2,FALSE),"")</f>
        <v/>
      </c>
      <c r="J21" s="55" t="str">
        <f>IFERROR(VLOOKUP(PRIORRESULTS!I20,Lookups!$A$1:$B$700,2,FALSE),"")</f>
        <v/>
      </c>
      <c r="K21" s="55" t="str">
        <f>IFERROR(VLOOKUP(PRIORRESULTS!J20,Lookups!$A$1:$B$700,2,FALSE),"")</f>
        <v/>
      </c>
      <c r="L21" s="55" t="str">
        <f>IFERROR(VLOOKUP(PRIORRESULTS!K20,Lookups!$A$1:$B$700,2,FALSE),"")</f>
        <v/>
      </c>
      <c r="M21" s="55" t="str">
        <f>IFERROR(VLOOKUP(PRIORRESULTS!L20,Lookups!$A$1:$B$700,2,FALSE),"")</f>
        <v/>
      </c>
      <c r="N21" s="55" t="str">
        <f>IFERROR(VLOOKUP(PRIORRESULTS!M20,Lookups!$A$1:$B$700,2,FALSE),"")</f>
        <v/>
      </c>
      <c r="O21" s="55" t="str">
        <f>IFERROR(VLOOKUP(PRIORRESULTS!N20,Lookups!$A$1:$B$700,2,FALSE),"")</f>
        <v/>
      </c>
      <c r="P21" s="55" t="str">
        <f>IFERROR(VLOOKUP(PRIORRESULTS!O20,Lookups!$A$1:$B$700,2,FALSE),"")</f>
        <v/>
      </c>
      <c r="Q21" s="562" t="str">
        <f>IFERROR(VLOOKUP(PRIORRESULTS!L20,Lookups!$A$1:$B$700,2,FALSE),"")</f>
        <v/>
      </c>
      <c r="R21" t="str">
        <f>IFERROR(VLOOKUP(PRIORRESULTS!M20,Lookups!$A$1:$B$700,2,FALSE),"")</f>
        <v/>
      </c>
      <c r="S21" t="str">
        <f>IFERROR(VLOOKUP(PRIORRESULTS!N20,Lookups!$A$1:$B$700,2,FALSE),"")</f>
        <v/>
      </c>
      <c r="T21" t="str">
        <f>IFERROR(VLOOKUP(PRIORRESULTS!O20,Lookups!$A$1:$B$700,2,FALSE),"")</f>
        <v/>
      </c>
      <c r="U21" t="str">
        <f>IFERROR(VLOOKUP(PRIORRESULTS!P20,Lookups!$A$1:$B$700,2,FALSE),"")</f>
        <v/>
      </c>
      <c r="V21" t="str">
        <f>IFERROR(VLOOKUP(PRIORRESULTS!Q20,Lookups!$A$1:$B$700,2,FALSE),"")</f>
        <v/>
      </c>
      <c r="W21" t="str">
        <f>IFERROR(VLOOKUP(PRIORRESULTS!R20,Lookups!$A$1:$B$700,2,FALSE),"")</f>
        <v/>
      </c>
      <c r="X21" t="str">
        <f>IFERROR(VLOOKUP(PRIORRESULTS!S20,Lookups!$A$1:$B$700,2,FALSE),"")</f>
        <v/>
      </c>
      <c r="Y21" t="str">
        <f>IFERROR(VLOOKUP(PRIORRESULTS!U20,Lookups!$A$1:$B$700,2,FALSE),"")</f>
        <v/>
      </c>
      <c r="Z21" t="str">
        <f>IFERROR(VLOOKUP(PRIORRESULTS!V20,Lookups!$A$1:$B$700,2,FALSE),"")</f>
        <v/>
      </c>
      <c r="AA21" t="str">
        <f>IFERROR(VLOOKUP(PRIORRESULTS!W20,Lookups!$A$1:$B$700,2,FALSE),"")</f>
        <v/>
      </c>
    </row>
    <row r="22" spans="1:27" x14ac:dyDescent="0.25">
      <c r="A22" t="str">
        <f>PRIORRESULTS!A21</f>
        <v>Walton-Ryan, Lola</v>
      </c>
      <c r="B22" t="str">
        <f>PRIORRESULTS!B21</f>
        <v>10JNE</v>
      </c>
      <c r="C22" t="str">
        <f>PRIORRESULTS!C21</f>
        <v>F</v>
      </c>
      <c r="E22" s="55">
        <f>IFERROR(VLOOKUP(PRIORRESULTS!D21,Lookups!$A$1:$B$700,2,FALSE),"")</f>
        <v>7</v>
      </c>
      <c r="F22" s="55" t="str">
        <f>IFERROR(VLOOKUP(PRIORRESULTS!E21,Lookups!$A$1:$B$700,2,FALSE),"")</f>
        <v/>
      </c>
      <c r="G22" s="55" t="str">
        <f>IFERROR(VLOOKUP(PRIORRESULTS!F21,Lookups!$A$1:$B$700,2,FALSE),"")</f>
        <v/>
      </c>
      <c r="H22" s="55" t="str">
        <f>IFERROR(VLOOKUP(PRIORRESULTS!G21,Lookups!$A$1:$B$700,2,FALSE),"")</f>
        <v/>
      </c>
      <c r="I22" s="55" t="str">
        <f>IFERROR(VLOOKUP(PRIORRESULTS!H21,Lookups!$A$1:$B$700,2,FALSE),"")</f>
        <v/>
      </c>
      <c r="J22" s="55" t="str">
        <f>IFERROR(VLOOKUP(PRIORRESULTS!I21,Lookups!$A$1:$B$700,2,FALSE),"")</f>
        <v/>
      </c>
      <c r="K22" s="55" t="str">
        <f>IFERROR(VLOOKUP(PRIORRESULTS!J21,Lookups!$A$1:$B$700,2,FALSE),"")</f>
        <v/>
      </c>
      <c r="L22" s="55" t="str">
        <f>IFERROR(VLOOKUP(PRIORRESULTS!K21,Lookups!$A$1:$B$700,2,FALSE),"")</f>
        <v/>
      </c>
      <c r="M22" s="55" t="str">
        <f>IFERROR(VLOOKUP(PRIORRESULTS!L21,Lookups!$A$1:$B$700,2,FALSE),"")</f>
        <v/>
      </c>
      <c r="N22" s="55" t="str">
        <f>IFERROR(VLOOKUP(PRIORRESULTS!M21,Lookups!$A$1:$B$700,2,FALSE),"")</f>
        <v/>
      </c>
      <c r="O22" s="55" t="str">
        <f>IFERROR(VLOOKUP(PRIORRESULTS!N21,Lookups!$A$1:$B$700,2,FALSE),"")</f>
        <v/>
      </c>
      <c r="P22" s="55" t="str">
        <f>IFERROR(VLOOKUP(PRIORRESULTS!O21,Lookups!$A$1:$B$700,2,FALSE),"")</f>
        <v/>
      </c>
      <c r="Q22" s="562" t="str">
        <f>IFERROR(VLOOKUP(PRIORRESULTS!L21,Lookups!$A$1:$B$700,2,FALSE),"")</f>
        <v/>
      </c>
      <c r="R22" t="str">
        <f>IFERROR(VLOOKUP(PRIORRESULTS!M21,Lookups!$A$1:$B$700,2,FALSE),"")</f>
        <v/>
      </c>
      <c r="S22" t="str">
        <f>IFERROR(VLOOKUP(PRIORRESULTS!N21,Lookups!$A$1:$B$700,2,FALSE),"")</f>
        <v/>
      </c>
      <c r="T22" t="str">
        <f>IFERROR(VLOOKUP(PRIORRESULTS!O21,Lookups!$A$1:$B$700,2,FALSE),"")</f>
        <v/>
      </c>
      <c r="U22" t="str">
        <f>IFERROR(VLOOKUP(PRIORRESULTS!P21,Lookups!$A$1:$B$700,2,FALSE),"")</f>
        <v/>
      </c>
      <c r="V22" t="str">
        <f>IFERROR(VLOOKUP(PRIORRESULTS!Q21,Lookups!$A$1:$B$700,2,FALSE),"")</f>
        <v/>
      </c>
      <c r="W22" t="str">
        <f>IFERROR(VLOOKUP(PRIORRESULTS!R21,Lookups!$A$1:$B$700,2,FALSE),"")</f>
        <v/>
      </c>
      <c r="X22" t="str">
        <f>IFERROR(VLOOKUP(PRIORRESULTS!S21,Lookups!$A$1:$B$700,2,FALSE),"")</f>
        <v/>
      </c>
      <c r="Y22" t="str">
        <f>IFERROR(VLOOKUP(PRIORRESULTS!U21,Lookups!$A$1:$B$700,2,FALSE),"")</f>
        <v/>
      </c>
      <c r="Z22" t="str">
        <f>IFERROR(VLOOKUP(PRIORRESULTS!V21,Lookups!$A$1:$B$700,2,FALSE),"")</f>
        <v/>
      </c>
      <c r="AA22" t="str">
        <f>IFERROR(VLOOKUP(PRIORRESULTS!W21,Lookups!$A$1:$B$700,2,FALSE),"")</f>
        <v/>
      </c>
    </row>
    <row r="23" spans="1:27" x14ac:dyDescent="0.25">
      <c r="A23" t="str">
        <f>PRIORRESULTS!A22</f>
        <v>Bath, Natalie</v>
      </c>
      <c r="B23" t="str">
        <f>PRIORRESULTS!B22</f>
        <v>10KKN</v>
      </c>
      <c r="C23" t="str">
        <f>PRIORRESULTS!C22</f>
        <v>F</v>
      </c>
      <c r="E23" s="55">
        <f>IFERROR(VLOOKUP(PRIORRESULTS!D22,Lookups!$A$1:$B$700,2,FALSE),"")</f>
        <v>8</v>
      </c>
      <c r="F23" s="55" t="str">
        <f>IFERROR(VLOOKUP(PRIORRESULTS!E22,Lookups!$A$1:$B$700,2,FALSE),"")</f>
        <v/>
      </c>
      <c r="G23" s="55" t="str">
        <f>IFERROR(VLOOKUP(PRIORRESULTS!F22,Lookups!$A$1:$B$700,2,FALSE),"")</f>
        <v/>
      </c>
      <c r="H23" s="55" t="str">
        <f>IFERROR(VLOOKUP(PRIORRESULTS!G22,Lookups!$A$1:$B$700,2,FALSE),"")</f>
        <v/>
      </c>
      <c r="I23" s="55" t="str">
        <f>IFERROR(VLOOKUP(PRIORRESULTS!H22,Lookups!$A$1:$B$700,2,FALSE),"")</f>
        <v/>
      </c>
      <c r="J23" s="55" t="str">
        <f>IFERROR(VLOOKUP(PRIORRESULTS!I22,Lookups!$A$1:$B$700,2,FALSE),"")</f>
        <v/>
      </c>
      <c r="K23" s="55" t="str">
        <f>IFERROR(VLOOKUP(PRIORRESULTS!J22,Lookups!$A$1:$B$700,2,FALSE),"")</f>
        <v/>
      </c>
      <c r="L23" s="55" t="str">
        <f>IFERROR(VLOOKUP(PRIORRESULTS!K22,Lookups!$A$1:$B$700,2,FALSE),"")</f>
        <v/>
      </c>
      <c r="M23" s="55" t="str">
        <f>IFERROR(VLOOKUP(PRIORRESULTS!L22,Lookups!$A$1:$B$700,2,FALSE),"")</f>
        <v/>
      </c>
      <c r="N23" s="55" t="str">
        <f>IFERROR(VLOOKUP(PRIORRESULTS!M22,Lookups!$A$1:$B$700,2,FALSE),"")</f>
        <v/>
      </c>
      <c r="O23" s="55" t="str">
        <f>IFERROR(VLOOKUP(PRIORRESULTS!N22,Lookups!$A$1:$B$700,2,FALSE),"")</f>
        <v/>
      </c>
      <c r="P23" s="55" t="str">
        <f>IFERROR(VLOOKUP(PRIORRESULTS!O22,Lookups!$A$1:$B$700,2,FALSE),"")</f>
        <v/>
      </c>
      <c r="Q23" s="562" t="str">
        <f>IFERROR(VLOOKUP(PRIORRESULTS!L22,Lookups!$A$1:$B$700,2,FALSE),"")</f>
        <v/>
      </c>
      <c r="R23" t="str">
        <f>IFERROR(VLOOKUP(PRIORRESULTS!M22,Lookups!$A$1:$B$700,2,FALSE),"")</f>
        <v/>
      </c>
      <c r="S23" t="str">
        <f>IFERROR(VLOOKUP(PRIORRESULTS!N22,Lookups!$A$1:$B$700,2,FALSE),"")</f>
        <v/>
      </c>
      <c r="T23" t="str">
        <f>IFERROR(VLOOKUP(PRIORRESULTS!O22,Lookups!$A$1:$B$700,2,FALSE),"")</f>
        <v/>
      </c>
      <c r="U23" t="str">
        <f>IFERROR(VLOOKUP(PRIORRESULTS!P22,Lookups!$A$1:$B$700,2,FALSE),"")</f>
        <v/>
      </c>
      <c r="V23" t="str">
        <f>IFERROR(VLOOKUP(PRIORRESULTS!Q22,Lookups!$A$1:$B$700,2,FALSE),"")</f>
        <v/>
      </c>
      <c r="W23" t="str">
        <f>IFERROR(VLOOKUP(PRIORRESULTS!R22,Lookups!$A$1:$B$700,2,FALSE),"")</f>
        <v/>
      </c>
      <c r="X23" t="str">
        <f>IFERROR(VLOOKUP(PRIORRESULTS!S22,Lookups!$A$1:$B$700,2,FALSE),"")</f>
        <v/>
      </c>
      <c r="Y23" t="str">
        <f>IFERROR(VLOOKUP(PRIORRESULTS!U22,Lookups!$A$1:$B$700,2,FALSE),"")</f>
        <v/>
      </c>
      <c r="Z23" t="str">
        <f>IFERROR(VLOOKUP(PRIORRESULTS!V22,Lookups!$A$1:$B$700,2,FALSE),"")</f>
        <v/>
      </c>
      <c r="AA23" t="str">
        <f>IFERROR(VLOOKUP(PRIORRESULTS!W22,Lookups!$A$1:$B$700,2,FALSE),"")</f>
        <v/>
      </c>
    </row>
    <row r="24" spans="1:27" x14ac:dyDescent="0.25">
      <c r="A24" t="str">
        <f>PRIORRESULTS!A23</f>
        <v>Streicher Rootman, Mika</v>
      </c>
      <c r="B24" t="str">
        <f>PRIORRESULTS!B23</f>
        <v>10JNE</v>
      </c>
      <c r="C24" t="str">
        <f>PRIORRESULTS!C23</f>
        <v>F</v>
      </c>
      <c r="E24" s="55">
        <f>IFERROR(VLOOKUP(PRIORRESULTS!D23,Lookups!$A$1:$B$700,2,FALSE),"")</f>
        <v>8</v>
      </c>
      <c r="F24" s="55" t="str">
        <f>IFERROR(VLOOKUP(PRIORRESULTS!E23,Lookups!$A$1:$B$700,2,FALSE),"")</f>
        <v/>
      </c>
      <c r="G24" s="55" t="str">
        <f>IFERROR(VLOOKUP(PRIORRESULTS!F23,Lookups!$A$1:$B$700,2,FALSE),"")</f>
        <v/>
      </c>
      <c r="H24" s="55" t="str">
        <f>IFERROR(VLOOKUP(PRIORRESULTS!G23,Lookups!$A$1:$B$700,2,FALSE),"")</f>
        <v/>
      </c>
      <c r="I24" s="55" t="str">
        <f>IFERROR(VLOOKUP(PRIORRESULTS!H23,Lookups!$A$1:$B$700,2,FALSE),"")</f>
        <v/>
      </c>
      <c r="J24" s="55" t="str">
        <f>IFERROR(VLOOKUP(PRIORRESULTS!I23,Lookups!$A$1:$B$700,2,FALSE),"")</f>
        <v/>
      </c>
      <c r="K24" s="55" t="str">
        <f>IFERROR(VLOOKUP(PRIORRESULTS!J23,Lookups!$A$1:$B$700,2,FALSE),"")</f>
        <v/>
      </c>
      <c r="L24" s="55" t="str">
        <f>IFERROR(VLOOKUP(PRIORRESULTS!K23,Lookups!$A$1:$B$700,2,FALSE),"")</f>
        <v/>
      </c>
      <c r="M24" s="55" t="str">
        <f>IFERROR(VLOOKUP(PRIORRESULTS!L23,Lookups!$A$1:$B$700,2,FALSE),"")</f>
        <v/>
      </c>
      <c r="N24" s="55" t="str">
        <f>IFERROR(VLOOKUP(PRIORRESULTS!M23,Lookups!$A$1:$B$700,2,FALSE),"")</f>
        <v/>
      </c>
      <c r="O24" s="55" t="str">
        <f>IFERROR(VLOOKUP(PRIORRESULTS!N23,Lookups!$A$1:$B$700,2,FALSE),"")</f>
        <v/>
      </c>
      <c r="P24" s="55" t="str">
        <f>IFERROR(VLOOKUP(PRIORRESULTS!O23,Lookups!$A$1:$B$700,2,FALSE),"")</f>
        <v/>
      </c>
      <c r="Q24" s="562" t="str">
        <f>IFERROR(VLOOKUP(PRIORRESULTS!L23,Lookups!$A$1:$B$700,2,FALSE),"")</f>
        <v/>
      </c>
      <c r="R24" t="str">
        <f>IFERROR(VLOOKUP(PRIORRESULTS!M23,Lookups!$A$1:$B$700,2,FALSE),"")</f>
        <v/>
      </c>
      <c r="S24" t="str">
        <f>IFERROR(VLOOKUP(PRIORRESULTS!N23,Lookups!$A$1:$B$700,2,FALSE),"")</f>
        <v/>
      </c>
      <c r="T24" t="str">
        <f>IFERROR(VLOOKUP(PRIORRESULTS!O23,Lookups!$A$1:$B$700,2,FALSE),"")</f>
        <v/>
      </c>
      <c r="U24" t="str">
        <f>IFERROR(VLOOKUP(PRIORRESULTS!P23,Lookups!$A$1:$B$700,2,FALSE),"")</f>
        <v/>
      </c>
      <c r="V24" t="str">
        <f>IFERROR(VLOOKUP(PRIORRESULTS!Q23,Lookups!$A$1:$B$700,2,FALSE),"")</f>
        <v/>
      </c>
      <c r="W24" t="str">
        <f>IFERROR(VLOOKUP(PRIORRESULTS!R23,Lookups!$A$1:$B$700,2,FALSE),"")</f>
        <v/>
      </c>
      <c r="X24" t="str">
        <f>IFERROR(VLOOKUP(PRIORRESULTS!S23,Lookups!$A$1:$B$700,2,FALSE),"")</f>
        <v/>
      </c>
      <c r="Y24" t="str">
        <f>IFERROR(VLOOKUP(PRIORRESULTS!U23,Lookups!$A$1:$B$700,2,FALSE),"")</f>
        <v/>
      </c>
      <c r="Z24" t="str">
        <f>IFERROR(VLOOKUP(PRIORRESULTS!V23,Lookups!$A$1:$B$700,2,FALSE),"")</f>
        <v/>
      </c>
      <c r="AA24" t="str">
        <f>IFERROR(VLOOKUP(PRIORRESULTS!W23,Lookups!$A$1:$B$700,2,FALSE),"")</f>
        <v/>
      </c>
    </row>
    <row r="25" spans="1:27" x14ac:dyDescent="0.25">
      <c r="A25" t="str">
        <f>PRIORRESULTS!A24</f>
        <v>Igoe, Niamh</v>
      </c>
      <c r="B25" t="str">
        <f>PRIORRESULTS!B24</f>
        <v>10KKN</v>
      </c>
      <c r="C25" t="str">
        <f>PRIORRESULTS!C24</f>
        <v>F</v>
      </c>
      <c r="E25" s="55">
        <f>IFERROR(VLOOKUP(PRIORRESULTS!D24,Lookups!$A$1:$B$700,2,FALSE),"")</f>
        <v>9</v>
      </c>
      <c r="F25" s="55" t="str">
        <f>IFERROR(VLOOKUP(PRIORRESULTS!E24,Lookups!$A$1:$B$700,2,FALSE),"")</f>
        <v/>
      </c>
      <c r="G25" s="55" t="str">
        <f>IFERROR(VLOOKUP(PRIORRESULTS!F24,Lookups!$A$1:$B$700,2,FALSE),"")</f>
        <v/>
      </c>
      <c r="H25" s="55" t="str">
        <f>IFERROR(VLOOKUP(PRIORRESULTS!G24,Lookups!$A$1:$B$700,2,FALSE),"")</f>
        <v/>
      </c>
      <c r="I25" s="55" t="str">
        <f>IFERROR(VLOOKUP(PRIORRESULTS!H24,Lookups!$A$1:$B$700,2,FALSE),"")</f>
        <v/>
      </c>
      <c r="J25" s="55" t="str">
        <f>IFERROR(VLOOKUP(PRIORRESULTS!I24,Lookups!$A$1:$B$700,2,FALSE),"")</f>
        <v/>
      </c>
      <c r="K25" s="55" t="str">
        <f>IFERROR(VLOOKUP(PRIORRESULTS!J24,Lookups!$A$1:$B$700,2,FALSE),"")</f>
        <v/>
      </c>
      <c r="L25" s="55" t="str">
        <f>IFERROR(VLOOKUP(PRIORRESULTS!K24,Lookups!$A$1:$B$700,2,FALSE),"")</f>
        <v/>
      </c>
      <c r="M25" s="55" t="str">
        <f>IFERROR(VLOOKUP(PRIORRESULTS!L24,Lookups!$A$1:$B$700,2,FALSE),"")</f>
        <v/>
      </c>
      <c r="N25" s="55" t="str">
        <f>IFERROR(VLOOKUP(PRIORRESULTS!M24,Lookups!$A$1:$B$700,2,FALSE),"")</f>
        <v/>
      </c>
      <c r="O25" s="55" t="str">
        <f>IFERROR(VLOOKUP(PRIORRESULTS!N24,Lookups!$A$1:$B$700,2,FALSE),"")</f>
        <v/>
      </c>
      <c r="P25" s="55" t="str">
        <f>IFERROR(VLOOKUP(PRIORRESULTS!O24,Lookups!$A$1:$B$700,2,FALSE),"")</f>
        <v/>
      </c>
      <c r="Q25" s="562" t="str">
        <f>IFERROR(VLOOKUP(PRIORRESULTS!L24,Lookups!$A$1:$B$700,2,FALSE),"")</f>
        <v/>
      </c>
      <c r="R25" t="str">
        <f>IFERROR(VLOOKUP(PRIORRESULTS!M24,Lookups!$A$1:$B$700,2,FALSE),"")</f>
        <v/>
      </c>
      <c r="S25" t="str">
        <f>IFERROR(VLOOKUP(PRIORRESULTS!N24,Lookups!$A$1:$B$700,2,FALSE),"")</f>
        <v/>
      </c>
      <c r="T25" t="str">
        <f>IFERROR(VLOOKUP(PRIORRESULTS!O24,Lookups!$A$1:$B$700,2,FALSE),"")</f>
        <v/>
      </c>
      <c r="U25" t="str">
        <f>IFERROR(VLOOKUP(PRIORRESULTS!P24,Lookups!$A$1:$B$700,2,FALSE),"")</f>
        <v/>
      </c>
      <c r="V25" t="str">
        <f>IFERROR(VLOOKUP(PRIORRESULTS!Q24,Lookups!$A$1:$B$700,2,FALSE),"")</f>
        <v/>
      </c>
      <c r="W25" t="str">
        <f>IFERROR(VLOOKUP(PRIORRESULTS!R24,Lookups!$A$1:$B$700,2,FALSE),"")</f>
        <v/>
      </c>
      <c r="X25" t="str">
        <f>IFERROR(VLOOKUP(PRIORRESULTS!S24,Lookups!$A$1:$B$700,2,FALSE),"")</f>
        <v/>
      </c>
      <c r="Y25" t="str">
        <f>IFERROR(VLOOKUP(PRIORRESULTS!U24,Lookups!$A$1:$B$700,2,FALSE),"")</f>
        <v/>
      </c>
      <c r="Z25" t="str">
        <f>IFERROR(VLOOKUP(PRIORRESULTS!V24,Lookups!$A$1:$B$700,2,FALSE),"")</f>
        <v/>
      </c>
      <c r="AA25" t="str">
        <f>IFERROR(VLOOKUP(PRIORRESULTS!W24,Lookups!$A$1:$B$700,2,FALSE),"")</f>
        <v/>
      </c>
    </row>
    <row r="26" spans="1:27" x14ac:dyDescent="0.25">
      <c r="A26" t="str">
        <f>PRIORRESULTS!A25</f>
        <v>Hawkins, Summer</v>
      </c>
      <c r="B26" t="str">
        <f>PRIORRESULTS!B25</f>
        <v>10SDA</v>
      </c>
      <c r="C26" t="str">
        <f>PRIORRESULTS!C25</f>
        <v>F</v>
      </c>
      <c r="E26" s="55" t="str">
        <f>IFERROR(VLOOKUP(PRIORRESULTS!D25,Lookups!$A$1:$B$700,2,FALSE),"")</f>
        <v/>
      </c>
      <c r="F26" s="55">
        <f>IFERROR(VLOOKUP(PRIORRESULTS!E25,Lookups!$A$1:$B$700,2,FALSE),"")</f>
        <v>3</v>
      </c>
      <c r="G26" s="55" t="str">
        <f>IFERROR(VLOOKUP(PRIORRESULTS!F25,Lookups!$A$1:$B$700,2,FALSE),"")</f>
        <v/>
      </c>
      <c r="H26" s="55" t="str">
        <f>IFERROR(VLOOKUP(PRIORRESULTS!G25,Lookups!$A$1:$B$700,2,FALSE),"")</f>
        <v/>
      </c>
      <c r="I26" s="55" t="str">
        <f>IFERROR(VLOOKUP(PRIORRESULTS!H25,Lookups!$A$1:$B$700,2,FALSE),"")</f>
        <v/>
      </c>
      <c r="J26" s="55" t="str">
        <f>IFERROR(VLOOKUP(PRIORRESULTS!I25,Lookups!$A$1:$B$700,2,FALSE),"")</f>
        <v/>
      </c>
      <c r="K26" s="55" t="str">
        <f>IFERROR(VLOOKUP(PRIORRESULTS!J25,Lookups!$A$1:$B$700,2,FALSE),"")</f>
        <v/>
      </c>
      <c r="L26" s="55" t="str">
        <f>IFERROR(VLOOKUP(PRIORRESULTS!K25,Lookups!$A$1:$B$700,2,FALSE),"")</f>
        <v/>
      </c>
      <c r="M26" s="55" t="str">
        <f>IFERROR(VLOOKUP(PRIORRESULTS!L25,Lookups!$A$1:$B$700,2,FALSE),"")</f>
        <v/>
      </c>
      <c r="N26" s="55" t="str">
        <f>IFERROR(VLOOKUP(PRIORRESULTS!M25,Lookups!$A$1:$B$700,2,FALSE),"")</f>
        <v/>
      </c>
      <c r="O26" s="55" t="str">
        <f>IFERROR(VLOOKUP(PRIORRESULTS!N25,Lookups!$A$1:$B$700,2,FALSE),"")</f>
        <v/>
      </c>
      <c r="P26" s="55" t="str">
        <f>IFERROR(VLOOKUP(PRIORRESULTS!O25,Lookups!$A$1:$B$700,2,FALSE),"")</f>
        <v/>
      </c>
      <c r="Q26" s="562" t="str">
        <f>IFERROR(VLOOKUP(PRIORRESULTS!L25,Lookups!$A$1:$B$700,2,FALSE),"")</f>
        <v/>
      </c>
      <c r="R26" t="str">
        <f>IFERROR(VLOOKUP(PRIORRESULTS!M25,Lookups!$A$1:$B$700,2,FALSE),"")</f>
        <v/>
      </c>
      <c r="S26" t="str">
        <f>IFERROR(VLOOKUP(PRIORRESULTS!N25,Lookups!$A$1:$B$700,2,FALSE),"")</f>
        <v/>
      </c>
      <c r="T26" t="str">
        <f>IFERROR(VLOOKUP(PRIORRESULTS!O25,Lookups!$A$1:$B$700,2,FALSE),"")</f>
        <v/>
      </c>
      <c r="U26" t="str">
        <f>IFERROR(VLOOKUP(PRIORRESULTS!P25,Lookups!$A$1:$B$700,2,FALSE),"")</f>
        <v/>
      </c>
      <c r="V26" t="str">
        <f>IFERROR(VLOOKUP(PRIORRESULTS!Q25,Lookups!$A$1:$B$700,2,FALSE),"")</f>
        <v/>
      </c>
      <c r="W26" t="str">
        <f>IFERROR(VLOOKUP(PRIORRESULTS!R25,Lookups!$A$1:$B$700,2,FALSE),"")</f>
        <v/>
      </c>
      <c r="X26" t="str">
        <f>IFERROR(VLOOKUP(PRIORRESULTS!S25,Lookups!$A$1:$B$700,2,FALSE),"")</f>
        <v/>
      </c>
      <c r="Y26" t="str">
        <f>IFERROR(VLOOKUP(PRIORRESULTS!U25,Lookups!$A$1:$B$700,2,FALSE),"")</f>
        <v/>
      </c>
      <c r="Z26" t="str">
        <f>IFERROR(VLOOKUP(PRIORRESULTS!V25,Lookups!$A$1:$B$700,2,FALSE),"")</f>
        <v/>
      </c>
      <c r="AA26" t="str">
        <f>IFERROR(VLOOKUP(PRIORRESULTS!W25,Lookups!$A$1:$B$700,2,FALSE),"")</f>
        <v/>
      </c>
    </row>
    <row r="27" spans="1:27" x14ac:dyDescent="0.25">
      <c r="A27" t="str">
        <f>PRIORRESULTS!A26</f>
        <v>Puckering-Green, Jake</v>
      </c>
      <c r="B27" t="str">
        <f>PRIORRESULTS!B26</f>
        <v>10SPI</v>
      </c>
      <c r="C27" t="str">
        <f>PRIORRESULTS!C26</f>
        <v>M</v>
      </c>
      <c r="E27" s="55" t="str">
        <f>IFERROR(VLOOKUP(PRIORRESULTS!D26,Lookups!$A$1:$B$700,2,FALSE),"")</f>
        <v/>
      </c>
      <c r="F27" s="55">
        <f>IFERROR(VLOOKUP(PRIORRESULTS!E26,Lookups!$A$1:$B$700,2,FALSE),"")</f>
        <v>3</v>
      </c>
      <c r="G27" s="55" t="str">
        <f>IFERROR(VLOOKUP(PRIORRESULTS!F26,Lookups!$A$1:$B$700,2,FALSE),"")</f>
        <v/>
      </c>
      <c r="H27" s="55" t="str">
        <f>IFERROR(VLOOKUP(PRIORRESULTS!G26,Lookups!$A$1:$B$700,2,FALSE),"")</f>
        <v/>
      </c>
      <c r="I27" s="55" t="str">
        <f>IFERROR(VLOOKUP(PRIORRESULTS!H26,Lookups!$A$1:$B$700,2,FALSE),"")</f>
        <v/>
      </c>
      <c r="J27" s="55" t="str">
        <f>IFERROR(VLOOKUP(PRIORRESULTS!I26,Lookups!$A$1:$B$700,2,FALSE),"")</f>
        <v/>
      </c>
      <c r="K27" s="55" t="str">
        <f>IFERROR(VLOOKUP(PRIORRESULTS!J26,Lookups!$A$1:$B$700,2,FALSE),"")</f>
        <v/>
      </c>
      <c r="L27" s="55" t="str">
        <f>IFERROR(VLOOKUP(PRIORRESULTS!K26,Lookups!$A$1:$B$700,2,FALSE),"")</f>
        <v/>
      </c>
      <c r="M27" s="55" t="str">
        <f>IFERROR(VLOOKUP(PRIORRESULTS!L26,Lookups!$A$1:$B$700,2,FALSE),"")</f>
        <v/>
      </c>
      <c r="N27" s="55" t="str">
        <f>IFERROR(VLOOKUP(PRIORRESULTS!M26,Lookups!$A$1:$B$700,2,FALSE),"")</f>
        <v/>
      </c>
      <c r="O27" s="55" t="str">
        <f>IFERROR(VLOOKUP(PRIORRESULTS!N26,Lookups!$A$1:$B$700,2,FALSE),"")</f>
        <v/>
      </c>
      <c r="P27" s="55" t="str">
        <f>IFERROR(VLOOKUP(PRIORRESULTS!O26,Lookups!$A$1:$B$700,2,FALSE),"")</f>
        <v/>
      </c>
      <c r="Q27" s="562" t="str">
        <f>IFERROR(VLOOKUP(PRIORRESULTS!L26,Lookups!$A$1:$B$700,2,FALSE),"")</f>
        <v/>
      </c>
      <c r="R27" t="str">
        <f>IFERROR(VLOOKUP(PRIORRESULTS!M26,Lookups!$A$1:$B$700,2,FALSE),"")</f>
        <v/>
      </c>
      <c r="S27" t="str">
        <f>IFERROR(VLOOKUP(PRIORRESULTS!N26,Lookups!$A$1:$B$700,2,FALSE),"")</f>
        <v/>
      </c>
      <c r="T27" t="str">
        <f>IFERROR(VLOOKUP(PRIORRESULTS!O26,Lookups!$A$1:$B$700,2,FALSE),"")</f>
        <v/>
      </c>
      <c r="U27" t="str">
        <f>IFERROR(VLOOKUP(PRIORRESULTS!P26,Lookups!$A$1:$B$700,2,FALSE),"")</f>
        <v/>
      </c>
      <c r="V27" t="str">
        <f>IFERROR(VLOOKUP(PRIORRESULTS!Q26,Lookups!$A$1:$B$700,2,FALSE),"")</f>
        <v/>
      </c>
      <c r="W27" t="str">
        <f>IFERROR(VLOOKUP(PRIORRESULTS!R26,Lookups!$A$1:$B$700,2,FALSE),"")</f>
        <v/>
      </c>
      <c r="X27" t="str">
        <f>IFERROR(VLOOKUP(PRIORRESULTS!S26,Lookups!$A$1:$B$700,2,FALSE),"")</f>
        <v/>
      </c>
      <c r="Y27" t="str">
        <f>IFERROR(VLOOKUP(PRIORRESULTS!U26,Lookups!$A$1:$B$700,2,FALSE),"")</f>
        <v/>
      </c>
      <c r="Z27" t="str">
        <f>IFERROR(VLOOKUP(PRIORRESULTS!V26,Lookups!$A$1:$B$700,2,FALSE),"")</f>
        <v/>
      </c>
      <c r="AA27" t="str">
        <f>IFERROR(VLOOKUP(PRIORRESULTS!W26,Lookups!$A$1:$B$700,2,FALSE),"")</f>
        <v/>
      </c>
    </row>
    <row r="28" spans="1:27" x14ac:dyDescent="0.25">
      <c r="A28" t="str">
        <f>PRIORRESULTS!A27</f>
        <v>Taft, Alfie</v>
      </c>
      <c r="B28" t="str">
        <f>PRIORRESULTS!B27</f>
        <v>10SK</v>
      </c>
      <c r="C28" t="str">
        <f>PRIORRESULTS!C27</f>
        <v>M</v>
      </c>
      <c r="E28" s="55" t="str">
        <f>IFERROR(VLOOKUP(PRIORRESULTS!D27,Lookups!$A$1:$B$700,2,FALSE),"")</f>
        <v/>
      </c>
      <c r="F28" s="55">
        <f>IFERROR(VLOOKUP(PRIORRESULTS!E27,Lookups!$A$1:$B$700,2,FALSE),"")</f>
        <v>3</v>
      </c>
      <c r="G28" s="55" t="str">
        <f>IFERROR(VLOOKUP(PRIORRESULTS!F27,Lookups!$A$1:$B$700,2,FALSE),"")</f>
        <v/>
      </c>
      <c r="H28" s="55" t="str">
        <f>IFERROR(VLOOKUP(PRIORRESULTS!G27,Lookups!$A$1:$B$700,2,FALSE),"")</f>
        <v/>
      </c>
      <c r="I28" s="55" t="str">
        <f>IFERROR(VLOOKUP(PRIORRESULTS!H27,Lookups!$A$1:$B$700,2,FALSE),"")</f>
        <v/>
      </c>
      <c r="J28" s="55" t="str">
        <f>IFERROR(VLOOKUP(PRIORRESULTS!I27,Lookups!$A$1:$B$700,2,FALSE),"")</f>
        <v/>
      </c>
      <c r="K28" s="55" t="str">
        <f>IFERROR(VLOOKUP(PRIORRESULTS!J27,Lookups!$A$1:$B$700,2,FALSE),"")</f>
        <v/>
      </c>
      <c r="L28" s="55" t="str">
        <f>IFERROR(VLOOKUP(PRIORRESULTS!K27,Lookups!$A$1:$B$700,2,FALSE),"")</f>
        <v/>
      </c>
      <c r="M28" s="55" t="str">
        <f>IFERROR(VLOOKUP(PRIORRESULTS!L27,Lookups!$A$1:$B$700,2,FALSE),"")</f>
        <v/>
      </c>
      <c r="N28" s="55" t="str">
        <f>IFERROR(VLOOKUP(PRIORRESULTS!M27,Lookups!$A$1:$B$700,2,FALSE),"")</f>
        <v/>
      </c>
      <c r="O28" s="55" t="str">
        <f>IFERROR(VLOOKUP(PRIORRESULTS!N27,Lookups!$A$1:$B$700,2,FALSE),"")</f>
        <v/>
      </c>
      <c r="P28" s="55" t="str">
        <f>IFERROR(VLOOKUP(PRIORRESULTS!O27,Lookups!$A$1:$B$700,2,FALSE),"")</f>
        <v/>
      </c>
      <c r="Q28" s="562" t="str">
        <f>IFERROR(VLOOKUP(PRIORRESULTS!L27,Lookups!$A$1:$B$700,2,FALSE),"")</f>
        <v/>
      </c>
      <c r="R28" t="str">
        <f>IFERROR(VLOOKUP(PRIORRESULTS!M27,Lookups!$A$1:$B$700,2,FALSE),"")</f>
        <v/>
      </c>
      <c r="S28" t="str">
        <f>IFERROR(VLOOKUP(PRIORRESULTS!N27,Lookups!$A$1:$B$700,2,FALSE),"")</f>
        <v/>
      </c>
      <c r="T28" t="str">
        <f>IFERROR(VLOOKUP(PRIORRESULTS!O27,Lookups!$A$1:$B$700,2,FALSE),"")</f>
        <v/>
      </c>
      <c r="U28" t="str">
        <f>IFERROR(VLOOKUP(PRIORRESULTS!P27,Lookups!$A$1:$B$700,2,FALSE),"")</f>
        <v/>
      </c>
      <c r="V28" t="str">
        <f>IFERROR(VLOOKUP(PRIORRESULTS!Q27,Lookups!$A$1:$B$700,2,FALSE),"")</f>
        <v/>
      </c>
      <c r="W28" t="str">
        <f>IFERROR(VLOOKUP(PRIORRESULTS!R27,Lookups!$A$1:$B$700,2,FALSE),"")</f>
        <v/>
      </c>
      <c r="X28" t="str">
        <f>IFERROR(VLOOKUP(PRIORRESULTS!S27,Lookups!$A$1:$B$700,2,FALSE),"")</f>
        <v/>
      </c>
      <c r="Y28" t="str">
        <f>IFERROR(VLOOKUP(PRIORRESULTS!U27,Lookups!$A$1:$B$700,2,FALSE),"")</f>
        <v/>
      </c>
      <c r="Z28" t="str">
        <f>IFERROR(VLOOKUP(PRIORRESULTS!V27,Lookups!$A$1:$B$700,2,FALSE),"")</f>
        <v/>
      </c>
      <c r="AA28" t="str">
        <f>IFERROR(VLOOKUP(PRIORRESULTS!W27,Lookups!$A$1:$B$700,2,FALSE),"")</f>
        <v/>
      </c>
    </row>
    <row r="29" spans="1:27" x14ac:dyDescent="0.25">
      <c r="A29" t="str">
        <f>PRIORRESULTS!A28</f>
        <v>Anwar, Sara</v>
      </c>
      <c r="B29" t="str">
        <f>PRIORRESULTS!B28</f>
        <v>10KKN</v>
      </c>
      <c r="C29" t="str">
        <f>PRIORRESULTS!C28</f>
        <v>F</v>
      </c>
      <c r="E29" s="55" t="str">
        <f>IFERROR(VLOOKUP(PRIORRESULTS!D28,Lookups!$A$1:$B$700,2,FALSE),"")</f>
        <v/>
      </c>
      <c r="F29" s="55">
        <f>IFERROR(VLOOKUP(PRIORRESULTS!E28,Lookups!$A$1:$B$700,2,FALSE),"")</f>
        <v>4</v>
      </c>
      <c r="G29" s="55" t="str">
        <f>IFERROR(VLOOKUP(PRIORRESULTS!F28,Lookups!$A$1:$B$700,2,FALSE),"")</f>
        <v/>
      </c>
      <c r="H29" s="55" t="str">
        <f>IFERROR(VLOOKUP(PRIORRESULTS!G28,Lookups!$A$1:$B$700,2,FALSE),"")</f>
        <v/>
      </c>
      <c r="I29" s="55" t="str">
        <f>IFERROR(VLOOKUP(PRIORRESULTS!H28,Lookups!$A$1:$B$700,2,FALSE),"")</f>
        <v/>
      </c>
      <c r="J29" s="55" t="str">
        <f>IFERROR(VLOOKUP(PRIORRESULTS!I28,Lookups!$A$1:$B$700,2,FALSE),"")</f>
        <v/>
      </c>
      <c r="K29" s="55" t="str">
        <f>IFERROR(VLOOKUP(PRIORRESULTS!J28,Lookups!$A$1:$B$700,2,FALSE),"")</f>
        <v/>
      </c>
      <c r="L29" s="55" t="str">
        <f>IFERROR(VLOOKUP(PRIORRESULTS!K28,Lookups!$A$1:$B$700,2,FALSE),"")</f>
        <v/>
      </c>
      <c r="M29" s="55" t="str">
        <f>IFERROR(VLOOKUP(PRIORRESULTS!L28,Lookups!$A$1:$B$700,2,FALSE),"")</f>
        <v/>
      </c>
      <c r="N29" s="55" t="str">
        <f>IFERROR(VLOOKUP(PRIORRESULTS!M28,Lookups!$A$1:$B$700,2,FALSE),"")</f>
        <v/>
      </c>
      <c r="O29" s="55" t="str">
        <f>IFERROR(VLOOKUP(PRIORRESULTS!N28,Lookups!$A$1:$B$700,2,FALSE),"")</f>
        <v/>
      </c>
      <c r="P29" s="55" t="str">
        <f>IFERROR(VLOOKUP(PRIORRESULTS!O28,Lookups!$A$1:$B$700,2,FALSE),"")</f>
        <v/>
      </c>
      <c r="Q29" s="562" t="str">
        <f>IFERROR(VLOOKUP(PRIORRESULTS!L28,Lookups!$A$1:$B$700,2,FALSE),"")</f>
        <v/>
      </c>
      <c r="R29" t="str">
        <f>IFERROR(VLOOKUP(PRIORRESULTS!M28,Lookups!$A$1:$B$700,2,FALSE),"")</f>
        <v/>
      </c>
      <c r="S29" t="str">
        <f>IFERROR(VLOOKUP(PRIORRESULTS!N28,Lookups!$A$1:$B$700,2,FALSE),"")</f>
        <v/>
      </c>
      <c r="T29" t="str">
        <f>IFERROR(VLOOKUP(PRIORRESULTS!O28,Lookups!$A$1:$B$700,2,FALSE),"")</f>
        <v/>
      </c>
      <c r="U29" t="str">
        <f>IFERROR(VLOOKUP(PRIORRESULTS!P28,Lookups!$A$1:$B$700,2,FALSE),"")</f>
        <v/>
      </c>
      <c r="V29" t="str">
        <f>IFERROR(VLOOKUP(PRIORRESULTS!Q28,Lookups!$A$1:$B$700,2,FALSE),"")</f>
        <v/>
      </c>
      <c r="W29" t="str">
        <f>IFERROR(VLOOKUP(PRIORRESULTS!R28,Lookups!$A$1:$B$700,2,FALSE),"")</f>
        <v/>
      </c>
      <c r="X29" t="str">
        <f>IFERROR(VLOOKUP(PRIORRESULTS!S28,Lookups!$A$1:$B$700,2,FALSE),"")</f>
        <v/>
      </c>
      <c r="Y29" t="str">
        <f>IFERROR(VLOOKUP(PRIORRESULTS!U28,Lookups!$A$1:$B$700,2,FALSE),"")</f>
        <v/>
      </c>
      <c r="Z29" t="str">
        <f>IFERROR(VLOOKUP(PRIORRESULTS!V28,Lookups!$A$1:$B$700,2,FALSE),"")</f>
        <v/>
      </c>
      <c r="AA29" t="str">
        <f>IFERROR(VLOOKUP(PRIORRESULTS!W28,Lookups!$A$1:$B$700,2,FALSE),"")</f>
        <v/>
      </c>
    </row>
    <row r="30" spans="1:27" x14ac:dyDescent="0.25">
      <c r="A30" t="str">
        <f>PRIORRESULTS!A29</f>
        <v>Hinchliffe, Apollonia</v>
      </c>
      <c r="B30" t="str">
        <f>PRIORRESULTS!B29</f>
        <v>10JNE</v>
      </c>
      <c r="C30" t="str">
        <f>PRIORRESULTS!C29</f>
        <v>F</v>
      </c>
      <c r="E30" s="55" t="str">
        <f>IFERROR(VLOOKUP(PRIORRESULTS!D29,Lookups!$A$1:$B$700,2,FALSE),"")</f>
        <v/>
      </c>
      <c r="F30" s="55">
        <f>IFERROR(VLOOKUP(PRIORRESULTS!E29,Lookups!$A$1:$B$700,2,FALSE),"")</f>
        <v>4</v>
      </c>
      <c r="G30" s="55" t="str">
        <f>IFERROR(VLOOKUP(PRIORRESULTS!F29,Lookups!$A$1:$B$700,2,FALSE),"")</f>
        <v/>
      </c>
      <c r="H30" s="55" t="str">
        <f>IFERROR(VLOOKUP(PRIORRESULTS!G29,Lookups!$A$1:$B$700,2,FALSE),"")</f>
        <v/>
      </c>
      <c r="I30" s="55" t="str">
        <f>IFERROR(VLOOKUP(PRIORRESULTS!H29,Lookups!$A$1:$B$700,2,FALSE),"")</f>
        <v/>
      </c>
      <c r="J30" s="55" t="str">
        <f>IFERROR(VLOOKUP(PRIORRESULTS!I29,Lookups!$A$1:$B$700,2,FALSE),"")</f>
        <v/>
      </c>
      <c r="K30" s="55" t="str">
        <f>IFERROR(VLOOKUP(PRIORRESULTS!J29,Lookups!$A$1:$B$700,2,FALSE),"")</f>
        <v/>
      </c>
      <c r="L30" s="55" t="str">
        <f>IFERROR(VLOOKUP(PRIORRESULTS!K29,Lookups!$A$1:$B$700,2,FALSE),"")</f>
        <v/>
      </c>
      <c r="M30" s="55" t="str">
        <f>IFERROR(VLOOKUP(PRIORRESULTS!L29,Lookups!$A$1:$B$700,2,FALSE),"")</f>
        <v/>
      </c>
      <c r="N30" s="55" t="str">
        <f>IFERROR(VLOOKUP(PRIORRESULTS!M29,Lookups!$A$1:$B$700,2,FALSE),"")</f>
        <v/>
      </c>
      <c r="O30" s="55" t="str">
        <f>IFERROR(VLOOKUP(PRIORRESULTS!N29,Lookups!$A$1:$B$700,2,FALSE),"")</f>
        <v/>
      </c>
      <c r="P30" s="55" t="str">
        <f>IFERROR(VLOOKUP(PRIORRESULTS!O29,Lookups!$A$1:$B$700,2,FALSE),"")</f>
        <v/>
      </c>
      <c r="Q30" s="562" t="str">
        <f>IFERROR(VLOOKUP(PRIORRESULTS!L29,Lookups!$A$1:$B$700,2,FALSE),"")</f>
        <v/>
      </c>
      <c r="R30" t="str">
        <f>IFERROR(VLOOKUP(PRIORRESULTS!M29,Lookups!$A$1:$B$700,2,FALSE),"")</f>
        <v/>
      </c>
      <c r="S30" t="str">
        <f>IFERROR(VLOOKUP(PRIORRESULTS!N29,Lookups!$A$1:$B$700,2,FALSE),"")</f>
        <v/>
      </c>
      <c r="T30" t="str">
        <f>IFERROR(VLOOKUP(PRIORRESULTS!O29,Lookups!$A$1:$B$700,2,FALSE),"")</f>
        <v/>
      </c>
      <c r="U30" t="str">
        <f>IFERROR(VLOOKUP(PRIORRESULTS!P29,Lookups!$A$1:$B$700,2,FALSE),"")</f>
        <v/>
      </c>
      <c r="V30" t="str">
        <f>IFERROR(VLOOKUP(PRIORRESULTS!Q29,Lookups!$A$1:$B$700,2,FALSE),"")</f>
        <v/>
      </c>
      <c r="W30" t="str">
        <f>IFERROR(VLOOKUP(PRIORRESULTS!R29,Lookups!$A$1:$B$700,2,FALSE),"")</f>
        <v/>
      </c>
      <c r="X30" t="str">
        <f>IFERROR(VLOOKUP(PRIORRESULTS!S29,Lookups!$A$1:$B$700,2,FALSE),"")</f>
        <v/>
      </c>
      <c r="Y30" t="str">
        <f>IFERROR(VLOOKUP(PRIORRESULTS!U29,Lookups!$A$1:$B$700,2,FALSE),"")</f>
        <v/>
      </c>
      <c r="Z30" t="str">
        <f>IFERROR(VLOOKUP(PRIORRESULTS!V29,Lookups!$A$1:$B$700,2,FALSE),"")</f>
        <v/>
      </c>
      <c r="AA30" t="str">
        <f>IFERROR(VLOOKUP(PRIORRESULTS!W29,Lookups!$A$1:$B$700,2,FALSE),"")</f>
        <v/>
      </c>
    </row>
    <row r="31" spans="1:27" x14ac:dyDescent="0.25">
      <c r="A31" t="str">
        <f>PRIORRESULTS!A30</f>
        <v>Samuels, Amari</v>
      </c>
      <c r="B31" t="str">
        <f>PRIORRESULTS!B30</f>
        <v>10SK</v>
      </c>
      <c r="C31" t="str">
        <f>PRIORRESULTS!C30</f>
        <v>M</v>
      </c>
      <c r="E31" s="55" t="str">
        <f>IFERROR(VLOOKUP(PRIORRESULTS!D30,Lookups!$A$1:$B$700,2,FALSE),"")</f>
        <v/>
      </c>
      <c r="F31" s="55">
        <f>IFERROR(VLOOKUP(PRIORRESULTS!E30,Lookups!$A$1:$B$700,2,FALSE),"")</f>
        <v>4</v>
      </c>
      <c r="G31" s="55" t="str">
        <f>IFERROR(VLOOKUP(PRIORRESULTS!F30,Lookups!$A$1:$B$700,2,FALSE),"")</f>
        <v/>
      </c>
      <c r="H31" s="55" t="str">
        <f>IFERROR(VLOOKUP(PRIORRESULTS!G30,Lookups!$A$1:$B$700,2,FALSE),"")</f>
        <v/>
      </c>
      <c r="I31" s="55" t="str">
        <f>IFERROR(VLOOKUP(PRIORRESULTS!H30,Lookups!$A$1:$B$700,2,FALSE),"")</f>
        <v/>
      </c>
      <c r="J31" s="55" t="str">
        <f>IFERROR(VLOOKUP(PRIORRESULTS!I30,Lookups!$A$1:$B$700,2,FALSE),"")</f>
        <v/>
      </c>
      <c r="K31" s="55" t="str">
        <f>IFERROR(VLOOKUP(PRIORRESULTS!J30,Lookups!$A$1:$B$700,2,FALSE),"")</f>
        <v/>
      </c>
      <c r="L31" s="55" t="str">
        <f>IFERROR(VLOOKUP(PRIORRESULTS!K30,Lookups!$A$1:$B$700,2,FALSE),"")</f>
        <v/>
      </c>
      <c r="M31" s="55" t="str">
        <f>IFERROR(VLOOKUP(PRIORRESULTS!L30,Lookups!$A$1:$B$700,2,FALSE),"")</f>
        <v/>
      </c>
      <c r="N31" s="55" t="str">
        <f>IFERROR(VLOOKUP(PRIORRESULTS!M30,Lookups!$A$1:$B$700,2,FALSE),"")</f>
        <v/>
      </c>
      <c r="O31" s="55" t="str">
        <f>IFERROR(VLOOKUP(PRIORRESULTS!N30,Lookups!$A$1:$B$700,2,FALSE),"")</f>
        <v/>
      </c>
      <c r="P31" s="55" t="str">
        <f>IFERROR(VLOOKUP(PRIORRESULTS!O30,Lookups!$A$1:$B$700,2,FALSE),"")</f>
        <v/>
      </c>
      <c r="Q31" s="562" t="str">
        <f>IFERROR(VLOOKUP(PRIORRESULTS!L30,Lookups!$A$1:$B$700,2,FALSE),"")</f>
        <v/>
      </c>
      <c r="R31" t="str">
        <f>IFERROR(VLOOKUP(PRIORRESULTS!M30,Lookups!$A$1:$B$700,2,FALSE),"")</f>
        <v/>
      </c>
      <c r="S31" t="str">
        <f>IFERROR(VLOOKUP(PRIORRESULTS!N30,Lookups!$A$1:$B$700,2,FALSE),"")</f>
        <v/>
      </c>
      <c r="T31" t="str">
        <f>IFERROR(VLOOKUP(PRIORRESULTS!O30,Lookups!$A$1:$B$700,2,FALSE),"")</f>
        <v/>
      </c>
      <c r="U31" t="str">
        <f>IFERROR(VLOOKUP(PRIORRESULTS!P30,Lookups!$A$1:$B$700,2,FALSE),"")</f>
        <v/>
      </c>
      <c r="V31" t="str">
        <f>IFERROR(VLOOKUP(PRIORRESULTS!Q30,Lookups!$A$1:$B$700,2,FALSE),"")</f>
        <v/>
      </c>
      <c r="W31" t="str">
        <f>IFERROR(VLOOKUP(PRIORRESULTS!R30,Lookups!$A$1:$B$700,2,FALSE),"")</f>
        <v/>
      </c>
      <c r="X31" t="str">
        <f>IFERROR(VLOOKUP(PRIORRESULTS!S30,Lookups!$A$1:$B$700,2,FALSE),"")</f>
        <v/>
      </c>
      <c r="Y31" t="str">
        <f>IFERROR(VLOOKUP(PRIORRESULTS!U30,Lookups!$A$1:$B$700,2,FALSE),"")</f>
        <v/>
      </c>
      <c r="Z31" t="str">
        <f>IFERROR(VLOOKUP(PRIORRESULTS!V30,Lookups!$A$1:$B$700,2,FALSE),"")</f>
        <v/>
      </c>
      <c r="AA31" t="str">
        <f>IFERROR(VLOOKUP(PRIORRESULTS!W30,Lookups!$A$1:$B$700,2,FALSE),"")</f>
        <v/>
      </c>
    </row>
    <row r="32" spans="1:27" x14ac:dyDescent="0.25">
      <c r="A32" t="str">
        <f>PRIORRESULTS!A31</f>
        <v>Selamyihun, Bitania</v>
      </c>
      <c r="B32" t="str">
        <f>PRIORRESULTS!B31</f>
        <v>10KKN</v>
      </c>
      <c r="C32" t="str">
        <f>PRIORRESULTS!C31</f>
        <v>F</v>
      </c>
      <c r="E32" s="55" t="str">
        <f>IFERROR(VLOOKUP(PRIORRESULTS!D31,Lookups!$A$1:$B$700,2,FALSE),"")</f>
        <v/>
      </c>
      <c r="F32" s="55">
        <f>IFERROR(VLOOKUP(PRIORRESULTS!E31,Lookups!$A$1:$B$700,2,FALSE),"")</f>
        <v>4</v>
      </c>
      <c r="G32" s="55" t="str">
        <f>IFERROR(VLOOKUP(PRIORRESULTS!F31,Lookups!$A$1:$B$700,2,FALSE),"")</f>
        <v/>
      </c>
      <c r="H32" s="55" t="str">
        <f>IFERROR(VLOOKUP(PRIORRESULTS!G31,Lookups!$A$1:$B$700,2,FALSE),"")</f>
        <v/>
      </c>
      <c r="I32" s="55" t="str">
        <f>IFERROR(VLOOKUP(PRIORRESULTS!H31,Lookups!$A$1:$B$700,2,FALSE),"")</f>
        <v/>
      </c>
      <c r="J32" s="55" t="str">
        <f>IFERROR(VLOOKUP(PRIORRESULTS!I31,Lookups!$A$1:$B$700,2,FALSE),"")</f>
        <v/>
      </c>
      <c r="K32" s="55" t="str">
        <f>IFERROR(VLOOKUP(PRIORRESULTS!J31,Lookups!$A$1:$B$700,2,FALSE),"")</f>
        <v/>
      </c>
      <c r="L32" s="55" t="str">
        <f>IFERROR(VLOOKUP(PRIORRESULTS!K31,Lookups!$A$1:$B$700,2,FALSE),"")</f>
        <v/>
      </c>
      <c r="M32" s="55" t="str">
        <f>IFERROR(VLOOKUP(PRIORRESULTS!L31,Lookups!$A$1:$B$700,2,FALSE),"")</f>
        <v/>
      </c>
      <c r="N32" s="55" t="str">
        <f>IFERROR(VLOOKUP(PRIORRESULTS!M31,Lookups!$A$1:$B$700,2,FALSE),"")</f>
        <v/>
      </c>
      <c r="O32" s="55" t="str">
        <f>IFERROR(VLOOKUP(PRIORRESULTS!N31,Lookups!$A$1:$B$700,2,FALSE),"")</f>
        <v/>
      </c>
      <c r="P32" s="55" t="str">
        <f>IFERROR(VLOOKUP(PRIORRESULTS!O31,Lookups!$A$1:$B$700,2,FALSE),"")</f>
        <v/>
      </c>
      <c r="Q32" s="562" t="str">
        <f>IFERROR(VLOOKUP(PRIORRESULTS!L31,Lookups!$A$1:$B$700,2,FALSE),"")</f>
        <v/>
      </c>
      <c r="R32" t="str">
        <f>IFERROR(VLOOKUP(PRIORRESULTS!M31,Lookups!$A$1:$B$700,2,FALSE),"")</f>
        <v/>
      </c>
      <c r="S32" t="str">
        <f>IFERROR(VLOOKUP(PRIORRESULTS!N31,Lookups!$A$1:$B$700,2,FALSE),"")</f>
        <v/>
      </c>
      <c r="T32" t="str">
        <f>IFERROR(VLOOKUP(PRIORRESULTS!O31,Lookups!$A$1:$B$700,2,FALSE),"")</f>
        <v/>
      </c>
      <c r="U32" t="str">
        <f>IFERROR(VLOOKUP(PRIORRESULTS!P31,Lookups!$A$1:$B$700,2,FALSE),"")</f>
        <v/>
      </c>
      <c r="V32" t="str">
        <f>IFERROR(VLOOKUP(PRIORRESULTS!Q31,Lookups!$A$1:$B$700,2,FALSE),"")</f>
        <v/>
      </c>
      <c r="W32" t="str">
        <f>IFERROR(VLOOKUP(PRIORRESULTS!R31,Lookups!$A$1:$B$700,2,FALSE),"")</f>
        <v/>
      </c>
      <c r="X32" t="str">
        <f>IFERROR(VLOOKUP(PRIORRESULTS!S31,Lookups!$A$1:$B$700,2,FALSE),"")</f>
        <v/>
      </c>
      <c r="Y32" t="str">
        <f>IFERROR(VLOOKUP(PRIORRESULTS!U31,Lookups!$A$1:$B$700,2,FALSE),"")</f>
        <v/>
      </c>
      <c r="Z32" t="str">
        <f>IFERROR(VLOOKUP(PRIORRESULTS!V31,Lookups!$A$1:$B$700,2,FALSE),"")</f>
        <v/>
      </c>
      <c r="AA32" t="str">
        <f>IFERROR(VLOOKUP(PRIORRESULTS!W31,Lookups!$A$1:$B$700,2,FALSE),"")</f>
        <v/>
      </c>
    </row>
    <row r="33" spans="1:27" x14ac:dyDescent="0.25">
      <c r="A33" t="str">
        <f>PRIORRESULTS!A32</f>
        <v>Fitzgerald, Olivia</v>
      </c>
      <c r="B33" t="str">
        <f>PRIORRESULTS!B32</f>
        <v>10WE</v>
      </c>
      <c r="C33" t="str">
        <f>PRIORRESULTS!C32</f>
        <v>F</v>
      </c>
      <c r="E33" s="55" t="str">
        <f>IFERROR(VLOOKUP(PRIORRESULTS!D32,Lookups!$A$1:$B$700,2,FALSE),"")</f>
        <v/>
      </c>
      <c r="F33" s="55">
        <f>IFERROR(VLOOKUP(PRIORRESULTS!E32,Lookups!$A$1:$B$700,2,FALSE),"")</f>
        <v>5</v>
      </c>
      <c r="G33" s="55" t="str">
        <f>IFERROR(VLOOKUP(PRIORRESULTS!F32,Lookups!$A$1:$B$700,2,FALSE),"")</f>
        <v/>
      </c>
      <c r="H33" s="55" t="str">
        <f>IFERROR(VLOOKUP(PRIORRESULTS!G32,Lookups!$A$1:$B$700,2,FALSE),"")</f>
        <v/>
      </c>
      <c r="I33" s="55" t="str">
        <f>IFERROR(VLOOKUP(PRIORRESULTS!H32,Lookups!$A$1:$B$700,2,FALSE),"")</f>
        <v/>
      </c>
      <c r="J33" s="55" t="str">
        <f>IFERROR(VLOOKUP(PRIORRESULTS!I32,Lookups!$A$1:$B$700,2,FALSE),"")</f>
        <v/>
      </c>
      <c r="K33" s="55" t="str">
        <f>IFERROR(VLOOKUP(PRIORRESULTS!J32,Lookups!$A$1:$B$700,2,FALSE),"")</f>
        <v/>
      </c>
      <c r="L33" s="55" t="str">
        <f>IFERROR(VLOOKUP(PRIORRESULTS!K32,Lookups!$A$1:$B$700,2,FALSE),"")</f>
        <v/>
      </c>
      <c r="M33" s="55" t="str">
        <f>IFERROR(VLOOKUP(PRIORRESULTS!L32,Lookups!$A$1:$B$700,2,FALSE),"")</f>
        <v/>
      </c>
      <c r="N33" s="55" t="str">
        <f>IFERROR(VLOOKUP(PRIORRESULTS!M32,Lookups!$A$1:$B$700,2,FALSE),"")</f>
        <v/>
      </c>
      <c r="O33" s="55" t="str">
        <f>IFERROR(VLOOKUP(PRIORRESULTS!N32,Lookups!$A$1:$B$700,2,FALSE),"")</f>
        <v/>
      </c>
      <c r="P33" s="55" t="str">
        <f>IFERROR(VLOOKUP(PRIORRESULTS!O32,Lookups!$A$1:$B$700,2,FALSE),"")</f>
        <v/>
      </c>
      <c r="Q33" s="562" t="str">
        <f>IFERROR(VLOOKUP(PRIORRESULTS!L32,Lookups!$A$1:$B$700,2,FALSE),"")</f>
        <v/>
      </c>
      <c r="R33" t="str">
        <f>IFERROR(VLOOKUP(PRIORRESULTS!M32,Lookups!$A$1:$B$700,2,FALSE),"")</f>
        <v/>
      </c>
      <c r="S33" t="str">
        <f>IFERROR(VLOOKUP(PRIORRESULTS!N32,Lookups!$A$1:$B$700,2,FALSE),"")</f>
        <v/>
      </c>
      <c r="T33" t="str">
        <f>IFERROR(VLOOKUP(PRIORRESULTS!O32,Lookups!$A$1:$B$700,2,FALSE),"")</f>
        <v/>
      </c>
      <c r="U33" t="str">
        <f>IFERROR(VLOOKUP(PRIORRESULTS!P32,Lookups!$A$1:$B$700,2,FALSE),"")</f>
        <v/>
      </c>
      <c r="V33" t="str">
        <f>IFERROR(VLOOKUP(PRIORRESULTS!Q32,Lookups!$A$1:$B$700,2,FALSE),"")</f>
        <v/>
      </c>
      <c r="W33" t="str">
        <f>IFERROR(VLOOKUP(PRIORRESULTS!R32,Lookups!$A$1:$B$700,2,FALSE),"")</f>
        <v/>
      </c>
      <c r="X33" t="str">
        <f>IFERROR(VLOOKUP(PRIORRESULTS!S32,Lookups!$A$1:$B$700,2,FALSE),"")</f>
        <v/>
      </c>
      <c r="Y33" t="str">
        <f>IFERROR(VLOOKUP(PRIORRESULTS!U32,Lookups!$A$1:$B$700,2,FALSE),"")</f>
        <v/>
      </c>
      <c r="Z33" t="str">
        <f>IFERROR(VLOOKUP(PRIORRESULTS!V32,Lookups!$A$1:$B$700,2,FALSE),"")</f>
        <v/>
      </c>
      <c r="AA33" t="str">
        <f>IFERROR(VLOOKUP(PRIORRESULTS!W32,Lookups!$A$1:$B$700,2,FALSE),"")</f>
        <v/>
      </c>
    </row>
    <row r="34" spans="1:27" x14ac:dyDescent="0.25">
      <c r="A34" t="str">
        <f>PRIORRESULTS!A33</f>
        <v>Grayson, Freddie</v>
      </c>
      <c r="B34" t="str">
        <f>PRIORRESULTS!B33</f>
        <v>10WE</v>
      </c>
      <c r="C34" t="str">
        <f>PRIORRESULTS!C33</f>
        <v>M</v>
      </c>
      <c r="E34" s="55" t="str">
        <f>IFERROR(VLOOKUP(PRIORRESULTS!D33,Lookups!$A$1:$B$700,2,FALSE),"")</f>
        <v/>
      </c>
      <c r="F34" s="55">
        <f>IFERROR(VLOOKUP(PRIORRESULTS!E33,Lookups!$A$1:$B$700,2,FALSE),"")</f>
        <v>5</v>
      </c>
      <c r="G34" s="55" t="str">
        <f>IFERROR(VLOOKUP(PRIORRESULTS!F33,Lookups!$A$1:$B$700,2,FALSE),"")</f>
        <v/>
      </c>
      <c r="H34" s="55" t="str">
        <f>IFERROR(VLOOKUP(PRIORRESULTS!G33,Lookups!$A$1:$B$700,2,FALSE),"")</f>
        <v/>
      </c>
      <c r="I34" s="55" t="str">
        <f>IFERROR(VLOOKUP(PRIORRESULTS!H33,Lookups!$A$1:$B$700,2,FALSE),"")</f>
        <v/>
      </c>
      <c r="J34" s="55" t="str">
        <f>IFERROR(VLOOKUP(PRIORRESULTS!I33,Lookups!$A$1:$B$700,2,FALSE),"")</f>
        <v/>
      </c>
      <c r="K34" s="55" t="str">
        <f>IFERROR(VLOOKUP(PRIORRESULTS!J33,Lookups!$A$1:$B$700,2,FALSE),"")</f>
        <v/>
      </c>
      <c r="L34" s="55" t="str">
        <f>IFERROR(VLOOKUP(PRIORRESULTS!K33,Lookups!$A$1:$B$700,2,FALSE),"")</f>
        <v/>
      </c>
      <c r="M34" s="55" t="str">
        <f>IFERROR(VLOOKUP(PRIORRESULTS!L33,Lookups!$A$1:$B$700,2,FALSE),"")</f>
        <v/>
      </c>
      <c r="N34" s="55" t="str">
        <f>IFERROR(VLOOKUP(PRIORRESULTS!M33,Lookups!$A$1:$B$700,2,FALSE),"")</f>
        <v/>
      </c>
      <c r="O34" s="55" t="str">
        <f>IFERROR(VLOOKUP(PRIORRESULTS!N33,Lookups!$A$1:$B$700,2,FALSE),"")</f>
        <v/>
      </c>
      <c r="P34" s="55" t="str">
        <f>IFERROR(VLOOKUP(PRIORRESULTS!O33,Lookups!$A$1:$B$700,2,FALSE),"")</f>
        <v/>
      </c>
      <c r="Q34" s="562" t="str">
        <f>IFERROR(VLOOKUP(PRIORRESULTS!L33,Lookups!$A$1:$B$700,2,FALSE),"")</f>
        <v/>
      </c>
      <c r="R34" t="str">
        <f>IFERROR(VLOOKUP(PRIORRESULTS!M33,Lookups!$A$1:$B$700,2,FALSE),"")</f>
        <v/>
      </c>
      <c r="S34" t="str">
        <f>IFERROR(VLOOKUP(PRIORRESULTS!N33,Lookups!$A$1:$B$700,2,FALSE),"")</f>
        <v/>
      </c>
      <c r="T34" t="str">
        <f>IFERROR(VLOOKUP(PRIORRESULTS!O33,Lookups!$A$1:$B$700,2,FALSE),"")</f>
        <v/>
      </c>
      <c r="U34" t="str">
        <f>IFERROR(VLOOKUP(PRIORRESULTS!P33,Lookups!$A$1:$B$700,2,FALSE),"")</f>
        <v/>
      </c>
      <c r="V34" t="str">
        <f>IFERROR(VLOOKUP(PRIORRESULTS!Q33,Lookups!$A$1:$B$700,2,FALSE),"")</f>
        <v/>
      </c>
      <c r="W34" t="str">
        <f>IFERROR(VLOOKUP(PRIORRESULTS!R33,Lookups!$A$1:$B$700,2,FALSE),"")</f>
        <v/>
      </c>
      <c r="X34" t="str">
        <f>IFERROR(VLOOKUP(PRIORRESULTS!S33,Lookups!$A$1:$B$700,2,FALSE),"")</f>
        <v/>
      </c>
      <c r="Y34" t="str">
        <f>IFERROR(VLOOKUP(PRIORRESULTS!U33,Lookups!$A$1:$B$700,2,FALSE),"")</f>
        <v/>
      </c>
      <c r="Z34" t="str">
        <f>IFERROR(VLOOKUP(PRIORRESULTS!V33,Lookups!$A$1:$B$700,2,FALSE),"")</f>
        <v/>
      </c>
      <c r="AA34" t="str">
        <f>IFERROR(VLOOKUP(PRIORRESULTS!W33,Lookups!$A$1:$B$700,2,FALSE),"")</f>
        <v/>
      </c>
    </row>
    <row r="35" spans="1:27" x14ac:dyDescent="0.25">
      <c r="A35" t="str">
        <f>PRIORRESULTS!A34</f>
        <v>Mountain-Freeman, Joshua</v>
      </c>
      <c r="B35" t="str">
        <f>PRIORRESULTS!B34</f>
        <v>10ZI</v>
      </c>
      <c r="C35" t="str">
        <f>PRIORRESULTS!C34</f>
        <v>M</v>
      </c>
      <c r="E35" s="55" t="str">
        <f>IFERROR(VLOOKUP(PRIORRESULTS!D34,Lookups!$A$1:$B$700,2,FALSE),"")</f>
        <v/>
      </c>
      <c r="F35" s="55">
        <f>IFERROR(VLOOKUP(PRIORRESULTS!E34,Lookups!$A$1:$B$700,2,FALSE),"")</f>
        <v>5</v>
      </c>
      <c r="G35" s="55" t="str">
        <f>IFERROR(VLOOKUP(PRIORRESULTS!F34,Lookups!$A$1:$B$700,2,FALSE),"")</f>
        <v/>
      </c>
      <c r="H35" s="55" t="str">
        <f>IFERROR(VLOOKUP(PRIORRESULTS!G34,Lookups!$A$1:$B$700,2,FALSE),"")</f>
        <v/>
      </c>
      <c r="I35" s="55" t="str">
        <f>IFERROR(VLOOKUP(PRIORRESULTS!H34,Lookups!$A$1:$B$700,2,FALSE),"")</f>
        <v/>
      </c>
      <c r="J35" s="55" t="str">
        <f>IFERROR(VLOOKUP(PRIORRESULTS!I34,Lookups!$A$1:$B$700,2,FALSE),"")</f>
        <v/>
      </c>
      <c r="K35" s="55" t="str">
        <f>IFERROR(VLOOKUP(PRIORRESULTS!J34,Lookups!$A$1:$B$700,2,FALSE),"")</f>
        <v/>
      </c>
      <c r="L35" s="55" t="str">
        <f>IFERROR(VLOOKUP(PRIORRESULTS!K34,Lookups!$A$1:$B$700,2,FALSE),"")</f>
        <v/>
      </c>
      <c r="M35" s="55" t="str">
        <f>IFERROR(VLOOKUP(PRIORRESULTS!L34,Lookups!$A$1:$B$700,2,FALSE),"")</f>
        <v/>
      </c>
      <c r="N35" s="55" t="str">
        <f>IFERROR(VLOOKUP(PRIORRESULTS!M34,Lookups!$A$1:$B$700,2,FALSE),"")</f>
        <v/>
      </c>
      <c r="O35" s="55" t="str">
        <f>IFERROR(VLOOKUP(PRIORRESULTS!N34,Lookups!$A$1:$B$700,2,FALSE),"")</f>
        <v/>
      </c>
      <c r="P35" s="55" t="str">
        <f>IFERROR(VLOOKUP(PRIORRESULTS!O34,Lookups!$A$1:$B$700,2,FALSE),"")</f>
        <v/>
      </c>
      <c r="Q35" s="562" t="str">
        <f>IFERROR(VLOOKUP(PRIORRESULTS!L34,Lookups!$A$1:$B$700,2,FALSE),"")</f>
        <v/>
      </c>
      <c r="R35" t="str">
        <f>IFERROR(VLOOKUP(PRIORRESULTS!M34,Lookups!$A$1:$B$700,2,FALSE),"")</f>
        <v/>
      </c>
      <c r="S35" t="str">
        <f>IFERROR(VLOOKUP(PRIORRESULTS!N34,Lookups!$A$1:$B$700,2,FALSE),"")</f>
        <v/>
      </c>
      <c r="T35" t="str">
        <f>IFERROR(VLOOKUP(PRIORRESULTS!O34,Lookups!$A$1:$B$700,2,FALSE),"")</f>
        <v/>
      </c>
      <c r="U35" t="str">
        <f>IFERROR(VLOOKUP(PRIORRESULTS!P34,Lookups!$A$1:$B$700,2,FALSE),"")</f>
        <v/>
      </c>
      <c r="V35" t="str">
        <f>IFERROR(VLOOKUP(PRIORRESULTS!Q34,Lookups!$A$1:$B$700,2,FALSE),"")</f>
        <v/>
      </c>
      <c r="W35" t="str">
        <f>IFERROR(VLOOKUP(PRIORRESULTS!R34,Lookups!$A$1:$B$700,2,FALSE),"")</f>
        <v/>
      </c>
      <c r="X35" t="str">
        <f>IFERROR(VLOOKUP(PRIORRESULTS!S34,Lookups!$A$1:$B$700,2,FALSE),"")</f>
        <v/>
      </c>
      <c r="Y35" t="str">
        <f>IFERROR(VLOOKUP(PRIORRESULTS!U34,Lookups!$A$1:$B$700,2,FALSE),"")</f>
        <v/>
      </c>
      <c r="Z35" t="str">
        <f>IFERROR(VLOOKUP(PRIORRESULTS!V34,Lookups!$A$1:$B$700,2,FALSE),"")</f>
        <v/>
      </c>
      <c r="AA35" t="str">
        <f>IFERROR(VLOOKUP(PRIORRESULTS!W34,Lookups!$A$1:$B$700,2,FALSE),"")</f>
        <v/>
      </c>
    </row>
    <row r="36" spans="1:27" x14ac:dyDescent="0.25">
      <c r="A36" t="str">
        <f>PRIORRESULTS!A35</f>
        <v>Smith, Patrick</v>
      </c>
      <c r="B36" t="str">
        <f>PRIORRESULTS!B35</f>
        <v>10SPI</v>
      </c>
      <c r="C36" t="str">
        <f>PRIORRESULTS!C35</f>
        <v>M</v>
      </c>
      <c r="E36" s="55" t="str">
        <f>IFERROR(VLOOKUP(PRIORRESULTS!D35,Lookups!$A$1:$B$700,2,FALSE),"")</f>
        <v/>
      </c>
      <c r="F36" s="55">
        <f>IFERROR(VLOOKUP(PRIORRESULTS!E35,Lookups!$A$1:$B$700,2,FALSE),"")</f>
        <v>5</v>
      </c>
      <c r="G36" s="55" t="str">
        <f>IFERROR(VLOOKUP(PRIORRESULTS!F35,Lookups!$A$1:$B$700,2,FALSE),"")</f>
        <v/>
      </c>
      <c r="H36" s="55" t="str">
        <f>IFERROR(VLOOKUP(PRIORRESULTS!G35,Lookups!$A$1:$B$700,2,FALSE),"")</f>
        <v/>
      </c>
      <c r="I36" s="55" t="str">
        <f>IFERROR(VLOOKUP(PRIORRESULTS!H35,Lookups!$A$1:$B$700,2,FALSE),"")</f>
        <v/>
      </c>
      <c r="J36" s="55" t="str">
        <f>IFERROR(VLOOKUP(PRIORRESULTS!I35,Lookups!$A$1:$B$700,2,FALSE),"")</f>
        <v/>
      </c>
      <c r="K36" s="55" t="str">
        <f>IFERROR(VLOOKUP(PRIORRESULTS!J35,Lookups!$A$1:$B$700,2,FALSE),"")</f>
        <v/>
      </c>
      <c r="L36" s="55" t="str">
        <f>IFERROR(VLOOKUP(PRIORRESULTS!K35,Lookups!$A$1:$B$700,2,FALSE),"")</f>
        <v/>
      </c>
      <c r="M36" s="55" t="str">
        <f>IFERROR(VLOOKUP(PRIORRESULTS!L35,Lookups!$A$1:$B$700,2,FALSE),"")</f>
        <v/>
      </c>
      <c r="N36" s="55" t="str">
        <f>IFERROR(VLOOKUP(PRIORRESULTS!M35,Lookups!$A$1:$B$700,2,FALSE),"")</f>
        <v/>
      </c>
      <c r="O36" s="55" t="str">
        <f>IFERROR(VLOOKUP(PRIORRESULTS!N35,Lookups!$A$1:$B$700,2,FALSE),"")</f>
        <v/>
      </c>
      <c r="P36" s="55" t="str">
        <f>IFERROR(VLOOKUP(PRIORRESULTS!O35,Lookups!$A$1:$B$700,2,FALSE),"")</f>
        <v/>
      </c>
      <c r="Q36" s="562" t="str">
        <f>IFERROR(VLOOKUP(PRIORRESULTS!L35,Lookups!$A$1:$B$700,2,FALSE),"")</f>
        <v/>
      </c>
      <c r="R36" t="str">
        <f>IFERROR(VLOOKUP(PRIORRESULTS!M35,Lookups!$A$1:$B$700,2,FALSE),"")</f>
        <v/>
      </c>
      <c r="S36" t="str">
        <f>IFERROR(VLOOKUP(PRIORRESULTS!N35,Lookups!$A$1:$B$700,2,FALSE),"")</f>
        <v/>
      </c>
      <c r="T36" t="str">
        <f>IFERROR(VLOOKUP(PRIORRESULTS!O35,Lookups!$A$1:$B$700,2,FALSE),"")</f>
        <v/>
      </c>
      <c r="U36" t="str">
        <f>IFERROR(VLOOKUP(PRIORRESULTS!P35,Lookups!$A$1:$B$700,2,FALSE),"")</f>
        <v/>
      </c>
      <c r="V36" t="str">
        <f>IFERROR(VLOOKUP(PRIORRESULTS!Q35,Lookups!$A$1:$B$700,2,FALSE),"")</f>
        <v/>
      </c>
      <c r="W36" t="str">
        <f>IFERROR(VLOOKUP(PRIORRESULTS!R35,Lookups!$A$1:$B$700,2,FALSE),"")</f>
        <v/>
      </c>
      <c r="X36" t="str">
        <f>IFERROR(VLOOKUP(PRIORRESULTS!S35,Lookups!$A$1:$B$700,2,FALSE),"")</f>
        <v/>
      </c>
      <c r="Y36" t="str">
        <f>IFERROR(VLOOKUP(PRIORRESULTS!U35,Lookups!$A$1:$B$700,2,FALSE),"")</f>
        <v/>
      </c>
      <c r="Z36" t="str">
        <f>IFERROR(VLOOKUP(PRIORRESULTS!V35,Lookups!$A$1:$B$700,2,FALSE),"")</f>
        <v/>
      </c>
      <c r="AA36" t="str">
        <f>IFERROR(VLOOKUP(PRIORRESULTS!W35,Lookups!$A$1:$B$700,2,FALSE),"")</f>
        <v/>
      </c>
    </row>
    <row r="37" spans="1:27" x14ac:dyDescent="0.25">
      <c r="A37" t="str">
        <f>PRIORRESULTS!A36</f>
        <v>Turner, Millie</v>
      </c>
      <c r="B37" t="str">
        <f>PRIORRESULTS!B36</f>
        <v>10EGQ</v>
      </c>
      <c r="C37" t="str">
        <f>PRIORRESULTS!C36</f>
        <v>F</v>
      </c>
      <c r="E37" s="55" t="str">
        <f>IFERROR(VLOOKUP(PRIORRESULTS!D36,Lookups!$A$1:$B$700,2,FALSE),"")</f>
        <v/>
      </c>
      <c r="F37" s="55">
        <f>IFERROR(VLOOKUP(PRIORRESULTS!E36,Lookups!$A$1:$B$700,2,FALSE),"")</f>
        <v>5</v>
      </c>
      <c r="G37" s="55" t="str">
        <f>IFERROR(VLOOKUP(PRIORRESULTS!F36,Lookups!$A$1:$B$700,2,FALSE),"")</f>
        <v/>
      </c>
      <c r="H37" s="55" t="str">
        <f>IFERROR(VLOOKUP(PRIORRESULTS!G36,Lookups!$A$1:$B$700,2,FALSE),"")</f>
        <v/>
      </c>
      <c r="I37" s="55" t="str">
        <f>IFERROR(VLOOKUP(PRIORRESULTS!H36,Lookups!$A$1:$B$700,2,FALSE),"")</f>
        <v/>
      </c>
      <c r="J37" s="55" t="str">
        <f>IFERROR(VLOOKUP(PRIORRESULTS!I36,Lookups!$A$1:$B$700,2,FALSE),"")</f>
        <v/>
      </c>
      <c r="K37" s="55" t="str">
        <f>IFERROR(VLOOKUP(PRIORRESULTS!J36,Lookups!$A$1:$B$700,2,FALSE),"")</f>
        <v/>
      </c>
      <c r="L37" s="55" t="str">
        <f>IFERROR(VLOOKUP(PRIORRESULTS!K36,Lookups!$A$1:$B$700,2,FALSE),"")</f>
        <v/>
      </c>
      <c r="M37" s="55" t="str">
        <f>IFERROR(VLOOKUP(PRIORRESULTS!L36,Lookups!$A$1:$B$700,2,FALSE),"")</f>
        <v/>
      </c>
      <c r="N37" s="55" t="str">
        <f>IFERROR(VLOOKUP(PRIORRESULTS!M36,Lookups!$A$1:$B$700,2,FALSE),"")</f>
        <v/>
      </c>
      <c r="O37" s="55" t="str">
        <f>IFERROR(VLOOKUP(PRIORRESULTS!N36,Lookups!$A$1:$B$700,2,FALSE),"")</f>
        <v/>
      </c>
      <c r="P37" s="55" t="str">
        <f>IFERROR(VLOOKUP(PRIORRESULTS!O36,Lookups!$A$1:$B$700,2,FALSE),"")</f>
        <v/>
      </c>
      <c r="Q37" s="562" t="str">
        <f>IFERROR(VLOOKUP(PRIORRESULTS!L36,Lookups!$A$1:$B$700,2,FALSE),"")</f>
        <v/>
      </c>
      <c r="R37" t="str">
        <f>IFERROR(VLOOKUP(PRIORRESULTS!M36,Lookups!$A$1:$B$700,2,FALSE),"")</f>
        <v/>
      </c>
      <c r="S37" t="str">
        <f>IFERROR(VLOOKUP(PRIORRESULTS!N36,Lookups!$A$1:$B$700,2,FALSE),"")</f>
        <v/>
      </c>
      <c r="T37" t="str">
        <f>IFERROR(VLOOKUP(PRIORRESULTS!O36,Lookups!$A$1:$B$700,2,FALSE),"")</f>
        <v/>
      </c>
      <c r="U37" t="str">
        <f>IFERROR(VLOOKUP(PRIORRESULTS!P36,Lookups!$A$1:$B$700,2,FALSE),"")</f>
        <v/>
      </c>
      <c r="V37" t="str">
        <f>IFERROR(VLOOKUP(PRIORRESULTS!Q36,Lookups!$A$1:$B$700,2,FALSE),"")</f>
        <v/>
      </c>
      <c r="W37" t="str">
        <f>IFERROR(VLOOKUP(PRIORRESULTS!R36,Lookups!$A$1:$B$700,2,FALSE),"")</f>
        <v/>
      </c>
      <c r="X37" t="str">
        <f>IFERROR(VLOOKUP(PRIORRESULTS!S36,Lookups!$A$1:$B$700,2,FALSE),"")</f>
        <v/>
      </c>
      <c r="Y37" t="str">
        <f>IFERROR(VLOOKUP(PRIORRESULTS!U36,Lookups!$A$1:$B$700,2,FALSE),"")</f>
        <v/>
      </c>
      <c r="Z37" t="str">
        <f>IFERROR(VLOOKUP(PRIORRESULTS!V36,Lookups!$A$1:$B$700,2,FALSE),"")</f>
        <v/>
      </c>
      <c r="AA37" t="str">
        <f>IFERROR(VLOOKUP(PRIORRESULTS!W36,Lookups!$A$1:$B$700,2,FALSE),"")</f>
        <v/>
      </c>
    </row>
    <row r="38" spans="1:27" x14ac:dyDescent="0.25">
      <c r="A38" t="str">
        <f>PRIORRESULTS!A37</f>
        <v>Walsh, Caitlin</v>
      </c>
      <c r="B38" t="str">
        <f>PRIORRESULTS!B37</f>
        <v>10JNE</v>
      </c>
      <c r="C38" t="str">
        <f>PRIORRESULTS!C37</f>
        <v>F</v>
      </c>
      <c r="E38" s="55" t="str">
        <f>IFERROR(VLOOKUP(PRIORRESULTS!D37,Lookups!$A$1:$B$700,2,FALSE),"")</f>
        <v/>
      </c>
      <c r="F38" s="55">
        <f>IFERROR(VLOOKUP(PRIORRESULTS!E37,Lookups!$A$1:$B$700,2,FALSE),"")</f>
        <v>5</v>
      </c>
      <c r="G38" s="55" t="str">
        <f>IFERROR(VLOOKUP(PRIORRESULTS!F37,Lookups!$A$1:$B$700,2,FALSE),"")</f>
        <v/>
      </c>
      <c r="H38" s="55" t="str">
        <f>IFERROR(VLOOKUP(PRIORRESULTS!G37,Lookups!$A$1:$B$700,2,FALSE),"")</f>
        <v/>
      </c>
      <c r="I38" s="55" t="str">
        <f>IFERROR(VLOOKUP(PRIORRESULTS!H37,Lookups!$A$1:$B$700,2,FALSE),"")</f>
        <v/>
      </c>
      <c r="J38" s="55" t="str">
        <f>IFERROR(VLOOKUP(PRIORRESULTS!I37,Lookups!$A$1:$B$700,2,FALSE),"")</f>
        <v/>
      </c>
      <c r="K38" s="55" t="str">
        <f>IFERROR(VLOOKUP(PRIORRESULTS!J37,Lookups!$A$1:$B$700,2,FALSE),"")</f>
        <v/>
      </c>
      <c r="L38" s="55" t="str">
        <f>IFERROR(VLOOKUP(PRIORRESULTS!K37,Lookups!$A$1:$B$700,2,FALSE),"")</f>
        <v/>
      </c>
      <c r="M38" s="55" t="str">
        <f>IFERROR(VLOOKUP(PRIORRESULTS!L37,Lookups!$A$1:$B$700,2,FALSE),"")</f>
        <v/>
      </c>
      <c r="N38" s="55" t="str">
        <f>IFERROR(VLOOKUP(PRIORRESULTS!M37,Lookups!$A$1:$B$700,2,FALSE),"")</f>
        <v/>
      </c>
      <c r="O38" s="55" t="str">
        <f>IFERROR(VLOOKUP(PRIORRESULTS!N37,Lookups!$A$1:$B$700,2,FALSE),"")</f>
        <v/>
      </c>
      <c r="P38" s="55" t="str">
        <f>IFERROR(VLOOKUP(PRIORRESULTS!O37,Lookups!$A$1:$B$700,2,FALSE),"")</f>
        <v/>
      </c>
      <c r="Q38" s="562" t="str">
        <f>IFERROR(VLOOKUP(PRIORRESULTS!L37,Lookups!$A$1:$B$700,2,FALSE),"")</f>
        <v/>
      </c>
      <c r="R38" t="str">
        <f>IFERROR(VLOOKUP(PRIORRESULTS!M37,Lookups!$A$1:$B$700,2,FALSE),"")</f>
        <v/>
      </c>
      <c r="S38" t="str">
        <f>IFERROR(VLOOKUP(PRIORRESULTS!N37,Lookups!$A$1:$B$700,2,FALSE),"")</f>
        <v/>
      </c>
      <c r="T38" t="str">
        <f>IFERROR(VLOOKUP(PRIORRESULTS!O37,Lookups!$A$1:$B$700,2,FALSE),"")</f>
        <v/>
      </c>
      <c r="U38" t="str">
        <f>IFERROR(VLOOKUP(PRIORRESULTS!P37,Lookups!$A$1:$B$700,2,FALSE),"")</f>
        <v/>
      </c>
      <c r="V38" t="str">
        <f>IFERROR(VLOOKUP(PRIORRESULTS!Q37,Lookups!$A$1:$B$700,2,FALSE),"")</f>
        <v/>
      </c>
      <c r="W38" t="str">
        <f>IFERROR(VLOOKUP(PRIORRESULTS!R37,Lookups!$A$1:$B$700,2,FALSE),"")</f>
        <v/>
      </c>
      <c r="X38" t="str">
        <f>IFERROR(VLOOKUP(PRIORRESULTS!S37,Lookups!$A$1:$B$700,2,FALSE),"")</f>
        <v/>
      </c>
      <c r="Y38" t="str">
        <f>IFERROR(VLOOKUP(PRIORRESULTS!U37,Lookups!$A$1:$B$700,2,FALSE),"")</f>
        <v/>
      </c>
      <c r="Z38" t="str">
        <f>IFERROR(VLOOKUP(PRIORRESULTS!V37,Lookups!$A$1:$B$700,2,FALSE),"")</f>
        <v/>
      </c>
      <c r="AA38" t="str">
        <f>IFERROR(VLOOKUP(PRIORRESULTS!W37,Lookups!$A$1:$B$700,2,FALSE),"")</f>
        <v/>
      </c>
    </row>
    <row r="39" spans="1:27" x14ac:dyDescent="0.25">
      <c r="A39" t="str">
        <f>PRIORRESULTS!A38</f>
        <v>Doherty, Phoebe</v>
      </c>
      <c r="B39" t="str">
        <f>PRIORRESULTS!B38</f>
        <v>10ZI</v>
      </c>
      <c r="C39" t="str">
        <f>PRIORRESULTS!C38</f>
        <v>F</v>
      </c>
      <c r="E39" s="55" t="str">
        <f>IFERROR(VLOOKUP(PRIORRESULTS!D38,Lookups!$A$1:$B$700,2,FALSE),"")</f>
        <v/>
      </c>
      <c r="F39" s="55">
        <f>IFERROR(VLOOKUP(PRIORRESULTS!E38,Lookups!$A$1:$B$700,2,FALSE),"")</f>
        <v>6</v>
      </c>
      <c r="G39" s="55" t="str">
        <f>IFERROR(VLOOKUP(PRIORRESULTS!F38,Lookups!$A$1:$B$700,2,FALSE),"")</f>
        <v/>
      </c>
      <c r="H39" s="55" t="str">
        <f>IFERROR(VLOOKUP(PRIORRESULTS!G38,Lookups!$A$1:$B$700,2,FALSE),"")</f>
        <v/>
      </c>
      <c r="I39" s="55" t="str">
        <f>IFERROR(VLOOKUP(PRIORRESULTS!H38,Lookups!$A$1:$B$700,2,FALSE),"")</f>
        <v/>
      </c>
      <c r="J39" s="55" t="str">
        <f>IFERROR(VLOOKUP(PRIORRESULTS!I38,Lookups!$A$1:$B$700,2,FALSE),"")</f>
        <v/>
      </c>
      <c r="K39" s="55" t="str">
        <f>IFERROR(VLOOKUP(PRIORRESULTS!J38,Lookups!$A$1:$B$700,2,FALSE),"")</f>
        <v/>
      </c>
      <c r="L39" s="55" t="str">
        <f>IFERROR(VLOOKUP(PRIORRESULTS!K38,Lookups!$A$1:$B$700,2,FALSE),"")</f>
        <v/>
      </c>
      <c r="M39" s="55" t="str">
        <f>IFERROR(VLOOKUP(PRIORRESULTS!L38,Lookups!$A$1:$B$700,2,FALSE),"")</f>
        <v/>
      </c>
      <c r="N39" s="55" t="str">
        <f>IFERROR(VLOOKUP(PRIORRESULTS!M38,Lookups!$A$1:$B$700,2,FALSE),"")</f>
        <v/>
      </c>
      <c r="O39" s="55" t="str">
        <f>IFERROR(VLOOKUP(PRIORRESULTS!N38,Lookups!$A$1:$B$700,2,FALSE),"")</f>
        <v/>
      </c>
      <c r="P39" s="55" t="str">
        <f>IFERROR(VLOOKUP(PRIORRESULTS!O38,Lookups!$A$1:$B$700,2,FALSE),"")</f>
        <v/>
      </c>
      <c r="Q39" s="562" t="str">
        <f>IFERROR(VLOOKUP(PRIORRESULTS!L38,Lookups!$A$1:$B$700,2,FALSE),"")</f>
        <v/>
      </c>
      <c r="R39" t="str">
        <f>IFERROR(VLOOKUP(PRIORRESULTS!M38,Lookups!$A$1:$B$700,2,FALSE),"")</f>
        <v/>
      </c>
      <c r="S39" t="str">
        <f>IFERROR(VLOOKUP(PRIORRESULTS!N38,Lookups!$A$1:$B$700,2,FALSE),"")</f>
        <v/>
      </c>
      <c r="T39" t="str">
        <f>IFERROR(VLOOKUP(PRIORRESULTS!O38,Lookups!$A$1:$B$700,2,FALSE),"")</f>
        <v/>
      </c>
      <c r="U39" t="str">
        <f>IFERROR(VLOOKUP(PRIORRESULTS!P38,Lookups!$A$1:$B$700,2,FALSE),"")</f>
        <v/>
      </c>
      <c r="V39" t="str">
        <f>IFERROR(VLOOKUP(PRIORRESULTS!Q38,Lookups!$A$1:$B$700,2,FALSE),"")</f>
        <v/>
      </c>
      <c r="W39" t="str">
        <f>IFERROR(VLOOKUP(PRIORRESULTS!R38,Lookups!$A$1:$B$700,2,FALSE),"")</f>
        <v/>
      </c>
      <c r="X39" t="str">
        <f>IFERROR(VLOOKUP(PRIORRESULTS!S38,Lookups!$A$1:$B$700,2,FALSE),"")</f>
        <v/>
      </c>
      <c r="Y39" t="str">
        <f>IFERROR(VLOOKUP(PRIORRESULTS!U38,Lookups!$A$1:$B$700,2,FALSE),"")</f>
        <v/>
      </c>
      <c r="Z39" t="str">
        <f>IFERROR(VLOOKUP(PRIORRESULTS!V38,Lookups!$A$1:$B$700,2,FALSE),"")</f>
        <v/>
      </c>
      <c r="AA39" t="str">
        <f>IFERROR(VLOOKUP(PRIORRESULTS!W38,Lookups!$A$1:$B$700,2,FALSE),"")</f>
        <v/>
      </c>
    </row>
    <row r="40" spans="1:27" x14ac:dyDescent="0.25">
      <c r="A40" t="str">
        <f>PRIORRESULTS!A39</f>
        <v>Fenwick, Luke</v>
      </c>
      <c r="B40" t="str">
        <f>PRIORRESULTS!B39</f>
        <v>10WE</v>
      </c>
      <c r="C40" t="str">
        <f>PRIORRESULTS!C39</f>
        <v>M</v>
      </c>
      <c r="E40" s="55" t="str">
        <f>IFERROR(VLOOKUP(PRIORRESULTS!D39,Lookups!$A$1:$B$700,2,FALSE),"")</f>
        <v/>
      </c>
      <c r="F40" s="55">
        <f>IFERROR(VLOOKUP(PRIORRESULTS!E39,Lookups!$A$1:$B$700,2,FALSE),"")</f>
        <v>6</v>
      </c>
      <c r="G40" s="55" t="str">
        <f>IFERROR(VLOOKUP(PRIORRESULTS!F39,Lookups!$A$1:$B$700,2,FALSE),"")</f>
        <v/>
      </c>
      <c r="H40" s="55" t="str">
        <f>IFERROR(VLOOKUP(PRIORRESULTS!G39,Lookups!$A$1:$B$700,2,FALSE),"")</f>
        <v/>
      </c>
      <c r="I40" s="55" t="str">
        <f>IFERROR(VLOOKUP(PRIORRESULTS!H39,Lookups!$A$1:$B$700,2,FALSE),"")</f>
        <v/>
      </c>
      <c r="J40" s="55" t="str">
        <f>IFERROR(VLOOKUP(PRIORRESULTS!I39,Lookups!$A$1:$B$700,2,FALSE),"")</f>
        <v/>
      </c>
      <c r="K40" s="55" t="str">
        <f>IFERROR(VLOOKUP(PRIORRESULTS!J39,Lookups!$A$1:$B$700,2,FALSE),"")</f>
        <v/>
      </c>
      <c r="L40" s="55" t="str">
        <f>IFERROR(VLOOKUP(PRIORRESULTS!K39,Lookups!$A$1:$B$700,2,FALSE),"")</f>
        <v/>
      </c>
      <c r="M40" s="55" t="str">
        <f>IFERROR(VLOOKUP(PRIORRESULTS!L39,Lookups!$A$1:$B$700,2,FALSE),"")</f>
        <v/>
      </c>
      <c r="N40" s="55" t="str">
        <f>IFERROR(VLOOKUP(PRIORRESULTS!M39,Lookups!$A$1:$B$700,2,FALSE),"")</f>
        <v/>
      </c>
      <c r="O40" s="55" t="str">
        <f>IFERROR(VLOOKUP(PRIORRESULTS!N39,Lookups!$A$1:$B$700,2,FALSE),"")</f>
        <v/>
      </c>
      <c r="P40" s="55" t="str">
        <f>IFERROR(VLOOKUP(PRIORRESULTS!O39,Lookups!$A$1:$B$700,2,FALSE),"")</f>
        <v/>
      </c>
      <c r="Q40" s="562" t="str">
        <f>IFERROR(VLOOKUP(PRIORRESULTS!L39,Lookups!$A$1:$B$700,2,FALSE),"")</f>
        <v/>
      </c>
      <c r="R40" t="str">
        <f>IFERROR(VLOOKUP(PRIORRESULTS!M39,Lookups!$A$1:$B$700,2,FALSE),"")</f>
        <v/>
      </c>
      <c r="S40" t="str">
        <f>IFERROR(VLOOKUP(PRIORRESULTS!N39,Lookups!$A$1:$B$700,2,FALSE),"")</f>
        <v/>
      </c>
      <c r="T40" t="str">
        <f>IFERROR(VLOOKUP(PRIORRESULTS!O39,Lookups!$A$1:$B$700,2,FALSE),"")</f>
        <v/>
      </c>
      <c r="U40" t="str">
        <f>IFERROR(VLOOKUP(PRIORRESULTS!P39,Lookups!$A$1:$B$700,2,FALSE),"")</f>
        <v/>
      </c>
      <c r="V40" t="str">
        <f>IFERROR(VLOOKUP(PRIORRESULTS!Q39,Lookups!$A$1:$B$700,2,FALSE),"")</f>
        <v/>
      </c>
      <c r="W40" t="str">
        <f>IFERROR(VLOOKUP(PRIORRESULTS!R39,Lookups!$A$1:$B$700,2,FALSE),"")</f>
        <v/>
      </c>
      <c r="X40" t="str">
        <f>IFERROR(VLOOKUP(PRIORRESULTS!S39,Lookups!$A$1:$B$700,2,FALSE),"")</f>
        <v/>
      </c>
      <c r="Y40" t="str">
        <f>IFERROR(VLOOKUP(PRIORRESULTS!U39,Lookups!$A$1:$B$700,2,FALSE),"")</f>
        <v/>
      </c>
      <c r="Z40" t="str">
        <f>IFERROR(VLOOKUP(PRIORRESULTS!V39,Lookups!$A$1:$B$700,2,FALSE),"")</f>
        <v/>
      </c>
      <c r="AA40" t="str">
        <f>IFERROR(VLOOKUP(PRIORRESULTS!W39,Lookups!$A$1:$B$700,2,FALSE),"")</f>
        <v/>
      </c>
    </row>
    <row r="41" spans="1:27" x14ac:dyDescent="0.25">
      <c r="A41" t="str">
        <f>PRIORRESULTS!A40</f>
        <v>Fiore, Sofia</v>
      </c>
      <c r="B41" t="str">
        <f>PRIORRESULTS!B40</f>
        <v>10WE</v>
      </c>
      <c r="C41" t="str">
        <f>PRIORRESULTS!C40</f>
        <v>F</v>
      </c>
      <c r="E41" s="55" t="str">
        <f>IFERROR(VLOOKUP(PRIORRESULTS!D40,Lookups!$A$1:$B$700,2,FALSE),"")</f>
        <v/>
      </c>
      <c r="F41" s="55">
        <f>IFERROR(VLOOKUP(PRIORRESULTS!E40,Lookups!$A$1:$B$700,2,FALSE),"")</f>
        <v>6</v>
      </c>
      <c r="G41" s="55" t="str">
        <f>IFERROR(VLOOKUP(PRIORRESULTS!F40,Lookups!$A$1:$B$700,2,FALSE),"")</f>
        <v/>
      </c>
      <c r="H41" s="55" t="str">
        <f>IFERROR(VLOOKUP(PRIORRESULTS!G40,Lookups!$A$1:$B$700,2,FALSE),"")</f>
        <v/>
      </c>
      <c r="I41" s="55" t="str">
        <f>IFERROR(VLOOKUP(PRIORRESULTS!H40,Lookups!$A$1:$B$700,2,FALSE),"")</f>
        <v/>
      </c>
      <c r="J41" s="55" t="str">
        <f>IFERROR(VLOOKUP(PRIORRESULTS!I40,Lookups!$A$1:$B$700,2,FALSE),"")</f>
        <v/>
      </c>
      <c r="K41" s="55" t="str">
        <f>IFERROR(VLOOKUP(PRIORRESULTS!J40,Lookups!$A$1:$B$700,2,FALSE),"")</f>
        <v/>
      </c>
      <c r="L41" s="55" t="str">
        <f>IFERROR(VLOOKUP(PRIORRESULTS!K40,Lookups!$A$1:$B$700,2,FALSE),"")</f>
        <v/>
      </c>
      <c r="M41" s="55" t="str">
        <f>IFERROR(VLOOKUP(PRIORRESULTS!L40,Lookups!$A$1:$B$700,2,FALSE),"")</f>
        <v/>
      </c>
      <c r="N41" s="55" t="str">
        <f>IFERROR(VLOOKUP(PRIORRESULTS!M40,Lookups!$A$1:$B$700,2,FALSE),"")</f>
        <v/>
      </c>
      <c r="O41" s="55" t="str">
        <f>IFERROR(VLOOKUP(PRIORRESULTS!N40,Lookups!$A$1:$B$700,2,FALSE),"")</f>
        <v/>
      </c>
      <c r="P41" s="55" t="str">
        <f>IFERROR(VLOOKUP(PRIORRESULTS!O40,Lookups!$A$1:$B$700,2,FALSE),"")</f>
        <v/>
      </c>
      <c r="Q41" s="562" t="str">
        <f>IFERROR(VLOOKUP(PRIORRESULTS!L40,Lookups!$A$1:$B$700,2,FALSE),"")</f>
        <v/>
      </c>
      <c r="R41" t="str">
        <f>IFERROR(VLOOKUP(PRIORRESULTS!M40,Lookups!$A$1:$B$700,2,FALSE),"")</f>
        <v/>
      </c>
      <c r="S41" t="str">
        <f>IFERROR(VLOOKUP(PRIORRESULTS!N40,Lookups!$A$1:$B$700,2,FALSE),"")</f>
        <v/>
      </c>
      <c r="T41" t="str">
        <f>IFERROR(VLOOKUP(PRIORRESULTS!O40,Lookups!$A$1:$B$700,2,FALSE),"")</f>
        <v/>
      </c>
      <c r="U41" t="str">
        <f>IFERROR(VLOOKUP(PRIORRESULTS!P40,Lookups!$A$1:$B$700,2,FALSE),"")</f>
        <v/>
      </c>
      <c r="V41" t="str">
        <f>IFERROR(VLOOKUP(PRIORRESULTS!Q40,Lookups!$A$1:$B$700,2,FALSE),"")</f>
        <v/>
      </c>
      <c r="W41" t="str">
        <f>IFERROR(VLOOKUP(PRIORRESULTS!R40,Lookups!$A$1:$B$700,2,FALSE),"")</f>
        <v/>
      </c>
      <c r="X41" t="str">
        <f>IFERROR(VLOOKUP(PRIORRESULTS!S40,Lookups!$A$1:$B$700,2,FALSE),"")</f>
        <v/>
      </c>
      <c r="Y41" t="str">
        <f>IFERROR(VLOOKUP(PRIORRESULTS!U40,Lookups!$A$1:$B$700,2,FALSE),"")</f>
        <v/>
      </c>
      <c r="Z41" t="str">
        <f>IFERROR(VLOOKUP(PRIORRESULTS!V40,Lookups!$A$1:$B$700,2,FALSE),"")</f>
        <v/>
      </c>
      <c r="AA41" t="str">
        <f>IFERROR(VLOOKUP(PRIORRESULTS!W40,Lookups!$A$1:$B$700,2,FALSE),"")</f>
        <v/>
      </c>
    </row>
    <row r="42" spans="1:27" x14ac:dyDescent="0.25">
      <c r="A42" t="str">
        <f>PRIORRESULTS!A41</f>
        <v>Green, Michael</v>
      </c>
      <c r="B42" t="str">
        <f>PRIORRESULTS!B41</f>
        <v>10EGQ</v>
      </c>
      <c r="C42" t="str">
        <f>PRIORRESULTS!C41</f>
        <v>M</v>
      </c>
      <c r="E42" s="55" t="str">
        <f>IFERROR(VLOOKUP(PRIORRESULTS!D41,Lookups!$A$1:$B$700,2,FALSE),"")</f>
        <v/>
      </c>
      <c r="F42" s="55">
        <f>IFERROR(VLOOKUP(PRIORRESULTS!E41,Lookups!$A$1:$B$700,2,FALSE),"")</f>
        <v>6</v>
      </c>
      <c r="G42" s="55" t="str">
        <f>IFERROR(VLOOKUP(PRIORRESULTS!F41,Lookups!$A$1:$B$700,2,FALSE),"")</f>
        <v/>
      </c>
      <c r="H42" s="55" t="str">
        <f>IFERROR(VLOOKUP(PRIORRESULTS!G41,Lookups!$A$1:$B$700,2,FALSE),"")</f>
        <v/>
      </c>
      <c r="I42" s="55" t="str">
        <f>IFERROR(VLOOKUP(PRIORRESULTS!H41,Lookups!$A$1:$B$700,2,FALSE),"")</f>
        <v/>
      </c>
      <c r="J42" s="55" t="str">
        <f>IFERROR(VLOOKUP(PRIORRESULTS!I41,Lookups!$A$1:$B$700,2,FALSE),"")</f>
        <v/>
      </c>
      <c r="K42" s="55" t="str">
        <f>IFERROR(VLOOKUP(PRIORRESULTS!J41,Lookups!$A$1:$B$700,2,FALSE),"")</f>
        <v/>
      </c>
      <c r="L42" s="55" t="str">
        <f>IFERROR(VLOOKUP(PRIORRESULTS!K41,Lookups!$A$1:$B$700,2,FALSE),"")</f>
        <v/>
      </c>
      <c r="M42" s="55" t="str">
        <f>IFERROR(VLOOKUP(PRIORRESULTS!L41,Lookups!$A$1:$B$700,2,FALSE),"")</f>
        <v/>
      </c>
      <c r="N42" s="55" t="str">
        <f>IFERROR(VLOOKUP(PRIORRESULTS!M41,Lookups!$A$1:$B$700,2,FALSE),"")</f>
        <v/>
      </c>
      <c r="O42" s="55" t="str">
        <f>IFERROR(VLOOKUP(PRIORRESULTS!N41,Lookups!$A$1:$B$700,2,FALSE),"")</f>
        <v/>
      </c>
      <c r="P42" s="55" t="str">
        <f>IFERROR(VLOOKUP(PRIORRESULTS!O41,Lookups!$A$1:$B$700,2,FALSE),"")</f>
        <v/>
      </c>
      <c r="Q42" s="562" t="str">
        <f>IFERROR(VLOOKUP(PRIORRESULTS!L41,Lookups!$A$1:$B$700,2,FALSE),"")</f>
        <v/>
      </c>
      <c r="R42" t="str">
        <f>IFERROR(VLOOKUP(PRIORRESULTS!M41,Lookups!$A$1:$B$700,2,FALSE),"")</f>
        <v/>
      </c>
      <c r="S42" t="str">
        <f>IFERROR(VLOOKUP(PRIORRESULTS!N41,Lookups!$A$1:$B$700,2,FALSE),"")</f>
        <v/>
      </c>
      <c r="T42" t="str">
        <f>IFERROR(VLOOKUP(PRIORRESULTS!O41,Lookups!$A$1:$B$700,2,FALSE),"")</f>
        <v/>
      </c>
      <c r="U42" t="str">
        <f>IFERROR(VLOOKUP(PRIORRESULTS!P41,Lookups!$A$1:$B$700,2,FALSE),"")</f>
        <v/>
      </c>
      <c r="V42" t="str">
        <f>IFERROR(VLOOKUP(PRIORRESULTS!Q41,Lookups!$A$1:$B$700,2,FALSE),"")</f>
        <v/>
      </c>
      <c r="W42" t="str">
        <f>IFERROR(VLOOKUP(PRIORRESULTS!R41,Lookups!$A$1:$B$700,2,FALSE),"")</f>
        <v/>
      </c>
      <c r="X42" t="str">
        <f>IFERROR(VLOOKUP(PRIORRESULTS!S41,Lookups!$A$1:$B$700,2,FALSE),"")</f>
        <v/>
      </c>
      <c r="Y42" t="str">
        <f>IFERROR(VLOOKUP(PRIORRESULTS!U41,Lookups!$A$1:$B$700,2,FALSE),"")</f>
        <v/>
      </c>
      <c r="Z42" t="str">
        <f>IFERROR(VLOOKUP(PRIORRESULTS!V41,Lookups!$A$1:$B$700,2,FALSE),"")</f>
        <v/>
      </c>
      <c r="AA42" t="str">
        <f>IFERROR(VLOOKUP(PRIORRESULTS!W41,Lookups!$A$1:$B$700,2,FALSE),"")</f>
        <v/>
      </c>
    </row>
    <row r="43" spans="1:27" x14ac:dyDescent="0.25">
      <c r="A43" t="str">
        <f>PRIORRESULTS!A42</f>
        <v>Owen, Emily</v>
      </c>
      <c r="B43" t="str">
        <f>PRIORRESULTS!B42</f>
        <v>10EGQ</v>
      </c>
      <c r="C43" t="str">
        <f>PRIORRESULTS!C42</f>
        <v>F</v>
      </c>
      <c r="E43" s="55" t="str">
        <f>IFERROR(VLOOKUP(PRIORRESULTS!D42,Lookups!$A$1:$B$700,2,FALSE),"")</f>
        <v/>
      </c>
      <c r="F43" s="55">
        <f>IFERROR(VLOOKUP(PRIORRESULTS!E42,Lookups!$A$1:$B$700,2,FALSE),"")</f>
        <v>6</v>
      </c>
      <c r="G43" s="55" t="str">
        <f>IFERROR(VLOOKUP(PRIORRESULTS!F42,Lookups!$A$1:$B$700,2,FALSE),"")</f>
        <v/>
      </c>
      <c r="H43" s="55" t="str">
        <f>IFERROR(VLOOKUP(PRIORRESULTS!G42,Lookups!$A$1:$B$700,2,FALSE),"")</f>
        <v/>
      </c>
      <c r="I43" s="55" t="str">
        <f>IFERROR(VLOOKUP(PRIORRESULTS!H42,Lookups!$A$1:$B$700,2,FALSE),"")</f>
        <v/>
      </c>
      <c r="J43" s="55" t="str">
        <f>IFERROR(VLOOKUP(PRIORRESULTS!I42,Lookups!$A$1:$B$700,2,FALSE),"")</f>
        <v/>
      </c>
      <c r="K43" s="55" t="str">
        <f>IFERROR(VLOOKUP(PRIORRESULTS!J42,Lookups!$A$1:$B$700,2,FALSE),"")</f>
        <v/>
      </c>
      <c r="L43" s="55" t="str">
        <f>IFERROR(VLOOKUP(PRIORRESULTS!K42,Lookups!$A$1:$B$700,2,FALSE),"")</f>
        <v/>
      </c>
      <c r="M43" s="55" t="str">
        <f>IFERROR(VLOOKUP(PRIORRESULTS!L42,Lookups!$A$1:$B$700,2,FALSE),"")</f>
        <v/>
      </c>
      <c r="N43" s="55" t="str">
        <f>IFERROR(VLOOKUP(PRIORRESULTS!M42,Lookups!$A$1:$B$700,2,FALSE),"")</f>
        <v/>
      </c>
      <c r="O43" s="55" t="str">
        <f>IFERROR(VLOOKUP(PRIORRESULTS!N42,Lookups!$A$1:$B$700,2,FALSE),"")</f>
        <v/>
      </c>
      <c r="P43" s="55" t="str">
        <f>IFERROR(VLOOKUP(PRIORRESULTS!O42,Lookups!$A$1:$B$700,2,FALSE),"")</f>
        <v/>
      </c>
      <c r="Q43" s="562" t="str">
        <f>IFERROR(VLOOKUP(PRIORRESULTS!L42,Lookups!$A$1:$B$700,2,FALSE),"")</f>
        <v/>
      </c>
      <c r="R43" t="str">
        <f>IFERROR(VLOOKUP(PRIORRESULTS!M42,Lookups!$A$1:$B$700,2,FALSE),"")</f>
        <v/>
      </c>
      <c r="S43" t="str">
        <f>IFERROR(VLOOKUP(PRIORRESULTS!N42,Lookups!$A$1:$B$700,2,FALSE),"")</f>
        <v/>
      </c>
      <c r="T43" t="str">
        <f>IFERROR(VLOOKUP(PRIORRESULTS!O42,Lookups!$A$1:$B$700,2,FALSE),"")</f>
        <v/>
      </c>
      <c r="U43" t="str">
        <f>IFERROR(VLOOKUP(PRIORRESULTS!P42,Lookups!$A$1:$B$700,2,FALSE),"")</f>
        <v/>
      </c>
      <c r="V43" t="str">
        <f>IFERROR(VLOOKUP(PRIORRESULTS!Q42,Lookups!$A$1:$B$700,2,FALSE),"")</f>
        <v/>
      </c>
      <c r="W43" t="str">
        <f>IFERROR(VLOOKUP(PRIORRESULTS!R42,Lookups!$A$1:$B$700,2,FALSE),"")</f>
        <v/>
      </c>
      <c r="X43" t="str">
        <f>IFERROR(VLOOKUP(PRIORRESULTS!S42,Lookups!$A$1:$B$700,2,FALSE),"")</f>
        <v/>
      </c>
      <c r="Y43" t="str">
        <f>IFERROR(VLOOKUP(PRIORRESULTS!U42,Lookups!$A$1:$B$700,2,FALSE),"")</f>
        <v/>
      </c>
      <c r="Z43" t="str">
        <f>IFERROR(VLOOKUP(PRIORRESULTS!V42,Lookups!$A$1:$B$700,2,FALSE),"")</f>
        <v/>
      </c>
      <c r="AA43" t="str">
        <f>IFERROR(VLOOKUP(PRIORRESULTS!W42,Lookups!$A$1:$B$700,2,FALSE),"")</f>
        <v/>
      </c>
    </row>
    <row r="44" spans="1:27" x14ac:dyDescent="0.25">
      <c r="A44" t="str">
        <f>PRIORRESULTS!A43</f>
        <v>Ross-Weston, Madeleine</v>
      </c>
      <c r="B44" t="str">
        <f>PRIORRESULTS!B43</f>
        <v>10WE</v>
      </c>
      <c r="C44" t="str">
        <f>PRIORRESULTS!C43</f>
        <v>F</v>
      </c>
      <c r="E44" s="55" t="str">
        <f>IFERROR(VLOOKUP(PRIORRESULTS!D43,Lookups!$A$1:$B$700,2,FALSE),"")</f>
        <v/>
      </c>
      <c r="F44" s="55">
        <f>IFERROR(VLOOKUP(PRIORRESULTS!E43,Lookups!$A$1:$B$700,2,FALSE),"")</f>
        <v>6</v>
      </c>
      <c r="G44" s="55" t="str">
        <f>IFERROR(VLOOKUP(PRIORRESULTS!F43,Lookups!$A$1:$B$700,2,FALSE),"")</f>
        <v/>
      </c>
      <c r="H44" s="55" t="str">
        <f>IFERROR(VLOOKUP(PRIORRESULTS!G43,Lookups!$A$1:$B$700,2,FALSE),"")</f>
        <v/>
      </c>
      <c r="I44" s="55" t="str">
        <f>IFERROR(VLOOKUP(PRIORRESULTS!H43,Lookups!$A$1:$B$700,2,FALSE),"")</f>
        <v/>
      </c>
      <c r="J44" s="55" t="str">
        <f>IFERROR(VLOOKUP(PRIORRESULTS!I43,Lookups!$A$1:$B$700,2,FALSE),"")</f>
        <v/>
      </c>
      <c r="K44" s="55" t="str">
        <f>IFERROR(VLOOKUP(PRIORRESULTS!J43,Lookups!$A$1:$B$700,2,FALSE),"")</f>
        <v/>
      </c>
      <c r="L44" s="55" t="str">
        <f>IFERROR(VLOOKUP(PRIORRESULTS!K43,Lookups!$A$1:$B$700,2,FALSE),"")</f>
        <v/>
      </c>
      <c r="M44" s="55" t="str">
        <f>IFERROR(VLOOKUP(PRIORRESULTS!L43,Lookups!$A$1:$B$700,2,FALSE),"")</f>
        <v/>
      </c>
      <c r="N44" s="55" t="str">
        <f>IFERROR(VLOOKUP(PRIORRESULTS!M43,Lookups!$A$1:$B$700,2,FALSE),"")</f>
        <v/>
      </c>
      <c r="O44" s="55" t="str">
        <f>IFERROR(VLOOKUP(PRIORRESULTS!N43,Lookups!$A$1:$B$700,2,FALSE),"")</f>
        <v/>
      </c>
      <c r="P44" s="55" t="str">
        <f>IFERROR(VLOOKUP(PRIORRESULTS!O43,Lookups!$A$1:$B$700,2,FALSE),"")</f>
        <v/>
      </c>
      <c r="Q44" s="562" t="str">
        <f>IFERROR(VLOOKUP(PRIORRESULTS!L43,Lookups!$A$1:$B$700,2,FALSE),"")</f>
        <v/>
      </c>
      <c r="R44" t="str">
        <f>IFERROR(VLOOKUP(PRIORRESULTS!M43,Lookups!$A$1:$B$700,2,FALSE),"")</f>
        <v/>
      </c>
      <c r="S44" t="str">
        <f>IFERROR(VLOOKUP(PRIORRESULTS!N43,Lookups!$A$1:$B$700,2,FALSE),"")</f>
        <v/>
      </c>
      <c r="T44" t="str">
        <f>IFERROR(VLOOKUP(PRIORRESULTS!O43,Lookups!$A$1:$B$700,2,FALSE),"")</f>
        <v/>
      </c>
      <c r="U44" t="str">
        <f>IFERROR(VLOOKUP(PRIORRESULTS!P43,Lookups!$A$1:$B$700,2,FALSE),"")</f>
        <v/>
      </c>
      <c r="V44" t="str">
        <f>IFERROR(VLOOKUP(PRIORRESULTS!Q43,Lookups!$A$1:$B$700,2,FALSE),"")</f>
        <v/>
      </c>
      <c r="W44" t="str">
        <f>IFERROR(VLOOKUP(PRIORRESULTS!R43,Lookups!$A$1:$B$700,2,FALSE),"")</f>
        <v/>
      </c>
      <c r="X44" t="str">
        <f>IFERROR(VLOOKUP(PRIORRESULTS!S43,Lookups!$A$1:$B$700,2,FALSE),"")</f>
        <v/>
      </c>
      <c r="Y44" t="str">
        <f>IFERROR(VLOOKUP(PRIORRESULTS!U43,Lookups!$A$1:$B$700,2,FALSE),"")</f>
        <v/>
      </c>
      <c r="Z44" t="str">
        <f>IFERROR(VLOOKUP(PRIORRESULTS!V43,Lookups!$A$1:$B$700,2,FALSE),"")</f>
        <v/>
      </c>
      <c r="AA44" t="str">
        <f>IFERROR(VLOOKUP(PRIORRESULTS!W43,Lookups!$A$1:$B$700,2,FALSE),"")</f>
        <v/>
      </c>
    </row>
    <row r="45" spans="1:27" x14ac:dyDescent="0.25">
      <c r="A45" t="str">
        <f>PRIORRESULTS!A44</f>
        <v>Stafford, James</v>
      </c>
      <c r="B45" t="str">
        <f>PRIORRESULTS!B44</f>
        <v>10SK</v>
      </c>
      <c r="C45" t="str">
        <f>PRIORRESULTS!C44</f>
        <v>M</v>
      </c>
      <c r="E45" s="55" t="str">
        <f>IFERROR(VLOOKUP(PRIORRESULTS!D44,Lookups!$A$1:$B$700,2,FALSE),"")</f>
        <v/>
      </c>
      <c r="F45" s="55">
        <f>IFERROR(VLOOKUP(PRIORRESULTS!E44,Lookups!$A$1:$B$700,2,FALSE),"")</f>
        <v>6</v>
      </c>
      <c r="G45" s="55" t="str">
        <f>IFERROR(VLOOKUP(PRIORRESULTS!F44,Lookups!$A$1:$B$700,2,FALSE),"")</f>
        <v/>
      </c>
      <c r="H45" s="55" t="str">
        <f>IFERROR(VLOOKUP(PRIORRESULTS!G44,Lookups!$A$1:$B$700,2,FALSE),"")</f>
        <v/>
      </c>
      <c r="I45" s="55" t="str">
        <f>IFERROR(VLOOKUP(PRIORRESULTS!H44,Lookups!$A$1:$B$700,2,FALSE),"")</f>
        <v/>
      </c>
      <c r="J45" s="55" t="str">
        <f>IFERROR(VLOOKUP(PRIORRESULTS!I44,Lookups!$A$1:$B$700,2,FALSE),"")</f>
        <v/>
      </c>
      <c r="K45" s="55" t="str">
        <f>IFERROR(VLOOKUP(PRIORRESULTS!J44,Lookups!$A$1:$B$700,2,FALSE),"")</f>
        <v/>
      </c>
      <c r="L45" s="55" t="str">
        <f>IFERROR(VLOOKUP(PRIORRESULTS!K44,Lookups!$A$1:$B$700,2,FALSE),"")</f>
        <v/>
      </c>
      <c r="M45" s="55" t="str">
        <f>IFERROR(VLOOKUP(PRIORRESULTS!L44,Lookups!$A$1:$B$700,2,FALSE),"")</f>
        <v/>
      </c>
      <c r="N45" s="55" t="str">
        <f>IFERROR(VLOOKUP(PRIORRESULTS!M44,Lookups!$A$1:$B$700,2,FALSE),"")</f>
        <v/>
      </c>
      <c r="O45" s="55" t="str">
        <f>IFERROR(VLOOKUP(PRIORRESULTS!N44,Lookups!$A$1:$B$700,2,FALSE),"")</f>
        <v/>
      </c>
      <c r="P45" s="55" t="str">
        <f>IFERROR(VLOOKUP(PRIORRESULTS!O44,Lookups!$A$1:$B$700,2,FALSE),"")</f>
        <v/>
      </c>
      <c r="Q45" s="562" t="str">
        <f>IFERROR(VLOOKUP(PRIORRESULTS!L44,Lookups!$A$1:$B$700,2,FALSE),"")</f>
        <v/>
      </c>
      <c r="R45" t="str">
        <f>IFERROR(VLOOKUP(PRIORRESULTS!M44,Lookups!$A$1:$B$700,2,FALSE),"")</f>
        <v/>
      </c>
      <c r="S45" t="str">
        <f>IFERROR(VLOOKUP(PRIORRESULTS!N44,Lookups!$A$1:$B$700,2,FALSE),"")</f>
        <v/>
      </c>
      <c r="T45" t="str">
        <f>IFERROR(VLOOKUP(PRIORRESULTS!O44,Lookups!$A$1:$B$700,2,FALSE),"")</f>
        <v/>
      </c>
      <c r="U45" t="str">
        <f>IFERROR(VLOOKUP(PRIORRESULTS!P44,Lookups!$A$1:$B$700,2,FALSE),"")</f>
        <v/>
      </c>
      <c r="V45" t="str">
        <f>IFERROR(VLOOKUP(PRIORRESULTS!Q44,Lookups!$A$1:$B$700,2,FALSE),"")</f>
        <v/>
      </c>
      <c r="W45" t="str">
        <f>IFERROR(VLOOKUP(PRIORRESULTS!R44,Lookups!$A$1:$B$700,2,FALSE),"")</f>
        <v/>
      </c>
      <c r="X45" t="str">
        <f>IFERROR(VLOOKUP(PRIORRESULTS!S44,Lookups!$A$1:$B$700,2,FALSE),"")</f>
        <v/>
      </c>
      <c r="Y45" t="str">
        <f>IFERROR(VLOOKUP(PRIORRESULTS!U44,Lookups!$A$1:$B$700,2,FALSE),"")</f>
        <v/>
      </c>
      <c r="Z45" t="str">
        <f>IFERROR(VLOOKUP(PRIORRESULTS!V44,Lookups!$A$1:$B$700,2,FALSE),"")</f>
        <v/>
      </c>
      <c r="AA45" t="str">
        <f>IFERROR(VLOOKUP(PRIORRESULTS!W44,Lookups!$A$1:$B$700,2,FALSE),"")</f>
        <v/>
      </c>
    </row>
    <row r="46" spans="1:27" x14ac:dyDescent="0.25">
      <c r="A46" t="str">
        <f>PRIORRESULTS!A45</f>
        <v>Walton-Ryan, Gabriel</v>
      </c>
      <c r="B46" t="str">
        <f>PRIORRESULTS!B45</f>
        <v>10KKN</v>
      </c>
      <c r="C46" t="str">
        <f>PRIORRESULTS!C45</f>
        <v>M</v>
      </c>
      <c r="E46" s="55" t="str">
        <f>IFERROR(VLOOKUP(PRIORRESULTS!D45,Lookups!$A$1:$B$700,2,FALSE),"")</f>
        <v/>
      </c>
      <c r="F46" s="55">
        <f>IFERROR(VLOOKUP(PRIORRESULTS!E45,Lookups!$A$1:$B$700,2,FALSE),"")</f>
        <v>6</v>
      </c>
      <c r="G46" s="55" t="str">
        <f>IFERROR(VLOOKUP(PRIORRESULTS!F45,Lookups!$A$1:$B$700,2,FALSE),"")</f>
        <v/>
      </c>
      <c r="H46" s="55" t="str">
        <f>IFERROR(VLOOKUP(PRIORRESULTS!G45,Lookups!$A$1:$B$700,2,FALSE),"")</f>
        <v/>
      </c>
      <c r="I46" s="55" t="str">
        <f>IFERROR(VLOOKUP(PRIORRESULTS!H45,Lookups!$A$1:$B$700,2,FALSE),"")</f>
        <v/>
      </c>
      <c r="J46" s="55" t="str">
        <f>IFERROR(VLOOKUP(PRIORRESULTS!I45,Lookups!$A$1:$B$700,2,FALSE),"")</f>
        <v/>
      </c>
      <c r="K46" s="55" t="str">
        <f>IFERROR(VLOOKUP(PRIORRESULTS!J45,Lookups!$A$1:$B$700,2,FALSE),"")</f>
        <v/>
      </c>
      <c r="L46" s="55" t="str">
        <f>IFERROR(VLOOKUP(PRIORRESULTS!K45,Lookups!$A$1:$B$700,2,FALSE),"")</f>
        <v/>
      </c>
      <c r="M46" s="55" t="str">
        <f>IFERROR(VLOOKUP(PRIORRESULTS!L45,Lookups!$A$1:$B$700,2,FALSE),"")</f>
        <v/>
      </c>
      <c r="N46" s="55" t="str">
        <f>IFERROR(VLOOKUP(PRIORRESULTS!M45,Lookups!$A$1:$B$700,2,FALSE),"")</f>
        <v/>
      </c>
      <c r="O46" s="55" t="str">
        <f>IFERROR(VLOOKUP(PRIORRESULTS!N45,Lookups!$A$1:$B$700,2,FALSE),"")</f>
        <v/>
      </c>
      <c r="P46" s="55" t="str">
        <f>IFERROR(VLOOKUP(PRIORRESULTS!O45,Lookups!$A$1:$B$700,2,FALSE),"")</f>
        <v/>
      </c>
      <c r="Q46" s="562" t="str">
        <f>IFERROR(VLOOKUP(PRIORRESULTS!L45,Lookups!$A$1:$B$700,2,FALSE),"")</f>
        <v/>
      </c>
      <c r="R46" t="str">
        <f>IFERROR(VLOOKUP(PRIORRESULTS!M45,Lookups!$A$1:$B$700,2,FALSE),"")</f>
        <v/>
      </c>
      <c r="S46" t="str">
        <f>IFERROR(VLOOKUP(PRIORRESULTS!N45,Lookups!$A$1:$B$700,2,FALSE),"")</f>
        <v/>
      </c>
      <c r="T46" t="str">
        <f>IFERROR(VLOOKUP(PRIORRESULTS!O45,Lookups!$A$1:$B$700,2,FALSE),"")</f>
        <v/>
      </c>
      <c r="U46" t="str">
        <f>IFERROR(VLOOKUP(PRIORRESULTS!P45,Lookups!$A$1:$B$700,2,FALSE),"")</f>
        <v/>
      </c>
      <c r="V46" t="str">
        <f>IFERROR(VLOOKUP(PRIORRESULTS!Q45,Lookups!$A$1:$B$700,2,FALSE),"")</f>
        <v/>
      </c>
      <c r="W46" t="str">
        <f>IFERROR(VLOOKUP(PRIORRESULTS!R45,Lookups!$A$1:$B$700,2,FALSE),"")</f>
        <v/>
      </c>
      <c r="X46" t="str">
        <f>IFERROR(VLOOKUP(PRIORRESULTS!S45,Lookups!$A$1:$B$700,2,FALSE),"")</f>
        <v/>
      </c>
      <c r="Y46" t="str">
        <f>IFERROR(VLOOKUP(PRIORRESULTS!U45,Lookups!$A$1:$B$700,2,FALSE),"")</f>
        <v/>
      </c>
      <c r="Z46" t="str">
        <f>IFERROR(VLOOKUP(PRIORRESULTS!V45,Lookups!$A$1:$B$700,2,FALSE),"")</f>
        <v/>
      </c>
      <c r="AA46" t="str">
        <f>IFERROR(VLOOKUP(PRIORRESULTS!W45,Lookups!$A$1:$B$700,2,FALSE),"")</f>
        <v/>
      </c>
    </row>
    <row r="47" spans="1:27" x14ac:dyDescent="0.25">
      <c r="A47" t="str">
        <f>PRIORRESULTS!A46</f>
        <v>Beare, Lucy</v>
      </c>
      <c r="B47" t="str">
        <f>PRIORRESULTS!B46</f>
        <v>10ZI</v>
      </c>
      <c r="C47" t="str">
        <f>PRIORRESULTS!C46</f>
        <v>F</v>
      </c>
      <c r="E47" s="55" t="str">
        <f>IFERROR(VLOOKUP(PRIORRESULTS!D46,Lookups!$A$1:$B$700,2,FALSE),"")</f>
        <v/>
      </c>
      <c r="F47" s="55">
        <f>IFERROR(VLOOKUP(PRIORRESULTS!E46,Lookups!$A$1:$B$700,2,FALSE),"")</f>
        <v>7</v>
      </c>
      <c r="G47" s="55" t="str">
        <f>IFERROR(VLOOKUP(PRIORRESULTS!F46,Lookups!$A$1:$B$700,2,FALSE),"")</f>
        <v/>
      </c>
      <c r="H47" s="55" t="str">
        <f>IFERROR(VLOOKUP(PRIORRESULTS!G46,Lookups!$A$1:$B$700,2,FALSE),"")</f>
        <v/>
      </c>
      <c r="I47" s="55" t="str">
        <f>IFERROR(VLOOKUP(PRIORRESULTS!H46,Lookups!$A$1:$B$700,2,FALSE),"")</f>
        <v/>
      </c>
      <c r="J47" s="55" t="str">
        <f>IFERROR(VLOOKUP(PRIORRESULTS!I46,Lookups!$A$1:$B$700,2,FALSE),"")</f>
        <v/>
      </c>
      <c r="K47" s="55" t="str">
        <f>IFERROR(VLOOKUP(PRIORRESULTS!J46,Lookups!$A$1:$B$700,2,FALSE),"")</f>
        <v/>
      </c>
      <c r="L47" s="55" t="str">
        <f>IFERROR(VLOOKUP(PRIORRESULTS!K46,Lookups!$A$1:$B$700,2,FALSE),"")</f>
        <v/>
      </c>
      <c r="M47" s="55" t="str">
        <f>IFERROR(VLOOKUP(PRIORRESULTS!L46,Lookups!$A$1:$B$700,2,FALSE),"")</f>
        <v/>
      </c>
      <c r="N47" s="55" t="str">
        <f>IFERROR(VLOOKUP(PRIORRESULTS!M46,Lookups!$A$1:$B$700,2,FALSE),"")</f>
        <v/>
      </c>
      <c r="O47" s="55" t="str">
        <f>IFERROR(VLOOKUP(PRIORRESULTS!N46,Lookups!$A$1:$B$700,2,FALSE),"")</f>
        <v/>
      </c>
      <c r="P47" s="55" t="str">
        <f>IFERROR(VLOOKUP(PRIORRESULTS!O46,Lookups!$A$1:$B$700,2,FALSE),"")</f>
        <v/>
      </c>
      <c r="Q47" s="562" t="str">
        <f>IFERROR(VLOOKUP(PRIORRESULTS!L46,Lookups!$A$1:$B$700,2,FALSE),"")</f>
        <v/>
      </c>
      <c r="R47" t="str">
        <f>IFERROR(VLOOKUP(PRIORRESULTS!M46,Lookups!$A$1:$B$700,2,FALSE),"")</f>
        <v/>
      </c>
      <c r="S47" t="str">
        <f>IFERROR(VLOOKUP(PRIORRESULTS!N46,Lookups!$A$1:$B$700,2,FALSE),"")</f>
        <v/>
      </c>
      <c r="T47" t="str">
        <f>IFERROR(VLOOKUP(PRIORRESULTS!O46,Lookups!$A$1:$B$700,2,FALSE),"")</f>
        <v/>
      </c>
      <c r="U47" t="str">
        <f>IFERROR(VLOOKUP(PRIORRESULTS!P46,Lookups!$A$1:$B$700,2,FALSE),"")</f>
        <v/>
      </c>
      <c r="V47" t="str">
        <f>IFERROR(VLOOKUP(PRIORRESULTS!Q46,Lookups!$A$1:$B$700,2,FALSE),"")</f>
        <v/>
      </c>
      <c r="W47" t="str">
        <f>IFERROR(VLOOKUP(PRIORRESULTS!R46,Lookups!$A$1:$B$700,2,FALSE),"")</f>
        <v/>
      </c>
      <c r="X47" t="str">
        <f>IFERROR(VLOOKUP(PRIORRESULTS!S46,Lookups!$A$1:$B$700,2,FALSE),"")</f>
        <v/>
      </c>
      <c r="Y47" t="str">
        <f>IFERROR(VLOOKUP(PRIORRESULTS!U46,Lookups!$A$1:$B$700,2,FALSE),"")</f>
        <v/>
      </c>
      <c r="Z47" t="str">
        <f>IFERROR(VLOOKUP(PRIORRESULTS!V46,Lookups!$A$1:$B$700,2,FALSE),"")</f>
        <v/>
      </c>
      <c r="AA47" t="str">
        <f>IFERROR(VLOOKUP(PRIORRESULTS!W46,Lookups!$A$1:$B$700,2,FALSE),"")</f>
        <v/>
      </c>
    </row>
    <row r="48" spans="1:27" x14ac:dyDescent="0.25">
      <c r="A48" t="str">
        <f>PRIORRESULTS!A47</f>
        <v>Chapman, Leonardo</v>
      </c>
      <c r="B48" t="str">
        <f>PRIORRESULTS!B47</f>
        <v>10WE</v>
      </c>
      <c r="C48" t="str">
        <f>PRIORRESULTS!C47</f>
        <v>M</v>
      </c>
      <c r="E48" s="55" t="str">
        <f>IFERROR(VLOOKUP(PRIORRESULTS!D47,Lookups!$A$1:$B$700,2,FALSE),"")</f>
        <v/>
      </c>
      <c r="F48" s="55">
        <f>IFERROR(VLOOKUP(PRIORRESULTS!E47,Lookups!$A$1:$B$700,2,FALSE),"")</f>
        <v>7</v>
      </c>
      <c r="G48" s="55" t="str">
        <f>IFERROR(VLOOKUP(PRIORRESULTS!F47,Lookups!$A$1:$B$700,2,FALSE),"")</f>
        <v/>
      </c>
      <c r="H48" s="55" t="str">
        <f>IFERROR(VLOOKUP(PRIORRESULTS!G47,Lookups!$A$1:$B$700,2,FALSE),"")</f>
        <v/>
      </c>
      <c r="I48" s="55" t="str">
        <f>IFERROR(VLOOKUP(PRIORRESULTS!H47,Lookups!$A$1:$B$700,2,FALSE),"")</f>
        <v/>
      </c>
      <c r="J48" s="55" t="str">
        <f>IFERROR(VLOOKUP(PRIORRESULTS!I47,Lookups!$A$1:$B$700,2,FALSE),"")</f>
        <v/>
      </c>
      <c r="K48" s="55" t="str">
        <f>IFERROR(VLOOKUP(PRIORRESULTS!J47,Lookups!$A$1:$B$700,2,FALSE),"")</f>
        <v/>
      </c>
      <c r="L48" s="55" t="str">
        <f>IFERROR(VLOOKUP(PRIORRESULTS!K47,Lookups!$A$1:$B$700,2,FALSE),"")</f>
        <v/>
      </c>
      <c r="M48" s="55" t="str">
        <f>IFERROR(VLOOKUP(PRIORRESULTS!L47,Lookups!$A$1:$B$700,2,FALSE),"")</f>
        <v/>
      </c>
      <c r="N48" s="55" t="str">
        <f>IFERROR(VLOOKUP(PRIORRESULTS!M47,Lookups!$A$1:$B$700,2,FALSE),"")</f>
        <v/>
      </c>
      <c r="O48" s="55" t="str">
        <f>IFERROR(VLOOKUP(PRIORRESULTS!N47,Lookups!$A$1:$B$700,2,FALSE),"")</f>
        <v/>
      </c>
      <c r="P48" s="55" t="str">
        <f>IFERROR(VLOOKUP(PRIORRESULTS!O47,Lookups!$A$1:$B$700,2,FALSE),"")</f>
        <v/>
      </c>
      <c r="Q48" s="562" t="str">
        <f>IFERROR(VLOOKUP(PRIORRESULTS!L47,Lookups!$A$1:$B$700,2,FALSE),"")</f>
        <v/>
      </c>
      <c r="R48" t="str">
        <f>IFERROR(VLOOKUP(PRIORRESULTS!M47,Lookups!$A$1:$B$700,2,FALSE),"")</f>
        <v/>
      </c>
      <c r="S48" t="str">
        <f>IFERROR(VLOOKUP(PRIORRESULTS!N47,Lookups!$A$1:$B$700,2,FALSE),"")</f>
        <v/>
      </c>
      <c r="T48" t="str">
        <f>IFERROR(VLOOKUP(PRIORRESULTS!O47,Lookups!$A$1:$B$700,2,FALSE),"")</f>
        <v/>
      </c>
      <c r="U48" t="str">
        <f>IFERROR(VLOOKUP(PRIORRESULTS!P47,Lookups!$A$1:$B$700,2,FALSE),"")</f>
        <v/>
      </c>
      <c r="V48" t="str">
        <f>IFERROR(VLOOKUP(PRIORRESULTS!Q47,Lookups!$A$1:$B$700,2,FALSE),"")</f>
        <v/>
      </c>
      <c r="W48" t="str">
        <f>IFERROR(VLOOKUP(PRIORRESULTS!R47,Lookups!$A$1:$B$700,2,FALSE),"")</f>
        <v/>
      </c>
      <c r="X48" t="str">
        <f>IFERROR(VLOOKUP(PRIORRESULTS!S47,Lookups!$A$1:$B$700,2,FALSE),"")</f>
        <v/>
      </c>
      <c r="Y48" t="str">
        <f>IFERROR(VLOOKUP(PRIORRESULTS!U47,Lookups!$A$1:$B$700,2,FALSE),"")</f>
        <v/>
      </c>
      <c r="Z48" t="str">
        <f>IFERROR(VLOOKUP(PRIORRESULTS!V47,Lookups!$A$1:$B$700,2,FALSE),"")</f>
        <v/>
      </c>
      <c r="AA48" t="str">
        <f>IFERROR(VLOOKUP(PRIORRESULTS!W47,Lookups!$A$1:$B$700,2,FALSE),"")</f>
        <v/>
      </c>
    </row>
    <row r="49" spans="1:27" x14ac:dyDescent="0.25">
      <c r="A49" t="str">
        <f>PRIORRESULTS!A48</f>
        <v>Smith, Jasmine</v>
      </c>
      <c r="B49" t="str">
        <f>PRIORRESULTS!B48</f>
        <v>10SK</v>
      </c>
      <c r="C49" t="str">
        <f>PRIORRESULTS!C48</f>
        <v>F</v>
      </c>
      <c r="E49" s="55" t="str">
        <f>IFERROR(VLOOKUP(PRIORRESULTS!D48,Lookups!$A$1:$B$700,2,FALSE),"")</f>
        <v/>
      </c>
      <c r="F49" s="55">
        <f>IFERROR(VLOOKUP(PRIORRESULTS!E48,Lookups!$A$1:$B$700,2,FALSE),"")</f>
        <v>7</v>
      </c>
      <c r="G49" s="55" t="str">
        <f>IFERROR(VLOOKUP(PRIORRESULTS!F48,Lookups!$A$1:$B$700,2,FALSE),"")</f>
        <v/>
      </c>
      <c r="H49" s="55" t="str">
        <f>IFERROR(VLOOKUP(PRIORRESULTS!G48,Lookups!$A$1:$B$700,2,FALSE),"")</f>
        <v/>
      </c>
      <c r="I49" s="55" t="str">
        <f>IFERROR(VLOOKUP(PRIORRESULTS!H48,Lookups!$A$1:$B$700,2,FALSE),"")</f>
        <v/>
      </c>
      <c r="J49" s="55" t="str">
        <f>IFERROR(VLOOKUP(PRIORRESULTS!I48,Lookups!$A$1:$B$700,2,FALSE),"")</f>
        <v/>
      </c>
      <c r="K49" s="55" t="str">
        <f>IFERROR(VLOOKUP(PRIORRESULTS!J48,Lookups!$A$1:$B$700,2,FALSE),"")</f>
        <v/>
      </c>
      <c r="L49" s="55" t="str">
        <f>IFERROR(VLOOKUP(PRIORRESULTS!K48,Lookups!$A$1:$B$700,2,FALSE),"")</f>
        <v/>
      </c>
      <c r="M49" s="55" t="str">
        <f>IFERROR(VLOOKUP(PRIORRESULTS!L48,Lookups!$A$1:$B$700,2,FALSE),"")</f>
        <v/>
      </c>
      <c r="N49" s="55" t="str">
        <f>IFERROR(VLOOKUP(PRIORRESULTS!M48,Lookups!$A$1:$B$700,2,FALSE),"")</f>
        <v/>
      </c>
      <c r="O49" s="55" t="str">
        <f>IFERROR(VLOOKUP(PRIORRESULTS!N48,Lookups!$A$1:$B$700,2,FALSE),"")</f>
        <v/>
      </c>
      <c r="P49" s="55" t="str">
        <f>IFERROR(VLOOKUP(PRIORRESULTS!O48,Lookups!$A$1:$B$700,2,FALSE),"")</f>
        <v/>
      </c>
      <c r="Q49" s="562" t="str">
        <f>IFERROR(VLOOKUP(PRIORRESULTS!L48,Lookups!$A$1:$B$700,2,FALSE),"")</f>
        <v/>
      </c>
      <c r="R49" t="str">
        <f>IFERROR(VLOOKUP(PRIORRESULTS!M48,Lookups!$A$1:$B$700,2,FALSE),"")</f>
        <v/>
      </c>
      <c r="S49" t="str">
        <f>IFERROR(VLOOKUP(PRIORRESULTS!N48,Lookups!$A$1:$B$700,2,FALSE),"")</f>
        <v/>
      </c>
      <c r="T49" t="str">
        <f>IFERROR(VLOOKUP(PRIORRESULTS!O48,Lookups!$A$1:$B$700,2,FALSE),"")</f>
        <v/>
      </c>
      <c r="U49" t="str">
        <f>IFERROR(VLOOKUP(PRIORRESULTS!P48,Lookups!$A$1:$B$700,2,FALSE),"")</f>
        <v/>
      </c>
      <c r="V49" t="str">
        <f>IFERROR(VLOOKUP(PRIORRESULTS!Q48,Lookups!$A$1:$B$700,2,FALSE),"")</f>
        <v/>
      </c>
      <c r="W49" t="str">
        <f>IFERROR(VLOOKUP(PRIORRESULTS!R48,Lookups!$A$1:$B$700,2,FALSE),"")</f>
        <v/>
      </c>
      <c r="X49" t="str">
        <f>IFERROR(VLOOKUP(PRIORRESULTS!S48,Lookups!$A$1:$B$700,2,FALSE),"")</f>
        <v/>
      </c>
      <c r="Y49" t="str">
        <f>IFERROR(VLOOKUP(PRIORRESULTS!U48,Lookups!$A$1:$B$700,2,FALSE),"")</f>
        <v/>
      </c>
      <c r="Z49" t="str">
        <f>IFERROR(VLOOKUP(PRIORRESULTS!V48,Lookups!$A$1:$B$700,2,FALSE),"")</f>
        <v/>
      </c>
      <c r="AA49" t="str">
        <f>IFERROR(VLOOKUP(PRIORRESULTS!W48,Lookups!$A$1:$B$700,2,FALSE),"")</f>
        <v/>
      </c>
    </row>
    <row r="50" spans="1:27" x14ac:dyDescent="0.25">
      <c r="A50" t="str">
        <f>PRIORRESULTS!A49</f>
        <v>Azar, Sarah</v>
      </c>
      <c r="B50" t="str">
        <f>PRIORRESULTS!B49</f>
        <v>10SK</v>
      </c>
      <c r="C50" t="str">
        <f>PRIORRESULTS!C49</f>
        <v>F</v>
      </c>
      <c r="E50" s="55" t="str">
        <f>IFERROR(VLOOKUP(PRIORRESULTS!D49,Lookups!$A$1:$B$700,2,FALSE),"")</f>
        <v/>
      </c>
      <c r="F50" s="55">
        <f>IFERROR(VLOOKUP(PRIORRESULTS!E49,Lookups!$A$1:$B$700,2,FALSE),"")</f>
        <v>8</v>
      </c>
      <c r="G50" s="55" t="str">
        <f>IFERROR(VLOOKUP(PRIORRESULTS!F49,Lookups!$A$1:$B$700,2,FALSE),"")</f>
        <v/>
      </c>
      <c r="H50" s="55" t="str">
        <f>IFERROR(VLOOKUP(PRIORRESULTS!G49,Lookups!$A$1:$B$700,2,FALSE),"")</f>
        <v/>
      </c>
      <c r="I50" s="55" t="str">
        <f>IFERROR(VLOOKUP(PRIORRESULTS!H49,Lookups!$A$1:$B$700,2,FALSE),"")</f>
        <v/>
      </c>
      <c r="J50" s="55" t="str">
        <f>IFERROR(VLOOKUP(PRIORRESULTS!I49,Lookups!$A$1:$B$700,2,FALSE),"")</f>
        <v/>
      </c>
      <c r="K50" s="55" t="str">
        <f>IFERROR(VLOOKUP(PRIORRESULTS!J49,Lookups!$A$1:$B$700,2,FALSE),"")</f>
        <v/>
      </c>
      <c r="L50" s="55" t="str">
        <f>IFERROR(VLOOKUP(PRIORRESULTS!K49,Lookups!$A$1:$B$700,2,FALSE),"")</f>
        <v/>
      </c>
      <c r="M50" s="55" t="str">
        <f>IFERROR(VLOOKUP(PRIORRESULTS!L49,Lookups!$A$1:$B$700,2,FALSE),"")</f>
        <v/>
      </c>
      <c r="N50" s="55" t="str">
        <f>IFERROR(VLOOKUP(PRIORRESULTS!M49,Lookups!$A$1:$B$700,2,FALSE),"")</f>
        <v/>
      </c>
      <c r="O50" s="55" t="str">
        <f>IFERROR(VLOOKUP(PRIORRESULTS!N49,Lookups!$A$1:$B$700,2,FALSE),"")</f>
        <v/>
      </c>
      <c r="P50" s="55" t="str">
        <f>IFERROR(VLOOKUP(PRIORRESULTS!O49,Lookups!$A$1:$B$700,2,FALSE),"")</f>
        <v/>
      </c>
      <c r="Q50" s="562" t="str">
        <f>IFERROR(VLOOKUP(PRIORRESULTS!L49,Lookups!$A$1:$B$700,2,FALSE),"")</f>
        <v/>
      </c>
      <c r="R50" t="str">
        <f>IFERROR(VLOOKUP(PRIORRESULTS!M49,Lookups!$A$1:$B$700,2,FALSE),"")</f>
        <v/>
      </c>
      <c r="S50" t="str">
        <f>IFERROR(VLOOKUP(PRIORRESULTS!N49,Lookups!$A$1:$B$700,2,FALSE),"")</f>
        <v/>
      </c>
      <c r="T50" t="str">
        <f>IFERROR(VLOOKUP(PRIORRESULTS!O49,Lookups!$A$1:$B$700,2,FALSE),"")</f>
        <v/>
      </c>
      <c r="U50" t="str">
        <f>IFERROR(VLOOKUP(PRIORRESULTS!P49,Lookups!$A$1:$B$700,2,FALSE),"")</f>
        <v/>
      </c>
      <c r="V50" t="str">
        <f>IFERROR(VLOOKUP(PRIORRESULTS!Q49,Lookups!$A$1:$B$700,2,FALSE),"")</f>
        <v/>
      </c>
      <c r="W50" t="str">
        <f>IFERROR(VLOOKUP(PRIORRESULTS!R49,Lookups!$A$1:$B$700,2,FALSE),"")</f>
        <v/>
      </c>
      <c r="X50" t="str">
        <f>IFERROR(VLOOKUP(PRIORRESULTS!S49,Lookups!$A$1:$B$700,2,FALSE),"")</f>
        <v/>
      </c>
      <c r="Y50" t="str">
        <f>IFERROR(VLOOKUP(PRIORRESULTS!U49,Lookups!$A$1:$B$700,2,FALSE),"")</f>
        <v/>
      </c>
      <c r="Z50" t="str">
        <f>IFERROR(VLOOKUP(PRIORRESULTS!V49,Lookups!$A$1:$B$700,2,FALSE),"")</f>
        <v/>
      </c>
      <c r="AA50" t="str">
        <f>IFERROR(VLOOKUP(PRIORRESULTS!W49,Lookups!$A$1:$B$700,2,FALSE),"")</f>
        <v/>
      </c>
    </row>
    <row r="51" spans="1:27" x14ac:dyDescent="0.25">
      <c r="A51" t="str">
        <f>PRIORRESULTS!A50</f>
        <v>Illien-Middleton, Eve</v>
      </c>
      <c r="B51" t="str">
        <f>PRIORRESULTS!B50</f>
        <v>10WE</v>
      </c>
      <c r="C51" t="str">
        <f>PRIORRESULTS!C50</f>
        <v>F</v>
      </c>
      <c r="E51" s="55" t="str">
        <f>IFERROR(VLOOKUP(PRIORRESULTS!D50,Lookups!$A$1:$B$700,2,FALSE),"")</f>
        <v/>
      </c>
      <c r="F51" s="55">
        <f>IFERROR(VLOOKUP(PRIORRESULTS!E50,Lookups!$A$1:$B$700,2,FALSE),"")</f>
        <v>8</v>
      </c>
      <c r="G51" s="55" t="str">
        <f>IFERROR(VLOOKUP(PRIORRESULTS!F50,Lookups!$A$1:$B$700,2,FALSE),"")</f>
        <v/>
      </c>
      <c r="H51" s="55" t="str">
        <f>IFERROR(VLOOKUP(PRIORRESULTS!G50,Lookups!$A$1:$B$700,2,FALSE),"")</f>
        <v/>
      </c>
      <c r="I51" s="55" t="str">
        <f>IFERROR(VLOOKUP(PRIORRESULTS!H50,Lookups!$A$1:$B$700,2,FALSE),"")</f>
        <v/>
      </c>
      <c r="J51" s="55" t="str">
        <f>IFERROR(VLOOKUP(PRIORRESULTS!I50,Lookups!$A$1:$B$700,2,FALSE),"")</f>
        <v/>
      </c>
      <c r="K51" s="55" t="str">
        <f>IFERROR(VLOOKUP(PRIORRESULTS!J50,Lookups!$A$1:$B$700,2,FALSE),"")</f>
        <v/>
      </c>
      <c r="L51" s="55" t="str">
        <f>IFERROR(VLOOKUP(PRIORRESULTS!K50,Lookups!$A$1:$B$700,2,FALSE),"")</f>
        <v/>
      </c>
      <c r="M51" s="55" t="str">
        <f>IFERROR(VLOOKUP(PRIORRESULTS!L50,Lookups!$A$1:$B$700,2,FALSE),"")</f>
        <v/>
      </c>
      <c r="N51" s="55" t="str">
        <f>IFERROR(VLOOKUP(PRIORRESULTS!M50,Lookups!$A$1:$B$700,2,FALSE),"")</f>
        <v/>
      </c>
      <c r="O51" s="55" t="str">
        <f>IFERROR(VLOOKUP(PRIORRESULTS!N50,Lookups!$A$1:$B$700,2,FALSE),"")</f>
        <v/>
      </c>
      <c r="P51" s="55" t="str">
        <f>IFERROR(VLOOKUP(PRIORRESULTS!O50,Lookups!$A$1:$B$700,2,FALSE),"")</f>
        <v/>
      </c>
      <c r="Q51" s="562" t="str">
        <f>IFERROR(VLOOKUP(PRIORRESULTS!L50,Lookups!$A$1:$B$700,2,FALSE),"")</f>
        <v/>
      </c>
      <c r="R51" t="str">
        <f>IFERROR(VLOOKUP(PRIORRESULTS!M50,Lookups!$A$1:$B$700,2,FALSE),"")</f>
        <v/>
      </c>
      <c r="S51" t="str">
        <f>IFERROR(VLOOKUP(PRIORRESULTS!N50,Lookups!$A$1:$B$700,2,FALSE),"")</f>
        <v/>
      </c>
      <c r="T51" t="str">
        <f>IFERROR(VLOOKUP(PRIORRESULTS!O50,Lookups!$A$1:$B$700,2,FALSE),"")</f>
        <v/>
      </c>
      <c r="U51" t="str">
        <f>IFERROR(VLOOKUP(PRIORRESULTS!P50,Lookups!$A$1:$B$700,2,FALSE),"")</f>
        <v/>
      </c>
      <c r="V51" t="str">
        <f>IFERROR(VLOOKUP(PRIORRESULTS!Q50,Lookups!$A$1:$B$700,2,FALSE),"")</f>
        <v/>
      </c>
      <c r="W51" t="str">
        <f>IFERROR(VLOOKUP(PRIORRESULTS!R50,Lookups!$A$1:$B$700,2,FALSE),"")</f>
        <v/>
      </c>
      <c r="X51" t="str">
        <f>IFERROR(VLOOKUP(PRIORRESULTS!S50,Lookups!$A$1:$B$700,2,FALSE),"")</f>
        <v/>
      </c>
      <c r="Y51" t="str">
        <f>IFERROR(VLOOKUP(PRIORRESULTS!U50,Lookups!$A$1:$B$700,2,FALSE),"")</f>
        <v/>
      </c>
      <c r="Z51" t="str">
        <f>IFERROR(VLOOKUP(PRIORRESULTS!V50,Lookups!$A$1:$B$700,2,FALSE),"")</f>
        <v/>
      </c>
      <c r="AA51" t="str">
        <f>IFERROR(VLOOKUP(PRIORRESULTS!W50,Lookups!$A$1:$B$700,2,FALSE),"")</f>
        <v/>
      </c>
    </row>
    <row r="52" spans="1:27" x14ac:dyDescent="0.25">
      <c r="A52" t="str">
        <f>PRIORRESULTS!A51</f>
        <v>Vas, Camille</v>
      </c>
      <c r="B52" t="str">
        <f>PRIORRESULTS!B51</f>
        <v>10WE</v>
      </c>
      <c r="C52" t="str">
        <f>PRIORRESULTS!C51</f>
        <v>F</v>
      </c>
      <c r="E52" s="55" t="str">
        <f>IFERROR(VLOOKUP(PRIORRESULTS!D51,Lookups!$A$1:$B$700,2,FALSE),"")</f>
        <v/>
      </c>
      <c r="F52" s="55">
        <f>IFERROR(VLOOKUP(PRIORRESULTS!E51,Lookups!$A$1:$B$700,2,FALSE),"")</f>
        <v>8</v>
      </c>
      <c r="G52" s="55" t="str">
        <f>IFERROR(VLOOKUP(PRIORRESULTS!F51,Lookups!$A$1:$B$700,2,FALSE),"")</f>
        <v/>
      </c>
      <c r="H52" s="55" t="str">
        <f>IFERROR(VLOOKUP(PRIORRESULTS!G51,Lookups!$A$1:$B$700,2,FALSE),"")</f>
        <v/>
      </c>
      <c r="I52" s="55" t="str">
        <f>IFERROR(VLOOKUP(PRIORRESULTS!H51,Lookups!$A$1:$B$700,2,FALSE),"")</f>
        <v/>
      </c>
      <c r="J52" s="55" t="str">
        <f>IFERROR(VLOOKUP(PRIORRESULTS!I51,Lookups!$A$1:$B$700,2,FALSE),"")</f>
        <v/>
      </c>
      <c r="K52" s="55" t="str">
        <f>IFERROR(VLOOKUP(PRIORRESULTS!J51,Lookups!$A$1:$B$700,2,FALSE),"")</f>
        <v/>
      </c>
      <c r="L52" s="55" t="str">
        <f>IFERROR(VLOOKUP(PRIORRESULTS!K51,Lookups!$A$1:$B$700,2,FALSE),"")</f>
        <v/>
      </c>
      <c r="M52" s="55" t="str">
        <f>IFERROR(VLOOKUP(PRIORRESULTS!L51,Lookups!$A$1:$B$700,2,FALSE),"")</f>
        <v/>
      </c>
      <c r="N52" s="55" t="str">
        <f>IFERROR(VLOOKUP(PRIORRESULTS!M51,Lookups!$A$1:$B$700,2,FALSE),"")</f>
        <v/>
      </c>
      <c r="O52" s="55" t="str">
        <f>IFERROR(VLOOKUP(PRIORRESULTS!N51,Lookups!$A$1:$B$700,2,FALSE),"")</f>
        <v/>
      </c>
      <c r="P52" s="55" t="str">
        <f>IFERROR(VLOOKUP(PRIORRESULTS!O51,Lookups!$A$1:$B$700,2,FALSE),"")</f>
        <v/>
      </c>
      <c r="Q52" s="562" t="str">
        <f>IFERROR(VLOOKUP(PRIORRESULTS!L51,Lookups!$A$1:$B$700,2,FALSE),"")</f>
        <v/>
      </c>
      <c r="R52" t="str">
        <f>IFERROR(VLOOKUP(PRIORRESULTS!M51,Lookups!$A$1:$B$700,2,FALSE),"")</f>
        <v/>
      </c>
      <c r="S52" t="str">
        <f>IFERROR(VLOOKUP(PRIORRESULTS!N51,Lookups!$A$1:$B$700,2,FALSE),"")</f>
        <v/>
      </c>
      <c r="T52" t="str">
        <f>IFERROR(VLOOKUP(PRIORRESULTS!O51,Lookups!$A$1:$B$700,2,FALSE),"")</f>
        <v/>
      </c>
      <c r="U52" t="str">
        <f>IFERROR(VLOOKUP(PRIORRESULTS!P51,Lookups!$A$1:$B$700,2,FALSE),"")</f>
        <v/>
      </c>
      <c r="V52" t="str">
        <f>IFERROR(VLOOKUP(PRIORRESULTS!Q51,Lookups!$A$1:$B$700,2,FALSE),"")</f>
        <v/>
      </c>
      <c r="W52" t="str">
        <f>IFERROR(VLOOKUP(PRIORRESULTS!R51,Lookups!$A$1:$B$700,2,FALSE),"")</f>
        <v/>
      </c>
      <c r="X52" t="str">
        <f>IFERROR(VLOOKUP(PRIORRESULTS!S51,Lookups!$A$1:$B$700,2,FALSE),"")</f>
        <v/>
      </c>
      <c r="Y52" t="str">
        <f>IFERROR(VLOOKUP(PRIORRESULTS!U51,Lookups!$A$1:$B$700,2,FALSE),"")</f>
        <v/>
      </c>
      <c r="Z52" t="str">
        <f>IFERROR(VLOOKUP(PRIORRESULTS!V51,Lookups!$A$1:$B$700,2,FALSE),"")</f>
        <v/>
      </c>
      <c r="AA52" t="str">
        <f>IFERROR(VLOOKUP(PRIORRESULTS!W51,Lookups!$A$1:$B$700,2,FALSE),"")</f>
        <v/>
      </c>
    </row>
    <row r="53" spans="1:27" x14ac:dyDescent="0.25">
      <c r="A53" t="str">
        <f>PRIORRESULTS!A52</f>
        <v>Sheridan, Stanley</v>
      </c>
      <c r="B53" t="str">
        <f>PRIORRESULTS!B52</f>
        <v>10WE</v>
      </c>
      <c r="C53" t="str">
        <f>PRIORRESULTS!C52</f>
        <v>M</v>
      </c>
      <c r="E53" s="55" t="str">
        <f>IFERROR(VLOOKUP(PRIORRESULTS!D52,Lookups!$A$1:$B$700,2,FALSE),"")</f>
        <v/>
      </c>
      <c r="F53" s="55">
        <f>IFERROR(VLOOKUP(PRIORRESULTS!E52,Lookups!$A$1:$B$700,2,FALSE),"")</f>
        <v>9</v>
      </c>
      <c r="G53" s="55" t="str">
        <f>IFERROR(VLOOKUP(PRIORRESULTS!F52,Lookups!$A$1:$B$700,2,FALSE),"")</f>
        <v/>
      </c>
      <c r="H53" s="55" t="str">
        <f>IFERROR(VLOOKUP(PRIORRESULTS!G52,Lookups!$A$1:$B$700,2,FALSE),"")</f>
        <v/>
      </c>
      <c r="I53" s="55" t="str">
        <f>IFERROR(VLOOKUP(PRIORRESULTS!H52,Lookups!$A$1:$B$700,2,FALSE),"")</f>
        <v/>
      </c>
      <c r="J53" s="55" t="str">
        <f>IFERROR(VLOOKUP(PRIORRESULTS!I52,Lookups!$A$1:$B$700,2,FALSE),"")</f>
        <v/>
      </c>
      <c r="K53" s="55" t="str">
        <f>IFERROR(VLOOKUP(PRIORRESULTS!J52,Lookups!$A$1:$B$700,2,FALSE),"")</f>
        <v/>
      </c>
      <c r="L53" s="55" t="str">
        <f>IFERROR(VLOOKUP(PRIORRESULTS!K52,Lookups!$A$1:$B$700,2,FALSE),"")</f>
        <v/>
      </c>
      <c r="M53" s="55" t="str">
        <f>IFERROR(VLOOKUP(PRIORRESULTS!L52,Lookups!$A$1:$B$700,2,FALSE),"")</f>
        <v/>
      </c>
      <c r="N53" s="55" t="str">
        <f>IFERROR(VLOOKUP(PRIORRESULTS!M52,Lookups!$A$1:$B$700,2,FALSE),"")</f>
        <v/>
      </c>
      <c r="O53" s="55" t="str">
        <f>IFERROR(VLOOKUP(PRIORRESULTS!N52,Lookups!$A$1:$B$700,2,FALSE),"")</f>
        <v/>
      </c>
      <c r="P53" s="55" t="str">
        <f>IFERROR(VLOOKUP(PRIORRESULTS!O52,Lookups!$A$1:$B$700,2,FALSE),"")</f>
        <v/>
      </c>
      <c r="Q53" s="562" t="str">
        <f>IFERROR(VLOOKUP(PRIORRESULTS!L52,Lookups!$A$1:$B$700,2,FALSE),"")</f>
        <v/>
      </c>
      <c r="R53" t="str">
        <f>IFERROR(VLOOKUP(PRIORRESULTS!M52,Lookups!$A$1:$B$700,2,FALSE),"")</f>
        <v/>
      </c>
      <c r="S53" t="str">
        <f>IFERROR(VLOOKUP(PRIORRESULTS!N52,Lookups!$A$1:$B$700,2,FALSE),"")</f>
        <v/>
      </c>
      <c r="T53" t="str">
        <f>IFERROR(VLOOKUP(PRIORRESULTS!O52,Lookups!$A$1:$B$700,2,FALSE),"")</f>
        <v/>
      </c>
      <c r="U53" t="str">
        <f>IFERROR(VLOOKUP(PRIORRESULTS!P52,Lookups!$A$1:$B$700,2,FALSE),"")</f>
        <v/>
      </c>
      <c r="V53" t="str">
        <f>IFERROR(VLOOKUP(PRIORRESULTS!Q52,Lookups!$A$1:$B$700,2,FALSE),"")</f>
        <v/>
      </c>
      <c r="W53" t="str">
        <f>IFERROR(VLOOKUP(PRIORRESULTS!R52,Lookups!$A$1:$B$700,2,FALSE),"")</f>
        <v/>
      </c>
      <c r="X53" t="str">
        <f>IFERROR(VLOOKUP(PRIORRESULTS!S52,Lookups!$A$1:$B$700,2,FALSE),"")</f>
        <v/>
      </c>
      <c r="Y53" t="str">
        <f>IFERROR(VLOOKUP(PRIORRESULTS!U52,Lookups!$A$1:$B$700,2,FALSE),"")</f>
        <v/>
      </c>
      <c r="Z53" t="str">
        <f>IFERROR(VLOOKUP(PRIORRESULTS!V52,Lookups!$A$1:$B$700,2,FALSE),"")</f>
        <v/>
      </c>
      <c r="AA53" t="str">
        <f>IFERROR(VLOOKUP(PRIORRESULTS!W52,Lookups!$A$1:$B$700,2,FALSE),"")</f>
        <v/>
      </c>
    </row>
    <row r="54" spans="1:27" x14ac:dyDescent="0.25">
      <c r="A54" t="str">
        <f>PRIORRESULTS!A53</f>
        <v>Thomas, Ryan</v>
      </c>
      <c r="B54" t="str">
        <f>PRIORRESULTS!B53</f>
        <v>10SPI</v>
      </c>
      <c r="C54" t="str">
        <f>PRIORRESULTS!C53</f>
        <v>M</v>
      </c>
      <c r="E54" s="55" t="str">
        <f>IFERROR(VLOOKUP(PRIORRESULTS!D53,Lookups!$A$1:$B$700,2,FALSE),"")</f>
        <v/>
      </c>
      <c r="F54" s="55">
        <f>IFERROR(VLOOKUP(PRIORRESULTS!E53,Lookups!$A$1:$B$700,2,FALSE),"")</f>
        <v>9</v>
      </c>
      <c r="G54" s="55" t="str">
        <f>IFERROR(VLOOKUP(PRIORRESULTS!F53,Lookups!$A$1:$B$700,2,FALSE),"")</f>
        <v/>
      </c>
      <c r="H54" s="55" t="str">
        <f>IFERROR(VLOOKUP(PRIORRESULTS!G53,Lookups!$A$1:$B$700,2,FALSE),"")</f>
        <v/>
      </c>
      <c r="I54" s="55" t="str">
        <f>IFERROR(VLOOKUP(PRIORRESULTS!H53,Lookups!$A$1:$B$700,2,FALSE),"")</f>
        <v/>
      </c>
      <c r="J54" s="55" t="str">
        <f>IFERROR(VLOOKUP(PRIORRESULTS!I53,Lookups!$A$1:$B$700,2,FALSE),"")</f>
        <v/>
      </c>
      <c r="K54" s="55" t="str">
        <f>IFERROR(VLOOKUP(PRIORRESULTS!J53,Lookups!$A$1:$B$700,2,FALSE),"")</f>
        <v/>
      </c>
      <c r="L54" s="55" t="str">
        <f>IFERROR(VLOOKUP(PRIORRESULTS!K53,Lookups!$A$1:$B$700,2,FALSE),"")</f>
        <v/>
      </c>
      <c r="M54" s="55" t="str">
        <f>IFERROR(VLOOKUP(PRIORRESULTS!L53,Lookups!$A$1:$B$700,2,FALSE),"")</f>
        <v/>
      </c>
      <c r="N54" s="55" t="str">
        <f>IFERROR(VLOOKUP(PRIORRESULTS!M53,Lookups!$A$1:$B$700,2,FALSE),"")</f>
        <v/>
      </c>
      <c r="O54" s="55" t="str">
        <f>IFERROR(VLOOKUP(PRIORRESULTS!N53,Lookups!$A$1:$B$700,2,FALSE),"")</f>
        <v/>
      </c>
      <c r="P54" s="55" t="str">
        <f>IFERROR(VLOOKUP(PRIORRESULTS!O53,Lookups!$A$1:$B$700,2,FALSE),"")</f>
        <v/>
      </c>
      <c r="Q54" s="562" t="str">
        <f>IFERROR(VLOOKUP(PRIORRESULTS!L53,Lookups!$A$1:$B$700,2,FALSE),"")</f>
        <v/>
      </c>
      <c r="R54" t="str">
        <f>IFERROR(VLOOKUP(PRIORRESULTS!M53,Lookups!$A$1:$B$700,2,FALSE),"")</f>
        <v/>
      </c>
      <c r="S54" t="str">
        <f>IFERROR(VLOOKUP(PRIORRESULTS!N53,Lookups!$A$1:$B$700,2,FALSE),"")</f>
        <v/>
      </c>
      <c r="T54" t="str">
        <f>IFERROR(VLOOKUP(PRIORRESULTS!O53,Lookups!$A$1:$B$700,2,FALSE),"")</f>
        <v/>
      </c>
      <c r="U54" t="str">
        <f>IFERROR(VLOOKUP(PRIORRESULTS!P53,Lookups!$A$1:$B$700,2,FALSE),"")</f>
        <v/>
      </c>
      <c r="V54" t="str">
        <f>IFERROR(VLOOKUP(PRIORRESULTS!Q53,Lookups!$A$1:$B$700,2,FALSE),"")</f>
        <v/>
      </c>
      <c r="W54" t="str">
        <f>IFERROR(VLOOKUP(PRIORRESULTS!R53,Lookups!$A$1:$B$700,2,FALSE),"")</f>
        <v/>
      </c>
      <c r="X54" t="str">
        <f>IFERROR(VLOOKUP(PRIORRESULTS!S53,Lookups!$A$1:$B$700,2,FALSE),"")</f>
        <v/>
      </c>
      <c r="Y54" t="str">
        <f>IFERROR(VLOOKUP(PRIORRESULTS!U53,Lookups!$A$1:$B$700,2,FALSE),"")</f>
        <v/>
      </c>
      <c r="Z54" t="str">
        <f>IFERROR(VLOOKUP(PRIORRESULTS!V53,Lookups!$A$1:$B$700,2,FALSE),"")</f>
        <v/>
      </c>
      <c r="AA54" t="str">
        <f>IFERROR(VLOOKUP(PRIORRESULTS!W53,Lookups!$A$1:$B$700,2,FALSE),"")</f>
        <v/>
      </c>
    </row>
    <row r="55" spans="1:27" x14ac:dyDescent="0.25">
      <c r="A55" t="str">
        <f>PRIORRESULTS!A54</f>
        <v>Hilton, Jake</v>
      </c>
      <c r="B55" t="str">
        <f>PRIORRESULTS!B54</f>
        <v>11BJM</v>
      </c>
      <c r="C55" t="str">
        <f>PRIORRESULTS!C54</f>
        <v>M</v>
      </c>
      <c r="E55" s="55" t="str">
        <f>IFERROR(VLOOKUP(PRIORRESULTS!D54,Lookups!$A$1:$B$700,2,FALSE),"")</f>
        <v/>
      </c>
      <c r="F55" s="55" t="str">
        <f>IFERROR(VLOOKUP(PRIORRESULTS!E54,Lookups!$A$1:$B$700,2,FALSE),"")</f>
        <v/>
      </c>
      <c r="G55" s="55">
        <f>IFERROR(VLOOKUP(PRIORRESULTS!F54,Lookups!$A$1:$B$700,2,FALSE),"")</f>
        <v>2</v>
      </c>
      <c r="H55" s="55" t="str">
        <f>IFERROR(VLOOKUP(PRIORRESULTS!G54,Lookups!$A$1:$B$700,2,FALSE),"")</f>
        <v/>
      </c>
      <c r="I55" s="55" t="str">
        <f>IFERROR(VLOOKUP(PRIORRESULTS!H54,Lookups!$A$1:$B$700,2,FALSE),"")</f>
        <v/>
      </c>
      <c r="J55" s="55" t="str">
        <f>IFERROR(VLOOKUP(PRIORRESULTS!I54,Lookups!$A$1:$B$700,2,FALSE),"")</f>
        <v/>
      </c>
      <c r="K55" s="55" t="str">
        <f>IFERROR(VLOOKUP(PRIORRESULTS!J54,Lookups!$A$1:$B$700,2,FALSE),"")</f>
        <v/>
      </c>
      <c r="L55" s="55" t="str">
        <f>IFERROR(VLOOKUP(PRIORRESULTS!K54,Lookups!$A$1:$B$700,2,FALSE),"")</f>
        <v/>
      </c>
      <c r="M55" s="55" t="str">
        <f>IFERROR(VLOOKUP(PRIORRESULTS!L54,Lookups!$A$1:$B$700,2,FALSE),"")</f>
        <v/>
      </c>
      <c r="N55" s="55" t="str">
        <f>IFERROR(VLOOKUP(PRIORRESULTS!M54,Lookups!$A$1:$B$700,2,FALSE),"")</f>
        <v/>
      </c>
      <c r="O55" s="55" t="str">
        <f>IFERROR(VLOOKUP(PRIORRESULTS!N54,Lookups!$A$1:$B$700,2,FALSE),"")</f>
        <v/>
      </c>
      <c r="P55" s="55" t="str">
        <f>IFERROR(VLOOKUP(PRIORRESULTS!O54,Lookups!$A$1:$B$700,2,FALSE),"")</f>
        <v/>
      </c>
      <c r="Q55" s="562" t="str">
        <f>IFERROR(VLOOKUP(PRIORRESULTS!L54,Lookups!$A$1:$B$700,2,FALSE),"")</f>
        <v/>
      </c>
      <c r="R55" t="str">
        <f>IFERROR(VLOOKUP(PRIORRESULTS!M54,Lookups!$A$1:$B$700,2,FALSE),"")</f>
        <v/>
      </c>
      <c r="S55" t="str">
        <f>IFERROR(VLOOKUP(PRIORRESULTS!N54,Lookups!$A$1:$B$700,2,FALSE),"")</f>
        <v/>
      </c>
      <c r="T55" t="str">
        <f>IFERROR(VLOOKUP(PRIORRESULTS!O54,Lookups!$A$1:$B$700,2,FALSE),"")</f>
        <v/>
      </c>
      <c r="U55" t="str">
        <f>IFERROR(VLOOKUP(PRIORRESULTS!P54,Lookups!$A$1:$B$700,2,FALSE),"")</f>
        <v/>
      </c>
      <c r="V55" t="str">
        <f>IFERROR(VLOOKUP(PRIORRESULTS!Q54,Lookups!$A$1:$B$700,2,FALSE),"")</f>
        <v/>
      </c>
      <c r="W55" t="str">
        <f>IFERROR(VLOOKUP(PRIORRESULTS!R54,Lookups!$A$1:$B$700,2,FALSE),"")</f>
        <v/>
      </c>
      <c r="X55" t="str">
        <f>IFERROR(VLOOKUP(PRIORRESULTS!S54,Lookups!$A$1:$B$700,2,FALSE),"")</f>
        <v/>
      </c>
      <c r="Y55" t="str">
        <f>IFERROR(VLOOKUP(PRIORRESULTS!U54,Lookups!$A$1:$B$700,2,FALSE),"")</f>
        <v/>
      </c>
      <c r="Z55" t="str">
        <f>IFERROR(VLOOKUP(PRIORRESULTS!V54,Lookups!$A$1:$B$700,2,FALSE),"")</f>
        <v/>
      </c>
      <c r="AA55" t="str">
        <f>IFERROR(VLOOKUP(PRIORRESULTS!W54,Lookups!$A$1:$B$700,2,FALSE),"")</f>
        <v/>
      </c>
    </row>
    <row r="56" spans="1:27" x14ac:dyDescent="0.25">
      <c r="A56" t="str">
        <f>PRIORRESULTS!A55</f>
        <v>Solommon, Renee</v>
      </c>
      <c r="B56" t="str">
        <f>PRIORRESULTS!B55</f>
        <v>11NB</v>
      </c>
      <c r="C56" t="str">
        <f>PRIORRESULTS!C55</f>
        <v>F</v>
      </c>
      <c r="E56" s="55" t="str">
        <f>IFERROR(VLOOKUP(PRIORRESULTS!D55,Lookups!$A$1:$B$700,2,FALSE),"")</f>
        <v/>
      </c>
      <c r="F56" s="55" t="str">
        <f>IFERROR(VLOOKUP(PRIORRESULTS!E55,Lookups!$A$1:$B$700,2,FALSE),"")</f>
        <v/>
      </c>
      <c r="G56" s="55">
        <f>IFERROR(VLOOKUP(PRIORRESULTS!F55,Lookups!$A$1:$B$700,2,FALSE),"")</f>
        <v>2</v>
      </c>
      <c r="H56" s="55" t="str">
        <f>IFERROR(VLOOKUP(PRIORRESULTS!G55,Lookups!$A$1:$B$700,2,FALSE),"")</f>
        <v/>
      </c>
      <c r="I56" s="55" t="str">
        <f>IFERROR(VLOOKUP(PRIORRESULTS!H55,Lookups!$A$1:$B$700,2,FALSE),"")</f>
        <v/>
      </c>
      <c r="J56" s="55" t="str">
        <f>IFERROR(VLOOKUP(PRIORRESULTS!I55,Lookups!$A$1:$B$700,2,FALSE),"")</f>
        <v/>
      </c>
      <c r="K56" s="55" t="str">
        <f>IFERROR(VLOOKUP(PRIORRESULTS!J55,Lookups!$A$1:$B$700,2,FALSE),"")</f>
        <v/>
      </c>
      <c r="L56" s="55" t="str">
        <f>IFERROR(VLOOKUP(PRIORRESULTS!K55,Lookups!$A$1:$B$700,2,FALSE),"")</f>
        <v/>
      </c>
      <c r="M56" s="55" t="str">
        <f>IFERROR(VLOOKUP(PRIORRESULTS!L55,Lookups!$A$1:$B$700,2,FALSE),"")</f>
        <v/>
      </c>
      <c r="N56" s="55" t="str">
        <f>IFERROR(VLOOKUP(PRIORRESULTS!M55,Lookups!$A$1:$B$700,2,FALSE),"")</f>
        <v/>
      </c>
      <c r="O56" s="55" t="str">
        <f>IFERROR(VLOOKUP(PRIORRESULTS!N55,Lookups!$A$1:$B$700,2,FALSE),"")</f>
        <v/>
      </c>
      <c r="P56" s="55" t="str">
        <f>IFERROR(VLOOKUP(PRIORRESULTS!O55,Lookups!$A$1:$B$700,2,FALSE),"")</f>
        <v/>
      </c>
      <c r="Q56" s="562" t="str">
        <f>IFERROR(VLOOKUP(PRIORRESULTS!L55,Lookups!$A$1:$B$700,2,FALSE),"")</f>
        <v/>
      </c>
      <c r="R56" t="str">
        <f>IFERROR(VLOOKUP(PRIORRESULTS!M55,Lookups!$A$1:$B$700,2,FALSE),"")</f>
        <v/>
      </c>
      <c r="S56" t="str">
        <f>IFERROR(VLOOKUP(PRIORRESULTS!N55,Lookups!$A$1:$B$700,2,FALSE),"")</f>
        <v/>
      </c>
      <c r="T56" t="str">
        <f>IFERROR(VLOOKUP(PRIORRESULTS!O55,Lookups!$A$1:$B$700,2,FALSE),"")</f>
        <v/>
      </c>
      <c r="U56" t="str">
        <f>IFERROR(VLOOKUP(PRIORRESULTS!P55,Lookups!$A$1:$B$700,2,FALSE),"")</f>
        <v/>
      </c>
      <c r="V56" t="str">
        <f>IFERROR(VLOOKUP(PRIORRESULTS!Q55,Lookups!$A$1:$B$700,2,FALSE),"")</f>
        <v/>
      </c>
      <c r="W56" t="str">
        <f>IFERROR(VLOOKUP(PRIORRESULTS!R55,Lookups!$A$1:$B$700,2,FALSE),"")</f>
        <v/>
      </c>
      <c r="X56" t="str">
        <f>IFERROR(VLOOKUP(PRIORRESULTS!S55,Lookups!$A$1:$B$700,2,FALSE),"")</f>
        <v/>
      </c>
      <c r="Y56" t="str">
        <f>IFERROR(VLOOKUP(PRIORRESULTS!U55,Lookups!$A$1:$B$700,2,FALSE),"")</f>
        <v/>
      </c>
      <c r="Z56" t="str">
        <f>IFERROR(VLOOKUP(PRIORRESULTS!V55,Lookups!$A$1:$B$700,2,FALSE),"")</f>
        <v/>
      </c>
      <c r="AA56" t="str">
        <f>IFERROR(VLOOKUP(PRIORRESULTS!W55,Lookups!$A$1:$B$700,2,FALSE),"")</f>
        <v/>
      </c>
    </row>
    <row r="57" spans="1:27" x14ac:dyDescent="0.25">
      <c r="A57" t="str">
        <f>PRIORRESULTS!A56</f>
        <v>Alfonso, Arianne</v>
      </c>
      <c r="B57" t="str">
        <f>PRIORRESULTS!B56</f>
        <v>11YP</v>
      </c>
      <c r="C57" t="str">
        <f>PRIORRESULTS!C56</f>
        <v>F</v>
      </c>
      <c r="E57" s="55" t="str">
        <f>IFERROR(VLOOKUP(PRIORRESULTS!D56,Lookups!$A$1:$B$700,2,FALSE),"")</f>
        <v/>
      </c>
      <c r="F57" s="55" t="str">
        <f>IFERROR(VLOOKUP(PRIORRESULTS!E56,Lookups!$A$1:$B$700,2,FALSE),"")</f>
        <v/>
      </c>
      <c r="G57" s="55">
        <f>IFERROR(VLOOKUP(PRIORRESULTS!F56,Lookups!$A$1:$B$700,2,FALSE),"")</f>
        <v>3</v>
      </c>
      <c r="H57" s="55" t="str">
        <f>IFERROR(VLOOKUP(PRIORRESULTS!G56,Lookups!$A$1:$B$700,2,FALSE),"")</f>
        <v/>
      </c>
      <c r="I57" s="55" t="str">
        <f>IFERROR(VLOOKUP(PRIORRESULTS!H56,Lookups!$A$1:$B$700,2,FALSE),"")</f>
        <v/>
      </c>
      <c r="J57" s="55" t="str">
        <f>IFERROR(VLOOKUP(PRIORRESULTS!I56,Lookups!$A$1:$B$700,2,FALSE),"")</f>
        <v/>
      </c>
      <c r="K57" s="55" t="str">
        <f>IFERROR(VLOOKUP(PRIORRESULTS!J56,Lookups!$A$1:$B$700,2,FALSE),"")</f>
        <v/>
      </c>
      <c r="L57" s="55" t="str">
        <f>IFERROR(VLOOKUP(PRIORRESULTS!K56,Lookups!$A$1:$B$700,2,FALSE),"")</f>
        <v/>
      </c>
      <c r="M57" s="55" t="str">
        <f>IFERROR(VLOOKUP(PRIORRESULTS!L56,Lookups!$A$1:$B$700,2,FALSE),"")</f>
        <v/>
      </c>
      <c r="N57" s="55" t="str">
        <f>IFERROR(VLOOKUP(PRIORRESULTS!M56,Lookups!$A$1:$B$700,2,FALSE),"")</f>
        <v/>
      </c>
      <c r="O57" s="55" t="str">
        <f>IFERROR(VLOOKUP(PRIORRESULTS!N56,Lookups!$A$1:$B$700,2,FALSE),"")</f>
        <v/>
      </c>
      <c r="P57" s="55" t="str">
        <f>IFERROR(VLOOKUP(PRIORRESULTS!O56,Lookups!$A$1:$B$700,2,FALSE),"")</f>
        <v/>
      </c>
      <c r="Q57" s="562" t="str">
        <f>IFERROR(VLOOKUP(PRIORRESULTS!L56,Lookups!$A$1:$B$700,2,FALSE),"")</f>
        <v/>
      </c>
      <c r="R57" t="str">
        <f>IFERROR(VLOOKUP(PRIORRESULTS!M56,Lookups!$A$1:$B$700,2,FALSE),"")</f>
        <v/>
      </c>
      <c r="S57" t="str">
        <f>IFERROR(VLOOKUP(PRIORRESULTS!N56,Lookups!$A$1:$B$700,2,FALSE),"")</f>
        <v/>
      </c>
      <c r="T57" t="str">
        <f>IFERROR(VLOOKUP(PRIORRESULTS!O56,Lookups!$A$1:$B$700,2,FALSE),"")</f>
        <v/>
      </c>
      <c r="U57" t="str">
        <f>IFERROR(VLOOKUP(PRIORRESULTS!P56,Lookups!$A$1:$B$700,2,FALSE),"")</f>
        <v/>
      </c>
      <c r="V57" t="str">
        <f>IFERROR(VLOOKUP(PRIORRESULTS!Q56,Lookups!$A$1:$B$700,2,FALSE),"")</f>
        <v/>
      </c>
      <c r="W57" t="str">
        <f>IFERROR(VLOOKUP(PRIORRESULTS!R56,Lookups!$A$1:$B$700,2,FALSE),"")</f>
        <v/>
      </c>
      <c r="X57" t="str">
        <f>IFERROR(VLOOKUP(PRIORRESULTS!S56,Lookups!$A$1:$B$700,2,FALSE),"")</f>
        <v/>
      </c>
      <c r="Y57" t="str">
        <f>IFERROR(VLOOKUP(PRIORRESULTS!U56,Lookups!$A$1:$B$700,2,FALSE),"")</f>
        <v/>
      </c>
      <c r="Z57" t="str">
        <f>IFERROR(VLOOKUP(PRIORRESULTS!V56,Lookups!$A$1:$B$700,2,FALSE),"")</f>
        <v/>
      </c>
      <c r="AA57" t="str">
        <f>IFERROR(VLOOKUP(PRIORRESULTS!W56,Lookups!$A$1:$B$700,2,FALSE),"")</f>
        <v/>
      </c>
    </row>
    <row r="58" spans="1:27" x14ac:dyDescent="0.25">
      <c r="A58" t="str">
        <f>PRIORRESULTS!A57</f>
        <v>Abraham, Faseal</v>
      </c>
      <c r="B58" t="str">
        <f>PRIORRESULTS!B57</f>
        <v>11AWH</v>
      </c>
      <c r="C58" t="str">
        <f>PRIORRESULTS!C57</f>
        <v>M</v>
      </c>
      <c r="E58" s="55" t="str">
        <f>IFERROR(VLOOKUP(PRIORRESULTS!D57,Lookups!$A$1:$B$700,2,FALSE),"")</f>
        <v/>
      </c>
      <c r="F58" s="55" t="str">
        <f>IFERROR(VLOOKUP(PRIORRESULTS!E57,Lookups!$A$1:$B$700,2,FALSE),"")</f>
        <v/>
      </c>
      <c r="G58" s="55">
        <f>IFERROR(VLOOKUP(PRIORRESULTS!F57,Lookups!$A$1:$B$700,2,FALSE),"")</f>
        <v>4</v>
      </c>
      <c r="H58" s="55" t="str">
        <f>IFERROR(VLOOKUP(PRIORRESULTS!G57,Lookups!$A$1:$B$700,2,FALSE),"")</f>
        <v/>
      </c>
      <c r="I58" s="55" t="str">
        <f>IFERROR(VLOOKUP(PRIORRESULTS!H57,Lookups!$A$1:$B$700,2,FALSE),"")</f>
        <v/>
      </c>
      <c r="J58" s="55" t="str">
        <f>IFERROR(VLOOKUP(PRIORRESULTS!I57,Lookups!$A$1:$B$700,2,FALSE),"")</f>
        <v/>
      </c>
      <c r="K58" s="55" t="str">
        <f>IFERROR(VLOOKUP(PRIORRESULTS!J57,Lookups!$A$1:$B$700,2,FALSE),"")</f>
        <v/>
      </c>
      <c r="L58" s="55" t="str">
        <f>IFERROR(VLOOKUP(PRIORRESULTS!K57,Lookups!$A$1:$B$700,2,FALSE),"")</f>
        <v/>
      </c>
      <c r="M58" s="55" t="str">
        <f>IFERROR(VLOOKUP(PRIORRESULTS!L57,Lookups!$A$1:$B$700,2,FALSE),"")</f>
        <v/>
      </c>
      <c r="N58" s="55" t="str">
        <f>IFERROR(VLOOKUP(PRIORRESULTS!M57,Lookups!$A$1:$B$700,2,FALSE),"")</f>
        <v/>
      </c>
      <c r="O58" s="55" t="str">
        <f>IFERROR(VLOOKUP(PRIORRESULTS!N57,Lookups!$A$1:$B$700,2,FALSE),"")</f>
        <v/>
      </c>
      <c r="P58" s="55" t="str">
        <f>IFERROR(VLOOKUP(PRIORRESULTS!O57,Lookups!$A$1:$B$700,2,FALSE),"")</f>
        <v/>
      </c>
      <c r="Q58" s="562" t="str">
        <f>IFERROR(VLOOKUP(PRIORRESULTS!L57,Lookups!$A$1:$B$700,2,FALSE),"")</f>
        <v/>
      </c>
      <c r="R58" t="str">
        <f>IFERROR(VLOOKUP(PRIORRESULTS!M57,Lookups!$A$1:$B$700,2,FALSE),"")</f>
        <v/>
      </c>
      <c r="S58" t="str">
        <f>IFERROR(VLOOKUP(PRIORRESULTS!N57,Lookups!$A$1:$B$700,2,FALSE),"")</f>
        <v/>
      </c>
      <c r="T58" t="str">
        <f>IFERROR(VLOOKUP(PRIORRESULTS!O57,Lookups!$A$1:$B$700,2,FALSE),"")</f>
        <v/>
      </c>
      <c r="U58" t="str">
        <f>IFERROR(VLOOKUP(PRIORRESULTS!P57,Lookups!$A$1:$B$700,2,FALSE),"")</f>
        <v/>
      </c>
      <c r="V58" t="str">
        <f>IFERROR(VLOOKUP(PRIORRESULTS!Q57,Lookups!$A$1:$B$700,2,FALSE),"")</f>
        <v/>
      </c>
      <c r="W58" t="str">
        <f>IFERROR(VLOOKUP(PRIORRESULTS!R57,Lookups!$A$1:$B$700,2,FALSE),"")</f>
        <v/>
      </c>
      <c r="X58" t="str">
        <f>IFERROR(VLOOKUP(PRIORRESULTS!S57,Lookups!$A$1:$B$700,2,FALSE),"")</f>
        <v/>
      </c>
      <c r="Y58" t="str">
        <f>IFERROR(VLOOKUP(PRIORRESULTS!U57,Lookups!$A$1:$B$700,2,FALSE),"")</f>
        <v/>
      </c>
      <c r="Z58" t="str">
        <f>IFERROR(VLOOKUP(PRIORRESULTS!V57,Lookups!$A$1:$B$700,2,FALSE),"")</f>
        <v/>
      </c>
      <c r="AA58" t="str">
        <f>IFERROR(VLOOKUP(PRIORRESULTS!W57,Lookups!$A$1:$B$700,2,FALSE),"")</f>
        <v/>
      </c>
    </row>
    <row r="59" spans="1:27" x14ac:dyDescent="0.25">
      <c r="A59" t="str">
        <f>PRIORRESULTS!A58</f>
        <v>Adesina, Karen</v>
      </c>
      <c r="B59" t="str">
        <f>PRIORRESULTS!B58</f>
        <v>11NB</v>
      </c>
      <c r="C59" t="str">
        <f>PRIORRESULTS!C58</f>
        <v>F</v>
      </c>
      <c r="E59" s="55" t="str">
        <f>IFERROR(VLOOKUP(PRIORRESULTS!D58,Lookups!$A$1:$B$700,2,FALSE),"")</f>
        <v/>
      </c>
      <c r="F59" s="55" t="str">
        <f>IFERROR(VLOOKUP(PRIORRESULTS!E58,Lookups!$A$1:$B$700,2,FALSE),"")</f>
        <v/>
      </c>
      <c r="G59" s="55">
        <f>IFERROR(VLOOKUP(PRIORRESULTS!F58,Lookups!$A$1:$B$700,2,FALSE),"")</f>
        <v>4</v>
      </c>
      <c r="H59" s="55" t="str">
        <f>IFERROR(VLOOKUP(PRIORRESULTS!G58,Lookups!$A$1:$B$700,2,FALSE),"")</f>
        <v/>
      </c>
      <c r="I59" s="55" t="str">
        <f>IFERROR(VLOOKUP(PRIORRESULTS!H58,Lookups!$A$1:$B$700,2,FALSE),"")</f>
        <v/>
      </c>
      <c r="J59" s="55" t="str">
        <f>IFERROR(VLOOKUP(PRIORRESULTS!I58,Lookups!$A$1:$B$700,2,FALSE),"")</f>
        <v/>
      </c>
      <c r="K59" s="55" t="str">
        <f>IFERROR(VLOOKUP(PRIORRESULTS!J58,Lookups!$A$1:$B$700,2,FALSE),"")</f>
        <v/>
      </c>
      <c r="L59" s="55" t="str">
        <f>IFERROR(VLOOKUP(PRIORRESULTS!K58,Lookups!$A$1:$B$700,2,FALSE),"")</f>
        <v/>
      </c>
      <c r="M59" s="55" t="str">
        <f>IFERROR(VLOOKUP(PRIORRESULTS!L58,Lookups!$A$1:$B$700,2,FALSE),"")</f>
        <v/>
      </c>
      <c r="N59" s="55" t="str">
        <f>IFERROR(VLOOKUP(PRIORRESULTS!M58,Lookups!$A$1:$B$700,2,FALSE),"")</f>
        <v/>
      </c>
      <c r="O59" s="55" t="str">
        <f>IFERROR(VLOOKUP(PRIORRESULTS!N58,Lookups!$A$1:$B$700,2,FALSE),"")</f>
        <v/>
      </c>
      <c r="P59" s="55" t="str">
        <f>IFERROR(VLOOKUP(PRIORRESULTS!O58,Lookups!$A$1:$B$700,2,FALSE),"")</f>
        <v/>
      </c>
      <c r="Q59" s="562" t="str">
        <f>IFERROR(VLOOKUP(PRIORRESULTS!L58,Lookups!$A$1:$B$700,2,FALSE),"")</f>
        <v/>
      </c>
      <c r="R59" t="str">
        <f>IFERROR(VLOOKUP(PRIORRESULTS!M58,Lookups!$A$1:$B$700,2,FALSE),"")</f>
        <v/>
      </c>
      <c r="S59" t="str">
        <f>IFERROR(VLOOKUP(PRIORRESULTS!N58,Lookups!$A$1:$B$700,2,FALSE),"")</f>
        <v/>
      </c>
      <c r="T59" t="str">
        <f>IFERROR(VLOOKUP(PRIORRESULTS!O58,Lookups!$A$1:$B$700,2,FALSE),"")</f>
        <v/>
      </c>
      <c r="U59" t="str">
        <f>IFERROR(VLOOKUP(PRIORRESULTS!P58,Lookups!$A$1:$B$700,2,FALSE),"")</f>
        <v/>
      </c>
      <c r="V59" t="str">
        <f>IFERROR(VLOOKUP(PRIORRESULTS!Q58,Lookups!$A$1:$B$700,2,FALSE),"")</f>
        <v/>
      </c>
      <c r="W59" t="str">
        <f>IFERROR(VLOOKUP(PRIORRESULTS!R58,Lookups!$A$1:$B$700,2,FALSE),"")</f>
        <v/>
      </c>
      <c r="X59" t="str">
        <f>IFERROR(VLOOKUP(PRIORRESULTS!S58,Lookups!$A$1:$B$700,2,FALSE),"")</f>
        <v/>
      </c>
      <c r="Y59" t="str">
        <f>IFERROR(VLOOKUP(PRIORRESULTS!U58,Lookups!$A$1:$B$700,2,FALSE),"")</f>
        <v/>
      </c>
      <c r="Z59" t="str">
        <f>IFERROR(VLOOKUP(PRIORRESULTS!V58,Lookups!$A$1:$B$700,2,FALSE),"")</f>
        <v/>
      </c>
      <c r="AA59" t="str">
        <f>IFERROR(VLOOKUP(PRIORRESULTS!W58,Lookups!$A$1:$B$700,2,FALSE),"")</f>
        <v/>
      </c>
    </row>
    <row r="60" spans="1:27" x14ac:dyDescent="0.25">
      <c r="A60" t="str">
        <f>PRIORRESULTS!A59</f>
        <v>Jordan-Smalle, Brandon</v>
      </c>
      <c r="B60" t="str">
        <f>PRIORRESULTS!B59</f>
        <v>11MM</v>
      </c>
      <c r="C60" t="str">
        <f>PRIORRESULTS!C59</f>
        <v>M</v>
      </c>
      <c r="E60" s="55" t="str">
        <f>IFERROR(VLOOKUP(PRIORRESULTS!D59,Lookups!$A$1:$B$700,2,FALSE),"")</f>
        <v/>
      </c>
      <c r="F60" s="55" t="str">
        <f>IFERROR(VLOOKUP(PRIORRESULTS!E59,Lookups!$A$1:$B$700,2,FALSE),"")</f>
        <v/>
      </c>
      <c r="G60" s="55">
        <f>IFERROR(VLOOKUP(PRIORRESULTS!F59,Lookups!$A$1:$B$700,2,FALSE),"")</f>
        <v>4</v>
      </c>
      <c r="H60" s="55" t="str">
        <f>IFERROR(VLOOKUP(PRIORRESULTS!G59,Lookups!$A$1:$B$700,2,FALSE),"")</f>
        <v/>
      </c>
      <c r="I60" s="55" t="str">
        <f>IFERROR(VLOOKUP(PRIORRESULTS!H59,Lookups!$A$1:$B$700,2,FALSE),"")</f>
        <v/>
      </c>
      <c r="J60" s="55" t="str">
        <f>IFERROR(VLOOKUP(PRIORRESULTS!I59,Lookups!$A$1:$B$700,2,FALSE),"")</f>
        <v/>
      </c>
      <c r="K60" s="55" t="str">
        <f>IFERROR(VLOOKUP(PRIORRESULTS!J59,Lookups!$A$1:$B$700,2,FALSE),"")</f>
        <v/>
      </c>
      <c r="L60" s="55" t="str">
        <f>IFERROR(VLOOKUP(PRIORRESULTS!K59,Lookups!$A$1:$B$700,2,FALSE),"")</f>
        <v/>
      </c>
      <c r="M60" s="55" t="str">
        <f>IFERROR(VLOOKUP(PRIORRESULTS!L59,Lookups!$A$1:$B$700,2,FALSE),"")</f>
        <v/>
      </c>
      <c r="N60" s="55" t="str">
        <f>IFERROR(VLOOKUP(PRIORRESULTS!M59,Lookups!$A$1:$B$700,2,FALSE),"")</f>
        <v/>
      </c>
      <c r="O60" s="55" t="str">
        <f>IFERROR(VLOOKUP(PRIORRESULTS!N59,Lookups!$A$1:$B$700,2,FALSE),"")</f>
        <v/>
      </c>
      <c r="P60" s="55" t="str">
        <f>IFERROR(VLOOKUP(PRIORRESULTS!O59,Lookups!$A$1:$B$700,2,FALSE),"")</f>
        <v/>
      </c>
      <c r="Q60" s="562" t="str">
        <f>IFERROR(VLOOKUP(PRIORRESULTS!L59,Lookups!$A$1:$B$700,2,FALSE),"")</f>
        <v/>
      </c>
      <c r="R60" t="str">
        <f>IFERROR(VLOOKUP(PRIORRESULTS!M59,Lookups!$A$1:$B$700,2,FALSE),"")</f>
        <v/>
      </c>
      <c r="S60" t="str">
        <f>IFERROR(VLOOKUP(PRIORRESULTS!N59,Lookups!$A$1:$B$700,2,FALSE),"")</f>
        <v/>
      </c>
      <c r="T60" t="str">
        <f>IFERROR(VLOOKUP(PRIORRESULTS!O59,Lookups!$A$1:$B$700,2,FALSE),"")</f>
        <v/>
      </c>
      <c r="U60" t="str">
        <f>IFERROR(VLOOKUP(PRIORRESULTS!P59,Lookups!$A$1:$B$700,2,FALSE),"")</f>
        <v/>
      </c>
      <c r="V60" t="str">
        <f>IFERROR(VLOOKUP(PRIORRESULTS!Q59,Lookups!$A$1:$B$700,2,FALSE),"")</f>
        <v/>
      </c>
      <c r="W60" t="str">
        <f>IFERROR(VLOOKUP(PRIORRESULTS!R59,Lookups!$A$1:$B$700,2,FALSE),"")</f>
        <v/>
      </c>
      <c r="X60" t="str">
        <f>IFERROR(VLOOKUP(PRIORRESULTS!S59,Lookups!$A$1:$B$700,2,FALSE),"")</f>
        <v/>
      </c>
      <c r="Y60" t="str">
        <f>IFERROR(VLOOKUP(PRIORRESULTS!U59,Lookups!$A$1:$B$700,2,FALSE),"")</f>
        <v/>
      </c>
      <c r="Z60" t="str">
        <f>IFERROR(VLOOKUP(PRIORRESULTS!V59,Lookups!$A$1:$B$700,2,FALSE),"")</f>
        <v/>
      </c>
      <c r="AA60" t="str">
        <f>IFERROR(VLOOKUP(PRIORRESULTS!W59,Lookups!$A$1:$B$700,2,FALSE),"")</f>
        <v/>
      </c>
    </row>
    <row r="61" spans="1:27" x14ac:dyDescent="0.25">
      <c r="A61" t="str">
        <f>PRIORRESULTS!A60</f>
        <v>Willey, Cameron</v>
      </c>
      <c r="B61" t="str">
        <f>PRIORRESULTS!B60</f>
        <v>11YP</v>
      </c>
      <c r="C61" t="str">
        <f>PRIORRESULTS!C60</f>
        <v>M</v>
      </c>
      <c r="E61" s="55" t="str">
        <f>IFERROR(VLOOKUP(PRIORRESULTS!D60,Lookups!$A$1:$B$700,2,FALSE),"")</f>
        <v/>
      </c>
      <c r="F61" s="55" t="str">
        <f>IFERROR(VLOOKUP(PRIORRESULTS!E60,Lookups!$A$1:$B$700,2,FALSE),"")</f>
        <v/>
      </c>
      <c r="G61" s="55">
        <f>IFERROR(VLOOKUP(PRIORRESULTS!F60,Lookups!$A$1:$B$700,2,FALSE),"")</f>
        <v>4</v>
      </c>
      <c r="H61" s="55" t="str">
        <f>IFERROR(VLOOKUP(PRIORRESULTS!G60,Lookups!$A$1:$B$700,2,FALSE),"")</f>
        <v/>
      </c>
      <c r="I61" s="55" t="str">
        <f>IFERROR(VLOOKUP(PRIORRESULTS!H60,Lookups!$A$1:$B$700,2,FALSE),"")</f>
        <v/>
      </c>
      <c r="J61" s="55" t="str">
        <f>IFERROR(VLOOKUP(PRIORRESULTS!I60,Lookups!$A$1:$B$700,2,FALSE),"")</f>
        <v/>
      </c>
      <c r="K61" s="55" t="str">
        <f>IFERROR(VLOOKUP(PRIORRESULTS!J60,Lookups!$A$1:$B$700,2,FALSE),"")</f>
        <v/>
      </c>
      <c r="L61" s="55" t="str">
        <f>IFERROR(VLOOKUP(PRIORRESULTS!K60,Lookups!$A$1:$B$700,2,FALSE),"")</f>
        <v/>
      </c>
      <c r="M61" s="55" t="str">
        <f>IFERROR(VLOOKUP(PRIORRESULTS!L60,Lookups!$A$1:$B$700,2,FALSE),"")</f>
        <v/>
      </c>
      <c r="N61" s="55" t="str">
        <f>IFERROR(VLOOKUP(PRIORRESULTS!M60,Lookups!$A$1:$B$700,2,FALSE),"")</f>
        <v/>
      </c>
      <c r="O61" s="55" t="str">
        <f>IFERROR(VLOOKUP(PRIORRESULTS!N60,Lookups!$A$1:$B$700,2,FALSE),"")</f>
        <v/>
      </c>
      <c r="P61" s="55" t="str">
        <f>IFERROR(VLOOKUP(PRIORRESULTS!O60,Lookups!$A$1:$B$700,2,FALSE),"")</f>
        <v/>
      </c>
      <c r="Q61" s="562" t="str">
        <f>IFERROR(VLOOKUP(PRIORRESULTS!L60,Lookups!$A$1:$B$700,2,FALSE),"")</f>
        <v/>
      </c>
      <c r="R61" t="str">
        <f>IFERROR(VLOOKUP(PRIORRESULTS!M60,Lookups!$A$1:$B$700,2,FALSE),"")</f>
        <v/>
      </c>
      <c r="S61" t="str">
        <f>IFERROR(VLOOKUP(PRIORRESULTS!N60,Lookups!$A$1:$B$700,2,FALSE),"")</f>
        <v/>
      </c>
      <c r="T61" t="str">
        <f>IFERROR(VLOOKUP(PRIORRESULTS!O60,Lookups!$A$1:$B$700,2,FALSE),"")</f>
        <v/>
      </c>
      <c r="U61" t="str">
        <f>IFERROR(VLOOKUP(PRIORRESULTS!P60,Lookups!$A$1:$B$700,2,FALSE),"")</f>
        <v/>
      </c>
      <c r="V61" t="str">
        <f>IFERROR(VLOOKUP(PRIORRESULTS!Q60,Lookups!$A$1:$B$700,2,FALSE),"")</f>
        <v/>
      </c>
      <c r="W61" t="str">
        <f>IFERROR(VLOOKUP(PRIORRESULTS!R60,Lookups!$A$1:$B$700,2,FALSE),"")</f>
        <v/>
      </c>
      <c r="X61" t="str">
        <f>IFERROR(VLOOKUP(PRIORRESULTS!S60,Lookups!$A$1:$B$700,2,FALSE),"")</f>
        <v/>
      </c>
      <c r="Y61" t="str">
        <f>IFERROR(VLOOKUP(PRIORRESULTS!U60,Lookups!$A$1:$B$700,2,FALSE),"")</f>
        <v/>
      </c>
      <c r="Z61" t="str">
        <f>IFERROR(VLOOKUP(PRIORRESULTS!V60,Lookups!$A$1:$B$700,2,FALSE),"")</f>
        <v/>
      </c>
      <c r="AA61" t="str">
        <f>IFERROR(VLOOKUP(PRIORRESULTS!W60,Lookups!$A$1:$B$700,2,FALSE),"")</f>
        <v/>
      </c>
    </row>
    <row r="62" spans="1:27" x14ac:dyDescent="0.25">
      <c r="A62" t="str">
        <f>PRIORRESULTS!A61</f>
        <v>Hagos, Abel</v>
      </c>
      <c r="B62" t="str">
        <f>PRIORRESULTS!B61</f>
        <v>11ET</v>
      </c>
      <c r="C62" t="str">
        <f>PRIORRESULTS!C61</f>
        <v>M</v>
      </c>
      <c r="E62" s="55" t="str">
        <f>IFERROR(VLOOKUP(PRIORRESULTS!D61,Lookups!$A$1:$B$700,2,FALSE),"")</f>
        <v/>
      </c>
      <c r="F62" s="55" t="str">
        <f>IFERROR(VLOOKUP(PRIORRESULTS!E61,Lookups!$A$1:$B$700,2,FALSE),"")</f>
        <v/>
      </c>
      <c r="G62" s="55">
        <f>IFERROR(VLOOKUP(PRIORRESULTS!F61,Lookups!$A$1:$B$700,2,FALSE),"")</f>
        <v>5</v>
      </c>
      <c r="H62" s="55" t="str">
        <f>IFERROR(VLOOKUP(PRIORRESULTS!G61,Lookups!$A$1:$B$700,2,FALSE),"")</f>
        <v/>
      </c>
      <c r="I62" s="55" t="str">
        <f>IFERROR(VLOOKUP(PRIORRESULTS!H61,Lookups!$A$1:$B$700,2,FALSE),"")</f>
        <v/>
      </c>
      <c r="J62" s="55" t="str">
        <f>IFERROR(VLOOKUP(PRIORRESULTS!I61,Lookups!$A$1:$B$700,2,FALSE),"")</f>
        <v/>
      </c>
      <c r="K62" s="55" t="str">
        <f>IFERROR(VLOOKUP(PRIORRESULTS!J61,Lookups!$A$1:$B$700,2,FALSE),"")</f>
        <v/>
      </c>
      <c r="L62" s="55" t="str">
        <f>IFERROR(VLOOKUP(PRIORRESULTS!K61,Lookups!$A$1:$B$700,2,FALSE),"")</f>
        <v/>
      </c>
      <c r="M62" s="55" t="str">
        <f>IFERROR(VLOOKUP(PRIORRESULTS!L61,Lookups!$A$1:$B$700,2,FALSE),"")</f>
        <v/>
      </c>
      <c r="N62" s="55" t="str">
        <f>IFERROR(VLOOKUP(PRIORRESULTS!M61,Lookups!$A$1:$B$700,2,FALSE),"")</f>
        <v/>
      </c>
      <c r="O62" s="55" t="str">
        <f>IFERROR(VLOOKUP(PRIORRESULTS!N61,Lookups!$A$1:$B$700,2,FALSE),"")</f>
        <v/>
      </c>
      <c r="P62" s="55" t="str">
        <f>IFERROR(VLOOKUP(PRIORRESULTS!O61,Lookups!$A$1:$B$700,2,FALSE),"")</f>
        <v/>
      </c>
      <c r="Q62" s="562" t="str">
        <f>IFERROR(VLOOKUP(PRIORRESULTS!L61,Lookups!$A$1:$B$700,2,FALSE),"")</f>
        <v/>
      </c>
      <c r="R62" t="str">
        <f>IFERROR(VLOOKUP(PRIORRESULTS!M61,Lookups!$A$1:$B$700,2,FALSE),"")</f>
        <v/>
      </c>
      <c r="S62" t="str">
        <f>IFERROR(VLOOKUP(PRIORRESULTS!N61,Lookups!$A$1:$B$700,2,FALSE),"")</f>
        <v/>
      </c>
      <c r="T62" t="str">
        <f>IFERROR(VLOOKUP(PRIORRESULTS!O61,Lookups!$A$1:$B$700,2,FALSE),"")</f>
        <v/>
      </c>
      <c r="U62" t="str">
        <f>IFERROR(VLOOKUP(PRIORRESULTS!P61,Lookups!$A$1:$B$700,2,FALSE),"")</f>
        <v/>
      </c>
      <c r="V62" t="str">
        <f>IFERROR(VLOOKUP(PRIORRESULTS!Q61,Lookups!$A$1:$B$700,2,FALSE),"")</f>
        <v/>
      </c>
      <c r="W62" t="str">
        <f>IFERROR(VLOOKUP(PRIORRESULTS!R61,Lookups!$A$1:$B$700,2,FALSE),"")</f>
        <v/>
      </c>
      <c r="X62" t="str">
        <f>IFERROR(VLOOKUP(PRIORRESULTS!S61,Lookups!$A$1:$B$700,2,FALSE),"")</f>
        <v/>
      </c>
      <c r="Y62" t="str">
        <f>IFERROR(VLOOKUP(PRIORRESULTS!U61,Lookups!$A$1:$B$700,2,FALSE),"")</f>
        <v/>
      </c>
      <c r="Z62" t="str">
        <f>IFERROR(VLOOKUP(PRIORRESULTS!V61,Lookups!$A$1:$B$700,2,FALSE),"")</f>
        <v/>
      </c>
      <c r="AA62" t="str">
        <f>IFERROR(VLOOKUP(PRIORRESULTS!W61,Lookups!$A$1:$B$700,2,FALSE),"")</f>
        <v/>
      </c>
    </row>
    <row r="63" spans="1:27" x14ac:dyDescent="0.25">
      <c r="A63" t="str">
        <f>PRIORRESULTS!A62</f>
        <v>Hague, Eden</v>
      </c>
      <c r="B63" t="str">
        <f>PRIORRESULTS!B62</f>
        <v>11YP</v>
      </c>
      <c r="C63" t="str">
        <f>PRIORRESULTS!C62</f>
        <v>M</v>
      </c>
      <c r="E63" s="55" t="str">
        <f>IFERROR(VLOOKUP(PRIORRESULTS!D62,Lookups!$A$1:$B$700,2,FALSE),"")</f>
        <v/>
      </c>
      <c r="F63" s="55" t="str">
        <f>IFERROR(VLOOKUP(PRIORRESULTS!E62,Lookups!$A$1:$B$700,2,FALSE),"")</f>
        <v/>
      </c>
      <c r="G63" s="55">
        <f>IFERROR(VLOOKUP(PRIORRESULTS!F62,Lookups!$A$1:$B$700,2,FALSE),"")</f>
        <v>5</v>
      </c>
      <c r="H63" s="55" t="str">
        <f>IFERROR(VLOOKUP(PRIORRESULTS!G62,Lookups!$A$1:$B$700,2,FALSE),"")</f>
        <v/>
      </c>
      <c r="I63" s="55" t="str">
        <f>IFERROR(VLOOKUP(PRIORRESULTS!H62,Lookups!$A$1:$B$700,2,FALSE),"")</f>
        <v/>
      </c>
      <c r="J63" s="55" t="str">
        <f>IFERROR(VLOOKUP(PRIORRESULTS!I62,Lookups!$A$1:$B$700,2,FALSE),"")</f>
        <v/>
      </c>
      <c r="K63" s="55" t="str">
        <f>IFERROR(VLOOKUP(PRIORRESULTS!J62,Lookups!$A$1:$B$700,2,FALSE),"")</f>
        <v/>
      </c>
      <c r="L63" s="55" t="str">
        <f>IFERROR(VLOOKUP(PRIORRESULTS!K62,Lookups!$A$1:$B$700,2,FALSE),"")</f>
        <v/>
      </c>
      <c r="M63" s="55" t="str">
        <f>IFERROR(VLOOKUP(PRIORRESULTS!L62,Lookups!$A$1:$B$700,2,FALSE),"")</f>
        <v/>
      </c>
      <c r="N63" s="55" t="str">
        <f>IFERROR(VLOOKUP(PRIORRESULTS!M62,Lookups!$A$1:$B$700,2,FALSE),"")</f>
        <v/>
      </c>
      <c r="O63" s="55" t="str">
        <f>IFERROR(VLOOKUP(PRIORRESULTS!N62,Lookups!$A$1:$B$700,2,FALSE),"")</f>
        <v/>
      </c>
      <c r="P63" s="55" t="str">
        <f>IFERROR(VLOOKUP(PRIORRESULTS!O62,Lookups!$A$1:$B$700,2,FALSE),"")</f>
        <v/>
      </c>
      <c r="Q63" s="562" t="str">
        <f>IFERROR(VLOOKUP(PRIORRESULTS!L62,Lookups!$A$1:$B$700,2,FALSE),"")</f>
        <v/>
      </c>
      <c r="R63" t="str">
        <f>IFERROR(VLOOKUP(PRIORRESULTS!M62,Lookups!$A$1:$B$700,2,FALSE),"")</f>
        <v/>
      </c>
      <c r="S63" t="str">
        <f>IFERROR(VLOOKUP(PRIORRESULTS!N62,Lookups!$A$1:$B$700,2,FALSE),"")</f>
        <v/>
      </c>
      <c r="T63" t="str">
        <f>IFERROR(VLOOKUP(PRIORRESULTS!O62,Lookups!$A$1:$B$700,2,FALSE),"")</f>
        <v/>
      </c>
      <c r="U63" t="str">
        <f>IFERROR(VLOOKUP(PRIORRESULTS!P62,Lookups!$A$1:$B$700,2,FALSE),"")</f>
        <v/>
      </c>
      <c r="V63" t="str">
        <f>IFERROR(VLOOKUP(PRIORRESULTS!Q62,Lookups!$A$1:$B$700,2,FALSE),"")</f>
        <v/>
      </c>
      <c r="W63" t="str">
        <f>IFERROR(VLOOKUP(PRIORRESULTS!R62,Lookups!$A$1:$B$700,2,FALSE),"")</f>
        <v/>
      </c>
      <c r="X63" t="str">
        <f>IFERROR(VLOOKUP(PRIORRESULTS!S62,Lookups!$A$1:$B$700,2,FALSE),"")</f>
        <v/>
      </c>
      <c r="Y63" t="str">
        <f>IFERROR(VLOOKUP(PRIORRESULTS!U62,Lookups!$A$1:$B$700,2,FALSE),"")</f>
        <v/>
      </c>
      <c r="Z63" t="str">
        <f>IFERROR(VLOOKUP(PRIORRESULTS!V62,Lookups!$A$1:$B$700,2,FALSE),"")</f>
        <v/>
      </c>
      <c r="AA63" t="str">
        <f>IFERROR(VLOOKUP(PRIORRESULTS!W62,Lookups!$A$1:$B$700,2,FALSE),"")</f>
        <v/>
      </c>
    </row>
    <row r="64" spans="1:27" x14ac:dyDescent="0.25">
      <c r="A64" t="str">
        <f>PRIORRESULTS!A63</f>
        <v>Mpova, Chancelina</v>
      </c>
      <c r="B64" t="str">
        <f>PRIORRESULTS!B63</f>
        <v>11KBA</v>
      </c>
      <c r="C64" t="str">
        <f>PRIORRESULTS!C63</f>
        <v>F</v>
      </c>
      <c r="E64" s="55" t="str">
        <f>IFERROR(VLOOKUP(PRIORRESULTS!D63,Lookups!$A$1:$B$700,2,FALSE),"")</f>
        <v/>
      </c>
      <c r="F64" s="55" t="str">
        <f>IFERROR(VLOOKUP(PRIORRESULTS!E63,Lookups!$A$1:$B$700,2,FALSE),"")</f>
        <v/>
      </c>
      <c r="G64" s="55">
        <f>IFERROR(VLOOKUP(PRIORRESULTS!F63,Lookups!$A$1:$B$700,2,FALSE),"")</f>
        <v>5</v>
      </c>
      <c r="H64" s="55" t="str">
        <f>IFERROR(VLOOKUP(PRIORRESULTS!G63,Lookups!$A$1:$B$700,2,FALSE),"")</f>
        <v/>
      </c>
      <c r="I64" s="55" t="str">
        <f>IFERROR(VLOOKUP(PRIORRESULTS!H63,Lookups!$A$1:$B$700,2,FALSE),"")</f>
        <v/>
      </c>
      <c r="J64" s="55" t="str">
        <f>IFERROR(VLOOKUP(PRIORRESULTS!I63,Lookups!$A$1:$B$700,2,FALSE),"")</f>
        <v/>
      </c>
      <c r="K64" s="55" t="str">
        <f>IFERROR(VLOOKUP(PRIORRESULTS!J63,Lookups!$A$1:$B$700,2,FALSE),"")</f>
        <v/>
      </c>
      <c r="L64" s="55" t="str">
        <f>IFERROR(VLOOKUP(PRIORRESULTS!K63,Lookups!$A$1:$B$700,2,FALSE),"")</f>
        <v/>
      </c>
      <c r="M64" s="55" t="str">
        <f>IFERROR(VLOOKUP(PRIORRESULTS!L63,Lookups!$A$1:$B$700,2,FALSE),"")</f>
        <v/>
      </c>
      <c r="N64" s="55" t="str">
        <f>IFERROR(VLOOKUP(PRIORRESULTS!M63,Lookups!$A$1:$B$700,2,FALSE),"")</f>
        <v/>
      </c>
      <c r="O64" s="55" t="str">
        <f>IFERROR(VLOOKUP(PRIORRESULTS!N63,Lookups!$A$1:$B$700,2,FALSE),"")</f>
        <v/>
      </c>
      <c r="P64" s="55" t="str">
        <f>IFERROR(VLOOKUP(PRIORRESULTS!O63,Lookups!$A$1:$B$700,2,FALSE),"")</f>
        <v/>
      </c>
      <c r="Q64" s="562" t="str">
        <f>IFERROR(VLOOKUP(PRIORRESULTS!L63,Lookups!$A$1:$B$700,2,FALSE),"")</f>
        <v/>
      </c>
      <c r="R64" t="str">
        <f>IFERROR(VLOOKUP(PRIORRESULTS!M63,Lookups!$A$1:$B$700,2,FALSE),"")</f>
        <v/>
      </c>
      <c r="S64" t="str">
        <f>IFERROR(VLOOKUP(PRIORRESULTS!N63,Lookups!$A$1:$B$700,2,FALSE),"")</f>
        <v/>
      </c>
      <c r="T64" t="str">
        <f>IFERROR(VLOOKUP(PRIORRESULTS!O63,Lookups!$A$1:$B$700,2,FALSE),"")</f>
        <v/>
      </c>
      <c r="U64" t="str">
        <f>IFERROR(VLOOKUP(PRIORRESULTS!P63,Lookups!$A$1:$B$700,2,FALSE),"")</f>
        <v/>
      </c>
      <c r="V64" t="str">
        <f>IFERROR(VLOOKUP(PRIORRESULTS!Q63,Lookups!$A$1:$B$700,2,FALSE),"")</f>
        <v/>
      </c>
      <c r="W64" t="str">
        <f>IFERROR(VLOOKUP(PRIORRESULTS!R63,Lookups!$A$1:$B$700,2,FALSE),"")</f>
        <v/>
      </c>
      <c r="X64" t="str">
        <f>IFERROR(VLOOKUP(PRIORRESULTS!S63,Lookups!$A$1:$B$700,2,FALSE),"")</f>
        <v/>
      </c>
      <c r="Y64" t="str">
        <f>IFERROR(VLOOKUP(PRIORRESULTS!U63,Lookups!$A$1:$B$700,2,FALSE),"")</f>
        <v/>
      </c>
      <c r="Z64" t="str">
        <f>IFERROR(VLOOKUP(PRIORRESULTS!V63,Lookups!$A$1:$B$700,2,FALSE),"")</f>
        <v/>
      </c>
      <c r="AA64" t="str">
        <f>IFERROR(VLOOKUP(PRIORRESULTS!W63,Lookups!$A$1:$B$700,2,FALSE),"")</f>
        <v/>
      </c>
    </row>
    <row r="65" spans="1:27" x14ac:dyDescent="0.25">
      <c r="A65" t="str">
        <f>PRIORRESULTS!A64</f>
        <v>Murray-Wright, Sinead</v>
      </c>
      <c r="B65" t="str">
        <f>PRIORRESULTS!B64</f>
        <v>11KBA</v>
      </c>
      <c r="C65" t="str">
        <f>PRIORRESULTS!C64</f>
        <v>F</v>
      </c>
      <c r="E65" s="55" t="str">
        <f>IFERROR(VLOOKUP(PRIORRESULTS!D64,Lookups!$A$1:$B$700,2,FALSE),"")</f>
        <v/>
      </c>
      <c r="F65" s="55" t="str">
        <f>IFERROR(VLOOKUP(PRIORRESULTS!E64,Lookups!$A$1:$B$700,2,FALSE),"")</f>
        <v/>
      </c>
      <c r="G65" s="55">
        <f>IFERROR(VLOOKUP(PRIORRESULTS!F64,Lookups!$A$1:$B$700,2,FALSE),"")</f>
        <v>5</v>
      </c>
      <c r="H65" s="55" t="str">
        <f>IFERROR(VLOOKUP(PRIORRESULTS!G64,Lookups!$A$1:$B$700,2,FALSE),"")</f>
        <v/>
      </c>
      <c r="I65" s="55" t="str">
        <f>IFERROR(VLOOKUP(PRIORRESULTS!H64,Lookups!$A$1:$B$700,2,FALSE),"")</f>
        <v/>
      </c>
      <c r="J65" s="55" t="str">
        <f>IFERROR(VLOOKUP(PRIORRESULTS!I64,Lookups!$A$1:$B$700,2,FALSE),"")</f>
        <v/>
      </c>
      <c r="K65" s="55" t="str">
        <f>IFERROR(VLOOKUP(PRIORRESULTS!J64,Lookups!$A$1:$B$700,2,FALSE),"")</f>
        <v/>
      </c>
      <c r="L65" s="55" t="str">
        <f>IFERROR(VLOOKUP(PRIORRESULTS!K64,Lookups!$A$1:$B$700,2,FALSE),"")</f>
        <v/>
      </c>
      <c r="M65" s="55" t="str">
        <f>IFERROR(VLOOKUP(PRIORRESULTS!L64,Lookups!$A$1:$B$700,2,FALSE),"")</f>
        <v/>
      </c>
      <c r="N65" s="55" t="str">
        <f>IFERROR(VLOOKUP(PRIORRESULTS!M64,Lookups!$A$1:$B$700,2,FALSE),"")</f>
        <v/>
      </c>
      <c r="O65" s="55" t="str">
        <f>IFERROR(VLOOKUP(PRIORRESULTS!N64,Lookups!$A$1:$B$700,2,FALSE),"")</f>
        <v/>
      </c>
      <c r="P65" s="55" t="str">
        <f>IFERROR(VLOOKUP(PRIORRESULTS!O64,Lookups!$A$1:$B$700,2,FALSE),"")</f>
        <v/>
      </c>
      <c r="Q65" s="562" t="str">
        <f>IFERROR(VLOOKUP(PRIORRESULTS!L64,Lookups!$A$1:$B$700,2,FALSE),"")</f>
        <v/>
      </c>
      <c r="R65" t="str">
        <f>IFERROR(VLOOKUP(PRIORRESULTS!M64,Lookups!$A$1:$B$700,2,FALSE),"")</f>
        <v/>
      </c>
      <c r="S65" t="str">
        <f>IFERROR(VLOOKUP(PRIORRESULTS!N64,Lookups!$A$1:$B$700,2,FALSE),"")</f>
        <v/>
      </c>
      <c r="T65" t="str">
        <f>IFERROR(VLOOKUP(PRIORRESULTS!O64,Lookups!$A$1:$B$700,2,FALSE),"")</f>
        <v/>
      </c>
      <c r="U65" t="str">
        <f>IFERROR(VLOOKUP(PRIORRESULTS!P64,Lookups!$A$1:$B$700,2,FALSE),"")</f>
        <v/>
      </c>
      <c r="V65" t="str">
        <f>IFERROR(VLOOKUP(PRIORRESULTS!Q64,Lookups!$A$1:$B$700,2,FALSE),"")</f>
        <v/>
      </c>
      <c r="W65" t="str">
        <f>IFERROR(VLOOKUP(PRIORRESULTS!R64,Lookups!$A$1:$B$700,2,FALSE),"")</f>
        <v/>
      </c>
      <c r="X65" t="str">
        <f>IFERROR(VLOOKUP(PRIORRESULTS!S64,Lookups!$A$1:$B$700,2,FALSE),"")</f>
        <v/>
      </c>
      <c r="Y65" t="str">
        <f>IFERROR(VLOOKUP(PRIORRESULTS!U64,Lookups!$A$1:$B$700,2,FALSE),"")</f>
        <v/>
      </c>
      <c r="Z65" t="str">
        <f>IFERROR(VLOOKUP(PRIORRESULTS!V64,Lookups!$A$1:$B$700,2,FALSE),"")</f>
        <v/>
      </c>
      <c r="AA65" t="str">
        <f>IFERROR(VLOOKUP(PRIORRESULTS!W64,Lookups!$A$1:$B$700,2,FALSE),"")</f>
        <v/>
      </c>
    </row>
    <row r="66" spans="1:27" x14ac:dyDescent="0.25">
      <c r="A66" t="str">
        <f>PRIORRESULTS!A65</f>
        <v>Rashidsson, Sarah</v>
      </c>
      <c r="B66" t="str">
        <f>PRIORRESULTS!B65</f>
        <v>11YP</v>
      </c>
      <c r="C66" t="str">
        <f>PRIORRESULTS!C65</f>
        <v>F</v>
      </c>
      <c r="E66" s="55" t="str">
        <f>IFERROR(VLOOKUP(PRIORRESULTS!D65,Lookups!$A$1:$B$700,2,FALSE),"")</f>
        <v/>
      </c>
      <c r="F66" s="55" t="str">
        <f>IFERROR(VLOOKUP(PRIORRESULTS!E65,Lookups!$A$1:$B$700,2,FALSE),"")</f>
        <v/>
      </c>
      <c r="G66" s="55">
        <f>IFERROR(VLOOKUP(PRIORRESULTS!F65,Lookups!$A$1:$B$700,2,FALSE),"")</f>
        <v>5</v>
      </c>
      <c r="H66" s="55" t="str">
        <f>IFERROR(VLOOKUP(PRIORRESULTS!G65,Lookups!$A$1:$B$700,2,FALSE),"")</f>
        <v/>
      </c>
      <c r="I66" s="55" t="str">
        <f>IFERROR(VLOOKUP(PRIORRESULTS!H65,Lookups!$A$1:$B$700,2,FALSE),"")</f>
        <v/>
      </c>
      <c r="J66" s="55" t="str">
        <f>IFERROR(VLOOKUP(PRIORRESULTS!I65,Lookups!$A$1:$B$700,2,FALSE),"")</f>
        <v/>
      </c>
      <c r="K66" s="55" t="str">
        <f>IFERROR(VLOOKUP(PRIORRESULTS!J65,Lookups!$A$1:$B$700,2,FALSE),"")</f>
        <v/>
      </c>
      <c r="L66" s="55" t="str">
        <f>IFERROR(VLOOKUP(PRIORRESULTS!K65,Lookups!$A$1:$B$700,2,FALSE),"")</f>
        <v/>
      </c>
      <c r="M66" s="55" t="str">
        <f>IFERROR(VLOOKUP(PRIORRESULTS!L65,Lookups!$A$1:$B$700,2,FALSE),"")</f>
        <v/>
      </c>
      <c r="N66" s="55" t="str">
        <f>IFERROR(VLOOKUP(PRIORRESULTS!M65,Lookups!$A$1:$B$700,2,FALSE),"")</f>
        <v/>
      </c>
      <c r="O66" s="55" t="str">
        <f>IFERROR(VLOOKUP(PRIORRESULTS!N65,Lookups!$A$1:$B$700,2,FALSE),"")</f>
        <v/>
      </c>
      <c r="P66" s="55" t="str">
        <f>IFERROR(VLOOKUP(PRIORRESULTS!O65,Lookups!$A$1:$B$700,2,FALSE),"")</f>
        <v/>
      </c>
      <c r="Q66" s="562" t="str">
        <f>IFERROR(VLOOKUP(PRIORRESULTS!L65,Lookups!$A$1:$B$700,2,FALSE),"")</f>
        <v/>
      </c>
      <c r="R66" t="str">
        <f>IFERROR(VLOOKUP(PRIORRESULTS!M65,Lookups!$A$1:$B$700,2,FALSE),"")</f>
        <v/>
      </c>
      <c r="S66" t="str">
        <f>IFERROR(VLOOKUP(PRIORRESULTS!N65,Lookups!$A$1:$B$700,2,FALSE),"")</f>
        <v/>
      </c>
      <c r="T66" t="str">
        <f>IFERROR(VLOOKUP(PRIORRESULTS!O65,Lookups!$A$1:$B$700,2,FALSE),"")</f>
        <v/>
      </c>
      <c r="U66" t="str">
        <f>IFERROR(VLOOKUP(PRIORRESULTS!P65,Lookups!$A$1:$B$700,2,FALSE),"")</f>
        <v/>
      </c>
      <c r="V66" t="str">
        <f>IFERROR(VLOOKUP(PRIORRESULTS!Q65,Lookups!$A$1:$B$700,2,FALSE),"")</f>
        <v/>
      </c>
      <c r="W66" t="str">
        <f>IFERROR(VLOOKUP(PRIORRESULTS!R65,Lookups!$A$1:$B$700,2,FALSE),"")</f>
        <v/>
      </c>
      <c r="X66" t="str">
        <f>IFERROR(VLOOKUP(PRIORRESULTS!S65,Lookups!$A$1:$B$700,2,FALSE),"")</f>
        <v/>
      </c>
      <c r="Y66" t="str">
        <f>IFERROR(VLOOKUP(PRIORRESULTS!U65,Lookups!$A$1:$B$700,2,FALSE),"")</f>
        <v/>
      </c>
      <c r="Z66" t="str">
        <f>IFERROR(VLOOKUP(PRIORRESULTS!V65,Lookups!$A$1:$B$700,2,FALSE),"")</f>
        <v/>
      </c>
      <c r="AA66" t="str">
        <f>IFERROR(VLOOKUP(PRIORRESULTS!W65,Lookups!$A$1:$B$700,2,FALSE),"")</f>
        <v/>
      </c>
    </row>
    <row r="67" spans="1:27" x14ac:dyDescent="0.25">
      <c r="A67" t="str">
        <f>PRIORRESULTS!A66</f>
        <v>Sumner, Keisha</v>
      </c>
      <c r="B67" t="str">
        <f>PRIORRESULTS!B66</f>
        <v>11YP</v>
      </c>
      <c r="C67" t="str">
        <f>PRIORRESULTS!C66</f>
        <v>F</v>
      </c>
      <c r="E67" s="55" t="str">
        <f>IFERROR(VLOOKUP(PRIORRESULTS!D66,Lookups!$A$1:$B$700,2,FALSE),"")</f>
        <v/>
      </c>
      <c r="F67" s="55" t="str">
        <f>IFERROR(VLOOKUP(PRIORRESULTS!E66,Lookups!$A$1:$B$700,2,FALSE),"")</f>
        <v/>
      </c>
      <c r="G67" s="55">
        <f>IFERROR(VLOOKUP(PRIORRESULTS!F66,Lookups!$A$1:$B$700,2,FALSE),"")</f>
        <v>5</v>
      </c>
      <c r="H67" s="55" t="str">
        <f>IFERROR(VLOOKUP(PRIORRESULTS!G66,Lookups!$A$1:$B$700,2,FALSE),"")</f>
        <v/>
      </c>
      <c r="I67" s="55" t="str">
        <f>IFERROR(VLOOKUP(PRIORRESULTS!H66,Lookups!$A$1:$B$700,2,FALSE),"")</f>
        <v/>
      </c>
      <c r="J67" s="55" t="str">
        <f>IFERROR(VLOOKUP(PRIORRESULTS!I66,Lookups!$A$1:$B$700,2,FALSE),"")</f>
        <v/>
      </c>
      <c r="K67" s="55" t="str">
        <f>IFERROR(VLOOKUP(PRIORRESULTS!J66,Lookups!$A$1:$B$700,2,FALSE),"")</f>
        <v/>
      </c>
      <c r="L67" s="55" t="str">
        <f>IFERROR(VLOOKUP(PRIORRESULTS!K66,Lookups!$A$1:$B$700,2,FALSE),"")</f>
        <v/>
      </c>
      <c r="M67" s="55" t="str">
        <f>IFERROR(VLOOKUP(PRIORRESULTS!L66,Lookups!$A$1:$B$700,2,FALSE),"")</f>
        <v/>
      </c>
      <c r="N67" s="55" t="str">
        <f>IFERROR(VLOOKUP(PRIORRESULTS!M66,Lookups!$A$1:$B$700,2,FALSE),"")</f>
        <v/>
      </c>
      <c r="O67" s="55" t="str">
        <f>IFERROR(VLOOKUP(PRIORRESULTS!N66,Lookups!$A$1:$B$700,2,FALSE),"")</f>
        <v/>
      </c>
      <c r="P67" s="55" t="str">
        <f>IFERROR(VLOOKUP(PRIORRESULTS!O66,Lookups!$A$1:$B$700,2,FALSE),"")</f>
        <v/>
      </c>
      <c r="Q67" s="562" t="str">
        <f>IFERROR(VLOOKUP(PRIORRESULTS!L66,Lookups!$A$1:$B$700,2,FALSE),"")</f>
        <v/>
      </c>
      <c r="R67" t="str">
        <f>IFERROR(VLOOKUP(PRIORRESULTS!M66,Lookups!$A$1:$B$700,2,FALSE),"")</f>
        <v/>
      </c>
      <c r="S67" t="str">
        <f>IFERROR(VLOOKUP(PRIORRESULTS!N66,Lookups!$A$1:$B$700,2,FALSE),"")</f>
        <v/>
      </c>
      <c r="T67" t="str">
        <f>IFERROR(VLOOKUP(PRIORRESULTS!O66,Lookups!$A$1:$B$700,2,FALSE),"")</f>
        <v/>
      </c>
      <c r="U67" t="str">
        <f>IFERROR(VLOOKUP(PRIORRESULTS!P66,Lookups!$A$1:$B$700,2,FALSE),"")</f>
        <v/>
      </c>
      <c r="V67" t="str">
        <f>IFERROR(VLOOKUP(PRIORRESULTS!Q66,Lookups!$A$1:$B$700,2,FALSE),"")</f>
        <v/>
      </c>
      <c r="W67" t="str">
        <f>IFERROR(VLOOKUP(PRIORRESULTS!R66,Lookups!$A$1:$B$700,2,FALSE),"")</f>
        <v/>
      </c>
      <c r="X67" t="str">
        <f>IFERROR(VLOOKUP(PRIORRESULTS!S66,Lookups!$A$1:$B$700,2,FALSE),"")</f>
        <v/>
      </c>
      <c r="Y67" t="str">
        <f>IFERROR(VLOOKUP(PRIORRESULTS!U66,Lookups!$A$1:$B$700,2,FALSE),"")</f>
        <v/>
      </c>
      <c r="Z67" t="str">
        <f>IFERROR(VLOOKUP(PRIORRESULTS!V66,Lookups!$A$1:$B$700,2,FALSE),"")</f>
        <v/>
      </c>
      <c r="AA67" t="str">
        <f>IFERROR(VLOOKUP(PRIORRESULTS!W66,Lookups!$A$1:$B$700,2,FALSE),"")</f>
        <v/>
      </c>
    </row>
    <row r="68" spans="1:27" x14ac:dyDescent="0.25">
      <c r="A68" t="str">
        <f>PRIORRESULTS!A67</f>
        <v>Adiele, Angel</v>
      </c>
      <c r="B68" t="str">
        <f>PRIORRESULTS!B67</f>
        <v>11AWH</v>
      </c>
      <c r="C68" t="str">
        <f>PRIORRESULTS!C67</f>
        <v>F</v>
      </c>
      <c r="E68" s="55" t="str">
        <f>IFERROR(VLOOKUP(PRIORRESULTS!D67,Lookups!$A$1:$B$700,2,FALSE),"")</f>
        <v/>
      </c>
      <c r="F68" s="55" t="str">
        <f>IFERROR(VLOOKUP(PRIORRESULTS!E67,Lookups!$A$1:$B$700,2,FALSE),"")</f>
        <v/>
      </c>
      <c r="G68" s="55">
        <f>IFERROR(VLOOKUP(PRIORRESULTS!F67,Lookups!$A$1:$B$700,2,FALSE),"")</f>
        <v>6</v>
      </c>
      <c r="H68" s="55" t="str">
        <f>IFERROR(VLOOKUP(PRIORRESULTS!G67,Lookups!$A$1:$B$700,2,FALSE),"")</f>
        <v/>
      </c>
      <c r="I68" s="55" t="str">
        <f>IFERROR(VLOOKUP(PRIORRESULTS!H67,Lookups!$A$1:$B$700,2,FALSE),"")</f>
        <v/>
      </c>
      <c r="J68" s="55" t="str">
        <f>IFERROR(VLOOKUP(PRIORRESULTS!I67,Lookups!$A$1:$B$700,2,FALSE),"")</f>
        <v/>
      </c>
      <c r="K68" s="55" t="str">
        <f>IFERROR(VLOOKUP(PRIORRESULTS!J67,Lookups!$A$1:$B$700,2,FALSE),"")</f>
        <v/>
      </c>
      <c r="L68" s="55" t="str">
        <f>IFERROR(VLOOKUP(PRIORRESULTS!K67,Lookups!$A$1:$B$700,2,FALSE),"")</f>
        <v/>
      </c>
      <c r="M68" s="55" t="str">
        <f>IFERROR(VLOOKUP(PRIORRESULTS!L67,Lookups!$A$1:$B$700,2,FALSE),"")</f>
        <v/>
      </c>
      <c r="N68" s="55" t="str">
        <f>IFERROR(VLOOKUP(PRIORRESULTS!M67,Lookups!$A$1:$B$700,2,FALSE),"")</f>
        <v/>
      </c>
      <c r="O68" s="55" t="str">
        <f>IFERROR(VLOOKUP(PRIORRESULTS!N67,Lookups!$A$1:$B$700,2,FALSE),"")</f>
        <v/>
      </c>
      <c r="P68" s="55" t="str">
        <f>IFERROR(VLOOKUP(PRIORRESULTS!O67,Lookups!$A$1:$B$700,2,FALSE),"")</f>
        <v/>
      </c>
      <c r="Q68" s="562" t="str">
        <f>IFERROR(VLOOKUP(PRIORRESULTS!L67,Lookups!$A$1:$B$700,2,FALSE),"")</f>
        <v/>
      </c>
      <c r="R68" t="str">
        <f>IFERROR(VLOOKUP(PRIORRESULTS!M67,Lookups!$A$1:$B$700,2,FALSE),"")</f>
        <v/>
      </c>
      <c r="S68" t="str">
        <f>IFERROR(VLOOKUP(PRIORRESULTS!N67,Lookups!$A$1:$B$700,2,FALSE),"")</f>
        <v/>
      </c>
      <c r="T68" t="str">
        <f>IFERROR(VLOOKUP(PRIORRESULTS!O67,Lookups!$A$1:$B$700,2,FALSE),"")</f>
        <v/>
      </c>
      <c r="U68" t="str">
        <f>IFERROR(VLOOKUP(PRIORRESULTS!P67,Lookups!$A$1:$B$700,2,FALSE),"")</f>
        <v/>
      </c>
      <c r="V68" t="str">
        <f>IFERROR(VLOOKUP(PRIORRESULTS!Q67,Lookups!$A$1:$B$700,2,FALSE),"")</f>
        <v/>
      </c>
      <c r="W68" t="str">
        <f>IFERROR(VLOOKUP(PRIORRESULTS!R67,Lookups!$A$1:$B$700,2,FALSE),"")</f>
        <v/>
      </c>
      <c r="X68" t="str">
        <f>IFERROR(VLOOKUP(PRIORRESULTS!S67,Lookups!$A$1:$B$700,2,FALSE),"")</f>
        <v/>
      </c>
      <c r="Y68" t="str">
        <f>IFERROR(VLOOKUP(PRIORRESULTS!U67,Lookups!$A$1:$B$700,2,FALSE),"")</f>
        <v/>
      </c>
      <c r="Z68" t="str">
        <f>IFERROR(VLOOKUP(PRIORRESULTS!V67,Lookups!$A$1:$B$700,2,FALSE),"")</f>
        <v/>
      </c>
      <c r="AA68" t="str">
        <f>IFERROR(VLOOKUP(PRIORRESULTS!W67,Lookups!$A$1:$B$700,2,FALSE),"")</f>
        <v/>
      </c>
    </row>
    <row r="69" spans="1:27" x14ac:dyDescent="0.25">
      <c r="A69" t="str">
        <f>PRIORRESULTS!A68</f>
        <v>Byrne, Jacob</v>
      </c>
      <c r="B69" t="str">
        <f>PRIORRESULTS!B68</f>
        <v>11YP</v>
      </c>
      <c r="C69" t="str">
        <f>PRIORRESULTS!C68</f>
        <v>M</v>
      </c>
      <c r="E69" s="55" t="str">
        <f>IFERROR(VLOOKUP(PRIORRESULTS!D68,Lookups!$A$1:$B$700,2,FALSE),"")</f>
        <v/>
      </c>
      <c r="F69" s="55" t="str">
        <f>IFERROR(VLOOKUP(PRIORRESULTS!E68,Lookups!$A$1:$B$700,2,FALSE),"")</f>
        <v/>
      </c>
      <c r="G69" s="55">
        <f>IFERROR(VLOOKUP(PRIORRESULTS!F68,Lookups!$A$1:$B$700,2,FALSE),"")</f>
        <v>6</v>
      </c>
      <c r="H69" s="55" t="str">
        <f>IFERROR(VLOOKUP(PRIORRESULTS!G68,Lookups!$A$1:$B$700,2,FALSE),"")</f>
        <v/>
      </c>
      <c r="I69" s="55" t="str">
        <f>IFERROR(VLOOKUP(PRIORRESULTS!H68,Lookups!$A$1:$B$700,2,FALSE),"")</f>
        <v/>
      </c>
      <c r="J69" s="55" t="str">
        <f>IFERROR(VLOOKUP(PRIORRESULTS!I68,Lookups!$A$1:$B$700,2,FALSE),"")</f>
        <v/>
      </c>
      <c r="K69" s="55" t="str">
        <f>IFERROR(VLOOKUP(PRIORRESULTS!J68,Lookups!$A$1:$B$700,2,FALSE),"")</f>
        <v/>
      </c>
      <c r="L69" s="55" t="str">
        <f>IFERROR(VLOOKUP(PRIORRESULTS!K68,Lookups!$A$1:$B$700,2,FALSE),"")</f>
        <v/>
      </c>
      <c r="M69" s="55" t="str">
        <f>IFERROR(VLOOKUP(PRIORRESULTS!L68,Lookups!$A$1:$B$700,2,FALSE),"")</f>
        <v/>
      </c>
      <c r="N69" s="55" t="str">
        <f>IFERROR(VLOOKUP(PRIORRESULTS!M68,Lookups!$A$1:$B$700,2,FALSE),"")</f>
        <v/>
      </c>
      <c r="O69" s="55" t="str">
        <f>IFERROR(VLOOKUP(PRIORRESULTS!N68,Lookups!$A$1:$B$700,2,FALSE),"")</f>
        <v/>
      </c>
      <c r="P69" s="55" t="str">
        <f>IFERROR(VLOOKUP(PRIORRESULTS!O68,Lookups!$A$1:$B$700,2,FALSE),"")</f>
        <v/>
      </c>
      <c r="Q69" s="562" t="str">
        <f>IFERROR(VLOOKUP(PRIORRESULTS!L68,Lookups!$A$1:$B$700,2,FALSE),"")</f>
        <v/>
      </c>
      <c r="R69" t="str">
        <f>IFERROR(VLOOKUP(PRIORRESULTS!M68,Lookups!$A$1:$B$700,2,FALSE),"")</f>
        <v/>
      </c>
      <c r="S69" t="str">
        <f>IFERROR(VLOOKUP(PRIORRESULTS!N68,Lookups!$A$1:$B$700,2,FALSE),"")</f>
        <v/>
      </c>
      <c r="T69" t="str">
        <f>IFERROR(VLOOKUP(PRIORRESULTS!O68,Lookups!$A$1:$B$700,2,FALSE),"")</f>
        <v/>
      </c>
      <c r="U69" t="str">
        <f>IFERROR(VLOOKUP(PRIORRESULTS!P68,Lookups!$A$1:$B$700,2,FALSE),"")</f>
        <v/>
      </c>
      <c r="V69" t="str">
        <f>IFERROR(VLOOKUP(PRIORRESULTS!Q68,Lookups!$A$1:$B$700,2,FALSE),"")</f>
        <v/>
      </c>
      <c r="W69" t="str">
        <f>IFERROR(VLOOKUP(PRIORRESULTS!R68,Lookups!$A$1:$B$700,2,FALSE),"")</f>
        <v/>
      </c>
      <c r="X69" t="str">
        <f>IFERROR(VLOOKUP(PRIORRESULTS!S68,Lookups!$A$1:$B$700,2,FALSE),"")</f>
        <v/>
      </c>
      <c r="Y69" t="str">
        <f>IFERROR(VLOOKUP(PRIORRESULTS!U68,Lookups!$A$1:$B$700,2,FALSE),"")</f>
        <v/>
      </c>
      <c r="Z69" t="str">
        <f>IFERROR(VLOOKUP(PRIORRESULTS!V68,Lookups!$A$1:$B$700,2,FALSE),"")</f>
        <v/>
      </c>
      <c r="AA69" t="str">
        <f>IFERROR(VLOOKUP(PRIORRESULTS!W68,Lookups!$A$1:$B$700,2,FALSE),"")</f>
        <v/>
      </c>
    </row>
    <row r="70" spans="1:27" x14ac:dyDescent="0.25">
      <c r="A70" t="str">
        <f>PRIORRESULTS!A69</f>
        <v>Dereje, Kalab</v>
      </c>
      <c r="B70" t="str">
        <f>PRIORRESULTS!B69</f>
        <v>11MM</v>
      </c>
      <c r="C70" t="str">
        <f>PRIORRESULTS!C69</f>
        <v>M</v>
      </c>
      <c r="E70" s="55" t="str">
        <f>IFERROR(VLOOKUP(PRIORRESULTS!D69,Lookups!$A$1:$B$700,2,FALSE),"")</f>
        <v/>
      </c>
      <c r="F70" s="55" t="str">
        <f>IFERROR(VLOOKUP(PRIORRESULTS!E69,Lookups!$A$1:$B$700,2,FALSE),"")</f>
        <v/>
      </c>
      <c r="G70" s="55">
        <f>IFERROR(VLOOKUP(PRIORRESULTS!F69,Lookups!$A$1:$B$700,2,FALSE),"")</f>
        <v>6</v>
      </c>
      <c r="H70" s="55" t="str">
        <f>IFERROR(VLOOKUP(PRIORRESULTS!G69,Lookups!$A$1:$B$700,2,FALSE),"")</f>
        <v/>
      </c>
      <c r="I70" s="55" t="str">
        <f>IFERROR(VLOOKUP(PRIORRESULTS!H69,Lookups!$A$1:$B$700,2,FALSE),"")</f>
        <v/>
      </c>
      <c r="J70" s="55" t="str">
        <f>IFERROR(VLOOKUP(PRIORRESULTS!I69,Lookups!$A$1:$B$700,2,FALSE),"")</f>
        <v/>
      </c>
      <c r="K70" s="55" t="str">
        <f>IFERROR(VLOOKUP(PRIORRESULTS!J69,Lookups!$A$1:$B$700,2,FALSE),"")</f>
        <v/>
      </c>
      <c r="L70" s="55" t="str">
        <f>IFERROR(VLOOKUP(PRIORRESULTS!K69,Lookups!$A$1:$B$700,2,FALSE),"")</f>
        <v/>
      </c>
      <c r="M70" s="55" t="str">
        <f>IFERROR(VLOOKUP(PRIORRESULTS!L69,Lookups!$A$1:$B$700,2,FALSE),"")</f>
        <v/>
      </c>
      <c r="N70" s="55" t="str">
        <f>IFERROR(VLOOKUP(PRIORRESULTS!M69,Lookups!$A$1:$B$700,2,FALSE),"")</f>
        <v/>
      </c>
      <c r="O70" s="55" t="str">
        <f>IFERROR(VLOOKUP(PRIORRESULTS!N69,Lookups!$A$1:$B$700,2,FALSE),"")</f>
        <v/>
      </c>
      <c r="P70" s="55" t="str">
        <f>IFERROR(VLOOKUP(PRIORRESULTS!O69,Lookups!$A$1:$B$700,2,FALSE),"")</f>
        <v/>
      </c>
      <c r="Q70" s="562" t="str">
        <f>IFERROR(VLOOKUP(PRIORRESULTS!L69,Lookups!$A$1:$B$700,2,FALSE),"")</f>
        <v/>
      </c>
      <c r="R70" t="str">
        <f>IFERROR(VLOOKUP(PRIORRESULTS!M69,Lookups!$A$1:$B$700,2,FALSE),"")</f>
        <v/>
      </c>
      <c r="S70" t="str">
        <f>IFERROR(VLOOKUP(PRIORRESULTS!N69,Lookups!$A$1:$B$700,2,FALSE),"")</f>
        <v/>
      </c>
      <c r="T70" t="str">
        <f>IFERROR(VLOOKUP(PRIORRESULTS!O69,Lookups!$A$1:$B$700,2,FALSE),"")</f>
        <v/>
      </c>
      <c r="U70" t="str">
        <f>IFERROR(VLOOKUP(PRIORRESULTS!P69,Lookups!$A$1:$B$700,2,FALSE),"")</f>
        <v/>
      </c>
      <c r="V70" t="str">
        <f>IFERROR(VLOOKUP(PRIORRESULTS!Q69,Lookups!$A$1:$B$700,2,FALSE),"")</f>
        <v/>
      </c>
      <c r="W70" t="str">
        <f>IFERROR(VLOOKUP(PRIORRESULTS!R69,Lookups!$A$1:$B$700,2,FALSE),"")</f>
        <v/>
      </c>
      <c r="X70" t="str">
        <f>IFERROR(VLOOKUP(PRIORRESULTS!S69,Lookups!$A$1:$B$700,2,FALSE),"")</f>
        <v/>
      </c>
      <c r="Y70" t="str">
        <f>IFERROR(VLOOKUP(PRIORRESULTS!U69,Lookups!$A$1:$B$700,2,FALSE),"")</f>
        <v/>
      </c>
      <c r="Z70" t="str">
        <f>IFERROR(VLOOKUP(PRIORRESULTS!V69,Lookups!$A$1:$B$700,2,FALSE),"")</f>
        <v/>
      </c>
      <c r="AA70" t="str">
        <f>IFERROR(VLOOKUP(PRIORRESULTS!W69,Lookups!$A$1:$B$700,2,FALSE),"")</f>
        <v/>
      </c>
    </row>
    <row r="71" spans="1:27" x14ac:dyDescent="0.25">
      <c r="A71" t="str">
        <f>PRIORRESULTS!A70</f>
        <v>Godsil, Katie</v>
      </c>
      <c r="B71" t="str">
        <f>PRIORRESULTS!B70</f>
        <v>11MM</v>
      </c>
      <c r="C71" t="str">
        <f>PRIORRESULTS!C70</f>
        <v>F</v>
      </c>
      <c r="E71" s="55" t="str">
        <f>IFERROR(VLOOKUP(PRIORRESULTS!D70,Lookups!$A$1:$B$700,2,FALSE),"")</f>
        <v/>
      </c>
      <c r="F71" s="55" t="str">
        <f>IFERROR(VLOOKUP(PRIORRESULTS!E70,Lookups!$A$1:$B$700,2,FALSE),"")</f>
        <v/>
      </c>
      <c r="G71" s="55">
        <f>IFERROR(VLOOKUP(PRIORRESULTS!F70,Lookups!$A$1:$B$700,2,FALSE),"")</f>
        <v>6</v>
      </c>
      <c r="H71" s="55" t="str">
        <f>IFERROR(VLOOKUP(PRIORRESULTS!G70,Lookups!$A$1:$B$700,2,FALSE),"")</f>
        <v/>
      </c>
      <c r="I71" s="55" t="str">
        <f>IFERROR(VLOOKUP(PRIORRESULTS!H70,Lookups!$A$1:$B$700,2,FALSE),"")</f>
        <v/>
      </c>
      <c r="J71" s="55" t="str">
        <f>IFERROR(VLOOKUP(PRIORRESULTS!I70,Lookups!$A$1:$B$700,2,FALSE),"")</f>
        <v/>
      </c>
      <c r="K71" s="55" t="str">
        <f>IFERROR(VLOOKUP(PRIORRESULTS!J70,Lookups!$A$1:$B$700,2,FALSE),"")</f>
        <v/>
      </c>
      <c r="L71" s="55" t="str">
        <f>IFERROR(VLOOKUP(PRIORRESULTS!K70,Lookups!$A$1:$B$700,2,FALSE),"")</f>
        <v/>
      </c>
      <c r="M71" s="55" t="str">
        <f>IFERROR(VLOOKUP(PRIORRESULTS!L70,Lookups!$A$1:$B$700,2,FALSE),"")</f>
        <v/>
      </c>
      <c r="N71" s="55" t="str">
        <f>IFERROR(VLOOKUP(PRIORRESULTS!M70,Lookups!$A$1:$B$700,2,FALSE),"")</f>
        <v/>
      </c>
      <c r="O71" s="55" t="str">
        <f>IFERROR(VLOOKUP(PRIORRESULTS!N70,Lookups!$A$1:$B$700,2,FALSE),"")</f>
        <v/>
      </c>
      <c r="P71" s="55" t="str">
        <f>IFERROR(VLOOKUP(PRIORRESULTS!O70,Lookups!$A$1:$B$700,2,FALSE),"")</f>
        <v/>
      </c>
      <c r="Q71" s="562" t="str">
        <f>IFERROR(VLOOKUP(PRIORRESULTS!L70,Lookups!$A$1:$B$700,2,FALSE),"")</f>
        <v/>
      </c>
      <c r="R71" t="str">
        <f>IFERROR(VLOOKUP(PRIORRESULTS!M70,Lookups!$A$1:$B$700,2,FALSE),"")</f>
        <v/>
      </c>
      <c r="S71" t="str">
        <f>IFERROR(VLOOKUP(PRIORRESULTS!N70,Lookups!$A$1:$B$700,2,FALSE),"")</f>
        <v/>
      </c>
      <c r="T71" t="str">
        <f>IFERROR(VLOOKUP(PRIORRESULTS!O70,Lookups!$A$1:$B$700,2,FALSE),"")</f>
        <v/>
      </c>
      <c r="U71" t="str">
        <f>IFERROR(VLOOKUP(PRIORRESULTS!P70,Lookups!$A$1:$B$700,2,FALSE),"")</f>
        <v/>
      </c>
      <c r="V71" t="str">
        <f>IFERROR(VLOOKUP(PRIORRESULTS!Q70,Lookups!$A$1:$B$700,2,FALSE),"")</f>
        <v/>
      </c>
      <c r="W71" t="str">
        <f>IFERROR(VLOOKUP(PRIORRESULTS!R70,Lookups!$A$1:$B$700,2,FALSE),"")</f>
        <v/>
      </c>
      <c r="X71" t="str">
        <f>IFERROR(VLOOKUP(PRIORRESULTS!S70,Lookups!$A$1:$B$700,2,FALSE),"")</f>
        <v/>
      </c>
      <c r="Y71" t="str">
        <f>IFERROR(VLOOKUP(PRIORRESULTS!U70,Lookups!$A$1:$B$700,2,FALSE),"")</f>
        <v/>
      </c>
      <c r="Z71" t="str">
        <f>IFERROR(VLOOKUP(PRIORRESULTS!V70,Lookups!$A$1:$B$700,2,FALSE),"")</f>
        <v/>
      </c>
      <c r="AA71" t="str">
        <f>IFERROR(VLOOKUP(PRIORRESULTS!W70,Lookups!$A$1:$B$700,2,FALSE),"")</f>
        <v/>
      </c>
    </row>
    <row r="72" spans="1:27" x14ac:dyDescent="0.25">
      <c r="A72" t="str">
        <f>PRIORRESULTS!A71</f>
        <v>Ison, Jacintha</v>
      </c>
      <c r="B72" t="str">
        <f>PRIORRESULTS!B71</f>
        <v>11YP</v>
      </c>
      <c r="C72" t="str">
        <f>PRIORRESULTS!C71</f>
        <v>F</v>
      </c>
      <c r="E72" s="55" t="str">
        <f>IFERROR(VLOOKUP(PRIORRESULTS!D71,Lookups!$A$1:$B$700,2,FALSE),"")</f>
        <v/>
      </c>
      <c r="F72" s="55" t="str">
        <f>IFERROR(VLOOKUP(PRIORRESULTS!E71,Lookups!$A$1:$B$700,2,FALSE),"")</f>
        <v/>
      </c>
      <c r="G72" s="55">
        <f>IFERROR(VLOOKUP(PRIORRESULTS!F71,Lookups!$A$1:$B$700,2,FALSE),"")</f>
        <v>6</v>
      </c>
      <c r="H72" s="55" t="str">
        <f>IFERROR(VLOOKUP(PRIORRESULTS!G71,Lookups!$A$1:$B$700,2,FALSE),"")</f>
        <v/>
      </c>
      <c r="I72" s="55" t="str">
        <f>IFERROR(VLOOKUP(PRIORRESULTS!H71,Lookups!$A$1:$B$700,2,FALSE),"")</f>
        <v/>
      </c>
      <c r="J72" s="55" t="str">
        <f>IFERROR(VLOOKUP(PRIORRESULTS!I71,Lookups!$A$1:$B$700,2,FALSE),"")</f>
        <v/>
      </c>
      <c r="K72" s="55" t="str">
        <f>IFERROR(VLOOKUP(PRIORRESULTS!J71,Lookups!$A$1:$B$700,2,FALSE),"")</f>
        <v/>
      </c>
      <c r="L72" s="55" t="str">
        <f>IFERROR(VLOOKUP(PRIORRESULTS!K71,Lookups!$A$1:$B$700,2,FALSE),"")</f>
        <v/>
      </c>
      <c r="M72" s="55" t="str">
        <f>IFERROR(VLOOKUP(PRIORRESULTS!L71,Lookups!$A$1:$B$700,2,FALSE),"")</f>
        <v/>
      </c>
      <c r="N72" s="55" t="str">
        <f>IFERROR(VLOOKUP(PRIORRESULTS!M71,Lookups!$A$1:$B$700,2,FALSE),"")</f>
        <v/>
      </c>
      <c r="O72" s="55" t="str">
        <f>IFERROR(VLOOKUP(PRIORRESULTS!N71,Lookups!$A$1:$B$700,2,FALSE),"")</f>
        <v/>
      </c>
      <c r="P72" s="55" t="str">
        <f>IFERROR(VLOOKUP(PRIORRESULTS!O71,Lookups!$A$1:$B$700,2,FALSE),"")</f>
        <v/>
      </c>
      <c r="Q72" s="562" t="str">
        <f>IFERROR(VLOOKUP(PRIORRESULTS!L71,Lookups!$A$1:$B$700,2,FALSE),"")</f>
        <v/>
      </c>
      <c r="R72" t="str">
        <f>IFERROR(VLOOKUP(PRIORRESULTS!M71,Lookups!$A$1:$B$700,2,FALSE),"")</f>
        <v/>
      </c>
      <c r="S72" t="str">
        <f>IFERROR(VLOOKUP(PRIORRESULTS!N71,Lookups!$A$1:$B$700,2,FALSE),"")</f>
        <v/>
      </c>
      <c r="T72" t="str">
        <f>IFERROR(VLOOKUP(PRIORRESULTS!O71,Lookups!$A$1:$B$700,2,FALSE),"")</f>
        <v/>
      </c>
      <c r="U72" t="str">
        <f>IFERROR(VLOOKUP(PRIORRESULTS!P71,Lookups!$A$1:$B$700,2,FALSE),"")</f>
        <v/>
      </c>
      <c r="V72" t="str">
        <f>IFERROR(VLOOKUP(PRIORRESULTS!Q71,Lookups!$A$1:$B$700,2,FALSE),"")</f>
        <v/>
      </c>
      <c r="W72" t="str">
        <f>IFERROR(VLOOKUP(PRIORRESULTS!R71,Lookups!$A$1:$B$700,2,FALSE),"")</f>
        <v/>
      </c>
      <c r="X72" t="str">
        <f>IFERROR(VLOOKUP(PRIORRESULTS!S71,Lookups!$A$1:$B$700,2,FALSE),"")</f>
        <v/>
      </c>
      <c r="Y72" t="str">
        <f>IFERROR(VLOOKUP(PRIORRESULTS!U71,Lookups!$A$1:$B$700,2,FALSE),"")</f>
        <v/>
      </c>
      <c r="Z72" t="str">
        <f>IFERROR(VLOOKUP(PRIORRESULTS!V71,Lookups!$A$1:$B$700,2,FALSE),"")</f>
        <v/>
      </c>
      <c r="AA72" t="str">
        <f>IFERROR(VLOOKUP(PRIORRESULTS!W71,Lookups!$A$1:$B$700,2,FALSE),"")</f>
        <v/>
      </c>
    </row>
    <row r="73" spans="1:27" x14ac:dyDescent="0.25">
      <c r="A73" t="str">
        <f>PRIORRESULTS!A72</f>
        <v>Maina, Alan</v>
      </c>
      <c r="B73" t="str">
        <f>PRIORRESULTS!B72</f>
        <v>11ET</v>
      </c>
      <c r="C73" t="str">
        <f>PRIORRESULTS!C72</f>
        <v>M</v>
      </c>
      <c r="E73" s="55" t="str">
        <f>IFERROR(VLOOKUP(PRIORRESULTS!D72,Lookups!$A$1:$B$700,2,FALSE),"")</f>
        <v/>
      </c>
      <c r="F73" s="55" t="str">
        <f>IFERROR(VLOOKUP(PRIORRESULTS!E72,Lookups!$A$1:$B$700,2,FALSE),"")</f>
        <v/>
      </c>
      <c r="G73" s="55">
        <f>IFERROR(VLOOKUP(PRIORRESULTS!F72,Lookups!$A$1:$B$700,2,FALSE),"")</f>
        <v>6</v>
      </c>
      <c r="H73" s="55" t="str">
        <f>IFERROR(VLOOKUP(PRIORRESULTS!G72,Lookups!$A$1:$B$700,2,FALSE),"")</f>
        <v/>
      </c>
      <c r="I73" s="55" t="str">
        <f>IFERROR(VLOOKUP(PRIORRESULTS!H72,Lookups!$A$1:$B$700,2,FALSE),"")</f>
        <v/>
      </c>
      <c r="J73" s="55" t="str">
        <f>IFERROR(VLOOKUP(PRIORRESULTS!I72,Lookups!$A$1:$B$700,2,FALSE),"")</f>
        <v/>
      </c>
      <c r="K73" s="55" t="str">
        <f>IFERROR(VLOOKUP(PRIORRESULTS!J72,Lookups!$A$1:$B$700,2,FALSE),"")</f>
        <v/>
      </c>
      <c r="L73" s="55" t="str">
        <f>IFERROR(VLOOKUP(PRIORRESULTS!K72,Lookups!$A$1:$B$700,2,FALSE),"")</f>
        <v/>
      </c>
      <c r="M73" s="55" t="str">
        <f>IFERROR(VLOOKUP(PRIORRESULTS!L72,Lookups!$A$1:$B$700,2,FALSE),"")</f>
        <v/>
      </c>
      <c r="N73" s="55" t="str">
        <f>IFERROR(VLOOKUP(PRIORRESULTS!M72,Lookups!$A$1:$B$700,2,FALSE),"")</f>
        <v/>
      </c>
      <c r="O73" s="55" t="str">
        <f>IFERROR(VLOOKUP(PRIORRESULTS!N72,Lookups!$A$1:$B$700,2,FALSE),"")</f>
        <v/>
      </c>
      <c r="P73" s="55" t="str">
        <f>IFERROR(VLOOKUP(PRIORRESULTS!O72,Lookups!$A$1:$B$700,2,FALSE),"")</f>
        <v/>
      </c>
      <c r="Q73" s="562" t="str">
        <f>IFERROR(VLOOKUP(PRIORRESULTS!L72,Lookups!$A$1:$B$700,2,FALSE),"")</f>
        <v/>
      </c>
      <c r="R73" t="str">
        <f>IFERROR(VLOOKUP(PRIORRESULTS!M72,Lookups!$A$1:$B$700,2,FALSE),"")</f>
        <v/>
      </c>
      <c r="S73" t="str">
        <f>IFERROR(VLOOKUP(PRIORRESULTS!N72,Lookups!$A$1:$B$700,2,FALSE),"")</f>
        <v/>
      </c>
      <c r="T73" t="str">
        <f>IFERROR(VLOOKUP(PRIORRESULTS!O72,Lookups!$A$1:$B$700,2,FALSE),"")</f>
        <v/>
      </c>
      <c r="U73" t="str">
        <f>IFERROR(VLOOKUP(PRIORRESULTS!P72,Lookups!$A$1:$B$700,2,FALSE),"")</f>
        <v/>
      </c>
      <c r="V73" t="str">
        <f>IFERROR(VLOOKUP(PRIORRESULTS!Q72,Lookups!$A$1:$B$700,2,FALSE),"")</f>
        <v/>
      </c>
      <c r="W73" t="str">
        <f>IFERROR(VLOOKUP(PRIORRESULTS!R72,Lookups!$A$1:$B$700,2,FALSE),"")</f>
        <v/>
      </c>
      <c r="X73" t="str">
        <f>IFERROR(VLOOKUP(PRIORRESULTS!S72,Lookups!$A$1:$B$700,2,FALSE),"")</f>
        <v/>
      </c>
      <c r="Y73" t="str">
        <f>IFERROR(VLOOKUP(PRIORRESULTS!U72,Lookups!$A$1:$B$700,2,FALSE),"")</f>
        <v/>
      </c>
      <c r="Z73" t="str">
        <f>IFERROR(VLOOKUP(PRIORRESULTS!V72,Lookups!$A$1:$B$700,2,FALSE),"")</f>
        <v/>
      </c>
      <c r="AA73" t="str">
        <f>IFERROR(VLOOKUP(PRIORRESULTS!W72,Lookups!$A$1:$B$700,2,FALSE),"")</f>
        <v/>
      </c>
    </row>
    <row r="74" spans="1:27" x14ac:dyDescent="0.25">
      <c r="A74" t="str">
        <f>PRIORRESULTS!A73</f>
        <v>Martin, Corey</v>
      </c>
      <c r="B74" t="str">
        <f>PRIORRESULTS!B73</f>
        <v>11KBA</v>
      </c>
      <c r="C74" t="str">
        <f>PRIORRESULTS!C73</f>
        <v>M</v>
      </c>
      <c r="E74" s="55" t="str">
        <f>IFERROR(VLOOKUP(PRIORRESULTS!D73,Lookups!$A$1:$B$700,2,FALSE),"")</f>
        <v/>
      </c>
      <c r="F74" s="55" t="str">
        <f>IFERROR(VLOOKUP(PRIORRESULTS!E73,Lookups!$A$1:$B$700,2,FALSE),"")</f>
        <v/>
      </c>
      <c r="G74" s="55">
        <f>IFERROR(VLOOKUP(PRIORRESULTS!F73,Lookups!$A$1:$B$700,2,FALSE),"")</f>
        <v>6</v>
      </c>
      <c r="H74" s="55" t="str">
        <f>IFERROR(VLOOKUP(PRIORRESULTS!G73,Lookups!$A$1:$B$700,2,FALSE),"")</f>
        <v/>
      </c>
      <c r="I74" s="55" t="str">
        <f>IFERROR(VLOOKUP(PRIORRESULTS!H73,Lookups!$A$1:$B$700,2,FALSE),"")</f>
        <v/>
      </c>
      <c r="J74" s="55" t="str">
        <f>IFERROR(VLOOKUP(PRIORRESULTS!I73,Lookups!$A$1:$B$700,2,FALSE),"")</f>
        <v/>
      </c>
      <c r="K74" s="55" t="str">
        <f>IFERROR(VLOOKUP(PRIORRESULTS!J73,Lookups!$A$1:$B$700,2,FALSE),"")</f>
        <v/>
      </c>
      <c r="L74" s="55" t="str">
        <f>IFERROR(VLOOKUP(PRIORRESULTS!K73,Lookups!$A$1:$B$700,2,FALSE),"")</f>
        <v/>
      </c>
      <c r="M74" s="55" t="str">
        <f>IFERROR(VLOOKUP(PRIORRESULTS!L73,Lookups!$A$1:$B$700,2,FALSE),"")</f>
        <v/>
      </c>
      <c r="N74" s="55" t="str">
        <f>IFERROR(VLOOKUP(PRIORRESULTS!M73,Lookups!$A$1:$B$700,2,FALSE),"")</f>
        <v/>
      </c>
      <c r="O74" s="55" t="str">
        <f>IFERROR(VLOOKUP(PRIORRESULTS!N73,Lookups!$A$1:$B$700,2,FALSE),"")</f>
        <v/>
      </c>
      <c r="P74" s="55" t="str">
        <f>IFERROR(VLOOKUP(PRIORRESULTS!O73,Lookups!$A$1:$B$700,2,FALSE),"")</f>
        <v/>
      </c>
      <c r="Q74" s="562" t="str">
        <f>IFERROR(VLOOKUP(PRIORRESULTS!L73,Lookups!$A$1:$B$700,2,FALSE),"")</f>
        <v/>
      </c>
      <c r="R74" t="str">
        <f>IFERROR(VLOOKUP(PRIORRESULTS!M73,Lookups!$A$1:$B$700,2,FALSE),"")</f>
        <v/>
      </c>
      <c r="S74" t="str">
        <f>IFERROR(VLOOKUP(PRIORRESULTS!N73,Lookups!$A$1:$B$700,2,FALSE),"")</f>
        <v/>
      </c>
      <c r="T74" t="str">
        <f>IFERROR(VLOOKUP(PRIORRESULTS!O73,Lookups!$A$1:$B$700,2,FALSE),"")</f>
        <v/>
      </c>
      <c r="U74" t="str">
        <f>IFERROR(VLOOKUP(PRIORRESULTS!P73,Lookups!$A$1:$B$700,2,FALSE),"")</f>
        <v/>
      </c>
      <c r="V74" t="str">
        <f>IFERROR(VLOOKUP(PRIORRESULTS!Q73,Lookups!$A$1:$B$700,2,FALSE),"")</f>
        <v/>
      </c>
      <c r="W74" t="str">
        <f>IFERROR(VLOOKUP(PRIORRESULTS!R73,Lookups!$A$1:$B$700,2,FALSE),"")</f>
        <v/>
      </c>
      <c r="X74" t="str">
        <f>IFERROR(VLOOKUP(PRIORRESULTS!S73,Lookups!$A$1:$B$700,2,FALSE),"")</f>
        <v/>
      </c>
      <c r="Y74" t="str">
        <f>IFERROR(VLOOKUP(PRIORRESULTS!U73,Lookups!$A$1:$B$700,2,FALSE),"")</f>
        <v/>
      </c>
      <c r="Z74" t="str">
        <f>IFERROR(VLOOKUP(PRIORRESULTS!V73,Lookups!$A$1:$B$700,2,FALSE),"")</f>
        <v/>
      </c>
      <c r="AA74" t="str">
        <f>IFERROR(VLOOKUP(PRIORRESULTS!W73,Lookups!$A$1:$B$700,2,FALSE),"")</f>
        <v/>
      </c>
    </row>
    <row r="75" spans="1:27" x14ac:dyDescent="0.25">
      <c r="A75" t="str">
        <f>PRIORRESULTS!A74</f>
        <v>O'Neill, Dominic</v>
      </c>
      <c r="B75" t="str">
        <f>PRIORRESULTS!B74</f>
        <v>11NB</v>
      </c>
      <c r="C75" t="str">
        <f>PRIORRESULTS!C74</f>
        <v>M</v>
      </c>
      <c r="E75" s="55" t="str">
        <f>IFERROR(VLOOKUP(PRIORRESULTS!D74,Lookups!$A$1:$B$700,2,FALSE),"")</f>
        <v/>
      </c>
      <c r="F75" s="55" t="str">
        <f>IFERROR(VLOOKUP(PRIORRESULTS!E74,Lookups!$A$1:$B$700,2,FALSE),"")</f>
        <v/>
      </c>
      <c r="G75" s="55">
        <f>IFERROR(VLOOKUP(PRIORRESULTS!F74,Lookups!$A$1:$B$700,2,FALSE),"")</f>
        <v>6</v>
      </c>
      <c r="H75" s="55" t="str">
        <f>IFERROR(VLOOKUP(PRIORRESULTS!G74,Lookups!$A$1:$B$700,2,FALSE),"")</f>
        <v/>
      </c>
      <c r="I75" s="55" t="str">
        <f>IFERROR(VLOOKUP(PRIORRESULTS!H74,Lookups!$A$1:$B$700,2,FALSE),"")</f>
        <v/>
      </c>
      <c r="J75" s="55" t="str">
        <f>IFERROR(VLOOKUP(PRIORRESULTS!I74,Lookups!$A$1:$B$700,2,FALSE),"")</f>
        <v/>
      </c>
      <c r="K75" s="55" t="str">
        <f>IFERROR(VLOOKUP(PRIORRESULTS!J74,Lookups!$A$1:$B$700,2,FALSE),"")</f>
        <v/>
      </c>
      <c r="L75" s="55" t="str">
        <f>IFERROR(VLOOKUP(PRIORRESULTS!K74,Lookups!$A$1:$B$700,2,FALSE),"")</f>
        <v/>
      </c>
      <c r="M75" s="55" t="str">
        <f>IFERROR(VLOOKUP(PRIORRESULTS!L74,Lookups!$A$1:$B$700,2,FALSE),"")</f>
        <v/>
      </c>
      <c r="N75" s="55" t="str">
        <f>IFERROR(VLOOKUP(PRIORRESULTS!M74,Lookups!$A$1:$B$700,2,FALSE),"")</f>
        <v/>
      </c>
      <c r="O75" s="55" t="str">
        <f>IFERROR(VLOOKUP(PRIORRESULTS!N74,Lookups!$A$1:$B$700,2,FALSE),"")</f>
        <v/>
      </c>
      <c r="P75" s="55" t="str">
        <f>IFERROR(VLOOKUP(PRIORRESULTS!O74,Lookups!$A$1:$B$700,2,FALSE),"")</f>
        <v/>
      </c>
      <c r="Q75" s="562" t="str">
        <f>IFERROR(VLOOKUP(PRIORRESULTS!L74,Lookups!$A$1:$B$700,2,FALSE),"")</f>
        <v/>
      </c>
      <c r="R75" t="str">
        <f>IFERROR(VLOOKUP(PRIORRESULTS!M74,Lookups!$A$1:$B$700,2,FALSE),"")</f>
        <v/>
      </c>
      <c r="S75" t="str">
        <f>IFERROR(VLOOKUP(PRIORRESULTS!N74,Lookups!$A$1:$B$700,2,FALSE),"")</f>
        <v/>
      </c>
      <c r="T75" t="str">
        <f>IFERROR(VLOOKUP(PRIORRESULTS!O74,Lookups!$A$1:$B$700,2,FALSE),"")</f>
        <v/>
      </c>
      <c r="U75" t="str">
        <f>IFERROR(VLOOKUP(PRIORRESULTS!P74,Lookups!$A$1:$B$700,2,FALSE),"")</f>
        <v/>
      </c>
      <c r="V75" t="str">
        <f>IFERROR(VLOOKUP(PRIORRESULTS!Q74,Lookups!$A$1:$B$700,2,FALSE),"")</f>
        <v/>
      </c>
      <c r="W75" t="str">
        <f>IFERROR(VLOOKUP(PRIORRESULTS!R74,Lookups!$A$1:$B$700,2,FALSE),"")</f>
        <v/>
      </c>
      <c r="X75" t="str">
        <f>IFERROR(VLOOKUP(PRIORRESULTS!S74,Lookups!$A$1:$B$700,2,FALSE),"")</f>
        <v/>
      </c>
      <c r="Y75" t="str">
        <f>IFERROR(VLOOKUP(PRIORRESULTS!U74,Lookups!$A$1:$B$700,2,FALSE),"")</f>
        <v/>
      </c>
      <c r="Z75" t="str">
        <f>IFERROR(VLOOKUP(PRIORRESULTS!V74,Lookups!$A$1:$B$700,2,FALSE),"")</f>
        <v/>
      </c>
      <c r="AA75" t="str">
        <f>IFERROR(VLOOKUP(PRIORRESULTS!W74,Lookups!$A$1:$B$700,2,FALSE),"")</f>
        <v/>
      </c>
    </row>
    <row r="76" spans="1:27" x14ac:dyDescent="0.25">
      <c r="A76" t="str">
        <f>PRIORRESULTS!A75</f>
        <v>Scanlon, Ellie</v>
      </c>
      <c r="B76" t="str">
        <f>PRIORRESULTS!B75</f>
        <v>11NB</v>
      </c>
      <c r="C76" t="str">
        <f>PRIORRESULTS!C75</f>
        <v>F</v>
      </c>
      <c r="E76" s="55" t="str">
        <f>IFERROR(VLOOKUP(PRIORRESULTS!D75,Lookups!$A$1:$B$700,2,FALSE),"")</f>
        <v/>
      </c>
      <c r="F76" s="55" t="str">
        <f>IFERROR(VLOOKUP(PRIORRESULTS!E75,Lookups!$A$1:$B$700,2,FALSE),"")</f>
        <v/>
      </c>
      <c r="G76" s="55">
        <f>IFERROR(VLOOKUP(PRIORRESULTS!F75,Lookups!$A$1:$B$700,2,FALSE),"")</f>
        <v>6</v>
      </c>
      <c r="H76" s="55" t="str">
        <f>IFERROR(VLOOKUP(PRIORRESULTS!G75,Lookups!$A$1:$B$700,2,FALSE),"")</f>
        <v/>
      </c>
      <c r="I76" s="55" t="str">
        <f>IFERROR(VLOOKUP(PRIORRESULTS!H75,Lookups!$A$1:$B$700,2,FALSE),"")</f>
        <v/>
      </c>
      <c r="J76" s="55" t="str">
        <f>IFERROR(VLOOKUP(PRIORRESULTS!I75,Lookups!$A$1:$B$700,2,FALSE),"")</f>
        <v/>
      </c>
      <c r="K76" s="55" t="str">
        <f>IFERROR(VLOOKUP(PRIORRESULTS!J75,Lookups!$A$1:$B$700,2,FALSE),"")</f>
        <v/>
      </c>
      <c r="L76" s="55" t="str">
        <f>IFERROR(VLOOKUP(PRIORRESULTS!K75,Lookups!$A$1:$B$700,2,FALSE),"")</f>
        <v/>
      </c>
      <c r="M76" s="55" t="str">
        <f>IFERROR(VLOOKUP(PRIORRESULTS!L75,Lookups!$A$1:$B$700,2,FALSE),"")</f>
        <v/>
      </c>
      <c r="N76" s="55" t="str">
        <f>IFERROR(VLOOKUP(PRIORRESULTS!M75,Lookups!$A$1:$B$700,2,FALSE),"")</f>
        <v/>
      </c>
      <c r="O76" s="55" t="str">
        <f>IFERROR(VLOOKUP(PRIORRESULTS!N75,Lookups!$A$1:$B$700,2,FALSE),"")</f>
        <v/>
      </c>
      <c r="P76" s="55" t="str">
        <f>IFERROR(VLOOKUP(PRIORRESULTS!O75,Lookups!$A$1:$B$700,2,FALSE),"")</f>
        <v/>
      </c>
      <c r="Q76" s="562" t="str">
        <f>IFERROR(VLOOKUP(PRIORRESULTS!L75,Lookups!$A$1:$B$700,2,FALSE),"")</f>
        <v/>
      </c>
      <c r="R76" t="str">
        <f>IFERROR(VLOOKUP(PRIORRESULTS!M75,Lookups!$A$1:$B$700,2,FALSE),"")</f>
        <v/>
      </c>
      <c r="S76" t="str">
        <f>IFERROR(VLOOKUP(PRIORRESULTS!N75,Lookups!$A$1:$B$700,2,FALSE),"")</f>
        <v/>
      </c>
      <c r="T76" t="str">
        <f>IFERROR(VLOOKUP(PRIORRESULTS!O75,Lookups!$A$1:$B$700,2,FALSE),"")</f>
        <v/>
      </c>
      <c r="U76" t="str">
        <f>IFERROR(VLOOKUP(PRIORRESULTS!P75,Lookups!$A$1:$B$700,2,FALSE),"")</f>
        <v/>
      </c>
      <c r="V76" t="str">
        <f>IFERROR(VLOOKUP(PRIORRESULTS!Q75,Lookups!$A$1:$B$700,2,FALSE),"")</f>
        <v/>
      </c>
      <c r="W76" t="str">
        <f>IFERROR(VLOOKUP(PRIORRESULTS!R75,Lookups!$A$1:$B$700,2,FALSE),"")</f>
        <v/>
      </c>
      <c r="X76" t="str">
        <f>IFERROR(VLOOKUP(PRIORRESULTS!S75,Lookups!$A$1:$B$700,2,FALSE),"")</f>
        <v/>
      </c>
      <c r="Y76" t="str">
        <f>IFERROR(VLOOKUP(PRIORRESULTS!U75,Lookups!$A$1:$B$700,2,FALSE),"")</f>
        <v/>
      </c>
      <c r="Z76" t="str">
        <f>IFERROR(VLOOKUP(PRIORRESULTS!V75,Lookups!$A$1:$B$700,2,FALSE),"")</f>
        <v/>
      </c>
      <c r="AA76" t="str">
        <f>IFERROR(VLOOKUP(PRIORRESULTS!W75,Lookups!$A$1:$B$700,2,FALSE),"")</f>
        <v/>
      </c>
    </row>
    <row r="77" spans="1:27" x14ac:dyDescent="0.25">
      <c r="A77" t="str">
        <f>PRIORRESULTS!A76</f>
        <v>Edwards, Evie</v>
      </c>
      <c r="B77" t="str">
        <f>PRIORRESULTS!B76</f>
        <v>11ET</v>
      </c>
      <c r="C77" t="str">
        <f>PRIORRESULTS!C76</f>
        <v>F</v>
      </c>
      <c r="E77" s="55" t="str">
        <f>IFERROR(VLOOKUP(PRIORRESULTS!D76,Lookups!$A$1:$B$700,2,FALSE),"")</f>
        <v/>
      </c>
      <c r="F77" s="55" t="str">
        <f>IFERROR(VLOOKUP(PRIORRESULTS!E76,Lookups!$A$1:$B$700,2,FALSE),"")</f>
        <v/>
      </c>
      <c r="G77" s="55">
        <f>IFERROR(VLOOKUP(PRIORRESULTS!F76,Lookups!$A$1:$B$700,2,FALSE),"")</f>
        <v>7</v>
      </c>
      <c r="H77" s="55" t="str">
        <f>IFERROR(VLOOKUP(PRIORRESULTS!G76,Lookups!$A$1:$B$700,2,FALSE),"")</f>
        <v/>
      </c>
      <c r="I77" s="55" t="str">
        <f>IFERROR(VLOOKUP(PRIORRESULTS!H76,Lookups!$A$1:$B$700,2,FALSE),"")</f>
        <v/>
      </c>
      <c r="J77" s="55" t="str">
        <f>IFERROR(VLOOKUP(PRIORRESULTS!I76,Lookups!$A$1:$B$700,2,FALSE),"")</f>
        <v/>
      </c>
      <c r="K77" s="55" t="str">
        <f>IFERROR(VLOOKUP(PRIORRESULTS!J76,Lookups!$A$1:$B$700,2,FALSE),"")</f>
        <v/>
      </c>
      <c r="L77" s="55" t="str">
        <f>IFERROR(VLOOKUP(PRIORRESULTS!K76,Lookups!$A$1:$B$700,2,FALSE),"")</f>
        <v/>
      </c>
      <c r="M77" s="55" t="str">
        <f>IFERROR(VLOOKUP(PRIORRESULTS!L76,Lookups!$A$1:$B$700,2,FALSE),"")</f>
        <v/>
      </c>
      <c r="N77" s="55" t="str">
        <f>IFERROR(VLOOKUP(PRIORRESULTS!M76,Lookups!$A$1:$B$700,2,FALSE),"")</f>
        <v/>
      </c>
      <c r="O77" s="55" t="str">
        <f>IFERROR(VLOOKUP(PRIORRESULTS!N76,Lookups!$A$1:$B$700,2,FALSE),"")</f>
        <v/>
      </c>
      <c r="P77" s="55" t="str">
        <f>IFERROR(VLOOKUP(PRIORRESULTS!O76,Lookups!$A$1:$B$700,2,FALSE),"")</f>
        <v/>
      </c>
      <c r="Q77" s="562" t="str">
        <f>IFERROR(VLOOKUP(PRIORRESULTS!L76,Lookups!$A$1:$B$700,2,FALSE),"")</f>
        <v/>
      </c>
      <c r="R77" t="str">
        <f>IFERROR(VLOOKUP(PRIORRESULTS!M76,Lookups!$A$1:$B$700,2,FALSE),"")</f>
        <v/>
      </c>
      <c r="S77" t="str">
        <f>IFERROR(VLOOKUP(PRIORRESULTS!N76,Lookups!$A$1:$B$700,2,FALSE),"")</f>
        <v/>
      </c>
      <c r="T77" t="str">
        <f>IFERROR(VLOOKUP(PRIORRESULTS!O76,Lookups!$A$1:$B$700,2,FALSE),"")</f>
        <v/>
      </c>
      <c r="U77" t="str">
        <f>IFERROR(VLOOKUP(PRIORRESULTS!P76,Lookups!$A$1:$B$700,2,FALSE),"")</f>
        <v/>
      </c>
      <c r="V77" t="str">
        <f>IFERROR(VLOOKUP(PRIORRESULTS!Q76,Lookups!$A$1:$B$700,2,FALSE),"")</f>
        <v/>
      </c>
      <c r="W77" t="str">
        <f>IFERROR(VLOOKUP(PRIORRESULTS!R76,Lookups!$A$1:$B$700,2,FALSE),"")</f>
        <v/>
      </c>
      <c r="X77" t="str">
        <f>IFERROR(VLOOKUP(PRIORRESULTS!S76,Lookups!$A$1:$B$700,2,FALSE),"")</f>
        <v/>
      </c>
      <c r="Y77" t="str">
        <f>IFERROR(VLOOKUP(PRIORRESULTS!U76,Lookups!$A$1:$B$700,2,FALSE),"")</f>
        <v/>
      </c>
      <c r="Z77" t="str">
        <f>IFERROR(VLOOKUP(PRIORRESULTS!V76,Lookups!$A$1:$B$700,2,FALSE),"")</f>
        <v/>
      </c>
      <c r="AA77" t="str">
        <f>IFERROR(VLOOKUP(PRIORRESULTS!W76,Lookups!$A$1:$B$700,2,FALSE),"")</f>
        <v/>
      </c>
    </row>
    <row r="78" spans="1:27" x14ac:dyDescent="0.25">
      <c r="A78" t="str">
        <f>PRIORRESULTS!A77</f>
        <v>Mansergh, Elijah</v>
      </c>
      <c r="B78" t="str">
        <f>PRIORRESULTS!B77</f>
        <v>11ET</v>
      </c>
      <c r="C78" t="str">
        <f>PRIORRESULTS!C77</f>
        <v>M</v>
      </c>
      <c r="E78" s="55" t="str">
        <f>IFERROR(VLOOKUP(PRIORRESULTS!D77,Lookups!$A$1:$B$700,2,FALSE),"")</f>
        <v/>
      </c>
      <c r="F78" s="55" t="str">
        <f>IFERROR(VLOOKUP(PRIORRESULTS!E77,Lookups!$A$1:$B$700,2,FALSE),"")</f>
        <v/>
      </c>
      <c r="G78" s="55">
        <f>IFERROR(VLOOKUP(PRIORRESULTS!F77,Lookups!$A$1:$B$700,2,FALSE),"")</f>
        <v>7</v>
      </c>
      <c r="H78" s="55" t="str">
        <f>IFERROR(VLOOKUP(PRIORRESULTS!G77,Lookups!$A$1:$B$700,2,FALSE),"")</f>
        <v/>
      </c>
      <c r="I78" s="55" t="str">
        <f>IFERROR(VLOOKUP(PRIORRESULTS!H77,Lookups!$A$1:$B$700,2,FALSE),"")</f>
        <v/>
      </c>
      <c r="J78" s="55" t="str">
        <f>IFERROR(VLOOKUP(PRIORRESULTS!I77,Lookups!$A$1:$B$700,2,FALSE),"")</f>
        <v/>
      </c>
      <c r="K78" s="55" t="str">
        <f>IFERROR(VLOOKUP(PRIORRESULTS!J77,Lookups!$A$1:$B$700,2,FALSE),"")</f>
        <v/>
      </c>
      <c r="L78" s="55" t="str">
        <f>IFERROR(VLOOKUP(PRIORRESULTS!K77,Lookups!$A$1:$B$700,2,FALSE),"")</f>
        <v/>
      </c>
      <c r="M78" s="55" t="str">
        <f>IFERROR(VLOOKUP(PRIORRESULTS!L77,Lookups!$A$1:$B$700,2,FALSE),"")</f>
        <v/>
      </c>
      <c r="N78" s="55" t="str">
        <f>IFERROR(VLOOKUP(PRIORRESULTS!M77,Lookups!$A$1:$B$700,2,FALSE),"")</f>
        <v/>
      </c>
      <c r="O78" s="55" t="str">
        <f>IFERROR(VLOOKUP(PRIORRESULTS!N77,Lookups!$A$1:$B$700,2,FALSE),"")</f>
        <v/>
      </c>
      <c r="P78" s="55" t="str">
        <f>IFERROR(VLOOKUP(PRIORRESULTS!O77,Lookups!$A$1:$B$700,2,FALSE),"")</f>
        <v/>
      </c>
      <c r="Q78" s="562" t="str">
        <f>IFERROR(VLOOKUP(PRIORRESULTS!L77,Lookups!$A$1:$B$700,2,FALSE),"")</f>
        <v/>
      </c>
      <c r="R78" t="str">
        <f>IFERROR(VLOOKUP(PRIORRESULTS!M77,Lookups!$A$1:$B$700,2,FALSE),"")</f>
        <v/>
      </c>
      <c r="S78" t="str">
        <f>IFERROR(VLOOKUP(PRIORRESULTS!N77,Lookups!$A$1:$B$700,2,FALSE),"")</f>
        <v/>
      </c>
      <c r="T78" t="str">
        <f>IFERROR(VLOOKUP(PRIORRESULTS!O77,Lookups!$A$1:$B$700,2,FALSE),"")</f>
        <v/>
      </c>
      <c r="U78" t="str">
        <f>IFERROR(VLOOKUP(PRIORRESULTS!P77,Lookups!$A$1:$B$700,2,FALSE),"")</f>
        <v/>
      </c>
      <c r="V78" t="str">
        <f>IFERROR(VLOOKUP(PRIORRESULTS!Q77,Lookups!$A$1:$B$700,2,FALSE),"")</f>
        <v/>
      </c>
      <c r="W78" t="str">
        <f>IFERROR(VLOOKUP(PRIORRESULTS!R77,Lookups!$A$1:$B$700,2,FALSE),"")</f>
        <v/>
      </c>
      <c r="X78" t="str">
        <f>IFERROR(VLOOKUP(PRIORRESULTS!S77,Lookups!$A$1:$B$700,2,FALSE),"")</f>
        <v/>
      </c>
      <c r="Y78" t="str">
        <f>IFERROR(VLOOKUP(PRIORRESULTS!U77,Lookups!$A$1:$B$700,2,FALSE),"")</f>
        <v/>
      </c>
      <c r="Z78" t="str">
        <f>IFERROR(VLOOKUP(PRIORRESULTS!V77,Lookups!$A$1:$B$700,2,FALSE),"")</f>
        <v/>
      </c>
      <c r="AA78" t="str">
        <f>IFERROR(VLOOKUP(PRIORRESULTS!W77,Lookups!$A$1:$B$700,2,FALSE),"")</f>
        <v/>
      </c>
    </row>
    <row r="79" spans="1:27" x14ac:dyDescent="0.25">
      <c r="A79" t="str">
        <f>PRIORRESULTS!A78</f>
        <v>Musie, Abel</v>
      </c>
      <c r="B79" t="str">
        <f>PRIORRESULTS!B78</f>
        <v>11NB</v>
      </c>
      <c r="C79" t="str">
        <f>PRIORRESULTS!C78</f>
        <v>M</v>
      </c>
      <c r="E79" s="55" t="str">
        <f>IFERROR(VLOOKUP(PRIORRESULTS!D78,Lookups!$A$1:$B$700,2,FALSE),"")</f>
        <v/>
      </c>
      <c r="F79" s="55" t="str">
        <f>IFERROR(VLOOKUP(PRIORRESULTS!E78,Lookups!$A$1:$B$700,2,FALSE),"")</f>
        <v/>
      </c>
      <c r="G79" s="55">
        <f>IFERROR(VLOOKUP(PRIORRESULTS!F78,Lookups!$A$1:$B$700,2,FALSE),"")</f>
        <v>7</v>
      </c>
      <c r="H79" s="55" t="str">
        <f>IFERROR(VLOOKUP(PRIORRESULTS!G78,Lookups!$A$1:$B$700,2,FALSE),"")</f>
        <v/>
      </c>
      <c r="I79" s="55" t="str">
        <f>IFERROR(VLOOKUP(PRIORRESULTS!H78,Lookups!$A$1:$B$700,2,FALSE),"")</f>
        <v/>
      </c>
      <c r="J79" s="55" t="str">
        <f>IFERROR(VLOOKUP(PRIORRESULTS!I78,Lookups!$A$1:$B$700,2,FALSE),"")</f>
        <v/>
      </c>
      <c r="K79" s="55" t="str">
        <f>IFERROR(VLOOKUP(PRIORRESULTS!J78,Lookups!$A$1:$B$700,2,FALSE),"")</f>
        <v/>
      </c>
      <c r="L79" s="55" t="str">
        <f>IFERROR(VLOOKUP(PRIORRESULTS!K78,Lookups!$A$1:$B$700,2,FALSE),"")</f>
        <v/>
      </c>
      <c r="M79" s="55" t="str">
        <f>IFERROR(VLOOKUP(PRIORRESULTS!L78,Lookups!$A$1:$B$700,2,FALSE),"")</f>
        <v/>
      </c>
      <c r="N79" s="55" t="str">
        <f>IFERROR(VLOOKUP(PRIORRESULTS!M78,Lookups!$A$1:$B$700,2,FALSE),"")</f>
        <v/>
      </c>
      <c r="O79" s="55" t="str">
        <f>IFERROR(VLOOKUP(PRIORRESULTS!N78,Lookups!$A$1:$B$700,2,FALSE),"")</f>
        <v/>
      </c>
      <c r="P79" s="55" t="str">
        <f>IFERROR(VLOOKUP(PRIORRESULTS!O78,Lookups!$A$1:$B$700,2,FALSE),"")</f>
        <v/>
      </c>
      <c r="Q79" s="562" t="str">
        <f>IFERROR(VLOOKUP(PRIORRESULTS!L78,Lookups!$A$1:$B$700,2,FALSE),"")</f>
        <v/>
      </c>
      <c r="R79" t="str">
        <f>IFERROR(VLOOKUP(PRIORRESULTS!M78,Lookups!$A$1:$B$700,2,FALSE),"")</f>
        <v/>
      </c>
      <c r="S79" t="str">
        <f>IFERROR(VLOOKUP(PRIORRESULTS!N78,Lookups!$A$1:$B$700,2,FALSE),"")</f>
        <v/>
      </c>
      <c r="T79" t="str">
        <f>IFERROR(VLOOKUP(PRIORRESULTS!O78,Lookups!$A$1:$B$700,2,FALSE),"")</f>
        <v/>
      </c>
      <c r="U79" t="str">
        <f>IFERROR(VLOOKUP(PRIORRESULTS!P78,Lookups!$A$1:$B$700,2,FALSE),"")</f>
        <v/>
      </c>
      <c r="V79" t="str">
        <f>IFERROR(VLOOKUP(PRIORRESULTS!Q78,Lookups!$A$1:$B$700,2,FALSE),"")</f>
        <v/>
      </c>
      <c r="W79" t="str">
        <f>IFERROR(VLOOKUP(PRIORRESULTS!R78,Lookups!$A$1:$B$700,2,FALSE),"")</f>
        <v/>
      </c>
      <c r="X79" t="str">
        <f>IFERROR(VLOOKUP(PRIORRESULTS!S78,Lookups!$A$1:$B$700,2,FALSE),"")</f>
        <v/>
      </c>
      <c r="Y79" t="str">
        <f>IFERROR(VLOOKUP(PRIORRESULTS!U78,Lookups!$A$1:$B$700,2,FALSE),"")</f>
        <v/>
      </c>
      <c r="Z79" t="str">
        <f>IFERROR(VLOOKUP(PRIORRESULTS!V78,Lookups!$A$1:$B$700,2,FALSE),"")</f>
        <v/>
      </c>
      <c r="AA79" t="str">
        <f>IFERROR(VLOOKUP(PRIORRESULTS!W78,Lookups!$A$1:$B$700,2,FALSE),"")</f>
        <v/>
      </c>
    </row>
    <row r="80" spans="1:27" x14ac:dyDescent="0.25">
      <c r="A80" t="str">
        <f>PRIORRESULTS!A79</f>
        <v>Spicer-Irazusta, Joseph</v>
      </c>
      <c r="B80" t="str">
        <f>PRIORRESULTS!B79</f>
        <v>11YP</v>
      </c>
      <c r="C80" t="str">
        <f>PRIORRESULTS!C79</f>
        <v>M</v>
      </c>
      <c r="E80" s="55" t="str">
        <f>IFERROR(VLOOKUP(PRIORRESULTS!D79,Lookups!$A$1:$B$700,2,FALSE),"")</f>
        <v/>
      </c>
      <c r="F80" s="55" t="str">
        <f>IFERROR(VLOOKUP(PRIORRESULTS!E79,Lookups!$A$1:$B$700,2,FALSE),"")</f>
        <v/>
      </c>
      <c r="G80" s="55">
        <f>IFERROR(VLOOKUP(PRIORRESULTS!F79,Lookups!$A$1:$B$700,2,FALSE),"")</f>
        <v>7</v>
      </c>
      <c r="H80" s="55" t="str">
        <f>IFERROR(VLOOKUP(PRIORRESULTS!G79,Lookups!$A$1:$B$700,2,FALSE),"")</f>
        <v/>
      </c>
      <c r="I80" s="55" t="str">
        <f>IFERROR(VLOOKUP(PRIORRESULTS!H79,Lookups!$A$1:$B$700,2,FALSE),"")</f>
        <v/>
      </c>
      <c r="J80" s="55" t="str">
        <f>IFERROR(VLOOKUP(PRIORRESULTS!I79,Lookups!$A$1:$B$700,2,FALSE),"")</f>
        <v/>
      </c>
      <c r="K80" s="55" t="str">
        <f>IFERROR(VLOOKUP(PRIORRESULTS!J79,Lookups!$A$1:$B$700,2,FALSE),"")</f>
        <v/>
      </c>
      <c r="L80" s="55" t="str">
        <f>IFERROR(VLOOKUP(PRIORRESULTS!K79,Lookups!$A$1:$B$700,2,FALSE),"")</f>
        <v/>
      </c>
      <c r="M80" s="55" t="str">
        <f>IFERROR(VLOOKUP(PRIORRESULTS!L79,Lookups!$A$1:$B$700,2,FALSE),"")</f>
        <v/>
      </c>
      <c r="N80" s="55" t="str">
        <f>IFERROR(VLOOKUP(PRIORRESULTS!M79,Lookups!$A$1:$B$700,2,FALSE),"")</f>
        <v/>
      </c>
      <c r="O80" s="55" t="str">
        <f>IFERROR(VLOOKUP(PRIORRESULTS!N79,Lookups!$A$1:$B$700,2,FALSE),"")</f>
        <v/>
      </c>
      <c r="P80" s="55" t="str">
        <f>IFERROR(VLOOKUP(PRIORRESULTS!O79,Lookups!$A$1:$B$700,2,FALSE),"")</f>
        <v/>
      </c>
      <c r="Q80" s="562" t="str">
        <f>IFERROR(VLOOKUP(PRIORRESULTS!L79,Lookups!$A$1:$B$700,2,FALSE),"")</f>
        <v/>
      </c>
      <c r="R80" t="str">
        <f>IFERROR(VLOOKUP(PRIORRESULTS!M79,Lookups!$A$1:$B$700,2,FALSE),"")</f>
        <v/>
      </c>
      <c r="S80" t="str">
        <f>IFERROR(VLOOKUP(PRIORRESULTS!N79,Lookups!$A$1:$B$700,2,FALSE),"")</f>
        <v/>
      </c>
      <c r="T80" t="str">
        <f>IFERROR(VLOOKUP(PRIORRESULTS!O79,Lookups!$A$1:$B$700,2,FALSE),"")</f>
        <v/>
      </c>
      <c r="U80" t="str">
        <f>IFERROR(VLOOKUP(PRIORRESULTS!P79,Lookups!$A$1:$B$700,2,FALSE),"")</f>
        <v/>
      </c>
      <c r="V80" t="str">
        <f>IFERROR(VLOOKUP(PRIORRESULTS!Q79,Lookups!$A$1:$B$700,2,FALSE),"")</f>
        <v/>
      </c>
      <c r="W80" t="str">
        <f>IFERROR(VLOOKUP(PRIORRESULTS!R79,Lookups!$A$1:$B$700,2,FALSE),"")</f>
        <v/>
      </c>
      <c r="X80" t="str">
        <f>IFERROR(VLOOKUP(PRIORRESULTS!S79,Lookups!$A$1:$B$700,2,FALSE),"")</f>
        <v/>
      </c>
      <c r="Y80" t="str">
        <f>IFERROR(VLOOKUP(PRIORRESULTS!U79,Lookups!$A$1:$B$700,2,FALSE),"")</f>
        <v/>
      </c>
      <c r="Z80" t="str">
        <f>IFERROR(VLOOKUP(PRIORRESULTS!V79,Lookups!$A$1:$B$700,2,FALSE),"")</f>
        <v/>
      </c>
      <c r="AA80" t="str">
        <f>IFERROR(VLOOKUP(PRIORRESULTS!W79,Lookups!$A$1:$B$700,2,FALSE),"")</f>
        <v/>
      </c>
    </row>
    <row r="81" spans="1:27" x14ac:dyDescent="0.25">
      <c r="A81" t="str">
        <f>PRIORRESULTS!A80</f>
        <v>Ulhaq, Haseena</v>
      </c>
      <c r="B81" t="str">
        <f>PRIORRESULTS!B80</f>
        <v>11MM</v>
      </c>
      <c r="C81" t="str">
        <f>PRIORRESULTS!C80</f>
        <v>F</v>
      </c>
      <c r="E81" s="55" t="str">
        <f>IFERROR(VLOOKUP(PRIORRESULTS!D80,Lookups!$A$1:$B$700,2,FALSE),"")</f>
        <v/>
      </c>
      <c r="F81" s="55" t="str">
        <f>IFERROR(VLOOKUP(PRIORRESULTS!E80,Lookups!$A$1:$B$700,2,FALSE),"")</f>
        <v/>
      </c>
      <c r="G81" s="55">
        <f>IFERROR(VLOOKUP(PRIORRESULTS!F80,Lookups!$A$1:$B$700,2,FALSE),"")</f>
        <v>7</v>
      </c>
      <c r="H81" s="55" t="str">
        <f>IFERROR(VLOOKUP(PRIORRESULTS!G80,Lookups!$A$1:$B$700,2,FALSE),"")</f>
        <v/>
      </c>
      <c r="I81" s="55" t="str">
        <f>IFERROR(VLOOKUP(PRIORRESULTS!H80,Lookups!$A$1:$B$700,2,FALSE),"")</f>
        <v/>
      </c>
      <c r="J81" s="55" t="str">
        <f>IFERROR(VLOOKUP(PRIORRESULTS!I80,Lookups!$A$1:$B$700,2,FALSE),"")</f>
        <v/>
      </c>
      <c r="K81" s="55" t="str">
        <f>IFERROR(VLOOKUP(PRIORRESULTS!J80,Lookups!$A$1:$B$700,2,FALSE),"")</f>
        <v/>
      </c>
      <c r="L81" s="55" t="str">
        <f>IFERROR(VLOOKUP(PRIORRESULTS!K80,Lookups!$A$1:$B$700,2,FALSE),"")</f>
        <v/>
      </c>
      <c r="M81" s="55" t="str">
        <f>IFERROR(VLOOKUP(PRIORRESULTS!L80,Lookups!$A$1:$B$700,2,FALSE),"")</f>
        <v/>
      </c>
      <c r="N81" s="55" t="str">
        <f>IFERROR(VLOOKUP(PRIORRESULTS!M80,Lookups!$A$1:$B$700,2,FALSE),"")</f>
        <v/>
      </c>
      <c r="O81" s="55" t="str">
        <f>IFERROR(VLOOKUP(PRIORRESULTS!N80,Lookups!$A$1:$B$700,2,FALSE),"")</f>
        <v/>
      </c>
      <c r="P81" s="55" t="str">
        <f>IFERROR(VLOOKUP(PRIORRESULTS!O80,Lookups!$A$1:$B$700,2,FALSE),"")</f>
        <v/>
      </c>
      <c r="Q81" s="562" t="str">
        <f>IFERROR(VLOOKUP(PRIORRESULTS!L80,Lookups!$A$1:$B$700,2,FALSE),"")</f>
        <v/>
      </c>
      <c r="R81" t="str">
        <f>IFERROR(VLOOKUP(PRIORRESULTS!M80,Lookups!$A$1:$B$700,2,FALSE),"")</f>
        <v/>
      </c>
      <c r="S81" t="str">
        <f>IFERROR(VLOOKUP(PRIORRESULTS!N80,Lookups!$A$1:$B$700,2,FALSE),"")</f>
        <v/>
      </c>
      <c r="T81" t="str">
        <f>IFERROR(VLOOKUP(PRIORRESULTS!O80,Lookups!$A$1:$B$700,2,FALSE),"")</f>
        <v/>
      </c>
      <c r="U81" t="str">
        <f>IFERROR(VLOOKUP(PRIORRESULTS!P80,Lookups!$A$1:$B$700,2,FALSE),"")</f>
        <v/>
      </c>
      <c r="V81" t="str">
        <f>IFERROR(VLOOKUP(PRIORRESULTS!Q80,Lookups!$A$1:$B$700,2,FALSE),"")</f>
        <v/>
      </c>
      <c r="W81" t="str">
        <f>IFERROR(VLOOKUP(PRIORRESULTS!R80,Lookups!$A$1:$B$700,2,FALSE),"")</f>
        <v/>
      </c>
      <c r="X81" t="str">
        <f>IFERROR(VLOOKUP(PRIORRESULTS!S80,Lookups!$A$1:$B$700,2,FALSE),"")</f>
        <v/>
      </c>
      <c r="Y81" t="str">
        <f>IFERROR(VLOOKUP(PRIORRESULTS!U80,Lookups!$A$1:$B$700,2,FALSE),"")</f>
        <v/>
      </c>
      <c r="Z81" t="str">
        <f>IFERROR(VLOOKUP(PRIORRESULTS!V80,Lookups!$A$1:$B$700,2,FALSE),"")</f>
        <v/>
      </c>
      <c r="AA81" t="str">
        <f>IFERROR(VLOOKUP(PRIORRESULTS!W80,Lookups!$A$1:$B$700,2,FALSE),"")</f>
        <v/>
      </c>
    </row>
    <row r="82" spans="1:27" x14ac:dyDescent="0.25">
      <c r="A82" t="str">
        <f>PRIORRESULTS!A81</f>
        <v>Batey, Poppy</v>
      </c>
      <c r="B82" t="str">
        <f>PRIORRESULTS!B81</f>
        <v>11AWH</v>
      </c>
      <c r="C82" t="str">
        <f>PRIORRESULTS!C81</f>
        <v>F</v>
      </c>
      <c r="E82" s="55" t="str">
        <f>IFERROR(VLOOKUP(PRIORRESULTS!D81,Lookups!$A$1:$B$700,2,FALSE),"")</f>
        <v/>
      </c>
      <c r="F82" s="55" t="str">
        <f>IFERROR(VLOOKUP(PRIORRESULTS!E81,Lookups!$A$1:$B$700,2,FALSE),"")</f>
        <v/>
      </c>
      <c r="G82" s="55">
        <f>IFERROR(VLOOKUP(PRIORRESULTS!F81,Lookups!$A$1:$B$700,2,FALSE),"")</f>
        <v>8</v>
      </c>
      <c r="H82" s="55" t="str">
        <f>IFERROR(VLOOKUP(PRIORRESULTS!G81,Lookups!$A$1:$B$700,2,FALSE),"")</f>
        <v/>
      </c>
      <c r="I82" s="55" t="str">
        <f>IFERROR(VLOOKUP(PRIORRESULTS!H81,Lookups!$A$1:$B$700,2,FALSE),"")</f>
        <v/>
      </c>
      <c r="J82" s="55" t="str">
        <f>IFERROR(VLOOKUP(PRIORRESULTS!I81,Lookups!$A$1:$B$700,2,FALSE),"")</f>
        <v/>
      </c>
      <c r="K82" s="55" t="str">
        <f>IFERROR(VLOOKUP(PRIORRESULTS!J81,Lookups!$A$1:$B$700,2,FALSE),"")</f>
        <v/>
      </c>
      <c r="L82" s="55" t="str">
        <f>IFERROR(VLOOKUP(PRIORRESULTS!K81,Lookups!$A$1:$B$700,2,FALSE),"")</f>
        <v/>
      </c>
      <c r="M82" s="55" t="str">
        <f>IFERROR(VLOOKUP(PRIORRESULTS!L81,Lookups!$A$1:$B$700,2,FALSE),"")</f>
        <v/>
      </c>
      <c r="N82" s="55" t="str">
        <f>IFERROR(VLOOKUP(PRIORRESULTS!M81,Lookups!$A$1:$B$700,2,FALSE),"")</f>
        <v/>
      </c>
      <c r="O82" s="55" t="str">
        <f>IFERROR(VLOOKUP(PRIORRESULTS!N81,Lookups!$A$1:$B$700,2,FALSE),"")</f>
        <v/>
      </c>
      <c r="P82" s="55" t="str">
        <f>IFERROR(VLOOKUP(PRIORRESULTS!O81,Lookups!$A$1:$B$700,2,FALSE),"")</f>
        <v/>
      </c>
      <c r="Q82" s="562" t="str">
        <f>IFERROR(VLOOKUP(PRIORRESULTS!L81,Lookups!$A$1:$B$700,2,FALSE),"")</f>
        <v/>
      </c>
      <c r="R82" t="str">
        <f>IFERROR(VLOOKUP(PRIORRESULTS!M81,Lookups!$A$1:$B$700,2,FALSE),"")</f>
        <v/>
      </c>
      <c r="S82" t="str">
        <f>IFERROR(VLOOKUP(PRIORRESULTS!N81,Lookups!$A$1:$B$700,2,FALSE),"")</f>
        <v/>
      </c>
      <c r="T82" t="str">
        <f>IFERROR(VLOOKUP(PRIORRESULTS!O81,Lookups!$A$1:$B$700,2,FALSE),"")</f>
        <v/>
      </c>
      <c r="U82" t="str">
        <f>IFERROR(VLOOKUP(PRIORRESULTS!P81,Lookups!$A$1:$B$700,2,FALSE),"")</f>
        <v/>
      </c>
      <c r="V82" t="str">
        <f>IFERROR(VLOOKUP(PRIORRESULTS!Q81,Lookups!$A$1:$B$700,2,FALSE),"")</f>
        <v/>
      </c>
      <c r="W82" t="str">
        <f>IFERROR(VLOOKUP(PRIORRESULTS!R81,Lookups!$A$1:$B$700,2,FALSE),"")</f>
        <v/>
      </c>
      <c r="X82" t="str">
        <f>IFERROR(VLOOKUP(PRIORRESULTS!S81,Lookups!$A$1:$B$700,2,FALSE),"")</f>
        <v/>
      </c>
      <c r="Y82" t="str">
        <f>IFERROR(VLOOKUP(PRIORRESULTS!U81,Lookups!$A$1:$B$700,2,FALSE),"")</f>
        <v/>
      </c>
      <c r="Z82" t="str">
        <f>IFERROR(VLOOKUP(PRIORRESULTS!V81,Lookups!$A$1:$B$700,2,FALSE),"")</f>
        <v/>
      </c>
      <c r="AA82" t="str">
        <f>IFERROR(VLOOKUP(PRIORRESULTS!W81,Lookups!$A$1:$B$700,2,FALSE),"")</f>
        <v/>
      </c>
    </row>
    <row r="83" spans="1:27" x14ac:dyDescent="0.25">
      <c r="A83" t="str">
        <f>PRIORRESULTS!A82</f>
        <v>Navarro, Monica</v>
      </c>
      <c r="B83" t="str">
        <f>PRIORRESULTS!B82</f>
        <v>11YP</v>
      </c>
      <c r="C83" t="str">
        <f>PRIORRESULTS!C82</f>
        <v>F</v>
      </c>
      <c r="E83" s="55" t="str">
        <f>IFERROR(VLOOKUP(PRIORRESULTS!D82,Lookups!$A$1:$B$700,2,FALSE),"")</f>
        <v/>
      </c>
      <c r="F83" s="55" t="str">
        <f>IFERROR(VLOOKUP(PRIORRESULTS!E82,Lookups!$A$1:$B$700,2,FALSE),"")</f>
        <v/>
      </c>
      <c r="G83" s="55">
        <f>IFERROR(VLOOKUP(PRIORRESULTS!F82,Lookups!$A$1:$B$700,2,FALSE),"")</f>
        <v>8</v>
      </c>
      <c r="H83" s="55" t="str">
        <f>IFERROR(VLOOKUP(PRIORRESULTS!G82,Lookups!$A$1:$B$700,2,FALSE),"")</f>
        <v/>
      </c>
      <c r="I83" s="55" t="str">
        <f>IFERROR(VLOOKUP(PRIORRESULTS!H82,Lookups!$A$1:$B$700,2,FALSE),"")</f>
        <v/>
      </c>
      <c r="J83" s="55" t="str">
        <f>IFERROR(VLOOKUP(PRIORRESULTS!I82,Lookups!$A$1:$B$700,2,FALSE),"")</f>
        <v/>
      </c>
      <c r="K83" s="55" t="str">
        <f>IFERROR(VLOOKUP(PRIORRESULTS!J82,Lookups!$A$1:$B$700,2,FALSE),"")</f>
        <v/>
      </c>
      <c r="L83" s="55" t="str">
        <f>IFERROR(VLOOKUP(PRIORRESULTS!K82,Lookups!$A$1:$B$700,2,FALSE),"")</f>
        <v/>
      </c>
      <c r="M83" s="55" t="str">
        <f>IFERROR(VLOOKUP(PRIORRESULTS!L82,Lookups!$A$1:$B$700,2,FALSE),"")</f>
        <v/>
      </c>
      <c r="N83" s="55" t="str">
        <f>IFERROR(VLOOKUP(PRIORRESULTS!M82,Lookups!$A$1:$B$700,2,FALSE),"")</f>
        <v/>
      </c>
      <c r="O83" s="55" t="str">
        <f>IFERROR(VLOOKUP(PRIORRESULTS!N82,Lookups!$A$1:$B$700,2,FALSE),"")</f>
        <v/>
      </c>
      <c r="P83" s="55" t="str">
        <f>IFERROR(VLOOKUP(PRIORRESULTS!O82,Lookups!$A$1:$B$700,2,FALSE),"")</f>
        <v/>
      </c>
      <c r="Q83" s="562" t="str">
        <f>IFERROR(VLOOKUP(PRIORRESULTS!L82,Lookups!$A$1:$B$700,2,FALSE),"")</f>
        <v/>
      </c>
      <c r="R83" t="str">
        <f>IFERROR(VLOOKUP(PRIORRESULTS!M82,Lookups!$A$1:$B$700,2,FALSE),"")</f>
        <v/>
      </c>
      <c r="S83" t="str">
        <f>IFERROR(VLOOKUP(PRIORRESULTS!N82,Lookups!$A$1:$B$700,2,FALSE),"")</f>
        <v/>
      </c>
      <c r="T83" t="str">
        <f>IFERROR(VLOOKUP(PRIORRESULTS!O82,Lookups!$A$1:$B$700,2,FALSE),"")</f>
        <v/>
      </c>
      <c r="U83" t="str">
        <f>IFERROR(VLOOKUP(PRIORRESULTS!P82,Lookups!$A$1:$B$700,2,FALSE),"")</f>
        <v/>
      </c>
      <c r="V83" t="str">
        <f>IFERROR(VLOOKUP(PRIORRESULTS!Q82,Lookups!$A$1:$B$700,2,FALSE),"")</f>
        <v/>
      </c>
      <c r="W83" t="str">
        <f>IFERROR(VLOOKUP(PRIORRESULTS!R82,Lookups!$A$1:$B$700,2,FALSE),"")</f>
        <v/>
      </c>
      <c r="X83" t="str">
        <f>IFERROR(VLOOKUP(PRIORRESULTS!S82,Lookups!$A$1:$B$700,2,FALSE),"")</f>
        <v/>
      </c>
      <c r="Y83" t="str">
        <f>IFERROR(VLOOKUP(PRIORRESULTS!U82,Lookups!$A$1:$B$700,2,FALSE),"")</f>
        <v/>
      </c>
      <c r="Z83" t="str">
        <f>IFERROR(VLOOKUP(PRIORRESULTS!V82,Lookups!$A$1:$B$700,2,FALSE),"")</f>
        <v/>
      </c>
      <c r="AA83" t="str">
        <f>IFERROR(VLOOKUP(PRIORRESULTS!W82,Lookups!$A$1:$B$700,2,FALSE),"")</f>
        <v/>
      </c>
    </row>
    <row r="84" spans="1:27" x14ac:dyDescent="0.25">
      <c r="A84" t="str">
        <f>PRIORRESULTS!A83</f>
        <v>Snell, Carys</v>
      </c>
      <c r="B84" t="str">
        <f>PRIORRESULTS!B83</f>
        <v>11ET</v>
      </c>
      <c r="C84" t="str">
        <f>PRIORRESULTS!C83</f>
        <v>F</v>
      </c>
      <c r="E84" s="55" t="str">
        <f>IFERROR(VLOOKUP(PRIORRESULTS!D83,Lookups!$A$1:$B$700,2,FALSE),"")</f>
        <v/>
      </c>
      <c r="F84" s="55" t="str">
        <f>IFERROR(VLOOKUP(PRIORRESULTS!E83,Lookups!$A$1:$B$700,2,FALSE),"")</f>
        <v/>
      </c>
      <c r="G84" s="55">
        <f>IFERROR(VLOOKUP(PRIORRESULTS!F83,Lookups!$A$1:$B$700,2,FALSE),"")</f>
        <v>8</v>
      </c>
      <c r="H84" s="55" t="str">
        <f>IFERROR(VLOOKUP(PRIORRESULTS!G83,Lookups!$A$1:$B$700,2,FALSE),"")</f>
        <v/>
      </c>
      <c r="I84" s="55" t="str">
        <f>IFERROR(VLOOKUP(PRIORRESULTS!H83,Lookups!$A$1:$B$700,2,FALSE),"")</f>
        <v/>
      </c>
      <c r="J84" s="55" t="str">
        <f>IFERROR(VLOOKUP(PRIORRESULTS!I83,Lookups!$A$1:$B$700,2,FALSE),"")</f>
        <v/>
      </c>
      <c r="K84" s="55" t="str">
        <f>IFERROR(VLOOKUP(PRIORRESULTS!J83,Lookups!$A$1:$B$700,2,FALSE),"")</f>
        <v/>
      </c>
      <c r="L84" s="55" t="str">
        <f>IFERROR(VLOOKUP(PRIORRESULTS!K83,Lookups!$A$1:$B$700,2,FALSE),"")</f>
        <v/>
      </c>
      <c r="M84" s="55" t="str">
        <f>IFERROR(VLOOKUP(PRIORRESULTS!L83,Lookups!$A$1:$B$700,2,FALSE),"")</f>
        <v/>
      </c>
      <c r="N84" s="55" t="str">
        <f>IFERROR(VLOOKUP(PRIORRESULTS!M83,Lookups!$A$1:$B$700,2,FALSE),"")</f>
        <v/>
      </c>
      <c r="O84" s="55" t="str">
        <f>IFERROR(VLOOKUP(PRIORRESULTS!N83,Lookups!$A$1:$B$700,2,FALSE),"")</f>
        <v/>
      </c>
      <c r="P84" s="55" t="str">
        <f>IFERROR(VLOOKUP(PRIORRESULTS!O83,Lookups!$A$1:$B$700,2,FALSE),"")</f>
        <v/>
      </c>
      <c r="Q84" s="562" t="str">
        <f>IFERROR(VLOOKUP(PRIORRESULTS!L83,Lookups!$A$1:$B$700,2,FALSE),"")</f>
        <v/>
      </c>
      <c r="R84" t="str">
        <f>IFERROR(VLOOKUP(PRIORRESULTS!M83,Lookups!$A$1:$B$700,2,FALSE),"")</f>
        <v/>
      </c>
      <c r="S84" t="str">
        <f>IFERROR(VLOOKUP(PRIORRESULTS!N83,Lookups!$A$1:$B$700,2,FALSE),"")</f>
        <v/>
      </c>
      <c r="T84" t="str">
        <f>IFERROR(VLOOKUP(PRIORRESULTS!O83,Lookups!$A$1:$B$700,2,FALSE),"")</f>
        <v/>
      </c>
      <c r="U84" t="str">
        <f>IFERROR(VLOOKUP(PRIORRESULTS!P83,Lookups!$A$1:$B$700,2,FALSE),"")</f>
        <v/>
      </c>
      <c r="V84" t="str">
        <f>IFERROR(VLOOKUP(PRIORRESULTS!Q83,Lookups!$A$1:$B$700,2,FALSE),"")</f>
        <v/>
      </c>
      <c r="W84" t="str">
        <f>IFERROR(VLOOKUP(PRIORRESULTS!R83,Lookups!$A$1:$B$700,2,FALSE),"")</f>
        <v/>
      </c>
      <c r="X84" t="str">
        <f>IFERROR(VLOOKUP(PRIORRESULTS!S83,Lookups!$A$1:$B$700,2,FALSE),"")</f>
        <v/>
      </c>
      <c r="Y84" t="str">
        <f>IFERROR(VLOOKUP(PRIORRESULTS!U83,Lookups!$A$1:$B$700,2,FALSE),"")</f>
        <v/>
      </c>
      <c r="Z84" t="str">
        <f>IFERROR(VLOOKUP(PRIORRESULTS!V83,Lookups!$A$1:$B$700,2,FALSE),"")</f>
        <v/>
      </c>
      <c r="AA84" t="str">
        <f>IFERROR(VLOOKUP(PRIORRESULTS!W83,Lookups!$A$1:$B$700,2,FALSE),"")</f>
        <v/>
      </c>
    </row>
    <row r="85" spans="1:27" x14ac:dyDescent="0.25">
      <c r="A85" t="str">
        <f>PRIORRESULTS!A84</f>
        <v>Richards, Lynice</v>
      </c>
      <c r="B85" t="str">
        <f>PRIORRESULTS!B84</f>
        <v>10JNE</v>
      </c>
      <c r="C85" t="str">
        <f>PRIORRESULTS!C84</f>
        <v>F</v>
      </c>
      <c r="E85" s="55" t="str">
        <f>IFERROR(VLOOKUP(PRIORRESULTS!D84,Lookups!$A$1:$B$700,2,FALSE),"")</f>
        <v/>
      </c>
      <c r="F85" s="55" t="str">
        <f>IFERROR(VLOOKUP(PRIORRESULTS!E84,Lookups!$A$1:$B$700,2,FALSE),"")</f>
        <v/>
      </c>
      <c r="G85" s="55">
        <f>IFERROR(VLOOKUP(PRIORRESULTS!F84,Lookups!$A$1:$B$700,2,FALSE),"")</f>
        <v>1</v>
      </c>
      <c r="H85" s="55" t="str">
        <f>IFERROR(VLOOKUP(PRIORRESULTS!G84,Lookups!$A$1:$B$700,2,FALSE),"")</f>
        <v/>
      </c>
      <c r="I85" s="55" t="str">
        <f>IFERROR(VLOOKUP(PRIORRESULTS!H84,Lookups!$A$1:$B$700,2,FALSE),"")</f>
        <v/>
      </c>
      <c r="J85" s="55" t="str">
        <f>IFERROR(VLOOKUP(PRIORRESULTS!I84,Lookups!$A$1:$B$700,2,FALSE),"")</f>
        <v/>
      </c>
      <c r="K85" s="55" t="str">
        <f>IFERROR(VLOOKUP(PRIORRESULTS!J84,Lookups!$A$1:$B$700,2,FALSE),"")</f>
        <v/>
      </c>
      <c r="L85" s="55" t="str">
        <f>IFERROR(VLOOKUP(PRIORRESULTS!K84,Lookups!$A$1:$B$700,2,FALSE),"")</f>
        <v/>
      </c>
      <c r="M85" s="55" t="str">
        <f>IFERROR(VLOOKUP(PRIORRESULTS!L84,Lookups!$A$1:$B$700,2,FALSE),"")</f>
        <v/>
      </c>
      <c r="N85" s="55" t="str">
        <f>IFERROR(VLOOKUP(PRIORRESULTS!M84,Lookups!$A$1:$B$700,2,FALSE),"")</f>
        <v/>
      </c>
      <c r="O85" s="55" t="str">
        <f>IFERROR(VLOOKUP(PRIORRESULTS!N84,Lookups!$A$1:$B$700,2,FALSE),"")</f>
        <v/>
      </c>
      <c r="P85" s="55" t="str">
        <f>IFERROR(VLOOKUP(PRIORRESULTS!O84,Lookups!$A$1:$B$700,2,FALSE),"")</f>
        <v/>
      </c>
      <c r="Q85" s="562" t="str">
        <f>IFERROR(VLOOKUP(PRIORRESULTS!L84,Lookups!$A$1:$B$700,2,FALSE),"")</f>
        <v/>
      </c>
      <c r="R85" t="str">
        <f>IFERROR(VLOOKUP(PRIORRESULTS!M84,Lookups!$A$1:$B$700,2,FALSE),"")</f>
        <v/>
      </c>
      <c r="S85" t="str">
        <f>IFERROR(VLOOKUP(PRIORRESULTS!N84,Lookups!$A$1:$B$700,2,FALSE),"")</f>
        <v/>
      </c>
      <c r="T85" t="str">
        <f>IFERROR(VLOOKUP(PRIORRESULTS!O84,Lookups!$A$1:$B$700,2,FALSE),"")</f>
        <v/>
      </c>
      <c r="U85" t="str">
        <f>IFERROR(VLOOKUP(PRIORRESULTS!P84,Lookups!$A$1:$B$700,2,FALSE),"")</f>
        <v/>
      </c>
      <c r="V85" t="str">
        <f>IFERROR(VLOOKUP(PRIORRESULTS!Q84,Lookups!$A$1:$B$700,2,FALSE),"")</f>
        <v/>
      </c>
      <c r="W85" t="str">
        <f>IFERROR(VLOOKUP(PRIORRESULTS!R84,Lookups!$A$1:$B$700,2,FALSE),"")</f>
        <v/>
      </c>
      <c r="X85" t="str">
        <f>IFERROR(VLOOKUP(PRIORRESULTS!S84,Lookups!$A$1:$B$700,2,FALSE),"")</f>
        <v/>
      </c>
      <c r="Y85" t="str">
        <f>IFERROR(VLOOKUP(PRIORRESULTS!U84,Lookups!$A$1:$B$700,2,FALSE),"")</f>
        <v/>
      </c>
      <c r="Z85" t="str">
        <f>IFERROR(VLOOKUP(PRIORRESULTS!V84,Lookups!$A$1:$B$700,2,FALSE),"")</f>
        <v/>
      </c>
      <c r="AA85" t="str">
        <f>IFERROR(VLOOKUP(PRIORRESULTS!W84,Lookups!$A$1:$B$700,2,FALSE),"")</f>
        <v/>
      </c>
    </row>
    <row r="86" spans="1:27" x14ac:dyDescent="0.25">
      <c r="A86" t="str">
        <f>PRIORRESULTS!A85</f>
        <v>Grant, Kobe</v>
      </c>
      <c r="B86" t="str">
        <f>PRIORRESULTS!B85</f>
        <v>10SK</v>
      </c>
      <c r="C86" t="str">
        <f>PRIORRESULTS!C85</f>
        <v>M</v>
      </c>
      <c r="E86" s="55" t="str">
        <f>IFERROR(VLOOKUP(PRIORRESULTS!D85,Lookups!$A$1:$B$700,2,FALSE),"")</f>
        <v/>
      </c>
      <c r="F86" s="55" t="str">
        <f>IFERROR(VLOOKUP(PRIORRESULTS!E85,Lookups!$A$1:$B$700,2,FALSE),"")</f>
        <v/>
      </c>
      <c r="G86" s="55">
        <f>IFERROR(VLOOKUP(PRIORRESULTS!F85,Lookups!$A$1:$B$700,2,FALSE),"")</f>
        <v>2</v>
      </c>
      <c r="H86" s="55" t="str">
        <f>IFERROR(VLOOKUP(PRIORRESULTS!G85,Lookups!$A$1:$B$700,2,FALSE),"")</f>
        <v/>
      </c>
      <c r="I86" s="55" t="str">
        <f>IFERROR(VLOOKUP(PRIORRESULTS!H85,Lookups!$A$1:$B$700,2,FALSE),"")</f>
        <v/>
      </c>
      <c r="J86" s="55" t="str">
        <f>IFERROR(VLOOKUP(PRIORRESULTS!I85,Lookups!$A$1:$B$700,2,FALSE),"")</f>
        <v/>
      </c>
      <c r="K86" s="55" t="str">
        <f>IFERROR(VLOOKUP(PRIORRESULTS!J85,Lookups!$A$1:$B$700,2,FALSE),"")</f>
        <v/>
      </c>
      <c r="L86" s="55" t="str">
        <f>IFERROR(VLOOKUP(PRIORRESULTS!K85,Lookups!$A$1:$B$700,2,FALSE),"")</f>
        <v/>
      </c>
      <c r="M86" s="55" t="str">
        <f>IFERROR(VLOOKUP(PRIORRESULTS!L85,Lookups!$A$1:$B$700,2,FALSE),"")</f>
        <v/>
      </c>
      <c r="N86" s="55" t="str">
        <f>IFERROR(VLOOKUP(PRIORRESULTS!M85,Lookups!$A$1:$B$700,2,FALSE),"")</f>
        <v/>
      </c>
      <c r="O86" s="55" t="str">
        <f>IFERROR(VLOOKUP(PRIORRESULTS!N85,Lookups!$A$1:$B$700,2,FALSE),"")</f>
        <v/>
      </c>
      <c r="P86" s="55" t="str">
        <f>IFERROR(VLOOKUP(PRIORRESULTS!O85,Lookups!$A$1:$B$700,2,FALSE),"")</f>
        <v/>
      </c>
      <c r="Q86" s="562" t="str">
        <f>IFERROR(VLOOKUP(PRIORRESULTS!L85,Lookups!$A$1:$B$700,2,FALSE),"")</f>
        <v/>
      </c>
      <c r="R86" t="str">
        <f>IFERROR(VLOOKUP(PRIORRESULTS!M85,Lookups!$A$1:$B$700,2,FALSE),"")</f>
        <v/>
      </c>
      <c r="S86" t="str">
        <f>IFERROR(VLOOKUP(PRIORRESULTS!N85,Lookups!$A$1:$B$700,2,FALSE),"")</f>
        <v/>
      </c>
      <c r="T86" t="str">
        <f>IFERROR(VLOOKUP(PRIORRESULTS!O85,Lookups!$A$1:$B$700,2,FALSE),"")</f>
        <v/>
      </c>
      <c r="U86" t="str">
        <f>IFERROR(VLOOKUP(PRIORRESULTS!P85,Lookups!$A$1:$B$700,2,FALSE),"")</f>
        <v/>
      </c>
      <c r="V86" t="str">
        <f>IFERROR(VLOOKUP(PRIORRESULTS!Q85,Lookups!$A$1:$B$700,2,FALSE),"")</f>
        <v/>
      </c>
      <c r="W86" t="str">
        <f>IFERROR(VLOOKUP(PRIORRESULTS!R85,Lookups!$A$1:$B$700,2,FALSE),"")</f>
        <v/>
      </c>
      <c r="X86" t="str">
        <f>IFERROR(VLOOKUP(PRIORRESULTS!S85,Lookups!$A$1:$B$700,2,FALSE),"")</f>
        <v/>
      </c>
      <c r="Y86" t="str">
        <f>IFERROR(VLOOKUP(PRIORRESULTS!U85,Lookups!$A$1:$B$700,2,FALSE),"")</f>
        <v/>
      </c>
      <c r="Z86" t="str">
        <f>IFERROR(VLOOKUP(PRIORRESULTS!V85,Lookups!$A$1:$B$700,2,FALSE),"")</f>
        <v/>
      </c>
      <c r="AA86" t="str">
        <f>IFERROR(VLOOKUP(PRIORRESULTS!W85,Lookups!$A$1:$B$700,2,FALSE),"")</f>
        <v/>
      </c>
    </row>
    <row r="87" spans="1:27" x14ac:dyDescent="0.25">
      <c r="A87" t="str">
        <f>PRIORRESULTS!A86</f>
        <v>Mahachi, Dean</v>
      </c>
      <c r="B87" t="str">
        <f>PRIORRESULTS!B86</f>
        <v>10EGQ</v>
      </c>
      <c r="C87" t="str">
        <f>PRIORRESULTS!C86</f>
        <v>M</v>
      </c>
      <c r="E87" s="55" t="str">
        <f>IFERROR(VLOOKUP(PRIORRESULTS!D86,Lookups!$A$1:$B$700,2,FALSE),"")</f>
        <v/>
      </c>
      <c r="F87" s="55" t="str">
        <f>IFERROR(VLOOKUP(PRIORRESULTS!E86,Lookups!$A$1:$B$700,2,FALSE),"")</f>
        <v/>
      </c>
      <c r="G87" s="55">
        <f>IFERROR(VLOOKUP(PRIORRESULTS!F86,Lookups!$A$1:$B$700,2,FALSE),"")</f>
        <v>2</v>
      </c>
      <c r="H87" s="55" t="str">
        <f>IFERROR(VLOOKUP(PRIORRESULTS!G86,Lookups!$A$1:$B$700,2,FALSE),"")</f>
        <v/>
      </c>
      <c r="I87" s="55" t="str">
        <f>IFERROR(VLOOKUP(PRIORRESULTS!H86,Lookups!$A$1:$B$700,2,FALSE),"")</f>
        <v/>
      </c>
      <c r="J87" s="55" t="str">
        <f>IFERROR(VLOOKUP(PRIORRESULTS!I86,Lookups!$A$1:$B$700,2,FALSE),"")</f>
        <v/>
      </c>
      <c r="K87" s="55" t="str">
        <f>IFERROR(VLOOKUP(PRIORRESULTS!J86,Lookups!$A$1:$B$700,2,FALSE),"")</f>
        <v/>
      </c>
      <c r="L87" s="55" t="str">
        <f>IFERROR(VLOOKUP(PRIORRESULTS!K86,Lookups!$A$1:$B$700,2,FALSE),"")</f>
        <v/>
      </c>
      <c r="M87" s="55" t="str">
        <f>IFERROR(VLOOKUP(PRIORRESULTS!L86,Lookups!$A$1:$B$700,2,FALSE),"")</f>
        <v/>
      </c>
      <c r="N87" s="55" t="str">
        <f>IFERROR(VLOOKUP(PRIORRESULTS!M86,Lookups!$A$1:$B$700,2,FALSE),"")</f>
        <v/>
      </c>
      <c r="O87" s="55" t="str">
        <f>IFERROR(VLOOKUP(PRIORRESULTS!N86,Lookups!$A$1:$B$700,2,FALSE),"")</f>
        <v/>
      </c>
      <c r="P87" s="55" t="str">
        <f>IFERROR(VLOOKUP(PRIORRESULTS!O86,Lookups!$A$1:$B$700,2,FALSE),"")</f>
        <v/>
      </c>
      <c r="Q87" s="562" t="str">
        <f>IFERROR(VLOOKUP(PRIORRESULTS!L86,Lookups!$A$1:$B$700,2,FALSE),"")</f>
        <v/>
      </c>
      <c r="R87" t="str">
        <f>IFERROR(VLOOKUP(PRIORRESULTS!M86,Lookups!$A$1:$B$700,2,FALSE),"")</f>
        <v/>
      </c>
      <c r="S87" t="str">
        <f>IFERROR(VLOOKUP(PRIORRESULTS!N86,Lookups!$A$1:$B$700,2,FALSE),"")</f>
        <v/>
      </c>
      <c r="T87" t="str">
        <f>IFERROR(VLOOKUP(PRIORRESULTS!O86,Lookups!$A$1:$B$700,2,FALSE),"")</f>
        <v/>
      </c>
      <c r="U87" t="str">
        <f>IFERROR(VLOOKUP(PRIORRESULTS!P86,Lookups!$A$1:$B$700,2,FALSE),"")</f>
        <v/>
      </c>
      <c r="V87" t="str">
        <f>IFERROR(VLOOKUP(PRIORRESULTS!Q86,Lookups!$A$1:$B$700,2,FALSE),"")</f>
        <v/>
      </c>
      <c r="W87" t="str">
        <f>IFERROR(VLOOKUP(PRIORRESULTS!R86,Lookups!$A$1:$B$700,2,FALSE),"")</f>
        <v/>
      </c>
      <c r="X87" t="str">
        <f>IFERROR(VLOOKUP(PRIORRESULTS!S86,Lookups!$A$1:$B$700,2,FALSE),"")</f>
        <v/>
      </c>
      <c r="Y87" t="str">
        <f>IFERROR(VLOOKUP(PRIORRESULTS!U86,Lookups!$A$1:$B$700,2,FALSE),"")</f>
        <v/>
      </c>
      <c r="Z87" t="str">
        <f>IFERROR(VLOOKUP(PRIORRESULTS!V86,Lookups!$A$1:$B$700,2,FALSE),"")</f>
        <v/>
      </c>
      <c r="AA87" t="str">
        <f>IFERROR(VLOOKUP(PRIORRESULTS!W86,Lookups!$A$1:$B$700,2,FALSE),"")</f>
        <v/>
      </c>
    </row>
    <row r="88" spans="1:27" x14ac:dyDescent="0.25">
      <c r="A88" t="str">
        <f>PRIORRESULTS!A87</f>
        <v>Sigauke, Ashleigh</v>
      </c>
      <c r="B88" t="str">
        <f>PRIORRESULTS!B87</f>
        <v>10EGQ</v>
      </c>
      <c r="C88" t="str">
        <f>PRIORRESULTS!C87</f>
        <v>F</v>
      </c>
      <c r="E88" s="55" t="str">
        <f>IFERROR(VLOOKUP(PRIORRESULTS!D87,Lookups!$A$1:$B$700,2,FALSE),"")</f>
        <v/>
      </c>
      <c r="F88" s="55" t="str">
        <f>IFERROR(VLOOKUP(PRIORRESULTS!E87,Lookups!$A$1:$B$700,2,FALSE),"")</f>
        <v/>
      </c>
      <c r="G88" s="55">
        <f>IFERROR(VLOOKUP(PRIORRESULTS!F87,Lookups!$A$1:$B$700,2,FALSE),"")</f>
        <v>2</v>
      </c>
      <c r="H88" s="55" t="str">
        <f>IFERROR(VLOOKUP(PRIORRESULTS!G87,Lookups!$A$1:$B$700,2,FALSE),"")</f>
        <v/>
      </c>
      <c r="I88" s="55" t="str">
        <f>IFERROR(VLOOKUP(PRIORRESULTS!H87,Lookups!$A$1:$B$700,2,FALSE),"")</f>
        <v/>
      </c>
      <c r="J88" s="55" t="str">
        <f>IFERROR(VLOOKUP(PRIORRESULTS!I87,Lookups!$A$1:$B$700,2,FALSE),"")</f>
        <v/>
      </c>
      <c r="K88" s="55" t="str">
        <f>IFERROR(VLOOKUP(PRIORRESULTS!J87,Lookups!$A$1:$B$700,2,FALSE),"")</f>
        <v/>
      </c>
      <c r="L88" s="55" t="str">
        <f>IFERROR(VLOOKUP(PRIORRESULTS!K87,Lookups!$A$1:$B$700,2,FALSE),"")</f>
        <v/>
      </c>
      <c r="M88" s="55" t="str">
        <f>IFERROR(VLOOKUP(PRIORRESULTS!L87,Lookups!$A$1:$B$700,2,FALSE),"")</f>
        <v/>
      </c>
      <c r="N88" s="55" t="str">
        <f>IFERROR(VLOOKUP(PRIORRESULTS!M87,Lookups!$A$1:$B$700,2,FALSE),"")</f>
        <v/>
      </c>
      <c r="O88" s="55" t="str">
        <f>IFERROR(VLOOKUP(PRIORRESULTS!N87,Lookups!$A$1:$B$700,2,FALSE),"")</f>
        <v/>
      </c>
      <c r="P88" s="55" t="str">
        <f>IFERROR(VLOOKUP(PRIORRESULTS!O87,Lookups!$A$1:$B$700,2,FALSE),"")</f>
        <v/>
      </c>
      <c r="Q88" s="562" t="str">
        <f>IFERROR(VLOOKUP(PRIORRESULTS!L87,Lookups!$A$1:$B$700,2,FALSE),"")</f>
        <v/>
      </c>
      <c r="R88" t="str">
        <f>IFERROR(VLOOKUP(PRIORRESULTS!M87,Lookups!$A$1:$B$700,2,FALSE),"")</f>
        <v/>
      </c>
      <c r="S88" t="str">
        <f>IFERROR(VLOOKUP(PRIORRESULTS!N87,Lookups!$A$1:$B$700,2,FALSE),"")</f>
        <v/>
      </c>
      <c r="T88" t="str">
        <f>IFERROR(VLOOKUP(PRIORRESULTS!O87,Lookups!$A$1:$B$700,2,FALSE),"")</f>
        <v/>
      </c>
      <c r="U88" t="str">
        <f>IFERROR(VLOOKUP(PRIORRESULTS!P87,Lookups!$A$1:$B$700,2,FALSE),"")</f>
        <v/>
      </c>
      <c r="V88" t="str">
        <f>IFERROR(VLOOKUP(PRIORRESULTS!Q87,Lookups!$A$1:$B$700,2,FALSE),"")</f>
        <v/>
      </c>
      <c r="W88" t="str">
        <f>IFERROR(VLOOKUP(PRIORRESULTS!R87,Lookups!$A$1:$B$700,2,FALSE),"")</f>
        <v/>
      </c>
      <c r="X88" t="str">
        <f>IFERROR(VLOOKUP(PRIORRESULTS!S87,Lookups!$A$1:$B$700,2,FALSE),"")</f>
        <v/>
      </c>
      <c r="Y88" t="str">
        <f>IFERROR(VLOOKUP(PRIORRESULTS!U87,Lookups!$A$1:$B$700,2,FALSE),"")</f>
        <v/>
      </c>
      <c r="Z88" t="str">
        <f>IFERROR(VLOOKUP(PRIORRESULTS!V87,Lookups!$A$1:$B$700,2,FALSE),"")</f>
        <v/>
      </c>
      <c r="AA88" t="str">
        <f>IFERROR(VLOOKUP(PRIORRESULTS!W87,Lookups!$A$1:$B$700,2,FALSE),"")</f>
        <v/>
      </c>
    </row>
    <row r="89" spans="1:27" x14ac:dyDescent="0.25">
      <c r="A89" t="str">
        <f>PRIORRESULTS!A88</f>
        <v>Tshuma, Isaac</v>
      </c>
      <c r="B89" t="str">
        <f>PRIORRESULTS!B88</f>
        <v>10SDA</v>
      </c>
      <c r="C89" t="str">
        <f>PRIORRESULTS!C88</f>
        <v>M</v>
      </c>
      <c r="E89" s="55" t="str">
        <f>IFERROR(VLOOKUP(PRIORRESULTS!D88,Lookups!$A$1:$B$700,2,FALSE),"")</f>
        <v/>
      </c>
      <c r="F89" s="55" t="str">
        <f>IFERROR(VLOOKUP(PRIORRESULTS!E88,Lookups!$A$1:$B$700,2,FALSE),"")</f>
        <v/>
      </c>
      <c r="G89" s="55">
        <f>IFERROR(VLOOKUP(PRIORRESULTS!F88,Lookups!$A$1:$B$700,2,FALSE),"")</f>
        <v>2</v>
      </c>
      <c r="H89" s="55" t="str">
        <f>IFERROR(VLOOKUP(PRIORRESULTS!G88,Lookups!$A$1:$B$700,2,FALSE),"")</f>
        <v/>
      </c>
      <c r="I89" s="55" t="str">
        <f>IFERROR(VLOOKUP(PRIORRESULTS!H88,Lookups!$A$1:$B$700,2,FALSE),"")</f>
        <v/>
      </c>
      <c r="J89" s="55" t="str">
        <f>IFERROR(VLOOKUP(PRIORRESULTS!I88,Lookups!$A$1:$B$700,2,FALSE),"")</f>
        <v/>
      </c>
      <c r="K89" s="55" t="str">
        <f>IFERROR(VLOOKUP(PRIORRESULTS!J88,Lookups!$A$1:$B$700,2,FALSE),"")</f>
        <v/>
      </c>
      <c r="L89" s="55" t="str">
        <f>IFERROR(VLOOKUP(PRIORRESULTS!K88,Lookups!$A$1:$B$700,2,FALSE),"")</f>
        <v/>
      </c>
      <c r="M89" s="55" t="str">
        <f>IFERROR(VLOOKUP(PRIORRESULTS!L88,Lookups!$A$1:$B$700,2,FALSE),"")</f>
        <v/>
      </c>
      <c r="N89" s="55" t="str">
        <f>IFERROR(VLOOKUP(PRIORRESULTS!M88,Lookups!$A$1:$B$700,2,FALSE),"")</f>
        <v/>
      </c>
      <c r="O89" s="55" t="str">
        <f>IFERROR(VLOOKUP(PRIORRESULTS!N88,Lookups!$A$1:$B$700,2,FALSE),"")</f>
        <v/>
      </c>
      <c r="P89" s="55" t="str">
        <f>IFERROR(VLOOKUP(PRIORRESULTS!O88,Lookups!$A$1:$B$700,2,FALSE),"")</f>
        <v/>
      </c>
      <c r="Q89" s="562" t="str">
        <f>IFERROR(VLOOKUP(PRIORRESULTS!L88,Lookups!$A$1:$B$700,2,FALSE),"")</f>
        <v/>
      </c>
      <c r="R89" t="str">
        <f>IFERROR(VLOOKUP(PRIORRESULTS!M88,Lookups!$A$1:$B$700,2,FALSE),"")</f>
        <v/>
      </c>
      <c r="S89" t="str">
        <f>IFERROR(VLOOKUP(PRIORRESULTS!N88,Lookups!$A$1:$B$700,2,FALSE),"")</f>
        <v/>
      </c>
      <c r="T89" t="str">
        <f>IFERROR(VLOOKUP(PRIORRESULTS!O88,Lookups!$A$1:$B$700,2,FALSE),"")</f>
        <v/>
      </c>
      <c r="U89" t="str">
        <f>IFERROR(VLOOKUP(PRIORRESULTS!P88,Lookups!$A$1:$B$700,2,FALSE),"")</f>
        <v/>
      </c>
      <c r="V89" t="str">
        <f>IFERROR(VLOOKUP(PRIORRESULTS!Q88,Lookups!$A$1:$B$700,2,FALSE),"")</f>
        <v/>
      </c>
      <c r="W89" t="str">
        <f>IFERROR(VLOOKUP(PRIORRESULTS!R88,Lookups!$A$1:$B$700,2,FALSE),"")</f>
        <v/>
      </c>
      <c r="X89" t="str">
        <f>IFERROR(VLOOKUP(PRIORRESULTS!S88,Lookups!$A$1:$B$700,2,FALSE),"")</f>
        <v/>
      </c>
      <c r="Y89" t="str">
        <f>IFERROR(VLOOKUP(PRIORRESULTS!U88,Lookups!$A$1:$B$700,2,FALSE),"")</f>
        <v/>
      </c>
      <c r="Z89" t="str">
        <f>IFERROR(VLOOKUP(PRIORRESULTS!V88,Lookups!$A$1:$B$700,2,FALSE),"")</f>
        <v/>
      </c>
      <c r="AA89" t="str">
        <f>IFERROR(VLOOKUP(PRIORRESULTS!W88,Lookups!$A$1:$B$700,2,FALSE),"")</f>
        <v/>
      </c>
    </row>
    <row r="90" spans="1:27" x14ac:dyDescent="0.25">
      <c r="A90" t="str">
        <f>PRIORRESULTS!A89</f>
        <v>Affoh, Andrew</v>
      </c>
      <c r="B90" t="str">
        <f>PRIORRESULTS!B89</f>
        <v>10KKN</v>
      </c>
      <c r="C90" t="str">
        <f>PRIORRESULTS!C89</f>
        <v>M</v>
      </c>
      <c r="E90" s="55" t="str">
        <f>IFERROR(VLOOKUP(PRIORRESULTS!D89,Lookups!$A$1:$B$700,2,FALSE),"")</f>
        <v/>
      </c>
      <c r="F90" s="55" t="str">
        <f>IFERROR(VLOOKUP(PRIORRESULTS!E89,Lookups!$A$1:$B$700,2,FALSE),"")</f>
        <v/>
      </c>
      <c r="G90" s="55">
        <f>IFERROR(VLOOKUP(PRIORRESULTS!F89,Lookups!$A$1:$B$700,2,FALSE),"")</f>
        <v>3</v>
      </c>
      <c r="H90" s="55" t="str">
        <f>IFERROR(VLOOKUP(PRIORRESULTS!G89,Lookups!$A$1:$B$700,2,FALSE),"")</f>
        <v/>
      </c>
      <c r="I90" s="55" t="str">
        <f>IFERROR(VLOOKUP(PRIORRESULTS!H89,Lookups!$A$1:$B$700,2,FALSE),"")</f>
        <v/>
      </c>
      <c r="J90" s="55" t="str">
        <f>IFERROR(VLOOKUP(PRIORRESULTS!I89,Lookups!$A$1:$B$700,2,FALSE),"")</f>
        <v/>
      </c>
      <c r="K90" s="55" t="str">
        <f>IFERROR(VLOOKUP(PRIORRESULTS!J89,Lookups!$A$1:$B$700,2,FALSE),"")</f>
        <v/>
      </c>
      <c r="L90" s="55" t="str">
        <f>IFERROR(VLOOKUP(PRIORRESULTS!K89,Lookups!$A$1:$B$700,2,FALSE),"")</f>
        <v/>
      </c>
      <c r="M90" s="55" t="str">
        <f>IFERROR(VLOOKUP(PRIORRESULTS!L89,Lookups!$A$1:$B$700,2,FALSE),"")</f>
        <v/>
      </c>
      <c r="N90" s="55" t="str">
        <f>IFERROR(VLOOKUP(PRIORRESULTS!M89,Lookups!$A$1:$B$700,2,FALSE),"")</f>
        <v/>
      </c>
      <c r="O90" s="55" t="str">
        <f>IFERROR(VLOOKUP(PRIORRESULTS!N89,Lookups!$A$1:$B$700,2,FALSE),"")</f>
        <v/>
      </c>
      <c r="P90" s="55" t="str">
        <f>IFERROR(VLOOKUP(PRIORRESULTS!O89,Lookups!$A$1:$B$700,2,FALSE),"")</f>
        <v/>
      </c>
      <c r="Q90" s="562" t="str">
        <f>IFERROR(VLOOKUP(PRIORRESULTS!L89,Lookups!$A$1:$B$700,2,FALSE),"")</f>
        <v/>
      </c>
      <c r="R90" t="str">
        <f>IFERROR(VLOOKUP(PRIORRESULTS!M89,Lookups!$A$1:$B$700,2,FALSE),"")</f>
        <v/>
      </c>
      <c r="S90" t="str">
        <f>IFERROR(VLOOKUP(PRIORRESULTS!N89,Lookups!$A$1:$B$700,2,FALSE),"")</f>
        <v/>
      </c>
      <c r="T90" t="str">
        <f>IFERROR(VLOOKUP(PRIORRESULTS!O89,Lookups!$A$1:$B$700,2,FALSE),"")</f>
        <v/>
      </c>
      <c r="U90" t="str">
        <f>IFERROR(VLOOKUP(PRIORRESULTS!P89,Lookups!$A$1:$B$700,2,FALSE),"")</f>
        <v/>
      </c>
      <c r="V90" t="str">
        <f>IFERROR(VLOOKUP(PRIORRESULTS!Q89,Lookups!$A$1:$B$700,2,FALSE),"")</f>
        <v/>
      </c>
      <c r="W90" t="str">
        <f>IFERROR(VLOOKUP(PRIORRESULTS!R89,Lookups!$A$1:$B$700,2,FALSE),"")</f>
        <v/>
      </c>
      <c r="X90" t="str">
        <f>IFERROR(VLOOKUP(PRIORRESULTS!S89,Lookups!$A$1:$B$700,2,FALSE),"")</f>
        <v/>
      </c>
      <c r="Y90" t="str">
        <f>IFERROR(VLOOKUP(PRIORRESULTS!U89,Lookups!$A$1:$B$700,2,FALSE),"")</f>
        <v/>
      </c>
      <c r="Z90" t="str">
        <f>IFERROR(VLOOKUP(PRIORRESULTS!V89,Lookups!$A$1:$B$700,2,FALSE),"")</f>
        <v/>
      </c>
      <c r="AA90" t="str">
        <f>IFERROR(VLOOKUP(PRIORRESULTS!W89,Lookups!$A$1:$B$700,2,FALSE),"")</f>
        <v/>
      </c>
    </row>
    <row r="91" spans="1:27" x14ac:dyDescent="0.25">
      <c r="A91" t="str">
        <f>PRIORRESULTS!A90</f>
        <v>Amer, Elijah</v>
      </c>
      <c r="B91" t="str">
        <f>PRIORRESULTS!B90</f>
        <v>10SDA</v>
      </c>
      <c r="C91" t="str">
        <f>PRIORRESULTS!C90</f>
        <v>M</v>
      </c>
      <c r="E91" s="55" t="str">
        <f>IFERROR(VLOOKUP(PRIORRESULTS!D90,Lookups!$A$1:$B$700,2,FALSE),"")</f>
        <v/>
      </c>
      <c r="F91" s="55" t="str">
        <f>IFERROR(VLOOKUP(PRIORRESULTS!E90,Lookups!$A$1:$B$700,2,FALSE),"")</f>
        <v/>
      </c>
      <c r="G91" s="55">
        <f>IFERROR(VLOOKUP(PRIORRESULTS!F90,Lookups!$A$1:$B$700,2,FALSE),"")</f>
        <v>3</v>
      </c>
      <c r="H91" s="55" t="str">
        <f>IFERROR(VLOOKUP(PRIORRESULTS!G90,Lookups!$A$1:$B$700,2,FALSE),"")</f>
        <v/>
      </c>
      <c r="I91" s="55" t="str">
        <f>IFERROR(VLOOKUP(PRIORRESULTS!H90,Lookups!$A$1:$B$700,2,FALSE),"")</f>
        <v/>
      </c>
      <c r="J91" s="55" t="str">
        <f>IFERROR(VLOOKUP(PRIORRESULTS!I90,Lookups!$A$1:$B$700,2,FALSE),"")</f>
        <v/>
      </c>
      <c r="K91" s="55" t="str">
        <f>IFERROR(VLOOKUP(PRIORRESULTS!J90,Lookups!$A$1:$B$700,2,FALSE),"")</f>
        <v/>
      </c>
      <c r="L91" s="55" t="str">
        <f>IFERROR(VLOOKUP(PRIORRESULTS!K90,Lookups!$A$1:$B$700,2,FALSE),"")</f>
        <v/>
      </c>
      <c r="M91" s="55" t="str">
        <f>IFERROR(VLOOKUP(PRIORRESULTS!L90,Lookups!$A$1:$B$700,2,FALSE),"")</f>
        <v/>
      </c>
      <c r="N91" s="55" t="str">
        <f>IFERROR(VLOOKUP(PRIORRESULTS!M90,Lookups!$A$1:$B$700,2,FALSE),"")</f>
        <v/>
      </c>
      <c r="O91" s="55" t="str">
        <f>IFERROR(VLOOKUP(PRIORRESULTS!N90,Lookups!$A$1:$B$700,2,FALSE),"")</f>
        <v/>
      </c>
      <c r="P91" s="55" t="str">
        <f>IFERROR(VLOOKUP(PRIORRESULTS!O90,Lookups!$A$1:$B$700,2,FALSE),"")</f>
        <v/>
      </c>
      <c r="Q91" s="562" t="str">
        <f>IFERROR(VLOOKUP(PRIORRESULTS!L90,Lookups!$A$1:$B$700,2,FALSE),"")</f>
        <v/>
      </c>
      <c r="R91" t="str">
        <f>IFERROR(VLOOKUP(PRIORRESULTS!M90,Lookups!$A$1:$B$700,2,FALSE),"")</f>
        <v/>
      </c>
      <c r="S91" t="str">
        <f>IFERROR(VLOOKUP(PRIORRESULTS!N90,Lookups!$A$1:$B$700,2,FALSE),"")</f>
        <v/>
      </c>
      <c r="T91" t="str">
        <f>IFERROR(VLOOKUP(PRIORRESULTS!O90,Lookups!$A$1:$B$700,2,FALSE),"")</f>
        <v/>
      </c>
      <c r="U91" t="str">
        <f>IFERROR(VLOOKUP(PRIORRESULTS!P90,Lookups!$A$1:$B$700,2,FALSE),"")</f>
        <v/>
      </c>
      <c r="V91" t="str">
        <f>IFERROR(VLOOKUP(PRIORRESULTS!Q90,Lookups!$A$1:$B$700,2,FALSE),"")</f>
        <v/>
      </c>
      <c r="W91" t="str">
        <f>IFERROR(VLOOKUP(PRIORRESULTS!R90,Lookups!$A$1:$B$700,2,FALSE),"")</f>
        <v/>
      </c>
      <c r="X91" t="str">
        <f>IFERROR(VLOOKUP(PRIORRESULTS!S90,Lookups!$A$1:$B$700,2,FALSE),"")</f>
        <v/>
      </c>
      <c r="Y91" t="str">
        <f>IFERROR(VLOOKUP(PRIORRESULTS!U90,Lookups!$A$1:$B$700,2,FALSE),"")</f>
        <v/>
      </c>
      <c r="Z91" t="str">
        <f>IFERROR(VLOOKUP(PRIORRESULTS!V90,Lookups!$A$1:$B$700,2,FALSE),"")</f>
        <v/>
      </c>
      <c r="AA91" t="str">
        <f>IFERROR(VLOOKUP(PRIORRESULTS!W90,Lookups!$A$1:$B$700,2,FALSE),"")</f>
        <v/>
      </c>
    </row>
    <row r="92" spans="1:27" x14ac:dyDescent="0.25">
      <c r="A92" t="str">
        <f>PRIORRESULTS!A91</f>
        <v>McLaughlin, Matthew</v>
      </c>
      <c r="B92" t="str">
        <f>PRIORRESULTS!B91</f>
        <v>10KKN</v>
      </c>
      <c r="C92" t="str">
        <f>PRIORRESULTS!C91</f>
        <v>M</v>
      </c>
      <c r="E92" s="55" t="str">
        <f>IFERROR(VLOOKUP(PRIORRESULTS!D91,Lookups!$A$1:$B$700,2,FALSE),"")</f>
        <v/>
      </c>
      <c r="F92" s="55" t="str">
        <f>IFERROR(VLOOKUP(PRIORRESULTS!E91,Lookups!$A$1:$B$700,2,FALSE),"")</f>
        <v/>
      </c>
      <c r="G92" s="55">
        <f>IFERROR(VLOOKUP(PRIORRESULTS!F91,Lookups!$A$1:$B$700,2,FALSE),"")</f>
        <v>3</v>
      </c>
      <c r="H92" s="55" t="str">
        <f>IFERROR(VLOOKUP(PRIORRESULTS!G91,Lookups!$A$1:$B$700,2,FALSE),"")</f>
        <v/>
      </c>
      <c r="I92" s="55" t="str">
        <f>IFERROR(VLOOKUP(PRIORRESULTS!H91,Lookups!$A$1:$B$700,2,FALSE),"")</f>
        <v/>
      </c>
      <c r="J92" s="55" t="str">
        <f>IFERROR(VLOOKUP(PRIORRESULTS!I91,Lookups!$A$1:$B$700,2,FALSE),"")</f>
        <v/>
      </c>
      <c r="K92" s="55" t="str">
        <f>IFERROR(VLOOKUP(PRIORRESULTS!J91,Lookups!$A$1:$B$700,2,FALSE),"")</f>
        <v/>
      </c>
      <c r="L92" s="55" t="str">
        <f>IFERROR(VLOOKUP(PRIORRESULTS!K91,Lookups!$A$1:$B$700,2,FALSE),"")</f>
        <v/>
      </c>
      <c r="M92" s="55" t="str">
        <f>IFERROR(VLOOKUP(PRIORRESULTS!L91,Lookups!$A$1:$B$700,2,FALSE),"")</f>
        <v/>
      </c>
      <c r="N92" s="55" t="str">
        <f>IFERROR(VLOOKUP(PRIORRESULTS!M91,Lookups!$A$1:$B$700,2,FALSE),"")</f>
        <v/>
      </c>
      <c r="O92" s="55" t="str">
        <f>IFERROR(VLOOKUP(PRIORRESULTS!N91,Lookups!$A$1:$B$700,2,FALSE),"")</f>
        <v/>
      </c>
      <c r="P92" s="55" t="str">
        <f>IFERROR(VLOOKUP(PRIORRESULTS!O91,Lookups!$A$1:$B$700,2,FALSE),"")</f>
        <v/>
      </c>
      <c r="Q92" s="562" t="str">
        <f>IFERROR(VLOOKUP(PRIORRESULTS!L91,Lookups!$A$1:$B$700,2,FALSE),"")</f>
        <v/>
      </c>
      <c r="R92" t="str">
        <f>IFERROR(VLOOKUP(PRIORRESULTS!M91,Lookups!$A$1:$B$700,2,FALSE),"")</f>
        <v/>
      </c>
      <c r="S92" t="str">
        <f>IFERROR(VLOOKUP(PRIORRESULTS!N91,Lookups!$A$1:$B$700,2,FALSE),"")</f>
        <v/>
      </c>
      <c r="T92" t="str">
        <f>IFERROR(VLOOKUP(PRIORRESULTS!O91,Lookups!$A$1:$B$700,2,FALSE),"")</f>
        <v/>
      </c>
      <c r="U92" t="str">
        <f>IFERROR(VLOOKUP(PRIORRESULTS!P91,Lookups!$A$1:$B$700,2,FALSE),"")</f>
        <v/>
      </c>
      <c r="V92" t="str">
        <f>IFERROR(VLOOKUP(PRIORRESULTS!Q91,Lookups!$A$1:$B$700,2,FALSE),"")</f>
        <v/>
      </c>
      <c r="W92" t="str">
        <f>IFERROR(VLOOKUP(PRIORRESULTS!R91,Lookups!$A$1:$B$700,2,FALSE),"")</f>
        <v/>
      </c>
      <c r="X92" t="str">
        <f>IFERROR(VLOOKUP(PRIORRESULTS!S91,Lookups!$A$1:$B$700,2,FALSE),"")</f>
        <v/>
      </c>
      <c r="Y92" t="str">
        <f>IFERROR(VLOOKUP(PRIORRESULTS!U91,Lookups!$A$1:$B$700,2,FALSE),"")</f>
        <v/>
      </c>
      <c r="Z92" t="str">
        <f>IFERROR(VLOOKUP(PRIORRESULTS!V91,Lookups!$A$1:$B$700,2,FALSE),"")</f>
        <v/>
      </c>
      <c r="AA92" t="str">
        <f>IFERROR(VLOOKUP(PRIORRESULTS!W91,Lookups!$A$1:$B$700,2,FALSE),"")</f>
        <v/>
      </c>
    </row>
    <row r="93" spans="1:27" x14ac:dyDescent="0.25">
      <c r="A93" t="str">
        <f>PRIORRESULTS!A92</f>
        <v>O'Malley, Hope</v>
      </c>
      <c r="B93" t="str">
        <f>PRIORRESULTS!B92</f>
        <v>10EGQ</v>
      </c>
      <c r="C93" t="str">
        <f>PRIORRESULTS!C92</f>
        <v>F</v>
      </c>
      <c r="E93" s="55" t="str">
        <f>IFERROR(VLOOKUP(PRIORRESULTS!D92,Lookups!$A$1:$B$700,2,FALSE),"")</f>
        <v/>
      </c>
      <c r="F93" s="55" t="str">
        <f>IFERROR(VLOOKUP(PRIORRESULTS!E92,Lookups!$A$1:$B$700,2,FALSE),"")</f>
        <v/>
      </c>
      <c r="G93" s="55">
        <f>IFERROR(VLOOKUP(PRIORRESULTS!F92,Lookups!$A$1:$B$700,2,FALSE),"")</f>
        <v>3</v>
      </c>
      <c r="H93" s="55" t="str">
        <f>IFERROR(VLOOKUP(PRIORRESULTS!G92,Lookups!$A$1:$B$700,2,FALSE),"")</f>
        <v/>
      </c>
      <c r="I93" s="55" t="str">
        <f>IFERROR(VLOOKUP(PRIORRESULTS!H92,Lookups!$A$1:$B$700,2,FALSE),"")</f>
        <v/>
      </c>
      <c r="J93" s="55" t="str">
        <f>IFERROR(VLOOKUP(PRIORRESULTS!I92,Lookups!$A$1:$B$700,2,FALSE),"")</f>
        <v/>
      </c>
      <c r="K93" s="55" t="str">
        <f>IFERROR(VLOOKUP(PRIORRESULTS!J92,Lookups!$A$1:$B$700,2,FALSE),"")</f>
        <v/>
      </c>
      <c r="L93" s="55" t="str">
        <f>IFERROR(VLOOKUP(PRIORRESULTS!K92,Lookups!$A$1:$B$700,2,FALSE),"")</f>
        <v/>
      </c>
      <c r="M93" s="55" t="str">
        <f>IFERROR(VLOOKUP(PRIORRESULTS!L92,Lookups!$A$1:$B$700,2,FALSE),"")</f>
        <v/>
      </c>
      <c r="N93" s="55" t="str">
        <f>IFERROR(VLOOKUP(PRIORRESULTS!M92,Lookups!$A$1:$B$700,2,FALSE),"")</f>
        <v/>
      </c>
      <c r="O93" s="55" t="str">
        <f>IFERROR(VLOOKUP(PRIORRESULTS!N92,Lookups!$A$1:$B$700,2,FALSE),"")</f>
        <v/>
      </c>
      <c r="P93" s="55" t="str">
        <f>IFERROR(VLOOKUP(PRIORRESULTS!O92,Lookups!$A$1:$B$700,2,FALSE),"")</f>
        <v/>
      </c>
      <c r="Q93" s="562" t="str">
        <f>IFERROR(VLOOKUP(PRIORRESULTS!L92,Lookups!$A$1:$B$700,2,FALSE),"")</f>
        <v/>
      </c>
      <c r="R93" t="str">
        <f>IFERROR(VLOOKUP(PRIORRESULTS!M92,Lookups!$A$1:$B$700,2,FALSE),"")</f>
        <v/>
      </c>
      <c r="S93" t="str">
        <f>IFERROR(VLOOKUP(PRIORRESULTS!N92,Lookups!$A$1:$B$700,2,FALSE),"")</f>
        <v/>
      </c>
      <c r="T93" t="str">
        <f>IFERROR(VLOOKUP(PRIORRESULTS!O92,Lookups!$A$1:$B$700,2,FALSE),"")</f>
        <v/>
      </c>
      <c r="U93" t="str">
        <f>IFERROR(VLOOKUP(PRIORRESULTS!P92,Lookups!$A$1:$B$700,2,FALSE),"")</f>
        <v/>
      </c>
      <c r="V93" t="str">
        <f>IFERROR(VLOOKUP(PRIORRESULTS!Q92,Lookups!$A$1:$B$700,2,FALSE),"")</f>
        <v/>
      </c>
      <c r="W93" t="str">
        <f>IFERROR(VLOOKUP(PRIORRESULTS!R92,Lookups!$A$1:$B$700,2,FALSE),"")</f>
        <v/>
      </c>
      <c r="X93" t="str">
        <f>IFERROR(VLOOKUP(PRIORRESULTS!S92,Lookups!$A$1:$B$700,2,FALSE),"")</f>
        <v/>
      </c>
      <c r="Y93" t="str">
        <f>IFERROR(VLOOKUP(PRIORRESULTS!U92,Lookups!$A$1:$B$700,2,FALSE),"")</f>
        <v/>
      </c>
      <c r="Z93" t="str">
        <f>IFERROR(VLOOKUP(PRIORRESULTS!V92,Lookups!$A$1:$B$700,2,FALSE),"")</f>
        <v/>
      </c>
      <c r="AA93" t="str">
        <f>IFERROR(VLOOKUP(PRIORRESULTS!W92,Lookups!$A$1:$B$700,2,FALSE),"")</f>
        <v/>
      </c>
    </row>
    <row r="94" spans="1:27" x14ac:dyDescent="0.25">
      <c r="A94" t="str">
        <f>PRIORRESULTS!A93</f>
        <v>Owusu-Sekyere, Bethny</v>
      </c>
      <c r="B94" t="str">
        <f>PRIORRESULTS!B93</f>
        <v>10ZI</v>
      </c>
      <c r="C94" t="str">
        <f>PRIORRESULTS!C93</f>
        <v>F</v>
      </c>
      <c r="E94" s="55" t="str">
        <f>IFERROR(VLOOKUP(PRIORRESULTS!D93,Lookups!$A$1:$B$700,2,FALSE),"")</f>
        <v/>
      </c>
      <c r="F94" s="55" t="str">
        <f>IFERROR(VLOOKUP(PRIORRESULTS!E93,Lookups!$A$1:$B$700,2,FALSE),"")</f>
        <v/>
      </c>
      <c r="G94" s="55">
        <f>IFERROR(VLOOKUP(PRIORRESULTS!F93,Lookups!$A$1:$B$700,2,FALSE),"")</f>
        <v>3</v>
      </c>
      <c r="H94" s="55" t="str">
        <f>IFERROR(VLOOKUP(PRIORRESULTS!G93,Lookups!$A$1:$B$700,2,FALSE),"")</f>
        <v/>
      </c>
      <c r="I94" s="55" t="str">
        <f>IFERROR(VLOOKUP(PRIORRESULTS!H93,Lookups!$A$1:$B$700,2,FALSE),"")</f>
        <v/>
      </c>
      <c r="J94" s="55" t="str">
        <f>IFERROR(VLOOKUP(PRIORRESULTS!I93,Lookups!$A$1:$B$700,2,FALSE),"")</f>
        <v/>
      </c>
      <c r="K94" s="55" t="str">
        <f>IFERROR(VLOOKUP(PRIORRESULTS!J93,Lookups!$A$1:$B$700,2,FALSE),"")</f>
        <v/>
      </c>
      <c r="L94" s="55" t="str">
        <f>IFERROR(VLOOKUP(PRIORRESULTS!K93,Lookups!$A$1:$B$700,2,FALSE),"")</f>
        <v/>
      </c>
      <c r="M94" s="55" t="str">
        <f>IFERROR(VLOOKUP(PRIORRESULTS!L93,Lookups!$A$1:$B$700,2,FALSE),"")</f>
        <v/>
      </c>
      <c r="N94" s="55" t="str">
        <f>IFERROR(VLOOKUP(PRIORRESULTS!M93,Lookups!$A$1:$B$700,2,FALSE),"")</f>
        <v/>
      </c>
      <c r="O94" s="55" t="str">
        <f>IFERROR(VLOOKUP(PRIORRESULTS!N93,Lookups!$A$1:$B$700,2,FALSE),"")</f>
        <v/>
      </c>
      <c r="P94" s="55" t="str">
        <f>IFERROR(VLOOKUP(PRIORRESULTS!O93,Lookups!$A$1:$B$700,2,FALSE),"")</f>
        <v/>
      </c>
      <c r="Q94" s="562" t="str">
        <f>IFERROR(VLOOKUP(PRIORRESULTS!L93,Lookups!$A$1:$B$700,2,FALSE),"")</f>
        <v/>
      </c>
      <c r="R94" t="str">
        <f>IFERROR(VLOOKUP(PRIORRESULTS!M93,Lookups!$A$1:$B$700,2,FALSE),"")</f>
        <v/>
      </c>
      <c r="S94" t="str">
        <f>IFERROR(VLOOKUP(PRIORRESULTS!N93,Lookups!$A$1:$B$700,2,FALSE),"")</f>
        <v/>
      </c>
      <c r="T94" t="str">
        <f>IFERROR(VLOOKUP(PRIORRESULTS!O93,Lookups!$A$1:$B$700,2,FALSE),"")</f>
        <v/>
      </c>
      <c r="U94" t="str">
        <f>IFERROR(VLOOKUP(PRIORRESULTS!P93,Lookups!$A$1:$B$700,2,FALSE),"")</f>
        <v/>
      </c>
      <c r="V94" t="str">
        <f>IFERROR(VLOOKUP(PRIORRESULTS!Q93,Lookups!$A$1:$B$700,2,FALSE),"")</f>
        <v/>
      </c>
      <c r="W94" t="str">
        <f>IFERROR(VLOOKUP(PRIORRESULTS!R93,Lookups!$A$1:$B$700,2,FALSE),"")</f>
        <v/>
      </c>
      <c r="X94" t="str">
        <f>IFERROR(VLOOKUP(PRIORRESULTS!S93,Lookups!$A$1:$B$700,2,FALSE),"")</f>
        <v/>
      </c>
      <c r="Y94" t="str">
        <f>IFERROR(VLOOKUP(PRIORRESULTS!U93,Lookups!$A$1:$B$700,2,FALSE),"")</f>
        <v/>
      </c>
      <c r="Z94" t="str">
        <f>IFERROR(VLOOKUP(PRIORRESULTS!V93,Lookups!$A$1:$B$700,2,FALSE),"")</f>
        <v/>
      </c>
      <c r="AA94" t="str">
        <f>IFERROR(VLOOKUP(PRIORRESULTS!W93,Lookups!$A$1:$B$700,2,FALSE),"")</f>
        <v/>
      </c>
    </row>
    <row r="95" spans="1:27" x14ac:dyDescent="0.25">
      <c r="A95" t="str">
        <f>PRIORRESULTS!A94</f>
        <v>Affoh, Anthony</v>
      </c>
      <c r="B95" t="str">
        <f>PRIORRESULTS!B94</f>
        <v>10KKN</v>
      </c>
      <c r="C95" t="str">
        <f>PRIORRESULTS!C94</f>
        <v>M</v>
      </c>
      <c r="E95" s="55" t="str">
        <f>IFERROR(VLOOKUP(PRIORRESULTS!D94,Lookups!$A$1:$B$700,2,FALSE),"")</f>
        <v/>
      </c>
      <c r="F95" s="55" t="str">
        <f>IFERROR(VLOOKUP(PRIORRESULTS!E94,Lookups!$A$1:$B$700,2,FALSE),"")</f>
        <v/>
      </c>
      <c r="G95" s="55">
        <f>IFERROR(VLOOKUP(PRIORRESULTS!F94,Lookups!$A$1:$B$700,2,FALSE),"")</f>
        <v>4</v>
      </c>
      <c r="H95" s="55" t="str">
        <f>IFERROR(VLOOKUP(PRIORRESULTS!G94,Lookups!$A$1:$B$700,2,FALSE),"")</f>
        <v/>
      </c>
      <c r="I95" s="55" t="str">
        <f>IFERROR(VLOOKUP(PRIORRESULTS!H94,Lookups!$A$1:$B$700,2,FALSE),"")</f>
        <v/>
      </c>
      <c r="J95" s="55" t="str">
        <f>IFERROR(VLOOKUP(PRIORRESULTS!I94,Lookups!$A$1:$B$700,2,FALSE),"")</f>
        <v/>
      </c>
      <c r="K95" s="55" t="str">
        <f>IFERROR(VLOOKUP(PRIORRESULTS!J94,Lookups!$A$1:$B$700,2,FALSE),"")</f>
        <v/>
      </c>
      <c r="L95" s="55" t="str">
        <f>IFERROR(VLOOKUP(PRIORRESULTS!K94,Lookups!$A$1:$B$700,2,FALSE),"")</f>
        <v/>
      </c>
      <c r="M95" s="55" t="str">
        <f>IFERROR(VLOOKUP(PRIORRESULTS!L94,Lookups!$A$1:$B$700,2,FALSE),"")</f>
        <v/>
      </c>
      <c r="N95" s="55" t="str">
        <f>IFERROR(VLOOKUP(PRIORRESULTS!M94,Lookups!$A$1:$B$700,2,FALSE),"")</f>
        <v/>
      </c>
      <c r="O95" s="55" t="str">
        <f>IFERROR(VLOOKUP(PRIORRESULTS!N94,Lookups!$A$1:$B$700,2,FALSE),"")</f>
        <v/>
      </c>
      <c r="P95" s="55" t="str">
        <f>IFERROR(VLOOKUP(PRIORRESULTS!O94,Lookups!$A$1:$B$700,2,FALSE),"")</f>
        <v/>
      </c>
      <c r="Q95" s="562" t="str">
        <f>IFERROR(VLOOKUP(PRIORRESULTS!L94,Lookups!$A$1:$B$700,2,FALSE),"")</f>
        <v/>
      </c>
      <c r="R95" t="str">
        <f>IFERROR(VLOOKUP(PRIORRESULTS!M94,Lookups!$A$1:$B$700,2,FALSE),"")</f>
        <v/>
      </c>
      <c r="S95" t="str">
        <f>IFERROR(VLOOKUP(PRIORRESULTS!N94,Lookups!$A$1:$B$700,2,FALSE),"")</f>
        <v/>
      </c>
      <c r="T95" t="str">
        <f>IFERROR(VLOOKUP(PRIORRESULTS!O94,Lookups!$A$1:$B$700,2,FALSE),"")</f>
        <v/>
      </c>
      <c r="U95" t="str">
        <f>IFERROR(VLOOKUP(PRIORRESULTS!P94,Lookups!$A$1:$B$700,2,FALSE),"")</f>
        <v/>
      </c>
      <c r="V95" t="str">
        <f>IFERROR(VLOOKUP(PRIORRESULTS!Q94,Lookups!$A$1:$B$700,2,FALSE),"")</f>
        <v/>
      </c>
      <c r="W95" t="str">
        <f>IFERROR(VLOOKUP(PRIORRESULTS!R94,Lookups!$A$1:$B$700,2,FALSE),"")</f>
        <v/>
      </c>
      <c r="X95" t="str">
        <f>IFERROR(VLOOKUP(PRIORRESULTS!S94,Lookups!$A$1:$B$700,2,FALSE),"")</f>
        <v/>
      </c>
      <c r="Y95" t="str">
        <f>IFERROR(VLOOKUP(PRIORRESULTS!U94,Lookups!$A$1:$B$700,2,FALSE),"")</f>
        <v/>
      </c>
      <c r="Z95" t="str">
        <f>IFERROR(VLOOKUP(PRIORRESULTS!V94,Lookups!$A$1:$B$700,2,FALSE),"")</f>
        <v/>
      </c>
      <c r="AA95" t="str">
        <f>IFERROR(VLOOKUP(PRIORRESULTS!W94,Lookups!$A$1:$B$700,2,FALSE),"")</f>
        <v/>
      </c>
    </row>
    <row r="96" spans="1:27" x14ac:dyDescent="0.25">
      <c r="A96" t="str">
        <f>PRIORRESULTS!A95</f>
        <v>Amboe-Frou, Brandon</v>
      </c>
      <c r="B96" t="str">
        <f>PRIORRESULTS!B95</f>
        <v>10ZI</v>
      </c>
      <c r="C96" t="str">
        <f>PRIORRESULTS!C95</f>
        <v>M</v>
      </c>
      <c r="E96" s="55" t="str">
        <f>IFERROR(VLOOKUP(PRIORRESULTS!D95,Lookups!$A$1:$B$700,2,FALSE),"")</f>
        <v/>
      </c>
      <c r="F96" s="55" t="str">
        <f>IFERROR(VLOOKUP(PRIORRESULTS!E95,Lookups!$A$1:$B$700,2,FALSE),"")</f>
        <v/>
      </c>
      <c r="G96" s="55">
        <f>IFERROR(VLOOKUP(PRIORRESULTS!F95,Lookups!$A$1:$B$700,2,FALSE),"")</f>
        <v>4</v>
      </c>
      <c r="H96" s="55" t="str">
        <f>IFERROR(VLOOKUP(PRIORRESULTS!G95,Lookups!$A$1:$B$700,2,FALSE),"")</f>
        <v/>
      </c>
      <c r="I96" s="55" t="str">
        <f>IFERROR(VLOOKUP(PRIORRESULTS!H95,Lookups!$A$1:$B$700,2,FALSE),"")</f>
        <v/>
      </c>
      <c r="J96" s="55" t="str">
        <f>IFERROR(VLOOKUP(PRIORRESULTS!I95,Lookups!$A$1:$B$700,2,FALSE),"")</f>
        <v/>
      </c>
      <c r="K96" s="55" t="str">
        <f>IFERROR(VLOOKUP(PRIORRESULTS!J95,Lookups!$A$1:$B$700,2,FALSE),"")</f>
        <v/>
      </c>
      <c r="L96" s="55" t="str">
        <f>IFERROR(VLOOKUP(PRIORRESULTS!K95,Lookups!$A$1:$B$700,2,FALSE),"")</f>
        <v/>
      </c>
      <c r="M96" s="55" t="str">
        <f>IFERROR(VLOOKUP(PRIORRESULTS!L95,Lookups!$A$1:$B$700,2,FALSE),"")</f>
        <v/>
      </c>
      <c r="N96" s="55" t="str">
        <f>IFERROR(VLOOKUP(PRIORRESULTS!M95,Lookups!$A$1:$B$700,2,FALSE),"")</f>
        <v/>
      </c>
      <c r="O96" s="55" t="str">
        <f>IFERROR(VLOOKUP(PRIORRESULTS!N95,Lookups!$A$1:$B$700,2,FALSE),"")</f>
        <v/>
      </c>
      <c r="P96" s="55" t="str">
        <f>IFERROR(VLOOKUP(PRIORRESULTS!O95,Lookups!$A$1:$B$700,2,FALSE),"")</f>
        <v/>
      </c>
      <c r="Q96" s="562" t="str">
        <f>IFERROR(VLOOKUP(PRIORRESULTS!L95,Lookups!$A$1:$B$700,2,FALSE),"")</f>
        <v/>
      </c>
      <c r="R96" t="str">
        <f>IFERROR(VLOOKUP(PRIORRESULTS!M95,Lookups!$A$1:$B$700,2,FALSE),"")</f>
        <v/>
      </c>
      <c r="S96" t="str">
        <f>IFERROR(VLOOKUP(PRIORRESULTS!N95,Lookups!$A$1:$B$700,2,FALSE),"")</f>
        <v/>
      </c>
      <c r="T96" t="str">
        <f>IFERROR(VLOOKUP(PRIORRESULTS!O95,Lookups!$A$1:$B$700,2,FALSE),"")</f>
        <v/>
      </c>
      <c r="U96" t="str">
        <f>IFERROR(VLOOKUP(PRIORRESULTS!P95,Lookups!$A$1:$B$700,2,FALSE),"")</f>
        <v/>
      </c>
      <c r="V96" t="str">
        <f>IFERROR(VLOOKUP(PRIORRESULTS!Q95,Lookups!$A$1:$B$700,2,FALSE),"")</f>
        <v/>
      </c>
      <c r="W96" t="str">
        <f>IFERROR(VLOOKUP(PRIORRESULTS!R95,Lookups!$A$1:$B$700,2,FALSE),"")</f>
        <v/>
      </c>
      <c r="X96" t="str">
        <f>IFERROR(VLOOKUP(PRIORRESULTS!S95,Lookups!$A$1:$B$700,2,FALSE),"")</f>
        <v/>
      </c>
      <c r="Y96" t="str">
        <f>IFERROR(VLOOKUP(PRIORRESULTS!U95,Lookups!$A$1:$B$700,2,FALSE),"")</f>
        <v/>
      </c>
      <c r="Z96" t="str">
        <f>IFERROR(VLOOKUP(PRIORRESULTS!V95,Lookups!$A$1:$B$700,2,FALSE),"")</f>
        <v/>
      </c>
      <c r="AA96" t="str">
        <f>IFERROR(VLOOKUP(PRIORRESULTS!W95,Lookups!$A$1:$B$700,2,FALSE),"")</f>
        <v/>
      </c>
    </row>
    <row r="97" spans="1:27" x14ac:dyDescent="0.25">
      <c r="A97" t="str">
        <f>PRIORRESULTS!A96</f>
        <v>Jones, Finlay</v>
      </c>
      <c r="B97" t="str">
        <f>PRIORRESULTS!B96</f>
        <v>10WE</v>
      </c>
      <c r="C97" t="str">
        <f>PRIORRESULTS!C96</f>
        <v>M</v>
      </c>
      <c r="E97" s="55" t="str">
        <f>IFERROR(VLOOKUP(PRIORRESULTS!D96,Lookups!$A$1:$B$700,2,FALSE),"")</f>
        <v/>
      </c>
      <c r="F97" s="55" t="str">
        <f>IFERROR(VLOOKUP(PRIORRESULTS!E96,Lookups!$A$1:$B$700,2,FALSE),"")</f>
        <v/>
      </c>
      <c r="G97" s="55">
        <f>IFERROR(VLOOKUP(PRIORRESULTS!F96,Lookups!$A$1:$B$700,2,FALSE),"")</f>
        <v>4</v>
      </c>
      <c r="H97" s="55" t="str">
        <f>IFERROR(VLOOKUP(PRIORRESULTS!G96,Lookups!$A$1:$B$700,2,FALSE),"")</f>
        <v/>
      </c>
      <c r="I97" s="55" t="str">
        <f>IFERROR(VLOOKUP(PRIORRESULTS!H96,Lookups!$A$1:$B$700,2,FALSE),"")</f>
        <v/>
      </c>
      <c r="J97" s="55" t="str">
        <f>IFERROR(VLOOKUP(PRIORRESULTS!I96,Lookups!$A$1:$B$700,2,FALSE),"")</f>
        <v/>
      </c>
      <c r="K97" s="55" t="str">
        <f>IFERROR(VLOOKUP(PRIORRESULTS!J96,Lookups!$A$1:$B$700,2,FALSE),"")</f>
        <v/>
      </c>
      <c r="L97" s="55" t="str">
        <f>IFERROR(VLOOKUP(PRIORRESULTS!K96,Lookups!$A$1:$B$700,2,FALSE),"")</f>
        <v/>
      </c>
      <c r="M97" s="55" t="str">
        <f>IFERROR(VLOOKUP(PRIORRESULTS!L96,Lookups!$A$1:$B$700,2,FALSE),"")</f>
        <v/>
      </c>
      <c r="N97" s="55" t="str">
        <f>IFERROR(VLOOKUP(PRIORRESULTS!M96,Lookups!$A$1:$B$700,2,FALSE),"")</f>
        <v/>
      </c>
      <c r="O97" s="55" t="str">
        <f>IFERROR(VLOOKUP(PRIORRESULTS!N96,Lookups!$A$1:$B$700,2,FALSE),"")</f>
        <v/>
      </c>
      <c r="P97" s="55" t="str">
        <f>IFERROR(VLOOKUP(PRIORRESULTS!O96,Lookups!$A$1:$B$700,2,FALSE),"")</f>
        <v/>
      </c>
      <c r="Q97" s="562" t="str">
        <f>IFERROR(VLOOKUP(PRIORRESULTS!L96,Lookups!$A$1:$B$700,2,FALSE),"")</f>
        <v/>
      </c>
      <c r="R97" t="str">
        <f>IFERROR(VLOOKUP(PRIORRESULTS!M96,Lookups!$A$1:$B$700,2,FALSE),"")</f>
        <v/>
      </c>
      <c r="S97" t="str">
        <f>IFERROR(VLOOKUP(PRIORRESULTS!N96,Lookups!$A$1:$B$700,2,FALSE),"")</f>
        <v/>
      </c>
      <c r="T97" t="str">
        <f>IFERROR(VLOOKUP(PRIORRESULTS!O96,Lookups!$A$1:$B$700,2,FALSE),"")</f>
        <v/>
      </c>
      <c r="U97" t="str">
        <f>IFERROR(VLOOKUP(PRIORRESULTS!P96,Lookups!$A$1:$B$700,2,FALSE),"")</f>
        <v/>
      </c>
      <c r="V97" t="str">
        <f>IFERROR(VLOOKUP(PRIORRESULTS!Q96,Lookups!$A$1:$B$700,2,FALSE),"")</f>
        <v/>
      </c>
      <c r="W97" t="str">
        <f>IFERROR(VLOOKUP(PRIORRESULTS!R96,Lookups!$A$1:$B$700,2,FALSE),"")</f>
        <v/>
      </c>
      <c r="X97" t="str">
        <f>IFERROR(VLOOKUP(PRIORRESULTS!S96,Lookups!$A$1:$B$700,2,FALSE),"")</f>
        <v/>
      </c>
      <c r="Y97" t="str">
        <f>IFERROR(VLOOKUP(PRIORRESULTS!U96,Lookups!$A$1:$B$700,2,FALSE),"")</f>
        <v/>
      </c>
      <c r="Z97" t="str">
        <f>IFERROR(VLOOKUP(PRIORRESULTS!V96,Lookups!$A$1:$B$700,2,FALSE),"")</f>
        <v/>
      </c>
      <c r="AA97" t="str">
        <f>IFERROR(VLOOKUP(PRIORRESULTS!W96,Lookups!$A$1:$B$700,2,FALSE),"")</f>
        <v/>
      </c>
    </row>
    <row r="98" spans="1:27" x14ac:dyDescent="0.25">
      <c r="A98" t="str">
        <f>PRIORRESULTS!A97</f>
        <v>Makanjuola, Oluwafeolami</v>
      </c>
      <c r="B98" t="str">
        <f>PRIORRESULTS!B97</f>
        <v>10JNE</v>
      </c>
      <c r="C98" t="str">
        <f>PRIORRESULTS!C97</f>
        <v>M</v>
      </c>
      <c r="E98" s="55" t="str">
        <f>IFERROR(VLOOKUP(PRIORRESULTS!D97,Lookups!$A$1:$B$700,2,FALSE),"")</f>
        <v/>
      </c>
      <c r="F98" s="55" t="str">
        <f>IFERROR(VLOOKUP(PRIORRESULTS!E97,Lookups!$A$1:$B$700,2,FALSE),"")</f>
        <v/>
      </c>
      <c r="G98" s="55">
        <f>IFERROR(VLOOKUP(PRIORRESULTS!F97,Lookups!$A$1:$B$700,2,FALSE),"")</f>
        <v>4</v>
      </c>
      <c r="H98" s="55" t="str">
        <f>IFERROR(VLOOKUP(PRIORRESULTS!G97,Lookups!$A$1:$B$700,2,FALSE),"")</f>
        <v/>
      </c>
      <c r="I98" s="55" t="str">
        <f>IFERROR(VLOOKUP(PRIORRESULTS!H97,Lookups!$A$1:$B$700,2,FALSE),"")</f>
        <v/>
      </c>
      <c r="J98" s="55" t="str">
        <f>IFERROR(VLOOKUP(PRIORRESULTS!I97,Lookups!$A$1:$B$700,2,FALSE),"")</f>
        <v/>
      </c>
      <c r="K98" s="55" t="str">
        <f>IFERROR(VLOOKUP(PRIORRESULTS!J97,Lookups!$A$1:$B$700,2,FALSE),"")</f>
        <v/>
      </c>
      <c r="L98" s="55" t="str">
        <f>IFERROR(VLOOKUP(PRIORRESULTS!K97,Lookups!$A$1:$B$700,2,FALSE),"")</f>
        <v/>
      </c>
      <c r="M98" s="55" t="str">
        <f>IFERROR(VLOOKUP(PRIORRESULTS!L97,Lookups!$A$1:$B$700,2,FALSE),"")</f>
        <v/>
      </c>
      <c r="N98" s="55" t="str">
        <f>IFERROR(VLOOKUP(PRIORRESULTS!M97,Lookups!$A$1:$B$700,2,FALSE),"")</f>
        <v/>
      </c>
      <c r="O98" s="55" t="str">
        <f>IFERROR(VLOOKUP(PRIORRESULTS!N97,Lookups!$A$1:$B$700,2,FALSE),"")</f>
        <v/>
      </c>
      <c r="P98" s="55" t="str">
        <f>IFERROR(VLOOKUP(PRIORRESULTS!O97,Lookups!$A$1:$B$700,2,FALSE),"")</f>
        <v/>
      </c>
      <c r="Q98" s="562" t="str">
        <f>IFERROR(VLOOKUP(PRIORRESULTS!L97,Lookups!$A$1:$B$700,2,FALSE),"")</f>
        <v/>
      </c>
      <c r="R98" t="str">
        <f>IFERROR(VLOOKUP(PRIORRESULTS!M97,Lookups!$A$1:$B$700,2,FALSE),"")</f>
        <v/>
      </c>
      <c r="S98" t="str">
        <f>IFERROR(VLOOKUP(PRIORRESULTS!N97,Lookups!$A$1:$B$700,2,FALSE),"")</f>
        <v/>
      </c>
      <c r="T98" t="str">
        <f>IFERROR(VLOOKUP(PRIORRESULTS!O97,Lookups!$A$1:$B$700,2,FALSE),"")</f>
        <v/>
      </c>
      <c r="U98" t="str">
        <f>IFERROR(VLOOKUP(PRIORRESULTS!P97,Lookups!$A$1:$B$700,2,FALSE),"")</f>
        <v/>
      </c>
      <c r="V98" t="str">
        <f>IFERROR(VLOOKUP(PRIORRESULTS!Q97,Lookups!$A$1:$B$700,2,FALSE),"")</f>
        <v/>
      </c>
      <c r="W98" t="str">
        <f>IFERROR(VLOOKUP(PRIORRESULTS!R97,Lookups!$A$1:$B$700,2,FALSE),"")</f>
        <v/>
      </c>
      <c r="X98" t="str">
        <f>IFERROR(VLOOKUP(PRIORRESULTS!S97,Lookups!$A$1:$B$700,2,FALSE),"")</f>
        <v/>
      </c>
      <c r="Y98" t="str">
        <f>IFERROR(VLOOKUP(PRIORRESULTS!U97,Lookups!$A$1:$B$700,2,FALSE),"")</f>
        <v/>
      </c>
      <c r="Z98" t="str">
        <f>IFERROR(VLOOKUP(PRIORRESULTS!V97,Lookups!$A$1:$B$700,2,FALSE),"")</f>
        <v/>
      </c>
      <c r="AA98" t="str">
        <f>IFERROR(VLOOKUP(PRIORRESULTS!W97,Lookups!$A$1:$B$700,2,FALSE),"")</f>
        <v/>
      </c>
    </row>
    <row r="99" spans="1:27" x14ac:dyDescent="0.25">
      <c r="A99" t="str">
        <f>PRIORRESULTS!A98</f>
        <v>McCann, James</v>
      </c>
      <c r="B99" t="str">
        <f>PRIORRESULTS!B98</f>
        <v>10SPI</v>
      </c>
      <c r="C99" t="str">
        <f>PRIORRESULTS!C98</f>
        <v>M</v>
      </c>
      <c r="E99" s="55" t="str">
        <f>IFERROR(VLOOKUP(PRIORRESULTS!D98,Lookups!$A$1:$B$700,2,FALSE),"")</f>
        <v/>
      </c>
      <c r="F99" s="55" t="str">
        <f>IFERROR(VLOOKUP(PRIORRESULTS!E98,Lookups!$A$1:$B$700,2,FALSE),"")</f>
        <v/>
      </c>
      <c r="G99" s="55">
        <f>IFERROR(VLOOKUP(PRIORRESULTS!F98,Lookups!$A$1:$B$700,2,FALSE),"")</f>
        <v>4</v>
      </c>
      <c r="H99" s="55" t="str">
        <f>IFERROR(VLOOKUP(PRIORRESULTS!G98,Lookups!$A$1:$B$700,2,FALSE),"")</f>
        <v/>
      </c>
      <c r="I99" s="55" t="str">
        <f>IFERROR(VLOOKUP(PRIORRESULTS!H98,Lookups!$A$1:$B$700,2,FALSE),"")</f>
        <v/>
      </c>
      <c r="J99" s="55" t="str">
        <f>IFERROR(VLOOKUP(PRIORRESULTS!I98,Lookups!$A$1:$B$700,2,FALSE),"")</f>
        <v/>
      </c>
      <c r="K99" s="55" t="str">
        <f>IFERROR(VLOOKUP(PRIORRESULTS!J98,Lookups!$A$1:$B$700,2,FALSE),"")</f>
        <v/>
      </c>
      <c r="L99" s="55" t="str">
        <f>IFERROR(VLOOKUP(PRIORRESULTS!K98,Lookups!$A$1:$B$700,2,FALSE),"")</f>
        <v/>
      </c>
      <c r="M99" s="55" t="str">
        <f>IFERROR(VLOOKUP(PRIORRESULTS!L98,Lookups!$A$1:$B$700,2,FALSE),"")</f>
        <v/>
      </c>
      <c r="N99" s="55" t="str">
        <f>IFERROR(VLOOKUP(PRIORRESULTS!M98,Lookups!$A$1:$B$700,2,FALSE),"")</f>
        <v/>
      </c>
      <c r="O99" s="55" t="str">
        <f>IFERROR(VLOOKUP(PRIORRESULTS!N98,Lookups!$A$1:$B$700,2,FALSE),"")</f>
        <v/>
      </c>
      <c r="P99" s="55" t="str">
        <f>IFERROR(VLOOKUP(PRIORRESULTS!O98,Lookups!$A$1:$B$700,2,FALSE),"")</f>
        <v/>
      </c>
      <c r="Q99" s="562" t="str">
        <f>IFERROR(VLOOKUP(PRIORRESULTS!L98,Lookups!$A$1:$B$700,2,FALSE),"")</f>
        <v/>
      </c>
      <c r="R99" t="str">
        <f>IFERROR(VLOOKUP(PRIORRESULTS!M98,Lookups!$A$1:$B$700,2,FALSE),"")</f>
        <v/>
      </c>
      <c r="S99" t="str">
        <f>IFERROR(VLOOKUP(PRIORRESULTS!N98,Lookups!$A$1:$B$700,2,FALSE),"")</f>
        <v/>
      </c>
      <c r="T99" t="str">
        <f>IFERROR(VLOOKUP(PRIORRESULTS!O98,Lookups!$A$1:$B$700,2,FALSE),"")</f>
        <v/>
      </c>
      <c r="U99" t="str">
        <f>IFERROR(VLOOKUP(PRIORRESULTS!P98,Lookups!$A$1:$B$700,2,FALSE),"")</f>
        <v/>
      </c>
      <c r="V99" t="str">
        <f>IFERROR(VLOOKUP(PRIORRESULTS!Q98,Lookups!$A$1:$B$700,2,FALSE),"")</f>
        <v/>
      </c>
      <c r="W99" t="str">
        <f>IFERROR(VLOOKUP(PRIORRESULTS!R98,Lookups!$A$1:$B$700,2,FALSE),"")</f>
        <v/>
      </c>
      <c r="X99" t="str">
        <f>IFERROR(VLOOKUP(PRIORRESULTS!S98,Lookups!$A$1:$B$700,2,FALSE),"")</f>
        <v/>
      </c>
      <c r="Y99" t="str">
        <f>IFERROR(VLOOKUP(PRIORRESULTS!U98,Lookups!$A$1:$B$700,2,FALSE),"")</f>
        <v/>
      </c>
      <c r="Z99" t="str">
        <f>IFERROR(VLOOKUP(PRIORRESULTS!V98,Lookups!$A$1:$B$700,2,FALSE),"")</f>
        <v/>
      </c>
      <c r="AA99" t="str">
        <f>IFERROR(VLOOKUP(PRIORRESULTS!W98,Lookups!$A$1:$B$700,2,FALSE),"")</f>
        <v/>
      </c>
    </row>
    <row r="100" spans="1:27" x14ac:dyDescent="0.25">
      <c r="A100" t="str">
        <f>PRIORRESULTS!A99</f>
        <v>Sinkamba, Louisa</v>
      </c>
      <c r="B100" t="str">
        <f>PRIORRESULTS!B99</f>
        <v>10WE</v>
      </c>
      <c r="C100" t="str">
        <f>PRIORRESULTS!C99</f>
        <v>F</v>
      </c>
      <c r="E100" s="55" t="str">
        <f>IFERROR(VLOOKUP(PRIORRESULTS!D99,Lookups!$A$1:$B$700,2,FALSE),"")</f>
        <v/>
      </c>
      <c r="F100" s="55" t="str">
        <f>IFERROR(VLOOKUP(PRIORRESULTS!E99,Lookups!$A$1:$B$700,2,FALSE),"")</f>
        <v/>
      </c>
      <c r="G100" s="55">
        <f>IFERROR(VLOOKUP(PRIORRESULTS!F99,Lookups!$A$1:$B$700,2,FALSE),"")</f>
        <v>4</v>
      </c>
      <c r="H100" s="55" t="str">
        <f>IFERROR(VLOOKUP(PRIORRESULTS!G99,Lookups!$A$1:$B$700,2,FALSE),"")</f>
        <v/>
      </c>
      <c r="I100" s="55" t="str">
        <f>IFERROR(VLOOKUP(PRIORRESULTS!H99,Lookups!$A$1:$B$700,2,FALSE),"")</f>
        <v/>
      </c>
      <c r="J100" s="55" t="str">
        <f>IFERROR(VLOOKUP(PRIORRESULTS!I99,Lookups!$A$1:$B$700,2,FALSE),"")</f>
        <v/>
      </c>
      <c r="K100" s="55" t="str">
        <f>IFERROR(VLOOKUP(PRIORRESULTS!J99,Lookups!$A$1:$B$700,2,FALSE),"")</f>
        <v/>
      </c>
      <c r="L100" s="55" t="str">
        <f>IFERROR(VLOOKUP(PRIORRESULTS!K99,Lookups!$A$1:$B$700,2,FALSE),"")</f>
        <v/>
      </c>
      <c r="M100" s="55" t="str">
        <f>IFERROR(VLOOKUP(PRIORRESULTS!L99,Lookups!$A$1:$B$700,2,FALSE),"")</f>
        <v/>
      </c>
      <c r="N100" s="55" t="str">
        <f>IFERROR(VLOOKUP(PRIORRESULTS!M99,Lookups!$A$1:$B$700,2,FALSE),"")</f>
        <v/>
      </c>
      <c r="O100" s="55" t="str">
        <f>IFERROR(VLOOKUP(PRIORRESULTS!N99,Lookups!$A$1:$B$700,2,FALSE),"")</f>
        <v/>
      </c>
      <c r="P100" s="55" t="str">
        <f>IFERROR(VLOOKUP(PRIORRESULTS!O99,Lookups!$A$1:$B$700,2,FALSE),"")</f>
        <v/>
      </c>
      <c r="Q100" s="562" t="str">
        <f>IFERROR(VLOOKUP(PRIORRESULTS!L99,Lookups!$A$1:$B$700,2,FALSE),"")</f>
        <v/>
      </c>
      <c r="R100" t="str">
        <f>IFERROR(VLOOKUP(PRIORRESULTS!M99,Lookups!$A$1:$B$700,2,FALSE),"")</f>
        <v/>
      </c>
      <c r="S100" t="str">
        <f>IFERROR(VLOOKUP(PRIORRESULTS!N99,Lookups!$A$1:$B$700,2,FALSE),"")</f>
        <v/>
      </c>
      <c r="T100" t="str">
        <f>IFERROR(VLOOKUP(PRIORRESULTS!O99,Lookups!$A$1:$B$700,2,FALSE),"")</f>
        <v/>
      </c>
      <c r="U100" t="str">
        <f>IFERROR(VLOOKUP(PRIORRESULTS!P99,Lookups!$A$1:$B$700,2,FALSE),"")</f>
        <v/>
      </c>
      <c r="V100" t="str">
        <f>IFERROR(VLOOKUP(PRIORRESULTS!Q99,Lookups!$A$1:$B$700,2,FALSE),"")</f>
        <v/>
      </c>
      <c r="W100" t="str">
        <f>IFERROR(VLOOKUP(PRIORRESULTS!R99,Lookups!$A$1:$B$700,2,FALSE),"")</f>
        <v/>
      </c>
      <c r="X100" t="str">
        <f>IFERROR(VLOOKUP(PRIORRESULTS!S99,Lookups!$A$1:$B$700,2,FALSE),"")</f>
        <v/>
      </c>
      <c r="Y100" t="str">
        <f>IFERROR(VLOOKUP(PRIORRESULTS!U99,Lookups!$A$1:$B$700,2,FALSE),"")</f>
        <v/>
      </c>
      <c r="Z100" t="str">
        <f>IFERROR(VLOOKUP(PRIORRESULTS!V99,Lookups!$A$1:$B$700,2,FALSE),"")</f>
        <v/>
      </c>
      <c r="AA100" t="str">
        <f>IFERROR(VLOOKUP(PRIORRESULTS!W99,Lookups!$A$1:$B$700,2,FALSE),"")</f>
        <v/>
      </c>
    </row>
    <row r="101" spans="1:27" x14ac:dyDescent="0.25">
      <c r="A101" t="str">
        <f>PRIORRESULTS!A100</f>
        <v>Crofts, Joey</v>
      </c>
      <c r="B101" t="str">
        <f>PRIORRESULTS!B100</f>
        <v>10SDA</v>
      </c>
      <c r="C101" t="str">
        <f>PRIORRESULTS!C100</f>
        <v>M</v>
      </c>
      <c r="E101" s="55" t="str">
        <f>IFERROR(VLOOKUP(PRIORRESULTS!D100,Lookups!$A$1:$B$700,2,FALSE),"")</f>
        <v/>
      </c>
      <c r="F101" s="55" t="str">
        <f>IFERROR(VLOOKUP(PRIORRESULTS!E100,Lookups!$A$1:$B$700,2,FALSE),"")</f>
        <v/>
      </c>
      <c r="G101" s="55">
        <f>IFERROR(VLOOKUP(PRIORRESULTS!F100,Lookups!$A$1:$B$700,2,FALSE),"")</f>
        <v>5</v>
      </c>
      <c r="H101" s="55" t="str">
        <f>IFERROR(VLOOKUP(PRIORRESULTS!G100,Lookups!$A$1:$B$700,2,FALSE),"")</f>
        <v/>
      </c>
      <c r="I101" s="55" t="str">
        <f>IFERROR(VLOOKUP(PRIORRESULTS!H100,Lookups!$A$1:$B$700,2,FALSE),"")</f>
        <v/>
      </c>
      <c r="J101" s="55" t="str">
        <f>IFERROR(VLOOKUP(PRIORRESULTS!I100,Lookups!$A$1:$B$700,2,FALSE),"")</f>
        <v/>
      </c>
      <c r="K101" s="55" t="str">
        <f>IFERROR(VLOOKUP(PRIORRESULTS!J100,Lookups!$A$1:$B$700,2,FALSE),"")</f>
        <v/>
      </c>
      <c r="L101" s="55" t="str">
        <f>IFERROR(VLOOKUP(PRIORRESULTS!K100,Lookups!$A$1:$B$700,2,FALSE),"")</f>
        <v/>
      </c>
      <c r="M101" s="55" t="str">
        <f>IFERROR(VLOOKUP(PRIORRESULTS!L100,Lookups!$A$1:$B$700,2,FALSE),"")</f>
        <v/>
      </c>
      <c r="N101" s="55" t="str">
        <f>IFERROR(VLOOKUP(PRIORRESULTS!M100,Lookups!$A$1:$B$700,2,FALSE),"")</f>
        <v/>
      </c>
      <c r="O101" s="55" t="str">
        <f>IFERROR(VLOOKUP(PRIORRESULTS!N100,Lookups!$A$1:$B$700,2,FALSE),"")</f>
        <v/>
      </c>
      <c r="P101" s="55" t="str">
        <f>IFERROR(VLOOKUP(PRIORRESULTS!O100,Lookups!$A$1:$B$700,2,FALSE),"")</f>
        <v/>
      </c>
      <c r="Q101" s="562" t="str">
        <f>IFERROR(VLOOKUP(PRIORRESULTS!L100,Lookups!$A$1:$B$700,2,FALSE),"")</f>
        <v/>
      </c>
      <c r="R101" t="str">
        <f>IFERROR(VLOOKUP(PRIORRESULTS!M100,Lookups!$A$1:$B$700,2,FALSE),"")</f>
        <v/>
      </c>
      <c r="S101" t="str">
        <f>IFERROR(VLOOKUP(PRIORRESULTS!N100,Lookups!$A$1:$B$700,2,FALSE),"")</f>
        <v/>
      </c>
      <c r="T101" t="str">
        <f>IFERROR(VLOOKUP(PRIORRESULTS!O100,Lookups!$A$1:$B$700,2,FALSE),"")</f>
        <v/>
      </c>
      <c r="U101" t="str">
        <f>IFERROR(VLOOKUP(PRIORRESULTS!P100,Lookups!$A$1:$B$700,2,FALSE),"")</f>
        <v/>
      </c>
      <c r="V101" t="str">
        <f>IFERROR(VLOOKUP(PRIORRESULTS!Q100,Lookups!$A$1:$B$700,2,FALSE),"")</f>
        <v/>
      </c>
      <c r="W101" t="str">
        <f>IFERROR(VLOOKUP(PRIORRESULTS!R100,Lookups!$A$1:$B$700,2,FALSE),"")</f>
        <v/>
      </c>
      <c r="X101" t="str">
        <f>IFERROR(VLOOKUP(PRIORRESULTS!S100,Lookups!$A$1:$B$700,2,FALSE),"")</f>
        <v/>
      </c>
      <c r="Y101" t="str">
        <f>IFERROR(VLOOKUP(PRIORRESULTS!U100,Lookups!$A$1:$B$700,2,FALSE),"")</f>
        <v/>
      </c>
      <c r="Z101" t="str">
        <f>IFERROR(VLOOKUP(PRIORRESULTS!V100,Lookups!$A$1:$B$700,2,FALSE),"")</f>
        <v/>
      </c>
      <c r="AA101" t="str">
        <f>IFERROR(VLOOKUP(PRIORRESULTS!W100,Lookups!$A$1:$B$700,2,FALSE),"")</f>
        <v/>
      </c>
    </row>
    <row r="102" spans="1:27" x14ac:dyDescent="0.25">
      <c r="A102" t="str">
        <f>PRIORRESULTS!A101</f>
        <v>Horsfield, Ruby</v>
      </c>
      <c r="B102" t="str">
        <f>PRIORRESULTS!B101</f>
        <v>10EGQ</v>
      </c>
      <c r="C102" t="str">
        <f>PRIORRESULTS!C101</f>
        <v>F</v>
      </c>
      <c r="E102" s="55" t="str">
        <f>IFERROR(VLOOKUP(PRIORRESULTS!D101,Lookups!$A$1:$B$700,2,FALSE),"")</f>
        <v/>
      </c>
      <c r="F102" s="55" t="str">
        <f>IFERROR(VLOOKUP(PRIORRESULTS!E101,Lookups!$A$1:$B$700,2,FALSE),"")</f>
        <v/>
      </c>
      <c r="G102" s="55">
        <f>IFERROR(VLOOKUP(PRIORRESULTS!F101,Lookups!$A$1:$B$700,2,FALSE),"")</f>
        <v>5</v>
      </c>
      <c r="H102" s="55" t="str">
        <f>IFERROR(VLOOKUP(PRIORRESULTS!G101,Lookups!$A$1:$B$700,2,FALSE),"")</f>
        <v/>
      </c>
      <c r="I102" s="55" t="str">
        <f>IFERROR(VLOOKUP(PRIORRESULTS!H101,Lookups!$A$1:$B$700,2,FALSE),"")</f>
        <v/>
      </c>
      <c r="J102" s="55" t="str">
        <f>IFERROR(VLOOKUP(PRIORRESULTS!I101,Lookups!$A$1:$B$700,2,FALSE),"")</f>
        <v/>
      </c>
      <c r="K102" s="55" t="str">
        <f>IFERROR(VLOOKUP(PRIORRESULTS!J101,Lookups!$A$1:$B$700,2,FALSE),"")</f>
        <v/>
      </c>
      <c r="L102" s="55" t="str">
        <f>IFERROR(VLOOKUP(PRIORRESULTS!K101,Lookups!$A$1:$B$700,2,FALSE),"")</f>
        <v/>
      </c>
      <c r="M102" s="55" t="str">
        <f>IFERROR(VLOOKUP(PRIORRESULTS!L101,Lookups!$A$1:$B$700,2,FALSE),"")</f>
        <v/>
      </c>
      <c r="N102" s="55" t="str">
        <f>IFERROR(VLOOKUP(PRIORRESULTS!M101,Lookups!$A$1:$B$700,2,FALSE),"")</f>
        <v/>
      </c>
      <c r="O102" s="55" t="str">
        <f>IFERROR(VLOOKUP(PRIORRESULTS!N101,Lookups!$A$1:$B$700,2,FALSE),"")</f>
        <v/>
      </c>
      <c r="P102" s="55" t="str">
        <f>IFERROR(VLOOKUP(PRIORRESULTS!O101,Lookups!$A$1:$B$700,2,FALSE),"")</f>
        <v/>
      </c>
      <c r="Q102" s="562" t="str">
        <f>IFERROR(VLOOKUP(PRIORRESULTS!L101,Lookups!$A$1:$B$700,2,FALSE),"")</f>
        <v/>
      </c>
      <c r="R102" t="str">
        <f>IFERROR(VLOOKUP(PRIORRESULTS!M101,Lookups!$A$1:$B$700,2,FALSE),"")</f>
        <v/>
      </c>
      <c r="S102" t="str">
        <f>IFERROR(VLOOKUP(PRIORRESULTS!N101,Lookups!$A$1:$B$700,2,FALSE),"")</f>
        <v/>
      </c>
      <c r="T102" t="str">
        <f>IFERROR(VLOOKUP(PRIORRESULTS!O101,Lookups!$A$1:$B$700,2,FALSE),"")</f>
        <v/>
      </c>
      <c r="U102" t="str">
        <f>IFERROR(VLOOKUP(PRIORRESULTS!P101,Lookups!$A$1:$B$700,2,FALSE),"")</f>
        <v/>
      </c>
      <c r="V102" t="str">
        <f>IFERROR(VLOOKUP(PRIORRESULTS!Q101,Lookups!$A$1:$B$700,2,FALSE),"")</f>
        <v/>
      </c>
      <c r="W102" t="str">
        <f>IFERROR(VLOOKUP(PRIORRESULTS!R101,Lookups!$A$1:$B$700,2,FALSE),"")</f>
        <v/>
      </c>
      <c r="X102" t="str">
        <f>IFERROR(VLOOKUP(PRIORRESULTS!S101,Lookups!$A$1:$B$700,2,FALSE),"")</f>
        <v/>
      </c>
      <c r="Y102" t="str">
        <f>IFERROR(VLOOKUP(PRIORRESULTS!U101,Lookups!$A$1:$B$700,2,FALSE),"")</f>
        <v/>
      </c>
      <c r="Z102" t="str">
        <f>IFERROR(VLOOKUP(PRIORRESULTS!V101,Lookups!$A$1:$B$700,2,FALSE),"")</f>
        <v/>
      </c>
      <c r="AA102" t="str">
        <f>IFERROR(VLOOKUP(PRIORRESULTS!W101,Lookups!$A$1:$B$700,2,FALSE),"")</f>
        <v/>
      </c>
    </row>
    <row r="103" spans="1:27" x14ac:dyDescent="0.25">
      <c r="A103" t="str">
        <f>PRIORRESULTS!A102</f>
        <v>Hussain, Zain</v>
      </c>
      <c r="B103" t="str">
        <f>PRIORRESULTS!B102</f>
        <v>10SK</v>
      </c>
      <c r="C103" t="str">
        <f>PRIORRESULTS!C102</f>
        <v>M</v>
      </c>
      <c r="E103" s="55" t="str">
        <f>IFERROR(VLOOKUP(PRIORRESULTS!D102,Lookups!$A$1:$B$700,2,FALSE),"")</f>
        <v/>
      </c>
      <c r="F103" s="55" t="str">
        <f>IFERROR(VLOOKUP(PRIORRESULTS!E102,Lookups!$A$1:$B$700,2,FALSE),"")</f>
        <v/>
      </c>
      <c r="G103" s="55">
        <f>IFERROR(VLOOKUP(PRIORRESULTS!F102,Lookups!$A$1:$B$700,2,FALSE),"")</f>
        <v>5</v>
      </c>
      <c r="H103" s="55" t="str">
        <f>IFERROR(VLOOKUP(PRIORRESULTS!G102,Lookups!$A$1:$B$700,2,FALSE),"")</f>
        <v/>
      </c>
      <c r="I103" s="55" t="str">
        <f>IFERROR(VLOOKUP(PRIORRESULTS!H102,Lookups!$A$1:$B$700,2,FALSE),"")</f>
        <v/>
      </c>
      <c r="J103" s="55" t="str">
        <f>IFERROR(VLOOKUP(PRIORRESULTS!I102,Lookups!$A$1:$B$700,2,FALSE),"")</f>
        <v/>
      </c>
      <c r="K103" s="55" t="str">
        <f>IFERROR(VLOOKUP(PRIORRESULTS!J102,Lookups!$A$1:$B$700,2,FALSE),"")</f>
        <v/>
      </c>
      <c r="L103" s="55" t="str">
        <f>IFERROR(VLOOKUP(PRIORRESULTS!K102,Lookups!$A$1:$B$700,2,FALSE),"")</f>
        <v/>
      </c>
      <c r="M103" s="55" t="str">
        <f>IFERROR(VLOOKUP(PRIORRESULTS!L102,Lookups!$A$1:$B$700,2,FALSE),"")</f>
        <v/>
      </c>
      <c r="N103" s="55" t="str">
        <f>IFERROR(VLOOKUP(PRIORRESULTS!M102,Lookups!$A$1:$B$700,2,FALSE),"")</f>
        <v/>
      </c>
      <c r="O103" s="55" t="str">
        <f>IFERROR(VLOOKUP(PRIORRESULTS!N102,Lookups!$A$1:$B$700,2,FALSE),"")</f>
        <v/>
      </c>
      <c r="P103" s="55" t="str">
        <f>IFERROR(VLOOKUP(PRIORRESULTS!O102,Lookups!$A$1:$B$700,2,FALSE),"")</f>
        <v/>
      </c>
      <c r="Q103" s="562" t="str">
        <f>IFERROR(VLOOKUP(PRIORRESULTS!L102,Lookups!$A$1:$B$700,2,FALSE),"")</f>
        <v/>
      </c>
      <c r="R103" t="str">
        <f>IFERROR(VLOOKUP(PRIORRESULTS!M102,Lookups!$A$1:$B$700,2,FALSE),"")</f>
        <v/>
      </c>
      <c r="S103" t="str">
        <f>IFERROR(VLOOKUP(PRIORRESULTS!N102,Lookups!$A$1:$B$700,2,FALSE),"")</f>
        <v/>
      </c>
      <c r="T103" t="str">
        <f>IFERROR(VLOOKUP(PRIORRESULTS!O102,Lookups!$A$1:$B$700,2,FALSE),"")</f>
        <v/>
      </c>
      <c r="U103" t="str">
        <f>IFERROR(VLOOKUP(PRIORRESULTS!P102,Lookups!$A$1:$B$700,2,FALSE),"")</f>
        <v/>
      </c>
      <c r="V103" t="str">
        <f>IFERROR(VLOOKUP(PRIORRESULTS!Q102,Lookups!$A$1:$B$700,2,FALSE),"")</f>
        <v/>
      </c>
      <c r="W103" t="str">
        <f>IFERROR(VLOOKUP(PRIORRESULTS!R102,Lookups!$A$1:$B$700,2,FALSE),"")</f>
        <v/>
      </c>
      <c r="X103" t="str">
        <f>IFERROR(VLOOKUP(PRIORRESULTS!S102,Lookups!$A$1:$B$700,2,FALSE),"")</f>
        <v/>
      </c>
      <c r="Y103" t="str">
        <f>IFERROR(VLOOKUP(PRIORRESULTS!U102,Lookups!$A$1:$B$700,2,FALSE),"")</f>
        <v/>
      </c>
      <c r="Z103" t="str">
        <f>IFERROR(VLOOKUP(PRIORRESULTS!V102,Lookups!$A$1:$B$700,2,FALSE),"")</f>
        <v/>
      </c>
      <c r="AA103" t="str">
        <f>IFERROR(VLOOKUP(PRIORRESULTS!W102,Lookups!$A$1:$B$700,2,FALSE),"")</f>
        <v/>
      </c>
    </row>
    <row r="104" spans="1:27" x14ac:dyDescent="0.25">
      <c r="A104" t="str">
        <f>PRIORRESULTS!A103</f>
        <v>Johnson, Alister</v>
      </c>
      <c r="B104" t="str">
        <f>PRIORRESULTS!B103</f>
        <v>10SK</v>
      </c>
      <c r="C104" t="str">
        <f>PRIORRESULTS!C103</f>
        <v>M</v>
      </c>
      <c r="E104" s="55" t="str">
        <f>IFERROR(VLOOKUP(PRIORRESULTS!D103,Lookups!$A$1:$B$700,2,FALSE),"")</f>
        <v/>
      </c>
      <c r="F104" s="55" t="str">
        <f>IFERROR(VLOOKUP(PRIORRESULTS!E103,Lookups!$A$1:$B$700,2,FALSE),"")</f>
        <v/>
      </c>
      <c r="G104" s="55">
        <f>IFERROR(VLOOKUP(PRIORRESULTS!F103,Lookups!$A$1:$B$700,2,FALSE),"")</f>
        <v>5</v>
      </c>
      <c r="H104" s="55" t="str">
        <f>IFERROR(VLOOKUP(PRIORRESULTS!G103,Lookups!$A$1:$B$700,2,FALSE),"")</f>
        <v/>
      </c>
      <c r="I104" s="55" t="str">
        <f>IFERROR(VLOOKUP(PRIORRESULTS!H103,Lookups!$A$1:$B$700,2,FALSE),"")</f>
        <v/>
      </c>
      <c r="J104" s="55" t="str">
        <f>IFERROR(VLOOKUP(PRIORRESULTS!I103,Lookups!$A$1:$B$700,2,FALSE),"")</f>
        <v/>
      </c>
      <c r="K104" s="55" t="str">
        <f>IFERROR(VLOOKUP(PRIORRESULTS!J103,Lookups!$A$1:$B$700,2,FALSE),"")</f>
        <v/>
      </c>
      <c r="L104" s="55" t="str">
        <f>IFERROR(VLOOKUP(PRIORRESULTS!K103,Lookups!$A$1:$B$700,2,FALSE),"")</f>
        <v/>
      </c>
      <c r="M104" s="55" t="str">
        <f>IFERROR(VLOOKUP(PRIORRESULTS!L103,Lookups!$A$1:$B$700,2,FALSE),"")</f>
        <v/>
      </c>
      <c r="N104" s="55" t="str">
        <f>IFERROR(VLOOKUP(PRIORRESULTS!M103,Lookups!$A$1:$B$700,2,FALSE),"")</f>
        <v/>
      </c>
      <c r="O104" s="55" t="str">
        <f>IFERROR(VLOOKUP(PRIORRESULTS!N103,Lookups!$A$1:$B$700,2,FALSE),"")</f>
        <v/>
      </c>
      <c r="P104" s="55" t="str">
        <f>IFERROR(VLOOKUP(PRIORRESULTS!O103,Lookups!$A$1:$B$700,2,FALSE),"")</f>
        <v/>
      </c>
      <c r="Q104" s="562" t="str">
        <f>IFERROR(VLOOKUP(PRIORRESULTS!L103,Lookups!$A$1:$B$700,2,FALSE),"")</f>
        <v/>
      </c>
      <c r="R104" t="str">
        <f>IFERROR(VLOOKUP(PRIORRESULTS!M103,Lookups!$A$1:$B$700,2,FALSE),"")</f>
        <v/>
      </c>
      <c r="S104" t="str">
        <f>IFERROR(VLOOKUP(PRIORRESULTS!N103,Lookups!$A$1:$B$700,2,FALSE),"")</f>
        <v/>
      </c>
      <c r="T104" t="str">
        <f>IFERROR(VLOOKUP(PRIORRESULTS!O103,Lookups!$A$1:$B$700,2,FALSE),"")</f>
        <v/>
      </c>
      <c r="U104" t="str">
        <f>IFERROR(VLOOKUP(PRIORRESULTS!P103,Lookups!$A$1:$B$700,2,FALSE),"")</f>
        <v/>
      </c>
      <c r="V104" t="str">
        <f>IFERROR(VLOOKUP(PRIORRESULTS!Q103,Lookups!$A$1:$B$700,2,FALSE),"")</f>
        <v/>
      </c>
      <c r="W104" t="str">
        <f>IFERROR(VLOOKUP(PRIORRESULTS!R103,Lookups!$A$1:$B$700,2,FALSE),"")</f>
        <v/>
      </c>
      <c r="X104" t="str">
        <f>IFERROR(VLOOKUP(PRIORRESULTS!S103,Lookups!$A$1:$B$700,2,FALSE),"")</f>
        <v/>
      </c>
      <c r="Y104" t="str">
        <f>IFERROR(VLOOKUP(PRIORRESULTS!U103,Lookups!$A$1:$B$700,2,FALSE),"")</f>
        <v/>
      </c>
      <c r="Z104" t="str">
        <f>IFERROR(VLOOKUP(PRIORRESULTS!V103,Lookups!$A$1:$B$700,2,FALSE),"")</f>
        <v/>
      </c>
      <c r="AA104" t="str">
        <f>IFERROR(VLOOKUP(PRIORRESULTS!W103,Lookups!$A$1:$B$700,2,FALSE),"")</f>
        <v/>
      </c>
    </row>
    <row r="105" spans="1:27" x14ac:dyDescent="0.25">
      <c r="A105" t="str">
        <f>PRIORRESULTS!A104</f>
        <v>Shepherd, Jessica</v>
      </c>
      <c r="B105" t="str">
        <f>PRIORRESULTS!B104</f>
        <v>10EGQ</v>
      </c>
      <c r="C105" t="str">
        <f>PRIORRESULTS!C104</f>
        <v>F</v>
      </c>
      <c r="E105" s="55" t="str">
        <f>IFERROR(VLOOKUP(PRIORRESULTS!D104,Lookups!$A$1:$B$700,2,FALSE),"")</f>
        <v/>
      </c>
      <c r="F105" s="55" t="str">
        <f>IFERROR(VLOOKUP(PRIORRESULTS!E104,Lookups!$A$1:$B$700,2,FALSE),"")</f>
        <v/>
      </c>
      <c r="G105" s="55">
        <f>IFERROR(VLOOKUP(PRIORRESULTS!F104,Lookups!$A$1:$B$700,2,FALSE),"")</f>
        <v>5</v>
      </c>
      <c r="H105" s="55" t="str">
        <f>IFERROR(VLOOKUP(PRIORRESULTS!G104,Lookups!$A$1:$B$700,2,FALSE),"")</f>
        <v/>
      </c>
      <c r="I105" s="55" t="str">
        <f>IFERROR(VLOOKUP(PRIORRESULTS!H104,Lookups!$A$1:$B$700,2,FALSE),"")</f>
        <v/>
      </c>
      <c r="J105" s="55" t="str">
        <f>IFERROR(VLOOKUP(PRIORRESULTS!I104,Lookups!$A$1:$B$700,2,FALSE),"")</f>
        <v/>
      </c>
      <c r="K105" s="55" t="str">
        <f>IFERROR(VLOOKUP(PRIORRESULTS!J104,Lookups!$A$1:$B$700,2,FALSE),"")</f>
        <v/>
      </c>
      <c r="L105" s="55" t="str">
        <f>IFERROR(VLOOKUP(PRIORRESULTS!K104,Lookups!$A$1:$B$700,2,FALSE),"")</f>
        <v/>
      </c>
      <c r="M105" s="55" t="str">
        <f>IFERROR(VLOOKUP(PRIORRESULTS!L104,Lookups!$A$1:$B$700,2,FALSE),"")</f>
        <v/>
      </c>
      <c r="N105" s="55" t="str">
        <f>IFERROR(VLOOKUP(PRIORRESULTS!M104,Lookups!$A$1:$B$700,2,FALSE),"")</f>
        <v/>
      </c>
      <c r="O105" s="55" t="str">
        <f>IFERROR(VLOOKUP(PRIORRESULTS!N104,Lookups!$A$1:$B$700,2,FALSE),"")</f>
        <v/>
      </c>
      <c r="P105" s="55" t="str">
        <f>IFERROR(VLOOKUP(PRIORRESULTS!O104,Lookups!$A$1:$B$700,2,FALSE),"")</f>
        <v/>
      </c>
      <c r="Q105" s="562" t="str">
        <f>IFERROR(VLOOKUP(PRIORRESULTS!L104,Lookups!$A$1:$B$700,2,FALSE),"")</f>
        <v/>
      </c>
      <c r="R105" t="str">
        <f>IFERROR(VLOOKUP(PRIORRESULTS!M104,Lookups!$A$1:$B$700,2,FALSE),"")</f>
        <v/>
      </c>
      <c r="S105" t="str">
        <f>IFERROR(VLOOKUP(PRIORRESULTS!N104,Lookups!$A$1:$B$700,2,FALSE),"")</f>
        <v/>
      </c>
      <c r="T105" t="str">
        <f>IFERROR(VLOOKUP(PRIORRESULTS!O104,Lookups!$A$1:$B$700,2,FALSE),"")</f>
        <v/>
      </c>
      <c r="U105" t="str">
        <f>IFERROR(VLOOKUP(PRIORRESULTS!P104,Lookups!$A$1:$B$700,2,FALSE),"")</f>
        <v/>
      </c>
      <c r="V105" t="str">
        <f>IFERROR(VLOOKUP(PRIORRESULTS!Q104,Lookups!$A$1:$B$700,2,FALSE),"")</f>
        <v/>
      </c>
      <c r="W105" t="str">
        <f>IFERROR(VLOOKUP(PRIORRESULTS!R104,Lookups!$A$1:$B$700,2,FALSE),"")</f>
        <v/>
      </c>
      <c r="X105" t="str">
        <f>IFERROR(VLOOKUP(PRIORRESULTS!S104,Lookups!$A$1:$B$700,2,FALSE),"")</f>
        <v/>
      </c>
      <c r="Y105" t="str">
        <f>IFERROR(VLOOKUP(PRIORRESULTS!U104,Lookups!$A$1:$B$700,2,FALSE),"")</f>
        <v/>
      </c>
      <c r="Z105" t="str">
        <f>IFERROR(VLOOKUP(PRIORRESULTS!V104,Lookups!$A$1:$B$700,2,FALSE),"")</f>
        <v/>
      </c>
      <c r="AA105" t="str">
        <f>IFERROR(VLOOKUP(PRIORRESULTS!W104,Lookups!$A$1:$B$700,2,FALSE),"")</f>
        <v/>
      </c>
    </row>
    <row r="106" spans="1:27" x14ac:dyDescent="0.25">
      <c r="A106" t="str">
        <f>PRIORRESULTS!A105</f>
        <v>Livingston, Maria</v>
      </c>
      <c r="B106" t="str">
        <f>PRIORRESULTS!B105</f>
        <v>10KKN</v>
      </c>
      <c r="C106" t="str">
        <f>PRIORRESULTS!C105</f>
        <v>F</v>
      </c>
      <c r="E106" s="55" t="str">
        <f>IFERROR(VLOOKUP(PRIORRESULTS!D105,Lookups!$A$1:$B$700,2,FALSE),"")</f>
        <v/>
      </c>
      <c r="F106" s="55" t="str">
        <f>IFERROR(VLOOKUP(PRIORRESULTS!E105,Lookups!$A$1:$B$700,2,FALSE),"")</f>
        <v/>
      </c>
      <c r="G106" s="55">
        <f>IFERROR(VLOOKUP(PRIORRESULTS!F105,Lookups!$A$1:$B$700,2,FALSE),"")</f>
        <v>6</v>
      </c>
      <c r="H106" s="55" t="str">
        <f>IFERROR(VLOOKUP(PRIORRESULTS!G105,Lookups!$A$1:$B$700,2,FALSE),"")</f>
        <v/>
      </c>
      <c r="I106" s="55" t="str">
        <f>IFERROR(VLOOKUP(PRIORRESULTS!H105,Lookups!$A$1:$B$700,2,FALSE),"")</f>
        <v/>
      </c>
      <c r="J106" s="55" t="str">
        <f>IFERROR(VLOOKUP(PRIORRESULTS!I105,Lookups!$A$1:$B$700,2,FALSE),"")</f>
        <v/>
      </c>
      <c r="K106" s="55" t="str">
        <f>IFERROR(VLOOKUP(PRIORRESULTS!J105,Lookups!$A$1:$B$700,2,FALSE),"")</f>
        <v/>
      </c>
      <c r="L106" s="55" t="str">
        <f>IFERROR(VLOOKUP(PRIORRESULTS!K105,Lookups!$A$1:$B$700,2,FALSE),"")</f>
        <v/>
      </c>
      <c r="M106" s="55" t="str">
        <f>IFERROR(VLOOKUP(PRIORRESULTS!L105,Lookups!$A$1:$B$700,2,FALSE),"")</f>
        <v/>
      </c>
      <c r="N106" s="55" t="str">
        <f>IFERROR(VLOOKUP(PRIORRESULTS!M105,Lookups!$A$1:$B$700,2,FALSE),"")</f>
        <v/>
      </c>
      <c r="O106" s="55" t="str">
        <f>IFERROR(VLOOKUP(PRIORRESULTS!N105,Lookups!$A$1:$B$700,2,FALSE),"")</f>
        <v/>
      </c>
      <c r="P106" s="55" t="str">
        <f>IFERROR(VLOOKUP(PRIORRESULTS!O105,Lookups!$A$1:$B$700,2,FALSE),"")</f>
        <v/>
      </c>
      <c r="Q106" s="562" t="str">
        <f>IFERROR(VLOOKUP(PRIORRESULTS!L105,Lookups!$A$1:$B$700,2,FALSE),"")</f>
        <v/>
      </c>
      <c r="R106" t="str">
        <f>IFERROR(VLOOKUP(PRIORRESULTS!M105,Lookups!$A$1:$B$700,2,FALSE),"")</f>
        <v/>
      </c>
      <c r="S106" t="str">
        <f>IFERROR(VLOOKUP(PRIORRESULTS!N105,Lookups!$A$1:$B$700,2,FALSE),"")</f>
        <v/>
      </c>
      <c r="T106" t="str">
        <f>IFERROR(VLOOKUP(PRIORRESULTS!O105,Lookups!$A$1:$B$700,2,FALSE),"")</f>
        <v/>
      </c>
      <c r="U106" t="str">
        <f>IFERROR(VLOOKUP(PRIORRESULTS!P105,Lookups!$A$1:$B$700,2,FALSE),"")</f>
        <v/>
      </c>
      <c r="V106" t="str">
        <f>IFERROR(VLOOKUP(PRIORRESULTS!Q105,Lookups!$A$1:$B$700,2,FALSE),"")</f>
        <v/>
      </c>
      <c r="W106" t="str">
        <f>IFERROR(VLOOKUP(PRIORRESULTS!R105,Lookups!$A$1:$B$700,2,FALSE),"")</f>
        <v/>
      </c>
      <c r="X106" t="str">
        <f>IFERROR(VLOOKUP(PRIORRESULTS!S105,Lookups!$A$1:$B$700,2,FALSE),"")</f>
        <v/>
      </c>
      <c r="Y106" t="str">
        <f>IFERROR(VLOOKUP(PRIORRESULTS!U105,Lookups!$A$1:$B$700,2,FALSE),"")</f>
        <v/>
      </c>
      <c r="Z106" t="str">
        <f>IFERROR(VLOOKUP(PRIORRESULTS!V105,Lookups!$A$1:$B$700,2,FALSE),"")</f>
        <v/>
      </c>
      <c r="AA106" t="str">
        <f>IFERROR(VLOOKUP(PRIORRESULTS!W105,Lookups!$A$1:$B$700,2,FALSE),"")</f>
        <v/>
      </c>
    </row>
    <row r="107" spans="1:27" x14ac:dyDescent="0.25">
      <c r="A107" t="str">
        <f>PRIORRESULTS!A106</f>
        <v>Mauricio, James</v>
      </c>
      <c r="B107" t="str">
        <f>PRIORRESULTS!B106</f>
        <v>10SDA</v>
      </c>
      <c r="C107" t="str">
        <f>PRIORRESULTS!C106</f>
        <v>M</v>
      </c>
      <c r="E107" s="55" t="str">
        <f>IFERROR(VLOOKUP(PRIORRESULTS!D106,Lookups!$A$1:$B$700,2,FALSE),"")</f>
        <v/>
      </c>
      <c r="F107" s="55" t="str">
        <f>IFERROR(VLOOKUP(PRIORRESULTS!E106,Lookups!$A$1:$B$700,2,FALSE),"")</f>
        <v/>
      </c>
      <c r="G107" s="55">
        <f>IFERROR(VLOOKUP(PRIORRESULTS!F106,Lookups!$A$1:$B$700,2,FALSE),"")</f>
        <v>6</v>
      </c>
      <c r="H107" s="55" t="str">
        <f>IFERROR(VLOOKUP(PRIORRESULTS!G106,Lookups!$A$1:$B$700,2,FALSE),"")</f>
        <v/>
      </c>
      <c r="I107" s="55" t="str">
        <f>IFERROR(VLOOKUP(PRIORRESULTS!H106,Lookups!$A$1:$B$700,2,FALSE),"")</f>
        <v/>
      </c>
      <c r="J107" s="55" t="str">
        <f>IFERROR(VLOOKUP(PRIORRESULTS!I106,Lookups!$A$1:$B$700,2,FALSE),"")</f>
        <v/>
      </c>
      <c r="K107" s="55" t="str">
        <f>IFERROR(VLOOKUP(PRIORRESULTS!J106,Lookups!$A$1:$B$700,2,FALSE),"")</f>
        <v/>
      </c>
      <c r="L107" s="55" t="str">
        <f>IFERROR(VLOOKUP(PRIORRESULTS!K106,Lookups!$A$1:$B$700,2,FALSE),"")</f>
        <v/>
      </c>
      <c r="M107" s="55" t="str">
        <f>IFERROR(VLOOKUP(PRIORRESULTS!L106,Lookups!$A$1:$B$700,2,FALSE),"")</f>
        <v/>
      </c>
      <c r="N107" s="55" t="str">
        <f>IFERROR(VLOOKUP(PRIORRESULTS!M106,Lookups!$A$1:$B$700,2,FALSE),"")</f>
        <v/>
      </c>
      <c r="O107" s="55" t="str">
        <f>IFERROR(VLOOKUP(PRIORRESULTS!N106,Lookups!$A$1:$B$700,2,FALSE),"")</f>
        <v/>
      </c>
      <c r="P107" s="55" t="str">
        <f>IFERROR(VLOOKUP(PRIORRESULTS!O106,Lookups!$A$1:$B$700,2,FALSE),"")</f>
        <v/>
      </c>
      <c r="Q107" s="562" t="str">
        <f>IFERROR(VLOOKUP(PRIORRESULTS!L106,Lookups!$A$1:$B$700,2,FALSE),"")</f>
        <v/>
      </c>
      <c r="R107" t="str">
        <f>IFERROR(VLOOKUP(PRIORRESULTS!M106,Lookups!$A$1:$B$700,2,FALSE),"")</f>
        <v/>
      </c>
      <c r="S107" t="str">
        <f>IFERROR(VLOOKUP(PRIORRESULTS!N106,Lookups!$A$1:$B$700,2,FALSE),"")</f>
        <v/>
      </c>
      <c r="T107" t="str">
        <f>IFERROR(VLOOKUP(PRIORRESULTS!O106,Lookups!$A$1:$B$700,2,FALSE),"")</f>
        <v/>
      </c>
      <c r="U107" t="str">
        <f>IFERROR(VLOOKUP(PRIORRESULTS!P106,Lookups!$A$1:$B$700,2,FALSE),"")</f>
        <v/>
      </c>
      <c r="V107" t="str">
        <f>IFERROR(VLOOKUP(PRIORRESULTS!Q106,Lookups!$A$1:$B$700,2,FALSE),"")</f>
        <v/>
      </c>
      <c r="W107" t="str">
        <f>IFERROR(VLOOKUP(PRIORRESULTS!R106,Lookups!$A$1:$B$700,2,FALSE),"")</f>
        <v/>
      </c>
      <c r="X107" t="str">
        <f>IFERROR(VLOOKUP(PRIORRESULTS!S106,Lookups!$A$1:$B$700,2,FALSE),"")</f>
        <v/>
      </c>
      <c r="Y107" t="str">
        <f>IFERROR(VLOOKUP(PRIORRESULTS!U106,Lookups!$A$1:$B$700,2,FALSE),"")</f>
        <v/>
      </c>
      <c r="Z107" t="str">
        <f>IFERROR(VLOOKUP(PRIORRESULTS!V106,Lookups!$A$1:$B$700,2,FALSE),"")</f>
        <v/>
      </c>
      <c r="AA107" t="str">
        <f>IFERROR(VLOOKUP(PRIORRESULTS!W106,Lookups!$A$1:$B$700,2,FALSE),"")</f>
        <v/>
      </c>
    </row>
    <row r="108" spans="1:27" x14ac:dyDescent="0.25">
      <c r="A108" t="str">
        <f>PRIORRESULTS!A107</f>
        <v>Sargeant, Joanie</v>
      </c>
      <c r="B108" t="str">
        <f>PRIORRESULTS!B107</f>
        <v>10JNE</v>
      </c>
      <c r="C108" t="str">
        <f>PRIORRESULTS!C107</f>
        <v>F</v>
      </c>
      <c r="E108" s="55" t="str">
        <f>IFERROR(VLOOKUP(PRIORRESULTS!D107,Lookups!$A$1:$B$700,2,FALSE),"")</f>
        <v/>
      </c>
      <c r="F108" s="55" t="str">
        <f>IFERROR(VLOOKUP(PRIORRESULTS!E107,Lookups!$A$1:$B$700,2,FALSE),"")</f>
        <v/>
      </c>
      <c r="G108" s="55">
        <f>IFERROR(VLOOKUP(PRIORRESULTS!F107,Lookups!$A$1:$B$700,2,FALSE),"")</f>
        <v>6</v>
      </c>
      <c r="H108" s="55" t="str">
        <f>IFERROR(VLOOKUP(PRIORRESULTS!G107,Lookups!$A$1:$B$700,2,FALSE),"")</f>
        <v/>
      </c>
      <c r="I108" s="55" t="str">
        <f>IFERROR(VLOOKUP(PRIORRESULTS!H107,Lookups!$A$1:$B$700,2,FALSE),"")</f>
        <v/>
      </c>
      <c r="J108" s="55" t="str">
        <f>IFERROR(VLOOKUP(PRIORRESULTS!I107,Lookups!$A$1:$B$700,2,FALSE),"")</f>
        <v/>
      </c>
      <c r="K108" s="55" t="str">
        <f>IFERROR(VLOOKUP(PRIORRESULTS!J107,Lookups!$A$1:$B$700,2,FALSE),"")</f>
        <v/>
      </c>
      <c r="L108" s="55" t="str">
        <f>IFERROR(VLOOKUP(PRIORRESULTS!K107,Lookups!$A$1:$B$700,2,FALSE),"")</f>
        <v/>
      </c>
      <c r="M108" s="55" t="str">
        <f>IFERROR(VLOOKUP(PRIORRESULTS!L107,Lookups!$A$1:$B$700,2,FALSE),"")</f>
        <v/>
      </c>
      <c r="N108" s="55" t="str">
        <f>IFERROR(VLOOKUP(PRIORRESULTS!M107,Lookups!$A$1:$B$700,2,FALSE),"")</f>
        <v/>
      </c>
      <c r="O108" s="55" t="str">
        <f>IFERROR(VLOOKUP(PRIORRESULTS!N107,Lookups!$A$1:$B$700,2,FALSE),"")</f>
        <v/>
      </c>
      <c r="P108" s="55" t="str">
        <f>IFERROR(VLOOKUP(PRIORRESULTS!O107,Lookups!$A$1:$B$700,2,FALSE),"")</f>
        <v/>
      </c>
      <c r="Q108" s="562" t="str">
        <f>IFERROR(VLOOKUP(PRIORRESULTS!L107,Lookups!$A$1:$B$700,2,FALSE),"")</f>
        <v/>
      </c>
      <c r="R108" t="str">
        <f>IFERROR(VLOOKUP(PRIORRESULTS!M107,Lookups!$A$1:$B$700,2,FALSE),"")</f>
        <v/>
      </c>
      <c r="S108" t="str">
        <f>IFERROR(VLOOKUP(PRIORRESULTS!N107,Lookups!$A$1:$B$700,2,FALSE),"")</f>
        <v/>
      </c>
      <c r="T108" t="str">
        <f>IFERROR(VLOOKUP(PRIORRESULTS!O107,Lookups!$A$1:$B$700,2,FALSE),"")</f>
        <v/>
      </c>
      <c r="U108" t="str">
        <f>IFERROR(VLOOKUP(PRIORRESULTS!P107,Lookups!$A$1:$B$700,2,FALSE),"")</f>
        <v/>
      </c>
      <c r="V108" t="str">
        <f>IFERROR(VLOOKUP(PRIORRESULTS!Q107,Lookups!$A$1:$B$700,2,FALSE),"")</f>
        <v/>
      </c>
      <c r="W108" t="str">
        <f>IFERROR(VLOOKUP(PRIORRESULTS!R107,Lookups!$A$1:$B$700,2,FALSE),"")</f>
        <v/>
      </c>
      <c r="X108" t="str">
        <f>IFERROR(VLOOKUP(PRIORRESULTS!S107,Lookups!$A$1:$B$700,2,FALSE),"")</f>
        <v/>
      </c>
      <c r="Y108" t="str">
        <f>IFERROR(VLOOKUP(PRIORRESULTS!U107,Lookups!$A$1:$B$700,2,FALSE),"")</f>
        <v/>
      </c>
      <c r="Z108" t="str">
        <f>IFERROR(VLOOKUP(PRIORRESULTS!V107,Lookups!$A$1:$B$700,2,FALSE),"")</f>
        <v/>
      </c>
      <c r="AA108" t="str">
        <f>IFERROR(VLOOKUP(PRIORRESULTS!W107,Lookups!$A$1:$B$700,2,FALSE),"")</f>
        <v/>
      </c>
    </row>
    <row r="109" spans="1:27" x14ac:dyDescent="0.25">
      <c r="A109" t="str">
        <f>PRIORRESULTS!A108</f>
        <v>Shaiju, Shreya</v>
      </c>
      <c r="B109" t="str">
        <f>PRIORRESULTS!B108</f>
        <v>10SDA</v>
      </c>
      <c r="C109" t="str">
        <f>PRIORRESULTS!C108</f>
        <v>F</v>
      </c>
      <c r="E109" s="55" t="str">
        <f>IFERROR(VLOOKUP(PRIORRESULTS!D108,Lookups!$A$1:$B$700,2,FALSE),"")</f>
        <v/>
      </c>
      <c r="F109" s="55" t="str">
        <f>IFERROR(VLOOKUP(PRIORRESULTS!E108,Lookups!$A$1:$B$700,2,FALSE),"")</f>
        <v/>
      </c>
      <c r="G109" s="55">
        <f>IFERROR(VLOOKUP(PRIORRESULTS!F108,Lookups!$A$1:$B$700,2,FALSE),"")</f>
        <v>6</v>
      </c>
      <c r="H109" s="55" t="str">
        <f>IFERROR(VLOOKUP(PRIORRESULTS!G108,Lookups!$A$1:$B$700,2,FALSE),"")</f>
        <v/>
      </c>
      <c r="I109" s="55" t="str">
        <f>IFERROR(VLOOKUP(PRIORRESULTS!H108,Lookups!$A$1:$B$700,2,FALSE),"")</f>
        <v/>
      </c>
      <c r="J109" s="55" t="str">
        <f>IFERROR(VLOOKUP(PRIORRESULTS!I108,Lookups!$A$1:$B$700,2,FALSE),"")</f>
        <v/>
      </c>
      <c r="K109" s="55" t="str">
        <f>IFERROR(VLOOKUP(PRIORRESULTS!J108,Lookups!$A$1:$B$700,2,FALSE),"")</f>
        <v/>
      </c>
      <c r="L109" s="55" t="str">
        <f>IFERROR(VLOOKUP(PRIORRESULTS!K108,Lookups!$A$1:$B$700,2,FALSE),"")</f>
        <v/>
      </c>
      <c r="M109" s="55" t="str">
        <f>IFERROR(VLOOKUP(PRIORRESULTS!L108,Lookups!$A$1:$B$700,2,FALSE),"")</f>
        <v/>
      </c>
      <c r="N109" s="55" t="str">
        <f>IFERROR(VLOOKUP(PRIORRESULTS!M108,Lookups!$A$1:$B$700,2,FALSE),"")</f>
        <v/>
      </c>
      <c r="O109" s="55" t="str">
        <f>IFERROR(VLOOKUP(PRIORRESULTS!N108,Lookups!$A$1:$B$700,2,FALSE),"")</f>
        <v/>
      </c>
      <c r="P109" s="55" t="str">
        <f>IFERROR(VLOOKUP(PRIORRESULTS!O108,Lookups!$A$1:$B$700,2,FALSE),"")</f>
        <v/>
      </c>
      <c r="Q109" s="562" t="str">
        <f>IFERROR(VLOOKUP(PRIORRESULTS!L108,Lookups!$A$1:$B$700,2,FALSE),"")</f>
        <v/>
      </c>
      <c r="R109" t="str">
        <f>IFERROR(VLOOKUP(PRIORRESULTS!M108,Lookups!$A$1:$B$700,2,FALSE),"")</f>
        <v/>
      </c>
      <c r="S109" t="str">
        <f>IFERROR(VLOOKUP(PRIORRESULTS!N108,Lookups!$A$1:$B$700,2,FALSE),"")</f>
        <v/>
      </c>
      <c r="T109" t="str">
        <f>IFERROR(VLOOKUP(PRIORRESULTS!O108,Lookups!$A$1:$B$700,2,FALSE),"")</f>
        <v/>
      </c>
      <c r="U109" t="str">
        <f>IFERROR(VLOOKUP(PRIORRESULTS!P108,Lookups!$A$1:$B$700,2,FALSE),"")</f>
        <v/>
      </c>
      <c r="V109" t="str">
        <f>IFERROR(VLOOKUP(PRIORRESULTS!Q108,Lookups!$A$1:$B$700,2,FALSE),"")</f>
        <v/>
      </c>
      <c r="W109" t="str">
        <f>IFERROR(VLOOKUP(PRIORRESULTS!R108,Lookups!$A$1:$B$700,2,FALSE),"")</f>
        <v/>
      </c>
      <c r="X109" t="str">
        <f>IFERROR(VLOOKUP(PRIORRESULTS!S108,Lookups!$A$1:$B$700,2,FALSE),"")</f>
        <v/>
      </c>
      <c r="Y109" t="str">
        <f>IFERROR(VLOOKUP(PRIORRESULTS!U108,Lookups!$A$1:$B$700,2,FALSE),"")</f>
        <v/>
      </c>
      <c r="Z109" t="str">
        <f>IFERROR(VLOOKUP(PRIORRESULTS!V108,Lookups!$A$1:$B$700,2,FALSE),"")</f>
        <v/>
      </c>
      <c r="AA109" t="str">
        <f>IFERROR(VLOOKUP(PRIORRESULTS!W108,Lookups!$A$1:$B$700,2,FALSE),"")</f>
        <v/>
      </c>
    </row>
    <row r="110" spans="1:27" x14ac:dyDescent="0.25">
      <c r="A110" t="str">
        <f>PRIORRESULTS!A109</f>
        <v>Smith, Nathanael</v>
      </c>
      <c r="B110" t="str">
        <f>PRIORRESULTS!B109</f>
        <v>10SPI</v>
      </c>
      <c r="C110" t="str">
        <f>PRIORRESULTS!C109</f>
        <v>M</v>
      </c>
      <c r="E110" s="55" t="str">
        <f>IFERROR(VLOOKUP(PRIORRESULTS!D109,Lookups!$A$1:$B$700,2,FALSE),"")</f>
        <v/>
      </c>
      <c r="F110" s="55" t="str">
        <f>IFERROR(VLOOKUP(PRIORRESULTS!E109,Lookups!$A$1:$B$700,2,FALSE),"")</f>
        <v/>
      </c>
      <c r="G110" s="55">
        <f>IFERROR(VLOOKUP(PRIORRESULTS!F109,Lookups!$A$1:$B$700,2,FALSE),"")</f>
        <v>6</v>
      </c>
      <c r="H110" s="55" t="str">
        <f>IFERROR(VLOOKUP(PRIORRESULTS!G109,Lookups!$A$1:$B$700,2,FALSE),"")</f>
        <v/>
      </c>
      <c r="I110" s="55" t="str">
        <f>IFERROR(VLOOKUP(PRIORRESULTS!H109,Lookups!$A$1:$B$700,2,FALSE),"")</f>
        <v/>
      </c>
      <c r="J110" s="55" t="str">
        <f>IFERROR(VLOOKUP(PRIORRESULTS!I109,Lookups!$A$1:$B$700,2,FALSE),"")</f>
        <v/>
      </c>
      <c r="K110" s="55" t="str">
        <f>IFERROR(VLOOKUP(PRIORRESULTS!J109,Lookups!$A$1:$B$700,2,FALSE),"")</f>
        <v/>
      </c>
      <c r="L110" s="55" t="str">
        <f>IFERROR(VLOOKUP(PRIORRESULTS!K109,Lookups!$A$1:$B$700,2,FALSE),"")</f>
        <v/>
      </c>
      <c r="M110" s="55" t="str">
        <f>IFERROR(VLOOKUP(PRIORRESULTS!L109,Lookups!$A$1:$B$700,2,FALSE),"")</f>
        <v/>
      </c>
      <c r="N110" s="55" t="str">
        <f>IFERROR(VLOOKUP(PRIORRESULTS!M109,Lookups!$A$1:$B$700,2,FALSE),"")</f>
        <v/>
      </c>
      <c r="O110" s="55" t="str">
        <f>IFERROR(VLOOKUP(PRIORRESULTS!N109,Lookups!$A$1:$B$700,2,FALSE),"")</f>
        <v/>
      </c>
      <c r="P110" s="55" t="str">
        <f>IFERROR(VLOOKUP(PRIORRESULTS!O109,Lookups!$A$1:$B$700,2,FALSE),"")</f>
        <v/>
      </c>
      <c r="Q110" s="562" t="str">
        <f>IFERROR(VLOOKUP(PRIORRESULTS!L109,Lookups!$A$1:$B$700,2,FALSE),"")</f>
        <v/>
      </c>
      <c r="R110" t="str">
        <f>IFERROR(VLOOKUP(PRIORRESULTS!M109,Lookups!$A$1:$B$700,2,FALSE),"")</f>
        <v/>
      </c>
      <c r="S110" t="str">
        <f>IFERROR(VLOOKUP(PRIORRESULTS!N109,Lookups!$A$1:$B$700,2,FALSE),"")</f>
        <v/>
      </c>
      <c r="T110" t="str">
        <f>IFERROR(VLOOKUP(PRIORRESULTS!O109,Lookups!$A$1:$B$700,2,FALSE),"")</f>
        <v/>
      </c>
      <c r="U110" t="str">
        <f>IFERROR(VLOOKUP(PRIORRESULTS!P109,Lookups!$A$1:$B$700,2,FALSE),"")</f>
        <v/>
      </c>
      <c r="V110" t="str">
        <f>IFERROR(VLOOKUP(PRIORRESULTS!Q109,Lookups!$A$1:$B$700,2,FALSE),"")</f>
        <v/>
      </c>
      <c r="W110" t="str">
        <f>IFERROR(VLOOKUP(PRIORRESULTS!R109,Lookups!$A$1:$B$700,2,FALSE),"")</f>
        <v/>
      </c>
      <c r="X110" t="str">
        <f>IFERROR(VLOOKUP(PRIORRESULTS!S109,Lookups!$A$1:$B$700,2,FALSE),"")</f>
        <v/>
      </c>
      <c r="Y110" t="str">
        <f>IFERROR(VLOOKUP(PRIORRESULTS!U109,Lookups!$A$1:$B$700,2,FALSE),"")</f>
        <v/>
      </c>
      <c r="Z110" t="str">
        <f>IFERROR(VLOOKUP(PRIORRESULTS!V109,Lookups!$A$1:$B$700,2,FALSE),"")</f>
        <v/>
      </c>
      <c r="AA110" t="str">
        <f>IFERROR(VLOOKUP(PRIORRESULTS!W109,Lookups!$A$1:$B$700,2,FALSE),"")</f>
        <v/>
      </c>
    </row>
    <row r="111" spans="1:27" x14ac:dyDescent="0.25">
      <c r="A111" t="str">
        <f>PRIORRESULTS!A110</f>
        <v>Wright, Sadie</v>
      </c>
      <c r="B111" t="str">
        <f>PRIORRESULTS!B110</f>
        <v>10WE</v>
      </c>
      <c r="C111" t="str">
        <f>PRIORRESULTS!C110</f>
        <v>F</v>
      </c>
      <c r="E111" s="55" t="str">
        <f>IFERROR(VLOOKUP(PRIORRESULTS!D110,Lookups!$A$1:$B$700,2,FALSE),"")</f>
        <v/>
      </c>
      <c r="F111" s="55" t="str">
        <f>IFERROR(VLOOKUP(PRIORRESULTS!E110,Lookups!$A$1:$B$700,2,FALSE),"")</f>
        <v/>
      </c>
      <c r="G111" s="55">
        <f>IFERROR(VLOOKUP(PRIORRESULTS!F110,Lookups!$A$1:$B$700,2,FALSE),"")</f>
        <v>6</v>
      </c>
      <c r="H111" s="55" t="str">
        <f>IFERROR(VLOOKUP(PRIORRESULTS!G110,Lookups!$A$1:$B$700,2,FALSE),"")</f>
        <v/>
      </c>
      <c r="I111" s="55" t="str">
        <f>IFERROR(VLOOKUP(PRIORRESULTS!H110,Lookups!$A$1:$B$700,2,FALSE),"")</f>
        <v/>
      </c>
      <c r="J111" s="55" t="str">
        <f>IFERROR(VLOOKUP(PRIORRESULTS!I110,Lookups!$A$1:$B$700,2,FALSE),"")</f>
        <v/>
      </c>
      <c r="K111" s="55" t="str">
        <f>IFERROR(VLOOKUP(PRIORRESULTS!J110,Lookups!$A$1:$B$700,2,FALSE),"")</f>
        <v/>
      </c>
      <c r="L111" s="55" t="str">
        <f>IFERROR(VLOOKUP(PRIORRESULTS!K110,Lookups!$A$1:$B$700,2,FALSE),"")</f>
        <v/>
      </c>
      <c r="M111" s="55" t="str">
        <f>IFERROR(VLOOKUP(PRIORRESULTS!L110,Lookups!$A$1:$B$700,2,FALSE),"")</f>
        <v/>
      </c>
      <c r="N111" s="55" t="str">
        <f>IFERROR(VLOOKUP(PRIORRESULTS!M110,Lookups!$A$1:$B$700,2,FALSE),"")</f>
        <v/>
      </c>
      <c r="O111" s="55" t="str">
        <f>IFERROR(VLOOKUP(PRIORRESULTS!N110,Lookups!$A$1:$B$700,2,FALSE),"")</f>
        <v/>
      </c>
      <c r="P111" s="55" t="str">
        <f>IFERROR(VLOOKUP(PRIORRESULTS!O110,Lookups!$A$1:$B$700,2,FALSE),"")</f>
        <v/>
      </c>
      <c r="Q111" s="562" t="str">
        <f>IFERROR(VLOOKUP(PRIORRESULTS!L110,Lookups!$A$1:$B$700,2,FALSE),"")</f>
        <v/>
      </c>
      <c r="R111" t="str">
        <f>IFERROR(VLOOKUP(PRIORRESULTS!M110,Lookups!$A$1:$B$700,2,FALSE),"")</f>
        <v/>
      </c>
      <c r="S111" t="str">
        <f>IFERROR(VLOOKUP(PRIORRESULTS!N110,Lookups!$A$1:$B$700,2,FALSE),"")</f>
        <v/>
      </c>
      <c r="T111" t="str">
        <f>IFERROR(VLOOKUP(PRIORRESULTS!O110,Lookups!$A$1:$B$700,2,FALSE),"")</f>
        <v/>
      </c>
      <c r="U111" t="str">
        <f>IFERROR(VLOOKUP(PRIORRESULTS!P110,Lookups!$A$1:$B$700,2,FALSE),"")</f>
        <v/>
      </c>
      <c r="V111" t="str">
        <f>IFERROR(VLOOKUP(PRIORRESULTS!Q110,Lookups!$A$1:$B$700,2,FALSE),"")</f>
        <v/>
      </c>
      <c r="W111" t="str">
        <f>IFERROR(VLOOKUP(PRIORRESULTS!R110,Lookups!$A$1:$B$700,2,FALSE),"")</f>
        <v/>
      </c>
      <c r="X111" t="str">
        <f>IFERROR(VLOOKUP(PRIORRESULTS!S110,Lookups!$A$1:$B$700,2,FALSE),"")</f>
        <v/>
      </c>
      <c r="Y111" t="str">
        <f>IFERROR(VLOOKUP(PRIORRESULTS!U110,Lookups!$A$1:$B$700,2,FALSE),"")</f>
        <v/>
      </c>
      <c r="Z111" t="str">
        <f>IFERROR(VLOOKUP(PRIORRESULTS!V110,Lookups!$A$1:$B$700,2,FALSE),"")</f>
        <v/>
      </c>
      <c r="AA111" t="str">
        <f>IFERROR(VLOOKUP(PRIORRESULTS!W110,Lookups!$A$1:$B$700,2,FALSE),"")</f>
        <v/>
      </c>
    </row>
    <row r="112" spans="1:27" x14ac:dyDescent="0.25">
      <c r="A112" t="str">
        <f>PRIORRESULTS!A111</f>
        <v>Marks, Ethan</v>
      </c>
      <c r="B112" t="str">
        <f>PRIORRESULTS!B111</f>
        <v>10JNE</v>
      </c>
      <c r="C112" t="str">
        <f>PRIORRESULTS!C111</f>
        <v>M</v>
      </c>
      <c r="E112" s="55" t="str">
        <f>IFERROR(VLOOKUP(PRIORRESULTS!D111,Lookups!$A$1:$B$700,2,FALSE),"")</f>
        <v/>
      </c>
      <c r="F112" s="55" t="str">
        <f>IFERROR(VLOOKUP(PRIORRESULTS!E111,Lookups!$A$1:$B$700,2,FALSE),"")</f>
        <v/>
      </c>
      <c r="G112" s="55">
        <f>IFERROR(VLOOKUP(PRIORRESULTS!F111,Lookups!$A$1:$B$700,2,FALSE),"")</f>
        <v>7</v>
      </c>
      <c r="H112" s="55" t="str">
        <f>IFERROR(VLOOKUP(PRIORRESULTS!G111,Lookups!$A$1:$B$700,2,FALSE),"")</f>
        <v/>
      </c>
      <c r="I112" s="55" t="str">
        <f>IFERROR(VLOOKUP(PRIORRESULTS!H111,Lookups!$A$1:$B$700,2,FALSE),"")</f>
        <v/>
      </c>
      <c r="J112" s="55" t="str">
        <f>IFERROR(VLOOKUP(PRIORRESULTS!I111,Lookups!$A$1:$B$700,2,FALSE),"")</f>
        <v/>
      </c>
      <c r="K112" s="55" t="str">
        <f>IFERROR(VLOOKUP(PRIORRESULTS!J111,Lookups!$A$1:$B$700,2,FALSE),"")</f>
        <v/>
      </c>
      <c r="L112" s="55" t="str">
        <f>IFERROR(VLOOKUP(PRIORRESULTS!K111,Lookups!$A$1:$B$700,2,FALSE),"")</f>
        <v/>
      </c>
      <c r="M112" s="55" t="str">
        <f>IFERROR(VLOOKUP(PRIORRESULTS!L111,Lookups!$A$1:$B$700,2,FALSE),"")</f>
        <v/>
      </c>
      <c r="N112" s="55" t="str">
        <f>IFERROR(VLOOKUP(PRIORRESULTS!M111,Lookups!$A$1:$B$700,2,FALSE),"")</f>
        <v/>
      </c>
      <c r="O112" s="55" t="str">
        <f>IFERROR(VLOOKUP(PRIORRESULTS!N111,Lookups!$A$1:$B$700,2,FALSE),"")</f>
        <v/>
      </c>
      <c r="P112" s="55" t="str">
        <f>IFERROR(VLOOKUP(PRIORRESULTS!O111,Lookups!$A$1:$B$700,2,FALSE),"")</f>
        <v/>
      </c>
      <c r="Q112" s="562" t="str">
        <f>IFERROR(VLOOKUP(PRIORRESULTS!L111,Lookups!$A$1:$B$700,2,FALSE),"")</f>
        <v/>
      </c>
      <c r="R112" t="str">
        <f>IFERROR(VLOOKUP(PRIORRESULTS!M111,Lookups!$A$1:$B$700,2,FALSE),"")</f>
        <v/>
      </c>
      <c r="S112" t="str">
        <f>IFERROR(VLOOKUP(PRIORRESULTS!N111,Lookups!$A$1:$B$700,2,FALSE),"")</f>
        <v/>
      </c>
      <c r="T112" t="str">
        <f>IFERROR(VLOOKUP(PRIORRESULTS!O111,Lookups!$A$1:$B$700,2,FALSE),"")</f>
        <v/>
      </c>
      <c r="U112" t="str">
        <f>IFERROR(VLOOKUP(PRIORRESULTS!P111,Lookups!$A$1:$B$700,2,FALSE),"")</f>
        <v/>
      </c>
      <c r="V112" t="str">
        <f>IFERROR(VLOOKUP(PRIORRESULTS!Q111,Lookups!$A$1:$B$700,2,FALSE),"")</f>
        <v/>
      </c>
      <c r="W112" t="str">
        <f>IFERROR(VLOOKUP(PRIORRESULTS!R111,Lookups!$A$1:$B$700,2,FALSE),"")</f>
        <v/>
      </c>
      <c r="X112" t="str">
        <f>IFERROR(VLOOKUP(PRIORRESULTS!S111,Lookups!$A$1:$B$700,2,FALSE),"")</f>
        <v/>
      </c>
      <c r="Y112" t="str">
        <f>IFERROR(VLOOKUP(PRIORRESULTS!U111,Lookups!$A$1:$B$700,2,FALSE),"")</f>
        <v/>
      </c>
      <c r="Z112" t="str">
        <f>IFERROR(VLOOKUP(PRIORRESULTS!V111,Lookups!$A$1:$B$700,2,FALSE),"")</f>
        <v/>
      </c>
      <c r="AA112" t="str">
        <f>IFERROR(VLOOKUP(PRIORRESULTS!W111,Lookups!$A$1:$B$700,2,FALSE),"")</f>
        <v/>
      </c>
    </row>
    <row r="113" spans="1:27" x14ac:dyDescent="0.25">
      <c r="A113" t="str">
        <f>PRIORRESULTS!A112</f>
        <v>Prenter, Millie</v>
      </c>
      <c r="B113" t="str">
        <f>PRIORRESULTS!B112</f>
        <v>10WE</v>
      </c>
      <c r="C113" t="str">
        <f>PRIORRESULTS!C112</f>
        <v>F</v>
      </c>
      <c r="E113" s="55" t="str">
        <f>IFERROR(VLOOKUP(PRIORRESULTS!D112,Lookups!$A$1:$B$700,2,FALSE),"")</f>
        <v/>
      </c>
      <c r="F113" s="55" t="str">
        <f>IFERROR(VLOOKUP(PRIORRESULTS!E112,Lookups!$A$1:$B$700,2,FALSE),"")</f>
        <v/>
      </c>
      <c r="G113" s="55">
        <f>IFERROR(VLOOKUP(PRIORRESULTS!F112,Lookups!$A$1:$B$700,2,FALSE),"")</f>
        <v>7</v>
      </c>
      <c r="H113" s="55" t="str">
        <f>IFERROR(VLOOKUP(PRIORRESULTS!G112,Lookups!$A$1:$B$700,2,FALSE),"")</f>
        <v/>
      </c>
      <c r="I113" s="55" t="str">
        <f>IFERROR(VLOOKUP(PRIORRESULTS!H112,Lookups!$A$1:$B$700,2,FALSE),"")</f>
        <v/>
      </c>
      <c r="J113" s="55" t="str">
        <f>IFERROR(VLOOKUP(PRIORRESULTS!I112,Lookups!$A$1:$B$700,2,FALSE),"")</f>
        <v/>
      </c>
      <c r="K113" s="55" t="str">
        <f>IFERROR(VLOOKUP(PRIORRESULTS!J112,Lookups!$A$1:$B$700,2,FALSE),"")</f>
        <v/>
      </c>
      <c r="L113" s="55" t="str">
        <f>IFERROR(VLOOKUP(PRIORRESULTS!K112,Lookups!$A$1:$B$700,2,FALSE),"")</f>
        <v/>
      </c>
      <c r="M113" s="55" t="str">
        <f>IFERROR(VLOOKUP(PRIORRESULTS!L112,Lookups!$A$1:$B$700,2,FALSE),"")</f>
        <v/>
      </c>
      <c r="N113" s="55" t="str">
        <f>IFERROR(VLOOKUP(PRIORRESULTS!M112,Lookups!$A$1:$B$700,2,FALSE),"")</f>
        <v/>
      </c>
      <c r="O113" s="55" t="str">
        <f>IFERROR(VLOOKUP(PRIORRESULTS!N112,Lookups!$A$1:$B$700,2,FALSE),"")</f>
        <v/>
      </c>
      <c r="P113" s="55" t="str">
        <f>IFERROR(VLOOKUP(PRIORRESULTS!O112,Lookups!$A$1:$B$700,2,FALSE),"")</f>
        <v/>
      </c>
      <c r="Q113" s="562" t="str">
        <f>IFERROR(VLOOKUP(PRIORRESULTS!L112,Lookups!$A$1:$B$700,2,FALSE),"")</f>
        <v/>
      </c>
      <c r="R113" t="str">
        <f>IFERROR(VLOOKUP(PRIORRESULTS!M112,Lookups!$A$1:$B$700,2,FALSE),"")</f>
        <v/>
      </c>
      <c r="S113" t="str">
        <f>IFERROR(VLOOKUP(PRIORRESULTS!N112,Lookups!$A$1:$B$700,2,FALSE),"")</f>
        <v/>
      </c>
      <c r="T113" t="str">
        <f>IFERROR(VLOOKUP(PRIORRESULTS!O112,Lookups!$A$1:$B$700,2,FALSE),"")</f>
        <v/>
      </c>
      <c r="U113" t="str">
        <f>IFERROR(VLOOKUP(PRIORRESULTS!P112,Lookups!$A$1:$B$700,2,FALSE),"")</f>
        <v/>
      </c>
      <c r="V113" t="str">
        <f>IFERROR(VLOOKUP(PRIORRESULTS!Q112,Lookups!$A$1:$B$700,2,FALSE),"")</f>
        <v/>
      </c>
      <c r="W113" t="str">
        <f>IFERROR(VLOOKUP(PRIORRESULTS!R112,Lookups!$A$1:$B$700,2,FALSE),"")</f>
        <v/>
      </c>
      <c r="X113" t="str">
        <f>IFERROR(VLOOKUP(PRIORRESULTS!S112,Lookups!$A$1:$B$700,2,FALSE),"")</f>
        <v/>
      </c>
      <c r="Y113" t="str">
        <f>IFERROR(VLOOKUP(PRIORRESULTS!U112,Lookups!$A$1:$B$700,2,FALSE),"")</f>
        <v/>
      </c>
      <c r="Z113" t="str">
        <f>IFERROR(VLOOKUP(PRIORRESULTS!V112,Lookups!$A$1:$B$700,2,FALSE),"")</f>
        <v/>
      </c>
      <c r="AA113" t="str">
        <f>IFERROR(VLOOKUP(PRIORRESULTS!W112,Lookups!$A$1:$B$700,2,FALSE),"")</f>
        <v/>
      </c>
    </row>
    <row r="114" spans="1:27" x14ac:dyDescent="0.25">
      <c r="A114" t="str">
        <f>PRIORRESULTS!A113</f>
        <v>Tankard, Erin</v>
      </c>
      <c r="B114" t="str">
        <f>PRIORRESULTS!B113</f>
        <v>10WE</v>
      </c>
      <c r="C114" t="str">
        <f>PRIORRESULTS!C113</f>
        <v>F</v>
      </c>
      <c r="E114" s="55" t="str">
        <f>IFERROR(VLOOKUP(PRIORRESULTS!D113,Lookups!$A$1:$B$700,2,FALSE),"")</f>
        <v/>
      </c>
      <c r="F114" s="55" t="str">
        <f>IFERROR(VLOOKUP(PRIORRESULTS!E113,Lookups!$A$1:$B$700,2,FALSE),"")</f>
        <v/>
      </c>
      <c r="G114" s="55">
        <f>IFERROR(VLOOKUP(PRIORRESULTS!F113,Lookups!$A$1:$B$700,2,FALSE),"")</f>
        <v>7</v>
      </c>
      <c r="H114" s="55" t="str">
        <f>IFERROR(VLOOKUP(PRIORRESULTS!G113,Lookups!$A$1:$B$700,2,FALSE),"")</f>
        <v/>
      </c>
      <c r="I114" s="55" t="str">
        <f>IFERROR(VLOOKUP(PRIORRESULTS!H113,Lookups!$A$1:$B$700,2,FALSE),"")</f>
        <v/>
      </c>
      <c r="J114" s="55" t="str">
        <f>IFERROR(VLOOKUP(PRIORRESULTS!I113,Lookups!$A$1:$B$700,2,FALSE),"")</f>
        <v/>
      </c>
      <c r="K114" s="55" t="str">
        <f>IFERROR(VLOOKUP(PRIORRESULTS!J113,Lookups!$A$1:$B$700,2,FALSE),"")</f>
        <v/>
      </c>
      <c r="L114" s="55" t="str">
        <f>IFERROR(VLOOKUP(PRIORRESULTS!K113,Lookups!$A$1:$B$700,2,FALSE),"")</f>
        <v/>
      </c>
      <c r="M114" s="55" t="str">
        <f>IFERROR(VLOOKUP(PRIORRESULTS!L113,Lookups!$A$1:$B$700,2,FALSE),"")</f>
        <v/>
      </c>
      <c r="N114" s="55" t="str">
        <f>IFERROR(VLOOKUP(PRIORRESULTS!M113,Lookups!$A$1:$B$700,2,FALSE),"")</f>
        <v/>
      </c>
      <c r="O114" s="55" t="str">
        <f>IFERROR(VLOOKUP(PRIORRESULTS!N113,Lookups!$A$1:$B$700,2,FALSE),"")</f>
        <v/>
      </c>
      <c r="P114" s="55" t="str">
        <f>IFERROR(VLOOKUP(PRIORRESULTS!O113,Lookups!$A$1:$B$700,2,FALSE),"")</f>
        <v/>
      </c>
      <c r="Q114" s="562" t="str">
        <f>IFERROR(VLOOKUP(PRIORRESULTS!L113,Lookups!$A$1:$B$700,2,FALSE),"")</f>
        <v/>
      </c>
      <c r="R114" t="str">
        <f>IFERROR(VLOOKUP(PRIORRESULTS!M113,Lookups!$A$1:$B$700,2,FALSE),"")</f>
        <v/>
      </c>
      <c r="S114" t="str">
        <f>IFERROR(VLOOKUP(PRIORRESULTS!N113,Lookups!$A$1:$B$700,2,FALSE),"")</f>
        <v/>
      </c>
      <c r="T114" t="str">
        <f>IFERROR(VLOOKUP(PRIORRESULTS!O113,Lookups!$A$1:$B$700,2,FALSE),"")</f>
        <v/>
      </c>
      <c r="U114" t="str">
        <f>IFERROR(VLOOKUP(PRIORRESULTS!P113,Lookups!$A$1:$B$700,2,FALSE),"")</f>
        <v/>
      </c>
      <c r="V114" t="str">
        <f>IFERROR(VLOOKUP(PRIORRESULTS!Q113,Lookups!$A$1:$B$700,2,FALSE),"")</f>
        <v/>
      </c>
      <c r="W114" t="str">
        <f>IFERROR(VLOOKUP(PRIORRESULTS!R113,Lookups!$A$1:$B$700,2,FALSE),"")</f>
        <v/>
      </c>
      <c r="X114" t="str">
        <f>IFERROR(VLOOKUP(PRIORRESULTS!S113,Lookups!$A$1:$B$700,2,FALSE),"")</f>
        <v/>
      </c>
      <c r="Y114" t="str">
        <f>IFERROR(VLOOKUP(PRIORRESULTS!U113,Lookups!$A$1:$B$700,2,FALSE),"")</f>
        <v/>
      </c>
      <c r="Z114" t="str">
        <f>IFERROR(VLOOKUP(PRIORRESULTS!V113,Lookups!$A$1:$B$700,2,FALSE),"")</f>
        <v/>
      </c>
      <c r="AA114" t="str">
        <f>IFERROR(VLOOKUP(PRIORRESULTS!W113,Lookups!$A$1:$B$700,2,FALSE),"")</f>
        <v/>
      </c>
    </row>
    <row r="115" spans="1:27" x14ac:dyDescent="0.25">
      <c r="A115" t="str">
        <f>PRIORRESULTS!A114</f>
        <v>Read, Hannah</v>
      </c>
      <c r="B115" t="str">
        <f>PRIORRESULTS!B114</f>
        <v>10WE</v>
      </c>
      <c r="C115" t="str">
        <f>PRIORRESULTS!C114</f>
        <v>F</v>
      </c>
      <c r="E115" s="55" t="str">
        <f>IFERROR(VLOOKUP(PRIORRESULTS!D114,Lookups!$A$1:$B$700,2,FALSE),"")</f>
        <v/>
      </c>
      <c r="F115" s="55" t="str">
        <f>IFERROR(VLOOKUP(PRIORRESULTS!E114,Lookups!$A$1:$B$700,2,FALSE),"")</f>
        <v/>
      </c>
      <c r="G115" s="55">
        <f>IFERROR(VLOOKUP(PRIORRESULTS!F114,Lookups!$A$1:$B$700,2,FALSE),"")</f>
        <v>9</v>
      </c>
      <c r="H115" s="55" t="str">
        <f>IFERROR(VLOOKUP(PRIORRESULTS!G114,Lookups!$A$1:$B$700,2,FALSE),"")</f>
        <v/>
      </c>
      <c r="I115" s="55" t="str">
        <f>IFERROR(VLOOKUP(PRIORRESULTS!H114,Lookups!$A$1:$B$700,2,FALSE),"")</f>
        <v/>
      </c>
      <c r="J115" s="55" t="str">
        <f>IFERROR(VLOOKUP(PRIORRESULTS!I114,Lookups!$A$1:$B$700,2,FALSE),"")</f>
        <v/>
      </c>
      <c r="K115" s="55" t="str">
        <f>IFERROR(VLOOKUP(PRIORRESULTS!J114,Lookups!$A$1:$B$700,2,FALSE),"")</f>
        <v/>
      </c>
      <c r="L115" s="55" t="str">
        <f>IFERROR(VLOOKUP(PRIORRESULTS!K114,Lookups!$A$1:$B$700,2,FALSE),"")</f>
        <v/>
      </c>
      <c r="M115" s="55" t="str">
        <f>IFERROR(VLOOKUP(PRIORRESULTS!L114,Lookups!$A$1:$B$700,2,FALSE),"")</f>
        <v/>
      </c>
      <c r="N115" s="55" t="str">
        <f>IFERROR(VLOOKUP(PRIORRESULTS!M114,Lookups!$A$1:$B$700,2,FALSE),"")</f>
        <v/>
      </c>
      <c r="O115" s="55" t="str">
        <f>IFERROR(VLOOKUP(PRIORRESULTS!N114,Lookups!$A$1:$B$700,2,FALSE),"")</f>
        <v/>
      </c>
      <c r="P115" s="55" t="str">
        <f>IFERROR(VLOOKUP(PRIORRESULTS!O114,Lookups!$A$1:$B$700,2,FALSE),"")</f>
        <v/>
      </c>
      <c r="Q115" s="562" t="str">
        <f>IFERROR(VLOOKUP(PRIORRESULTS!L114,Lookups!$A$1:$B$700,2,FALSE),"")</f>
        <v/>
      </c>
      <c r="R115" t="str">
        <f>IFERROR(VLOOKUP(PRIORRESULTS!M114,Lookups!$A$1:$B$700,2,FALSE),"")</f>
        <v/>
      </c>
      <c r="S115" t="str">
        <f>IFERROR(VLOOKUP(PRIORRESULTS!N114,Lookups!$A$1:$B$700,2,FALSE),"")</f>
        <v/>
      </c>
      <c r="T115" t="str">
        <f>IFERROR(VLOOKUP(PRIORRESULTS!O114,Lookups!$A$1:$B$700,2,FALSE),"")</f>
        <v/>
      </c>
      <c r="U115" t="str">
        <f>IFERROR(VLOOKUP(PRIORRESULTS!P114,Lookups!$A$1:$B$700,2,FALSE),"")</f>
        <v/>
      </c>
      <c r="V115" t="str">
        <f>IFERROR(VLOOKUP(PRIORRESULTS!Q114,Lookups!$A$1:$B$700,2,FALSE),"")</f>
        <v/>
      </c>
      <c r="W115" t="str">
        <f>IFERROR(VLOOKUP(PRIORRESULTS!R114,Lookups!$A$1:$B$700,2,FALSE),"")</f>
        <v/>
      </c>
      <c r="X115" t="str">
        <f>IFERROR(VLOOKUP(PRIORRESULTS!S114,Lookups!$A$1:$B$700,2,FALSE),"")</f>
        <v/>
      </c>
      <c r="Y115" t="str">
        <f>IFERROR(VLOOKUP(PRIORRESULTS!U114,Lookups!$A$1:$B$700,2,FALSE),"")</f>
        <v/>
      </c>
      <c r="Z115" t="str">
        <f>IFERROR(VLOOKUP(PRIORRESULTS!V114,Lookups!$A$1:$B$700,2,FALSE),"")</f>
        <v/>
      </c>
      <c r="AA115" t="str">
        <f>IFERROR(VLOOKUP(PRIORRESULTS!W114,Lookups!$A$1:$B$700,2,FALSE),"")</f>
        <v/>
      </c>
    </row>
    <row r="116" spans="1:27" x14ac:dyDescent="0.25">
      <c r="A116" t="str">
        <f>PRIORRESULTS!A115</f>
        <v>Bereket, Samuel</v>
      </c>
      <c r="B116" t="str">
        <f>PRIORRESULTS!B115</f>
        <v>10EGQ</v>
      </c>
      <c r="C116" t="str">
        <f>PRIORRESULTS!C115</f>
        <v>M</v>
      </c>
      <c r="E116" s="55" t="str">
        <f>IFERROR(VLOOKUP(PRIORRESULTS!D115,Lookups!$A$1:$B$700,2,FALSE),"")</f>
        <v/>
      </c>
      <c r="F116" s="55" t="str">
        <f>IFERROR(VLOOKUP(PRIORRESULTS!E115,Lookups!$A$1:$B$700,2,FALSE),"")</f>
        <v/>
      </c>
      <c r="G116" s="55" t="str">
        <f>IFERROR(VLOOKUP(PRIORRESULTS!F115,Lookups!$A$1:$B$700,2,FALSE),"")</f>
        <v/>
      </c>
      <c r="H116" s="55" t="str">
        <f>IFERROR(VLOOKUP(PRIORRESULTS!G115,Lookups!$A$1:$B$700,2,FALSE),"")</f>
        <v/>
      </c>
      <c r="I116" s="55" t="str">
        <f>IFERROR(VLOOKUP(PRIORRESULTS!H115,Lookups!$A$1:$B$700,2,FALSE),"")</f>
        <v/>
      </c>
      <c r="J116" s="55">
        <f>IFERROR(VLOOKUP(PRIORRESULTS!I115,Lookups!$A$1:$B$700,2,FALSE),"")</f>
        <v>2</v>
      </c>
      <c r="K116" s="55" t="str">
        <f>IFERROR(VLOOKUP(PRIORRESULTS!J115,Lookups!$A$1:$B$700,2,FALSE),"")</f>
        <v/>
      </c>
      <c r="L116" s="55" t="str">
        <f>IFERROR(VLOOKUP(PRIORRESULTS!K115,Lookups!$A$1:$B$700,2,FALSE),"")</f>
        <v/>
      </c>
      <c r="M116" s="55" t="str">
        <f>IFERROR(VLOOKUP(PRIORRESULTS!L115,Lookups!$A$1:$B$700,2,FALSE),"")</f>
        <v/>
      </c>
      <c r="N116" s="55" t="str">
        <f>IFERROR(VLOOKUP(PRIORRESULTS!M115,Lookups!$A$1:$B$700,2,FALSE),"")</f>
        <v/>
      </c>
      <c r="O116" s="55" t="str">
        <f>IFERROR(VLOOKUP(PRIORRESULTS!N115,Lookups!$A$1:$B$700,2,FALSE),"")</f>
        <v/>
      </c>
      <c r="P116" s="55" t="str">
        <f>IFERROR(VLOOKUP(PRIORRESULTS!O115,Lookups!$A$1:$B$700,2,FALSE),"")</f>
        <v/>
      </c>
      <c r="Q116" s="562" t="str">
        <f>IFERROR(VLOOKUP(PRIORRESULTS!L115,Lookups!$A$1:$B$700,2,FALSE),"")</f>
        <v/>
      </c>
      <c r="R116" t="str">
        <f>IFERROR(VLOOKUP(PRIORRESULTS!M115,Lookups!$A$1:$B$700,2,FALSE),"")</f>
        <v/>
      </c>
      <c r="S116" t="str">
        <f>IFERROR(VLOOKUP(PRIORRESULTS!N115,Lookups!$A$1:$B$700,2,FALSE),"")</f>
        <v/>
      </c>
      <c r="T116" t="str">
        <f>IFERROR(VLOOKUP(PRIORRESULTS!O115,Lookups!$A$1:$B$700,2,FALSE),"")</f>
        <v/>
      </c>
      <c r="U116" t="str">
        <f>IFERROR(VLOOKUP(PRIORRESULTS!P115,Lookups!$A$1:$B$700,2,FALSE),"")</f>
        <v/>
      </c>
      <c r="V116" t="str">
        <f>IFERROR(VLOOKUP(PRIORRESULTS!Q115,Lookups!$A$1:$B$700,2,FALSE),"")</f>
        <v/>
      </c>
      <c r="W116" t="str">
        <f>IFERROR(VLOOKUP(PRIORRESULTS!R115,Lookups!$A$1:$B$700,2,FALSE),"")</f>
        <v/>
      </c>
      <c r="X116" t="str">
        <f>IFERROR(VLOOKUP(PRIORRESULTS!S115,Lookups!$A$1:$B$700,2,FALSE),"")</f>
        <v/>
      </c>
      <c r="Y116" t="str">
        <f>IFERROR(VLOOKUP(PRIORRESULTS!U115,Lookups!$A$1:$B$700,2,FALSE),"")</f>
        <v/>
      </c>
      <c r="Z116" t="str">
        <f>IFERROR(VLOOKUP(PRIORRESULTS!V115,Lookups!$A$1:$B$700,2,FALSE),"")</f>
        <v/>
      </c>
      <c r="AA116" t="str">
        <f>IFERROR(VLOOKUP(PRIORRESULTS!W115,Lookups!$A$1:$B$700,2,FALSE),"")</f>
        <v/>
      </c>
    </row>
    <row r="117" spans="1:27" x14ac:dyDescent="0.25">
      <c r="A117" t="str">
        <f>PRIORRESULTS!A116</f>
        <v>Duffy, Mia</v>
      </c>
      <c r="B117" t="str">
        <f>PRIORRESULTS!B116</f>
        <v>10SPI</v>
      </c>
      <c r="C117" t="str">
        <f>PRIORRESULTS!C116</f>
        <v>F</v>
      </c>
      <c r="E117" s="55" t="str">
        <f>IFERROR(VLOOKUP(PRIORRESULTS!D116,Lookups!$A$1:$B$700,2,FALSE),"")</f>
        <v/>
      </c>
      <c r="F117" s="55" t="str">
        <f>IFERROR(VLOOKUP(PRIORRESULTS!E116,Lookups!$A$1:$B$700,2,FALSE),"")</f>
        <v/>
      </c>
      <c r="G117" s="55" t="str">
        <f>IFERROR(VLOOKUP(PRIORRESULTS!F116,Lookups!$A$1:$B$700,2,FALSE),"")</f>
        <v/>
      </c>
      <c r="H117" s="55" t="str">
        <f>IFERROR(VLOOKUP(PRIORRESULTS!G116,Lookups!$A$1:$B$700,2,FALSE),"")</f>
        <v/>
      </c>
      <c r="I117" s="55" t="str">
        <f>IFERROR(VLOOKUP(PRIORRESULTS!H116,Lookups!$A$1:$B$700,2,FALSE),"")</f>
        <v/>
      </c>
      <c r="J117" s="55">
        <f>IFERROR(VLOOKUP(PRIORRESULTS!I116,Lookups!$A$1:$B$700,2,FALSE),"")</f>
        <v>3</v>
      </c>
      <c r="K117" s="55" t="str">
        <f>IFERROR(VLOOKUP(PRIORRESULTS!J116,Lookups!$A$1:$B$700,2,FALSE),"")</f>
        <v/>
      </c>
      <c r="L117" s="55" t="str">
        <f>IFERROR(VLOOKUP(PRIORRESULTS!K116,Lookups!$A$1:$B$700,2,FALSE),"")</f>
        <v/>
      </c>
      <c r="M117" s="55" t="str">
        <f>IFERROR(VLOOKUP(PRIORRESULTS!L116,Lookups!$A$1:$B$700,2,FALSE),"")</f>
        <v/>
      </c>
      <c r="N117" s="55" t="str">
        <f>IFERROR(VLOOKUP(PRIORRESULTS!M116,Lookups!$A$1:$B$700,2,FALSE),"")</f>
        <v/>
      </c>
      <c r="O117" s="55" t="str">
        <f>IFERROR(VLOOKUP(PRIORRESULTS!N116,Lookups!$A$1:$B$700,2,FALSE),"")</f>
        <v/>
      </c>
      <c r="P117" s="55" t="str">
        <f>IFERROR(VLOOKUP(PRIORRESULTS!O116,Lookups!$A$1:$B$700,2,FALSE),"")</f>
        <v/>
      </c>
      <c r="Q117" s="562" t="str">
        <f>IFERROR(VLOOKUP(PRIORRESULTS!L116,Lookups!$A$1:$B$700,2,FALSE),"")</f>
        <v/>
      </c>
      <c r="R117" t="str">
        <f>IFERROR(VLOOKUP(PRIORRESULTS!M116,Lookups!$A$1:$B$700,2,FALSE),"")</f>
        <v/>
      </c>
      <c r="S117" t="str">
        <f>IFERROR(VLOOKUP(PRIORRESULTS!N116,Lookups!$A$1:$B$700,2,FALSE),"")</f>
        <v/>
      </c>
      <c r="T117" t="str">
        <f>IFERROR(VLOOKUP(PRIORRESULTS!O116,Lookups!$A$1:$B$700,2,FALSE),"")</f>
        <v/>
      </c>
      <c r="U117" t="str">
        <f>IFERROR(VLOOKUP(PRIORRESULTS!P116,Lookups!$A$1:$B$700,2,FALSE),"")</f>
        <v/>
      </c>
      <c r="V117" t="str">
        <f>IFERROR(VLOOKUP(PRIORRESULTS!Q116,Lookups!$A$1:$B$700,2,FALSE),"")</f>
        <v/>
      </c>
      <c r="W117" t="str">
        <f>IFERROR(VLOOKUP(PRIORRESULTS!R116,Lookups!$A$1:$B$700,2,FALSE),"")</f>
        <v/>
      </c>
      <c r="X117" t="str">
        <f>IFERROR(VLOOKUP(PRIORRESULTS!S116,Lookups!$A$1:$B$700,2,FALSE),"")</f>
        <v/>
      </c>
      <c r="Y117" t="str">
        <f>IFERROR(VLOOKUP(PRIORRESULTS!U116,Lookups!$A$1:$B$700,2,FALSE),"")</f>
        <v/>
      </c>
      <c r="Z117" t="str">
        <f>IFERROR(VLOOKUP(PRIORRESULTS!V116,Lookups!$A$1:$B$700,2,FALSE),"")</f>
        <v/>
      </c>
      <c r="AA117" t="str">
        <f>IFERROR(VLOOKUP(PRIORRESULTS!W116,Lookups!$A$1:$B$700,2,FALSE),"")</f>
        <v/>
      </c>
    </row>
    <row r="118" spans="1:27" x14ac:dyDescent="0.25">
      <c r="A118" t="str">
        <f>PRIORRESULTS!A117</f>
        <v>Jones, Brandon</v>
      </c>
      <c r="B118" t="str">
        <f>PRIORRESULTS!B117</f>
        <v>10KKN</v>
      </c>
      <c r="C118" t="str">
        <f>PRIORRESULTS!C117</f>
        <v>M</v>
      </c>
      <c r="E118" s="55" t="str">
        <f>IFERROR(VLOOKUP(PRIORRESULTS!D117,Lookups!$A$1:$B$700,2,FALSE),"")</f>
        <v/>
      </c>
      <c r="F118" s="55" t="str">
        <f>IFERROR(VLOOKUP(PRIORRESULTS!E117,Lookups!$A$1:$B$700,2,FALSE),"")</f>
        <v/>
      </c>
      <c r="G118" s="55" t="str">
        <f>IFERROR(VLOOKUP(PRIORRESULTS!F117,Lookups!$A$1:$B$700,2,FALSE),"")</f>
        <v/>
      </c>
      <c r="H118" s="55" t="str">
        <f>IFERROR(VLOOKUP(PRIORRESULTS!G117,Lookups!$A$1:$B$700,2,FALSE),"")</f>
        <v/>
      </c>
      <c r="I118" s="55" t="str">
        <f>IFERROR(VLOOKUP(PRIORRESULTS!H117,Lookups!$A$1:$B$700,2,FALSE),"")</f>
        <v/>
      </c>
      <c r="J118" s="55">
        <f>IFERROR(VLOOKUP(PRIORRESULTS!I117,Lookups!$A$1:$B$700,2,FALSE),"")</f>
        <v>3</v>
      </c>
      <c r="K118" s="55" t="str">
        <f>IFERROR(VLOOKUP(PRIORRESULTS!J117,Lookups!$A$1:$B$700,2,FALSE),"")</f>
        <v/>
      </c>
      <c r="L118" s="55" t="str">
        <f>IFERROR(VLOOKUP(PRIORRESULTS!K117,Lookups!$A$1:$B$700,2,FALSE),"")</f>
        <v/>
      </c>
      <c r="M118" s="55" t="str">
        <f>IFERROR(VLOOKUP(PRIORRESULTS!L117,Lookups!$A$1:$B$700,2,FALSE),"")</f>
        <v/>
      </c>
      <c r="N118" s="55" t="str">
        <f>IFERROR(VLOOKUP(PRIORRESULTS!M117,Lookups!$A$1:$B$700,2,FALSE),"")</f>
        <v/>
      </c>
      <c r="O118" s="55" t="str">
        <f>IFERROR(VLOOKUP(PRIORRESULTS!N117,Lookups!$A$1:$B$700,2,FALSE),"")</f>
        <v/>
      </c>
      <c r="P118" s="55" t="str">
        <f>IFERROR(VLOOKUP(PRIORRESULTS!O117,Lookups!$A$1:$B$700,2,FALSE),"")</f>
        <v/>
      </c>
      <c r="Q118" s="562" t="str">
        <f>IFERROR(VLOOKUP(PRIORRESULTS!L117,Lookups!$A$1:$B$700,2,FALSE),"")</f>
        <v/>
      </c>
      <c r="R118" t="str">
        <f>IFERROR(VLOOKUP(PRIORRESULTS!M117,Lookups!$A$1:$B$700,2,FALSE),"")</f>
        <v/>
      </c>
      <c r="S118" t="str">
        <f>IFERROR(VLOOKUP(PRIORRESULTS!N117,Lookups!$A$1:$B$700,2,FALSE),"")</f>
        <v/>
      </c>
      <c r="T118" t="str">
        <f>IFERROR(VLOOKUP(PRIORRESULTS!O117,Lookups!$A$1:$B$700,2,FALSE),"")</f>
        <v/>
      </c>
      <c r="U118" t="str">
        <f>IFERROR(VLOOKUP(PRIORRESULTS!P117,Lookups!$A$1:$B$700,2,FALSE),"")</f>
        <v/>
      </c>
      <c r="V118" t="str">
        <f>IFERROR(VLOOKUP(PRIORRESULTS!Q117,Lookups!$A$1:$B$700,2,FALSE),"")</f>
        <v/>
      </c>
      <c r="W118" t="str">
        <f>IFERROR(VLOOKUP(PRIORRESULTS!R117,Lookups!$A$1:$B$700,2,FALSE),"")</f>
        <v/>
      </c>
      <c r="X118" t="str">
        <f>IFERROR(VLOOKUP(PRIORRESULTS!S117,Lookups!$A$1:$B$700,2,FALSE),"")</f>
        <v/>
      </c>
      <c r="Y118" t="str">
        <f>IFERROR(VLOOKUP(PRIORRESULTS!U117,Lookups!$A$1:$B$700,2,FALSE),"")</f>
        <v/>
      </c>
      <c r="Z118" t="str">
        <f>IFERROR(VLOOKUP(PRIORRESULTS!V117,Lookups!$A$1:$B$700,2,FALSE),"")</f>
        <v/>
      </c>
      <c r="AA118" t="str">
        <f>IFERROR(VLOOKUP(PRIORRESULTS!W117,Lookups!$A$1:$B$700,2,FALSE),"")</f>
        <v/>
      </c>
    </row>
    <row r="119" spans="1:27" x14ac:dyDescent="0.25">
      <c r="A119" t="str">
        <f>PRIORRESULTS!A118</f>
        <v>Oxley, Finn</v>
      </c>
      <c r="B119" t="str">
        <f>PRIORRESULTS!B118</f>
        <v>10JNE</v>
      </c>
      <c r="C119" t="str">
        <f>PRIORRESULTS!C118</f>
        <v>M</v>
      </c>
      <c r="E119" s="55" t="str">
        <f>IFERROR(VLOOKUP(PRIORRESULTS!D118,Lookups!$A$1:$B$700,2,FALSE),"")</f>
        <v/>
      </c>
      <c r="F119" s="55" t="str">
        <f>IFERROR(VLOOKUP(PRIORRESULTS!E118,Lookups!$A$1:$B$700,2,FALSE),"")</f>
        <v/>
      </c>
      <c r="G119" s="55" t="str">
        <f>IFERROR(VLOOKUP(PRIORRESULTS!F118,Lookups!$A$1:$B$700,2,FALSE),"")</f>
        <v/>
      </c>
      <c r="H119" s="55" t="str">
        <f>IFERROR(VLOOKUP(PRIORRESULTS!G118,Lookups!$A$1:$B$700,2,FALSE),"")</f>
        <v/>
      </c>
      <c r="I119" s="55" t="str">
        <f>IFERROR(VLOOKUP(PRIORRESULTS!H118,Lookups!$A$1:$B$700,2,FALSE),"")</f>
        <v/>
      </c>
      <c r="J119" s="55">
        <f>IFERROR(VLOOKUP(PRIORRESULTS!I118,Lookups!$A$1:$B$700,2,FALSE),"")</f>
        <v>3</v>
      </c>
      <c r="K119" s="55" t="str">
        <f>IFERROR(VLOOKUP(PRIORRESULTS!J118,Lookups!$A$1:$B$700,2,FALSE),"")</f>
        <v/>
      </c>
      <c r="L119" s="55" t="str">
        <f>IFERROR(VLOOKUP(PRIORRESULTS!K118,Lookups!$A$1:$B$700,2,FALSE),"")</f>
        <v/>
      </c>
      <c r="M119" s="55" t="str">
        <f>IFERROR(VLOOKUP(PRIORRESULTS!L118,Lookups!$A$1:$B$700,2,FALSE),"")</f>
        <v/>
      </c>
      <c r="N119" s="55" t="str">
        <f>IFERROR(VLOOKUP(PRIORRESULTS!M118,Lookups!$A$1:$B$700,2,FALSE),"")</f>
        <v/>
      </c>
      <c r="O119" s="55" t="str">
        <f>IFERROR(VLOOKUP(PRIORRESULTS!N118,Lookups!$A$1:$B$700,2,FALSE),"")</f>
        <v/>
      </c>
      <c r="P119" s="55" t="str">
        <f>IFERROR(VLOOKUP(PRIORRESULTS!O118,Lookups!$A$1:$B$700,2,FALSE),"")</f>
        <v/>
      </c>
      <c r="Q119" s="562" t="str">
        <f>IFERROR(VLOOKUP(PRIORRESULTS!L118,Lookups!$A$1:$B$700,2,FALSE),"")</f>
        <v/>
      </c>
      <c r="R119" t="str">
        <f>IFERROR(VLOOKUP(PRIORRESULTS!M118,Lookups!$A$1:$B$700,2,FALSE),"")</f>
        <v/>
      </c>
      <c r="S119" t="str">
        <f>IFERROR(VLOOKUP(PRIORRESULTS!N118,Lookups!$A$1:$B$700,2,FALSE),"")</f>
        <v/>
      </c>
      <c r="T119" t="str">
        <f>IFERROR(VLOOKUP(PRIORRESULTS!O118,Lookups!$A$1:$B$700,2,FALSE),"")</f>
        <v/>
      </c>
      <c r="U119" t="str">
        <f>IFERROR(VLOOKUP(PRIORRESULTS!P118,Lookups!$A$1:$B$700,2,FALSE),"")</f>
        <v/>
      </c>
      <c r="V119" t="str">
        <f>IFERROR(VLOOKUP(PRIORRESULTS!Q118,Lookups!$A$1:$B$700,2,FALSE),"")</f>
        <v/>
      </c>
      <c r="W119" t="str">
        <f>IFERROR(VLOOKUP(PRIORRESULTS!R118,Lookups!$A$1:$B$700,2,FALSE),"")</f>
        <v/>
      </c>
      <c r="X119" t="str">
        <f>IFERROR(VLOOKUP(PRIORRESULTS!S118,Lookups!$A$1:$B$700,2,FALSE),"")</f>
        <v/>
      </c>
      <c r="Y119" t="str">
        <f>IFERROR(VLOOKUP(PRIORRESULTS!U118,Lookups!$A$1:$B$700,2,FALSE),"")</f>
        <v/>
      </c>
      <c r="Z119" t="str">
        <f>IFERROR(VLOOKUP(PRIORRESULTS!V118,Lookups!$A$1:$B$700,2,FALSE),"")</f>
        <v/>
      </c>
      <c r="AA119" t="str">
        <f>IFERROR(VLOOKUP(PRIORRESULTS!W118,Lookups!$A$1:$B$700,2,FALSE),"")</f>
        <v/>
      </c>
    </row>
    <row r="120" spans="1:27" x14ac:dyDescent="0.25">
      <c r="A120" t="str">
        <f>PRIORRESULTS!A119</f>
        <v>Akinboyewa, Elizabeth</v>
      </c>
      <c r="B120" t="str">
        <f>PRIORRESULTS!B119</f>
        <v>10SK</v>
      </c>
      <c r="C120" t="str">
        <f>PRIORRESULTS!C119</f>
        <v>F</v>
      </c>
      <c r="E120" s="55" t="str">
        <f>IFERROR(VLOOKUP(PRIORRESULTS!D119,Lookups!$A$1:$B$700,2,FALSE),"")</f>
        <v/>
      </c>
      <c r="F120" s="55" t="str">
        <f>IFERROR(VLOOKUP(PRIORRESULTS!E119,Lookups!$A$1:$B$700,2,FALSE),"")</f>
        <v/>
      </c>
      <c r="G120" s="55" t="str">
        <f>IFERROR(VLOOKUP(PRIORRESULTS!F119,Lookups!$A$1:$B$700,2,FALSE),"")</f>
        <v/>
      </c>
      <c r="H120" s="55" t="str">
        <f>IFERROR(VLOOKUP(PRIORRESULTS!G119,Lookups!$A$1:$B$700,2,FALSE),"")</f>
        <v/>
      </c>
      <c r="I120" s="55" t="str">
        <f>IFERROR(VLOOKUP(PRIORRESULTS!H119,Lookups!$A$1:$B$700,2,FALSE),"")</f>
        <v/>
      </c>
      <c r="J120" s="55">
        <f>IFERROR(VLOOKUP(PRIORRESULTS!I119,Lookups!$A$1:$B$700,2,FALSE),"")</f>
        <v>4</v>
      </c>
      <c r="K120" s="55" t="str">
        <f>IFERROR(VLOOKUP(PRIORRESULTS!J119,Lookups!$A$1:$B$700,2,FALSE),"")</f>
        <v/>
      </c>
      <c r="L120" s="55" t="str">
        <f>IFERROR(VLOOKUP(PRIORRESULTS!K119,Lookups!$A$1:$B$700,2,FALSE),"")</f>
        <v/>
      </c>
      <c r="M120" s="55" t="str">
        <f>IFERROR(VLOOKUP(PRIORRESULTS!L119,Lookups!$A$1:$B$700,2,FALSE),"")</f>
        <v/>
      </c>
      <c r="N120" s="55" t="str">
        <f>IFERROR(VLOOKUP(PRIORRESULTS!M119,Lookups!$A$1:$B$700,2,FALSE),"")</f>
        <v/>
      </c>
      <c r="O120" s="55" t="str">
        <f>IFERROR(VLOOKUP(PRIORRESULTS!N119,Lookups!$A$1:$B$700,2,FALSE),"")</f>
        <v/>
      </c>
      <c r="P120" s="55" t="str">
        <f>IFERROR(VLOOKUP(PRIORRESULTS!O119,Lookups!$A$1:$B$700,2,FALSE),"")</f>
        <v/>
      </c>
      <c r="Q120" s="562" t="str">
        <f>IFERROR(VLOOKUP(PRIORRESULTS!L119,Lookups!$A$1:$B$700,2,FALSE),"")</f>
        <v/>
      </c>
      <c r="R120" t="str">
        <f>IFERROR(VLOOKUP(PRIORRESULTS!M119,Lookups!$A$1:$B$700,2,FALSE),"")</f>
        <v/>
      </c>
      <c r="S120" t="str">
        <f>IFERROR(VLOOKUP(PRIORRESULTS!N119,Lookups!$A$1:$B$700,2,FALSE),"")</f>
        <v/>
      </c>
      <c r="T120" t="str">
        <f>IFERROR(VLOOKUP(PRIORRESULTS!O119,Lookups!$A$1:$B$700,2,FALSE),"")</f>
        <v/>
      </c>
      <c r="U120" t="str">
        <f>IFERROR(VLOOKUP(PRIORRESULTS!P119,Lookups!$A$1:$B$700,2,FALSE),"")</f>
        <v/>
      </c>
      <c r="V120" t="str">
        <f>IFERROR(VLOOKUP(PRIORRESULTS!Q119,Lookups!$A$1:$B$700,2,FALSE),"")</f>
        <v/>
      </c>
      <c r="W120" t="str">
        <f>IFERROR(VLOOKUP(PRIORRESULTS!R119,Lookups!$A$1:$B$700,2,FALSE),"")</f>
        <v/>
      </c>
      <c r="X120" t="str">
        <f>IFERROR(VLOOKUP(PRIORRESULTS!S119,Lookups!$A$1:$B$700,2,FALSE),"")</f>
        <v/>
      </c>
      <c r="Y120" t="str">
        <f>IFERROR(VLOOKUP(PRIORRESULTS!U119,Lookups!$A$1:$B$700,2,FALSE),"")</f>
        <v/>
      </c>
      <c r="Z120" t="str">
        <f>IFERROR(VLOOKUP(PRIORRESULTS!V119,Lookups!$A$1:$B$700,2,FALSE),"")</f>
        <v/>
      </c>
      <c r="AA120" t="str">
        <f>IFERROR(VLOOKUP(PRIORRESULTS!W119,Lookups!$A$1:$B$700,2,FALSE),"")</f>
        <v/>
      </c>
    </row>
    <row r="121" spans="1:27" x14ac:dyDescent="0.25">
      <c r="A121" t="str">
        <f>PRIORRESULTS!A120</f>
        <v>Ali, Amree</v>
      </c>
      <c r="B121" t="str">
        <f>PRIORRESULTS!B120</f>
        <v>10KKN</v>
      </c>
      <c r="C121" t="str">
        <f>PRIORRESULTS!C120</f>
        <v>F</v>
      </c>
      <c r="E121" s="55" t="str">
        <f>IFERROR(VLOOKUP(PRIORRESULTS!D120,Lookups!$A$1:$B$700,2,FALSE),"")</f>
        <v/>
      </c>
      <c r="F121" s="55" t="str">
        <f>IFERROR(VLOOKUP(PRIORRESULTS!E120,Lookups!$A$1:$B$700,2,FALSE),"")</f>
        <v/>
      </c>
      <c r="G121" s="55" t="str">
        <f>IFERROR(VLOOKUP(PRIORRESULTS!F120,Lookups!$A$1:$B$700,2,FALSE),"")</f>
        <v/>
      </c>
      <c r="H121" s="55" t="str">
        <f>IFERROR(VLOOKUP(PRIORRESULTS!G120,Lookups!$A$1:$B$700,2,FALSE),"")</f>
        <v/>
      </c>
      <c r="I121" s="55" t="str">
        <f>IFERROR(VLOOKUP(PRIORRESULTS!H120,Lookups!$A$1:$B$700,2,FALSE),"")</f>
        <v/>
      </c>
      <c r="J121" s="55">
        <f>IFERROR(VLOOKUP(PRIORRESULTS!I120,Lookups!$A$1:$B$700,2,FALSE),"")</f>
        <v>4</v>
      </c>
      <c r="K121" s="55" t="str">
        <f>IFERROR(VLOOKUP(PRIORRESULTS!J120,Lookups!$A$1:$B$700,2,FALSE),"")</f>
        <v/>
      </c>
      <c r="L121" s="55" t="str">
        <f>IFERROR(VLOOKUP(PRIORRESULTS!K120,Lookups!$A$1:$B$700,2,FALSE),"")</f>
        <v/>
      </c>
      <c r="M121" s="55" t="str">
        <f>IFERROR(VLOOKUP(PRIORRESULTS!L120,Lookups!$A$1:$B$700,2,FALSE),"")</f>
        <v/>
      </c>
      <c r="N121" s="55" t="str">
        <f>IFERROR(VLOOKUP(PRIORRESULTS!M120,Lookups!$A$1:$B$700,2,FALSE),"")</f>
        <v/>
      </c>
      <c r="O121" s="55" t="str">
        <f>IFERROR(VLOOKUP(PRIORRESULTS!N120,Lookups!$A$1:$B$700,2,FALSE),"")</f>
        <v/>
      </c>
      <c r="P121" s="55" t="str">
        <f>IFERROR(VLOOKUP(PRIORRESULTS!O120,Lookups!$A$1:$B$700,2,FALSE),"")</f>
        <v/>
      </c>
      <c r="Q121" s="562" t="str">
        <f>IFERROR(VLOOKUP(PRIORRESULTS!L120,Lookups!$A$1:$B$700,2,FALSE),"")</f>
        <v/>
      </c>
      <c r="R121" t="str">
        <f>IFERROR(VLOOKUP(PRIORRESULTS!M120,Lookups!$A$1:$B$700,2,FALSE),"")</f>
        <v/>
      </c>
      <c r="S121" t="str">
        <f>IFERROR(VLOOKUP(PRIORRESULTS!N120,Lookups!$A$1:$B$700,2,FALSE),"")</f>
        <v/>
      </c>
      <c r="T121" t="str">
        <f>IFERROR(VLOOKUP(PRIORRESULTS!O120,Lookups!$A$1:$B$700,2,FALSE),"")</f>
        <v/>
      </c>
      <c r="U121" t="str">
        <f>IFERROR(VLOOKUP(PRIORRESULTS!P120,Lookups!$A$1:$B$700,2,FALSE),"")</f>
        <v/>
      </c>
      <c r="V121" t="str">
        <f>IFERROR(VLOOKUP(PRIORRESULTS!Q120,Lookups!$A$1:$B$700,2,FALSE),"")</f>
        <v/>
      </c>
      <c r="W121" t="str">
        <f>IFERROR(VLOOKUP(PRIORRESULTS!R120,Lookups!$A$1:$B$700,2,FALSE),"")</f>
        <v/>
      </c>
      <c r="X121" t="str">
        <f>IFERROR(VLOOKUP(PRIORRESULTS!S120,Lookups!$A$1:$B$700,2,FALSE),"")</f>
        <v/>
      </c>
      <c r="Y121" t="str">
        <f>IFERROR(VLOOKUP(PRIORRESULTS!U120,Lookups!$A$1:$B$700,2,FALSE),"")</f>
        <v/>
      </c>
      <c r="Z121" t="str">
        <f>IFERROR(VLOOKUP(PRIORRESULTS!V120,Lookups!$A$1:$B$700,2,FALSE),"")</f>
        <v/>
      </c>
      <c r="AA121" t="str">
        <f>IFERROR(VLOOKUP(PRIORRESULTS!W120,Lookups!$A$1:$B$700,2,FALSE),"")</f>
        <v/>
      </c>
    </row>
    <row r="122" spans="1:27" x14ac:dyDescent="0.25">
      <c r="A122" t="str">
        <f>PRIORRESULTS!A121</f>
        <v>Sibanda, Sibusisiwe</v>
      </c>
      <c r="B122" t="str">
        <f>PRIORRESULTS!B121</f>
        <v>10KKN</v>
      </c>
      <c r="C122" t="str">
        <f>PRIORRESULTS!C121</f>
        <v>F</v>
      </c>
      <c r="E122" s="55" t="str">
        <f>IFERROR(VLOOKUP(PRIORRESULTS!D121,Lookups!$A$1:$B$700,2,FALSE),"")</f>
        <v/>
      </c>
      <c r="F122" s="55" t="str">
        <f>IFERROR(VLOOKUP(PRIORRESULTS!E121,Lookups!$A$1:$B$700,2,FALSE),"")</f>
        <v/>
      </c>
      <c r="G122" s="55" t="str">
        <f>IFERROR(VLOOKUP(PRIORRESULTS!F121,Lookups!$A$1:$B$700,2,FALSE),"")</f>
        <v/>
      </c>
      <c r="H122" s="55" t="str">
        <f>IFERROR(VLOOKUP(PRIORRESULTS!G121,Lookups!$A$1:$B$700,2,FALSE),"")</f>
        <v/>
      </c>
      <c r="I122" s="55" t="str">
        <f>IFERROR(VLOOKUP(PRIORRESULTS!H121,Lookups!$A$1:$B$700,2,FALSE),"")</f>
        <v/>
      </c>
      <c r="J122" s="55">
        <f>IFERROR(VLOOKUP(PRIORRESULTS!I121,Lookups!$A$1:$B$700,2,FALSE),"")</f>
        <v>4</v>
      </c>
      <c r="K122" s="55" t="str">
        <f>IFERROR(VLOOKUP(PRIORRESULTS!J121,Lookups!$A$1:$B$700,2,FALSE),"")</f>
        <v/>
      </c>
      <c r="L122" s="55" t="str">
        <f>IFERROR(VLOOKUP(PRIORRESULTS!K121,Lookups!$A$1:$B$700,2,FALSE),"")</f>
        <v/>
      </c>
      <c r="M122" s="55" t="str">
        <f>IFERROR(VLOOKUP(PRIORRESULTS!L121,Lookups!$A$1:$B$700,2,FALSE),"")</f>
        <v/>
      </c>
      <c r="N122" s="55" t="str">
        <f>IFERROR(VLOOKUP(PRIORRESULTS!M121,Lookups!$A$1:$B$700,2,FALSE),"")</f>
        <v/>
      </c>
      <c r="O122" s="55" t="str">
        <f>IFERROR(VLOOKUP(PRIORRESULTS!N121,Lookups!$A$1:$B$700,2,FALSE),"")</f>
        <v/>
      </c>
      <c r="P122" s="55" t="str">
        <f>IFERROR(VLOOKUP(PRIORRESULTS!O121,Lookups!$A$1:$B$700,2,FALSE),"")</f>
        <v/>
      </c>
      <c r="Q122" s="562" t="str">
        <f>IFERROR(VLOOKUP(PRIORRESULTS!L121,Lookups!$A$1:$B$700,2,FALSE),"")</f>
        <v/>
      </c>
      <c r="R122" t="str">
        <f>IFERROR(VLOOKUP(PRIORRESULTS!M121,Lookups!$A$1:$B$700,2,FALSE),"")</f>
        <v/>
      </c>
      <c r="S122" t="str">
        <f>IFERROR(VLOOKUP(PRIORRESULTS!N121,Lookups!$A$1:$B$700,2,FALSE),"")</f>
        <v/>
      </c>
      <c r="T122" t="str">
        <f>IFERROR(VLOOKUP(PRIORRESULTS!O121,Lookups!$A$1:$B$700,2,FALSE),"")</f>
        <v/>
      </c>
      <c r="U122" t="str">
        <f>IFERROR(VLOOKUP(PRIORRESULTS!P121,Lookups!$A$1:$B$700,2,FALSE),"")</f>
        <v/>
      </c>
      <c r="V122" t="str">
        <f>IFERROR(VLOOKUP(PRIORRESULTS!Q121,Lookups!$A$1:$B$700,2,FALSE),"")</f>
        <v/>
      </c>
      <c r="W122" t="str">
        <f>IFERROR(VLOOKUP(PRIORRESULTS!R121,Lookups!$A$1:$B$700,2,FALSE),"")</f>
        <v/>
      </c>
      <c r="X122" t="str">
        <f>IFERROR(VLOOKUP(PRIORRESULTS!S121,Lookups!$A$1:$B$700,2,FALSE),"")</f>
        <v/>
      </c>
      <c r="Y122" t="str">
        <f>IFERROR(VLOOKUP(PRIORRESULTS!U121,Lookups!$A$1:$B$700,2,FALSE),"")</f>
        <v/>
      </c>
      <c r="Z122" t="str">
        <f>IFERROR(VLOOKUP(PRIORRESULTS!V121,Lookups!$A$1:$B$700,2,FALSE),"")</f>
        <v/>
      </c>
      <c r="AA122" t="str">
        <f>IFERROR(VLOOKUP(PRIORRESULTS!W121,Lookups!$A$1:$B$700,2,FALSE),"")</f>
        <v/>
      </c>
    </row>
    <row r="123" spans="1:27" x14ac:dyDescent="0.25">
      <c r="A123" t="str">
        <f>PRIORRESULTS!A122</f>
        <v>Smith, Luke</v>
      </c>
      <c r="B123" t="str">
        <f>PRIORRESULTS!B122</f>
        <v>10SPI</v>
      </c>
      <c r="C123" t="str">
        <f>PRIORRESULTS!C122</f>
        <v>M</v>
      </c>
      <c r="E123" s="55" t="str">
        <f>IFERROR(VLOOKUP(PRIORRESULTS!D122,Lookups!$A$1:$B$700,2,FALSE),"")</f>
        <v/>
      </c>
      <c r="F123" s="55" t="str">
        <f>IFERROR(VLOOKUP(PRIORRESULTS!E122,Lookups!$A$1:$B$700,2,FALSE),"")</f>
        <v/>
      </c>
      <c r="G123" s="55" t="str">
        <f>IFERROR(VLOOKUP(PRIORRESULTS!F122,Lookups!$A$1:$B$700,2,FALSE),"")</f>
        <v/>
      </c>
      <c r="H123" s="55" t="str">
        <f>IFERROR(VLOOKUP(PRIORRESULTS!G122,Lookups!$A$1:$B$700,2,FALSE),"")</f>
        <v/>
      </c>
      <c r="I123" s="55" t="str">
        <f>IFERROR(VLOOKUP(PRIORRESULTS!H122,Lookups!$A$1:$B$700,2,FALSE),"")</f>
        <v/>
      </c>
      <c r="J123" s="55">
        <f>IFERROR(VLOOKUP(PRIORRESULTS!I122,Lookups!$A$1:$B$700,2,FALSE),"")</f>
        <v>4</v>
      </c>
      <c r="K123" s="55" t="str">
        <f>IFERROR(VLOOKUP(PRIORRESULTS!J122,Lookups!$A$1:$B$700,2,FALSE),"")</f>
        <v/>
      </c>
      <c r="L123" s="55" t="str">
        <f>IFERROR(VLOOKUP(PRIORRESULTS!K122,Lookups!$A$1:$B$700,2,FALSE),"")</f>
        <v/>
      </c>
      <c r="M123" s="55" t="str">
        <f>IFERROR(VLOOKUP(PRIORRESULTS!L122,Lookups!$A$1:$B$700,2,FALSE),"")</f>
        <v/>
      </c>
      <c r="N123" s="55" t="str">
        <f>IFERROR(VLOOKUP(PRIORRESULTS!M122,Lookups!$A$1:$B$700,2,FALSE),"")</f>
        <v/>
      </c>
      <c r="O123" s="55" t="str">
        <f>IFERROR(VLOOKUP(PRIORRESULTS!N122,Lookups!$A$1:$B$700,2,FALSE),"")</f>
        <v/>
      </c>
      <c r="P123" s="55" t="str">
        <f>IFERROR(VLOOKUP(PRIORRESULTS!O122,Lookups!$A$1:$B$700,2,FALSE),"")</f>
        <v/>
      </c>
      <c r="Q123" s="562" t="str">
        <f>IFERROR(VLOOKUP(PRIORRESULTS!L122,Lookups!$A$1:$B$700,2,FALSE),"")</f>
        <v/>
      </c>
      <c r="R123" t="str">
        <f>IFERROR(VLOOKUP(PRIORRESULTS!M122,Lookups!$A$1:$B$700,2,FALSE),"")</f>
        <v/>
      </c>
      <c r="S123" t="str">
        <f>IFERROR(VLOOKUP(PRIORRESULTS!N122,Lookups!$A$1:$B$700,2,FALSE),"")</f>
        <v/>
      </c>
      <c r="T123" t="str">
        <f>IFERROR(VLOOKUP(PRIORRESULTS!O122,Lookups!$A$1:$B$700,2,FALSE),"")</f>
        <v/>
      </c>
      <c r="U123" t="str">
        <f>IFERROR(VLOOKUP(PRIORRESULTS!P122,Lookups!$A$1:$B$700,2,FALSE),"")</f>
        <v/>
      </c>
      <c r="V123" t="str">
        <f>IFERROR(VLOOKUP(PRIORRESULTS!Q122,Lookups!$A$1:$B$700,2,FALSE),"")</f>
        <v/>
      </c>
      <c r="W123" t="str">
        <f>IFERROR(VLOOKUP(PRIORRESULTS!R122,Lookups!$A$1:$B$700,2,FALSE),"")</f>
        <v/>
      </c>
      <c r="X123" t="str">
        <f>IFERROR(VLOOKUP(PRIORRESULTS!S122,Lookups!$A$1:$B$700,2,FALSE),"")</f>
        <v/>
      </c>
      <c r="Y123" t="str">
        <f>IFERROR(VLOOKUP(PRIORRESULTS!U122,Lookups!$A$1:$B$700,2,FALSE),"")</f>
        <v/>
      </c>
      <c r="Z123" t="str">
        <f>IFERROR(VLOOKUP(PRIORRESULTS!V122,Lookups!$A$1:$B$700,2,FALSE),"")</f>
        <v/>
      </c>
      <c r="AA123" t="str">
        <f>IFERROR(VLOOKUP(PRIORRESULTS!W122,Lookups!$A$1:$B$700,2,FALSE),"")</f>
        <v/>
      </c>
    </row>
    <row r="124" spans="1:27" x14ac:dyDescent="0.25">
      <c r="A124" t="str">
        <f>PRIORRESULTS!A123</f>
        <v>Akunda, Shakylla</v>
      </c>
      <c r="B124" t="str">
        <f>PRIORRESULTS!B123</f>
        <v>10EGQ</v>
      </c>
      <c r="C124" t="str">
        <f>PRIORRESULTS!C123</f>
        <v>F</v>
      </c>
      <c r="E124" s="55" t="str">
        <f>IFERROR(VLOOKUP(PRIORRESULTS!D123,Lookups!$A$1:$B$700,2,FALSE),"")</f>
        <v/>
      </c>
      <c r="F124" s="55" t="str">
        <f>IFERROR(VLOOKUP(PRIORRESULTS!E123,Lookups!$A$1:$B$700,2,FALSE),"")</f>
        <v/>
      </c>
      <c r="G124" s="55" t="str">
        <f>IFERROR(VLOOKUP(PRIORRESULTS!F123,Lookups!$A$1:$B$700,2,FALSE),"")</f>
        <v/>
      </c>
      <c r="H124" s="55" t="str">
        <f>IFERROR(VLOOKUP(PRIORRESULTS!G123,Lookups!$A$1:$B$700,2,FALSE),"")</f>
        <v/>
      </c>
      <c r="I124" s="55" t="str">
        <f>IFERROR(VLOOKUP(PRIORRESULTS!H123,Lookups!$A$1:$B$700,2,FALSE),"")</f>
        <v/>
      </c>
      <c r="J124" s="55">
        <f>IFERROR(VLOOKUP(PRIORRESULTS!I123,Lookups!$A$1:$B$700,2,FALSE),"")</f>
        <v>5</v>
      </c>
      <c r="K124" s="55" t="str">
        <f>IFERROR(VLOOKUP(PRIORRESULTS!J123,Lookups!$A$1:$B$700,2,FALSE),"")</f>
        <v/>
      </c>
      <c r="L124" s="55" t="str">
        <f>IFERROR(VLOOKUP(PRIORRESULTS!K123,Lookups!$A$1:$B$700,2,FALSE),"")</f>
        <v/>
      </c>
      <c r="M124" s="55" t="str">
        <f>IFERROR(VLOOKUP(PRIORRESULTS!L123,Lookups!$A$1:$B$700,2,FALSE),"")</f>
        <v/>
      </c>
      <c r="N124" s="55" t="str">
        <f>IFERROR(VLOOKUP(PRIORRESULTS!M123,Lookups!$A$1:$B$700,2,FALSE),"")</f>
        <v/>
      </c>
      <c r="O124" s="55" t="str">
        <f>IFERROR(VLOOKUP(PRIORRESULTS!N123,Lookups!$A$1:$B$700,2,FALSE),"")</f>
        <v/>
      </c>
      <c r="P124" s="55" t="str">
        <f>IFERROR(VLOOKUP(PRIORRESULTS!O123,Lookups!$A$1:$B$700,2,FALSE),"")</f>
        <v/>
      </c>
      <c r="Q124" s="562" t="str">
        <f>IFERROR(VLOOKUP(PRIORRESULTS!L123,Lookups!$A$1:$B$700,2,FALSE),"")</f>
        <v/>
      </c>
      <c r="R124" t="str">
        <f>IFERROR(VLOOKUP(PRIORRESULTS!M123,Lookups!$A$1:$B$700,2,FALSE),"")</f>
        <v/>
      </c>
      <c r="S124" t="str">
        <f>IFERROR(VLOOKUP(PRIORRESULTS!N123,Lookups!$A$1:$B$700,2,FALSE),"")</f>
        <v/>
      </c>
      <c r="T124" t="str">
        <f>IFERROR(VLOOKUP(PRIORRESULTS!O123,Lookups!$A$1:$B$700,2,FALSE),"")</f>
        <v/>
      </c>
      <c r="U124" t="str">
        <f>IFERROR(VLOOKUP(PRIORRESULTS!P123,Lookups!$A$1:$B$700,2,FALSE),"")</f>
        <v/>
      </c>
      <c r="V124" t="str">
        <f>IFERROR(VLOOKUP(PRIORRESULTS!Q123,Lookups!$A$1:$B$700,2,FALSE),"")</f>
        <v/>
      </c>
      <c r="W124" t="str">
        <f>IFERROR(VLOOKUP(PRIORRESULTS!R123,Lookups!$A$1:$B$700,2,FALSE),"")</f>
        <v/>
      </c>
      <c r="X124" t="str">
        <f>IFERROR(VLOOKUP(PRIORRESULTS!S123,Lookups!$A$1:$B$700,2,FALSE),"")</f>
        <v/>
      </c>
      <c r="Y124" t="str">
        <f>IFERROR(VLOOKUP(PRIORRESULTS!U123,Lookups!$A$1:$B$700,2,FALSE),"")</f>
        <v/>
      </c>
      <c r="Z124" t="str">
        <f>IFERROR(VLOOKUP(PRIORRESULTS!V123,Lookups!$A$1:$B$700,2,FALSE),"")</f>
        <v/>
      </c>
      <c r="AA124" t="str">
        <f>IFERROR(VLOOKUP(PRIORRESULTS!W123,Lookups!$A$1:$B$700,2,FALSE),"")</f>
        <v/>
      </c>
    </row>
    <row r="125" spans="1:27" x14ac:dyDescent="0.25">
      <c r="A125" t="str">
        <f>PRIORRESULTS!A124</f>
        <v>Bolton, Jacob</v>
      </c>
      <c r="B125" t="str">
        <f>PRIORRESULTS!B124</f>
        <v>10SDA</v>
      </c>
      <c r="C125" t="str">
        <f>PRIORRESULTS!C124</f>
        <v>M</v>
      </c>
      <c r="E125" s="55" t="str">
        <f>IFERROR(VLOOKUP(PRIORRESULTS!D124,Lookups!$A$1:$B$700,2,FALSE),"")</f>
        <v/>
      </c>
      <c r="F125" s="55" t="str">
        <f>IFERROR(VLOOKUP(PRIORRESULTS!E124,Lookups!$A$1:$B$700,2,FALSE),"")</f>
        <v/>
      </c>
      <c r="G125" s="55" t="str">
        <f>IFERROR(VLOOKUP(PRIORRESULTS!F124,Lookups!$A$1:$B$700,2,FALSE),"")</f>
        <v/>
      </c>
      <c r="H125" s="55" t="str">
        <f>IFERROR(VLOOKUP(PRIORRESULTS!G124,Lookups!$A$1:$B$700,2,FALSE),"")</f>
        <v/>
      </c>
      <c r="I125" s="55" t="str">
        <f>IFERROR(VLOOKUP(PRIORRESULTS!H124,Lookups!$A$1:$B$700,2,FALSE),"")</f>
        <v/>
      </c>
      <c r="J125" s="55">
        <f>IFERROR(VLOOKUP(PRIORRESULTS!I124,Lookups!$A$1:$B$700,2,FALSE),"")</f>
        <v>5</v>
      </c>
      <c r="K125" s="55" t="str">
        <f>IFERROR(VLOOKUP(PRIORRESULTS!J124,Lookups!$A$1:$B$700,2,FALSE),"")</f>
        <v/>
      </c>
      <c r="L125" s="55" t="str">
        <f>IFERROR(VLOOKUP(PRIORRESULTS!K124,Lookups!$A$1:$B$700,2,FALSE),"")</f>
        <v/>
      </c>
      <c r="M125" s="55" t="str">
        <f>IFERROR(VLOOKUP(PRIORRESULTS!L124,Lookups!$A$1:$B$700,2,FALSE),"")</f>
        <v/>
      </c>
      <c r="N125" s="55" t="str">
        <f>IFERROR(VLOOKUP(PRIORRESULTS!M124,Lookups!$A$1:$B$700,2,FALSE),"")</f>
        <v/>
      </c>
      <c r="O125" s="55" t="str">
        <f>IFERROR(VLOOKUP(PRIORRESULTS!N124,Lookups!$A$1:$B$700,2,FALSE),"")</f>
        <v/>
      </c>
      <c r="P125" s="55" t="str">
        <f>IFERROR(VLOOKUP(PRIORRESULTS!O124,Lookups!$A$1:$B$700,2,FALSE),"")</f>
        <v/>
      </c>
      <c r="Q125" s="562" t="str">
        <f>IFERROR(VLOOKUP(PRIORRESULTS!L124,Lookups!$A$1:$B$700,2,FALSE),"")</f>
        <v/>
      </c>
      <c r="R125" t="str">
        <f>IFERROR(VLOOKUP(PRIORRESULTS!M124,Lookups!$A$1:$B$700,2,FALSE),"")</f>
        <v/>
      </c>
      <c r="S125" t="str">
        <f>IFERROR(VLOOKUP(PRIORRESULTS!N124,Lookups!$A$1:$B$700,2,FALSE),"")</f>
        <v/>
      </c>
      <c r="T125" t="str">
        <f>IFERROR(VLOOKUP(PRIORRESULTS!O124,Lookups!$A$1:$B$700,2,FALSE),"")</f>
        <v/>
      </c>
      <c r="U125" t="str">
        <f>IFERROR(VLOOKUP(PRIORRESULTS!P124,Lookups!$A$1:$B$700,2,FALSE),"")</f>
        <v/>
      </c>
      <c r="V125" t="str">
        <f>IFERROR(VLOOKUP(PRIORRESULTS!Q124,Lookups!$A$1:$B$700,2,FALSE),"")</f>
        <v/>
      </c>
      <c r="W125" t="str">
        <f>IFERROR(VLOOKUP(PRIORRESULTS!R124,Lookups!$A$1:$B$700,2,FALSE),"")</f>
        <v/>
      </c>
      <c r="X125" t="str">
        <f>IFERROR(VLOOKUP(PRIORRESULTS!S124,Lookups!$A$1:$B$700,2,FALSE),"")</f>
        <v/>
      </c>
      <c r="Y125" t="str">
        <f>IFERROR(VLOOKUP(PRIORRESULTS!U124,Lookups!$A$1:$B$700,2,FALSE),"")</f>
        <v/>
      </c>
      <c r="Z125" t="str">
        <f>IFERROR(VLOOKUP(PRIORRESULTS!V124,Lookups!$A$1:$B$700,2,FALSE),"")</f>
        <v/>
      </c>
      <c r="AA125" t="str">
        <f>IFERROR(VLOOKUP(PRIORRESULTS!W124,Lookups!$A$1:$B$700,2,FALSE),"")</f>
        <v/>
      </c>
    </row>
    <row r="126" spans="1:27" x14ac:dyDescent="0.25">
      <c r="A126" t="str">
        <f>PRIORRESULTS!A125</f>
        <v>Dawatage, Onesh</v>
      </c>
      <c r="B126" t="str">
        <f>PRIORRESULTS!B125</f>
        <v>10SK</v>
      </c>
      <c r="C126" t="str">
        <f>PRIORRESULTS!C125</f>
        <v>M</v>
      </c>
      <c r="E126" s="55" t="str">
        <f>IFERROR(VLOOKUP(PRIORRESULTS!D125,Lookups!$A$1:$B$700,2,FALSE),"")</f>
        <v/>
      </c>
      <c r="F126" s="55" t="str">
        <f>IFERROR(VLOOKUP(PRIORRESULTS!E125,Lookups!$A$1:$B$700,2,FALSE),"")</f>
        <v/>
      </c>
      <c r="G126" s="55" t="str">
        <f>IFERROR(VLOOKUP(PRIORRESULTS!F125,Lookups!$A$1:$B$700,2,FALSE),"")</f>
        <v/>
      </c>
      <c r="H126" s="55" t="str">
        <f>IFERROR(VLOOKUP(PRIORRESULTS!G125,Lookups!$A$1:$B$700,2,FALSE),"")</f>
        <v/>
      </c>
      <c r="I126" s="55" t="str">
        <f>IFERROR(VLOOKUP(PRIORRESULTS!H125,Lookups!$A$1:$B$700,2,FALSE),"")</f>
        <v/>
      </c>
      <c r="J126" s="55">
        <f>IFERROR(VLOOKUP(PRIORRESULTS!I125,Lookups!$A$1:$B$700,2,FALSE),"")</f>
        <v>5</v>
      </c>
      <c r="K126" s="55" t="str">
        <f>IFERROR(VLOOKUP(PRIORRESULTS!J125,Lookups!$A$1:$B$700,2,FALSE),"")</f>
        <v/>
      </c>
      <c r="L126" s="55" t="str">
        <f>IFERROR(VLOOKUP(PRIORRESULTS!K125,Lookups!$A$1:$B$700,2,FALSE),"")</f>
        <v/>
      </c>
      <c r="M126" s="55" t="str">
        <f>IFERROR(VLOOKUP(PRIORRESULTS!L125,Lookups!$A$1:$B$700,2,FALSE),"")</f>
        <v/>
      </c>
      <c r="N126" s="55" t="str">
        <f>IFERROR(VLOOKUP(PRIORRESULTS!M125,Lookups!$A$1:$B$700,2,FALSE),"")</f>
        <v/>
      </c>
      <c r="O126" s="55" t="str">
        <f>IFERROR(VLOOKUP(PRIORRESULTS!N125,Lookups!$A$1:$B$700,2,FALSE),"")</f>
        <v/>
      </c>
      <c r="P126" s="55" t="str">
        <f>IFERROR(VLOOKUP(PRIORRESULTS!O125,Lookups!$A$1:$B$700,2,FALSE),"")</f>
        <v/>
      </c>
      <c r="Q126" s="562" t="str">
        <f>IFERROR(VLOOKUP(PRIORRESULTS!L125,Lookups!$A$1:$B$700,2,FALSE),"")</f>
        <v/>
      </c>
      <c r="R126" t="str">
        <f>IFERROR(VLOOKUP(PRIORRESULTS!M125,Lookups!$A$1:$B$700,2,FALSE),"")</f>
        <v/>
      </c>
      <c r="S126" t="str">
        <f>IFERROR(VLOOKUP(PRIORRESULTS!N125,Lookups!$A$1:$B$700,2,FALSE),"")</f>
        <v/>
      </c>
      <c r="T126" t="str">
        <f>IFERROR(VLOOKUP(PRIORRESULTS!O125,Lookups!$A$1:$B$700,2,FALSE),"")</f>
        <v/>
      </c>
      <c r="U126" t="str">
        <f>IFERROR(VLOOKUP(PRIORRESULTS!P125,Lookups!$A$1:$B$700,2,FALSE),"")</f>
        <v/>
      </c>
      <c r="V126" t="str">
        <f>IFERROR(VLOOKUP(PRIORRESULTS!Q125,Lookups!$A$1:$B$700,2,FALSE),"")</f>
        <v/>
      </c>
      <c r="W126" t="str">
        <f>IFERROR(VLOOKUP(PRIORRESULTS!R125,Lookups!$A$1:$B$700,2,FALSE),"")</f>
        <v/>
      </c>
      <c r="X126" t="str">
        <f>IFERROR(VLOOKUP(PRIORRESULTS!S125,Lookups!$A$1:$B$700,2,FALSE),"")</f>
        <v/>
      </c>
      <c r="Y126" t="str">
        <f>IFERROR(VLOOKUP(PRIORRESULTS!U125,Lookups!$A$1:$B$700,2,FALSE),"")</f>
        <v/>
      </c>
      <c r="Z126" t="str">
        <f>IFERROR(VLOOKUP(PRIORRESULTS!V125,Lookups!$A$1:$B$700,2,FALSE),"")</f>
        <v/>
      </c>
      <c r="AA126" t="str">
        <f>IFERROR(VLOOKUP(PRIORRESULTS!W125,Lookups!$A$1:$B$700,2,FALSE),"")</f>
        <v/>
      </c>
    </row>
    <row r="127" spans="1:27" x14ac:dyDescent="0.25">
      <c r="A127" t="str">
        <f>PRIORRESULTS!A126</f>
        <v>Hope, Jessica</v>
      </c>
      <c r="B127" t="str">
        <f>PRIORRESULTS!B126</f>
        <v>10KKN</v>
      </c>
      <c r="C127" t="str">
        <f>PRIORRESULTS!C126</f>
        <v>F</v>
      </c>
      <c r="E127" s="55" t="str">
        <f>IFERROR(VLOOKUP(PRIORRESULTS!D126,Lookups!$A$1:$B$700,2,FALSE),"")</f>
        <v/>
      </c>
      <c r="F127" s="55" t="str">
        <f>IFERROR(VLOOKUP(PRIORRESULTS!E126,Lookups!$A$1:$B$700,2,FALSE),"")</f>
        <v/>
      </c>
      <c r="G127" s="55" t="str">
        <f>IFERROR(VLOOKUP(PRIORRESULTS!F126,Lookups!$A$1:$B$700,2,FALSE),"")</f>
        <v/>
      </c>
      <c r="H127" s="55" t="str">
        <f>IFERROR(VLOOKUP(PRIORRESULTS!G126,Lookups!$A$1:$B$700,2,FALSE),"")</f>
        <v/>
      </c>
      <c r="I127" s="55" t="str">
        <f>IFERROR(VLOOKUP(PRIORRESULTS!H126,Lookups!$A$1:$B$700,2,FALSE),"")</f>
        <v/>
      </c>
      <c r="J127" s="55">
        <f>IFERROR(VLOOKUP(PRIORRESULTS!I126,Lookups!$A$1:$B$700,2,FALSE),"")</f>
        <v>5</v>
      </c>
      <c r="K127" s="55" t="str">
        <f>IFERROR(VLOOKUP(PRIORRESULTS!J126,Lookups!$A$1:$B$700,2,FALSE),"")</f>
        <v/>
      </c>
      <c r="L127" s="55" t="str">
        <f>IFERROR(VLOOKUP(PRIORRESULTS!K126,Lookups!$A$1:$B$700,2,FALSE),"")</f>
        <v/>
      </c>
      <c r="M127" s="55" t="str">
        <f>IFERROR(VLOOKUP(PRIORRESULTS!L126,Lookups!$A$1:$B$700,2,FALSE),"")</f>
        <v/>
      </c>
      <c r="N127" s="55" t="str">
        <f>IFERROR(VLOOKUP(PRIORRESULTS!M126,Lookups!$A$1:$B$700,2,FALSE),"")</f>
        <v/>
      </c>
      <c r="O127" s="55" t="str">
        <f>IFERROR(VLOOKUP(PRIORRESULTS!N126,Lookups!$A$1:$B$700,2,FALSE),"")</f>
        <v/>
      </c>
      <c r="P127" s="55" t="str">
        <f>IFERROR(VLOOKUP(PRIORRESULTS!O126,Lookups!$A$1:$B$700,2,FALSE),"")</f>
        <v/>
      </c>
      <c r="Q127" s="562" t="str">
        <f>IFERROR(VLOOKUP(PRIORRESULTS!L126,Lookups!$A$1:$B$700,2,FALSE),"")</f>
        <v/>
      </c>
      <c r="R127" t="str">
        <f>IFERROR(VLOOKUP(PRIORRESULTS!M126,Lookups!$A$1:$B$700,2,FALSE),"")</f>
        <v/>
      </c>
      <c r="S127" t="str">
        <f>IFERROR(VLOOKUP(PRIORRESULTS!N126,Lookups!$A$1:$B$700,2,FALSE),"")</f>
        <v/>
      </c>
      <c r="T127" t="str">
        <f>IFERROR(VLOOKUP(PRIORRESULTS!O126,Lookups!$A$1:$B$700,2,FALSE),"")</f>
        <v/>
      </c>
      <c r="U127" t="str">
        <f>IFERROR(VLOOKUP(PRIORRESULTS!P126,Lookups!$A$1:$B$700,2,FALSE),"")</f>
        <v/>
      </c>
      <c r="V127" t="str">
        <f>IFERROR(VLOOKUP(PRIORRESULTS!Q126,Lookups!$A$1:$B$700,2,FALSE),"")</f>
        <v/>
      </c>
      <c r="W127" t="str">
        <f>IFERROR(VLOOKUP(PRIORRESULTS!R126,Lookups!$A$1:$B$700,2,FALSE),"")</f>
        <v/>
      </c>
      <c r="X127" t="str">
        <f>IFERROR(VLOOKUP(PRIORRESULTS!S126,Lookups!$A$1:$B$700,2,FALSE),"")</f>
        <v/>
      </c>
      <c r="Y127" t="str">
        <f>IFERROR(VLOOKUP(PRIORRESULTS!U126,Lookups!$A$1:$B$700,2,FALSE),"")</f>
        <v/>
      </c>
      <c r="Z127" t="str">
        <f>IFERROR(VLOOKUP(PRIORRESULTS!V126,Lookups!$A$1:$B$700,2,FALSE),"")</f>
        <v/>
      </c>
      <c r="AA127" t="str">
        <f>IFERROR(VLOOKUP(PRIORRESULTS!W126,Lookups!$A$1:$B$700,2,FALSE),"")</f>
        <v/>
      </c>
    </row>
    <row r="128" spans="1:27" x14ac:dyDescent="0.25">
      <c r="A128" t="str">
        <f>PRIORRESULTS!A127</f>
        <v>Linsky, Caleb</v>
      </c>
      <c r="B128" t="str">
        <f>PRIORRESULTS!B127</f>
        <v>10SPI</v>
      </c>
      <c r="C128" t="str">
        <f>PRIORRESULTS!C127</f>
        <v>M</v>
      </c>
      <c r="E128" s="55" t="str">
        <f>IFERROR(VLOOKUP(PRIORRESULTS!D127,Lookups!$A$1:$B$700,2,FALSE),"")</f>
        <v/>
      </c>
      <c r="F128" s="55" t="str">
        <f>IFERROR(VLOOKUP(PRIORRESULTS!E127,Lookups!$A$1:$B$700,2,FALSE),"")</f>
        <v/>
      </c>
      <c r="G128" s="55" t="str">
        <f>IFERROR(VLOOKUP(PRIORRESULTS!F127,Lookups!$A$1:$B$700,2,FALSE),"")</f>
        <v/>
      </c>
      <c r="H128" s="55" t="str">
        <f>IFERROR(VLOOKUP(PRIORRESULTS!G127,Lookups!$A$1:$B$700,2,FALSE),"")</f>
        <v/>
      </c>
      <c r="I128" s="55" t="str">
        <f>IFERROR(VLOOKUP(PRIORRESULTS!H127,Lookups!$A$1:$B$700,2,FALSE),"")</f>
        <v/>
      </c>
      <c r="J128" s="55">
        <f>IFERROR(VLOOKUP(PRIORRESULTS!I127,Lookups!$A$1:$B$700,2,FALSE),"")</f>
        <v>5</v>
      </c>
      <c r="K128" s="55" t="str">
        <f>IFERROR(VLOOKUP(PRIORRESULTS!J127,Lookups!$A$1:$B$700,2,FALSE),"")</f>
        <v/>
      </c>
      <c r="L128" s="55" t="str">
        <f>IFERROR(VLOOKUP(PRIORRESULTS!K127,Lookups!$A$1:$B$700,2,FALSE),"")</f>
        <v/>
      </c>
      <c r="M128" s="55" t="str">
        <f>IFERROR(VLOOKUP(PRIORRESULTS!L127,Lookups!$A$1:$B$700,2,FALSE),"")</f>
        <v/>
      </c>
      <c r="N128" s="55" t="str">
        <f>IFERROR(VLOOKUP(PRIORRESULTS!M127,Lookups!$A$1:$B$700,2,FALSE),"")</f>
        <v/>
      </c>
      <c r="O128" s="55" t="str">
        <f>IFERROR(VLOOKUP(PRIORRESULTS!N127,Lookups!$A$1:$B$700,2,FALSE),"")</f>
        <v/>
      </c>
      <c r="P128" s="55" t="str">
        <f>IFERROR(VLOOKUP(PRIORRESULTS!O127,Lookups!$A$1:$B$700,2,FALSE),"")</f>
        <v/>
      </c>
      <c r="Q128" s="562" t="str">
        <f>IFERROR(VLOOKUP(PRIORRESULTS!L127,Lookups!$A$1:$B$700,2,FALSE),"")</f>
        <v/>
      </c>
      <c r="R128" t="str">
        <f>IFERROR(VLOOKUP(PRIORRESULTS!M127,Lookups!$A$1:$B$700,2,FALSE),"")</f>
        <v/>
      </c>
      <c r="S128" t="str">
        <f>IFERROR(VLOOKUP(PRIORRESULTS!N127,Lookups!$A$1:$B$700,2,FALSE),"")</f>
        <v/>
      </c>
      <c r="T128" t="str">
        <f>IFERROR(VLOOKUP(PRIORRESULTS!O127,Lookups!$A$1:$B$700,2,FALSE),"")</f>
        <v/>
      </c>
      <c r="U128" t="str">
        <f>IFERROR(VLOOKUP(PRIORRESULTS!P127,Lookups!$A$1:$B$700,2,FALSE),"")</f>
        <v/>
      </c>
      <c r="V128" t="str">
        <f>IFERROR(VLOOKUP(PRIORRESULTS!Q127,Lookups!$A$1:$B$700,2,FALSE),"")</f>
        <v/>
      </c>
      <c r="W128" t="str">
        <f>IFERROR(VLOOKUP(PRIORRESULTS!R127,Lookups!$A$1:$B$700,2,FALSE),"")</f>
        <v/>
      </c>
      <c r="X128" t="str">
        <f>IFERROR(VLOOKUP(PRIORRESULTS!S127,Lookups!$A$1:$B$700,2,FALSE),"")</f>
        <v/>
      </c>
      <c r="Y128" t="str">
        <f>IFERROR(VLOOKUP(PRIORRESULTS!U127,Lookups!$A$1:$B$700,2,FALSE),"")</f>
        <v/>
      </c>
      <c r="Z128" t="str">
        <f>IFERROR(VLOOKUP(PRIORRESULTS!V127,Lookups!$A$1:$B$700,2,FALSE),"")</f>
        <v/>
      </c>
      <c r="AA128" t="str">
        <f>IFERROR(VLOOKUP(PRIORRESULTS!W127,Lookups!$A$1:$B$700,2,FALSE),"")</f>
        <v/>
      </c>
    </row>
    <row r="129" spans="1:27" x14ac:dyDescent="0.25">
      <c r="A129" t="str">
        <f>PRIORRESULTS!A128</f>
        <v>Mead, Louisa</v>
      </c>
      <c r="B129" t="str">
        <f>PRIORRESULTS!B128</f>
        <v>10SDA</v>
      </c>
      <c r="C129" t="str">
        <f>PRIORRESULTS!C128</f>
        <v>F</v>
      </c>
      <c r="E129" s="55" t="str">
        <f>IFERROR(VLOOKUP(PRIORRESULTS!D128,Lookups!$A$1:$B$700,2,FALSE),"")</f>
        <v/>
      </c>
      <c r="F129" s="55" t="str">
        <f>IFERROR(VLOOKUP(PRIORRESULTS!E128,Lookups!$A$1:$B$700,2,FALSE),"")</f>
        <v/>
      </c>
      <c r="G129" s="55" t="str">
        <f>IFERROR(VLOOKUP(PRIORRESULTS!F128,Lookups!$A$1:$B$700,2,FALSE),"")</f>
        <v/>
      </c>
      <c r="H129" s="55" t="str">
        <f>IFERROR(VLOOKUP(PRIORRESULTS!G128,Lookups!$A$1:$B$700,2,FALSE),"")</f>
        <v/>
      </c>
      <c r="I129" s="55" t="str">
        <f>IFERROR(VLOOKUP(PRIORRESULTS!H128,Lookups!$A$1:$B$700,2,FALSE),"")</f>
        <v/>
      </c>
      <c r="J129" s="55">
        <f>IFERROR(VLOOKUP(PRIORRESULTS!I128,Lookups!$A$1:$B$700,2,FALSE),"")</f>
        <v>5</v>
      </c>
      <c r="K129" s="55" t="str">
        <f>IFERROR(VLOOKUP(PRIORRESULTS!J128,Lookups!$A$1:$B$700,2,FALSE),"")</f>
        <v/>
      </c>
      <c r="L129" s="55" t="str">
        <f>IFERROR(VLOOKUP(PRIORRESULTS!K128,Lookups!$A$1:$B$700,2,FALSE),"")</f>
        <v/>
      </c>
      <c r="M129" s="55" t="str">
        <f>IFERROR(VLOOKUP(PRIORRESULTS!L128,Lookups!$A$1:$B$700,2,FALSE),"")</f>
        <v/>
      </c>
      <c r="N129" s="55" t="str">
        <f>IFERROR(VLOOKUP(PRIORRESULTS!M128,Lookups!$A$1:$B$700,2,FALSE),"")</f>
        <v/>
      </c>
      <c r="O129" s="55" t="str">
        <f>IFERROR(VLOOKUP(PRIORRESULTS!N128,Lookups!$A$1:$B$700,2,FALSE),"")</f>
        <v/>
      </c>
      <c r="P129" s="55" t="str">
        <f>IFERROR(VLOOKUP(PRIORRESULTS!O128,Lookups!$A$1:$B$700,2,FALSE),"")</f>
        <v/>
      </c>
      <c r="Q129" s="562" t="str">
        <f>IFERROR(VLOOKUP(PRIORRESULTS!L128,Lookups!$A$1:$B$700,2,FALSE),"")</f>
        <v/>
      </c>
      <c r="R129" t="str">
        <f>IFERROR(VLOOKUP(PRIORRESULTS!M128,Lookups!$A$1:$B$700,2,FALSE),"")</f>
        <v/>
      </c>
      <c r="S129" t="str">
        <f>IFERROR(VLOOKUP(PRIORRESULTS!N128,Lookups!$A$1:$B$700,2,FALSE),"")</f>
        <v/>
      </c>
      <c r="T129" t="str">
        <f>IFERROR(VLOOKUP(PRIORRESULTS!O128,Lookups!$A$1:$B$700,2,FALSE),"")</f>
        <v/>
      </c>
      <c r="U129" t="str">
        <f>IFERROR(VLOOKUP(PRIORRESULTS!P128,Lookups!$A$1:$B$700,2,FALSE),"")</f>
        <v/>
      </c>
      <c r="V129" t="str">
        <f>IFERROR(VLOOKUP(PRIORRESULTS!Q128,Lookups!$A$1:$B$700,2,FALSE),"")</f>
        <v/>
      </c>
      <c r="W129" t="str">
        <f>IFERROR(VLOOKUP(PRIORRESULTS!R128,Lookups!$A$1:$B$700,2,FALSE),"")</f>
        <v/>
      </c>
      <c r="X129" t="str">
        <f>IFERROR(VLOOKUP(PRIORRESULTS!S128,Lookups!$A$1:$B$700,2,FALSE),"")</f>
        <v/>
      </c>
      <c r="Y129" t="str">
        <f>IFERROR(VLOOKUP(PRIORRESULTS!U128,Lookups!$A$1:$B$700,2,FALSE),"")</f>
        <v/>
      </c>
      <c r="Z129" t="str">
        <f>IFERROR(VLOOKUP(PRIORRESULTS!V128,Lookups!$A$1:$B$700,2,FALSE),"")</f>
        <v/>
      </c>
      <c r="AA129" t="str">
        <f>IFERROR(VLOOKUP(PRIORRESULTS!W128,Lookups!$A$1:$B$700,2,FALSE),"")</f>
        <v/>
      </c>
    </row>
    <row r="130" spans="1:27" x14ac:dyDescent="0.25">
      <c r="A130" t="str">
        <f>PRIORRESULTS!A129</f>
        <v>Munro-Proud, Lewis</v>
      </c>
      <c r="B130" t="str">
        <f>PRIORRESULTS!B129</f>
        <v>10SPI</v>
      </c>
      <c r="C130" t="str">
        <f>PRIORRESULTS!C129</f>
        <v>M</v>
      </c>
      <c r="E130" s="55" t="str">
        <f>IFERROR(VLOOKUP(PRIORRESULTS!D129,Lookups!$A$1:$B$700,2,FALSE),"")</f>
        <v/>
      </c>
      <c r="F130" s="55" t="str">
        <f>IFERROR(VLOOKUP(PRIORRESULTS!E129,Lookups!$A$1:$B$700,2,FALSE),"")</f>
        <v/>
      </c>
      <c r="G130" s="55" t="str">
        <f>IFERROR(VLOOKUP(PRIORRESULTS!F129,Lookups!$A$1:$B$700,2,FALSE),"")</f>
        <v/>
      </c>
      <c r="H130" s="55" t="str">
        <f>IFERROR(VLOOKUP(PRIORRESULTS!G129,Lookups!$A$1:$B$700,2,FALSE),"")</f>
        <v/>
      </c>
      <c r="I130" s="55" t="str">
        <f>IFERROR(VLOOKUP(PRIORRESULTS!H129,Lookups!$A$1:$B$700,2,FALSE),"")</f>
        <v/>
      </c>
      <c r="J130" s="55">
        <f>IFERROR(VLOOKUP(PRIORRESULTS!I129,Lookups!$A$1:$B$700,2,FALSE),"")</f>
        <v>5</v>
      </c>
      <c r="K130" s="55" t="str">
        <f>IFERROR(VLOOKUP(PRIORRESULTS!J129,Lookups!$A$1:$B$700,2,FALSE),"")</f>
        <v/>
      </c>
      <c r="L130" s="55" t="str">
        <f>IFERROR(VLOOKUP(PRIORRESULTS!K129,Lookups!$A$1:$B$700,2,FALSE),"")</f>
        <v/>
      </c>
      <c r="M130" s="55" t="str">
        <f>IFERROR(VLOOKUP(PRIORRESULTS!L129,Lookups!$A$1:$B$700,2,FALSE),"")</f>
        <v/>
      </c>
      <c r="N130" s="55" t="str">
        <f>IFERROR(VLOOKUP(PRIORRESULTS!M129,Lookups!$A$1:$B$700,2,FALSE),"")</f>
        <v/>
      </c>
      <c r="O130" s="55" t="str">
        <f>IFERROR(VLOOKUP(PRIORRESULTS!N129,Lookups!$A$1:$B$700,2,FALSE),"")</f>
        <v/>
      </c>
      <c r="P130" s="55" t="str">
        <f>IFERROR(VLOOKUP(PRIORRESULTS!O129,Lookups!$A$1:$B$700,2,FALSE),"")</f>
        <v/>
      </c>
      <c r="Q130" s="562" t="str">
        <f>IFERROR(VLOOKUP(PRIORRESULTS!L129,Lookups!$A$1:$B$700,2,FALSE),"")</f>
        <v/>
      </c>
      <c r="R130" t="str">
        <f>IFERROR(VLOOKUP(PRIORRESULTS!M129,Lookups!$A$1:$B$700,2,FALSE),"")</f>
        <v/>
      </c>
      <c r="S130" t="str">
        <f>IFERROR(VLOOKUP(PRIORRESULTS!N129,Lookups!$A$1:$B$700,2,FALSE),"")</f>
        <v/>
      </c>
      <c r="T130" t="str">
        <f>IFERROR(VLOOKUP(PRIORRESULTS!O129,Lookups!$A$1:$B$700,2,FALSE),"")</f>
        <v/>
      </c>
      <c r="U130" t="str">
        <f>IFERROR(VLOOKUP(PRIORRESULTS!P129,Lookups!$A$1:$B$700,2,FALSE),"")</f>
        <v/>
      </c>
      <c r="V130" t="str">
        <f>IFERROR(VLOOKUP(PRIORRESULTS!Q129,Lookups!$A$1:$B$700,2,FALSE),"")</f>
        <v/>
      </c>
      <c r="W130" t="str">
        <f>IFERROR(VLOOKUP(PRIORRESULTS!R129,Lookups!$A$1:$B$700,2,FALSE),"")</f>
        <v/>
      </c>
      <c r="X130" t="str">
        <f>IFERROR(VLOOKUP(PRIORRESULTS!S129,Lookups!$A$1:$B$700,2,FALSE),"")</f>
        <v/>
      </c>
      <c r="Y130" t="str">
        <f>IFERROR(VLOOKUP(PRIORRESULTS!U129,Lookups!$A$1:$B$700,2,FALSE),"")</f>
        <v/>
      </c>
      <c r="Z130" t="str">
        <f>IFERROR(VLOOKUP(PRIORRESULTS!V129,Lookups!$A$1:$B$700,2,FALSE),"")</f>
        <v/>
      </c>
      <c r="AA130" t="str">
        <f>IFERROR(VLOOKUP(PRIORRESULTS!W129,Lookups!$A$1:$B$700,2,FALSE),"")</f>
        <v/>
      </c>
    </row>
    <row r="131" spans="1:27" x14ac:dyDescent="0.25">
      <c r="A131" t="str">
        <f>PRIORRESULTS!A130</f>
        <v>Musie, Christina</v>
      </c>
      <c r="B131" t="str">
        <f>PRIORRESULTS!B130</f>
        <v>10JNE</v>
      </c>
      <c r="C131" t="str">
        <f>PRIORRESULTS!C130</f>
        <v>F</v>
      </c>
      <c r="E131" s="55" t="str">
        <f>IFERROR(VLOOKUP(PRIORRESULTS!D130,Lookups!$A$1:$B$700,2,FALSE),"")</f>
        <v/>
      </c>
      <c r="F131" s="55" t="str">
        <f>IFERROR(VLOOKUP(PRIORRESULTS!E130,Lookups!$A$1:$B$700,2,FALSE),"")</f>
        <v/>
      </c>
      <c r="G131" s="55" t="str">
        <f>IFERROR(VLOOKUP(PRIORRESULTS!F130,Lookups!$A$1:$B$700,2,FALSE),"")</f>
        <v/>
      </c>
      <c r="H131" s="55" t="str">
        <f>IFERROR(VLOOKUP(PRIORRESULTS!G130,Lookups!$A$1:$B$700,2,FALSE),"")</f>
        <v/>
      </c>
      <c r="I131" s="55" t="str">
        <f>IFERROR(VLOOKUP(PRIORRESULTS!H130,Lookups!$A$1:$B$700,2,FALSE),"")</f>
        <v/>
      </c>
      <c r="J131" s="55">
        <f>IFERROR(VLOOKUP(PRIORRESULTS!I130,Lookups!$A$1:$B$700,2,FALSE),"")</f>
        <v>5</v>
      </c>
      <c r="K131" s="55" t="str">
        <f>IFERROR(VLOOKUP(PRIORRESULTS!J130,Lookups!$A$1:$B$700,2,FALSE),"")</f>
        <v/>
      </c>
      <c r="L131" s="55" t="str">
        <f>IFERROR(VLOOKUP(PRIORRESULTS!K130,Lookups!$A$1:$B$700,2,FALSE),"")</f>
        <v/>
      </c>
      <c r="M131" s="55" t="str">
        <f>IFERROR(VLOOKUP(PRIORRESULTS!L130,Lookups!$A$1:$B$700,2,FALSE),"")</f>
        <v/>
      </c>
      <c r="N131" s="55" t="str">
        <f>IFERROR(VLOOKUP(PRIORRESULTS!M130,Lookups!$A$1:$B$700,2,FALSE),"")</f>
        <v/>
      </c>
      <c r="O131" s="55" t="str">
        <f>IFERROR(VLOOKUP(PRIORRESULTS!N130,Lookups!$A$1:$B$700,2,FALSE),"")</f>
        <v/>
      </c>
      <c r="P131" s="55" t="str">
        <f>IFERROR(VLOOKUP(PRIORRESULTS!O130,Lookups!$A$1:$B$700,2,FALSE),"")</f>
        <v/>
      </c>
      <c r="Q131" s="562" t="str">
        <f>IFERROR(VLOOKUP(PRIORRESULTS!L130,Lookups!$A$1:$B$700,2,FALSE),"")</f>
        <v/>
      </c>
      <c r="R131" t="str">
        <f>IFERROR(VLOOKUP(PRIORRESULTS!M130,Lookups!$A$1:$B$700,2,FALSE),"")</f>
        <v/>
      </c>
      <c r="S131" t="str">
        <f>IFERROR(VLOOKUP(PRIORRESULTS!N130,Lookups!$A$1:$B$700,2,FALSE),"")</f>
        <v/>
      </c>
      <c r="T131" t="str">
        <f>IFERROR(VLOOKUP(PRIORRESULTS!O130,Lookups!$A$1:$B$700,2,FALSE),"")</f>
        <v/>
      </c>
      <c r="U131" t="str">
        <f>IFERROR(VLOOKUP(PRIORRESULTS!P130,Lookups!$A$1:$B$700,2,FALSE),"")</f>
        <v/>
      </c>
      <c r="V131" t="str">
        <f>IFERROR(VLOOKUP(PRIORRESULTS!Q130,Lookups!$A$1:$B$700,2,FALSE),"")</f>
        <v/>
      </c>
      <c r="W131" t="str">
        <f>IFERROR(VLOOKUP(PRIORRESULTS!R130,Lookups!$A$1:$B$700,2,FALSE),"")</f>
        <v/>
      </c>
      <c r="X131" t="str">
        <f>IFERROR(VLOOKUP(PRIORRESULTS!S130,Lookups!$A$1:$B$700,2,FALSE),"")</f>
        <v/>
      </c>
      <c r="Y131" t="str">
        <f>IFERROR(VLOOKUP(PRIORRESULTS!U130,Lookups!$A$1:$B$700,2,FALSE),"")</f>
        <v/>
      </c>
      <c r="Z131" t="str">
        <f>IFERROR(VLOOKUP(PRIORRESULTS!V130,Lookups!$A$1:$B$700,2,FALSE),"")</f>
        <v/>
      </c>
      <c r="AA131" t="str">
        <f>IFERROR(VLOOKUP(PRIORRESULTS!W130,Lookups!$A$1:$B$700,2,FALSE),"")</f>
        <v/>
      </c>
    </row>
    <row r="132" spans="1:27" x14ac:dyDescent="0.25">
      <c r="A132" t="str">
        <f>PRIORRESULTS!A131</f>
        <v>Tojo, Elwin</v>
      </c>
      <c r="B132" t="str">
        <f>PRIORRESULTS!B131</f>
        <v>10KKN</v>
      </c>
      <c r="C132" t="str">
        <f>PRIORRESULTS!C131</f>
        <v>M</v>
      </c>
      <c r="E132" s="55" t="str">
        <f>IFERROR(VLOOKUP(PRIORRESULTS!D131,Lookups!$A$1:$B$700,2,FALSE),"")</f>
        <v/>
      </c>
      <c r="F132" s="55" t="str">
        <f>IFERROR(VLOOKUP(PRIORRESULTS!E131,Lookups!$A$1:$B$700,2,FALSE),"")</f>
        <v/>
      </c>
      <c r="G132" s="55" t="str">
        <f>IFERROR(VLOOKUP(PRIORRESULTS!F131,Lookups!$A$1:$B$700,2,FALSE),"")</f>
        <v/>
      </c>
      <c r="H132" s="55" t="str">
        <f>IFERROR(VLOOKUP(PRIORRESULTS!G131,Lookups!$A$1:$B$700,2,FALSE),"")</f>
        <v/>
      </c>
      <c r="I132" s="55" t="str">
        <f>IFERROR(VLOOKUP(PRIORRESULTS!H131,Lookups!$A$1:$B$700,2,FALSE),"")</f>
        <v/>
      </c>
      <c r="J132" s="55">
        <f>IFERROR(VLOOKUP(PRIORRESULTS!I131,Lookups!$A$1:$B$700,2,FALSE),"")</f>
        <v>5</v>
      </c>
      <c r="K132" s="55" t="str">
        <f>IFERROR(VLOOKUP(PRIORRESULTS!J131,Lookups!$A$1:$B$700,2,FALSE),"")</f>
        <v/>
      </c>
      <c r="L132" s="55" t="str">
        <f>IFERROR(VLOOKUP(PRIORRESULTS!K131,Lookups!$A$1:$B$700,2,FALSE),"")</f>
        <v/>
      </c>
      <c r="M132" s="55" t="str">
        <f>IFERROR(VLOOKUP(PRIORRESULTS!L131,Lookups!$A$1:$B$700,2,FALSE),"")</f>
        <v/>
      </c>
      <c r="N132" s="55" t="str">
        <f>IFERROR(VLOOKUP(PRIORRESULTS!M131,Lookups!$A$1:$B$700,2,FALSE),"")</f>
        <v/>
      </c>
      <c r="O132" s="55" t="str">
        <f>IFERROR(VLOOKUP(PRIORRESULTS!N131,Lookups!$A$1:$B$700,2,FALSE),"")</f>
        <v/>
      </c>
      <c r="P132" s="55" t="str">
        <f>IFERROR(VLOOKUP(PRIORRESULTS!O131,Lookups!$A$1:$B$700,2,FALSE),"")</f>
        <v/>
      </c>
      <c r="Q132" s="562" t="str">
        <f>IFERROR(VLOOKUP(PRIORRESULTS!L131,Lookups!$A$1:$B$700,2,FALSE),"")</f>
        <v/>
      </c>
      <c r="R132" t="str">
        <f>IFERROR(VLOOKUP(PRIORRESULTS!M131,Lookups!$A$1:$B$700,2,FALSE),"")</f>
        <v/>
      </c>
      <c r="S132" t="str">
        <f>IFERROR(VLOOKUP(PRIORRESULTS!N131,Lookups!$A$1:$B$700,2,FALSE),"")</f>
        <v/>
      </c>
      <c r="T132" t="str">
        <f>IFERROR(VLOOKUP(PRIORRESULTS!O131,Lookups!$A$1:$B$700,2,FALSE),"")</f>
        <v/>
      </c>
      <c r="U132" t="str">
        <f>IFERROR(VLOOKUP(PRIORRESULTS!P131,Lookups!$A$1:$B$700,2,FALSE),"")</f>
        <v/>
      </c>
      <c r="V132" t="str">
        <f>IFERROR(VLOOKUP(PRIORRESULTS!Q131,Lookups!$A$1:$B$700,2,FALSE),"")</f>
        <v/>
      </c>
      <c r="W132" t="str">
        <f>IFERROR(VLOOKUP(PRIORRESULTS!R131,Lookups!$A$1:$B$700,2,FALSE),"")</f>
        <v/>
      </c>
      <c r="X132" t="str">
        <f>IFERROR(VLOOKUP(PRIORRESULTS!S131,Lookups!$A$1:$B$700,2,FALSE),"")</f>
        <v/>
      </c>
      <c r="Y132" t="str">
        <f>IFERROR(VLOOKUP(PRIORRESULTS!U131,Lookups!$A$1:$B$700,2,FALSE),"")</f>
        <v/>
      </c>
      <c r="Z132" t="str">
        <f>IFERROR(VLOOKUP(PRIORRESULTS!V131,Lookups!$A$1:$B$700,2,FALSE),"")</f>
        <v/>
      </c>
      <c r="AA132" t="str">
        <f>IFERROR(VLOOKUP(PRIORRESULTS!W131,Lookups!$A$1:$B$700,2,FALSE),"")</f>
        <v/>
      </c>
    </row>
    <row r="133" spans="1:27" x14ac:dyDescent="0.25">
      <c r="A133" t="str">
        <f>PRIORRESULTS!A132</f>
        <v>Whitaker Smith, Lily</v>
      </c>
      <c r="B133" t="str">
        <f>PRIORRESULTS!B132</f>
        <v>10JNE</v>
      </c>
      <c r="C133" t="str">
        <f>PRIORRESULTS!C132</f>
        <v>F</v>
      </c>
      <c r="E133" s="55" t="str">
        <f>IFERROR(VLOOKUP(PRIORRESULTS!D132,Lookups!$A$1:$B$700,2,FALSE),"")</f>
        <v/>
      </c>
      <c r="F133" s="55" t="str">
        <f>IFERROR(VLOOKUP(PRIORRESULTS!E132,Lookups!$A$1:$B$700,2,FALSE),"")</f>
        <v/>
      </c>
      <c r="G133" s="55" t="str">
        <f>IFERROR(VLOOKUP(PRIORRESULTS!F132,Lookups!$A$1:$B$700,2,FALSE),"")</f>
        <v/>
      </c>
      <c r="H133" s="55" t="str">
        <f>IFERROR(VLOOKUP(PRIORRESULTS!G132,Lookups!$A$1:$B$700,2,FALSE),"")</f>
        <v/>
      </c>
      <c r="I133" s="55" t="str">
        <f>IFERROR(VLOOKUP(PRIORRESULTS!H132,Lookups!$A$1:$B$700,2,FALSE),"")</f>
        <v/>
      </c>
      <c r="J133" s="55">
        <f>IFERROR(VLOOKUP(PRIORRESULTS!I132,Lookups!$A$1:$B$700,2,FALSE),"")</f>
        <v>5</v>
      </c>
      <c r="K133" s="55" t="str">
        <f>IFERROR(VLOOKUP(PRIORRESULTS!J132,Lookups!$A$1:$B$700,2,FALSE),"")</f>
        <v/>
      </c>
      <c r="L133" s="55" t="str">
        <f>IFERROR(VLOOKUP(PRIORRESULTS!K132,Lookups!$A$1:$B$700,2,FALSE),"")</f>
        <v/>
      </c>
      <c r="M133" s="55" t="str">
        <f>IFERROR(VLOOKUP(PRIORRESULTS!L132,Lookups!$A$1:$B$700,2,FALSE),"")</f>
        <v/>
      </c>
      <c r="N133" s="55" t="str">
        <f>IFERROR(VLOOKUP(PRIORRESULTS!M132,Lookups!$A$1:$B$700,2,FALSE),"")</f>
        <v/>
      </c>
      <c r="O133" s="55" t="str">
        <f>IFERROR(VLOOKUP(PRIORRESULTS!N132,Lookups!$A$1:$B$700,2,FALSE),"")</f>
        <v/>
      </c>
      <c r="P133" s="55" t="str">
        <f>IFERROR(VLOOKUP(PRIORRESULTS!O132,Lookups!$A$1:$B$700,2,FALSE),"")</f>
        <v/>
      </c>
      <c r="Q133" s="562" t="str">
        <f>IFERROR(VLOOKUP(PRIORRESULTS!L132,Lookups!$A$1:$B$700,2,FALSE),"")</f>
        <v/>
      </c>
      <c r="R133" t="str">
        <f>IFERROR(VLOOKUP(PRIORRESULTS!M132,Lookups!$A$1:$B$700,2,FALSE),"")</f>
        <v/>
      </c>
      <c r="S133" t="str">
        <f>IFERROR(VLOOKUP(PRIORRESULTS!N132,Lookups!$A$1:$B$700,2,FALSE),"")</f>
        <v/>
      </c>
      <c r="T133" t="str">
        <f>IFERROR(VLOOKUP(PRIORRESULTS!O132,Lookups!$A$1:$B$700,2,FALSE),"")</f>
        <v/>
      </c>
      <c r="U133" t="str">
        <f>IFERROR(VLOOKUP(PRIORRESULTS!P132,Lookups!$A$1:$B$700,2,FALSE),"")</f>
        <v/>
      </c>
      <c r="V133" t="str">
        <f>IFERROR(VLOOKUP(PRIORRESULTS!Q132,Lookups!$A$1:$B$700,2,FALSE),"")</f>
        <v/>
      </c>
      <c r="W133" t="str">
        <f>IFERROR(VLOOKUP(PRIORRESULTS!R132,Lookups!$A$1:$B$700,2,FALSE),"")</f>
        <v/>
      </c>
      <c r="X133" t="str">
        <f>IFERROR(VLOOKUP(PRIORRESULTS!S132,Lookups!$A$1:$B$700,2,FALSE),"")</f>
        <v/>
      </c>
      <c r="Y133" t="str">
        <f>IFERROR(VLOOKUP(PRIORRESULTS!U132,Lookups!$A$1:$B$700,2,FALSE),"")</f>
        <v/>
      </c>
      <c r="Z133" t="str">
        <f>IFERROR(VLOOKUP(PRIORRESULTS!V132,Lookups!$A$1:$B$700,2,FALSE),"")</f>
        <v/>
      </c>
      <c r="AA133" t="str">
        <f>IFERROR(VLOOKUP(PRIORRESULTS!W132,Lookups!$A$1:$B$700,2,FALSE),"")</f>
        <v/>
      </c>
    </row>
    <row r="134" spans="1:27" x14ac:dyDescent="0.25">
      <c r="A134" t="str">
        <f>PRIORRESULTS!A133</f>
        <v>Aslam, Sana</v>
      </c>
      <c r="B134" t="str">
        <f>PRIORRESULTS!B133</f>
        <v>10SK</v>
      </c>
      <c r="C134" t="str">
        <f>PRIORRESULTS!C133</f>
        <v>F</v>
      </c>
      <c r="E134" s="55" t="str">
        <f>IFERROR(VLOOKUP(PRIORRESULTS!D133,Lookups!$A$1:$B$700,2,FALSE),"")</f>
        <v/>
      </c>
      <c r="F134" s="55" t="str">
        <f>IFERROR(VLOOKUP(PRIORRESULTS!E133,Lookups!$A$1:$B$700,2,FALSE),"")</f>
        <v/>
      </c>
      <c r="G134" s="55" t="str">
        <f>IFERROR(VLOOKUP(PRIORRESULTS!F133,Lookups!$A$1:$B$700,2,FALSE),"")</f>
        <v/>
      </c>
      <c r="H134" s="55" t="str">
        <f>IFERROR(VLOOKUP(PRIORRESULTS!G133,Lookups!$A$1:$B$700,2,FALSE),"")</f>
        <v/>
      </c>
      <c r="I134" s="55" t="str">
        <f>IFERROR(VLOOKUP(PRIORRESULTS!H133,Lookups!$A$1:$B$700,2,FALSE),"")</f>
        <v/>
      </c>
      <c r="J134" s="55">
        <f>IFERROR(VLOOKUP(PRIORRESULTS!I133,Lookups!$A$1:$B$700,2,FALSE),"")</f>
        <v>6</v>
      </c>
      <c r="K134" s="55" t="str">
        <f>IFERROR(VLOOKUP(PRIORRESULTS!J133,Lookups!$A$1:$B$700,2,FALSE),"")</f>
        <v/>
      </c>
      <c r="L134" s="55" t="str">
        <f>IFERROR(VLOOKUP(PRIORRESULTS!K133,Lookups!$A$1:$B$700,2,FALSE),"")</f>
        <v/>
      </c>
      <c r="M134" s="55" t="str">
        <f>IFERROR(VLOOKUP(PRIORRESULTS!L133,Lookups!$A$1:$B$700,2,FALSE),"")</f>
        <v/>
      </c>
      <c r="N134" s="55" t="str">
        <f>IFERROR(VLOOKUP(PRIORRESULTS!M133,Lookups!$A$1:$B$700,2,FALSE),"")</f>
        <v/>
      </c>
      <c r="O134" s="55" t="str">
        <f>IFERROR(VLOOKUP(PRIORRESULTS!N133,Lookups!$A$1:$B$700,2,FALSE),"")</f>
        <v/>
      </c>
      <c r="P134" s="55" t="str">
        <f>IFERROR(VLOOKUP(PRIORRESULTS!O133,Lookups!$A$1:$B$700,2,FALSE),"")</f>
        <v/>
      </c>
      <c r="Q134" s="562" t="str">
        <f>IFERROR(VLOOKUP(PRIORRESULTS!L133,Lookups!$A$1:$B$700,2,FALSE),"")</f>
        <v/>
      </c>
      <c r="R134" t="str">
        <f>IFERROR(VLOOKUP(PRIORRESULTS!M133,Lookups!$A$1:$B$700,2,FALSE),"")</f>
        <v/>
      </c>
      <c r="S134" t="str">
        <f>IFERROR(VLOOKUP(PRIORRESULTS!N133,Lookups!$A$1:$B$700,2,FALSE),"")</f>
        <v/>
      </c>
      <c r="T134" t="str">
        <f>IFERROR(VLOOKUP(PRIORRESULTS!O133,Lookups!$A$1:$B$700,2,FALSE),"")</f>
        <v/>
      </c>
      <c r="U134" t="str">
        <f>IFERROR(VLOOKUP(PRIORRESULTS!P133,Lookups!$A$1:$B$700,2,FALSE),"")</f>
        <v/>
      </c>
      <c r="V134" t="str">
        <f>IFERROR(VLOOKUP(PRIORRESULTS!Q133,Lookups!$A$1:$B$700,2,FALSE),"")</f>
        <v/>
      </c>
      <c r="W134" t="str">
        <f>IFERROR(VLOOKUP(PRIORRESULTS!R133,Lookups!$A$1:$B$700,2,FALSE),"")</f>
        <v/>
      </c>
      <c r="X134" t="str">
        <f>IFERROR(VLOOKUP(PRIORRESULTS!S133,Lookups!$A$1:$B$700,2,FALSE),"")</f>
        <v/>
      </c>
      <c r="Y134" t="str">
        <f>IFERROR(VLOOKUP(PRIORRESULTS!U133,Lookups!$A$1:$B$700,2,FALSE),"")</f>
        <v/>
      </c>
      <c r="Z134" t="str">
        <f>IFERROR(VLOOKUP(PRIORRESULTS!V133,Lookups!$A$1:$B$700,2,FALSE),"")</f>
        <v/>
      </c>
      <c r="AA134" t="str">
        <f>IFERROR(VLOOKUP(PRIORRESULTS!W133,Lookups!$A$1:$B$700,2,FALSE),"")</f>
        <v/>
      </c>
    </row>
    <row r="135" spans="1:27" x14ac:dyDescent="0.25">
      <c r="A135" t="str">
        <f>PRIORRESULTS!A134</f>
        <v>Barnes, Gabriel</v>
      </c>
      <c r="B135" t="str">
        <f>PRIORRESULTS!B134</f>
        <v>10SDA</v>
      </c>
      <c r="C135" t="str">
        <f>PRIORRESULTS!C134</f>
        <v>M</v>
      </c>
      <c r="E135" s="55" t="str">
        <f>IFERROR(VLOOKUP(PRIORRESULTS!D134,Lookups!$A$1:$B$700,2,FALSE),"")</f>
        <v/>
      </c>
      <c r="F135" s="55" t="str">
        <f>IFERROR(VLOOKUP(PRIORRESULTS!E134,Lookups!$A$1:$B$700,2,FALSE),"")</f>
        <v/>
      </c>
      <c r="G135" s="55" t="str">
        <f>IFERROR(VLOOKUP(PRIORRESULTS!F134,Lookups!$A$1:$B$700,2,FALSE),"")</f>
        <v/>
      </c>
      <c r="H135" s="55" t="str">
        <f>IFERROR(VLOOKUP(PRIORRESULTS!G134,Lookups!$A$1:$B$700,2,FALSE),"")</f>
        <v/>
      </c>
      <c r="I135" s="55" t="str">
        <f>IFERROR(VLOOKUP(PRIORRESULTS!H134,Lookups!$A$1:$B$700,2,FALSE),"")</f>
        <v/>
      </c>
      <c r="J135" s="55">
        <f>IFERROR(VLOOKUP(PRIORRESULTS!I134,Lookups!$A$1:$B$700,2,FALSE),"")</f>
        <v>6</v>
      </c>
      <c r="K135" s="55" t="str">
        <f>IFERROR(VLOOKUP(PRIORRESULTS!J134,Lookups!$A$1:$B$700,2,FALSE),"")</f>
        <v/>
      </c>
      <c r="L135" s="55" t="str">
        <f>IFERROR(VLOOKUP(PRIORRESULTS!K134,Lookups!$A$1:$B$700,2,FALSE),"")</f>
        <v/>
      </c>
      <c r="M135" s="55" t="str">
        <f>IFERROR(VLOOKUP(PRIORRESULTS!L134,Lookups!$A$1:$B$700,2,FALSE),"")</f>
        <v/>
      </c>
      <c r="N135" s="55" t="str">
        <f>IFERROR(VLOOKUP(PRIORRESULTS!M134,Lookups!$A$1:$B$700,2,FALSE),"")</f>
        <v/>
      </c>
      <c r="O135" s="55" t="str">
        <f>IFERROR(VLOOKUP(PRIORRESULTS!N134,Lookups!$A$1:$B$700,2,FALSE),"")</f>
        <v/>
      </c>
      <c r="P135" s="55" t="str">
        <f>IFERROR(VLOOKUP(PRIORRESULTS!O134,Lookups!$A$1:$B$700,2,FALSE),"")</f>
        <v/>
      </c>
      <c r="Q135" s="562" t="str">
        <f>IFERROR(VLOOKUP(PRIORRESULTS!L134,Lookups!$A$1:$B$700,2,FALSE),"")</f>
        <v/>
      </c>
      <c r="R135" t="str">
        <f>IFERROR(VLOOKUP(PRIORRESULTS!M134,Lookups!$A$1:$B$700,2,FALSE),"")</f>
        <v/>
      </c>
      <c r="S135" t="str">
        <f>IFERROR(VLOOKUP(PRIORRESULTS!N134,Lookups!$A$1:$B$700,2,FALSE),"")</f>
        <v/>
      </c>
      <c r="T135" t="str">
        <f>IFERROR(VLOOKUP(PRIORRESULTS!O134,Lookups!$A$1:$B$700,2,FALSE),"")</f>
        <v/>
      </c>
      <c r="U135" t="str">
        <f>IFERROR(VLOOKUP(PRIORRESULTS!P134,Lookups!$A$1:$B$700,2,FALSE),"")</f>
        <v/>
      </c>
      <c r="V135" t="str">
        <f>IFERROR(VLOOKUP(PRIORRESULTS!Q134,Lookups!$A$1:$B$700,2,FALSE),"")</f>
        <v/>
      </c>
      <c r="W135" t="str">
        <f>IFERROR(VLOOKUP(PRIORRESULTS!R134,Lookups!$A$1:$B$700,2,FALSE),"")</f>
        <v/>
      </c>
      <c r="X135" t="str">
        <f>IFERROR(VLOOKUP(PRIORRESULTS!S134,Lookups!$A$1:$B$700,2,FALSE),"")</f>
        <v/>
      </c>
      <c r="Y135" t="str">
        <f>IFERROR(VLOOKUP(PRIORRESULTS!U134,Lookups!$A$1:$B$700,2,FALSE),"")</f>
        <v/>
      </c>
      <c r="Z135" t="str">
        <f>IFERROR(VLOOKUP(PRIORRESULTS!V134,Lookups!$A$1:$B$700,2,FALSE),"")</f>
        <v/>
      </c>
      <c r="AA135" t="str">
        <f>IFERROR(VLOOKUP(PRIORRESULTS!W134,Lookups!$A$1:$B$700,2,FALSE),"")</f>
        <v/>
      </c>
    </row>
    <row r="136" spans="1:27" x14ac:dyDescent="0.25">
      <c r="A136" t="str">
        <f>PRIORRESULTS!A135</f>
        <v>Boateng, Mariella</v>
      </c>
      <c r="B136" t="str">
        <f>PRIORRESULTS!B135</f>
        <v>10SPI</v>
      </c>
      <c r="C136" t="str">
        <f>PRIORRESULTS!C135</f>
        <v>F</v>
      </c>
      <c r="E136" s="55" t="str">
        <f>IFERROR(VLOOKUP(PRIORRESULTS!D135,Lookups!$A$1:$B$700,2,FALSE),"")</f>
        <v/>
      </c>
      <c r="F136" s="55" t="str">
        <f>IFERROR(VLOOKUP(PRIORRESULTS!E135,Lookups!$A$1:$B$700,2,FALSE),"")</f>
        <v/>
      </c>
      <c r="G136" s="55" t="str">
        <f>IFERROR(VLOOKUP(PRIORRESULTS!F135,Lookups!$A$1:$B$700,2,FALSE),"")</f>
        <v/>
      </c>
      <c r="H136" s="55" t="str">
        <f>IFERROR(VLOOKUP(PRIORRESULTS!G135,Lookups!$A$1:$B$700,2,FALSE),"")</f>
        <v/>
      </c>
      <c r="I136" s="55" t="str">
        <f>IFERROR(VLOOKUP(PRIORRESULTS!H135,Lookups!$A$1:$B$700,2,FALSE),"")</f>
        <v/>
      </c>
      <c r="J136" s="55">
        <f>IFERROR(VLOOKUP(PRIORRESULTS!I135,Lookups!$A$1:$B$700,2,FALSE),"")</f>
        <v>6</v>
      </c>
      <c r="K136" s="55" t="str">
        <f>IFERROR(VLOOKUP(PRIORRESULTS!J135,Lookups!$A$1:$B$700,2,FALSE),"")</f>
        <v/>
      </c>
      <c r="L136" s="55" t="str">
        <f>IFERROR(VLOOKUP(PRIORRESULTS!K135,Lookups!$A$1:$B$700,2,FALSE),"")</f>
        <v/>
      </c>
      <c r="M136" s="55" t="str">
        <f>IFERROR(VLOOKUP(PRIORRESULTS!L135,Lookups!$A$1:$B$700,2,FALSE),"")</f>
        <v/>
      </c>
      <c r="N136" s="55" t="str">
        <f>IFERROR(VLOOKUP(PRIORRESULTS!M135,Lookups!$A$1:$B$700,2,FALSE),"")</f>
        <v/>
      </c>
      <c r="O136" s="55" t="str">
        <f>IFERROR(VLOOKUP(PRIORRESULTS!N135,Lookups!$A$1:$B$700,2,FALSE),"")</f>
        <v/>
      </c>
      <c r="P136" s="55" t="str">
        <f>IFERROR(VLOOKUP(PRIORRESULTS!O135,Lookups!$A$1:$B$700,2,FALSE),"")</f>
        <v/>
      </c>
      <c r="Q136" s="562" t="str">
        <f>IFERROR(VLOOKUP(PRIORRESULTS!L135,Lookups!$A$1:$B$700,2,FALSE),"")</f>
        <v/>
      </c>
      <c r="R136" t="str">
        <f>IFERROR(VLOOKUP(PRIORRESULTS!M135,Lookups!$A$1:$B$700,2,FALSE),"")</f>
        <v/>
      </c>
      <c r="S136" t="str">
        <f>IFERROR(VLOOKUP(PRIORRESULTS!N135,Lookups!$A$1:$B$700,2,FALSE),"")</f>
        <v/>
      </c>
      <c r="T136" t="str">
        <f>IFERROR(VLOOKUP(PRIORRESULTS!O135,Lookups!$A$1:$B$700,2,FALSE),"")</f>
        <v/>
      </c>
      <c r="U136" t="str">
        <f>IFERROR(VLOOKUP(PRIORRESULTS!P135,Lookups!$A$1:$B$700,2,FALSE),"")</f>
        <v/>
      </c>
      <c r="V136" t="str">
        <f>IFERROR(VLOOKUP(PRIORRESULTS!Q135,Lookups!$A$1:$B$700,2,FALSE),"")</f>
        <v/>
      </c>
      <c r="W136" t="str">
        <f>IFERROR(VLOOKUP(PRIORRESULTS!R135,Lookups!$A$1:$B$700,2,FALSE),"")</f>
        <v/>
      </c>
      <c r="X136" t="str">
        <f>IFERROR(VLOOKUP(PRIORRESULTS!S135,Lookups!$A$1:$B$700,2,FALSE),"")</f>
        <v/>
      </c>
      <c r="Y136" t="str">
        <f>IFERROR(VLOOKUP(PRIORRESULTS!U135,Lookups!$A$1:$B$700,2,FALSE),"")</f>
        <v/>
      </c>
      <c r="Z136" t="str">
        <f>IFERROR(VLOOKUP(PRIORRESULTS!V135,Lookups!$A$1:$B$700,2,FALSE),"")</f>
        <v/>
      </c>
      <c r="AA136" t="str">
        <f>IFERROR(VLOOKUP(PRIORRESULTS!W135,Lookups!$A$1:$B$700,2,FALSE),"")</f>
        <v/>
      </c>
    </row>
    <row r="137" spans="1:27" x14ac:dyDescent="0.25">
      <c r="A137" t="str">
        <f>PRIORRESULTS!A136</f>
        <v>Broomhead, Emma</v>
      </c>
      <c r="B137" t="str">
        <f>PRIORRESULTS!B136</f>
        <v>10SK</v>
      </c>
      <c r="C137" t="str">
        <f>PRIORRESULTS!C136</f>
        <v>F</v>
      </c>
      <c r="E137" s="55" t="str">
        <f>IFERROR(VLOOKUP(PRIORRESULTS!D136,Lookups!$A$1:$B$700,2,FALSE),"")</f>
        <v/>
      </c>
      <c r="F137" s="55" t="str">
        <f>IFERROR(VLOOKUP(PRIORRESULTS!E136,Lookups!$A$1:$B$700,2,FALSE),"")</f>
        <v/>
      </c>
      <c r="G137" s="55" t="str">
        <f>IFERROR(VLOOKUP(PRIORRESULTS!F136,Lookups!$A$1:$B$700,2,FALSE),"")</f>
        <v/>
      </c>
      <c r="H137" s="55" t="str">
        <f>IFERROR(VLOOKUP(PRIORRESULTS!G136,Lookups!$A$1:$B$700,2,FALSE),"")</f>
        <v/>
      </c>
      <c r="I137" s="55" t="str">
        <f>IFERROR(VLOOKUP(PRIORRESULTS!H136,Lookups!$A$1:$B$700,2,FALSE),"")</f>
        <v/>
      </c>
      <c r="J137" s="55">
        <f>IFERROR(VLOOKUP(PRIORRESULTS!I136,Lookups!$A$1:$B$700,2,FALSE),"")</f>
        <v>6</v>
      </c>
      <c r="K137" s="55" t="str">
        <f>IFERROR(VLOOKUP(PRIORRESULTS!J136,Lookups!$A$1:$B$700,2,FALSE),"")</f>
        <v/>
      </c>
      <c r="L137" s="55" t="str">
        <f>IFERROR(VLOOKUP(PRIORRESULTS!K136,Lookups!$A$1:$B$700,2,FALSE),"")</f>
        <v/>
      </c>
      <c r="M137" s="55" t="str">
        <f>IFERROR(VLOOKUP(PRIORRESULTS!L136,Lookups!$A$1:$B$700,2,FALSE),"")</f>
        <v/>
      </c>
      <c r="N137" s="55" t="str">
        <f>IFERROR(VLOOKUP(PRIORRESULTS!M136,Lookups!$A$1:$B$700,2,FALSE),"")</f>
        <v/>
      </c>
      <c r="O137" s="55" t="str">
        <f>IFERROR(VLOOKUP(PRIORRESULTS!N136,Lookups!$A$1:$B$700,2,FALSE),"")</f>
        <v/>
      </c>
      <c r="P137" s="55" t="str">
        <f>IFERROR(VLOOKUP(PRIORRESULTS!O136,Lookups!$A$1:$B$700,2,FALSE),"")</f>
        <v/>
      </c>
      <c r="Q137" s="562" t="str">
        <f>IFERROR(VLOOKUP(PRIORRESULTS!L136,Lookups!$A$1:$B$700,2,FALSE),"")</f>
        <v/>
      </c>
      <c r="R137" t="str">
        <f>IFERROR(VLOOKUP(PRIORRESULTS!M136,Lookups!$A$1:$B$700,2,FALSE),"")</f>
        <v/>
      </c>
      <c r="S137" t="str">
        <f>IFERROR(VLOOKUP(PRIORRESULTS!N136,Lookups!$A$1:$B$700,2,FALSE),"")</f>
        <v/>
      </c>
      <c r="T137" t="str">
        <f>IFERROR(VLOOKUP(PRIORRESULTS!O136,Lookups!$A$1:$B$700,2,FALSE),"")</f>
        <v/>
      </c>
      <c r="U137" t="str">
        <f>IFERROR(VLOOKUP(PRIORRESULTS!P136,Lookups!$A$1:$B$700,2,FALSE),"")</f>
        <v/>
      </c>
      <c r="V137" t="str">
        <f>IFERROR(VLOOKUP(PRIORRESULTS!Q136,Lookups!$A$1:$B$700,2,FALSE),"")</f>
        <v/>
      </c>
      <c r="W137" t="str">
        <f>IFERROR(VLOOKUP(PRIORRESULTS!R136,Lookups!$A$1:$B$700,2,FALSE),"")</f>
        <v/>
      </c>
      <c r="X137" t="str">
        <f>IFERROR(VLOOKUP(PRIORRESULTS!S136,Lookups!$A$1:$B$700,2,FALSE),"")</f>
        <v/>
      </c>
      <c r="Y137" t="str">
        <f>IFERROR(VLOOKUP(PRIORRESULTS!U136,Lookups!$A$1:$B$700,2,FALSE),"")</f>
        <v/>
      </c>
      <c r="Z137" t="str">
        <f>IFERROR(VLOOKUP(PRIORRESULTS!V136,Lookups!$A$1:$B$700,2,FALSE),"")</f>
        <v/>
      </c>
      <c r="AA137" t="str">
        <f>IFERROR(VLOOKUP(PRIORRESULTS!W136,Lookups!$A$1:$B$700,2,FALSE),"")</f>
        <v/>
      </c>
    </row>
    <row r="138" spans="1:27" x14ac:dyDescent="0.25">
      <c r="A138" t="str">
        <f>PRIORRESULTS!A137</f>
        <v>Burton, Jessica</v>
      </c>
      <c r="B138" t="str">
        <f>PRIORRESULTS!B137</f>
        <v>10SK</v>
      </c>
      <c r="C138" t="str">
        <f>PRIORRESULTS!C137</f>
        <v>F</v>
      </c>
      <c r="E138" s="55" t="str">
        <f>IFERROR(VLOOKUP(PRIORRESULTS!D137,Lookups!$A$1:$B$700,2,FALSE),"")</f>
        <v/>
      </c>
      <c r="F138" s="55" t="str">
        <f>IFERROR(VLOOKUP(PRIORRESULTS!E137,Lookups!$A$1:$B$700,2,FALSE),"")</f>
        <v/>
      </c>
      <c r="G138" s="55" t="str">
        <f>IFERROR(VLOOKUP(PRIORRESULTS!F137,Lookups!$A$1:$B$700,2,FALSE),"")</f>
        <v/>
      </c>
      <c r="H138" s="55" t="str">
        <f>IFERROR(VLOOKUP(PRIORRESULTS!G137,Lookups!$A$1:$B$700,2,FALSE),"")</f>
        <v/>
      </c>
      <c r="I138" s="55" t="str">
        <f>IFERROR(VLOOKUP(PRIORRESULTS!H137,Lookups!$A$1:$B$700,2,FALSE),"")</f>
        <v/>
      </c>
      <c r="J138" s="55">
        <f>IFERROR(VLOOKUP(PRIORRESULTS!I137,Lookups!$A$1:$B$700,2,FALSE),"")</f>
        <v>6</v>
      </c>
      <c r="K138" s="55" t="str">
        <f>IFERROR(VLOOKUP(PRIORRESULTS!J137,Lookups!$A$1:$B$700,2,FALSE),"")</f>
        <v/>
      </c>
      <c r="L138" s="55" t="str">
        <f>IFERROR(VLOOKUP(PRIORRESULTS!K137,Lookups!$A$1:$B$700,2,FALSE),"")</f>
        <v/>
      </c>
      <c r="M138" s="55" t="str">
        <f>IFERROR(VLOOKUP(PRIORRESULTS!L137,Lookups!$A$1:$B$700,2,FALSE),"")</f>
        <v/>
      </c>
      <c r="N138" s="55" t="str">
        <f>IFERROR(VLOOKUP(PRIORRESULTS!M137,Lookups!$A$1:$B$700,2,FALSE),"")</f>
        <v/>
      </c>
      <c r="O138" s="55" t="str">
        <f>IFERROR(VLOOKUP(PRIORRESULTS!N137,Lookups!$A$1:$B$700,2,FALSE),"")</f>
        <v/>
      </c>
      <c r="P138" s="55" t="str">
        <f>IFERROR(VLOOKUP(PRIORRESULTS!O137,Lookups!$A$1:$B$700,2,FALSE),"")</f>
        <v/>
      </c>
      <c r="Q138" s="562" t="str">
        <f>IFERROR(VLOOKUP(PRIORRESULTS!L137,Lookups!$A$1:$B$700,2,FALSE),"")</f>
        <v/>
      </c>
      <c r="R138" t="str">
        <f>IFERROR(VLOOKUP(PRIORRESULTS!M137,Lookups!$A$1:$B$700,2,FALSE),"")</f>
        <v/>
      </c>
      <c r="S138" t="str">
        <f>IFERROR(VLOOKUP(PRIORRESULTS!N137,Lookups!$A$1:$B$700,2,FALSE),"")</f>
        <v/>
      </c>
      <c r="T138" t="str">
        <f>IFERROR(VLOOKUP(PRIORRESULTS!O137,Lookups!$A$1:$B$700,2,FALSE),"")</f>
        <v/>
      </c>
      <c r="U138" t="str">
        <f>IFERROR(VLOOKUP(PRIORRESULTS!P137,Lookups!$A$1:$B$700,2,FALSE),"")</f>
        <v/>
      </c>
      <c r="V138" t="str">
        <f>IFERROR(VLOOKUP(PRIORRESULTS!Q137,Lookups!$A$1:$B$700,2,FALSE),"")</f>
        <v/>
      </c>
      <c r="W138" t="str">
        <f>IFERROR(VLOOKUP(PRIORRESULTS!R137,Lookups!$A$1:$B$700,2,FALSE),"")</f>
        <v/>
      </c>
      <c r="X138" t="str">
        <f>IFERROR(VLOOKUP(PRIORRESULTS!S137,Lookups!$A$1:$B$700,2,FALSE),"")</f>
        <v/>
      </c>
      <c r="Y138" t="str">
        <f>IFERROR(VLOOKUP(PRIORRESULTS!U137,Lookups!$A$1:$B$700,2,FALSE),"")</f>
        <v/>
      </c>
      <c r="Z138" t="str">
        <f>IFERROR(VLOOKUP(PRIORRESULTS!V137,Lookups!$A$1:$B$700,2,FALSE),"")</f>
        <v/>
      </c>
      <c r="AA138" t="str">
        <f>IFERROR(VLOOKUP(PRIORRESULTS!W137,Lookups!$A$1:$B$700,2,FALSE),"")</f>
        <v/>
      </c>
    </row>
    <row r="139" spans="1:27" x14ac:dyDescent="0.25">
      <c r="A139" t="str">
        <f>PRIORRESULTS!A138</f>
        <v>Levesley, Adam</v>
      </c>
      <c r="B139" t="str">
        <f>PRIORRESULTS!B138</f>
        <v>10JNE</v>
      </c>
      <c r="C139" t="str">
        <f>PRIORRESULTS!C138</f>
        <v>M</v>
      </c>
      <c r="E139" s="55" t="str">
        <f>IFERROR(VLOOKUP(PRIORRESULTS!D138,Lookups!$A$1:$B$700,2,FALSE),"")</f>
        <v/>
      </c>
      <c r="F139" s="55" t="str">
        <f>IFERROR(VLOOKUP(PRIORRESULTS!E138,Lookups!$A$1:$B$700,2,FALSE),"")</f>
        <v/>
      </c>
      <c r="G139" s="55" t="str">
        <f>IFERROR(VLOOKUP(PRIORRESULTS!F138,Lookups!$A$1:$B$700,2,FALSE),"")</f>
        <v/>
      </c>
      <c r="H139" s="55" t="str">
        <f>IFERROR(VLOOKUP(PRIORRESULTS!G138,Lookups!$A$1:$B$700,2,FALSE),"")</f>
        <v/>
      </c>
      <c r="I139" s="55" t="str">
        <f>IFERROR(VLOOKUP(PRIORRESULTS!H138,Lookups!$A$1:$B$700,2,FALSE),"")</f>
        <v/>
      </c>
      <c r="J139" s="55">
        <f>IFERROR(VLOOKUP(PRIORRESULTS!I138,Lookups!$A$1:$B$700,2,FALSE),"")</f>
        <v>6</v>
      </c>
      <c r="K139" s="55" t="str">
        <f>IFERROR(VLOOKUP(PRIORRESULTS!J138,Lookups!$A$1:$B$700,2,FALSE),"")</f>
        <v/>
      </c>
      <c r="L139" s="55" t="str">
        <f>IFERROR(VLOOKUP(PRIORRESULTS!K138,Lookups!$A$1:$B$700,2,FALSE),"")</f>
        <v/>
      </c>
      <c r="M139" s="55" t="str">
        <f>IFERROR(VLOOKUP(PRIORRESULTS!L138,Lookups!$A$1:$B$700,2,FALSE),"")</f>
        <v/>
      </c>
      <c r="N139" s="55" t="str">
        <f>IFERROR(VLOOKUP(PRIORRESULTS!M138,Lookups!$A$1:$B$700,2,FALSE),"")</f>
        <v/>
      </c>
      <c r="O139" s="55" t="str">
        <f>IFERROR(VLOOKUP(PRIORRESULTS!N138,Lookups!$A$1:$B$700,2,FALSE),"")</f>
        <v/>
      </c>
      <c r="P139" s="55" t="str">
        <f>IFERROR(VLOOKUP(PRIORRESULTS!O138,Lookups!$A$1:$B$700,2,FALSE),"")</f>
        <v/>
      </c>
      <c r="Q139" s="562" t="str">
        <f>IFERROR(VLOOKUP(PRIORRESULTS!L138,Lookups!$A$1:$B$700,2,FALSE),"")</f>
        <v/>
      </c>
      <c r="R139" t="str">
        <f>IFERROR(VLOOKUP(PRIORRESULTS!M138,Lookups!$A$1:$B$700,2,FALSE),"")</f>
        <v/>
      </c>
      <c r="S139" t="str">
        <f>IFERROR(VLOOKUP(PRIORRESULTS!N138,Lookups!$A$1:$B$700,2,FALSE),"")</f>
        <v/>
      </c>
      <c r="T139" t="str">
        <f>IFERROR(VLOOKUP(PRIORRESULTS!O138,Lookups!$A$1:$B$700,2,FALSE),"")</f>
        <v/>
      </c>
      <c r="U139" t="str">
        <f>IFERROR(VLOOKUP(PRIORRESULTS!P138,Lookups!$A$1:$B$700,2,FALSE),"")</f>
        <v/>
      </c>
      <c r="V139" t="str">
        <f>IFERROR(VLOOKUP(PRIORRESULTS!Q138,Lookups!$A$1:$B$700,2,FALSE),"")</f>
        <v/>
      </c>
      <c r="W139" t="str">
        <f>IFERROR(VLOOKUP(PRIORRESULTS!R138,Lookups!$A$1:$B$700,2,FALSE),"")</f>
        <v/>
      </c>
      <c r="X139" t="str">
        <f>IFERROR(VLOOKUP(PRIORRESULTS!S138,Lookups!$A$1:$B$700,2,FALSE),"")</f>
        <v/>
      </c>
      <c r="Y139" t="str">
        <f>IFERROR(VLOOKUP(PRIORRESULTS!U138,Lookups!$A$1:$B$700,2,FALSE),"")</f>
        <v/>
      </c>
      <c r="Z139" t="str">
        <f>IFERROR(VLOOKUP(PRIORRESULTS!V138,Lookups!$A$1:$B$700,2,FALSE),"")</f>
        <v/>
      </c>
      <c r="AA139" t="str">
        <f>IFERROR(VLOOKUP(PRIORRESULTS!W138,Lookups!$A$1:$B$700,2,FALSE),"")</f>
        <v/>
      </c>
    </row>
    <row r="140" spans="1:27" x14ac:dyDescent="0.25">
      <c r="A140" t="str">
        <f>PRIORRESULTS!A139</f>
        <v>Magambo, Aaron</v>
      </c>
      <c r="B140" t="str">
        <f>PRIORRESULTS!B139</f>
        <v>10JNE</v>
      </c>
      <c r="C140" t="str">
        <f>PRIORRESULTS!C139</f>
        <v>M</v>
      </c>
      <c r="E140" s="55" t="str">
        <f>IFERROR(VLOOKUP(PRIORRESULTS!D139,Lookups!$A$1:$B$700,2,FALSE),"")</f>
        <v/>
      </c>
      <c r="F140" s="55" t="str">
        <f>IFERROR(VLOOKUP(PRIORRESULTS!E139,Lookups!$A$1:$B$700,2,FALSE),"")</f>
        <v/>
      </c>
      <c r="G140" s="55" t="str">
        <f>IFERROR(VLOOKUP(PRIORRESULTS!F139,Lookups!$A$1:$B$700,2,FALSE),"")</f>
        <v/>
      </c>
      <c r="H140" s="55" t="str">
        <f>IFERROR(VLOOKUP(PRIORRESULTS!G139,Lookups!$A$1:$B$700,2,FALSE),"")</f>
        <v/>
      </c>
      <c r="I140" s="55" t="str">
        <f>IFERROR(VLOOKUP(PRIORRESULTS!H139,Lookups!$A$1:$B$700,2,FALSE),"")</f>
        <v/>
      </c>
      <c r="J140" s="55">
        <f>IFERROR(VLOOKUP(PRIORRESULTS!I139,Lookups!$A$1:$B$700,2,FALSE),"")</f>
        <v>6</v>
      </c>
      <c r="K140" s="55" t="str">
        <f>IFERROR(VLOOKUP(PRIORRESULTS!J139,Lookups!$A$1:$B$700,2,FALSE),"")</f>
        <v/>
      </c>
      <c r="L140" s="55" t="str">
        <f>IFERROR(VLOOKUP(PRIORRESULTS!K139,Lookups!$A$1:$B$700,2,FALSE),"")</f>
        <v/>
      </c>
      <c r="M140" s="55" t="str">
        <f>IFERROR(VLOOKUP(PRIORRESULTS!L139,Lookups!$A$1:$B$700,2,FALSE),"")</f>
        <v/>
      </c>
      <c r="N140" s="55" t="str">
        <f>IFERROR(VLOOKUP(PRIORRESULTS!M139,Lookups!$A$1:$B$700,2,FALSE),"")</f>
        <v/>
      </c>
      <c r="O140" s="55" t="str">
        <f>IFERROR(VLOOKUP(PRIORRESULTS!N139,Lookups!$A$1:$B$700,2,FALSE),"")</f>
        <v/>
      </c>
      <c r="P140" s="55" t="str">
        <f>IFERROR(VLOOKUP(PRIORRESULTS!O139,Lookups!$A$1:$B$700,2,FALSE),"")</f>
        <v/>
      </c>
      <c r="Q140" s="562" t="str">
        <f>IFERROR(VLOOKUP(PRIORRESULTS!L139,Lookups!$A$1:$B$700,2,FALSE),"")</f>
        <v/>
      </c>
      <c r="R140" t="str">
        <f>IFERROR(VLOOKUP(PRIORRESULTS!M139,Lookups!$A$1:$B$700,2,FALSE),"")</f>
        <v/>
      </c>
      <c r="S140" t="str">
        <f>IFERROR(VLOOKUP(PRIORRESULTS!N139,Lookups!$A$1:$B$700,2,FALSE),"")</f>
        <v/>
      </c>
      <c r="T140" t="str">
        <f>IFERROR(VLOOKUP(PRIORRESULTS!O139,Lookups!$A$1:$B$700,2,FALSE),"")</f>
        <v/>
      </c>
      <c r="U140" t="str">
        <f>IFERROR(VLOOKUP(PRIORRESULTS!P139,Lookups!$A$1:$B$700,2,FALSE),"")</f>
        <v/>
      </c>
      <c r="V140" t="str">
        <f>IFERROR(VLOOKUP(PRIORRESULTS!Q139,Lookups!$A$1:$B$700,2,FALSE),"")</f>
        <v/>
      </c>
      <c r="W140" t="str">
        <f>IFERROR(VLOOKUP(PRIORRESULTS!R139,Lookups!$A$1:$B$700,2,FALSE),"")</f>
        <v/>
      </c>
      <c r="X140" t="str">
        <f>IFERROR(VLOOKUP(PRIORRESULTS!S139,Lookups!$A$1:$B$700,2,FALSE),"")</f>
        <v/>
      </c>
      <c r="Y140" t="str">
        <f>IFERROR(VLOOKUP(PRIORRESULTS!U139,Lookups!$A$1:$B$700,2,FALSE),"")</f>
        <v/>
      </c>
      <c r="Z140" t="str">
        <f>IFERROR(VLOOKUP(PRIORRESULTS!V139,Lookups!$A$1:$B$700,2,FALSE),"")</f>
        <v/>
      </c>
      <c r="AA140" t="str">
        <f>IFERROR(VLOOKUP(PRIORRESULTS!W139,Lookups!$A$1:$B$700,2,FALSE),"")</f>
        <v/>
      </c>
    </row>
    <row r="141" spans="1:27" x14ac:dyDescent="0.25">
      <c r="A141" t="str">
        <f>PRIORRESULTS!A140</f>
        <v>Nicholson, Georgia</v>
      </c>
      <c r="B141" t="str">
        <f>PRIORRESULTS!B140</f>
        <v>10WE</v>
      </c>
      <c r="C141" t="str">
        <f>PRIORRESULTS!C140</f>
        <v>F</v>
      </c>
      <c r="E141" s="55" t="str">
        <f>IFERROR(VLOOKUP(PRIORRESULTS!D140,Lookups!$A$1:$B$700,2,FALSE),"")</f>
        <v/>
      </c>
      <c r="F141" s="55" t="str">
        <f>IFERROR(VLOOKUP(PRIORRESULTS!E140,Lookups!$A$1:$B$700,2,FALSE),"")</f>
        <v/>
      </c>
      <c r="G141" s="55" t="str">
        <f>IFERROR(VLOOKUP(PRIORRESULTS!F140,Lookups!$A$1:$B$700,2,FALSE),"")</f>
        <v/>
      </c>
      <c r="H141" s="55" t="str">
        <f>IFERROR(VLOOKUP(PRIORRESULTS!G140,Lookups!$A$1:$B$700,2,FALSE),"")</f>
        <v/>
      </c>
      <c r="I141" s="55" t="str">
        <f>IFERROR(VLOOKUP(PRIORRESULTS!H140,Lookups!$A$1:$B$700,2,FALSE),"")</f>
        <v/>
      </c>
      <c r="J141" s="55">
        <f>IFERROR(VLOOKUP(PRIORRESULTS!I140,Lookups!$A$1:$B$700,2,FALSE),"")</f>
        <v>6</v>
      </c>
      <c r="K141" s="55" t="str">
        <f>IFERROR(VLOOKUP(PRIORRESULTS!J140,Lookups!$A$1:$B$700,2,FALSE),"")</f>
        <v/>
      </c>
      <c r="L141" s="55" t="str">
        <f>IFERROR(VLOOKUP(PRIORRESULTS!K140,Lookups!$A$1:$B$700,2,FALSE),"")</f>
        <v/>
      </c>
      <c r="M141" s="55" t="str">
        <f>IFERROR(VLOOKUP(PRIORRESULTS!L140,Lookups!$A$1:$B$700,2,FALSE),"")</f>
        <v/>
      </c>
      <c r="N141" s="55" t="str">
        <f>IFERROR(VLOOKUP(PRIORRESULTS!M140,Lookups!$A$1:$B$700,2,FALSE),"")</f>
        <v/>
      </c>
      <c r="O141" s="55" t="str">
        <f>IFERROR(VLOOKUP(PRIORRESULTS!N140,Lookups!$A$1:$B$700,2,FALSE),"")</f>
        <v/>
      </c>
      <c r="P141" s="55" t="str">
        <f>IFERROR(VLOOKUP(PRIORRESULTS!O140,Lookups!$A$1:$B$700,2,FALSE),"")</f>
        <v/>
      </c>
      <c r="Q141" s="562" t="str">
        <f>IFERROR(VLOOKUP(PRIORRESULTS!L140,Lookups!$A$1:$B$700,2,FALSE),"")</f>
        <v/>
      </c>
      <c r="R141" t="str">
        <f>IFERROR(VLOOKUP(PRIORRESULTS!M140,Lookups!$A$1:$B$700,2,FALSE),"")</f>
        <v/>
      </c>
      <c r="S141" t="str">
        <f>IFERROR(VLOOKUP(PRIORRESULTS!N140,Lookups!$A$1:$B$700,2,FALSE),"")</f>
        <v/>
      </c>
      <c r="T141" t="str">
        <f>IFERROR(VLOOKUP(PRIORRESULTS!O140,Lookups!$A$1:$B$700,2,FALSE),"")</f>
        <v/>
      </c>
      <c r="U141" t="str">
        <f>IFERROR(VLOOKUP(PRIORRESULTS!P140,Lookups!$A$1:$B$700,2,FALSE),"")</f>
        <v/>
      </c>
      <c r="V141" t="str">
        <f>IFERROR(VLOOKUP(PRIORRESULTS!Q140,Lookups!$A$1:$B$700,2,FALSE),"")</f>
        <v/>
      </c>
      <c r="W141" t="str">
        <f>IFERROR(VLOOKUP(PRIORRESULTS!R140,Lookups!$A$1:$B$700,2,FALSE),"")</f>
        <v/>
      </c>
      <c r="X141" t="str">
        <f>IFERROR(VLOOKUP(PRIORRESULTS!S140,Lookups!$A$1:$B$700,2,FALSE),"")</f>
        <v/>
      </c>
      <c r="Y141" t="str">
        <f>IFERROR(VLOOKUP(PRIORRESULTS!U140,Lookups!$A$1:$B$700,2,FALSE),"")</f>
        <v/>
      </c>
      <c r="Z141" t="str">
        <f>IFERROR(VLOOKUP(PRIORRESULTS!V140,Lookups!$A$1:$B$700,2,FALSE),"")</f>
        <v/>
      </c>
      <c r="AA141" t="str">
        <f>IFERROR(VLOOKUP(PRIORRESULTS!W140,Lookups!$A$1:$B$700,2,FALSE),"")</f>
        <v/>
      </c>
    </row>
    <row r="142" spans="1:27" x14ac:dyDescent="0.25">
      <c r="A142" t="str">
        <f>PRIORRESULTS!A141</f>
        <v>Rigby, Isobel</v>
      </c>
      <c r="B142" t="str">
        <f>PRIORRESULTS!B141</f>
        <v>10JNE</v>
      </c>
      <c r="C142" t="str">
        <f>PRIORRESULTS!C141</f>
        <v>F</v>
      </c>
      <c r="E142" s="55" t="str">
        <f>IFERROR(VLOOKUP(PRIORRESULTS!D141,Lookups!$A$1:$B$700,2,FALSE),"")</f>
        <v/>
      </c>
      <c r="F142" s="55" t="str">
        <f>IFERROR(VLOOKUP(PRIORRESULTS!E141,Lookups!$A$1:$B$700,2,FALSE),"")</f>
        <v/>
      </c>
      <c r="G142" s="55" t="str">
        <f>IFERROR(VLOOKUP(PRIORRESULTS!F141,Lookups!$A$1:$B$700,2,FALSE),"")</f>
        <v/>
      </c>
      <c r="H142" s="55" t="str">
        <f>IFERROR(VLOOKUP(PRIORRESULTS!G141,Lookups!$A$1:$B$700,2,FALSE),"")</f>
        <v/>
      </c>
      <c r="I142" s="55" t="str">
        <f>IFERROR(VLOOKUP(PRIORRESULTS!H141,Lookups!$A$1:$B$700,2,FALSE),"")</f>
        <v/>
      </c>
      <c r="J142" s="55">
        <f>IFERROR(VLOOKUP(PRIORRESULTS!I141,Lookups!$A$1:$B$700,2,FALSE),"")</f>
        <v>6</v>
      </c>
      <c r="K142" s="55" t="str">
        <f>IFERROR(VLOOKUP(PRIORRESULTS!J141,Lookups!$A$1:$B$700,2,FALSE),"")</f>
        <v/>
      </c>
      <c r="L142" s="55" t="str">
        <f>IFERROR(VLOOKUP(PRIORRESULTS!K141,Lookups!$A$1:$B$700,2,FALSE),"")</f>
        <v/>
      </c>
      <c r="M142" s="55" t="str">
        <f>IFERROR(VLOOKUP(PRIORRESULTS!L141,Lookups!$A$1:$B$700,2,FALSE),"")</f>
        <v/>
      </c>
      <c r="N142" s="55" t="str">
        <f>IFERROR(VLOOKUP(PRIORRESULTS!M141,Lookups!$A$1:$B$700,2,FALSE),"")</f>
        <v/>
      </c>
      <c r="O142" s="55" t="str">
        <f>IFERROR(VLOOKUP(PRIORRESULTS!N141,Lookups!$A$1:$B$700,2,FALSE),"")</f>
        <v/>
      </c>
      <c r="P142" s="55" t="str">
        <f>IFERROR(VLOOKUP(PRIORRESULTS!O141,Lookups!$A$1:$B$700,2,FALSE),"")</f>
        <v/>
      </c>
      <c r="Q142" s="562" t="str">
        <f>IFERROR(VLOOKUP(PRIORRESULTS!L141,Lookups!$A$1:$B$700,2,FALSE),"")</f>
        <v/>
      </c>
      <c r="R142" t="str">
        <f>IFERROR(VLOOKUP(PRIORRESULTS!M141,Lookups!$A$1:$B$700,2,FALSE),"")</f>
        <v/>
      </c>
      <c r="S142" t="str">
        <f>IFERROR(VLOOKUP(PRIORRESULTS!N141,Lookups!$A$1:$B$700,2,FALSE),"")</f>
        <v/>
      </c>
      <c r="T142" t="str">
        <f>IFERROR(VLOOKUP(PRIORRESULTS!O141,Lookups!$A$1:$B$700,2,FALSE),"")</f>
        <v/>
      </c>
      <c r="U142" t="str">
        <f>IFERROR(VLOOKUP(PRIORRESULTS!P141,Lookups!$A$1:$B$700,2,FALSE),"")</f>
        <v/>
      </c>
      <c r="V142" t="str">
        <f>IFERROR(VLOOKUP(PRIORRESULTS!Q141,Lookups!$A$1:$B$700,2,FALSE),"")</f>
        <v/>
      </c>
      <c r="W142" t="str">
        <f>IFERROR(VLOOKUP(PRIORRESULTS!R141,Lookups!$A$1:$B$700,2,FALSE),"")</f>
        <v/>
      </c>
      <c r="X142" t="str">
        <f>IFERROR(VLOOKUP(PRIORRESULTS!S141,Lookups!$A$1:$B$700,2,FALSE),"")</f>
        <v/>
      </c>
      <c r="Y142" t="str">
        <f>IFERROR(VLOOKUP(PRIORRESULTS!U141,Lookups!$A$1:$B$700,2,FALSE),"")</f>
        <v/>
      </c>
      <c r="Z142" t="str">
        <f>IFERROR(VLOOKUP(PRIORRESULTS!V141,Lookups!$A$1:$B$700,2,FALSE),"")</f>
        <v/>
      </c>
      <c r="AA142" t="str">
        <f>IFERROR(VLOOKUP(PRIORRESULTS!W141,Lookups!$A$1:$B$700,2,FALSE),"")</f>
        <v/>
      </c>
    </row>
    <row r="143" spans="1:27" x14ac:dyDescent="0.25">
      <c r="A143" t="str">
        <f>PRIORRESULTS!A142</f>
        <v>Tyminska, Maja</v>
      </c>
      <c r="B143" t="str">
        <f>PRIORRESULTS!B142</f>
        <v>10EGQ</v>
      </c>
      <c r="C143" t="str">
        <f>PRIORRESULTS!C142</f>
        <v>F</v>
      </c>
      <c r="E143" s="55" t="str">
        <f>IFERROR(VLOOKUP(PRIORRESULTS!D142,Lookups!$A$1:$B$700,2,FALSE),"")</f>
        <v/>
      </c>
      <c r="F143" s="55" t="str">
        <f>IFERROR(VLOOKUP(PRIORRESULTS!E142,Lookups!$A$1:$B$700,2,FALSE),"")</f>
        <v/>
      </c>
      <c r="G143" s="55" t="str">
        <f>IFERROR(VLOOKUP(PRIORRESULTS!F142,Lookups!$A$1:$B$700,2,FALSE),"")</f>
        <v/>
      </c>
      <c r="H143" s="55" t="str">
        <f>IFERROR(VLOOKUP(PRIORRESULTS!G142,Lookups!$A$1:$B$700,2,FALSE),"")</f>
        <v/>
      </c>
      <c r="I143" s="55" t="str">
        <f>IFERROR(VLOOKUP(PRIORRESULTS!H142,Lookups!$A$1:$B$700,2,FALSE),"")</f>
        <v/>
      </c>
      <c r="J143" s="55">
        <f>IFERROR(VLOOKUP(PRIORRESULTS!I142,Lookups!$A$1:$B$700,2,FALSE),"")</f>
        <v>6</v>
      </c>
      <c r="K143" s="55" t="str">
        <f>IFERROR(VLOOKUP(PRIORRESULTS!J142,Lookups!$A$1:$B$700,2,FALSE),"")</f>
        <v/>
      </c>
      <c r="L143" s="55" t="str">
        <f>IFERROR(VLOOKUP(PRIORRESULTS!K142,Lookups!$A$1:$B$700,2,FALSE),"")</f>
        <v/>
      </c>
      <c r="M143" s="55" t="str">
        <f>IFERROR(VLOOKUP(PRIORRESULTS!L142,Lookups!$A$1:$B$700,2,FALSE),"")</f>
        <v/>
      </c>
      <c r="N143" s="55" t="str">
        <f>IFERROR(VLOOKUP(PRIORRESULTS!M142,Lookups!$A$1:$B$700,2,FALSE),"")</f>
        <v/>
      </c>
      <c r="O143" s="55" t="str">
        <f>IFERROR(VLOOKUP(PRIORRESULTS!N142,Lookups!$A$1:$B$700,2,FALSE),"")</f>
        <v/>
      </c>
      <c r="P143" s="55" t="str">
        <f>IFERROR(VLOOKUP(PRIORRESULTS!O142,Lookups!$A$1:$B$700,2,FALSE),"")</f>
        <v/>
      </c>
      <c r="Q143" s="562" t="str">
        <f>IFERROR(VLOOKUP(PRIORRESULTS!L142,Lookups!$A$1:$B$700,2,FALSE),"")</f>
        <v/>
      </c>
      <c r="R143" t="str">
        <f>IFERROR(VLOOKUP(PRIORRESULTS!M142,Lookups!$A$1:$B$700,2,FALSE),"")</f>
        <v/>
      </c>
      <c r="S143" t="str">
        <f>IFERROR(VLOOKUP(PRIORRESULTS!N142,Lookups!$A$1:$B$700,2,FALSE),"")</f>
        <v/>
      </c>
      <c r="T143" t="str">
        <f>IFERROR(VLOOKUP(PRIORRESULTS!O142,Lookups!$A$1:$B$700,2,FALSE),"")</f>
        <v/>
      </c>
      <c r="U143" t="str">
        <f>IFERROR(VLOOKUP(PRIORRESULTS!P142,Lookups!$A$1:$B$700,2,FALSE),"")</f>
        <v/>
      </c>
      <c r="V143" t="str">
        <f>IFERROR(VLOOKUP(PRIORRESULTS!Q142,Lookups!$A$1:$B$700,2,FALSE),"")</f>
        <v/>
      </c>
      <c r="W143" t="str">
        <f>IFERROR(VLOOKUP(PRIORRESULTS!R142,Lookups!$A$1:$B$700,2,FALSE),"")</f>
        <v/>
      </c>
      <c r="X143" t="str">
        <f>IFERROR(VLOOKUP(PRIORRESULTS!S142,Lookups!$A$1:$B$700,2,FALSE),"")</f>
        <v/>
      </c>
      <c r="Y143" t="str">
        <f>IFERROR(VLOOKUP(PRIORRESULTS!U142,Lookups!$A$1:$B$700,2,FALSE),"")</f>
        <v/>
      </c>
      <c r="Z143" t="str">
        <f>IFERROR(VLOOKUP(PRIORRESULTS!V142,Lookups!$A$1:$B$700,2,FALSE),"")</f>
        <v/>
      </c>
      <c r="AA143" t="str">
        <f>IFERROR(VLOOKUP(PRIORRESULTS!W142,Lookups!$A$1:$B$700,2,FALSE),"")</f>
        <v/>
      </c>
    </row>
    <row r="144" spans="1:27" x14ac:dyDescent="0.25">
      <c r="A144" t="str">
        <f>PRIORRESULTS!A143</f>
        <v>Womersley, Poppy</v>
      </c>
      <c r="B144" t="str">
        <f>PRIORRESULTS!B143</f>
        <v>10EGQ</v>
      </c>
      <c r="C144" t="str">
        <f>PRIORRESULTS!C143</f>
        <v>F</v>
      </c>
      <c r="E144" s="55" t="str">
        <f>IFERROR(VLOOKUP(PRIORRESULTS!D143,Lookups!$A$1:$B$700,2,FALSE),"")</f>
        <v/>
      </c>
      <c r="F144" s="55" t="str">
        <f>IFERROR(VLOOKUP(PRIORRESULTS!E143,Lookups!$A$1:$B$700,2,FALSE),"")</f>
        <v/>
      </c>
      <c r="G144" s="55" t="str">
        <f>IFERROR(VLOOKUP(PRIORRESULTS!F143,Lookups!$A$1:$B$700,2,FALSE),"")</f>
        <v/>
      </c>
      <c r="H144" s="55" t="str">
        <f>IFERROR(VLOOKUP(PRIORRESULTS!G143,Lookups!$A$1:$B$700,2,FALSE),"")</f>
        <v/>
      </c>
      <c r="I144" s="55" t="str">
        <f>IFERROR(VLOOKUP(PRIORRESULTS!H143,Lookups!$A$1:$B$700,2,FALSE),"")</f>
        <v/>
      </c>
      <c r="J144" s="55">
        <f>IFERROR(VLOOKUP(PRIORRESULTS!I143,Lookups!$A$1:$B$700,2,FALSE),"")</f>
        <v>6</v>
      </c>
      <c r="K144" s="55" t="str">
        <f>IFERROR(VLOOKUP(PRIORRESULTS!J143,Lookups!$A$1:$B$700,2,FALSE),"")</f>
        <v/>
      </c>
      <c r="L144" s="55" t="str">
        <f>IFERROR(VLOOKUP(PRIORRESULTS!K143,Lookups!$A$1:$B$700,2,FALSE),"")</f>
        <v/>
      </c>
      <c r="M144" s="55" t="str">
        <f>IFERROR(VLOOKUP(PRIORRESULTS!L143,Lookups!$A$1:$B$700,2,FALSE),"")</f>
        <v/>
      </c>
      <c r="N144" s="55" t="str">
        <f>IFERROR(VLOOKUP(PRIORRESULTS!M143,Lookups!$A$1:$B$700,2,FALSE),"")</f>
        <v/>
      </c>
      <c r="O144" s="55" t="str">
        <f>IFERROR(VLOOKUP(PRIORRESULTS!N143,Lookups!$A$1:$B$700,2,FALSE),"")</f>
        <v/>
      </c>
      <c r="P144" s="55" t="str">
        <f>IFERROR(VLOOKUP(PRIORRESULTS!O143,Lookups!$A$1:$B$700,2,FALSE),"")</f>
        <v/>
      </c>
      <c r="Q144" s="562" t="str">
        <f>IFERROR(VLOOKUP(PRIORRESULTS!L143,Lookups!$A$1:$B$700,2,FALSE),"")</f>
        <v/>
      </c>
      <c r="R144" t="str">
        <f>IFERROR(VLOOKUP(PRIORRESULTS!M143,Lookups!$A$1:$B$700,2,FALSE),"")</f>
        <v/>
      </c>
      <c r="S144" t="str">
        <f>IFERROR(VLOOKUP(PRIORRESULTS!N143,Lookups!$A$1:$B$700,2,FALSE),"")</f>
        <v/>
      </c>
      <c r="T144" t="str">
        <f>IFERROR(VLOOKUP(PRIORRESULTS!O143,Lookups!$A$1:$B$700,2,FALSE),"")</f>
        <v/>
      </c>
      <c r="U144" t="str">
        <f>IFERROR(VLOOKUP(PRIORRESULTS!P143,Lookups!$A$1:$B$700,2,FALSE),"")</f>
        <v/>
      </c>
      <c r="V144" t="str">
        <f>IFERROR(VLOOKUP(PRIORRESULTS!Q143,Lookups!$A$1:$B$700,2,FALSE),"")</f>
        <v/>
      </c>
      <c r="W144" t="str">
        <f>IFERROR(VLOOKUP(PRIORRESULTS!R143,Lookups!$A$1:$B$700,2,FALSE),"")</f>
        <v/>
      </c>
      <c r="X144" t="str">
        <f>IFERROR(VLOOKUP(PRIORRESULTS!S143,Lookups!$A$1:$B$700,2,FALSE),"")</f>
        <v/>
      </c>
      <c r="Y144" t="str">
        <f>IFERROR(VLOOKUP(PRIORRESULTS!U143,Lookups!$A$1:$B$700,2,FALSE),"")</f>
        <v/>
      </c>
      <c r="Z144" t="str">
        <f>IFERROR(VLOOKUP(PRIORRESULTS!V143,Lookups!$A$1:$B$700,2,FALSE),"")</f>
        <v/>
      </c>
      <c r="AA144" t="str">
        <f>IFERROR(VLOOKUP(PRIORRESULTS!W143,Lookups!$A$1:$B$700,2,FALSE),"")</f>
        <v/>
      </c>
    </row>
    <row r="145" spans="1:27" x14ac:dyDescent="0.25">
      <c r="A145" t="str">
        <f>PRIORRESULTS!A144</f>
        <v>Brown, Noah</v>
      </c>
      <c r="B145" t="str">
        <f>PRIORRESULTS!B144</f>
        <v>10SPI</v>
      </c>
      <c r="C145" t="str">
        <f>PRIORRESULTS!C144</f>
        <v>M</v>
      </c>
      <c r="E145" s="55" t="str">
        <f>IFERROR(VLOOKUP(PRIORRESULTS!D144,Lookups!$A$1:$B$700,2,FALSE),"")</f>
        <v/>
      </c>
      <c r="F145" s="55" t="str">
        <f>IFERROR(VLOOKUP(PRIORRESULTS!E144,Lookups!$A$1:$B$700,2,FALSE),"")</f>
        <v/>
      </c>
      <c r="G145" s="55" t="str">
        <f>IFERROR(VLOOKUP(PRIORRESULTS!F144,Lookups!$A$1:$B$700,2,FALSE),"")</f>
        <v/>
      </c>
      <c r="H145" s="55" t="str">
        <f>IFERROR(VLOOKUP(PRIORRESULTS!G144,Lookups!$A$1:$B$700,2,FALSE),"")</f>
        <v/>
      </c>
      <c r="I145" s="55" t="str">
        <f>IFERROR(VLOOKUP(PRIORRESULTS!H144,Lookups!$A$1:$B$700,2,FALSE),"")</f>
        <v/>
      </c>
      <c r="J145" s="55">
        <f>IFERROR(VLOOKUP(PRIORRESULTS!I144,Lookups!$A$1:$B$700,2,FALSE),"")</f>
        <v>7</v>
      </c>
      <c r="K145" s="55" t="str">
        <f>IFERROR(VLOOKUP(PRIORRESULTS!J144,Lookups!$A$1:$B$700,2,FALSE),"")</f>
        <v/>
      </c>
      <c r="L145" s="55" t="str">
        <f>IFERROR(VLOOKUP(PRIORRESULTS!K144,Lookups!$A$1:$B$700,2,FALSE),"")</f>
        <v/>
      </c>
      <c r="M145" s="55" t="str">
        <f>IFERROR(VLOOKUP(PRIORRESULTS!L144,Lookups!$A$1:$B$700,2,FALSE),"")</f>
        <v/>
      </c>
      <c r="N145" s="55" t="str">
        <f>IFERROR(VLOOKUP(PRIORRESULTS!M144,Lookups!$A$1:$B$700,2,FALSE),"")</f>
        <v/>
      </c>
      <c r="O145" s="55" t="str">
        <f>IFERROR(VLOOKUP(PRIORRESULTS!N144,Lookups!$A$1:$B$700,2,FALSE),"")</f>
        <v/>
      </c>
      <c r="P145" s="55" t="str">
        <f>IFERROR(VLOOKUP(PRIORRESULTS!O144,Lookups!$A$1:$B$700,2,FALSE),"")</f>
        <v/>
      </c>
      <c r="Q145" s="562" t="str">
        <f>IFERROR(VLOOKUP(PRIORRESULTS!L144,Lookups!$A$1:$B$700,2,FALSE),"")</f>
        <v/>
      </c>
      <c r="R145" t="str">
        <f>IFERROR(VLOOKUP(PRIORRESULTS!M144,Lookups!$A$1:$B$700,2,FALSE),"")</f>
        <v/>
      </c>
      <c r="S145" t="str">
        <f>IFERROR(VLOOKUP(PRIORRESULTS!N144,Lookups!$A$1:$B$700,2,FALSE),"")</f>
        <v/>
      </c>
      <c r="T145" t="str">
        <f>IFERROR(VLOOKUP(PRIORRESULTS!O144,Lookups!$A$1:$B$700,2,FALSE),"")</f>
        <v/>
      </c>
      <c r="U145" t="str">
        <f>IFERROR(VLOOKUP(PRIORRESULTS!P144,Lookups!$A$1:$B$700,2,FALSE),"")</f>
        <v/>
      </c>
      <c r="V145" t="str">
        <f>IFERROR(VLOOKUP(PRIORRESULTS!Q144,Lookups!$A$1:$B$700,2,FALSE),"")</f>
        <v/>
      </c>
      <c r="W145" t="str">
        <f>IFERROR(VLOOKUP(PRIORRESULTS!R144,Lookups!$A$1:$B$700,2,FALSE),"")</f>
        <v/>
      </c>
      <c r="X145" t="str">
        <f>IFERROR(VLOOKUP(PRIORRESULTS!S144,Lookups!$A$1:$B$700,2,FALSE),"")</f>
        <v/>
      </c>
      <c r="Y145" t="str">
        <f>IFERROR(VLOOKUP(PRIORRESULTS!U144,Lookups!$A$1:$B$700,2,FALSE),"")</f>
        <v/>
      </c>
      <c r="Z145" t="str">
        <f>IFERROR(VLOOKUP(PRIORRESULTS!V144,Lookups!$A$1:$B$700,2,FALSE),"")</f>
        <v/>
      </c>
      <c r="AA145" t="str">
        <f>IFERROR(VLOOKUP(PRIORRESULTS!W144,Lookups!$A$1:$B$700,2,FALSE),"")</f>
        <v/>
      </c>
    </row>
    <row r="146" spans="1:27" x14ac:dyDescent="0.25">
      <c r="A146" t="str">
        <f>PRIORRESULTS!A145</f>
        <v>Dunford, Joshua</v>
      </c>
      <c r="B146" t="str">
        <f>PRIORRESULTS!B145</f>
        <v>10WE</v>
      </c>
      <c r="C146" t="str">
        <f>PRIORRESULTS!C145</f>
        <v>M</v>
      </c>
      <c r="E146" s="55" t="str">
        <f>IFERROR(VLOOKUP(PRIORRESULTS!D145,Lookups!$A$1:$B$700,2,FALSE),"")</f>
        <v/>
      </c>
      <c r="F146" s="55" t="str">
        <f>IFERROR(VLOOKUP(PRIORRESULTS!E145,Lookups!$A$1:$B$700,2,FALSE),"")</f>
        <v/>
      </c>
      <c r="G146" s="55" t="str">
        <f>IFERROR(VLOOKUP(PRIORRESULTS!F145,Lookups!$A$1:$B$700,2,FALSE),"")</f>
        <v/>
      </c>
      <c r="H146" s="55" t="str">
        <f>IFERROR(VLOOKUP(PRIORRESULTS!G145,Lookups!$A$1:$B$700,2,FALSE),"")</f>
        <v/>
      </c>
      <c r="I146" s="55" t="str">
        <f>IFERROR(VLOOKUP(PRIORRESULTS!H145,Lookups!$A$1:$B$700,2,FALSE),"")</f>
        <v/>
      </c>
      <c r="J146" s="55">
        <f>IFERROR(VLOOKUP(PRIORRESULTS!I145,Lookups!$A$1:$B$700,2,FALSE),"")</f>
        <v>7</v>
      </c>
      <c r="K146" s="55" t="str">
        <f>IFERROR(VLOOKUP(PRIORRESULTS!J145,Lookups!$A$1:$B$700,2,FALSE),"")</f>
        <v/>
      </c>
      <c r="L146" s="55" t="str">
        <f>IFERROR(VLOOKUP(PRIORRESULTS!K145,Lookups!$A$1:$B$700,2,FALSE),"")</f>
        <v/>
      </c>
      <c r="M146" s="55" t="str">
        <f>IFERROR(VLOOKUP(PRIORRESULTS!L145,Lookups!$A$1:$B$700,2,FALSE),"")</f>
        <v/>
      </c>
      <c r="N146" s="55" t="str">
        <f>IFERROR(VLOOKUP(PRIORRESULTS!M145,Lookups!$A$1:$B$700,2,FALSE),"")</f>
        <v/>
      </c>
      <c r="O146" s="55" t="str">
        <f>IFERROR(VLOOKUP(PRIORRESULTS!N145,Lookups!$A$1:$B$700,2,FALSE),"")</f>
        <v/>
      </c>
      <c r="P146" s="55" t="str">
        <f>IFERROR(VLOOKUP(PRIORRESULTS!O145,Lookups!$A$1:$B$700,2,FALSE),"")</f>
        <v/>
      </c>
      <c r="Q146" s="562" t="str">
        <f>IFERROR(VLOOKUP(PRIORRESULTS!L145,Lookups!$A$1:$B$700,2,FALSE),"")</f>
        <v/>
      </c>
      <c r="R146" t="str">
        <f>IFERROR(VLOOKUP(PRIORRESULTS!M145,Lookups!$A$1:$B$700,2,FALSE),"")</f>
        <v/>
      </c>
      <c r="S146" t="str">
        <f>IFERROR(VLOOKUP(PRIORRESULTS!N145,Lookups!$A$1:$B$700,2,FALSE),"")</f>
        <v/>
      </c>
      <c r="T146" t="str">
        <f>IFERROR(VLOOKUP(PRIORRESULTS!O145,Lookups!$A$1:$B$700,2,FALSE),"")</f>
        <v/>
      </c>
      <c r="U146" t="str">
        <f>IFERROR(VLOOKUP(PRIORRESULTS!P145,Lookups!$A$1:$B$700,2,FALSE),"")</f>
        <v/>
      </c>
      <c r="V146" t="str">
        <f>IFERROR(VLOOKUP(PRIORRESULTS!Q145,Lookups!$A$1:$B$700,2,FALSE),"")</f>
        <v/>
      </c>
      <c r="W146" t="str">
        <f>IFERROR(VLOOKUP(PRIORRESULTS!R145,Lookups!$A$1:$B$700,2,FALSE),"")</f>
        <v/>
      </c>
      <c r="X146" t="str">
        <f>IFERROR(VLOOKUP(PRIORRESULTS!S145,Lookups!$A$1:$B$700,2,FALSE),"")</f>
        <v/>
      </c>
      <c r="Y146" t="str">
        <f>IFERROR(VLOOKUP(PRIORRESULTS!U145,Lookups!$A$1:$B$700,2,FALSE),"")</f>
        <v/>
      </c>
      <c r="Z146" t="str">
        <f>IFERROR(VLOOKUP(PRIORRESULTS!V145,Lookups!$A$1:$B$700,2,FALSE),"")</f>
        <v/>
      </c>
      <c r="AA146" t="str">
        <f>IFERROR(VLOOKUP(PRIORRESULTS!W145,Lookups!$A$1:$B$700,2,FALSE),"")</f>
        <v/>
      </c>
    </row>
    <row r="147" spans="1:27" x14ac:dyDescent="0.25">
      <c r="A147" t="str">
        <f>PRIORRESULTS!A146</f>
        <v>Foley, Eamonn</v>
      </c>
      <c r="B147" t="str">
        <f>PRIORRESULTS!B146</f>
        <v>10SPI</v>
      </c>
      <c r="C147" t="str">
        <f>PRIORRESULTS!C146</f>
        <v>M</v>
      </c>
      <c r="E147" s="55" t="str">
        <f>IFERROR(VLOOKUP(PRIORRESULTS!D146,Lookups!$A$1:$B$700,2,FALSE),"")</f>
        <v/>
      </c>
      <c r="F147" s="55" t="str">
        <f>IFERROR(VLOOKUP(PRIORRESULTS!E146,Lookups!$A$1:$B$700,2,FALSE),"")</f>
        <v/>
      </c>
      <c r="G147" s="55" t="str">
        <f>IFERROR(VLOOKUP(PRIORRESULTS!F146,Lookups!$A$1:$B$700,2,FALSE),"")</f>
        <v/>
      </c>
      <c r="H147" s="55" t="str">
        <f>IFERROR(VLOOKUP(PRIORRESULTS!G146,Lookups!$A$1:$B$700,2,FALSE),"")</f>
        <v/>
      </c>
      <c r="I147" s="55" t="str">
        <f>IFERROR(VLOOKUP(PRIORRESULTS!H146,Lookups!$A$1:$B$700,2,FALSE),"")</f>
        <v/>
      </c>
      <c r="J147" s="55">
        <f>IFERROR(VLOOKUP(PRIORRESULTS!I146,Lookups!$A$1:$B$700,2,FALSE),"")</f>
        <v>7</v>
      </c>
      <c r="K147" s="55" t="str">
        <f>IFERROR(VLOOKUP(PRIORRESULTS!J146,Lookups!$A$1:$B$700,2,FALSE),"")</f>
        <v/>
      </c>
      <c r="L147" s="55" t="str">
        <f>IFERROR(VLOOKUP(PRIORRESULTS!K146,Lookups!$A$1:$B$700,2,FALSE),"")</f>
        <v/>
      </c>
      <c r="M147" s="55" t="str">
        <f>IFERROR(VLOOKUP(PRIORRESULTS!L146,Lookups!$A$1:$B$700,2,FALSE),"")</f>
        <v/>
      </c>
      <c r="N147" s="55" t="str">
        <f>IFERROR(VLOOKUP(PRIORRESULTS!M146,Lookups!$A$1:$B$700,2,FALSE),"")</f>
        <v/>
      </c>
      <c r="O147" s="55" t="str">
        <f>IFERROR(VLOOKUP(PRIORRESULTS!N146,Lookups!$A$1:$B$700,2,FALSE),"")</f>
        <v/>
      </c>
      <c r="P147" s="55" t="str">
        <f>IFERROR(VLOOKUP(PRIORRESULTS!O146,Lookups!$A$1:$B$700,2,FALSE),"")</f>
        <v/>
      </c>
      <c r="Q147" s="562" t="str">
        <f>IFERROR(VLOOKUP(PRIORRESULTS!L146,Lookups!$A$1:$B$700,2,FALSE),"")</f>
        <v/>
      </c>
      <c r="R147" t="str">
        <f>IFERROR(VLOOKUP(PRIORRESULTS!M146,Lookups!$A$1:$B$700,2,FALSE),"")</f>
        <v/>
      </c>
      <c r="S147" t="str">
        <f>IFERROR(VLOOKUP(PRIORRESULTS!N146,Lookups!$A$1:$B$700,2,FALSE),"")</f>
        <v/>
      </c>
      <c r="T147" t="str">
        <f>IFERROR(VLOOKUP(PRIORRESULTS!O146,Lookups!$A$1:$B$700,2,FALSE),"")</f>
        <v/>
      </c>
      <c r="U147" t="str">
        <f>IFERROR(VLOOKUP(PRIORRESULTS!P146,Lookups!$A$1:$B$700,2,FALSE),"")</f>
        <v/>
      </c>
      <c r="V147" t="str">
        <f>IFERROR(VLOOKUP(PRIORRESULTS!Q146,Lookups!$A$1:$B$700,2,FALSE),"")</f>
        <v/>
      </c>
      <c r="W147" t="str">
        <f>IFERROR(VLOOKUP(PRIORRESULTS!R146,Lookups!$A$1:$B$700,2,FALSE),"")</f>
        <v/>
      </c>
      <c r="X147" t="str">
        <f>IFERROR(VLOOKUP(PRIORRESULTS!S146,Lookups!$A$1:$B$700,2,FALSE),"")</f>
        <v/>
      </c>
      <c r="Y147" t="str">
        <f>IFERROR(VLOOKUP(PRIORRESULTS!U146,Lookups!$A$1:$B$700,2,FALSE),"")</f>
        <v/>
      </c>
      <c r="Z147" t="str">
        <f>IFERROR(VLOOKUP(PRIORRESULTS!V146,Lookups!$A$1:$B$700,2,FALSE),"")</f>
        <v/>
      </c>
      <c r="AA147" t="str">
        <f>IFERROR(VLOOKUP(PRIORRESULTS!W146,Lookups!$A$1:$B$700,2,FALSE),"")</f>
        <v/>
      </c>
    </row>
    <row r="148" spans="1:27" x14ac:dyDescent="0.25">
      <c r="A148" t="str">
        <f>PRIORRESULTS!A147</f>
        <v>Gore, Joseph</v>
      </c>
      <c r="B148" t="str">
        <f>PRIORRESULTS!B147</f>
        <v>10WE</v>
      </c>
      <c r="C148" t="str">
        <f>PRIORRESULTS!C147</f>
        <v>M</v>
      </c>
      <c r="E148" s="55" t="str">
        <f>IFERROR(VLOOKUP(PRIORRESULTS!D147,Lookups!$A$1:$B$700,2,FALSE),"")</f>
        <v/>
      </c>
      <c r="F148" s="55" t="str">
        <f>IFERROR(VLOOKUP(PRIORRESULTS!E147,Lookups!$A$1:$B$700,2,FALSE),"")</f>
        <v/>
      </c>
      <c r="G148" s="55" t="str">
        <f>IFERROR(VLOOKUP(PRIORRESULTS!F147,Lookups!$A$1:$B$700,2,FALSE),"")</f>
        <v/>
      </c>
      <c r="H148" s="55" t="str">
        <f>IFERROR(VLOOKUP(PRIORRESULTS!G147,Lookups!$A$1:$B$700,2,FALSE),"")</f>
        <v/>
      </c>
      <c r="I148" s="55" t="str">
        <f>IFERROR(VLOOKUP(PRIORRESULTS!H147,Lookups!$A$1:$B$700,2,FALSE),"")</f>
        <v/>
      </c>
      <c r="J148" s="55">
        <f>IFERROR(VLOOKUP(PRIORRESULTS!I147,Lookups!$A$1:$B$700,2,FALSE),"")</f>
        <v>7</v>
      </c>
      <c r="K148" s="55" t="str">
        <f>IFERROR(VLOOKUP(PRIORRESULTS!J147,Lookups!$A$1:$B$700,2,FALSE),"")</f>
        <v/>
      </c>
      <c r="L148" s="55" t="str">
        <f>IFERROR(VLOOKUP(PRIORRESULTS!K147,Lookups!$A$1:$B$700,2,FALSE),"")</f>
        <v/>
      </c>
      <c r="M148" s="55" t="str">
        <f>IFERROR(VLOOKUP(PRIORRESULTS!L147,Lookups!$A$1:$B$700,2,FALSE),"")</f>
        <v/>
      </c>
      <c r="N148" s="55" t="str">
        <f>IFERROR(VLOOKUP(PRIORRESULTS!M147,Lookups!$A$1:$B$700,2,FALSE),"")</f>
        <v/>
      </c>
      <c r="O148" s="55" t="str">
        <f>IFERROR(VLOOKUP(PRIORRESULTS!N147,Lookups!$A$1:$B$700,2,FALSE),"")</f>
        <v/>
      </c>
      <c r="P148" s="55" t="str">
        <f>IFERROR(VLOOKUP(PRIORRESULTS!O147,Lookups!$A$1:$B$700,2,FALSE),"")</f>
        <v/>
      </c>
      <c r="Q148" s="562" t="str">
        <f>IFERROR(VLOOKUP(PRIORRESULTS!L147,Lookups!$A$1:$B$700,2,FALSE),"")</f>
        <v/>
      </c>
      <c r="R148" t="str">
        <f>IFERROR(VLOOKUP(PRIORRESULTS!M147,Lookups!$A$1:$B$700,2,FALSE),"")</f>
        <v/>
      </c>
      <c r="S148" t="str">
        <f>IFERROR(VLOOKUP(PRIORRESULTS!N147,Lookups!$A$1:$B$700,2,FALSE),"")</f>
        <v/>
      </c>
      <c r="T148" t="str">
        <f>IFERROR(VLOOKUP(PRIORRESULTS!O147,Lookups!$A$1:$B$700,2,FALSE),"")</f>
        <v/>
      </c>
      <c r="U148" t="str">
        <f>IFERROR(VLOOKUP(PRIORRESULTS!P147,Lookups!$A$1:$B$700,2,FALSE),"")</f>
        <v/>
      </c>
      <c r="V148" t="str">
        <f>IFERROR(VLOOKUP(PRIORRESULTS!Q147,Lookups!$A$1:$B$700,2,FALSE),"")</f>
        <v/>
      </c>
      <c r="W148" t="str">
        <f>IFERROR(VLOOKUP(PRIORRESULTS!R147,Lookups!$A$1:$B$700,2,FALSE),"")</f>
        <v/>
      </c>
      <c r="X148" t="str">
        <f>IFERROR(VLOOKUP(PRIORRESULTS!S147,Lookups!$A$1:$B$700,2,FALSE),"")</f>
        <v/>
      </c>
      <c r="Y148" t="str">
        <f>IFERROR(VLOOKUP(PRIORRESULTS!U147,Lookups!$A$1:$B$700,2,FALSE),"")</f>
        <v/>
      </c>
      <c r="Z148" t="str">
        <f>IFERROR(VLOOKUP(PRIORRESULTS!V147,Lookups!$A$1:$B$700,2,FALSE),"")</f>
        <v/>
      </c>
      <c r="AA148" t="str">
        <f>IFERROR(VLOOKUP(PRIORRESULTS!W147,Lookups!$A$1:$B$700,2,FALSE),"")</f>
        <v/>
      </c>
    </row>
    <row r="149" spans="1:27" x14ac:dyDescent="0.25">
      <c r="A149" t="str">
        <f>PRIORRESULTS!A148</f>
        <v>Loughran, Joseph</v>
      </c>
      <c r="B149" t="str">
        <f>PRIORRESULTS!B148</f>
        <v>10KKN</v>
      </c>
      <c r="C149" t="str">
        <f>PRIORRESULTS!C148</f>
        <v>M</v>
      </c>
      <c r="E149" s="55" t="str">
        <f>IFERROR(VLOOKUP(PRIORRESULTS!D148,Lookups!$A$1:$B$700,2,FALSE),"")</f>
        <v/>
      </c>
      <c r="F149" s="55" t="str">
        <f>IFERROR(VLOOKUP(PRIORRESULTS!E148,Lookups!$A$1:$B$700,2,FALSE),"")</f>
        <v/>
      </c>
      <c r="G149" s="55" t="str">
        <f>IFERROR(VLOOKUP(PRIORRESULTS!F148,Lookups!$A$1:$B$700,2,FALSE),"")</f>
        <v/>
      </c>
      <c r="H149" s="55" t="str">
        <f>IFERROR(VLOOKUP(PRIORRESULTS!G148,Lookups!$A$1:$B$700,2,FALSE),"")</f>
        <v/>
      </c>
      <c r="I149" s="55" t="str">
        <f>IFERROR(VLOOKUP(PRIORRESULTS!H148,Lookups!$A$1:$B$700,2,FALSE),"")</f>
        <v/>
      </c>
      <c r="J149" s="55">
        <f>IFERROR(VLOOKUP(PRIORRESULTS!I148,Lookups!$A$1:$B$700,2,FALSE),"")</f>
        <v>7</v>
      </c>
      <c r="K149" s="55" t="str">
        <f>IFERROR(VLOOKUP(PRIORRESULTS!J148,Lookups!$A$1:$B$700,2,FALSE),"")</f>
        <v/>
      </c>
      <c r="L149" s="55" t="str">
        <f>IFERROR(VLOOKUP(PRIORRESULTS!K148,Lookups!$A$1:$B$700,2,FALSE),"")</f>
        <v/>
      </c>
      <c r="M149" s="55" t="str">
        <f>IFERROR(VLOOKUP(PRIORRESULTS!L148,Lookups!$A$1:$B$700,2,FALSE),"")</f>
        <v/>
      </c>
      <c r="N149" s="55" t="str">
        <f>IFERROR(VLOOKUP(PRIORRESULTS!M148,Lookups!$A$1:$B$700,2,FALSE),"")</f>
        <v/>
      </c>
      <c r="O149" s="55" t="str">
        <f>IFERROR(VLOOKUP(PRIORRESULTS!N148,Lookups!$A$1:$B$700,2,FALSE),"")</f>
        <v/>
      </c>
      <c r="P149" s="55" t="str">
        <f>IFERROR(VLOOKUP(PRIORRESULTS!O148,Lookups!$A$1:$B$700,2,FALSE),"")</f>
        <v/>
      </c>
      <c r="Q149" s="562" t="str">
        <f>IFERROR(VLOOKUP(PRIORRESULTS!L148,Lookups!$A$1:$B$700,2,FALSE),"")</f>
        <v/>
      </c>
      <c r="R149" t="str">
        <f>IFERROR(VLOOKUP(PRIORRESULTS!M148,Lookups!$A$1:$B$700,2,FALSE),"")</f>
        <v/>
      </c>
      <c r="S149" t="str">
        <f>IFERROR(VLOOKUP(PRIORRESULTS!N148,Lookups!$A$1:$B$700,2,FALSE),"")</f>
        <v/>
      </c>
      <c r="T149" t="str">
        <f>IFERROR(VLOOKUP(PRIORRESULTS!O148,Lookups!$A$1:$B$700,2,FALSE),"")</f>
        <v/>
      </c>
      <c r="U149" t="str">
        <f>IFERROR(VLOOKUP(PRIORRESULTS!P148,Lookups!$A$1:$B$700,2,FALSE),"")</f>
        <v/>
      </c>
      <c r="V149" t="str">
        <f>IFERROR(VLOOKUP(PRIORRESULTS!Q148,Lookups!$A$1:$B$700,2,FALSE),"")</f>
        <v/>
      </c>
      <c r="W149" t="str">
        <f>IFERROR(VLOOKUP(PRIORRESULTS!R148,Lookups!$A$1:$B$700,2,FALSE),"")</f>
        <v/>
      </c>
      <c r="X149" t="str">
        <f>IFERROR(VLOOKUP(PRIORRESULTS!S148,Lookups!$A$1:$B$700,2,FALSE),"")</f>
        <v/>
      </c>
      <c r="Y149" t="str">
        <f>IFERROR(VLOOKUP(PRIORRESULTS!U148,Lookups!$A$1:$B$700,2,FALSE),"")</f>
        <v/>
      </c>
      <c r="Z149" t="str">
        <f>IFERROR(VLOOKUP(PRIORRESULTS!V148,Lookups!$A$1:$B$700,2,FALSE),"")</f>
        <v/>
      </c>
      <c r="AA149" t="str">
        <f>IFERROR(VLOOKUP(PRIORRESULTS!W148,Lookups!$A$1:$B$700,2,FALSE),"")</f>
        <v/>
      </c>
    </row>
    <row r="150" spans="1:27" x14ac:dyDescent="0.25">
      <c r="A150" t="str">
        <f>PRIORRESULTS!A149</f>
        <v>O'Brien, Lydia</v>
      </c>
      <c r="B150" t="str">
        <f>PRIORRESULTS!B149</f>
        <v>10ZI</v>
      </c>
      <c r="C150" t="str">
        <f>PRIORRESULTS!C149</f>
        <v>F</v>
      </c>
      <c r="E150" s="55" t="str">
        <f>IFERROR(VLOOKUP(PRIORRESULTS!D149,Lookups!$A$1:$B$700,2,FALSE),"")</f>
        <v/>
      </c>
      <c r="F150" s="55" t="str">
        <f>IFERROR(VLOOKUP(PRIORRESULTS!E149,Lookups!$A$1:$B$700,2,FALSE),"")</f>
        <v/>
      </c>
      <c r="G150" s="55" t="str">
        <f>IFERROR(VLOOKUP(PRIORRESULTS!F149,Lookups!$A$1:$B$700,2,FALSE),"")</f>
        <v/>
      </c>
      <c r="H150" s="55" t="str">
        <f>IFERROR(VLOOKUP(PRIORRESULTS!G149,Lookups!$A$1:$B$700,2,FALSE),"")</f>
        <v/>
      </c>
      <c r="I150" s="55" t="str">
        <f>IFERROR(VLOOKUP(PRIORRESULTS!H149,Lookups!$A$1:$B$700,2,FALSE),"")</f>
        <v/>
      </c>
      <c r="J150" s="55">
        <f>IFERROR(VLOOKUP(PRIORRESULTS!I149,Lookups!$A$1:$B$700,2,FALSE),"")</f>
        <v>7</v>
      </c>
      <c r="K150" s="55" t="str">
        <f>IFERROR(VLOOKUP(PRIORRESULTS!J149,Lookups!$A$1:$B$700,2,FALSE),"")</f>
        <v/>
      </c>
      <c r="L150" s="55" t="str">
        <f>IFERROR(VLOOKUP(PRIORRESULTS!K149,Lookups!$A$1:$B$700,2,FALSE),"")</f>
        <v/>
      </c>
      <c r="M150" s="55" t="str">
        <f>IFERROR(VLOOKUP(PRIORRESULTS!L149,Lookups!$A$1:$B$700,2,FALSE),"")</f>
        <v/>
      </c>
      <c r="N150" s="55" t="str">
        <f>IFERROR(VLOOKUP(PRIORRESULTS!M149,Lookups!$A$1:$B$700,2,FALSE),"")</f>
        <v/>
      </c>
      <c r="O150" s="55" t="str">
        <f>IFERROR(VLOOKUP(PRIORRESULTS!N149,Lookups!$A$1:$B$700,2,FALSE),"")</f>
        <v/>
      </c>
      <c r="P150" s="55" t="str">
        <f>IFERROR(VLOOKUP(PRIORRESULTS!O149,Lookups!$A$1:$B$700,2,FALSE),"")</f>
        <v/>
      </c>
      <c r="Q150" s="562" t="str">
        <f>IFERROR(VLOOKUP(PRIORRESULTS!L149,Lookups!$A$1:$B$700,2,FALSE),"")</f>
        <v/>
      </c>
      <c r="R150" t="str">
        <f>IFERROR(VLOOKUP(PRIORRESULTS!M149,Lookups!$A$1:$B$700,2,FALSE),"")</f>
        <v/>
      </c>
      <c r="S150" t="str">
        <f>IFERROR(VLOOKUP(PRIORRESULTS!N149,Lookups!$A$1:$B$700,2,FALSE),"")</f>
        <v/>
      </c>
      <c r="T150" t="str">
        <f>IFERROR(VLOOKUP(PRIORRESULTS!O149,Lookups!$A$1:$B$700,2,FALSE),"")</f>
        <v/>
      </c>
      <c r="U150" t="str">
        <f>IFERROR(VLOOKUP(PRIORRESULTS!P149,Lookups!$A$1:$B$700,2,FALSE),"")</f>
        <v/>
      </c>
      <c r="V150" t="str">
        <f>IFERROR(VLOOKUP(PRIORRESULTS!Q149,Lookups!$A$1:$B$700,2,FALSE),"")</f>
        <v/>
      </c>
      <c r="W150" t="str">
        <f>IFERROR(VLOOKUP(PRIORRESULTS!R149,Lookups!$A$1:$B$700,2,FALSE),"")</f>
        <v/>
      </c>
      <c r="X150" t="str">
        <f>IFERROR(VLOOKUP(PRIORRESULTS!S149,Lookups!$A$1:$B$700,2,FALSE),"")</f>
        <v/>
      </c>
      <c r="Y150" t="str">
        <f>IFERROR(VLOOKUP(PRIORRESULTS!U149,Lookups!$A$1:$B$700,2,FALSE),"")</f>
        <v/>
      </c>
      <c r="Z150" t="str">
        <f>IFERROR(VLOOKUP(PRIORRESULTS!V149,Lookups!$A$1:$B$700,2,FALSE),"")</f>
        <v/>
      </c>
      <c r="AA150" t="str">
        <f>IFERROR(VLOOKUP(PRIORRESULTS!W149,Lookups!$A$1:$B$700,2,FALSE),"")</f>
        <v/>
      </c>
    </row>
    <row r="151" spans="1:27" x14ac:dyDescent="0.25">
      <c r="A151" t="str">
        <f>PRIORRESULTS!A150</f>
        <v>Parkin, Annabelle</v>
      </c>
      <c r="B151" t="str">
        <f>PRIORRESULTS!B150</f>
        <v>10JNE</v>
      </c>
      <c r="C151" t="str">
        <f>PRIORRESULTS!C150</f>
        <v>F</v>
      </c>
      <c r="E151" s="55" t="str">
        <f>IFERROR(VLOOKUP(PRIORRESULTS!D150,Lookups!$A$1:$B$700,2,FALSE),"")</f>
        <v/>
      </c>
      <c r="F151" s="55" t="str">
        <f>IFERROR(VLOOKUP(PRIORRESULTS!E150,Lookups!$A$1:$B$700,2,FALSE),"")</f>
        <v/>
      </c>
      <c r="G151" s="55" t="str">
        <f>IFERROR(VLOOKUP(PRIORRESULTS!F150,Lookups!$A$1:$B$700,2,FALSE),"")</f>
        <v/>
      </c>
      <c r="H151" s="55" t="str">
        <f>IFERROR(VLOOKUP(PRIORRESULTS!G150,Lookups!$A$1:$B$700,2,FALSE),"")</f>
        <v/>
      </c>
      <c r="I151" s="55" t="str">
        <f>IFERROR(VLOOKUP(PRIORRESULTS!H150,Lookups!$A$1:$B$700,2,FALSE),"")</f>
        <v/>
      </c>
      <c r="J151" s="55">
        <f>IFERROR(VLOOKUP(PRIORRESULTS!I150,Lookups!$A$1:$B$700,2,FALSE),"")</f>
        <v>7</v>
      </c>
      <c r="K151" s="55" t="str">
        <f>IFERROR(VLOOKUP(PRIORRESULTS!J150,Lookups!$A$1:$B$700,2,FALSE),"")</f>
        <v/>
      </c>
      <c r="L151" s="55" t="str">
        <f>IFERROR(VLOOKUP(PRIORRESULTS!K150,Lookups!$A$1:$B$700,2,FALSE),"")</f>
        <v/>
      </c>
      <c r="M151" s="55" t="str">
        <f>IFERROR(VLOOKUP(PRIORRESULTS!L150,Lookups!$A$1:$B$700,2,FALSE),"")</f>
        <v/>
      </c>
      <c r="N151" s="55" t="str">
        <f>IFERROR(VLOOKUP(PRIORRESULTS!M150,Lookups!$A$1:$B$700,2,FALSE),"")</f>
        <v/>
      </c>
      <c r="O151" s="55" t="str">
        <f>IFERROR(VLOOKUP(PRIORRESULTS!N150,Lookups!$A$1:$B$700,2,FALSE),"")</f>
        <v/>
      </c>
      <c r="P151" s="55" t="str">
        <f>IFERROR(VLOOKUP(PRIORRESULTS!O150,Lookups!$A$1:$B$700,2,FALSE),"")</f>
        <v/>
      </c>
      <c r="Q151" s="562" t="str">
        <f>IFERROR(VLOOKUP(PRIORRESULTS!L150,Lookups!$A$1:$B$700,2,FALSE),"")</f>
        <v/>
      </c>
      <c r="R151" t="str">
        <f>IFERROR(VLOOKUP(PRIORRESULTS!M150,Lookups!$A$1:$B$700,2,FALSE),"")</f>
        <v/>
      </c>
      <c r="S151" t="str">
        <f>IFERROR(VLOOKUP(PRIORRESULTS!N150,Lookups!$A$1:$B$700,2,FALSE),"")</f>
        <v/>
      </c>
      <c r="T151" t="str">
        <f>IFERROR(VLOOKUP(PRIORRESULTS!O150,Lookups!$A$1:$B$700,2,FALSE),"")</f>
        <v/>
      </c>
      <c r="U151" t="str">
        <f>IFERROR(VLOOKUP(PRIORRESULTS!P150,Lookups!$A$1:$B$700,2,FALSE),"")</f>
        <v/>
      </c>
      <c r="V151" t="str">
        <f>IFERROR(VLOOKUP(PRIORRESULTS!Q150,Lookups!$A$1:$B$700,2,FALSE),"")</f>
        <v/>
      </c>
      <c r="W151" t="str">
        <f>IFERROR(VLOOKUP(PRIORRESULTS!R150,Lookups!$A$1:$B$700,2,FALSE),"")</f>
        <v/>
      </c>
      <c r="X151" t="str">
        <f>IFERROR(VLOOKUP(PRIORRESULTS!S150,Lookups!$A$1:$B$700,2,FALSE),"")</f>
        <v/>
      </c>
      <c r="Y151" t="str">
        <f>IFERROR(VLOOKUP(PRIORRESULTS!U150,Lookups!$A$1:$B$700,2,FALSE),"")</f>
        <v/>
      </c>
      <c r="Z151" t="str">
        <f>IFERROR(VLOOKUP(PRIORRESULTS!V150,Lookups!$A$1:$B$700,2,FALSE),"")</f>
        <v/>
      </c>
      <c r="AA151" t="str">
        <f>IFERROR(VLOOKUP(PRIORRESULTS!W150,Lookups!$A$1:$B$700,2,FALSE),"")</f>
        <v/>
      </c>
    </row>
    <row r="152" spans="1:27" x14ac:dyDescent="0.25">
      <c r="A152" t="str">
        <f>PRIORRESULTS!A151</f>
        <v>Shields, Rachel</v>
      </c>
      <c r="B152" t="str">
        <f>PRIORRESULTS!B151</f>
        <v>10JNE</v>
      </c>
      <c r="C152" t="str">
        <f>PRIORRESULTS!C151</f>
        <v>F</v>
      </c>
      <c r="E152" s="55" t="str">
        <f>IFERROR(VLOOKUP(PRIORRESULTS!D151,Lookups!$A$1:$B$700,2,FALSE),"")</f>
        <v/>
      </c>
      <c r="F152" s="55" t="str">
        <f>IFERROR(VLOOKUP(PRIORRESULTS!E151,Lookups!$A$1:$B$700,2,FALSE),"")</f>
        <v/>
      </c>
      <c r="G152" s="55" t="str">
        <f>IFERROR(VLOOKUP(PRIORRESULTS!F151,Lookups!$A$1:$B$700,2,FALSE),"")</f>
        <v/>
      </c>
      <c r="H152" s="55" t="str">
        <f>IFERROR(VLOOKUP(PRIORRESULTS!G151,Lookups!$A$1:$B$700,2,FALSE),"")</f>
        <v/>
      </c>
      <c r="I152" s="55" t="str">
        <f>IFERROR(VLOOKUP(PRIORRESULTS!H151,Lookups!$A$1:$B$700,2,FALSE),"")</f>
        <v/>
      </c>
      <c r="J152" s="55">
        <f>IFERROR(VLOOKUP(PRIORRESULTS!I151,Lookups!$A$1:$B$700,2,FALSE),"")</f>
        <v>7</v>
      </c>
      <c r="K152" s="55" t="str">
        <f>IFERROR(VLOOKUP(PRIORRESULTS!J151,Lookups!$A$1:$B$700,2,FALSE),"")</f>
        <v/>
      </c>
      <c r="L152" s="55" t="str">
        <f>IFERROR(VLOOKUP(PRIORRESULTS!K151,Lookups!$A$1:$B$700,2,FALSE),"")</f>
        <v/>
      </c>
      <c r="M152" s="55" t="str">
        <f>IFERROR(VLOOKUP(PRIORRESULTS!L151,Lookups!$A$1:$B$700,2,FALSE),"")</f>
        <v/>
      </c>
      <c r="N152" s="55" t="str">
        <f>IFERROR(VLOOKUP(PRIORRESULTS!M151,Lookups!$A$1:$B$700,2,FALSE),"")</f>
        <v/>
      </c>
      <c r="O152" s="55" t="str">
        <f>IFERROR(VLOOKUP(PRIORRESULTS!N151,Lookups!$A$1:$B$700,2,FALSE),"")</f>
        <v/>
      </c>
      <c r="P152" s="55" t="str">
        <f>IFERROR(VLOOKUP(PRIORRESULTS!O151,Lookups!$A$1:$B$700,2,FALSE),"")</f>
        <v/>
      </c>
      <c r="Q152" s="562" t="str">
        <f>IFERROR(VLOOKUP(PRIORRESULTS!L151,Lookups!$A$1:$B$700,2,FALSE),"")</f>
        <v/>
      </c>
      <c r="R152" t="str">
        <f>IFERROR(VLOOKUP(PRIORRESULTS!M151,Lookups!$A$1:$B$700,2,FALSE),"")</f>
        <v/>
      </c>
      <c r="S152" t="str">
        <f>IFERROR(VLOOKUP(PRIORRESULTS!N151,Lookups!$A$1:$B$700,2,FALSE),"")</f>
        <v/>
      </c>
      <c r="T152" t="str">
        <f>IFERROR(VLOOKUP(PRIORRESULTS!O151,Lookups!$A$1:$B$700,2,FALSE),"")</f>
        <v/>
      </c>
      <c r="U152" t="str">
        <f>IFERROR(VLOOKUP(PRIORRESULTS!P151,Lookups!$A$1:$B$700,2,FALSE),"")</f>
        <v/>
      </c>
      <c r="V152" t="str">
        <f>IFERROR(VLOOKUP(PRIORRESULTS!Q151,Lookups!$A$1:$B$700,2,FALSE),"")</f>
        <v/>
      </c>
      <c r="W152" t="str">
        <f>IFERROR(VLOOKUP(PRIORRESULTS!R151,Lookups!$A$1:$B$700,2,FALSE),"")</f>
        <v/>
      </c>
      <c r="X152" t="str">
        <f>IFERROR(VLOOKUP(PRIORRESULTS!S151,Lookups!$A$1:$B$700,2,FALSE),"")</f>
        <v/>
      </c>
      <c r="Y152" t="str">
        <f>IFERROR(VLOOKUP(PRIORRESULTS!U151,Lookups!$A$1:$B$700,2,FALSE),"")</f>
        <v/>
      </c>
      <c r="Z152" t="str">
        <f>IFERROR(VLOOKUP(PRIORRESULTS!V151,Lookups!$A$1:$B$700,2,FALSE),"")</f>
        <v/>
      </c>
      <c r="AA152" t="str">
        <f>IFERROR(VLOOKUP(PRIORRESULTS!W151,Lookups!$A$1:$B$700,2,FALSE),"")</f>
        <v/>
      </c>
    </row>
    <row r="153" spans="1:27" x14ac:dyDescent="0.25">
      <c r="A153" t="str">
        <f>PRIORRESULTS!A152</f>
        <v>Dennis, Aisling</v>
      </c>
      <c r="B153" t="str">
        <f>PRIORRESULTS!B152</f>
        <v>10JNE</v>
      </c>
      <c r="C153" t="str">
        <f>PRIORRESULTS!C152</f>
        <v>F</v>
      </c>
      <c r="E153" s="55" t="str">
        <f>IFERROR(VLOOKUP(PRIORRESULTS!D152,Lookups!$A$1:$B$700,2,FALSE),"")</f>
        <v/>
      </c>
      <c r="F153" s="55" t="str">
        <f>IFERROR(VLOOKUP(PRIORRESULTS!E152,Lookups!$A$1:$B$700,2,FALSE),"")</f>
        <v/>
      </c>
      <c r="G153" s="55" t="str">
        <f>IFERROR(VLOOKUP(PRIORRESULTS!F152,Lookups!$A$1:$B$700,2,FALSE),"")</f>
        <v/>
      </c>
      <c r="H153" s="55" t="str">
        <f>IFERROR(VLOOKUP(PRIORRESULTS!G152,Lookups!$A$1:$B$700,2,FALSE),"")</f>
        <v/>
      </c>
      <c r="I153" s="55" t="str">
        <f>IFERROR(VLOOKUP(PRIORRESULTS!H152,Lookups!$A$1:$B$700,2,FALSE),"")</f>
        <v/>
      </c>
      <c r="J153" s="55">
        <f>IFERROR(VLOOKUP(PRIORRESULTS!I152,Lookups!$A$1:$B$700,2,FALSE),"")</f>
        <v>8</v>
      </c>
      <c r="K153" s="55" t="str">
        <f>IFERROR(VLOOKUP(PRIORRESULTS!J152,Lookups!$A$1:$B$700,2,FALSE),"")</f>
        <v/>
      </c>
      <c r="L153" s="55" t="str">
        <f>IFERROR(VLOOKUP(PRIORRESULTS!K152,Lookups!$A$1:$B$700,2,FALSE),"")</f>
        <v/>
      </c>
      <c r="M153" s="55" t="str">
        <f>IFERROR(VLOOKUP(PRIORRESULTS!L152,Lookups!$A$1:$B$700,2,FALSE),"")</f>
        <v/>
      </c>
      <c r="N153" s="55" t="str">
        <f>IFERROR(VLOOKUP(PRIORRESULTS!M152,Lookups!$A$1:$B$700,2,FALSE),"")</f>
        <v/>
      </c>
      <c r="O153" s="55" t="str">
        <f>IFERROR(VLOOKUP(PRIORRESULTS!N152,Lookups!$A$1:$B$700,2,FALSE),"")</f>
        <v/>
      </c>
      <c r="P153" s="55" t="str">
        <f>IFERROR(VLOOKUP(PRIORRESULTS!O152,Lookups!$A$1:$B$700,2,FALSE),"")</f>
        <v/>
      </c>
      <c r="Q153" s="562" t="str">
        <f>IFERROR(VLOOKUP(PRIORRESULTS!L152,Lookups!$A$1:$B$700,2,FALSE),"")</f>
        <v/>
      </c>
      <c r="R153" t="str">
        <f>IFERROR(VLOOKUP(PRIORRESULTS!M152,Lookups!$A$1:$B$700,2,FALSE),"")</f>
        <v/>
      </c>
      <c r="S153" t="str">
        <f>IFERROR(VLOOKUP(PRIORRESULTS!N152,Lookups!$A$1:$B$700,2,FALSE),"")</f>
        <v/>
      </c>
      <c r="T153" t="str">
        <f>IFERROR(VLOOKUP(PRIORRESULTS!O152,Lookups!$A$1:$B$700,2,FALSE),"")</f>
        <v/>
      </c>
      <c r="U153" t="str">
        <f>IFERROR(VLOOKUP(PRIORRESULTS!P152,Lookups!$A$1:$B$700,2,FALSE),"")</f>
        <v/>
      </c>
      <c r="V153" t="str">
        <f>IFERROR(VLOOKUP(PRIORRESULTS!Q152,Lookups!$A$1:$B$700,2,FALSE),"")</f>
        <v/>
      </c>
      <c r="W153" t="str">
        <f>IFERROR(VLOOKUP(PRIORRESULTS!R152,Lookups!$A$1:$B$700,2,FALSE),"")</f>
        <v/>
      </c>
      <c r="X153" t="str">
        <f>IFERROR(VLOOKUP(PRIORRESULTS!S152,Lookups!$A$1:$B$700,2,FALSE),"")</f>
        <v/>
      </c>
      <c r="Y153" t="str">
        <f>IFERROR(VLOOKUP(PRIORRESULTS!U152,Lookups!$A$1:$B$700,2,FALSE),"")</f>
        <v/>
      </c>
      <c r="Z153" t="str">
        <f>IFERROR(VLOOKUP(PRIORRESULTS!V152,Lookups!$A$1:$B$700,2,FALSE),"")</f>
        <v/>
      </c>
      <c r="AA153" t="str">
        <f>IFERROR(VLOOKUP(PRIORRESULTS!W152,Lookups!$A$1:$B$700,2,FALSE),"")</f>
        <v/>
      </c>
    </row>
    <row r="154" spans="1:27" x14ac:dyDescent="0.25">
      <c r="A154" t="str">
        <f>PRIORRESULTS!A153</f>
        <v>Priestley, Antonia</v>
      </c>
      <c r="B154" t="str">
        <f>PRIORRESULTS!B153</f>
        <v>10KKN</v>
      </c>
      <c r="C154" t="str">
        <f>PRIORRESULTS!C153</f>
        <v>F</v>
      </c>
      <c r="E154" s="55" t="str">
        <f>IFERROR(VLOOKUP(PRIORRESULTS!D153,Lookups!$A$1:$B$700,2,FALSE),"")</f>
        <v/>
      </c>
      <c r="F154" s="55" t="str">
        <f>IFERROR(VLOOKUP(PRIORRESULTS!E153,Lookups!$A$1:$B$700,2,FALSE),"")</f>
        <v/>
      </c>
      <c r="G154" s="55" t="str">
        <f>IFERROR(VLOOKUP(PRIORRESULTS!F153,Lookups!$A$1:$B$700,2,FALSE),"")</f>
        <v/>
      </c>
      <c r="H154" s="55" t="str">
        <f>IFERROR(VLOOKUP(PRIORRESULTS!G153,Lookups!$A$1:$B$700,2,FALSE),"")</f>
        <v/>
      </c>
      <c r="I154" s="55" t="str">
        <f>IFERROR(VLOOKUP(PRIORRESULTS!H153,Lookups!$A$1:$B$700,2,FALSE),"")</f>
        <v/>
      </c>
      <c r="J154" s="55">
        <f>IFERROR(VLOOKUP(PRIORRESULTS!I153,Lookups!$A$1:$B$700,2,FALSE),"")</f>
        <v>8</v>
      </c>
      <c r="K154" s="55" t="str">
        <f>IFERROR(VLOOKUP(PRIORRESULTS!J153,Lookups!$A$1:$B$700,2,FALSE),"")</f>
        <v/>
      </c>
      <c r="L154" s="55" t="str">
        <f>IFERROR(VLOOKUP(PRIORRESULTS!K153,Lookups!$A$1:$B$700,2,FALSE),"")</f>
        <v/>
      </c>
      <c r="M154" s="55" t="str">
        <f>IFERROR(VLOOKUP(PRIORRESULTS!L153,Lookups!$A$1:$B$700,2,FALSE),"")</f>
        <v/>
      </c>
      <c r="N154" s="55" t="str">
        <f>IFERROR(VLOOKUP(PRIORRESULTS!M153,Lookups!$A$1:$B$700,2,FALSE),"")</f>
        <v/>
      </c>
      <c r="O154" s="55" t="str">
        <f>IFERROR(VLOOKUP(PRIORRESULTS!N153,Lookups!$A$1:$B$700,2,FALSE),"")</f>
        <v/>
      </c>
      <c r="P154" s="55" t="str">
        <f>IFERROR(VLOOKUP(PRIORRESULTS!O153,Lookups!$A$1:$B$700,2,FALSE),"")</f>
        <v/>
      </c>
      <c r="Q154" s="562" t="str">
        <f>IFERROR(VLOOKUP(PRIORRESULTS!L153,Lookups!$A$1:$B$700,2,FALSE),"")</f>
        <v/>
      </c>
      <c r="R154" t="str">
        <f>IFERROR(VLOOKUP(PRIORRESULTS!M153,Lookups!$A$1:$B$700,2,FALSE),"")</f>
        <v/>
      </c>
      <c r="S154" t="str">
        <f>IFERROR(VLOOKUP(PRIORRESULTS!N153,Lookups!$A$1:$B$700,2,FALSE),"")</f>
        <v/>
      </c>
      <c r="T154" t="str">
        <f>IFERROR(VLOOKUP(PRIORRESULTS!O153,Lookups!$A$1:$B$700,2,FALSE),"")</f>
        <v/>
      </c>
      <c r="U154" t="str">
        <f>IFERROR(VLOOKUP(PRIORRESULTS!P153,Lookups!$A$1:$B$700,2,FALSE),"")</f>
        <v/>
      </c>
      <c r="V154" t="str">
        <f>IFERROR(VLOOKUP(PRIORRESULTS!Q153,Lookups!$A$1:$B$700,2,FALSE),"")</f>
        <v/>
      </c>
      <c r="W154" t="str">
        <f>IFERROR(VLOOKUP(PRIORRESULTS!R153,Lookups!$A$1:$B$700,2,FALSE),"")</f>
        <v/>
      </c>
      <c r="X154" t="str">
        <f>IFERROR(VLOOKUP(PRIORRESULTS!S153,Lookups!$A$1:$B$700,2,FALSE),"")</f>
        <v/>
      </c>
      <c r="Y154" t="str">
        <f>IFERROR(VLOOKUP(PRIORRESULTS!U153,Lookups!$A$1:$B$700,2,FALSE),"")</f>
        <v/>
      </c>
      <c r="Z154" t="str">
        <f>IFERROR(VLOOKUP(PRIORRESULTS!V153,Lookups!$A$1:$B$700,2,FALSE),"")</f>
        <v/>
      </c>
      <c r="AA154" t="str">
        <f>IFERROR(VLOOKUP(PRIORRESULTS!W153,Lookups!$A$1:$B$700,2,FALSE),"")</f>
        <v/>
      </c>
    </row>
    <row r="155" spans="1:27" x14ac:dyDescent="0.25">
      <c r="A155" t="str">
        <f>PRIORRESULTS!A154</f>
        <v>Sweeting, Olivia</v>
      </c>
      <c r="B155" t="str">
        <f>PRIORRESULTS!B154</f>
        <v>10SDA</v>
      </c>
      <c r="C155" t="str">
        <f>PRIORRESULTS!C154</f>
        <v>F</v>
      </c>
      <c r="E155" s="55" t="str">
        <f>IFERROR(VLOOKUP(PRIORRESULTS!D154,Lookups!$A$1:$B$700,2,FALSE),"")</f>
        <v/>
      </c>
      <c r="F155" s="55" t="str">
        <f>IFERROR(VLOOKUP(PRIORRESULTS!E154,Lookups!$A$1:$B$700,2,FALSE),"")</f>
        <v/>
      </c>
      <c r="G155" s="55" t="str">
        <f>IFERROR(VLOOKUP(PRIORRESULTS!F154,Lookups!$A$1:$B$700,2,FALSE),"")</f>
        <v/>
      </c>
      <c r="H155" s="55" t="str">
        <f>IFERROR(VLOOKUP(PRIORRESULTS!G154,Lookups!$A$1:$B$700,2,FALSE),"")</f>
        <v/>
      </c>
      <c r="I155" s="55" t="str">
        <f>IFERROR(VLOOKUP(PRIORRESULTS!H154,Lookups!$A$1:$B$700,2,FALSE),"")</f>
        <v/>
      </c>
      <c r="J155" s="55">
        <f>IFERROR(VLOOKUP(PRIORRESULTS!I154,Lookups!$A$1:$B$700,2,FALSE),"")</f>
        <v>8</v>
      </c>
      <c r="K155" s="55" t="str">
        <f>IFERROR(VLOOKUP(PRIORRESULTS!J154,Lookups!$A$1:$B$700,2,FALSE),"")</f>
        <v/>
      </c>
      <c r="L155" s="55" t="str">
        <f>IFERROR(VLOOKUP(PRIORRESULTS!K154,Lookups!$A$1:$B$700,2,FALSE),"")</f>
        <v/>
      </c>
      <c r="M155" s="55" t="str">
        <f>IFERROR(VLOOKUP(PRIORRESULTS!L154,Lookups!$A$1:$B$700,2,FALSE),"")</f>
        <v/>
      </c>
      <c r="N155" s="55" t="str">
        <f>IFERROR(VLOOKUP(PRIORRESULTS!M154,Lookups!$A$1:$B$700,2,FALSE),"")</f>
        <v/>
      </c>
      <c r="O155" s="55" t="str">
        <f>IFERROR(VLOOKUP(PRIORRESULTS!N154,Lookups!$A$1:$B$700,2,FALSE),"")</f>
        <v/>
      </c>
      <c r="P155" s="55" t="str">
        <f>IFERROR(VLOOKUP(PRIORRESULTS!O154,Lookups!$A$1:$B$700,2,FALSE),"")</f>
        <v/>
      </c>
      <c r="Q155" s="562" t="str">
        <f>IFERROR(VLOOKUP(PRIORRESULTS!L154,Lookups!$A$1:$B$700,2,FALSE),"")</f>
        <v/>
      </c>
      <c r="R155" t="str">
        <f>IFERROR(VLOOKUP(PRIORRESULTS!M154,Lookups!$A$1:$B$700,2,FALSE),"")</f>
        <v/>
      </c>
      <c r="S155" t="str">
        <f>IFERROR(VLOOKUP(PRIORRESULTS!N154,Lookups!$A$1:$B$700,2,FALSE),"")</f>
        <v/>
      </c>
      <c r="T155" t="str">
        <f>IFERROR(VLOOKUP(PRIORRESULTS!O154,Lookups!$A$1:$B$700,2,FALSE),"")</f>
        <v/>
      </c>
      <c r="U155" t="str">
        <f>IFERROR(VLOOKUP(PRIORRESULTS!P154,Lookups!$A$1:$B$700,2,FALSE),"")</f>
        <v/>
      </c>
      <c r="V155" t="str">
        <f>IFERROR(VLOOKUP(PRIORRESULTS!Q154,Lookups!$A$1:$B$700,2,FALSE),"")</f>
        <v/>
      </c>
      <c r="W155" t="str">
        <f>IFERROR(VLOOKUP(PRIORRESULTS!R154,Lookups!$A$1:$B$700,2,FALSE),"")</f>
        <v/>
      </c>
      <c r="X155" t="str">
        <f>IFERROR(VLOOKUP(PRIORRESULTS!S154,Lookups!$A$1:$B$700,2,FALSE),"")</f>
        <v/>
      </c>
      <c r="Y155" t="str">
        <f>IFERROR(VLOOKUP(PRIORRESULTS!U154,Lookups!$A$1:$B$700,2,FALSE),"")</f>
        <v/>
      </c>
      <c r="Z155" t="str">
        <f>IFERROR(VLOOKUP(PRIORRESULTS!V154,Lookups!$A$1:$B$700,2,FALSE),"")</f>
        <v/>
      </c>
      <c r="AA155" t="str">
        <f>IFERROR(VLOOKUP(PRIORRESULTS!W154,Lookups!$A$1:$B$700,2,FALSE),"")</f>
        <v/>
      </c>
    </row>
    <row r="156" spans="1:27" x14ac:dyDescent="0.25">
      <c r="A156" t="str">
        <f>PRIORRESULTS!A155</f>
        <v>Tahirova, Maria</v>
      </c>
      <c r="B156" t="str">
        <f>PRIORRESULTS!B155</f>
        <v>10SDA</v>
      </c>
      <c r="C156" t="str">
        <f>PRIORRESULTS!C155</f>
        <v>F</v>
      </c>
      <c r="E156" s="55" t="str">
        <f>IFERROR(VLOOKUP(PRIORRESULTS!D155,Lookups!$A$1:$B$700,2,FALSE),"")</f>
        <v/>
      </c>
      <c r="F156" s="55" t="str">
        <f>IFERROR(VLOOKUP(PRIORRESULTS!E155,Lookups!$A$1:$B$700,2,FALSE),"")</f>
        <v/>
      </c>
      <c r="G156" s="55" t="str">
        <f>IFERROR(VLOOKUP(PRIORRESULTS!F155,Lookups!$A$1:$B$700,2,FALSE),"")</f>
        <v/>
      </c>
      <c r="H156" s="55" t="str">
        <f>IFERROR(VLOOKUP(PRIORRESULTS!G155,Lookups!$A$1:$B$700,2,FALSE),"")</f>
        <v/>
      </c>
      <c r="I156" s="55" t="str">
        <f>IFERROR(VLOOKUP(PRIORRESULTS!H155,Lookups!$A$1:$B$700,2,FALSE),"")</f>
        <v/>
      </c>
      <c r="J156" s="55">
        <f>IFERROR(VLOOKUP(PRIORRESULTS!I155,Lookups!$A$1:$B$700,2,FALSE),"")</f>
        <v>8</v>
      </c>
      <c r="K156" s="55" t="str">
        <f>IFERROR(VLOOKUP(PRIORRESULTS!J155,Lookups!$A$1:$B$700,2,FALSE),"")</f>
        <v/>
      </c>
      <c r="L156" s="55" t="str">
        <f>IFERROR(VLOOKUP(PRIORRESULTS!K155,Lookups!$A$1:$B$700,2,FALSE),"")</f>
        <v/>
      </c>
      <c r="M156" s="55" t="str">
        <f>IFERROR(VLOOKUP(PRIORRESULTS!L155,Lookups!$A$1:$B$700,2,FALSE),"")</f>
        <v/>
      </c>
      <c r="N156" s="55" t="str">
        <f>IFERROR(VLOOKUP(PRIORRESULTS!M155,Lookups!$A$1:$B$700,2,FALSE),"")</f>
        <v/>
      </c>
      <c r="O156" s="55" t="str">
        <f>IFERROR(VLOOKUP(PRIORRESULTS!N155,Lookups!$A$1:$B$700,2,FALSE),"")</f>
        <v/>
      </c>
      <c r="P156" s="55" t="str">
        <f>IFERROR(VLOOKUP(PRIORRESULTS!O155,Lookups!$A$1:$B$700,2,FALSE),"")</f>
        <v/>
      </c>
      <c r="Q156" s="562" t="str">
        <f>IFERROR(VLOOKUP(PRIORRESULTS!L155,Lookups!$A$1:$B$700,2,FALSE),"")</f>
        <v/>
      </c>
      <c r="R156" t="str">
        <f>IFERROR(VLOOKUP(PRIORRESULTS!M155,Lookups!$A$1:$B$700,2,FALSE),"")</f>
        <v/>
      </c>
      <c r="S156" t="str">
        <f>IFERROR(VLOOKUP(PRIORRESULTS!N155,Lookups!$A$1:$B$700,2,FALSE),"")</f>
        <v/>
      </c>
      <c r="T156" t="str">
        <f>IFERROR(VLOOKUP(PRIORRESULTS!O155,Lookups!$A$1:$B$700,2,FALSE),"")</f>
        <v/>
      </c>
      <c r="U156" t="str">
        <f>IFERROR(VLOOKUP(PRIORRESULTS!P155,Lookups!$A$1:$B$700,2,FALSE),"")</f>
        <v/>
      </c>
      <c r="V156" t="str">
        <f>IFERROR(VLOOKUP(PRIORRESULTS!Q155,Lookups!$A$1:$B$700,2,FALSE),"")</f>
        <v/>
      </c>
      <c r="W156" t="str">
        <f>IFERROR(VLOOKUP(PRIORRESULTS!R155,Lookups!$A$1:$B$700,2,FALSE),"")</f>
        <v/>
      </c>
      <c r="X156" t="str">
        <f>IFERROR(VLOOKUP(PRIORRESULTS!S155,Lookups!$A$1:$B$700,2,FALSE),"")</f>
        <v/>
      </c>
      <c r="Y156" t="str">
        <f>IFERROR(VLOOKUP(PRIORRESULTS!U155,Lookups!$A$1:$B$700,2,FALSE),"")</f>
        <v/>
      </c>
      <c r="Z156" t="str">
        <f>IFERROR(VLOOKUP(PRIORRESULTS!V155,Lookups!$A$1:$B$700,2,FALSE),"")</f>
        <v/>
      </c>
      <c r="AA156" t="str">
        <f>IFERROR(VLOOKUP(PRIORRESULTS!W155,Lookups!$A$1:$B$700,2,FALSE),"")</f>
        <v/>
      </c>
    </row>
    <row r="157" spans="1:27" x14ac:dyDescent="0.25">
      <c r="A157" t="str">
        <f>PRIORRESULTS!A156</f>
        <v>Ufondu, Chinonso</v>
      </c>
      <c r="B157" t="str">
        <f>PRIORRESULTS!B156</f>
        <v>10SK</v>
      </c>
      <c r="C157" t="str">
        <f>PRIORRESULTS!C156</f>
        <v>M</v>
      </c>
      <c r="E157" s="55" t="str">
        <f>IFERROR(VLOOKUP(PRIORRESULTS!D156,Lookups!$A$1:$B$700,2,FALSE),"")</f>
        <v/>
      </c>
      <c r="F157" s="55" t="str">
        <f>IFERROR(VLOOKUP(PRIORRESULTS!E156,Lookups!$A$1:$B$700,2,FALSE),"")</f>
        <v/>
      </c>
      <c r="G157" s="55" t="str">
        <f>IFERROR(VLOOKUP(PRIORRESULTS!F156,Lookups!$A$1:$B$700,2,FALSE),"")</f>
        <v/>
      </c>
      <c r="H157" s="55" t="str">
        <f>IFERROR(VLOOKUP(PRIORRESULTS!G156,Lookups!$A$1:$B$700,2,FALSE),"")</f>
        <v/>
      </c>
      <c r="I157" s="55" t="str">
        <f>IFERROR(VLOOKUP(PRIORRESULTS!H156,Lookups!$A$1:$B$700,2,FALSE),"")</f>
        <v/>
      </c>
      <c r="J157" s="55">
        <f>IFERROR(VLOOKUP(PRIORRESULTS!I156,Lookups!$A$1:$B$700,2,FALSE),"")</f>
        <v>8</v>
      </c>
      <c r="K157" s="55" t="str">
        <f>IFERROR(VLOOKUP(PRIORRESULTS!J156,Lookups!$A$1:$B$700,2,FALSE),"")</f>
        <v/>
      </c>
      <c r="L157" s="55" t="str">
        <f>IFERROR(VLOOKUP(PRIORRESULTS!K156,Lookups!$A$1:$B$700,2,FALSE),"")</f>
        <v/>
      </c>
      <c r="M157" s="55" t="str">
        <f>IFERROR(VLOOKUP(PRIORRESULTS!L156,Lookups!$A$1:$B$700,2,FALSE),"")</f>
        <v/>
      </c>
      <c r="N157" s="55" t="str">
        <f>IFERROR(VLOOKUP(PRIORRESULTS!M156,Lookups!$A$1:$B$700,2,FALSE),"")</f>
        <v/>
      </c>
      <c r="O157" s="55" t="str">
        <f>IFERROR(VLOOKUP(PRIORRESULTS!N156,Lookups!$A$1:$B$700,2,FALSE),"")</f>
        <v/>
      </c>
      <c r="P157" s="55" t="str">
        <f>IFERROR(VLOOKUP(PRIORRESULTS!O156,Lookups!$A$1:$B$700,2,FALSE),"")</f>
        <v/>
      </c>
      <c r="Q157" s="562" t="str">
        <f>IFERROR(VLOOKUP(PRIORRESULTS!L156,Lookups!$A$1:$B$700,2,FALSE),"")</f>
        <v/>
      </c>
      <c r="R157" t="str">
        <f>IFERROR(VLOOKUP(PRIORRESULTS!M156,Lookups!$A$1:$B$700,2,FALSE),"")</f>
        <v/>
      </c>
      <c r="S157" t="str">
        <f>IFERROR(VLOOKUP(PRIORRESULTS!N156,Lookups!$A$1:$B$700,2,FALSE),"")</f>
        <v/>
      </c>
      <c r="T157" t="str">
        <f>IFERROR(VLOOKUP(PRIORRESULTS!O156,Lookups!$A$1:$B$700,2,FALSE),"")</f>
        <v/>
      </c>
      <c r="U157" t="str">
        <f>IFERROR(VLOOKUP(PRIORRESULTS!P156,Lookups!$A$1:$B$700,2,FALSE),"")</f>
        <v/>
      </c>
      <c r="V157" t="str">
        <f>IFERROR(VLOOKUP(PRIORRESULTS!Q156,Lookups!$A$1:$B$700,2,FALSE),"")</f>
        <v/>
      </c>
      <c r="W157" t="str">
        <f>IFERROR(VLOOKUP(PRIORRESULTS!R156,Lookups!$A$1:$B$700,2,FALSE),"")</f>
        <v/>
      </c>
      <c r="X157" t="str">
        <f>IFERROR(VLOOKUP(PRIORRESULTS!S156,Lookups!$A$1:$B$700,2,FALSE),"")</f>
        <v/>
      </c>
      <c r="Y157" t="str">
        <f>IFERROR(VLOOKUP(PRIORRESULTS!U156,Lookups!$A$1:$B$700,2,FALSE),"")</f>
        <v/>
      </c>
      <c r="Z157" t="str">
        <f>IFERROR(VLOOKUP(PRIORRESULTS!V156,Lookups!$A$1:$B$700,2,FALSE),"")</f>
        <v/>
      </c>
      <c r="AA157" t="str">
        <f>IFERROR(VLOOKUP(PRIORRESULTS!W156,Lookups!$A$1:$B$700,2,FALSE),"")</f>
        <v/>
      </c>
    </row>
    <row r="158" spans="1:27" x14ac:dyDescent="0.25">
      <c r="A158" t="str">
        <f>PRIORRESULTS!A157</f>
        <v>Walton-McBain, Evangeline</v>
      </c>
      <c r="B158" t="str">
        <f>PRIORRESULTS!B157</f>
        <v>10KKN</v>
      </c>
      <c r="C158" t="str">
        <f>PRIORRESULTS!C157</f>
        <v>F</v>
      </c>
      <c r="E158" s="55" t="str">
        <f>IFERROR(VLOOKUP(PRIORRESULTS!D157,Lookups!$A$1:$B$700,2,FALSE),"")</f>
        <v/>
      </c>
      <c r="F158" s="55" t="str">
        <f>IFERROR(VLOOKUP(PRIORRESULTS!E157,Lookups!$A$1:$B$700,2,FALSE),"")</f>
        <v/>
      </c>
      <c r="G158" s="55" t="str">
        <f>IFERROR(VLOOKUP(PRIORRESULTS!F157,Lookups!$A$1:$B$700,2,FALSE),"")</f>
        <v/>
      </c>
      <c r="H158" s="55" t="str">
        <f>IFERROR(VLOOKUP(PRIORRESULTS!G157,Lookups!$A$1:$B$700,2,FALSE),"")</f>
        <v/>
      </c>
      <c r="I158" s="55" t="str">
        <f>IFERROR(VLOOKUP(PRIORRESULTS!H157,Lookups!$A$1:$B$700,2,FALSE),"")</f>
        <v/>
      </c>
      <c r="J158" s="55">
        <f>IFERROR(VLOOKUP(PRIORRESULTS!I157,Lookups!$A$1:$B$700,2,FALSE),"")</f>
        <v>9</v>
      </c>
      <c r="K158" s="55" t="str">
        <f>IFERROR(VLOOKUP(PRIORRESULTS!J157,Lookups!$A$1:$B$700,2,FALSE),"")</f>
        <v/>
      </c>
      <c r="L158" s="55" t="str">
        <f>IFERROR(VLOOKUP(PRIORRESULTS!K157,Lookups!$A$1:$B$700,2,FALSE),"")</f>
        <v/>
      </c>
      <c r="M158" s="55" t="str">
        <f>IFERROR(VLOOKUP(PRIORRESULTS!L157,Lookups!$A$1:$B$700,2,FALSE),"")</f>
        <v/>
      </c>
      <c r="N158" s="55" t="str">
        <f>IFERROR(VLOOKUP(PRIORRESULTS!M157,Lookups!$A$1:$B$700,2,FALSE),"")</f>
        <v/>
      </c>
      <c r="O158" s="55" t="str">
        <f>IFERROR(VLOOKUP(PRIORRESULTS!N157,Lookups!$A$1:$B$700,2,FALSE),"")</f>
        <v/>
      </c>
      <c r="P158" s="55" t="str">
        <f>IFERROR(VLOOKUP(PRIORRESULTS!O157,Lookups!$A$1:$B$700,2,FALSE),"")</f>
        <v/>
      </c>
      <c r="Q158" s="562" t="str">
        <f>IFERROR(VLOOKUP(PRIORRESULTS!L157,Lookups!$A$1:$B$700,2,FALSE),"")</f>
        <v/>
      </c>
      <c r="R158" t="str">
        <f>IFERROR(VLOOKUP(PRIORRESULTS!M157,Lookups!$A$1:$B$700,2,FALSE),"")</f>
        <v/>
      </c>
      <c r="S158" t="str">
        <f>IFERROR(VLOOKUP(PRIORRESULTS!N157,Lookups!$A$1:$B$700,2,FALSE),"")</f>
        <v/>
      </c>
      <c r="T158" t="str">
        <f>IFERROR(VLOOKUP(PRIORRESULTS!O157,Lookups!$A$1:$B$700,2,FALSE),"")</f>
        <v/>
      </c>
      <c r="U158" t="str">
        <f>IFERROR(VLOOKUP(PRIORRESULTS!P157,Lookups!$A$1:$B$700,2,FALSE),"")</f>
        <v/>
      </c>
      <c r="V158" t="str">
        <f>IFERROR(VLOOKUP(PRIORRESULTS!Q157,Lookups!$A$1:$B$700,2,FALSE),"")</f>
        <v/>
      </c>
      <c r="W158" t="str">
        <f>IFERROR(VLOOKUP(PRIORRESULTS!R157,Lookups!$A$1:$B$700,2,FALSE),"")</f>
        <v/>
      </c>
      <c r="X158" t="str">
        <f>IFERROR(VLOOKUP(PRIORRESULTS!S157,Lookups!$A$1:$B$700,2,FALSE),"")</f>
        <v/>
      </c>
      <c r="Y158" t="str">
        <f>IFERROR(VLOOKUP(PRIORRESULTS!U157,Lookups!$A$1:$B$700,2,FALSE),"")</f>
        <v/>
      </c>
      <c r="Z158" t="str">
        <f>IFERROR(VLOOKUP(PRIORRESULTS!V157,Lookups!$A$1:$B$700,2,FALSE),"")</f>
        <v/>
      </c>
      <c r="AA158" t="str">
        <f>IFERROR(VLOOKUP(PRIORRESULTS!W157,Lookups!$A$1:$B$700,2,FALSE),"")</f>
        <v/>
      </c>
    </row>
    <row r="159" spans="1:27" x14ac:dyDescent="0.25">
      <c r="A159" t="str">
        <f>PRIORRESULTS!A158</f>
        <v>Grindrod, Evie</v>
      </c>
      <c r="B159" t="str">
        <f>PRIORRESULTS!B158</f>
        <v>10SK</v>
      </c>
      <c r="C159" t="str">
        <f>PRIORRESULTS!C158</f>
        <v>F</v>
      </c>
      <c r="E159" s="55" t="str">
        <f>IFERROR(VLOOKUP(PRIORRESULTS!D158,Lookups!$A$1:$B$700,2,FALSE),"")</f>
        <v/>
      </c>
      <c r="F159" s="55" t="str">
        <f>IFERROR(VLOOKUP(PRIORRESULTS!E158,Lookups!$A$1:$B$700,2,FALSE),"")</f>
        <v/>
      </c>
      <c r="G159" s="55" t="str">
        <f>IFERROR(VLOOKUP(PRIORRESULTS!F158,Lookups!$A$1:$B$700,2,FALSE),"")</f>
        <v/>
      </c>
      <c r="H159" s="55" t="str">
        <f>IFERROR(VLOOKUP(PRIORRESULTS!G158,Lookups!$A$1:$B$700,2,FALSE),"")</f>
        <v/>
      </c>
      <c r="I159" s="55" t="str">
        <f>IFERROR(VLOOKUP(PRIORRESULTS!H158,Lookups!$A$1:$B$700,2,FALSE),"")</f>
        <v/>
      </c>
      <c r="J159" s="55">
        <f>IFERROR(VLOOKUP(PRIORRESULTS!I158,Lookups!$A$1:$B$700,2,FALSE),"")</f>
        <v>9</v>
      </c>
      <c r="K159" s="55" t="str">
        <f>IFERROR(VLOOKUP(PRIORRESULTS!J158,Lookups!$A$1:$B$700,2,FALSE),"")</f>
        <v/>
      </c>
      <c r="L159" s="55" t="str">
        <f>IFERROR(VLOOKUP(PRIORRESULTS!K158,Lookups!$A$1:$B$700,2,FALSE),"")</f>
        <v/>
      </c>
      <c r="M159" s="55" t="str">
        <f>IFERROR(VLOOKUP(PRIORRESULTS!L158,Lookups!$A$1:$B$700,2,FALSE),"")</f>
        <v/>
      </c>
      <c r="N159" s="55" t="str">
        <f>IFERROR(VLOOKUP(PRIORRESULTS!M158,Lookups!$A$1:$B$700,2,FALSE),"")</f>
        <v/>
      </c>
      <c r="O159" s="55" t="str">
        <f>IFERROR(VLOOKUP(PRIORRESULTS!N158,Lookups!$A$1:$B$700,2,FALSE),"")</f>
        <v/>
      </c>
      <c r="P159" s="55" t="str">
        <f>IFERROR(VLOOKUP(PRIORRESULTS!O158,Lookups!$A$1:$B$700,2,FALSE),"")</f>
        <v/>
      </c>
      <c r="Q159" s="562" t="str">
        <f>IFERROR(VLOOKUP(PRIORRESULTS!L158,Lookups!$A$1:$B$700,2,FALSE),"")</f>
        <v/>
      </c>
      <c r="R159" t="str">
        <f>IFERROR(VLOOKUP(PRIORRESULTS!M158,Lookups!$A$1:$B$700,2,FALSE),"")</f>
        <v/>
      </c>
      <c r="S159" t="str">
        <f>IFERROR(VLOOKUP(PRIORRESULTS!N158,Lookups!$A$1:$B$700,2,FALSE),"")</f>
        <v/>
      </c>
      <c r="T159" t="str">
        <f>IFERROR(VLOOKUP(PRIORRESULTS!O158,Lookups!$A$1:$B$700,2,FALSE),"")</f>
        <v/>
      </c>
      <c r="U159" t="str">
        <f>IFERROR(VLOOKUP(PRIORRESULTS!P158,Lookups!$A$1:$B$700,2,FALSE),"")</f>
        <v/>
      </c>
      <c r="V159" t="str">
        <f>IFERROR(VLOOKUP(PRIORRESULTS!Q158,Lookups!$A$1:$B$700,2,FALSE),"")</f>
        <v/>
      </c>
      <c r="W159" t="str">
        <f>IFERROR(VLOOKUP(PRIORRESULTS!R158,Lookups!$A$1:$B$700,2,FALSE),"")</f>
        <v/>
      </c>
      <c r="X159" t="str">
        <f>IFERROR(VLOOKUP(PRIORRESULTS!S158,Lookups!$A$1:$B$700,2,FALSE),"")</f>
        <v/>
      </c>
      <c r="Y159" t="str">
        <f>IFERROR(VLOOKUP(PRIORRESULTS!U158,Lookups!$A$1:$B$700,2,FALSE),"")</f>
        <v/>
      </c>
      <c r="Z159" t="str">
        <f>IFERROR(VLOOKUP(PRIORRESULTS!V158,Lookups!$A$1:$B$700,2,FALSE),"")</f>
        <v/>
      </c>
      <c r="AA159" t="str">
        <f>IFERROR(VLOOKUP(PRIORRESULTS!W158,Lookups!$A$1:$B$700,2,FALSE),"")</f>
        <v/>
      </c>
    </row>
    <row r="160" spans="1:27" x14ac:dyDescent="0.25">
      <c r="A160" t="str">
        <f>PRIORRESULTS!A159</f>
        <v>Leadley, Freya</v>
      </c>
      <c r="B160" t="str">
        <f>PRIORRESULTS!B159</f>
        <v>10JNE</v>
      </c>
      <c r="C160" t="str">
        <f>PRIORRESULTS!C159</f>
        <v>F</v>
      </c>
      <c r="E160" s="55" t="str">
        <f>IFERROR(VLOOKUP(PRIORRESULTS!D159,Lookups!$A$1:$B$700,2,FALSE),"")</f>
        <v/>
      </c>
      <c r="F160" s="55" t="str">
        <f>IFERROR(VLOOKUP(PRIORRESULTS!E159,Lookups!$A$1:$B$700,2,FALSE),"")</f>
        <v/>
      </c>
      <c r="G160" s="55" t="str">
        <f>IFERROR(VLOOKUP(PRIORRESULTS!F159,Lookups!$A$1:$B$700,2,FALSE),"")</f>
        <v/>
      </c>
      <c r="H160" s="55" t="str">
        <f>IFERROR(VLOOKUP(PRIORRESULTS!G159,Lookups!$A$1:$B$700,2,FALSE),"")</f>
        <v/>
      </c>
      <c r="I160" s="55" t="str">
        <f>IFERROR(VLOOKUP(PRIORRESULTS!H159,Lookups!$A$1:$B$700,2,FALSE),"")</f>
        <v/>
      </c>
      <c r="J160" s="55">
        <f>IFERROR(VLOOKUP(PRIORRESULTS!I159,Lookups!$A$1:$B$700,2,FALSE),"")</f>
        <v>9</v>
      </c>
      <c r="K160" s="55" t="str">
        <f>IFERROR(VLOOKUP(PRIORRESULTS!J159,Lookups!$A$1:$B$700,2,FALSE),"")</f>
        <v/>
      </c>
      <c r="L160" s="55" t="str">
        <f>IFERROR(VLOOKUP(PRIORRESULTS!K159,Lookups!$A$1:$B$700,2,FALSE),"")</f>
        <v/>
      </c>
      <c r="M160" s="55" t="str">
        <f>IFERROR(VLOOKUP(PRIORRESULTS!L159,Lookups!$A$1:$B$700,2,FALSE),"")</f>
        <v/>
      </c>
      <c r="N160" s="55" t="str">
        <f>IFERROR(VLOOKUP(PRIORRESULTS!M159,Lookups!$A$1:$B$700,2,FALSE),"")</f>
        <v/>
      </c>
      <c r="O160" s="55" t="str">
        <f>IFERROR(VLOOKUP(PRIORRESULTS!N159,Lookups!$A$1:$B$700,2,FALSE),"")</f>
        <v/>
      </c>
      <c r="P160" s="55" t="str">
        <f>IFERROR(VLOOKUP(PRIORRESULTS!O159,Lookups!$A$1:$B$700,2,FALSE),"")</f>
        <v/>
      </c>
      <c r="Q160" s="562" t="str">
        <f>IFERROR(VLOOKUP(PRIORRESULTS!L159,Lookups!$A$1:$B$700,2,FALSE),"")</f>
        <v/>
      </c>
      <c r="R160" t="str">
        <f>IFERROR(VLOOKUP(PRIORRESULTS!M159,Lookups!$A$1:$B$700,2,FALSE),"")</f>
        <v/>
      </c>
      <c r="S160" t="str">
        <f>IFERROR(VLOOKUP(PRIORRESULTS!N159,Lookups!$A$1:$B$700,2,FALSE),"")</f>
        <v/>
      </c>
      <c r="T160" t="str">
        <f>IFERROR(VLOOKUP(PRIORRESULTS!O159,Lookups!$A$1:$B$700,2,FALSE),"")</f>
        <v/>
      </c>
      <c r="U160" t="str">
        <f>IFERROR(VLOOKUP(PRIORRESULTS!P159,Lookups!$A$1:$B$700,2,FALSE),"")</f>
        <v/>
      </c>
      <c r="V160" t="str">
        <f>IFERROR(VLOOKUP(PRIORRESULTS!Q159,Lookups!$A$1:$B$700,2,FALSE),"")</f>
        <v/>
      </c>
      <c r="W160" t="str">
        <f>IFERROR(VLOOKUP(PRIORRESULTS!R159,Lookups!$A$1:$B$700,2,FALSE),"")</f>
        <v/>
      </c>
      <c r="X160" t="str">
        <f>IFERROR(VLOOKUP(PRIORRESULTS!S159,Lookups!$A$1:$B$700,2,FALSE),"")</f>
        <v/>
      </c>
      <c r="Y160" t="str">
        <f>IFERROR(VLOOKUP(PRIORRESULTS!U159,Lookups!$A$1:$B$700,2,FALSE),"")</f>
        <v/>
      </c>
      <c r="Z160" t="str">
        <f>IFERROR(VLOOKUP(PRIORRESULTS!V159,Lookups!$A$1:$B$700,2,FALSE),"")</f>
        <v/>
      </c>
      <c r="AA160" t="str">
        <f>IFERROR(VLOOKUP(PRIORRESULTS!W159,Lookups!$A$1:$B$700,2,FALSE),"")</f>
        <v/>
      </c>
    </row>
    <row r="161" spans="1:27" x14ac:dyDescent="0.25">
      <c r="A161" t="str">
        <f>PRIORRESULTS!A160</f>
        <v>McQuillan-Leonard, Louis</v>
      </c>
      <c r="B161" t="str">
        <f>PRIORRESULTS!B160</f>
        <v>10KKN</v>
      </c>
      <c r="C161" t="str">
        <f>PRIORRESULTS!C160</f>
        <v>M</v>
      </c>
      <c r="E161" s="55" t="str">
        <f>IFERROR(VLOOKUP(PRIORRESULTS!D160,Lookups!$A$1:$B$700,2,FALSE),"")</f>
        <v/>
      </c>
      <c r="F161" s="55" t="str">
        <f>IFERROR(VLOOKUP(PRIORRESULTS!E160,Lookups!$A$1:$B$700,2,FALSE),"")</f>
        <v/>
      </c>
      <c r="G161" s="55" t="str">
        <f>IFERROR(VLOOKUP(PRIORRESULTS!F160,Lookups!$A$1:$B$700,2,FALSE),"")</f>
        <v/>
      </c>
      <c r="H161" s="55" t="str">
        <f>IFERROR(VLOOKUP(PRIORRESULTS!G160,Lookups!$A$1:$B$700,2,FALSE),"")</f>
        <v/>
      </c>
      <c r="I161" s="55" t="str">
        <f>IFERROR(VLOOKUP(PRIORRESULTS!H160,Lookups!$A$1:$B$700,2,FALSE),"")</f>
        <v/>
      </c>
      <c r="J161" s="55">
        <f>IFERROR(VLOOKUP(PRIORRESULTS!I160,Lookups!$A$1:$B$700,2,FALSE),"")</f>
        <v>9</v>
      </c>
      <c r="K161" s="55" t="str">
        <f>IFERROR(VLOOKUP(PRIORRESULTS!J160,Lookups!$A$1:$B$700,2,FALSE),"")</f>
        <v/>
      </c>
      <c r="L161" s="55" t="str">
        <f>IFERROR(VLOOKUP(PRIORRESULTS!K160,Lookups!$A$1:$B$700,2,FALSE),"")</f>
        <v/>
      </c>
      <c r="M161" s="55" t="str">
        <f>IFERROR(VLOOKUP(PRIORRESULTS!L160,Lookups!$A$1:$B$700,2,FALSE),"")</f>
        <v/>
      </c>
      <c r="N161" s="55" t="str">
        <f>IFERROR(VLOOKUP(PRIORRESULTS!M160,Lookups!$A$1:$B$700,2,FALSE),"")</f>
        <v/>
      </c>
      <c r="O161" s="55" t="str">
        <f>IFERROR(VLOOKUP(PRIORRESULTS!N160,Lookups!$A$1:$B$700,2,FALSE),"")</f>
        <v/>
      </c>
      <c r="P161" s="55" t="str">
        <f>IFERROR(VLOOKUP(PRIORRESULTS!O160,Lookups!$A$1:$B$700,2,FALSE),"")</f>
        <v/>
      </c>
      <c r="Q161" s="562" t="str">
        <f>IFERROR(VLOOKUP(PRIORRESULTS!L160,Lookups!$A$1:$B$700,2,FALSE),"")</f>
        <v/>
      </c>
      <c r="R161" t="str">
        <f>IFERROR(VLOOKUP(PRIORRESULTS!M160,Lookups!$A$1:$B$700,2,FALSE),"")</f>
        <v/>
      </c>
      <c r="S161" t="str">
        <f>IFERROR(VLOOKUP(PRIORRESULTS!N160,Lookups!$A$1:$B$700,2,FALSE),"")</f>
        <v/>
      </c>
      <c r="T161" t="str">
        <f>IFERROR(VLOOKUP(PRIORRESULTS!O160,Lookups!$A$1:$B$700,2,FALSE),"")</f>
        <v/>
      </c>
      <c r="U161" t="str">
        <f>IFERROR(VLOOKUP(PRIORRESULTS!P160,Lookups!$A$1:$B$700,2,FALSE),"")</f>
        <v/>
      </c>
      <c r="V161" t="str">
        <f>IFERROR(VLOOKUP(PRIORRESULTS!Q160,Lookups!$A$1:$B$700,2,FALSE),"")</f>
        <v/>
      </c>
      <c r="W161" t="str">
        <f>IFERROR(VLOOKUP(PRIORRESULTS!R160,Lookups!$A$1:$B$700,2,FALSE),"")</f>
        <v/>
      </c>
      <c r="X161" t="str">
        <f>IFERROR(VLOOKUP(PRIORRESULTS!S160,Lookups!$A$1:$B$700,2,FALSE),"")</f>
        <v/>
      </c>
      <c r="Y161" t="str">
        <f>IFERROR(VLOOKUP(PRIORRESULTS!U160,Lookups!$A$1:$B$700,2,FALSE),"")</f>
        <v/>
      </c>
      <c r="Z161" t="str">
        <f>IFERROR(VLOOKUP(PRIORRESULTS!V160,Lookups!$A$1:$B$700,2,FALSE),"")</f>
        <v/>
      </c>
      <c r="AA161" t="str">
        <f>IFERROR(VLOOKUP(PRIORRESULTS!W160,Lookups!$A$1:$B$700,2,FALSE),"")</f>
        <v/>
      </c>
    </row>
    <row r="162" spans="1:27" x14ac:dyDescent="0.25">
      <c r="A162" t="str">
        <f>PRIORRESULTS!A161</f>
        <v>Mehmood, Samah</v>
      </c>
      <c r="B162" t="str">
        <f>PRIORRESULTS!B161</f>
        <v>10SK</v>
      </c>
      <c r="C162" t="str">
        <f>PRIORRESULTS!C161</f>
        <v>F</v>
      </c>
      <c r="E162" s="55" t="str">
        <f>IFERROR(VLOOKUP(PRIORRESULTS!D161,Lookups!$A$1:$B$700,2,FALSE),"")</f>
        <v/>
      </c>
      <c r="F162" s="55" t="str">
        <f>IFERROR(VLOOKUP(PRIORRESULTS!E161,Lookups!$A$1:$B$700,2,FALSE),"")</f>
        <v/>
      </c>
      <c r="G162" s="55" t="str">
        <f>IFERROR(VLOOKUP(PRIORRESULTS!F161,Lookups!$A$1:$B$700,2,FALSE),"")</f>
        <v/>
      </c>
      <c r="H162" s="55" t="str">
        <f>IFERROR(VLOOKUP(PRIORRESULTS!G161,Lookups!$A$1:$B$700,2,FALSE),"")</f>
        <v/>
      </c>
      <c r="I162" s="55" t="str">
        <f>IFERROR(VLOOKUP(PRIORRESULTS!H161,Lookups!$A$1:$B$700,2,FALSE),"")</f>
        <v/>
      </c>
      <c r="J162" s="55">
        <f>IFERROR(VLOOKUP(PRIORRESULTS!I161,Lookups!$A$1:$B$700,2,FALSE),"")</f>
        <v>9</v>
      </c>
      <c r="K162" s="55" t="str">
        <f>IFERROR(VLOOKUP(PRIORRESULTS!J161,Lookups!$A$1:$B$700,2,FALSE),"")</f>
        <v/>
      </c>
      <c r="L162" s="55" t="str">
        <f>IFERROR(VLOOKUP(PRIORRESULTS!K161,Lookups!$A$1:$B$700,2,FALSE),"")</f>
        <v/>
      </c>
      <c r="M162" s="55" t="str">
        <f>IFERROR(VLOOKUP(PRIORRESULTS!L161,Lookups!$A$1:$B$700,2,FALSE),"")</f>
        <v/>
      </c>
      <c r="N162" s="55" t="str">
        <f>IFERROR(VLOOKUP(PRIORRESULTS!M161,Lookups!$A$1:$B$700,2,FALSE),"")</f>
        <v/>
      </c>
      <c r="O162" s="55" t="str">
        <f>IFERROR(VLOOKUP(PRIORRESULTS!N161,Lookups!$A$1:$B$700,2,FALSE),"")</f>
        <v/>
      </c>
      <c r="P162" s="55" t="str">
        <f>IFERROR(VLOOKUP(PRIORRESULTS!O161,Lookups!$A$1:$B$700,2,FALSE),"")</f>
        <v/>
      </c>
      <c r="Q162" s="562" t="str">
        <f>IFERROR(VLOOKUP(PRIORRESULTS!L161,Lookups!$A$1:$B$700,2,FALSE),"")</f>
        <v/>
      </c>
      <c r="R162" t="str">
        <f>IFERROR(VLOOKUP(PRIORRESULTS!M161,Lookups!$A$1:$B$700,2,FALSE),"")</f>
        <v/>
      </c>
      <c r="S162" t="str">
        <f>IFERROR(VLOOKUP(PRIORRESULTS!N161,Lookups!$A$1:$B$700,2,FALSE),"")</f>
        <v/>
      </c>
      <c r="T162" t="str">
        <f>IFERROR(VLOOKUP(PRIORRESULTS!O161,Lookups!$A$1:$B$700,2,FALSE),"")</f>
        <v/>
      </c>
      <c r="U162" t="str">
        <f>IFERROR(VLOOKUP(PRIORRESULTS!P161,Lookups!$A$1:$B$700,2,FALSE),"")</f>
        <v/>
      </c>
      <c r="V162" t="str">
        <f>IFERROR(VLOOKUP(PRIORRESULTS!Q161,Lookups!$A$1:$B$700,2,FALSE),"")</f>
        <v/>
      </c>
      <c r="W162" t="str">
        <f>IFERROR(VLOOKUP(PRIORRESULTS!R161,Lookups!$A$1:$B$700,2,FALSE),"")</f>
        <v/>
      </c>
      <c r="X162" t="str">
        <f>IFERROR(VLOOKUP(PRIORRESULTS!S161,Lookups!$A$1:$B$700,2,FALSE),"")</f>
        <v/>
      </c>
      <c r="Y162" t="str">
        <f>IFERROR(VLOOKUP(PRIORRESULTS!U161,Lookups!$A$1:$B$700,2,FALSE),"")</f>
        <v/>
      </c>
      <c r="Z162" t="str">
        <f>IFERROR(VLOOKUP(PRIORRESULTS!V161,Lookups!$A$1:$B$700,2,FALSE),"")</f>
        <v/>
      </c>
      <c r="AA162" t="str">
        <f>IFERROR(VLOOKUP(PRIORRESULTS!W161,Lookups!$A$1:$B$700,2,FALSE),"")</f>
        <v/>
      </c>
    </row>
    <row r="163" spans="1:27" x14ac:dyDescent="0.25">
      <c r="A163" t="str">
        <f>PRIORRESULTS!A162</f>
        <v>Barrett, Edward</v>
      </c>
      <c r="B163" t="str">
        <f>PRIORRESULTS!B162</f>
        <v>10SPI</v>
      </c>
      <c r="C163" t="str">
        <f>PRIORRESULTS!C162</f>
        <v>M</v>
      </c>
      <c r="E163" s="55" t="str">
        <f>IFERROR(VLOOKUP(PRIORRESULTS!D162,Lookups!$A$1:$B$700,2,FALSE),"")</f>
        <v/>
      </c>
      <c r="F163" s="55" t="str">
        <f>IFERROR(VLOOKUP(PRIORRESULTS!E162,Lookups!$A$1:$B$700,2,FALSE),"")</f>
        <v/>
      </c>
      <c r="G163" s="55" t="str">
        <f>IFERROR(VLOOKUP(PRIORRESULTS!F162,Lookups!$A$1:$B$700,2,FALSE),"")</f>
        <v/>
      </c>
      <c r="H163" s="55" t="str">
        <f>IFERROR(VLOOKUP(PRIORRESULTS!G162,Lookups!$A$1:$B$700,2,FALSE),"")</f>
        <v/>
      </c>
      <c r="I163" s="55" t="str">
        <f>IFERROR(VLOOKUP(PRIORRESULTS!H162,Lookups!$A$1:$B$700,2,FALSE),"")</f>
        <v/>
      </c>
      <c r="J163" s="55" t="str">
        <f>IFERROR(VLOOKUP(PRIORRESULTS!I162,Lookups!$A$1:$B$700,2,FALSE),"")</f>
        <v/>
      </c>
      <c r="K163" s="55" t="str">
        <f>IFERROR(VLOOKUP(PRIORRESULTS!J162,Lookups!$A$1:$B$700,2,FALSE),"")</f>
        <v/>
      </c>
      <c r="L163" s="55">
        <f>IFERROR(VLOOKUP(PRIORRESULTS!K162,Lookups!$A$1:$B$700,2,FALSE),"")</f>
        <v>2</v>
      </c>
      <c r="M163" s="55" t="str">
        <f>IFERROR(VLOOKUP(PRIORRESULTS!L162,Lookups!$A$1:$B$700,2,FALSE),"")</f>
        <v/>
      </c>
      <c r="N163" s="55" t="str">
        <f>IFERROR(VLOOKUP(PRIORRESULTS!M162,Lookups!$A$1:$B$700,2,FALSE),"")</f>
        <v/>
      </c>
      <c r="O163" s="55" t="str">
        <f>IFERROR(VLOOKUP(PRIORRESULTS!N162,Lookups!$A$1:$B$700,2,FALSE),"")</f>
        <v/>
      </c>
      <c r="P163" s="55" t="str">
        <f>IFERROR(VLOOKUP(PRIORRESULTS!O162,Lookups!$A$1:$B$700,2,FALSE),"")</f>
        <v/>
      </c>
      <c r="Q163" s="562" t="str">
        <f>IFERROR(VLOOKUP(PRIORRESULTS!L162,Lookups!$A$1:$B$700,2,FALSE),"")</f>
        <v/>
      </c>
      <c r="R163" t="str">
        <f>IFERROR(VLOOKUP(PRIORRESULTS!M162,Lookups!$A$1:$B$700,2,FALSE),"")</f>
        <v/>
      </c>
      <c r="S163" t="str">
        <f>IFERROR(VLOOKUP(PRIORRESULTS!N162,Lookups!$A$1:$B$700,2,FALSE),"")</f>
        <v/>
      </c>
      <c r="T163" t="str">
        <f>IFERROR(VLOOKUP(PRIORRESULTS!O162,Lookups!$A$1:$B$700,2,FALSE),"")</f>
        <v/>
      </c>
      <c r="U163" t="str">
        <f>IFERROR(VLOOKUP(PRIORRESULTS!P162,Lookups!$A$1:$B$700,2,FALSE),"")</f>
        <v/>
      </c>
      <c r="V163" t="str">
        <f>IFERROR(VLOOKUP(PRIORRESULTS!Q162,Lookups!$A$1:$B$700,2,FALSE),"")</f>
        <v/>
      </c>
      <c r="W163" t="str">
        <f>IFERROR(VLOOKUP(PRIORRESULTS!R162,Lookups!$A$1:$B$700,2,FALSE),"")</f>
        <v/>
      </c>
      <c r="X163" t="str">
        <f>IFERROR(VLOOKUP(PRIORRESULTS!S162,Lookups!$A$1:$B$700,2,FALSE),"")</f>
        <v/>
      </c>
      <c r="Y163" t="str">
        <f>IFERROR(VLOOKUP(PRIORRESULTS!U162,Lookups!$A$1:$B$700,2,FALSE),"")</f>
        <v/>
      </c>
      <c r="Z163" t="str">
        <f>IFERROR(VLOOKUP(PRIORRESULTS!V162,Lookups!$A$1:$B$700,2,FALSE),"")</f>
        <v/>
      </c>
      <c r="AA163" t="str">
        <f>IFERROR(VLOOKUP(PRIORRESULTS!W162,Lookups!$A$1:$B$700,2,FALSE),"")</f>
        <v/>
      </c>
    </row>
    <row r="164" spans="1:27" x14ac:dyDescent="0.25">
      <c r="A164" t="str">
        <f>PRIORRESULTS!A163</f>
        <v>Danes Harte, Isabella</v>
      </c>
      <c r="B164" t="str">
        <f>PRIORRESULTS!B163</f>
        <v>10SPI</v>
      </c>
      <c r="C164" t="str">
        <f>PRIORRESULTS!C163</f>
        <v>F</v>
      </c>
      <c r="E164" s="55" t="str">
        <f>IFERROR(VLOOKUP(PRIORRESULTS!D163,Lookups!$A$1:$B$700,2,FALSE),"")</f>
        <v/>
      </c>
      <c r="F164" s="55" t="str">
        <f>IFERROR(VLOOKUP(PRIORRESULTS!E163,Lookups!$A$1:$B$700,2,FALSE),"")</f>
        <v/>
      </c>
      <c r="G164" s="55" t="str">
        <f>IFERROR(VLOOKUP(PRIORRESULTS!F163,Lookups!$A$1:$B$700,2,FALSE),"")</f>
        <v/>
      </c>
      <c r="H164" s="55" t="str">
        <f>IFERROR(VLOOKUP(PRIORRESULTS!G163,Lookups!$A$1:$B$700,2,FALSE),"")</f>
        <v/>
      </c>
      <c r="I164" s="55" t="str">
        <f>IFERROR(VLOOKUP(PRIORRESULTS!H163,Lookups!$A$1:$B$700,2,FALSE),"")</f>
        <v/>
      </c>
      <c r="J164" s="55" t="str">
        <f>IFERROR(VLOOKUP(PRIORRESULTS!I163,Lookups!$A$1:$B$700,2,FALSE),"")</f>
        <v/>
      </c>
      <c r="K164" s="55" t="str">
        <f>IFERROR(VLOOKUP(PRIORRESULTS!J163,Lookups!$A$1:$B$700,2,FALSE),"")</f>
        <v/>
      </c>
      <c r="L164" s="55">
        <f>IFERROR(VLOOKUP(PRIORRESULTS!K163,Lookups!$A$1:$B$700,2,FALSE),"")</f>
        <v>3</v>
      </c>
      <c r="M164" s="55" t="str">
        <f>IFERROR(VLOOKUP(PRIORRESULTS!L163,Lookups!$A$1:$B$700,2,FALSE),"")</f>
        <v/>
      </c>
      <c r="N164" s="55" t="str">
        <f>IFERROR(VLOOKUP(PRIORRESULTS!M163,Lookups!$A$1:$B$700,2,FALSE),"")</f>
        <v/>
      </c>
      <c r="O164" s="55" t="str">
        <f>IFERROR(VLOOKUP(PRIORRESULTS!N163,Lookups!$A$1:$B$700,2,FALSE),"")</f>
        <v/>
      </c>
      <c r="P164" s="55" t="str">
        <f>IFERROR(VLOOKUP(PRIORRESULTS!O163,Lookups!$A$1:$B$700,2,FALSE),"")</f>
        <v/>
      </c>
      <c r="Q164" s="562" t="str">
        <f>IFERROR(VLOOKUP(PRIORRESULTS!L163,Lookups!$A$1:$B$700,2,FALSE),"")</f>
        <v/>
      </c>
      <c r="R164" t="str">
        <f>IFERROR(VLOOKUP(PRIORRESULTS!M163,Lookups!$A$1:$B$700,2,FALSE),"")</f>
        <v/>
      </c>
      <c r="S164" t="str">
        <f>IFERROR(VLOOKUP(PRIORRESULTS!N163,Lookups!$A$1:$B$700,2,FALSE),"")</f>
        <v/>
      </c>
      <c r="T164" t="str">
        <f>IFERROR(VLOOKUP(PRIORRESULTS!O163,Lookups!$A$1:$B$700,2,FALSE),"")</f>
        <v/>
      </c>
      <c r="U164" t="str">
        <f>IFERROR(VLOOKUP(PRIORRESULTS!P163,Lookups!$A$1:$B$700,2,FALSE),"")</f>
        <v/>
      </c>
      <c r="V164" t="str">
        <f>IFERROR(VLOOKUP(PRIORRESULTS!Q163,Lookups!$A$1:$B$700,2,FALSE),"")</f>
        <v/>
      </c>
      <c r="W164" t="str">
        <f>IFERROR(VLOOKUP(PRIORRESULTS!R163,Lookups!$A$1:$B$700,2,FALSE),"")</f>
        <v/>
      </c>
      <c r="X164" t="str">
        <f>IFERROR(VLOOKUP(PRIORRESULTS!S163,Lookups!$A$1:$B$700,2,FALSE),"")</f>
        <v/>
      </c>
      <c r="Y164" t="str">
        <f>IFERROR(VLOOKUP(PRIORRESULTS!U163,Lookups!$A$1:$B$700,2,FALSE),"")</f>
        <v/>
      </c>
      <c r="Z164" t="str">
        <f>IFERROR(VLOOKUP(PRIORRESULTS!V163,Lookups!$A$1:$B$700,2,FALSE),"")</f>
        <v/>
      </c>
      <c r="AA164" t="str">
        <f>IFERROR(VLOOKUP(PRIORRESULTS!W163,Lookups!$A$1:$B$700,2,FALSE),"")</f>
        <v/>
      </c>
    </row>
    <row r="165" spans="1:27" x14ac:dyDescent="0.25">
      <c r="A165" t="str">
        <f>PRIORRESULTS!A164</f>
        <v>Newton, Grace</v>
      </c>
      <c r="B165" t="str">
        <f>PRIORRESULTS!B164</f>
        <v>10ZI</v>
      </c>
      <c r="C165" t="str">
        <f>PRIORRESULTS!C164</f>
        <v>F</v>
      </c>
      <c r="E165" s="55" t="str">
        <f>IFERROR(VLOOKUP(PRIORRESULTS!D164,Lookups!$A$1:$B$700,2,FALSE),"")</f>
        <v/>
      </c>
      <c r="F165" s="55" t="str">
        <f>IFERROR(VLOOKUP(PRIORRESULTS!E164,Lookups!$A$1:$B$700,2,FALSE),"")</f>
        <v/>
      </c>
      <c r="G165" s="55" t="str">
        <f>IFERROR(VLOOKUP(PRIORRESULTS!F164,Lookups!$A$1:$B$700,2,FALSE),"")</f>
        <v/>
      </c>
      <c r="H165" s="55" t="str">
        <f>IFERROR(VLOOKUP(PRIORRESULTS!G164,Lookups!$A$1:$B$700,2,FALSE),"")</f>
        <v/>
      </c>
      <c r="I165" s="55" t="str">
        <f>IFERROR(VLOOKUP(PRIORRESULTS!H164,Lookups!$A$1:$B$700,2,FALSE),"")</f>
        <v/>
      </c>
      <c r="J165" s="55" t="str">
        <f>IFERROR(VLOOKUP(PRIORRESULTS!I164,Lookups!$A$1:$B$700,2,FALSE),"")</f>
        <v/>
      </c>
      <c r="K165" s="55" t="str">
        <f>IFERROR(VLOOKUP(PRIORRESULTS!J164,Lookups!$A$1:$B$700,2,FALSE),"")</f>
        <v/>
      </c>
      <c r="L165" s="55">
        <f>IFERROR(VLOOKUP(PRIORRESULTS!K164,Lookups!$A$1:$B$700,2,FALSE),"")</f>
        <v>4</v>
      </c>
      <c r="M165" s="55" t="str">
        <f>IFERROR(VLOOKUP(PRIORRESULTS!L164,Lookups!$A$1:$B$700,2,FALSE),"")</f>
        <v/>
      </c>
      <c r="N165" s="55" t="str">
        <f>IFERROR(VLOOKUP(PRIORRESULTS!M164,Lookups!$A$1:$B$700,2,FALSE),"")</f>
        <v/>
      </c>
      <c r="O165" s="55" t="str">
        <f>IFERROR(VLOOKUP(PRIORRESULTS!N164,Lookups!$A$1:$B$700,2,FALSE),"")</f>
        <v/>
      </c>
      <c r="P165" s="55" t="str">
        <f>IFERROR(VLOOKUP(PRIORRESULTS!O164,Lookups!$A$1:$B$700,2,FALSE),"")</f>
        <v/>
      </c>
      <c r="Q165" s="562" t="str">
        <f>IFERROR(VLOOKUP(PRIORRESULTS!L164,Lookups!$A$1:$B$700,2,FALSE),"")</f>
        <v/>
      </c>
      <c r="R165" t="str">
        <f>IFERROR(VLOOKUP(PRIORRESULTS!M164,Lookups!$A$1:$B$700,2,FALSE),"")</f>
        <v/>
      </c>
      <c r="S165" t="str">
        <f>IFERROR(VLOOKUP(PRIORRESULTS!N164,Lookups!$A$1:$B$700,2,FALSE),"")</f>
        <v/>
      </c>
      <c r="T165" t="str">
        <f>IFERROR(VLOOKUP(PRIORRESULTS!O164,Lookups!$A$1:$B$700,2,FALSE),"")</f>
        <v/>
      </c>
      <c r="U165" t="str">
        <f>IFERROR(VLOOKUP(PRIORRESULTS!P164,Lookups!$A$1:$B$700,2,FALSE),"")</f>
        <v/>
      </c>
      <c r="V165" t="str">
        <f>IFERROR(VLOOKUP(PRIORRESULTS!Q164,Lookups!$A$1:$B$700,2,FALSE),"")</f>
        <v/>
      </c>
      <c r="W165" t="str">
        <f>IFERROR(VLOOKUP(PRIORRESULTS!R164,Lookups!$A$1:$B$700,2,FALSE),"")</f>
        <v/>
      </c>
      <c r="X165" t="str">
        <f>IFERROR(VLOOKUP(PRIORRESULTS!S164,Lookups!$A$1:$B$700,2,FALSE),"")</f>
        <v/>
      </c>
      <c r="Y165" t="str">
        <f>IFERROR(VLOOKUP(PRIORRESULTS!U164,Lookups!$A$1:$B$700,2,FALSE),"")</f>
        <v/>
      </c>
      <c r="Z165" t="str">
        <f>IFERROR(VLOOKUP(PRIORRESULTS!V164,Lookups!$A$1:$B$700,2,FALSE),"")</f>
        <v/>
      </c>
      <c r="AA165" t="str">
        <f>IFERROR(VLOOKUP(PRIORRESULTS!W164,Lookups!$A$1:$B$700,2,FALSE),"")</f>
        <v/>
      </c>
    </row>
    <row r="166" spans="1:27" x14ac:dyDescent="0.25">
      <c r="A166" t="str">
        <f>PRIORRESULTS!A165</f>
        <v>Madafi, Valerie</v>
      </c>
      <c r="B166" t="str">
        <f>PRIORRESULTS!B165</f>
        <v>10EGQ</v>
      </c>
      <c r="C166" t="str">
        <f>PRIORRESULTS!C165</f>
        <v>F</v>
      </c>
      <c r="E166" s="55" t="str">
        <f>IFERROR(VLOOKUP(PRIORRESULTS!D165,Lookups!$A$1:$B$700,2,FALSE),"")</f>
        <v/>
      </c>
      <c r="F166" s="55" t="str">
        <f>IFERROR(VLOOKUP(PRIORRESULTS!E165,Lookups!$A$1:$B$700,2,FALSE),"")</f>
        <v/>
      </c>
      <c r="G166" s="55" t="str">
        <f>IFERROR(VLOOKUP(PRIORRESULTS!F165,Lookups!$A$1:$B$700,2,FALSE),"")</f>
        <v/>
      </c>
      <c r="H166" s="55" t="str">
        <f>IFERROR(VLOOKUP(PRIORRESULTS!G165,Lookups!$A$1:$B$700,2,FALSE),"")</f>
        <v/>
      </c>
      <c r="I166" s="55" t="str">
        <f>IFERROR(VLOOKUP(PRIORRESULTS!H165,Lookups!$A$1:$B$700,2,FALSE),"")</f>
        <v/>
      </c>
      <c r="J166" s="55" t="str">
        <f>IFERROR(VLOOKUP(PRIORRESULTS!I165,Lookups!$A$1:$B$700,2,FALSE),"")</f>
        <v/>
      </c>
      <c r="K166" s="55" t="str">
        <f>IFERROR(VLOOKUP(PRIORRESULTS!J165,Lookups!$A$1:$B$700,2,FALSE),"")</f>
        <v/>
      </c>
      <c r="L166" s="55">
        <f>IFERROR(VLOOKUP(PRIORRESULTS!K165,Lookups!$A$1:$B$700,2,FALSE),"")</f>
        <v>4</v>
      </c>
      <c r="M166" s="55" t="str">
        <f>IFERROR(VLOOKUP(PRIORRESULTS!L165,Lookups!$A$1:$B$700,2,FALSE),"")</f>
        <v/>
      </c>
      <c r="N166" s="55" t="str">
        <f>IFERROR(VLOOKUP(PRIORRESULTS!M165,Lookups!$A$1:$B$700,2,FALSE),"")</f>
        <v/>
      </c>
      <c r="O166" s="55" t="str">
        <f>IFERROR(VLOOKUP(PRIORRESULTS!N165,Lookups!$A$1:$B$700,2,FALSE),"")</f>
        <v/>
      </c>
      <c r="P166" s="55" t="str">
        <f>IFERROR(VLOOKUP(PRIORRESULTS!O165,Lookups!$A$1:$B$700,2,FALSE),"")</f>
        <v/>
      </c>
      <c r="Q166" s="562" t="str">
        <f>IFERROR(VLOOKUP(PRIORRESULTS!L165,Lookups!$A$1:$B$700,2,FALSE),"")</f>
        <v/>
      </c>
      <c r="R166" t="str">
        <f>IFERROR(VLOOKUP(PRIORRESULTS!M165,Lookups!$A$1:$B$700,2,FALSE),"")</f>
        <v/>
      </c>
      <c r="S166" t="str">
        <f>IFERROR(VLOOKUP(PRIORRESULTS!N165,Lookups!$A$1:$B$700,2,FALSE),"")</f>
        <v/>
      </c>
      <c r="T166" t="str">
        <f>IFERROR(VLOOKUP(PRIORRESULTS!O165,Lookups!$A$1:$B$700,2,FALSE),"")</f>
        <v/>
      </c>
      <c r="U166" t="str">
        <f>IFERROR(VLOOKUP(PRIORRESULTS!P165,Lookups!$A$1:$B$700,2,FALSE),"")</f>
        <v/>
      </c>
      <c r="V166" t="str">
        <f>IFERROR(VLOOKUP(PRIORRESULTS!Q165,Lookups!$A$1:$B$700,2,FALSE),"")</f>
        <v/>
      </c>
      <c r="W166" t="str">
        <f>IFERROR(VLOOKUP(PRIORRESULTS!R165,Lookups!$A$1:$B$700,2,FALSE),"")</f>
        <v/>
      </c>
      <c r="X166" t="str">
        <f>IFERROR(VLOOKUP(PRIORRESULTS!S165,Lookups!$A$1:$B$700,2,FALSE),"")</f>
        <v/>
      </c>
      <c r="Y166" t="str">
        <f>IFERROR(VLOOKUP(PRIORRESULTS!U165,Lookups!$A$1:$B$700,2,FALSE),"")</f>
        <v/>
      </c>
      <c r="Z166" t="str">
        <f>IFERROR(VLOOKUP(PRIORRESULTS!V165,Lookups!$A$1:$B$700,2,FALSE),"")</f>
        <v/>
      </c>
      <c r="AA166" t="str">
        <f>IFERROR(VLOOKUP(PRIORRESULTS!W165,Lookups!$A$1:$B$700,2,FALSE),"")</f>
        <v/>
      </c>
    </row>
    <row r="167" spans="1:27" x14ac:dyDescent="0.25">
      <c r="A167" t="str">
        <f>PRIORRESULTS!A166</f>
        <v>Waldron, Sophie</v>
      </c>
      <c r="B167" t="str">
        <f>PRIORRESULTS!B166</f>
        <v>10SDA</v>
      </c>
      <c r="C167" t="str">
        <f>PRIORRESULTS!C166</f>
        <v>F</v>
      </c>
      <c r="E167" s="55" t="str">
        <f>IFERROR(VLOOKUP(PRIORRESULTS!D166,Lookups!$A$1:$B$700,2,FALSE),"")</f>
        <v/>
      </c>
      <c r="F167" s="55" t="str">
        <f>IFERROR(VLOOKUP(PRIORRESULTS!E166,Lookups!$A$1:$B$700,2,FALSE),"")</f>
        <v/>
      </c>
      <c r="G167" s="55" t="str">
        <f>IFERROR(VLOOKUP(PRIORRESULTS!F166,Lookups!$A$1:$B$700,2,FALSE),"")</f>
        <v/>
      </c>
      <c r="H167" s="55" t="str">
        <f>IFERROR(VLOOKUP(PRIORRESULTS!G166,Lookups!$A$1:$B$700,2,FALSE),"")</f>
        <v/>
      </c>
      <c r="I167" s="55" t="str">
        <f>IFERROR(VLOOKUP(PRIORRESULTS!H166,Lookups!$A$1:$B$700,2,FALSE),"")</f>
        <v/>
      </c>
      <c r="J167" s="55" t="str">
        <f>IFERROR(VLOOKUP(PRIORRESULTS!I166,Lookups!$A$1:$B$700,2,FALSE),"")</f>
        <v/>
      </c>
      <c r="K167" s="55" t="str">
        <f>IFERROR(VLOOKUP(PRIORRESULTS!J166,Lookups!$A$1:$B$700,2,FALSE),"")</f>
        <v/>
      </c>
      <c r="L167" s="55">
        <f>IFERROR(VLOOKUP(PRIORRESULTS!K166,Lookups!$A$1:$B$700,2,FALSE),"")</f>
        <v>4</v>
      </c>
      <c r="M167" s="55" t="str">
        <f>IFERROR(VLOOKUP(PRIORRESULTS!L166,Lookups!$A$1:$B$700,2,FALSE),"")</f>
        <v/>
      </c>
      <c r="N167" s="55" t="str">
        <f>IFERROR(VLOOKUP(PRIORRESULTS!M166,Lookups!$A$1:$B$700,2,FALSE),"")</f>
        <v/>
      </c>
      <c r="O167" s="55" t="str">
        <f>IFERROR(VLOOKUP(PRIORRESULTS!N166,Lookups!$A$1:$B$700,2,FALSE),"")</f>
        <v/>
      </c>
      <c r="P167" s="55" t="str">
        <f>IFERROR(VLOOKUP(PRIORRESULTS!O166,Lookups!$A$1:$B$700,2,FALSE),"")</f>
        <v/>
      </c>
      <c r="Q167" s="562" t="str">
        <f>IFERROR(VLOOKUP(PRIORRESULTS!L166,Lookups!$A$1:$B$700,2,FALSE),"")</f>
        <v/>
      </c>
      <c r="R167" t="str">
        <f>IFERROR(VLOOKUP(PRIORRESULTS!M166,Lookups!$A$1:$B$700,2,FALSE),"")</f>
        <v/>
      </c>
      <c r="S167" t="str">
        <f>IFERROR(VLOOKUP(PRIORRESULTS!N166,Lookups!$A$1:$B$700,2,FALSE),"")</f>
        <v/>
      </c>
      <c r="T167" t="str">
        <f>IFERROR(VLOOKUP(PRIORRESULTS!O166,Lookups!$A$1:$B$700,2,FALSE),"")</f>
        <v/>
      </c>
      <c r="U167" t="str">
        <f>IFERROR(VLOOKUP(PRIORRESULTS!P166,Lookups!$A$1:$B$700,2,FALSE),"")</f>
        <v/>
      </c>
      <c r="V167" t="str">
        <f>IFERROR(VLOOKUP(PRIORRESULTS!Q166,Lookups!$A$1:$B$700,2,FALSE),"")</f>
        <v/>
      </c>
      <c r="W167" t="str">
        <f>IFERROR(VLOOKUP(PRIORRESULTS!R166,Lookups!$A$1:$B$700,2,FALSE),"")</f>
        <v/>
      </c>
      <c r="X167" t="str">
        <f>IFERROR(VLOOKUP(PRIORRESULTS!S166,Lookups!$A$1:$B$700,2,FALSE),"")</f>
        <v/>
      </c>
      <c r="Y167" t="str">
        <f>IFERROR(VLOOKUP(PRIORRESULTS!U166,Lookups!$A$1:$B$700,2,FALSE),"")</f>
        <v/>
      </c>
      <c r="Z167" t="str">
        <f>IFERROR(VLOOKUP(PRIORRESULTS!V166,Lookups!$A$1:$B$700,2,FALSE),"")</f>
        <v/>
      </c>
      <c r="AA167" t="str">
        <f>IFERROR(VLOOKUP(PRIORRESULTS!W166,Lookups!$A$1:$B$700,2,FALSE),"")</f>
        <v/>
      </c>
    </row>
    <row r="168" spans="1:27" x14ac:dyDescent="0.25">
      <c r="A168" t="str">
        <f>PRIORRESULTS!A167</f>
        <v>Alyas, James</v>
      </c>
      <c r="B168" t="str">
        <f>PRIORRESULTS!B167</f>
        <v>10SK</v>
      </c>
      <c r="C168" t="str">
        <f>PRIORRESULTS!C167</f>
        <v>M</v>
      </c>
      <c r="E168" s="55" t="str">
        <f>IFERROR(VLOOKUP(PRIORRESULTS!D167,Lookups!$A$1:$B$700,2,FALSE),"")</f>
        <v/>
      </c>
      <c r="F168" s="55" t="str">
        <f>IFERROR(VLOOKUP(PRIORRESULTS!E167,Lookups!$A$1:$B$700,2,FALSE),"")</f>
        <v/>
      </c>
      <c r="G168" s="55" t="str">
        <f>IFERROR(VLOOKUP(PRIORRESULTS!F167,Lookups!$A$1:$B$700,2,FALSE),"")</f>
        <v/>
      </c>
      <c r="H168" s="55" t="str">
        <f>IFERROR(VLOOKUP(PRIORRESULTS!G167,Lookups!$A$1:$B$700,2,FALSE),"")</f>
        <v/>
      </c>
      <c r="I168" s="55" t="str">
        <f>IFERROR(VLOOKUP(PRIORRESULTS!H167,Lookups!$A$1:$B$700,2,FALSE),"")</f>
        <v/>
      </c>
      <c r="J168" s="55" t="str">
        <f>IFERROR(VLOOKUP(PRIORRESULTS!I167,Lookups!$A$1:$B$700,2,FALSE),"")</f>
        <v/>
      </c>
      <c r="K168" s="55" t="str">
        <f>IFERROR(VLOOKUP(PRIORRESULTS!J167,Lookups!$A$1:$B$700,2,FALSE),"")</f>
        <v/>
      </c>
      <c r="L168" s="55">
        <f>IFERROR(VLOOKUP(PRIORRESULTS!K167,Lookups!$A$1:$B$700,2,FALSE),"")</f>
        <v>5</v>
      </c>
      <c r="M168" s="55" t="str">
        <f>IFERROR(VLOOKUP(PRIORRESULTS!L167,Lookups!$A$1:$B$700,2,FALSE),"")</f>
        <v/>
      </c>
      <c r="N168" s="55" t="str">
        <f>IFERROR(VLOOKUP(PRIORRESULTS!M167,Lookups!$A$1:$B$700,2,FALSE),"")</f>
        <v/>
      </c>
      <c r="O168" s="55" t="str">
        <f>IFERROR(VLOOKUP(PRIORRESULTS!N167,Lookups!$A$1:$B$700,2,FALSE),"")</f>
        <v/>
      </c>
      <c r="P168" s="55" t="str">
        <f>IFERROR(VLOOKUP(PRIORRESULTS!O167,Lookups!$A$1:$B$700,2,FALSE),"")</f>
        <v/>
      </c>
      <c r="Q168" s="562" t="str">
        <f>IFERROR(VLOOKUP(PRIORRESULTS!L167,Lookups!$A$1:$B$700,2,FALSE),"")</f>
        <v/>
      </c>
      <c r="R168" t="str">
        <f>IFERROR(VLOOKUP(PRIORRESULTS!M167,Lookups!$A$1:$B$700,2,FALSE),"")</f>
        <v/>
      </c>
      <c r="S168" t="str">
        <f>IFERROR(VLOOKUP(PRIORRESULTS!N167,Lookups!$A$1:$B$700,2,FALSE),"")</f>
        <v/>
      </c>
      <c r="T168" t="str">
        <f>IFERROR(VLOOKUP(PRIORRESULTS!O167,Lookups!$A$1:$B$700,2,FALSE),"")</f>
        <v/>
      </c>
      <c r="U168" t="str">
        <f>IFERROR(VLOOKUP(PRIORRESULTS!P167,Lookups!$A$1:$B$700,2,FALSE),"")</f>
        <v/>
      </c>
      <c r="V168" t="str">
        <f>IFERROR(VLOOKUP(PRIORRESULTS!Q167,Lookups!$A$1:$B$700,2,FALSE),"")</f>
        <v/>
      </c>
      <c r="W168" t="str">
        <f>IFERROR(VLOOKUP(PRIORRESULTS!R167,Lookups!$A$1:$B$700,2,FALSE),"")</f>
        <v/>
      </c>
      <c r="X168" t="str">
        <f>IFERROR(VLOOKUP(PRIORRESULTS!S167,Lookups!$A$1:$B$700,2,FALSE),"")</f>
        <v/>
      </c>
      <c r="Y168" t="str">
        <f>IFERROR(VLOOKUP(PRIORRESULTS!U167,Lookups!$A$1:$B$700,2,FALSE),"")</f>
        <v/>
      </c>
      <c r="Z168" t="str">
        <f>IFERROR(VLOOKUP(PRIORRESULTS!V167,Lookups!$A$1:$B$700,2,FALSE),"")</f>
        <v/>
      </c>
      <c r="AA168" t="str">
        <f>IFERROR(VLOOKUP(PRIORRESULTS!W167,Lookups!$A$1:$B$700,2,FALSE),"")</f>
        <v/>
      </c>
    </row>
    <row r="169" spans="1:27" x14ac:dyDescent="0.25">
      <c r="A169" t="str">
        <f>PRIORRESULTS!A168</f>
        <v>Hanniffy - Longden, Kitty</v>
      </c>
      <c r="B169" t="str">
        <f>PRIORRESULTS!B168</f>
        <v>10SK</v>
      </c>
      <c r="C169" t="str">
        <f>PRIORRESULTS!C168</f>
        <v>F</v>
      </c>
      <c r="E169" s="55" t="str">
        <f>IFERROR(VLOOKUP(PRIORRESULTS!D168,Lookups!$A$1:$B$700,2,FALSE),"")</f>
        <v/>
      </c>
      <c r="F169" s="55" t="str">
        <f>IFERROR(VLOOKUP(PRIORRESULTS!E168,Lookups!$A$1:$B$700,2,FALSE),"")</f>
        <v/>
      </c>
      <c r="G169" s="55" t="str">
        <f>IFERROR(VLOOKUP(PRIORRESULTS!F168,Lookups!$A$1:$B$700,2,FALSE),"")</f>
        <v/>
      </c>
      <c r="H169" s="55" t="str">
        <f>IFERROR(VLOOKUP(PRIORRESULTS!G168,Lookups!$A$1:$B$700,2,FALSE),"")</f>
        <v/>
      </c>
      <c r="I169" s="55" t="str">
        <f>IFERROR(VLOOKUP(PRIORRESULTS!H168,Lookups!$A$1:$B$700,2,FALSE),"")</f>
        <v/>
      </c>
      <c r="J169" s="55" t="str">
        <f>IFERROR(VLOOKUP(PRIORRESULTS!I168,Lookups!$A$1:$B$700,2,FALSE),"")</f>
        <v/>
      </c>
      <c r="K169" s="55" t="str">
        <f>IFERROR(VLOOKUP(PRIORRESULTS!J168,Lookups!$A$1:$B$700,2,FALSE),"")</f>
        <v/>
      </c>
      <c r="L169" s="55">
        <f>IFERROR(VLOOKUP(PRIORRESULTS!K168,Lookups!$A$1:$B$700,2,FALSE),"")</f>
        <v>5</v>
      </c>
      <c r="M169" s="55" t="str">
        <f>IFERROR(VLOOKUP(PRIORRESULTS!L168,Lookups!$A$1:$B$700,2,FALSE),"")</f>
        <v/>
      </c>
      <c r="N169" s="55" t="str">
        <f>IFERROR(VLOOKUP(PRIORRESULTS!M168,Lookups!$A$1:$B$700,2,FALSE),"")</f>
        <v/>
      </c>
      <c r="O169" s="55" t="str">
        <f>IFERROR(VLOOKUP(PRIORRESULTS!N168,Lookups!$A$1:$B$700,2,FALSE),"")</f>
        <v/>
      </c>
      <c r="P169" s="55" t="str">
        <f>IFERROR(VLOOKUP(PRIORRESULTS!O168,Lookups!$A$1:$B$700,2,FALSE),"")</f>
        <v/>
      </c>
      <c r="Q169" s="562" t="str">
        <f>IFERROR(VLOOKUP(PRIORRESULTS!L168,Lookups!$A$1:$B$700,2,FALSE),"")</f>
        <v/>
      </c>
      <c r="R169" t="str">
        <f>IFERROR(VLOOKUP(PRIORRESULTS!M168,Lookups!$A$1:$B$700,2,FALSE),"")</f>
        <v/>
      </c>
      <c r="S169" t="str">
        <f>IFERROR(VLOOKUP(PRIORRESULTS!N168,Lookups!$A$1:$B$700,2,FALSE),"")</f>
        <v/>
      </c>
      <c r="T169" t="str">
        <f>IFERROR(VLOOKUP(PRIORRESULTS!O168,Lookups!$A$1:$B$700,2,FALSE),"")</f>
        <v/>
      </c>
      <c r="U169" t="str">
        <f>IFERROR(VLOOKUP(PRIORRESULTS!P168,Lookups!$A$1:$B$700,2,FALSE),"")</f>
        <v/>
      </c>
      <c r="V169" t="str">
        <f>IFERROR(VLOOKUP(PRIORRESULTS!Q168,Lookups!$A$1:$B$700,2,FALSE),"")</f>
        <v/>
      </c>
      <c r="W169" t="str">
        <f>IFERROR(VLOOKUP(PRIORRESULTS!R168,Lookups!$A$1:$B$700,2,FALSE),"")</f>
        <v/>
      </c>
      <c r="X169" t="str">
        <f>IFERROR(VLOOKUP(PRIORRESULTS!S168,Lookups!$A$1:$B$700,2,FALSE),"")</f>
        <v/>
      </c>
      <c r="Y169" t="str">
        <f>IFERROR(VLOOKUP(PRIORRESULTS!U168,Lookups!$A$1:$B$700,2,FALSE),"")</f>
        <v/>
      </c>
      <c r="Z169" t="str">
        <f>IFERROR(VLOOKUP(PRIORRESULTS!V168,Lookups!$A$1:$B$700,2,FALSE),"")</f>
        <v/>
      </c>
      <c r="AA169" t="str">
        <f>IFERROR(VLOOKUP(PRIORRESULTS!W168,Lookups!$A$1:$B$700,2,FALSE),"")</f>
        <v/>
      </c>
    </row>
    <row r="170" spans="1:27" x14ac:dyDescent="0.25">
      <c r="A170" t="str">
        <f>PRIORRESULTS!A169</f>
        <v>Nettle, Charlie</v>
      </c>
      <c r="B170" t="str">
        <f>PRIORRESULTS!B169</f>
        <v>10EGQ</v>
      </c>
      <c r="C170" t="str">
        <f>PRIORRESULTS!C169</f>
        <v>M</v>
      </c>
      <c r="E170" s="55" t="str">
        <f>IFERROR(VLOOKUP(PRIORRESULTS!D169,Lookups!$A$1:$B$700,2,FALSE),"")</f>
        <v/>
      </c>
      <c r="F170" s="55" t="str">
        <f>IFERROR(VLOOKUP(PRIORRESULTS!E169,Lookups!$A$1:$B$700,2,FALSE),"")</f>
        <v/>
      </c>
      <c r="G170" s="55" t="str">
        <f>IFERROR(VLOOKUP(PRIORRESULTS!F169,Lookups!$A$1:$B$700,2,FALSE),"")</f>
        <v/>
      </c>
      <c r="H170" s="55" t="str">
        <f>IFERROR(VLOOKUP(PRIORRESULTS!G169,Lookups!$A$1:$B$700,2,FALSE),"")</f>
        <v/>
      </c>
      <c r="I170" s="55" t="str">
        <f>IFERROR(VLOOKUP(PRIORRESULTS!H169,Lookups!$A$1:$B$700,2,FALSE),"")</f>
        <v/>
      </c>
      <c r="J170" s="55" t="str">
        <f>IFERROR(VLOOKUP(PRIORRESULTS!I169,Lookups!$A$1:$B$700,2,FALSE),"")</f>
        <v/>
      </c>
      <c r="K170" s="55" t="str">
        <f>IFERROR(VLOOKUP(PRIORRESULTS!J169,Lookups!$A$1:$B$700,2,FALSE),"")</f>
        <v/>
      </c>
      <c r="L170" s="55">
        <f>IFERROR(VLOOKUP(PRIORRESULTS!K169,Lookups!$A$1:$B$700,2,FALSE),"")</f>
        <v>6</v>
      </c>
      <c r="M170" s="55" t="str">
        <f>IFERROR(VLOOKUP(PRIORRESULTS!L169,Lookups!$A$1:$B$700,2,FALSE),"")</f>
        <v/>
      </c>
      <c r="N170" s="55" t="str">
        <f>IFERROR(VLOOKUP(PRIORRESULTS!M169,Lookups!$A$1:$B$700,2,FALSE),"")</f>
        <v/>
      </c>
      <c r="O170" s="55" t="str">
        <f>IFERROR(VLOOKUP(PRIORRESULTS!N169,Lookups!$A$1:$B$700,2,FALSE),"")</f>
        <v/>
      </c>
      <c r="P170" s="55" t="str">
        <f>IFERROR(VLOOKUP(PRIORRESULTS!O169,Lookups!$A$1:$B$700,2,FALSE),"")</f>
        <v/>
      </c>
      <c r="Q170" s="562" t="str">
        <f>IFERROR(VLOOKUP(PRIORRESULTS!L169,Lookups!$A$1:$B$700,2,FALSE),"")</f>
        <v/>
      </c>
      <c r="R170" t="str">
        <f>IFERROR(VLOOKUP(PRIORRESULTS!M169,Lookups!$A$1:$B$700,2,FALSE),"")</f>
        <v/>
      </c>
      <c r="S170" t="str">
        <f>IFERROR(VLOOKUP(PRIORRESULTS!N169,Lookups!$A$1:$B$700,2,FALSE),"")</f>
        <v/>
      </c>
      <c r="T170" t="str">
        <f>IFERROR(VLOOKUP(PRIORRESULTS!O169,Lookups!$A$1:$B$700,2,FALSE),"")</f>
        <v/>
      </c>
      <c r="U170" t="str">
        <f>IFERROR(VLOOKUP(PRIORRESULTS!P169,Lookups!$A$1:$B$700,2,FALSE),"")</f>
        <v/>
      </c>
      <c r="V170" t="str">
        <f>IFERROR(VLOOKUP(PRIORRESULTS!Q169,Lookups!$A$1:$B$700,2,FALSE),"")</f>
        <v/>
      </c>
      <c r="W170" t="str">
        <f>IFERROR(VLOOKUP(PRIORRESULTS!R169,Lookups!$A$1:$B$700,2,FALSE),"")</f>
        <v/>
      </c>
      <c r="X170" t="str">
        <f>IFERROR(VLOOKUP(PRIORRESULTS!S169,Lookups!$A$1:$B$700,2,FALSE),"")</f>
        <v/>
      </c>
      <c r="Y170" t="str">
        <f>IFERROR(VLOOKUP(PRIORRESULTS!U169,Lookups!$A$1:$B$700,2,FALSE),"")</f>
        <v/>
      </c>
      <c r="Z170" t="str">
        <f>IFERROR(VLOOKUP(PRIORRESULTS!V169,Lookups!$A$1:$B$700,2,FALSE),"")</f>
        <v/>
      </c>
      <c r="AA170" t="str">
        <f>IFERROR(VLOOKUP(PRIORRESULTS!W169,Lookups!$A$1:$B$700,2,FALSE),"")</f>
        <v/>
      </c>
    </row>
    <row r="171" spans="1:27" x14ac:dyDescent="0.25">
      <c r="A171" t="str">
        <f>PRIORRESULTS!A170</f>
        <v>Phoenix, Luke</v>
      </c>
      <c r="B171" t="str">
        <f>PRIORRESULTS!B170</f>
        <v>10SK</v>
      </c>
      <c r="C171" t="str">
        <f>PRIORRESULTS!C170</f>
        <v>M</v>
      </c>
      <c r="E171" s="55" t="str">
        <f>IFERROR(VLOOKUP(PRIORRESULTS!D170,Lookups!$A$1:$B$700,2,FALSE),"")</f>
        <v/>
      </c>
      <c r="F171" s="55" t="str">
        <f>IFERROR(VLOOKUP(PRIORRESULTS!E170,Lookups!$A$1:$B$700,2,FALSE),"")</f>
        <v/>
      </c>
      <c r="G171" s="55" t="str">
        <f>IFERROR(VLOOKUP(PRIORRESULTS!F170,Lookups!$A$1:$B$700,2,FALSE),"")</f>
        <v/>
      </c>
      <c r="H171" s="55" t="str">
        <f>IFERROR(VLOOKUP(PRIORRESULTS!G170,Lookups!$A$1:$B$700,2,FALSE),"")</f>
        <v/>
      </c>
      <c r="I171" s="55" t="str">
        <f>IFERROR(VLOOKUP(PRIORRESULTS!H170,Lookups!$A$1:$B$700,2,FALSE),"")</f>
        <v/>
      </c>
      <c r="J171" s="55" t="str">
        <f>IFERROR(VLOOKUP(PRIORRESULTS!I170,Lookups!$A$1:$B$700,2,FALSE),"")</f>
        <v/>
      </c>
      <c r="K171" s="55" t="str">
        <f>IFERROR(VLOOKUP(PRIORRESULTS!J170,Lookups!$A$1:$B$700,2,FALSE),"")</f>
        <v/>
      </c>
      <c r="L171" s="55">
        <f>IFERROR(VLOOKUP(PRIORRESULTS!K170,Lookups!$A$1:$B$700,2,FALSE),"")</f>
        <v>5</v>
      </c>
      <c r="M171" s="55" t="str">
        <f>IFERROR(VLOOKUP(PRIORRESULTS!L170,Lookups!$A$1:$B$700,2,FALSE),"")</f>
        <v/>
      </c>
      <c r="N171" s="55" t="str">
        <f>IFERROR(VLOOKUP(PRIORRESULTS!M170,Lookups!$A$1:$B$700,2,FALSE),"")</f>
        <v/>
      </c>
      <c r="O171" s="55" t="str">
        <f>IFERROR(VLOOKUP(PRIORRESULTS!N170,Lookups!$A$1:$B$700,2,FALSE),"")</f>
        <v/>
      </c>
      <c r="P171" s="55" t="str">
        <f>IFERROR(VLOOKUP(PRIORRESULTS!O170,Lookups!$A$1:$B$700,2,FALSE),"")</f>
        <v/>
      </c>
      <c r="Q171" s="562" t="str">
        <f>IFERROR(VLOOKUP(PRIORRESULTS!L170,Lookups!$A$1:$B$700,2,FALSE),"")</f>
        <v/>
      </c>
      <c r="R171" t="str">
        <f>IFERROR(VLOOKUP(PRIORRESULTS!M170,Lookups!$A$1:$B$700,2,FALSE),"")</f>
        <v/>
      </c>
      <c r="S171" t="str">
        <f>IFERROR(VLOOKUP(PRIORRESULTS!N170,Lookups!$A$1:$B$700,2,FALSE),"")</f>
        <v/>
      </c>
      <c r="T171" t="str">
        <f>IFERROR(VLOOKUP(PRIORRESULTS!O170,Lookups!$A$1:$B$700,2,FALSE),"")</f>
        <v/>
      </c>
      <c r="U171" t="str">
        <f>IFERROR(VLOOKUP(PRIORRESULTS!P170,Lookups!$A$1:$B$700,2,FALSE),"")</f>
        <v/>
      </c>
      <c r="V171" t="str">
        <f>IFERROR(VLOOKUP(PRIORRESULTS!Q170,Lookups!$A$1:$B$700,2,FALSE),"")</f>
        <v/>
      </c>
      <c r="W171" t="str">
        <f>IFERROR(VLOOKUP(PRIORRESULTS!R170,Lookups!$A$1:$B$700,2,FALSE),"")</f>
        <v/>
      </c>
      <c r="X171" t="str">
        <f>IFERROR(VLOOKUP(PRIORRESULTS!S170,Lookups!$A$1:$B$700,2,FALSE),"")</f>
        <v/>
      </c>
      <c r="Y171" t="str">
        <f>IFERROR(VLOOKUP(PRIORRESULTS!U170,Lookups!$A$1:$B$700,2,FALSE),"")</f>
        <v/>
      </c>
      <c r="Z171" t="str">
        <f>IFERROR(VLOOKUP(PRIORRESULTS!V170,Lookups!$A$1:$B$700,2,FALSE),"")</f>
        <v/>
      </c>
      <c r="AA171" t="str">
        <f>IFERROR(VLOOKUP(PRIORRESULTS!W170,Lookups!$A$1:$B$700,2,FALSE),"")</f>
        <v/>
      </c>
    </row>
    <row r="172" spans="1:27" x14ac:dyDescent="0.25">
      <c r="A172" t="str">
        <f>PRIORRESULTS!A171</f>
        <v>Siggs, Patrick</v>
      </c>
      <c r="B172" t="str">
        <f>PRIORRESULTS!B171</f>
        <v>10ZI</v>
      </c>
      <c r="C172" t="str">
        <f>PRIORRESULTS!C171</f>
        <v>M</v>
      </c>
      <c r="E172" s="55" t="str">
        <f>IFERROR(VLOOKUP(PRIORRESULTS!D171,Lookups!$A$1:$B$700,2,FALSE),"")</f>
        <v/>
      </c>
      <c r="F172" s="55" t="str">
        <f>IFERROR(VLOOKUP(PRIORRESULTS!E171,Lookups!$A$1:$B$700,2,FALSE),"")</f>
        <v/>
      </c>
      <c r="G172" s="55" t="str">
        <f>IFERROR(VLOOKUP(PRIORRESULTS!F171,Lookups!$A$1:$B$700,2,FALSE),"")</f>
        <v/>
      </c>
      <c r="H172" s="55" t="str">
        <f>IFERROR(VLOOKUP(PRIORRESULTS!G171,Lookups!$A$1:$B$700,2,FALSE),"")</f>
        <v/>
      </c>
      <c r="I172" s="55" t="str">
        <f>IFERROR(VLOOKUP(PRIORRESULTS!H171,Lookups!$A$1:$B$700,2,FALSE),"")</f>
        <v/>
      </c>
      <c r="J172" s="55" t="str">
        <f>IFERROR(VLOOKUP(PRIORRESULTS!I171,Lookups!$A$1:$B$700,2,FALSE),"")</f>
        <v/>
      </c>
      <c r="K172" s="55" t="str">
        <f>IFERROR(VLOOKUP(PRIORRESULTS!J171,Lookups!$A$1:$B$700,2,FALSE),"")</f>
        <v/>
      </c>
      <c r="L172" s="55">
        <f>IFERROR(VLOOKUP(PRIORRESULTS!K171,Lookups!$A$1:$B$700,2,FALSE),"")</f>
        <v>5</v>
      </c>
      <c r="M172" s="55" t="str">
        <f>IFERROR(VLOOKUP(PRIORRESULTS!L171,Lookups!$A$1:$B$700,2,FALSE),"")</f>
        <v/>
      </c>
      <c r="N172" s="55" t="str">
        <f>IFERROR(VLOOKUP(PRIORRESULTS!M171,Lookups!$A$1:$B$700,2,FALSE),"")</f>
        <v/>
      </c>
      <c r="O172" s="55" t="str">
        <f>IFERROR(VLOOKUP(PRIORRESULTS!N171,Lookups!$A$1:$B$700,2,FALSE),"")</f>
        <v/>
      </c>
      <c r="P172" s="55" t="str">
        <f>IFERROR(VLOOKUP(PRIORRESULTS!O171,Lookups!$A$1:$B$700,2,FALSE),"")</f>
        <v/>
      </c>
      <c r="Q172" s="562" t="str">
        <f>IFERROR(VLOOKUP(PRIORRESULTS!L171,Lookups!$A$1:$B$700,2,FALSE),"")</f>
        <v/>
      </c>
      <c r="R172" t="str">
        <f>IFERROR(VLOOKUP(PRIORRESULTS!M171,Lookups!$A$1:$B$700,2,FALSE),"")</f>
        <v/>
      </c>
      <c r="S172" t="str">
        <f>IFERROR(VLOOKUP(PRIORRESULTS!N171,Lookups!$A$1:$B$700,2,FALSE),"")</f>
        <v/>
      </c>
      <c r="T172" t="str">
        <f>IFERROR(VLOOKUP(PRIORRESULTS!O171,Lookups!$A$1:$B$700,2,FALSE),"")</f>
        <v/>
      </c>
      <c r="U172" t="str">
        <f>IFERROR(VLOOKUP(PRIORRESULTS!P171,Lookups!$A$1:$B$700,2,FALSE),"")</f>
        <v/>
      </c>
      <c r="V172" t="str">
        <f>IFERROR(VLOOKUP(PRIORRESULTS!Q171,Lookups!$A$1:$B$700,2,FALSE),"")</f>
        <v/>
      </c>
      <c r="W172" t="str">
        <f>IFERROR(VLOOKUP(PRIORRESULTS!R171,Lookups!$A$1:$B$700,2,FALSE),"")</f>
        <v/>
      </c>
      <c r="X172" t="str">
        <f>IFERROR(VLOOKUP(PRIORRESULTS!S171,Lookups!$A$1:$B$700,2,FALSE),"")</f>
        <v/>
      </c>
      <c r="Y172" t="str">
        <f>IFERROR(VLOOKUP(PRIORRESULTS!U171,Lookups!$A$1:$B$700,2,FALSE),"")</f>
        <v/>
      </c>
      <c r="Z172" t="str">
        <f>IFERROR(VLOOKUP(PRIORRESULTS!V171,Lookups!$A$1:$B$700,2,FALSE),"")</f>
        <v/>
      </c>
      <c r="AA172" t="str">
        <f>IFERROR(VLOOKUP(PRIORRESULTS!W171,Lookups!$A$1:$B$700,2,FALSE),"")</f>
        <v/>
      </c>
    </row>
    <row r="173" spans="1:27" x14ac:dyDescent="0.25">
      <c r="A173" t="str">
        <f>PRIORRESULTS!A172</f>
        <v>Ward, Benjamin</v>
      </c>
      <c r="B173" t="str">
        <f>PRIORRESULTS!B172</f>
        <v>10SDA</v>
      </c>
      <c r="C173" t="str">
        <f>PRIORRESULTS!C172</f>
        <v>M</v>
      </c>
      <c r="E173" s="55" t="str">
        <f>IFERROR(VLOOKUP(PRIORRESULTS!D172,Lookups!$A$1:$B$700,2,FALSE),"")</f>
        <v/>
      </c>
      <c r="F173" s="55" t="str">
        <f>IFERROR(VLOOKUP(PRIORRESULTS!E172,Lookups!$A$1:$B$700,2,FALSE),"")</f>
        <v/>
      </c>
      <c r="G173" s="55" t="str">
        <f>IFERROR(VLOOKUP(PRIORRESULTS!F172,Lookups!$A$1:$B$700,2,FALSE),"")</f>
        <v/>
      </c>
      <c r="H173" s="55" t="str">
        <f>IFERROR(VLOOKUP(PRIORRESULTS!G172,Lookups!$A$1:$B$700,2,FALSE),"")</f>
        <v/>
      </c>
      <c r="I173" s="55" t="str">
        <f>IFERROR(VLOOKUP(PRIORRESULTS!H172,Lookups!$A$1:$B$700,2,FALSE),"")</f>
        <v/>
      </c>
      <c r="J173" s="55" t="str">
        <f>IFERROR(VLOOKUP(PRIORRESULTS!I172,Lookups!$A$1:$B$700,2,FALSE),"")</f>
        <v/>
      </c>
      <c r="K173" s="55" t="str">
        <f>IFERROR(VLOOKUP(PRIORRESULTS!J172,Lookups!$A$1:$B$700,2,FALSE),"")</f>
        <v/>
      </c>
      <c r="L173" s="55">
        <f>IFERROR(VLOOKUP(PRIORRESULTS!K172,Lookups!$A$1:$B$700,2,FALSE),"")</f>
        <v>5</v>
      </c>
      <c r="M173" s="55" t="str">
        <f>IFERROR(VLOOKUP(PRIORRESULTS!L172,Lookups!$A$1:$B$700,2,FALSE),"")</f>
        <v/>
      </c>
      <c r="N173" s="55" t="str">
        <f>IFERROR(VLOOKUP(PRIORRESULTS!M172,Lookups!$A$1:$B$700,2,FALSE),"")</f>
        <v/>
      </c>
      <c r="O173" s="55" t="str">
        <f>IFERROR(VLOOKUP(PRIORRESULTS!N172,Lookups!$A$1:$B$700,2,FALSE),"")</f>
        <v/>
      </c>
      <c r="P173" s="55" t="str">
        <f>IFERROR(VLOOKUP(PRIORRESULTS!O172,Lookups!$A$1:$B$700,2,FALSE),"")</f>
        <v/>
      </c>
      <c r="Q173" s="562" t="str">
        <f>IFERROR(VLOOKUP(PRIORRESULTS!L172,Lookups!$A$1:$B$700,2,FALSE),"")</f>
        <v/>
      </c>
      <c r="R173" t="str">
        <f>IFERROR(VLOOKUP(PRIORRESULTS!M172,Lookups!$A$1:$B$700,2,FALSE),"")</f>
        <v/>
      </c>
      <c r="S173" t="str">
        <f>IFERROR(VLOOKUP(PRIORRESULTS!N172,Lookups!$A$1:$B$700,2,FALSE),"")</f>
        <v/>
      </c>
      <c r="T173" t="str">
        <f>IFERROR(VLOOKUP(PRIORRESULTS!O172,Lookups!$A$1:$B$700,2,FALSE),"")</f>
        <v/>
      </c>
      <c r="U173" t="str">
        <f>IFERROR(VLOOKUP(PRIORRESULTS!P172,Lookups!$A$1:$B$700,2,FALSE),"")</f>
        <v/>
      </c>
      <c r="V173" t="str">
        <f>IFERROR(VLOOKUP(PRIORRESULTS!Q172,Lookups!$A$1:$B$700,2,FALSE),"")</f>
        <v/>
      </c>
      <c r="W173" t="str">
        <f>IFERROR(VLOOKUP(PRIORRESULTS!R172,Lookups!$A$1:$B$700,2,FALSE),"")</f>
        <v/>
      </c>
      <c r="X173" t="str">
        <f>IFERROR(VLOOKUP(PRIORRESULTS!S172,Lookups!$A$1:$B$700,2,FALSE),"")</f>
        <v/>
      </c>
      <c r="Y173" t="str">
        <f>IFERROR(VLOOKUP(PRIORRESULTS!U172,Lookups!$A$1:$B$700,2,FALSE),"")</f>
        <v/>
      </c>
      <c r="Z173" t="str">
        <f>IFERROR(VLOOKUP(PRIORRESULTS!V172,Lookups!$A$1:$B$700,2,FALSE),"")</f>
        <v/>
      </c>
      <c r="AA173" t="str">
        <f>IFERROR(VLOOKUP(PRIORRESULTS!W172,Lookups!$A$1:$B$700,2,FALSE),"")</f>
        <v/>
      </c>
    </row>
    <row r="174" spans="1:27" x14ac:dyDescent="0.25">
      <c r="A174" t="str">
        <f>PRIORRESULTS!A173</f>
        <v>Kay, Roseann</v>
      </c>
      <c r="B174" t="str">
        <f>PRIORRESULTS!B173</f>
        <v>10KKN</v>
      </c>
      <c r="C174" t="str">
        <f>PRIORRESULTS!C173</f>
        <v>F</v>
      </c>
      <c r="E174" s="55" t="str">
        <f>IFERROR(VLOOKUP(PRIORRESULTS!D173,Lookups!$A$1:$B$700,2,FALSE),"")</f>
        <v/>
      </c>
      <c r="F174" s="55" t="str">
        <f>IFERROR(VLOOKUP(PRIORRESULTS!E173,Lookups!$A$1:$B$700,2,FALSE),"")</f>
        <v/>
      </c>
      <c r="G174" s="55" t="str">
        <f>IFERROR(VLOOKUP(PRIORRESULTS!F173,Lookups!$A$1:$B$700,2,FALSE),"")</f>
        <v/>
      </c>
      <c r="H174" s="55" t="str">
        <f>IFERROR(VLOOKUP(PRIORRESULTS!G173,Lookups!$A$1:$B$700,2,FALSE),"")</f>
        <v/>
      </c>
      <c r="I174" s="55" t="str">
        <f>IFERROR(VLOOKUP(PRIORRESULTS!H173,Lookups!$A$1:$B$700,2,FALSE),"")</f>
        <v/>
      </c>
      <c r="J174" s="55" t="str">
        <f>IFERROR(VLOOKUP(PRIORRESULTS!I173,Lookups!$A$1:$B$700,2,FALSE),"")</f>
        <v/>
      </c>
      <c r="K174" s="55" t="str">
        <f>IFERROR(VLOOKUP(PRIORRESULTS!J173,Lookups!$A$1:$B$700,2,FALSE),"")</f>
        <v/>
      </c>
      <c r="L174" s="55">
        <f>IFERROR(VLOOKUP(PRIORRESULTS!K173,Lookups!$A$1:$B$700,2,FALSE),"")</f>
        <v>6</v>
      </c>
      <c r="M174" s="55" t="str">
        <f>IFERROR(VLOOKUP(PRIORRESULTS!L173,Lookups!$A$1:$B$700,2,FALSE),"")</f>
        <v/>
      </c>
      <c r="N174" s="55" t="str">
        <f>IFERROR(VLOOKUP(PRIORRESULTS!M173,Lookups!$A$1:$B$700,2,FALSE),"")</f>
        <v/>
      </c>
      <c r="O174" s="55" t="str">
        <f>IFERROR(VLOOKUP(PRIORRESULTS!N173,Lookups!$A$1:$B$700,2,FALSE),"")</f>
        <v/>
      </c>
      <c r="P174" s="55" t="str">
        <f>IFERROR(VLOOKUP(PRIORRESULTS!O173,Lookups!$A$1:$B$700,2,FALSE),"")</f>
        <v/>
      </c>
      <c r="Q174" s="562" t="str">
        <f>IFERROR(VLOOKUP(PRIORRESULTS!L173,Lookups!$A$1:$B$700,2,FALSE),"")</f>
        <v/>
      </c>
      <c r="R174" t="str">
        <f>IFERROR(VLOOKUP(PRIORRESULTS!M173,Lookups!$A$1:$B$700,2,FALSE),"")</f>
        <v/>
      </c>
      <c r="S174" t="str">
        <f>IFERROR(VLOOKUP(PRIORRESULTS!N173,Lookups!$A$1:$B$700,2,FALSE),"")</f>
        <v/>
      </c>
      <c r="T174" t="str">
        <f>IFERROR(VLOOKUP(PRIORRESULTS!O173,Lookups!$A$1:$B$700,2,FALSE),"")</f>
        <v/>
      </c>
      <c r="U174" t="str">
        <f>IFERROR(VLOOKUP(PRIORRESULTS!P173,Lookups!$A$1:$B$700,2,FALSE),"")</f>
        <v/>
      </c>
      <c r="V174" t="str">
        <f>IFERROR(VLOOKUP(PRIORRESULTS!Q173,Lookups!$A$1:$B$700,2,FALSE),"")</f>
        <v/>
      </c>
      <c r="W174" t="str">
        <f>IFERROR(VLOOKUP(PRIORRESULTS!R173,Lookups!$A$1:$B$700,2,FALSE),"")</f>
        <v/>
      </c>
      <c r="X174" t="str">
        <f>IFERROR(VLOOKUP(PRIORRESULTS!S173,Lookups!$A$1:$B$700,2,FALSE),"")</f>
        <v/>
      </c>
      <c r="Y174" t="str">
        <f>IFERROR(VLOOKUP(PRIORRESULTS!U173,Lookups!$A$1:$B$700,2,FALSE),"")</f>
        <v/>
      </c>
      <c r="Z174" t="str">
        <f>IFERROR(VLOOKUP(PRIORRESULTS!V173,Lookups!$A$1:$B$700,2,FALSE),"")</f>
        <v/>
      </c>
      <c r="AA174" t="str">
        <f>IFERROR(VLOOKUP(PRIORRESULTS!W173,Lookups!$A$1:$B$700,2,FALSE),"")</f>
        <v/>
      </c>
    </row>
    <row r="175" spans="1:27" x14ac:dyDescent="0.25">
      <c r="A175" t="str">
        <f>PRIORRESULTS!A174</f>
        <v>Muhirwa, Leeron</v>
      </c>
      <c r="B175" t="str">
        <f>PRIORRESULTS!B174</f>
        <v>10KKN</v>
      </c>
      <c r="C175" t="str">
        <f>PRIORRESULTS!C174</f>
        <v>M</v>
      </c>
      <c r="E175" s="55" t="str">
        <f>IFERROR(VLOOKUP(PRIORRESULTS!D174,Lookups!$A$1:$B$700,2,FALSE),"")</f>
        <v/>
      </c>
      <c r="F175" s="55" t="str">
        <f>IFERROR(VLOOKUP(PRIORRESULTS!E174,Lookups!$A$1:$B$700,2,FALSE),"")</f>
        <v/>
      </c>
      <c r="G175" s="55" t="str">
        <f>IFERROR(VLOOKUP(PRIORRESULTS!F174,Lookups!$A$1:$B$700,2,FALSE),"")</f>
        <v/>
      </c>
      <c r="H175" s="55" t="str">
        <f>IFERROR(VLOOKUP(PRIORRESULTS!G174,Lookups!$A$1:$B$700,2,FALSE),"")</f>
        <v/>
      </c>
      <c r="I175" s="55" t="str">
        <f>IFERROR(VLOOKUP(PRIORRESULTS!H174,Lookups!$A$1:$B$700,2,FALSE),"")</f>
        <v/>
      </c>
      <c r="J175" s="55" t="str">
        <f>IFERROR(VLOOKUP(PRIORRESULTS!I174,Lookups!$A$1:$B$700,2,FALSE),"")</f>
        <v/>
      </c>
      <c r="K175" s="55" t="str">
        <f>IFERROR(VLOOKUP(PRIORRESULTS!J174,Lookups!$A$1:$B$700,2,FALSE),"")</f>
        <v/>
      </c>
      <c r="L175" s="55">
        <f>IFERROR(VLOOKUP(PRIORRESULTS!K174,Lookups!$A$1:$B$700,2,FALSE),"")</f>
        <v>6</v>
      </c>
      <c r="M175" s="55" t="str">
        <f>IFERROR(VLOOKUP(PRIORRESULTS!L174,Lookups!$A$1:$B$700,2,FALSE),"")</f>
        <v/>
      </c>
      <c r="N175" s="55" t="str">
        <f>IFERROR(VLOOKUP(PRIORRESULTS!M174,Lookups!$A$1:$B$700,2,FALSE),"")</f>
        <v/>
      </c>
      <c r="O175" s="55" t="str">
        <f>IFERROR(VLOOKUP(PRIORRESULTS!N174,Lookups!$A$1:$B$700,2,FALSE),"")</f>
        <v/>
      </c>
      <c r="P175" s="55" t="str">
        <f>IFERROR(VLOOKUP(PRIORRESULTS!O174,Lookups!$A$1:$B$700,2,FALSE),"")</f>
        <v/>
      </c>
      <c r="Q175" s="562" t="str">
        <f>IFERROR(VLOOKUP(PRIORRESULTS!L174,Lookups!$A$1:$B$700,2,FALSE),"")</f>
        <v/>
      </c>
      <c r="R175" t="str">
        <f>IFERROR(VLOOKUP(PRIORRESULTS!M174,Lookups!$A$1:$B$700,2,FALSE),"")</f>
        <v/>
      </c>
      <c r="S175" t="str">
        <f>IFERROR(VLOOKUP(PRIORRESULTS!N174,Lookups!$A$1:$B$700,2,FALSE),"")</f>
        <v/>
      </c>
      <c r="T175" t="str">
        <f>IFERROR(VLOOKUP(PRIORRESULTS!O174,Lookups!$A$1:$B$700,2,FALSE),"")</f>
        <v/>
      </c>
      <c r="U175" t="str">
        <f>IFERROR(VLOOKUP(PRIORRESULTS!P174,Lookups!$A$1:$B$700,2,FALSE),"")</f>
        <v/>
      </c>
      <c r="V175" t="str">
        <f>IFERROR(VLOOKUP(PRIORRESULTS!Q174,Lookups!$A$1:$B$700,2,FALSE),"")</f>
        <v/>
      </c>
      <c r="W175" t="str">
        <f>IFERROR(VLOOKUP(PRIORRESULTS!R174,Lookups!$A$1:$B$700,2,FALSE),"")</f>
        <v/>
      </c>
      <c r="X175" t="str">
        <f>IFERROR(VLOOKUP(PRIORRESULTS!S174,Lookups!$A$1:$B$700,2,FALSE),"")</f>
        <v/>
      </c>
      <c r="Y175" t="str">
        <f>IFERROR(VLOOKUP(PRIORRESULTS!U174,Lookups!$A$1:$B$700,2,FALSE),"")</f>
        <v/>
      </c>
      <c r="Z175" t="str">
        <f>IFERROR(VLOOKUP(PRIORRESULTS!V174,Lookups!$A$1:$B$700,2,FALSE),"")</f>
        <v/>
      </c>
      <c r="AA175" t="str">
        <f>IFERROR(VLOOKUP(PRIORRESULTS!W174,Lookups!$A$1:$B$700,2,FALSE),"")</f>
        <v/>
      </c>
    </row>
    <row r="176" spans="1:27" x14ac:dyDescent="0.25">
      <c r="A176" t="str">
        <f>PRIORRESULTS!A175</f>
        <v>Oxley, Lily</v>
      </c>
      <c r="B176" t="str">
        <f>PRIORRESULTS!B175</f>
        <v>10ZI</v>
      </c>
      <c r="C176" t="str">
        <f>PRIORRESULTS!C175</f>
        <v>F</v>
      </c>
      <c r="E176" s="55" t="str">
        <f>IFERROR(VLOOKUP(PRIORRESULTS!D175,Lookups!$A$1:$B$700,2,FALSE),"")</f>
        <v/>
      </c>
      <c r="F176" s="55" t="str">
        <f>IFERROR(VLOOKUP(PRIORRESULTS!E175,Lookups!$A$1:$B$700,2,FALSE),"")</f>
        <v/>
      </c>
      <c r="G176" s="55" t="str">
        <f>IFERROR(VLOOKUP(PRIORRESULTS!F175,Lookups!$A$1:$B$700,2,FALSE),"")</f>
        <v/>
      </c>
      <c r="H176" s="55" t="str">
        <f>IFERROR(VLOOKUP(PRIORRESULTS!G175,Lookups!$A$1:$B$700,2,FALSE),"")</f>
        <v/>
      </c>
      <c r="I176" s="55" t="str">
        <f>IFERROR(VLOOKUP(PRIORRESULTS!H175,Lookups!$A$1:$B$700,2,FALSE),"")</f>
        <v/>
      </c>
      <c r="J176" s="55" t="str">
        <f>IFERROR(VLOOKUP(PRIORRESULTS!I175,Lookups!$A$1:$B$700,2,FALSE),"")</f>
        <v/>
      </c>
      <c r="K176" s="55" t="str">
        <f>IFERROR(VLOOKUP(PRIORRESULTS!J175,Lookups!$A$1:$B$700,2,FALSE),"")</f>
        <v/>
      </c>
      <c r="L176" s="55">
        <f>IFERROR(VLOOKUP(PRIORRESULTS!K175,Lookups!$A$1:$B$700,2,FALSE),"")</f>
        <v>6</v>
      </c>
      <c r="M176" s="55" t="str">
        <f>IFERROR(VLOOKUP(PRIORRESULTS!L175,Lookups!$A$1:$B$700,2,FALSE),"")</f>
        <v/>
      </c>
      <c r="N176" s="55" t="str">
        <f>IFERROR(VLOOKUP(PRIORRESULTS!M175,Lookups!$A$1:$B$700,2,FALSE),"")</f>
        <v/>
      </c>
      <c r="O176" s="55" t="str">
        <f>IFERROR(VLOOKUP(PRIORRESULTS!N175,Lookups!$A$1:$B$700,2,FALSE),"")</f>
        <v/>
      </c>
      <c r="P176" s="55" t="str">
        <f>IFERROR(VLOOKUP(PRIORRESULTS!O175,Lookups!$A$1:$B$700,2,FALSE),"")</f>
        <v/>
      </c>
      <c r="Q176" s="562" t="str">
        <f>IFERROR(VLOOKUP(PRIORRESULTS!L175,Lookups!$A$1:$B$700,2,FALSE),"")</f>
        <v/>
      </c>
      <c r="R176" t="str">
        <f>IFERROR(VLOOKUP(PRIORRESULTS!M175,Lookups!$A$1:$B$700,2,FALSE),"")</f>
        <v/>
      </c>
      <c r="S176" t="str">
        <f>IFERROR(VLOOKUP(PRIORRESULTS!N175,Lookups!$A$1:$B$700,2,FALSE),"")</f>
        <v/>
      </c>
      <c r="T176" t="str">
        <f>IFERROR(VLOOKUP(PRIORRESULTS!O175,Lookups!$A$1:$B$700,2,FALSE),"")</f>
        <v/>
      </c>
      <c r="U176" t="str">
        <f>IFERROR(VLOOKUP(PRIORRESULTS!P175,Lookups!$A$1:$B$700,2,FALSE),"")</f>
        <v/>
      </c>
      <c r="V176" t="str">
        <f>IFERROR(VLOOKUP(PRIORRESULTS!Q175,Lookups!$A$1:$B$700,2,FALSE),"")</f>
        <v/>
      </c>
      <c r="W176" t="str">
        <f>IFERROR(VLOOKUP(PRIORRESULTS!R175,Lookups!$A$1:$B$700,2,FALSE),"")</f>
        <v/>
      </c>
      <c r="X176" t="str">
        <f>IFERROR(VLOOKUP(PRIORRESULTS!S175,Lookups!$A$1:$B$700,2,FALSE),"")</f>
        <v/>
      </c>
      <c r="Y176" t="str">
        <f>IFERROR(VLOOKUP(PRIORRESULTS!U175,Lookups!$A$1:$B$700,2,FALSE),"")</f>
        <v/>
      </c>
      <c r="Z176" t="str">
        <f>IFERROR(VLOOKUP(PRIORRESULTS!V175,Lookups!$A$1:$B$700,2,FALSE),"")</f>
        <v/>
      </c>
      <c r="AA176" t="str">
        <f>IFERROR(VLOOKUP(PRIORRESULTS!W175,Lookups!$A$1:$B$700,2,FALSE),"")</f>
        <v/>
      </c>
    </row>
    <row r="177" spans="1:27" x14ac:dyDescent="0.25">
      <c r="A177" t="str">
        <f>PRIORRESULTS!A176</f>
        <v>Smith, William</v>
      </c>
      <c r="B177" t="str">
        <f>PRIORRESULTS!B176</f>
        <v>10ZI</v>
      </c>
      <c r="C177" t="str">
        <f>PRIORRESULTS!C176</f>
        <v>M</v>
      </c>
      <c r="E177" s="55" t="str">
        <f>IFERROR(VLOOKUP(PRIORRESULTS!D176,Lookups!$A$1:$B$700,2,FALSE),"")</f>
        <v/>
      </c>
      <c r="F177" s="55" t="str">
        <f>IFERROR(VLOOKUP(PRIORRESULTS!E176,Lookups!$A$1:$B$700,2,FALSE),"")</f>
        <v/>
      </c>
      <c r="G177" s="55" t="str">
        <f>IFERROR(VLOOKUP(PRIORRESULTS!F176,Lookups!$A$1:$B$700,2,FALSE),"")</f>
        <v/>
      </c>
      <c r="H177" s="55" t="str">
        <f>IFERROR(VLOOKUP(PRIORRESULTS!G176,Lookups!$A$1:$B$700,2,FALSE),"")</f>
        <v/>
      </c>
      <c r="I177" s="55" t="str">
        <f>IFERROR(VLOOKUP(PRIORRESULTS!H176,Lookups!$A$1:$B$700,2,FALSE),"")</f>
        <v/>
      </c>
      <c r="J177" s="55" t="str">
        <f>IFERROR(VLOOKUP(PRIORRESULTS!I176,Lookups!$A$1:$B$700,2,FALSE),"")</f>
        <v/>
      </c>
      <c r="K177" s="55" t="str">
        <f>IFERROR(VLOOKUP(PRIORRESULTS!J176,Lookups!$A$1:$B$700,2,FALSE),"")</f>
        <v/>
      </c>
      <c r="L177" s="55">
        <f>IFERROR(VLOOKUP(PRIORRESULTS!K176,Lookups!$A$1:$B$700,2,FALSE),"")</f>
        <v>6</v>
      </c>
      <c r="M177" s="55" t="str">
        <f>IFERROR(VLOOKUP(PRIORRESULTS!L176,Lookups!$A$1:$B$700,2,FALSE),"")</f>
        <v/>
      </c>
      <c r="N177" s="55" t="str">
        <f>IFERROR(VLOOKUP(PRIORRESULTS!M176,Lookups!$A$1:$B$700,2,FALSE),"")</f>
        <v/>
      </c>
      <c r="O177" s="55" t="str">
        <f>IFERROR(VLOOKUP(PRIORRESULTS!N176,Lookups!$A$1:$B$700,2,FALSE),"")</f>
        <v/>
      </c>
      <c r="P177" s="55" t="str">
        <f>IFERROR(VLOOKUP(PRIORRESULTS!O176,Lookups!$A$1:$B$700,2,FALSE),"")</f>
        <v/>
      </c>
      <c r="Q177" s="562" t="str">
        <f>IFERROR(VLOOKUP(PRIORRESULTS!L176,Lookups!$A$1:$B$700,2,FALSE),"")</f>
        <v/>
      </c>
      <c r="R177" t="str">
        <f>IFERROR(VLOOKUP(PRIORRESULTS!M176,Lookups!$A$1:$B$700,2,FALSE),"")</f>
        <v/>
      </c>
      <c r="S177" t="str">
        <f>IFERROR(VLOOKUP(PRIORRESULTS!N176,Lookups!$A$1:$B$700,2,FALSE),"")</f>
        <v/>
      </c>
      <c r="T177" t="str">
        <f>IFERROR(VLOOKUP(PRIORRESULTS!O176,Lookups!$A$1:$B$700,2,FALSE),"")</f>
        <v/>
      </c>
      <c r="U177" t="str">
        <f>IFERROR(VLOOKUP(PRIORRESULTS!P176,Lookups!$A$1:$B$700,2,FALSE),"")</f>
        <v/>
      </c>
      <c r="V177" t="str">
        <f>IFERROR(VLOOKUP(PRIORRESULTS!Q176,Lookups!$A$1:$B$700,2,FALSE),"")</f>
        <v/>
      </c>
      <c r="W177" t="str">
        <f>IFERROR(VLOOKUP(PRIORRESULTS!R176,Lookups!$A$1:$B$700,2,FALSE),"")</f>
        <v/>
      </c>
      <c r="X177" t="str">
        <f>IFERROR(VLOOKUP(PRIORRESULTS!S176,Lookups!$A$1:$B$700,2,FALSE),"")</f>
        <v/>
      </c>
      <c r="Y177" t="str">
        <f>IFERROR(VLOOKUP(PRIORRESULTS!U176,Lookups!$A$1:$B$700,2,FALSE),"")</f>
        <v/>
      </c>
      <c r="Z177" t="str">
        <f>IFERROR(VLOOKUP(PRIORRESULTS!V176,Lookups!$A$1:$B$700,2,FALSE),"")</f>
        <v/>
      </c>
      <c r="AA177" t="str">
        <f>IFERROR(VLOOKUP(PRIORRESULTS!W176,Lookups!$A$1:$B$700,2,FALSE),"")</f>
        <v/>
      </c>
    </row>
    <row r="178" spans="1:27" x14ac:dyDescent="0.25">
      <c r="A178" t="str">
        <f>PRIORRESULTS!A177</f>
        <v>Adedayo-Sogade, Iteoluwakishi</v>
      </c>
      <c r="B178" t="str">
        <f>PRIORRESULTS!B177</f>
        <v>10ZI</v>
      </c>
      <c r="C178" t="str">
        <f>PRIORRESULTS!C177</f>
        <v>F</v>
      </c>
      <c r="E178" s="55" t="str">
        <f>IFERROR(VLOOKUP(PRIORRESULTS!D177,Lookups!$A$1:$B$700,2,FALSE),"")</f>
        <v/>
      </c>
      <c r="F178" s="55" t="str">
        <f>IFERROR(VLOOKUP(PRIORRESULTS!E177,Lookups!$A$1:$B$700,2,FALSE),"")</f>
        <v/>
      </c>
      <c r="G178" s="55" t="str">
        <f>IFERROR(VLOOKUP(PRIORRESULTS!F177,Lookups!$A$1:$B$700,2,FALSE),"")</f>
        <v/>
      </c>
      <c r="H178" s="55" t="str">
        <f>IFERROR(VLOOKUP(PRIORRESULTS!G177,Lookups!$A$1:$B$700,2,FALSE),"")</f>
        <v/>
      </c>
      <c r="I178" s="55" t="str">
        <f>IFERROR(VLOOKUP(PRIORRESULTS!H177,Lookups!$A$1:$B$700,2,FALSE),"")</f>
        <v/>
      </c>
      <c r="J178" s="55" t="str">
        <f>IFERROR(VLOOKUP(PRIORRESULTS!I177,Lookups!$A$1:$B$700,2,FALSE),"")</f>
        <v/>
      </c>
      <c r="K178" s="55" t="str">
        <f>IFERROR(VLOOKUP(PRIORRESULTS!J177,Lookups!$A$1:$B$700,2,FALSE),"")</f>
        <v/>
      </c>
      <c r="L178" s="55">
        <f>IFERROR(VLOOKUP(PRIORRESULTS!K177,Lookups!$A$1:$B$700,2,FALSE),"")</f>
        <v>7</v>
      </c>
      <c r="M178" s="55" t="str">
        <f>IFERROR(VLOOKUP(PRIORRESULTS!L177,Lookups!$A$1:$B$700,2,FALSE),"")</f>
        <v/>
      </c>
      <c r="N178" s="55" t="str">
        <f>IFERROR(VLOOKUP(PRIORRESULTS!M177,Lookups!$A$1:$B$700,2,FALSE),"")</f>
        <v/>
      </c>
      <c r="O178" s="55" t="str">
        <f>IFERROR(VLOOKUP(PRIORRESULTS!N177,Lookups!$A$1:$B$700,2,FALSE),"")</f>
        <v/>
      </c>
      <c r="P178" s="55" t="str">
        <f>IFERROR(VLOOKUP(PRIORRESULTS!O177,Lookups!$A$1:$B$700,2,FALSE),"")</f>
        <v/>
      </c>
      <c r="Q178" s="562" t="str">
        <f>IFERROR(VLOOKUP(PRIORRESULTS!L177,Lookups!$A$1:$B$700,2,FALSE),"")</f>
        <v/>
      </c>
      <c r="R178" t="str">
        <f>IFERROR(VLOOKUP(PRIORRESULTS!M177,Lookups!$A$1:$B$700,2,FALSE),"")</f>
        <v/>
      </c>
      <c r="S178" t="str">
        <f>IFERROR(VLOOKUP(PRIORRESULTS!N177,Lookups!$A$1:$B$700,2,FALSE),"")</f>
        <v/>
      </c>
      <c r="T178" t="str">
        <f>IFERROR(VLOOKUP(PRIORRESULTS!O177,Lookups!$A$1:$B$700,2,FALSE),"")</f>
        <v/>
      </c>
      <c r="U178" t="str">
        <f>IFERROR(VLOOKUP(PRIORRESULTS!P177,Lookups!$A$1:$B$700,2,FALSE),"")</f>
        <v/>
      </c>
      <c r="V178" t="str">
        <f>IFERROR(VLOOKUP(PRIORRESULTS!Q177,Lookups!$A$1:$B$700,2,FALSE),"")</f>
        <v/>
      </c>
      <c r="W178" t="str">
        <f>IFERROR(VLOOKUP(PRIORRESULTS!R177,Lookups!$A$1:$B$700,2,FALSE),"")</f>
        <v/>
      </c>
      <c r="X178" t="str">
        <f>IFERROR(VLOOKUP(PRIORRESULTS!S177,Lookups!$A$1:$B$700,2,FALSE),"")</f>
        <v/>
      </c>
      <c r="Y178" t="str">
        <f>IFERROR(VLOOKUP(PRIORRESULTS!U177,Lookups!$A$1:$B$700,2,FALSE),"")</f>
        <v/>
      </c>
      <c r="Z178" t="str">
        <f>IFERROR(VLOOKUP(PRIORRESULTS!V177,Lookups!$A$1:$B$700,2,FALSE),"")</f>
        <v/>
      </c>
      <c r="AA178" t="str">
        <f>IFERROR(VLOOKUP(PRIORRESULTS!W177,Lookups!$A$1:$B$700,2,FALSE),"")</f>
        <v/>
      </c>
    </row>
    <row r="179" spans="1:27" x14ac:dyDescent="0.25">
      <c r="A179" t="str">
        <f>PRIORRESULTS!A178</f>
        <v>Fuganti, Veronica</v>
      </c>
      <c r="B179" t="str">
        <f>PRIORRESULTS!B178</f>
        <v>10SDA</v>
      </c>
      <c r="C179" t="str">
        <f>PRIORRESULTS!C178</f>
        <v>F</v>
      </c>
      <c r="E179" s="55" t="str">
        <f>IFERROR(VLOOKUP(PRIORRESULTS!D178,Lookups!$A$1:$B$700,2,FALSE),"")</f>
        <v/>
      </c>
      <c r="F179" s="55" t="str">
        <f>IFERROR(VLOOKUP(PRIORRESULTS!E178,Lookups!$A$1:$B$700,2,FALSE),"")</f>
        <v/>
      </c>
      <c r="G179" s="55" t="str">
        <f>IFERROR(VLOOKUP(PRIORRESULTS!F178,Lookups!$A$1:$B$700,2,FALSE),"")</f>
        <v/>
      </c>
      <c r="H179" s="55" t="str">
        <f>IFERROR(VLOOKUP(PRIORRESULTS!G178,Lookups!$A$1:$B$700,2,FALSE),"")</f>
        <v/>
      </c>
      <c r="I179" s="55" t="str">
        <f>IFERROR(VLOOKUP(PRIORRESULTS!H178,Lookups!$A$1:$B$700,2,FALSE),"")</f>
        <v/>
      </c>
      <c r="J179" s="55" t="str">
        <f>IFERROR(VLOOKUP(PRIORRESULTS!I178,Lookups!$A$1:$B$700,2,FALSE),"")</f>
        <v/>
      </c>
      <c r="K179" s="55" t="str">
        <f>IFERROR(VLOOKUP(PRIORRESULTS!J178,Lookups!$A$1:$B$700,2,FALSE),"")</f>
        <v/>
      </c>
      <c r="L179" s="55">
        <f>IFERROR(VLOOKUP(PRIORRESULTS!K178,Lookups!$A$1:$B$700,2,FALSE),"")</f>
        <v>7</v>
      </c>
      <c r="M179" s="55" t="str">
        <f>IFERROR(VLOOKUP(PRIORRESULTS!L178,Lookups!$A$1:$B$700,2,FALSE),"")</f>
        <v/>
      </c>
      <c r="N179" s="55" t="str">
        <f>IFERROR(VLOOKUP(PRIORRESULTS!M178,Lookups!$A$1:$B$700,2,FALSE),"")</f>
        <v/>
      </c>
      <c r="O179" s="55" t="str">
        <f>IFERROR(VLOOKUP(PRIORRESULTS!N178,Lookups!$A$1:$B$700,2,FALSE),"")</f>
        <v/>
      </c>
      <c r="P179" s="55" t="str">
        <f>IFERROR(VLOOKUP(PRIORRESULTS!O178,Lookups!$A$1:$B$700,2,FALSE),"")</f>
        <v/>
      </c>
      <c r="Q179" s="562" t="str">
        <f>IFERROR(VLOOKUP(PRIORRESULTS!L178,Lookups!$A$1:$B$700,2,FALSE),"")</f>
        <v/>
      </c>
      <c r="R179" t="str">
        <f>IFERROR(VLOOKUP(PRIORRESULTS!M178,Lookups!$A$1:$B$700,2,FALSE),"")</f>
        <v/>
      </c>
      <c r="S179" t="str">
        <f>IFERROR(VLOOKUP(PRIORRESULTS!N178,Lookups!$A$1:$B$700,2,FALSE),"")</f>
        <v/>
      </c>
      <c r="T179" t="str">
        <f>IFERROR(VLOOKUP(PRIORRESULTS!O178,Lookups!$A$1:$B$700,2,FALSE),"")</f>
        <v/>
      </c>
      <c r="U179" t="str">
        <f>IFERROR(VLOOKUP(PRIORRESULTS!P178,Lookups!$A$1:$B$700,2,FALSE),"")</f>
        <v/>
      </c>
      <c r="V179" t="str">
        <f>IFERROR(VLOOKUP(PRIORRESULTS!Q178,Lookups!$A$1:$B$700,2,FALSE),"")</f>
        <v/>
      </c>
      <c r="W179" t="str">
        <f>IFERROR(VLOOKUP(PRIORRESULTS!R178,Lookups!$A$1:$B$700,2,FALSE),"")</f>
        <v/>
      </c>
      <c r="X179" t="str">
        <f>IFERROR(VLOOKUP(PRIORRESULTS!S178,Lookups!$A$1:$B$700,2,FALSE),"")</f>
        <v/>
      </c>
      <c r="Y179" t="str">
        <f>IFERROR(VLOOKUP(PRIORRESULTS!U178,Lookups!$A$1:$B$700,2,FALSE),"")</f>
        <v/>
      </c>
      <c r="Z179" t="str">
        <f>IFERROR(VLOOKUP(PRIORRESULTS!V178,Lookups!$A$1:$B$700,2,FALSE),"")</f>
        <v/>
      </c>
      <c r="AA179" t="str">
        <f>IFERROR(VLOOKUP(PRIORRESULTS!W178,Lookups!$A$1:$B$700,2,FALSE),"")</f>
        <v/>
      </c>
    </row>
    <row r="180" spans="1:27" x14ac:dyDescent="0.25">
      <c r="A180" t="str">
        <f>PRIORRESULTS!A179</f>
        <v>Garnica-Uruchurtu, Frida</v>
      </c>
      <c r="B180" t="str">
        <f>PRIORRESULTS!B179</f>
        <v>10SK</v>
      </c>
      <c r="C180" t="str">
        <f>PRIORRESULTS!C179</f>
        <v>F</v>
      </c>
      <c r="E180" s="55" t="str">
        <f>IFERROR(VLOOKUP(PRIORRESULTS!D179,Lookups!$A$1:$B$700,2,FALSE),"")</f>
        <v/>
      </c>
      <c r="F180" s="55" t="str">
        <f>IFERROR(VLOOKUP(PRIORRESULTS!E179,Lookups!$A$1:$B$700,2,FALSE),"")</f>
        <v/>
      </c>
      <c r="G180" s="55" t="str">
        <f>IFERROR(VLOOKUP(PRIORRESULTS!F179,Lookups!$A$1:$B$700,2,FALSE),"")</f>
        <v/>
      </c>
      <c r="H180" s="55" t="str">
        <f>IFERROR(VLOOKUP(PRIORRESULTS!G179,Lookups!$A$1:$B$700,2,FALSE),"")</f>
        <v/>
      </c>
      <c r="I180" s="55" t="str">
        <f>IFERROR(VLOOKUP(PRIORRESULTS!H179,Lookups!$A$1:$B$700,2,FALSE),"")</f>
        <v/>
      </c>
      <c r="J180" s="55" t="str">
        <f>IFERROR(VLOOKUP(PRIORRESULTS!I179,Lookups!$A$1:$B$700,2,FALSE),"")</f>
        <v/>
      </c>
      <c r="K180" s="55" t="str">
        <f>IFERROR(VLOOKUP(PRIORRESULTS!J179,Lookups!$A$1:$B$700,2,FALSE),"")</f>
        <v/>
      </c>
      <c r="L180" s="55">
        <f>IFERROR(VLOOKUP(PRIORRESULTS!K179,Lookups!$A$1:$B$700,2,FALSE),"")</f>
        <v>7</v>
      </c>
      <c r="M180" s="55" t="str">
        <f>IFERROR(VLOOKUP(PRIORRESULTS!L179,Lookups!$A$1:$B$700,2,FALSE),"")</f>
        <v/>
      </c>
      <c r="N180" s="55" t="str">
        <f>IFERROR(VLOOKUP(PRIORRESULTS!M179,Lookups!$A$1:$B$700,2,FALSE),"")</f>
        <v/>
      </c>
      <c r="O180" s="55" t="str">
        <f>IFERROR(VLOOKUP(PRIORRESULTS!N179,Lookups!$A$1:$B$700,2,FALSE),"")</f>
        <v/>
      </c>
      <c r="P180" s="55" t="str">
        <f>IFERROR(VLOOKUP(PRIORRESULTS!O179,Lookups!$A$1:$B$700,2,FALSE),"")</f>
        <v/>
      </c>
      <c r="Q180" s="562" t="str">
        <f>IFERROR(VLOOKUP(PRIORRESULTS!L179,Lookups!$A$1:$B$700,2,FALSE),"")</f>
        <v/>
      </c>
      <c r="R180" t="str">
        <f>IFERROR(VLOOKUP(PRIORRESULTS!M179,Lookups!$A$1:$B$700,2,FALSE),"")</f>
        <v/>
      </c>
      <c r="S180" t="str">
        <f>IFERROR(VLOOKUP(PRIORRESULTS!N179,Lookups!$A$1:$B$700,2,FALSE),"")</f>
        <v/>
      </c>
      <c r="T180" t="str">
        <f>IFERROR(VLOOKUP(PRIORRESULTS!O179,Lookups!$A$1:$B$700,2,FALSE),"")</f>
        <v/>
      </c>
      <c r="U180" t="str">
        <f>IFERROR(VLOOKUP(PRIORRESULTS!P179,Lookups!$A$1:$B$700,2,FALSE),"")</f>
        <v/>
      </c>
      <c r="V180" t="str">
        <f>IFERROR(VLOOKUP(PRIORRESULTS!Q179,Lookups!$A$1:$B$700,2,FALSE),"")</f>
        <v/>
      </c>
      <c r="W180" t="str">
        <f>IFERROR(VLOOKUP(PRIORRESULTS!R179,Lookups!$A$1:$B$700,2,FALSE),"")</f>
        <v/>
      </c>
      <c r="X180" t="str">
        <f>IFERROR(VLOOKUP(PRIORRESULTS!S179,Lookups!$A$1:$B$700,2,FALSE),"")</f>
        <v/>
      </c>
      <c r="Y180" t="str">
        <f>IFERROR(VLOOKUP(PRIORRESULTS!U179,Lookups!$A$1:$B$700,2,FALSE),"")</f>
        <v/>
      </c>
      <c r="Z180" t="str">
        <f>IFERROR(VLOOKUP(PRIORRESULTS!V179,Lookups!$A$1:$B$700,2,FALSE),"")</f>
        <v/>
      </c>
      <c r="AA180" t="str">
        <f>IFERROR(VLOOKUP(PRIORRESULTS!W179,Lookups!$A$1:$B$700,2,FALSE),"")</f>
        <v/>
      </c>
    </row>
    <row r="181" spans="1:27" x14ac:dyDescent="0.25">
      <c r="A181" t="str">
        <f>PRIORRESULTS!A180</f>
        <v>King, Ellie</v>
      </c>
      <c r="B181" t="str">
        <f>PRIORRESULTS!B180</f>
        <v>10EGQ</v>
      </c>
      <c r="C181" t="str">
        <f>PRIORRESULTS!C180</f>
        <v>F</v>
      </c>
      <c r="E181" s="55" t="str">
        <f>IFERROR(VLOOKUP(PRIORRESULTS!D180,Lookups!$A$1:$B$700,2,FALSE),"")</f>
        <v/>
      </c>
      <c r="F181" s="55" t="str">
        <f>IFERROR(VLOOKUP(PRIORRESULTS!E180,Lookups!$A$1:$B$700,2,FALSE),"")</f>
        <v/>
      </c>
      <c r="G181" s="55" t="str">
        <f>IFERROR(VLOOKUP(PRIORRESULTS!F180,Lookups!$A$1:$B$700,2,FALSE),"")</f>
        <v/>
      </c>
      <c r="H181" s="55" t="str">
        <f>IFERROR(VLOOKUP(PRIORRESULTS!G180,Lookups!$A$1:$B$700,2,FALSE),"")</f>
        <v/>
      </c>
      <c r="I181" s="55" t="str">
        <f>IFERROR(VLOOKUP(PRIORRESULTS!H180,Lookups!$A$1:$B$700,2,FALSE),"")</f>
        <v/>
      </c>
      <c r="J181" s="55" t="str">
        <f>IFERROR(VLOOKUP(PRIORRESULTS!I180,Lookups!$A$1:$B$700,2,FALSE),"")</f>
        <v/>
      </c>
      <c r="K181" s="55" t="str">
        <f>IFERROR(VLOOKUP(PRIORRESULTS!J180,Lookups!$A$1:$B$700,2,FALSE),"")</f>
        <v/>
      </c>
      <c r="L181" s="55">
        <f>IFERROR(VLOOKUP(PRIORRESULTS!K180,Lookups!$A$1:$B$700,2,FALSE),"")</f>
        <v>7</v>
      </c>
      <c r="M181" s="55" t="str">
        <f>IFERROR(VLOOKUP(PRIORRESULTS!L180,Lookups!$A$1:$B$700,2,FALSE),"")</f>
        <v/>
      </c>
      <c r="N181" s="55" t="str">
        <f>IFERROR(VLOOKUP(PRIORRESULTS!M180,Lookups!$A$1:$B$700,2,FALSE),"")</f>
        <v/>
      </c>
      <c r="O181" s="55" t="str">
        <f>IFERROR(VLOOKUP(PRIORRESULTS!N180,Lookups!$A$1:$B$700,2,FALSE),"")</f>
        <v/>
      </c>
      <c r="P181" s="55" t="str">
        <f>IFERROR(VLOOKUP(PRIORRESULTS!O180,Lookups!$A$1:$B$700,2,FALSE),"")</f>
        <v/>
      </c>
      <c r="Q181" s="562" t="str">
        <f>IFERROR(VLOOKUP(PRIORRESULTS!L180,Lookups!$A$1:$B$700,2,FALSE),"")</f>
        <v/>
      </c>
      <c r="R181" t="str">
        <f>IFERROR(VLOOKUP(PRIORRESULTS!M180,Lookups!$A$1:$B$700,2,FALSE),"")</f>
        <v/>
      </c>
      <c r="S181" t="str">
        <f>IFERROR(VLOOKUP(PRIORRESULTS!N180,Lookups!$A$1:$B$700,2,FALSE),"")</f>
        <v/>
      </c>
      <c r="T181" t="str">
        <f>IFERROR(VLOOKUP(PRIORRESULTS!O180,Lookups!$A$1:$B$700,2,FALSE),"")</f>
        <v/>
      </c>
      <c r="U181" t="str">
        <f>IFERROR(VLOOKUP(PRIORRESULTS!P180,Lookups!$A$1:$B$700,2,FALSE),"")</f>
        <v/>
      </c>
      <c r="V181" t="str">
        <f>IFERROR(VLOOKUP(PRIORRESULTS!Q180,Lookups!$A$1:$B$700,2,FALSE),"")</f>
        <v/>
      </c>
      <c r="W181" t="str">
        <f>IFERROR(VLOOKUP(PRIORRESULTS!R180,Lookups!$A$1:$B$700,2,FALSE),"")</f>
        <v/>
      </c>
      <c r="X181" t="str">
        <f>IFERROR(VLOOKUP(PRIORRESULTS!S180,Lookups!$A$1:$B$700,2,FALSE),"")</f>
        <v/>
      </c>
      <c r="Y181" t="str">
        <f>IFERROR(VLOOKUP(PRIORRESULTS!U180,Lookups!$A$1:$B$700,2,FALSE),"")</f>
        <v/>
      </c>
      <c r="Z181" t="str">
        <f>IFERROR(VLOOKUP(PRIORRESULTS!V180,Lookups!$A$1:$B$700,2,FALSE),"")</f>
        <v/>
      </c>
      <c r="AA181" t="str">
        <f>IFERROR(VLOOKUP(PRIORRESULTS!W180,Lookups!$A$1:$B$700,2,FALSE),"")</f>
        <v/>
      </c>
    </row>
    <row r="182" spans="1:27" x14ac:dyDescent="0.25">
      <c r="A182" t="str">
        <f>PRIORRESULTS!A181</f>
        <v>Walsh, James</v>
      </c>
      <c r="B182" t="str">
        <f>PRIORRESULTS!B181</f>
        <v>10EGQ</v>
      </c>
      <c r="C182" t="str">
        <f>PRIORRESULTS!C181</f>
        <v>M</v>
      </c>
      <c r="E182" s="55" t="str">
        <f>IFERROR(VLOOKUP(PRIORRESULTS!D181,Lookups!$A$1:$B$700,2,FALSE),"")</f>
        <v/>
      </c>
      <c r="F182" s="55" t="str">
        <f>IFERROR(VLOOKUP(PRIORRESULTS!E181,Lookups!$A$1:$B$700,2,FALSE),"")</f>
        <v/>
      </c>
      <c r="G182" s="55" t="str">
        <f>IFERROR(VLOOKUP(PRIORRESULTS!F181,Lookups!$A$1:$B$700,2,FALSE),"")</f>
        <v/>
      </c>
      <c r="H182" s="55" t="str">
        <f>IFERROR(VLOOKUP(PRIORRESULTS!G181,Lookups!$A$1:$B$700,2,FALSE),"")</f>
        <v/>
      </c>
      <c r="I182" s="55" t="str">
        <f>IFERROR(VLOOKUP(PRIORRESULTS!H181,Lookups!$A$1:$B$700,2,FALSE),"")</f>
        <v/>
      </c>
      <c r="J182" s="55" t="str">
        <f>IFERROR(VLOOKUP(PRIORRESULTS!I181,Lookups!$A$1:$B$700,2,FALSE),"")</f>
        <v/>
      </c>
      <c r="K182" s="55" t="str">
        <f>IFERROR(VLOOKUP(PRIORRESULTS!J181,Lookups!$A$1:$B$700,2,FALSE),"")</f>
        <v/>
      </c>
      <c r="L182" s="55">
        <f>IFERROR(VLOOKUP(PRIORRESULTS!K181,Lookups!$A$1:$B$700,2,FALSE),"")</f>
        <v>7</v>
      </c>
      <c r="M182" s="55" t="str">
        <f>IFERROR(VLOOKUP(PRIORRESULTS!L181,Lookups!$A$1:$B$700,2,FALSE),"")</f>
        <v/>
      </c>
      <c r="N182" s="55" t="str">
        <f>IFERROR(VLOOKUP(PRIORRESULTS!M181,Lookups!$A$1:$B$700,2,FALSE),"")</f>
        <v/>
      </c>
      <c r="O182" s="55" t="str">
        <f>IFERROR(VLOOKUP(PRIORRESULTS!N181,Lookups!$A$1:$B$700,2,FALSE),"")</f>
        <v/>
      </c>
      <c r="P182" s="55" t="str">
        <f>IFERROR(VLOOKUP(PRIORRESULTS!O181,Lookups!$A$1:$B$700,2,FALSE),"")</f>
        <v/>
      </c>
      <c r="Q182" s="562" t="str">
        <f>IFERROR(VLOOKUP(PRIORRESULTS!L181,Lookups!$A$1:$B$700,2,FALSE),"")</f>
        <v/>
      </c>
      <c r="R182" t="str">
        <f>IFERROR(VLOOKUP(PRIORRESULTS!M181,Lookups!$A$1:$B$700,2,FALSE),"")</f>
        <v/>
      </c>
      <c r="S182" t="str">
        <f>IFERROR(VLOOKUP(PRIORRESULTS!N181,Lookups!$A$1:$B$700,2,FALSE),"")</f>
        <v/>
      </c>
      <c r="T182" t="str">
        <f>IFERROR(VLOOKUP(PRIORRESULTS!O181,Lookups!$A$1:$B$700,2,FALSE),"")</f>
        <v/>
      </c>
      <c r="U182" t="str">
        <f>IFERROR(VLOOKUP(PRIORRESULTS!P181,Lookups!$A$1:$B$700,2,FALSE),"")</f>
        <v/>
      </c>
      <c r="V182" t="str">
        <f>IFERROR(VLOOKUP(PRIORRESULTS!Q181,Lookups!$A$1:$B$700,2,FALSE),"")</f>
        <v/>
      </c>
      <c r="W182" t="str">
        <f>IFERROR(VLOOKUP(PRIORRESULTS!R181,Lookups!$A$1:$B$700,2,FALSE),"")</f>
        <v/>
      </c>
      <c r="X182" t="str">
        <f>IFERROR(VLOOKUP(PRIORRESULTS!S181,Lookups!$A$1:$B$700,2,FALSE),"")</f>
        <v/>
      </c>
      <c r="Y182" t="str">
        <f>IFERROR(VLOOKUP(PRIORRESULTS!U181,Lookups!$A$1:$B$700,2,FALSE),"")</f>
        <v/>
      </c>
      <c r="Z182" t="str">
        <f>IFERROR(VLOOKUP(PRIORRESULTS!V181,Lookups!$A$1:$B$700,2,FALSE),"")</f>
        <v/>
      </c>
      <c r="AA182" t="str">
        <f>IFERROR(VLOOKUP(PRIORRESULTS!W181,Lookups!$A$1:$B$700,2,FALSE),"")</f>
        <v/>
      </c>
    </row>
    <row r="183" spans="1:27" x14ac:dyDescent="0.25">
      <c r="A183" t="str">
        <f>PRIORRESULTS!A182</f>
        <v>Barratt, Elizabeth</v>
      </c>
      <c r="B183" t="str">
        <f>PRIORRESULTS!B182</f>
        <v>10ZI</v>
      </c>
      <c r="C183" t="str">
        <f>PRIORRESULTS!C182</f>
        <v>F</v>
      </c>
      <c r="E183" s="55" t="str">
        <f>IFERROR(VLOOKUP(PRIORRESULTS!D182,Lookups!$A$1:$B$700,2,FALSE),"")</f>
        <v/>
      </c>
      <c r="F183" s="55" t="str">
        <f>IFERROR(VLOOKUP(PRIORRESULTS!E182,Lookups!$A$1:$B$700,2,FALSE),"")</f>
        <v/>
      </c>
      <c r="G183" s="55" t="str">
        <f>IFERROR(VLOOKUP(PRIORRESULTS!F182,Lookups!$A$1:$B$700,2,FALSE),"")</f>
        <v/>
      </c>
      <c r="H183" s="55" t="str">
        <f>IFERROR(VLOOKUP(PRIORRESULTS!G182,Lookups!$A$1:$B$700,2,FALSE),"")</f>
        <v/>
      </c>
      <c r="I183" s="55" t="str">
        <f>IFERROR(VLOOKUP(PRIORRESULTS!H182,Lookups!$A$1:$B$700,2,FALSE),"")</f>
        <v/>
      </c>
      <c r="J183" s="55" t="str">
        <f>IFERROR(VLOOKUP(PRIORRESULTS!I182,Lookups!$A$1:$B$700,2,FALSE),"")</f>
        <v/>
      </c>
      <c r="K183" s="55" t="str">
        <f>IFERROR(VLOOKUP(PRIORRESULTS!J182,Lookups!$A$1:$B$700,2,FALSE),"")</f>
        <v/>
      </c>
      <c r="L183" s="55">
        <f>IFERROR(VLOOKUP(PRIORRESULTS!K182,Lookups!$A$1:$B$700,2,FALSE),"")</f>
        <v>8</v>
      </c>
      <c r="M183" s="55" t="str">
        <f>IFERROR(VLOOKUP(PRIORRESULTS!L182,Lookups!$A$1:$B$700,2,FALSE),"")</f>
        <v/>
      </c>
      <c r="N183" s="55" t="str">
        <f>IFERROR(VLOOKUP(PRIORRESULTS!M182,Lookups!$A$1:$B$700,2,FALSE),"")</f>
        <v/>
      </c>
      <c r="O183" s="55" t="str">
        <f>IFERROR(VLOOKUP(PRIORRESULTS!N182,Lookups!$A$1:$B$700,2,FALSE),"")</f>
        <v/>
      </c>
      <c r="P183" s="55" t="str">
        <f>IFERROR(VLOOKUP(PRIORRESULTS!O182,Lookups!$A$1:$B$700,2,FALSE),"")</f>
        <v/>
      </c>
      <c r="Q183" s="562" t="str">
        <f>IFERROR(VLOOKUP(PRIORRESULTS!L182,Lookups!$A$1:$B$700,2,FALSE),"")</f>
        <v/>
      </c>
      <c r="R183" t="str">
        <f>IFERROR(VLOOKUP(PRIORRESULTS!M182,Lookups!$A$1:$B$700,2,FALSE),"")</f>
        <v/>
      </c>
      <c r="S183" t="str">
        <f>IFERROR(VLOOKUP(PRIORRESULTS!N182,Lookups!$A$1:$B$700,2,FALSE),"")</f>
        <v/>
      </c>
      <c r="T183" t="str">
        <f>IFERROR(VLOOKUP(PRIORRESULTS!O182,Lookups!$A$1:$B$700,2,FALSE),"")</f>
        <v/>
      </c>
      <c r="U183" t="str">
        <f>IFERROR(VLOOKUP(PRIORRESULTS!P182,Lookups!$A$1:$B$700,2,FALSE),"")</f>
        <v/>
      </c>
      <c r="V183" t="str">
        <f>IFERROR(VLOOKUP(PRIORRESULTS!Q182,Lookups!$A$1:$B$700,2,FALSE),"")</f>
        <v/>
      </c>
      <c r="W183" t="str">
        <f>IFERROR(VLOOKUP(PRIORRESULTS!R182,Lookups!$A$1:$B$700,2,FALSE),"")</f>
        <v/>
      </c>
      <c r="X183" t="str">
        <f>IFERROR(VLOOKUP(PRIORRESULTS!S182,Lookups!$A$1:$B$700,2,FALSE),"")</f>
        <v/>
      </c>
      <c r="Y183" t="str">
        <f>IFERROR(VLOOKUP(PRIORRESULTS!U182,Lookups!$A$1:$B$700,2,FALSE),"")</f>
        <v/>
      </c>
      <c r="Z183" t="str">
        <f>IFERROR(VLOOKUP(PRIORRESULTS!V182,Lookups!$A$1:$B$700,2,FALSE),"")</f>
        <v/>
      </c>
      <c r="AA183" t="str">
        <f>IFERROR(VLOOKUP(PRIORRESULTS!W182,Lookups!$A$1:$B$700,2,FALSE),"")</f>
        <v/>
      </c>
    </row>
    <row r="184" spans="1:27" x14ac:dyDescent="0.25">
      <c r="A184" t="str">
        <f>PRIORRESULTS!A183</f>
        <v>Heley, Benjamin</v>
      </c>
      <c r="B184" t="str">
        <f>PRIORRESULTS!B183</f>
        <v>10KKN</v>
      </c>
      <c r="C184" t="str">
        <f>PRIORRESULTS!C183</f>
        <v>M</v>
      </c>
      <c r="E184" s="55" t="str">
        <f>IFERROR(VLOOKUP(PRIORRESULTS!D183,Lookups!$A$1:$B$700,2,FALSE),"")</f>
        <v/>
      </c>
      <c r="F184" s="55" t="str">
        <f>IFERROR(VLOOKUP(PRIORRESULTS!E183,Lookups!$A$1:$B$700,2,FALSE),"")</f>
        <v/>
      </c>
      <c r="G184" s="55" t="str">
        <f>IFERROR(VLOOKUP(PRIORRESULTS!F183,Lookups!$A$1:$B$700,2,FALSE),"")</f>
        <v/>
      </c>
      <c r="H184" s="55" t="str">
        <f>IFERROR(VLOOKUP(PRIORRESULTS!G183,Lookups!$A$1:$B$700,2,FALSE),"")</f>
        <v/>
      </c>
      <c r="I184" s="55" t="str">
        <f>IFERROR(VLOOKUP(PRIORRESULTS!H183,Lookups!$A$1:$B$700,2,FALSE),"")</f>
        <v/>
      </c>
      <c r="J184" s="55" t="str">
        <f>IFERROR(VLOOKUP(PRIORRESULTS!I183,Lookups!$A$1:$B$700,2,FALSE),"")</f>
        <v/>
      </c>
      <c r="K184" s="55" t="str">
        <f>IFERROR(VLOOKUP(PRIORRESULTS!J183,Lookups!$A$1:$B$700,2,FALSE),"")</f>
        <v/>
      </c>
      <c r="L184" s="55">
        <f>IFERROR(VLOOKUP(PRIORRESULTS!K183,Lookups!$A$1:$B$700,2,FALSE),"")</f>
        <v>8</v>
      </c>
      <c r="M184" s="55" t="str">
        <f>IFERROR(VLOOKUP(PRIORRESULTS!L183,Lookups!$A$1:$B$700,2,FALSE),"")</f>
        <v/>
      </c>
      <c r="N184" s="55" t="str">
        <f>IFERROR(VLOOKUP(PRIORRESULTS!M183,Lookups!$A$1:$B$700,2,FALSE),"")</f>
        <v/>
      </c>
      <c r="O184" s="55" t="str">
        <f>IFERROR(VLOOKUP(PRIORRESULTS!N183,Lookups!$A$1:$B$700,2,FALSE),"")</f>
        <v/>
      </c>
      <c r="P184" s="55" t="str">
        <f>IFERROR(VLOOKUP(PRIORRESULTS!O183,Lookups!$A$1:$B$700,2,FALSE),"")</f>
        <v/>
      </c>
      <c r="Q184" s="562" t="str">
        <f>IFERROR(VLOOKUP(PRIORRESULTS!L183,Lookups!$A$1:$B$700,2,FALSE),"")</f>
        <v/>
      </c>
      <c r="R184" t="str">
        <f>IFERROR(VLOOKUP(PRIORRESULTS!M183,Lookups!$A$1:$B$700,2,FALSE),"")</f>
        <v/>
      </c>
      <c r="S184" t="str">
        <f>IFERROR(VLOOKUP(PRIORRESULTS!N183,Lookups!$A$1:$B$700,2,FALSE),"")</f>
        <v/>
      </c>
      <c r="T184" t="str">
        <f>IFERROR(VLOOKUP(PRIORRESULTS!O183,Lookups!$A$1:$B$700,2,FALSE),"")</f>
        <v/>
      </c>
      <c r="U184" t="str">
        <f>IFERROR(VLOOKUP(PRIORRESULTS!P183,Lookups!$A$1:$B$700,2,FALSE),"")</f>
        <v/>
      </c>
      <c r="V184" t="str">
        <f>IFERROR(VLOOKUP(PRIORRESULTS!Q183,Lookups!$A$1:$B$700,2,FALSE),"")</f>
        <v/>
      </c>
      <c r="W184" t="str">
        <f>IFERROR(VLOOKUP(PRIORRESULTS!R183,Lookups!$A$1:$B$700,2,FALSE),"")</f>
        <v/>
      </c>
      <c r="X184" t="str">
        <f>IFERROR(VLOOKUP(PRIORRESULTS!S183,Lookups!$A$1:$B$700,2,FALSE),"")</f>
        <v/>
      </c>
      <c r="Y184" t="str">
        <f>IFERROR(VLOOKUP(PRIORRESULTS!U183,Lookups!$A$1:$B$700,2,FALSE),"")</f>
        <v/>
      </c>
      <c r="Z184" t="str">
        <f>IFERROR(VLOOKUP(PRIORRESULTS!V183,Lookups!$A$1:$B$700,2,FALSE),"")</f>
        <v/>
      </c>
      <c r="AA184" t="str">
        <f>IFERROR(VLOOKUP(PRIORRESULTS!W183,Lookups!$A$1:$B$700,2,FALSE),"")</f>
        <v/>
      </c>
    </row>
    <row r="185" spans="1:27" x14ac:dyDescent="0.25">
      <c r="A185" t="str">
        <f>PRIORRESULTS!A184</f>
        <v>Hindmarch, Madeleine</v>
      </c>
      <c r="B185" t="str">
        <f>PRIORRESULTS!B184</f>
        <v>10WE</v>
      </c>
      <c r="C185" t="str">
        <f>PRIORRESULTS!C184</f>
        <v>F</v>
      </c>
      <c r="E185" s="55" t="str">
        <f>IFERROR(VLOOKUP(PRIORRESULTS!D184,Lookups!$A$1:$B$700,2,FALSE),"")</f>
        <v/>
      </c>
      <c r="F185" s="55" t="str">
        <f>IFERROR(VLOOKUP(PRIORRESULTS!E184,Lookups!$A$1:$B$700,2,FALSE),"")</f>
        <v/>
      </c>
      <c r="G185" s="55" t="str">
        <f>IFERROR(VLOOKUP(PRIORRESULTS!F184,Lookups!$A$1:$B$700,2,FALSE),"")</f>
        <v/>
      </c>
      <c r="H185" s="55" t="str">
        <f>IFERROR(VLOOKUP(PRIORRESULTS!G184,Lookups!$A$1:$B$700,2,FALSE),"")</f>
        <v/>
      </c>
      <c r="I185" s="55" t="str">
        <f>IFERROR(VLOOKUP(PRIORRESULTS!H184,Lookups!$A$1:$B$700,2,FALSE),"")</f>
        <v/>
      </c>
      <c r="J185" s="55" t="str">
        <f>IFERROR(VLOOKUP(PRIORRESULTS!I184,Lookups!$A$1:$B$700,2,FALSE),"")</f>
        <v/>
      </c>
      <c r="K185" s="55" t="str">
        <f>IFERROR(VLOOKUP(PRIORRESULTS!J184,Lookups!$A$1:$B$700,2,FALSE),"")</f>
        <v/>
      </c>
      <c r="L185" s="55">
        <f>IFERROR(VLOOKUP(PRIORRESULTS!K184,Lookups!$A$1:$B$700,2,FALSE),"")</f>
        <v>8</v>
      </c>
      <c r="M185" s="55" t="str">
        <f>IFERROR(VLOOKUP(PRIORRESULTS!L184,Lookups!$A$1:$B$700,2,FALSE),"")</f>
        <v/>
      </c>
      <c r="N185" s="55" t="str">
        <f>IFERROR(VLOOKUP(PRIORRESULTS!M184,Lookups!$A$1:$B$700,2,FALSE),"")</f>
        <v/>
      </c>
      <c r="O185" s="55" t="str">
        <f>IFERROR(VLOOKUP(PRIORRESULTS!N184,Lookups!$A$1:$B$700,2,FALSE),"")</f>
        <v/>
      </c>
      <c r="P185" s="55" t="str">
        <f>IFERROR(VLOOKUP(PRIORRESULTS!O184,Lookups!$A$1:$B$700,2,FALSE),"")</f>
        <v/>
      </c>
      <c r="Q185" s="562" t="str">
        <f>IFERROR(VLOOKUP(PRIORRESULTS!L184,Lookups!$A$1:$B$700,2,FALSE),"")</f>
        <v/>
      </c>
      <c r="R185" t="str">
        <f>IFERROR(VLOOKUP(PRIORRESULTS!M184,Lookups!$A$1:$B$700,2,FALSE),"")</f>
        <v/>
      </c>
      <c r="S185" t="str">
        <f>IFERROR(VLOOKUP(PRIORRESULTS!N184,Lookups!$A$1:$B$700,2,FALSE),"")</f>
        <v/>
      </c>
      <c r="T185" t="str">
        <f>IFERROR(VLOOKUP(PRIORRESULTS!O184,Lookups!$A$1:$B$700,2,FALSE),"")</f>
        <v/>
      </c>
      <c r="U185" t="str">
        <f>IFERROR(VLOOKUP(PRIORRESULTS!P184,Lookups!$A$1:$B$700,2,FALSE),"")</f>
        <v/>
      </c>
      <c r="V185" t="str">
        <f>IFERROR(VLOOKUP(PRIORRESULTS!Q184,Lookups!$A$1:$B$700,2,FALSE),"")</f>
        <v/>
      </c>
      <c r="W185" t="str">
        <f>IFERROR(VLOOKUP(PRIORRESULTS!R184,Lookups!$A$1:$B$700,2,FALSE),"")</f>
        <v/>
      </c>
      <c r="X185" t="str">
        <f>IFERROR(VLOOKUP(PRIORRESULTS!S184,Lookups!$A$1:$B$700,2,FALSE),"")</f>
        <v/>
      </c>
      <c r="Y185" t="str">
        <f>IFERROR(VLOOKUP(PRIORRESULTS!U184,Lookups!$A$1:$B$700,2,FALSE),"")</f>
        <v/>
      </c>
      <c r="Z185" t="str">
        <f>IFERROR(VLOOKUP(PRIORRESULTS!V184,Lookups!$A$1:$B$700,2,FALSE),"")</f>
        <v/>
      </c>
      <c r="AA185" t="str">
        <f>IFERROR(VLOOKUP(PRIORRESULTS!W184,Lookups!$A$1:$B$700,2,FALSE),"")</f>
        <v/>
      </c>
    </row>
    <row r="186" spans="1:27" x14ac:dyDescent="0.25">
      <c r="A186" t="str">
        <f>PRIORRESULTS!A185</f>
        <v>Penmetsa, Akshaya</v>
      </c>
      <c r="B186" t="str">
        <f>PRIORRESULTS!B185</f>
        <v>10JNE</v>
      </c>
      <c r="C186" t="str">
        <f>PRIORRESULTS!C185</f>
        <v>F</v>
      </c>
      <c r="E186" s="55" t="str">
        <f>IFERROR(VLOOKUP(PRIORRESULTS!D185,Lookups!$A$1:$B$700,2,FALSE),"")</f>
        <v/>
      </c>
      <c r="F186" s="55" t="str">
        <f>IFERROR(VLOOKUP(PRIORRESULTS!E185,Lookups!$A$1:$B$700,2,FALSE),"")</f>
        <v/>
      </c>
      <c r="G186" s="55" t="str">
        <f>IFERROR(VLOOKUP(PRIORRESULTS!F185,Lookups!$A$1:$B$700,2,FALSE),"")</f>
        <v/>
      </c>
      <c r="H186" s="55" t="str">
        <f>IFERROR(VLOOKUP(PRIORRESULTS!G185,Lookups!$A$1:$B$700,2,FALSE),"")</f>
        <v/>
      </c>
      <c r="I186" s="55" t="str">
        <f>IFERROR(VLOOKUP(PRIORRESULTS!H185,Lookups!$A$1:$B$700,2,FALSE),"")</f>
        <v/>
      </c>
      <c r="J186" s="55" t="str">
        <f>IFERROR(VLOOKUP(PRIORRESULTS!I185,Lookups!$A$1:$B$700,2,FALSE),"")</f>
        <v/>
      </c>
      <c r="K186" s="55" t="str">
        <f>IFERROR(VLOOKUP(PRIORRESULTS!J185,Lookups!$A$1:$B$700,2,FALSE),"")</f>
        <v/>
      </c>
      <c r="L186" s="55">
        <f>IFERROR(VLOOKUP(PRIORRESULTS!K185,Lookups!$A$1:$B$700,2,FALSE),"")</f>
        <v>9</v>
      </c>
      <c r="M186" s="55" t="str">
        <f>IFERROR(VLOOKUP(PRIORRESULTS!L185,Lookups!$A$1:$B$700,2,FALSE),"")</f>
        <v/>
      </c>
      <c r="N186" s="55" t="str">
        <f>IFERROR(VLOOKUP(PRIORRESULTS!M185,Lookups!$A$1:$B$700,2,FALSE),"")</f>
        <v/>
      </c>
      <c r="O186" s="55" t="str">
        <f>IFERROR(VLOOKUP(PRIORRESULTS!N185,Lookups!$A$1:$B$700,2,FALSE),"")</f>
        <v/>
      </c>
      <c r="P186" s="55" t="str">
        <f>IFERROR(VLOOKUP(PRIORRESULTS!O185,Lookups!$A$1:$B$700,2,FALSE),"")</f>
        <v/>
      </c>
      <c r="Q186" s="562" t="str">
        <f>IFERROR(VLOOKUP(PRIORRESULTS!L185,Lookups!$A$1:$B$700,2,FALSE),"")</f>
        <v/>
      </c>
      <c r="R186" t="str">
        <f>IFERROR(VLOOKUP(PRIORRESULTS!M185,Lookups!$A$1:$B$700,2,FALSE),"")</f>
        <v/>
      </c>
      <c r="S186" t="str">
        <f>IFERROR(VLOOKUP(PRIORRESULTS!N185,Lookups!$A$1:$B$700,2,FALSE),"")</f>
        <v/>
      </c>
      <c r="T186" t="str">
        <f>IFERROR(VLOOKUP(PRIORRESULTS!O185,Lookups!$A$1:$B$700,2,FALSE),"")</f>
        <v/>
      </c>
      <c r="U186" t="str">
        <f>IFERROR(VLOOKUP(PRIORRESULTS!P185,Lookups!$A$1:$B$700,2,FALSE),"")</f>
        <v/>
      </c>
      <c r="V186" t="str">
        <f>IFERROR(VLOOKUP(PRIORRESULTS!Q185,Lookups!$A$1:$B$700,2,FALSE),"")</f>
        <v/>
      </c>
      <c r="W186" t="str">
        <f>IFERROR(VLOOKUP(PRIORRESULTS!R185,Lookups!$A$1:$B$700,2,FALSE),"")</f>
        <v/>
      </c>
      <c r="X186" t="str">
        <f>IFERROR(VLOOKUP(PRIORRESULTS!S185,Lookups!$A$1:$B$700,2,FALSE),"")</f>
        <v/>
      </c>
      <c r="Y186" t="str">
        <f>IFERROR(VLOOKUP(PRIORRESULTS!U185,Lookups!$A$1:$B$700,2,FALSE),"")</f>
        <v/>
      </c>
      <c r="Z186" t="str">
        <f>IFERROR(VLOOKUP(PRIORRESULTS!V185,Lookups!$A$1:$B$700,2,FALSE),"")</f>
        <v/>
      </c>
      <c r="AA186" t="str">
        <f>IFERROR(VLOOKUP(PRIORRESULTS!W185,Lookups!$A$1:$B$700,2,FALSE),"")</f>
        <v/>
      </c>
    </row>
    <row r="187" spans="1:27" x14ac:dyDescent="0.25">
      <c r="A187" t="str">
        <f>PRIORRESULTS!A186</f>
        <v>Whitworth, Alecia</v>
      </c>
      <c r="B187" t="str">
        <f>PRIORRESULTS!B186</f>
        <v>10SK</v>
      </c>
      <c r="C187" t="str">
        <f>PRIORRESULTS!C186</f>
        <v>F</v>
      </c>
      <c r="E187" s="55" t="str">
        <f>IFERROR(VLOOKUP(PRIORRESULTS!D186,Lookups!$A$1:$B$700,2,FALSE),"")</f>
        <v/>
      </c>
      <c r="F187" s="55" t="str">
        <f>IFERROR(VLOOKUP(PRIORRESULTS!E186,Lookups!$A$1:$B$700,2,FALSE),"")</f>
        <v/>
      </c>
      <c r="G187" s="55" t="str">
        <f>IFERROR(VLOOKUP(PRIORRESULTS!F186,Lookups!$A$1:$B$700,2,FALSE),"")</f>
        <v/>
      </c>
      <c r="H187" s="55" t="str">
        <f>IFERROR(VLOOKUP(PRIORRESULTS!G186,Lookups!$A$1:$B$700,2,FALSE),"")</f>
        <v/>
      </c>
      <c r="I187" s="55" t="str">
        <f>IFERROR(VLOOKUP(PRIORRESULTS!H186,Lookups!$A$1:$B$700,2,FALSE),"")</f>
        <v/>
      </c>
      <c r="J187" s="55" t="str">
        <f>IFERROR(VLOOKUP(PRIORRESULTS!I186,Lookups!$A$1:$B$700,2,FALSE),"")</f>
        <v/>
      </c>
      <c r="K187" s="55" t="str">
        <f>IFERROR(VLOOKUP(PRIORRESULTS!J186,Lookups!$A$1:$B$700,2,FALSE),"")</f>
        <v/>
      </c>
      <c r="L187" s="55">
        <f>IFERROR(VLOOKUP(PRIORRESULTS!K186,Lookups!$A$1:$B$700,2,FALSE),"")</f>
        <v>8</v>
      </c>
      <c r="M187" s="55" t="str">
        <f>IFERROR(VLOOKUP(PRIORRESULTS!L186,Lookups!$A$1:$B$700,2,FALSE),"")</f>
        <v/>
      </c>
      <c r="N187" s="55" t="str">
        <f>IFERROR(VLOOKUP(PRIORRESULTS!M186,Lookups!$A$1:$B$700,2,FALSE),"")</f>
        <v/>
      </c>
      <c r="O187" s="55" t="str">
        <f>IFERROR(VLOOKUP(PRIORRESULTS!N186,Lookups!$A$1:$B$700,2,FALSE),"")</f>
        <v/>
      </c>
      <c r="P187" s="55" t="str">
        <f>IFERROR(VLOOKUP(PRIORRESULTS!O186,Lookups!$A$1:$B$700,2,FALSE),"")</f>
        <v/>
      </c>
      <c r="Q187" s="562" t="str">
        <f>IFERROR(VLOOKUP(PRIORRESULTS!L186,Lookups!$A$1:$B$700,2,FALSE),"")</f>
        <v/>
      </c>
      <c r="R187" t="str">
        <f>IFERROR(VLOOKUP(PRIORRESULTS!M186,Lookups!$A$1:$B$700,2,FALSE),"")</f>
        <v/>
      </c>
      <c r="S187" t="str">
        <f>IFERROR(VLOOKUP(PRIORRESULTS!N186,Lookups!$A$1:$B$700,2,FALSE),"")</f>
        <v/>
      </c>
      <c r="T187" t="str">
        <f>IFERROR(VLOOKUP(PRIORRESULTS!O186,Lookups!$A$1:$B$700,2,FALSE),"")</f>
        <v/>
      </c>
      <c r="U187" t="str">
        <f>IFERROR(VLOOKUP(PRIORRESULTS!P186,Lookups!$A$1:$B$700,2,FALSE),"")</f>
        <v/>
      </c>
      <c r="V187" t="str">
        <f>IFERROR(VLOOKUP(PRIORRESULTS!Q186,Lookups!$A$1:$B$700,2,FALSE),"")</f>
        <v/>
      </c>
      <c r="W187" t="str">
        <f>IFERROR(VLOOKUP(PRIORRESULTS!R186,Lookups!$A$1:$B$700,2,FALSE),"")</f>
        <v/>
      </c>
      <c r="X187" t="str">
        <f>IFERROR(VLOOKUP(PRIORRESULTS!S186,Lookups!$A$1:$B$700,2,FALSE),"")</f>
        <v/>
      </c>
      <c r="Y187" t="str">
        <f>IFERROR(VLOOKUP(PRIORRESULTS!U186,Lookups!$A$1:$B$700,2,FALSE),"")</f>
        <v/>
      </c>
      <c r="Z187" t="str">
        <f>IFERROR(VLOOKUP(PRIORRESULTS!V186,Lookups!$A$1:$B$700,2,FALSE),"")</f>
        <v/>
      </c>
      <c r="AA187" t="str">
        <f>IFERROR(VLOOKUP(PRIORRESULTS!W186,Lookups!$A$1:$B$700,2,FALSE),"")</f>
        <v/>
      </c>
    </row>
    <row r="188" spans="1:27" x14ac:dyDescent="0.25">
      <c r="A188" t="str">
        <f>PRIORRESULTS!A187</f>
        <v>Day, Billy</v>
      </c>
      <c r="B188" t="str">
        <f>PRIORRESULTS!B187</f>
        <v>10SPI</v>
      </c>
      <c r="C188" t="str">
        <f>PRIORRESULTS!C187</f>
        <v>M</v>
      </c>
      <c r="E188" s="55" t="str">
        <f>IFERROR(VLOOKUP(PRIORRESULTS!D187,Lookups!$A$1:$B$700,2,FALSE),"")</f>
        <v/>
      </c>
      <c r="F188" s="55" t="str">
        <f>IFERROR(VLOOKUP(PRIORRESULTS!E187,Lookups!$A$1:$B$700,2,FALSE),"")</f>
        <v/>
      </c>
      <c r="G188" s="55" t="str">
        <f>IFERROR(VLOOKUP(PRIORRESULTS!F187,Lookups!$A$1:$B$700,2,FALSE),"")</f>
        <v/>
      </c>
      <c r="H188" s="55" t="str">
        <f>IFERROR(VLOOKUP(PRIORRESULTS!G187,Lookups!$A$1:$B$700,2,FALSE),"")</f>
        <v/>
      </c>
      <c r="I188" s="55" t="str">
        <f>IFERROR(VLOOKUP(PRIORRESULTS!H187,Lookups!$A$1:$B$700,2,FALSE),"")</f>
        <v/>
      </c>
      <c r="J188" s="55" t="str">
        <f>IFERROR(VLOOKUP(PRIORRESULTS!I187,Lookups!$A$1:$B$700,2,FALSE),"")</f>
        <v/>
      </c>
      <c r="K188" s="55" t="str">
        <f>IFERROR(VLOOKUP(PRIORRESULTS!J187,Lookups!$A$1:$B$700,2,FALSE),"")</f>
        <v/>
      </c>
      <c r="L188" s="55">
        <f>IFERROR(VLOOKUP(PRIORRESULTS!K187,Lookups!$A$1:$B$700,2,FALSE),"")</f>
        <v>9</v>
      </c>
      <c r="M188" s="55" t="str">
        <f>IFERROR(VLOOKUP(PRIORRESULTS!L187,Lookups!$A$1:$B$700,2,FALSE),"")</f>
        <v/>
      </c>
      <c r="N188" s="55" t="str">
        <f>IFERROR(VLOOKUP(PRIORRESULTS!M187,Lookups!$A$1:$B$700,2,FALSE),"")</f>
        <v/>
      </c>
      <c r="O188" s="55" t="str">
        <f>IFERROR(VLOOKUP(PRIORRESULTS!N187,Lookups!$A$1:$B$700,2,FALSE),"")</f>
        <v/>
      </c>
      <c r="P188" s="55" t="str">
        <f>IFERROR(VLOOKUP(PRIORRESULTS!O187,Lookups!$A$1:$B$700,2,FALSE),"")</f>
        <v/>
      </c>
      <c r="Q188" s="562" t="str">
        <f>IFERROR(VLOOKUP(PRIORRESULTS!L187,Lookups!$A$1:$B$700,2,FALSE),"")</f>
        <v/>
      </c>
      <c r="R188" t="str">
        <f>IFERROR(VLOOKUP(PRIORRESULTS!M187,Lookups!$A$1:$B$700,2,FALSE),"")</f>
        <v/>
      </c>
      <c r="S188" t="str">
        <f>IFERROR(VLOOKUP(PRIORRESULTS!N187,Lookups!$A$1:$B$700,2,FALSE),"")</f>
        <v/>
      </c>
      <c r="T188" t="str">
        <f>IFERROR(VLOOKUP(PRIORRESULTS!O187,Lookups!$A$1:$B$700,2,FALSE),"")</f>
        <v/>
      </c>
      <c r="U188" t="str">
        <f>IFERROR(VLOOKUP(PRIORRESULTS!P187,Lookups!$A$1:$B$700,2,FALSE),"")</f>
        <v/>
      </c>
      <c r="V188" t="str">
        <f>IFERROR(VLOOKUP(PRIORRESULTS!Q187,Lookups!$A$1:$B$700,2,FALSE),"")</f>
        <v/>
      </c>
      <c r="W188" t="str">
        <f>IFERROR(VLOOKUP(PRIORRESULTS!R187,Lookups!$A$1:$B$700,2,FALSE),"")</f>
        <v/>
      </c>
      <c r="X188" t="str">
        <f>IFERROR(VLOOKUP(PRIORRESULTS!S187,Lookups!$A$1:$B$700,2,FALSE),"")</f>
        <v/>
      </c>
      <c r="Y188" t="str">
        <f>IFERROR(VLOOKUP(PRIORRESULTS!U187,Lookups!$A$1:$B$700,2,FALSE),"")</f>
        <v/>
      </c>
      <c r="Z188" t="str">
        <f>IFERROR(VLOOKUP(PRIORRESULTS!V187,Lookups!$A$1:$B$700,2,FALSE),"")</f>
        <v/>
      </c>
      <c r="AA188" t="str">
        <f>IFERROR(VLOOKUP(PRIORRESULTS!W187,Lookups!$A$1:$B$700,2,FALSE),"")</f>
        <v/>
      </c>
    </row>
    <row r="189" spans="1:27" x14ac:dyDescent="0.25">
      <c r="A189" t="str">
        <f>PRIORRESULTS!A188</f>
        <v>Lear, Imogen</v>
      </c>
      <c r="B189" t="str">
        <f>PRIORRESULTS!B188</f>
        <v>10ZI</v>
      </c>
      <c r="C189" t="str">
        <f>PRIORRESULTS!C188</f>
        <v>F</v>
      </c>
      <c r="E189" s="55" t="str">
        <f>IFERROR(VLOOKUP(PRIORRESULTS!D188,Lookups!$A$1:$B$700,2,FALSE),"")</f>
        <v/>
      </c>
      <c r="F189" s="55" t="str">
        <f>IFERROR(VLOOKUP(PRIORRESULTS!E188,Lookups!$A$1:$B$700,2,FALSE),"")</f>
        <v/>
      </c>
      <c r="G189" s="55" t="str">
        <f>IFERROR(VLOOKUP(PRIORRESULTS!F188,Lookups!$A$1:$B$700,2,FALSE),"")</f>
        <v/>
      </c>
      <c r="H189" s="55" t="str">
        <f>IFERROR(VLOOKUP(PRIORRESULTS!G188,Lookups!$A$1:$B$700,2,FALSE),"")</f>
        <v/>
      </c>
      <c r="I189" s="55" t="str">
        <f>IFERROR(VLOOKUP(PRIORRESULTS!H188,Lookups!$A$1:$B$700,2,FALSE),"")</f>
        <v/>
      </c>
      <c r="J189" s="55" t="str">
        <f>IFERROR(VLOOKUP(PRIORRESULTS!I188,Lookups!$A$1:$B$700,2,FALSE),"")</f>
        <v/>
      </c>
      <c r="K189" s="55" t="str">
        <f>IFERROR(VLOOKUP(PRIORRESULTS!J188,Lookups!$A$1:$B$700,2,FALSE),"")</f>
        <v/>
      </c>
      <c r="L189" s="55">
        <f>IFERROR(VLOOKUP(PRIORRESULTS!K188,Lookups!$A$1:$B$700,2,FALSE),"")</f>
        <v>9</v>
      </c>
      <c r="M189" s="55" t="str">
        <f>IFERROR(VLOOKUP(PRIORRESULTS!L188,Lookups!$A$1:$B$700,2,FALSE),"")</f>
        <v/>
      </c>
      <c r="N189" s="55" t="str">
        <f>IFERROR(VLOOKUP(PRIORRESULTS!M188,Lookups!$A$1:$B$700,2,FALSE),"")</f>
        <v/>
      </c>
      <c r="O189" s="55" t="str">
        <f>IFERROR(VLOOKUP(PRIORRESULTS!N188,Lookups!$A$1:$B$700,2,FALSE),"")</f>
        <v/>
      </c>
      <c r="P189" s="55" t="str">
        <f>IFERROR(VLOOKUP(PRIORRESULTS!O188,Lookups!$A$1:$B$700,2,FALSE),"")</f>
        <v/>
      </c>
      <c r="Q189" s="562" t="str">
        <f>IFERROR(VLOOKUP(PRIORRESULTS!L188,Lookups!$A$1:$B$700,2,FALSE),"")</f>
        <v/>
      </c>
      <c r="R189" t="str">
        <f>IFERROR(VLOOKUP(PRIORRESULTS!M188,Lookups!$A$1:$B$700,2,FALSE),"")</f>
        <v/>
      </c>
      <c r="S189" t="str">
        <f>IFERROR(VLOOKUP(PRIORRESULTS!N188,Lookups!$A$1:$B$700,2,FALSE),"")</f>
        <v/>
      </c>
      <c r="T189" t="str">
        <f>IFERROR(VLOOKUP(PRIORRESULTS!O188,Lookups!$A$1:$B$700,2,FALSE),"")</f>
        <v/>
      </c>
      <c r="U189" t="str">
        <f>IFERROR(VLOOKUP(PRIORRESULTS!P188,Lookups!$A$1:$B$700,2,FALSE),"")</f>
        <v/>
      </c>
      <c r="V189" t="str">
        <f>IFERROR(VLOOKUP(PRIORRESULTS!Q188,Lookups!$A$1:$B$700,2,FALSE),"")</f>
        <v/>
      </c>
      <c r="W189" t="str">
        <f>IFERROR(VLOOKUP(PRIORRESULTS!R188,Lookups!$A$1:$B$700,2,FALSE),"")</f>
        <v/>
      </c>
      <c r="X189" t="str">
        <f>IFERROR(VLOOKUP(PRIORRESULTS!S188,Lookups!$A$1:$B$700,2,FALSE),"")</f>
        <v/>
      </c>
      <c r="Y189" t="str">
        <f>IFERROR(VLOOKUP(PRIORRESULTS!U188,Lookups!$A$1:$B$700,2,FALSE),"")</f>
        <v/>
      </c>
      <c r="Z189" t="str">
        <f>IFERROR(VLOOKUP(PRIORRESULTS!V188,Lookups!$A$1:$B$700,2,FALSE),"")</f>
        <v/>
      </c>
      <c r="AA189" t="str">
        <f>IFERROR(VLOOKUP(PRIORRESULTS!W188,Lookups!$A$1:$B$700,2,FALSE),"")</f>
        <v/>
      </c>
    </row>
    <row r="190" spans="1:27" x14ac:dyDescent="0.25">
      <c r="A190" t="str">
        <f>PRIORRESULTS!A189</f>
        <v>Naylor, Benedict</v>
      </c>
      <c r="B190" t="str">
        <f>PRIORRESULTS!B189</f>
        <v>10ZI</v>
      </c>
      <c r="C190" t="str">
        <f>PRIORRESULTS!C189</f>
        <v>M</v>
      </c>
      <c r="E190" s="55" t="str">
        <f>IFERROR(VLOOKUP(PRIORRESULTS!D189,Lookups!$A$1:$B$700,2,FALSE),"")</f>
        <v/>
      </c>
      <c r="F190" s="55" t="str">
        <f>IFERROR(VLOOKUP(PRIORRESULTS!E189,Lookups!$A$1:$B$700,2,FALSE),"")</f>
        <v/>
      </c>
      <c r="G190" s="55" t="str">
        <f>IFERROR(VLOOKUP(PRIORRESULTS!F189,Lookups!$A$1:$B$700,2,FALSE),"")</f>
        <v/>
      </c>
      <c r="H190" s="55" t="str">
        <f>IFERROR(VLOOKUP(PRIORRESULTS!G189,Lookups!$A$1:$B$700,2,FALSE),"")</f>
        <v/>
      </c>
      <c r="I190" s="55" t="str">
        <f>IFERROR(VLOOKUP(PRIORRESULTS!H189,Lookups!$A$1:$B$700,2,FALSE),"")</f>
        <v/>
      </c>
      <c r="J190" s="55" t="str">
        <f>IFERROR(VLOOKUP(PRIORRESULTS!I189,Lookups!$A$1:$B$700,2,FALSE),"")</f>
        <v/>
      </c>
      <c r="K190" s="55" t="str">
        <f>IFERROR(VLOOKUP(PRIORRESULTS!J189,Lookups!$A$1:$B$700,2,FALSE),"")</f>
        <v/>
      </c>
      <c r="L190" s="55">
        <f>IFERROR(VLOOKUP(PRIORRESULTS!K189,Lookups!$A$1:$B$700,2,FALSE),"")</f>
        <v>9</v>
      </c>
      <c r="M190" s="55" t="str">
        <f>IFERROR(VLOOKUP(PRIORRESULTS!L189,Lookups!$A$1:$B$700,2,FALSE),"")</f>
        <v/>
      </c>
      <c r="N190" s="55" t="str">
        <f>IFERROR(VLOOKUP(PRIORRESULTS!M189,Lookups!$A$1:$B$700,2,FALSE),"")</f>
        <v/>
      </c>
      <c r="O190" s="55" t="str">
        <f>IFERROR(VLOOKUP(PRIORRESULTS!N189,Lookups!$A$1:$B$700,2,FALSE),"")</f>
        <v/>
      </c>
      <c r="P190" s="55" t="str">
        <f>IFERROR(VLOOKUP(PRIORRESULTS!O189,Lookups!$A$1:$B$700,2,FALSE),"")</f>
        <v/>
      </c>
      <c r="Q190" s="562" t="str">
        <f>IFERROR(VLOOKUP(PRIORRESULTS!L189,Lookups!$A$1:$B$700,2,FALSE),"")</f>
        <v/>
      </c>
      <c r="R190" t="str">
        <f>IFERROR(VLOOKUP(PRIORRESULTS!M189,Lookups!$A$1:$B$700,2,FALSE),"")</f>
        <v/>
      </c>
      <c r="S190" t="str">
        <f>IFERROR(VLOOKUP(PRIORRESULTS!N189,Lookups!$A$1:$B$700,2,FALSE),"")</f>
        <v/>
      </c>
      <c r="T190" t="str">
        <f>IFERROR(VLOOKUP(PRIORRESULTS!O189,Lookups!$A$1:$B$700,2,FALSE),"")</f>
        <v/>
      </c>
      <c r="U190" t="str">
        <f>IFERROR(VLOOKUP(PRIORRESULTS!P189,Lookups!$A$1:$B$700,2,FALSE),"")</f>
        <v/>
      </c>
      <c r="V190" t="str">
        <f>IFERROR(VLOOKUP(PRIORRESULTS!Q189,Lookups!$A$1:$B$700,2,FALSE),"")</f>
        <v/>
      </c>
      <c r="W190" t="str">
        <f>IFERROR(VLOOKUP(PRIORRESULTS!R189,Lookups!$A$1:$B$700,2,FALSE),"")</f>
        <v/>
      </c>
      <c r="X190" t="str">
        <f>IFERROR(VLOOKUP(PRIORRESULTS!S189,Lookups!$A$1:$B$700,2,FALSE),"")</f>
        <v/>
      </c>
      <c r="Y190" t="str">
        <f>IFERROR(VLOOKUP(PRIORRESULTS!U189,Lookups!$A$1:$B$700,2,FALSE),"")</f>
        <v/>
      </c>
      <c r="Z190" t="str">
        <f>IFERROR(VLOOKUP(PRIORRESULTS!V189,Lookups!$A$1:$B$700,2,FALSE),"")</f>
        <v/>
      </c>
      <c r="AA190" t="str">
        <f>IFERROR(VLOOKUP(PRIORRESULTS!W189,Lookups!$A$1:$B$700,2,FALSE),"")</f>
        <v/>
      </c>
    </row>
    <row r="191" spans="1:27" x14ac:dyDescent="0.25">
      <c r="A191" t="str">
        <f>PRIORRESULTS!A190</f>
        <v>Shaw, Larissa</v>
      </c>
      <c r="B191" t="str">
        <f>PRIORRESULTS!B190</f>
        <v>10JNE</v>
      </c>
      <c r="C191" t="str">
        <f>PRIORRESULTS!C190</f>
        <v>F</v>
      </c>
      <c r="E191" s="55" t="str">
        <f>IFERROR(VLOOKUP(PRIORRESULTS!D190,Lookups!$A$1:$B$700,2,FALSE),"")</f>
        <v/>
      </c>
      <c r="F191" s="55" t="str">
        <f>IFERROR(VLOOKUP(PRIORRESULTS!E190,Lookups!$A$1:$B$700,2,FALSE),"")</f>
        <v/>
      </c>
      <c r="G191" s="55" t="str">
        <f>IFERROR(VLOOKUP(PRIORRESULTS!F190,Lookups!$A$1:$B$700,2,FALSE),"")</f>
        <v/>
      </c>
      <c r="H191" s="55" t="str">
        <f>IFERROR(VLOOKUP(PRIORRESULTS!G190,Lookups!$A$1:$B$700,2,FALSE),"")</f>
        <v/>
      </c>
      <c r="I191" s="55" t="str">
        <f>IFERROR(VLOOKUP(PRIORRESULTS!H190,Lookups!$A$1:$B$700,2,FALSE),"")</f>
        <v/>
      </c>
      <c r="J191" s="55" t="str">
        <f>IFERROR(VLOOKUP(PRIORRESULTS!I190,Lookups!$A$1:$B$700,2,FALSE),"")</f>
        <v/>
      </c>
      <c r="K191" s="55" t="str">
        <f>IFERROR(VLOOKUP(PRIORRESULTS!J190,Lookups!$A$1:$B$700,2,FALSE),"")</f>
        <v/>
      </c>
      <c r="L191" s="55">
        <f>IFERROR(VLOOKUP(PRIORRESULTS!K190,Lookups!$A$1:$B$700,2,FALSE),"")</f>
        <v>9</v>
      </c>
      <c r="M191" s="55" t="str">
        <f>IFERROR(VLOOKUP(PRIORRESULTS!L190,Lookups!$A$1:$B$700,2,FALSE),"")</f>
        <v/>
      </c>
      <c r="N191" s="55" t="str">
        <f>IFERROR(VLOOKUP(PRIORRESULTS!M190,Lookups!$A$1:$B$700,2,FALSE),"")</f>
        <v/>
      </c>
      <c r="O191" s="55" t="str">
        <f>IFERROR(VLOOKUP(PRIORRESULTS!N190,Lookups!$A$1:$B$700,2,FALSE),"")</f>
        <v/>
      </c>
      <c r="P191" s="55" t="str">
        <f>IFERROR(VLOOKUP(PRIORRESULTS!O190,Lookups!$A$1:$B$700,2,FALSE),"")</f>
        <v/>
      </c>
      <c r="Q191" s="562" t="str">
        <f>IFERROR(VLOOKUP(PRIORRESULTS!L190,Lookups!$A$1:$B$700,2,FALSE),"")</f>
        <v/>
      </c>
      <c r="R191" t="str">
        <f>IFERROR(VLOOKUP(PRIORRESULTS!M190,Lookups!$A$1:$B$700,2,FALSE),"")</f>
        <v/>
      </c>
      <c r="S191" t="str">
        <f>IFERROR(VLOOKUP(PRIORRESULTS!N190,Lookups!$A$1:$B$700,2,FALSE),"")</f>
        <v/>
      </c>
      <c r="T191" t="str">
        <f>IFERROR(VLOOKUP(PRIORRESULTS!O190,Lookups!$A$1:$B$700,2,FALSE),"")</f>
        <v/>
      </c>
      <c r="U191" t="str">
        <f>IFERROR(VLOOKUP(PRIORRESULTS!P190,Lookups!$A$1:$B$700,2,FALSE),"")</f>
        <v/>
      </c>
      <c r="V191" t="str">
        <f>IFERROR(VLOOKUP(PRIORRESULTS!Q190,Lookups!$A$1:$B$700,2,FALSE),"")</f>
        <v/>
      </c>
      <c r="W191" t="str">
        <f>IFERROR(VLOOKUP(PRIORRESULTS!R190,Lookups!$A$1:$B$700,2,FALSE),"")</f>
        <v/>
      </c>
      <c r="X191" t="str">
        <f>IFERROR(VLOOKUP(PRIORRESULTS!S190,Lookups!$A$1:$B$700,2,FALSE),"")</f>
        <v/>
      </c>
      <c r="Y191" t="str">
        <f>IFERROR(VLOOKUP(PRIORRESULTS!U190,Lookups!$A$1:$B$700,2,FALSE),"")</f>
        <v/>
      </c>
      <c r="Z191" t="str">
        <f>IFERROR(VLOOKUP(PRIORRESULTS!V190,Lookups!$A$1:$B$700,2,FALSE),"")</f>
        <v/>
      </c>
      <c r="AA191" t="str">
        <f>IFERROR(VLOOKUP(PRIORRESULTS!W190,Lookups!$A$1:$B$700,2,FALSE),"")</f>
        <v/>
      </c>
    </row>
    <row r="192" spans="1:27" x14ac:dyDescent="0.25">
      <c r="A192" t="str">
        <f>PRIORRESULTS!A191</f>
        <v>Logan, Nathaniel</v>
      </c>
      <c r="B192" t="str">
        <f>PRIORRESULTS!B191</f>
        <v>10ZI</v>
      </c>
      <c r="C192" t="str">
        <f>PRIORRESULTS!C191</f>
        <v>M</v>
      </c>
      <c r="E192" s="55" t="str">
        <f>IFERROR(VLOOKUP(PRIORRESULTS!D191,Lookups!$A$1:$B$700,2,FALSE),"")</f>
        <v/>
      </c>
      <c r="F192" s="55" t="str">
        <f>IFERROR(VLOOKUP(PRIORRESULTS!E191,Lookups!$A$1:$B$700,2,FALSE),"")</f>
        <v/>
      </c>
      <c r="G192" s="55" t="str">
        <f>IFERROR(VLOOKUP(PRIORRESULTS!F191,Lookups!$A$1:$B$700,2,FALSE),"")</f>
        <v/>
      </c>
      <c r="H192" s="55" t="str">
        <f>IFERROR(VLOOKUP(PRIORRESULTS!G191,Lookups!$A$1:$B$700,2,FALSE),"")</f>
        <v/>
      </c>
      <c r="I192" s="55" t="str">
        <f>IFERROR(VLOOKUP(PRIORRESULTS!H191,Lookups!$A$1:$B$700,2,FALSE),"")</f>
        <v/>
      </c>
      <c r="J192" s="55" t="str">
        <f>IFERROR(VLOOKUP(PRIORRESULTS!I191,Lookups!$A$1:$B$700,2,FALSE),"")</f>
        <v/>
      </c>
      <c r="K192" s="55" t="str">
        <f>IFERROR(VLOOKUP(PRIORRESULTS!J191,Lookups!$A$1:$B$700,2,FALSE),"")</f>
        <v/>
      </c>
      <c r="L192" s="55" t="str">
        <f>IFERROR(VLOOKUP(PRIORRESULTS!K191,Lookups!$A$1:$B$700,2,FALSE),"")</f>
        <v/>
      </c>
      <c r="M192" s="55" t="str">
        <f>IFERROR(VLOOKUP(PRIORRESULTS!L191,Lookups!$A$1:$B$700,2,FALSE),"")</f>
        <v/>
      </c>
      <c r="N192" s="55">
        <f>IFERROR(VLOOKUP(PRIORRESULTS!M191,Lookups!$A$1:$B$700,2,FALSE),"")</f>
        <v>2</v>
      </c>
      <c r="O192" s="55" t="str">
        <f>IFERROR(VLOOKUP(PRIORRESULTS!N191,Lookups!$A$1:$B$700,2,FALSE),"")</f>
        <v/>
      </c>
      <c r="P192" s="55" t="str">
        <f>IFERROR(VLOOKUP(PRIORRESULTS!O191,Lookups!$A$1:$B$700,2,FALSE),"")</f>
        <v/>
      </c>
      <c r="Q192" s="562" t="str">
        <f>IFERROR(VLOOKUP(PRIORRESULTS!L191,Lookups!$A$1:$B$700,2,FALSE),"")</f>
        <v/>
      </c>
      <c r="R192">
        <f>IFERROR(VLOOKUP(PRIORRESULTS!M191,Lookups!$A$1:$B$700,2,FALSE),"")</f>
        <v>2</v>
      </c>
      <c r="S192" t="str">
        <f>IFERROR(VLOOKUP(PRIORRESULTS!N191,Lookups!$A$1:$B$700,2,FALSE),"")</f>
        <v/>
      </c>
      <c r="T192" t="str">
        <f>IFERROR(VLOOKUP(PRIORRESULTS!O191,Lookups!$A$1:$B$700,2,FALSE),"")</f>
        <v/>
      </c>
      <c r="U192" t="str">
        <f>IFERROR(VLOOKUP(PRIORRESULTS!P191,Lookups!$A$1:$B$700,2,FALSE),"")</f>
        <v/>
      </c>
      <c r="V192" t="str">
        <f>IFERROR(VLOOKUP(PRIORRESULTS!Q191,Lookups!$A$1:$B$700,2,FALSE),"")</f>
        <v/>
      </c>
      <c r="W192" t="str">
        <f>IFERROR(VLOOKUP(PRIORRESULTS!R191,Lookups!$A$1:$B$700,2,FALSE),"")</f>
        <v/>
      </c>
      <c r="X192" t="str">
        <f>IFERROR(VLOOKUP(PRIORRESULTS!S191,Lookups!$A$1:$B$700,2,FALSE),"")</f>
        <v/>
      </c>
      <c r="Y192" t="str">
        <f>IFERROR(VLOOKUP(PRIORRESULTS!U191,Lookups!$A$1:$B$700,2,FALSE),"")</f>
        <v/>
      </c>
      <c r="Z192" t="str">
        <f>IFERROR(VLOOKUP(PRIORRESULTS!V191,Lookups!$A$1:$B$700,2,FALSE),"")</f>
        <v/>
      </c>
      <c r="AA192" t="str">
        <f>IFERROR(VLOOKUP(PRIORRESULTS!W191,Lookups!$A$1:$B$700,2,FALSE),"")</f>
        <v/>
      </c>
    </row>
    <row r="193" spans="1:27" x14ac:dyDescent="0.25">
      <c r="A193" t="str">
        <f>PRIORRESULTS!A192</f>
        <v>Simpson, Charlie</v>
      </c>
      <c r="B193" t="str">
        <f>PRIORRESULTS!B192</f>
        <v>10SPI</v>
      </c>
      <c r="C193" t="str">
        <f>PRIORRESULTS!C192</f>
        <v>M</v>
      </c>
      <c r="E193" s="55" t="str">
        <f>IFERROR(VLOOKUP(PRIORRESULTS!D192,Lookups!$A$1:$B$700,2,FALSE),"")</f>
        <v/>
      </c>
      <c r="F193" s="55" t="str">
        <f>IFERROR(VLOOKUP(PRIORRESULTS!E192,Lookups!$A$1:$B$700,2,FALSE),"")</f>
        <v/>
      </c>
      <c r="G193" s="55" t="str">
        <f>IFERROR(VLOOKUP(PRIORRESULTS!F192,Lookups!$A$1:$B$700,2,FALSE),"")</f>
        <v/>
      </c>
      <c r="H193" s="55" t="str">
        <f>IFERROR(VLOOKUP(PRIORRESULTS!G192,Lookups!$A$1:$B$700,2,FALSE),"")</f>
        <v/>
      </c>
      <c r="I193" s="55" t="str">
        <f>IFERROR(VLOOKUP(PRIORRESULTS!H192,Lookups!$A$1:$B$700,2,FALSE),"")</f>
        <v/>
      </c>
      <c r="J193" s="55" t="str">
        <f>IFERROR(VLOOKUP(PRIORRESULTS!I192,Lookups!$A$1:$B$700,2,FALSE),"")</f>
        <v/>
      </c>
      <c r="K193" s="55" t="str">
        <f>IFERROR(VLOOKUP(PRIORRESULTS!J192,Lookups!$A$1:$B$700,2,FALSE),"")</f>
        <v/>
      </c>
      <c r="L193" s="55" t="str">
        <f>IFERROR(VLOOKUP(PRIORRESULTS!K192,Lookups!$A$1:$B$700,2,FALSE),"")</f>
        <v/>
      </c>
      <c r="M193" s="55" t="str">
        <f>IFERROR(VLOOKUP(PRIORRESULTS!L192,Lookups!$A$1:$B$700,2,FALSE),"")</f>
        <v/>
      </c>
      <c r="N193" s="55">
        <f>IFERROR(VLOOKUP(PRIORRESULTS!M192,Lookups!$A$1:$B$700,2,FALSE),"")</f>
        <v>2</v>
      </c>
      <c r="O193" s="55" t="str">
        <f>IFERROR(VLOOKUP(PRIORRESULTS!N192,Lookups!$A$1:$B$700,2,FALSE),"")</f>
        <v/>
      </c>
      <c r="P193" s="55" t="str">
        <f>IFERROR(VLOOKUP(PRIORRESULTS!O192,Lookups!$A$1:$B$700,2,FALSE),"")</f>
        <v/>
      </c>
      <c r="Q193" s="562" t="str">
        <f>IFERROR(VLOOKUP(PRIORRESULTS!L192,Lookups!$A$1:$B$700,2,FALSE),"")</f>
        <v/>
      </c>
      <c r="R193">
        <f>IFERROR(VLOOKUP(PRIORRESULTS!M192,Lookups!$A$1:$B$700,2,FALSE),"")</f>
        <v>2</v>
      </c>
      <c r="S193" t="str">
        <f>IFERROR(VLOOKUP(PRIORRESULTS!N192,Lookups!$A$1:$B$700,2,FALSE),"")</f>
        <v/>
      </c>
      <c r="T193" t="str">
        <f>IFERROR(VLOOKUP(PRIORRESULTS!O192,Lookups!$A$1:$B$700,2,FALSE),"")</f>
        <v/>
      </c>
      <c r="U193" t="str">
        <f>IFERROR(VLOOKUP(PRIORRESULTS!P192,Lookups!$A$1:$B$700,2,FALSE),"")</f>
        <v/>
      </c>
      <c r="V193" t="str">
        <f>IFERROR(VLOOKUP(PRIORRESULTS!Q192,Lookups!$A$1:$B$700,2,FALSE),"")</f>
        <v/>
      </c>
      <c r="W193" t="str">
        <f>IFERROR(VLOOKUP(PRIORRESULTS!R192,Lookups!$A$1:$B$700,2,FALSE),"")</f>
        <v/>
      </c>
      <c r="X193" t="str">
        <f>IFERROR(VLOOKUP(PRIORRESULTS!S192,Lookups!$A$1:$B$700,2,FALSE),"")</f>
        <v/>
      </c>
      <c r="Y193" t="str">
        <f>IFERROR(VLOOKUP(PRIORRESULTS!U192,Lookups!$A$1:$B$700,2,FALSE),"")</f>
        <v/>
      </c>
      <c r="Z193" t="str">
        <f>IFERROR(VLOOKUP(PRIORRESULTS!V192,Lookups!$A$1:$B$700,2,FALSE),"")</f>
        <v/>
      </c>
      <c r="AA193" t="str">
        <f>IFERROR(VLOOKUP(PRIORRESULTS!W192,Lookups!$A$1:$B$700,2,FALSE),"")</f>
        <v/>
      </c>
    </row>
    <row r="194" spans="1:27" x14ac:dyDescent="0.25">
      <c r="A194" t="str">
        <f>PRIORRESULTS!A193</f>
        <v>Taylor, Ethan</v>
      </c>
      <c r="B194" t="str">
        <f>PRIORRESULTS!B193</f>
        <v>10JNE</v>
      </c>
      <c r="C194" t="str">
        <f>PRIORRESULTS!C193</f>
        <v>M</v>
      </c>
      <c r="E194" s="55" t="str">
        <f>IFERROR(VLOOKUP(PRIORRESULTS!D193,Lookups!$A$1:$B$700,2,FALSE),"")</f>
        <v/>
      </c>
      <c r="F194" s="55" t="str">
        <f>IFERROR(VLOOKUP(PRIORRESULTS!E193,Lookups!$A$1:$B$700,2,FALSE),"")</f>
        <v/>
      </c>
      <c r="G194" s="55" t="str">
        <f>IFERROR(VLOOKUP(PRIORRESULTS!F193,Lookups!$A$1:$B$700,2,FALSE),"")</f>
        <v/>
      </c>
      <c r="H194" s="55" t="str">
        <f>IFERROR(VLOOKUP(PRIORRESULTS!G193,Lookups!$A$1:$B$700,2,FALSE),"")</f>
        <v/>
      </c>
      <c r="I194" s="55" t="str">
        <f>IFERROR(VLOOKUP(PRIORRESULTS!H193,Lookups!$A$1:$B$700,2,FALSE),"")</f>
        <v/>
      </c>
      <c r="J194" s="55" t="str">
        <f>IFERROR(VLOOKUP(PRIORRESULTS!I193,Lookups!$A$1:$B$700,2,FALSE),"")</f>
        <v/>
      </c>
      <c r="K194" s="55" t="str">
        <f>IFERROR(VLOOKUP(PRIORRESULTS!J193,Lookups!$A$1:$B$700,2,FALSE),"")</f>
        <v/>
      </c>
      <c r="L194" s="55" t="str">
        <f>IFERROR(VLOOKUP(PRIORRESULTS!K193,Lookups!$A$1:$B$700,2,FALSE),"")</f>
        <v/>
      </c>
      <c r="M194" s="55" t="str">
        <f>IFERROR(VLOOKUP(PRIORRESULTS!L193,Lookups!$A$1:$B$700,2,FALSE),"")</f>
        <v/>
      </c>
      <c r="N194" s="55">
        <f>IFERROR(VLOOKUP(PRIORRESULTS!M193,Lookups!$A$1:$B$700,2,FALSE),"")</f>
        <v>2</v>
      </c>
      <c r="O194" s="55" t="str">
        <f>IFERROR(VLOOKUP(PRIORRESULTS!N193,Lookups!$A$1:$B$700,2,FALSE),"")</f>
        <v/>
      </c>
      <c r="P194" s="55" t="str">
        <f>IFERROR(VLOOKUP(PRIORRESULTS!O193,Lookups!$A$1:$B$700,2,FALSE),"")</f>
        <v/>
      </c>
      <c r="Q194" s="562" t="str">
        <f>IFERROR(VLOOKUP(PRIORRESULTS!L193,Lookups!$A$1:$B$700,2,FALSE),"")</f>
        <v/>
      </c>
      <c r="R194">
        <f>IFERROR(VLOOKUP(PRIORRESULTS!M193,Lookups!$A$1:$B$700,2,FALSE),"")</f>
        <v>2</v>
      </c>
      <c r="S194" t="str">
        <f>IFERROR(VLOOKUP(PRIORRESULTS!N193,Lookups!$A$1:$B$700,2,FALSE),"")</f>
        <v/>
      </c>
      <c r="T194" t="str">
        <f>IFERROR(VLOOKUP(PRIORRESULTS!O193,Lookups!$A$1:$B$700,2,FALSE),"")</f>
        <v/>
      </c>
      <c r="U194" t="str">
        <f>IFERROR(VLOOKUP(PRIORRESULTS!P193,Lookups!$A$1:$B$700,2,FALSE),"")</f>
        <v/>
      </c>
      <c r="V194" t="str">
        <f>IFERROR(VLOOKUP(PRIORRESULTS!Q193,Lookups!$A$1:$B$700,2,FALSE),"")</f>
        <v/>
      </c>
      <c r="W194" t="str">
        <f>IFERROR(VLOOKUP(PRIORRESULTS!R193,Lookups!$A$1:$B$700,2,FALSE),"")</f>
        <v/>
      </c>
      <c r="X194" t="str">
        <f>IFERROR(VLOOKUP(PRIORRESULTS!S193,Lookups!$A$1:$B$700,2,FALSE),"")</f>
        <v/>
      </c>
      <c r="Y194" t="str">
        <f>IFERROR(VLOOKUP(PRIORRESULTS!U193,Lookups!$A$1:$B$700,2,FALSE),"")</f>
        <v/>
      </c>
      <c r="Z194" t="str">
        <f>IFERROR(VLOOKUP(PRIORRESULTS!V193,Lookups!$A$1:$B$700,2,FALSE),"")</f>
        <v/>
      </c>
      <c r="AA194" t="str">
        <f>IFERROR(VLOOKUP(PRIORRESULTS!W193,Lookups!$A$1:$B$700,2,FALSE),"")</f>
        <v/>
      </c>
    </row>
    <row r="195" spans="1:27" x14ac:dyDescent="0.25">
      <c r="A195" t="str">
        <f>PRIORRESULTS!A194</f>
        <v>Hopkins, Tadhg</v>
      </c>
      <c r="B195" t="str">
        <f>PRIORRESULTS!B194</f>
        <v>10EGQ</v>
      </c>
      <c r="C195" t="str">
        <f>PRIORRESULTS!C194</f>
        <v>M</v>
      </c>
      <c r="E195" s="55" t="str">
        <f>IFERROR(VLOOKUP(PRIORRESULTS!D194,Lookups!$A$1:$B$700,2,FALSE),"")</f>
        <v/>
      </c>
      <c r="F195" s="55" t="str">
        <f>IFERROR(VLOOKUP(PRIORRESULTS!E194,Lookups!$A$1:$B$700,2,FALSE),"")</f>
        <v/>
      </c>
      <c r="G195" s="55" t="str">
        <f>IFERROR(VLOOKUP(PRIORRESULTS!F194,Lookups!$A$1:$B$700,2,FALSE),"")</f>
        <v/>
      </c>
      <c r="H195" s="55" t="str">
        <f>IFERROR(VLOOKUP(PRIORRESULTS!G194,Lookups!$A$1:$B$700,2,FALSE),"")</f>
        <v/>
      </c>
      <c r="I195" s="55" t="str">
        <f>IFERROR(VLOOKUP(PRIORRESULTS!H194,Lookups!$A$1:$B$700,2,FALSE),"")</f>
        <v/>
      </c>
      <c r="J195" s="55" t="str">
        <f>IFERROR(VLOOKUP(PRIORRESULTS!I194,Lookups!$A$1:$B$700,2,FALSE),"")</f>
        <v/>
      </c>
      <c r="K195" s="55" t="str">
        <f>IFERROR(VLOOKUP(PRIORRESULTS!J194,Lookups!$A$1:$B$700,2,FALSE),"")</f>
        <v/>
      </c>
      <c r="L195" s="55" t="str">
        <f>IFERROR(VLOOKUP(PRIORRESULTS!K194,Lookups!$A$1:$B$700,2,FALSE),"")</f>
        <v/>
      </c>
      <c r="M195" s="55" t="str">
        <f>IFERROR(VLOOKUP(PRIORRESULTS!L194,Lookups!$A$1:$B$700,2,FALSE),"")</f>
        <v/>
      </c>
      <c r="N195" s="55">
        <f>IFERROR(VLOOKUP(PRIORRESULTS!M194,Lookups!$A$1:$B$700,2,FALSE),"")</f>
        <v>3</v>
      </c>
      <c r="O195" s="55" t="str">
        <f>IFERROR(VLOOKUP(PRIORRESULTS!N194,Lookups!$A$1:$B$700,2,FALSE),"")</f>
        <v/>
      </c>
      <c r="P195" s="55" t="str">
        <f>IFERROR(VLOOKUP(PRIORRESULTS!O194,Lookups!$A$1:$B$700,2,FALSE),"")</f>
        <v/>
      </c>
      <c r="Q195" s="562" t="str">
        <f>IFERROR(VLOOKUP(PRIORRESULTS!L194,Lookups!$A$1:$B$700,2,FALSE),"")</f>
        <v/>
      </c>
      <c r="R195">
        <f>IFERROR(VLOOKUP(PRIORRESULTS!M194,Lookups!$A$1:$B$700,2,FALSE),"")</f>
        <v>3</v>
      </c>
      <c r="S195" t="str">
        <f>IFERROR(VLOOKUP(PRIORRESULTS!N194,Lookups!$A$1:$B$700,2,FALSE),"")</f>
        <v/>
      </c>
      <c r="T195" t="str">
        <f>IFERROR(VLOOKUP(PRIORRESULTS!O194,Lookups!$A$1:$B$700,2,FALSE),"")</f>
        <v/>
      </c>
      <c r="U195" t="str">
        <f>IFERROR(VLOOKUP(PRIORRESULTS!P194,Lookups!$A$1:$B$700,2,FALSE),"")</f>
        <v/>
      </c>
      <c r="V195" t="str">
        <f>IFERROR(VLOOKUP(PRIORRESULTS!Q194,Lookups!$A$1:$B$700,2,FALSE),"")</f>
        <v/>
      </c>
      <c r="W195" t="str">
        <f>IFERROR(VLOOKUP(PRIORRESULTS!R194,Lookups!$A$1:$B$700,2,FALSE),"")</f>
        <v/>
      </c>
      <c r="X195" t="str">
        <f>IFERROR(VLOOKUP(PRIORRESULTS!S194,Lookups!$A$1:$B$700,2,FALSE),"")</f>
        <v/>
      </c>
      <c r="Y195" t="str">
        <f>IFERROR(VLOOKUP(PRIORRESULTS!U194,Lookups!$A$1:$B$700,2,FALSE),"")</f>
        <v/>
      </c>
      <c r="Z195" t="str">
        <f>IFERROR(VLOOKUP(PRIORRESULTS!V194,Lookups!$A$1:$B$700,2,FALSE),"")</f>
        <v/>
      </c>
      <c r="AA195" t="str">
        <f>IFERROR(VLOOKUP(PRIORRESULTS!W194,Lookups!$A$1:$B$700,2,FALSE),"")</f>
        <v/>
      </c>
    </row>
    <row r="196" spans="1:27" x14ac:dyDescent="0.25">
      <c r="A196" t="str">
        <f>PRIORRESULTS!A195</f>
        <v>Baty, Mia</v>
      </c>
      <c r="B196" t="str">
        <f>PRIORRESULTS!B195</f>
        <v>10ZI</v>
      </c>
      <c r="C196" t="str">
        <f>PRIORRESULTS!C195</f>
        <v>F</v>
      </c>
      <c r="E196" s="55" t="str">
        <f>IFERROR(VLOOKUP(PRIORRESULTS!D195,Lookups!$A$1:$B$700,2,FALSE),"")</f>
        <v/>
      </c>
      <c r="F196" s="55" t="str">
        <f>IFERROR(VLOOKUP(PRIORRESULTS!E195,Lookups!$A$1:$B$700,2,FALSE),"")</f>
        <v/>
      </c>
      <c r="G196" s="55" t="str">
        <f>IFERROR(VLOOKUP(PRIORRESULTS!F195,Lookups!$A$1:$B$700,2,FALSE),"")</f>
        <v/>
      </c>
      <c r="H196" s="55" t="str">
        <f>IFERROR(VLOOKUP(PRIORRESULTS!G195,Lookups!$A$1:$B$700,2,FALSE),"")</f>
        <v/>
      </c>
      <c r="I196" s="55" t="str">
        <f>IFERROR(VLOOKUP(PRIORRESULTS!H195,Lookups!$A$1:$B$700,2,FALSE),"")</f>
        <v/>
      </c>
      <c r="J196" s="55" t="str">
        <f>IFERROR(VLOOKUP(PRIORRESULTS!I195,Lookups!$A$1:$B$700,2,FALSE),"")</f>
        <v/>
      </c>
      <c r="K196" s="55" t="str">
        <f>IFERROR(VLOOKUP(PRIORRESULTS!J195,Lookups!$A$1:$B$700,2,FALSE),"")</f>
        <v/>
      </c>
      <c r="L196" s="55" t="str">
        <f>IFERROR(VLOOKUP(PRIORRESULTS!K195,Lookups!$A$1:$B$700,2,FALSE),"")</f>
        <v/>
      </c>
      <c r="M196" s="55" t="str">
        <f>IFERROR(VLOOKUP(PRIORRESULTS!L195,Lookups!$A$1:$B$700,2,FALSE),"")</f>
        <v/>
      </c>
      <c r="N196" s="55">
        <f>IFERROR(VLOOKUP(PRIORRESULTS!M195,Lookups!$A$1:$B$700,2,FALSE),"")</f>
        <v>5</v>
      </c>
      <c r="O196" s="55" t="str">
        <f>IFERROR(VLOOKUP(PRIORRESULTS!N195,Lookups!$A$1:$B$700,2,FALSE),"")</f>
        <v/>
      </c>
      <c r="P196" s="55" t="str">
        <f>IFERROR(VLOOKUP(PRIORRESULTS!O195,Lookups!$A$1:$B$700,2,FALSE),"")</f>
        <v/>
      </c>
      <c r="Q196" s="562" t="str">
        <f>IFERROR(VLOOKUP(PRIORRESULTS!L195,Lookups!$A$1:$B$700,2,FALSE),"")</f>
        <v/>
      </c>
      <c r="R196">
        <f>IFERROR(VLOOKUP(PRIORRESULTS!M195,Lookups!$A$1:$B$700,2,FALSE),"")</f>
        <v>5</v>
      </c>
      <c r="S196" t="str">
        <f>IFERROR(VLOOKUP(PRIORRESULTS!N195,Lookups!$A$1:$B$700,2,FALSE),"")</f>
        <v/>
      </c>
      <c r="T196" t="str">
        <f>IFERROR(VLOOKUP(PRIORRESULTS!O195,Lookups!$A$1:$B$700,2,FALSE),"")</f>
        <v/>
      </c>
      <c r="U196" t="str">
        <f>IFERROR(VLOOKUP(PRIORRESULTS!P195,Lookups!$A$1:$B$700,2,FALSE),"")</f>
        <v/>
      </c>
      <c r="V196" t="str">
        <f>IFERROR(VLOOKUP(PRIORRESULTS!Q195,Lookups!$A$1:$B$700,2,FALSE),"")</f>
        <v/>
      </c>
      <c r="W196" t="str">
        <f>IFERROR(VLOOKUP(PRIORRESULTS!R195,Lookups!$A$1:$B$700,2,FALSE),"")</f>
        <v/>
      </c>
      <c r="X196" t="str">
        <f>IFERROR(VLOOKUP(PRIORRESULTS!S195,Lookups!$A$1:$B$700,2,FALSE),"")</f>
        <v/>
      </c>
      <c r="Y196" t="str">
        <f>IFERROR(VLOOKUP(PRIORRESULTS!U195,Lookups!$A$1:$B$700,2,FALSE),"")</f>
        <v/>
      </c>
      <c r="Z196" t="str">
        <f>IFERROR(VLOOKUP(PRIORRESULTS!V195,Lookups!$A$1:$B$700,2,FALSE),"")</f>
        <v/>
      </c>
      <c r="AA196" t="str">
        <f>IFERROR(VLOOKUP(PRIORRESULTS!W195,Lookups!$A$1:$B$700,2,FALSE),"")</f>
        <v/>
      </c>
    </row>
    <row r="197" spans="1:27" x14ac:dyDescent="0.25">
      <c r="A197" t="str">
        <f>PRIORRESULTS!A196</f>
        <v>Cullen, Daisy</v>
      </c>
      <c r="B197" t="str">
        <f>PRIORRESULTS!B196</f>
        <v>10SDA</v>
      </c>
      <c r="C197" t="str">
        <f>PRIORRESULTS!C196</f>
        <v>F</v>
      </c>
      <c r="E197" s="55" t="str">
        <f>IFERROR(VLOOKUP(PRIORRESULTS!D196,Lookups!$A$1:$B$700,2,FALSE),"")</f>
        <v/>
      </c>
      <c r="F197" s="55" t="str">
        <f>IFERROR(VLOOKUP(PRIORRESULTS!E196,Lookups!$A$1:$B$700,2,FALSE),"")</f>
        <v/>
      </c>
      <c r="G197" s="55" t="str">
        <f>IFERROR(VLOOKUP(PRIORRESULTS!F196,Lookups!$A$1:$B$700,2,FALSE),"")</f>
        <v/>
      </c>
      <c r="H197" s="55" t="str">
        <f>IFERROR(VLOOKUP(PRIORRESULTS!G196,Lookups!$A$1:$B$700,2,FALSE),"")</f>
        <v/>
      </c>
      <c r="I197" s="55" t="str">
        <f>IFERROR(VLOOKUP(PRIORRESULTS!H196,Lookups!$A$1:$B$700,2,FALSE),"")</f>
        <v/>
      </c>
      <c r="J197" s="55" t="str">
        <f>IFERROR(VLOOKUP(PRIORRESULTS!I196,Lookups!$A$1:$B$700,2,FALSE),"")</f>
        <v/>
      </c>
      <c r="K197" s="55" t="str">
        <f>IFERROR(VLOOKUP(PRIORRESULTS!J196,Lookups!$A$1:$B$700,2,FALSE),"")</f>
        <v/>
      </c>
      <c r="L197" s="55" t="str">
        <f>IFERROR(VLOOKUP(PRIORRESULTS!K196,Lookups!$A$1:$B$700,2,FALSE),"")</f>
        <v/>
      </c>
      <c r="M197" s="55" t="str">
        <f>IFERROR(VLOOKUP(PRIORRESULTS!L196,Lookups!$A$1:$B$700,2,FALSE),"")</f>
        <v/>
      </c>
      <c r="N197" s="55">
        <f>IFERROR(VLOOKUP(PRIORRESULTS!M196,Lookups!$A$1:$B$700,2,FALSE),"")</f>
        <v>4</v>
      </c>
      <c r="O197" s="55" t="str">
        <f>IFERROR(VLOOKUP(PRIORRESULTS!N196,Lookups!$A$1:$B$700,2,FALSE),"")</f>
        <v/>
      </c>
      <c r="P197" s="55" t="str">
        <f>IFERROR(VLOOKUP(PRIORRESULTS!O196,Lookups!$A$1:$B$700,2,FALSE),"")</f>
        <v/>
      </c>
      <c r="Q197" s="562" t="str">
        <f>IFERROR(VLOOKUP(PRIORRESULTS!L196,Lookups!$A$1:$B$700,2,FALSE),"")</f>
        <v/>
      </c>
      <c r="R197">
        <f>IFERROR(VLOOKUP(PRIORRESULTS!M196,Lookups!$A$1:$B$700,2,FALSE),"")</f>
        <v>4</v>
      </c>
      <c r="S197" t="str">
        <f>IFERROR(VLOOKUP(PRIORRESULTS!N196,Lookups!$A$1:$B$700,2,FALSE),"")</f>
        <v/>
      </c>
      <c r="T197" t="str">
        <f>IFERROR(VLOOKUP(PRIORRESULTS!O196,Lookups!$A$1:$B$700,2,FALSE),"")</f>
        <v/>
      </c>
      <c r="U197" t="str">
        <f>IFERROR(VLOOKUP(PRIORRESULTS!P196,Lookups!$A$1:$B$700,2,FALSE),"")</f>
        <v/>
      </c>
      <c r="V197" t="str">
        <f>IFERROR(VLOOKUP(PRIORRESULTS!Q196,Lookups!$A$1:$B$700,2,FALSE),"")</f>
        <v/>
      </c>
      <c r="W197" t="str">
        <f>IFERROR(VLOOKUP(PRIORRESULTS!R196,Lookups!$A$1:$B$700,2,FALSE),"")</f>
        <v/>
      </c>
      <c r="X197" t="str">
        <f>IFERROR(VLOOKUP(PRIORRESULTS!S196,Lookups!$A$1:$B$700,2,FALSE),"")</f>
        <v/>
      </c>
      <c r="Y197" t="str">
        <f>IFERROR(VLOOKUP(PRIORRESULTS!U196,Lookups!$A$1:$B$700,2,FALSE),"")</f>
        <v/>
      </c>
      <c r="Z197" t="str">
        <f>IFERROR(VLOOKUP(PRIORRESULTS!V196,Lookups!$A$1:$B$700,2,FALSE),"")</f>
        <v/>
      </c>
      <c r="AA197" t="str">
        <f>IFERROR(VLOOKUP(PRIORRESULTS!W196,Lookups!$A$1:$B$700,2,FALSE),"")</f>
        <v/>
      </c>
    </row>
    <row r="198" spans="1:27" x14ac:dyDescent="0.25">
      <c r="A198" t="str">
        <f>PRIORRESULTS!A197</f>
        <v>Nduka, Reuben</v>
      </c>
      <c r="B198" t="str">
        <f>PRIORRESULTS!B197</f>
        <v>10SDA</v>
      </c>
      <c r="C198" t="str">
        <f>PRIORRESULTS!C197</f>
        <v>M</v>
      </c>
      <c r="E198" s="55" t="str">
        <f>IFERROR(VLOOKUP(PRIORRESULTS!D197,Lookups!$A$1:$B$700,2,FALSE),"")</f>
        <v/>
      </c>
      <c r="F198" s="55" t="str">
        <f>IFERROR(VLOOKUP(PRIORRESULTS!E197,Lookups!$A$1:$B$700,2,FALSE),"")</f>
        <v/>
      </c>
      <c r="G198" s="55" t="str">
        <f>IFERROR(VLOOKUP(PRIORRESULTS!F197,Lookups!$A$1:$B$700,2,FALSE),"")</f>
        <v/>
      </c>
      <c r="H198" s="55" t="str">
        <f>IFERROR(VLOOKUP(PRIORRESULTS!G197,Lookups!$A$1:$B$700,2,FALSE),"")</f>
        <v/>
      </c>
      <c r="I198" s="55" t="str">
        <f>IFERROR(VLOOKUP(PRIORRESULTS!H197,Lookups!$A$1:$B$700,2,FALSE),"")</f>
        <v/>
      </c>
      <c r="J198" s="55" t="str">
        <f>IFERROR(VLOOKUP(PRIORRESULTS!I197,Lookups!$A$1:$B$700,2,FALSE),"")</f>
        <v/>
      </c>
      <c r="K198" s="55" t="str">
        <f>IFERROR(VLOOKUP(PRIORRESULTS!J197,Lookups!$A$1:$B$700,2,FALSE),"")</f>
        <v/>
      </c>
      <c r="L198" s="55" t="str">
        <f>IFERROR(VLOOKUP(PRIORRESULTS!K197,Lookups!$A$1:$B$700,2,FALSE),"")</f>
        <v/>
      </c>
      <c r="M198" s="55" t="str">
        <f>IFERROR(VLOOKUP(PRIORRESULTS!L197,Lookups!$A$1:$B$700,2,FALSE),"")</f>
        <v/>
      </c>
      <c r="N198" s="55">
        <f>IFERROR(VLOOKUP(PRIORRESULTS!M197,Lookups!$A$1:$B$700,2,FALSE),"")</f>
        <v>4</v>
      </c>
      <c r="O198" s="55" t="str">
        <f>IFERROR(VLOOKUP(PRIORRESULTS!N197,Lookups!$A$1:$B$700,2,FALSE),"")</f>
        <v/>
      </c>
      <c r="P198" s="55" t="str">
        <f>IFERROR(VLOOKUP(PRIORRESULTS!O197,Lookups!$A$1:$B$700,2,FALSE),"")</f>
        <v/>
      </c>
      <c r="Q198" s="562" t="str">
        <f>IFERROR(VLOOKUP(PRIORRESULTS!L197,Lookups!$A$1:$B$700,2,FALSE),"")</f>
        <v/>
      </c>
      <c r="R198">
        <f>IFERROR(VLOOKUP(PRIORRESULTS!M197,Lookups!$A$1:$B$700,2,FALSE),"")</f>
        <v>4</v>
      </c>
      <c r="S198" t="str">
        <f>IFERROR(VLOOKUP(PRIORRESULTS!N197,Lookups!$A$1:$B$700,2,FALSE),"")</f>
        <v/>
      </c>
      <c r="T198" t="str">
        <f>IFERROR(VLOOKUP(PRIORRESULTS!O197,Lookups!$A$1:$B$700,2,FALSE),"")</f>
        <v/>
      </c>
      <c r="U198" t="str">
        <f>IFERROR(VLOOKUP(PRIORRESULTS!P197,Lookups!$A$1:$B$700,2,FALSE),"")</f>
        <v/>
      </c>
      <c r="V198" t="str">
        <f>IFERROR(VLOOKUP(PRIORRESULTS!Q197,Lookups!$A$1:$B$700,2,FALSE),"")</f>
        <v/>
      </c>
      <c r="W198" t="str">
        <f>IFERROR(VLOOKUP(PRIORRESULTS!R197,Lookups!$A$1:$B$700,2,FALSE),"")</f>
        <v/>
      </c>
      <c r="X198" t="str">
        <f>IFERROR(VLOOKUP(PRIORRESULTS!S197,Lookups!$A$1:$B$700,2,FALSE),"")</f>
        <v/>
      </c>
      <c r="Y198" t="str">
        <f>IFERROR(VLOOKUP(PRIORRESULTS!U197,Lookups!$A$1:$B$700,2,FALSE),"")</f>
        <v/>
      </c>
      <c r="Z198" t="str">
        <f>IFERROR(VLOOKUP(PRIORRESULTS!V197,Lookups!$A$1:$B$700,2,FALSE),"")</f>
        <v/>
      </c>
      <c r="AA198" t="str">
        <f>IFERROR(VLOOKUP(PRIORRESULTS!W197,Lookups!$A$1:$B$700,2,FALSE),"")</f>
        <v/>
      </c>
    </row>
    <row r="199" spans="1:27" x14ac:dyDescent="0.25">
      <c r="A199" t="str">
        <f>PRIORRESULTS!A198</f>
        <v>Sanchez, Nicolas</v>
      </c>
      <c r="B199" t="str">
        <f>PRIORRESULTS!B198</f>
        <v>10JNE</v>
      </c>
      <c r="C199" t="str">
        <f>PRIORRESULTS!C198</f>
        <v>M</v>
      </c>
      <c r="E199" s="55" t="str">
        <f>IFERROR(VLOOKUP(PRIORRESULTS!D198,Lookups!$A$1:$B$700,2,FALSE),"")</f>
        <v/>
      </c>
      <c r="F199" s="55" t="str">
        <f>IFERROR(VLOOKUP(PRIORRESULTS!E198,Lookups!$A$1:$B$700,2,FALSE),"")</f>
        <v/>
      </c>
      <c r="G199" s="55" t="str">
        <f>IFERROR(VLOOKUP(PRIORRESULTS!F198,Lookups!$A$1:$B$700,2,FALSE),"")</f>
        <v/>
      </c>
      <c r="H199" s="55" t="str">
        <f>IFERROR(VLOOKUP(PRIORRESULTS!G198,Lookups!$A$1:$B$700,2,FALSE),"")</f>
        <v/>
      </c>
      <c r="I199" s="55" t="str">
        <f>IFERROR(VLOOKUP(PRIORRESULTS!H198,Lookups!$A$1:$B$700,2,FALSE),"")</f>
        <v/>
      </c>
      <c r="J199" s="55" t="str">
        <f>IFERROR(VLOOKUP(PRIORRESULTS!I198,Lookups!$A$1:$B$700,2,FALSE),"")</f>
        <v/>
      </c>
      <c r="K199" s="55" t="str">
        <f>IFERROR(VLOOKUP(PRIORRESULTS!J198,Lookups!$A$1:$B$700,2,FALSE),"")</f>
        <v/>
      </c>
      <c r="L199" s="55" t="str">
        <f>IFERROR(VLOOKUP(PRIORRESULTS!K198,Lookups!$A$1:$B$700,2,FALSE),"")</f>
        <v/>
      </c>
      <c r="M199" s="55" t="str">
        <f>IFERROR(VLOOKUP(PRIORRESULTS!L198,Lookups!$A$1:$B$700,2,FALSE),"")</f>
        <v/>
      </c>
      <c r="N199" s="55">
        <f>IFERROR(VLOOKUP(PRIORRESULTS!M198,Lookups!$A$1:$B$700,2,FALSE),"")</f>
        <v>4</v>
      </c>
      <c r="O199" s="55" t="str">
        <f>IFERROR(VLOOKUP(PRIORRESULTS!N198,Lookups!$A$1:$B$700,2,FALSE),"")</f>
        <v/>
      </c>
      <c r="P199" s="55" t="str">
        <f>IFERROR(VLOOKUP(PRIORRESULTS!O198,Lookups!$A$1:$B$700,2,FALSE),"")</f>
        <v/>
      </c>
      <c r="Q199" s="562" t="str">
        <f>IFERROR(VLOOKUP(PRIORRESULTS!L198,Lookups!$A$1:$B$700,2,FALSE),"")</f>
        <v/>
      </c>
      <c r="R199">
        <f>IFERROR(VLOOKUP(PRIORRESULTS!M198,Lookups!$A$1:$B$700,2,FALSE),"")</f>
        <v>4</v>
      </c>
      <c r="S199" t="str">
        <f>IFERROR(VLOOKUP(PRIORRESULTS!N198,Lookups!$A$1:$B$700,2,FALSE),"")</f>
        <v/>
      </c>
      <c r="T199" t="str">
        <f>IFERROR(VLOOKUP(PRIORRESULTS!O198,Lookups!$A$1:$B$700,2,FALSE),"")</f>
        <v/>
      </c>
      <c r="U199" t="str">
        <f>IFERROR(VLOOKUP(PRIORRESULTS!P198,Lookups!$A$1:$B$700,2,FALSE),"")</f>
        <v/>
      </c>
      <c r="V199" t="str">
        <f>IFERROR(VLOOKUP(PRIORRESULTS!Q198,Lookups!$A$1:$B$700,2,FALSE),"")</f>
        <v/>
      </c>
      <c r="W199" t="str">
        <f>IFERROR(VLOOKUP(PRIORRESULTS!R198,Lookups!$A$1:$B$700,2,FALSE),"")</f>
        <v/>
      </c>
      <c r="X199" t="str">
        <f>IFERROR(VLOOKUP(PRIORRESULTS!S198,Lookups!$A$1:$B$700,2,FALSE),"")</f>
        <v/>
      </c>
      <c r="Y199" t="str">
        <f>IFERROR(VLOOKUP(PRIORRESULTS!U198,Lookups!$A$1:$B$700,2,FALSE),"")</f>
        <v/>
      </c>
      <c r="Z199" t="str">
        <f>IFERROR(VLOOKUP(PRIORRESULTS!V198,Lookups!$A$1:$B$700,2,FALSE),"")</f>
        <v/>
      </c>
      <c r="AA199" t="str">
        <f>IFERROR(VLOOKUP(PRIORRESULTS!W198,Lookups!$A$1:$B$700,2,FALSE),"")</f>
        <v/>
      </c>
    </row>
    <row r="200" spans="1:27" x14ac:dyDescent="0.25">
      <c r="A200" t="str">
        <f>PRIORRESULTS!A199</f>
        <v>Davies, Olivia</v>
      </c>
      <c r="B200" t="str">
        <f>PRIORRESULTS!B199</f>
        <v>10SK</v>
      </c>
      <c r="C200" t="str">
        <f>PRIORRESULTS!C199</f>
        <v>F</v>
      </c>
      <c r="E200" s="55" t="str">
        <f>IFERROR(VLOOKUP(PRIORRESULTS!D199,Lookups!$A$1:$B$700,2,FALSE),"")</f>
        <v/>
      </c>
      <c r="F200" s="55" t="str">
        <f>IFERROR(VLOOKUP(PRIORRESULTS!E199,Lookups!$A$1:$B$700,2,FALSE),"")</f>
        <v/>
      </c>
      <c r="G200" s="55" t="str">
        <f>IFERROR(VLOOKUP(PRIORRESULTS!F199,Lookups!$A$1:$B$700,2,FALSE),"")</f>
        <v/>
      </c>
      <c r="H200" s="55" t="str">
        <f>IFERROR(VLOOKUP(PRIORRESULTS!G199,Lookups!$A$1:$B$700,2,FALSE),"")</f>
        <v/>
      </c>
      <c r="I200" s="55" t="str">
        <f>IFERROR(VLOOKUP(PRIORRESULTS!H199,Lookups!$A$1:$B$700,2,FALSE),"")</f>
        <v/>
      </c>
      <c r="J200" s="55" t="str">
        <f>IFERROR(VLOOKUP(PRIORRESULTS!I199,Lookups!$A$1:$B$700,2,FALSE),"")</f>
        <v/>
      </c>
      <c r="K200" s="55" t="str">
        <f>IFERROR(VLOOKUP(PRIORRESULTS!J199,Lookups!$A$1:$B$700,2,FALSE),"")</f>
        <v/>
      </c>
      <c r="L200" s="55" t="str">
        <f>IFERROR(VLOOKUP(PRIORRESULTS!K199,Lookups!$A$1:$B$700,2,FALSE),"")</f>
        <v/>
      </c>
      <c r="M200" s="55" t="str">
        <f>IFERROR(VLOOKUP(PRIORRESULTS!L199,Lookups!$A$1:$B$700,2,FALSE),"")</f>
        <v/>
      </c>
      <c r="N200" s="55">
        <f>IFERROR(VLOOKUP(PRIORRESULTS!M199,Lookups!$A$1:$B$700,2,FALSE),"")</f>
        <v>5</v>
      </c>
      <c r="O200" s="55" t="str">
        <f>IFERROR(VLOOKUP(PRIORRESULTS!N199,Lookups!$A$1:$B$700,2,FALSE),"")</f>
        <v/>
      </c>
      <c r="P200" s="55" t="str">
        <f>IFERROR(VLOOKUP(PRIORRESULTS!O199,Lookups!$A$1:$B$700,2,FALSE),"")</f>
        <v/>
      </c>
      <c r="Q200" s="562" t="str">
        <f>IFERROR(VLOOKUP(PRIORRESULTS!L199,Lookups!$A$1:$B$700,2,FALSE),"")</f>
        <v/>
      </c>
      <c r="R200">
        <f>IFERROR(VLOOKUP(PRIORRESULTS!M199,Lookups!$A$1:$B$700,2,FALSE),"")</f>
        <v>5</v>
      </c>
      <c r="S200" t="str">
        <f>IFERROR(VLOOKUP(PRIORRESULTS!N199,Lookups!$A$1:$B$700,2,FALSE),"")</f>
        <v/>
      </c>
      <c r="T200" t="str">
        <f>IFERROR(VLOOKUP(PRIORRESULTS!O199,Lookups!$A$1:$B$700,2,FALSE),"")</f>
        <v/>
      </c>
      <c r="U200" t="str">
        <f>IFERROR(VLOOKUP(PRIORRESULTS!P199,Lookups!$A$1:$B$700,2,FALSE),"")</f>
        <v/>
      </c>
      <c r="V200" t="str">
        <f>IFERROR(VLOOKUP(PRIORRESULTS!Q199,Lookups!$A$1:$B$700,2,FALSE),"")</f>
        <v/>
      </c>
      <c r="W200" t="str">
        <f>IFERROR(VLOOKUP(PRIORRESULTS!R199,Lookups!$A$1:$B$700,2,FALSE),"")</f>
        <v/>
      </c>
      <c r="X200" t="str">
        <f>IFERROR(VLOOKUP(PRIORRESULTS!S199,Lookups!$A$1:$B$700,2,FALSE),"")</f>
        <v/>
      </c>
      <c r="Y200" t="str">
        <f>IFERROR(VLOOKUP(PRIORRESULTS!U199,Lookups!$A$1:$B$700,2,FALSE),"")</f>
        <v/>
      </c>
      <c r="Z200" t="str">
        <f>IFERROR(VLOOKUP(PRIORRESULTS!V199,Lookups!$A$1:$B$700,2,FALSE),"")</f>
        <v/>
      </c>
      <c r="AA200" t="str">
        <f>IFERROR(VLOOKUP(PRIORRESULTS!W199,Lookups!$A$1:$B$700,2,FALSE),"")</f>
        <v/>
      </c>
    </row>
    <row r="201" spans="1:27" x14ac:dyDescent="0.25">
      <c r="A201" t="str">
        <f>PRIORRESULTS!A200</f>
        <v>Geci, Oliver</v>
      </c>
      <c r="B201" t="str">
        <f>PRIORRESULTS!B200</f>
        <v>10WE</v>
      </c>
      <c r="C201" t="str">
        <f>PRIORRESULTS!C200</f>
        <v>M</v>
      </c>
      <c r="E201" s="55" t="str">
        <f>IFERROR(VLOOKUP(PRIORRESULTS!D200,Lookups!$A$1:$B$700,2,FALSE),"")</f>
        <v/>
      </c>
      <c r="F201" s="55" t="str">
        <f>IFERROR(VLOOKUP(PRIORRESULTS!E200,Lookups!$A$1:$B$700,2,FALSE),"")</f>
        <v/>
      </c>
      <c r="G201" s="55" t="str">
        <f>IFERROR(VLOOKUP(PRIORRESULTS!F200,Lookups!$A$1:$B$700,2,FALSE),"")</f>
        <v/>
      </c>
      <c r="H201" s="55" t="str">
        <f>IFERROR(VLOOKUP(PRIORRESULTS!G200,Lookups!$A$1:$B$700,2,FALSE),"")</f>
        <v/>
      </c>
      <c r="I201" s="55" t="str">
        <f>IFERROR(VLOOKUP(PRIORRESULTS!H200,Lookups!$A$1:$B$700,2,FALSE),"")</f>
        <v/>
      </c>
      <c r="J201" s="55" t="str">
        <f>IFERROR(VLOOKUP(PRIORRESULTS!I200,Lookups!$A$1:$B$700,2,FALSE),"")</f>
        <v/>
      </c>
      <c r="K201" s="55" t="str">
        <f>IFERROR(VLOOKUP(PRIORRESULTS!J200,Lookups!$A$1:$B$700,2,FALSE),"")</f>
        <v/>
      </c>
      <c r="L201" s="55" t="str">
        <f>IFERROR(VLOOKUP(PRIORRESULTS!K200,Lookups!$A$1:$B$700,2,FALSE),"")</f>
        <v/>
      </c>
      <c r="M201" s="55" t="str">
        <f>IFERROR(VLOOKUP(PRIORRESULTS!L200,Lookups!$A$1:$B$700,2,FALSE),"")</f>
        <v/>
      </c>
      <c r="N201" s="55">
        <f>IFERROR(VLOOKUP(PRIORRESULTS!M200,Lookups!$A$1:$B$700,2,FALSE),"")</f>
        <v>5</v>
      </c>
      <c r="O201" s="55" t="str">
        <f>IFERROR(VLOOKUP(PRIORRESULTS!N200,Lookups!$A$1:$B$700,2,FALSE),"")</f>
        <v/>
      </c>
      <c r="P201" s="55" t="str">
        <f>IFERROR(VLOOKUP(PRIORRESULTS!O200,Lookups!$A$1:$B$700,2,FALSE),"")</f>
        <v/>
      </c>
      <c r="Q201" s="562" t="str">
        <f>IFERROR(VLOOKUP(PRIORRESULTS!L200,Lookups!$A$1:$B$700,2,FALSE),"")</f>
        <v/>
      </c>
      <c r="R201">
        <f>IFERROR(VLOOKUP(PRIORRESULTS!M200,Lookups!$A$1:$B$700,2,FALSE),"")</f>
        <v>5</v>
      </c>
      <c r="S201" t="str">
        <f>IFERROR(VLOOKUP(PRIORRESULTS!N200,Lookups!$A$1:$B$700,2,FALSE),"")</f>
        <v/>
      </c>
      <c r="T201" t="str">
        <f>IFERROR(VLOOKUP(PRIORRESULTS!O200,Lookups!$A$1:$B$700,2,FALSE),"")</f>
        <v/>
      </c>
      <c r="U201" t="str">
        <f>IFERROR(VLOOKUP(PRIORRESULTS!P200,Lookups!$A$1:$B$700,2,FALSE),"")</f>
        <v/>
      </c>
      <c r="V201" t="str">
        <f>IFERROR(VLOOKUP(PRIORRESULTS!Q200,Lookups!$A$1:$B$700,2,FALSE),"")</f>
        <v/>
      </c>
      <c r="W201" t="str">
        <f>IFERROR(VLOOKUP(PRIORRESULTS!R200,Lookups!$A$1:$B$700,2,FALSE),"")</f>
        <v/>
      </c>
      <c r="X201" t="str">
        <f>IFERROR(VLOOKUP(PRIORRESULTS!S200,Lookups!$A$1:$B$700,2,FALSE),"")</f>
        <v/>
      </c>
      <c r="Y201" t="str">
        <f>IFERROR(VLOOKUP(PRIORRESULTS!U200,Lookups!$A$1:$B$700,2,FALSE),"")</f>
        <v/>
      </c>
      <c r="Z201" t="str">
        <f>IFERROR(VLOOKUP(PRIORRESULTS!V200,Lookups!$A$1:$B$700,2,FALSE),"")</f>
        <v/>
      </c>
      <c r="AA201" t="str">
        <f>IFERROR(VLOOKUP(PRIORRESULTS!W200,Lookups!$A$1:$B$700,2,FALSE),"")</f>
        <v/>
      </c>
    </row>
    <row r="202" spans="1:27" x14ac:dyDescent="0.25">
      <c r="A202" t="str">
        <f>PRIORRESULTS!A201</f>
        <v>Atoyebi, Anaiah</v>
      </c>
      <c r="B202" t="str">
        <f>PRIORRESULTS!B201</f>
        <v>10EGQ</v>
      </c>
      <c r="C202" t="str">
        <f>PRIORRESULTS!C201</f>
        <v>F</v>
      </c>
      <c r="E202" s="55" t="str">
        <f>IFERROR(VLOOKUP(PRIORRESULTS!D201,Lookups!$A$1:$B$700,2,FALSE),"")</f>
        <v/>
      </c>
      <c r="F202" s="55" t="str">
        <f>IFERROR(VLOOKUP(PRIORRESULTS!E201,Lookups!$A$1:$B$700,2,FALSE),"")</f>
        <v/>
      </c>
      <c r="G202" s="55" t="str">
        <f>IFERROR(VLOOKUP(PRIORRESULTS!F201,Lookups!$A$1:$B$700,2,FALSE),"")</f>
        <v/>
      </c>
      <c r="H202" s="55" t="str">
        <f>IFERROR(VLOOKUP(PRIORRESULTS!G201,Lookups!$A$1:$B$700,2,FALSE),"")</f>
        <v/>
      </c>
      <c r="I202" s="55" t="str">
        <f>IFERROR(VLOOKUP(PRIORRESULTS!H201,Lookups!$A$1:$B$700,2,FALSE),"")</f>
        <v/>
      </c>
      <c r="J202" s="55" t="str">
        <f>IFERROR(VLOOKUP(PRIORRESULTS!I201,Lookups!$A$1:$B$700,2,FALSE),"")</f>
        <v/>
      </c>
      <c r="K202" s="55" t="str">
        <f>IFERROR(VLOOKUP(PRIORRESULTS!J201,Lookups!$A$1:$B$700,2,FALSE),"")</f>
        <v/>
      </c>
      <c r="L202" s="55" t="str">
        <f>IFERROR(VLOOKUP(PRIORRESULTS!K201,Lookups!$A$1:$B$700,2,FALSE),"")</f>
        <v/>
      </c>
      <c r="M202" s="55" t="str">
        <f>IFERROR(VLOOKUP(PRIORRESULTS!L201,Lookups!$A$1:$B$700,2,FALSE),"")</f>
        <v/>
      </c>
      <c r="N202" s="55">
        <f>IFERROR(VLOOKUP(PRIORRESULTS!M201,Lookups!$A$1:$B$700,2,FALSE),"")</f>
        <v>6</v>
      </c>
      <c r="O202" s="55" t="str">
        <f>IFERROR(VLOOKUP(PRIORRESULTS!N201,Lookups!$A$1:$B$700,2,FALSE),"")</f>
        <v/>
      </c>
      <c r="P202" s="55" t="str">
        <f>IFERROR(VLOOKUP(PRIORRESULTS!O201,Lookups!$A$1:$B$700,2,FALSE),"")</f>
        <v/>
      </c>
      <c r="Q202" s="562" t="str">
        <f>IFERROR(VLOOKUP(PRIORRESULTS!L201,Lookups!$A$1:$B$700,2,FALSE),"")</f>
        <v/>
      </c>
      <c r="R202">
        <f>IFERROR(VLOOKUP(PRIORRESULTS!M201,Lookups!$A$1:$B$700,2,FALSE),"")</f>
        <v>6</v>
      </c>
      <c r="S202" t="str">
        <f>IFERROR(VLOOKUP(PRIORRESULTS!N201,Lookups!$A$1:$B$700,2,FALSE),"")</f>
        <v/>
      </c>
      <c r="T202" t="str">
        <f>IFERROR(VLOOKUP(PRIORRESULTS!O201,Lookups!$A$1:$B$700,2,FALSE),"")</f>
        <v/>
      </c>
      <c r="U202" t="str">
        <f>IFERROR(VLOOKUP(PRIORRESULTS!P201,Lookups!$A$1:$B$700,2,FALSE),"")</f>
        <v/>
      </c>
      <c r="V202" t="str">
        <f>IFERROR(VLOOKUP(PRIORRESULTS!Q201,Lookups!$A$1:$B$700,2,FALSE),"")</f>
        <v/>
      </c>
      <c r="W202" t="str">
        <f>IFERROR(VLOOKUP(PRIORRESULTS!R201,Lookups!$A$1:$B$700,2,FALSE),"")</f>
        <v/>
      </c>
      <c r="X202" t="str">
        <f>IFERROR(VLOOKUP(PRIORRESULTS!S201,Lookups!$A$1:$B$700,2,FALSE),"")</f>
        <v/>
      </c>
      <c r="Y202" t="str">
        <f>IFERROR(VLOOKUP(PRIORRESULTS!U201,Lookups!$A$1:$B$700,2,FALSE),"")</f>
        <v/>
      </c>
      <c r="Z202" t="str">
        <f>IFERROR(VLOOKUP(PRIORRESULTS!V201,Lookups!$A$1:$B$700,2,FALSE),"")</f>
        <v/>
      </c>
      <c r="AA202" t="str">
        <f>IFERROR(VLOOKUP(PRIORRESULTS!W201,Lookups!$A$1:$B$700,2,FALSE),"")</f>
        <v/>
      </c>
    </row>
    <row r="203" spans="1:27" x14ac:dyDescent="0.25">
      <c r="A203" t="str">
        <f>PRIORRESULTS!A202</f>
        <v>Kay, Geoffrey</v>
      </c>
      <c r="B203" t="str">
        <f>PRIORRESULTS!B202</f>
        <v>10WE</v>
      </c>
      <c r="C203" t="str">
        <f>PRIORRESULTS!C202</f>
        <v>M</v>
      </c>
      <c r="E203" s="55" t="str">
        <f>IFERROR(VLOOKUP(PRIORRESULTS!D202,Lookups!$A$1:$B$700,2,FALSE),"")</f>
        <v/>
      </c>
      <c r="F203" s="55" t="str">
        <f>IFERROR(VLOOKUP(PRIORRESULTS!E202,Lookups!$A$1:$B$700,2,FALSE),"")</f>
        <v/>
      </c>
      <c r="G203" s="55" t="str">
        <f>IFERROR(VLOOKUP(PRIORRESULTS!F202,Lookups!$A$1:$B$700,2,FALSE),"")</f>
        <v/>
      </c>
      <c r="H203" s="55" t="str">
        <f>IFERROR(VLOOKUP(PRIORRESULTS!G202,Lookups!$A$1:$B$700,2,FALSE),"")</f>
        <v/>
      </c>
      <c r="I203" s="55" t="str">
        <f>IFERROR(VLOOKUP(PRIORRESULTS!H202,Lookups!$A$1:$B$700,2,FALSE),"")</f>
        <v/>
      </c>
      <c r="J203" s="55" t="str">
        <f>IFERROR(VLOOKUP(PRIORRESULTS!I202,Lookups!$A$1:$B$700,2,FALSE),"")</f>
        <v/>
      </c>
      <c r="K203" s="55" t="str">
        <f>IFERROR(VLOOKUP(PRIORRESULTS!J202,Lookups!$A$1:$B$700,2,FALSE),"")</f>
        <v/>
      </c>
      <c r="L203" s="55" t="str">
        <f>IFERROR(VLOOKUP(PRIORRESULTS!K202,Lookups!$A$1:$B$700,2,FALSE),"")</f>
        <v/>
      </c>
      <c r="M203" s="55" t="str">
        <f>IFERROR(VLOOKUP(PRIORRESULTS!L202,Lookups!$A$1:$B$700,2,FALSE),"")</f>
        <v/>
      </c>
      <c r="N203" s="55">
        <f>IFERROR(VLOOKUP(PRIORRESULTS!M202,Lookups!$A$1:$B$700,2,FALSE),"")</f>
        <v>6</v>
      </c>
      <c r="O203" s="55" t="str">
        <f>IFERROR(VLOOKUP(PRIORRESULTS!N202,Lookups!$A$1:$B$700,2,FALSE),"")</f>
        <v/>
      </c>
      <c r="P203" s="55" t="str">
        <f>IFERROR(VLOOKUP(PRIORRESULTS!O202,Lookups!$A$1:$B$700,2,FALSE),"")</f>
        <v/>
      </c>
      <c r="Q203" s="562" t="str">
        <f>IFERROR(VLOOKUP(PRIORRESULTS!L202,Lookups!$A$1:$B$700,2,FALSE),"")</f>
        <v/>
      </c>
      <c r="R203">
        <f>IFERROR(VLOOKUP(PRIORRESULTS!M202,Lookups!$A$1:$B$700,2,FALSE),"")</f>
        <v>6</v>
      </c>
      <c r="S203" t="str">
        <f>IFERROR(VLOOKUP(PRIORRESULTS!N202,Lookups!$A$1:$B$700,2,FALSE),"")</f>
        <v/>
      </c>
      <c r="T203" t="str">
        <f>IFERROR(VLOOKUP(PRIORRESULTS!O202,Lookups!$A$1:$B$700,2,FALSE),"")</f>
        <v/>
      </c>
      <c r="U203" t="str">
        <f>IFERROR(VLOOKUP(PRIORRESULTS!P202,Lookups!$A$1:$B$700,2,FALSE),"")</f>
        <v/>
      </c>
      <c r="V203" t="str">
        <f>IFERROR(VLOOKUP(PRIORRESULTS!Q202,Lookups!$A$1:$B$700,2,FALSE),"")</f>
        <v/>
      </c>
      <c r="W203" t="str">
        <f>IFERROR(VLOOKUP(PRIORRESULTS!R202,Lookups!$A$1:$B$700,2,FALSE),"")</f>
        <v/>
      </c>
      <c r="X203" t="str">
        <f>IFERROR(VLOOKUP(PRIORRESULTS!S202,Lookups!$A$1:$B$700,2,FALSE),"")</f>
        <v/>
      </c>
      <c r="Y203" t="str">
        <f>IFERROR(VLOOKUP(PRIORRESULTS!U202,Lookups!$A$1:$B$700,2,FALSE),"")</f>
        <v/>
      </c>
      <c r="Z203" t="str">
        <f>IFERROR(VLOOKUP(PRIORRESULTS!V202,Lookups!$A$1:$B$700,2,FALSE),"")</f>
        <v/>
      </c>
      <c r="AA203" t="str">
        <f>IFERROR(VLOOKUP(PRIORRESULTS!W202,Lookups!$A$1:$B$700,2,FALSE),"")</f>
        <v/>
      </c>
    </row>
    <row r="204" spans="1:27" x14ac:dyDescent="0.25">
      <c r="A204" t="str">
        <f>PRIORRESULTS!A203</f>
        <v>Sasu-Fynn, Francis</v>
      </c>
      <c r="B204" t="str">
        <f>PRIORRESULTS!B203</f>
        <v>10SK</v>
      </c>
      <c r="C204" t="str">
        <f>PRIORRESULTS!C203</f>
        <v>M</v>
      </c>
      <c r="E204" s="55" t="str">
        <f>IFERROR(VLOOKUP(PRIORRESULTS!D203,Lookups!$A$1:$B$700,2,FALSE),"")</f>
        <v/>
      </c>
      <c r="F204" s="55" t="str">
        <f>IFERROR(VLOOKUP(PRIORRESULTS!E203,Lookups!$A$1:$B$700,2,FALSE),"")</f>
        <v/>
      </c>
      <c r="G204" s="55" t="str">
        <f>IFERROR(VLOOKUP(PRIORRESULTS!F203,Lookups!$A$1:$B$700,2,FALSE),"")</f>
        <v/>
      </c>
      <c r="H204" s="55" t="str">
        <f>IFERROR(VLOOKUP(PRIORRESULTS!G203,Lookups!$A$1:$B$700,2,FALSE),"")</f>
        <v/>
      </c>
      <c r="I204" s="55" t="str">
        <f>IFERROR(VLOOKUP(PRIORRESULTS!H203,Lookups!$A$1:$B$700,2,FALSE),"")</f>
        <v/>
      </c>
      <c r="J204" s="55" t="str">
        <f>IFERROR(VLOOKUP(PRIORRESULTS!I203,Lookups!$A$1:$B$700,2,FALSE),"")</f>
        <v/>
      </c>
      <c r="K204" s="55" t="str">
        <f>IFERROR(VLOOKUP(PRIORRESULTS!J203,Lookups!$A$1:$B$700,2,FALSE),"")</f>
        <v/>
      </c>
      <c r="L204" s="55" t="str">
        <f>IFERROR(VLOOKUP(PRIORRESULTS!K203,Lookups!$A$1:$B$700,2,FALSE),"")</f>
        <v/>
      </c>
      <c r="M204" s="55" t="str">
        <f>IFERROR(VLOOKUP(PRIORRESULTS!L203,Lookups!$A$1:$B$700,2,FALSE),"")</f>
        <v/>
      </c>
      <c r="N204" s="55">
        <f>IFERROR(VLOOKUP(PRIORRESULTS!M203,Lookups!$A$1:$B$700,2,FALSE),"")</f>
        <v>6</v>
      </c>
      <c r="O204" s="55" t="str">
        <f>IFERROR(VLOOKUP(PRIORRESULTS!N203,Lookups!$A$1:$B$700,2,FALSE),"")</f>
        <v/>
      </c>
      <c r="P204" s="55" t="str">
        <f>IFERROR(VLOOKUP(PRIORRESULTS!O203,Lookups!$A$1:$B$700,2,FALSE),"")</f>
        <v/>
      </c>
      <c r="Q204" s="562" t="str">
        <f>IFERROR(VLOOKUP(PRIORRESULTS!L203,Lookups!$A$1:$B$700,2,FALSE),"")</f>
        <v/>
      </c>
      <c r="R204">
        <f>IFERROR(VLOOKUP(PRIORRESULTS!M203,Lookups!$A$1:$B$700,2,FALSE),"")</f>
        <v>6</v>
      </c>
      <c r="S204" t="str">
        <f>IFERROR(VLOOKUP(PRIORRESULTS!N203,Lookups!$A$1:$B$700,2,FALSE),"")</f>
        <v/>
      </c>
      <c r="T204" t="str">
        <f>IFERROR(VLOOKUP(PRIORRESULTS!O203,Lookups!$A$1:$B$700,2,FALSE),"")</f>
        <v/>
      </c>
      <c r="U204" t="str">
        <f>IFERROR(VLOOKUP(PRIORRESULTS!P203,Lookups!$A$1:$B$700,2,FALSE),"")</f>
        <v/>
      </c>
      <c r="V204" t="str">
        <f>IFERROR(VLOOKUP(PRIORRESULTS!Q203,Lookups!$A$1:$B$700,2,FALSE),"")</f>
        <v/>
      </c>
      <c r="W204" t="str">
        <f>IFERROR(VLOOKUP(PRIORRESULTS!R203,Lookups!$A$1:$B$700,2,FALSE),"")</f>
        <v/>
      </c>
      <c r="X204" t="str">
        <f>IFERROR(VLOOKUP(PRIORRESULTS!S203,Lookups!$A$1:$B$700,2,FALSE),"")</f>
        <v/>
      </c>
      <c r="Y204" t="str">
        <f>IFERROR(VLOOKUP(PRIORRESULTS!U203,Lookups!$A$1:$B$700,2,FALSE),"")</f>
        <v/>
      </c>
      <c r="Z204" t="str">
        <f>IFERROR(VLOOKUP(PRIORRESULTS!V203,Lookups!$A$1:$B$700,2,FALSE),"")</f>
        <v/>
      </c>
      <c r="AA204" t="str">
        <f>IFERROR(VLOOKUP(PRIORRESULTS!W203,Lookups!$A$1:$B$700,2,FALSE),"")</f>
        <v/>
      </c>
    </row>
    <row r="205" spans="1:27" x14ac:dyDescent="0.25">
      <c r="A205" t="str">
        <f>PRIORRESULTS!A204</f>
        <v>Yeboah, Samuel</v>
      </c>
      <c r="B205" t="str">
        <f>PRIORRESULTS!B204</f>
        <v>10EGQ</v>
      </c>
      <c r="C205" t="str">
        <f>PRIORRESULTS!C204</f>
        <v>M</v>
      </c>
      <c r="E205" s="55" t="str">
        <f>IFERROR(VLOOKUP(PRIORRESULTS!D204,Lookups!$A$1:$B$700,2,FALSE),"")</f>
        <v/>
      </c>
      <c r="F205" s="55" t="str">
        <f>IFERROR(VLOOKUP(PRIORRESULTS!E204,Lookups!$A$1:$B$700,2,FALSE),"")</f>
        <v/>
      </c>
      <c r="G205" s="55" t="str">
        <f>IFERROR(VLOOKUP(PRIORRESULTS!F204,Lookups!$A$1:$B$700,2,FALSE),"")</f>
        <v/>
      </c>
      <c r="H205" s="55" t="str">
        <f>IFERROR(VLOOKUP(PRIORRESULTS!G204,Lookups!$A$1:$B$700,2,FALSE),"")</f>
        <v/>
      </c>
      <c r="I205" s="55" t="str">
        <f>IFERROR(VLOOKUP(PRIORRESULTS!H204,Lookups!$A$1:$B$700,2,FALSE),"")</f>
        <v/>
      </c>
      <c r="J205" s="55" t="str">
        <f>IFERROR(VLOOKUP(PRIORRESULTS!I204,Lookups!$A$1:$B$700,2,FALSE),"")</f>
        <v/>
      </c>
      <c r="K205" s="55" t="str">
        <f>IFERROR(VLOOKUP(PRIORRESULTS!J204,Lookups!$A$1:$B$700,2,FALSE),"")</f>
        <v/>
      </c>
      <c r="L205" s="55" t="str">
        <f>IFERROR(VLOOKUP(PRIORRESULTS!K204,Lookups!$A$1:$B$700,2,FALSE),"")</f>
        <v/>
      </c>
      <c r="M205" s="55" t="str">
        <f>IFERROR(VLOOKUP(PRIORRESULTS!L204,Lookups!$A$1:$B$700,2,FALSE),"")</f>
        <v/>
      </c>
      <c r="N205" s="55">
        <f>IFERROR(VLOOKUP(PRIORRESULTS!M204,Lookups!$A$1:$B$700,2,FALSE),"")</f>
        <v>6</v>
      </c>
      <c r="O205" s="55" t="str">
        <f>IFERROR(VLOOKUP(PRIORRESULTS!N204,Lookups!$A$1:$B$700,2,FALSE),"")</f>
        <v/>
      </c>
      <c r="P205" s="55" t="str">
        <f>IFERROR(VLOOKUP(PRIORRESULTS!O204,Lookups!$A$1:$B$700,2,FALSE),"")</f>
        <v/>
      </c>
      <c r="Q205" s="562" t="str">
        <f>IFERROR(VLOOKUP(PRIORRESULTS!L204,Lookups!$A$1:$B$700,2,FALSE),"")</f>
        <v/>
      </c>
      <c r="R205">
        <f>IFERROR(VLOOKUP(PRIORRESULTS!M204,Lookups!$A$1:$B$700,2,FALSE),"")</f>
        <v>6</v>
      </c>
      <c r="S205" t="str">
        <f>IFERROR(VLOOKUP(PRIORRESULTS!N204,Lookups!$A$1:$B$700,2,FALSE),"")</f>
        <v/>
      </c>
      <c r="T205" t="str">
        <f>IFERROR(VLOOKUP(PRIORRESULTS!O204,Lookups!$A$1:$B$700,2,FALSE),"")</f>
        <v/>
      </c>
      <c r="U205" t="str">
        <f>IFERROR(VLOOKUP(PRIORRESULTS!P204,Lookups!$A$1:$B$700,2,FALSE),"")</f>
        <v/>
      </c>
      <c r="V205" t="str">
        <f>IFERROR(VLOOKUP(PRIORRESULTS!Q204,Lookups!$A$1:$B$700,2,FALSE),"")</f>
        <v/>
      </c>
      <c r="W205" t="str">
        <f>IFERROR(VLOOKUP(PRIORRESULTS!R204,Lookups!$A$1:$B$700,2,FALSE),"")</f>
        <v/>
      </c>
      <c r="X205" t="str">
        <f>IFERROR(VLOOKUP(PRIORRESULTS!S204,Lookups!$A$1:$B$700,2,FALSE),"")</f>
        <v/>
      </c>
      <c r="Y205" t="str">
        <f>IFERROR(VLOOKUP(PRIORRESULTS!U204,Lookups!$A$1:$B$700,2,FALSE),"")</f>
        <v/>
      </c>
      <c r="Z205" t="str">
        <f>IFERROR(VLOOKUP(PRIORRESULTS!V204,Lookups!$A$1:$B$700,2,FALSE),"")</f>
        <v/>
      </c>
      <c r="AA205" t="str">
        <f>IFERROR(VLOOKUP(PRIORRESULTS!W204,Lookups!$A$1:$B$700,2,FALSE),"")</f>
        <v/>
      </c>
    </row>
    <row r="206" spans="1:27" x14ac:dyDescent="0.25">
      <c r="A206" t="str">
        <f>PRIORRESULTS!A205</f>
        <v>Martin, Tyler</v>
      </c>
      <c r="B206" t="str">
        <f>PRIORRESULTS!B205</f>
        <v>10SDA</v>
      </c>
      <c r="C206" t="str">
        <f>PRIORRESULTS!C205</f>
        <v>M</v>
      </c>
      <c r="E206" s="55" t="str">
        <f>IFERROR(VLOOKUP(PRIORRESULTS!D205,Lookups!$A$1:$B$700,2,FALSE),"")</f>
        <v/>
      </c>
      <c r="F206" s="55" t="str">
        <f>IFERROR(VLOOKUP(PRIORRESULTS!E205,Lookups!$A$1:$B$700,2,FALSE),"")</f>
        <v/>
      </c>
      <c r="G206" s="55" t="str">
        <f>IFERROR(VLOOKUP(PRIORRESULTS!F205,Lookups!$A$1:$B$700,2,FALSE),"")</f>
        <v/>
      </c>
      <c r="H206" s="55" t="str">
        <f>IFERROR(VLOOKUP(PRIORRESULTS!G205,Lookups!$A$1:$B$700,2,FALSE),"")</f>
        <v/>
      </c>
      <c r="I206" s="55" t="str">
        <f>IFERROR(VLOOKUP(PRIORRESULTS!H205,Lookups!$A$1:$B$700,2,FALSE),"")</f>
        <v/>
      </c>
      <c r="J206" s="55" t="str">
        <f>IFERROR(VLOOKUP(PRIORRESULTS!I205,Lookups!$A$1:$B$700,2,FALSE),"")</f>
        <v/>
      </c>
      <c r="K206" s="55" t="str">
        <f>IFERROR(VLOOKUP(PRIORRESULTS!J205,Lookups!$A$1:$B$700,2,FALSE),"")</f>
        <v/>
      </c>
      <c r="L206" s="55" t="str">
        <f>IFERROR(VLOOKUP(PRIORRESULTS!K205,Lookups!$A$1:$B$700,2,FALSE),"")</f>
        <v/>
      </c>
      <c r="M206" s="55" t="str">
        <f>IFERROR(VLOOKUP(PRIORRESULTS!L205,Lookups!$A$1:$B$700,2,FALSE),"")</f>
        <v/>
      </c>
      <c r="N206" s="55">
        <f>IFERROR(VLOOKUP(PRIORRESULTS!M205,Lookups!$A$1:$B$700,2,FALSE),"")</f>
        <v>7</v>
      </c>
      <c r="O206" s="55" t="str">
        <f>IFERROR(VLOOKUP(PRIORRESULTS!N205,Lookups!$A$1:$B$700,2,FALSE),"")</f>
        <v/>
      </c>
      <c r="P206" s="55" t="str">
        <f>IFERROR(VLOOKUP(PRIORRESULTS!O205,Lookups!$A$1:$B$700,2,FALSE),"")</f>
        <v/>
      </c>
      <c r="Q206" s="562" t="str">
        <f>IFERROR(VLOOKUP(PRIORRESULTS!L205,Lookups!$A$1:$B$700,2,FALSE),"")</f>
        <v/>
      </c>
      <c r="R206">
        <f>IFERROR(VLOOKUP(PRIORRESULTS!M205,Lookups!$A$1:$B$700,2,FALSE),"")</f>
        <v>7</v>
      </c>
      <c r="S206" t="str">
        <f>IFERROR(VLOOKUP(PRIORRESULTS!N205,Lookups!$A$1:$B$700,2,FALSE),"")</f>
        <v/>
      </c>
      <c r="T206" t="str">
        <f>IFERROR(VLOOKUP(PRIORRESULTS!O205,Lookups!$A$1:$B$700,2,FALSE),"")</f>
        <v/>
      </c>
      <c r="U206" t="str">
        <f>IFERROR(VLOOKUP(PRIORRESULTS!P205,Lookups!$A$1:$B$700,2,FALSE),"")</f>
        <v/>
      </c>
      <c r="V206" t="str">
        <f>IFERROR(VLOOKUP(PRIORRESULTS!Q205,Lookups!$A$1:$B$700,2,FALSE),"")</f>
        <v/>
      </c>
      <c r="W206" t="str">
        <f>IFERROR(VLOOKUP(PRIORRESULTS!R205,Lookups!$A$1:$B$700,2,FALSE),"")</f>
        <v/>
      </c>
      <c r="X206" t="str">
        <f>IFERROR(VLOOKUP(PRIORRESULTS!S205,Lookups!$A$1:$B$700,2,FALSE),"")</f>
        <v/>
      </c>
      <c r="Y206" t="str">
        <f>IFERROR(VLOOKUP(PRIORRESULTS!U205,Lookups!$A$1:$B$700,2,FALSE),"")</f>
        <v/>
      </c>
      <c r="Z206" t="str">
        <f>IFERROR(VLOOKUP(PRIORRESULTS!V205,Lookups!$A$1:$B$700,2,FALSE),"")</f>
        <v/>
      </c>
      <c r="AA206" t="str">
        <f>IFERROR(VLOOKUP(PRIORRESULTS!W205,Lookups!$A$1:$B$700,2,FALSE),"")</f>
        <v/>
      </c>
    </row>
    <row r="207" spans="1:27" x14ac:dyDescent="0.25">
      <c r="A207" t="str">
        <f>PRIORRESULTS!A206</f>
        <v>McKinney, Tess</v>
      </c>
      <c r="B207" t="str">
        <f>PRIORRESULTS!B206</f>
        <v>10EGQ</v>
      </c>
      <c r="C207" t="str">
        <f>PRIORRESULTS!C206</f>
        <v>F</v>
      </c>
      <c r="E207" s="55" t="str">
        <f>IFERROR(VLOOKUP(PRIORRESULTS!D206,Lookups!$A$1:$B$700,2,FALSE),"")</f>
        <v/>
      </c>
      <c r="F207" s="55" t="str">
        <f>IFERROR(VLOOKUP(PRIORRESULTS!E206,Lookups!$A$1:$B$700,2,FALSE),"")</f>
        <v/>
      </c>
      <c r="G207" s="55" t="str">
        <f>IFERROR(VLOOKUP(PRIORRESULTS!F206,Lookups!$A$1:$B$700,2,FALSE),"")</f>
        <v/>
      </c>
      <c r="H207" s="55" t="str">
        <f>IFERROR(VLOOKUP(PRIORRESULTS!G206,Lookups!$A$1:$B$700,2,FALSE),"")</f>
        <v/>
      </c>
      <c r="I207" s="55" t="str">
        <f>IFERROR(VLOOKUP(PRIORRESULTS!H206,Lookups!$A$1:$B$700,2,FALSE),"")</f>
        <v/>
      </c>
      <c r="J207" s="55" t="str">
        <f>IFERROR(VLOOKUP(PRIORRESULTS!I206,Lookups!$A$1:$B$700,2,FALSE),"")</f>
        <v/>
      </c>
      <c r="K207" s="55" t="str">
        <f>IFERROR(VLOOKUP(PRIORRESULTS!J206,Lookups!$A$1:$B$700,2,FALSE),"")</f>
        <v/>
      </c>
      <c r="L207" s="55" t="str">
        <f>IFERROR(VLOOKUP(PRIORRESULTS!K206,Lookups!$A$1:$B$700,2,FALSE),"")</f>
        <v/>
      </c>
      <c r="M207" s="55" t="str">
        <f>IFERROR(VLOOKUP(PRIORRESULTS!L206,Lookups!$A$1:$B$700,2,FALSE),"")</f>
        <v/>
      </c>
      <c r="N207" s="55">
        <f>IFERROR(VLOOKUP(PRIORRESULTS!M206,Lookups!$A$1:$B$700,2,FALSE),"")</f>
        <v>7</v>
      </c>
      <c r="O207" s="55" t="str">
        <f>IFERROR(VLOOKUP(PRIORRESULTS!N206,Lookups!$A$1:$B$700,2,FALSE),"")</f>
        <v/>
      </c>
      <c r="P207" s="55" t="str">
        <f>IFERROR(VLOOKUP(PRIORRESULTS!O206,Lookups!$A$1:$B$700,2,FALSE),"")</f>
        <v/>
      </c>
      <c r="Q207" s="562" t="str">
        <f>IFERROR(VLOOKUP(PRIORRESULTS!L206,Lookups!$A$1:$B$700,2,FALSE),"")</f>
        <v/>
      </c>
      <c r="R207">
        <f>IFERROR(VLOOKUP(PRIORRESULTS!M206,Lookups!$A$1:$B$700,2,FALSE),"")</f>
        <v>7</v>
      </c>
      <c r="S207" t="str">
        <f>IFERROR(VLOOKUP(PRIORRESULTS!N206,Lookups!$A$1:$B$700,2,FALSE),"")</f>
        <v/>
      </c>
      <c r="T207" t="str">
        <f>IFERROR(VLOOKUP(PRIORRESULTS!O206,Lookups!$A$1:$B$700,2,FALSE),"")</f>
        <v/>
      </c>
      <c r="U207" t="str">
        <f>IFERROR(VLOOKUP(PRIORRESULTS!P206,Lookups!$A$1:$B$700,2,FALSE),"")</f>
        <v/>
      </c>
      <c r="V207" t="str">
        <f>IFERROR(VLOOKUP(PRIORRESULTS!Q206,Lookups!$A$1:$B$700,2,FALSE),"")</f>
        <v/>
      </c>
      <c r="W207" t="str">
        <f>IFERROR(VLOOKUP(PRIORRESULTS!R206,Lookups!$A$1:$B$700,2,FALSE),"")</f>
        <v/>
      </c>
      <c r="X207" t="str">
        <f>IFERROR(VLOOKUP(PRIORRESULTS!S206,Lookups!$A$1:$B$700,2,FALSE),"")</f>
        <v/>
      </c>
      <c r="Y207" t="str">
        <f>IFERROR(VLOOKUP(PRIORRESULTS!U206,Lookups!$A$1:$B$700,2,FALSE),"")</f>
        <v/>
      </c>
      <c r="Z207" t="str">
        <f>IFERROR(VLOOKUP(PRIORRESULTS!V206,Lookups!$A$1:$B$700,2,FALSE),"")</f>
        <v/>
      </c>
      <c r="AA207" t="str">
        <f>IFERROR(VLOOKUP(PRIORRESULTS!W206,Lookups!$A$1:$B$700,2,FALSE),"")</f>
        <v/>
      </c>
    </row>
    <row r="208" spans="1:27" x14ac:dyDescent="0.25">
      <c r="A208" t="str">
        <f>PRIORRESULTS!A207</f>
        <v>Anderson, Leo</v>
      </c>
      <c r="B208" t="str">
        <f>PRIORRESULTS!B207</f>
        <v>10WE</v>
      </c>
      <c r="C208" t="str">
        <f>PRIORRESULTS!C207</f>
        <v>M</v>
      </c>
      <c r="E208" s="55" t="str">
        <f>IFERROR(VLOOKUP(PRIORRESULTS!D207,Lookups!$A$1:$B$700,2,FALSE),"")</f>
        <v/>
      </c>
      <c r="F208" s="55" t="str">
        <f>IFERROR(VLOOKUP(PRIORRESULTS!E207,Lookups!$A$1:$B$700,2,FALSE),"")</f>
        <v/>
      </c>
      <c r="G208" s="55" t="str">
        <f>IFERROR(VLOOKUP(PRIORRESULTS!F207,Lookups!$A$1:$B$700,2,FALSE),"")</f>
        <v/>
      </c>
      <c r="H208" s="55" t="str">
        <f>IFERROR(VLOOKUP(PRIORRESULTS!G207,Lookups!$A$1:$B$700,2,FALSE),"")</f>
        <v/>
      </c>
      <c r="I208" s="55" t="str">
        <f>IFERROR(VLOOKUP(PRIORRESULTS!H207,Lookups!$A$1:$B$700,2,FALSE),"")</f>
        <v/>
      </c>
      <c r="J208" s="55" t="str">
        <f>IFERROR(VLOOKUP(PRIORRESULTS!I207,Lookups!$A$1:$B$700,2,FALSE),"")</f>
        <v/>
      </c>
      <c r="K208" s="55" t="str">
        <f>IFERROR(VLOOKUP(PRIORRESULTS!J207,Lookups!$A$1:$B$700,2,FALSE),"")</f>
        <v/>
      </c>
      <c r="L208" s="55" t="str">
        <f>IFERROR(VLOOKUP(PRIORRESULTS!K207,Lookups!$A$1:$B$700,2,FALSE),"")</f>
        <v/>
      </c>
      <c r="M208" s="55" t="str">
        <f>IFERROR(VLOOKUP(PRIORRESULTS!L207,Lookups!$A$1:$B$700,2,FALSE),"")</f>
        <v/>
      </c>
      <c r="N208" s="55">
        <f>IFERROR(VLOOKUP(PRIORRESULTS!M207,Lookups!$A$1:$B$700,2,FALSE),"")</f>
        <v>8</v>
      </c>
      <c r="O208" s="55" t="str">
        <f>IFERROR(VLOOKUP(PRIORRESULTS!N207,Lookups!$A$1:$B$700,2,FALSE),"")</f>
        <v/>
      </c>
      <c r="P208" s="55" t="str">
        <f>IFERROR(VLOOKUP(PRIORRESULTS!O207,Lookups!$A$1:$B$700,2,FALSE),"")</f>
        <v/>
      </c>
      <c r="Q208" s="562" t="str">
        <f>IFERROR(VLOOKUP(PRIORRESULTS!L207,Lookups!$A$1:$B$700,2,FALSE),"")</f>
        <v/>
      </c>
      <c r="R208">
        <f>IFERROR(VLOOKUP(PRIORRESULTS!M207,Lookups!$A$1:$B$700,2,FALSE),"")</f>
        <v>8</v>
      </c>
      <c r="S208" t="str">
        <f>IFERROR(VLOOKUP(PRIORRESULTS!N207,Lookups!$A$1:$B$700,2,FALSE),"")</f>
        <v/>
      </c>
      <c r="T208" t="str">
        <f>IFERROR(VLOOKUP(PRIORRESULTS!O207,Lookups!$A$1:$B$700,2,FALSE),"")</f>
        <v/>
      </c>
      <c r="U208" t="str">
        <f>IFERROR(VLOOKUP(PRIORRESULTS!P207,Lookups!$A$1:$B$700,2,FALSE),"")</f>
        <v/>
      </c>
      <c r="V208" t="str">
        <f>IFERROR(VLOOKUP(PRIORRESULTS!Q207,Lookups!$A$1:$B$700,2,FALSE),"")</f>
        <v/>
      </c>
      <c r="W208" t="str">
        <f>IFERROR(VLOOKUP(PRIORRESULTS!R207,Lookups!$A$1:$B$700,2,FALSE),"")</f>
        <v/>
      </c>
      <c r="X208" t="str">
        <f>IFERROR(VLOOKUP(PRIORRESULTS!S207,Lookups!$A$1:$B$700,2,FALSE),"")</f>
        <v/>
      </c>
      <c r="Y208" t="str">
        <f>IFERROR(VLOOKUP(PRIORRESULTS!U207,Lookups!$A$1:$B$700,2,FALSE),"")</f>
        <v/>
      </c>
      <c r="Z208" t="str">
        <f>IFERROR(VLOOKUP(PRIORRESULTS!V207,Lookups!$A$1:$B$700,2,FALSE),"")</f>
        <v/>
      </c>
      <c r="AA208" t="str">
        <f>IFERROR(VLOOKUP(PRIORRESULTS!W207,Lookups!$A$1:$B$700,2,FALSE),"")</f>
        <v/>
      </c>
    </row>
    <row r="209" spans="1:27" x14ac:dyDescent="0.25">
      <c r="A209" t="str">
        <f>PRIORRESULTS!A208</f>
        <v>Lafferty, Leo</v>
      </c>
      <c r="B209" t="str">
        <f>PRIORRESULTS!B208</f>
        <v>10JNE</v>
      </c>
      <c r="C209" t="str">
        <f>PRIORRESULTS!C208</f>
        <v>M</v>
      </c>
      <c r="E209" s="55" t="str">
        <f>IFERROR(VLOOKUP(PRIORRESULTS!D208,Lookups!$A$1:$B$700,2,FALSE),"")</f>
        <v/>
      </c>
      <c r="F209" s="55" t="str">
        <f>IFERROR(VLOOKUP(PRIORRESULTS!E208,Lookups!$A$1:$B$700,2,FALSE),"")</f>
        <v/>
      </c>
      <c r="G209" s="55" t="str">
        <f>IFERROR(VLOOKUP(PRIORRESULTS!F208,Lookups!$A$1:$B$700,2,FALSE),"")</f>
        <v/>
      </c>
      <c r="H209" s="55" t="str">
        <f>IFERROR(VLOOKUP(PRIORRESULTS!G208,Lookups!$A$1:$B$700,2,FALSE),"")</f>
        <v/>
      </c>
      <c r="I209" s="55" t="str">
        <f>IFERROR(VLOOKUP(PRIORRESULTS!H208,Lookups!$A$1:$B$700,2,FALSE),"")</f>
        <v/>
      </c>
      <c r="J209" s="55" t="str">
        <f>IFERROR(VLOOKUP(PRIORRESULTS!I208,Lookups!$A$1:$B$700,2,FALSE),"")</f>
        <v/>
      </c>
      <c r="K209" s="55" t="str">
        <f>IFERROR(VLOOKUP(PRIORRESULTS!J208,Lookups!$A$1:$B$700,2,FALSE),"")</f>
        <v/>
      </c>
      <c r="L209" s="55" t="str">
        <f>IFERROR(VLOOKUP(PRIORRESULTS!K208,Lookups!$A$1:$B$700,2,FALSE),"")</f>
        <v/>
      </c>
      <c r="M209" s="55" t="str">
        <f>IFERROR(VLOOKUP(PRIORRESULTS!L208,Lookups!$A$1:$B$700,2,FALSE),"")</f>
        <v/>
      </c>
      <c r="N209" s="55">
        <f>IFERROR(VLOOKUP(PRIORRESULTS!M208,Lookups!$A$1:$B$700,2,FALSE),"")</f>
        <v>8</v>
      </c>
      <c r="O209" s="55" t="str">
        <f>IFERROR(VLOOKUP(PRIORRESULTS!N208,Lookups!$A$1:$B$700,2,FALSE),"")</f>
        <v/>
      </c>
      <c r="P209" s="55" t="str">
        <f>IFERROR(VLOOKUP(PRIORRESULTS!O208,Lookups!$A$1:$B$700,2,FALSE),"")</f>
        <v/>
      </c>
      <c r="Q209" s="562" t="str">
        <f>IFERROR(VLOOKUP(PRIORRESULTS!L208,Lookups!$A$1:$B$700,2,FALSE),"")</f>
        <v/>
      </c>
      <c r="R209">
        <f>IFERROR(VLOOKUP(PRIORRESULTS!M208,Lookups!$A$1:$B$700,2,FALSE),"")</f>
        <v>8</v>
      </c>
      <c r="S209" t="str">
        <f>IFERROR(VLOOKUP(PRIORRESULTS!N208,Lookups!$A$1:$B$700,2,FALSE),"")</f>
        <v/>
      </c>
      <c r="T209" t="str">
        <f>IFERROR(VLOOKUP(PRIORRESULTS!O208,Lookups!$A$1:$B$700,2,FALSE),"")</f>
        <v/>
      </c>
      <c r="U209" t="str">
        <f>IFERROR(VLOOKUP(PRIORRESULTS!P208,Lookups!$A$1:$B$700,2,FALSE),"")</f>
        <v/>
      </c>
      <c r="V209" t="str">
        <f>IFERROR(VLOOKUP(PRIORRESULTS!Q208,Lookups!$A$1:$B$700,2,FALSE),"")</f>
        <v/>
      </c>
      <c r="W209" t="str">
        <f>IFERROR(VLOOKUP(PRIORRESULTS!R208,Lookups!$A$1:$B$700,2,FALSE),"")</f>
        <v/>
      </c>
      <c r="X209" t="str">
        <f>IFERROR(VLOOKUP(PRIORRESULTS!S208,Lookups!$A$1:$B$700,2,FALSE),"")</f>
        <v/>
      </c>
      <c r="Y209" t="str">
        <f>IFERROR(VLOOKUP(PRIORRESULTS!U208,Lookups!$A$1:$B$700,2,FALSE),"")</f>
        <v/>
      </c>
      <c r="Z209" t="str">
        <f>IFERROR(VLOOKUP(PRIORRESULTS!V208,Lookups!$A$1:$B$700,2,FALSE),"")</f>
        <v/>
      </c>
      <c r="AA209" t="str">
        <f>IFERROR(VLOOKUP(PRIORRESULTS!W208,Lookups!$A$1:$B$700,2,FALSE),"")</f>
        <v/>
      </c>
    </row>
    <row r="210" spans="1:27" x14ac:dyDescent="0.25">
      <c r="A210" t="str">
        <f>PRIORRESULTS!A209</f>
        <v>Leadley, Harvey</v>
      </c>
      <c r="B210" t="str">
        <f>PRIORRESULTS!B209</f>
        <v>10EGQ</v>
      </c>
      <c r="C210" t="str">
        <f>PRIORRESULTS!C209</f>
        <v>M</v>
      </c>
      <c r="E210" s="55" t="str">
        <f>IFERROR(VLOOKUP(PRIORRESULTS!D209,Lookups!$A$1:$B$700,2,FALSE),"")</f>
        <v/>
      </c>
      <c r="F210" s="55" t="str">
        <f>IFERROR(VLOOKUP(PRIORRESULTS!E209,Lookups!$A$1:$B$700,2,FALSE),"")</f>
        <v/>
      </c>
      <c r="G210" s="55" t="str">
        <f>IFERROR(VLOOKUP(PRIORRESULTS!F209,Lookups!$A$1:$B$700,2,FALSE),"")</f>
        <v/>
      </c>
      <c r="H210" s="55" t="str">
        <f>IFERROR(VLOOKUP(PRIORRESULTS!G209,Lookups!$A$1:$B$700,2,FALSE),"")</f>
        <v/>
      </c>
      <c r="I210" s="55" t="str">
        <f>IFERROR(VLOOKUP(PRIORRESULTS!H209,Lookups!$A$1:$B$700,2,FALSE),"")</f>
        <v/>
      </c>
      <c r="J210" s="55" t="str">
        <f>IFERROR(VLOOKUP(PRIORRESULTS!I209,Lookups!$A$1:$B$700,2,FALSE),"")</f>
        <v/>
      </c>
      <c r="K210" s="55" t="str">
        <f>IFERROR(VLOOKUP(PRIORRESULTS!J209,Lookups!$A$1:$B$700,2,FALSE),"")</f>
        <v/>
      </c>
      <c r="L210" s="55" t="str">
        <f>IFERROR(VLOOKUP(PRIORRESULTS!K209,Lookups!$A$1:$B$700,2,FALSE),"")</f>
        <v/>
      </c>
      <c r="M210" s="55" t="str">
        <f>IFERROR(VLOOKUP(PRIORRESULTS!L209,Lookups!$A$1:$B$700,2,FALSE),"")</f>
        <v/>
      </c>
      <c r="N210" s="55">
        <f>IFERROR(VLOOKUP(PRIORRESULTS!M209,Lookups!$A$1:$B$700,2,FALSE),"")</f>
        <v>8</v>
      </c>
      <c r="O210" s="55" t="str">
        <f>IFERROR(VLOOKUP(PRIORRESULTS!N209,Lookups!$A$1:$B$700,2,FALSE),"")</f>
        <v/>
      </c>
      <c r="P210" s="55" t="str">
        <f>IFERROR(VLOOKUP(PRIORRESULTS!O209,Lookups!$A$1:$B$700,2,FALSE),"")</f>
        <v/>
      </c>
      <c r="Q210" s="562" t="str">
        <f>IFERROR(VLOOKUP(PRIORRESULTS!L209,Lookups!$A$1:$B$700,2,FALSE),"")</f>
        <v/>
      </c>
      <c r="R210">
        <f>IFERROR(VLOOKUP(PRIORRESULTS!M209,Lookups!$A$1:$B$700,2,FALSE),"")</f>
        <v>8</v>
      </c>
      <c r="S210" t="str">
        <f>IFERROR(VLOOKUP(PRIORRESULTS!N209,Lookups!$A$1:$B$700,2,FALSE),"")</f>
        <v/>
      </c>
      <c r="T210" t="str">
        <f>IFERROR(VLOOKUP(PRIORRESULTS!O209,Lookups!$A$1:$B$700,2,FALSE),"")</f>
        <v/>
      </c>
      <c r="U210" t="str">
        <f>IFERROR(VLOOKUP(PRIORRESULTS!P209,Lookups!$A$1:$B$700,2,FALSE),"")</f>
        <v/>
      </c>
      <c r="V210" t="str">
        <f>IFERROR(VLOOKUP(PRIORRESULTS!Q209,Lookups!$A$1:$B$700,2,FALSE),"")</f>
        <v/>
      </c>
      <c r="W210" t="str">
        <f>IFERROR(VLOOKUP(PRIORRESULTS!R209,Lookups!$A$1:$B$700,2,FALSE),"")</f>
        <v/>
      </c>
      <c r="X210" t="str">
        <f>IFERROR(VLOOKUP(PRIORRESULTS!S209,Lookups!$A$1:$B$700,2,FALSE),"")</f>
        <v/>
      </c>
      <c r="Y210" t="str">
        <f>IFERROR(VLOOKUP(PRIORRESULTS!U209,Lookups!$A$1:$B$700,2,FALSE),"")</f>
        <v/>
      </c>
      <c r="Z210" t="str">
        <f>IFERROR(VLOOKUP(PRIORRESULTS!V209,Lookups!$A$1:$B$700,2,FALSE),"")</f>
        <v/>
      </c>
      <c r="AA210" t="str">
        <f>IFERROR(VLOOKUP(PRIORRESULTS!W209,Lookups!$A$1:$B$700,2,FALSE),"")</f>
        <v/>
      </c>
    </row>
    <row r="211" spans="1:27" x14ac:dyDescent="0.25">
      <c r="A211" t="str">
        <f>PRIORRESULTS!A210</f>
        <v>McKinney, Esther</v>
      </c>
      <c r="B211" t="str">
        <f>PRIORRESULTS!B210</f>
        <v>10ZI</v>
      </c>
      <c r="C211" t="str">
        <f>PRIORRESULTS!C210</f>
        <v>F</v>
      </c>
      <c r="E211" s="55" t="str">
        <f>IFERROR(VLOOKUP(PRIORRESULTS!D210,Lookups!$A$1:$B$700,2,FALSE),"")</f>
        <v/>
      </c>
      <c r="F211" s="55" t="str">
        <f>IFERROR(VLOOKUP(PRIORRESULTS!E210,Lookups!$A$1:$B$700,2,FALSE),"")</f>
        <v/>
      </c>
      <c r="G211" s="55" t="str">
        <f>IFERROR(VLOOKUP(PRIORRESULTS!F210,Lookups!$A$1:$B$700,2,FALSE),"")</f>
        <v/>
      </c>
      <c r="H211" s="55" t="str">
        <f>IFERROR(VLOOKUP(PRIORRESULTS!G210,Lookups!$A$1:$B$700,2,FALSE),"")</f>
        <v/>
      </c>
      <c r="I211" s="55" t="str">
        <f>IFERROR(VLOOKUP(PRIORRESULTS!H210,Lookups!$A$1:$B$700,2,FALSE),"")</f>
        <v/>
      </c>
      <c r="J211" s="55" t="str">
        <f>IFERROR(VLOOKUP(PRIORRESULTS!I210,Lookups!$A$1:$B$700,2,FALSE),"")</f>
        <v/>
      </c>
      <c r="K211" s="55" t="str">
        <f>IFERROR(VLOOKUP(PRIORRESULTS!J210,Lookups!$A$1:$B$700,2,FALSE),"")</f>
        <v/>
      </c>
      <c r="L211" s="55" t="str">
        <f>IFERROR(VLOOKUP(PRIORRESULTS!K210,Lookups!$A$1:$B$700,2,FALSE),"")</f>
        <v/>
      </c>
      <c r="M211" s="55" t="str">
        <f>IFERROR(VLOOKUP(PRIORRESULTS!L210,Lookups!$A$1:$B$700,2,FALSE),"")</f>
        <v/>
      </c>
      <c r="N211" s="55">
        <f>IFERROR(VLOOKUP(PRIORRESULTS!M210,Lookups!$A$1:$B$700,2,FALSE),"")</f>
        <v>9</v>
      </c>
      <c r="O211" s="55" t="str">
        <f>IFERROR(VLOOKUP(PRIORRESULTS!N210,Lookups!$A$1:$B$700,2,FALSE),"")</f>
        <v/>
      </c>
      <c r="P211" s="55" t="str">
        <f>IFERROR(VLOOKUP(PRIORRESULTS!O210,Lookups!$A$1:$B$700,2,FALSE),"")</f>
        <v/>
      </c>
      <c r="Q211" s="562" t="str">
        <f>IFERROR(VLOOKUP(PRIORRESULTS!L210,Lookups!$A$1:$B$700,2,FALSE),"")</f>
        <v/>
      </c>
      <c r="R211">
        <f>IFERROR(VLOOKUP(PRIORRESULTS!M210,Lookups!$A$1:$B$700,2,FALSE),"")</f>
        <v>9</v>
      </c>
      <c r="S211" t="str">
        <f>IFERROR(VLOOKUP(PRIORRESULTS!N210,Lookups!$A$1:$B$700,2,FALSE),"")</f>
        <v/>
      </c>
      <c r="T211" t="str">
        <f>IFERROR(VLOOKUP(PRIORRESULTS!O210,Lookups!$A$1:$B$700,2,FALSE),"")</f>
        <v/>
      </c>
      <c r="U211" t="str">
        <f>IFERROR(VLOOKUP(PRIORRESULTS!P210,Lookups!$A$1:$B$700,2,FALSE),"")</f>
        <v/>
      </c>
      <c r="V211" t="str">
        <f>IFERROR(VLOOKUP(PRIORRESULTS!Q210,Lookups!$A$1:$B$700,2,FALSE),"")</f>
        <v/>
      </c>
      <c r="W211" t="str">
        <f>IFERROR(VLOOKUP(PRIORRESULTS!R210,Lookups!$A$1:$B$700,2,FALSE),"")</f>
        <v/>
      </c>
      <c r="X211" t="str">
        <f>IFERROR(VLOOKUP(PRIORRESULTS!S210,Lookups!$A$1:$B$700,2,FALSE),"")</f>
        <v/>
      </c>
      <c r="Y211" t="str">
        <f>IFERROR(VLOOKUP(PRIORRESULTS!U210,Lookups!$A$1:$B$700,2,FALSE),"")</f>
        <v/>
      </c>
      <c r="Z211" t="str">
        <f>IFERROR(VLOOKUP(PRIORRESULTS!V210,Lookups!$A$1:$B$700,2,FALSE),"")</f>
        <v/>
      </c>
      <c r="AA211" t="str">
        <f>IFERROR(VLOOKUP(PRIORRESULTS!W210,Lookups!$A$1:$B$700,2,FALSE),"")</f>
        <v/>
      </c>
    </row>
    <row r="212" spans="1:27" x14ac:dyDescent="0.25">
      <c r="A212" t="str">
        <f>PRIORRESULTS!A211</f>
        <v>Baxby, Maddison</v>
      </c>
      <c r="B212" t="str">
        <f>PRIORRESULTS!B211</f>
        <v>11MW</v>
      </c>
      <c r="C212" t="str">
        <f>PRIORRESULTS!C211</f>
        <v>F</v>
      </c>
      <c r="E212" s="55" t="str">
        <f>IFERROR(VLOOKUP(PRIORRESULTS!D211,Lookups!$A$1:$B$700,2,FALSE),"")</f>
        <v/>
      </c>
      <c r="F212" s="55" t="str">
        <f>IFERROR(VLOOKUP(PRIORRESULTS!E211,Lookups!$A$1:$B$700,2,FALSE),"")</f>
        <v/>
      </c>
      <c r="G212" s="55" t="str">
        <f>IFERROR(VLOOKUP(PRIORRESULTS!F211,Lookups!$A$1:$B$700,2,FALSE),"")</f>
        <v/>
      </c>
      <c r="H212" s="55" t="str">
        <f>IFERROR(VLOOKUP(PRIORRESULTS!G211,Lookups!$A$1:$B$700,2,FALSE),"")</f>
        <v/>
      </c>
      <c r="I212" s="55" t="str">
        <f>IFERROR(VLOOKUP(PRIORRESULTS!H211,Lookups!$A$1:$B$700,2,FALSE),"")</f>
        <v/>
      </c>
      <c r="J212" s="55" t="str">
        <f>IFERROR(VLOOKUP(PRIORRESULTS!I211,Lookups!$A$1:$B$700,2,FALSE),"")</f>
        <v/>
      </c>
      <c r="K212" s="55" t="str">
        <f>IFERROR(VLOOKUP(PRIORRESULTS!J211,Lookups!$A$1:$B$700,2,FALSE),"")</f>
        <v/>
      </c>
      <c r="L212" s="55" t="str">
        <f>IFERROR(VLOOKUP(PRIORRESULTS!K211,Lookups!$A$1:$B$700,2,FALSE),"")</f>
        <v/>
      </c>
      <c r="M212" s="55" t="str">
        <f>IFERROR(VLOOKUP(PRIORRESULTS!L211,Lookups!$A$1:$B$700,2,FALSE),"")</f>
        <v/>
      </c>
      <c r="N212" s="55" t="str">
        <f>IFERROR(VLOOKUP(PRIORRESULTS!M211,Lookups!$A$1:$B$700,2,FALSE),"")</f>
        <v/>
      </c>
      <c r="O212" s="55" t="str">
        <f>IFERROR(VLOOKUP(PRIORRESULTS!N211,Lookups!$A$1:$B$700,2,FALSE),"")</f>
        <v/>
      </c>
      <c r="P212" s="55">
        <f>IFERROR(VLOOKUP(PRIORRESULTS!O211,Lookups!$A$1:$B$700,2,FALSE),"")</f>
        <v>7</v>
      </c>
      <c r="Q212" s="562" t="str">
        <f>IFERROR(VLOOKUP(PRIORRESULTS!L211,Lookups!$A$1:$B$700,2,FALSE),"")</f>
        <v/>
      </c>
      <c r="R212" t="str">
        <f>IFERROR(VLOOKUP(PRIORRESULTS!M211,Lookups!$A$1:$B$700,2,FALSE),"")</f>
        <v/>
      </c>
      <c r="S212" t="str">
        <f>IFERROR(VLOOKUP(PRIORRESULTS!N211,Lookups!$A$1:$B$700,2,FALSE),"")</f>
        <v/>
      </c>
      <c r="T212">
        <f>IFERROR(VLOOKUP(PRIORRESULTS!O211,Lookups!$A$1:$B$700,2,FALSE),"")</f>
        <v>7</v>
      </c>
      <c r="U212" t="str">
        <f>IFERROR(VLOOKUP(PRIORRESULTS!P211,Lookups!$A$1:$B$700,2,FALSE),"")</f>
        <v/>
      </c>
      <c r="V212" t="str">
        <f>IFERROR(VLOOKUP(PRIORRESULTS!Q211,Lookups!$A$1:$B$700,2,FALSE),"")</f>
        <v/>
      </c>
      <c r="W212" t="str">
        <f>IFERROR(VLOOKUP(PRIORRESULTS!R211,Lookups!$A$1:$B$700,2,FALSE),"")</f>
        <v/>
      </c>
      <c r="X212" t="str">
        <f>IFERROR(VLOOKUP(PRIORRESULTS!S211,Lookups!$A$1:$B$700,2,FALSE),"")</f>
        <v/>
      </c>
      <c r="Y212" t="str">
        <f>IFERROR(VLOOKUP(PRIORRESULTS!U211,Lookups!$A$1:$B$700,2,FALSE),"")</f>
        <v/>
      </c>
      <c r="Z212" t="str">
        <f>IFERROR(VLOOKUP(PRIORRESULTS!V211,Lookups!$A$1:$B$700,2,FALSE),"")</f>
        <v/>
      </c>
      <c r="AA212" t="str">
        <f>IFERROR(VLOOKUP(PRIORRESULTS!W211,Lookups!$A$1:$B$700,2,FALSE),"")</f>
        <v/>
      </c>
    </row>
    <row r="213" spans="1:27" x14ac:dyDescent="0.25">
      <c r="A213" t="str">
        <f>PRIORRESULTS!A212</f>
        <v>Flint, Amber</v>
      </c>
      <c r="B213" t="str">
        <f>PRIORRESULTS!B212</f>
        <v>11KBA</v>
      </c>
      <c r="C213" t="str">
        <f>PRIORRESULTS!C212</f>
        <v>F</v>
      </c>
      <c r="E213" s="55" t="str">
        <f>IFERROR(VLOOKUP(PRIORRESULTS!D212,Lookups!$A$1:$B$700,2,FALSE),"")</f>
        <v/>
      </c>
      <c r="F213" s="55" t="str">
        <f>IFERROR(VLOOKUP(PRIORRESULTS!E212,Lookups!$A$1:$B$700,2,FALSE),"")</f>
        <v/>
      </c>
      <c r="G213" s="55" t="str">
        <f>IFERROR(VLOOKUP(PRIORRESULTS!F212,Lookups!$A$1:$B$700,2,FALSE),"")</f>
        <v/>
      </c>
      <c r="H213" s="55" t="str">
        <f>IFERROR(VLOOKUP(PRIORRESULTS!G212,Lookups!$A$1:$B$700,2,FALSE),"")</f>
        <v/>
      </c>
      <c r="I213" s="55" t="str">
        <f>IFERROR(VLOOKUP(PRIORRESULTS!H212,Lookups!$A$1:$B$700,2,FALSE),"")</f>
        <v/>
      </c>
      <c r="J213" s="55" t="str">
        <f>IFERROR(VLOOKUP(PRIORRESULTS!I212,Lookups!$A$1:$B$700,2,FALSE),"")</f>
        <v/>
      </c>
      <c r="K213" s="55" t="str">
        <f>IFERROR(VLOOKUP(PRIORRESULTS!J212,Lookups!$A$1:$B$700,2,FALSE),"")</f>
        <v/>
      </c>
      <c r="L213" s="55" t="str">
        <f>IFERROR(VLOOKUP(PRIORRESULTS!K212,Lookups!$A$1:$B$700,2,FALSE),"")</f>
        <v/>
      </c>
      <c r="M213" s="55" t="str">
        <f>IFERROR(VLOOKUP(PRIORRESULTS!L212,Lookups!$A$1:$B$700,2,FALSE),"")</f>
        <v/>
      </c>
      <c r="N213" s="55" t="str">
        <f>IFERROR(VLOOKUP(PRIORRESULTS!M212,Lookups!$A$1:$B$700,2,FALSE),"")</f>
        <v/>
      </c>
      <c r="O213" s="55" t="str">
        <f>IFERROR(VLOOKUP(PRIORRESULTS!N212,Lookups!$A$1:$B$700,2,FALSE),"")</f>
        <v/>
      </c>
      <c r="P213" s="55">
        <f>IFERROR(VLOOKUP(PRIORRESULTS!O212,Lookups!$A$1:$B$700,2,FALSE),"")</f>
        <v>7</v>
      </c>
      <c r="Q213" s="562" t="str">
        <f>IFERROR(VLOOKUP(PRIORRESULTS!L212,Lookups!$A$1:$B$700,2,FALSE),"")</f>
        <v/>
      </c>
      <c r="R213" t="str">
        <f>IFERROR(VLOOKUP(PRIORRESULTS!M212,Lookups!$A$1:$B$700,2,FALSE),"")</f>
        <v/>
      </c>
      <c r="S213" t="str">
        <f>IFERROR(VLOOKUP(PRIORRESULTS!N212,Lookups!$A$1:$B$700,2,FALSE),"")</f>
        <v/>
      </c>
      <c r="T213">
        <f>IFERROR(VLOOKUP(PRIORRESULTS!O212,Lookups!$A$1:$B$700,2,FALSE),"")</f>
        <v>7</v>
      </c>
      <c r="U213" t="str">
        <f>IFERROR(VLOOKUP(PRIORRESULTS!P212,Lookups!$A$1:$B$700,2,FALSE),"")</f>
        <v/>
      </c>
      <c r="V213" t="str">
        <f>IFERROR(VLOOKUP(PRIORRESULTS!Q212,Lookups!$A$1:$B$700,2,FALSE),"")</f>
        <v/>
      </c>
      <c r="W213" t="str">
        <f>IFERROR(VLOOKUP(PRIORRESULTS!R212,Lookups!$A$1:$B$700,2,FALSE),"")</f>
        <v/>
      </c>
      <c r="X213" t="str">
        <f>IFERROR(VLOOKUP(PRIORRESULTS!S212,Lookups!$A$1:$B$700,2,FALSE),"")</f>
        <v/>
      </c>
      <c r="Y213" t="str">
        <f>IFERROR(VLOOKUP(PRIORRESULTS!U212,Lookups!$A$1:$B$700,2,FALSE),"")</f>
        <v/>
      </c>
      <c r="Z213" t="str">
        <f>IFERROR(VLOOKUP(PRIORRESULTS!V212,Lookups!$A$1:$B$700,2,FALSE),"")</f>
        <v/>
      </c>
      <c r="AA213" t="str">
        <f>IFERROR(VLOOKUP(PRIORRESULTS!W212,Lookups!$A$1:$B$700,2,FALSE),"")</f>
        <v/>
      </c>
    </row>
    <row r="214" spans="1:27" x14ac:dyDescent="0.25">
      <c r="A214" t="str">
        <f>PRIORRESULTS!A213</f>
        <v>Reimmer, Pauline</v>
      </c>
      <c r="B214" t="str">
        <f>PRIORRESULTS!B213</f>
        <v>11YP</v>
      </c>
      <c r="C214" t="str">
        <f>PRIORRESULTS!C213</f>
        <v>F</v>
      </c>
      <c r="E214" s="55" t="str">
        <f>IFERROR(VLOOKUP(PRIORRESULTS!D213,Lookups!$A$1:$B$700,2,FALSE),"")</f>
        <v/>
      </c>
      <c r="F214" s="55" t="str">
        <f>IFERROR(VLOOKUP(PRIORRESULTS!E213,Lookups!$A$1:$B$700,2,FALSE),"")</f>
        <v/>
      </c>
      <c r="G214" s="55" t="str">
        <f>IFERROR(VLOOKUP(PRIORRESULTS!F213,Lookups!$A$1:$B$700,2,FALSE),"")</f>
        <v/>
      </c>
      <c r="H214" s="55" t="str">
        <f>IFERROR(VLOOKUP(PRIORRESULTS!G213,Lookups!$A$1:$B$700,2,FALSE),"")</f>
        <v/>
      </c>
      <c r="I214" s="55" t="str">
        <f>IFERROR(VLOOKUP(PRIORRESULTS!H213,Lookups!$A$1:$B$700,2,FALSE),"")</f>
        <v/>
      </c>
      <c r="J214" s="55" t="str">
        <f>IFERROR(VLOOKUP(PRIORRESULTS!I213,Lookups!$A$1:$B$700,2,FALSE),"")</f>
        <v/>
      </c>
      <c r="K214" s="55" t="str">
        <f>IFERROR(VLOOKUP(PRIORRESULTS!J213,Lookups!$A$1:$B$700,2,FALSE),"")</f>
        <v/>
      </c>
      <c r="L214" s="55" t="str">
        <f>IFERROR(VLOOKUP(PRIORRESULTS!K213,Lookups!$A$1:$B$700,2,FALSE),"")</f>
        <v/>
      </c>
      <c r="M214" s="55" t="str">
        <f>IFERROR(VLOOKUP(PRIORRESULTS!L213,Lookups!$A$1:$B$700,2,FALSE),"")</f>
        <v/>
      </c>
      <c r="N214" s="55" t="str">
        <f>IFERROR(VLOOKUP(PRIORRESULTS!M213,Lookups!$A$1:$B$700,2,FALSE),"")</f>
        <v/>
      </c>
      <c r="O214" s="55" t="str">
        <f>IFERROR(VLOOKUP(PRIORRESULTS!N213,Lookups!$A$1:$B$700,2,FALSE),"")</f>
        <v/>
      </c>
      <c r="P214" s="55">
        <f>IFERROR(VLOOKUP(PRIORRESULTS!O213,Lookups!$A$1:$B$700,2,FALSE),"")</f>
        <v>7</v>
      </c>
      <c r="Q214" s="562" t="str">
        <f>IFERROR(VLOOKUP(PRIORRESULTS!L213,Lookups!$A$1:$B$700,2,FALSE),"")</f>
        <v/>
      </c>
      <c r="R214" t="str">
        <f>IFERROR(VLOOKUP(PRIORRESULTS!M213,Lookups!$A$1:$B$700,2,FALSE),"")</f>
        <v/>
      </c>
      <c r="S214" t="str">
        <f>IFERROR(VLOOKUP(PRIORRESULTS!N213,Lookups!$A$1:$B$700,2,FALSE),"")</f>
        <v/>
      </c>
      <c r="T214">
        <f>IFERROR(VLOOKUP(PRIORRESULTS!O213,Lookups!$A$1:$B$700,2,FALSE),"")</f>
        <v>7</v>
      </c>
      <c r="U214" t="str">
        <f>IFERROR(VLOOKUP(PRIORRESULTS!P213,Lookups!$A$1:$B$700,2,FALSE),"")</f>
        <v/>
      </c>
      <c r="V214" t="str">
        <f>IFERROR(VLOOKUP(PRIORRESULTS!Q213,Lookups!$A$1:$B$700,2,FALSE),"")</f>
        <v/>
      </c>
      <c r="W214" t="str">
        <f>IFERROR(VLOOKUP(PRIORRESULTS!R213,Lookups!$A$1:$B$700,2,FALSE),"")</f>
        <v/>
      </c>
      <c r="X214" t="str">
        <f>IFERROR(VLOOKUP(PRIORRESULTS!S213,Lookups!$A$1:$B$700,2,FALSE),"")</f>
        <v/>
      </c>
      <c r="Y214" t="str">
        <f>IFERROR(VLOOKUP(PRIORRESULTS!U213,Lookups!$A$1:$B$700,2,FALSE),"")</f>
        <v/>
      </c>
      <c r="Z214" t="str">
        <f>IFERROR(VLOOKUP(PRIORRESULTS!V213,Lookups!$A$1:$B$700,2,FALSE),"")</f>
        <v/>
      </c>
      <c r="AA214" t="str">
        <f>IFERROR(VLOOKUP(PRIORRESULTS!W213,Lookups!$A$1:$B$700,2,FALSE),"")</f>
        <v/>
      </c>
    </row>
    <row r="215" spans="1:27" x14ac:dyDescent="0.25">
      <c r="A215" t="str">
        <f>PRIORRESULTS!A214</f>
        <v>Boby, Nimisha</v>
      </c>
      <c r="B215" t="str">
        <f>PRIORRESULTS!B214</f>
        <v>11ET</v>
      </c>
      <c r="C215" t="str">
        <f>PRIORRESULTS!C214</f>
        <v>F</v>
      </c>
      <c r="E215" s="55" t="str">
        <f>IFERROR(VLOOKUP(PRIORRESULTS!D214,Lookups!$A$1:$B$700,2,FALSE),"")</f>
        <v/>
      </c>
      <c r="F215" s="55" t="str">
        <f>IFERROR(VLOOKUP(PRIORRESULTS!E214,Lookups!$A$1:$B$700,2,FALSE),"")</f>
        <v/>
      </c>
      <c r="G215" s="55" t="str">
        <f>IFERROR(VLOOKUP(PRIORRESULTS!F214,Lookups!$A$1:$B$700,2,FALSE),"")</f>
        <v/>
      </c>
      <c r="H215" s="55" t="str">
        <f>IFERROR(VLOOKUP(PRIORRESULTS!G214,Lookups!$A$1:$B$700,2,FALSE),"")</f>
        <v/>
      </c>
      <c r="I215" s="55" t="str">
        <f>IFERROR(VLOOKUP(PRIORRESULTS!H214,Lookups!$A$1:$B$700,2,FALSE),"")</f>
        <v/>
      </c>
      <c r="J215" s="55" t="str">
        <f>IFERROR(VLOOKUP(PRIORRESULTS!I214,Lookups!$A$1:$B$700,2,FALSE),"")</f>
        <v/>
      </c>
      <c r="K215" s="55" t="str">
        <f>IFERROR(VLOOKUP(PRIORRESULTS!J214,Lookups!$A$1:$B$700,2,FALSE),"")</f>
        <v/>
      </c>
      <c r="L215" s="55" t="str">
        <f>IFERROR(VLOOKUP(PRIORRESULTS!K214,Lookups!$A$1:$B$700,2,FALSE),"")</f>
        <v/>
      </c>
      <c r="M215" s="55" t="str">
        <f>IFERROR(VLOOKUP(PRIORRESULTS!L214,Lookups!$A$1:$B$700,2,FALSE),"")</f>
        <v/>
      </c>
      <c r="N215" s="55" t="str">
        <f>IFERROR(VLOOKUP(PRIORRESULTS!M214,Lookups!$A$1:$B$700,2,FALSE),"")</f>
        <v/>
      </c>
      <c r="O215" s="55" t="str">
        <f>IFERROR(VLOOKUP(PRIORRESULTS!N214,Lookups!$A$1:$B$700,2,FALSE),"")</f>
        <v/>
      </c>
      <c r="P215" s="55">
        <f>IFERROR(VLOOKUP(PRIORRESULTS!O214,Lookups!$A$1:$B$700,2,FALSE),"")</f>
        <v>8.5</v>
      </c>
      <c r="Q215" s="562" t="str">
        <f>IFERROR(VLOOKUP(PRIORRESULTS!L214,Lookups!$A$1:$B$700,2,FALSE),"")</f>
        <v/>
      </c>
      <c r="R215" t="str">
        <f>IFERROR(VLOOKUP(PRIORRESULTS!M214,Lookups!$A$1:$B$700,2,FALSE),"")</f>
        <v/>
      </c>
      <c r="S215" t="str">
        <f>IFERROR(VLOOKUP(PRIORRESULTS!N214,Lookups!$A$1:$B$700,2,FALSE),"")</f>
        <v/>
      </c>
      <c r="T215">
        <f>IFERROR(VLOOKUP(PRIORRESULTS!O214,Lookups!$A$1:$B$700,2,FALSE),"")</f>
        <v>8.5</v>
      </c>
      <c r="U215" t="str">
        <f>IFERROR(VLOOKUP(PRIORRESULTS!P214,Lookups!$A$1:$B$700,2,FALSE),"")</f>
        <v/>
      </c>
      <c r="V215" t="str">
        <f>IFERROR(VLOOKUP(PRIORRESULTS!Q214,Lookups!$A$1:$B$700,2,FALSE),"")</f>
        <v/>
      </c>
      <c r="W215" t="str">
        <f>IFERROR(VLOOKUP(PRIORRESULTS!R214,Lookups!$A$1:$B$700,2,FALSE),"")</f>
        <v/>
      </c>
      <c r="X215" t="str">
        <f>IFERROR(VLOOKUP(PRIORRESULTS!S214,Lookups!$A$1:$B$700,2,FALSE),"")</f>
        <v/>
      </c>
      <c r="Y215" t="str">
        <f>IFERROR(VLOOKUP(PRIORRESULTS!U214,Lookups!$A$1:$B$700,2,FALSE),"")</f>
        <v/>
      </c>
      <c r="Z215" t="str">
        <f>IFERROR(VLOOKUP(PRIORRESULTS!V214,Lookups!$A$1:$B$700,2,FALSE),"")</f>
        <v/>
      </c>
      <c r="AA215" t="str">
        <f>IFERROR(VLOOKUP(PRIORRESULTS!W214,Lookups!$A$1:$B$700,2,FALSE),"")</f>
        <v/>
      </c>
    </row>
    <row r="216" spans="1:27" x14ac:dyDescent="0.25">
      <c r="A216" t="str">
        <f>PRIORRESULTS!A215</f>
        <v>Hussain, Falak</v>
      </c>
      <c r="B216" t="str">
        <f>PRIORRESULTS!B215</f>
        <v>11BJM</v>
      </c>
      <c r="C216" t="str">
        <f>PRIORRESULTS!C215</f>
        <v>F</v>
      </c>
      <c r="E216" s="55" t="str">
        <f>IFERROR(VLOOKUP(PRIORRESULTS!D215,Lookups!$A$1:$B$700,2,FALSE),"")</f>
        <v/>
      </c>
      <c r="F216" s="55" t="str">
        <f>IFERROR(VLOOKUP(PRIORRESULTS!E215,Lookups!$A$1:$B$700,2,FALSE),"")</f>
        <v/>
      </c>
      <c r="G216" s="55" t="str">
        <f>IFERROR(VLOOKUP(PRIORRESULTS!F215,Lookups!$A$1:$B$700,2,FALSE),"")</f>
        <v/>
      </c>
      <c r="H216" s="55" t="str">
        <f>IFERROR(VLOOKUP(PRIORRESULTS!G215,Lookups!$A$1:$B$700,2,FALSE),"")</f>
        <v/>
      </c>
      <c r="I216" s="55" t="str">
        <f>IFERROR(VLOOKUP(PRIORRESULTS!H215,Lookups!$A$1:$B$700,2,FALSE),"")</f>
        <v/>
      </c>
      <c r="J216" s="55" t="str">
        <f>IFERROR(VLOOKUP(PRIORRESULTS!I215,Lookups!$A$1:$B$700,2,FALSE),"")</f>
        <v/>
      </c>
      <c r="K216" s="55" t="str">
        <f>IFERROR(VLOOKUP(PRIORRESULTS!J215,Lookups!$A$1:$B$700,2,FALSE),"")</f>
        <v/>
      </c>
      <c r="L216" s="55" t="str">
        <f>IFERROR(VLOOKUP(PRIORRESULTS!K215,Lookups!$A$1:$B$700,2,FALSE),"")</f>
        <v/>
      </c>
      <c r="M216" s="55" t="str">
        <f>IFERROR(VLOOKUP(PRIORRESULTS!L215,Lookups!$A$1:$B$700,2,FALSE),"")</f>
        <v/>
      </c>
      <c r="N216" s="55" t="str">
        <f>IFERROR(VLOOKUP(PRIORRESULTS!M215,Lookups!$A$1:$B$700,2,FALSE),"")</f>
        <v/>
      </c>
      <c r="O216" s="55" t="str">
        <f>IFERROR(VLOOKUP(PRIORRESULTS!N215,Lookups!$A$1:$B$700,2,FALSE),"")</f>
        <v/>
      </c>
      <c r="P216" s="55">
        <f>IFERROR(VLOOKUP(PRIORRESULTS!O215,Lookups!$A$1:$B$700,2,FALSE),"")</f>
        <v>8.5</v>
      </c>
      <c r="Q216" s="562" t="str">
        <f>IFERROR(VLOOKUP(PRIORRESULTS!L215,Lookups!$A$1:$B$700,2,FALSE),"")</f>
        <v/>
      </c>
      <c r="R216" t="str">
        <f>IFERROR(VLOOKUP(PRIORRESULTS!M215,Lookups!$A$1:$B$700,2,FALSE),"")</f>
        <v/>
      </c>
      <c r="S216" t="str">
        <f>IFERROR(VLOOKUP(PRIORRESULTS!N215,Lookups!$A$1:$B$700,2,FALSE),"")</f>
        <v/>
      </c>
      <c r="T216">
        <f>IFERROR(VLOOKUP(PRIORRESULTS!O215,Lookups!$A$1:$B$700,2,FALSE),"")</f>
        <v>8.5</v>
      </c>
      <c r="U216" t="str">
        <f>IFERROR(VLOOKUP(PRIORRESULTS!P215,Lookups!$A$1:$B$700,2,FALSE),"")</f>
        <v/>
      </c>
      <c r="V216" t="str">
        <f>IFERROR(VLOOKUP(PRIORRESULTS!Q215,Lookups!$A$1:$B$700,2,FALSE),"")</f>
        <v/>
      </c>
      <c r="W216" t="str">
        <f>IFERROR(VLOOKUP(PRIORRESULTS!R215,Lookups!$A$1:$B$700,2,FALSE),"")</f>
        <v/>
      </c>
      <c r="X216" t="str">
        <f>IFERROR(VLOOKUP(PRIORRESULTS!S215,Lookups!$A$1:$B$700,2,FALSE),"")</f>
        <v/>
      </c>
      <c r="Y216" t="str">
        <f>IFERROR(VLOOKUP(PRIORRESULTS!U215,Lookups!$A$1:$B$700,2,FALSE),"")</f>
        <v/>
      </c>
      <c r="Z216" t="str">
        <f>IFERROR(VLOOKUP(PRIORRESULTS!V215,Lookups!$A$1:$B$700,2,FALSE),"")</f>
        <v/>
      </c>
      <c r="AA216" t="str">
        <f>IFERROR(VLOOKUP(PRIORRESULTS!W215,Lookups!$A$1:$B$700,2,FALSE),"")</f>
        <v/>
      </c>
    </row>
    <row r="217" spans="1:27" x14ac:dyDescent="0.25">
      <c r="A217" t="str">
        <f>PRIORRESULTS!A216</f>
        <v>Kozlowska, Zuzanna</v>
      </c>
      <c r="B217" t="str">
        <f>PRIORRESULTS!B216</f>
        <v>11BJM</v>
      </c>
      <c r="C217" t="str">
        <f>PRIORRESULTS!C216</f>
        <v>F</v>
      </c>
      <c r="E217" s="55" t="str">
        <f>IFERROR(VLOOKUP(PRIORRESULTS!D216,Lookups!$A$1:$B$700,2,FALSE),"")</f>
        <v/>
      </c>
      <c r="F217" s="55" t="str">
        <f>IFERROR(VLOOKUP(PRIORRESULTS!E216,Lookups!$A$1:$B$700,2,FALSE),"")</f>
        <v/>
      </c>
      <c r="G217" s="55" t="str">
        <f>IFERROR(VLOOKUP(PRIORRESULTS!F216,Lookups!$A$1:$B$700,2,FALSE),"")</f>
        <v/>
      </c>
      <c r="H217" s="55" t="str">
        <f>IFERROR(VLOOKUP(PRIORRESULTS!G216,Lookups!$A$1:$B$700,2,FALSE),"")</f>
        <v/>
      </c>
      <c r="I217" s="55" t="str">
        <f>IFERROR(VLOOKUP(PRIORRESULTS!H216,Lookups!$A$1:$B$700,2,FALSE),"")</f>
        <v/>
      </c>
      <c r="J217" s="55" t="str">
        <f>IFERROR(VLOOKUP(PRIORRESULTS!I216,Lookups!$A$1:$B$700,2,FALSE),"")</f>
        <v/>
      </c>
      <c r="K217" s="55" t="str">
        <f>IFERROR(VLOOKUP(PRIORRESULTS!J216,Lookups!$A$1:$B$700,2,FALSE),"")</f>
        <v/>
      </c>
      <c r="L217" s="55" t="str">
        <f>IFERROR(VLOOKUP(PRIORRESULTS!K216,Lookups!$A$1:$B$700,2,FALSE),"")</f>
        <v/>
      </c>
      <c r="M217" s="55" t="str">
        <f>IFERROR(VLOOKUP(PRIORRESULTS!L216,Lookups!$A$1:$B$700,2,FALSE),"")</f>
        <v/>
      </c>
      <c r="N217" s="55" t="str">
        <f>IFERROR(VLOOKUP(PRIORRESULTS!M216,Lookups!$A$1:$B$700,2,FALSE),"")</f>
        <v/>
      </c>
      <c r="O217" s="55" t="str">
        <f>IFERROR(VLOOKUP(PRIORRESULTS!N216,Lookups!$A$1:$B$700,2,FALSE),"")</f>
        <v/>
      </c>
      <c r="P217" s="55">
        <f>IFERROR(VLOOKUP(PRIORRESULTS!O216,Lookups!$A$1:$B$700,2,FALSE),"")</f>
        <v>8.5</v>
      </c>
      <c r="Q217" s="562" t="str">
        <f>IFERROR(VLOOKUP(PRIORRESULTS!L216,Lookups!$A$1:$B$700,2,FALSE),"")</f>
        <v/>
      </c>
      <c r="R217" t="str">
        <f>IFERROR(VLOOKUP(PRIORRESULTS!M216,Lookups!$A$1:$B$700,2,FALSE),"")</f>
        <v/>
      </c>
      <c r="S217" t="str">
        <f>IFERROR(VLOOKUP(PRIORRESULTS!N216,Lookups!$A$1:$B$700,2,FALSE),"")</f>
        <v/>
      </c>
      <c r="T217">
        <f>IFERROR(VLOOKUP(PRIORRESULTS!O216,Lookups!$A$1:$B$700,2,FALSE),"")</f>
        <v>8.5</v>
      </c>
      <c r="U217" t="str">
        <f>IFERROR(VLOOKUP(PRIORRESULTS!P216,Lookups!$A$1:$B$700,2,FALSE),"")</f>
        <v/>
      </c>
      <c r="V217" t="str">
        <f>IFERROR(VLOOKUP(PRIORRESULTS!Q216,Lookups!$A$1:$B$700,2,FALSE),"")</f>
        <v/>
      </c>
      <c r="W217" t="str">
        <f>IFERROR(VLOOKUP(PRIORRESULTS!R216,Lookups!$A$1:$B$700,2,FALSE),"")</f>
        <v/>
      </c>
      <c r="X217" t="str">
        <f>IFERROR(VLOOKUP(PRIORRESULTS!S216,Lookups!$A$1:$B$700,2,FALSE),"")</f>
        <v/>
      </c>
      <c r="Y217" t="str">
        <f>IFERROR(VLOOKUP(PRIORRESULTS!U216,Lookups!$A$1:$B$700,2,FALSE),"")</f>
        <v/>
      </c>
      <c r="Z217" t="str">
        <f>IFERROR(VLOOKUP(PRIORRESULTS!V216,Lookups!$A$1:$B$700,2,FALSE),"")</f>
        <v/>
      </c>
      <c r="AA217" t="str">
        <f>IFERROR(VLOOKUP(PRIORRESULTS!W216,Lookups!$A$1:$B$700,2,FALSE),"")</f>
        <v/>
      </c>
    </row>
    <row r="218" spans="1:27" x14ac:dyDescent="0.25">
      <c r="A218" t="str">
        <f>PRIORRESULTS!A217</f>
        <v>Dessey, Segen</v>
      </c>
      <c r="B218" t="str">
        <f>PRIORRESULTS!B217</f>
        <v>11MM</v>
      </c>
      <c r="C218" t="str">
        <f>PRIORRESULTS!C217</f>
        <v>F</v>
      </c>
      <c r="E218" s="55" t="str">
        <f>IFERROR(VLOOKUP(PRIORRESULTS!D217,Lookups!$A$1:$B$700,2,FALSE),"")</f>
        <v/>
      </c>
      <c r="F218" s="55" t="str">
        <f>IFERROR(VLOOKUP(PRIORRESULTS!E217,Lookups!$A$1:$B$700,2,FALSE),"")</f>
        <v/>
      </c>
      <c r="G218" s="55" t="str">
        <f>IFERROR(VLOOKUP(PRIORRESULTS!F217,Lookups!$A$1:$B$700,2,FALSE),"")</f>
        <v/>
      </c>
      <c r="H218" s="55" t="str">
        <f>IFERROR(VLOOKUP(PRIORRESULTS!G217,Lookups!$A$1:$B$700,2,FALSE),"")</f>
        <v/>
      </c>
      <c r="I218" s="55" t="str">
        <f>IFERROR(VLOOKUP(PRIORRESULTS!H217,Lookups!$A$1:$B$700,2,FALSE),"")</f>
        <v/>
      </c>
      <c r="J218" s="55" t="str">
        <f>IFERROR(VLOOKUP(PRIORRESULTS!I217,Lookups!$A$1:$B$700,2,FALSE),"")</f>
        <v/>
      </c>
      <c r="K218" s="55" t="str">
        <f>IFERROR(VLOOKUP(PRIORRESULTS!J217,Lookups!$A$1:$B$700,2,FALSE),"")</f>
        <v/>
      </c>
      <c r="L218" s="55" t="str">
        <f>IFERROR(VLOOKUP(PRIORRESULTS!K217,Lookups!$A$1:$B$700,2,FALSE),"")</f>
        <v/>
      </c>
      <c r="M218" s="55" t="str">
        <f>IFERROR(VLOOKUP(PRIORRESULTS!L217,Lookups!$A$1:$B$700,2,FALSE),"")</f>
        <v/>
      </c>
      <c r="N218" s="55" t="str">
        <f>IFERROR(VLOOKUP(PRIORRESULTS!M217,Lookups!$A$1:$B$700,2,FALSE),"")</f>
        <v/>
      </c>
      <c r="O218" s="55" t="str">
        <f>IFERROR(VLOOKUP(PRIORRESULTS!N217,Lookups!$A$1:$B$700,2,FALSE),"")</f>
        <v/>
      </c>
      <c r="P218" s="55">
        <f>IFERROR(VLOOKUP(PRIORRESULTS!O217,Lookups!$A$1:$B$700,2,FALSE),"")</f>
        <v>4</v>
      </c>
      <c r="Q218" s="562" t="str">
        <f>IFERROR(VLOOKUP(PRIORRESULTS!L217,Lookups!$A$1:$B$700,2,FALSE),"")</f>
        <v/>
      </c>
      <c r="R218" t="str">
        <f>IFERROR(VLOOKUP(PRIORRESULTS!M217,Lookups!$A$1:$B$700,2,FALSE),"")</f>
        <v/>
      </c>
      <c r="S218" t="str">
        <f>IFERROR(VLOOKUP(PRIORRESULTS!N217,Lookups!$A$1:$B$700,2,FALSE),"")</f>
        <v/>
      </c>
      <c r="T218">
        <f>IFERROR(VLOOKUP(PRIORRESULTS!O217,Lookups!$A$1:$B$700,2,FALSE),"")</f>
        <v>4</v>
      </c>
      <c r="U218" t="str">
        <f>IFERROR(VLOOKUP(PRIORRESULTS!P217,Lookups!$A$1:$B$700,2,FALSE),"")</f>
        <v/>
      </c>
      <c r="V218" t="str">
        <f>IFERROR(VLOOKUP(PRIORRESULTS!Q217,Lookups!$A$1:$B$700,2,FALSE),"")</f>
        <v/>
      </c>
      <c r="W218" t="str">
        <f>IFERROR(VLOOKUP(PRIORRESULTS!R217,Lookups!$A$1:$B$700,2,FALSE),"")</f>
        <v/>
      </c>
      <c r="X218" t="str">
        <f>IFERROR(VLOOKUP(PRIORRESULTS!S217,Lookups!$A$1:$B$700,2,FALSE),"")</f>
        <v/>
      </c>
      <c r="Y218" t="str">
        <f>IFERROR(VLOOKUP(PRIORRESULTS!U217,Lookups!$A$1:$B$700,2,FALSE),"")</f>
        <v/>
      </c>
      <c r="Z218" t="str">
        <f>IFERROR(VLOOKUP(PRIORRESULTS!V217,Lookups!$A$1:$B$700,2,FALSE),"")</f>
        <v/>
      </c>
      <c r="AA218" t="str">
        <f>IFERROR(VLOOKUP(PRIORRESULTS!W217,Lookups!$A$1:$B$700,2,FALSE),"")</f>
        <v/>
      </c>
    </row>
    <row r="219" spans="1:27" x14ac:dyDescent="0.25">
      <c r="A219" t="str">
        <f>PRIORRESULTS!A218</f>
        <v>Atkinson, Declan</v>
      </c>
      <c r="B219" t="str">
        <f>PRIORRESULTS!B218</f>
        <v>10JNE</v>
      </c>
      <c r="C219" t="str">
        <f>PRIORRESULTS!C218</f>
        <v>M</v>
      </c>
      <c r="E219" s="55" t="str">
        <f>IFERROR(VLOOKUP(PRIORRESULTS!D218,Lookups!$A$1:$B$700,2,FALSE),"")</f>
        <v/>
      </c>
      <c r="F219" s="55" t="str">
        <f>IFERROR(VLOOKUP(PRIORRESULTS!E218,Lookups!$A$1:$B$700,2,FALSE),"")</f>
        <v/>
      </c>
      <c r="G219" s="55" t="str">
        <f>IFERROR(VLOOKUP(PRIORRESULTS!F218,Lookups!$A$1:$B$700,2,FALSE),"")</f>
        <v/>
      </c>
      <c r="H219" s="55" t="str">
        <f>IFERROR(VLOOKUP(PRIORRESULTS!G218,Lookups!$A$1:$B$700,2,FALSE),"")</f>
        <v/>
      </c>
      <c r="I219" s="55" t="str">
        <f>IFERROR(VLOOKUP(PRIORRESULTS!H218,Lookups!$A$1:$B$700,2,FALSE),"")</f>
        <v/>
      </c>
      <c r="J219" s="55" t="str">
        <f>IFERROR(VLOOKUP(PRIORRESULTS!I218,Lookups!$A$1:$B$700,2,FALSE),"")</f>
        <v/>
      </c>
      <c r="K219" s="55">
        <f>IFERROR(VLOOKUP(PRIORRESULTS!J218,Lookups!$A$1:$B$700,2,FALSE),"")</f>
        <v>5.5</v>
      </c>
      <c r="L219" s="55" t="str">
        <f>IFERROR(VLOOKUP(PRIORRESULTS!K218,Lookups!$A$1:$B$700,2,FALSE),"")</f>
        <v/>
      </c>
      <c r="M219" s="55" t="str">
        <f>IFERROR(VLOOKUP(PRIORRESULTS!L218,Lookups!$A$1:$B$700,2,FALSE),"")</f>
        <v/>
      </c>
      <c r="N219" s="55" t="str">
        <f>IFERROR(VLOOKUP(PRIORRESULTS!M218,Lookups!$A$1:$B$700,2,FALSE),"")</f>
        <v/>
      </c>
      <c r="O219" s="55" t="str">
        <f>IFERROR(VLOOKUP(PRIORRESULTS!N218,Lookups!$A$1:$B$700,2,FALSE),"")</f>
        <v/>
      </c>
      <c r="P219" s="55" t="str">
        <f>IFERROR(VLOOKUP(PRIORRESULTS!O218,Lookups!$A$1:$B$700,2,FALSE),"")</f>
        <v/>
      </c>
      <c r="Q219" s="562" t="str">
        <f>IFERROR(VLOOKUP(PRIORRESULTS!L218,Lookups!$A$1:$B$700,2,FALSE),"")</f>
        <v/>
      </c>
      <c r="R219" t="str">
        <f>IFERROR(VLOOKUP(PRIORRESULTS!M218,Lookups!$A$1:$B$700,2,FALSE),"")</f>
        <v/>
      </c>
      <c r="S219" t="str">
        <f>IFERROR(VLOOKUP(PRIORRESULTS!N218,Lookups!$A$1:$B$700,2,FALSE),"")</f>
        <v/>
      </c>
      <c r="T219" t="str">
        <f>IFERROR(VLOOKUP(PRIORRESULTS!O218,Lookups!$A$1:$B$700,2,FALSE),"")</f>
        <v/>
      </c>
      <c r="U219" t="str">
        <f>IFERROR(VLOOKUP(PRIORRESULTS!P218,Lookups!$A$1:$B$700,2,FALSE),"")</f>
        <v/>
      </c>
      <c r="V219" t="str">
        <f>IFERROR(VLOOKUP(PRIORRESULTS!Q218,Lookups!$A$1:$B$700,2,FALSE),"")</f>
        <v/>
      </c>
      <c r="W219" t="str">
        <f>IFERROR(VLOOKUP(PRIORRESULTS!R218,Lookups!$A$1:$B$700,2,FALSE),"")</f>
        <v/>
      </c>
      <c r="X219" t="str">
        <f>IFERROR(VLOOKUP(PRIORRESULTS!S218,Lookups!$A$1:$B$700,2,FALSE),"")</f>
        <v/>
      </c>
      <c r="Y219" t="str">
        <f>IFERROR(VLOOKUP(PRIORRESULTS!U218,Lookups!$A$1:$B$700,2,FALSE),"")</f>
        <v/>
      </c>
      <c r="Z219" t="str">
        <f>IFERROR(VLOOKUP(PRIORRESULTS!V218,Lookups!$A$1:$B$700,2,FALSE),"")</f>
        <v/>
      </c>
      <c r="AA219" t="str">
        <f>IFERROR(VLOOKUP(PRIORRESULTS!W218,Lookups!$A$1:$B$700,2,FALSE),"")</f>
        <v/>
      </c>
    </row>
    <row r="220" spans="1:27" x14ac:dyDescent="0.25">
      <c r="A220" t="str">
        <f>PRIORRESULTS!A219</f>
        <v>Cattolico, Cristina</v>
      </c>
      <c r="B220" t="str">
        <f>PRIORRESULTS!B219</f>
        <v>10ZI</v>
      </c>
      <c r="C220" t="str">
        <f>PRIORRESULTS!C219</f>
        <v>F</v>
      </c>
      <c r="E220" s="55" t="str">
        <f>IFERROR(VLOOKUP(PRIORRESULTS!D219,Lookups!$A$1:$B$700,2,FALSE),"")</f>
        <v/>
      </c>
      <c r="F220" s="55" t="str">
        <f>IFERROR(VLOOKUP(PRIORRESULTS!E219,Lookups!$A$1:$B$700,2,FALSE),"")</f>
        <v/>
      </c>
      <c r="G220" s="55" t="str">
        <f>IFERROR(VLOOKUP(PRIORRESULTS!F219,Lookups!$A$1:$B$700,2,FALSE),"")</f>
        <v/>
      </c>
      <c r="H220" s="55" t="str">
        <f>IFERROR(VLOOKUP(PRIORRESULTS!G219,Lookups!$A$1:$B$700,2,FALSE),"")</f>
        <v/>
      </c>
      <c r="I220" s="55" t="str">
        <f>IFERROR(VLOOKUP(PRIORRESULTS!H219,Lookups!$A$1:$B$700,2,FALSE),"")</f>
        <v/>
      </c>
      <c r="J220" s="55" t="str">
        <f>IFERROR(VLOOKUP(PRIORRESULTS!I219,Lookups!$A$1:$B$700,2,FALSE),"")</f>
        <v/>
      </c>
      <c r="K220" s="55">
        <f>IFERROR(VLOOKUP(PRIORRESULTS!J219,Lookups!$A$1:$B$700,2,FALSE),"")</f>
        <v>0</v>
      </c>
      <c r="L220" s="55" t="str">
        <f>IFERROR(VLOOKUP(PRIORRESULTS!K219,Lookups!$A$1:$B$700,2,FALSE),"")</f>
        <v/>
      </c>
      <c r="M220" s="55" t="str">
        <f>IFERROR(VLOOKUP(PRIORRESULTS!L219,Lookups!$A$1:$B$700,2,FALSE),"")</f>
        <v/>
      </c>
      <c r="N220" s="55" t="str">
        <f>IFERROR(VLOOKUP(PRIORRESULTS!M219,Lookups!$A$1:$B$700,2,FALSE),"")</f>
        <v/>
      </c>
      <c r="O220" s="55" t="str">
        <f>IFERROR(VLOOKUP(PRIORRESULTS!N219,Lookups!$A$1:$B$700,2,FALSE),"")</f>
        <v/>
      </c>
      <c r="P220" s="55" t="str">
        <f>IFERROR(VLOOKUP(PRIORRESULTS!O219,Lookups!$A$1:$B$700,2,FALSE),"")</f>
        <v/>
      </c>
      <c r="Q220" s="562" t="str">
        <f>IFERROR(VLOOKUP(PRIORRESULTS!L219,Lookups!$A$1:$B$700,2,FALSE),"")</f>
        <v/>
      </c>
      <c r="R220" t="str">
        <f>IFERROR(VLOOKUP(PRIORRESULTS!M219,Lookups!$A$1:$B$700,2,FALSE),"")</f>
        <v/>
      </c>
      <c r="S220" t="str">
        <f>IFERROR(VLOOKUP(PRIORRESULTS!N219,Lookups!$A$1:$B$700,2,FALSE),"")</f>
        <v/>
      </c>
      <c r="T220" t="str">
        <f>IFERROR(VLOOKUP(PRIORRESULTS!O219,Lookups!$A$1:$B$700,2,FALSE),"")</f>
        <v/>
      </c>
      <c r="U220" t="str">
        <f>IFERROR(VLOOKUP(PRIORRESULTS!P219,Lookups!$A$1:$B$700,2,FALSE),"")</f>
        <v/>
      </c>
      <c r="V220" t="str">
        <f>IFERROR(VLOOKUP(PRIORRESULTS!Q219,Lookups!$A$1:$B$700,2,FALSE),"")</f>
        <v/>
      </c>
      <c r="W220" t="str">
        <f>IFERROR(VLOOKUP(PRIORRESULTS!R219,Lookups!$A$1:$B$700,2,FALSE),"")</f>
        <v/>
      </c>
      <c r="X220" t="str">
        <f>IFERROR(VLOOKUP(PRIORRESULTS!S219,Lookups!$A$1:$B$700,2,FALSE),"")</f>
        <v/>
      </c>
      <c r="Y220" t="str">
        <f>IFERROR(VLOOKUP(PRIORRESULTS!U219,Lookups!$A$1:$B$700,2,FALSE),"")</f>
        <v/>
      </c>
      <c r="Z220" t="str">
        <f>IFERROR(VLOOKUP(PRIORRESULTS!V219,Lookups!$A$1:$B$700,2,FALSE),"")</f>
        <v/>
      </c>
      <c r="AA220" t="str">
        <f>IFERROR(VLOOKUP(PRIORRESULTS!W219,Lookups!$A$1:$B$700,2,FALSE),"")</f>
        <v/>
      </c>
    </row>
    <row r="221" spans="1:27" x14ac:dyDescent="0.25">
      <c r="A221" t="str">
        <f>PRIORRESULTS!A220</f>
        <v>El Jammal, Gabrielle</v>
      </c>
      <c r="B221" t="str">
        <f>PRIORRESULTS!B220</f>
        <v>10SPI</v>
      </c>
      <c r="C221" t="str">
        <f>PRIORRESULTS!C220</f>
        <v>F</v>
      </c>
      <c r="E221" s="55" t="str">
        <f>IFERROR(VLOOKUP(PRIORRESULTS!D220,Lookups!$A$1:$B$700,2,FALSE),"")</f>
        <v/>
      </c>
      <c r="F221" s="55" t="str">
        <f>IFERROR(VLOOKUP(PRIORRESULTS!E220,Lookups!$A$1:$B$700,2,FALSE),"")</f>
        <v/>
      </c>
      <c r="G221" s="55" t="str">
        <f>IFERROR(VLOOKUP(PRIORRESULTS!F220,Lookups!$A$1:$B$700,2,FALSE),"")</f>
        <v/>
      </c>
      <c r="H221" s="55" t="str">
        <f>IFERROR(VLOOKUP(PRIORRESULTS!G220,Lookups!$A$1:$B$700,2,FALSE),"")</f>
        <v/>
      </c>
      <c r="I221" s="55" t="str">
        <f>IFERROR(VLOOKUP(PRIORRESULTS!H220,Lookups!$A$1:$B$700,2,FALSE),"")</f>
        <v/>
      </c>
      <c r="J221" s="55" t="str">
        <f>IFERROR(VLOOKUP(PRIORRESULTS!I220,Lookups!$A$1:$B$700,2,FALSE),"")</f>
        <v/>
      </c>
      <c r="K221" s="55">
        <f>IFERROR(VLOOKUP(PRIORRESULTS!J220,Lookups!$A$1:$B$700,2,FALSE),"")</f>
        <v>5.5</v>
      </c>
      <c r="L221" s="55" t="str">
        <f>IFERROR(VLOOKUP(PRIORRESULTS!K220,Lookups!$A$1:$B$700,2,FALSE),"")</f>
        <v/>
      </c>
      <c r="M221" s="55" t="str">
        <f>IFERROR(VLOOKUP(PRIORRESULTS!L220,Lookups!$A$1:$B$700,2,FALSE),"")</f>
        <v/>
      </c>
      <c r="N221" s="55" t="str">
        <f>IFERROR(VLOOKUP(PRIORRESULTS!M220,Lookups!$A$1:$B$700,2,FALSE),"")</f>
        <v/>
      </c>
      <c r="O221" s="55" t="str">
        <f>IFERROR(VLOOKUP(PRIORRESULTS!N220,Lookups!$A$1:$B$700,2,FALSE),"")</f>
        <v/>
      </c>
      <c r="P221" s="55" t="str">
        <f>IFERROR(VLOOKUP(PRIORRESULTS!O220,Lookups!$A$1:$B$700,2,FALSE),"")</f>
        <v/>
      </c>
      <c r="Q221" s="562" t="str">
        <f>IFERROR(VLOOKUP(PRIORRESULTS!L220,Lookups!$A$1:$B$700,2,FALSE),"")</f>
        <v/>
      </c>
      <c r="R221" t="str">
        <f>IFERROR(VLOOKUP(PRIORRESULTS!M220,Lookups!$A$1:$B$700,2,FALSE),"")</f>
        <v/>
      </c>
      <c r="S221" t="str">
        <f>IFERROR(VLOOKUP(PRIORRESULTS!N220,Lookups!$A$1:$B$700,2,FALSE),"")</f>
        <v/>
      </c>
      <c r="T221" t="str">
        <f>IFERROR(VLOOKUP(PRIORRESULTS!O220,Lookups!$A$1:$B$700,2,FALSE),"")</f>
        <v/>
      </c>
      <c r="U221" t="str">
        <f>IFERROR(VLOOKUP(PRIORRESULTS!P220,Lookups!$A$1:$B$700,2,FALSE),"")</f>
        <v/>
      </c>
      <c r="V221" t="str">
        <f>IFERROR(VLOOKUP(PRIORRESULTS!Q220,Lookups!$A$1:$B$700,2,FALSE),"")</f>
        <v/>
      </c>
      <c r="W221" t="str">
        <f>IFERROR(VLOOKUP(PRIORRESULTS!R220,Lookups!$A$1:$B$700,2,FALSE),"")</f>
        <v/>
      </c>
      <c r="X221" t="str">
        <f>IFERROR(VLOOKUP(PRIORRESULTS!S220,Lookups!$A$1:$B$700,2,FALSE),"")</f>
        <v/>
      </c>
      <c r="Y221" t="str">
        <f>IFERROR(VLOOKUP(PRIORRESULTS!U220,Lookups!$A$1:$B$700,2,FALSE),"")</f>
        <v/>
      </c>
      <c r="Z221" t="str">
        <f>IFERROR(VLOOKUP(PRIORRESULTS!V220,Lookups!$A$1:$B$700,2,FALSE),"")</f>
        <v/>
      </c>
      <c r="AA221" t="str">
        <f>IFERROR(VLOOKUP(PRIORRESULTS!W220,Lookups!$A$1:$B$700,2,FALSE),"")</f>
        <v/>
      </c>
    </row>
    <row r="222" spans="1:27" x14ac:dyDescent="0.25">
      <c r="A222" t="str">
        <f>PRIORRESULTS!A221</f>
        <v>Elvie, Madison</v>
      </c>
      <c r="B222" t="str">
        <f>PRIORRESULTS!B221</f>
        <v>10ZI</v>
      </c>
      <c r="C222" t="str">
        <f>PRIORRESULTS!C221</f>
        <v>F</v>
      </c>
      <c r="E222" s="55" t="str">
        <f>IFERROR(VLOOKUP(PRIORRESULTS!D221,Lookups!$A$1:$B$700,2,FALSE),"")</f>
        <v/>
      </c>
      <c r="F222" s="55" t="str">
        <f>IFERROR(VLOOKUP(PRIORRESULTS!E221,Lookups!$A$1:$B$700,2,FALSE),"")</f>
        <v/>
      </c>
      <c r="G222" s="55" t="str">
        <f>IFERROR(VLOOKUP(PRIORRESULTS!F221,Lookups!$A$1:$B$700,2,FALSE),"")</f>
        <v/>
      </c>
      <c r="H222" s="55" t="str">
        <f>IFERROR(VLOOKUP(PRIORRESULTS!G221,Lookups!$A$1:$B$700,2,FALSE),"")</f>
        <v/>
      </c>
      <c r="I222" s="55" t="str">
        <f>IFERROR(VLOOKUP(PRIORRESULTS!H221,Lookups!$A$1:$B$700,2,FALSE),"")</f>
        <v/>
      </c>
      <c r="J222" s="55" t="str">
        <f>IFERROR(VLOOKUP(PRIORRESULTS!I221,Lookups!$A$1:$B$700,2,FALSE),"")</f>
        <v/>
      </c>
      <c r="K222" s="55">
        <f>IFERROR(VLOOKUP(PRIORRESULTS!J221,Lookups!$A$1:$B$700,2,FALSE),"")</f>
        <v>4</v>
      </c>
      <c r="L222" s="55" t="str">
        <f>IFERROR(VLOOKUP(PRIORRESULTS!K221,Lookups!$A$1:$B$700,2,FALSE),"")</f>
        <v/>
      </c>
      <c r="M222" s="55" t="str">
        <f>IFERROR(VLOOKUP(PRIORRESULTS!L221,Lookups!$A$1:$B$700,2,FALSE),"")</f>
        <v/>
      </c>
      <c r="N222" s="55" t="str">
        <f>IFERROR(VLOOKUP(PRIORRESULTS!M221,Lookups!$A$1:$B$700,2,FALSE),"")</f>
        <v/>
      </c>
      <c r="O222" s="55" t="str">
        <f>IFERROR(VLOOKUP(PRIORRESULTS!N221,Lookups!$A$1:$B$700,2,FALSE),"")</f>
        <v/>
      </c>
      <c r="P222" s="55" t="str">
        <f>IFERROR(VLOOKUP(PRIORRESULTS!O221,Lookups!$A$1:$B$700,2,FALSE),"")</f>
        <v/>
      </c>
      <c r="Q222" s="562" t="str">
        <f>IFERROR(VLOOKUP(PRIORRESULTS!L221,Lookups!$A$1:$B$700,2,FALSE),"")</f>
        <v/>
      </c>
      <c r="R222" t="str">
        <f>IFERROR(VLOOKUP(PRIORRESULTS!M221,Lookups!$A$1:$B$700,2,FALSE),"")</f>
        <v/>
      </c>
      <c r="S222" t="str">
        <f>IFERROR(VLOOKUP(PRIORRESULTS!N221,Lookups!$A$1:$B$700,2,FALSE),"")</f>
        <v/>
      </c>
      <c r="T222" t="str">
        <f>IFERROR(VLOOKUP(PRIORRESULTS!O221,Lookups!$A$1:$B$700,2,FALSE),"")</f>
        <v/>
      </c>
      <c r="U222" t="str">
        <f>IFERROR(VLOOKUP(PRIORRESULTS!P221,Lookups!$A$1:$B$700,2,FALSE),"")</f>
        <v/>
      </c>
      <c r="V222" t="str">
        <f>IFERROR(VLOOKUP(PRIORRESULTS!Q221,Lookups!$A$1:$B$700,2,FALSE),"")</f>
        <v/>
      </c>
      <c r="W222" t="str">
        <f>IFERROR(VLOOKUP(PRIORRESULTS!R221,Lookups!$A$1:$B$700,2,FALSE),"")</f>
        <v/>
      </c>
      <c r="X222" t="str">
        <f>IFERROR(VLOOKUP(PRIORRESULTS!S221,Lookups!$A$1:$B$700,2,FALSE),"")</f>
        <v/>
      </c>
      <c r="Y222" t="str">
        <f>IFERROR(VLOOKUP(PRIORRESULTS!U221,Lookups!$A$1:$B$700,2,FALSE),"")</f>
        <v/>
      </c>
      <c r="Z222" t="str">
        <f>IFERROR(VLOOKUP(PRIORRESULTS!V221,Lookups!$A$1:$B$700,2,FALSE),"")</f>
        <v/>
      </c>
      <c r="AA222" t="str">
        <f>IFERROR(VLOOKUP(PRIORRESULTS!W221,Lookups!$A$1:$B$700,2,FALSE),"")</f>
        <v/>
      </c>
    </row>
    <row r="223" spans="1:27" x14ac:dyDescent="0.25">
      <c r="A223" t="str">
        <f>PRIORRESULTS!A222</f>
        <v>Farleigh Pereira, Cianah</v>
      </c>
      <c r="B223" t="str">
        <f>PRIORRESULTS!B222</f>
        <v>10SK</v>
      </c>
      <c r="C223" t="str">
        <f>PRIORRESULTS!C222</f>
        <v>F</v>
      </c>
      <c r="E223" s="55" t="str">
        <f>IFERROR(VLOOKUP(PRIORRESULTS!D222,Lookups!$A$1:$B$700,2,FALSE),"")</f>
        <v/>
      </c>
      <c r="F223" s="55" t="str">
        <f>IFERROR(VLOOKUP(PRIORRESULTS!E222,Lookups!$A$1:$B$700,2,FALSE),"")</f>
        <v/>
      </c>
      <c r="G223" s="55" t="str">
        <f>IFERROR(VLOOKUP(PRIORRESULTS!F222,Lookups!$A$1:$B$700,2,FALSE),"")</f>
        <v/>
      </c>
      <c r="H223" s="55" t="str">
        <f>IFERROR(VLOOKUP(PRIORRESULTS!G222,Lookups!$A$1:$B$700,2,FALSE),"")</f>
        <v/>
      </c>
      <c r="I223" s="55" t="str">
        <f>IFERROR(VLOOKUP(PRIORRESULTS!H222,Lookups!$A$1:$B$700,2,FALSE),"")</f>
        <v/>
      </c>
      <c r="J223" s="55" t="str">
        <f>IFERROR(VLOOKUP(PRIORRESULTS!I222,Lookups!$A$1:$B$700,2,FALSE),"")</f>
        <v/>
      </c>
      <c r="K223" s="55">
        <f>IFERROR(VLOOKUP(PRIORRESULTS!J222,Lookups!$A$1:$B$700,2,FALSE),"")</f>
        <v>3</v>
      </c>
      <c r="L223" s="55" t="str">
        <f>IFERROR(VLOOKUP(PRIORRESULTS!K222,Lookups!$A$1:$B$700,2,FALSE),"")</f>
        <v/>
      </c>
      <c r="M223" s="55" t="str">
        <f>IFERROR(VLOOKUP(PRIORRESULTS!L222,Lookups!$A$1:$B$700,2,FALSE),"")</f>
        <v/>
      </c>
      <c r="N223" s="55" t="str">
        <f>IFERROR(VLOOKUP(PRIORRESULTS!M222,Lookups!$A$1:$B$700,2,FALSE),"")</f>
        <v/>
      </c>
      <c r="O223" s="55" t="str">
        <f>IFERROR(VLOOKUP(PRIORRESULTS!N222,Lookups!$A$1:$B$700,2,FALSE),"")</f>
        <v/>
      </c>
      <c r="P223" s="55" t="str">
        <f>IFERROR(VLOOKUP(PRIORRESULTS!O222,Lookups!$A$1:$B$700,2,FALSE),"")</f>
        <v/>
      </c>
      <c r="Q223" s="562" t="str">
        <f>IFERROR(VLOOKUP(PRIORRESULTS!L222,Lookups!$A$1:$B$700,2,FALSE),"")</f>
        <v/>
      </c>
      <c r="R223" t="str">
        <f>IFERROR(VLOOKUP(PRIORRESULTS!M222,Lookups!$A$1:$B$700,2,FALSE),"")</f>
        <v/>
      </c>
      <c r="S223" t="str">
        <f>IFERROR(VLOOKUP(PRIORRESULTS!N222,Lookups!$A$1:$B$700,2,FALSE),"")</f>
        <v/>
      </c>
      <c r="T223" t="str">
        <f>IFERROR(VLOOKUP(PRIORRESULTS!O222,Lookups!$A$1:$B$700,2,FALSE),"")</f>
        <v/>
      </c>
      <c r="U223" t="str">
        <f>IFERROR(VLOOKUP(PRIORRESULTS!P222,Lookups!$A$1:$B$700,2,FALSE),"")</f>
        <v/>
      </c>
      <c r="V223" t="str">
        <f>IFERROR(VLOOKUP(PRIORRESULTS!Q222,Lookups!$A$1:$B$700,2,FALSE),"")</f>
        <v/>
      </c>
      <c r="W223" t="str">
        <f>IFERROR(VLOOKUP(PRIORRESULTS!R222,Lookups!$A$1:$B$700,2,FALSE),"")</f>
        <v/>
      </c>
      <c r="X223" t="str">
        <f>IFERROR(VLOOKUP(PRIORRESULTS!S222,Lookups!$A$1:$B$700,2,FALSE),"")</f>
        <v/>
      </c>
      <c r="Y223" t="str">
        <f>IFERROR(VLOOKUP(PRIORRESULTS!U222,Lookups!$A$1:$B$700,2,FALSE),"")</f>
        <v/>
      </c>
      <c r="Z223" t="str">
        <f>IFERROR(VLOOKUP(PRIORRESULTS!V222,Lookups!$A$1:$B$700,2,FALSE),"")</f>
        <v/>
      </c>
      <c r="AA223" t="str">
        <f>IFERROR(VLOOKUP(PRIORRESULTS!W222,Lookups!$A$1:$B$700,2,FALSE),"")</f>
        <v/>
      </c>
    </row>
    <row r="224" spans="1:27" x14ac:dyDescent="0.25">
      <c r="A224" t="str">
        <f>PRIORRESULTS!A223</f>
        <v>Gachia, Joel</v>
      </c>
      <c r="B224" t="str">
        <f>PRIORRESULTS!B223</f>
        <v>10SK</v>
      </c>
      <c r="C224" t="str">
        <f>PRIORRESULTS!C223</f>
        <v>M</v>
      </c>
      <c r="E224" s="55" t="str">
        <f>IFERROR(VLOOKUP(PRIORRESULTS!D223,Lookups!$A$1:$B$700,2,FALSE),"")</f>
        <v/>
      </c>
      <c r="F224" s="55" t="str">
        <f>IFERROR(VLOOKUP(PRIORRESULTS!E223,Lookups!$A$1:$B$700,2,FALSE),"")</f>
        <v/>
      </c>
      <c r="G224" s="55" t="str">
        <f>IFERROR(VLOOKUP(PRIORRESULTS!F223,Lookups!$A$1:$B$700,2,FALSE),"")</f>
        <v/>
      </c>
      <c r="H224" s="55" t="str">
        <f>IFERROR(VLOOKUP(PRIORRESULTS!G223,Lookups!$A$1:$B$700,2,FALSE),"")</f>
        <v/>
      </c>
      <c r="I224" s="55" t="str">
        <f>IFERROR(VLOOKUP(PRIORRESULTS!H223,Lookups!$A$1:$B$700,2,FALSE),"")</f>
        <v/>
      </c>
      <c r="J224" s="55" t="str">
        <f>IFERROR(VLOOKUP(PRIORRESULTS!I223,Lookups!$A$1:$B$700,2,FALSE),"")</f>
        <v/>
      </c>
      <c r="K224" s="55">
        <f>IFERROR(VLOOKUP(PRIORRESULTS!J223,Lookups!$A$1:$B$700,2,FALSE),"")</f>
        <v>0</v>
      </c>
      <c r="L224" s="55" t="str">
        <f>IFERROR(VLOOKUP(PRIORRESULTS!K223,Lookups!$A$1:$B$700,2,FALSE),"")</f>
        <v/>
      </c>
      <c r="M224" s="55" t="str">
        <f>IFERROR(VLOOKUP(PRIORRESULTS!L223,Lookups!$A$1:$B$700,2,FALSE),"")</f>
        <v/>
      </c>
      <c r="N224" s="55" t="str">
        <f>IFERROR(VLOOKUP(PRIORRESULTS!M223,Lookups!$A$1:$B$700,2,FALSE),"")</f>
        <v/>
      </c>
      <c r="O224" s="55" t="str">
        <f>IFERROR(VLOOKUP(PRIORRESULTS!N223,Lookups!$A$1:$B$700,2,FALSE),"")</f>
        <v/>
      </c>
      <c r="P224" s="55" t="str">
        <f>IFERROR(VLOOKUP(PRIORRESULTS!O223,Lookups!$A$1:$B$700,2,FALSE),"")</f>
        <v/>
      </c>
      <c r="Q224" s="562" t="str">
        <f>IFERROR(VLOOKUP(PRIORRESULTS!L223,Lookups!$A$1:$B$700,2,FALSE),"")</f>
        <v/>
      </c>
      <c r="R224" t="str">
        <f>IFERROR(VLOOKUP(PRIORRESULTS!M223,Lookups!$A$1:$B$700,2,FALSE),"")</f>
        <v/>
      </c>
      <c r="S224" t="str">
        <f>IFERROR(VLOOKUP(PRIORRESULTS!N223,Lookups!$A$1:$B$700,2,FALSE),"")</f>
        <v/>
      </c>
      <c r="T224" t="str">
        <f>IFERROR(VLOOKUP(PRIORRESULTS!O223,Lookups!$A$1:$B$700,2,FALSE),"")</f>
        <v/>
      </c>
      <c r="U224" t="str">
        <f>IFERROR(VLOOKUP(PRIORRESULTS!P223,Lookups!$A$1:$B$700,2,FALSE),"")</f>
        <v/>
      </c>
      <c r="V224" t="str">
        <f>IFERROR(VLOOKUP(PRIORRESULTS!Q223,Lookups!$A$1:$B$700,2,FALSE),"")</f>
        <v/>
      </c>
      <c r="W224" t="str">
        <f>IFERROR(VLOOKUP(PRIORRESULTS!R223,Lookups!$A$1:$B$700,2,FALSE),"")</f>
        <v/>
      </c>
      <c r="X224" t="str">
        <f>IFERROR(VLOOKUP(PRIORRESULTS!S223,Lookups!$A$1:$B$700,2,FALSE),"")</f>
        <v/>
      </c>
      <c r="Y224" t="str">
        <f>IFERROR(VLOOKUP(PRIORRESULTS!U223,Lookups!$A$1:$B$700,2,FALSE),"")</f>
        <v/>
      </c>
      <c r="Z224" t="str">
        <f>IFERROR(VLOOKUP(PRIORRESULTS!V223,Lookups!$A$1:$B$700,2,FALSE),"")</f>
        <v/>
      </c>
      <c r="AA224" t="str">
        <f>IFERROR(VLOOKUP(PRIORRESULTS!W223,Lookups!$A$1:$B$700,2,FALSE),"")</f>
        <v/>
      </c>
    </row>
    <row r="225" spans="1:27" x14ac:dyDescent="0.25">
      <c r="A225" t="str">
        <f>PRIORRESULTS!A224</f>
        <v>Hadi, India</v>
      </c>
      <c r="B225" t="str">
        <f>PRIORRESULTS!B224</f>
        <v>10WE</v>
      </c>
      <c r="C225" t="str">
        <f>PRIORRESULTS!C224</f>
        <v>F</v>
      </c>
      <c r="E225" s="55" t="str">
        <f>IFERROR(VLOOKUP(PRIORRESULTS!D224,Lookups!$A$1:$B$700,2,FALSE),"")</f>
        <v/>
      </c>
      <c r="F225" s="55" t="str">
        <f>IFERROR(VLOOKUP(PRIORRESULTS!E224,Lookups!$A$1:$B$700,2,FALSE),"")</f>
        <v/>
      </c>
      <c r="G225" s="55" t="str">
        <f>IFERROR(VLOOKUP(PRIORRESULTS!F224,Lookups!$A$1:$B$700,2,FALSE),"")</f>
        <v/>
      </c>
      <c r="H225" s="55" t="str">
        <f>IFERROR(VLOOKUP(PRIORRESULTS!G224,Lookups!$A$1:$B$700,2,FALSE),"")</f>
        <v/>
      </c>
      <c r="I225" s="55" t="str">
        <f>IFERROR(VLOOKUP(PRIORRESULTS!H224,Lookups!$A$1:$B$700,2,FALSE),"")</f>
        <v/>
      </c>
      <c r="J225" s="55" t="str">
        <f>IFERROR(VLOOKUP(PRIORRESULTS!I224,Lookups!$A$1:$B$700,2,FALSE),"")</f>
        <v/>
      </c>
      <c r="K225" s="55">
        <f>IFERROR(VLOOKUP(PRIORRESULTS!J224,Lookups!$A$1:$B$700,2,FALSE),"")</f>
        <v>4</v>
      </c>
      <c r="L225" s="55" t="str">
        <f>IFERROR(VLOOKUP(PRIORRESULTS!K224,Lookups!$A$1:$B$700,2,FALSE),"")</f>
        <v/>
      </c>
      <c r="M225" s="55" t="str">
        <f>IFERROR(VLOOKUP(PRIORRESULTS!L224,Lookups!$A$1:$B$700,2,FALSE),"")</f>
        <v/>
      </c>
      <c r="N225" s="55" t="str">
        <f>IFERROR(VLOOKUP(PRIORRESULTS!M224,Lookups!$A$1:$B$700,2,FALSE),"")</f>
        <v/>
      </c>
      <c r="O225" s="55" t="str">
        <f>IFERROR(VLOOKUP(PRIORRESULTS!N224,Lookups!$A$1:$B$700,2,FALSE),"")</f>
        <v/>
      </c>
      <c r="P225" s="55" t="str">
        <f>IFERROR(VLOOKUP(PRIORRESULTS!O224,Lookups!$A$1:$B$700,2,FALSE),"")</f>
        <v/>
      </c>
      <c r="Q225" s="562" t="str">
        <f>IFERROR(VLOOKUP(PRIORRESULTS!L224,Lookups!$A$1:$B$700,2,FALSE),"")</f>
        <v/>
      </c>
      <c r="R225" t="str">
        <f>IFERROR(VLOOKUP(PRIORRESULTS!M224,Lookups!$A$1:$B$700,2,FALSE),"")</f>
        <v/>
      </c>
      <c r="S225" t="str">
        <f>IFERROR(VLOOKUP(PRIORRESULTS!N224,Lookups!$A$1:$B$700,2,FALSE),"")</f>
        <v/>
      </c>
      <c r="T225" t="str">
        <f>IFERROR(VLOOKUP(PRIORRESULTS!O224,Lookups!$A$1:$B$700,2,FALSE),"")</f>
        <v/>
      </c>
      <c r="U225" t="str">
        <f>IFERROR(VLOOKUP(PRIORRESULTS!P224,Lookups!$A$1:$B$700,2,FALSE),"")</f>
        <v/>
      </c>
      <c r="V225" t="str">
        <f>IFERROR(VLOOKUP(PRIORRESULTS!Q224,Lookups!$A$1:$B$700,2,FALSE),"")</f>
        <v/>
      </c>
      <c r="W225" t="str">
        <f>IFERROR(VLOOKUP(PRIORRESULTS!R224,Lookups!$A$1:$B$700,2,FALSE),"")</f>
        <v/>
      </c>
      <c r="X225" t="str">
        <f>IFERROR(VLOOKUP(PRIORRESULTS!S224,Lookups!$A$1:$B$700,2,FALSE),"")</f>
        <v/>
      </c>
      <c r="Y225" t="str">
        <f>IFERROR(VLOOKUP(PRIORRESULTS!U224,Lookups!$A$1:$B$700,2,FALSE),"")</f>
        <v/>
      </c>
      <c r="Z225" t="str">
        <f>IFERROR(VLOOKUP(PRIORRESULTS!V224,Lookups!$A$1:$B$700,2,FALSE),"")</f>
        <v/>
      </c>
      <c r="AA225" t="str">
        <f>IFERROR(VLOOKUP(PRIORRESULTS!W224,Lookups!$A$1:$B$700,2,FALSE),"")</f>
        <v/>
      </c>
    </row>
    <row r="226" spans="1:27" x14ac:dyDescent="0.25">
      <c r="A226" t="str">
        <f>PRIORRESULTS!A225</f>
        <v>Hanniffy - Longden, Mia</v>
      </c>
      <c r="B226" t="str">
        <f>PRIORRESULTS!B225</f>
        <v>10EGQ</v>
      </c>
      <c r="C226" t="str">
        <f>PRIORRESULTS!C225</f>
        <v>F</v>
      </c>
      <c r="E226" s="55" t="str">
        <f>IFERROR(VLOOKUP(PRIORRESULTS!D225,Lookups!$A$1:$B$700,2,FALSE),"")</f>
        <v/>
      </c>
      <c r="F226" s="55" t="str">
        <f>IFERROR(VLOOKUP(PRIORRESULTS!E225,Lookups!$A$1:$B$700,2,FALSE),"")</f>
        <v/>
      </c>
      <c r="G226" s="55" t="str">
        <f>IFERROR(VLOOKUP(PRIORRESULTS!F225,Lookups!$A$1:$B$700,2,FALSE),"")</f>
        <v/>
      </c>
      <c r="H226" s="55" t="str">
        <f>IFERROR(VLOOKUP(PRIORRESULTS!G225,Lookups!$A$1:$B$700,2,FALSE),"")</f>
        <v/>
      </c>
      <c r="I226" s="55" t="str">
        <f>IFERROR(VLOOKUP(PRIORRESULTS!H225,Lookups!$A$1:$B$700,2,FALSE),"")</f>
        <v/>
      </c>
      <c r="J226" s="55" t="str">
        <f>IFERROR(VLOOKUP(PRIORRESULTS!I225,Lookups!$A$1:$B$700,2,FALSE),"")</f>
        <v/>
      </c>
      <c r="K226" s="55">
        <f>IFERROR(VLOOKUP(PRIORRESULTS!J225,Lookups!$A$1:$B$700,2,FALSE),"")</f>
        <v>4</v>
      </c>
      <c r="L226" s="55" t="str">
        <f>IFERROR(VLOOKUP(PRIORRESULTS!K225,Lookups!$A$1:$B$700,2,FALSE),"")</f>
        <v/>
      </c>
      <c r="M226" s="55" t="str">
        <f>IFERROR(VLOOKUP(PRIORRESULTS!L225,Lookups!$A$1:$B$700,2,FALSE),"")</f>
        <v/>
      </c>
      <c r="N226" s="55" t="str">
        <f>IFERROR(VLOOKUP(PRIORRESULTS!M225,Lookups!$A$1:$B$700,2,FALSE),"")</f>
        <v/>
      </c>
      <c r="O226" s="55" t="str">
        <f>IFERROR(VLOOKUP(PRIORRESULTS!N225,Lookups!$A$1:$B$700,2,FALSE),"")</f>
        <v/>
      </c>
      <c r="P226" s="55" t="str">
        <f>IFERROR(VLOOKUP(PRIORRESULTS!O225,Lookups!$A$1:$B$700,2,FALSE),"")</f>
        <v/>
      </c>
      <c r="Q226" s="562" t="str">
        <f>IFERROR(VLOOKUP(PRIORRESULTS!L225,Lookups!$A$1:$B$700,2,FALSE),"")</f>
        <v/>
      </c>
      <c r="R226" t="str">
        <f>IFERROR(VLOOKUP(PRIORRESULTS!M225,Lookups!$A$1:$B$700,2,FALSE),"")</f>
        <v/>
      </c>
      <c r="S226" t="str">
        <f>IFERROR(VLOOKUP(PRIORRESULTS!N225,Lookups!$A$1:$B$700,2,FALSE),"")</f>
        <v/>
      </c>
      <c r="T226" t="str">
        <f>IFERROR(VLOOKUP(PRIORRESULTS!O225,Lookups!$A$1:$B$700,2,FALSE),"")</f>
        <v/>
      </c>
      <c r="U226" t="str">
        <f>IFERROR(VLOOKUP(PRIORRESULTS!P225,Lookups!$A$1:$B$700,2,FALSE),"")</f>
        <v/>
      </c>
      <c r="V226" t="str">
        <f>IFERROR(VLOOKUP(PRIORRESULTS!Q225,Lookups!$A$1:$B$700,2,FALSE),"")</f>
        <v/>
      </c>
      <c r="W226" t="str">
        <f>IFERROR(VLOOKUP(PRIORRESULTS!R225,Lookups!$A$1:$B$700,2,FALSE),"")</f>
        <v/>
      </c>
      <c r="X226" t="str">
        <f>IFERROR(VLOOKUP(PRIORRESULTS!S225,Lookups!$A$1:$B$700,2,FALSE),"")</f>
        <v/>
      </c>
      <c r="Y226" t="str">
        <f>IFERROR(VLOOKUP(PRIORRESULTS!U225,Lookups!$A$1:$B$700,2,FALSE),"")</f>
        <v/>
      </c>
      <c r="Z226" t="str">
        <f>IFERROR(VLOOKUP(PRIORRESULTS!V225,Lookups!$A$1:$B$700,2,FALSE),"")</f>
        <v/>
      </c>
      <c r="AA226" t="str">
        <f>IFERROR(VLOOKUP(PRIORRESULTS!W225,Lookups!$A$1:$B$700,2,FALSE),"")</f>
        <v/>
      </c>
    </row>
    <row r="227" spans="1:27" x14ac:dyDescent="0.25">
      <c r="A227" t="str">
        <f>PRIORRESULTS!A226</f>
        <v>Hinchcliffe, Silvi</v>
      </c>
      <c r="B227" t="str">
        <f>PRIORRESULTS!B226</f>
        <v>10SPI</v>
      </c>
      <c r="C227" t="str">
        <f>PRIORRESULTS!C226</f>
        <v>F</v>
      </c>
      <c r="E227" s="55" t="str">
        <f>IFERROR(VLOOKUP(PRIORRESULTS!D226,Lookups!$A$1:$B$700,2,FALSE),"")</f>
        <v/>
      </c>
      <c r="F227" s="55" t="str">
        <f>IFERROR(VLOOKUP(PRIORRESULTS!E226,Lookups!$A$1:$B$700,2,FALSE),"")</f>
        <v/>
      </c>
      <c r="G227" s="55" t="str">
        <f>IFERROR(VLOOKUP(PRIORRESULTS!F226,Lookups!$A$1:$B$700,2,FALSE),"")</f>
        <v/>
      </c>
      <c r="H227" s="55" t="str">
        <f>IFERROR(VLOOKUP(PRIORRESULTS!G226,Lookups!$A$1:$B$700,2,FALSE),"")</f>
        <v/>
      </c>
      <c r="I227" s="55" t="str">
        <f>IFERROR(VLOOKUP(PRIORRESULTS!H226,Lookups!$A$1:$B$700,2,FALSE),"")</f>
        <v/>
      </c>
      <c r="J227" s="55" t="str">
        <f>IFERROR(VLOOKUP(PRIORRESULTS!I226,Lookups!$A$1:$B$700,2,FALSE),"")</f>
        <v/>
      </c>
      <c r="K227" s="55">
        <f>IFERROR(VLOOKUP(PRIORRESULTS!J226,Lookups!$A$1:$B$700,2,FALSE),"")</f>
        <v>4</v>
      </c>
      <c r="L227" s="55" t="str">
        <f>IFERROR(VLOOKUP(PRIORRESULTS!K226,Lookups!$A$1:$B$700,2,FALSE),"")</f>
        <v/>
      </c>
      <c r="M227" s="55" t="str">
        <f>IFERROR(VLOOKUP(PRIORRESULTS!L226,Lookups!$A$1:$B$700,2,FALSE),"")</f>
        <v/>
      </c>
      <c r="N227" s="55" t="str">
        <f>IFERROR(VLOOKUP(PRIORRESULTS!M226,Lookups!$A$1:$B$700,2,FALSE),"")</f>
        <v/>
      </c>
      <c r="O227" s="55" t="str">
        <f>IFERROR(VLOOKUP(PRIORRESULTS!N226,Lookups!$A$1:$B$700,2,FALSE),"")</f>
        <v/>
      </c>
      <c r="P227" s="55" t="str">
        <f>IFERROR(VLOOKUP(PRIORRESULTS!O226,Lookups!$A$1:$B$700,2,FALSE),"")</f>
        <v/>
      </c>
      <c r="Q227" s="562" t="str">
        <f>IFERROR(VLOOKUP(PRIORRESULTS!L226,Lookups!$A$1:$B$700,2,FALSE),"")</f>
        <v/>
      </c>
      <c r="R227" t="str">
        <f>IFERROR(VLOOKUP(PRIORRESULTS!M226,Lookups!$A$1:$B$700,2,FALSE),"")</f>
        <v/>
      </c>
      <c r="S227" t="str">
        <f>IFERROR(VLOOKUP(PRIORRESULTS!N226,Lookups!$A$1:$B$700,2,FALSE),"")</f>
        <v/>
      </c>
      <c r="T227" t="str">
        <f>IFERROR(VLOOKUP(PRIORRESULTS!O226,Lookups!$A$1:$B$700,2,FALSE),"")</f>
        <v/>
      </c>
      <c r="U227" t="str">
        <f>IFERROR(VLOOKUP(PRIORRESULTS!P226,Lookups!$A$1:$B$700,2,FALSE),"")</f>
        <v/>
      </c>
      <c r="V227" t="str">
        <f>IFERROR(VLOOKUP(PRIORRESULTS!Q226,Lookups!$A$1:$B$700,2,FALSE),"")</f>
        <v/>
      </c>
      <c r="W227" t="str">
        <f>IFERROR(VLOOKUP(PRIORRESULTS!R226,Lookups!$A$1:$B$700,2,FALSE),"")</f>
        <v/>
      </c>
      <c r="X227" t="str">
        <f>IFERROR(VLOOKUP(PRIORRESULTS!S226,Lookups!$A$1:$B$700,2,FALSE),"")</f>
        <v/>
      </c>
      <c r="Y227" t="str">
        <f>IFERROR(VLOOKUP(PRIORRESULTS!U226,Lookups!$A$1:$B$700,2,FALSE),"")</f>
        <v/>
      </c>
      <c r="Z227" t="str">
        <f>IFERROR(VLOOKUP(PRIORRESULTS!V226,Lookups!$A$1:$B$700,2,FALSE),"")</f>
        <v/>
      </c>
      <c r="AA227" t="str">
        <f>IFERROR(VLOOKUP(PRIORRESULTS!W226,Lookups!$A$1:$B$700,2,FALSE),"")</f>
        <v/>
      </c>
    </row>
    <row r="228" spans="1:27" x14ac:dyDescent="0.25">
      <c r="A228" t="str">
        <f>PRIORRESULTS!A227</f>
        <v>Howson, Max</v>
      </c>
      <c r="B228" t="str">
        <f>PRIORRESULTS!B227</f>
        <v>10ZI</v>
      </c>
      <c r="C228" t="str">
        <f>PRIORRESULTS!C227</f>
        <v>M</v>
      </c>
      <c r="E228" s="55" t="str">
        <f>IFERROR(VLOOKUP(PRIORRESULTS!D227,Lookups!$A$1:$B$700,2,FALSE),"")</f>
        <v/>
      </c>
      <c r="F228" s="55" t="str">
        <f>IFERROR(VLOOKUP(PRIORRESULTS!E227,Lookups!$A$1:$B$700,2,FALSE),"")</f>
        <v/>
      </c>
      <c r="G228" s="55" t="str">
        <f>IFERROR(VLOOKUP(PRIORRESULTS!F227,Lookups!$A$1:$B$700,2,FALSE),"")</f>
        <v/>
      </c>
      <c r="H228" s="55" t="str">
        <f>IFERROR(VLOOKUP(PRIORRESULTS!G227,Lookups!$A$1:$B$700,2,FALSE),"")</f>
        <v/>
      </c>
      <c r="I228" s="55" t="str">
        <f>IFERROR(VLOOKUP(PRIORRESULTS!H227,Lookups!$A$1:$B$700,2,FALSE),"")</f>
        <v/>
      </c>
      <c r="J228" s="55" t="str">
        <f>IFERROR(VLOOKUP(PRIORRESULTS!I227,Lookups!$A$1:$B$700,2,FALSE),"")</f>
        <v/>
      </c>
      <c r="K228" s="55">
        <f>IFERROR(VLOOKUP(PRIORRESULTS!J227,Lookups!$A$1:$B$700,2,FALSE),"")</f>
        <v>0</v>
      </c>
      <c r="L228" s="55" t="str">
        <f>IFERROR(VLOOKUP(PRIORRESULTS!K227,Lookups!$A$1:$B$700,2,FALSE),"")</f>
        <v/>
      </c>
      <c r="M228" s="55" t="str">
        <f>IFERROR(VLOOKUP(PRIORRESULTS!L227,Lookups!$A$1:$B$700,2,FALSE),"")</f>
        <v/>
      </c>
      <c r="N228" s="55" t="str">
        <f>IFERROR(VLOOKUP(PRIORRESULTS!M227,Lookups!$A$1:$B$700,2,FALSE),"")</f>
        <v/>
      </c>
      <c r="O228" s="55" t="str">
        <f>IFERROR(VLOOKUP(PRIORRESULTS!N227,Lookups!$A$1:$B$700,2,FALSE),"")</f>
        <v/>
      </c>
      <c r="P228" s="55" t="str">
        <f>IFERROR(VLOOKUP(PRIORRESULTS!O227,Lookups!$A$1:$B$700,2,FALSE),"")</f>
        <v/>
      </c>
      <c r="Q228" s="562" t="str">
        <f>IFERROR(VLOOKUP(PRIORRESULTS!L227,Lookups!$A$1:$B$700,2,FALSE),"")</f>
        <v/>
      </c>
      <c r="R228" t="str">
        <f>IFERROR(VLOOKUP(PRIORRESULTS!M227,Lookups!$A$1:$B$700,2,FALSE),"")</f>
        <v/>
      </c>
      <c r="S228" t="str">
        <f>IFERROR(VLOOKUP(PRIORRESULTS!N227,Lookups!$A$1:$B$700,2,FALSE),"")</f>
        <v/>
      </c>
      <c r="T228" t="str">
        <f>IFERROR(VLOOKUP(PRIORRESULTS!O227,Lookups!$A$1:$B$700,2,FALSE),"")</f>
        <v/>
      </c>
      <c r="U228" t="str">
        <f>IFERROR(VLOOKUP(PRIORRESULTS!P227,Lookups!$A$1:$B$700,2,FALSE),"")</f>
        <v/>
      </c>
      <c r="V228" t="str">
        <f>IFERROR(VLOOKUP(PRIORRESULTS!Q227,Lookups!$A$1:$B$700,2,FALSE),"")</f>
        <v/>
      </c>
      <c r="W228" t="str">
        <f>IFERROR(VLOOKUP(PRIORRESULTS!R227,Lookups!$A$1:$B$700,2,FALSE),"")</f>
        <v/>
      </c>
      <c r="X228" t="str">
        <f>IFERROR(VLOOKUP(PRIORRESULTS!S227,Lookups!$A$1:$B$700,2,FALSE),"")</f>
        <v/>
      </c>
      <c r="Y228" t="str">
        <f>IFERROR(VLOOKUP(PRIORRESULTS!U227,Lookups!$A$1:$B$700,2,FALSE),"")</f>
        <v/>
      </c>
      <c r="Z228" t="str">
        <f>IFERROR(VLOOKUP(PRIORRESULTS!V227,Lookups!$A$1:$B$700,2,FALSE),"")</f>
        <v/>
      </c>
      <c r="AA228" t="str">
        <f>IFERROR(VLOOKUP(PRIORRESULTS!W227,Lookups!$A$1:$B$700,2,FALSE),"")</f>
        <v/>
      </c>
    </row>
    <row r="229" spans="1:27" x14ac:dyDescent="0.25">
      <c r="A229" t="str">
        <f>PRIORRESULTS!A228</f>
        <v>Kabunga, Fred</v>
      </c>
      <c r="B229" t="str">
        <f>PRIORRESULTS!B228</f>
        <v>10WE</v>
      </c>
      <c r="C229" t="str">
        <f>PRIORRESULTS!C228</f>
        <v>M</v>
      </c>
      <c r="E229" s="55" t="str">
        <f>IFERROR(VLOOKUP(PRIORRESULTS!D228,Lookups!$A$1:$B$700,2,FALSE),"")</f>
        <v/>
      </c>
      <c r="F229" s="55" t="str">
        <f>IFERROR(VLOOKUP(PRIORRESULTS!E228,Lookups!$A$1:$B$700,2,FALSE),"")</f>
        <v/>
      </c>
      <c r="G229" s="55" t="str">
        <f>IFERROR(VLOOKUP(PRIORRESULTS!F228,Lookups!$A$1:$B$700,2,FALSE),"")</f>
        <v/>
      </c>
      <c r="H229" s="55" t="str">
        <f>IFERROR(VLOOKUP(PRIORRESULTS!G228,Lookups!$A$1:$B$700,2,FALSE),"")</f>
        <v/>
      </c>
      <c r="I229" s="55" t="str">
        <f>IFERROR(VLOOKUP(PRIORRESULTS!H228,Lookups!$A$1:$B$700,2,FALSE),"")</f>
        <v/>
      </c>
      <c r="J229" s="55" t="str">
        <f>IFERROR(VLOOKUP(PRIORRESULTS!I228,Lookups!$A$1:$B$700,2,FALSE),"")</f>
        <v/>
      </c>
      <c r="K229" s="55">
        <f>IFERROR(VLOOKUP(PRIORRESULTS!J228,Lookups!$A$1:$B$700,2,FALSE),"")</f>
        <v>4</v>
      </c>
      <c r="L229" s="55" t="str">
        <f>IFERROR(VLOOKUP(PRIORRESULTS!K228,Lookups!$A$1:$B$700,2,FALSE),"")</f>
        <v/>
      </c>
      <c r="M229" s="55" t="str">
        <f>IFERROR(VLOOKUP(PRIORRESULTS!L228,Lookups!$A$1:$B$700,2,FALSE),"")</f>
        <v/>
      </c>
      <c r="N229" s="55" t="str">
        <f>IFERROR(VLOOKUP(PRIORRESULTS!M228,Lookups!$A$1:$B$700,2,FALSE),"")</f>
        <v/>
      </c>
      <c r="O229" s="55" t="str">
        <f>IFERROR(VLOOKUP(PRIORRESULTS!N228,Lookups!$A$1:$B$700,2,FALSE),"")</f>
        <v/>
      </c>
      <c r="P229" s="55" t="str">
        <f>IFERROR(VLOOKUP(PRIORRESULTS!O228,Lookups!$A$1:$B$700,2,FALSE),"")</f>
        <v/>
      </c>
      <c r="Q229" s="562" t="str">
        <f>IFERROR(VLOOKUP(PRIORRESULTS!L228,Lookups!$A$1:$B$700,2,FALSE),"")</f>
        <v/>
      </c>
      <c r="R229" t="str">
        <f>IFERROR(VLOOKUP(PRIORRESULTS!M228,Lookups!$A$1:$B$700,2,FALSE),"")</f>
        <v/>
      </c>
      <c r="S229" t="str">
        <f>IFERROR(VLOOKUP(PRIORRESULTS!N228,Lookups!$A$1:$B$700,2,FALSE),"")</f>
        <v/>
      </c>
      <c r="T229" t="str">
        <f>IFERROR(VLOOKUP(PRIORRESULTS!O228,Lookups!$A$1:$B$700,2,FALSE),"")</f>
        <v/>
      </c>
      <c r="U229" t="str">
        <f>IFERROR(VLOOKUP(PRIORRESULTS!P228,Lookups!$A$1:$B$700,2,FALSE),"")</f>
        <v/>
      </c>
      <c r="V229" t="str">
        <f>IFERROR(VLOOKUP(PRIORRESULTS!Q228,Lookups!$A$1:$B$700,2,FALSE),"")</f>
        <v/>
      </c>
      <c r="W229" t="str">
        <f>IFERROR(VLOOKUP(PRIORRESULTS!R228,Lookups!$A$1:$B$700,2,FALSE),"")</f>
        <v/>
      </c>
      <c r="X229" t="str">
        <f>IFERROR(VLOOKUP(PRIORRESULTS!S228,Lookups!$A$1:$B$700,2,FALSE),"")</f>
        <v/>
      </c>
      <c r="Y229" t="str">
        <f>IFERROR(VLOOKUP(PRIORRESULTS!U228,Lookups!$A$1:$B$700,2,FALSE),"")</f>
        <v/>
      </c>
      <c r="Z229" t="str">
        <f>IFERROR(VLOOKUP(PRIORRESULTS!V228,Lookups!$A$1:$B$700,2,FALSE),"")</f>
        <v/>
      </c>
      <c r="AA229" t="str">
        <f>IFERROR(VLOOKUP(PRIORRESULTS!W228,Lookups!$A$1:$B$700,2,FALSE),"")</f>
        <v/>
      </c>
    </row>
    <row r="230" spans="1:27" x14ac:dyDescent="0.25">
      <c r="A230" t="str">
        <f>PRIORRESULTS!A229</f>
        <v>Klamann, Julita</v>
      </c>
      <c r="B230" t="str">
        <f>PRIORRESULTS!B229</f>
        <v>10KKN</v>
      </c>
      <c r="C230" t="str">
        <f>PRIORRESULTS!C229</f>
        <v>F</v>
      </c>
      <c r="E230" s="55" t="str">
        <f>IFERROR(VLOOKUP(PRIORRESULTS!D229,Lookups!$A$1:$B$700,2,FALSE),"")</f>
        <v/>
      </c>
      <c r="F230" s="55" t="str">
        <f>IFERROR(VLOOKUP(PRIORRESULTS!E229,Lookups!$A$1:$B$700,2,FALSE),"")</f>
        <v/>
      </c>
      <c r="G230" s="55" t="str">
        <f>IFERROR(VLOOKUP(PRIORRESULTS!F229,Lookups!$A$1:$B$700,2,FALSE),"")</f>
        <v/>
      </c>
      <c r="H230" s="55" t="str">
        <f>IFERROR(VLOOKUP(PRIORRESULTS!G229,Lookups!$A$1:$B$700,2,FALSE),"")</f>
        <v/>
      </c>
      <c r="I230" s="55" t="str">
        <f>IFERROR(VLOOKUP(PRIORRESULTS!H229,Lookups!$A$1:$B$700,2,FALSE),"")</f>
        <v/>
      </c>
      <c r="J230" s="55" t="str">
        <f>IFERROR(VLOOKUP(PRIORRESULTS!I229,Lookups!$A$1:$B$700,2,FALSE),"")</f>
        <v/>
      </c>
      <c r="K230" s="55">
        <f>IFERROR(VLOOKUP(PRIORRESULTS!J229,Lookups!$A$1:$B$700,2,FALSE),"")</f>
        <v>4</v>
      </c>
      <c r="L230" s="55" t="str">
        <f>IFERROR(VLOOKUP(PRIORRESULTS!K229,Lookups!$A$1:$B$700,2,FALSE),"")</f>
        <v/>
      </c>
      <c r="M230" s="55" t="str">
        <f>IFERROR(VLOOKUP(PRIORRESULTS!L229,Lookups!$A$1:$B$700,2,FALSE),"")</f>
        <v/>
      </c>
      <c r="N230" s="55" t="str">
        <f>IFERROR(VLOOKUP(PRIORRESULTS!M229,Lookups!$A$1:$B$700,2,FALSE),"")</f>
        <v/>
      </c>
      <c r="O230" s="55" t="str">
        <f>IFERROR(VLOOKUP(PRIORRESULTS!N229,Lookups!$A$1:$B$700,2,FALSE),"")</f>
        <v/>
      </c>
      <c r="P230" s="55" t="str">
        <f>IFERROR(VLOOKUP(PRIORRESULTS!O229,Lookups!$A$1:$B$700,2,FALSE),"")</f>
        <v/>
      </c>
      <c r="Q230" s="562" t="str">
        <f>IFERROR(VLOOKUP(PRIORRESULTS!L229,Lookups!$A$1:$B$700,2,FALSE),"")</f>
        <v/>
      </c>
      <c r="R230" t="str">
        <f>IFERROR(VLOOKUP(PRIORRESULTS!M229,Lookups!$A$1:$B$700,2,FALSE),"")</f>
        <v/>
      </c>
      <c r="S230" t="str">
        <f>IFERROR(VLOOKUP(PRIORRESULTS!N229,Lookups!$A$1:$B$700,2,FALSE),"")</f>
        <v/>
      </c>
      <c r="T230" t="str">
        <f>IFERROR(VLOOKUP(PRIORRESULTS!O229,Lookups!$A$1:$B$700,2,FALSE),"")</f>
        <v/>
      </c>
      <c r="U230" t="str">
        <f>IFERROR(VLOOKUP(PRIORRESULTS!P229,Lookups!$A$1:$B$700,2,FALSE),"")</f>
        <v/>
      </c>
      <c r="V230" t="str">
        <f>IFERROR(VLOOKUP(PRIORRESULTS!Q229,Lookups!$A$1:$B$700,2,FALSE),"")</f>
        <v/>
      </c>
      <c r="W230" t="str">
        <f>IFERROR(VLOOKUP(PRIORRESULTS!R229,Lookups!$A$1:$B$700,2,FALSE),"")</f>
        <v/>
      </c>
      <c r="X230" t="str">
        <f>IFERROR(VLOOKUP(PRIORRESULTS!S229,Lookups!$A$1:$B$700,2,FALSE),"")</f>
        <v/>
      </c>
      <c r="Y230" t="str">
        <f>IFERROR(VLOOKUP(PRIORRESULTS!U229,Lookups!$A$1:$B$700,2,FALSE),"")</f>
        <v/>
      </c>
      <c r="Z230" t="str">
        <f>IFERROR(VLOOKUP(PRIORRESULTS!V229,Lookups!$A$1:$B$700,2,FALSE),"")</f>
        <v/>
      </c>
      <c r="AA230" t="str">
        <f>IFERROR(VLOOKUP(PRIORRESULTS!W229,Lookups!$A$1:$B$700,2,FALSE),"")</f>
        <v/>
      </c>
    </row>
    <row r="231" spans="1:27" x14ac:dyDescent="0.25">
      <c r="A231" t="str">
        <f>PRIORRESULTS!A230</f>
        <v>Kom, Caitlin</v>
      </c>
      <c r="B231" t="str">
        <f>PRIORRESULTS!B230</f>
        <v>10ZI</v>
      </c>
      <c r="C231" t="str">
        <f>PRIORRESULTS!C230</f>
        <v>F</v>
      </c>
      <c r="E231" s="55" t="str">
        <f>IFERROR(VLOOKUP(PRIORRESULTS!D230,Lookups!$A$1:$B$700,2,FALSE),"")</f>
        <v/>
      </c>
      <c r="F231" s="55" t="str">
        <f>IFERROR(VLOOKUP(PRIORRESULTS!E230,Lookups!$A$1:$B$700,2,FALSE),"")</f>
        <v/>
      </c>
      <c r="G231" s="55" t="str">
        <f>IFERROR(VLOOKUP(PRIORRESULTS!F230,Lookups!$A$1:$B$700,2,FALSE),"")</f>
        <v/>
      </c>
      <c r="H231" s="55" t="str">
        <f>IFERROR(VLOOKUP(PRIORRESULTS!G230,Lookups!$A$1:$B$700,2,FALSE),"")</f>
        <v/>
      </c>
      <c r="I231" s="55" t="str">
        <f>IFERROR(VLOOKUP(PRIORRESULTS!H230,Lookups!$A$1:$B$700,2,FALSE),"")</f>
        <v/>
      </c>
      <c r="J231" s="55" t="str">
        <f>IFERROR(VLOOKUP(PRIORRESULTS!I230,Lookups!$A$1:$B$700,2,FALSE),"")</f>
        <v/>
      </c>
      <c r="K231" s="55">
        <f>IFERROR(VLOOKUP(PRIORRESULTS!J230,Lookups!$A$1:$B$700,2,FALSE),"")</f>
        <v>4</v>
      </c>
      <c r="L231" s="55" t="str">
        <f>IFERROR(VLOOKUP(PRIORRESULTS!K230,Lookups!$A$1:$B$700,2,FALSE),"")</f>
        <v/>
      </c>
      <c r="M231" s="55" t="str">
        <f>IFERROR(VLOOKUP(PRIORRESULTS!L230,Lookups!$A$1:$B$700,2,FALSE),"")</f>
        <v/>
      </c>
      <c r="N231" s="55" t="str">
        <f>IFERROR(VLOOKUP(PRIORRESULTS!M230,Lookups!$A$1:$B$700,2,FALSE),"")</f>
        <v/>
      </c>
      <c r="O231" s="55" t="str">
        <f>IFERROR(VLOOKUP(PRIORRESULTS!N230,Lookups!$A$1:$B$700,2,FALSE),"")</f>
        <v/>
      </c>
      <c r="P231" s="55" t="str">
        <f>IFERROR(VLOOKUP(PRIORRESULTS!O230,Lookups!$A$1:$B$700,2,FALSE),"")</f>
        <v/>
      </c>
      <c r="Q231" s="562" t="str">
        <f>IFERROR(VLOOKUP(PRIORRESULTS!L230,Lookups!$A$1:$B$700,2,FALSE),"")</f>
        <v/>
      </c>
      <c r="R231" t="str">
        <f>IFERROR(VLOOKUP(PRIORRESULTS!M230,Lookups!$A$1:$B$700,2,FALSE),"")</f>
        <v/>
      </c>
      <c r="S231" t="str">
        <f>IFERROR(VLOOKUP(PRIORRESULTS!N230,Lookups!$A$1:$B$700,2,FALSE),"")</f>
        <v/>
      </c>
      <c r="T231" t="str">
        <f>IFERROR(VLOOKUP(PRIORRESULTS!O230,Lookups!$A$1:$B$700,2,FALSE),"")</f>
        <v/>
      </c>
      <c r="U231" t="str">
        <f>IFERROR(VLOOKUP(PRIORRESULTS!P230,Lookups!$A$1:$B$700,2,FALSE),"")</f>
        <v/>
      </c>
      <c r="V231" t="str">
        <f>IFERROR(VLOOKUP(PRIORRESULTS!Q230,Lookups!$A$1:$B$700,2,FALSE),"")</f>
        <v/>
      </c>
      <c r="W231" t="str">
        <f>IFERROR(VLOOKUP(PRIORRESULTS!R230,Lookups!$A$1:$B$700,2,FALSE),"")</f>
        <v/>
      </c>
      <c r="X231" t="str">
        <f>IFERROR(VLOOKUP(PRIORRESULTS!S230,Lookups!$A$1:$B$700,2,FALSE),"")</f>
        <v/>
      </c>
      <c r="Y231" t="str">
        <f>IFERROR(VLOOKUP(PRIORRESULTS!U230,Lookups!$A$1:$B$700,2,FALSE),"")</f>
        <v/>
      </c>
      <c r="Z231" t="str">
        <f>IFERROR(VLOOKUP(PRIORRESULTS!V230,Lookups!$A$1:$B$700,2,FALSE),"")</f>
        <v/>
      </c>
      <c r="AA231" t="str">
        <f>IFERROR(VLOOKUP(PRIORRESULTS!W230,Lookups!$A$1:$B$700,2,FALSE),"")</f>
        <v/>
      </c>
    </row>
    <row r="232" spans="1:27" x14ac:dyDescent="0.25">
      <c r="A232" t="str">
        <f>PRIORRESULTS!A231</f>
        <v>Lightbody, Sophie</v>
      </c>
      <c r="B232" t="str">
        <f>PRIORRESULTS!B231</f>
        <v>10SPI</v>
      </c>
      <c r="C232" t="str">
        <f>PRIORRESULTS!C231</f>
        <v>F</v>
      </c>
      <c r="E232" s="55" t="str">
        <f>IFERROR(VLOOKUP(PRIORRESULTS!D231,Lookups!$A$1:$B$700,2,FALSE),"")</f>
        <v/>
      </c>
      <c r="F232" s="55" t="str">
        <f>IFERROR(VLOOKUP(PRIORRESULTS!E231,Lookups!$A$1:$B$700,2,FALSE),"")</f>
        <v/>
      </c>
      <c r="G232" s="55" t="str">
        <f>IFERROR(VLOOKUP(PRIORRESULTS!F231,Lookups!$A$1:$B$700,2,FALSE),"")</f>
        <v/>
      </c>
      <c r="H232" s="55" t="str">
        <f>IFERROR(VLOOKUP(PRIORRESULTS!G231,Lookups!$A$1:$B$700,2,FALSE),"")</f>
        <v/>
      </c>
      <c r="I232" s="55" t="str">
        <f>IFERROR(VLOOKUP(PRIORRESULTS!H231,Lookups!$A$1:$B$700,2,FALSE),"")</f>
        <v/>
      </c>
      <c r="J232" s="55" t="str">
        <f>IFERROR(VLOOKUP(PRIORRESULTS!I231,Lookups!$A$1:$B$700,2,FALSE),"")</f>
        <v/>
      </c>
      <c r="K232" s="55">
        <f>IFERROR(VLOOKUP(PRIORRESULTS!J231,Lookups!$A$1:$B$700,2,FALSE),"")</f>
        <v>3</v>
      </c>
      <c r="L232" s="55" t="str">
        <f>IFERROR(VLOOKUP(PRIORRESULTS!K231,Lookups!$A$1:$B$700,2,FALSE),"")</f>
        <v/>
      </c>
      <c r="M232" s="55" t="str">
        <f>IFERROR(VLOOKUP(PRIORRESULTS!L231,Lookups!$A$1:$B$700,2,FALSE),"")</f>
        <v/>
      </c>
      <c r="N232" s="55" t="str">
        <f>IFERROR(VLOOKUP(PRIORRESULTS!M231,Lookups!$A$1:$B$700,2,FALSE),"")</f>
        <v/>
      </c>
      <c r="O232" s="55" t="str">
        <f>IFERROR(VLOOKUP(PRIORRESULTS!N231,Lookups!$A$1:$B$700,2,FALSE),"")</f>
        <v/>
      </c>
      <c r="P232" s="55" t="str">
        <f>IFERROR(VLOOKUP(PRIORRESULTS!O231,Lookups!$A$1:$B$700,2,FALSE),"")</f>
        <v/>
      </c>
      <c r="Q232" s="562" t="str">
        <f>IFERROR(VLOOKUP(PRIORRESULTS!L231,Lookups!$A$1:$B$700,2,FALSE),"")</f>
        <v/>
      </c>
      <c r="R232" t="str">
        <f>IFERROR(VLOOKUP(PRIORRESULTS!M231,Lookups!$A$1:$B$700,2,FALSE),"")</f>
        <v/>
      </c>
      <c r="S232" t="str">
        <f>IFERROR(VLOOKUP(PRIORRESULTS!N231,Lookups!$A$1:$B$700,2,FALSE),"")</f>
        <v/>
      </c>
      <c r="T232" t="str">
        <f>IFERROR(VLOOKUP(PRIORRESULTS!O231,Lookups!$A$1:$B$700,2,FALSE),"")</f>
        <v/>
      </c>
      <c r="U232" t="str">
        <f>IFERROR(VLOOKUP(PRIORRESULTS!P231,Lookups!$A$1:$B$700,2,FALSE),"")</f>
        <v/>
      </c>
      <c r="V232" t="str">
        <f>IFERROR(VLOOKUP(PRIORRESULTS!Q231,Lookups!$A$1:$B$700,2,FALSE),"")</f>
        <v/>
      </c>
      <c r="W232" t="str">
        <f>IFERROR(VLOOKUP(PRIORRESULTS!R231,Lookups!$A$1:$B$700,2,FALSE),"")</f>
        <v/>
      </c>
      <c r="X232" t="str">
        <f>IFERROR(VLOOKUP(PRIORRESULTS!S231,Lookups!$A$1:$B$700,2,FALSE),"")</f>
        <v/>
      </c>
      <c r="Y232" t="str">
        <f>IFERROR(VLOOKUP(PRIORRESULTS!U231,Lookups!$A$1:$B$700,2,FALSE),"")</f>
        <v/>
      </c>
      <c r="Z232" t="str">
        <f>IFERROR(VLOOKUP(PRIORRESULTS!V231,Lookups!$A$1:$B$700,2,FALSE),"")</f>
        <v/>
      </c>
      <c r="AA232" t="str">
        <f>IFERROR(VLOOKUP(PRIORRESULTS!W231,Lookups!$A$1:$B$700,2,FALSE),"")</f>
        <v/>
      </c>
    </row>
    <row r="233" spans="1:27" x14ac:dyDescent="0.25">
      <c r="A233" t="str">
        <f>PRIORRESULTS!A232</f>
        <v>Naylor, Ruby</v>
      </c>
      <c r="B233" t="str">
        <f>PRIORRESULTS!B232</f>
        <v>10ZI</v>
      </c>
      <c r="C233" t="str">
        <f>PRIORRESULTS!C232</f>
        <v>F</v>
      </c>
      <c r="E233" s="55" t="str">
        <f>IFERROR(VLOOKUP(PRIORRESULTS!D232,Lookups!$A$1:$B$700,2,FALSE),"")</f>
        <v/>
      </c>
      <c r="F233" s="55" t="str">
        <f>IFERROR(VLOOKUP(PRIORRESULTS!E232,Lookups!$A$1:$B$700,2,FALSE),"")</f>
        <v/>
      </c>
      <c r="G233" s="55" t="str">
        <f>IFERROR(VLOOKUP(PRIORRESULTS!F232,Lookups!$A$1:$B$700,2,FALSE),"")</f>
        <v/>
      </c>
      <c r="H233" s="55" t="str">
        <f>IFERROR(VLOOKUP(PRIORRESULTS!G232,Lookups!$A$1:$B$700,2,FALSE),"")</f>
        <v/>
      </c>
      <c r="I233" s="55" t="str">
        <f>IFERROR(VLOOKUP(PRIORRESULTS!H232,Lookups!$A$1:$B$700,2,FALSE),"")</f>
        <v/>
      </c>
      <c r="J233" s="55" t="str">
        <f>IFERROR(VLOOKUP(PRIORRESULTS!I232,Lookups!$A$1:$B$700,2,FALSE),"")</f>
        <v/>
      </c>
      <c r="K233" s="55">
        <f>IFERROR(VLOOKUP(PRIORRESULTS!J232,Lookups!$A$1:$B$700,2,FALSE),"")</f>
        <v>0</v>
      </c>
      <c r="L233" s="55" t="str">
        <f>IFERROR(VLOOKUP(PRIORRESULTS!K232,Lookups!$A$1:$B$700,2,FALSE),"")</f>
        <v/>
      </c>
      <c r="M233" s="55" t="str">
        <f>IFERROR(VLOOKUP(PRIORRESULTS!L232,Lookups!$A$1:$B$700,2,FALSE),"")</f>
        <v/>
      </c>
      <c r="N233" s="55" t="str">
        <f>IFERROR(VLOOKUP(PRIORRESULTS!M232,Lookups!$A$1:$B$700,2,FALSE),"")</f>
        <v/>
      </c>
      <c r="O233" s="55" t="str">
        <f>IFERROR(VLOOKUP(PRIORRESULTS!N232,Lookups!$A$1:$B$700,2,FALSE),"")</f>
        <v/>
      </c>
      <c r="P233" s="55" t="str">
        <f>IFERROR(VLOOKUP(PRIORRESULTS!O232,Lookups!$A$1:$B$700,2,FALSE),"")</f>
        <v/>
      </c>
      <c r="Q233" s="562" t="str">
        <f>IFERROR(VLOOKUP(PRIORRESULTS!L232,Lookups!$A$1:$B$700,2,FALSE),"")</f>
        <v/>
      </c>
      <c r="R233" t="str">
        <f>IFERROR(VLOOKUP(PRIORRESULTS!M232,Lookups!$A$1:$B$700,2,FALSE),"")</f>
        <v/>
      </c>
      <c r="S233" t="str">
        <f>IFERROR(VLOOKUP(PRIORRESULTS!N232,Lookups!$A$1:$B$700,2,FALSE),"")</f>
        <v/>
      </c>
      <c r="T233" t="str">
        <f>IFERROR(VLOOKUP(PRIORRESULTS!O232,Lookups!$A$1:$B$700,2,FALSE),"")</f>
        <v/>
      </c>
      <c r="U233" t="str">
        <f>IFERROR(VLOOKUP(PRIORRESULTS!P232,Lookups!$A$1:$B$700,2,FALSE),"")</f>
        <v/>
      </c>
      <c r="V233" t="str">
        <f>IFERROR(VLOOKUP(PRIORRESULTS!Q232,Lookups!$A$1:$B$700,2,FALSE),"")</f>
        <v/>
      </c>
      <c r="W233" t="str">
        <f>IFERROR(VLOOKUP(PRIORRESULTS!R232,Lookups!$A$1:$B$700,2,FALSE),"")</f>
        <v/>
      </c>
      <c r="X233" t="str">
        <f>IFERROR(VLOOKUP(PRIORRESULTS!S232,Lookups!$A$1:$B$700,2,FALSE),"")</f>
        <v/>
      </c>
      <c r="Y233" t="str">
        <f>IFERROR(VLOOKUP(PRIORRESULTS!U232,Lookups!$A$1:$B$700,2,FALSE),"")</f>
        <v/>
      </c>
      <c r="Z233" t="str">
        <f>IFERROR(VLOOKUP(PRIORRESULTS!V232,Lookups!$A$1:$B$700,2,FALSE),"")</f>
        <v/>
      </c>
      <c r="AA233" t="str">
        <f>IFERROR(VLOOKUP(PRIORRESULTS!W232,Lookups!$A$1:$B$700,2,FALSE),"")</f>
        <v/>
      </c>
    </row>
    <row r="234" spans="1:27" x14ac:dyDescent="0.25">
      <c r="A234" t="str">
        <f>PRIORRESULTS!A233</f>
        <v>O'Malley, Faith</v>
      </c>
      <c r="B234" t="str">
        <f>PRIORRESULTS!B233</f>
        <v>10EGQ</v>
      </c>
      <c r="C234" t="str">
        <f>PRIORRESULTS!C233</f>
        <v>F</v>
      </c>
      <c r="E234" s="55" t="str">
        <f>IFERROR(VLOOKUP(PRIORRESULTS!D233,Lookups!$A$1:$B$700,2,FALSE),"")</f>
        <v/>
      </c>
      <c r="F234" s="55" t="str">
        <f>IFERROR(VLOOKUP(PRIORRESULTS!E233,Lookups!$A$1:$B$700,2,FALSE),"")</f>
        <v/>
      </c>
      <c r="G234" s="55" t="str">
        <f>IFERROR(VLOOKUP(PRIORRESULTS!F233,Lookups!$A$1:$B$700,2,FALSE),"")</f>
        <v/>
      </c>
      <c r="H234" s="55" t="str">
        <f>IFERROR(VLOOKUP(PRIORRESULTS!G233,Lookups!$A$1:$B$700,2,FALSE),"")</f>
        <v/>
      </c>
      <c r="I234" s="55" t="str">
        <f>IFERROR(VLOOKUP(PRIORRESULTS!H233,Lookups!$A$1:$B$700,2,FALSE),"")</f>
        <v/>
      </c>
      <c r="J234" s="55" t="str">
        <f>IFERROR(VLOOKUP(PRIORRESULTS!I233,Lookups!$A$1:$B$700,2,FALSE),"")</f>
        <v/>
      </c>
      <c r="K234" s="55">
        <f>IFERROR(VLOOKUP(PRIORRESULTS!J233,Lookups!$A$1:$B$700,2,FALSE),"")</f>
        <v>5.5</v>
      </c>
      <c r="L234" s="55" t="str">
        <f>IFERROR(VLOOKUP(PRIORRESULTS!K233,Lookups!$A$1:$B$700,2,FALSE),"")</f>
        <v/>
      </c>
      <c r="M234" s="55" t="str">
        <f>IFERROR(VLOOKUP(PRIORRESULTS!L233,Lookups!$A$1:$B$700,2,FALSE),"")</f>
        <v/>
      </c>
      <c r="N234" s="55" t="str">
        <f>IFERROR(VLOOKUP(PRIORRESULTS!M233,Lookups!$A$1:$B$700,2,FALSE),"")</f>
        <v/>
      </c>
      <c r="O234" s="55" t="str">
        <f>IFERROR(VLOOKUP(PRIORRESULTS!N233,Lookups!$A$1:$B$700,2,FALSE),"")</f>
        <v/>
      </c>
      <c r="P234" s="55" t="str">
        <f>IFERROR(VLOOKUP(PRIORRESULTS!O233,Lookups!$A$1:$B$700,2,FALSE),"")</f>
        <v/>
      </c>
      <c r="Q234" s="562" t="str">
        <f>IFERROR(VLOOKUP(PRIORRESULTS!L233,Lookups!$A$1:$B$700,2,FALSE),"")</f>
        <v/>
      </c>
      <c r="R234" t="str">
        <f>IFERROR(VLOOKUP(PRIORRESULTS!M233,Lookups!$A$1:$B$700,2,FALSE),"")</f>
        <v/>
      </c>
      <c r="S234" t="str">
        <f>IFERROR(VLOOKUP(PRIORRESULTS!N233,Lookups!$A$1:$B$700,2,FALSE),"")</f>
        <v/>
      </c>
      <c r="T234" t="str">
        <f>IFERROR(VLOOKUP(PRIORRESULTS!O233,Lookups!$A$1:$B$700,2,FALSE),"")</f>
        <v/>
      </c>
      <c r="U234" t="str">
        <f>IFERROR(VLOOKUP(PRIORRESULTS!P233,Lookups!$A$1:$B$700,2,FALSE),"")</f>
        <v/>
      </c>
      <c r="V234" t="str">
        <f>IFERROR(VLOOKUP(PRIORRESULTS!Q233,Lookups!$A$1:$B$700,2,FALSE),"")</f>
        <v/>
      </c>
      <c r="W234" t="str">
        <f>IFERROR(VLOOKUP(PRIORRESULTS!R233,Lookups!$A$1:$B$700,2,FALSE),"")</f>
        <v/>
      </c>
      <c r="X234" t="str">
        <f>IFERROR(VLOOKUP(PRIORRESULTS!S233,Lookups!$A$1:$B$700,2,FALSE),"")</f>
        <v/>
      </c>
      <c r="Y234" t="str">
        <f>IFERROR(VLOOKUP(PRIORRESULTS!U233,Lookups!$A$1:$B$700,2,FALSE),"")</f>
        <v/>
      </c>
      <c r="Z234" t="str">
        <f>IFERROR(VLOOKUP(PRIORRESULTS!V233,Lookups!$A$1:$B$700,2,FALSE),"")</f>
        <v/>
      </c>
      <c r="AA234" t="str">
        <f>IFERROR(VLOOKUP(PRIORRESULTS!W233,Lookups!$A$1:$B$700,2,FALSE),"")</f>
        <v/>
      </c>
    </row>
    <row r="235" spans="1:27" x14ac:dyDescent="0.25">
      <c r="A235" t="str">
        <f>PRIORRESULTS!A234</f>
        <v>Osagie, Miracle</v>
      </c>
      <c r="B235" t="str">
        <f>PRIORRESULTS!B234</f>
        <v>10SDA</v>
      </c>
      <c r="C235" t="str">
        <f>PRIORRESULTS!C234</f>
        <v>F</v>
      </c>
      <c r="E235" s="55" t="str">
        <f>IFERROR(VLOOKUP(PRIORRESULTS!D234,Lookups!$A$1:$B$700,2,FALSE),"")</f>
        <v/>
      </c>
      <c r="F235" s="55" t="str">
        <f>IFERROR(VLOOKUP(PRIORRESULTS!E234,Lookups!$A$1:$B$700,2,FALSE),"")</f>
        <v/>
      </c>
      <c r="G235" s="55" t="str">
        <f>IFERROR(VLOOKUP(PRIORRESULTS!F234,Lookups!$A$1:$B$700,2,FALSE),"")</f>
        <v/>
      </c>
      <c r="H235" s="55" t="str">
        <f>IFERROR(VLOOKUP(PRIORRESULTS!G234,Lookups!$A$1:$B$700,2,FALSE),"")</f>
        <v/>
      </c>
      <c r="I235" s="55" t="str">
        <f>IFERROR(VLOOKUP(PRIORRESULTS!H234,Lookups!$A$1:$B$700,2,FALSE),"")</f>
        <v/>
      </c>
      <c r="J235" s="55" t="str">
        <f>IFERROR(VLOOKUP(PRIORRESULTS!I234,Lookups!$A$1:$B$700,2,FALSE),"")</f>
        <v/>
      </c>
      <c r="K235" s="55">
        <f>IFERROR(VLOOKUP(PRIORRESULTS!J234,Lookups!$A$1:$B$700,2,FALSE),"")</f>
        <v>0</v>
      </c>
      <c r="L235" s="55" t="str">
        <f>IFERROR(VLOOKUP(PRIORRESULTS!K234,Lookups!$A$1:$B$700,2,FALSE),"")</f>
        <v/>
      </c>
      <c r="M235" s="55" t="str">
        <f>IFERROR(VLOOKUP(PRIORRESULTS!L234,Lookups!$A$1:$B$700,2,FALSE),"")</f>
        <v/>
      </c>
      <c r="N235" s="55" t="str">
        <f>IFERROR(VLOOKUP(PRIORRESULTS!M234,Lookups!$A$1:$B$700,2,FALSE),"")</f>
        <v/>
      </c>
      <c r="O235" s="55" t="str">
        <f>IFERROR(VLOOKUP(PRIORRESULTS!N234,Lookups!$A$1:$B$700,2,FALSE),"")</f>
        <v/>
      </c>
      <c r="P235" s="55" t="str">
        <f>IFERROR(VLOOKUP(PRIORRESULTS!O234,Lookups!$A$1:$B$700,2,FALSE),"")</f>
        <v/>
      </c>
      <c r="Q235" s="562" t="str">
        <f>IFERROR(VLOOKUP(PRIORRESULTS!L234,Lookups!$A$1:$B$700,2,FALSE),"")</f>
        <v/>
      </c>
      <c r="R235" t="str">
        <f>IFERROR(VLOOKUP(PRIORRESULTS!M234,Lookups!$A$1:$B$700,2,FALSE),"")</f>
        <v/>
      </c>
      <c r="S235" t="str">
        <f>IFERROR(VLOOKUP(PRIORRESULTS!N234,Lookups!$A$1:$B$700,2,FALSE),"")</f>
        <v/>
      </c>
      <c r="T235" t="str">
        <f>IFERROR(VLOOKUP(PRIORRESULTS!O234,Lookups!$A$1:$B$700,2,FALSE),"")</f>
        <v/>
      </c>
      <c r="U235" t="str">
        <f>IFERROR(VLOOKUP(PRIORRESULTS!P234,Lookups!$A$1:$B$700,2,FALSE),"")</f>
        <v/>
      </c>
      <c r="V235" t="str">
        <f>IFERROR(VLOOKUP(PRIORRESULTS!Q234,Lookups!$A$1:$B$700,2,FALSE),"")</f>
        <v/>
      </c>
      <c r="W235" t="str">
        <f>IFERROR(VLOOKUP(PRIORRESULTS!R234,Lookups!$A$1:$B$700,2,FALSE),"")</f>
        <v/>
      </c>
      <c r="X235" t="str">
        <f>IFERROR(VLOOKUP(PRIORRESULTS!S234,Lookups!$A$1:$B$700,2,FALSE),"")</f>
        <v/>
      </c>
      <c r="Y235" t="str">
        <f>IFERROR(VLOOKUP(PRIORRESULTS!U234,Lookups!$A$1:$B$700,2,FALSE),"")</f>
        <v/>
      </c>
      <c r="Z235" t="str">
        <f>IFERROR(VLOOKUP(PRIORRESULTS!V234,Lookups!$A$1:$B$700,2,FALSE),"")</f>
        <v/>
      </c>
      <c r="AA235" t="str">
        <f>IFERROR(VLOOKUP(PRIORRESULTS!W234,Lookups!$A$1:$B$700,2,FALSE),"")</f>
        <v/>
      </c>
    </row>
    <row r="236" spans="1:27" x14ac:dyDescent="0.25">
      <c r="A236" t="str">
        <f>PRIORRESULTS!A235</f>
        <v>Phelps, Evie</v>
      </c>
      <c r="B236" t="str">
        <f>PRIORRESULTS!B235</f>
        <v>10ZI</v>
      </c>
      <c r="C236" t="str">
        <f>PRIORRESULTS!C235</f>
        <v>F</v>
      </c>
      <c r="E236" s="55" t="str">
        <f>IFERROR(VLOOKUP(PRIORRESULTS!D235,Lookups!$A$1:$B$700,2,FALSE),"")</f>
        <v/>
      </c>
      <c r="F236" s="55" t="str">
        <f>IFERROR(VLOOKUP(PRIORRESULTS!E235,Lookups!$A$1:$B$700,2,FALSE),"")</f>
        <v/>
      </c>
      <c r="G236" s="55" t="str">
        <f>IFERROR(VLOOKUP(PRIORRESULTS!F235,Lookups!$A$1:$B$700,2,FALSE),"")</f>
        <v/>
      </c>
      <c r="H236" s="55" t="str">
        <f>IFERROR(VLOOKUP(PRIORRESULTS!G235,Lookups!$A$1:$B$700,2,FALSE),"")</f>
        <v/>
      </c>
      <c r="I236" s="55" t="str">
        <f>IFERROR(VLOOKUP(PRIORRESULTS!H235,Lookups!$A$1:$B$700,2,FALSE),"")</f>
        <v/>
      </c>
      <c r="J236" s="55" t="str">
        <f>IFERROR(VLOOKUP(PRIORRESULTS!I235,Lookups!$A$1:$B$700,2,FALSE),"")</f>
        <v/>
      </c>
      <c r="K236" s="55">
        <f>IFERROR(VLOOKUP(PRIORRESULTS!J235,Lookups!$A$1:$B$700,2,FALSE),"")</f>
        <v>0</v>
      </c>
      <c r="L236" s="55" t="str">
        <f>IFERROR(VLOOKUP(PRIORRESULTS!K235,Lookups!$A$1:$B$700,2,FALSE),"")</f>
        <v/>
      </c>
      <c r="M236" s="55" t="str">
        <f>IFERROR(VLOOKUP(PRIORRESULTS!L235,Lookups!$A$1:$B$700,2,FALSE),"")</f>
        <v/>
      </c>
      <c r="N236" s="55" t="str">
        <f>IFERROR(VLOOKUP(PRIORRESULTS!M235,Lookups!$A$1:$B$700,2,FALSE),"")</f>
        <v/>
      </c>
      <c r="O236" s="55" t="str">
        <f>IFERROR(VLOOKUP(PRIORRESULTS!N235,Lookups!$A$1:$B$700,2,FALSE),"")</f>
        <v/>
      </c>
      <c r="P236" s="55" t="str">
        <f>IFERROR(VLOOKUP(PRIORRESULTS!O235,Lookups!$A$1:$B$700,2,FALSE),"")</f>
        <v/>
      </c>
      <c r="Q236" s="562" t="str">
        <f>IFERROR(VLOOKUP(PRIORRESULTS!L235,Lookups!$A$1:$B$700,2,FALSE),"")</f>
        <v/>
      </c>
      <c r="R236" t="str">
        <f>IFERROR(VLOOKUP(PRIORRESULTS!M235,Lookups!$A$1:$B$700,2,FALSE),"")</f>
        <v/>
      </c>
      <c r="S236" t="str">
        <f>IFERROR(VLOOKUP(PRIORRESULTS!N235,Lookups!$A$1:$B$700,2,FALSE),"")</f>
        <v/>
      </c>
      <c r="T236" t="str">
        <f>IFERROR(VLOOKUP(PRIORRESULTS!O235,Lookups!$A$1:$B$700,2,FALSE),"")</f>
        <v/>
      </c>
      <c r="U236" t="str">
        <f>IFERROR(VLOOKUP(PRIORRESULTS!P235,Lookups!$A$1:$B$700,2,FALSE),"")</f>
        <v/>
      </c>
      <c r="V236" t="str">
        <f>IFERROR(VLOOKUP(PRIORRESULTS!Q235,Lookups!$A$1:$B$700,2,FALSE),"")</f>
        <v/>
      </c>
      <c r="W236" t="str">
        <f>IFERROR(VLOOKUP(PRIORRESULTS!R235,Lookups!$A$1:$B$700,2,FALSE),"")</f>
        <v/>
      </c>
      <c r="X236" t="str">
        <f>IFERROR(VLOOKUP(PRIORRESULTS!S235,Lookups!$A$1:$B$700,2,FALSE),"")</f>
        <v/>
      </c>
      <c r="Y236" t="str">
        <f>IFERROR(VLOOKUP(PRIORRESULTS!U235,Lookups!$A$1:$B$700,2,FALSE),"")</f>
        <v/>
      </c>
      <c r="Z236" t="str">
        <f>IFERROR(VLOOKUP(PRIORRESULTS!V235,Lookups!$A$1:$B$700,2,FALSE),"")</f>
        <v/>
      </c>
      <c r="AA236" t="str">
        <f>IFERROR(VLOOKUP(PRIORRESULTS!W235,Lookups!$A$1:$B$700,2,FALSE),"")</f>
        <v/>
      </c>
    </row>
    <row r="237" spans="1:27" x14ac:dyDescent="0.25">
      <c r="A237" t="str">
        <f>PRIORRESULTS!A236</f>
        <v>Rose, Evie</v>
      </c>
      <c r="B237" t="str">
        <f>PRIORRESULTS!B236</f>
        <v>10WE</v>
      </c>
      <c r="C237" t="str">
        <f>PRIORRESULTS!C236</f>
        <v>F</v>
      </c>
      <c r="E237" s="55" t="str">
        <f>IFERROR(VLOOKUP(PRIORRESULTS!D236,Lookups!$A$1:$B$700,2,FALSE),"")</f>
        <v/>
      </c>
      <c r="F237" s="55" t="str">
        <f>IFERROR(VLOOKUP(PRIORRESULTS!E236,Lookups!$A$1:$B$700,2,FALSE),"")</f>
        <v/>
      </c>
      <c r="G237" s="55" t="str">
        <f>IFERROR(VLOOKUP(PRIORRESULTS!F236,Lookups!$A$1:$B$700,2,FALSE),"")</f>
        <v/>
      </c>
      <c r="H237" s="55" t="str">
        <f>IFERROR(VLOOKUP(PRIORRESULTS!G236,Lookups!$A$1:$B$700,2,FALSE),"")</f>
        <v/>
      </c>
      <c r="I237" s="55" t="str">
        <f>IFERROR(VLOOKUP(PRIORRESULTS!H236,Lookups!$A$1:$B$700,2,FALSE),"")</f>
        <v/>
      </c>
      <c r="J237" s="55" t="str">
        <f>IFERROR(VLOOKUP(PRIORRESULTS!I236,Lookups!$A$1:$B$700,2,FALSE),"")</f>
        <v/>
      </c>
      <c r="K237" s="55">
        <f>IFERROR(VLOOKUP(PRIORRESULTS!J236,Lookups!$A$1:$B$700,2,FALSE),"")</f>
        <v>0</v>
      </c>
      <c r="L237" s="55" t="str">
        <f>IFERROR(VLOOKUP(PRIORRESULTS!K236,Lookups!$A$1:$B$700,2,FALSE),"")</f>
        <v/>
      </c>
      <c r="M237" s="55" t="str">
        <f>IFERROR(VLOOKUP(PRIORRESULTS!L236,Lookups!$A$1:$B$700,2,FALSE),"")</f>
        <v/>
      </c>
      <c r="N237" s="55" t="str">
        <f>IFERROR(VLOOKUP(PRIORRESULTS!M236,Lookups!$A$1:$B$700,2,FALSE),"")</f>
        <v/>
      </c>
      <c r="O237" s="55" t="str">
        <f>IFERROR(VLOOKUP(PRIORRESULTS!N236,Lookups!$A$1:$B$700,2,FALSE),"")</f>
        <v/>
      </c>
      <c r="P237" s="55" t="str">
        <f>IFERROR(VLOOKUP(PRIORRESULTS!O236,Lookups!$A$1:$B$700,2,FALSE),"")</f>
        <v/>
      </c>
      <c r="Q237" s="562" t="str">
        <f>IFERROR(VLOOKUP(PRIORRESULTS!L236,Lookups!$A$1:$B$700,2,FALSE),"")</f>
        <v/>
      </c>
      <c r="R237" t="str">
        <f>IFERROR(VLOOKUP(PRIORRESULTS!M236,Lookups!$A$1:$B$700,2,FALSE),"")</f>
        <v/>
      </c>
      <c r="S237" t="str">
        <f>IFERROR(VLOOKUP(PRIORRESULTS!N236,Lookups!$A$1:$B$700,2,FALSE),"")</f>
        <v/>
      </c>
      <c r="T237" t="str">
        <f>IFERROR(VLOOKUP(PRIORRESULTS!O236,Lookups!$A$1:$B$700,2,FALSE),"")</f>
        <v/>
      </c>
      <c r="U237" t="str">
        <f>IFERROR(VLOOKUP(PRIORRESULTS!P236,Lookups!$A$1:$B$700,2,FALSE),"")</f>
        <v/>
      </c>
      <c r="V237" t="str">
        <f>IFERROR(VLOOKUP(PRIORRESULTS!Q236,Lookups!$A$1:$B$700,2,FALSE),"")</f>
        <v/>
      </c>
      <c r="W237" t="str">
        <f>IFERROR(VLOOKUP(PRIORRESULTS!R236,Lookups!$A$1:$B$700,2,FALSE),"")</f>
        <v/>
      </c>
      <c r="X237" t="str">
        <f>IFERROR(VLOOKUP(PRIORRESULTS!S236,Lookups!$A$1:$B$700,2,FALSE),"")</f>
        <v/>
      </c>
      <c r="Y237" t="str">
        <f>IFERROR(VLOOKUP(PRIORRESULTS!U236,Lookups!$A$1:$B$700,2,FALSE),"")</f>
        <v/>
      </c>
      <c r="Z237" t="str">
        <f>IFERROR(VLOOKUP(PRIORRESULTS!V236,Lookups!$A$1:$B$700,2,FALSE),"")</f>
        <v/>
      </c>
      <c r="AA237" t="str">
        <f>IFERROR(VLOOKUP(PRIORRESULTS!W236,Lookups!$A$1:$B$700,2,FALSE),"")</f>
        <v/>
      </c>
    </row>
    <row r="238" spans="1:27" x14ac:dyDescent="0.25">
      <c r="A238" t="str">
        <f>PRIORRESULTS!A237</f>
        <v>Saddiq, Elayna</v>
      </c>
      <c r="B238" t="str">
        <f>PRIORRESULTS!B237</f>
        <v>10SPI</v>
      </c>
      <c r="C238" t="str">
        <f>PRIORRESULTS!C237</f>
        <v>F</v>
      </c>
      <c r="E238" s="55" t="str">
        <f>IFERROR(VLOOKUP(PRIORRESULTS!D237,Lookups!$A$1:$B$700,2,FALSE),"")</f>
        <v/>
      </c>
      <c r="F238" s="55" t="str">
        <f>IFERROR(VLOOKUP(PRIORRESULTS!E237,Lookups!$A$1:$B$700,2,FALSE),"")</f>
        <v/>
      </c>
      <c r="G238" s="55" t="str">
        <f>IFERROR(VLOOKUP(PRIORRESULTS!F237,Lookups!$A$1:$B$700,2,FALSE),"")</f>
        <v/>
      </c>
      <c r="H238" s="55" t="str">
        <f>IFERROR(VLOOKUP(PRIORRESULTS!G237,Lookups!$A$1:$B$700,2,FALSE),"")</f>
        <v/>
      </c>
      <c r="I238" s="55" t="str">
        <f>IFERROR(VLOOKUP(PRIORRESULTS!H237,Lookups!$A$1:$B$700,2,FALSE),"")</f>
        <v/>
      </c>
      <c r="J238" s="55" t="str">
        <f>IFERROR(VLOOKUP(PRIORRESULTS!I237,Lookups!$A$1:$B$700,2,FALSE),"")</f>
        <v/>
      </c>
      <c r="K238" s="55">
        <f>IFERROR(VLOOKUP(PRIORRESULTS!J237,Lookups!$A$1:$B$700,2,FALSE),"")</f>
        <v>3</v>
      </c>
      <c r="L238" s="55" t="str">
        <f>IFERROR(VLOOKUP(PRIORRESULTS!K237,Lookups!$A$1:$B$700,2,FALSE),"")</f>
        <v/>
      </c>
      <c r="M238" s="55" t="str">
        <f>IFERROR(VLOOKUP(PRIORRESULTS!L237,Lookups!$A$1:$B$700,2,FALSE),"")</f>
        <v/>
      </c>
      <c r="N238" s="55" t="str">
        <f>IFERROR(VLOOKUP(PRIORRESULTS!M237,Lookups!$A$1:$B$700,2,FALSE),"")</f>
        <v/>
      </c>
      <c r="O238" s="55" t="str">
        <f>IFERROR(VLOOKUP(PRIORRESULTS!N237,Lookups!$A$1:$B$700,2,FALSE),"")</f>
        <v/>
      </c>
      <c r="P238" s="55" t="str">
        <f>IFERROR(VLOOKUP(PRIORRESULTS!O237,Lookups!$A$1:$B$700,2,FALSE),"")</f>
        <v/>
      </c>
      <c r="Q238" s="562" t="str">
        <f>IFERROR(VLOOKUP(PRIORRESULTS!L237,Lookups!$A$1:$B$700,2,FALSE),"")</f>
        <v/>
      </c>
      <c r="R238" t="str">
        <f>IFERROR(VLOOKUP(PRIORRESULTS!M237,Lookups!$A$1:$B$700,2,FALSE),"")</f>
        <v/>
      </c>
      <c r="S238" t="str">
        <f>IFERROR(VLOOKUP(PRIORRESULTS!N237,Lookups!$A$1:$B$700,2,FALSE),"")</f>
        <v/>
      </c>
      <c r="T238" t="str">
        <f>IFERROR(VLOOKUP(PRIORRESULTS!O237,Lookups!$A$1:$B$700,2,FALSE),"")</f>
        <v/>
      </c>
      <c r="U238" t="str">
        <f>IFERROR(VLOOKUP(PRIORRESULTS!P237,Lookups!$A$1:$B$700,2,FALSE),"")</f>
        <v/>
      </c>
      <c r="V238" t="str">
        <f>IFERROR(VLOOKUP(PRIORRESULTS!Q237,Lookups!$A$1:$B$700,2,FALSE),"")</f>
        <v/>
      </c>
      <c r="W238" t="str">
        <f>IFERROR(VLOOKUP(PRIORRESULTS!R237,Lookups!$A$1:$B$700,2,FALSE),"")</f>
        <v/>
      </c>
      <c r="X238" t="str">
        <f>IFERROR(VLOOKUP(PRIORRESULTS!S237,Lookups!$A$1:$B$700,2,FALSE),"")</f>
        <v/>
      </c>
      <c r="Y238" t="str">
        <f>IFERROR(VLOOKUP(PRIORRESULTS!U237,Lookups!$A$1:$B$700,2,FALSE),"")</f>
        <v/>
      </c>
      <c r="Z238" t="str">
        <f>IFERROR(VLOOKUP(PRIORRESULTS!V237,Lookups!$A$1:$B$700,2,FALSE),"")</f>
        <v/>
      </c>
      <c r="AA238" t="str">
        <f>IFERROR(VLOOKUP(PRIORRESULTS!W237,Lookups!$A$1:$B$700,2,FALSE),"")</f>
        <v/>
      </c>
    </row>
    <row r="239" spans="1:27" x14ac:dyDescent="0.25">
      <c r="A239" t="str">
        <f>PRIORRESULTS!A238</f>
        <v>Sadler, Tierney</v>
      </c>
      <c r="B239" t="str">
        <f>PRIORRESULTS!B238</f>
        <v>10ZI</v>
      </c>
      <c r="C239" t="str">
        <f>PRIORRESULTS!C238</f>
        <v>F</v>
      </c>
      <c r="E239" s="55" t="str">
        <f>IFERROR(VLOOKUP(PRIORRESULTS!D238,Lookups!$A$1:$B$700,2,FALSE),"")</f>
        <v/>
      </c>
      <c r="F239" s="55" t="str">
        <f>IFERROR(VLOOKUP(PRIORRESULTS!E238,Lookups!$A$1:$B$700,2,FALSE),"")</f>
        <v/>
      </c>
      <c r="G239" s="55" t="str">
        <f>IFERROR(VLOOKUP(PRIORRESULTS!F238,Lookups!$A$1:$B$700,2,FALSE),"")</f>
        <v/>
      </c>
      <c r="H239" s="55" t="str">
        <f>IFERROR(VLOOKUP(PRIORRESULTS!G238,Lookups!$A$1:$B$700,2,FALSE),"")</f>
        <v/>
      </c>
      <c r="I239" s="55" t="str">
        <f>IFERROR(VLOOKUP(PRIORRESULTS!H238,Lookups!$A$1:$B$700,2,FALSE),"")</f>
        <v/>
      </c>
      <c r="J239" s="55" t="str">
        <f>IFERROR(VLOOKUP(PRIORRESULTS!I238,Lookups!$A$1:$B$700,2,FALSE),"")</f>
        <v/>
      </c>
      <c r="K239" s="55">
        <f>IFERROR(VLOOKUP(PRIORRESULTS!J238,Lookups!$A$1:$B$700,2,FALSE),"")</f>
        <v>5.5</v>
      </c>
      <c r="L239" s="55" t="str">
        <f>IFERROR(VLOOKUP(PRIORRESULTS!K238,Lookups!$A$1:$B$700,2,FALSE),"")</f>
        <v/>
      </c>
      <c r="M239" s="55" t="str">
        <f>IFERROR(VLOOKUP(PRIORRESULTS!L238,Lookups!$A$1:$B$700,2,FALSE),"")</f>
        <v/>
      </c>
      <c r="N239" s="55" t="str">
        <f>IFERROR(VLOOKUP(PRIORRESULTS!M238,Lookups!$A$1:$B$700,2,FALSE),"")</f>
        <v/>
      </c>
      <c r="O239" s="55" t="str">
        <f>IFERROR(VLOOKUP(PRIORRESULTS!N238,Lookups!$A$1:$B$700,2,FALSE),"")</f>
        <v/>
      </c>
      <c r="P239" s="55" t="str">
        <f>IFERROR(VLOOKUP(PRIORRESULTS!O238,Lookups!$A$1:$B$700,2,FALSE),"")</f>
        <v/>
      </c>
      <c r="Q239" s="562" t="str">
        <f>IFERROR(VLOOKUP(PRIORRESULTS!L238,Lookups!$A$1:$B$700,2,FALSE),"")</f>
        <v/>
      </c>
      <c r="R239" t="str">
        <f>IFERROR(VLOOKUP(PRIORRESULTS!M238,Lookups!$A$1:$B$700,2,FALSE),"")</f>
        <v/>
      </c>
      <c r="S239" t="str">
        <f>IFERROR(VLOOKUP(PRIORRESULTS!N238,Lookups!$A$1:$B$700,2,FALSE),"")</f>
        <v/>
      </c>
      <c r="T239" t="str">
        <f>IFERROR(VLOOKUP(PRIORRESULTS!O238,Lookups!$A$1:$B$700,2,FALSE),"")</f>
        <v/>
      </c>
      <c r="U239" t="str">
        <f>IFERROR(VLOOKUP(PRIORRESULTS!P238,Lookups!$A$1:$B$700,2,FALSE),"")</f>
        <v/>
      </c>
      <c r="V239" t="str">
        <f>IFERROR(VLOOKUP(PRIORRESULTS!Q238,Lookups!$A$1:$B$700,2,FALSE),"")</f>
        <v/>
      </c>
      <c r="W239" t="str">
        <f>IFERROR(VLOOKUP(PRIORRESULTS!R238,Lookups!$A$1:$B$700,2,FALSE),"")</f>
        <v/>
      </c>
      <c r="X239" t="str">
        <f>IFERROR(VLOOKUP(PRIORRESULTS!S238,Lookups!$A$1:$B$700,2,FALSE),"")</f>
        <v/>
      </c>
      <c r="Y239" t="str">
        <f>IFERROR(VLOOKUP(PRIORRESULTS!U238,Lookups!$A$1:$B$700,2,FALSE),"")</f>
        <v/>
      </c>
      <c r="Z239" t="str">
        <f>IFERROR(VLOOKUP(PRIORRESULTS!V238,Lookups!$A$1:$B$700,2,FALSE),"")</f>
        <v/>
      </c>
      <c r="AA239" t="str">
        <f>IFERROR(VLOOKUP(PRIORRESULTS!W238,Lookups!$A$1:$B$700,2,FALSE),"")</f>
        <v/>
      </c>
    </row>
    <row r="240" spans="1:27" x14ac:dyDescent="0.25">
      <c r="A240" t="str">
        <f>PRIORRESULTS!A239</f>
        <v>Scriven, Emily</v>
      </c>
      <c r="B240" t="str">
        <f>PRIORRESULTS!B239</f>
        <v>10JNE</v>
      </c>
      <c r="C240" t="str">
        <f>PRIORRESULTS!C239</f>
        <v>F</v>
      </c>
      <c r="E240" s="55" t="str">
        <f>IFERROR(VLOOKUP(PRIORRESULTS!D239,Lookups!$A$1:$B$700,2,FALSE),"")</f>
        <v/>
      </c>
      <c r="F240" s="55" t="str">
        <f>IFERROR(VLOOKUP(PRIORRESULTS!E239,Lookups!$A$1:$B$700,2,FALSE),"")</f>
        <v/>
      </c>
      <c r="G240" s="55" t="str">
        <f>IFERROR(VLOOKUP(PRIORRESULTS!F239,Lookups!$A$1:$B$700,2,FALSE),"")</f>
        <v/>
      </c>
      <c r="H240" s="55" t="str">
        <f>IFERROR(VLOOKUP(PRIORRESULTS!G239,Lookups!$A$1:$B$700,2,FALSE),"")</f>
        <v/>
      </c>
      <c r="I240" s="55" t="str">
        <f>IFERROR(VLOOKUP(PRIORRESULTS!H239,Lookups!$A$1:$B$700,2,FALSE),"")</f>
        <v/>
      </c>
      <c r="J240" s="55" t="str">
        <f>IFERROR(VLOOKUP(PRIORRESULTS!I239,Lookups!$A$1:$B$700,2,FALSE),"")</f>
        <v/>
      </c>
      <c r="K240" s="55">
        <f>IFERROR(VLOOKUP(PRIORRESULTS!J239,Lookups!$A$1:$B$700,2,FALSE),"")</f>
        <v>3</v>
      </c>
      <c r="L240" s="55" t="str">
        <f>IFERROR(VLOOKUP(PRIORRESULTS!K239,Lookups!$A$1:$B$700,2,FALSE),"")</f>
        <v/>
      </c>
      <c r="M240" s="55" t="str">
        <f>IFERROR(VLOOKUP(PRIORRESULTS!L239,Lookups!$A$1:$B$700,2,FALSE),"")</f>
        <v/>
      </c>
      <c r="N240" s="55" t="str">
        <f>IFERROR(VLOOKUP(PRIORRESULTS!M239,Lookups!$A$1:$B$700,2,FALSE),"")</f>
        <v/>
      </c>
      <c r="O240" s="55" t="str">
        <f>IFERROR(VLOOKUP(PRIORRESULTS!N239,Lookups!$A$1:$B$700,2,FALSE),"")</f>
        <v/>
      </c>
      <c r="P240" s="55" t="str">
        <f>IFERROR(VLOOKUP(PRIORRESULTS!O239,Lookups!$A$1:$B$700,2,FALSE),"")</f>
        <v/>
      </c>
      <c r="Q240" s="562" t="str">
        <f>IFERROR(VLOOKUP(PRIORRESULTS!L239,Lookups!$A$1:$B$700,2,FALSE),"")</f>
        <v/>
      </c>
      <c r="R240" t="str">
        <f>IFERROR(VLOOKUP(PRIORRESULTS!M239,Lookups!$A$1:$B$700,2,FALSE),"")</f>
        <v/>
      </c>
      <c r="S240" t="str">
        <f>IFERROR(VLOOKUP(PRIORRESULTS!N239,Lookups!$A$1:$B$700,2,FALSE),"")</f>
        <v/>
      </c>
      <c r="T240" t="str">
        <f>IFERROR(VLOOKUP(PRIORRESULTS!O239,Lookups!$A$1:$B$700,2,FALSE),"")</f>
        <v/>
      </c>
      <c r="U240" t="str">
        <f>IFERROR(VLOOKUP(PRIORRESULTS!P239,Lookups!$A$1:$B$700,2,FALSE),"")</f>
        <v/>
      </c>
      <c r="V240" t="str">
        <f>IFERROR(VLOOKUP(PRIORRESULTS!Q239,Lookups!$A$1:$B$700,2,FALSE),"")</f>
        <v/>
      </c>
      <c r="W240" t="str">
        <f>IFERROR(VLOOKUP(PRIORRESULTS!R239,Lookups!$A$1:$B$700,2,FALSE),"")</f>
        <v/>
      </c>
      <c r="X240" t="str">
        <f>IFERROR(VLOOKUP(PRIORRESULTS!S239,Lookups!$A$1:$B$700,2,FALSE),"")</f>
        <v/>
      </c>
      <c r="Y240" t="str">
        <f>IFERROR(VLOOKUP(PRIORRESULTS!U239,Lookups!$A$1:$B$700,2,FALSE),"")</f>
        <v/>
      </c>
      <c r="Z240" t="str">
        <f>IFERROR(VLOOKUP(PRIORRESULTS!V239,Lookups!$A$1:$B$700,2,FALSE),"")</f>
        <v/>
      </c>
      <c r="AA240" t="str">
        <f>IFERROR(VLOOKUP(PRIORRESULTS!W239,Lookups!$A$1:$B$700,2,FALSE),"")</f>
        <v/>
      </c>
    </row>
    <row r="241" spans="1:27" x14ac:dyDescent="0.25">
      <c r="A241" t="str">
        <f>PRIORRESULTS!A240</f>
        <v>Tate, Ruby</v>
      </c>
      <c r="B241" t="str">
        <f>PRIORRESULTS!B240</f>
        <v>10SPI</v>
      </c>
      <c r="C241" t="str">
        <f>PRIORRESULTS!C240</f>
        <v>F</v>
      </c>
      <c r="E241" s="55" t="str">
        <f>IFERROR(VLOOKUP(PRIORRESULTS!D240,Lookups!$A$1:$B$700,2,FALSE),"")</f>
        <v/>
      </c>
      <c r="F241" s="55" t="str">
        <f>IFERROR(VLOOKUP(PRIORRESULTS!E240,Lookups!$A$1:$B$700,2,FALSE),"")</f>
        <v/>
      </c>
      <c r="G241" s="55" t="str">
        <f>IFERROR(VLOOKUP(PRIORRESULTS!F240,Lookups!$A$1:$B$700,2,FALSE),"")</f>
        <v/>
      </c>
      <c r="H241" s="55" t="str">
        <f>IFERROR(VLOOKUP(PRIORRESULTS!G240,Lookups!$A$1:$B$700,2,FALSE),"")</f>
        <v/>
      </c>
      <c r="I241" s="55" t="str">
        <f>IFERROR(VLOOKUP(PRIORRESULTS!H240,Lookups!$A$1:$B$700,2,FALSE),"")</f>
        <v/>
      </c>
      <c r="J241" s="55" t="str">
        <f>IFERROR(VLOOKUP(PRIORRESULTS!I240,Lookups!$A$1:$B$700,2,FALSE),"")</f>
        <v/>
      </c>
      <c r="K241" s="55">
        <f>IFERROR(VLOOKUP(PRIORRESULTS!J240,Lookups!$A$1:$B$700,2,FALSE),"")</f>
        <v>0</v>
      </c>
      <c r="L241" s="55" t="str">
        <f>IFERROR(VLOOKUP(PRIORRESULTS!K240,Lookups!$A$1:$B$700,2,FALSE),"")</f>
        <v/>
      </c>
      <c r="M241" s="55" t="str">
        <f>IFERROR(VLOOKUP(PRIORRESULTS!L240,Lookups!$A$1:$B$700,2,FALSE),"")</f>
        <v/>
      </c>
      <c r="N241" s="55" t="str">
        <f>IFERROR(VLOOKUP(PRIORRESULTS!M240,Lookups!$A$1:$B$700,2,FALSE),"")</f>
        <v/>
      </c>
      <c r="O241" s="55" t="str">
        <f>IFERROR(VLOOKUP(PRIORRESULTS!N240,Lookups!$A$1:$B$700,2,FALSE),"")</f>
        <v/>
      </c>
      <c r="P241" s="55" t="str">
        <f>IFERROR(VLOOKUP(PRIORRESULTS!O240,Lookups!$A$1:$B$700,2,FALSE),"")</f>
        <v/>
      </c>
      <c r="Q241" s="562" t="str">
        <f>IFERROR(VLOOKUP(PRIORRESULTS!L240,Lookups!$A$1:$B$700,2,FALSE),"")</f>
        <v/>
      </c>
      <c r="R241" t="str">
        <f>IFERROR(VLOOKUP(PRIORRESULTS!M240,Lookups!$A$1:$B$700,2,FALSE),"")</f>
        <v/>
      </c>
      <c r="S241" t="str">
        <f>IFERROR(VLOOKUP(PRIORRESULTS!N240,Lookups!$A$1:$B$700,2,FALSE),"")</f>
        <v/>
      </c>
      <c r="T241" t="str">
        <f>IFERROR(VLOOKUP(PRIORRESULTS!O240,Lookups!$A$1:$B$700,2,FALSE),"")</f>
        <v/>
      </c>
      <c r="U241" t="str">
        <f>IFERROR(VLOOKUP(PRIORRESULTS!P240,Lookups!$A$1:$B$700,2,FALSE),"")</f>
        <v/>
      </c>
      <c r="V241" t="str">
        <f>IFERROR(VLOOKUP(PRIORRESULTS!Q240,Lookups!$A$1:$B$700,2,FALSE),"")</f>
        <v/>
      </c>
      <c r="W241" t="str">
        <f>IFERROR(VLOOKUP(PRIORRESULTS!R240,Lookups!$A$1:$B$700,2,FALSE),"")</f>
        <v/>
      </c>
      <c r="X241" t="str">
        <f>IFERROR(VLOOKUP(PRIORRESULTS!S240,Lookups!$A$1:$B$700,2,FALSE),"")</f>
        <v/>
      </c>
      <c r="Y241" t="str">
        <f>IFERROR(VLOOKUP(PRIORRESULTS!U240,Lookups!$A$1:$B$700,2,FALSE),"")</f>
        <v/>
      </c>
      <c r="Z241" t="str">
        <f>IFERROR(VLOOKUP(PRIORRESULTS!V240,Lookups!$A$1:$B$700,2,FALSE),"")</f>
        <v/>
      </c>
      <c r="AA241" t="str">
        <f>IFERROR(VLOOKUP(PRIORRESULTS!W240,Lookups!$A$1:$B$700,2,FALSE),"")</f>
        <v/>
      </c>
    </row>
    <row r="242" spans="1:27" x14ac:dyDescent="0.25">
      <c r="A242" t="str">
        <f>PRIORRESULTS!A241</f>
        <v>Tewodros, Bezawet</v>
      </c>
      <c r="B242" t="str">
        <f>PRIORRESULTS!B241</f>
        <v>10SK</v>
      </c>
      <c r="C242" t="str">
        <f>PRIORRESULTS!C241</f>
        <v>F</v>
      </c>
      <c r="E242" s="55" t="str">
        <f>IFERROR(VLOOKUP(PRIORRESULTS!D241,Lookups!$A$1:$B$700,2,FALSE),"")</f>
        <v/>
      </c>
      <c r="F242" s="55" t="str">
        <f>IFERROR(VLOOKUP(PRIORRESULTS!E241,Lookups!$A$1:$B$700,2,FALSE),"")</f>
        <v/>
      </c>
      <c r="G242" s="55" t="str">
        <f>IFERROR(VLOOKUP(PRIORRESULTS!F241,Lookups!$A$1:$B$700,2,FALSE),"")</f>
        <v/>
      </c>
      <c r="H242" s="55" t="str">
        <f>IFERROR(VLOOKUP(PRIORRESULTS!G241,Lookups!$A$1:$B$700,2,FALSE),"")</f>
        <v/>
      </c>
      <c r="I242" s="55" t="str">
        <f>IFERROR(VLOOKUP(PRIORRESULTS!H241,Lookups!$A$1:$B$700,2,FALSE),"")</f>
        <v/>
      </c>
      <c r="J242" s="55" t="str">
        <f>IFERROR(VLOOKUP(PRIORRESULTS!I241,Lookups!$A$1:$B$700,2,FALSE),"")</f>
        <v/>
      </c>
      <c r="K242" s="55">
        <f>IFERROR(VLOOKUP(PRIORRESULTS!J241,Lookups!$A$1:$B$700,2,FALSE),"")</f>
        <v>0</v>
      </c>
      <c r="L242" s="55" t="str">
        <f>IFERROR(VLOOKUP(PRIORRESULTS!K241,Lookups!$A$1:$B$700,2,FALSE),"")</f>
        <v/>
      </c>
      <c r="M242" s="55" t="str">
        <f>IFERROR(VLOOKUP(PRIORRESULTS!L241,Lookups!$A$1:$B$700,2,FALSE),"")</f>
        <v/>
      </c>
      <c r="N242" s="55" t="str">
        <f>IFERROR(VLOOKUP(PRIORRESULTS!M241,Lookups!$A$1:$B$700,2,FALSE),"")</f>
        <v/>
      </c>
      <c r="O242" s="55" t="str">
        <f>IFERROR(VLOOKUP(PRIORRESULTS!N241,Lookups!$A$1:$B$700,2,FALSE),"")</f>
        <v/>
      </c>
      <c r="P242" s="55" t="str">
        <f>IFERROR(VLOOKUP(PRIORRESULTS!O241,Lookups!$A$1:$B$700,2,FALSE),"")</f>
        <v/>
      </c>
      <c r="Q242" s="562" t="str">
        <f>IFERROR(VLOOKUP(PRIORRESULTS!L241,Lookups!$A$1:$B$700,2,FALSE),"")</f>
        <v/>
      </c>
      <c r="R242" t="str">
        <f>IFERROR(VLOOKUP(PRIORRESULTS!M241,Lookups!$A$1:$B$700,2,FALSE),"")</f>
        <v/>
      </c>
      <c r="S242" t="str">
        <f>IFERROR(VLOOKUP(PRIORRESULTS!N241,Lookups!$A$1:$B$700,2,FALSE),"")</f>
        <v/>
      </c>
      <c r="T242" t="str">
        <f>IFERROR(VLOOKUP(PRIORRESULTS!O241,Lookups!$A$1:$B$700,2,FALSE),"")</f>
        <v/>
      </c>
      <c r="U242" t="str">
        <f>IFERROR(VLOOKUP(PRIORRESULTS!P241,Lookups!$A$1:$B$700,2,FALSE),"")</f>
        <v/>
      </c>
      <c r="V242" t="str">
        <f>IFERROR(VLOOKUP(PRIORRESULTS!Q241,Lookups!$A$1:$B$700,2,FALSE),"")</f>
        <v/>
      </c>
      <c r="W242" t="str">
        <f>IFERROR(VLOOKUP(PRIORRESULTS!R241,Lookups!$A$1:$B$700,2,FALSE),"")</f>
        <v/>
      </c>
      <c r="X242" t="str">
        <f>IFERROR(VLOOKUP(PRIORRESULTS!S241,Lookups!$A$1:$B$700,2,FALSE),"")</f>
        <v/>
      </c>
      <c r="Y242" t="str">
        <f>IFERROR(VLOOKUP(PRIORRESULTS!U241,Lookups!$A$1:$B$700,2,FALSE),"")</f>
        <v/>
      </c>
      <c r="Z242" t="str">
        <f>IFERROR(VLOOKUP(PRIORRESULTS!V241,Lookups!$A$1:$B$700,2,FALSE),"")</f>
        <v/>
      </c>
      <c r="AA242" t="str">
        <f>IFERROR(VLOOKUP(PRIORRESULTS!W241,Lookups!$A$1:$B$700,2,FALSE),"")</f>
        <v/>
      </c>
    </row>
    <row r="243" spans="1:27" x14ac:dyDescent="0.25">
      <c r="A243" t="str">
        <f>PRIORRESULTS!A242</f>
        <v>Uduoise, Eliana</v>
      </c>
      <c r="B243" t="str">
        <f>PRIORRESULTS!B242</f>
        <v>10SK</v>
      </c>
      <c r="C243" t="str">
        <f>PRIORRESULTS!C242</f>
        <v>F</v>
      </c>
      <c r="E243" s="55" t="str">
        <f>IFERROR(VLOOKUP(PRIORRESULTS!D242,Lookups!$A$1:$B$700,2,FALSE),"")</f>
        <v/>
      </c>
      <c r="F243" s="55" t="str">
        <f>IFERROR(VLOOKUP(PRIORRESULTS!E242,Lookups!$A$1:$B$700,2,FALSE),"")</f>
        <v/>
      </c>
      <c r="G243" s="55" t="str">
        <f>IFERROR(VLOOKUP(PRIORRESULTS!F242,Lookups!$A$1:$B$700,2,FALSE),"")</f>
        <v/>
      </c>
      <c r="H243" s="55" t="str">
        <f>IFERROR(VLOOKUP(PRIORRESULTS!G242,Lookups!$A$1:$B$700,2,FALSE),"")</f>
        <v/>
      </c>
      <c r="I243" s="55" t="str">
        <f>IFERROR(VLOOKUP(PRIORRESULTS!H242,Lookups!$A$1:$B$700,2,FALSE),"")</f>
        <v/>
      </c>
      <c r="J243" s="55" t="str">
        <f>IFERROR(VLOOKUP(PRIORRESULTS!I242,Lookups!$A$1:$B$700,2,FALSE),"")</f>
        <v/>
      </c>
      <c r="K243" s="55">
        <f>IFERROR(VLOOKUP(PRIORRESULTS!J242,Lookups!$A$1:$B$700,2,FALSE),"")</f>
        <v>4</v>
      </c>
      <c r="L243" s="55" t="str">
        <f>IFERROR(VLOOKUP(PRIORRESULTS!K242,Lookups!$A$1:$B$700,2,FALSE),"")</f>
        <v/>
      </c>
      <c r="M243" s="55" t="str">
        <f>IFERROR(VLOOKUP(PRIORRESULTS!L242,Lookups!$A$1:$B$700,2,FALSE),"")</f>
        <v/>
      </c>
      <c r="N243" s="55" t="str">
        <f>IFERROR(VLOOKUP(PRIORRESULTS!M242,Lookups!$A$1:$B$700,2,FALSE),"")</f>
        <v/>
      </c>
      <c r="O243" s="55" t="str">
        <f>IFERROR(VLOOKUP(PRIORRESULTS!N242,Lookups!$A$1:$B$700,2,FALSE),"")</f>
        <v/>
      </c>
      <c r="P243" s="55" t="str">
        <f>IFERROR(VLOOKUP(PRIORRESULTS!O242,Lookups!$A$1:$B$700,2,FALSE),"")</f>
        <v/>
      </c>
      <c r="Q243" s="562" t="str">
        <f>IFERROR(VLOOKUP(PRIORRESULTS!L242,Lookups!$A$1:$B$700,2,FALSE),"")</f>
        <v/>
      </c>
      <c r="R243" t="str">
        <f>IFERROR(VLOOKUP(PRIORRESULTS!M242,Lookups!$A$1:$B$700,2,FALSE),"")</f>
        <v/>
      </c>
      <c r="S243" t="str">
        <f>IFERROR(VLOOKUP(PRIORRESULTS!N242,Lookups!$A$1:$B$700,2,FALSE),"")</f>
        <v/>
      </c>
      <c r="T243" t="str">
        <f>IFERROR(VLOOKUP(PRIORRESULTS!O242,Lookups!$A$1:$B$700,2,FALSE),"")</f>
        <v/>
      </c>
      <c r="U243" t="str">
        <f>IFERROR(VLOOKUP(PRIORRESULTS!P242,Lookups!$A$1:$B$700,2,FALSE),"")</f>
        <v/>
      </c>
      <c r="V243" t="str">
        <f>IFERROR(VLOOKUP(PRIORRESULTS!Q242,Lookups!$A$1:$B$700,2,FALSE),"")</f>
        <v/>
      </c>
      <c r="W243" t="str">
        <f>IFERROR(VLOOKUP(PRIORRESULTS!R242,Lookups!$A$1:$B$700,2,FALSE),"")</f>
        <v/>
      </c>
      <c r="X243" t="str">
        <f>IFERROR(VLOOKUP(PRIORRESULTS!S242,Lookups!$A$1:$B$700,2,FALSE),"")</f>
        <v/>
      </c>
      <c r="Y243" t="str">
        <f>IFERROR(VLOOKUP(PRIORRESULTS!U242,Lookups!$A$1:$B$700,2,FALSE),"")</f>
        <v/>
      </c>
      <c r="Z243" t="str">
        <f>IFERROR(VLOOKUP(PRIORRESULTS!V242,Lookups!$A$1:$B$700,2,FALSE),"")</f>
        <v/>
      </c>
      <c r="AA243" t="str">
        <f>IFERROR(VLOOKUP(PRIORRESULTS!W242,Lookups!$A$1:$B$700,2,FALSE),"")</f>
        <v/>
      </c>
    </row>
    <row r="244" spans="1:27" x14ac:dyDescent="0.25">
      <c r="A244" t="str">
        <f>PRIORRESULTS!A243</f>
        <v>Walford, Riannon</v>
      </c>
      <c r="B244" t="str">
        <f>PRIORRESULTS!B243</f>
        <v>10EGQ</v>
      </c>
      <c r="C244" t="str">
        <f>PRIORRESULTS!C243</f>
        <v>F</v>
      </c>
      <c r="E244" s="55" t="str">
        <f>IFERROR(VLOOKUP(PRIORRESULTS!D243,Lookups!$A$1:$B$700,2,FALSE),"")</f>
        <v/>
      </c>
      <c r="F244" s="55" t="str">
        <f>IFERROR(VLOOKUP(PRIORRESULTS!E243,Lookups!$A$1:$B$700,2,FALSE),"")</f>
        <v/>
      </c>
      <c r="G244" s="55" t="str">
        <f>IFERROR(VLOOKUP(PRIORRESULTS!F243,Lookups!$A$1:$B$700,2,FALSE),"")</f>
        <v/>
      </c>
      <c r="H244" s="55" t="str">
        <f>IFERROR(VLOOKUP(PRIORRESULTS!G243,Lookups!$A$1:$B$700,2,FALSE),"")</f>
        <v/>
      </c>
      <c r="I244" s="55" t="str">
        <f>IFERROR(VLOOKUP(PRIORRESULTS!H243,Lookups!$A$1:$B$700,2,FALSE),"")</f>
        <v/>
      </c>
      <c r="J244" s="55" t="str">
        <f>IFERROR(VLOOKUP(PRIORRESULTS!I243,Lookups!$A$1:$B$700,2,FALSE),"")</f>
        <v/>
      </c>
      <c r="K244" s="55">
        <f>IFERROR(VLOOKUP(PRIORRESULTS!J243,Lookups!$A$1:$B$700,2,FALSE),"")</f>
        <v>4</v>
      </c>
      <c r="L244" s="55" t="str">
        <f>IFERROR(VLOOKUP(PRIORRESULTS!K243,Lookups!$A$1:$B$700,2,FALSE),"")</f>
        <v/>
      </c>
      <c r="M244" s="55" t="str">
        <f>IFERROR(VLOOKUP(PRIORRESULTS!L243,Lookups!$A$1:$B$700,2,FALSE),"")</f>
        <v/>
      </c>
      <c r="N244" s="55" t="str">
        <f>IFERROR(VLOOKUP(PRIORRESULTS!M243,Lookups!$A$1:$B$700,2,FALSE),"")</f>
        <v/>
      </c>
      <c r="O244" s="55" t="str">
        <f>IFERROR(VLOOKUP(PRIORRESULTS!N243,Lookups!$A$1:$B$700,2,FALSE),"")</f>
        <v/>
      </c>
      <c r="P244" s="55" t="str">
        <f>IFERROR(VLOOKUP(PRIORRESULTS!O243,Lookups!$A$1:$B$700,2,FALSE),"")</f>
        <v/>
      </c>
      <c r="Q244" s="562" t="str">
        <f>IFERROR(VLOOKUP(PRIORRESULTS!L243,Lookups!$A$1:$B$700,2,FALSE),"")</f>
        <v/>
      </c>
      <c r="R244" t="str">
        <f>IFERROR(VLOOKUP(PRIORRESULTS!M243,Lookups!$A$1:$B$700,2,FALSE),"")</f>
        <v/>
      </c>
      <c r="S244" t="str">
        <f>IFERROR(VLOOKUP(PRIORRESULTS!N243,Lookups!$A$1:$B$700,2,FALSE),"")</f>
        <v/>
      </c>
      <c r="T244" t="str">
        <f>IFERROR(VLOOKUP(PRIORRESULTS!O243,Lookups!$A$1:$B$700,2,FALSE),"")</f>
        <v/>
      </c>
      <c r="U244" t="str">
        <f>IFERROR(VLOOKUP(PRIORRESULTS!P243,Lookups!$A$1:$B$700,2,FALSE),"")</f>
        <v/>
      </c>
      <c r="V244" t="str">
        <f>IFERROR(VLOOKUP(PRIORRESULTS!Q243,Lookups!$A$1:$B$700,2,FALSE),"")</f>
        <v/>
      </c>
      <c r="W244" t="str">
        <f>IFERROR(VLOOKUP(PRIORRESULTS!R243,Lookups!$A$1:$B$700,2,FALSE),"")</f>
        <v/>
      </c>
      <c r="X244" t="str">
        <f>IFERROR(VLOOKUP(PRIORRESULTS!S243,Lookups!$A$1:$B$700,2,FALSE),"")</f>
        <v/>
      </c>
      <c r="Y244" t="str">
        <f>IFERROR(VLOOKUP(PRIORRESULTS!U243,Lookups!$A$1:$B$700,2,FALSE),"")</f>
        <v/>
      </c>
      <c r="Z244" t="str">
        <f>IFERROR(VLOOKUP(PRIORRESULTS!V243,Lookups!$A$1:$B$700,2,FALSE),"")</f>
        <v/>
      </c>
      <c r="AA244" t="str">
        <f>IFERROR(VLOOKUP(PRIORRESULTS!W243,Lookups!$A$1:$B$700,2,FALSE),"")</f>
        <v/>
      </c>
    </row>
    <row r="245" spans="1:27" x14ac:dyDescent="0.25">
      <c r="A245" t="str">
        <f>PRIORRESULTS!A244</f>
        <v>Williams, Mya</v>
      </c>
      <c r="B245" t="str">
        <f>PRIORRESULTS!B244</f>
        <v>10SDA</v>
      </c>
      <c r="C245" t="str">
        <f>PRIORRESULTS!C244</f>
        <v>F</v>
      </c>
      <c r="E245" s="55" t="str">
        <f>IFERROR(VLOOKUP(PRIORRESULTS!D244,Lookups!$A$1:$B$700,2,FALSE),"")</f>
        <v/>
      </c>
      <c r="F245" s="55" t="str">
        <f>IFERROR(VLOOKUP(PRIORRESULTS!E244,Lookups!$A$1:$B$700,2,FALSE),"")</f>
        <v/>
      </c>
      <c r="G245" s="55" t="str">
        <f>IFERROR(VLOOKUP(PRIORRESULTS!F244,Lookups!$A$1:$B$700,2,FALSE),"")</f>
        <v/>
      </c>
      <c r="H245" s="55" t="str">
        <f>IFERROR(VLOOKUP(PRIORRESULTS!G244,Lookups!$A$1:$B$700,2,FALSE),"")</f>
        <v/>
      </c>
      <c r="I245" s="55" t="str">
        <f>IFERROR(VLOOKUP(PRIORRESULTS!H244,Lookups!$A$1:$B$700,2,FALSE),"")</f>
        <v/>
      </c>
      <c r="J245" s="55" t="str">
        <f>IFERROR(VLOOKUP(PRIORRESULTS!I244,Lookups!$A$1:$B$700,2,FALSE),"")</f>
        <v/>
      </c>
      <c r="K245" s="55">
        <f>IFERROR(VLOOKUP(PRIORRESULTS!J244,Lookups!$A$1:$B$700,2,FALSE),"")</f>
        <v>4</v>
      </c>
      <c r="L245" s="55" t="str">
        <f>IFERROR(VLOOKUP(PRIORRESULTS!K244,Lookups!$A$1:$B$700,2,FALSE),"")</f>
        <v/>
      </c>
      <c r="M245" s="55" t="str">
        <f>IFERROR(VLOOKUP(PRIORRESULTS!L244,Lookups!$A$1:$B$700,2,FALSE),"")</f>
        <v/>
      </c>
      <c r="N245" s="55" t="str">
        <f>IFERROR(VLOOKUP(PRIORRESULTS!M244,Lookups!$A$1:$B$700,2,FALSE),"")</f>
        <v/>
      </c>
      <c r="O245" s="55" t="str">
        <f>IFERROR(VLOOKUP(PRIORRESULTS!N244,Lookups!$A$1:$B$700,2,FALSE),"")</f>
        <v/>
      </c>
      <c r="P245" s="55" t="str">
        <f>IFERROR(VLOOKUP(PRIORRESULTS!O244,Lookups!$A$1:$B$700,2,FALSE),"")</f>
        <v/>
      </c>
      <c r="Q245" s="562" t="str">
        <f>IFERROR(VLOOKUP(PRIORRESULTS!L244,Lookups!$A$1:$B$700,2,FALSE),"")</f>
        <v/>
      </c>
      <c r="R245" t="str">
        <f>IFERROR(VLOOKUP(PRIORRESULTS!M244,Lookups!$A$1:$B$700,2,FALSE),"")</f>
        <v/>
      </c>
      <c r="S245" t="str">
        <f>IFERROR(VLOOKUP(PRIORRESULTS!N244,Lookups!$A$1:$B$700,2,FALSE),"")</f>
        <v/>
      </c>
      <c r="T245" t="str">
        <f>IFERROR(VLOOKUP(PRIORRESULTS!O244,Lookups!$A$1:$B$700,2,FALSE),"")</f>
        <v/>
      </c>
      <c r="U245" t="str">
        <f>IFERROR(VLOOKUP(PRIORRESULTS!P244,Lookups!$A$1:$B$700,2,FALSE),"")</f>
        <v/>
      </c>
      <c r="V245" t="str">
        <f>IFERROR(VLOOKUP(PRIORRESULTS!Q244,Lookups!$A$1:$B$700,2,FALSE),"")</f>
        <v/>
      </c>
      <c r="W245" t="str">
        <f>IFERROR(VLOOKUP(PRIORRESULTS!R244,Lookups!$A$1:$B$700,2,FALSE),"")</f>
        <v/>
      </c>
      <c r="X245" t="str">
        <f>IFERROR(VLOOKUP(PRIORRESULTS!S244,Lookups!$A$1:$B$700,2,FALSE),"")</f>
        <v/>
      </c>
      <c r="Y245" t="str">
        <f>IFERROR(VLOOKUP(PRIORRESULTS!U244,Lookups!$A$1:$B$700,2,FALSE),"")</f>
        <v/>
      </c>
      <c r="Z245" t="str">
        <f>IFERROR(VLOOKUP(PRIORRESULTS!V244,Lookups!$A$1:$B$700,2,FALSE),"")</f>
        <v/>
      </c>
      <c r="AA245" t="str">
        <f>IFERROR(VLOOKUP(PRIORRESULTS!W244,Lookups!$A$1:$B$700,2,FALSE),"")</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FFFF00"/>
  </sheetPr>
  <dimension ref="A1:P244"/>
  <sheetViews>
    <sheetView workbookViewId="0">
      <selection activeCell="I29" sqref="I29"/>
    </sheetView>
  </sheetViews>
  <sheetFormatPr defaultRowHeight="15" x14ac:dyDescent="0.25"/>
  <cols>
    <col min="1" max="1" width="35" bestFit="1" customWidth="1"/>
    <col min="2" max="2" width="10.28515625" bestFit="1" customWidth="1"/>
    <col min="3" max="3" width="6.42578125" bestFit="1" customWidth="1"/>
    <col min="4" max="4" width="9" bestFit="1" customWidth="1"/>
    <col min="5" max="5" width="8.5703125" bestFit="1" customWidth="1"/>
    <col min="6" max="6" width="11" bestFit="1" customWidth="1"/>
    <col min="7" max="7" width="13" bestFit="1" customWidth="1"/>
    <col min="8" max="8" width="18.42578125" bestFit="1" customWidth="1"/>
    <col min="9" max="9" width="12.85546875" bestFit="1" customWidth="1"/>
    <col min="10" max="10" width="17" bestFit="1" customWidth="1"/>
    <col min="11" max="11" width="9.5703125" bestFit="1" customWidth="1"/>
    <col min="12" max="12" width="8.42578125" bestFit="1" customWidth="1"/>
    <col min="13" max="13" width="16.85546875" bestFit="1" customWidth="1"/>
    <col min="14" max="14" width="17.28515625" bestFit="1" customWidth="1"/>
    <col min="15" max="15" width="10.28515625" bestFit="1" customWidth="1"/>
  </cols>
  <sheetData>
    <row r="1" spans="1:16" x14ac:dyDescent="0.25">
      <c r="A1" t="s">
        <v>382</v>
      </c>
      <c r="B1" t="s">
        <v>383</v>
      </c>
      <c r="C1" t="s">
        <v>384</v>
      </c>
      <c r="D1" t="s">
        <v>378</v>
      </c>
      <c r="E1" t="s">
        <v>385</v>
      </c>
      <c r="F1" t="s">
        <v>386</v>
      </c>
      <c r="G1" t="s">
        <v>379</v>
      </c>
      <c r="H1" t="s">
        <v>473</v>
      </c>
      <c r="I1" t="s">
        <v>380</v>
      </c>
      <c r="J1" t="s">
        <v>387</v>
      </c>
      <c r="K1" t="s">
        <v>381</v>
      </c>
      <c r="L1" t="s">
        <v>388</v>
      </c>
      <c r="M1" t="s">
        <v>389</v>
      </c>
      <c r="N1" t="s">
        <v>472</v>
      </c>
      <c r="O1" t="s">
        <v>390</v>
      </c>
      <c r="P1" t="s">
        <v>348</v>
      </c>
    </row>
    <row r="2" spans="1:16" x14ac:dyDescent="0.25">
      <c r="A2" t="s">
        <v>625</v>
      </c>
      <c r="B2" t="s">
        <v>868</v>
      </c>
      <c r="C2" t="s">
        <v>62</v>
      </c>
      <c r="D2" s="682">
        <v>3</v>
      </c>
      <c r="F2" s="55"/>
      <c r="P2">
        <v>11</v>
      </c>
    </row>
    <row r="3" spans="1:16" x14ac:dyDescent="0.25">
      <c r="A3" t="s">
        <v>626</v>
      </c>
      <c r="B3" t="s">
        <v>869</v>
      </c>
      <c r="C3" t="s">
        <v>178</v>
      </c>
      <c r="D3" s="682">
        <v>3</v>
      </c>
      <c r="F3" s="55"/>
      <c r="P3">
        <v>11</v>
      </c>
    </row>
    <row r="4" spans="1:16" x14ac:dyDescent="0.25">
      <c r="A4" t="s">
        <v>627</v>
      </c>
      <c r="B4" t="s">
        <v>870</v>
      </c>
      <c r="C4" t="s">
        <v>62</v>
      </c>
      <c r="D4" s="682">
        <v>3</v>
      </c>
      <c r="F4" s="55"/>
      <c r="P4">
        <v>11</v>
      </c>
    </row>
    <row r="5" spans="1:16" x14ac:dyDescent="0.25">
      <c r="A5" t="s">
        <v>628</v>
      </c>
      <c r="B5" t="s">
        <v>871</v>
      </c>
      <c r="C5" t="s">
        <v>62</v>
      </c>
      <c r="D5" s="682">
        <v>3</v>
      </c>
      <c r="F5" s="55"/>
      <c r="P5">
        <v>11</v>
      </c>
    </row>
    <row r="6" spans="1:16" x14ac:dyDescent="0.25">
      <c r="A6" t="s">
        <v>629</v>
      </c>
      <c r="B6" t="s">
        <v>871</v>
      </c>
      <c r="C6" t="s">
        <v>62</v>
      </c>
      <c r="D6" s="682">
        <v>4</v>
      </c>
      <c r="F6" s="55"/>
      <c r="P6">
        <v>11</v>
      </c>
    </row>
    <row r="7" spans="1:16" x14ac:dyDescent="0.25">
      <c r="A7" t="s">
        <v>630</v>
      </c>
      <c r="B7" t="s">
        <v>871</v>
      </c>
      <c r="C7" t="s">
        <v>178</v>
      </c>
      <c r="D7" s="682">
        <v>4</v>
      </c>
      <c r="F7" s="55"/>
      <c r="P7">
        <v>11</v>
      </c>
    </row>
    <row r="8" spans="1:16" x14ac:dyDescent="0.25">
      <c r="A8" t="s">
        <v>631</v>
      </c>
      <c r="B8" t="s">
        <v>869</v>
      </c>
      <c r="C8" t="s">
        <v>62</v>
      </c>
      <c r="D8" s="682">
        <v>4</v>
      </c>
      <c r="F8" s="55"/>
      <c r="P8">
        <v>11</v>
      </c>
    </row>
    <row r="9" spans="1:16" x14ac:dyDescent="0.25">
      <c r="A9" t="s">
        <v>632</v>
      </c>
      <c r="B9" t="s">
        <v>872</v>
      </c>
      <c r="C9" t="s">
        <v>62</v>
      </c>
      <c r="D9" s="682">
        <v>5</v>
      </c>
      <c r="F9" s="55"/>
      <c r="P9">
        <v>11</v>
      </c>
    </row>
    <row r="10" spans="1:16" x14ac:dyDescent="0.25">
      <c r="A10" t="s">
        <v>633</v>
      </c>
      <c r="B10" t="s">
        <v>872</v>
      </c>
      <c r="C10" t="s">
        <v>178</v>
      </c>
      <c r="D10" s="682">
        <v>5</v>
      </c>
      <c r="F10" s="55"/>
      <c r="P10">
        <v>11</v>
      </c>
    </row>
    <row r="11" spans="1:16" x14ac:dyDescent="0.25">
      <c r="A11" t="s">
        <v>634</v>
      </c>
      <c r="B11" t="s">
        <v>869</v>
      </c>
      <c r="C11" t="s">
        <v>62</v>
      </c>
      <c r="D11" s="682">
        <v>5</v>
      </c>
      <c r="F11" s="55"/>
      <c r="P11">
        <v>11</v>
      </c>
    </row>
    <row r="12" spans="1:16" x14ac:dyDescent="0.25">
      <c r="A12" t="s">
        <v>635</v>
      </c>
      <c r="B12" t="s">
        <v>873</v>
      </c>
      <c r="C12" t="s">
        <v>62</v>
      </c>
      <c r="D12" s="682">
        <v>5</v>
      </c>
      <c r="F12" s="55"/>
      <c r="P12">
        <v>11</v>
      </c>
    </row>
    <row r="13" spans="1:16" x14ac:dyDescent="0.25">
      <c r="A13" t="s">
        <v>636</v>
      </c>
      <c r="B13" t="s">
        <v>869</v>
      </c>
      <c r="C13" t="s">
        <v>62</v>
      </c>
      <c r="D13" s="682">
        <v>6</v>
      </c>
      <c r="F13" s="55"/>
      <c r="P13">
        <v>11</v>
      </c>
    </row>
    <row r="14" spans="1:16" x14ac:dyDescent="0.25">
      <c r="A14" t="s">
        <v>637</v>
      </c>
      <c r="B14" t="s">
        <v>873</v>
      </c>
      <c r="C14" t="s">
        <v>62</v>
      </c>
      <c r="D14" s="682">
        <v>6</v>
      </c>
      <c r="F14" s="55"/>
      <c r="P14">
        <v>11</v>
      </c>
    </row>
    <row r="15" spans="1:16" x14ac:dyDescent="0.25">
      <c r="A15" t="s">
        <v>638</v>
      </c>
      <c r="B15" t="s">
        <v>874</v>
      </c>
      <c r="C15" t="s">
        <v>178</v>
      </c>
      <c r="D15" s="682">
        <v>6</v>
      </c>
      <c r="F15" s="55"/>
      <c r="P15">
        <v>11</v>
      </c>
    </row>
    <row r="16" spans="1:16" x14ac:dyDescent="0.25">
      <c r="A16" t="s">
        <v>639</v>
      </c>
      <c r="B16" t="s">
        <v>874</v>
      </c>
      <c r="C16" t="s">
        <v>178</v>
      </c>
      <c r="D16" s="682">
        <v>6</v>
      </c>
      <c r="F16" s="55"/>
      <c r="P16">
        <v>11</v>
      </c>
    </row>
    <row r="17" spans="1:16" x14ac:dyDescent="0.25">
      <c r="A17" t="s">
        <v>640</v>
      </c>
      <c r="B17" t="s">
        <v>875</v>
      </c>
      <c r="C17" t="s">
        <v>62</v>
      </c>
      <c r="D17" s="682">
        <v>6</v>
      </c>
      <c r="F17" s="55"/>
      <c r="P17">
        <v>11</v>
      </c>
    </row>
    <row r="18" spans="1:16" x14ac:dyDescent="0.25">
      <c r="A18" t="s">
        <v>641</v>
      </c>
      <c r="B18" t="s">
        <v>874</v>
      </c>
      <c r="C18" t="s">
        <v>62</v>
      </c>
      <c r="D18" s="682">
        <v>7</v>
      </c>
      <c r="F18" s="55"/>
      <c r="P18">
        <v>11</v>
      </c>
    </row>
    <row r="19" spans="1:16" x14ac:dyDescent="0.25">
      <c r="A19" t="s">
        <v>642</v>
      </c>
      <c r="B19" t="s">
        <v>871</v>
      </c>
      <c r="C19" t="s">
        <v>62</v>
      </c>
      <c r="D19" s="682">
        <v>7</v>
      </c>
      <c r="F19" s="55"/>
      <c r="P19">
        <v>11</v>
      </c>
    </row>
    <row r="20" spans="1:16" x14ac:dyDescent="0.25">
      <c r="A20" t="s">
        <v>643</v>
      </c>
      <c r="B20" t="s">
        <v>871</v>
      </c>
      <c r="C20" t="s">
        <v>62</v>
      </c>
      <c r="D20" s="682">
        <v>7</v>
      </c>
      <c r="F20" s="55"/>
      <c r="P20">
        <v>11</v>
      </c>
    </row>
    <row r="21" spans="1:16" x14ac:dyDescent="0.25">
      <c r="A21" t="s">
        <v>644</v>
      </c>
      <c r="B21" t="s">
        <v>868</v>
      </c>
      <c r="C21" t="s">
        <v>62</v>
      </c>
      <c r="D21" s="682">
        <v>7</v>
      </c>
      <c r="F21" s="55"/>
      <c r="P21">
        <v>11</v>
      </c>
    </row>
    <row r="22" spans="1:16" x14ac:dyDescent="0.25">
      <c r="A22" t="s">
        <v>645</v>
      </c>
      <c r="B22" t="s">
        <v>869</v>
      </c>
      <c r="C22" t="s">
        <v>62</v>
      </c>
      <c r="D22" s="682">
        <v>8</v>
      </c>
      <c r="F22" s="55"/>
      <c r="P22">
        <v>11</v>
      </c>
    </row>
    <row r="23" spans="1:16" x14ac:dyDescent="0.25">
      <c r="A23" t="s">
        <v>646</v>
      </c>
      <c r="B23" t="s">
        <v>868</v>
      </c>
      <c r="C23" t="s">
        <v>62</v>
      </c>
      <c r="D23" s="682">
        <v>8</v>
      </c>
      <c r="F23" s="55"/>
      <c r="P23">
        <v>11</v>
      </c>
    </row>
    <row r="24" spans="1:16" x14ac:dyDescent="0.25">
      <c r="A24" t="s">
        <v>647</v>
      </c>
      <c r="B24" t="s">
        <v>869</v>
      </c>
      <c r="C24" t="s">
        <v>62</v>
      </c>
      <c r="D24" s="682">
        <v>9</v>
      </c>
      <c r="F24" s="55"/>
      <c r="P24">
        <v>11</v>
      </c>
    </row>
    <row r="25" spans="1:16" x14ac:dyDescent="0.25">
      <c r="A25" t="s">
        <v>648</v>
      </c>
      <c r="B25" t="s">
        <v>873</v>
      </c>
      <c r="C25" t="s">
        <v>62</v>
      </c>
      <c r="D25" s="682"/>
      <c r="E25">
        <v>3</v>
      </c>
      <c r="F25" s="55"/>
      <c r="P25">
        <v>11</v>
      </c>
    </row>
    <row r="26" spans="1:16" x14ac:dyDescent="0.25">
      <c r="A26" t="s">
        <v>649</v>
      </c>
      <c r="B26" t="s">
        <v>871</v>
      </c>
      <c r="C26" t="s">
        <v>178</v>
      </c>
      <c r="D26" s="682"/>
      <c r="E26">
        <v>3</v>
      </c>
      <c r="F26" s="55"/>
      <c r="P26">
        <v>11</v>
      </c>
    </row>
    <row r="27" spans="1:16" x14ac:dyDescent="0.25">
      <c r="A27" t="s">
        <v>650</v>
      </c>
      <c r="B27" t="s">
        <v>870</v>
      </c>
      <c r="C27" t="s">
        <v>178</v>
      </c>
      <c r="D27" s="682"/>
      <c r="E27">
        <v>3</v>
      </c>
      <c r="F27" s="55"/>
      <c r="P27">
        <v>11</v>
      </c>
    </row>
    <row r="28" spans="1:16" x14ac:dyDescent="0.25">
      <c r="A28" t="s">
        <v>651</v>
      </c>
      <c r="B28" t="s">
        <v>869</v>
      </c>
      <c r="C28" t="s">
        <v>62</v>
      </c>
      <c r="D28" s="682"/>
      <c r="E28">
        <v>4</v>
      </c>
      <c r="F28" s="55"/>
      <c r="P28">
        <v>11</v>
      </c>
    </row>
    <row r="29" spans="1:16" x14ac:dyDescent="0.25">
      <c r="A29" t="s">
        <v>652</v>
      </c>
      <c r="B29" t="s">
        <v>868</v>
      </c>
      <c r="C29" t="s">
        <v>62</v>
      </c>
      <c r="D29" s="682"/>
      <c r="E29">
        <v>4</v>
      </c>
      <c r="F29" s="55"/>
      <c r="P29">
        <v>11</v>
      </c>
    </row>
    <row r="30" spans="1:16" x14ac:dyDescent="0.25">
      <c r="A30" t="s">
        <v>653</v>
      </c>
      <c r="B30" t="s">
        <v>870</v>
      </c>
      <c r="C30" t="s">
        <v>178</v>
      </c>
      <c r="D30" s="682"/>
      <c r="E30">
        <v>4</v>
      </c>
      <c r="F30" s="55"/>
      <c r="P30">
        <v>11</v>
      </c>
    </row>
    <row r="31" spans="1:16" x14ac:dyDescent="0.25">
      <c r="A31" t="s">
        <v>654</v>
      </c>
      <c r="B31" t="s">
        <v>869</v>
      </c>
      <c r="C31" t="s">
        <v>62</v>
      </c>
      <c r="D31" s="682"/>
      <c r="E31">
        <v>4</v>
      </c>
      <c r="F31" s="55"/>
      <c r="P31">
        <v>11</v>
      </c>
    </row>
    <row r="32" spans="1:16" x14ac:dyDescent="0.25">
      <c r="A32" t="s">
        <v>655</v>
      </c>
      <c r="B32" t="s">
        <v>875</v>
      </c>
      <c r="C32" t="s">
        <v>62</v>
      </c>
      <c r="D32" s="682"/>
      <c r="E32">
        <v>5</v>
      </c>
      <c r="F32" s="55"/>
      <c r="P32">
        <v>11</v>
      </c>
    </row>
    <row r="33" spans="1:16" x14ac:dyDescent="0.25">
      <c r="A33" t="s">
        <v>656</v>
      </c>
      <c r="B33" t="s">
        <v>875</v>
      </c>
      <c r="C33" t="s">
        <v>178</v>
      </c>
      <c r="D33" s="682"/>
      <c r="E33">
        <v>5</v>
      </c>
      <c r="F33" s="55"/>
      <c r="P33">
        <v>11</v>
      </c>
    </row>
    <row r="34" spans="1:16" x14ac:dyDescent="0.25">
      <c r="A34" t="s">
        <v>657</v>
      </c>
      <c r="B34" t="s">
        <v>874</v>
      </c>
      <c r="C34" t="s">
        <v>178</v>
      </c>
      <c r="D34" s="682"/>
      <c r="E34">
        <v>5</v>
      </c>
      <c r="F34" s="55"/>
      <c r="P34">
        <v>11</v>
      </c>
    </row>
    <row r="35" spans="1:16" x14ac:dyDescent="0.25">
      <c r="A35" t="s">
        <v>658</v>
      </c>
      <c r="B35" t="s">
        <v>871</v>
      </c>
      <c r="C35" t="s">
        <v>178</v>
      </c>
      <c r="D35" s="682"/>
      <c r="E35">
        <v>5</v>
      </c>
      <c r="F35" s="55"/>
      <c r="P35">
        <v>11</v>
      </c>
    </row>
    <row r="36" spans="1:16" x14ac:dyDescent="0.25">
      <c r="A36" t="s">
        <v>659</v>
      </c>
      <c r="B36" t="s">
        <v>872</v>
      </c>
      <c r="C36" t="s">
        <v>62</v>
      </c>
      <c r="D36" s="682"/>
      <c r="E36">
        <v>5</v>
      </c>
      <c r="F36" s="55"/>
      <c r="P36">
        <v>11</v>
      </c>
    </row>
    <row r="37" spans="1:16" x14ac:dyDescent="0.25">
      <c r="A37" t="s">
        <v>660</v>
      </c>
      <c r="B37" t="s">
        <v>868</v>
      </c>
      <c r="C37" t="s">
        <v>62</v>
      </c>
      <c r="D37" s="682"/>
      <c r="E37">
        <v>5</v>
      </c>
      <c r="F37" s="55"/>
      <c r="P37">
        <v>11</v>
      </c>
    </row>
    <row r="38" spans="1:16" x14ac:dyDescent="0.25">
      <c r="A38" t="s">
        <v>661</v>
      </c>
      <c r="B38" t="s">
        <v>874</v>
      </c>
      <c r="C38" t="s">
        <v>62</v>
      </c>
      <c r="D38" s="682"/>
      <c r="E38">
        <v>6</v>
      </c>
      <c r="F38" s="55"/>
      <c r="P38">
        <v>11</v>
      </c>
    </row>
    <row r="39" spans="1:16" x14ac:dyDescent="0.25">
      <c r="A39" t="s">
        <v>662</v>
      </c>
      <c r="B39" t="s">
        <v>875</v>
      </c>
      <c r="C39" t="s">
        <v>178</v>
      </c>
      <c r="D39" s="682"/>
      <c r="E39">
        <v>6</v>
      </c>
      <c r="F39" s="55"/>
      <c r="P39">
        <v>11</v>
      </c>
    </row>
    <row r="40" spans="1:16" x14ac:dyDescent="0.25">
      <c r="A40" t="s">
        <v>663</v>
      </c>
      <c r="B40" t="s">
        <v>875</v>
      </c>
      <c r="C40" t="s">
        <v>62</v>
      </c>
      <c r="D40" s="682"/>
      <c r="E40">
        <v>6</v>
      </c>
      <c r="F40" s="55"/>
      <c r="P40">
        <v>11</v>
      </c>
    </row>
    <row r="41" spans="1:16" x14ac:dyDescent="0.25">
      <c r="A41" t="s">
        <v>664</v>
      </c>
      <c r="B41" t="s">
        <v>872</v>
      </c>
      <c r="C41" t="s">
        <v>178</v>
      </c>
      <c r="D41" s="682"/>
      <c r="E41">
        <v>6</v>
      </c>
      <c r="F41" s="55"/>
      <c r="P41">
        <v>11</v>
      </c>
    </row>
    <row r="42" spans="1:16" x14ac:dyDescent="0.25">
      <c r="A42" t="s">
        <v>665</v>
      </c>
      <c r="B42" t="s">
        <v>872</v>
      </c>
      <c r="C42" t="s">
        <v>62</v>
      </c>
      <c r="D42" s="682"/>
      <c r="E42">
        <v>6</v>
      </c>
      <c r="F42" s="55"/>
      <c r="P42">
        <v>11</v>
      </c>
    </row>
    <row r="43" spans="1:16" x14ac:dyDescent="0.25">
      <c r="A43" t="s">
        <v>666</v>
      </c>
      <c r="B43" t="s">
        <v>875</v>
      </c>
      <c r="C43" t="s">
        <v>62</v>
      </c>
      <c r="D43" s="682"/>
      <c r="E43">
        <v>6</v>
      </c>
      <c r="F43" s="55"/>
      <c r="P43">
        <v>11</v>
      </c>
    </row>
    <row r="44" spans="1:16" x14ac:dyDescent="0.25">
      <c r="A44" t="s">
        <v>667</v>
      </c>
      <c r="B44" t="s">
        <v>870</v>
      </c>
      <c r="C44" t="s">
        <v>178</v>
      </c>
      <c r="D44" s="682"/>
      <c r="E44">
        <v>6</v>
      </c>
      <c r="F44" s="55"/>
      <c r="P44">
        <v>11</v>
      </c>
    </row>
    <row r="45" spans="1:16" x14ac:dyDescent="0.25">
      <c r="A45" t="s">
        <v>668</v>
      </c>
      <c r="B45" t="s">
        <v>869</v>
      </c>
      <c r="C45" t="s">
        <v>178</v>
      </c>
      <c r="D45" s="682"/>
      <c r="E45">
        <v>6</v>
      </c>
      <c r="F45" s="55"/>
      <c r="P45">
        <v>11</v>
      </c>
    </row>
    <row r="46" spans="1:16" x14ac:dyDescent="0.25">
      <c r="A46" t="s">
        <v>669</v>
      </c>
      <c r="B46" t="s">
        <v>874</v>
      </c>
      <c r="C46" t="s">
        <v>62</v>
      </c>
      <c r="D46" s="682"/>
      <c r="E46">
        <v>7</v>
      </c>
      <c r="F46" s="55"/>
      <c r="P46">
        <v>11</v>
      </c>
    </row>
    <row r="47" spans="1:16" x14ac:dyDescent="0.25">
      <c r="A47" t="s">
        <v>670</v>
      </c>
      <c r="B47" t="s">
        <v>875</v>
      </c>
      <c r="C47" t="s">
        <v>178</v>
      </c>
      <c r="D47" s="682"/>
      <c r="E47">
        <v>7</v>
      </c>
      <c r="F47" s="55"/>
      <c r="P47">
        <v>11</v>
      </c>
    </row>
    <row r="48" spans="1:16" x14ac:dyDescent="0.25">
      <c r="A48" t="s">
        <v>671</v>
      </c>
      <c r="B48" t="s">
        <v>870</v>
      </c>
      <c r="C48" t="s">
        <v>62</v>
      </c>
      <c r="D48" s="682"/>
      <c r="E48">
        <v>7</v>
      </c>
      <c r="F48" s="55"/>
      <c r="P48">
        <v>11</v>
      </c>
    </row>
    <row r="49" spans="1:16" x14ac:dyDescent="0.25">
      <c r="A49" t="s">
        <v>672</v>
      </c>
      <c r="B49" t="s">
        <v>870</v>
      </c>
      <c r="C49" t="s">
        <v>62</v>
      </c>
      <c r="D49" s="682"/>
      <c r="E49">
        <v>8</v>
      </c>
      <c r="F49" s="55"/>
      <c r="P49">
        <v>11</v>
      </c>
    </row>
    <row r="50" spans="1:16" x14ac:dyDescent="0.25">
      <c r="A50" t="s">
        <v>673</v>
      </c>
      <c r="B50" t="s">
        <v>875</v>
      </c>
      <c r="C50" t="s">
        <v>62</v>
      </c>
      <c r="D50" s="682"/>
      <c r="E50">
        <v>8</v>
      </c>
      <c r="F50" s="55"/>
      <c r="P50">
        <v>11</v>
      </c>
    </row>
    <row r="51" spans="1:16" x14ac:dyDescent="0.25">
      <c r="A51" t="s">
        <v>674</v>
      </c>
      <c r="B51" t="s">
        <v>875</v>
      </c>
      <c r="C51" t="s">
        <v>62</v>
      </c>
      <c r="D51" s="682"/>
      <c r="E51">
        <v>8</v>
      </c>
      <c r="F51" s="55"/>
      <c r="P51">
        <v>11</v>
      </c>
    </row>
    <row r="52" spans="1:16" x14ac:dyDescent="0.25">
      <c r="A52" t="s">
        <v>675</v>
      </c>
      <c r="B52" t="s">
        <v>875</v>
      </c>
      <c r="C52" t="s">
        <v>178</v>
      </c>
      <c r="D52" s="682"/>
      <c r="E52">
        <v>9</v>
      </c>
      <c r="F52" s="55"/>
      <c r="P52">
        <v>11</v>
      </c>
    </row>
    <row r="53" spans="1:16" x14ac:dyDescent="0.25">
      <c r="A53" t="s">
        <v>676</v>
      </c>
      <c r="B53" t="s">
        <v>871</v>
      </c>
      <c r="C53" t="s">
        <v>178</v>
      </c>
      <c r="D53" s="682"/>
      <c r="E53">
        <v>9</v>
      </c>
      <c r="F53" s="55"/>
      <c r="P53">
        <v>11</v>
      </c>
    </row>
    <row r="54" spans="1:16" x14ac:dyDescent="0.25">
      <c r="A54" t="s">
        <v>677</v>
      </c>
      <c r="B54" t="s">
        <v>394</v>
      </c>
      <c r="C54" t="s">
        <v>178</v>
      </c>
      <c r="F54" s="55">
        <v>2</v>
      </c>
      <c r="P54">
        <v>11</v>
      </c>
    </row>
    <row r="55" spans="1:16" x14ac:dyDescent="0.25">
      <c r="A55" t="s">
        <v>678</v>
      </c>
      <c r="B55" t="s">
        <v>393</v>
      </c>
      <c r="C55" t="s">
        <v>62</v>
      </c>
      <c r="F55" s="55">
        <v>2</v>
      </c>
      <c r="P55">
        <v>11</v>
      </c>
    </row>
    <row r="56" spans="1:16" x14ac:dyDescent="0.25">
      <c r="A56" t="s">
        <v>679</v>
      </c>
      <c r="B56" t="s">
        <v>397</v>
      </c>
      <c r="C56" t="s">
        <v>62</v>
      </c>
      <c r="F56" s="55">
        <v>3</v>
      </c>
      <c r="P56">
        <v>11</v>
      </c>
    </row>
    <row r="57" spans="1:16" x14ac:dyDescent="0.25">
      <c r="A57" t="s">
        <v>680</v>
      </c>
      <c r="B57" t="s">
        <v>395</v>
      </c>
      <c r="C57" t="s">
        <v>178</v>
      </c>
      <c r="F57" s="55">
        <v>4</v>
      </c>
      <c r="P57">
        <v>11</v>
      </c>
    </row>
    <row r="58" spans="1:16" x14ac:dyDescent="0.25">
      <c r="A58" t="s">
        <v>681</v>
      </c>
      <c r="B58" t="s">
        <v>393</v>
      </c>
      <c r="C58" t="s">
        <v>62</v>
      </c>
      <c r="F58" s="55">
        <v>4</v>
      </c>
      <c r="P58">
        <v>11</v>
      </c>
    </row>
    <row r="59" spans="1:16" x14ac:dyDescent="0.25">
      <c r="A59" t="s">
        <v>682</v>
      </c>
      <c r="B59" t="s">
        <v>399</v>
      </c>
      <c r="C59" t="s">
        <v>178</v>
      </c>
      <c r="F59" s="55">
        <v>4</v>
      </c>
      <c r="P59">
        <v>11</v>
      </c>
    </row>
    <row r="60" spans="1:16" x14ac:dyDescent="0.25">
      <c r="A60" t="s">
        <v>683</v>
      </c>
      <c r="B60" t="s">
        <v>397</v>
      </c>
      <c r="C60" t="s">
        <v>178</v>
      </c>
      <c r="F60" s="55">
        <v>4</v>
      </c>
      <c r="P60">
        <v>11</v>
      </c>
    </row>
    <row r="61" spans="1:16" x14ac:dyDescent="0.25">
      <c r="A61" t="s">
        <v>684</v>
      </c>
      <c r="B61" t="s">
        <v>392</v>
      </c>
      <c r="C61" t="s">
        <v>178</v>
      </c>
      <c r="F61" s="55">
        <v>5</v>
      </c>
      <c r="P61">
        <v>11</v>
      </c>
    </row>
    <row r="62" spans="1:16" x14ac:dyDescent="0.25">
      <c r="A62" t="s">
        <v>685</v>
      </c>
      <c r="B62" t="s">
        <v>397</v>
      </c>
      <c r="C62" t="s">
        <v>178</v>
      </c>
      <c r="F62" s="55">
        <v>5</v>
      </c>
      <c r="P62">
        <v>11</v>
      </c>
    </row>
    <row r="63" spans="1:16" x14ac:dyDescent="0.25">
      <c r="A63" t="s">
        <v>686</v>
      </c>
      <c r="B63" t="s">
        <v>396</v>
      </c>
      <c r="C63" t="s">
        <v>62</v>
      </c>
      <c r="F63" s="55">
        <v>5</v>
      </c>
      <c r="P63">
        <v>11</v>
      </c>
    </row>
    <row r="64" spans="1:16" x14ac:dyDescent="0.25">
      <c r="A64" t="s">
        <v>687</v>
      </c>
      <c r="B64" t="s">
        <v>396</v>
      </c>
      <c r="C64" t="s">
        <v>62</v>
      </c>
      <c r="F64" s="55">
        <v>5</v>
      </c>
      <c r="P64">
        <v>11</v>
      </c>
    </row>
    <row r="65" spans="1:16" x14ac:dyDescent="0.25">
      <c r="A65" t="s">
        <v>688</v>
      </c>
      <c r="B65" t="s">
        <v>397</v>
      </c>
      <c r="C65" t="s">
        <v>62</v>
      </c>
      <c r="F65" s="55">
        <v>5</v>
      </c>
      <c r="P65">
        <v>11</v>
      </c>
    </row>
    <row r="66" spans="1:16" x14ac:dyDescent="0.25">
      <c r="A66" t="s">
        <v>689</v>
      </c>
      <c r="B66" t="s">
        <v>397</v>
      </c>
      <c r="C66" t="s">
        <v>62</v>
      </c>
      <c r="F66" s="55">
        <v>5</v>
      </c>
      <c r="P66">
        <v>11</v>
      </c>
    </row>
    <row r="67" spans="1:16" x14ac:dyDescent="0.25">
      <c r="A67" t="s">
        <v>690</v>
      </c>
      <c r="B67" t="s">
        <v>395</v>
      </c>
      <c r="C67" t="s">
        <v>62</v>
      </c>
      <c r="F67" s="55">
        <v>6</v>
      </c>
      <c r="P67">
        <v>11</v>
      </c>
    </row>
    <row r="68" spans="1:16" x14ac:dyDescent="0.25">
      <c r="A68" t="s">
        <v>691</v>
      </c>
      <c r="B68" t="s">
        <v>397</v>
      </c>
      <c r="C68" t="s">
        <v>178</v>
      </c>
      <c r="F68" s="55">
        <v>6</v>
      </c>
      <c r="P68">
        <v>11</v>
      </c>
    </row>
    <row r="69" spans="1:16" x14ac:dyDescent="0.25">
      <c r="A69" t="s">
        <v>692</v>
      </c>
      <c r="B69" t="s">
        <v>399</v>
      </c>
      <c r="C69" t="s">
        <v>178</v>
      </c>
      <c r="F69" s="55">
        <v>6</v>
      </c>
      <c r="P69">
        <v>11</v>
      </c>
    </row>
    <row r="70" spans="1:16" x14ac:dyDescent="0.25">
      <c r="A70" t="s">
        <v>693</v>
      </c>
      <c r="B70" t="s">
        <v>399</v>
      </c>
      <c r="C70" t="s">
        <v>62</v>
      </c>
      <c r="F70" s="55">
        <v>6</v>
      </c>
      <c r="P70">
        <v>11</v>
      </c>
    </row>
    <row r="71" spans="1:16" x14ac:dyDescent="0.25">
      <c r="A71" t="s">
        <v>694</v>
      </c>
      <c r="B71" t="s">
        <v>397</v>
      </c>
      <c r="C71" t="s">
        <v>62</v>
      </c>
      <c r="F71" s="55">
        <v>6</v>
      </c>
      <c r="P71">
        <v>11</v>
      </c>
    </row>
    <row r="72" spans="1:16" x14ac:dyDescent="0.25">
      <c r="A72" t="s">
        <v>695</v>
      </c>
      <c r="B72" t="s">
        <v>392</v>
      </c>
      <c r="C72" t="s">
        <v>178</v>
      </c>
      <c r="F72" s="55">
        <v>6</v>
      </c>
      <c r="P72">
        <v>11</v>
      </c>
    </row>
    <row r="73" spans="1:16" x14ac:dyDescent="0.25">
      <c r="A73" t="s">
        <v>696</v>
      </c>
      <c r="B73" t="s">
        <v>396</v>
      </c>
      <c r="C73" t="s">
        <v>178</v>
      </c>
      <c r="F73" s="55">
        <v>6</v>
      </c>
      <c r="P73">
        <v>11</v>
      </c>
    </row>
    <row r="74" spans="1:16" x14ac:dyDescent="0.25">
      <c r="A74" t="s">
        <v>697</v>
      </c>
      <c r="B74" t="s">
        <v>393</v>
      </c>
      <c r="C74" t="s">
        <v>178</v>
      </c>
      <c r="F74" s="55">
        <v>6</v>
      </c>
      <c r="P74">
        <v>11</v>
      </c>
    </row>
    <row r="75" spans="1:16" x14ac:dyDescent="0.25">
      <c r="A75" t="s">
        <v>698</v>
      </c>
      <c r="B75" t="s">
        <v>393</v>
      </c>
      <c r="C75" t="s">
        <v>62</v>
      </c>
      <c r="F75" s="55">
        <v>6</v>
      </c>
      <c r="P75">
        <v>11</v>
      </c>
    </row>
    <row r="76" spans="1:16" x14ac:dyDescent="0.25">
      <c r="A76" t="s">
        <v>699</v>
      </c>
      <c r="B76" t="s">
        <v>392</v>
      </c>
      <c r="C76" t="s">
        <v>62</v>
      </c>
      <c r="F76" s="55">
        <v>7</v>
      </c>
      <c r="P76">
        <v>11</v>
      </c>
    </row>
    <row r="77" spans="1:16" x14ac:dyDescent="0.25">
      <c r="A77" t="s">
        <v>700</v>
      </c>
      <c r="B77" t="s">
        <v>392</v>
      </c>
      <c r="C77" t="s">
        <v>178</v>
      </c>
      <c r="F77" s="55">
        <v>7</v>
      </c>
      <c r="P77">
        <v>11</v>
      </c>
    </row>
    <row r="78" spans="1:16" x14ac:dyDescent="0.25">
      <c r="A78" t="s">
        <v>701</v>
      </c>
      <c r="B78" t="s">
        <v>393</v>
      </c>
      <c r="C78" t="s">
        <v>178</v>
      </c>
      <c r="F78" s="55">
        <v>7</v>
      </c>
      <c r="P78">
        <v>11</v>
      </c>
    </row>
    <row r="79" spans="1:16" x14ac:dyDescent="0.25">
      <c r="A79" t="s">
        <v>702</v>
      </c>
      <c r="B79" t="s">
        <v>397</v>
      </c>
      <c r="C79" t="s">
        <v>178</v>
      </c>
      <c r="F79" s="55">
        <v>7</v>
      </c>
      <c r="P79">
        <v>11</v>
      </c>
    </row>
    <row r="80" spans="1:16" x14ac:dyDescent="0.25">
      <c r="A80" t="s">
        <v>703</v>
      </c>
      <c r="B80" t="s">
        <v>399</v>
      </c>
      <c r="C80" t="s">
        <v>62</v>
      </c>
      <c r="F80" s="55">
        <v>7</v>
      </c>
      <c r="P80">
        <v>11</v>
      </c>
    </row>
    <row r="81" spans="1:16" x14ac:dyDescent="0.25">
      <c r="A81" t="s">
        <v>704</v>
      </c>
      <c r="B81" t="s">
        <v>395</v>
      </c>
      <c r="C81" t="s">
        <v>62</v>
      </c>
      <c r="F81" s="55">
        <v>8</v>
      </c>
      <c r="P81">
        <v>11</v>
      </c>
    </row>
    <row r="82" spans="1:16" x14ac:dyDescent="0.25">
      <c r="A82" t="s">
        <v>705</v>
      </c>
      <c r="B82" t="s">
        <v>397</v>
      </c>
      <c r="C82" t="s">
        <v>62</v>
      </c>
      <c r="F82" s="55">
        <v>8</v>
      </c>
      <c r="P82">
        <v>11</v>
      </c>
    </row>
    <row r="83" spans="1:16" x14ac:dyDescent="0.25">
      <c r="A83" t="s">
        <v>706</v>
      </c>
      <c r="B83" t="s">
        <v>392</v>
      </c>
      <c r="C83" t="s">
        <v>62</v>
      </c>
      <c r="F83" s="55">
        <v>8</v>
      </c>
      <c r="P83">
        <v>11</v>
      </c>
    </row>
    <row r="84" spans="1:16" x14ac:dyDescent="0.25">
      <c r="A84" t="s">
        <v>707</v>
      </c>
      <c r="B84" t="s">
        <v>868</v>
      </c>
      <c r="C84" t="s">
        <v>62</v>
      </c>
      <c r="D84" s="682"/>
      <c r="F84" s="55">
        <v>1</v>
      </c>
      <c r="P84">
        <v>11</v>
      </c>
    </row>
    <row r="85" spans="1:16" x14ac:dyDescent="0.25">
      <c r="A85" t="s">
        <v>708</v>
      </c>
      <c r="B85" t="s">
        <v>870</v>
      </c>
      <c r="C85" t="s">
        <v>178</v>
      </c>
      <c r="D85" s="682"/>
      <c r="F85" s="55">
        <v>2</v>
      </c>
      <c r="P85">
        <v>11</v>
      </c>
    </row>
    <row r="86" spans="1:16" x14ac:dyDescent="0.25">
      <c r="A86" t="s">
        <v>709</v>
      </c>
      <c r="B86" t="s">
        <v>872</v>
      </c>
      <c r="C86" t="s">
        <v>178</v>
      </c>
      <c r="D86" s="682"/>
      <c r="F86" s="55">
        <v>2</v>
      </c>
      <c r="P86">
        <v>11</v>
      </c>
    </row>
    <row r="87" spans="1:16" x14ac:dyDescent="0.25">
      <c r="A87" t="s">
        <v>710</v>
      </c>
      <c r="B87" t="s">
        <v>872</v>
      </c>
      <c r="C87" t="s">
        <v>62</v>
      </c>
      <c r="D87" s="682"/>
      <c r="F87" s="55">
        <v>2</v>
      </c>
      <c r="P87">
        <v>11</v>
      </c>
    </row>
    <row r="88" spans="1:16" x14ac:dyDescent="0.25">
      <c r="A88" t="s">
        <v>711</v>
      </c>
      <c r="B88" t="s">
        <v>873</v>
      </c>
      <c r="C88" t="s">
        <v>178</v>
      </c>
      <c r="D88" s="682"/>
      <c r="F88" s="55">
        <v>2</v>
      </c>
      <c r="P88">
        <v>11</v>
      </c>
    </row>
    <row r="89" spans="1:16" x14ac:dyDescent="0.25">
      <c r="A89" t="s">
        <v>712</v>
      </c>
      <c r="B89" t="s">
        <v>869</v>
      </c>
      <c r="C89" t="s">
        <v>178</v>
      </c>
      <c r="D89" s="682"/>
      <c r="F89" s="55">
        <v>3</v>
      </c>
      <c r="P89">
        <v>11</v>
      </c>
    </row>
    <row r="90" spans="1:16" x14ac:dyDescent="0.25">
      <c r="A90" t="s">
        <v>713</v>
      </c>
      <c r="B90" t="s">
        <v>873</v>
      </c>
      <c r="C90" t="s">
        <v>178</v>
      </c>
      <c r="D90" s="682"/>
      <c r="F90" s="55">
        <v>3</v>
      </c>
      <c r="P90">
        <v>11</v>
      </c>
    </row>
    <row r="91" spans="1:16" x14ac:dyDescent="0.25">
      <c r="A91" t="s">
        <v>714</v>
      </c>
      <c r="B91" t="s">
        <v>869</v>
      </c>
      <c r="C91" t="s">
        <v>178</v>
      </c>
      <c r="D91" s="682"/>
      <c r="F91" s="55">
        <v>3</v>
      </c>
      <c r="P91">
        <v>11</v>
      </c>
    </row>
    <row r="92" spans="1:16" x14ac:dyDescent="0.25">
      <c r="A92" t="s">
        <v>715</v>
      </c>
      <c r="B92" t="s">
        <v>872</v>
      </c>
      <c r="C92" t="s">
        <v>62</v>
      </c>
      <c r="D92" s="682"/>
      <c r="F92" s="55">
        <v>3</v>
      </c>
      <c r="P92">
        <v>11</v>
      </c>
    </row>
    <row r="93" spans="1:16" x14ac:dyDescent="0.25">
      <c r="A93" t="s">
        <v>716</v>
      </c>
      <c r="B93" t="s">
        <v>874</v>
      </c>
      <c r="C93" t="s">
        <v>62</v>
      </c>
      <c r="D93" s="682"/>
      <c r="F93" s="55">
        <v>3</v>
      </c>
      <c r="P93">
        <v>11</v>
      </c>
    </row>
    <row r="94" spans="1:16" x14ac:dyDescent="0.25">
      <c r="A94" t="s">
        <v>717</v>
      </c>
      <c r="B94" t="s">
        <v>869</v>
      </c>
      <c r="C94" t="s">
        <v>178</v>
      </c>
      <c r="D94" s="682"/>
      <c r="F94" s="55">
        <v>4</v>
      </c>
      <c r="P94">
        <v>11</v>
      </c>
    </row>
    <row r="95" spans="1:16" x14ac:dyDescent="0.25">
      <c r="A95" t="s">
        <v>718</v>
      </c>
      <c r="B95" t="s">
        <v>874</v>
      </c>
      <c r="C95" t="s">
        <v>178</v>
      </c>
      <c r="D95" s="682"/>
      <c r="F95" s="55">
        <v>4</v>
      </c>
      <c r="P95">
        <v>11</v>
      </c>
    </row>
    <row r="96" spans="1:16" x14ac:dyDescent="0.25">
      <c r="A96" t="s">
        <v>719</v>
      </c>
      <c r="B96" t="s">
        <v>875</v>
      </c>
      <c r="C96" t="s">
        <v>178</v>
      </c>
      <c r="D96" s="682"/>
      <c r="F96" s="55">
        <v>4</v>
      </c>
      <c r="P96">
        <v>11</v>
      </c>
    </row>
    <row r="97" spans="1:16" x14ac:dyDescent="0.25">
      <c r="A97" t="s">
        <v>720</v>
      </c>
      <c r="B97" t="s">
        <v>868</v>
      </c>
      <c r="C97" t="s">
        <v>178</v>
      </c>
      <c r="D97" s="682"/>
      <c r="F97" s="55">
        <v>4</v>
      </c>
      <c r="P97">
        <v>11</v>
      </c>
    </row>
    <row r="98" spans="1:16" x14ac:dyDescent="0.25">
      <c r="A98" t="s">
        <v>721</v>
      </c>
      <c r="B98" t="s">
        <v>871</v>
      </c>
      <c r="C98" t="s">
        <v>178</v>
      </c>
      <c r="D98" s="682"/>
      <c r="F98" s="55">
        <v>4</v>
      </c>
      <c r="P98">
        <v>11</v>
      </c>
    </row>
    <row r="99" spans="1:16" x14ac:dyDescent="0.25">
      <c r="A99" t="s">
        <v>722</v>
      </c>
      <c r="B99" t="s">
        <v>875</v>
      </c>
      <c r="C99" t="s">
        <v>62</v>
      </c>
      <c r="D99" s="682"/>
      <c r="F99" s="55">
        <v>4</v>
      </c>
      <c r="P99">
        <v>11</v>
      </c>
    </row>
    <row r="100" spans="1:16" x14ac:dyDescent="0.25">
      <c r="A100" t="s">
        <v>723</v>
      </c>
      <c r="B100" t="s">
        <v>873</v>
      </c>
      <c r="C100" t="s">
        <v>178</v>
      </c>
      <c r="D100" s="682"/>
      <c r="F100" s="55">
        <v>5</v>
      </c>
      <c r="P100">
        <v>11</v>
      </c>
    </row>
    <row r="101" spans="1:16" x14ac:dyDescent="0.25">
      <c r="A101" t="s">
        <v>724</v>
      </c>
      <c r="B101" t="s">
        <v>872</v>
      </c>
      <c r="C101" t="s">
        <v>62</v>
      </c>
      <c r="D101" s="682"/>
      <c r="F101" s="55">
        <v>5</v>
      </c>
      <c r="P101">
        <v>11</v>
      </c>
    </row>
    <row r="102" spans="1:16" x14ac:dyDescent="0.25">
      <c r="A102" t="s">
        <v>725</v>
      </c>
      <c r="B102" t="s">
        <v>870</v>
      </c>
      <c r="C102" t="s">
        <v>178</v>
      </c>
      <c r="D102" s="682"/>
      <c r="F102" s="55">
        <v>5</v>
      </c>
      <c r="P102">
        <v>11</v>
      </c>
    </row>
    <row r="103" spans="1:16" x14ac:dyDescent="0.25">
      <c r="A103" t="s">
        <v>726</v>
      </c>
      <c r="B103" t="s">
        <v>870</v>
      </c>
      <c r="C103" t="s">
        <v>178</v>
      </c>
      <c r="D103" s="682"/>
      <c r="F103" s="55">
        <v>5</v>
      </c>
      <c r="P103">
        <v>11</v>
      </c>
    </row>
    <row r="104" spans="1:16" x14ac:dyDescent="0.25">
      <c r="A104" t="s">
        <v>727</v>
      </c>
      <c r="B104" t="s">
        <v>872</v>
      </c>
      <c r="C104" t="s">
        <v>62</v>
      </c>
      <c r="D104" s="682"/>
      <c r="F104" s="55">
        <v>5</v>
      </c>
      <c r="P104">
        <v>11</v>
      </c>
    </row>
    <row r="105" spans="1:16" x14ac:dyDescent="0.25">
      <c r="A105" t="s">
        <v>728</v>
      </c>
      <c r="B105" t="s">
        <v>869</v>
      </c>
      <c r="C105" t="s">
        <v>62</v>
      </c>
      <c r="D105" s="682"/>
      <c r="F105" s="55">
        <v>6</v>
      </c>
      <c r="P105">
        <v>11</v>
      </c>
    </row>
    <row r="106" spans="1:16" x14ac:dyDescent="0.25">
      <c r="A106" t="s">
        <v>729</v>
      </c>
      <c r="B106" t="s">
        <v>873</v>
      </c>
      <c r="C106" t="s">
        <v>178</v>
      </c>
      <c r="D106" s="682"/>
      <c r="F106" s="55">
        <v>6</v>
      </c>
      <c r="P106">
        <v>11</v>
      </c>
    </row>
    <row r="107" spans="1:16" x14ac:dyDescent="0.25">
      <c r="A107" t="s">
        <v>730</v>
      </c>
      <c r="B107" t="s">
        <v>868</v>
      </c>
      <c r="C107" t="s">
        <v>62</v>
      </c>
      <c r="D107" s="682"/>
      <c r="F107" s="55">
        <v>6</v>
      </c>
      <c r="P107">
        <v>11</v>
      </c>
    </row>
    <row r="108" spans="1:16" x14ac:dyDescent="0.25">
      <c r="A108" t="s">
        <v>731</v>
      </c>
      <c r="B108" t="s">
        <v>873</v>
      </c>
      <c r="C108" t="s">
        <v>62</v>
      </c>
      <c r="D108" s="682"/>
      <c r="F108" s="55">
        <v>6</v>
      </c>
      <c r="P108">
        <v>11</v>
      </c>
    </row>
    <row r="109" spans="1:16" x14ac:dyDescent="0.25">
      <c r="A109" t="s">
        <v>732</v>
      </c>
      <c r="B109" t="s">
        <v>871</v>
      </c>
      <c r="C109" t="s">
        <v>178</v>
      </c>
      <c r="D109" s="682"/>
      <c r="F109" s="55">
        <v>6</v>
      </c>
      <c r="P109">
        <v>11</v>
      </c>
    </row>
    <row r="110" spans="1:16" x14ac:dyDescent="0.25">
      <c r="A110" t="s">
        <v>733</v>
      </c>
      <c r="B110" t="s">
        <v>875</v>
      </c>
      <c r="C110" t="s">
        <v>62</v>
      </c>
      <c r="D110" s="682"/>
      <c r="F110" s="55">
        <v>6</v>
      </c>
      <c r="P110">
        <v>11</v>
      </c>
    </row>
    <row r="111" spans="1:16" x14ac:dyDescent="0.25">
      <c r="A111" t="s">
        <v>734</v>
      </c>
      <c r="B111" t="s">
        <v>868</v>
      </c>
      <c r="C111" t="s">
        <v>178</v>
      </c>
      <c r="D111" s="682"/>
      <c r="F111" s="55">
        <v>7</v>
      </c>
      <c r="P111">
        <v>11</v>
      </c>
    </row>
    <row r="112" spans="1:16" x14ac:dyDescent="0.25">
      <c r="A112" t="s">
        <v>735</v>
      </c>
      <c r="B112" t="s">
        <v>875</v>
      </c>
      <c r="C112" t="s">
        <v>62</v>
      </c>
      <c r="D112" s="682"/>
      <c r="F112" s="55">
        <v>7</v>
      </c>
      <c r="P112">
        <v>11</v>
      </c>
    </row>
    <row r="113" spans="1:16" x14ac:dyDescent="0.25">
      <c r="A113" t="s">
        <v>736</v>
      </c>
      <c r="B113" t="s">
        <v>875</v>
      </c>
      <c r="C113" t="s">
        <v>62</v>
      </c>
      <c r="D113" s="682"/>
      <c r="F113" s="55">
        <v>7</v>
      </c>
      <c r="P113">
        <v>11</v>
      </c>
    </row>
    <row r="114" spans="1:16" x14ac:dyDescent="0.25">
      <c r="A114" t="s">
        <v>737</v>
      </c>
      <c r="B114" t="s">
        <v>875</v>
      </c>
      <c r="C114" t="s">
        <v>62</v>
      </c>
      <c r="D114" s="682"/>
      <c r="F114" s="55">
        <v>9</v>
      </c>
      <c r="P114">
        <v>11</v>
      </c>
    </row>
    <row r="115" spans="1:16" x14ac:dyDescent="0.25">
      <c r="A115" t="s">
        <v>738</v>
      </c>
      <c r="B115" t="s">
        <v>872</v>
      </c>
      <c r="C115" t="s">
        <v>178</v>
      </c>
      <c r="D115" s="682"/>
      <c r="F115" s="55"/>
      <c r="I115">
        <v>2</v>
      </c>
      <c r="P115">
        <v>11</v>
      </c>
    </row>
    <row r="116" spans="1:16" x14ac:dyDescent="0.25">
      <c r="A116" t="s">
        <v>739</v>
      </c>
      <c r="B116" t="s">
        <v>871</v>
      </c>
      <c r="C116" t="s">
        <v>62</v>
      </c>
      <c r="D116" s="682"/>
      <c r="F116" s="55"/>
      <c r="I116">
        <v>3</v>
      </c>
      <c r="P116">
        <v>11</v>
      </c>
    </row>
    <row r="117" spans="1:16" x14ac:dyDescent="0.25">
      <c r="A117" t="s">
        <v>740</v>
      </c>
      <c r="B117" t="s">
        <v>869</v>
      </c>
      <c r="C117" t="s">
        <v>178</v>
      </c>
      <c r="D117" s="682"/>
      <c r="F117" s="55"/>
      <c r="I117">
        <v>3</v>
      </c>
      <c r="P117">
        <v>11</v>
      </c>
    </row>
    <row r="118" spans="1:16" x14ac:dyDescent="0.25">
      <c r="A118" t="s">
        <v>741</v>
      </c>
      <c r="B118" t="s">
        <v>868</v>
      </c>
      <c r="C118" t="s">
        <v>178</v>
      </c>
      <c r="D118" s="682"/>
      <c r="F118" s="55"/>
      <c r="I118">
        <v>3</v>
      </c>
      <c r="P118">
        <v>11</v>
      </c>
    </row>
    <row r="119" spans="1:16" x14ac:dyDescent="0.25">
      <c r="A119" t="s">
        <v>742</v>
      </c>
      <c r="B119" t="s">
        <v>870</v>
      </c>
      <c r="C119" t="s">
        <v>62</v>
      </c>
      <c r="D119" s="682"/>
      <c r="F119" s="55"/>
      <c r="I119">
        <v>4</v>
      </c>
      <c r="P119">
        <v>11</v>
      </c>
    </row>
    <row r="120" spans="1:16" x14ac:dyDescent="0.25">
      <c r="A120" t="s">
        <v>743</v>
      </c>
      <c r="B120" t="s">
        <v>869</v>
      </c>
      <c r="C120" t="s">
        <v>62</v>
      </c>
      <c r="D120" s="682"/>
      <c r="F120" s="55"/>
      <c r="I120">
        <v>4</v>
      </c>
      <c r="P120">
        <v>11</v>
      </c>
    </row>
    <row r="121" spans="1:16" x14ac:dyDescent="0.25">
      <c r="A121" t="s">
        <v>744</v>
      </c>
      <c r="B121" t="s">
        <v>869</v>
      </c>
      <c r="C121" t="s">
        <v>62</v>
      </c>
      <c r="D121" s="682"/>
      <c r="F121" s="55"/>
      <c r="I121">
        <v>4</v>
      </c>
      <c r="P121">
        <v>11</v>
      </c>
    </row>
    <row r="122" spans="1:16" x14ac:dyDescent="0.25">
      <c r="A122" t="s">
        <v>745</v>
      </c>
      <c r="B122" t="s">
        <v>871</v>
      </c>
      <c r="C122" t="s">
        <v>178</v>
      </c>
      <c r="D122" s="682"/>
      <c r="F122" s="55"/>
      <c r="I122">
        <v>4</v>
      </c>
      <c r="P122">
        <v>11</v>
      </c>
    </row>
    <row r="123" spans="1:16" x14ac:dyDescent="0.25">
      <c r="A123" t="s">
        <v>746</v>
      </c>
      <c r="B123" t="s">
        <v>872</v>
      </c>
      <c r="C123" t="s">
        <v>62</v>
      </c>
      <c r="D123" s="682"/>
      <c r="F123" s="55"/>
      <c r="I123">
        <v>5</v>
      </c>
      <c r="P123">
        <v>11</v>
      </c>
    </row>
    <row r="124" spans="1:16" x14ac:dyDescent="0.25">
      <c r="A124" t="s">
        <v>747</v>
      </c>
      <c r="B124" t="s">
        <v>873</v>
      </c>
      <c r="C124" t="s">
        <v>178</v>
      </c>
      <c r="D124" s="682"/>
      <c r="F124" s="55"/>
      <c r="I124">
        <v>5</v>
      </c>
      <c r="P124">
        <v>11</v>
      </c>
    </row>
    <row r="125" spans="1:16" x14ac:dyDescent="0.25">
      <c r="A125" t="s">
        <v>748</v>
      </c>
      <c r="B125" t="s">
        <v>870</v>
      </c>
      <c r="C125" t="s">
        <v>178</v>
      </c>
      <c r="D125" s="682"/>
      <c r="F125" s="55"/>
      <c r="I125">
        <v>5</v>
      </c>
      <c r="P125">
        <v>11</v>
      </c>
    </row>
    <row r="126" spans="1:16" x14ac:dyDescent="0.25">
      <c r="A126" t="s">
        <v>749</v>
      </c>
      <c r="B126" t="s">
        <v>869</v>
      </c>
      <c r="C126" t="s">
        <v>62</v>
      </c>
      <c r="D126" s="682"/>
      <c r="F126" s="55"/>
      <c r="I126">
        <v>5</v>
      </c>
      <c r="P126">
        <v>11</v>
      </c>
    </row>
    <row r="127" spans="1:16" x14ac:dyDescent="0.25">
      <c r="A127" t="s">
        <v>750</v>
      </c>
      <c r="B127" t="s">
        <v>871</v>
      </c>
      <c r="C127" t="s">
        <v>178</v>
      </c>
      <c r="D127" s="682"/>
      <c r="F127" s="55"/>
      <c r="I127">
        <v>5</v>
      </c>
      <c r="P127">
        <v>11</v>
      </c>
    </row>
    <row r="128" spans="1:16" x14ac:dyDescent="0.25">
      <c r="A128" t="s">
        <v>751</v>
      </c>
      <c r="B128" t="s">
        <v>873</v>
      </c>
      <c r="C128" t="s">
        <v>62</v>
      </c>
      <c r="D128" s="682"/>
      <c r="F128" s="55"/>
      <c r="I128">
        <v>5</v>
      </c>
      <c r="P128">
        <v>11</v>
      </c>
    </row>
    <row r="129" spans="1:16" x14ac:dyDescent="0.25">
      <c r="A129" t="s">
        <v>752</v>
      </c>
      <c r="B129" t="s">
        <v>871</v>
      </c>
      <c r="C129" t="s">
        <v>178</v>
      </c>
      <c r="D129" s="682"/>
      <c r="F129" s="55"/>
      <c r="I129">
        <v>5</v>
      </c>
      <c r="P129">
        <v>11</v>
      </c>
    </row>
    <row r="130" spans="1:16" x14ac:dyDescent="0.25">
      <c r="A130" t="s">
        <v>753</v>
      </c>
      <c r="B130" t="s">
        <v>868</v>
      </c>
      <c r="C130" t="s">
        <v>62</v>
      </c>
      <c r="D130" s="682"/>
      <c r="F130" s="55"/>
      <c r="I130">
        <v>5</v>
      </c>
      <c r="P130">
        <v>11</v>
      </c>
    </row>
    <row r="131" spans="1:16" x14ac:dyDescent="0.25">
      <c r="A131" t="s">
        <v>754</v>
      </c>
      <c r="B131" t="s">
        <v>869</v>
      </c>
      <c r="C131" t="s">
        <v>178</v>
      </c>
      <c r="D131" s="682"/>
      <c r="F131" s="55"/>
      <c r="I131">
        <v>5</v>
      </c>
      <c r="P131">
        <v>11</v>
      </c>
    </row>
    <row r="132" spans="1:16" x14ac:dyDescent="0.25">
      <c r="A132" t="s">
        <v>755</v>
      </c>
      <c r="B132" t="s">
        <v>868</v>
      </c>
      <c r="C132" t="s">
        <v>62</v>
      </c>
      <c r="D132" s="682"/>
      <c r="F132" s="55"/>
      <c r="I132">
        <v>5</v>
      </c>
      <c r="P132">
        <v>11</v>
      </c>
    </row>
    <row r="133" spans="1:16" x14ac:dyDescent="0.25">
      <c r="A133" t="s">
        <v>756</v>
      </c>
      <c r="B133" t="s">
        <v>870</v>
      </c>
      <c r="C133" t="s">
        <v>62</v>
      </c>
      <c r="D133" s="682"/>
      <c r="F133" s="55"/>
      <c r="I133">
        <v>6</v>
      </c>
      <c r="P133">
        <v>11</v>
      </c>
    </row>
    <row r="134" spans="1:16" x14ac:dyDescent="0.25">
      <c r="A134" t="s">
        <v>757</v>
      </c>
      <c r="B134" t="s">
        <v>873</v>
      </c>
      <c r="C134" t="s">
        <v>178</v>
      </c>
      <c r="D134" s="682"/>
      <c r="F134" s="55"/>
      <c r="I134">
        <v>6</v>
      </c>
      <c r="P134">
        <v>11</v>
      </c>
    </row>
    <row r="135" spans="1:16" x14ac:dyDescent="0.25">
      <c r="A135" t="s">
        <v>758</v>
      </c>
      <c r="B135" t="s">
        <v>871</v>
      </c>
      <c r="C135" t="s">
        <v>62</v>
      </c>
      <c r="D135" s="682"/>
      <c r="F135" s="55"/>
      <c r="I135">
        <v>6</v>
      </c>
      <c r="P135">
        <v>11</v>
      </c>
    </row>
    <row r="136" spans="1:16" x14ac:dyDescent="0.25">
      <c r="A136" t="s">
        <v>759</v>
      </c>
      <c r="B136" t="s">
        <v>870</v>
      </c>
      <c r="C136" t="s">
        <v>62</v>
      </c>
      <c r="D136" s="682"/>
      <c r="F136" s="55"/>
      <c r="I136">
        <v>6</v>
      </c>
      <c r="P136">
        <v>11</v>
      </c>
    </row>
    <row r="137" spans="1:16" x14ac:dyDescent="0.25">
      <c r="A137" t="s">
        <v>760</v>
      </c>
      <c r="B137" t="s">
        <v>870</v>
      </c>
      <c r="C137" t="s">
        <v>62</v>
      </c>
      <c r="D137" s="682"/>
      <c r="F137" s="55"/>
      <c r="I137">
        <v>6</v>
      </c>
      <c r="P137">
        <v>11</v>
      </c>
    </row>
    <row r="138" spans="1:16" x14ac:dyDescent="0.25">
      <c r="A138" t="s">
        <v>761</v>
      </c>
      <c r="B138" t="s">
        <v>868</v>
      </c>
      <c r="C138" t="s">
        <v>178</v>
      </c>
      <c r="D138" s="682"/>
      <c r="F138" s="55"/>
      <c r="I138">
        <v>6</v>
      </c>
      <c r="P138">
        <v>11</v>
      </c>
    </row>
    <row r="139" spans="1:16" x14ac:dyDescent="0.25">
      <c r="A139" t="s">
        <v>762</v>
      </c>
      <c r="B139" t="s">
        <v>868</v>
      </c>
      <c r="C139" t="s">
        <v>178</v>
      </c>
      <c r="D139" s="682"/>
      <c r="F139" s="55"/>
      <c r="I139">
        <v>6</v>
      </c>
      <c r="P139">
        <v>11</v>
      </c>
    </row>
    <row r="140" spans="1:16" x14ac:dyDescent="0.25">
      <c r="A140" t="s">
        <v>763</v>
      </c>
      <c r="B140" t="s">
        <v>875</v>
      </c>
      <c r="C140" t="s">
        <v>62</v>
      </c>
      <c r="D140" s="682"/>
      <c r="F140" s="55"/>
      <c r="I140">
        <v>6</v>
      </c>
      <c r="P140">
        <v>11</v>
      </c>
    </row>
    <row r="141" spans="1:16" x14ac:dyDescent="0.25">
      <c r="A141" t="s">
        <v>764</v>
      </c>
      <c r="B141" t="s">
        <v>868</v>
      </c>
      <c r="C141" t="s">
        <v>62</v>
      </c>
      <c r="D141" s="682"/>
      <c r="F141" s="55"/>
      <c r="I141">
        <v>6</v>
      </c>
      <c r="P141">
        <v>11</v>
      </c>
    </row>
    <row r="142" spans="1:16" x14ac:dyDescent="0.25">
      <c r="A142" t="s">
        <v>765</v>
      </c>
      <c r="B142" t="s">
        <v>872</v>
      </c>
      <c r="C142" t="s">
        <v>62</v>
      </c>
      <c r="D142" s="682"/>
      <c r="F142" s="55"/>
      <c r="I142">
        <v>6</v>
      </c>
      <c r="P142">
        <v>11</v>
      </c>
    </row>
    <row r="143" spans="1:16" x14ac:dyDescent="0.25">
      <c r="A143" t="s">
        <v>766</v>
      </c>
      <c r="B143" t="s">
        <v>872</v>
      </c>
      <c r="C143" t="s">
        <v>62</v>
      </c>
      <c r="D143" s="682"/>
      <c r="F143" s="55"/>
      <c r="I143">
        <v>6</v>
      </c>
      <c r="P143">
        <v>11</v>
      </c>
    </row>
    <row r="144" spans="1:16" x14ac:dyDescent="0.25">
      <c r="A144" t="s">
        <v>767</v>
      </c>
      <c r="B144" t="s">
        <v>871</v>
      </c>
      <c r="C144" t="s">
        <v>178</v>
      </c>
      <c r="D144" s="682"/>
      <c r="F144" s="55"/>
      <c r="I144">
        <v>7</v>
      </c>
      <c r="P144">
        <v>11</v>
      </c>
    </row>
    <row r="145" spans="1:16" x14ac:dyDescent="0.25">
      <c r="A145" t="s">
        <v>768</v>
      </c>
      <c r="B145" t="s">
        <v>875</v>
      </c>
      <c r="C145" t="s">
        <v>178</v>
      </c>
      <c r="D145" s="682"/>
      <c r="F145" s="55"/>
      <c r="I145">
        <v>7</v>
      </c>
      <c r="P145">
        <v>11</v>
      </c>
    </row>
    <row r="146" spans="1:16" x14ac:dyDescent="0.25">
      <c r="A146" t="s">
        <v>769</v>
      </c>
      <c r="B146" t="s">
        <v>871</v>
      </c>
      <c r="C146" t="s">
        <v>178</v>
      </c>
      <c r="D146" s="682"/>
      <c r="F146" s="55"/>
      <c r="I146">
        <v>7</v>
      </c>
      <c r="P146">
        <v>11</v>
      </c>
    </row>
    <row r="147" spans="1:16" x14ac:dyDescent="0.25">
      <c r="A147" t="s">
        <v>770</v>
      </c>
      <c r="B147" t="s">
        <v>875</v>
      </c>
      <c r="C147" t="s">
        <v>178</v>
      </c>
      <c r="D147" s="682"/>
      <c r="F147" s="55"/>
      <c r="I147">
        <v>7</v>
      </c>
      <c r="P147">
        <v>11</v>
      </c>
    </row>
    <row r="148" spans="1:16" x14ac:dyDescent="0.25">
      <c r="A148" t="s">
        <v>771</v>
      </c>
      <c r="B148" t="s">
        <v>869</v>
      </c>
      <c r="C148" t="s">
        <v>178</v>
      </c>
      <c r="D148" s="682"/>
      <c r="F148" s="55"/>
      <c r="I148">
        <v>7</v>
      </c>
      <c r="P148">
        <v>11</v>
      </c>
    </row>
    <row r="149" spans="1:16" x14ac:dyDescent="0.25">
      <c r="A149" t="s">
        <v>772</v>
      </c>
      <c r="B149" t="s">
        <v>874</v>
      </c>
      <c r="C149" t="s">
        <v>62</v>
      </c>
      <c r="D149" s="682"/>
      <c r="F149" s="55"/>
      <c r="I149">
        <v>7</v>
      </c>
      <c r="P149">
        <v>11</v>
      </c>
    </row>
    <row r="150" spans="1:16" x14ac:dyDescent="0.25">
      <c r="A150" t="s">
        <v>773</v>
      </c>
      <c r="B150" t="s">
        <v>868</v>
      </c>
      <c r="C150" t="s">
        <v>62</v>
      </c>
      <c r="D150" s="682"/>
      <c r="F150" s="55"/>
      <c r="I150">
        <v>7</v>
      </c>
      <c r="P150">
        <v>11</v>
      </c>
    </row>
    <row r="151" spans="1:16" x14ac:dyDescent="0.25">
      <c r="A151" t="s">
        <v>774</v>
      </c>
      <c r="B151" t="s">
        <v>868</v>
      </c>
      <c r="C151" t="s">
        <v>62</v>
      </c>
      <c r="D151" s="682"/>
      <c r="F151" s="55"/>
      <c r="I151">
        <v>7</v>
      </c>
      <c r="P151">
        <v>11</v>
      </c>
    </row>
    <row r="152" spans="1:16" x14ac:dyDescent="0.25">
      <c r="A152" t="s">
        <v>775</v>
      </c>
      <c r="B152" t="s">
        <v>868</v>
      </c>
      <c r="C152" t="s">
        <v>62</v>
      </c>
      <c r="D152" s="682"/>
      <c r="F152" s="55"/>
      <c r="I152">
        <v>8</v>
      </c>
      <c r="P152">
        <v>11</v>
      </c>
    </row>
    <row r="153" spans="1:16" x14ac:dyDescent="0.25">
      <c r="A153" t="s">
        <v>776</v>
      </c>
      <c r="B153" t="s">
        <v>869</v>
      </c>
      <c r="C153" t="s">
        <v>62</v>
      </c>
      <c r="D153" s="682"/>
      <c r="F153" s="55"/>
      <c r="I153">
        <v>8</v>
      </c>
      <c r="P153">
        <v>11</v>
      </c>
    </row>
    <row r="154" spans="1:16" x14ac:dyDescent="0.25">
      <c r="A154" t="s">
        <v>777</v>
      </c>
      <c r="B154" t="s">
        <v>873</v>
      </c>
      <c r="C154" t="s">
        <v>62</v>
      </c>
      <c r="D154" s="682"/>
      <c r="F154" s="55"/>
      <c r="I154">
        <v>8</v>
      </c>
      <c r="P154">
        <v>11</v>
      </c>
    </row>
    <row r="155" spans="1:16" x14ac:dyDescent="0.25">
      <c r="A155" t="s">
        <v>778</v>
      </c>
      <c r="B155" t="s">
        <v>873</v>
      </c>
      <c r="C155" t="s">
        <v>62</v>
      </c>
      <c r="D155" s="682"/>
      <c r="F155" s="55"/>
      <c r="I155">
        <v>8</v>
      </c>
      <c r="P155">
        <v>11</v>
      </c>
    </row>
    <row r="156" spans="1:16" x14ac:dyDescent="0.25">
      <c r="A156" t="s">
        <v>779</v>
      </c>
      <c r="B156" t="s">
        <v>870</v>
      </c>
      <c r="C156" t="s">
        <v>178</v>
      </c>
      <c r="D156" s="682"/>
      <c r="F156" s="55"/>
      <c r="I156">
        <v>8</v>
      </c>
      <c r="P156">
        <v>11</v>
      </c>
    </row>
    <row r="157" spans="1:16" x14ac:dyDescent="0.25">
      <c r="A157" t="s">
        <v>780</v>
      </c>
      <c r="B157" t="s">
        <v>869</v>
      </c>
      <c r="C157" t="s">
        <v>62</v>
      </c>
      <c r="D157" s="682"/>
      <c r="F157" s="55"/>
      <c r="I157">
        <v>9</v>
      </c>
      <c r="P157">
        <v>11</v>
      </c>
    </row>
    <row r="158" spans="1:16" x14ac:dyDescent="0.25">
      <c r="A158" t="s">
        <v>781</v>
      </c>
      <c r="B158" t="s">
        <v>870</v>
      </c>
      <c r="C158" t="s">
        <v>62</v>
      </c>
      <c r="D158" s="682"/>
      <c r="F158" s="55"/>
      <c r="I158">
        <v>9</v>
      </c>
      <c r="P158">
        <v>11</v>
      </c>
    </row>
    <row r="159" spans="1:16" x14ac:dyDescent="0.25">
      <c r="A159" t="s">
        <v>782</v>
      </c>
      <c r="B159" t="s">
        <v>868</v>
      </c>
      <c r="C159" t="s">
        <v>62</v>
      </c>
      <c r="D159" s="682"/>
      <c r="F159" s="55"/>
      <c r="I159">
        <v>9</v>
      </c>
      <c r="P159">
        <v>11</v>
      </c>
    </row>
    <row r="160" spans="1:16" x14ac:dyDescent="0.25">
      <c r="A160" t="s">
        <v>783</v>
      </c>
      <c r="B160" t="s">
        <v>869</v>
      </c>
      <c r="C160" t="s">
        <v>178</v>
      </c>
      <c r="D160" s="682"/>
      <c r="F160" s="55"/>
      <c r="I160">
        <v>9</v>
      </c>
      <c r="P160">
        <v>11</v>
      </c>
    </row>
    <row r="161" spans="1:16" x14ac:dyDescent="0.25">
      <c r="A161" t="s">
        <v>784</v>
      </c>
      <c r="B161" t="s">
        <v>870</v>
      </c>
      <c r="C161" t="s">
        <v>62</v>
      </c>
      <c r="D161" s="682"/>
      <c r="F161" s="55"/>
      <c r="I161">
        <v>9</v>
      </c>
      <c r="P161">
        <v>11</v>
      </c>
    </row>
    <row r="162" spans="1:16" x14ac:dyDescent="0.25">
      <c r="A162" t="s">
        <v>785</v>
      </c>
      <c r="B162" t="s">
        <v>871</v>
      </c>
      <c r="C162" t="s">
        <v>178</v>
      </c>
      <c r="D162" s="682"/>
      <c r="F162" s="55"/>
      <c r="K162">
        <v>2</v>
      </c>
      <c r="P162">
        <v>11</v>
      </c>
    </row>
    <row r="163" spans="1:16" x14ac:dyDescent="0.25">
      <c r="A163" t="s">
        <v>786</v>
      </c>
      <c r="B163" t="s">
        <v>871</v>
      </c>
      <c r="C163" t="s">
        <v>62</v>
      </c>
      <c r="D163" s="682"/>
      <c r="F163" s="55"/>
      <c r="K163">
        <v>3</v>
      </c>
      <c r="P163">
        <v>11</v>
      </c>
    </row>
    <row r="164" spans="1:16" x14ac:dyDescent="0.25">
      <c r="A164" t="s">
        <v>787</v>
      </c>
      <c r="B164" t="s">
        <v>874</v>
      </c>
      <c r="C164" t="s">
        <v>62</v>
      </c>
      <c r="D164" s="682"/>
      <c r="F164" s="55"/>
      <c r="K164">
        <v>4</v>
      </c>
      <c r="P164">
        <v>11</v>
      </c>
    </row>
    <row r="165" spans="1:16" x14ac:dyDescent="0.25">
      <c r="A165" t="s">
        <v>788</v>
      </c>
      <c r="B165" t="s">
        <v>872</v>
      </c>
      <c r="C165" t="s">
        <v>62</v>
      </c>
      <c r="D165" s="682"/>
      <c r="F165" s="55"/>
      <c r="K165">
        <v>4</v>
      </c>
      <c r="P165">
        <v>11</v>
      </c>
    </row>
    <row r="166" spans="1:16" x14ac:dyDescent="0.25">
      <c r="A166" t="s">
        <v>789</v>
      </c>
      <c r="B166" t="s">
        <v>873</v>
      </c>
      <c r="C166" t="s">
        <v>62</v>
      </c>
      <c r="D166" s="682"/>
      <c r="F166" s="55"/>
      <c r="K166">
        <v>4</v>
      </c>
      <c r="P166">
        <v>11</v>
      </c>
    </row>
    <row r="167" spans="1:16" x14ac:dyDescent="0.25">
      <c r="A167" t="s">
        <v>790</v>
      </c>
      <c r="B167" t="s">
        <v>870</v>
      </c>
      <c r="C167" t="s">
        <v>178</v>
      </c>
      <c r="D167" s="682"/>
      <c r="F167" s="55"/>
      <c r="K167">
        <v>5</v>
      </c>
      <c r="P167">
        <v>11</v>
      </c>
    </row>
    <row r="168" spans="1:16" x14ac:dyDescent="0.25">
      <c r="A168" t="s">
        <v>791</v>
      </c>
      <c r="B168" t="s">
        <v>870</v>
      </c>
      <c r="C168" t="s">
        <v>62</v>
      </c>
      <c r="D168" s="682"/>
      <c r="F168" s="55"/>
      <c r="K168">
        <v>5</v>
      </c>
      <c r="P168">
        <v>11</v>
      </c>
    </row>
    <row r="169" spans="1:16" x14ac:dyDescent="0.25">
      <c r="A169" t="s">
        <v>792</v>
      </c>
      <c r="B169" t="s">
        <v>872</v>
      </c>
      <c r="C169" t="s">
        <v>178</v>
      </c>
      <c r="D169" s="682"/>
      <c r="F169" s="55"/>
      <c r="K169">
        <v>6</v>
      </c>
      <c r="P169">
        <v>11</v>
      </c>
    </row>
    <row r="170" spans="1:16" x14ac:dyDescent="0.25">
      <c r="A170" t="s">
        <v>793</v>
      </c>
      <c r="B170" t="s">
        <v>870</v>
      </c>
      <c r="C170" t="s">
        <v>178</v>
      </c>
      <c r="D170" s="682"/>
      <c r="F170" s="55"/>
      <c r="K170">
        <v>5</v>
      </c>
      <c r="P170">
        <v>11</v>
      </c>
    </row>
    <row r="171" spans="1:16" x14ac:dyDescent="0.25">
      <c r="A171" t="s">
        <v>794</v>
      </c>
      <c r="B171" t="s">
        <v>874</v>
      </c>
      <c r="C171" t="s">
        <v>178</v>
      </c>
      <c r="D171" s="682"/>
      <c r="F171" s="55"/>
      <c r="K171">
        <v>5</v>
      </c>
      <c r="P171">
        <v>11</v>
      </c>
    </row>
    <row r="172" spans="1:16" x14ac:dyDescent="0.25">
      <c r="A172" t="s">
        <v>795</v>
      </c>
      <c r="B172" t="s">
        <v>873</v>
      </c>
      <c r="C172" t="s">
        <v>178</v>
      </c>
      <c r="D172" s="682"/>
      <c r="F172" s="55"/>
      <c r="K172">
        <v>5</v>
      </c>
      <c r="P172">
        <v>11</v>
      </c>
    </row>
    <row r="173" spans="1:16" x14ac:dyDescent="0.25">
      <c r="A173" t="s">
        <v>796</v>
      </c>
      <c r="B173" t="s">
        <v>869</v>
      </c>
      <c r="C173" t="s">
        <v>62</v>
      </c>
      <c r="D173" s="682"/>
      <c r="F173" s="55"/>
      <c r="K173">
        <v>6</v>
      </c>
      <c r="P173">
        <v>11</v>
      </c>
    </row>
    <row r="174" spans="1:16" x14ac:dyDescent="0.25">
      <c r="A174" t="s">
        <v>797</v>
      </c>
      <c r="B174" t="s">
        <v>869</v>
      </c>
      <c r="C174" t="s">
        <v>178</v>
      </c>
      <c r="D174" s="682"/>
      <c r="F174" s="55"/>
      <c r="K174">
        <v>6</v>
      </c>
      <c r="P174">
        <v>11</v>
      </c>
    </row>
    <row r="175" spans="1:16" x14ac:dyDescent="0.25">
      <c r="A175" t="s">
        <v>798</v>
      </c>
      <c r="B175" t="s">
        <v>874</v>
      </c>
      <c r="C175" t="s">
        <v>62</v>
      </c>
      <c r="D175" s="682"/>
      <c r="F175" s="55"/>
      <c r="K175">
        <v>6</v>
      </c>
      <c r="P175">
        <v>11</v>
      </c>
    </row>
    <row r="176" spans="1:16" x14ac:dyDescent="0.25">
      <c r="A176" t="s">
        <v>799</v>
      </c>
      <c r="B176" t="s">
        <v>874</v>
      </c>
      <c r="C176" t="s">
        <v>178</v>
      </c>
      <c r="D176" s="682"/>
      <c r="F176" s="55"/>
      <c r="K176">
        <v>6</v>
      </c>
      <c r="P176">
        <v>11</v>
      </c>
    </row>
    <row r="177" spans="1:16" x14ac:dyDescent="0.25">
      <c r="A177" t="s">
        <v>800</v>
      </c>
      <c r="B177" t="s">
        <v>874</v>
      </c>
      <c r="C177" t="s">
        <v>62</v>
      </c>
      <c r="D177" s="682"/>
      <c r="F177" s="55"/>
      <c r="K177">
        <v>7</v>
      </c>
      <c r="P177">
        <v>11</v>
      </c>
    </row>
    <row r="178" spans="1:16" x14ac:dyDescent="0.25">
      <c r="A178" t="s">
        <v>801</v>
      </c>
      <c r="B178" t="s">
        <v>873</v>
      </c>
      <c r="C178" t="s">
        <v>62</v>
      </c>
      <c r="D178" s="682"/>
      <c r="F178" s="55"/>
      <c r="K178">
        <v>7</v>
      </c>
      <c r="P178">
        <v>11</v>
      </c>
    </row>
    <row r="179" spans="1:16" x14ac:dyDescent="0.25">
      <c r="A179" t="s">
        <v>802</v>
      </c>
      <c r="B179" t="s">
        <v>870</v>
      </c>
      <c r="C179" t="s">
        <v>62</v>
      </c>
      <c r="D179" s="682"/>
      <c r="F179" s="55"/>
      <c r="K179">
        <v>7</v>
      </c>
      <c r="P179">
        <v>11</v>
      </c>
    </row>
    <row r="180" spans="1:16" x14ac:dyDescent="0.25">
      <c r="A180" t="s">
        <v>803</v>
      </c>
      <c r="B180" t="s">
        <v>872</v>
      </c>
      <c r="C180" t="s">
        <v>62</v>
      </c>
      <c r="D180" s="682"/>
      <c r="F180" s="55"/>
      <c r="K180">
        <v>7</v>
      </c>
      <c r="P180">
        <v>11</v>
      </c>
    </row>
    <row r="181" spans="1:16" x14ac:dyDescent="0.25">
      <c r="A181" t="s">
        <v>804</v>
      </c>
      <c r="B181" t="s">
        <v>872</v>
      </c>
      <c r="C181" t="s">
        <v>178</v>
      </c>
      <c r="D181" s="682"/>
      <c r="F181" s="55"/>
      <c r="K181">
        <v>7</v>
      </c>
      <c r="P181">
        <v>11</v>
      </c>
    </row>
    <row r="182" spans="1:16" x14ac:dyDescent="0.25">
      <c r="A182" t="s">
        <v>805</v>
      </c>
      <c r="B182" t="s">
        <v>874</v>
      </c>
      <c r="C182" t="s">
        <v>62</v>
      </c>
      <c r="D182" s="682"/>
      <c r="F182" s="55"/>
      <c r="K182">
        <v>8</v>
      </c>
      <c r="P182">
        <v>11</v>
      </c>
    </row>
    <row r="183" spans="1:16" x14ac:dyDescent="0.25">
      <c r="A183" t="s">
        <v>806</v>
      </c>
      <c r="B183" t="s">
        <v>869</v>
      </c>
      <c r="C183" t="s">
        <v>178</v>
      </c>
      <c r="D183" s="682"/>
      <c r="F183" s="55"/>
      <c r="K183">
        <v>8</v>
      </c>
      <c r="P183">
        <v>11</v>
      </c>
    </row>
    <row r="184" spans="1:16" x14ac:dyDescent="0.25">
      <c r="A184" t="s">
        <v>807</v>
      </c>
      <c r="B184" t="s">
        <v>875</v>
      </c>
      <c r="C184" t="s">
        <v>62</v>
      </c>
      <c r="D184" s="682"/>
      <c r="F184" s="55"/>
      <c r="K184">
        <v>8</v>
      </c>
      <c r="P184">
        <v>11</v>
      </c>
    </row>
    <row r="185" spans="1:16" x14ac:dyDescent="0.25">
      <c r="A185" t="s">
        <v>808</v>
      </c>
      <c r="B185" t="s">
        <v>868</v>
      </c>
      <c r="C185" t="s">
        <v>62</v>
      </c>
      <c r="D185" s="682"/>
      <c r="F185" s="55"/>
      <c r="K185">
        <v>9</v>
      </c>
      <c r="P185">
        <v>11</v>
      </c>
    </row>
    <row r="186" spans="1:16" x14ac:dyDescent="0.25">
      <c r="A186" t="s">
        <v>809</v>
      </c>
      <c r="B186" t="s">
        <v>870</v>
      </c>
      <c r="C186" t="s">
        <v>62</v>
      </c>
      <c r="D186" s="682"/>
      <c r="F186" s="55"/>
      <c r="K186">
        <v>8</v>
      </c>
      <c r="P186">
        <v>11</v>
      </c>
    </row>
    <row r="187" spans="1:16" x14ac:dyDescent="0.25">
      <c r="A187" t="s">
        <v>810</v>
      </c>
      <c r="B187" t="s">
        <v>871</v>
      </c>
      <c r="C187" t="s">
        <v>178</v>
      </c>
      <c r="D187" s="682"/>
      <c r="F187" s="55"/>
      <c r="K187">
        <v>9</v>
      </c>
      <c r="P187">
        <v>11</v>
      </c>
    </row>
    <row r="188" spans="1:16" x14ac:dyDescent="0.25">
      <c r="A188" t="s">
        <v>811</v>
      </c>
      <c r="B188" t="s">
        <v>874</v>
      </c>
      <c r="C188" t="s">
        <v>62</v>
      </c>
      <c r="D188" s="682"/>
      <c r="F188" s="55"/>
      <c r="K188">
        <v>9</v>
      </c>
      <c r="P188">
        <v>11</v>
      </c>
    </row>
    <row r="189" spans="1:16" x14ac:dyDescent="0.25">
      <c r="A189" t="s">
        <v>812</v>
      </c>
      <c r="B189" t="s">
        <v>874</v>
      </c>
      <c r="C189" t="s">
        <v>178</v>
      </c>
      <c r="D189" s="682"/>
      <c r="F189" s="55"/>
      <c r="K189">
        <v>9</v>
      </c>
      <c r="P189">
        <v>11</v>
      </c>
    </row>
    <row r="190" spans="1:16" x14ac:dyDescent="0.25">
      <c r="A190" t="s">
        <v>813</v>
      </c>
      <c r="B190" t="s">
        <v>868</v>
      </c>
      <c r="C190" t="s">
        <v>62</v>
      </c>
      <c r="D190" s="682"/>
      <c r="F190" s="55"/>
      <c r="K190">
        <v>9</v>
      </c>
      <c r="P190">
        <v>11</v>
      </c>
    </row>
    <row r="191" spans="1:16" x14ac:dyDescent="0.25">
      <c r="A191" t="s">
        <v>814</v>
      </c>
      <c r="B191" t="s">
        <v>874</v>
      </c>
      <c r="C191" t="s">
        <v>178</v>
      </c>
      <c r="D191" s="682"/>
      <c r="F191" s="55"/>
      <c r="M191">
        <v>2</v>
      </c>
      <c r="P191">
        <v>11</v>
      </c>
    </row>
    <row r="192" spans="1:16" x14ac:dyDescent="0.25">
      <c r="A192" t="s">
        <v>815</v>
      </c>
      <c r="B192" t="s">
        <v>871</v>
      </c>
      <c r="C192" t="s">
        <v>178</v>
      </c>
      <c r="D192" s="682"/>
      <c r="F192" s="55"/>
      <c r="M192">
        <v>2</v>
      </c>
      <c r="P192">
        <v>11</v>
      </c>
    </row>
    <row r="193" spans="1:16" x14ac:dyDescent="0.25">
      <c r="A193" t="s">
        <v>816</v>
      </c>
      <c r="B193" t="s">
        <v>868</v>
      </c>
      <c r="C193" t="s">
        <v>178</v>
      </c>
      <c r="D193" s="682"/>
      <c r="F193" s="55"/>
      <c r="M193">
        <v>2</v>
      </c>
      <c r="P193">
        <v>11</v>
      </c>
    </row>
    <row r="194" spans="1:16" x14ac:dyDescent="0.25">
      <c r="A194" t="s">
        <v>817</v>
      </c>
      <c r="B194" t="s">
        <v>872</v>
      </c>
      <c r="C194" t="s">
        <v>178</v>
      </c>
      <c r="D194" s="682"/>
      <c r="F194" s="55"/>
      <c r="M194">
        <v>3</v>
      </c>
      <c r="P194">
        <v>11</v>
      </c>
    </row>
    <row r="195" spans="1:16" x14ac:dyDescent="0.25">
      <c r="A195" t="s">
        <v>818</v>
      </c>
      <c r="B195" t="s">
        <v>874</v>
      </c>
      <c r="C195" t="s">
        <v>62</v>
      </c>
      <c r="D195" s="682"/>
      <c r="F195" s="55"/>
      <c r="M195">
        <v>5</v>
      </c>
      <c r="P195">
        <v>11</v>
      </c>
    </row>
    <row r="196" spans="1:16" x14ac:dyDescent="0.25">
      <c r="A196" t="s">
        <v>819</v>
      </c>
      <c r="B196" t="s">
        <v>873</v>
      </c>
      <c r="C196" t="s">
        <v>62</v>
      </c>
      <c r="D196" s="682"/>
      <c r="F196" s="55"/>
      <c r="M196">
        <v>4</v>
      </c>
      <c r="P196">
        <v>11</v>
      </c>
    </row>
    <row r="197" spans="1:16" x14ac:dyDescent="0.25">
      <c r="A197" t="s">
        <v>820</v>
      </c>
      <c r="B197" t="s">
        <v>873</v>
      </c>
      <c r="C197" t="s">
        <v>178</v>
      </c>
      <c r="D197" s="682"/>
      <c r="F197" s="55"/>
      <c r="M197">
        <v>4</v>
      </c>
      <c r="P197">
        <v>11</v>
      </c>
    </row>
    <row r="198" spans="1:16" x14ac:dyDescent="0.25">
      <c r="A198" t="s">
        <v>821</v>
      </c>
      <c r="B198" t="s">
        <v>868</v>
      </c>
      <c r="C198" t="s">
        <v>178</v>
      </c>
      <c r="D198" s="682"/>
      <c r="F198" s="55"/>
      <c r="M198">
        <v>4</v>
      </c>
      <c r="P198">
        <v>11</v>
      </c>
    </row>
    <row r="199" spans="1:16" x14ac:dyDescent="0.25">
      <c r="A199" t="s">
        <v>822</v>
      </c>
      <c r="B199" t="s">
        <v>870</v>
      </c>
      <c r="C199" t="s">
        <v>62</v>
      </c>
      <c r="D199" s="682"/>
      <c r="F199" s="55"/>
      <c r="M199">
        <v>5</v>
      </c>
      <c r="P199">
        <v>11</v>
      </c>
    </row>
    <row r="200" spans="1:16" x14ac:dyDescent="0.25">
      <c r="A200" t="s">
        <v>823</v>
      </c>
      <c r="B200" t="s">
        <v>875</v>
      </c>
      <c r="C200" t="s">
        <v>178</v>
      </c>
      <c r="D200" s="682"/>
      <c r="F200" s="55"/>
      <c r="M200">
        <v>5</v>
      </c>
      <c r="P200">
        <v>11</v>
      </c>
    </row>
    <row r="201" spans="1:16" x14ac:dyDescent="0.25">
      <c r="A201" t="s">
        <v>824</v>
      </c>
      <c r="B201" t="s">
        <v>872</v>
      </c>
      <c r="C201" t="s">
        <v>62</v>
      </c>
      <c r="D201" s="682"/>
      <c r="F201" s="55"/>
      <c r="M201">
        <v>6</v>
      </c>
      <c r="P201">
        <v>11</v>
      </c>
    </row>
    <row r="202" spans="1:16" x14ac:dyDescent="0.25">
      <c r="A202" t="s">
        <v>825</v>
      </c>
      <c r="B202" t="s">
        <v>875</v>
      </c>
      <c r="C202" t="s">
        <v>178</v>
      </c>
      <c r="D202" s="682"/>
      <c r="F202" s="55"/>
      <c r="M202">
        <v>6</v>
      </c>
      <c r="P202">
        <v>11</v>
      </c>
    </row>
    <row r="203" spans="1:16" x14ac:dyDescent="0.25">
      <c r="A203" t="s">
        <v>826</v>
      </c>
      <c r="B203" t="s">
        <v>870</v>
      </c>
      <c r="C203" t="s">
        <v>178</v>
      </c>
      <c r="D203" s="682"/>
      <c r="F203" s="55"/>
      <c r="M203">
        <v>6</v>
      </c>
      <c r="P203">
        <v>11</v>
      </c>
    </row>
    <row r="204" spans="1:16" x14ac:dyDescent="0.25">
      <c r="A204" t="s">
        <v>827</v>
      </c>
      <c r="B204" t="s">
        <v>872</v>
      </c>
      <c r="C204" t="s">
        <v>178</v>
      </c>
      <c r="D204" s="682"/>
      <c r="F204" s="55"/>
      <c r="M204">
        <v>6</v>
      </c>
      <c r="P204">
        <v>11</v>
      </c>
    </row>
    <row r="205" spans="1:16" x14ac:dyDescent="0.25">
      <c r="A205" t="s">
        <v>828</v>
      </c>
      <c r="B205" t="s">
        <v>873</v>
      </c>
      <c r="C205" t="s">
        <v>178</v>
      </c>
      <c r="D205" s="682"/>
      <c r="F205" s="55"/>
      <c r="M205">
        <v>7</v>
      </c>
      <c r="P205">
        <v>11</v>
      </c>
    </row>
    <row r="206" spans="1:16" x14ac:dyDescent="0.25">
      <c r="A206" t="s">
        <v>829</v>
      </c>
      <c r="B206" t="s">
        <v>872</v>
      </c>
      <c r="C206" t="s">
        <v>62</v>
      </c>
      <c r="D206" s="682"/>
      <c r="F206" s="55"/>
      <c r="M206">
        <v>7</v>
      </c>
      <c r="P206">
        <v>11</v>
      </c>
    </row>
    <row r="207" spans="1:16" x14ac:dyDescent="0.25">
      <c r="A207" t="s">
        <v>830</v>
      </c>
      <c r="B207" t="s">
        <v>875</v>
      </c>
      <c r="C207" t="s">
        <v>178</v>
      </c>
      <c r="D207" s="682"/>
      <c r="F207" s="55"/>
      <c r="M207">
        <v>8</v>
      </c>
      <c r="P207">
        <v>11</v>
      </c>
    </row>
    <row r="208" spans="1:16" x14ac:dyDescent="0.25">
      <c r="A208" t="s">
        <v>831</v>
      </c>
      <c r="B208" t="s">
        <v>868</v>
      </c>
      <c r="C208" t="s">
        <v>178</v>
      </c>
      <c r="D208" s="682"/>
      <c r="F208" s="55"/>
      <c r="M208">
        <v>8</v>
      </c>
      <c r="P208">
        <v>11</v>
      </c>
    </row>
    <row r="209" spans="1:16" x14ac:dyDescent="0.25">
      <c r="A209" t="s">
        <v>832</v>
      </c>
      <c r="B209" t="s">
        <v>872</v>
      </c>
      <c r="C209" t="s">
        <v>178</v>
      </c>
      <c r="D209" s="682"/>
      <c r="F209" s="55"/>
      <c r="M209">
        <v>8</v>
      </c>
      <c r="P209">
        <v>11</v>
      </c>
    </row>
    <row r="210" spans="1:16" x14ac:dyDescent="0.25">
      <c r="A210" t="s">
        <v>833</v>
      </c>
      <c r="B210" t="s">
        <v>874</v>
      </c>
      <c r="C210" t="s">
        <v>62</v>
      </c>
      <c r="D210" s="682"/>
      <c r="F210" s="55"/>
      <c r="M210">
        <v>9</v>
      </c>
      <c r="P210">
        <v>11</v>
      </c>
    </row>
    <row r="211" spans="1:16" x14ac:dyDescent="0.25">
      <c r="A211" t="s">
        <v>834</v>
      </c>
      <c r="B211" t="s">
        <v>398</v>
      </c>
      <c r="C211" t="s">
        <v>62</v>
      </c>
      <c r="F211" s="55"/>
      <c r="O211" t="s">
        <v>61</v>
      </c>
      <c r="P211">
        <v>11</v>
      </c>
    </row>
    <row r="212" spans="1:16" x14ac:dyDescent="0.25">
      <c r="A212" t="s">
        <v>835</v>
      </c>
      <c r="B212" t="s">
        <v>396</v>
      </c>
      <c r="C212" t="s">
        <v>62</v>
      </c>
      <c r="F212" s="55"/>
      <c r="O212" t="s">
        <v>61</v>
      </c>
      <c r="P212">
        <v>11</v>
      </c>
    </row>
    <row r="213" spans="1:16" x14ac:dyDescent="0.25">
      <c r="A213" t="s">
        <v>836</v>
      </c>
      <c r="B213" t="s">
        <v>397</v>
      </c>
      <c r="C213" t="s">
        <v>62</v>
      </c>
      <c r="F213" s="55"/>
      <c r="O213" t="s">
        <v>61</v>
      </c>
      <c r="P213">
        <v>11</v>
      </c>
    </row>
    <row r="214" spans="1:16" x14ac:dyDescent="0.25">
      <c r="A214" t="s">
        <v>837</v>
      </c>
      <c r="B214" t="s">
        <v>392</v>
      </c>
      <c r="C214" t="s">
        <v>62</v>
      </c>
      <c r="F214" s="55"/>
      <c r="O214" t="s">
        <v>82</v>
      </c>
      <c r="P214">
        <v>11</v>
      </c>
    </row>
    <row r="215" spans="1:16" x14ac:dyDescent="0.25">
      <c r="A215" t="s">
        <v>838</v>
      </c>
      <c r="B215" t="s">
        <v>394</v>
      </c>
      <c r="C215" t="s">
        <v>62</v>
      </c>
      <c r="F215" s="55"/>
      <c r="O215" t="s">
        <v>82</v>
      </c>
      <c r="P215">
        <v>10</v>
      </c>
    </row>
    <row r="216" spans="1:16" x14ac:dyDescent="0.25">
      <c r="A216" t="s">
        <v>839</v>
      </c>
      <c r="B216" t="s">
        <v>394</v>
      </c>
      <c r="C216" t="s">
        <v>62</v>
      </c>
      <c r="F216" s="55"/>
      <c r="O216" t="s">
        <v>82</v>
      </c>
      <c r="P216">
        <v>10</v>
      </c>
    </row>
    <row r="217" spans="1:16" x14ac:dyDescent="0.25">
      <c r="A217" t="s">
        <v>840</v>
      </c>
      <c r="B217" t="s">
        <v>399</v>
      </c>
      <c r="C217" t="s">
        <v>62</v>
      </c>
      <c r="F217" s="55"/>
      <c r="O217" t="s">
        <v>85</v>
      </c>
      <c r="P217">
        <v>10</v>
      </c>
    </row>
    <row r="218" spans="1:16" x14ac:dyDescent="0.25">
      <c r="A218" s="680" t="s">
        <v>841</v>
      </c>
      <c r="B218" t="s">
        <v>868</v>
      </c>
      <c r="C218" t="s">
        <v>178</v>
      </c>
      <c r="F218" s="55"/>
      <c r="J218" t="s">
        <v>178</v>
      </c>
      <c r="P218">
        <v>10</v>
      </c>
    </row>
    <row r="219" spans="1:16" x14ac:dyDescent="0.25">
      <c r="A219" s="680" t="s">
        <v>842</v>
      </c>
      <c r="B219" t="s">
        <v>874</v>
      </c>
      <c r="C219" t="s">
        <v>62</v>
      </c>
      <c r="F219" s="55"/>
      <c r="J219" t="s">
        <v>88</v>
      </c>
      <c r="P219">
        <v>10</v>
      </c>
    </row>
    <row r="220" spans="1:16" x14ac:dyDescent="0.25">
      <c r="A220" s="680" t="s">
        <v>843</v>
      </c>
      <c r="B220" t="s">
        <v>871</v>
      </c>
      <c r="C220" t="s">
        <v>62</v>
      </c>
      <c r="F220" s="55"/>
      <c r="J220" t="s">
        <v>178</v>
      </c>
      <c r="P220">
        <v>10</v>
      </c>
    </row>
    <row r="221" spans="1:16" x14ac:dyDescent="0.25">
      <c r="A221" s="680" t="s">
        <v>844</v>
      </c>
      <c r="B221" t="s">
        <v>874</v>
      </c>
      <c r="C221" t="s">
        <v>62</v>
      </c>
      <c r="F221" s="55"/>
      <c r="J221" t="s">
        <v>280</v>
      </c>
      <c r="P221">
        <v>10</v>
      </c>
    </row>
    <row r="222" spans="1:16" x14ac:dyDescent="0.25">
      <c r="A222" s="680" t="s">
        <v>845</v>
      </c>
      <c r="B222" t="s">
        <v>870</v>
      </c>
      <c r="C222" t="s">
        <v>62</v>
      </c>
      <c r="F222" s="55"/>
      <c r="J222" t="s">
        <v>86</v>
      </c>
      <c r="P222">
        <v>10</v>
      </c>
    </row>
    <row r="223" spans="1:16" x14ac:dyDescent="0.25">
      <c r="A223" s="680" t="s">
        <v>846</v>
      </c>
      <c r="B223" t="s">
        <v>870</v>
      </c>
      <c r="C223" t="s">
        <v>178</v>
      </c>
      <c r="F223" s="55"/>
      <c r="J223" t="s">
        <v>88</v>
      </c>
      <c r="P223">
        <v>10</v>
      </c>
    </row>
    <row r="224" spans="1:16" x14ac:dyDescent="0.25">
      <c r="A224" s="680" t="s">
        <v>847</v>
      </c>
      <c r="B224" t="s">
        <v>875</v>
      </c>
      <c r="C224" t="s">
        <v>62</v>
      </c>
      <c r="F224" s="55"/>
      <c r="J224" t="s">
        <v>280</v>
      </c>
      <c r="P224">
        <v>10</v>
      </c>
    </row>
    <row r="225" spans="1:16" x14ac:dyDescent="0.25">
      <c r="A225" s="680" t="s">
        <v>848</v>
      </c>
      <c r="B225" t="s">
        <v>872</v>
      </c>
      <c r="C225" t="s">
        <v>62</v>
      </c>
      <c r="F225" s="55"/>
      <c r="J225" t="s">
        <v>280</v>
      </c>
      <c r="P225">
        <v>10</v>
      </c>
    </row>
    <row r="226" spans="1:16" x14ac:dyDescent="0.25">
      <c r="A226" s="680" t="s">
        <v>849</v>
      </c>
      <c r="B226" t="s">
        <v>871</v>
      </c>
      <c r="C226" t="s">
        <v>62</v>
      </c>
      <c r="F226" s="55"/>
      <c r="J226" t="s">
        <v>280</v>
      </c>
      <c r="P226">
        <v>10</v>
      </c>
    </row>
    <row r="227" spans="1:16" x14ac:dyDescent="0.25">
      <c r="A227" s="680" t="s">
        <v>850</v>
      </c>
      <c r="B227" t="s">
        <v>874</v>
      </c>
      <c r="C227" t="s">
        <v>178</v>
      </c>
      <c r="F227" s="55"/>
      <c r="J227" t="s">
        <v>88</v>
      </c>
      <c r="P227">
        <v>10</v>
      </c>
    </row>
    <row r="228" spans="1:16" x14ac:dyDescent="0.25">
      <c r="A228" s="680" t="s">
        <v>851</v>
      </c>
      <c r="B228" t="s">
        <v>875</v>
      </c>
      <c r="C228" t="s">
        <v>178</v>
      </c>
      <c r="F228" s="55"/>
      <c r="J228" t="s">
        <v>280</v>
      </c>
      <c r="P228">
        <v>10</v>
      </c>
    </row>
    <row r="229" spans="1:16" x14ac:dyDescent="0.25">
      <c r="A229" s="680" t="s">
        <v>852</v>
      </c>
      <c r="B229" t="s">
        <v>869</v>
      </c>
      <c r="C229" t="s">
        <v>62</v>
      </c>
      <c r="F229" s="55"/>
      <c r="J229" t="s">
        <v>280</v>
      </c>
      <c r="P229">
        <v>10</v>
      </c>
    </row>
    <row r="230" spans="1:16" x14ac:dyDescent="0.25">
      <c r="A230" s="680" t="s">
        <v>853</v>
      </c>
      <c r="B230" t="s">
        <v>874</v>
      </c>
      <c r="C230" t="s">
        <v>62</v>
      </c>
      <c r="F230" s="55"/>
      <c r="J230" t="s">
        <v>280</v>
      </c>
      <c r="P230">
        <v>10</v>
      </c>
    </row>
    <row r="231" spans="1:16" x14ac:dyDescent="0.25">
      <c r="A231" s="681" t="s">
        <v>854</v>
      </c>
      <c r="B231" t="s">
        <v>871</v>
      </c>
      <c r="C231" t="s">
        <v>62</v>
      </c>
      <c r="F231" s="55"/>
      <c r="J231" t="s">
        <v>86</v>
      </c>
      <c r="P231">
        <v>10</v>
      </c>
    </row>
    <row r="232" spans="1:16" x14ac:dyDescent="0.25">
      <c r="A232" s="681" t="s">
        <v>855</v>
      </c>
      <c r="B232" t="s">
        <v>874</v>
      </c>
      <c r="C232" t="s">
        <v>62</v>
      </c>
      <c r="F232" s="55"/>
      <c r="J232" t="s">
        <v>88</v>
      </c>
      <c r="P232">
        <v>10</v>
      </c>
    </row>
    <row r="233" spans="1:16" x14ac:dyDescent="0.25">
      <c r="A233" s="681" t="s">
        <v>856</v>
      </c>
      <c r="B233" t="s">
        <v>872</v>
      </c>
      <c r="C233" t="s">
        <v>62</v>
      </c>
      <c r="F233" s="55"/>
      <c r="J233" t="s">
        <v>178</v>
      </c>
      <c r="P233">
        <v>10</v>
      </c>
    </row>
    <row r="234" spans="1:16" x14ac:dyDescent="0.25">
      <c r="A234" s="681" t="s">
        <v>857</v>
      </c>
      <c r="B234" t="s">
        <v>873</v>
      </c>
      <c r="C234" t="s">
        <v>62</v>
      </c>
      <c r="F234" s="55"/>
      <c r="J234" t="s">
        <v>88</v>
      </c>
      <c r="P234">
        <v>10</v>
      </c>
    </row>
    <row r="235" spans="1:16" x14ac:dyDescent="0.25">
      <c r="A235" s="681" t="s">
        <v>858</v>
      </c>
      <c r="B235" t="s">
        <v>874</v>
      </c>
      <c r="C235" t="s">
        <v>62</v>
      </c>
      <c r="F235" s="55"/>
      <c r="J235" t="s">
        <v>88</v>
      </c>
      <c r="P235">
        <v>10</v>
      </c>
    </row>
    <row r="236" spans="1:16" x14ac:dyDescent="0.25">
      <c r="A236" s="681" t="s">
        <v>859</v>
      </c>
      <c r="B236" t="s">
        <v>875</v>
      </c>
      <c r="C236" t="s">
        <v>62</v>
      </c>
      <c r="F236" s="55"/>
      <c r="J236" t="s">
        <v>88</v>
      </c>
      <c r="P236">
        <v>10</v>
      </c>
    </row>
    <row r="237" spans="1:16" x14ac:dyDescent="0.25">
      <c r="A237" s="681" t="s">
        <v>860</v>
      </c>
      <c r="B237" t="s">
        <v>871</v>
      </c>
      <c r="C237" t="s">
        <v>62</v>
      </c>
      <c r="F237" s="55"/>
      <c r="J237" t="s">
        <v>86</v>
      </c>
      <c r="P237">
        <v>10</v>
      </c>
    </row>
    <row r="238" spans="1:16" x14ac:dyDescent="0.25">
      <c r="A238" s="681" t="s">
        <v>861</v>
      </c>
      <c r="B238" t="s">
        <v>874</v>
      </c>
      <c r="C238" t="s">
        <v>62</v>
      </c>
      <c r="F238" s="55"/>
      <c r="J238" t="s">
        <v>178</v>
      </c>
      <c r="P238">
        <v>10</v>
      </c>
    </row>
    <row r="239" spans="1:16" x14ac:dyDescent="0.25">
      <c r="A239" s="681" t="s">
        <v>862</v>
      </c>
      <c r="B239" t="s">
        <v>868</v>
      </c>
      <c r="C239" t="s">
        <v>62</v>
      </c>
      <c r="F239" s="55"/>
      <c r="J239" t="s">
        <v>86</v>
      </c>
      <c r="P239">
        <v>10</v>
      </c>
    </row>
    <row r="240" spans="1:16" x14ac:dyDescent="0.25">
      <c r="A240" s="681" t="s">
        <v>863</v>
      </c>
      <c r="B240" t="s">
        <v>871</v>
      </c>
      <c r="C240" t="s">
        <v>62</v>
      </c>
      <c r="F240" s="55"/>
      <c r="J240" t="s">
        <v>88</v>
      </c>
      <c r="P240">
        <v>10</v>
      </c>
    </row>
    <row r="241" spans="1:16" x14ac:dyDescent="0.25">
      <c r="A241" s="681" t="s">
        <v>864</v>
      </c>
      <c r="B241" t="s">
        <v>870</v>
      </c>
      <c r="C241" t="s">
        <v>62</v>
      </c>
      <c r="F241" s="55"/>
      <c r="J241" t="s">
        <v>88</v>
      </c>
      <c r="P241">
        <v>10</v>
      </c>
    </row>
    <row r="242" spans="1:16" x14ac:dyDescent="0.25">
      <c r="A242" s="681" t="s">
        <v>865</v>
      </c>
      <c r="B242" t="s">
        <v>870</v>
      </c>
      <c r="C242" t="s">
        <v>62</v>
      </c>
      <c r="F242" s="55"/>
      <c r="J242" t="s">
        <v>280</v>
      </c>
      <c r="P242">
        <v>10</v>
      </c>
    </row>
    <row r="243" spans="1:16" x14ac:dyDescent="0.25">
      <c r="A243" s="681" t="s">
        <v>866</v>
      </c>
      <c r="B243" t="s">
        <v>872</v>
      </c>
      <c r="C243" t="s">
        <v>62</v>
      </c>
      <c r="F243" s="55"/>
      <c r="J243" t="s">
        <v>280</v>
      </c>
      <c r="P243">
        <v>10</v>
      </c>
    </row>
    <row r="244" spans="1:16" x14ac:dyDescent="0.25">
      <c r="A244" s="681" t="s">
        <v>867</v>
      </c>
      <c r="B244" t="s">
        <v>873</v>
      </c>
      <c r="C244" t="s">
        <v>62</v>
      </c>
      <c r="F244" s="55"/>
      <c r="J244" t="s">
        <v>280</v>
      </c>
      <c r="P244">
        <v>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FFFF00"/>
  </sheetPr>
  <dimension ref="A1:BM233"/>
  <sheetViews>
    <sheetView showRowColHeaders="0" zoomScale="70" zoomScaleNormal="70" workbookViewId="0">
      <pane xSplit="14" ySplit="3" topLeftCell="O4" activePane="bottomRight" state="frozen"/>
      <selection activeCell="J11" sqref="J11"/>
      <selection pane="topRight" activeCell="J11" sqref="J11"/>
      <selection pane="bottomLeft" activeCell="J11" sqref="J11"/>
      <selection pane="bottomRight" activeCell="J11" sqref="J11"/>
    </sheetView>
  </sheetViews>
  <sheetFormatPr defaultRowHeight="15" x14ac:dyDescent="0.25"/>
  <cols>
    <col min="1" max="1" width="29.42578125" style="110" customWidth="1"/>
    <col min="2" max="2" width="7" style="115" customWidth="1"/>
    <col min="3" max="3" width="6.5703125" style="115" customWidth="1"/>
    <col min="4" max="5" width="4.5703125" style="115" customWidth="1"/>
    <col min="6" max="6" width="22.7109375" style="115" customWidth="1"/>
    <col min="7" max="9" width="4.5703125" style="115" customWidth="1"/>
    <col min="10" max="10" width="6.85546875" style="115" customWidth="1"/>
    <col min="11" max="11" width="9.5703125" style="115" customWidth="1"/>
    <col min="12" max="12" width="11.5703125" style="12" customWidth="1"/>
    <col min="13" max="13" width="10.85546875" style="12" customWidth="1"/>
    <col min="14" max="14" width="5.140625" style="287" customWidth="1"/>
    <col min="15" max="15" width="7.7109375" style="12" customWidth="1"/>
    <col min="16" max="16" width="6.7109375" style="110" customWidth="1"/>
    <col min="17" max="17" width="7.5703125" style="12" customWidth="1"/>
    <col min="18" max="18" width="7.140625" style="12" customWidth="1"/>
    <col min="19" max="19" width="6.140625" style="110" customWidth="1"/>
    <col min="20" max="20" width="8.42578125" style="12" customWidth="1"/>
    <col min="21" max="21" width="6.140625" style="12" customWidth="1"/>
    <col min="22" max="22" width="5.85546875" style="110" customWidth="1"/>
    <col min="23" max="23" width="10" style="12" customWidth="1"/>
    <col min="24" max="24" width="5.42578125" style="12" customWidth="1"/>
    <col min="25" max="25" width="7" style="12" customWidth="1"/>
    <col min="26" max="26" width="6.7109375" style="12" customWidth="1"/>
    <col min="27" max="27" width="7.85546875" style="12" customWidth="1"/>
    <col min="28" max="28" width="5.85546875" style="12" customWidth="1"/>
    <col min="29" max="29" width="4.85546875" style="287" customWidth="1"/>
    <col min="30" max="30" width="6.42578125" customWidth="1"/>
    <col min="31" max="31" width="6.7109375" customWidth="1"/>
    <col min="32" max="32" width="8.5703125" customWidth="1"/>
    <col min="33" max="33" width="7.7109375" customWidth="1"/>
    <col min="34" max="34" width="8.85546875" customWidth="1"/>
    <col min="35" max="36" width="8.28515625" customWidth="1"/>
    <col min="37" max="37" width="7.85546875" customWidth="1"/>
    <col min="38" max="38" width="5.140625" style="287" customWidth="1"/>
    <col min="39" max="39" width="5.28515625" customWidth="1"/>
    <col min="40" max="41" width="4.85546875" customWidth="1"/>
    <col min="42" max="42" width="7.28515625" customWidth="1"/>
    <col min="43" max="43" width="8" customWidth="1"/>
    <col min="44" max="44" width="4.85546875" customWidth="1"/>
    <col min="45" max="45" width="6" customWidth="1"/>
    <col min="46" max="46" width="5.28515625" customWidth="1"/>
    <col min="47" max="47" width="4.85546875" customWidth="1"/>
    <col min="48" max="48" width="5.140625" customWidth="1"/>
    <col min="49" max="49" width="1.7109375" customWidth="1"/>
    <col min="50" max="50" width="5.140625" customWidth="1"/>
    <col min="51" max="51" width="5" customWidth="1"/>
    <col min="52" max="52" width="5.85546875" customWidth="1"/>
    <col min="53" max="53" width="5.140625" customWidth="1"/>
    <col min="54" max="54" width="5" customWidth="1"/>
    <col min="55" max="55" width="5.42578125" customWidth="1"/>
    <col min="56" max="56" width="5.5703125" customWidth="1"/>
    <col min="57" max="58" width="5.42578125" customWidth="1"/>
    <col min="59" max="59" width="5.140625" customWidth="1"/>
    <col min="60" max="60" width="5.5703125" customWidth="1"/>
    <col min="61" max="61" width="6" customWidth="1"/>
    <col min="62" max="62" width="5.5703125" customWidth="1"/>
    <col min="63" max="63" width="7" customWidth="1"/>
    <col min="64" max="64" width="5.5703125" customWidth="1"/>
    <col min="65" max="65" width="5.85546875" customWidth="1"/>
  </cols>
  <sheetData>
    <row r="1" spans="1:65" ht="58.5" customHeight="1" thickBot="1" x14ac:dyDescent="0.7">
      <c r="A1" s="844" t="s">
        <v>176</v>
      </c>
      <c r="B1" s="845"/>
      <c r="C1" s="845"/>
      <c r="D1" s="845"/>
      <c r="E1" s="845"/>
      <c r="F1" s="845"/>
      <c r="G1" s="845"/>
      <c r="H1" s="845"/>
      <c r="I1" s="845"/>
      <c r="J1" s="845"/>
      <c r="K1" s="846"/>
      <c r="L1" s="847" t="s">
        <v>177</v>
      </c>
      <c r="M1" s="848"/>
      <c r="N1" s="202"/>
      <c r="O1" s="849" t="s">
        <v>198</v>
      </c>
      <c r="P1" s="850"/>
      <c r="Q1" s="850"/>
      <c r="R1" s="850"/>
      <c r="S1" s="850"/>
      <c r="T1" s="850"/>
      <c r="U1" s="850"/>
      <c r="V1" s="850"/>
      <c r="W1" s="850"/>
      <c r="X1" s="850"/>
      <c r="Y1" s="850"/>
      <c r="Z1" s="850"/>
      <c r="AA1" s="850"/>
      <c r="AB1" s="851"/>
      <c r="AC1" s="203"/>
      <c r="AD1" s="852" t="s">
        <v>199</v>
      </c>
      <c r="AE1" s="853"/>
      <c r="AF1" s="853"/>
      <c r="AG1" s="853"/>
      <c r="AH1" s="853"/>
      <c r="AI1" s="853"/>
      <c r="AJ1" s="853"/>
      <c r="AK1" s="854"/>
      <c r="AL1" s="204"/>
      <c r="AM1" s="833" t="s">
        <v>200</v>
      </c>
      <c r="AN1" s="834"/>
      <c r="AO1" s="834"/>
      <c r="AP1" s="834"/>
      <c r="AQ1" s="834"/>
      <c r="AR1" s="834"/>
      <c r="AS1" s="834"/>
      <c r="AT1" s="834"/>
      <c r="AU1" s="834"/>
      <c r="AV1" s="834"/>
      <c r="AW1" s="834"/>
      <c r="AX1" s="834"/>
      <c r="AY1" s="834"/>
      <c r="AZ1" s="834"/>
      <c r="BA1" s="834"/>
      <c r="BB1" s="834"/>
      <c r="BC1" s="834"/>
      <c r="BD1" s="834"/>
      <c r="BE1" s="834"/>
      <c r="BF1" s="834"/>
      <c r="BG1" s="834"/>
      <c r="BH1" s="834"/>
      <c r="BI1" s="834"/>
      <c r="BJ1" s="834"/>
      <c r="BK1" s="834"/>
      <c r="BL1" s="835"/>
      <c r="BM1" s="205"/>
    </row>
    <row r="2" spans="1:65" ht="54.75" customHeight="1" thickBot="1" x14ac:dyDescent="0.3">
      <c r="A2" s="841"/>
      <c r="B2" s="842"/>
      <c r="C2" s="842"/>
      <c r="D2" s="842"/>
      <c r="E2" s="842"/>
      <c r="F2" s="842"/>
      <c r="G2" s="842"/>
      <c r="H2" s="842"/>
      <c r="I2" s="842"/>
      <c r="J2" s="843"/>
      <c r="K2" s="206">
        <f>SUBTOTAL(101,K4:K233)</f>
        <v>52.25872056310677</v>
      </c>
      <c r="L2" s="206">
        <f>SUBTOTAL(101,L4:L233)</f>
        <v>5.4867724867724865</v>
      </c>
      <c r="M2" s="302">
        <f>SUBTOTAL(101,M4:M233)</f>
        <v>-4.7708801798941787</v>
      </c>
      <c r="N2" s="202"/>
      <c r="O2" s="420">
        <f t="shared" ref="O2:W2" si="0">SUBTOTAL(101,O4:O233)</f>
        <v>10.451744112621345</v>
      </c>
      <c r="P2" s="421" t="e">
        <f t="shared" si="0"/>
        <v>#DIV/0!</v>
      </c>
      <c r="Q2" s="422" t="e">
        <f t="shared" si="0"/>
        <v>#DIV/0!</v>
      </c>
      <c r="R2" s="420">
        <f t="shared" si="0"/>
        <v>10.451744112621345</v>
      </c>
      <c r="S2" s="421" t="e">
        <f t="shared" si="0"/>
        <v>#DIV/0!</v>
      </c>
      <c r="T2" s="423" t="e">
        <f t="shared" si="0"/>
        <v>#DIV/0!</v>
      </c>
      <c r="U2" s="420">
        <f t="shared" si="0"/>
        <v>15.677616168932039</v>
      </c>
      <c r="V2" s="421">
        <f t="shared" si="0"/>
        <v>2.0892018779342725</v>
      </c>
      <c r="W2" s="424">
        <f t="shared" si="0"/>
        <v>-4.5058073313915816</v>
      </c>
      <c r="X2" s="425">
        <f>SUBTOTAL(109,X4:X233)</f>
        <v>566</v>
      </c>
      <c r="Y2" s="420">
        <f>SUBTOTAL(101,Y4:Y233)</f>
        <v>15.677616168932039</v>
      </c>
      <c r="Z2" s="421">
        <f>SUBTOTAL(101,Z4:Z233)</f>
        <v>2.779342723004695</v>
      </c>
      <c r="AA2" s="424">
        <f>SUBTOTAL(101,AA4:AA233)</f>
        <v>-4.2679432537216826</v>
      </c>
      <c r="AB2" s="425">
        <f>SUBTOTAL(109,AB4:AB233)</f>
        <v>514</v>
      </c>
      <c r="AC2" s="207"/>
      <c r="AD2" s="855" t="s">
        <v>150</v>
      </c>
      <c r="AE2" s="857" t="s">
        <v>147</v>
      </c>
      <c r="AF2" s="859" t="s">
        <v>148</v>
      </c>
      <c r="AG2" s="859"/>
      <c r="AH2" s="860"/>
      <c r="AI2" s="861" t="s">
        <v>171</v>
      </c>
      <c r="AJ2" s="862"/>
      <c r="AK2" s="863"/>
      <c r="AL2" s="202"/>
      <c r="AM2" s="839" t="s">
        <v>148</v>
      </c>
      <c r="AN2" s="840"/>
      <c r="AO2" s="840"/>
      <c r="AP2" s="840"/>
      <c r="AQ2" s="840"/>
      <c r="AR2" s="840"/>
      <c r="AS2" s="840"/>
      <c r="AT2" s="840"/>
      <c r="AU2" s="840"/>
      <c r="AV2" s="840"/>
      <c r="AW2" s="123"/>
      <c r="AX2" s="836" t="s">
        <v>149</v>
      </c>
      <c r="AY2" s="837"/>
      <c r="AZ2" s="837"/>
      <c r="BA2" s="837"/>
      <c r="BB2" s="837"/>
      <c r="BC2" s="837"/>
      <c r="BD2" s="837"/>
      <c r="BE2" s="837"/>
      <c r="BF2" s="837"/>
      <c r="BG2" s="837"/>
      <c r="BH2" s="837"/>
      <c r="BI2" s="837"/>
      <c r="BJ2" s="837"/>
      <c r="BK2" s="837"/>
      <c r="BL2" s="838"/>
      <c r="BM2" s="205"/>
    </row>
    <row r="3" spans="1:65" s="196" customFormat="1" ht="128.25" customHeight="1" thickBot="1" x14ac:dyDescent="0.3">
      <c r="A3" s="181" t="s">
        <v>1</v>
      </c>
      <c r="B3" s="194" t="str">
        <f>DATASHEET!C1</f>
        <v>Form</v>
      </c>
      <c r="C3" s="194" t="str">
        <f>DATASHEET!D1</f>
        <v>Gender</v>
      </c>
      <c r="D3" s="616" t="s">
        <v>2</v>
      </c>
      <c r="E3" s="194" t="str">
        <f>DATASHEET!E1</f>
        <v>FSM</v>
      </c>
      <c r="F3" s="194" t="str">
        <f>DATASHEET!F1</f>
        <v>Ethnicity</v>
      </c>
      <c r="G3" s="194" t="str">
        <f>DATASHEET!H1</f>
        <v>PP</v>
      </c>
      <c r="H3" s="194" t="str">
        <f>DATASHEET!I1</f>
        <v>LAC</v>
      </c>
      <c r="I3" s="194" t="str">
        <f>DATASHEET!M1</f>
        <v>Prior Attainment</v>
      </c>
      <c r="J3" s="194" t="str">
        <f>DATASHEET!L1</f>
        <v>On track for at end of KS2</v>
      </c>
      <c r="K3" s="181" t="s">
        <v>201</v>
      </c>
      <c r="L3" s="181" t="s">
        <v>175</v>
      </c>
      <c r="M3" s="208" t="s">
        <v>176</v>
      </c>
      <c r="N3" s="209"/>
      <c r="O3" s="210" t="s">
        <v>202</v>
      </c>
      <c r="P3" s="211" t="s">
        <v>203</v>
      </c>
      <c r="Q3" s="212" t="s">
        <v>204</v>
      </c>
      <c r="R3" s="213" t="s">
        <v>205</v>
      </c>
      <c r="S3" s="214" t="s">
        <v>206</v>
      </c>
      <c r="T3" s="215" t="s">
        <v>207</v>
      </c>
      <c r="U3" s="216" t="s">
        <v>208</v>
      </c>
      <c r="V3" s="217" t="s">
        <v>209</v>
      </c>
      <c r="W3" s="217" t="s">
        <v>210</v>
      </c>
      <c r="X3" s="218" t="s">
        <v>211</v>
      </c>
      <c r="Y3" s="219" t="s">
        <v>212</v>
      </c>
      <c r="Z3" s="220" t="s">
        <v>213</v>
      </c>
      <c r="AA3" s="221" t="s">
        <v>214</v>
      </c>
      <c r="AB3" s="222" t="s">
        <v>215</v>
      </c>
      <c r="AC3" s="223"/>
      <c r="AD3" s="856"/>
      <c r="AE3" s="858"/>
      <c r="AF3" s="182" t="s">
        <v>168</v>
      </c>
      <c r="AG3" s="182" t="s">
        <v>169</v>
      </c>
      <c r="AH3" s="183" t="s">
        <v>170</v>
      </c>
      <c r="AI3" s="184" t="s">
        <v>172</v>
      </c>
      <c r="AJ3" s="185" t="s">
        <v>173</v>
      </c>
      <c r="AK3" s="186" t="s">
        <v>174</v>
      </c>
      <c r="AL3" s="224"/>
      <c r="AM3" s="188" t="s">
        <v>151</v>
      </c>
      <c r="AN3" s="189" t="s">
        <v>152</v>
      </c>
      <c r="AO3" s="289" t="s">
        <v>318</v>
      </c>
      <c r="AP3" s="289" t="s">
        <v>334</v>
      </c>
      <c r="AQ3" s="289" t="s">
        <v>335</v>
      </c>
      <c r="AR3" s="190" t="s">
        <v>146</v>
      </c>
      <c r="AS3" s="191" t="s">
        <v>153</v>
      </c>
      <c r="AT3" s="192" t="s">
        <v>154</v>
      </c>
      <c r="AU3" s="193" t="s">
        <v>358</v>
      </c>
      <c r="AV3" s="193" t="s">
        <v>143</v>
      </c>
      <c r="AW3" s="187"/>
      <c r="AX3" s="225" t="s">
        <v>155</v>
      </c>
      <c r="AY3" s="226" t="s">
        <v>158</v>
      </c>
      <c r="AZ3" s="227" t="s">
        <v>147</v>
      </c>
      <c r="BA3" s="227" t="s">
        <v>157</v>
      </c>
      <c r="BB3" s="227" t="s">
        <v>216</v>
      </c>
      <c r="BC3" s="227" t="s">
        <v>159</v>
      </c>
      <c r="BD3" s="195" t="s">
        <v>144</v>
      </c>
      <c r="BE3" s="228" t="s">
        <v>156</v>
      </c>
      <c r="BF3" s="585" t="s">
        <v>432</v>
      </c>
      <c r="BG3" s="227" t="s">
        <v>145</v>
      </c>
      <c r="BH3" s="229" t="s">
        <v>407</v>
      </c>
      <c r="BI3" s="229" t="s">
        <v>404</v>
      </c>
      <c r="BJ3" s="230" t="s">
        <v>179</v>
      </c>
      <c r="BK3" s="230" t="s">
        <v>180</v>
      </c>
      <c r="BL3" s="231" t="s">
        <v>181</v>
      </c>
      <c r="BM3" s="232"/>
    </row>
    <row r="4" spans="1:65" ht="27.75" customHeight="1" x14ac:dyDescent="0.25">
      <c r="A4" s="233" t="str">
        <f>DATASHEET!B2</f>
        <v>ADEDAYO-SOGADE, Iteoluwa</v>
      </c>
      <c r="B4" s="234" t="str">
        <f>DATASHEET!C2</f>
        <v>11ZI</v>
      </c>
      <c r="C4" s="234" t="str">
        <f>DATASHEET!D2</f>
        <v>F</v>
      </c>
      <c r="D4" s="234" t="str">
        <f>DATASHEET!J2</f>
        <v>N</v>
      </c>
      <c r="E4" s="234" t="str">
        <f>DATASHEET!E2</f>
        <v>N</v>
      </c>
      <c r="F4" s="234" t="str">
        <f>DATASHEET!F2</f>
        <v>Black and Any Other Ethnic Group</v>
      </c>
      <c r="G4" s="234" t="str">
        <f>DATASHEET!H2</f>
        <v>N</v>
      </c>
      <c r="H4" s="234" t="str">
        <f>DATASHEET!I2</f>
        <v>N</v>
      </c>
      <c r="I4" s="234" t="str">
        <f>DATASHEET!M2</f>
        <v>M</v>
      </c>
      <c r="J4" s="305" t="str">
        <f>DATASHEET!L2</f>
        <v>6-7</v>
      </c>
      <c r="K4" s="418">
        <f>IFERROR(PROGRESS!O16,"")</f>
        <v>59.353448</v>
      </c>
      <c r="L4" s="235" t="str">
        <f t="shared" ref="L4:L67" si="1">IF(IFERROR(SUM(AD4,AE4,AF4,AG4,AH4,AI4,AJ4,AK4),"NO DATA")=0,"",IFERROR(SUM(AD4,AE4,AF4,AG4,AH4,AI4,AJ4,AK4),"NO DATA"))</f>
        <v/>
      </c>
      <c r="M4" s="236" t="str">
        <f t="shared" ref="M4:M67" si="2">IFERROR((L4-K4)/10,"")</f>
        <v/>
      </c>
      <c r="N4" s="237"/>
      <c r="O4" s="416">
        <f t="shared" ref="O4:O67" si="3">IFERROR(K4/5,"")</f>
        <v>11.8706896</v>
      </c>
      <c r="P4" s="239" t="str">
        <f t="shared" ref="P4:P67" si="4">AD4</f>
        <v/>
      </c>
      <c r="Q4" s="240" t="str">
        <f t="shared" ref="Q4:Q67" si="5">IFERROR((P4-O4)/2,"")</f>
        <v/>
      </c>
      <c r="R4" s="416">
        <f t="shared" ref="R4:R67" si="6">IFERROR(K4/5,"")</f>
        <v>11.8706896</v>
      </c>
      <c r="S4" s="239" t="str">
        <f t="shared" ref="S4:S67" si="7">AE4</f>
        <v/>
      </c>
      <c r="T4" s="241" t="str">
        <f t="shared" ref="T4:T67" si="8">IFERROR((S4-R4)/2,"")</f>
        <v/>
      </c>
      <c r="U4" s="238">
        <f t="shared" ref="U4:U67" si="9">IFERROR(((K4/10)*3),"")</f>
        <v>17.806034400000001</v>
      </c>
      <c r="V4" s="239">
        <f t="shared" ref="V4:V67" si="10">IF(A4=0,"",SUM(AF4:AH4))</f>
        <v>0</v>
      </c>
      <c r="W4" s="242">
        <f t="shared" ref="W4:W67" si="11">IFERROR((V4-U4)/3,"")</f>
        <v>-5.9353448000000002</v>
      </c>
      <c r="X4" s="243">
        <f t="shared" ref="X4:X67" si="12">IF(A4=0,"",COUNTBLANK(AF4:AH4))</f>
        <v>3</v>
      </c>
      <c r="Y4" s="238">
        <f t="shared" ref="Y4:Y67" si="13">IFERROR(((K4/10)*3),"")</f>
        <v>17.806034400000001</v>
      </c>
      <c r="Z4" s="239">
        <f t="shared" ref="Z4:Z67" si="14">IF(A4=0,"",SUM(AI4:AK4))</f>
        <v>0</v>
      </c>
      <c r="AA4" s="242">
        <f t="shared" ref="AA4:AA67" si="15">IFERROR((Z4-Y4)/3,"")</f>
        <v>-5.9353448000000002</v>
      </c>
      <c r="AB4" s="243">
        <f t="shared" ref="AB4:AB67" si="16">IF(A4=0,"",COUNTBLANK(AI4:AK4))</f>
        <v>3</v>
      </c>
      <c r="AC4" s="244"/>
      <c r="AD4" s="102" t="str">
        <f>IFERROR(VLOOKUP(DATASHEET!CN2,lookup,2,FALSE)*2,"")</f>
        <v/>
      </c>
      <c r="AE4" s="126" t="str">
        <f>IFERROR(LARGE((PROGRESS!BC16,PROGRESS!BH16),1)*2,"")</f>
        <v/>
      </c>
      <c r="AF4" s="253" t="str">
        <f t="shared" ref="AF4:AF67" si="17">IFERROR(LARGE($AM4:$AV4,1),"")</f>
        <v/>
      </c>
      <c r="AG4" s="127" t="str">
        <f t="shared" ref="AG4:AG67" si="18">IFERROR(LARGE($AM4:$AV4,2),"")</f>
        <v/>
      </c>
      <c r="AH4" s="290" t="str">
        <f t="shared" ref="AH4:AH67" si="19">IFERROR(LARGE($AM4:$AV4,3),"")</f>
        <v/>
      </c>
      <c r="AI4" s="291" t="str">
        <f t="shared" ref="AI4:AI67" si="20">IFERROR(LARGE($AX4:$BL4,1),"")</f>
        <v/>
      </c>
      <c r="AJ4" s="128" t="str">
        <f t="shared" ref="AJ4:AJ67" si="21">IFERROR(LARGE($AX4:$BL4,2),"")</f>
        <v/>
      </c>
      <c r="AK4" s="292" t="str">
        <f t="shared" ref="AK4:AK67" si="22">IFERROR(LARGE($AX4:$BL4,3),"")</f>
        <v/>
      </c>
      <c r="AL4" s="245"/>
      <c r="AM4" s="89" t="str">
        <f>IFERROR(VLOOKUP(DATASHEET!AJ2,lookup,2,FALSE),"")</f>
        <v/>
      </c>
      <c r="AN4" s="90" t="str">
        <f>IFERROR(VLOOKUP(DATASHEET!AR2,lookup,2,FALSE),"")</f>
        <v/>
      </c>
      <c r="AO4" s="90" t="str">
        <f>IFERROR(VLOOKUP(DATASHEET!DH2,lookup,2,FALSE),"")</f>
        <v/>
      </c>
      <c r="AP4" s="90" t="str">
        <f>IFERROR(VLOOKUP(DATASHEET!DT2,lookup,2,FALSE),"")</f>
        <v/>
      </c>
      <c r="AQ4" s="106" t="str">
        <f t="shared" ref="AQ4:AQ67" si="23">IF(ISNUMBER(AN4),"",AP4)</f>
        <v/>
      </c>
      <c r="AR4" s="91" t="str">
        <f>IFERROR(IFERROR(VLOOKUP(DATASHEET!AZ2,lookup,2,FALSE),VLOOKUP($A4,PRIORVALUES!$A$3:$U$245,8,FALSE)),"")</f>
        <v/>
      </c>
      <c r="AS4" s="288" t="str">
        <f>IFERROR(VLOOKUP(DATASHEET!BX2,lookup,2,FALSE),"")</f>
        <v/>
      </c>
      <c r="AT4" s="101" t="str">
        <f>IFERROR(VLOOKUP(DATASHEET!DX2,lookup,2,FALSE),"")</f>
        <v/>
      </c>
      <c r="AU4" s="92" t="str">
        <f>IFERROR(IFERROR(VLOOKUP(DATASHEET!CB2,lookup,2,FALSE),VLOOKUP($A4,PRIORVALUES!$A$3:$U$245,10,FALSE)),"")</f>
        <v/>
      </c>
      <c r="AV4" s="92" t="str">
        <f>IFERROR(IFERROR(VLOOKUP(DATASHEET!CJ2,lookup,2,FALSE),VLOOKUP($A4,PRIORVALUES!$A$3:$U$245,12,FALSE)),"")</f>
        <v/>
      </c>
      <c r="AW4" s="93"/>
      <c r="AX4" s="94" t="str">
        <f>IFERROR(IFERROR(VLOOKUP(DATASHEET!AF2,lookup,2,FALSE),VLOOKUP($A4,PRIORVALUES!$A$3:$U$245,5,FALSE)),"")</f>
        <v/>
      </c>
      <c r="AY4" s="95" t="str">
        <f>IFERROR(IFERROR(VLOOKUP(DATASHEET!CV2,lookup,2,FALSE),VLOOKUP($A4,PRIORVALUES!$A$3:$U$245,6,FALSE)),"")</f>
        <v/>
      </c>
      <c r="AZ4" s="103" t="str">
        <f>IFERROR(SMALL((PROGRESS!BC16,PROGRESS!BH16),1),"")</f>
        <v/>
      </c>
      <c r="BA4" s="103" t="str">
        <f>IFERROR(IFERROR(VLOOKUP(DATASHEET!CR2,lookup,2,FALSE),VLOOKUP($A4,PRIORVALUES!$A$3:$U$245,13,FALSE)),"")</f>
        <v/>
      </c>
      <c r="BB4" s="103" t="str">
        <f>IFERROR(IFERROR(VLOOKUP(DATASHEET!DD2,lookup,2,FALSE),VLOOKUP($A4,PRIORVALUES!$A$3:$U$245,14,FALSE)),"")</f>
        <v/>
      </c>
      <c r="BC4" s="117" t="str">
        <f>IFERROR(VLOOKUP(DATASHEET!DP2,lookup,2,FALSE),"")</f>
        <v/>
      </c>
      <c r="BD4" s="121" t="str">
        <f>IFERROR(IFERROR(VLOOKUP(DATASHEET!AN2,lookup,2,FALSE),VLOOKUP($A4,PRIORVALUES!$A$3:$U$245,7,FALSE)),"")</f>
        <v/>
      </c>
      <c r="BE4" s="119" t="str">
        <f>IFERROR(IFERROR(VLOOKUP(DATASHEET!AV2,lookup,2,FALSE),VLOOKUP($A4,PRIORVALUES!$A$3:$U$245,16,FALSE)),"")</f>
        <v/>
      </c>
      <c r="BF4" s="119" t="str">
        <f>IFERROR(IFERROR(VLOOKUP(DATASHEET!CF2,lookup,2,FALSE),VLOOKUP($A4,PRIORVALUES!$A$3:$U$245,11,FALSE)),"")</f>
        <v/>
      </c>
      <c r="BG4" s="103" t="str">
        <f>IFERROR(VLOOKUP(DATASHEET!BD2,lookup,2,FALSE),"")</f>
        <v/>
      </c>
      <c r="BH4" s="105" t="str">
        <f>IFERROR(IFERROR(VLOOKUP(DATASHEET!BP2,lookup,2,FALSE),VLOOKUP($A4,PRIORVALUES!$A$3:$U$245,9,FALSE)),"")</f>
        <v/>
      </c>
      <c r="BI4" s="98" t="str">
        <f>IFERROR(IFERROR(VLOOKUP(DATASHEET!DL2,lookup,2,FALSE),VLOOKUP($A4,PRIORVALUES!$A$3:$U$245,15,FALSE)),"")</f>
        <v/>
      </c>
      <c r="BJ4" s="107" t="str">
        <f t="shared" ref="BJ4:BJ35" si="24">IFERROR(LARGE(AM4:AV4,4),"")</f>
        <v/>
      </c>
      <c r="BK4" s="107" t="str">
        <f t="shared" ref="BK4:BK35" si="25">IFERROR(LARGE(AM4:AV4,5),"")</f>
        <v/>
      </c>
      <c r="BL4" s="124" t="str">
        <f t="shared" ref="BL4:BL35" si="26">IFERROR(LARGE(AM4:AV4,6),"")</f>
        <v/>
      </c>
      <c r="BM4" s="205"/>
    </row>
    <row r="5" spans="1:65" ht="27.75" customHeight="1" x14ac:dyDescent="0.25">
      <c r="A5" s="246" t="str">
        <f>DATASHEET!B3</f>
        <v>AFFOH, Andrew</v>
      </c>
      <c r="B5" s="113" t="str">
        <f>DATASHEET!C3</f>
        <v>11KKN</v>
      </c>
      <c r="C5" s="113" t="str">
        <f>DATASHEET!D3</f>
        <v>M</v>
      </c>
      <c r="D5" s="113" t="str">
        <f>DATASHEET!J3</f>
        <v>N</v>
      </c>
      <c r="E5" s="113" t="str">
        <f>DATASHEET!E3</f>
        <v>N</v>
      </c>
      <c r="F5" s="113" t="str">
        <f>DATASHEET!F3</f>
        <v>Other Black African</v>
      </c>
      <c r="G5" s="113" t="str">
        <f>DATASHEET!H3</f>
        <v>N</v>
      </c>
      <c r="H5" s="113" t="str">
        <f>DATASHEET!I3</f>
        <v>N</v>
      </c>
      <c r="I5" s="113" t="str">
        <f>DATASHEET!M3</f>
        <v>L</v>
      </c>
      <c r="J5" s="114" t="str">
        <f>DATASHEET!L3</f>
        <v>3-4</v>
      </c>
      <c r="K5" s="419">
        <f>IFERROR(PROGRESS!O17,"")</f>
        <v>32.863782</v>
      </c>
      <c r="L5" s="235">
        <f t="shared" si="1"/>
        <v>3</v>
      </c>
      <c r="M5" s="152">
        <f t="shared" si="2"/>
        <v>-2.9863781999999999</v>
      </c>
      <c r="N5" s="237"/>
      <c r="O5" s="417">
        <f t="shared" si="3"/>
        <v>6.5727564000000003</v>
      </c>
      <c r="P5" s="248" t="str">
        <f t="shared" si="4"/>
        <v/>
      </c>
      <c r="Q5" s="249" t="str">
        <f t="shared" si="5"/>
        <v/>
      </c>
      <c r="R5" s="417">
        <f t="shared" si="6"/>
        <v>6.5727564000000003</v>
      </c>
      <c r="S5" s="248" t="str">
        <f t="shared" si="7"/>
        <v/>
      </c>
      <c r="T5" s="250" t="str">
        <f t="shared" si="8"/>
        <v/>
      </c>
      <c r="U5" s="247">
        <f t="shared" si="9"/>
        <v>9.8591346000000009</v>
      </c>
      <c r="V5" s="248">
        <f t="shared" si="10"/>
        <v>0</v>
      </c>
      <c r="W5" s="251">
        <f t="shared" si="11"/>
        <v>-3.2863782000000001</v>
      </c>
      <c r="X5" s="252">
        <f t="shared" si="12"/>
        <v>3</v>
      </c>
      <c r="Y5" s="247">
        <f t="shared" si="13"/>
        <v>9.8591346000000009</v>
      </c>
      <c r="Z5" s="248">
        <f t="shared" si="14"/>
        <v>3</v>
      </c>
      <c r="AA5" s="251">
        <f t="shared" si="15"/>
        <v>-2.2863782000000001</v>
      </c>
      <c r="AB5" s="252">
        <f t="shared" si="16"/>
        <v>2</v>
      </c>
      <c r="AC5" s="244"/>
      <c r="AD5" s="102" t="str">
        <f>IFERROR(VLOOKUP(DATASHEET!CN3,lookup,2,FALSE)*2,"")</f>
        <v/>
      </c>
      <c r="AE5" s="126" t="str">
        <f>IFERROR(LARGE((PROGRESS!BC17,PROGRESS!BH17),1)*2,"")</f>
        <v/>
      </c>
      <c r="AF5" s="253" t="str">
        <f t="shared" si="17"/>
        <v/>
      </c>
      <c r="AG5" s="127" t="str">
        <f t="shared" si="18"/>
        <v/>
      </c>
      <c r="AH5" s="254" t="str">
        <f t="shared" si="19"/>
        <v/>
      </c>
      <c r="AI5" s="255">
        <f t="shared" si="20"/>
        <v>3</v>
      </c>
      <c r="AJ5" s="128" t="str">
        <f t="shared" si="21"/>
        <v/>
      </c>
      <c r="AK5" s="256" t="str">
        <f t="shared" si="22"/>
        <v/>
      </c>
      <c r="AL5" s="245"/>
      <c r="AM5" s="89" t="str">
        <f>IFERROR(VLOOKUP(DATASHEET!AJ3,lookup,2,FALSE),"")</f>
        <v/>
      </c>
      <c r="AN5" s="90" t="str">
        <f>IFERROR(VLOOKUP(DATASHEET!AR3,lookup,2,FALSE),"")</f>
        <v/>
      </c>
      <c r="AO5" s="106" t="str">
        <f>IFERROR(VLOOKUP(DATASHEET!DH3,lookup,2,FALSE),"")</f>
        <v/>
      </c>
      <c r="AP5" s="106" t="str">
        <f>IFERROR(VLOOKUP(DATASHEET!DT3,lookup,2,FALSE),"")</f>
        <v/>
      </c>
      <c r="AQ5" s="106" t="str">
        <f t="shared" si="23"/>
        <v/>
      </c>
      <c r="AR5" s="91" t="str">
        <f>IFERROR(IFERROR(VLOOKUP(DATASHEET!AZ3,lookup,2,FALSE),VLOOKUP($A5,PRIORVALUES!$A$3:$U$245,8,FALSE)),"")</f>
        <v/>
      </c>
      <c r="AS5" s="100" t="str">
        <f>IFERROR(VLOOKUP(DATASHEET!BX3,lookup,2,FALSE),"")</f>
        <v/>
      </c>
      <c r="AT5" s="257" t="str">
        <f>IFERROR(VLOOKUP(DATASHEET!DX3,lookup,2,FALSE),"")</f>
        <v/>
      </c>
      <c r="AU5" s="92" t="str">
        <f>IFERROR(IFERROR(VLOOKUP(DATASHEET!CB3,lookup,2,FALSE),VLOOKUP($A5,PRIORVALUES!$A$3:$U$245,10,FALSE)),"")</f>
        <v/>
      </c>
      <c r="AV5" s="92" t="str">
        <f>IFERROR(IFERROR(VLOOKUP(DATASHEET!CJ3,lookup,2,FALSE),VLOOKUP($A5,PRIORVALUES!$A$3:$U$245,12,FALSE)),"")</f>
        <v/>
      </c>
      <c r="AW5" s="93"/>
      <c r="AX5" s="96" t="str">
        <f>IFERROR(IFERROR(VLOOKUP(DATASHEET!AF3,lookup,2,FALSE),VLOOKUP($A5,PRIORVALUES!$A$3:$U$245,5,FALSE)),"")</f>
        <v/>
      </c>
      <c r="AY5" s="97" t="str">
        <f>IFERROR(IFERROR(VLOOKUP(DATASHEET!CV3,lookup,2,FALSE),VLOOKUP($A5,PRIORVALUES!$A$3:$U$245,6,FALSE)),"")</f>
        <v/>
      </c>
      <c r="AZ5" s="104" t="str">
        <f>IFERROR(SMALL((PROGRESS!BC17,PROGRESS!BH17),1),"")</f>
        <v/>
      </c>
      <c r="BA5" s="104" t="str">
        <f>IFERROR(IFERROR(VLOOKUP(DATASHEET!CR3,lookup,2,FALSE),VLOOKUP($A5,PRIORVALUES!$A$3:$U$245,13,FALSE)),"")</f>
        <v/>
      </c>
      <c r="BB5" s="104" t="str">
        <f>IFERROR(IFERROR(VLOOKUP(DATASHEET!DD3,lookup,2,FALSE),VLOOKUP($A5,PRIORVALUES!$A$3:$U$245,14,FALSE)),"")</f>
        <v/>
      </c>
      <c r="BC5" s="118" t="str">
        <f>IFERROR(VLOOKUP(DATASHEET!DP3,lookup,2,FALSE),"")</f>
        <v/>
      </c>
      <c r="BD5" s="122">
        <f>IFERROR(IFERROR(VLOOKUP(DATASHEET!AN3,lookup,2,FALSE),VLOOKUP($A5,PRIORVALUES!$A$3:$U$245,7,FALSE)),"")</f>
        <v>3</v>
      </c>
      <c r="BE5" s="120" t="str">
        <f>IFERROR(IFERROR(VLOOKUP(DATASHEET!AV3,lookup,2,FALSE),VLOOKUP($A5,PRIORVALUES!$A$3:$U$245,16,FALSE)),"")</f>
        <v/>
      </c>
      <c r="BF5" s="586" t="str">
        <f>IFERROR(IFERROR(VLOOKUP(DATASHEET!CF3,lookup,2,FALSE),VLOOKUP($A5,PRIORVALUES!$A$3:$U$245,11,FALSE)),"")</f>
        <v/>
      </c>
      <c r="BG5" s="104" t="str">
        <f>IFERROR(VLOOKUP(DATASHEET!BD3,lookup,2,FALSE),"")</f>
        <v/>
      </c>
      <c r="BH5" s="99" t="str">
        <f>IFERROR(IFERROR(VLOOKUP(DATASHEET!BP3,lookup,2,FALSE),VLOOKUP($A5,PRIORVALUES!$A$3:$U$245,9,FALSE)),"")</f>
        <v/>
      </c>
      <c r="BI5" s="99" t="str">
        <f>IFERROR(IFERROR(VLOOKUP(DATASHEET!DL3,lookup,2,FALSE),VLOOKUP($A5,PRIORVALUES!$A$3:$U$245,15,FALSE)),"")</f>
        <v/>
      </c>
      <c r="BJ5" s="108" t="str">
        <f t="shared" si="24"/>
        <v/>
      </c>
      <c r="BK5" s="108" t="str">
        <f t="shared" si="25"/>
        <v/>
      </c>
      <c r="BL5" s="125" t="str">
        <f t="shared" si="26"/>
        <v/>
      </c>
      <c r="BM5" s="205"/>
    </row>
    <row r="6" spans="1:65" ht="27.75" customHeight="1" x14ac:dyDescent="0.25">
      <c r="A6" s="246" t="str">
        <f>DATASHEET!B4</f>
        <v>AFFOH, Anthony</v>
      </c>
      <c r="B6" s="113" t="str">
        <f>DATASHEET!C4</f>
        <v>11KKN</v>
      </c>
      <c r="C6" s="113" t="str">
        <f>DATASHEET!D4</f>
        <v>M</v>
      </c>
      <c r="D6" s="113" t="str">
        <f>DATASHEET!J4</f>
        <v>N</v>
      </c>
      <c r="E6" s="113" t="str">
        <f>DATASHEET!E4</f>
        <v>N</v>
      </c>
      <c r="F6" s="113" t="str">
        <f>DATASHEET!F4</f>
        <v>Other Black African</v>
      </c>
      <c r="G6" s="113" t="str">
        <f>DATASHEET!H4</f>
        <v>N</v>
      </c>
      <c r="H6" s="113" t="str">
        <f>DATASHEET!I4</f>
        <v>N</v>
      </c>
      <c r="I6" s="113" t="str">
        <f>DATASHEET!M4</f>
        <v>M</v>
      </c>
      <c r="J6" s="114" t="str">
        <f>DATASHEET!L4</f>
        <v>5-6</v>
      </c>
      <c r="K6" s="419">
        <f>IFERROR(PROGRESS!O18,"")</f>
        <v>49.024999999999999</v>
      </c>
      <c r="L6" s="235">
        <f t="shared" si="1"/>
        <v>4</v>
      </c>
      <c r="M6" s="152">
        <f t="shared" si="2"/>
        <v>-4.5024999999999995</v>
      </c>
      <c r="N6" s="237"/>
      <c r="O6" s="417">
        <f t="shared" si="3"/>
        <v>9.8049999999999997</v>
      </c>
      <c r="P6" s="248" t="str">
        <f t="shared" si="4"/>
        <v/>
      </c>
      <c r="Q6" s="249" t="str">
        <f t="shared" si="5"/>
        <v/>
      </c>
      <c r="R6" s="417">
        <f t="shared" si="6"/>
        <v>9.8049999999999997</v>
      </c>
      <c r="S6" s="248" t="str">
        <f t="shared" si="7"/>
        <v/>
      </c>
      <c r="T6" s="250" t="str">
        <f t="shared" si="8"/>
        <v/>
      </c>
      <c r="U6" s="247">
        <f t="shared" si="9"/>
        <v>14.7075</v>
      </c>
      <c r="V6" s="248">
        <f t="shared" si="10"/>
        <v>0</v>
      </c>
      <c r="W6" s="251">
        <f t="shared" si="11"/>
        <v>-4.9024999999999999</v>
      </c>
      <c r="X6" s="252">
        <f t="shared" si="12"/>
        <v>3</v>
      </c>
      <c r="Y6" s="247">
        <f t="shared" si="13"/>
        <v>14.7075</v>
      </c>
      <c r="Z6" s="248">
        <f t="shared" si="14"/>
        <v>4</v>
      </c>
      <c r="AA6" s="251">
        <f t="shared" si="15"/>
        <v>-3.5691666666666664</v>
      </c>
      <c r="AB6" s="252">
        <f t="shared" si="16"/>
        <v>2</v>
      </c>
      <c r="AC6" s="244"/>
      <c r="AD6" s="102" t="str">
        <f>IFERROR(VLOOKUP(DATASHEET!CN4,lookup,2,FALSE)*2,"")</f>
        <v/>
      </c>
      <c r="AE6" s="126" t="str">
        <f>IFERROR(LARGE((PROGRESS!BC18,PROGRESS!BH18),1)*2,"")</f>
        <v/>
      </c>
      <c r="AF6" s="253" t="str">
        <f t="shared" si="17"/>
        <v/>
      </c>
      <c r="AG6" s="127" t="str">
        <f t="shared" si="18"/>
        <v/>
      </c>
      <c r="AH6" s="254" t="str">
        <f t="shared" si="19"/>
        <v/>
      </c>
      <c r="AI6" s="255">
        <f t="shared" si="20"/>
        <v>4</v>
      </c>
      <c r="AJ6" s="128" t="str">
        <f t="shared" si="21"/>
        <v/>
      </c>
      <c r="AK6" s="256" t="str">
        <f t="shared" si="22"/>
        <v/>
      </c>
      <c r="AL6" s="245"/>
      <c r="AM6" s="89" t="str">
        <f>IFERROR(VLOOKUP(DATASHEET!AJ4,lookup,2,FALSE),"")</f>
        <v/>
      </c>
      <c r="AN6" s="90" t="str">
        <f>IFERROR(VLOOKUP(DATASHEET!AR4,lookup,2,FALSE),"")</f>
        <v/>
      </c>
      <c r="AO6" s="106" t="str">
        <f>IFERROR(VLOOKUP(DATASHEET!DH4,lookup,2,FALSE),"")</f>
        <v/>
      </c>
      <c r="AP6" s="106" t="str">
        <f>IFERROR(VLOOKUP(DATASHEET!DT4,lookup,2,FALSE),"")</f>
        <v/>
      </c>
      <c r="AQ6" s="106" t="str">
        <f t="shared" si="23"/>
        <v/>
      </c>
      <c r="AR6" s="91" t="str">
        <f>IFERROR(IFERROR(VLOOKUP(DATASHEET!AZ4,lookup,2,FALSE),VLOOKUP($A6,PRIORVALUES!$A$3:$U$245,8,FALSE)),"")</f>
        <v/>
      </c>
      <c r="AS6" s="100" t="str">
        <f>IFERROR(VLOOKUP(DATASHEET!BX4,lookup,2,FALSE),"")</f>
        <v/>
      </c>
      <c r="AT6" s="257" t="str">
        <f>IFERROR(VLOOKUP(DATASHEET!DX4,lookup,2,FALSE),"")</f>
        <v/>
      </c>
      <c r="AU6" s="92" t="str">
        <f>IFERROR(IFERROR(VLOOKUP(DATASHEET!CB4,lookup,2,FALSE),VLOOKUP($A6,PRIORVALUES!$A$3:$U$245,10,FALSE)),"")</f>
        <v/>
      </c>
      <c r="AV6" s="92" t="str">
        <f>IFERROR(IFERROR(VLOOKUP(DATASHEET!CJ4,lookup,2,FALSE),VLOOKUP($A6,PRIORVALUES!$A$3:$U$245,12,FALSE)),"")</f>
        <v/>
      </c>
      <c r="AW6" s="93"/>
      <c r="AX6" s="96" t="str">
        <f>IFERROR(IFERROR(VLOOKUP(DATASHEET!AF4,lookup,2,FALSE),VLOOKUP($A6,PRIORVALUES!$A$3:$U$245,5,FALSE)),"")</f>
        <v/>
      </c>
      <c r="AY6" s="97" t="str">
        <f>IFERROR(IFERROR(VLOOKUP(DATASHEET!CV4,lookup,2,FALSE),VLOOKUP($A6,PRIORVALUES!$A$3:$U$245,6,FALSE)),"")</f>
        <v/>
      </c>
      <c r="AZ6" s="104" t="str">
        <f>IFERROR(SMALL((PROGRESS!BC18,PROGRESS!BH18),1),"")</f>
        <v/>
      </c>
      <c r="BA6" s="104" t="str">
        <f>IFERROR(IFERROR(VLOOKUP(DATASHEET!CR4,lookup,2,FALSE),VLOOKUP($A6,PRIORVALUES!$A$3:$U$245,13,FALSE)),"")</f>
        <v/>
      </c>
      <c r="BB6" s="104" t="str">
        <f>IFERROR(IFERROR(VLOOKUP(DATASHEET!DD4,lookup,2,FALSE),VLOOKUP($A6,PRIORVALUES!$A$3:$U$245,14,FALSE)),"")</f>
        <v/>
      </c>
      <c r="BC6" s="118" t="str">
        <f>IFERROR(VLOOKUP(DATASHEET!DP4,lookup,2,FALSE),"")</f>
        <v/>
      </c>
      <c r="BD6" s="122">
        <f>IFERROR(IFERROR(VLOOKUP(DATASHEET!AN4,lookup,2,FALSE),VLOOKUP($A6,PRIORVALUES!$A$3:$U$245,7,FALSE)),"")</f>
        <v>4</v>
      </c>
      <c r="BE6" s="120" t="str">
        <f>IFERROR(IFERROR(VLOOKUP(DATASHEET!AV4,lookup,2,FALSE),VLOOKUP($A6,PRIORVALUES!$A$3:$U$245,16,FALSE)),"")</f>
        <v/>
      </c>
      <c r="BF6" s="586" t="str">
        <f>IFERROR(IFERROR(VLOOKUP(DATASHEET!CF4,lookup,2,FALSE),VLOOKUP($A6,PRIORVALUES!$A$3:$U$245,11,FALSE)),"")</f>
        <v/>
      </c>
      <c r="BG6" s="104" t="str">
        <f>IFERROR(VLOOKUP(DATASHEET!BD4,lookup,2,FALSE),"")</f>
        <v/>
      </c>
      <c r="BH6" s="99" t="str">
        <f>IFERROR(IFERROR(VLOOKUP(DATASHEET!BP4,lookup,2,FALSE),VLOOKUP($A6,PRIORVALUES!$A$3:$U$245,9,FALSE)),"")</f>
        <v/>
      </c>
      <c r="BI6" s="99" t="str">
        <f>IFERROR(IFERROR(VLOOKUP(DATASHEET!DL4,lookup,2,FALSE),VLOOKUP($A6,PRIORVALUES!$A$3:$U$245,15,FALSE)),"")</f>
        <v/>
      </c>
      <c r="BJ6" s="108" t="str">
        <f t="shared" si="24"/>
        <v/>
      </c>
      <c r="BK6" s="108" t="str">
        <f t="shared" si="25"/>
        <v/>
      </c>
      <c r="BL6" s="125" t="str">
        <f t="shared" si="26"/>
        <v/>
      </c>
      <c r="BM6" s="205"/>
    </row>
    <row r="7" spans="1:65" ht="27.75" customHeight="1" x14ac:dyDescent="0.25">
      <c r="A7" s="246" t="str">
        <f>DATASHEET!B5</f>
        <v>AFOLABI, Jewel</v>
      </c>
      <c r="B7" s="113" t="str">
        <f>DATASHEET!C5</f>
        <v>11SK</v>
      </c>
      <c r="C7" s="113" t="str">
        <f>DATASHEET!D5</f>
        <v>F</v>
      </c>
      <c r="D7" s="113" t="str">
        <f>DATASHEET!J5</f>
        <v>N</v>
      </c>
      <c r="E7" s="113" t="str">
        <f>DATASHEET!E5</f>
        <v>Y</v>
      </c>
      <c r="F7" s="113" t="str">
        <f>DATASHEET!F5</f>
        <v>Black - African</v>
      </c>
      <c r="G7" s="113" t="str">
        <f>DATASHEET!H5</f>
        <v>Y</v>
      </c>
      <c r="H7" s="113" t="str">
        <f>DATASHEET!I5</f>
        <v>N</v>
      </c>
      <c r="I7" s="113" t="str">
        <f>DATASHEET!M5</f>
        <v/>
      </c>
      <c r="J7" s="114" t="str">
        <f>DATASHEET!L5</f>
        <v/>
      </c>
      <c r="K7" s="419" t="str">
        <f>IFERROR(PROGRESS!O19,"")</f>
        <v/>
      </c>
      <c r="L7" s="235" t="str">
        <f t="shared" si="1"/>
        <v/>
      </c>
      <c r="M7" s="152" t="str">
        <f t="shared" si="2"/>
        <v/>
      </c>
      <c r="N7" s="237"/>
      <c r="O7" s="417" t="str">
        <f t="shared" si="3"/>
        <v/>
      </c>
      <c r="P7" s="248" t="str">
        <f t="shared" si="4"/>
        <v/>
      </c>
      <c r="Q7" s="249" t="str">
        <f t="shared" si="5"/>
        <v/>
      </c>
      <c r="R7" s="417" t="str">
        <f t="shared" si="6"/>
        <v/>
      </c>
      <c r="S7" s="248" t="str">
        <f t="shared" si="7"/>
        <v/>
      </c>
      <c r="T7" s="250" t="str">
        <f t="shared" si="8"/>
        <v/>
      </c>
      <c r="U7" s="247" t="str">
        <f t="shared" si="9"/>
        <v/>
      </c>
      <c r="V7" s="248">
        <f t="shared" si="10"/>
        <v>0</v>
      </c>
      <c r="W7" s="251" t="str">
        <f t="shared" si="11"/>
        <v/>
      </c>
      <c r="X7" s="252">
        <f t="shared" si="12"/>
        <v>3</v>
      </c>
      <c r="Y7" s="247" t="str">
        <f t="shared" si="13"/>
        <v/>
      </c>
      <c r="Z7" s="248">
        <f t="shared" si="14"/>
        <v>0</v>
      </c>
      <c r="AA7" s="251" t="str">
        <f t="shared" si="15"/>
        <v/>
      </c>
      <c r="AB7" s="252">
        <f t="shared" si="16"/>
        <v>3</v>
      </c>
      <c r="AC7" s="244"/>
      <c r="AD7" s="102" t="str">
        <f>IFERROR(VLOOKUP(DATASHEET!CN5,lookup,2,FALSE)*2,"")</f>
        <v/>
      </c>
      <c r="AE7" s="126" t="str">
        <f>IFERROR(LARGE((PROGRESS!BC19,PROGRESS!BH19),1)*2,"")</f>
        <v/>
      </c>
      <c r="AF7" s="253" t="str">
        <f t="shared" si="17"/>
        <v/>
      </c>
      <c r="AG7" s="127" t="str">
        <f t="shared" si="18"/>
        <v/>
      </c>
      <c r="AH7" s="254" t="str">
        <f t="shared" si="19"/>
        <v/>
      </c>
      <c r="AI7" s="255" t="str">
        <f t="shared" si="20"/>
        <v/>
      </c>
      <c r="AJ7" s="128" t="str">
        <f t="shared" si="21"/>
        <v/>
      </c>
      <c r="AK7" s="256" t="str">
        <f t="shared" si="22"/>
        <v/>
      </c>
      <c r="AL7" s="245"/>
      <c r="AM7" s="89" t="str">
        <f>IFERROR(VLOOKUP(DATASHEET!AJ5,lookup,2,FALSE),"")</f>
        <v/>
      </c>
      <c r="AN7" s="90" t="str">
        <f>IFERROR(VLOOKUP(DATASHEET!AR5,lookup,2,FALSE),"")</f>
        <v/>
      </c>
      <c r="AO7" s="106" t="str">
        <f>IFERROR(VLOOKUP(DATASHEET!DH5,lookup,2,FALSE),"")</f>
        <v/>
      </c>
      <c r="AP7" s="543" t="str">
        <f>IFERROR(VLOOKUP(DATASHEET!DT5,lookup,2,FALSE),"")</f>
        <v/>
      </c>
      <c r="AQ7" s="543" t="str">
        <f t="shared" si="23"/>
        <v/>
      </c>
      <c r="AR7" s="91" t="str">
        <f>IFERROR(IFERROR(VLOOKUP(DATASHEET!AZ5,lookup,2,FALSE),VLOOKUP($A7,PRIORVALUES!$A$3:$U$245,8,FALSE)),"")</f>
        <v/>
      </c>
      <c r="AS7" s="100" t="str">
        <f>IFERROR(VLOOKUP(DATASHEET!BX5,lookup,2,FALSE),"")</f>
        <v/>
      </c>
      <c r="AT7" s="257" t="str">
        <f>IFERROR(VLOOKUP(DATASHEET!DX5,lookup,2,FALSE),"")</f>
        <v/>
      </c>
      <c r="AU7" s="92" t="str">
        <f>IFERROR(IFERROR(VLOOKUP(DATASHEET!CB5,lookup,2,FALSE),VLOOKUP($A7,PRIORVALUES!$A$3:$U$245,10,FALSE)),"")</f>
        <v/>
      </c>
      <c r="AV7" s="92" t="str">
        <f>IFERROR(IFERROR(VLOOKUP(DATASHEET!CJ5,lookup,2,FALSE),VLOOKUP($A7,PRIORVALUES!$A$3:$U$245,12,FALSE)),"")</f>
        <v/>
      </c>
      <c r="AW7" s="93"/>
      <c r="AX7" s="96" t="str">
        <f>IFERROR(IFERROR(VLOOKUP(DATASHEET!AF5,lookup,2,FALSE),VLOOKUP($A7,PRIORVALUES!$A$3:$U$245,5,FALSE)),"")</f>
        <v/>
      </c>
      <c r="AY7" s="97" t="str">
        <f>IFERROR(IFERROR(VLOOKUP(DATASHEET!CV5,lookup,2,FALSE),VLOOKUP($A7,PRIORVALUES!$A$3:$U$245,6,FALSE)),"")</f>
        <v/>
      </c>
      <c r="AZ7" s="104" t="str">
        <f>IFERROR(SMALL((PROGRESS!BC19,PROGRESS!BH19),1),"")</f>
        <v/>
      </c>
      <c r="BA7" s="104" t="str">
        <f>IFERROR(IFERROR(VLOOKUP(DATASHEET!CR5,lookup,2,FALSE),VLOOKUP($A7,PRIORVALUES!$A$3:$U$245,13,FALSE)),"")</f>
        <v/>
      </c>
      <c r="BB7" s="104" t="str">
        <f>IFERROR(IFERROR(VLOOKUP(DATASHEET!DD5,lookup,2,FALSE),VLOOKUP($A7,PRIORVALUES!$A$3:$U$245,14,FALSE)),"")</f>
        <v/>
      </c>
      <c r="BC7" s="118" t="str">
        <f>IFERROR(VLOOKUP(DATASHEET!DP5,lookup,2,FALSE),"")</f>
        <v/>
      </c>
      <c r="BD7" s="122" t="str">
        <f>IFERROR(IFERROR(VLOOKUP(DATASHEET!AN5,lookup,2,FALSE),VLOOKUP($A7,PRIORVALUES!$A$3:$U$245,7,FALSE)),"")</f>
        <v/>
      </c>
      <c r="BE7" s="120" t="str">
        <f>IFERROR(IFERROR(VLOOKUP(DATASHEET!AV5,lookup,2,FALSE),VLOOKUP($A7,PRIORVALUES!$A$3:$U$245,16,FALSE)),"")</f>
        <v/>
      </c>
      <c r="BF7" s="586" t="str">
        <f>IFERROR(IFERROR(VLOOKUP(DATASHEET!CF5,lookup,2,FALSE),VLOOKUP($A7,PRIORVALUES!$A$3:$U$245,11,FALSE)),"")</f>
        <v/>
      </c>
      <c r="BG7" s="104" t="str">
        <f>IFERROR(VLOOKUP(DATASHEET!BD5,lookup,2,FALSE),"")</f>
        <v/>
      </c>
      <c r="BH7" s="99" t="str">
        <f>IFERROR(IFERROR(VLOOKUP(DATASHEET!BP5,lookup,2,FALSE),VLOOKUP($A7,PRIORVALUES!$A$3:$U$245,9,FALSE)),"")</f>
        <v/>
      </c>
      <c r="BI7" s="99" t="str">
        <f>IFERROR(IFERROR(VLOOKUP(DATASHEET!DL5,lookup,2,FALSE),VLOOKUP($A7,PRIORVALUES!$A$3:$U$245,15,FALSE)),"")</f>
        <v/>
      </c>
      <c r="BJ7" s="108" t="str">
        <f t="shared" si="24"/>
        <v/>
      </c>
      <c r="BK7" s="108" t="str">
        <f t="shared" si="25"/>
        <v/>
      </c>
      <c r="BL7" s="125" t="str">
        <f t="shared" si="26"/>
        <v/>
      </c>
      <c r="BM7" s="205"/>
    </row>
    <row r="8" spans="1:65" ht="27.75" customHeight="1" x14ac:dyDescent="0.25">
      <c r="A8" s="246" t="str">
        <f>DATASHEET!B6</f>
        <v>AKINBOYEWA, Elizabeth</v>
      </c>
      <c r="B8" s="113" t="str">
        <f>DATASHEET!C6</f>
        <v>11SK</v>
      </c>
      <c r="C8" s="113" t="str">
        <f>DATASHEET!D6</f>
        <v>F</v>
      </c>
      <c r="D8" s="113" t="str">
        <f>DATASHEET!J6</f>
        <v>N</v>
      </c>
      <c r="E8" s="113" t="str">
        <f>DATASHEET!E6</f>
        <v>N</v>
      </c>
      <c r="F8" s="113" t="str">
        <f>DATASHEET!F6</f>
        <v>Any Other Black Background</v>
      </c>
      <c r="G8" s="113" t="str">
        <f>DATASHEET!H6</f>
        <v>N</v>
      </c>
      <c r="H8" s="113" t="str">
        <f>DATASHEET!I6</f>
        <v>N</v>
      </c>
      <c r="I8" s="113" t="str">
        <f>DATASHEET!M6</f>
        <v>M</v>
      </c>
      <c r="J8" s="114" t="str">
        <f>DATASHEET!L6</f>
        <v>5-6</v>
      </c>
      <c r="K8" s="419">
        <f>IFERROR(PROGRESS!O20,"")</f>
        <v>49.024999999999999</v>
      </c>
      <c r="L8" s="235">
        <f t="shared" si="1"/>
        <v>4</v>
      </c>
      <c r="M8" s="152">
        <f t="shared" si="2"/>
        <v>-4.5024999999999995</v>
      </c>
      <c r="N8" s="237"/>
      <c r="O8" s="417">
        <f t="shared" si="3"/>
        <v>9.8049999999999997</v>
      </c>
      <c r="P8" s="248" t="str">
        <f t="shared" si="4"/>
        <v/>
      </c>
      <c r="Q8" s="249" t="str">
        <f t="shared" si="5"/>
        <v/>
      </c>
      <c r="R8" s="417">
        <f t="shared" si="6"/>
        <v>9.8049999999999997</v>
      </c>
      <c r="S8" s="248" t="str">
        <f t="shared" si="7"/>
        <v/>
      </c>
      <c r="T8" s="250" t="str">
        <f t="shared" si="8"/>
        <v/>
      </c>
      <c r="U8" s="247">
        <f t="shared" si="9"/>
        <v>14.7075</v>
      </c>
      <c r="V8" s="248">
        <f t="shared" si="10"/>
        <v>4</v>
      </c>
      <c r="W8" s="251">
        <f t="shared" si="11"/>
        <v>-3.5691666666666664</v>
      </c>
      <c r="X8" s="252">
        <f t="shared" si="12"/>
        <v>2</v>
      </c>
      <c r="Y8" s="247">
        <f t="shared" si="13"/>
        <v>14.7075</v>
      </c>
      <c r="Z8" s="248">
        <f t="shared" si="14"/>
        <v>0</v>
      </c>
      <c r="AA8" s="251">
        <f t="shared" si="15"/>
        <v>-4.9024999999999999</v>
      </c>
      <c r="AB8" s="252">
        <f t="shared" si="16"/>
        <v>3</v>
      </c>
      <c r="AC8" s="244"/>
      <c r="AD8" s="102" t="str">
        <f>IFERROR(VLOOKUP(DATASHEET!CN6,lookup,2,FALSE)*2,"")</f>
        <v/>
      </c>
      <c r="AE8" s="126" t="str">
        <f>IFERROR(LARGE((PROGRESS!BC20,PROGRESS!BH20),1)*2,"")</f>
        <v/>
      </c>
      <c r="AF8" s="253">
        <f t="shared" si="17"/>
        <v>4</v>
      </c>
      <c r="AG8" s="127" t="str">
        <f t="shared" si="18"/>
        <v/>
      </c>
      <c r="AH8" s="254" t="str">
        <f t="shared" si="19"/>
        <v/>
      </c>
      <c r="AI8" s="255" t="str">
        <f t="shared" si="20"/>
        <v/>
      </c>
      <c r="AJ8" s="128" t="str">
        <f t="shared" si="21"/>
        <v/>
      </c>
      <c r="AK8" s="256" t="str">
        <f t="shared" si="22"/>
        <v/>
      </c>
      <c r="AL8" s="245"/>
      <c r="AM8" s="89" t="str">
        <f>IFERROR(VLOOKUP(DATASHEET!AJ6,lookup,2,FALSE),"")</f>
        <v/>
      </c>
      <c r="AN8" s="90" t="str">
        <f>IFERROR(VLOOKUP(DATASHEET!AR6,lookup,2,FALSE),"")</f>
        <v/>
      </c>
      <c r="AO8" s="106" t="str">
        <f>IFERROR(VLOOKUP(DATASHEET!DH6,lookup,2,FALSE),"")</f>
        <v/>
      </c>
      <c r="AP8" s="106" t="str">
        <f>IFERROR(VLOOKUP(DATASHEET!DT6,lookup,2,FALSE),"")</f>
        <v/>
      </c>
      <c r="AQ8" s="106" t="str">
        <f t="shared" si="23"/>
        <v/>
      </c>
      <c r="AR8" s="91" t="str">
        <f>IFERROR(IFERROR(VLOOKUP(DATASHEET!AZ6,lookup,2,FALSE),VLOOKUP($A8,PRIORVALUES!$A$3:$U$245,8,FALSE)),"")</f>
        <v/>
      </c>
      <c r="AS8" s="100" t="str">
        <f>IFERROR(VLOOKUP(DATASHEET!BX6,lookup,2,FALSE),"")</f>
        <v/>
      </c>
      <c r="AT8" s="257" t="str">
        <f>IFERROR(VLOOKUP(DATASHEET!DX6,lookup,2,FALSE),"")</f>
        <v/>
      </c>
      <c r="AU8" s="92">
        <f>IFERROR(IFERROR(VLOOKUP(DATASHEET!CB6,lookup,2,FALSE),VLOOKUP($A8,PRIORVALUES!$A$3:$U$245,10,FALSE)),"")</f>
        <v>4</v>
      </c>
      <c r="AV8" s="92" t="str">
        <f>IFERROR(IFERROR(VLOOKUP(DATASHEET!CJ6,lookup,2,FALSE),VLOOKUP($A8,PRIORVALUES!$A$3:$U$245,12,FALSE)),"")</f>
        <v/>
      </c>
      <c r="AW8" s="93"/>
      <c r="AX8" s="96" t="str">
        <f>IFERROR(IFERROR(VLOOKUP(DATASHEET!AF6,lookup,2,FALSE),VLOOKUP($A8,PRIORVALUES!$A$3:$U$245,5,FALSE)),"")</f>
        <v/>
      </c>
      <c r="AY8" s="97" t="str">
        <f>IFERROR(IFERROR(VLOOKUP(DATASHEET!CV6,lookup,2,FALSE),VLOOKUP($A8,PRIORVALUES!$A$3:$U$245,6,FALSE)),"")</f>
        <v/>
      </c>
      <c r="AZ8" s="104" t="str">
        <f>IFERROR(SMALL((PROGRESS!BC20,PROGRESS!BH20),1),"")</f>
        <v/>
      </c>
      <c r="BA8" s="104" t="str">
        <f>IFERROR(IFERROR(VLOOKUP(DATASHEET!CR6,lookup,2,FALSE),VLOOKUP($A8,PRIORVALUES!$A$3:$U$245,13,FALSE)),"")</f>
        <v/>
      </c>
      <c r="BB8" s="104" t="str">
        <f>IFERROR(IFERROR(VLOOKUP(DATASHEET!DD6,lookup,2,FALSE),VLOOKUP($A8,PRIORVALUES!$A$3:$U$245,14,FALSE)),"")</f>
        <v/>
      </c>
      <c r="BC8" s="118" t="str">
        <f>IFERROR(VLOOKUP(DATASHEET!DP6,lookup,2,FALSE),"")</f>
        <v/>
      </c>
      <c r="BD8" s="122" t="str">
        <f>IFERROR(IFERROR(VLOOKUP(DATASHEET!AN6,lookup,2,FALSE),VLOOKUP($A8,PRIORVALUES!$A$3:$U$245,7,FALSE)),"")</f>
        <v/>
      </c>
      <c r="BE8" s="120" t="str">
        <f>IFERROR(IFERROR(VLOOKUP(DATASHEET!AV6,lookup,2,FALSE),VLOOKUP($A8,PRIORVALUES!$A$3:$U$245,16,FALSE)),"")</f>
        <v/>
      </c>
      <c r="BF8" s="586" t="str">
        <f>IFERROR(IFERROR(VLOOKUP(DATASHEET!CF6,lookup,2,FALSE),VLOOKUP($A8,PRIORVALUES!$A$3:$U$245,11,FALSE)),"")</f>
        <v/>
      </c>
      <c r="BG8" s="104" t="str">
        <f>IFERROR(VLOOKUP(DATASHEET!BD6,lookup,2,FALSE),"")</f>
        <v/>
      </c>
      <c r="BH8" s="99" t="str">
        <f>IFERROR(IFERROR(VLOOKUP(DATASHEET!BP6,lookup,2,FALSE),VLOOKUP($A8,PRIORVALUES!$A$3:$U$245,9,FALSE)),"")</f>
        <v/>
      </c>
      <c r="BI8" s="99" t="str">
        <f>IFERROR(IFERROR(VLOOKUP(DATASHEET!DL6,lookup,2,FALSE),VLOOKUP($A8,PRIORVALUES!$A$3:$U$245,15,FALSE)),"")</f>
        <v/>
      </c>
      <c r="BJ8" s="108" t="str">
        <f t="shared" si="24"/>
        <v/>
      </c>
      <c r="BK8" s="108" t="str">
        <f t="shared" si="25"/>
        <v/>
      </c>
      <c r="BL8" s="125" t="str">
        <f t="shared" si="26"/>
        <v/>
      </c>
      <c r="BM8" s="205"/>
    </row>
    <row r="9" spans="1:65" ht="27.75" customHeight="1" x14ac:dyDescent="0.25">
      <c r="A9" s="246" t="str">
        <f>DATASHEET!B7</f>
        <v>AKUNDA, Shakylla</v>
      </c>
      <c r="B9" s="113" t="str">
        <f>DATASHEET!C7</f>
        <v>11EGQ</v>
      </c>
      <c r="C9" s="113" t="str">
        <f>DATASHEET!D7</f>
        <v>F</v>
      </c>
      <c r="D9" s="113" t="str">
        <f>DATASHEET!J7</f>
        <v>N</v>
      </c>
      <c r="E9" s="113" t="str">
        <f>DATASHEET!E7</f>
        <v>Y</v>
      </c>
      <c r="F9" s="113" t="str">
        <f>DATASHEET!F7</f>
        <v>Black and Any Other Ethnic Group</v>
      </c>
      <c r="G9" s="113" t="str">
        <f>DATASHEET!H7</f>
        <v>Y</v>
      </c>
      <c r="H9" s="113" t="str">
        <f>DATASHEET!I7</f>
        <v>N</v>
      </c>
      <c r="I9" s="113" t="str">
        <f>DATASHEET!M7</f>
        <v>M</v>
      </c>
      <c r="J9" s="114" t="str">
        <f>DATASHEET!L7</f>
        <v>6-7</v>
      </c>
      <c r="K9" s="419">
        <f>IFERROR(PROGRESS!O21,"")</f>
        <v>49.024999999999999</v>
      </c>
      <c r="L9" s="235">
        <f t="shared" si="1"/>
        <v>5</v>
      </c>
      <c r="M9" s="152">
        <f t="shared" si="2"/>
        <v>-4.4024999999999999</v>
      </c>
      <c r="N9" s="237"/>
      <c r="O9" s="417">
        <f t="shared" si="3"/>
        <v>9.8049999999999997</v>
      </c>
      <c r="P9" s="248" t="str">
        <f t="shared" si="4"/>
        <v/>
      </c>
      <c r="Q9" s="249" t="str">
        <f t="shared" si="5"/>
        <v/>
      </c>
      <c r="R9" s="417">
        <f t="shared" si="6"/>
        <v>9.8049999999999997</v>
      </c>
      <c r="S9" s="248" t="str">
        <f t="shared" si="7"/>
        <v/>
      </c>
      <c r="T9" s="250" t="str">
        <f t="shared" si="8"/>
        <v/>
      </c>
      <c r="U9" s="247">
        <f t="shared" si="9"/>
        <v>14.7075</v>
      </c>
      <c r="V9" s="248">
        <f t="shared" si="10"/>
        <v>5</v>
      </c>
      <c r="W9" s="251">
        <f t="shared" si="11"/>
        <v>-3.2358333333333333</v>
      </c>
      <c r="X9" s="252">
        <f t="shared" si="12"/>
        <v>2</v>
      </c>
      <c r="Y9" s="247">
        <f t="shared" si="13"/>
        <v>14.7075</v>
      </c>
      <c r="Z9" s="248">
        <f t="shared" si="14"/>
        <v>0</v>
      </c>
      <c r="AA9" s="251">
        <f t="shared" si="15"/>
        <v>-4.9024999999999999</v>
      </c>
      <c r="AB9" s="252">
        <f t="shared" si="16"/>
        <v>3</v>
      </c>
      <c r="AC9" s="244"/>
      <c r="AD9" s="102" t="str">
        <f>IFERROR(VLOOKUP(DATASHEET!CN7,lookup,2,FALSE)*2,"")</f>
        <v/>
      </c>
      <c r="AE9" s="126" t="str">
        <f>IFERROR(LARGE((PROGRESS!BC21,PROGRESS!BH21),1)*2,"")</f>
        <v/>
      </c>
      <c r="AF9" s="253">
        <f t="shared" si="17"/>
        <v>5</v>
      </c>
      <c r="AG9" s="127" t="str">
        <f t="shared" si="18"/>
        <v/>
      </c>
      <c r="AH9" s="254" t="str">
        <f t="shared" si="19"/>
        <v/>
      </c>
      <c r="AI9" s="255" t="str">
        <f t="shared" si="20"/>
        <v/>
      </c>
      <c r="AJ9" s="128" t="str">
        <f t="shared" si="21"/>
        <v/>
      </c>
      <c r="AK9" s="256" t="str">
        <f t="shared" si="22"/>
        <v/>
      </c>
      <c r="AL9" s="245"/>
      <c r="AM9" s="89" t="str">
        <f>IFERROR(VLOOKUP(DATASHEET!AJ7,lookup,2,FALSE),"")</f>
        <v/>
      </c>
      <c r="AN9" s="90" t="str">
        <f>IFERROR(VLOOKUP(DATASHEET!AR7,lookup,2,FALSE),"")</f>
        <v/>
      </c>
      <c r="AO9" s="106" t="str">
        <f>IFERROR(VLOOKUP(DATASHEET!DH7,lookup,2,FALSE),"")</f>
        <v/>
      </c>
      <c r="AP9" s="106" t="str">
        <f>IFERROR(VLOOKUP(DATASHEET!DT7,lookup,2,FALSE),"")</f>
        <v/>
      </c>
      <c r="AQ9" s="106" t="str">
        <f t="shared" si="23"/>
        <v/>
      </c>
      <c r="AR9" s="91" t="str">
        <f>IFERROR(IFERROR(VLOOKUP(DATASHEET!AZ7,lookup,2,FALSE),VLOOKUP($A9,PRIORVALUES!$A$3:$U$245,8,FALSE)),"")</f>
        <v/>
      </c>
      <c r="AS9" s="100" t="str">
        <f>IFERROR(VLOOKUP(DATASHEET!BX7,lookup,2,FALSE),"")</f>
        <v/>
      </c>
      <c r="AT9" s="257" t="str">
        <f>IFERROR(VLOOKUP(DATASHEET!DX7,lookup,2,FALSE),"")</f>
        <v/>
      </c>
      <c r="AU9" s="92">
        <f>IFERROR(IFERROR(VLOOKUP(DATASHEET!CB7,lookup,2,FALSE),VLOOKUP($A9,PRIORVALUES!$A$3:$U$245,10,FALSE)),"")</f>
        <v>5</v>
      </c>
      <c r="AV9" s="92" t="str">
        <f>IFERROR(IFERROR(VLOOKUP(DATASHEET!CJ7,lookup,2,FALSE),VLOOKUP($A9,PRIORVALUES!$A$3:$U$245,12,FALSE)),"")</f>
        <v/>
      </c>
      <c r="AW9" s="93"/>
      <c r="AX9" s="96" t="str">
        <f>IFERROR(IFERROR(VLOOKUP(DATASHEET!AF7,lookup,2,FALSE),VLOOKUP($A9,PRIORVALUES!$A$3:$U$245,5,FALSE)),"")</f>
        <v/>
      </c>
      <c r="AY9" s="97" t="str">
        <f>IFERROR(IFERROR(VLOOKUP(DATASHEET!CV7,lookup,2,FALSE),VLOOKUP($A9,PRIORVALUES!$A$3:$U$245,6,FALSE)),"")</f>
        <v/>
      </c>
      <c r="AZ9" s="104" t="str">
        <f>IFERROR(SMALL((PROGRESS!BC21,PROGRESS!BH21),1),"")</f>
        <v/>
      </c>
      <c r="BA9" s="104" t="str">
        <f>IFERROR(IFERROR(VLOOKUP(DATASHEET!CR7,lookup,2,FALSE),VLOOKUP($A9,PRIORVALUES!$A$3:$U$245,13,FALSE)),"")</f>
        <v/>
      </c>
      <c r="BB9" s="104" t="str">
        <f>IFERROR(IFERROR(VLOOKUP(DATASHEET!DD7,lookup,2,FALSE),VLOOKUP($A9,PRIORVALUES!$A$3:$U$245,14,FALSE)),"")</f>
        <v/>
      </c>
      <c r="BC9" s="118" t="str">
        <f>IFERROR(VLOOKUP(DATASHEET!DP7,lookup,2,FALSE),"")</f>
        <v/>
      </c>
      <c r="BD9" s="122" t="str">
        <f>IFERROR(IFERROR(VLOOKUP(DATASHEET!AN7,lookup,2,FALSE),VLOOKUP($A9,PRIORVALUES!$A$3:$U$245,7,FALSE)),"")</f>
        <v/>
      </c>
      <c r="BE9" s="120" t="str">
        <f>IFERROR(IFERROR(VLOOKUP(DATASHEET!AV7,lookup,2,FALSE),VLOOKUP($A9,PRIORVALUES!$A$3:$U$245,16,FALSE)),"")</f>
        <v/>
      </c>
      <c r="BF9" s="586" t="str">
        <f>IFERROR(IFERROR(VLOOKUP(DATASHEET!CF7,lookup,2,FALSE),VLOOKUP($A9,PRIORVALUES!$A$3:$U$245,11,FALSE)),"")</f>
        <v/>
      </c>
      <c r="BG9" s="104" t="str">
        <f>IFERROR(VLOOKUP(DATASHEET!BD7,lookup,2,FALSE),"")</f>
        <v/>
      </c>
      <c r="BH9" s="99" t="str">
        <f>IFERROR(IFERROR(VLOOKUP(DATASHEET!BP7,lookup,2,FALSE),VLOOKUP($A9,PRIORVALUES!$A$3:$U$245,9,FALSE)),"")</f>
        <v/>
      </c>
      <c r="BI9" s="99" t="str">
        <f>IFERROR(IFERROR(VLOOKUP(DATASHEET!DL7,lookup,2,FALSE),VLOOKUP($A9,PRIORVALUES!$A$3:$U$245,15,FALSE)),"")</f>
        <v/>
      </c>
      <c r="BJ9" s="108" t="str">
        <f t="shared" si="24"/>
        <v/>
      </c>
      <c r="BK9" s="108" t="str">
        <f t="shared" si="25"/>
        <v/>
      </c>
      <c r="BL9" s="125" t="str">
        <f t="shared" si="26"/>
        <v/>
      </c>
      <c r="BM9" s="205"/>
    </row>
    <row r="10" spans="1:65" ht="27.75" customHeight="1" x14ac:dyDescent="0.25">
      <c r="A10" s="246" t="str">
        <f>DATASHEET!B8</f>
        <v>ALI, Amree</v>
      </c>
      <c r="B10" s="113" t="str">
        <f>DATASHEET!C8</f>
        <v>11KKN</v>
      </c>
      <c r="C10" s="113" t="str">
        <f>DATASHEET!D8</f>
        <v>F</v>
      </c>
      <c r="D10" s="113" t="str">
        <f>DATASHEET!J8</f>
        <v>N</v>
      </c>
      <c r="E10" s="113" t="str">
        <f>DATASHEET!E8</f>
        <v>Y</v>
      </c>
      <c r="F10" s="113" t="str">
        <f>DATASHEET!F8</f>
        <v>Pakistani</v>
      </c>
      <c r="G10" s="113" t="str">
        <f>DATASHEET!H8</f>
        <v>Y</v>
      </c>
      <c r="H10" s="113" t="str">
        <f>DATASHEET!I8</f>
        <v>N</v>
      </c>
      <c r="I10" s="113" t="str">
        <f>DATASHEET!M8</f>
        <v>M</v>
      </c>
      <c r="J10" s="114" t="str">
        <f>DATASHEET!L8</f>
        <v>6-7</v>
      </c>
      <c r="K10" s="419">
        <f>IFERROR(PROGRESS!O22,"")</f>
        <v>56.563876999999998</v>
      </c>
      <c r="L10" s="235">
        <f t="shared" si="1"/>
        <v>4</v>
      </c>
      <c r="M10" s="152">
        <f t="shared" si="2"/>
        <v>-5.2563876999999994</v>
      </c>
      <c r="N10" s="237"/>
      <c r="O10" s="417">
        <f t="shared" si="3"/>
        <v>11.3127754</v>
      </c>
      <c r="P10" s="248" t="str">
        <f t="shared" si="4"/>
        <v/>
      </c>
      <c r="Q10" s="249" t="str">
        <f t="shared" si="5"/>
        <v/>
      </c>
      <c r="R10" s="417">
        <f t="shared" si="6"/>
        <v>11.3127754</v>
      </c>
      <c r="S10" s="248" t="str">
        <f t="shared" si="7"/>
        <v/>
      </c>
      <c r="T10" s="250" t="str">
        <f t="shared" si="8"/>
        <v/>
      </c>
      <c r="U10" s="247">
        <f t="shared" si="9"/>
        <v>16.969163099999999</v>
      </c>
      <c r="V10" s="248">
        <f t="shared" si="10"/>
        <v>4</v>
      </c>
      <c r="W10" s="251">
        <f t="shared" si="11"/>
        <v>-4.3230543666666668</v>
      </c>
      <c r="X10" s="252">
        <f t="shared" si="12"/>
        <v>2</v>
      </c>
      <c r="Y10" s="247">
        <f t="shared" si="13"/>
        <v>16.969163099999999</v>
      </c>
      <c r="Z10" s="248">
        <f t="shared" si="14"/>
        <v>0</v>
      </c>
      <c r="AA10" s="251">
        <f t="shared" si="15"/>
        <v>-5.6563876999999998</v>
      </c>
      <c r="AB10" s="252">
        <f t="shared" si="16"/>
        <v>3</v>
      </c>
      <c r="AC10" s="244"/>
      <c r="AD10" s="102" t="str">
        <f>IFERROR(VLOOKUP(DATASHEET!CN8,lookup,2,FALSE)*2,"")</f>
        <v/>
      </c>
      <c r="AE10" s="126" t="str">
        <f>IFERROR(LARGE((PROGRESS!BC22,PROGRESS!BH22),1)*2,"")</f>
        <v/>
      </c>
      <c r="AF10" s="253">
        <f t="shared" si="17"/>
        <v>4</v>
      </c>
      <c r="AG10" s="127" t="str">
        <f t="shared" si="18"/>
        <v/>
      </c>
      <c r="AH10" s="254" t="str">
        <f t="shared" si="19"/>
        <v/>
      </c>
      <c r="AI10" s="255" t="str">
        <f t="shared" si="20"/>
        <v/>
      </c>
      <c r="AJ10" s="128" t="str">
        <f t="shared" si="21"/>
        <v/>
      </c>
      <c r="AK10" s="256" t="str">
        <f t="shared" si="22"/>
        <v/>
      </c>
      <c r="AL10" s="245"/>
      <c r="AM10" s="89" t="str">
        <f>IFERROR(VLOOKUP(DATASHEET!AJ8,lookup,2,FALSE),"")</f>
        <v/>
      </c>
      <c r="AN10" s="90" t="str">
        <f>IFERROR(VLOOKUP(DATASHEET!AR8,lookup,2,FALSE),"")</f>
        <v/>
      </c>
      <c r="AO10" s="106" t="str">
        <f>IFERROR(VLOOKUP(DATASHEET!DH8,lookup,2,FALSE),"")</f>
        <v/>
      </c>
      <c r="AP10" s="106" t="str">
        <f>IFERROR(VLOOKUP(DATASHEET!DT8,lookup,2,FALSE),"")</f>
        <v/>
      </c>
      <c r="AQ10" s="106" t="str">
        <f t="shared" si="23"/>
        <v/>
      </c>
      <c r="AR10" s="91" t="str">
        <f>IFERROR(IFERROR(VLOOKUP(DATASHEET!AZ8,lookup,2,FALSE),VLOOKUP($A10,PRIORVALUES!$A$3:$U$245,8,FALSE)),"")</f>
        <v/>
      </c>
      <c r="AS10" s="100" t="str">
        <f>IFERROR(VLOOKUP(DATASHEET!BX8,lookup,2,FALSE),"")</f>
        <v/>
      </c>
      <c r="AT10" s="257" t="str">
        <f>IFERROR(VLOOKUP(DATASHEET!DX8,lookup,2,FALSE),"")</f>
        <v/>
      </c>
      <c r="AU10" s="92">
        <f>IFERROR(IFERROR(VLOOKUP(DATASHEET!CB8,lookup,2,FALSE),VLOOKUP($A10,PRIORVALUES!$A$3:$U$245,10,FALSE)),"")</f>
        <v>4</v>
      </c>
      <c r="AV10" s="92" t="str">
        <f>IFERROR(IFERROR(VLOOKUP(DATASHEET!CJ8,lookup,2,FALSE),VLOOKUP($A10,PRIORVALUES!$A$3:$U$245,12,FALSE)),"")</f>
        <v/>
      </c>
      <c r="AW10" s="93"/>
      <c r="AX10" s="96" t="str">
        <f>IFERROR(IFERROR(VLOOKUP(DATASHEET!AF8,lookup,2,FALSE),VLOOKUP($A10,PRIORVALUES!$A$3:$U$245,5,FALSE)),"")</f>
        <v/>
      </c>
      <c r="AY10" s="97" t="str">
        <f>IFERROR(IFERROR(VLOOKUP(DATASHEET!CV8,lookup,2,FALSE),VLOOKUP($A10,PRIORVALUES!$A$3:$U$245,6,FALSE)),"")</f>
        <v/>
      </c>
      <c r="AZ10" s="104" t="str">
        <f>IFERROR(SMALL((PROGRESS!BC22,PROGRESS!BH22),1),"")</f>
        <v/>
      </c>
      <c r="BA10" s="104" t="str">
        <f>IFERROR(IFERROR(VLOOKUP(DATASHEET!CR8,lookup,2,FALSE),VLOOKUP($A10,PRIORVALUES!$A$3:$U$245,13,FALSE)),"")</f>
        <v/>
      </c>
      <c r="BB10" s="104" t="str">
        <f>IFERROR(IFERROR(VLOOKUP(DATASHEET!DD8,lookup,2,FALSE),VLOOKUP($A10,PRIORVALUES!$A$3:$U$245,14,FALSE)),"")</f>
        <v/>
      </c>
      <c r="BC10" s="118" t="str">
        <f>IFERROR(VLOOKUP(DATASHEET!DP8,lookup,2,FALSE),"")</f>
        <v/>
      </c>
      <c r="BD10" s="122" t="str">
        <f>IFERROR(IFERROR(VLOOKUP(DATASHEET!AN8,lookup,2,FALSE),VLOOKUP($A10,PRIORVALUES!$A$3:$U$245,7,FALSE)),"")</f>
        <v/>
      </c>
      <c r="BE10" s="120" t="str">
        <f>IFERROR(IFERROR(VLOOKUP(DATASHEET!AV8,lookup,2,FALSE),VLOOKUP($A10,PRIORVALUES!$A$3:$U$245,16,FALSE)),"")</f>
        <v/>
      </c>
      <c r="BF10" s="586" t="str">
        <f>IFERROR(IFERROR(VLOOKUP(DATASHEET!CF8,lookup,2,FALSE),VLOOKUP($A10,PRIORVALUES!$A$3:$U$245,11,FALSE)),"")</f>
        <v/>
      </c>
      <c r="BG10" s="104" t="str">
        <f>IFERROR(VLOOKUP(DATASHEET!BD8,lookup,2,FALSE),"")</f>
        <v/>
      </c>
      <c r="BH10" s="99" t="str">
        <f>IFERROR(IFERROR(VLOOKUP(DATASHEET!BP8,lookup,2,FALSE),VLOOKUP($A10,PRIORVALUES!$A$3:$U$245,9,FALSE)),"")</f>
        <v/>
      </c>
      <c r="BI10" s="99" t="str">
        <f>IFERROR(IFERROR(VLOOKUP(DATASHEET!DL8,lookup,2,FALSE),VLOOKUP($A10,PRIORVALUES!$A$3:$U$245,15,FALSE)),"")</f>
        <v/>
      </c>
      <c r="BJ10" s="108" t="str">
        <f t="shared" si="24"/>
        <v/>
      </c>
      <c r="BK10" s="108" t="str">
        <f t="shared" si="25"/>
        <v/>
      </c>
      <c r="BL10" s="125" t="str">
        <f t="shared" si="26"/>
        <v/>
      </c>
      <c r="BM10" s="205"/>
    </row>
    <row r="11" spans="1:65" ht="27.75" customHeight="1" x14ac:dyDescent="0.25">
      <c r="A11" s="246" t="str">
        <f>DATASHEET!B9</f>
        <v>ALIMAHMOODI, Aria</v>
      </c>
      <c r="B11" s="113" t="str">
        <f>DATASHEET!C9</f>
        <v>11SPI</v>
      </c>
      <c r="C11" s="113" t="str">
        <f>DATASHEET!D9</f>
        <v>M</v>
      </c>
      <c r="D11" s="113" t="str">
        <f>DATASHEET!J9</f>
        <v>N</v>
      </c>
      <c r="E11" s="113" t="str">
        <f>DATASHEET!E9</f>
        <v>N</v>
      </c>
      <c r="F11" s="113" t="str">
        <f>DATASHEET!F9</f>
        <v>Iranian</v>
      </c>
      <c r="G11" s="113" t="str">
        <f>DATASHEET!H9</f>
        <v>N</v>
      </c>
      <c r="H11" s="113" t="str">
        <f>DATASHEET!I9</f>
        <v>N</v>
      </c>
      <c r="I11" s="113" t="str">
        <f>DATASHEET!M9</f>
        <v/>
      </c>
      <c r="J11" s="114" t="str">
        <f>DATASHEET!L9</f>
        <v/>
      </c>
      <c r="K11" s="419" t="str">
        <f>IFERROR(PROGRESS!O23,"")</f>
        <v/>
      </c>
      <c r="L11" s="235" t="str">
        <f t="shared" si="1"/>
        <v/>
      </c>
      <c r="M11" s="152" t="str">
        <f t="shared" si="2"/>
        <v/>
      </c>
      <c r="N11" s="237"/>
      <c r="O11" s="417" t="str">
        <f t="shared" si="3"/>
        <v/>
      </c>
      <c r="P11" s="248" t="str">
        <f t="shared" si="4"/>
        <v/>
      </c>
      <c r="Q11" s="249" t="str">
        <f t="shared" si="5"/>
        <v/>
      </c>
      <c r="R11" s="417" t="str">
        <f t="shared" si="6"/>
        <v/>
      </c>
      <c r="S11" s="248" t="str">
        <f t="shared" si="7"/>
        <v/>
      </c>
      <c r="T11" s="250" t="str">
        <f t="shared" si="8"/>
        <v/>
      </c>
      <c r="U11" s="247" t="str">
        <f t="shared" si="9"/>
        <v/>
      </c>
      <c r="V11" s="248">
        <f t="shared" si="10"/>
        <v>0</v>
      </c>
      <c r="W11" s="251" t="str">
        <f t="shared" si="11"/>
        <v/>
      </c>
      <c r="X11" s="252">
        <f t="shared" si="12"/>
        <v>3</v>
      </c>
      <c r="Y11" s="247" t="str">
        <f t="shared" si="13"/>
        <v/>
      </c>
      <c r="Z11" s="248">
        <f t="shared" si="14"/>
        <v>0</v>
      </c>
      <c r="AA11" s="251" t="str">
        <f t="shared" si="15"/>
        <v/>
      </c>
      <c r="AB11" s="252">
        <f t="shared" si="16"/>
        <v>3</v>
      </c>
      <c r="AC11" s="244"/>
      <c r="AD11" s="102" t="str">
        <f>IFERROR(VLOOKUP(DATASHEET!CN9,lookup,2,FALSE)*2,"")</f>
        <v/>
      </c>
      <c r="AE11" s="126" t="str">
        <f>IFERROR(LARGE((PROGRESS!BC23,PROGRESS!BH23),1)*2,"")</f>
        <v/>
      </c>
      <c r="AF11" s="253" t="str">
        <f t="shared" si="17"/>
        <v/>
      </c>
      <c r="AG11" s="127" t="str">
        <f t="shared" si="18"/>
        <v/>
      </c>
      <c r="AH11" s="254" t="str">
        <f t="shared" si="19"/>
        <v/>
      </c>
      <c r="AI11" s="255" t="str">
        <f t="shared" si="20"/>
        <v/>
      </c>
      <c r="AJ11" s="128" t="str">
        <f t="shared" si="21"/>
        <v/>
      </c>
      <c r="AK11" s="256" t="str">
        <f t="shared" si="22"/>
        <v/>
      </c>
      <c r="AL11" s="245"/>
      <c r="AM11" s="89" t="str">
        <f>IFERROR(VLOOKUP(DATASHEET!AJ9,lookup,2,FALSE),"")</f>
        <v/>
      </c>
      <c r="AN11" s="90" t="str">
        <f>IFERROR(VLOOKUP(DATASHEET!AR9,lookup,2,FALSE),"")</f>
        <v/>
      </c>
      <c r="AO11" s="106" t="str">
        <f>IFERROR(VLOOKUP(DATASHEET!DH9,lookup,2,FALSE),"")</f>
        <v/>
      </c>
      <c r="AP11" s="106" t="str">
        <f>IFERROR(VLOOKUP(DATASHEET!DT9,lookup,2,FALSE),"")</f>
        <v/>
      </c>
      <c r="AQ11" s="106" t="str">
        <f t="shared" si="23"/>
        <v/>
      </c>
      <c r="AR11" s="91" t="str">
        <f>IFERROR(IFERROR(VLOOKUP(DATASHEET!AZ9,lookup,2,FALSE),VLOOKUP($A11,PRIORVALUES!$A$3:$U$245,8,FALSE)),"")</f>
        <v/>
      </c>
      <c r="AS11" s="100" t="str">
        <f>IFERROR(VLOOKUP(DATASHEET!BX9,lookup,2,FALSE),"")</f>
        <v/>
      </c>
      <c r="AT11" s="257" t="str">
        <f>IFERROR(VLOOKUP(DATASHEET!DX9,lookup,2,FALSE),"")</f>
        <v/>
      </c>
      <c r="AU11" s="92" t="str">
        <f>IFERROR(IFERROR(VLOOKUP(DATASHEET!CB9,lookup,2,FALSE),VLOOKUP($A11,PRIORVALUES!$A$3:$U$245,10,FALSE)),"")</f>
        <v/>
      </c>
      <c r="AV11" s="92" t="str">
        <f>IFERROR(IFERROR(VLOOKUP(DATASHEET!CJ9,lookup,2,FALSE),VLOOKUP($A11,PRIORVALUES!$A$3:$U$245,12,FALSE)),"")</f>
        <v/>
      </c>
      <c r="AW11" s="93"/>
      <c r="AX11" s="96" t="str">
        <f>IFERROR(IFERROR(VLOOKUP(DATASHEET!AF9,lookup,2,FALSE),VLOOKUP($A11,PRIORVALUES!$A$3:$U$245,5,FALSE)),"")</f>
        <v/>
      </c>
      <c r="AY11" s="97" t="str">
        <f>IFERROR(IFERROR(VLOOKUP(DATASHEET!CV9,lookup,2,FALSE),VLOOKUP($A11,PRIORVALUES!$A$3:$U$245,6,FALSE)),"")</f>
        <v/>
      </c>
      <c r="AZ11" s="104" t="str">
        <f>IFERROR(SMALL((PROGRESS!BC23,PROGRESS!BH23),1),"")</f>
        <v/>
      </c>
      <c r="BA11" s="104" t="str">
        <f>IFERROR(IFERROR(VLOOKUP(DATASHEET!CR9,lookup,2,FALSE),VLOOKUP($A11,PRIORVALUES!$A$3:$U$245,13,FALSE)),"")</f>
        <v/>
      </c>
      <c r="BB11" s="104" t="str">
        <f>IFERROR(IFERROR(VLOOKUP(DATASHEET!DD9,lookup,2,FALSE),VLOOKUP($A11,PRIORVALUES!$A$3:$U$245,14,FALSE)),"")</f>
        <v/>
      </c>
      <c r="BC11" s="118" t="str">
        <f>IFERROR(VLOOKUP(DATASHEET!DP9,lookup,2,FALSE),"")</f>
        <v/>
      </c>
      <c r="BD11" s="122" t="str">
        <f>IFERROR(IFERROR(VLOOKUP(DATASHEET!AN9,lookup,2,FALSE),VLOOKUP($A11,PRIORVALUES!$A$3:$U$245,7,FALSE)),"")</f>
        <v/>
      </c>
      <c r="BE11" s="120" t="str">
        <f>IFERROR(IFERROR(VLOOKUP(DATASHEET!AV9,lookup,2,FALSE),VLOOKUP($A11,PRIORVALUES!$A$3:$U$245,16,FALSE)),"")</f>
        <v/>
      </c>
      <c r="BF11" s="586" t="str">
        <f>IFERROR(IFERROR(VLOOKUP(DATASHEET!CF9,lookup,2,FALSE),VLOOKUP($A11,PRIORVALUES!$A$3:$U$245,11,FALSE)),"")</f>
        <v/>
      </c>
      <c r="BG11" s="104" t="str">
        <f>IFERROR(VLOOKUP(DATASHEET!BD9,lookup,2,FALSE),"")</f>
        <v/>
      </c>
      <c r="BH11" s="99" t="str">
        <f>IFERROR(IFERROR(VLOOKUP(DATASHEET!BP9,lookup,2,FALSE),VLOOKUP($A11,PRIORVALUES!$A$3:$U$245,9,FALSE)),"")</f>
        <v/>
      </c>
      <c r="BI11" s="99" t="str">
        <f>IFERROR(IFERROR(VLOOKUP(DATASHEET!DL9,lookup,2,FALSE),VLOOKUP($A11,PRIORVALUES!$A$3:$U$245,15,FALSE)),"")</f>
        <v/>
      </c>
      <c r="BJ11" s="108" t="str">
        <f t="shared" si="24"/>
        <v/>
      </c>
      <c r="BK11" s="108" t="str">
        <f t="shared" si="25"/>
        <v/>
      </c>
      <c r="BL11" s="125" t="str">
        <f t="shared" si="26"/>
        <v/>
      </c>
      <c r="BM11" s="205"/>
    </row>
    <row r="12" spans="1:65" ht="27.75" customHeight="1" x14ac:dyDescent="0.25">
      <c r="A12" s="246" t="str">
        <f>DATASHEET!B10</f>
        <v>ALLEN, Sofia</v>
      </c>
      <c r="B12" s="113" t="str">
        <f>DATASHEET!C10</f>
        <v>11SPI</v>
      </c>
      <c r="C12" s="113" t="str">
        <f>DATASHEET!D10</f>
        <v>F</v>
      </c>
      <c r="D12" s="113" t="str">
        <f>DATASHEET!J10</f>
        <v>N</v>
      </c>
      <c r="E12" s="113" t="str">
        <f>DATASHEET!E10</f>
        <v>N</v>
      </c>
      <c r="F12" s="113" t="str">
        <f>DATASHEET!F10</f>
        <v>White - British</v>
      </c>
      <c r="G12" s="113" t="str">
        <f>DATASHEET!H10</f>
        <v>N</v>
      </c>
      <c r="H12" s="113" t="str">
        <f>DATASHEET!I10</f>
        <v>N</v>
      </c>
      <c r="I12" s="113" t="str">
        <f>DATASHEET!M10</f>
        <v>M</v>
      </c>
      <c r="J12" s="114" t="str">
        <f>DATASHEET!L10</f>
        <v>6-7</v>
      </c>
      <c r="K12" s="419">
        <f>IFERROR(PROGRESS!O24,"")</f>
        <v>59.353448</v>
      </c>
      <c r="L12" s="235">
        <f t="shared" si="1"/>
        <v>4</v>
      </c>
      <c r="M12" s="152">
        <f t="shared" si="2"/>
        <v>-5.5353447999999998</v>
      </c>
      <c r="N12" s="237"/>
      <c r="O12" s="417">
        <f t="shared" si="3"/>
        <v>11.8706896</v>
      </c>
      <c r="P12" s="248" t="str">
        <f t="shared" si="4"/>
        <v/>
      </c>
      <c r="Q12" s="249" t="str">
        <f t="shared" si="5"/>
        <v/>
      </c>
      <c r="R12" s="417">
        <f t="shared" si="6"/>
        <v>11.8706896</v>
      </c>
      <c r="S12" s="248" t="str">
        <f t="shared" si="7"/>
        <v/>
      </c>
      <c r="T12" s="250" t="str">
        <f t="shared" si="8"/>
        <v/>
      </c>
      <c r="U12" s="247">
        <f t="shared" si="9"/>
        <v>17.806034400000001</v>
      </c>
      <c r="V12" s="248">
        <f t="shared" si="10"/>
        <v>0</v>
      </c>
      <c r="W12" s="251">
        <f t="shared" si="11"/>
        <v>-5.9353448000000002</v>
      </c>
      <c r="X12" s="252">
        <f t="shared" si="12"/>
        <v>3</v>
      </c>
      <c r="Y12" s="247">
        <f t="shared" si="13"/>
        <v>17.806034400000001</v>
      </c>
      <c r="Z12" s="248">
        <f t="shared" si="14"/>
        <v>4</v>
      </c>
      <c r="AA12" s="251">
        <f t="shared" si="15"/>
        <v>-4.6020114666666672</v>
      </c>
      <c r="AB12" s="252">
        <f t="shared" si="16"/>
        <v>2</v>
      </c>
      <c r="AC12" s="244"/>
      <c r="AD12" s="102" t="str">
        <f>IFERROR(VLOOKUP(DATASHEET!CN10,lookup,2,FALSE)*2,"")</f>
        <v/>
      </c>
      <c r="AE12" s="126" t="str">
        <f>IFERROR(LARGE((PROGRESS!BC24,PROGRESS!BH24),1)*2,"")</f>
        <v/>
      </c>
      <c r="AF12" s="253" t="str">
        <f t="shared" si="17"/>
        <v/>
      </c>
      <c r="AG12" s="127" t="str">
        <f t="shared" si="18"/>
        <v/>
      </c>
      <c r="AH12" s="254" t="str">
        <f t="shared" si="19"/>
        <v/>
      </c>
      <c r="AI12" s="255">
        <f t="shared" si="20"/>
        <v>4</v>
      </c>
      <c r="AJ12" s="128" t="str">
        <f t="shared" si="21"/>
        <v/>
      </c>
      <c r="AK12" s="256" t="str">
        <f t="shared" si="22"/>
        <v/>
      </c>
      <c r="AL12" s="245"/>
      <c r="AM12" s="89" t="str">
        <f>IFERROR(VLOOKUP(DATASHEET!AJ10,lookup,2,FALSE),"")</f>
        <v/>
      </c>
      <c r="AN12" s="90" t="str">
        <f>IFERROR(VLOOKUP(DATASHEET!AR10,lookup,2,FALSE),"")</f>
        <v/>
      </c>
      <c r="AO12" s="106" t="str">
        <f>IFERROR(VLOOKUP(DATASHEET!DH10,lookup,2,FALSE),"")</f>
        <v/>
      </c>
      <c r="AP12" s="106" t="str">
        <f>IFERROR(VLOOKUP(DATASHEET!DT10,lookup,2,FALSE),"")</f>
        <v/>
      </c>
      <c r="AQ12" s="106" t="str">
        <f t="shared" si="23"/>
        <v/>
      </c>
      <c r="AR12" s="91" t="str">
        <f>IFERROR(IFERROR(VLOOKUP(DATASHEET!AZ10,lookup,2,FALSE),VLOOKUP($A12,PRIORVALUES!$A$3:$U$245,8,FALSE)),"")</f>
        <v/>
      </c>
      <c r="AS12" s="100" t="str">
        <f>IFERROR(VLOOKUP(DATASHEET!BX10,lookup,2,FALSE),"")</f>
        <v/>
      </c>
      <c r="AT12" s="257" t="str">
        <f>IFERROR(VLOOKUP(DATASHEET!DX10,lookup,2,FALSE),"")</f>
        <v/>
      </c>
      <c r="AU12" s="92" t="str">
        <f>IFERROR(IFERROR(VLOOKUP(DATASHEET!CB10,lookup,2,FALSE),VLOOKUP($A12,PRIORVALUES!$A$3:$U$245,10,FALSE)),"")</f>
        <v/>
      </c>
      <c r="AV12" s="92" t="str">
        <f>IFERROR(IFERROR(VLOOKUP(DATASHEET!CJ10,lookup,2,FALSE),VLOOKUP($A12,PRIORVALUES!$A$3:$U$245,12,FALSE)),"")</f>
        <v/>
      </c>
      <c r="AW12" s="93"/>
      <c r="AX12" s="96">
        <f>IFERROR(IFERROR(VLOOKUP(DATASHEET!AF10,lookup,2,FALSE),VLOOKUP($A12,PRIORVALUES!$A$3:$U$245,5,FALSE)),"")</f>
        <v>4</v>
      </c>
      <c r="AY12" s="97" t="str">
        <f>IFERROR(IFERROR(VLOOKUP(DATASHEET!CV10,lookup,2,FALSE),VLOOKUP($A12,PRIORVALUES!$A$3:$U$245,6,FALSE)),"")</f>
        <v/>
      </c>
      <c r="AZ12" s="104" t="str">
        <f>IFERROR(SMALL((PROGRESS!BC24,PROGRESS!BH24),1),"")</f>
        <v/>
      </c>
      <c r="BA12" s="104" t="str">
        <f>IFERROR(IFERROR(VLOOKUP(DATASHEET!CR10,lookup,2,FALSE),VLOOKUP($A12,PRIORVALUES!$A$3:$U$245,13,FALSE)),"")</f>
        <v/>
      </c>
      <c r="BB12" s="104" t="str">
        <f>IFERROR(IFERROR(VLOOKUP(DATASHEET!DD10,lookup,2,FALSE),VLOOKUP($A12,PRIORVALUES!$A$3:$U$245,14,FALSE)),"")</f>
        <v/>
      </c>
      <c r="BC12" s="118" t="str">
        <f>IFERROR(VLOOKUP(DATASHEET!DP10,lookup,2,FALSE),"")</f>
        <v/>
      </c>
      <c r="BD12" s="122" t="str">
        <f>IFERROR(IFERROR(VLOOKUP(DATASHEET!AN10,lookup,2,FALSE),VLOOKUP($A12,PRIORVALUES!$A$3:$U$245,7,FALSE)),"")</f>
        <v/>
      </c>
      <c r="BE12" s="120" t="str">
        <f>IFERROR(IFERROR(VLOOKUP(DATASHEET!AV10,lookup,2,FALSE),VLOOKUP($A12,PRIORVALUES!$A$3:$U$245,16,FALSE)),"")</f>
        <v/>
      </c>
      <c r="BF12" s="586" t="str">
        <f>IFERROR(IFERROR(VLOOKUP(DATASHEET!CF10,lookup,2,FALSE),VLOOKUP($A12,PRIORVALUES!$A$3:$U$245,11,FALSE)),"")</f>
        <v/>
      </c>
      <c r="BG12" s="104" t="str">
        <f>IFERROR(VLOOKUP(DATASHEET!BD10,lookup,2,FALSE),"")</f>
        <v/>
      </c>
      <c r="BH12" s="99" t="str">
        <f>IFERROR(IFERROR(VLOOKUP(DATASHEET!BP10,lookup,2,FALSE),VLOOKUP($A12,PRIORVALUES!$A$3:$U$245,9,FALSE)),"")</f>
        <v/>
      </c>
      <c r="BI12" s="99" t="str">
        <f>IFERROR(IFERROR(VLOOKUP(DATASHEET!DL10,lookup,2,FALSE),VLOOKUP($A12,PRIORVALUES!$A$3:$U$245,15,FALSE)),"")</f>
        <v/>
      </c>
      <c r="BJ12" s="108" t="str">
        <f t="shared" si="24"/>
        <v/>
      </c>
      <c r="BK12" s="108" t="str">
        <f t="shared" si="25"/>
        <v/>
      </c>
      <c r="BL12" s="125" t="str">
        <f t="shared" si="26"/>
        <v/>
      </c>
      <c r="BM12" s="205"/>
    </row>
    <row r="13" spans="1:65" ht="27.75" customHeight="1" x14ac:dyDescent="0.25">
      <c r="A13" s="246" t="str">
        <f>DATASHEET!B11</f>
        <v>ALYAS, James</v>
      </c>
      <c r="B13" s="113" t="str">
        <f>DATASHEET!C11</f>
        <v>11SK</v>
      </c>
      <c r="C13" s="113" t="str">
        <f>DATASHEET!D11</f>
        <v>M</v>
      </c>
      <c r="D13" s="113" t="str">
        <f>DATASHEET!J11</f>
        <v>N</v>
      </c>
      <c r="E13" s="113" t="str">
        <f>DATASHEET!E11</f>
        <v>N</v>
      </c>
      <c r="F13" s="113" t="str">
        <f>DATASHEET!F11</f>
        <v>Any Other Asian Background</v>
      </c>
      <c r="G13" s="113" t="str">
        <f>DATASHEET!H11</f>
        <v>N</v>
      </c>
      <c r="H13" s="113" t="str">
        <f>DATASHEET!I11</f>
        <v>N</v>
      </c>
      <c r="I13" s="113" t="str">
        <f>DATASHEET!M11</f>
        <v>M</v>
      </c>
      <c r="J13" s="114" t="str">
        <f>DATASHEET!L11</f>
        <v>6-7</v>
      </c>
      <c r="K13" s="419">
        <f>IFERROR(PROGRESS!O25,"")</f>
        <v>56.563876999999998</v>
      </c>
      <c r="L13" s="235">
        <f t="shared" si="1"/>
        <v>5</v>
      </c>
      <c r="M13" s="152">
        <f t="shared" si="2"/>
        <v>-5.1563876999999998</v>
      </c>
      <c r="N13" s="237"/>
      <c r="O13" s="417">
        <f t="shared" si="3"/>
        <v>11.3127754</v>
      </c>
      <c r="P13" s="248" t="str">
        <f t="shared" si="4"/>
        <v/>
      </c>
      <c r="Q13" s="249" t="str">
        <f t="shared" si="5"/>
        <v/>
      </c>
      <c r="R13" s="417">
        <f t="shared" si="6"/>
        <v>11.3127754</v>
      </c>
      <c r="S13" s="248" t="str">
        <f t="shared" si="7"/>
        <v/>
      </c>
      <c r="T13" s="250" t="str">
        <f t="shared" si="8"/>
        <v/>
      </c>
      <c r="U13" s="247">
        <f t="shared" si="9"/>
        <v>16.969163099999999</v>
      </c>
      <c r="V13" s="248">
        <f t="shared" si="10"/>
        <v>5</v>
      </c>
      <c r="W13" s="251">
        <f t="shared" si="11"/>
        <v>-3.9897210333333333</v>
      </c>
      <c r="X13" s="252">
        <f t="shared" si="12"/>
        <v>2</v>
      </c>
      <c r="Y13" s="247">
        <f t="shared" si="13"/>
        <v>16.969163099999999</v>
      </c>
      <c r="Z13" s="248">
        <f t="shared" si="14"/>
        <v>0</v>
      </c>
      <c r="AA13" s="251">
        <f t="shared" si="15"/>
        <v>-5.6563876999999998</v>
      </c>
      <c r="AB13" s="252">
        <f t="shared" si="16"/>
        <v>3</v>
      </c>
      <c r="AC13" s="244"/>
      <c r="AD13" s="102" t="str">
        <f>IFERROR(VLOOKUP(DATASHEET!CN11,lookup,2,FALSE)*2,"")</f>
        <v/>
      </c>
      <c r="AE13" s="126" t="str">
        <f>IFERROR(LARGE((PROGRESS!BC25,PROGRESS!BH25),1)*2,"")</f>
        <v/>
      </c>
      <c r="AF13" s="253">
        <f t="shared" si="17"/>
        <v>5</v>
      </c>
      <c r="AG13" s="127" t="str">
        <f t="shared" si="18"/>
        <v/>
      </c>
      <c r="AH13" s="254" t="str">
        <f t="shared" si="19"/>
        <v/>
      </c>
      <c r="AI13" s="255" t="str">
        <f t="shared" si="20"/>
        <v/>
      </c>
      <c r="AJ13" s="128" t="str">
        <f t="shared" si="21"/>
        <v/>
      </c>
      <c r="AK13" s="256" t="str">
        <f t="shared" si="22"/>
        <v/>
      </c>
      <c r="AL13" s="245"/>
      <c r="AM13" s="89" t="str">
        <f>IFERROR(VLOOKUP(DATASHEET!AJ11,lookup,2,FALSE),"")</f>
        <v/>
      </c>
      <c r="AN13" s="90" t="str">
        <f>IFERROR(VLOOKUP(DATASHEET!AR11,lookup,2,FALSE),"")</f>
        <v/>
      </c>
      <c r="AO13" s="106" t="str">
        <f>IFERROR(VLOOKUP(DATASHEET!DH11,lookup,2,FALSE),"")</f>
        <v/>
      </c>
      <c r="AP13" s="106" t="str">
        <f>IFERROR(VLOOKUP(DATASHEET!DT11,lookup,2,FALSE),"")</f>
        <v/>
      </c>
      <c r="AQ13" s="106" t="str">
        <f t="shared" si="23"/>
        <v/>
      </c>
      <c r="AR13" s="91" t="str">
        <f>IFERROR(IFERROR(VLOOKUP(DATASHEET!AZ11,lookup,2,FALSE),VLOOKUP($A13,PRIORVALUES!$A$3:$U$245,8,FALSE)),"")</f>
        <v/>
      </c>
      <c r="AS13" s="100" t="str">
        <f>IFERROR(VLOOKUP(DATASHEET!BX11,lookup,2,FALSE),"")</f>
        <v/>
      </c>
      <c r="AT13" s="257" t="str">
        <f>IFERROR(VLOOKUP(DATASHEET!DX11,lookup,2,FALSE),"")</f>
        <v/>
      </c>
      <c r="AU13" s="92" t="str">
        <f>IFERROR(IFERROR(VLOOKUP(DATASHEET!CB11,lookup,2,FALSE),VLOOKUP($A13,PRIORVALUES!$A$3:$U$245,10,FALSE)),"")</f>
        <v/>
      </c>
      <c r="AV13" s="92">
        <f>IFERROR(IFERROR(VLOOKUP(DATASHEET!CJ11,lookup,2,FALSE),VLOOKUP($A13,PRIORVALUES!$A$3:$U$245,12,FALSE)),"")</f>
        <v>5</v>
      </c>
      <c r="AW13" s="93"/>
      <c r="AX13" s="96" t="str">
        <f>IFERROR(IFERROR(VLOOKUP(DATASHEET!AF11,lookup,2,FALSE),VLOOKUP($A13,PRIORVALUES!$A$3:$U$245,5,FALSE)),"")</f>
        <v/>
      </c>
      <c r="AY13" s="97" t="str">
        <f>IFERROR(IFERROR(VLOOKUP(DATASHEET!CV11,lookup,2,FALSE),VLOOKUP($A13,PRIORVALUES!$A$3:$U$245,6,FALSE)),"")</f>
        <v/>
      </c>
      <c r="AZ13" s="104" t="str">
        <f>IFERROR(SMALL((PROGRESS!BC25,PROGRESS!BH25),1),"")</f>
        <v/>
      </c>
      <c r="BA13" s="104" t="str">
        <f>IFERROR(IFERROR(VLOOKUP(DATASHEET!CR11,lookup,2,FALSE),VLOOKUP($A13,PRIORVALUES!$A$3:$U$245,13,FALSE)),"")</f>
        <v/>
      </c>
      <c r="BB13" s="104" t="str">
        <f>IFERROR(IFERROR(VLOOKUP(DATASHEET!DD11,lookup,2,FALSE),VLOOKUP($A13,PRIORVALUES!$A$3:$U$245,14,FALSE)),"")</f>
        <v/>
      </c>
      <c r="BC13" s="118" t="str">
        <f>IFERROR(VLOOKUP(DATASHEET!DP11,lookup,2,FALSE),"")</f>
        <v/>
      </c>
      <c r="BD13" s="122" t="str">
        <f>IFERROR(IFERROR(VLOOKUP(DATASHEET!AN11,lookup,2,FALSE),VLOOKUP($A13,PRIORVALUES!$A$3:$U$245,7,FALSE)),"")</f>
        <v/>
      </c>
      <c r="BE13" s="120" t="str">
        <f>IFERROR(IFERROR(VLOOKUP(DATASHEET!AV11,lookup,2,FALSE),VLOOKUP($A13,PRIORVALUES!$A$3:$U$245,16,FALSE)),"")</f>
        <v/>
      </c>
      <c r="BF13" s="586" t="str">
        <f>IFERROR(IFERROR(VLOOKUP(DATASHEET!CF11,lookup,2,FALSE),VLOOKUP($A13,PRIORVALUES!$A$3:$U$245,11,FALSE)),"")</f>
        <v/>
      </c>
      <c r="BG13" s="104" t="str">
        <f>IFERROR(VLOOKUP(DATASHEET!BD11,lookup,2,FALSE),"")</f>
        <v/>
      </c>
      <c r="BH13" s="99" t="str">
        <f>IFERROR(IFERROR(VLOOKUP(DATASHEET!BP11,lookup,2,FALSE),VLOOKUP($A13,PRIORVALUES!$A$3:$U$245,9,FALSE)),"")</f>
        <v/>
      </c>
      <c r="BI13" s="99" t="str">
        <f>IFERROR(IFERROR(VLOOKUP(DATASHEET!DL11,lookup,2,FALSE),VLOOKUP($A13,PRIORVALUES!$A$3:$U$245,15,FALSE)),"")</f>
        <v/>
      </c>
      <c r="BJ13" s="108" t="str">
        <f t="shared" si="24"/>
        <v/>
      </c>
      <c r="BK13" s="108" t="str">
        <f t="shared" si="25"/>
        <v/>
      </c>
      <c r="BL13" s="125" t="str">
        <f t="shared" si="26"/>
        <v/>
      </c>
      <c r="BM13" s="205"/>
    </row>
    <row r="14" spans="1:65" ht="27.75" customHeight="1" x14ac:dyDescent="0.25">
      <c r="A14" s="246" t="str">
        <f>DATASHEET!B12</f>
        <v>AMBOE, Brandon</v>
      </c>
      <c r="B14" s="113" t="str">
        <f>DATASHEET!C12</f>
        <v>11ZI</v>
      </c>
      <c r="C14" s="113" t="str">
        <f>DATASHEET!D12</f>
        <v>M</v>
      </c>
      <c r="D14" s="113" t="str">
        <f>DATASHEET!J12</f>
        <v>N</v>
      </c>
      <c r="E14" s="113" t="str">
        <f>DATASHEET!E12</f>
        <v>N</v>
      </c>
      <c r="F14" s="113" t="str">
        <f>DATASHEET!F12</f>
        <v>Other Black African</v>
      </c>
      <c r="G14" s="113" t="str">
        <f>DATASHEET!H12</f>
        <v>N</v>
      </c>
      <c r="H14" s="113" t="str">
        <f>DATASHEET!I12</f>
        <v>N</v>
      </c>
      <c r="I14" s="113" t="str">
        <f>DATASHEET!M12</f>
        <v>M</v>
      </c>
      <c r="J14" s="114" t="str">
        <f>DATASHEET!L12</f>
        <v>4-5</v>
      </c>
      <c r="K14" s="419">
        <f>IFERROR(PROGRESS!O26,"")</f>
        <v>38.909638999999999</v>
      </c>
      <c r="L14" s="235" t="str">
        <f t="shared" si="1"/>
        <v/>
      </c>
      <c r="M14" s="152" t="str">
        <f t="shared" si="2"/>
        <v/>
      </c>
      <c r="N14" s="237"/>
      <c r="O14" s="417">
        <f t="shared" si="3"/>
        <v>7.7819278000000001</v>
      </c>
      <c r="P14" s="248" t="str">
        <f t="shared" si="4"/>
        <v/>
      </c>
      <c r="Q14" s="249" t="str">
        <f t="shared" si="5"/>
        <v/>
      </c>
      <c r="R14" s="417">
        <f t="shared" si="6"/>
        <v>7.7819278000000001</v>
      </c>
      <c r="S14" s="248" t="str">
        <f t="shared" si="7"/>
        <v/>
      </c>
      <c r="T14" s="250" t="str">
        <f t="shared" si="8"/>
        <v/>
      </c>
      <c r="U14" s="247">
        <f t="shared" si="9"/>
        <v>11.672891700000001</v>
      </c>
      <c r="V14" s="248">
        <f t="shared" si="10"/>
        <v>0</v>
      </c>
      <c r="W14" s="251">
        <f t="shared" si="11"/>
        <v>-3.8909639000000005</v>
      </c>
      <c r="X14" s="252">
        <f t="shared" si="12"/>
        <v>3</v>
      </c>
      <c r="Y14" s="247">
        <f t="shared" si="13"/>
        <v>11.672891700000001</v>
      </c>
      <c r="Z14" s="248">
        <f t="shared" si="14"/>
        <v>0</v>
      </c>
      <c r="AA14" s="251">
        <f t="shared" si="15"/>
        <v>-3.8909639000000005</v>
      </c>
      <c r="AB14" s="252">
        <f t="shared" si="16"/>
        <v>3</v>
      </c>
      <c r="AC14" s="244"/>
      <c r="AD14" s="102" t="str">
        <f>IFERROR(VLOOKUP(DATASHEET!CN12,lookup,2,FALSE)*2,"")</f>
        <v/>
      </c>
      <c r="AE14" s="126" t="str">
        <f>IFERROR(LARGE((PROGRESS!BC26,PROGRESS!BH26),1)*2,"")</f>
        <v/>
      </c>
      <c r="AF14" s="253" t="str">
        <f t="shared" si="17"/>
        <v/>
      </c>
      <c r="AG14" s="127" t="str">
        <f t="shared" si="18"/>
        <v/>
      </c>
      <c r="AH14" s="254" t="str">
        <f t="shared" si="19"/>
        <v/>
      </c>
      <c r="AI14" s="255" t="str">
        <f t="shared" si="20"/>
        <v/>
      </c>
      <c r="AJ14" s="128" t="str">
        <f t="shared" si="21"/>
        <v/>
      </c>
      <c r="AK14" s="256" t="str">
        <f t="shared" si="22"/>
        <v/>
      </c>
      <c r="AL14" s="245"/>
      <c r="AM14" s="89" t="str">
        <f>IFERROR(VLOOKUP(DATASHEET!AJ12,lookup,2,FALSE),"")</f>
        <v/>
      </c>
      <c r="AN14" s="90" t="str">
        <f>IFERROR(VLOOKUP(DATASHEET!AR12,lookup,2,FALSE),"")</f>
        <v/>
      </c>
      <c r="AO14" s="106" t="str">
        <f>IFERROR(VLOOKUP(DATASHEET!DH12,lookup,2,FALSE),"")</f>
        <v/>
      </c>
      <c r="AP14" s="106" t="str">
        <f>IFERROR(VLOOKUP(DATASHEET!DT12,lookup,2,FALSE),"")</f>
        <v/>
      </c>
      <c r="AQ14" s="106" t="str">
        <f t="shared" si="23"/>
        <v/>
      </c>
      <c r="AR14" s="91" t="str">
        <f>IFERROR(IFERROR(VLOOKUP(DATASHEET!AZ12,lookup,2,FALSE),VLOOKUP($A14,PRIORVALUES!$A$3:$U$245,8,FALSE)),"")</f>
        <v/>
      </c>
      <c r="AS14" s="100" t="str">
        <f>IFERROR(VLOOKUP(DATASHEET!BX12,lookup,2,FALSE),"")</f>
        <v/>
      </c>
      <c r="AT14" s="257" t="str">
        <f>IFERROR(VLOOKUP(DATASHEET!DX12,lookup,2,FALSE),"")</f>
        <v/>
      </c>
      <c r="AU14" s="92" t="str">
        <f>IFERROR(IFERROR(VLOOKUP(DATASHEET!CB12,lookup,2,FALSE),VLOOKUP($A14,PRIORVALUES!$A$3:$U$245,10,FALSE)),"")</f>
        <v/>
      </c>
      <c r="AV14" s="92" t="str">
        <f>IFERROR(IFERROR(VLOOKUP(DATASHEET!CJ12,lookup,2,FALSE),VLOOKUP($A14,PRIORVALUES!$A$3:$U$245,12,FALSE)),"")</f>
        <v/>
      </c>
      <c r="AW14" s="93"/>
      <c r="AX14" s="96" t="str">
        <f>IFERROR(IFERROR(VLOOKUP(DATASHEET!AF12,lookup,2,FALSE),VLOOKUP($A14,PRIORVALUES!$A$3:$U$245,5,FALSE)),"")</f>
        <v/>
      </c>
      <c r="AY14" s="97" t="str">
        <f>IFERROR(IFERROR(VLOOKUP(DATASHEET!CV12,lookup,2,FALSE),VLOOKUP($A14,PRIORVALUES!$A$3:$U$245,6,FALSE)),"")</f>
        <v/>
      </c>
      <c r="AZ14" s="104" t="str">
        <f>IFERROR(SMALL((PROGRESS!BC26,PROGRESS!BH26),1),"")</f>
        <v/>
      </c>
      <c r="BA14" s="104" t="str">
        <f>IFERROR(IFERROR(VLOOKUP(DATASHEET!CR12,lookup,2,FALSE),VLOOKUP($A14,PRIORVALUES!$A$3:$U$245,13,FALSE)),"")</f>
        <v/>
      </c>
      <c r="BB14" s="104" t="str">
        <f>IFERROR(IFERROR(VLOOKUP(DATASHEET!DD12,lookup,2,FALSE),VLOOKUP($A14,PRIORVALUES!$A$3:$U$245,14,FALSE)),"")</f>
        <v/>
      </c>
      <c r="BC14" s="118" t="str">
        <f>IFERROR(VLOOKUP(DATASHEET!DP12,lookup,2,FALSE),"")</f>
        <v/>
      </c>
      <c r="BD14" s="122" t="str">
        <f>IFERROR(IFERROR(VLOOKUP(DATASHEET!AN12,lookup,2,FALSE),VLOOKUP($A14,PRIORVALUES!$A$3:$U$245,7,FALSE)),"")</f>
        <v/>
      </c>
      <c r="BE14" s="120" t="str">
        <f>IFERROR(IFERROR(VLOOKUP(DATASHEET!AV12,lookup,2,FALSE),VLOOKUP($A14,PRIORVALUES!$A$3:$U$245,16,FALSE)),"")</f>
        <v/>
      </c>
      <c r="BF14" s="586" t="str">
        <f>IFERROR(IFERROR(VLOOKUP(DATASHEET!CF12,lookup,2,FALSE),VLOOKUP($A14,PRIORVALUES!$A$3:$U$245,11,FALSE)),"")</f>
        <v/>
      </c>
      <c r="BG14" s="104" t="str">
        <f>IFERROR(VLOOKUP(DATASHEET!BD12,lookup,2,FALSE),"")</f>
        <v/>
      </c>
      <c r="BH14" s="99" t="str">
        <f>IFERROR(IFERROR(VLOOKUP(DATASHEET!BP12,lookup,2,FALSE),VLOOKUP($A14,PRIORVALUES!$A$3:$U$245,9,FALSE)),"")</f>
        <v/>
      </c>
      <c r="BI14" s="99" t="str">
        <f>IFERROR(IFERROR(VLOOKUP(DATASHEET!DL12,lookup,2,FALSE),VLOOKUP($A14,PRIORVALUES!$A$3:$U$245,15,FALSE)),"")</f>
        <v/>
      </c>
      <c r="BJ14" s="108" t="str">
        <f t="shared" si="24"/>
        <v/>
      </c>
      <c r="BK14" s="108" t="str">
        <f t="shared" si="25"/>
        <v/>
      </c>
      <c r="BL14" s="125" t="str">
        <f t="shared" si="26"/>
        <v/>
      </c>
      <c r="BM14" s="205"/>
    </row>
    <row r="15" spans="1:65" ht="27.75" customHeight="1" x14ac:dyDescent="0.25">
      <c r="A15" s="246" t="str">
        <f>DATASHEET!B13</f>
        <v>AMER, Elijah</v>
      </c>
      <c r="B15" s="113" t="str">
        <f>DATASHEET!C13</f>
        <v>11SDA</v>
      </c>
      <c r="C15" s="113" t="str">
        <f>DATASHEET!D13</f>
        <v>M</v>
      </c>
      <c r="D15" s="113" t="str">
        <f>DATASHEET!J13</f>
        <v>N</v>
      </c>
      <c r="E15" s="113" t="str">
        <f>DATASHEET!E13</f>
        <v>N</v>
      </c>
      <c r="F15" s="113" t="str">
        <f>DATASHEET!F13</f>
        <v>Pakistani</v>
      </c>
      <c r="G15" s="113" t="str">
        <f>DATASHEET!H13</f>
        <v>N</v>
      </c>
      <c r="H15" s="113" t="str">
        <f>DATASHEET!I13</f>
        <v>N</v>
      </c>
      <c r="I15" s="113" t="str">
        <f>DATASHEET!M13</f>
        <v>M</v>
      </c>
      <c r="J15" s="114" t="str">
        <f>DATASHEET!L13</f>
        <v>5-6</v>
      </c>
      <c r="K15" s="419">
        <f>IFERROR(PROGRESS!O27,"")</f>
        <v>50.927548999999999</v>
      </c>
      <c r="L15" s="235">
        <f t="shared" si="1"/>
        <v>3</v>
      </c>
      <c r="M15" s="152">
        <f t="shared" si="2"/>
        <v>-4.7927549000000003</v>
      </c>
      <c r="N15" s="237"/>
      <c r="O15" s="417">
        <f t="shared" si="3"/>
        <v>10.1855098</v>
      </c>
      <c r="P15" s="248" t="str">
        <f t="shared" si="4"/>
        <v/>
      </c>
      <c r="Q15" s="249" t="str">
        <f t="shared" si="5"/>
        <v/>
      </c>
      <c r="R15" s="417">
        <f t="shared" si="6"/>
        <v>10.1855098</v>
      </c>
      <c r="S15" s="248" t="str">
        <f t="shared" si="7"/>
        <v/>
      </c>
      <c r="T15" s="250" t="str">
        <f t="shared" si="8"/>
        <v/>
      </c>
      <c r="U15" s="247">
        <f t="shared" si="9"/>
        <v>15.278264700000001</v>
      </c>
      <c r="V15" s="248">
        <f t="shared" si="10"/>
        <v>0</v>
      </c>
      <c r="W15" s="251">
        <f t="shared" si="11"/>
        <v>-5.0927549000000001</v>
      </c>
      <c r="X15" s="252">
        <f t="shared" si="12"/>
        <v>3</v>
      </c>
      <c r="Y15" s="247">
        <f t="shared" si="13"/>
        <v>15.278264700000001</v>
      </c>
      <c r="Z15" s="248">
        <f t="shared" si="14"/>
        <v>3</v>
      </c>
      <c r="AA15" s="251">
        <f t="shared" si="15"/>
        <v>-4.0927549000000001</v>
      </c>
      <c r="AB15" s="252">
        <f t="shared" si="16"/>
        <v>2</v>
      </c>
      <c r="AC15" s="244"/>
      <c r="AD15" s="102" t="str">
        <f>IFERROR(VLOOKUP(DATASHEET!CN13,lookup,2,FALSE)*2,"")</f>
        <v/>
      </c>
      <c r="AE15" s="126" t="str">
        <f>IFERROR(LARGE((PROGRESS!BC27,PROGRESS!BH27),1)*2,"")</f>
        <v/>
      </c>
      <c r="AF15" s="253" t="str">
        <f t="shared" si="17"/>
        <v/>
      </c>
      <c r="AG15" s="127" t="str">
        <f t="shared" si="18"/>
        <v/>
      </c>
      <c r="AH15" s="254" t="str">
        <f t="shared" si="19"/>
        <v/>
      </c>
      <c r="AI15" s="255">
        <f t="shared" si="20"/>
        <v>3</v>
      </c>
      <c r="AJ15" s="128" t="str">
        <f t="shared" si="21"/>
        <v/>
      </c>
      <c r="AK15" s="256" t="str">
        <f t="shared" si="22"/>
        <v/>
      </c>
      <c r="AL15" s="245"/>
      <c r="AM15" s="89" t="str">
        <f>IFERROR(VLOOKUP(DATASHEET!AJ13,lookup,2,FALSE),"")</f>
        <v/>
      </c>
      <c r="AN15" s="90" t="str">
        <f>IFERROR(VLOOKUP(DATASHEET!AR13,lookup,2,FALSE),"")</f>
        <v/>
      </c>
      <c r="AO15" s="106" t="str">
        <f>IFERROR(VLOOKUP(DATASHEET!DH13,lookup,2,FALSE),"")</f>
        <v/>
      </c>
      <c r="AP15" s="106" t="str">
        <f>IFERROR(VLOOKUP(DATASHEET!DT13,lookup,2,FALSE),"")</f>
        <v/>
      </c>
      <c r="AQ15" s="106" t="str">
        <f t="shared" si="23"/>
        <v/>
      </c>
      <c r="AR15" s="91" t="str">
        <f>IFERROR(IFERROR(VLOOKUP(DATASHEET!AZ13,lookup,2,FALSE),VLOOKUP($A15,PRIORVALUES!$A$3:$U$245,8,FALSE)),"")</f>
        <v/>
      </c>
      <c r="AS15" s="100" t="str">
        <f>IFERROR(VLOOKUP(DATASHEET!BX13,lookup,2,FALSE),"")</f>
        <v/>
      </c>
      <c r="AT15" s="257" t="str">
        <f>IFERROR(VLOOKUP(DATASHEET!DX13,lookup,2,FALSE),"")</f>
        <v/>
      </c>
      <c r="AU15" s="92" t="str">
        <f>IFERROR(IFERROR(VLOOKUP(DATASHEET!CB13,lookup,2,FALSE),VLOOKUP($A15,PRIORVALUES!$A$3:$U$245,10,FALSE)),"")</f>
        <v/>
      </c>
      <c r="AV15" s="92" t="str">
        <f>IFERROR(IFERROR(VLOOKUP(DATASHEET!CJ13,lookup,2,FALSE),VLOOKUP($A15,PRIORVALUES!$A$3:$U$245,12,FALSE)),"")</f>
        <v/>
      </c>
      <c r="AW15" s="93"/>
      <c r="AX15" s="96" t="str">
        <f>IFERROR(IFERROR(VLOOKUP(DATASHEET!AF13,lookup,2,FALSE),VLOOKUP($A15,PRIORVALUES!$A$3:$U$245,5,FALSE)),"")</f>
        <v/>
      </c>
      <c r="AY15" s="97" t="str">
        <f>IFERROR(IFERROR(VLOOKUP(DATASHEET!CV13,lookup,2,FALSE),VLOOKUP($A15,PRIORVALUES!$A$3:$U$245,6,FALSE)),"")</f>
        <v/>
      </c>
      <c r="AZ15" s="104" t="str">
        <f>IFERROR(SMALL((PROGRESS!BC27,PROGRESS!BH27),1),"")</f>
        <v/>
      </c>
      <c r="BA15" s="104" t="str">
        <f>IFERROR(IFERROR(VLOOKUP(DATASHEET!CR13,lookup,2,FALSE),VLOOKUP($A15,PRIORVALUES!$A$3:$U$245,13,FALSE)),"")</f>
        <v/>
      </c>
      <c r="BB15" s="104" t="str">
        <f>IFERROR(IFERROR(VLOOKUP(DATASHEET!DD13,lookup,2,FALSE),VLOOKUP($A15,PRIORVALUES!$A$3:$U$245,14,FALSE)),"")</f>
        <v/>
      </c>
      <c r="BC15" s="118" t="str">
        <f>IFERROR(VLOOKUP(DATASHEET!DP13,lookup,2,FALSE),"")</f>
        <v/>
      </c>
      <c r="BD15" s="122">
        <f>IFERROR(IFERROR(VLOOKUP(DATASHEET!AN13,lookup,2,FALSE),VLOOKUP($A15,PRIORVALUES!$A$3:$U$245,7,FALSE)),"")</f>
        <v>3</v>
      </c>
      <c r="BE15" s="120" t="str">
        <f>IFERROR(IFERROR(VLOOKUP(DATASHEET!AV13,lookup,2,FALSE),VLOOKUP($A15,PRIORVALUES!$A$3:$U$245,16,FALSE)),"")</f>
        <v/>
      </c>
      <c r="BF15" s="586" t="str">
        <f>IFERROR(IFERROR(VLOOKUP(DATASHEET!CF13,lookup,2,FALSE),VLOOKUP($A15,PRIORVALUES!$A$3:$U$245,11,FALSE)),"")</f>
        <v/>
      </c>
      <c r="BG15" s="104" t="str">
        <f>IFERROR(VLOOKUP(DATASHEET!BD13,lookup,2,FALSE),"")</f>
        <v/>
      </c>
      <c r="BH15" s="99" t="str">
        <f>IFERROR(IFERROR(VLOOKUP(DATASHEET!BP13,lookup,2,FALSE),VLOOKUP($A15,PRIORVALUES!$A$3:$U$245,9,FALSE)),"")</f>
        <v/>
      </c>
      <c r="BI15" s="99" t="str">
        <f>IFERROR(IFERROR(VLOOKUP(DATASHEET!DL13,lookup,2,FALSE),VLOOKUP($A15,PRIORVALUES!$A$3:$U$245,15,FALSE)),"")</f>
        <v/>
      </c>
      <c r="BJ15" s="108" t="str">
        <f t="shared" si="24"/>
        <v/>
      </c>
      <c r="BK15" s="108" t="str">
        <f t="shared" si="25"/>
        <v/>
      </c>
      <c r="BL15" s="125" t="str">
        <f t="shared" si="26"/>
        <v/>
      </c>
      <c r="BM15" s="205"/>
    </row>
    <row r="16" spans="1:65" ht="27.75" customHeight="1" x14ac:dyDescent="0.25">
      <c r="A16" s="246" t="str">
        <f>DATASHEET!B14</f>
        <v>ANDERSON, Leo</v>
      </c>
      <c r="B16" s="113" t="str">
        <f>DATASHEET!C14</f>
        <v>11WE</v>
      </c>
      <c r="C16" s="113" t="str">
        <f>DATASHEET!D14</f>
        <v>M</v>
      </c>
      <c r="D16" s="113" t="str">
        <f>DATASHEET!J14</f>
        <v>N</v>
      </c>
      <c r="E16" s="113" t="str">
        <f>DATASHEET!E14</f>
        <v>N</v>
      </c>
      <c r="F16" s="113" t="str">
        <f>DATASHEET!F14</f>
        <v>White - British</v>
      </c>
      <c r="G16" s="113" t="str">
        <f>DATASHEET!H14</f>
        <v>N</v>
      </c>
      <c r="H16" s="113" t="str">
        <f>DATASHEET!I14</f>
        <v>N</v>
      </c>
      <c r="I16" s="113" t="str">
        <f>DATASHEET!M14</f>
        <v>H</v>
      </c>
      <c r="J16" s="114" t="str">
        <f>DATASHEET!L14</f>
        <v>6-7</v>
      </c>
      <c r="K16" s="419">
        <f>IFERROR(PROGRESS!O28,"")</f>
        <v>64.375</v>
      </c>
      <c r="L16" s="235">
        <f t="shared" si="1"/>
        <v>8</v>
      </c>
      <c r="M16" s="152">
        <f t="shared" si="2"/>
        <v>-5.6375000000000002</v>
      </c>
      <c r="N16" s="237"/>
      <c r="O16" s="417">
        <f t="shared" si="3"/>
        <v>12.875</v>
      </c>
      <c r="P16" s="248" t="str">
        <f t="shared" si="4"/>
        <v/>
      </c>
      <c r="Q16" s="249" t="str">
        <f t="shared" si="5"/>
        <v/>
      </c>
      <c r="R16" s="417">
        <f t="shared" si="6"/>
        <v>12.875</v>
      </c>
      <c r="S16" s="248" t="str">
        <f t="shared" si="7"/>
        <v/>
      </c>
      <c r="T16" s="250" t="str">
        <f t="shared" si="8"/>
        <v/>
      </c>
      <c r="U16" s="247">
        <f t="shared" si="9"/>
        <v>19.3125</v>
      </c>
      <c r="V16" s="248">
        <f t="shared" si="10"/>
        <v>0</v>
      </c>
      <c r="W16" s="251">
        <f t="shared" si="11"/>
        <v>-6.4375</v>
      </c>
      <c r="X16" s="252">
        <f t="shared" si="12"/>
        <v>3</v>
      </c>
      <c r="Y16" s="247">
        <f t="shared" si="13"/>
        <v>19.3125</v>
      </c>
      <c r="Z16" s="248">
        <f t="shared" si="14"/>
        <v>8</v>
      </c>
      <c r="AA16" s="251">
        <f t="shared" si="15"/>
        <v>-3.7708333333333335</v>
      </c>
      <c r="AB16" s="252">
        <f t="shared" si="16"/>
        <v>2</v>
      </c>
      <c r="AC16" s="244"/>
      <c r="AD16" s="102" t="str">
        <f>IFERROR(VLOOKUP(DATASHEET!CN14,lookup,2,FALSE)*2,"")</f>
        <v/>
      </c>
      <c r="AE16" s="126" t="str">
        <f>IFERROR(LARGE((PROGRESS!BC28,PROGRESS!BH28),1)*2,"")</f>
        <v/>
      </c>
      <c r="AF16" s="253" t="str">
        <f t="shared" si="17"/>
        <v/>
      </c>
      <c r="AG16" s="127" t="str">
        <f t="shared" si="18"/>
        <v/>
      </c>
      <c r="AH16" s="254" t="str">
        <f t="shared" si="19"/>
        <v/>
      </c>
      <c r="AI16" s="255">
        <f t="shared" si="20"/>
        <v>8</v>
      </c>
      <c r="AJ16" s="128" t="str">
        <f t="shared" si="21"/>
        <v/>
      </c>
      <c r="AK16" s="256" t="str">
        <f t="shared" si="22"/>
        <v/>
      </c>
      <c r="AL16" s="245"/>
      <c r="AM16" s="89" t="str">
        <f>IFERROR(VLOOKUP(DATASHEET!AJ14,lookup,2,FALSE),"")</f>
        <v/>
      </c>
      <c r="AN16" s="90" t="str">
        <f>IFERROR(VLOOKUP(DATASHEET!AR14,lookup,2,FALSE),"")</f>
        <v/>
      </c>
      <c r="AO16" s="106" t="str">
        <f>IFERROR(VLOOKUP(DATASHEET!DH14,lookup,2,FALSE),"")</f>
        <v/>
      </c>
      <c r="AP16" s="106" t="str">
        <f>IFERROR(VLOOKUP(DATASHEET!DT14,lookup,2,FALSE),"")</f>
        <v/>
      </c>
      <c r="AQ16" s="106" t="str">
        <f t="shared" si="23"/>
        <v/>
      </c>
      <c r="AR16" s="91" t="str">
        <f>IFERROR(IFERROR(VLOOKUP(DATASHEET!AZ14,lookup,2,FALSE),VLOOKUP($A16,PRIORVALUES!$A$3:$U$245,8,FALSE)),"")</f>
        <v/>
      </c>
      <c r="AS16" s="100" t="str">
        <f>IFERROR(VLOOKUP(DATASHEET!BX14,lookup,2,FALSE),"")</f>
        <v/>
      </c>
      <c r="AT16" s="257" t="str">
        <f>IFERROR(VLOOKUP(DATASHEET!DX14,lookup,2,FALSE),"")</f>
        <v/>
      </c>
      <c r="AU16" s="92" t="str">
        <f>IFERROR(IFERROR(VLOOKUP(DATASHEET!CB14,lookup,2,FALSE),VLOOKUP($A16,PRIORVALUES!$A$3:$U$245,10,FALSE)),"")</f>
        <v/>
      </c>
      <c r="AV16" s="92" t="str">
        <f>IFERROR(IFERROR(VLOOKUP(DATASHEET!CJ14,lookup,2,FALSE),VLOOKUP($A16,PRIORVALUES!$A$3:$U$245,12,FALSE)),"")</f>
        <v/>
      </c>
      <c r="AW16" s="93"/>
      <c r="AX16" s="96" t="str">
        <f>IFERROR(IFERROR(VLOOKUP(DATASHEET!AF14,lookup,2,FALSE),VLOOKUP($A16,PRIORVALUES!$A$3:$U$245,5,FALSE)),"")</f>
        <v/>
      </c>
      <c r="AY16" s="97" t="str">
        <f>IFERROR(IFERROR(VLOOKUP(DATASHEET!CV14,lookup,2,FALSE),VLOOKUP($A16,PRIORVALUES!$A$3:$U$245,6,FALSE)),"")</f>
        <v/>
      </c>
      <c r="AZ16" s="104" t="str">
        <f>IFERROR(SMALL((PROGRESS!BC28,PROGRESS!BH28),1),"")</f>
        <v/>
      </c>
      <c r="BA16" s="104" t="str">
        <f>IFERROR(IFERROR(VLOOKUP(DATASHEET!CR14,lookup,2,FALSE),VLOOKUP($A16,PRIORVALUES!$A$3:$U$245,13,FALSE)),"")</f>
        <v/>
      </c>
      <c r="BB16" s="104">
        <f>IFERROR(IFERROR(VLOOKUP(DATASHEET!DD14,lookup,2,FALSE),VLOOKUP($A16,PRIORVALUES!$A$3:$U$245,14,FALSE)),"")</f>
        <v>8</v>
      </c>
      <c r="BC16" s="118" t="str">
        <f>IFERROR(VLOOKUP(DATASHEET!DP14,lookup,2,FALSE),"")</f>
        <v/>
      </c>
      <c r="BD16" s="122" t="str">
        <f>IFERROR(IFERROR(VLOOKUP(DATASHEET!AN14,lookup,2,FALSE),VLOOKUP($A16,PRIORVALUES!$A$3:$U$245,7,FALSE)),"")</f>
        <v/>
      </c>
      <c r="BE16" s="120" t="str">
        <f>IFERROR(IFERROR(VLOOKUP(DATASHEET!AV14,lookup,2,FALSE),VLOOKUP($A16,PRIORVALUES!$A$3:$U$245,16,FALSE)),"")</f>
        <v/>
      </c>
      <c r="BF16" s="586" t="str">
        <f>IFERROR(IFERROR(VLOOKUP(DATASHEET!CF14,lookup,2,FALSE),VLOOKUP($A16,PRIORVALUES!$A$3:$U$245,11,FALSE)),"")</f>
        <v/>
      </c>
      <c r="BG16" s="104" t="str">
        <f>IFERROR(VLOOKUP(DATASHEET!BD14,lookup,2,FALSE),"")</f>
        <v/>
      </c>
      <c r="BH16" s="99" t="str">
        <f>IFERROR(IFERROR(VLOOKUP(DATASHEET!BP14,lookup,2,FALSE),VLOOKUP($A16,PRIORVALUES!$A$3:$U$245,9,FALSE)),"")</f>
        <v/>
      </c>
      <c r="BI16" s="99" t="str">
        <f>IFERROR(IFERROR(VLOOKUP(DATASHEET!DL14,lookup,2,FALSE),VLOOKUP($A16,PRIORVALUES!$A$3:$U$245,15,FALSE)),"")</f>
        <v/>
      </c>
      <c r="BJ16" s="108" t="str">
        <f t="shared" si="24"/>
        <v/>
      </c>
      <c r="BK16" s="108" t="str">
        <f t="shared" si="25"/>
        <v/>
      </c>
      <c r="BL16" s="125" t="str">
        <f t="shared" si="26"/>
        <v/>
      </c>
      <c r="BM16" s="205"/>
    </row>
    <row r="17" spans="1:65" ht="27.75" customHeight="1" x14ac:dyDescent="0.25">
      <c r="A17" s="246" t="str">
        <f>DATASHEET!B15</f>
        <v>ANWAR, Sara</v>
      </c>
      <c r="B17" s="113" t="str">
        <f>DATASHEET!C15</f>
        <v>11KKN</v>
      </c>
      <c r="C17" s="113" t="str">
        <f>DATASHEET!D15</f>
        <v>F</v>
      </c>
      <c r="D17" s="113" t="str">
        <f>DATASHEET!J15</f>
        <v>N</v>
      </c>
      <c r="E17" s="113" t="str">
        <f>DATASHEET!E15</f>
        <v>N</v>
      </c>
      <c r="F17" s="113" t="str">
        <f>DATASHEET!F15</f>
        <v>Pakistani</v>
      </c>
      <c r="G17" s="113" t="str">
        <f>DATASHEET!H15</f>
        <v>N</v>
      </c>
      <c r="H17" s="113" t="str">
        <f>DATASHEET!I15</f>
        <v>N</v>
      </c>
      <c r="I17" s="113" t="str">
        <f>DATASHEET!M15</f>
        <v>M</v>
      </c>
      <c r="J17" s="114" t="str">
        <f>DATASHEET!L15</f>
        <v>4-5</v>
      </c>
      <c r="K17" s="419">
        <f>IFERROR(PROGRESS!O29,"")</f>
        <v>38.909638999999999</v>
      </c>
      <c r="L17" s="235">
        <f t="shared" si="1"/>
        <v>4</v>
      </c>
      <c r="M17" s="152">
        <f t="shared" si="2"/>
        <v>-3.4909638999999997</v>
      </c>
      <c r="N17" s="237"/>
      <c r="O17" s="417">
        <f t="shared" si="3"/>
        <v>7.7819278000000001</v>
      </c>
      <c r="P17" s="248" t="str">
        <f t="shared" si="4"/>
        <v/>
      </c>
      <c r="Q17" s="249" t="str">
        <f t="shared" si="5"/>
        <v/>
      </c>
      <c r="R17" s="417">
        <f t="shared" si="6"/>
        <v>7.7819278000000001</v>
      </c>
      <c r="S17" s="248" t="str">
        <f t="shared" si="7"/>
        <v/>
      </c>
      <c r="T17" s="250" t="str">
        <f t="shared" si="8"/>
        <v/>
      </c>
      <c r="U17" s="247">
        <f t="shared" si="9"/>
        <v>11.672891700000001</v>
      </c>
      <c r="V17" s="248">
        <f t="shared" si="10"/>
        <v>0</v>
      </c>
      <c r="W17" s="251">
        <f t="shared" si="11"/>
        <v>-3.8909639000000005</v>
      </c>
      <c r="X17" s="252">
        <f t="shared" si="12"/>
        <v>3</v>
      </c>
      <c r="Y17" s="247">
        <f t="shared" si="13"/>
        <v>11.672891700000001</v>
      </c>
      <c r="Z17" s="248">
        <f t="shared" si="14"/>
        <v>4</v>
      </c>
      <c r="AA17" s="251">
        <f t="shared" si="15"/>
        <v>-2.557630566666667</v>
      </c>
      <c r="AB17" s="252">
        <f t="shared" si="16"/>
        <v>2</v>
      </c>
      <c r="AC17" s="244"/>
      <c r="AD17" s="102" t="str">
        <f>IFERROR(VLOOKUP(DATASHEET!CN15,lookup,2,FALSE)*2,"")</f>
        <v/>
      </c>
      <c r="AE17" s="126" t="str">
        <f>IFERROR(LARGE((PROGRESS!BC29,PROGRESS!BH29),1)*2,"")</f>
        <v/>
      </c>
      <c r="AF17" s="253" t="str">
        <f t="shared" si="17"/>
        <v/>
      </c>
      <c r="AG17" s="127" t="str">
        <f t="shared" si="18"/>
        <v/>
      </c>
      <c r="AH17" s="254" t="str">
        <f t="shared" si="19"/>
        <v/>
      </c>
      <c r="AI17" s="255">
        <f t="shared" si="20"/>
        <v>4</v>
      </c>
      <c r="AJ17" s="128" t="str">
        <f t="shared" si="21"/>
        <v/>
      </c>
      <c r="AK17" s="256" t="str">
        <f t="shared" si="22"/>
        <v/>
      </c>
      <c r="AL17" s="245"/>
      <c r="AM17" s="89" t="str">
        <f>IFERROR(VLOOKUP(DATASHEET!AJ15,lookup,2,FALSE),"")</f>
        <v/>
      </c>
      <c r="AN17" s="90" t="str">
        <f>IFERROR(VLOOKUP(DATASHEET!AR15,lookup,2,FALSE),"")</f>
        <v/>
      </c>
      <c r="AO17" s="106" t="str">
        <f>IFERROR(VLOOKUP(DATASHEET!DH15,lookup,2,FALSE),"")</f>
        <v/>
      </c>
      <c r="AP17" s="106" t="str">
        <f>IFERROR(VLOOKUP(DATASHEET!DT15,lookup,2,FALSE),"")</f>
        <v/>
      </c>
      <c r="AQ17" s="106" t="str">
        <f t="shared" si="23"/>
        <v/>
      </c>
      <c r="AR17" s="91" t="str">
        <f>IFERROR(IFERROR(VLOOKUP(DATASHEET!AZ15,lookup,2,FALSE),VLOOKUP($A17,PRIORVALUES!$A$3:$U$245,8,FALSE)),"")</f>
        <v/>
      </c>
      <c r="AS17" s="100" t="str">
        <f>IFERROR(VLOOKUP(DATASHEET!BX15,lookup,2,FALSE),"")</f>
        <v/>
      </c>
      <c r="AT17" s="257" t="str">
        <f>IFERROR(VLOOKUP(DATASHEET!DX15,lookup,2,FALSE),"")</f>
        <v/>
      </c>
      <c r="AU17" s="92" t="str">
        <f>IFERROR(IFERROR(VLOOKUP(DATASHEET!CB15,lookup,2,FALSE),VLOOKUP($A17,PRIORVALUES!$A$3:$U$245,10,FALSE)),"")</f>
        <v/>
      </c>
      <c r="AV17" s="92" t="str">
        <f>IFERROR(IFERROR(VLOOKUP(DATASHEET!CJ15,lookup,2,FALSE),VLOOKUP($A17,PRIORVALUES!$A$3:$U$245,12,FALSE)),"")</f>
        <v/>
      </c>
      <c r="AW17" s="93"/>
      <c r="AX17" s="96" t="str">
        <f>IFERROR(IFERROR(VLOOKUP(DATASHEET!AF15,lookup,2,FALSE),VLOOKUP($A17,PRIORVALUES!$A$3:$U$245,5,FALSE)),"")</f>
        <v/>
      </c>
      <c r="AY17" s="97">
        <f>IFERROR(IFERROR(VLOOKUP(DATASHEET!CV15,lookup,2,FALSE),VLOOKUP($A17,PRIORVALUES!$A$3:$U$245,6,FALSE)),"")</f>
        <v>4</v>
      </c>
      <c r="AZ17" s="104" t="str">
        <f>IFERROR(SMALL((PROGRESS!BC29,PROGRESS!BH29),1),"")</f>
        <v/>
      </c>
      <c r="BA17" s="104" t="str">
        <f>IFERROR(IFERROR(VLOOKUP(DATASHEET!CR15,lookup,2,FALSE),VLOOKUP($A17,PRIORVALUES!$A$3:$U$245,13,FALSE)),"")</f>
        <v/>
      </c>
      <c r="BB17" s="104" t="str">
        <f>IFERROR(IFERROR(VLOOKUP(DATASHEET!DD15,lookup,2,FALSE),VLOOKUP($A17,PRIORVALUES!$A$3:$U$245,14,FALSE)),"")</f>
        <v/>
      </c>
      <c r="BC17" s="118" t="str">
        <f>IFERROR(VLOOKUP(DATASHEET!DP15,lookup,2,FALSE),"")</f>
        <v/>
      </c>
      <c r="BD17" s="122" t="str">
        <f>IFERROR(IFERROR(VLOOKUP(DATASHEET!AN15,lookup,2,FALSE),VLOOKUP($A17,PRIORVALUES!$A$3:$U$245,7,FALSE)),"")</f>
        <v/>
      </c>
      <c r="BE17" s="120" t="str">
        <f>IFERROR(IFERROR(VLOOKUP(DATASHEET!AV15,lookup,2,FALSE),VLOOKUP($A17,PRIORVALUES!$A$3:$U$245,16,FALSE)),"")</f>
        <v/>
      </c>
      <c r="BF17" s="586" t="str">
        <f>IFERROR(IFERROR(VLOOKUP(DATASHEET!CF15,lookup,2,FALSE),VLOOKUP($A17,PRIORVALUES!$A$3:$U$245,11,FALSE)),"")</f>
        <v/>
      </c>
      <c r="BG17" s="104" t="str">
        <f>IFERROR(VLOOKUP(DATASHEET!BD15,lookup,2,FALSE),"")</f>
        <v/>
      </c>
      <c r="BH17" s="99" t="str">
        <f>IFERROR(IFERROR(VLOOKUP(DATASHEET!BP15,lookup,2,FALSE),VLOOKUP($A17,PRIORVALUES!$A$3:$U$245,9,FALSE)),"")</f>
        <v/>
      </c>
      <c r="BI17" s="99" t="str">
        <f>IFERROR(IFERROR(VLOOKUP(DATASHEET!DL15,lookup,2,FALSE),VLOOKUP($A17,PRIORVALUES!$A$3:$U$245,15,FALSE)),"")</f>
        <v/>
      </c>
      <c r="BJ17" s="108" t="str">
        <f t="shared" si="24"/>
        <v/>
      </c>
      <c r="BK17" s="108" t="str">
        <f t="shared" si="25"/>
        <v/>
      </c>
      <c r="BL17" s="125" t="str">
        <f t="shared" si="26"/>
        <v/>
      </c>
      <c r="BM17" s="205"/>
    </row>
    <row r="18" spans="1:65" ht="27.75" customHeight="1" x14ac:dyDescent="0.25">
      <c r="A18" s="246" t="str">
        <f>DATASHEET!B16</f>
        <v>ASLAM, Sana</v>
      </c>
      <c r="B18" s="113" t="str">
        <f>DATASHEET!C16</f>
        <v>11SK</v>
      </c>
      <c r="C18" s="113" t="str">
        <f>DATASHEET!D16</f>
        <v>F</v>
      </c>
      <c r="D18" s="113" t="str">
        <f>DATASHEET!J16</f>
        <v>N</v>
      </c>
      <c r="E18" s="113" t="str">
        <f>DATASHEET!E16</f>
        <v>N</v>
      </c>
      <c r="F18" s="113" t="str">
        <f>DATASHEET!F16</f>
        <v>Pakistani</v>
      </c>
      <c r="G18" s="113" t="str">
        <f>DATASHEET!H16</f>
        <v>N</v>
      </c>
      <c r="H18" s="113" t="str">
        <f>DATASHEET!I16</f>
        <v>N</v>
      </c>
      <c r="I18" s="113" t="str">
        <f>DATASHEET!M16</f>
        <v>M</v>
      </c>
      <c r="J18" s="114" t="str">
        <f>DATASHEET!L16</f>
        <v>5-6</v>
      </c>
      <c r="K18" s="419">
        <f>IFERROR(PROGRESS!O30,"")</f>
        <v>49.024999999999999</v>
      </c>
      <c r="L18" s="235">
        <f t="shared" si="1"/>
        <v>6</v>
      </c>
      <c r="M18" s="152">
        <f t="shared" si="2"/>
        <v>-4.3025000000000002</v>
      </c>
      <c r="N18" s="237"/>
      <c r="O18" s="417">
        <f t="shared" si="3"/>
        <v>9.8049999999999997</v>
      </c>
      <c r="P18" s="248" t="str">
        <f t="shared" si="4"/>
        <v/>
      </c>
      <c r="Q18" s="249" t="str">
        <f t="shared" si="5"/>
        <v/>
      </c>
      <c r="R18" s="417">
        <f t="shared" si="6"/>
        <v>9.8049999999999997</v>
      </c>
      <c r="S18" s="248" t="str">
        <f t="shared" si="7"/>
        <v/>
      </c>
      <c r="T18" s="250" t="str">
        <f t="shared" si="8"/>
        <v/>
      </c>
      <c r="U18" s="247">
        <f t="shared" si="9"/>
        <v>14.7075</v>
      </c>
      <c r="V18" s="248">
        <f t="shared" si="10"/>
        <v>6</v>
      </c>
      <c r="W18" s="251">
        <f t="shared" si="11"/>
        <v>-2.9024999999999999</v>
      </c>
      <c r="X18" s="252">
        <f t="shared" si="12"/>
        <v>2</v>
      </c>
      <c r="Y18" s="247">
        <f t="shared" si="13"/>
        <v>14.7075</v>
      </c>
      <c r="Z18" s="248">
        <f t="shared" si="14"/>
        <v>0</v>
      </c>
      <c r="AA18" s="251">
        <f t="shared" si="15"/>
        <v>-4.9024999999999999</v>
      </c>
      <c r="AB18" s="252">
        <f t="shared" si="16"/>
        <v>3</v>
      </c>
      <c r="AC18" s="244"/>
      <c r="AD18" s="102" t="str">
        <f>IFERROR(VLOOKUP(DATASHEET!CN16,lookup,2,FALSE)*2,"")</f>
        <v/>
      </c>
      <c r="AE18" s="126" t="str">
        <f>IFERROR(LARGE((PROGRESS!BC30,PROGRESS!BH30),1)*2,"")</f>
        <v/>
      </c>
      <c r="AF18" s="253">
        <f t="shared" si="17"/>
        <v>6</v>
      </c>
      <c r="AG18" s="127" t="str">
        <f t="shared" si="18"/>
        <v/>
      </c>
      <c r="AH18" s="254" t="str">
        <f t="shared" si="19"/>
        <v/>
      </c>
      <c r="AI18" s="255" t="str">
        <f t="shared" si="20"/>
        <v/>
      </c>
      <c r="AJ18" s="128" t="str">
        <f t="shared" si="21"/>
        <v/>
      </c>
      <c r="AK18" s="256" t="str">
        <f t="shared" si="22"/>
        <v/>
      </c>
      <c r="AL18" s="245"/>
      <c r="AM18" s="89" t="str">
        <f>IFERROR(VLOOKUP(DATASHEET!AJ16,lookup,2,FALSE),"")</f>
        <v/>
      </c>
      <c r="AN18" s="90" t="str">
        <f>IFERROR(VLOOKUP(DATASHEET!AR16,lookup,2,FALSE),"")</f>
        <v/>
      </c>
      <c r="AO18" s="106" t="str">
        <f>IFERROR(VLOOKUP(DATASHEET!DH16,lookup,2,FALSE),"")</f>
        <v/>
      </c>
      <c r="AP18" s="106" t="str">
        <f>IFERROR(VLOOKUP(DATASHEET!DT16,lookup,2,FALSE),"")</f>
        <v/>
      </c>
      <c r="AQ18" s="106" t="str">
        <f t="shared" si="23"/>
        <v/>
      </c>
      <c r="AR18" s="91" t="str">
        <f>IFERROR(IFERROR(VLOOKUP(DATASHEET!AZ16,lookup,2,FALSE),VLOOKUP($A18,PRIORVALUES!$A$3:$U$245,8,FALSE)),"")</f>
        <v/>
      </c>
      <c r="AS18" s="100" t="str">
        <f>IFERROR(VLOOKUP(DATASHEET!BX16,lookup,2,FALSE),"")</f>
        <v/>
      </c>
      <c r="AT18" s="257" t="str">
        <f>IFERROR(VLOOKUP(DATASHEET!DX16,lookup,2,FALSE),"")</f>
        <v/>
      </c>
      <c r="AU18" s="92">
        <f>IFERROR(IFERROR(VLOOKUP(DATASHEET!CB16,lookup,2,FALSE),VLOOKUP($A18,PRIORVALUES!$A$3:$U$245,10,FALSE)),"")</f>
        <v>6</v>
      </c>
      <c r="AV18" s="92" t="str">
        <f>IFERROR(IFERROR(VLOOKUP(DATASHEET!CJ16,lookup,2,FALSE),VLOOKUP($A18,PRIORVALUES!$A$3:$U$245,12,FALSE)),"")</f>
        <v/>
      </c>
      <c r="AW18" s="93"/>
      <c r="AX18" s="96" t="str">
        <f>IFERROR(IFERROR(VLOOKUP(DATASHEET!AF16,lookup,2,FALSE),VLOOKUP($A18,PRIORVALUES!$A$3:$U$245,5,FALSE)),"")</f>
        <v/>
      </c>
      <c r="AY18" s="97" t="str">
        <f>IFERROR(IFERROR(VLOOKUP(DATASHEET!CV16,lookup,2,FALSE),VLOOKUP($A18,PRIORVALUES!$A$3:$U$245,6,FALSE)),"")</f>
        <v/>
      </c>
      <c r="AZ18" s="104" t="str">
        <f>IFERROR(SMALL((PROGRESS!BC30,PROGRESS!BH30),1),"")</f>
        <v/>
      </c>
      <c r="BA18" s="104" t="str">
        <f>IFERROR(IFERROR(VLOOKUP(DATASHEET!CR16,lookup,2,FALSE),VLOOKUP($A18,PRIORVALUES!$A$3:$U$245,13,FALSE)),"")</f>
        <v/>
      </c>
      <c r="BB18" s="104" t="str">
        <f>IFERROR(IFERROR(VLOOKUP(DATASHEET!DD16,lookup,2,FALSE),VLOOKUP($A18,PRIORVALUES!$A$3:$U$245,14,FALSE)),"")</f>
        <v/>
      </c>
      <c r="BC18" s="118" t="str">
        <f>IFERROR(VLOOKUP(DATASHEET!DP16,lookup,2,FALSE),"")</f>
        <v/>
      </c>
      <c r="BD18" s="122" t="str">
        <f>IFERROR(IFERROR(VLOOKUP(DATASHEET!AN16,lookup,2,FALSE),VLOOKUP($A18,PRIORVALUES!$A$3:$U$245,7,FALSE)),"")</f>
        <v/>
      </c>
      <c r="BE18" s="120" t="str">
        <f>IFERROR(IFERROR(VLOOKUP(DATASHEET!AV16,lookup,2,FALSE),VLOOKUP($A18,PRIORVALUES!$A$3:$U$245,16,FALSE)),"")</f>
        <v/>
      </c>
      <c r="BF18" s="586" t="str">
        <f>IFERROR(IFERROR(VLOOKUP(DATASHEET!CF16,lookup,2,FALSE),VLOOKUP($A18,PRIORVALUES!$A$3:$U$245,11,FALSE)),"")</f>
        <v/>
      </c>
      <c r="BG18" s="104" t="str">
        <f>IFERROR(VLOOKUP(DATASHEET!BD16,lookup,2,FALSE),"")</f>
        <v/>
      </c>
      <c r="BH18" s="99" t="str">
        <f>IFERROR(IFERROR(VLOOKUP(DATASHEET!BP16,lookup,2,FALSE),VLOOKUP($A18,PRIORVALUES!$A$3:$U$245,9,FALSE)),"")</f>
        <v/>
      </c>
      <c r="BI18" s="99" t="str">
        <f>IFERROR(IFERROR(VLOOKUP(DATASHEET!DL16,lookup,2,FALSE),VLOOKUP($A18,PRIORVALUES!$A$3:$U$245,15,FALSE)),"")</f>
        <v/>
      </c>
      <c r="BJ18" s="108" t="str">
        <f t="shared" si="24"/>
        <v/>
      </c>
      <c r="BK18" s="108" t="str">
        <f t="shared" si="25"/>
        <v/>
      </c>
      <c r="BL18" s="125" t="str">
        <f t="shared" si="26"/>
        <v/>
      </c>
      <c r="BM18" s="205"/>
    </row>
    <row r="19" spans="1:65" ht="27.75" customHeight="1" x14ac:dyDescent="0.25">
      <c r="A19" s="246" t="str">
        <f>DATASHEET!B17</f>
        <v>ATKINSON, Declan</v>
      </c>
      <c r="B19" s="113" t="str">
        <f>DATASHEET!C17</f>
        <v>11JNE</v>
      </c>
      <c r="C19" s="113" t="str">
        <f>DATASHEET!D17</f>
        <v>M</v>
      </c>
      <c r="D19" s="113" t="str">
        <f>DATASHEET!J17</f>
        <v>K</v>
      </c>
      <c r="E19" s="113" t="str">
        <f>DATASHEET!E17</f>
        <v>Y</v>
      </c>
      <c r="F19" s="113" t="str">
        <f>DATASHEET!F17</f>
        <v>White - British</v>
      </c>
      <c r="G19" s="113" t="str">
        <f>DATASHEET!H17</f>
        <v>Y</v>
      </c>
      <c r="H19" s="113" t="str">
        <f>DATASHEET!I17</f>
        <v>N</v>
      </c>
      <c r="I19" s="113" t="str">
        <f>DATASHEET!M17</f>
        <v>H</v>
      </c>
      <c r="J19" s="114" t="str">
        <f>DATASHEET!L17</f>
        <v>8-9</v>
      </c>
      <c r="K19" s="419">
        <f>IFERROR(PROGRESS!O31,"")</f>
        <v>64.375</v>
      </c>
      <c r="L19" s="235">
        <f t="shared" si="1"/>
        <v>5.5</v>
      </c>
      <c r="M19" s="152">
        <f t="shared" si="2"/>
        <v>-5.8875000000000002</v>
      </c>
      <c r="N19" s="237"/>
      <c r="O19" s="417">
        <f t="shared" si="3"/>
        <v>12.875</v>
      </c>
      <c r="P19" s="248" t="str">
        <f t="shared" si="4"/>
        <v/>
      </c>
      <c r="Q19" s="249" t="str">
        <f t="shared" si="5"/>
        <v/>
      </c>
      <c r="R19" s="417">
        <f t="shared" si="6"/>
        <v>12.875</v>
      </c>
      <c r="S19" s="248" t="str">
        <f t="shared" si="7"/>
        <v/>
      </c>
      <c r="T19" s="250" t="str">
        <f t="shared" si="8"/>
        <v/>
      </c>
      <c r="U19" s="247">
        <f t="shared" si="9"/>
        <v>19.3125</v>
      </c>
      <c r="V19" s="248">
        <f t="shared" si="10"/>
        <v>0</v>
      </c>
      <c r="W19" s="251">
        <f t="shared" si="11"/>
        <v>-6.4375</v>
      </c>
      <c r="X19" s="252">
        <f t="shared" si="12"/>
        <v>3</v>
      </c>
      <c r="Y19" s="247">
        <f t="shared" si="13"/>
        <v>19.3125</v>
      </c>
      <c r="Z19" s="248">
        <f t="shared" si="14"/>
        <v>5.5</v>
      </c>
      <c r="AA19" s="251">
        <f t="shared" si="15"/>
        <v>-4.604166666666667</v>
      </c>
      <c r="AB19" s="252">
        <f t="shared" si="16"/>
        <v>2</v>
      </c>
      <c r="AC19" s="244"/>
      <c r="AD19" s="102" t="str">
        <f>IFERROR(VLOOKUP(DATASHEET!CN17,lookup,2,FALSE)*2,"")</f>
        <v/>
      </c>
      <c r="AE19" s="126" t="str">
        <f>IFERROR(LARGE((PROGRESS!BC31,PROGRESS!BH31),1)*2,"")</f>
        <v/>
      </c>
      <c r="AF19" s="253" t="str">
        <f t="shared" si="17"/>
        <v/>
      </c>
      <c r="AG19" s="127" t="str">
        <f t="shared" si="18"/>
        <v/>
      </c>
      <c r="AH19" s="254" t="str">
        <f t="shared" si="19"/>
        <v/>
      </c>
      <c r="AI19" s="255">
        <f t="shared" si="20"/>
        <v>5.5</v>
      </c>
      <c r="AJ19" s="128" t="str">
        <f t="shared" si="21"/>
        <v/>
      </c>
      <c r="AK19" s="256" t="str">
        <f t="shared" si="22"/>
        <v/>
      </c>
      <c r="AL19" s="245"/>
      <c r="AM19" s="89" t="str">
        <f>IFERROR(VLOOKUP(DATASHEET!AJ17,lookup,2,FALSE),"")</f>
        <v/>
      </c>
      <c r="AN19" s="90" t="str">
        <f>IFERROR(VLOOKUP(DATASHEET!AR17,lookup,2,FALSE),"")</f>
        <v/>
      </c>
      <c r="AO19" s="106" t="str">
        <f>IFERROR(VLOOKUP(DATASHEET!DH17,lookup,2,FALSE),"")</f>
        <v/>
      </c>
      <c r="AP19" s="106" t="str">
        <f>IFERROR(VLOOKUP(DATASHEET!DT17,lookup,2,FALSE),"")</f>
        <v/>
      </c>
      <c r="AQ19" s="106" t="str">
        <f t="shared" si="23"/>
        <v/>
      </c>
      <c r="AR19" s="91" t="str">
        <f>IFERROR(IFERROR(VLOOKUP(DATASHEET!AZ17,lookup,2,FALSE),VLOOKUP($A19,PRIORVALUES!$A$3:$U$245,8,FALSE)),"")</f>
        <v/>
      </c>
      <c r="AS19" s="100" t="str">
        <f>IFERROR(VLOOKUP(DATASHEET!BX17,lookup,2,FALSE),"")</f>
        <v/>
      </c>
      <c r="AT19" s="257" t="str">
        <f>IFERROR(VLOOKUP(DATASHEET!DX17,lookup,2,FALSE),"")</f>
        <v/>
      </c>
      <c r="AU19" s="92" t="str">
        <f>IFERROR(IFERROR(VLOOKUP(DATASHEET!CB17,lookup,2,FALSE),VLOOKUP($A19,PRIORVALUES!$A$3:$U$245,10,FALSE)),"")</f>
        <v/>
      </c>
      <c r="AV19" s="92" t="str">
        <f>IFERROR(IFERROR(VLOOKUP(DATASHEET!CJ17,lookup,2,FALSE),VLOOKUP($A19,PRIORVALUES!$A$3:$U$245,12,FALSE)),"")</f>
        <v/>
      </c>
      <c r="AW19" s="93"/>
      <c r="AX19" s="96" t="str">
        <f>IFERROR(IFERROR(VLOOKUP(DATASHEET!AF17,lookup,2,FALSE),VLOOKUP($A19,PRIORVALUES!$A$3:$U$245,5,FALSE)),"")</f>
        <v/>
      </c>
      <c r="AY19" s="97" t="str">
        <f>IFERROR(IFERROR(VLOOKUP(DATASHEET!CV17,lookup,2,FALSE),VLOOKUP($A19,PRIORVALUES!$A$3:$U$245,6,FALSE)),"")</f>
        <v/>
      </c>
      <c r="AZ19" s="104" t="str">
        <f>IFERROR(SMALL((PROGRESS!BC31,PROGRESS!BH31),1),"")</f>
        <v/>
      </c>
      <c r="BA19" s="104" t="str">
        <f>IFERROR(IFERROR(VLOOKUP(DATASHEET!CR17,lookup,2,FALSE),VLOOKUP($A19,PRIORVALUES!$A$3:$U$245,13,FALSE)),"")</f>
        <v/>
      </c>
      <c r="BB19" s="104" t="str">
        <f>IFERROR(IFERROR(VLOOKUP(DATASHEET!DD17,lookup,2,FALSE),VLOOKUP($A19,PRIORVALUES!$A$3:$U$245,14,FALSE)),"")</f>
        <v/>
      </c>
      <c r="BC19" s="118" t="str">
        <f>IFERROR(VLOOKUP(DATASHEET!DP17,lookup,2,FALSE),"")</f>
        <v/>
      </c>
      <c r="BD19" s="122" t="str">
        <f>IFERROR(IFERROR(VLOOKUP(DATASHEET!AN17,lookup,2,FALSE),VLOOKUP($A19,PRIORVALUES!$A$3:$U$245,7,FALSE)),"")</f>
        <v/>
      </c>
      <c r="BE19" s="120" t="str">
        <f>IFERROR(IFERROR(VLOOKUP(DATASHEET!AV17,lookup,2,FALSE),VLOOKUP($A19,PRIORVALUES!$A$3:$U$245,16,FALSE)),"")</f>
        <v/>
      </c>
      <c r="BF19" s="586">
        <f>IFERROR(IFERROR(VLOOKUP(DATASHEET!CF17,lookup,2,FALSE),VLOOKUP($A19,PRIORVALUES!$A$3:$U$245,11,FALSE)),"")</f>
        <v>5.5</v>
      </c>
      <c r="BG19" s="104" t="str">
        <f>IFERROR(VLOOKUP(DATASHEET!BD17,lookup,2,FALSE),"")</f>
        <v/>
      </c>
      <c r="BH19" s="99" t="str">
        <f>IFERROR(IFERROR(VLOOKUP(DATASHEET!BP17,lookup,2,FALSE),VLOOKUP($A19,PRIORVALUES!$A$3:$U$245,9,FALSE)),"")</f>
        <v/>
      </c>
      <c r="BI19" s="99" t="str">
        <f>IFERROR(IFERROR(VLOOKUP(DATASHEET!DL17,lookup,2,FALSE),VLOOKUP($A19,PRIORVALUES!$A$3:$U$245,15,FALSE)),"")</f>
        <v/>
      </c>
      <c r="BJ19" s="108" t="str">
        <f t="shared" si="24"/>
        <v/>
      </c>
      <c r="BK19" s="108" t="str">
        <f t="shared" si="25"/>
        <v/>
      </c>
      <c r="BL19" s="125" t="str">
        <f t="shared" si="26"/>
        <v/>
      </c>
      <c r="BM19" s="205"/>
    </row>
    <row r="20" spans="1:65" ht="27.75" customHeight="1" x14ac:dyDescent="0.25">
      <c r="A20" s="246" t="str">
        <f>DATASHEET!B18</f>
        <v>ATOYEBI, Anaiah</v>
      </c>
      <c r="B20" s="113" t="str">
        <f>DATASHEET!C18</f>
        <v>11EGQ</v>
      </c>
      <c r="C20" s="113" t="str">
        <f>DATASHEET!D18</f>
        <v>F</v>
      </c>
      <c r="D20" s="113" t="str">
        <f>DATASHEET!J18</f>
        <v>N</v>
      </c>
      <c r="E20" s="113" t="str">
        <f>DATASHEET!E18</f>
        <v>N</v>
      </c>
      <c r="F20" s="113" t="str">
        <f>DATASHEET!F18</f>
        <v>Black and Any Other Ethnic Group</v>
      </c>
      <c r="G20" s="113" t="str">
        <f>DATASHEET!H18</f>
        <v>N</v>
      </c>
      <c r="H20" s="113" t="str">
        <f>DATASHEET!I18</f>
        <v>N</v>
      </c>
      <c r="I20" s="113" t="str">
        <f>DATASHEET!M18</f>
        <v>M</v>
      </c>
      <c r="J20" s="114" t="str">
        <f>DATASHEET!L18</f>
        <v>6-7</v>
      </c>
      <c r="K20" s="419">
        <f>IFERROR(PROGRESS!O32,"")</f>
        <v>56.563876999999998</v>
      </c>
      <c r="L20" s="235">
        <f t="shared" si="1"/>
        <v>6</v>
      </c>
      <c r="M20" s="152">
        <f t="shared" si="2"/>
        <v>-5.0563877000000002</v>
      </c>
      <c r="N20" s="237"/>
      <c r="O20" s="417">
        <f t="shared" si="3"/>
        <v>11.3127754</v>
      </c>
      <c r="P20" s="248" t="str">
        <f t="shared" si="4"/>
        <v/>
      </c>
      <c r="Q20" s="249" t="str">
        <f t="shared" si="5"/>
        <v/>
      </c>
      <c r="R20" s="417">
        <f t="shared" si="6"/>
        <v>11.3127754</v>
      </c>
      <c r="S20" s="248" t="str">
        <f t="shared" si="7"/>
        <v/>
      </c>
      <c r="T20" s="250" t="str">
        <f t="shared" si="8"/>
        <v/>
      </c>
      <c r="U20" s="247">
        <f t="shared" si="9"/>
        <v>16.969163099999999</v>
      </c>
      <c r="V20" s="248">
        <f t="shared" si="10"/>
        <v>0</v>
      </c>
      <c r="W20" s="251">
        <f t="shared" si="11"/>
        <v>-5.6563876999999998</v>
      </c>
      <c r="X20" s="252">
        <f t="shared" si="12"/>
        <v>3</v>
      </c>
      <c r="Y20" s="247">
        <f t="shared" si="13"/>
        <v>16.969163099999999</v>
      </c>
      <c r="Z20" s="248">
        <f t="shared" si="14"/>
        <v>6</v>
      </c>
      <c r="AA20" s="251">
        <f t="shared" si="15"/>
        <v>-3.6563876999999998</v>
      </c>
      <c r="AB20" s="252">
        <f t="shared" si="16"/>
        <v>2</v>
      </c>
      <c r="AC20" s="244"/>
      <c r="AD20" s="102" t="str">
        <f>IFERROR(VLOOKUP(DATASHEET!CN18,lookup,2,FALSE)*2,"")</f>
        <v/>
      </c>
      <c r="AE20" s="126" t="str">
        <f>IFERROR(LARGE((PROGRESS!BC32,PROGRESS!BH32),1)*2,"")</f>
        <v/>
      </c>
      <c r="AF20" s="253" t="str">
        <f t="shared" si="17"/>
        <v/>
      </c>
      <c r="AG20" s="127" t="str">
        <f t="shared" si="18"/>
        <v/>
      </c>
      <c r="AH20" s="254" t="str">
        <f t="shared" si="19"/>
        <v/>
      </c>
      <c r="AI20" s="255">
        <f t="shared" si="20"/>
        <v>6</v>
      </c>
      <c r="AJ20" s="128" t="str">
        <f t="shared" si="21"/>
        <v/>
      </c>
      <c r="AK20" s="256" t="str">
        <f t="shared" si="22"/>
        <v/>
      </c>
      <c r="AL20" s="245"/>
      <c r="AM20" s="89" t="str">
        <f>IFERROR(VLOOKUP(DATASHEET!AJ18,lookup,2,FALSE),"")</f>
        <v/>
      </c>
      <c r="AN20" s="90" t="str">
        <f>IFERROR(VLOOKUP(DATASHEET!AR18,lookup,2,FALSE),"")</f>
        <v/>
      </c>
      <c r="AO20" s="106" t="str">
        <f>IFERROR(VLOOKUP(DATASHEET!DH18,lookup,2,FALSE),"")</f>
        <v/>
      </c>
      <c r="AP20" s="106" t="str">
        <f>IFERROR(VLOOKUP(DATASHEET!DT18,lookup,2,FALSE),"")</f>
        <v/>
      </c>
      <c r="AQ20" s="106" t="str">
        <f t="shared" si="23"/>
        <v/>
      </c>
      <c r="AR20" s="91" t="str">
        <f>IFERROR(IFERROR(VLOOKUP(DATASHEET!AZ18,lookup,2,FALSE),VLOOKUP($A20,PRIORVALUES!$A$3:$U$245,8,FALSE)),"")</f>
        <v/>
      </c>
      <c r="AS20" s="100" t="str">
        <f>IFERROR(VLOOKUP(DATASHEET!BX18,lookup,2,FALSE),"")</f>
        <v/>
      </c>
      <c r="AT20" s="257" t="str">
        <f>IFERROR(VLOOKUP(DATASHEET!DX18,lookup,2,FALSE),"")</f>
        <v/>
      </c>
      <c r="AU20" s="92" t="str">
        <f>IFERROR(IFERROR(VLOOKUP(DATASHEET!CB18,lookup,2,FALSE),VLOOKUP($A20,PRIORVALUES!$A$3:$U$245,10,FALSE)),"")</f>
        <v/>
      </c>
      <c r="AV20" s="92" t="str">
        <f>IFERROR(IFERROR(VLOOKUP(DATASHEET!CJ18,lookup,2,FALSE),VLOOKUP($A20,PRIORVALUES!$A$3:$U$245,12,FALSE)),"")</f>
        <v/>
      </c>
      <c r="AW20" s="93"/>
      <c r="AX20" s="96" t="str">
        <f>IFERROR(IFERROR(VLOOKUP(DATASHEET!AF18,lookup,2,FALSE),VLOOKUP($A20,PRIORVALUES!$A$3:$U$245,5,FALSE)),"")</f>
        <v/>
      </c>
      <c r="AY20" s="97" t="str">
        <f>IFERROR(IFERROR(VLOOKUP(DATASHEET!CV18,lookup,2,FALSE),VLOOKUP($A20,PRIORVALUES!$A$3:$U$245,6,FALSE)),"")</f>
        <v/>
      </c>
      <c r="AZ20" s="104" t="str">
        <f>IFERROR(SMALL((PROGRESS!BC32,PROGRESS!BH32),1),"")</f>
        <v/>
      </c>
      <c r="BA20" s="104" t="str">
        <f>IFERROR(IFERROR(VLOOKUP(DATASHEET!CR18,lookup,2,FALSE),VLOOKUP($A20,PRIORVALUES!$A$3:$U$245,13,FALSE)),"")</f>
        <v/>
      </c>
      <c r="BB20" s="104">
        <f>IFERROR(IFERROR(VLOOKUP(DATASHEET!DD18,lookup,2,FALSE),VLOOKUP($A20,PRIORVALUES!$A$3:$U$245,14,FALSE)),"")</f>
        <v>6</v>
      </c>
      <c r="BC20" s="118" t="str">
        <f>IFERROR(VLOOKUP(DATASHEET!DP18,lookup,2,FALSE),"")</f>
        <v/>
      </c>
      <c r="BD20" s="122" t="str">
        <f>IFERROR(IFERROR(VLOOKUP(DATASHEET!AN18,lookup,2,FALSE),VLOOKUP($A20,PRIORVALUES!$A$3:$U$245,7,FALSE)),"")</f>
        <v/>
      </c>
      <c r="BE20" s="120" t="str">
        <f>IFERROR(IFERROR(VLOOKUP(DATASHEET!AV18,lookup,2,FALSE),VLOOKUP($A20,PRIORVALUES!$A$3:$U$245,16,FALSE)),"")</f>
        <v/>
      </c>
      <c r="BF20" s="586" t="str">
        <f>IFERROR(IFERROR(VLOOKUP(DATASHEET!CF18,lookup,2,FALSE),VLOOKUP($A20,PRIORVALUES!$A$3:$U$245,11,FALSE)),"")</f>
        <v/>
      </c>
      <c r="BG20" s="104" t="str">
        <f>IFERROR(VLOOKUP(DATASHEET!BD18,lookup,2,FALSE),"")</f>
        <v/>
      </c>
      <c r="BH20" s="99" t="str">
        <f>IFERROR(IFERROR(VLOOKUP(DATASHEET!BP18,lookup,2,FALSE),VLOOKUP($A20,PRIORVALUES!$A$3:$U$245,9,FALSE)),"")</f>
        <v/>
      </c>
      <c r="BI20" s="99" t="str">
        <f>IFERROR(IFERROR(VLOOKUP(DATASHEET!DL18,lookup,2,FALSE),VLOOKUP($A20,PRIORVALUES!$A$3:$U$245,15,FALSE)),"")</f>
        <v/>
      </c>
      <c r="BJ20" s="108" t="str">
        <f t="shared" si="24"/>
        <v/>
      </c>
      <c r="BK20" s="108" t="str">
        <f t="shared" si="25"/>
        <v/>
      </c>
      <c r="BL20" s="125" t="str">
        <f t="shared" si="26"/>
        <v/>
      </c>
      <c r="BM20" s="205"/>
    </row>
    <row r="21" spans="1:65" ht="27.75" customHeight="1" x14ac:dyDescent="0.25">
      <c r="A21" s="246" t="str">
        <f>DATASHEET!B19</f>
        <v>AZAR, Sarah</v>
      </c>
      <c r="B21" s="113" t="str">
        <f>DATASHEET!C19</f>
        <v>11SK</v>
      </c>
      <c r="C21" s="113" t="str">
        <f>DATASHEET!D19</f>
        <v>F</v>
      </c>
      <c r="D21" s="113" t="str">
        <f>DATASHEET!J19</f>
        <v>N</v>
      </c>
      <c r="E21" s="113" t="str">
        <f>DATASHEET!E19</f>
        <v>N</v>
      </c>
      <c r="F21" s="113" t="str">
        <f>DATASHEET!F19</f>
        <v>Other Ethnic Group</v>
      </c>
      <c r="G21" s="113" t="str">
        <f>DATASHEET!H19</f>
        <v>N</v>
      </c>
      <c r="H21" s="113" t="str">
        <f>DATASHEET!I19</f>
        <v>N</v>
      </c>
      <c r="I21" s="113" t="str">
        <f>DATASHEET!M19</f>
        <v>H</v>
      </c>
      <c r="J21" s="114" t="str">
        <f>DATASHEET!L19</f>
        <v>6-7</v>
      </c>
      <c r="K21" s="419">
        <f>IFERROR(PROGRESS!O33,"")</f>
        <v>65.541015999999999</v>
      </c>
      <c r="L21" s="235">
        <f t="shared" si="1"/>
        <v>8</v>
      </c>
      <c r="M21" s="152">
        <f t="shared" si="2"/>
        <v>-5.7541016000000003</v>
      </c>
      <c r="N21" s="237"/>
      <c r="O21" s="417">
        <f t="shared" si="3"/>
        <v>13.1082032</v>
      </c>
      <c r="P21" s="248" t="str">
        <f t="shared" si="4"/>
        <v/>
      </c>
      <c r="Q21" s="249" t="str">
        <f t="shared" si="5"/>
        <v/>
      </c>
      <c r="R21" s="417">
        <f t="shared" si="6"/>
        <v>13.1082032</v>
      </c>
      <c r="S21" s="248" t="str">
        <f t="shared" si="7"/>
        <v/>
      </c>
      <c r="T21" s="250" t="str">
        <f t="shared" si="8"/>
        <v/>
      </c>
      <c r="U21" s="247">
        <f t="shared" si="9"/>
        <v>19.662304800000001</v>
      </c>
      <c r="V21" s="248">
        <f t="shared" si="10"/>
        <v>0</v>
      </c>
      <c r="W21" s="251">
        <f t="shared" si="11"/>
        <v>-6.5541016000000001</v>
      </c>
      <c r="X21" s="252">
        <f t="shared" si="12"/>
        <v>3</v>
      </c>
      <c r="Y21" s="247">
        <f t="shared" si="13"/>
        <v>19.662304800000001</v>
      </c>
      <c r="Z21" s="248">
        <f t="shared" si="14"/>
        <v>8</v>
      </c>
      <c r="AA21" s="251">
        <f t="shared" si="15"/>
        <v>-3.8874349333333336</v>
      </c>
      <c r="AB21" s="252">
        <f t="shared" si="16"/>
        <v>2</v>
      </c>
      <c r="AC21" s="244"/>
      <c r="AD21" s="102" t="str">
        <f>IFERROR(VLOOKUP(DATASHEET!CN19,lookup,2,FALSE)*2,"")</f>
        <v/>
      </c>
      <c r="AE21" s="126" t="str">
        <f>IFERROR(LARGE((PROGRESS!BC33,PROGRESS!BH33),1)*2,"")</f>
        <v/>
      </c>
      <c r="AF21" s="253" t="str">
        <f t="shared" si="17"/>
        <v/>
      </c>
      <c r="AG21" s="127" t="str">
        <f t="shared" si="18"/>
        <v/>
      </c>
      <c r="AH21" s="254" t="str">
        <f t="shared" si="19"/>
        <v/>
      </c>
      <c r="AI21" s="255">
        <f t="shared" si="20"/>
        <v>8</v>
      </c>
      <c r="AJ21" s="128" t="str">
        <f t="shared" si="21"/>
        <v/>
      </c>
      <c r="AK21" s="256" t="str">
        <f t="shared" si="22"/>
        <v/>
      </c>
      <c r="AL21" s="245"/>
      <c r="AM21" s="89" t="str">
        <f>IFERROR(VLOOKUP(DATASHEET!AJ19,lookup,2,FALSE),"")</f>
        <v/>
      </c>
      <c r="AN21" s="90" t="str">
        <f>IFERROR(VLOOKUP(DATASHEET!AR19,lookup,2,FALSE),"")</f>
        <v/>
      </c>
      <c r="AO21" s="106" t="str">
        <f>IFERROR(VLOOKUP(DATASHEET!DH19,lookup,2,FALSE),"")</f>
        <v/>
      </c>
      <c r="AP21" s="106" t="str">
        <f>IFERROR(VLOOKUP(DATASHEET!DT19,lookup,2,FALSE),"")</f>
        <v/>
      </c>
      <c r="AQ21" s="106" t="str">
        <f t="shared" si="23"/>
        <v/>
      </c>
      <c r="AR21" s="91" t="str">
        <f>IFERROR(IFERROR(VLOOKUP(DATASHEET!AZ19,lookup,2,FALSE),VLOOKUP($A21,PRIORVALUES!$A$3:$U$245,8,FALSE)),"")</f>
        <v/>
      </c>
      <c r="AS21" s="100" t="str">
        <f>IFERROR(VLOOKUP(DATASHEET!BX19,lookup,2,FALSE),"")</f>
        <v/>
      </c>
      <c r="AT21" s="257" t="str">
        <f>IFERROR(VLOOKUP(DATASHEET!DX19,lookup,2,FALSE),"")</f>
        <v/>
      </c>
      <c r="AU21" s="92" t="str">
        <f>IFERROR(IFERROR(VLOOKUP(DATASHEET!CB19,lookup,2,FALSE),VLOOKUP($A21,PRIORVALUES!$A$3:$U$245,10,FALSE)),"")</f>
        <v/>
      </c>
      <c r="AV21" s="92" t="str">
        <f>IFERROR(IFERROR(VLOOKUP(DATASHEET!CJ19,lookup,2,FALSE),VLOOKUP($A21,PRIORVALUES!$A$3:$U$245,12,FALSE)),"")</f>
        <v/>
      </c>
      <c r="AW21" s="93"/>
      <c r="AX21" s="96" t="str">
        <f>IFERROR(IFERROR(VLOOKUP(DATASHEET!AF19,lookup,2,FALSE),VLOOKUP($A21,PRIORVALUES!$A$3:$U$245,5,FALSE)),"")</f>
        <v/>
      </c>
      <c r="AY21" s="97">
        <f>IFERROR(IFERROR(VLOOKUP(DATASHEET!CV19,lookup,2,FALSE),VLOOKUP($A21,PRIORVALUES!$A$3:$U$245,6,FALSE)),"")</f>
        <v>8</v>
      </c>
      <c r="AZ21" s="104" t="str">
        <f>IFERROR(SMALL((PROGRESS!BC33,PROGRESS!BH33),1),"")</f>
        <v/>
      </c>
      <c r="BA21" s="104" t="str">
        <f>IFERROR(IFERROR(VLOOKUP(DATASHEET!CR19,lookup,2,FALSE),VLOOKUP($A21,PRIORVALUES!$A$3:$U$245,13,FALSE)),"")</f>
        <v/>
      </c>
      <c r="BB21" s="104" t="str">
        <f>IFERROR(IFERROR(VLOOKUP(DATASHEET!DD19,lookup,2,FALSE),VLOOKUP($A21,PRIORVALUES!$A$3:$U$245,14,FALSE)),"")</f>
        <v/>
      </c>
      <c r="BC21" s="118" t="str">
        <f>IFERROR(VLOOKUP(DATASHEET!DP19,lookup,2,FALSE),"")</f>
        <v/>
      </c>
      <c r="BD21" s="122" t="str">
        <f>IFERROR(IFERROR(VLOOKUP(DATASHEET!AN19,lookup,2,FALSE),VLOOKUP($A21,PRIORVALUES!$A$3:$U$245,7,FALSE)),"")</f>
        <v/>
      </c>
      <c r="BE21" s="120" t="str">
        <f>IFERROR(IFERROR(VLOOKUP(DATASHEET!AV19,lookup,2,FALSE),VLOOKUP($A21,PRIORVALUES!$A$3:$U$245,16,FALSE)),"")</f>
        <v/>
      </c>
      <c r="BF21" s="586" t="str">
        <f>IFERROR(IFERROR(VLOOKUP(DATASHEET!CF19,lookup,2,FALSE),VLOOKUP($A21,PRIORVALUES!$A$3:$U$245,11,FALSE)),"")</f>
        <v/>
      </c>
      <c r="BG21" s="104" t="str">
        <f>IFERROR(VLOOKUP(DATASHEET!BD19,lookup,2,FALSE),"")</f>
        <v/>
      </c>
      <c r="BH21" s="99" t="str">
        <f>IFERROR(IFERROR(VLOOKUP(DATASHEET!BP19,lookup,2,FALSE),VLOOKUP($A21,PRIORVALUES!$A$3:$U$245,9,FALSE)),"")</f>
        <v/>
      </c>
      <c r="BI21" s="99" t="str">
        <f>IFERROR(IFERROR(VLOOKUP(DATASHEET!DL19,lookup,2,FALSE),VLOOKUP($A21,PRIORVALUES!$A$3:$U$245,15,FALSE)),"")</f>
        <v/>
      </c>
      <c r="BJ21" s="108" t="str">
        <f t="shared" si="24"/>
        <v/>
      </c>
      <c r="BK21" s="108" t="str">
        <f t="shared" si="25"/>
        <v/>
      </c>
      <c r="BL21" s="125" t="str">
        <f t="shared" si="26"/>
        <v/>
      </c>
      <c r="BM21" s="205"/>
    </row>
    <row r="22" spans="1:65" ht="27.75" customHeight="1" x14ac:dyDescent="0.25">
      <c r="A22" s="246" t="str">
        <f>DATASHEET!B20</f>
        <v>BARNES, Gabriel</v>
      </c>
      <c r="B22" s="113" t="str">
        <f>DATASHEET!C20</f>
        <v>11SDA</v>
      </c>
      <c r="C22" s="113" t="str">
        <f>DATASHEET!D20</f>
        <v>M</v>
      </c>
      <c r="D22" s="113" t="str">
        <f>DATASHEET!J20</f>
        <v>N</v>
      </c>
      <c r="E22" s="113" t="str">
        <f>DATASHEET!E20</f>
        <v>N</v>
      </c>
      <c r="F22" s="113" t="str">
        <f>DATASHEET!F20</f>
        <v>White and Any Other Asian Background</v>
      </c>
      <c r="G22" s="113" t="str">
        <f>DATASHEET!H20</f>
        <v>N</v>
      </c>
      <c r="H22" s="113" t="str">
        <f>DATASHEET!I20</f>
        <v>N</v>
      </c>
      <c r="I22" s="113" t="str">
        <f>DATASHEET!M20</f>
        <v>M</v>
      </c>
      <c r="J22" s="114" t="str">
        <f>DATASHEET!L20</f>
        <v>4-5</v>
      </c>
      <c r="K22" s="419">
        <f>IFERROR(PROGRESS!O34,"")</f>
        <v>45.503675999999999</v>
      </c>
      <c r="L22" s="235">
        <f t="shared" si="1"/>
        <v>6</v>
      </c>
      <c r="M22" s="152">
        <f t="shared" si="2"/>
        <v>-3.9503675999999999</v>
      </c>
      <c r="N22" s="237"/>
      <c r="O22" s="417">
        <f t="shared" si="3"/>
        <v>9.100735199999999</v>
      </c>
      <c r="P22" s="248" t="str">
        <f t="shared" si="4"/>
        <v/>
      </c>
      <c r="Q22" s="249" t="str">
        <f t="shared" si="5"/>
        <v/>
      </c>
      <c r="R22" s="417">
        <f t="shared" si="6"/>
        <v>9.100735199999999</v>
      </c>
      <c r="S22" s="248" t="str">
        <f t="shared" si="7"/>
        <v/>
      </c>
      <c r="T22" s="250" t="str">
        <f t="shared" si="8"/>
        <v/>
      </c>
      <c r="U22" s="247">
        <f t="shared" si="9"/>
        <v>13.651102799999999</v>
      </c>
      <c r="V22" s="248">
        <f t="shared" si="10"/>
        <v>6</v>
      </c>
      <c r="W22" s="251">
        <f t="shared" si="11"/>
        <v>-2.5503675999999995</v>
      </c>
      <c r="X22" s="252">
        <f t="shared" si="12"/>
        <v>2</v>
      </c>
      <c r="Y22" s="247">
        <f t="shared" si="13"/>
        <v>13.651102799999999</v>
      </c>
      <c r="Z22" s="248">
        <f t="shared" si="14"/>
        <v>0</v>
      </c>
      <c r="AA22" s="251">
        <f t="shared" si="15"/>
        <v>-4.5503675999999995</v>
      </c>
      <c r="AB22" s="252">
        <f t="shared" si="16"/>
        <v>3</v>
      </c>
      <c r="AC22" s="244"/>
      <c r="AD22" s="102" t="str">
        <f>IFERROR(VLOOKUP(DATASHEET!CN20,lookup,2,FALSE)*2,"")</f>
        <v/>
      </c>
      <c r="AE22" s="126" t="str">
        <f>IFERROR(LARGE((PROGRESS!BC34,PROGRESS!BH34),1)*2,"")</f>
        <v/>
      </c>
      <c r="AF22" s="253">
        <f t="shared" si="17"/>
        <v>6</v>
      </c>
      <c r="AG22" s="127" t="str">
        <f t="shared" si="18"/>
        <v/>
      </c>
      <c r="AH22" s="254" t="str">
        <f t="shared" si="19"/>
        <v/>
      </c>
      <c r="AI22" s="255" t="str">
        <f t="shared" si="20"/>
        <v/>
      </c>
      <c r="AJ22" s="128" t="str">
        <f t="shared" si="21"/>
        <v/>
      </c>
      <c r="AK22" s="256" t="str">
        <f t="shared" si="22"/>
        <v/>
      </c>
      <c r="AL22" s="245"/>
      <c r="AM22" s="89" t="str">
        <f>IFERROR(VLOOKUP(DATASHEET!AJ20,lookup,2,FALSE),"")</f>
        <v/>
      </c>
      <c r="AN22" s="90" t="str">
        <f>IFERROR(VLOOKUP(DATASHEET!AR20,lookup,2,FALSE),"")</f>
        <v/>
      </c>
      <c r="AO22" s="106" t="str">
        <f>IFERROR(VLOOKUP(DATASHEET!DH20,lookup,2,FALSE),"")</f>
        <v/>
      </c>
      <c r="AP22" s="106" t="str">
        <f>IFERROR(VLOOKUP(DATASHEET!DT20,lookup,2,FALSE),"")</f>
        <v/>
      </c>
      <c r="AQ22" s="106" t="str">
        <f t="shared" si="23"/>
        <v/>
      </c>
      <c r="AR22" s="91" t="str">
        <f>IFERROR(IFERROR(VLOOKUP(DATASHEET!AZ20,lookup,2,FALSE),VLOOKUP($A22,PRIORVALUES!$A$3:$U$245,8,FALSE)),"")</f>
        <v/>
      </c>
      <c r="AS22" s="100" t="str">
        <f>IFERROR(VLOOKUP(DATASHEET!BX20,lookup,2,FALSE),"")</f>
        <v/>
      </c>
      <c r="AT22" s="257" t="str">
        <f>IFERROR(VLOOKUP(DATASHEET!DX20,lookup,2,FALSE),"")</f>
        <v/>
      </c>
      <c r="AU22" s="92">
        <f>IFERROR(IFERROR(VLOOKUP(DATASHEET!CB20,lookup,2,FALSE),VLOOKUP($A22,PRIORVALUES!$A$3:$U$245,10,FALSE)),"")</f>
        <v>6</v>
      </c>
      <c r="AV22" s="92" t="str">
        <f>IFERROR(IFERROR(VLOOKUP(DATASHEET!CJ20,lookup,2,FALSE),VLOOKUP($A22,PRIORVALUES!$A$3:$U$245,12,FALSE)),"")</f>
        <v/>
      </c>
      <c r="AW22" s="93"/>
      <c r="AX22" s="96" t="str">
        <f>IFERROR(IFERROR(VLOOKUP(DATASHEET!AF20,lookup,2,FALSE),VLOOKUP($A22,PRIORVALUES!$A$3:$U$245,5,FALSE)),"")</f>
        <v/>
      </c>
      <c r="AY22" s="97" t="str">
        <f>IFERROR(IFERROR(VLOOKUP(DATASHEET!CV20,lookup,2,FALSE),VLOOKUP($A22,PRIORVALUES!$A$3:$U$245,6,FALSE)),"")</f>
        <v/>
      </c>
      <c r="AZ22" s="104" t="str">
        <f>IFERROR(SMALL((PROGRESS!BC34,PROGRESS!BH34),1),"")</f>
        <v/>
      </c>
      <c r="BA22" s="104" t="str">
        <f>IFERROR(IFERROR(VLOOKUP(DATASHEET!CR20,lookup,2,FALSE),VLOOKUP($A22,PRIORVALUES!$A$3:$U$245,13,FALSE)),"")</f>
        <v/>
      </c>
      <c r="BB22" s="104" t="str">
        <f>IFERROR(IFERROR(VLOOKUP(DATASHEET!DD20,lookup,2,FALSE),VLOOKUP($A22,PRIORVALUES!$A$3:$U$245,14,FALSE)),"")</f>
        <v/>
      </c>
      <c r="BC22" s="118" t="str">
        <f>IFERROR(VLOOKUP(DATASHEET!DP20,lookup,2,FALSE),"")</f>
        <v/>
      </c>
      <c r="BD22" s="122" t="str">
        <f>IFERROR(IFERROR(VLOOKUP(DATASHEET!AN20,lookup,2,FALSE),VLOOKUP($A22,PRIORVALUES!$A$3:$U$245,7,FALSE)),"")</f>
        <v/>
      </c>
      <c r="BE22" s="120" t="str">
        <f>IFERROR(IFERROR(VLOOKUP(DATASHEET!AV20,lookup,2,FALSE),VLOOKUP($A22,PRIORVALUES!$A$3:$U$245,16,FALSE)),"")</f>
        <v/>
      </c>
      <c r="BF22" s="586" t="str">
        <f>IFERROR(IFERROR(VLOOKUP(DATASHEET!CF20,lookup,2,FALSE),VLOOKUP($A22,PRIORVALUES!$A$3:$U$245,11,FALSE)),"")</f>
        <v/>
      </c>
      <c r="BG22" s="104" t="str">
        <f>IFERROR(VLOOKUP(DATASHEET!BD20,lookup,2,FALSE),"")</f>
        <v/>
      </c>
      <c r="BH22" s="99" t="str">
        <f>IFERROR(IFERROR(VLOOKUP(DATASHEET!BP20,lookup,2,FALSE),VLOOKUP($A22,PRIORVALUES!$A$3:$U$245,9,FALSE)),"")</f>
        <v/>
      </c>
      <c r="BI22" s="99" t="str">
        <f>IFERROR(IFERROR(VLOOKUP(DATASHEET!DL20,lookup,2,FALSE),VLOOKUP($A22,PRIORVALUES!$A$3:$U$245,15,FALSE)),"")</f>
        <v/>
      </c>
      <c r="BJ22" s="108" t="str">
        <f t="shared" si="24"/>
        <v/>
      </c>
      <c r="BK22" s="108" t="str">
        <f t="shared" si="25"/>
        <v/>
      </c>
      <c r="BL22" s="125" t="str">
        <f t="shared" si="26"/>
        <v/>
      </c>
      <c r="BM22" s="205"/>
    </row>
    <row r="23" spans="1:65" ht="27.75" customHeight="1" x14ac:dyDescent="0.25">
      <c r="A23" s="246" t="str">
        <f>DATASHEET!B21</f>
        <v>BARRATT, Beth</v>
      </c>
      <c r="B23" s="113" t="str">
        <f>DATASHEET!C21</f>
        <v>11ZI</v>
      </c>
      <c r="C23" s="113" t="str">
        <f>DATASHEET!D21</f>
        <v>F</v>
      </c>
      <c r="D23" s="113" t="str">
        <f>DATASHEET!J21</f>
        <v>N</v>
      </c>
      <c r="E23" s="113" t="str">
        <f>DATASHEET!E21</f>
        <v>N</v>
      </c>
      <c r="F23" s="113" t="str">
        <f>DATASHEET!F21</f>
        <v>White - British</v>
      </c>
      <c r="G23" s="113" t="str">
        <f>DATASHEET!H21</f>
        <v>N</v>
      </c>
      <c r="H23" s="113" t="str">
        <f>DATASHEET!I21</f>
        <v>N</v>
      </c>
      <c r="I23" s="113" t="str">
        <f>DATASHEET!M21</f>
        <v>M</v>
      </c>
      <c r="J23" s="114" t="str">
        <f>DATASHEET!L21</f>
        <v>6-7</v>
      </c>
      <c r="K23" s="419">
        <f>IFERROR(PROGRESS!O35,"")</f>
        <v>59.353448</v>
      </c>
      <c r="L23" s="235" t="str">
        <f t="shared" si="1"/>
        <v/>
      </c>
      <c r="M23" s="152" t="str">
        <f t="shared" si="2"/>
        <v/>
      </c>
      <c r="N23" s="237"/>
      <c r="O23" s="417">
        <f t="shared" si="3"/>
        <v>11.8706896</v>
      </c>
      <c r="P23" s="248" t="str">
        <f t="shared" si="4"/>
        <v/>
      </c>
      <c r="Q23" s="249" t="str">
        <f t="shared" si="5"/>
        <v/>
      </c>
      <c r="R23" s="417">
        <f t="shared" si="6"/>
        <v>11.8706896</v>
      </c>
      <c r="S23" s="248" t="str">
        <f t="shared" si="7"/>
        <v/>
      </c>
      <c r="T23" s="250" t="str">
        <f t="shared" si="8"/>
        <v/>
      </c>
      <c r="U23" s="247">
        <f t="shared" si="9"/>
        <v>17.806034400000001</v>
      </c>
      <c r="V23" s="248">
        <f t="shared" si="10"/>
        <v>0</v>
      </c>
      <c r="W23" s="251">
        <f t="shared" si="11"/>
        <v>-5.9353448000000002</v>
      </c>
      <c r="X23" s="252">
        <f t="shared" si="12"/>
        <v>3</v>
      </c>
      <c r="Y23" s="247">
        <f t="shared" si="13"/>
        <v>17.806034400000001</v>
      </c>
      <c r="Z23" s="248">
        <f t="shared" si="14"/>
        <v>0</v>
      </c>
      <c r="AA23" s="251">
        <f t="shared" si="15"/>
        <v>-5.9353448000000002</v>
      </c>
      <c r="AB23" s="252">
        <f t="shared" si="16"/>
        <v>3</v>
      </c>
      <c r="AC23" s="244"/>
      <c r="AD23" s="102" t="str">
        <f>IFERROR(VLOOKUP(DATASHEET!CN21,lookup,2,FALSE)*2,"")</f>
        <v/>
      </c>
      <c r="AE23" s="126" t="str">
        <f>IFERROR(LARGE((PROGRESS!BC35,PROGRESS!BH35),1)*2,"")</f>
        <v/>
      </c>
      <c r="AF23" s="253" t="str">
        <f t="shared" si="17"/>
        <v/>
      </c>
      <c r="AG23" s="127" t="str">
        <f t="shared" si="18"/>
        <v/>
      </c>
      <c r="AH23" s="254" t="str">
        <f t="shared" si="19"/>
        <v/>
      </c>
      <c r="AI23" s="255" t="str">
        <f t="shared" si="20"/>
        <v/>
      </c>
      <c r="AJ23" s="128" t="str">
        <f t="shared" si="21"/>
        <v/>
      </c>
      <c r="AK23" s="256" t="str">
        <f t="shared" si="22"/>
        <v/>
      </c>
      <c r="AL23" s="245"/>
      <c r="AM23" s="89" t="str">
        <f>IFERROR(VLOOKUP(DATASHEET!AJ21,lookup,2,FALSE),"")</f>
        <v/>
      </c>
      <c r="AN23" s="90" t="str">
        <f>IFERROR(VLOOKUP(DATASHEET!AR21,lookup,2,FALSE),"")</f>
        <v/>
      </c>
      <c r="AO23" s="106" t="str">
        <f>IFERROR(VLOOKUP(DATASHEET!DH21,lookup,2,FALSE),"")</f>
        <v/>
      </c>
      <c r="AP23" s="106" t="str">
        <f>IFERROR(VLOOKUP(DATASHEET!DT21,lookup,2,FALSE),"")</f>
        <v/>
      </c>
      <c r="AQ23" s="106" t="str">
        <f t="shared" si="23"/>
        <v/>
      </c>
      <c r="AR23" s="91" t="str">
        <f>IFERROR(IFERROR(VLOOKUP(DATASHEET!AZ21,lookup,2,FALSE),VLOOKUP($A23,PRIORVALUES!$A$3:$U$245,8,FALSE)),"")</f>
        <v/>
      </c>
      <c r="AS23" s="100" t="str">
        <f>IFERROR(VLOOKUP(DATASHEET!BX21,lookup,2,FALSE),"")</f>
        <v/>
      </c>
      <c r="AT23" s="257" t="str">
        <f>IFERROR(VLOOKUP(DATASHEET!DX21,lookup,2,FALSE),"")</f>
        <v/>
      </c>
      <c r="AU23" s="92" t="str">
        <f>IFERROR(IFERROR(VLOOKUP(DATASHEET!CB21,lookup,2,FALSE),VLOOKUP($A23,PRIORVALUES!$A$3:$U$245,10,FALSE)),"")</f>
        <v/>
      </c>
      <c r="AV23" s="92" t="str">
        <f>IFERROR(IFERROR(VLOOKUP(DATASHEET!CJ21,lookup,2,FALSE),VLOOKUP($A23,PRIORVALUES!$A$3:$U$245,12,FALSE)),"")</f>
        <v/>
      </c>
      <c r="AW23" s="93"/>
      <c r="AX23" s="96" t="str">
        <f>IFERROR(IFERROR(VLOOKUP(DATASHEET!AF21,lookup,2,FALSE),VLOOKUP($A23,PRIORVALUES!$A$3:$U$245,5,FALSE)),"")</f>
        <v/>
      </c>
      <c r="AY23" s="97" t="str">
        <f>IFERROR(IFERROR(VLOOKUP(DATASHEET!CV21,lookup,2,FALSE),VLOOKUP($A23,PRIORVALUES!$A$3:$U$245,6,FALSE)),"")</f>
        <v/>
      </c>
      <c r="AZ23" s="104" t="str">
        <f>IFERROR(SMALL((PROGRESS!BC35,PROGRESS!BH35),1),"")</f>
        <v/>
      </c>
      <c r="BA23" s="104" t="str">
        <f>IFERROR(IFERROR(VLOOKUP(DATASHEET!CR21,lookup,2,FALSE),VLOOKUP($A23,PRIORVALUES!$A$3:$U$245,13,FALSE)),"")</f>
        <v/>
      </c>
      <c r="BB23" s="104" t="str">
        <f>IFERROR(IFERROR(VLOOKUP(DATASHEET!DD21,lookup,2,FALSE),VLOOKUP($A23,PRIORVALUES!$A$3:$U$245,14,FALSE)),"")</f>
        <v/>
      </c>
      <c r="BC23" s="118" t="str">
        <f>IFERROR(VLOOKUP(DATASHEET!DP21,lookup,2,FALSE),"")</f>
        <v/>
      </c>
      <c r="BD23" s="122" t="str">
        <f>IFERROR(IFERROR(VLOOKUP(DATASHEET!AN21,lookup,2,FALSE),VLOOKUP($A23,PRIORVALUES!$A$3:$U$245,7,FALSE)),"")</f>
        <v/>
      </c>
      <c r="BE23" s="120" t="str">
        <f>IFERROR(IFERROR(VLOOKUP(DATASHEET!AV21,lookup,2,FALSE),VLOOKUP($A23,PRIORVALUES!$A$3:$U$245,16,FALSE)),"")</f>
        <v/>
      </c>
      <c r="BF23" s="586" t="str">
        <f>IFERROR(IFERROR(VLOOKUP(DATASHEET!CF21,lookup,2,FALSE),VLOOKUP($A23,PRIORVALUES!$A$3:$U$245,11,FALSE)),"")</f>
        <v/>
      </c>
      <c r="BG23" s="104" t="str">
        <f>IFERROR(VLOOKUP(DATASHEET!BD21,lookup,2,FALSE),"")</f>
        <v/>
      </c>
      <c r="BH23" s="99" t="str">
        <f>IFERROR(IFERROR(VLOOKUP(DATASHEET!BP21,lookup,2,FALSE),VLOOKUP($A23,PRIORVALUES!$A$3:$U$245,9,FALSE)),"")</f>
        <v/>
      </c>
      <c r="BI23" s="99" t="str">
        <f>IFERROR(IFERROR(VLOOKUP(DATASHEET!DL21,lookup,2,FALSE),VLOOKUP($A23,PRIORVALUES!$A$3:$U$245,15,FALSE)),"")</f>
        <v/>
      </c>
      <c r="BJ23" s="108" t="str">
        <f t="shared" si="24"/>
        <v/>
      </c>
      <c r="BK23" s="108" t="str">
        <f t="shared" si="25"/>
        <v/>
      </c>
      <c r="BL23" s="125" t="str">
        <f t="shared" si="26"/>
        <v/>
      </c>
      <c r="BM23" s="205"/>
    </row>
    <row r="24" spans="1:65" ht="27.75" customHeight="1" x14ac:dyDescent="0.25">
      <c r="A24" s="246" t="str">
        <f>DATASHEET!B22</f>
        <v>BARRETT, Edward</v>
      </c>
      <c r="B24" s="113" t="str">
        <f>DATASHEET!C22</f>
        <v>11SPI</v>
      </c>
      <c r="C24" s="113" t="str">
        <f>DATASHEET!D22</f>
        <v>M</v>
      </c>
      <c r="D24" s="113" t="str">
        <f>DATASHEET!J22</f>
        <v>K</v>
      </c>
      <c r="E24" s="113" t="str">
        <f>DATASHEET!E22</f>
        <v>N</v>
      </c>
      <c r="F24" s="113" t="str">
        <f>DATASHEET!F22</f>
        <v>White - British</v>
      </c>
      <c r="G24" s="113" t="str">
        <f>DATASHEET!H22</f>
        <v>N</v>
      </c>
      <c r="H24" s="113" t="str">
        <f>DATASHEET!I22</f>
        <v>N</v>
      </c>
      <c r="I24" s="113" t="str">
        <f>DATASHEET!M22</f>
        <v>L</v>
      </c>
      <c r="J24" s="114" t="str">
        <f>DATASHEET!L22</f>
        <v>1-2</v>
      </c>
      <c r="K24" s="419">
        <f>IFERROR(PROGRESS!O36,"")</f>
        <v>10.186364000000001</v>
      </c>
      <c r="L24" s="235">
        <f t="shared" si="1"/>
        <v>2</v>
      </c>
      <c r="M24" s="152">
        <f t="shared" si="2"/>
        <v>-0.81863640000000015</v>
      </c>
      <c r="N24" s="237"/>
      <c r="O24" s="417">
        <f t="shared" si="3"/>
        <v>2.0372728000000002</v>
      </c>
      <c r="P24" s="248" t="str">
        <f t="shared" si="4"/>
        <v/>
      </c>
      <c r="Q24" s="249" t="str">
        <f t="shared" si="5"/>
        <v/>
      </c>
      <c r="R24" s="417">
        <f t="shared" si="6"/>
        <v>2.0372728000000002</v>
      </c>
      <c r="S24" s="248" t="str">
        <f t="shared" si="7"/>
        <v/>
      </c>
      <c r="T24" s="250" t="str">
        <f t="shared" si="8"/>
        <v/>
      </c>
      <c r="U24" s="247">
        <f t="shared" si="9"/>
        <v>3.0559092000000003</v>
      </c>
      <c r="V24" s="248">
        <f t="shared" si="10"/>
        <v>2</v>
      </c>
      <c r="W24" s="251">
        <f t="shared" si="11"/>
        <v>-0.35196973333333342</v>
      </c>
      <c r="X24" s="252">
        <f t="shared" si="12"/>
        <v>2</v>
      </c>
      <c r="Y24" s="247">
        <f t="shared" si="13"/>
        <v>3.0559092000000003</v>
      </c>
      <c r="Z24" s="248">
        <f t="shared" si="14"/>
        <v>0</v>
      </c>
      <c r="AA24" s="251">
        <f t="shared" si="15"/>
        <v>-1.0186364000000001</v>
      </c>
      <c r="AB24" s="252">
        <f t="shared" si="16"/>
        <v>3</v>
      </c>
      <c r="AC24" s="244"/>
      <c r="AD24" s="102" t="str">
        <f>IFERROR(VLOOKUP(DATASHEET!CN22,lookup,2,FALSE)*2,"")</f>
        <v/>
      </c>
      <c r="AE24" s="126" t="str">
        <f>IFERROR(LARGE((PROGRESS!BC36,PROGRESS!BH36),1)*2,"")</f>
        <v/>
      </c>
      <c r="AF24" s="253">
        <f t="shared" si="17"/>
        <v>2</v>
      </c>
      <c r="AG24" s="127" t="str">
        <f t="shared" si="18"/>
        <v/>
      </c>
      <c r="AH24" s="254" t="str">
        <f t="shared" si="19"/>
        <v/>
      </c>
      <c r="AI24" s="255" t="str">
        <f t="shared" si="20"/>
        <v/>
      </c>
      <c r="AJ24" s="128" t="str">
        <f t="shared" si="21"/>
        <v/>
      </c>
      <c r="AK24" s="256" t="str">
        <f t="shared" si="22"/>
        <v/>
      </c>
      <c r="AL24" s="245"/>
      <c r="AM24" s="89" t="str">
        <f>IFERROR(VLOOKUP(DATASHEET!AJ22,lookup,2,FALSE),"")</f>
        <v/>
      </c>
      <c r="AN24" s="90" t="str">
        <f>IFERROR(VLOOKUP(DATASHEET!AR22,lookup,2,FALSE),"")</f>
        <v/>
      </c>
      <c r="AO24" s="106" t="str">
        <f>IFERROR(VLOOKUP(DATASHEET!DH22,lookup,2,FALSE),"")</f>
        <v/>
      </c>
      <c r="AP24" s="106" t="str">
        <f>IFERROR(VLOOKUP(DATASHEET!DT22,lookup,2,FALSE),"")</f>
        <v/>
      </c>
      <c r="AQ24" s="106" t="str">
        <f t="shared" si="23"/>
        <v/>
      </c>
      <c r="AR24" s="91" t="str">
        <f>IFERROR(IFERROR(VLOOKUP(DATASHEET!AZ22,lookup,2,FALSE),VLOOKUP($A24,PRIORVALUES!$A$3:$U$245,8,FALSE)),"")</f>
        <v/>
      </c>
      <c r="AS24" s="100" t="str">
        <f>IFERROR(VLOOKUP(DATASHEET!BX22,lookup,2,FALSE),"")</f>
        <v/>
      </c>
      <c r="AT24" s="257" t="str">
        <f>IFERROR(VLOOKUP(DATASHEET!DX22,lookup,2,FALSE),"")</f>
        <v/>
      </c>
      <c r="AU24" s="92" t="str">
        <f>IFERROR(IFERROR(VLOOKUP(DATASHEET!CB22,lookup,2,FALSE),VLOOKUP($A24,PRIORVALUES!$A$3:$U$245,10,FALSE)),"")</f>
        <v/>
      </c>
      <c r="AV24" s="92">
        <f>IFERROR(IFERROR(VLOOKUP(DATASHEET!CJ22,lookup,2,FALSE),VLOOKUP($A24,PRIORVALUES!$A$3:$U$245,12,FALSE)),"")</f>
        <v>2</v>
      </c>
      <c r="AW24" s="93"/>
      <c r="AX24" s="96" t="str">
        <f>IFERROR(IFERROR(VLOOKUP(DATASHEET!AF22,lookup,2,FALSE),VLOOKUP($A24,PRIORVALUES!$A$3:$U$245,5,FALSE)),"")</f>
        <v/>
      </c>
      <c r="AY24" s="97" t="str">
        <f>IFERROR(IFERROR(VLOOKUP(DATASHEET!CV22,lookup,2,FALSE),VLOOKUP($A24,PRIORVALUES!$A$3:$U$245,6,FALSE)),"")</f>
        <v/>
      </c>
      <c r="AZ24" s="104" t="str">
        <f>IFERROR(SMALL((PROGRESS!BC36,PROGRESS!BH36),1),"")</f>
        <v/>
      </c>
      <c r="BA24" s="104" t="str">
        <f>IFERROR(IFERROR(VLOOKUP(DATASHEET!CR22,lookup,2,FALSE),VLOOKUP($A24,PRIORVALUES!$A$3:$U$245,13,FALSE)),"")</f>
        <v/>
      </c>
      <c r="BB24" s="104" t="str">
        <f>IFERROR(IFERROR(VLOOKUP(DATASHEET!DD22,lookup,2,FALSE),VLOOKUP($A24,PRIORVALUES!$A$3:$U$245,14,FALSE)),"")</f>
        <v/>
      </c>
      <c r="BC24" s="118" t="str">
        <f>IFERROR(VLOOKUP(DATASHEET!DP22,lookup,2,FALSE),"")</f>
        <v/>
      </c>
      <c r="BD24" s="122" t="str">
        <f>IFERROR(IFERROR(VLOOKUP(DATASHEET!AN22,lookup,2,FALSE),VLOOKUP($A24,PRIORVALUES!$A$3:$U$245,7,FALSE)),"")</f>
        <v/>
      </c>
      <c r="BE24" s="120" t="str">
        <f>IFERROR(IFERROR(VLOOKUP(DATASHEET!AV22,lookup,2,FALSE),VLOOKUP($A24,PRIORVALUES!$A$3:$U$245,16,FALSE)),"")</f>
        <v/>
      </c>
      <c r="BF24" s="586" t="str">
        <f>IFERROR(IFERROR(VLOOKUP(DATASHEET!CF22,lookup,2,FALSE),VLOOKUP($A24,PRIORVALUES!$A$3:$U$245,11,FALSE)),"")</f>
        <v/>
      </c>
      <c r="BG24" s="104" t="str">
        <f>IFERROR(VLOOKUP(DATASHEET!BD22,lookup,2,FALSE),"")</f>
        <v/>
      </c>
      <c r="BH24" s="99" t="str">
        <f>IFERROR(IFERROR(VLOOKUP(DATASHEET!BP22,lookup,2,FALSE),VLOOKUP($A24,PRIORVALUES!$A$3:$U$245,9,FALSE)),"")</f>
        <v/>
      </c>
      <c r="BI24" s="99" t="str">
        <f>IFERROR(IFERROR(VLOOKUP(DATASHEET!DL22,lookup,2,FALSE),VLOOKUP($A24,PRIORVALUES!$A$3:$U$245,15,FALSE)),"")</f>
        <v/>
      </c>
      <c r="BJ24" s="108" t="str">
        <f t="shared" si="24"/>
        <v/>
      </c>
      <c r="BK24" s="108" t="str">
        <f t="shared" si="25"/>
        <v/>
      </c>
      <c r="BL24" s="125" t="str">
        <f t="shared" si="26"/>
        <v/>
      </c>
      <c r="BM24" s="205"/>
    </row>
    <row r="25" spans="1:65" ht="27.75" customHeight="1" x14ac:dyDescent="0.25">
      <c r="A25" s="246" t="str">
        <f>DATASHEET!B23</f>
        <v>BATH, Natalie</v>
      </c>
      <c r="B25" s="113" t="str">
        <f>DATASHEET!C23</f>
        <v>11KKN</v>
      </c>
      <c r="C25" s="113" t="str">
        <f>DATASHEET!D23</f>
        <v>F</v>
      </c>
      <c r="D25" s="113" t="str">
        <f>DATASHEET!J23</f>
        <v>N</v>
      </c>
      <c r="E25" s="113" t="str">
        <f>DATASHEET!E23</f>
        <v>N</v>
      </c>
      <c r="F25" s="113" t="str">
        <f>DATASHEET!F23</f>
        <v>White - British</v>
      </c>
      <c r="G25" s="113" t="str">
        <f>DATASHEET!H23</f>
        <v>N</v>
      </c>
      <c r="H25" s="113" t="str">
        <f>DATASHEET!I23</f>
        <v>N</v>
      </c>
      <c r="I25" s="113" t="str">
        <f>DATASHEET!M23</f>
        <v>H</v>
      </c>
      <c r="J25" s="114" t="str">
        <f>DATASHEET!L23</f>
        <v>6-7</v>
      </c>
      <c r="K25" s="419">
        <f>IFERROR(PROGRESS!O37,"")</f>
        <v>64.375</v>
      </c>
      <c r="L25" s="235">
        <f t="shared" si="1"/>
        <v>8</v>
      </c>
      <c r="M25" s="152">
        <f t="shared" si="2"/>
        <v>-5.6375000000000002</v>
      </c>
      <c r="N25" s="237"/>
      <c r="O25" s="417">
        <f t="shared" si="3"/>
        <v>12.875</v>
      </c>
      <c r="P25" s="248" t="str">
        <f t="shared" si="4"/>
        <v/>
      </c>
      <c r="Q25" s="249" t="str">
        <f t="shared" si="5"/>
        <v/>
      </c>
      <c r="R25" s="417">
        <f t="shared" si="6"/>
        <v>12.875</v>
      </c>
      <c r="S25" s="248" t="str">
        <f t="shared" si="7"/>
        <v/>
      </c>
      <c r="T25" s="250" t="str">
        <f t="shared" si="8"/>
        <v/>
      </c>
      <c r="U25" s="247">
        <f t="shared" si="9"/>
        <v>19.3125</v>
      </c>
      <c r="V25" s="248">
        <f t="shared" si="10"/>
        <v>0</v>
      </c>
      <c r="W25" s="251">
        <f t="shared" si="11"/>
        <v>-6.4375</v>
      </c>
      <c r="X25" s="252">
        <f t="shared" si="12"/>
        <v>3</v>
      </c>
      <c r="Y25" s="247">
        <f t="shared" si="13"/>
        <v>19.3125</v>
      </c>
      <c r="Z25" s="248">
        <f t="shared" si="14"/>
        <v>8</v>
      </c>
      <c r="AA25" s="251">
        <f t="shared" si="15"/>
        <v>-3.7708333333333335</v>
      </c>
      <c r="AB25" s="252">
        <f t="shared" si="16"/>
        <v>2</v>
      </c>
      <c r="AC25" s="244"/>
      <c r="AD25" s="102" t="str">
        <f>IFERROR(VLOOKUP(DATASHEET!CN23,lookup,2,FALSE)*2,"")</f>
        <v/>
      </c>
      <c r="AE25" s="126" t="str">
        <f>IFERROR(LARGE((PROGRESS!BC37,PROGRESS!BH37),1)*2,"")</f>
        <v/>
      </c>
      <c r="AF25" s="253" t="str">
        <f t="shared" si="17"/>
        <v/>
      </c>
      <c r="AG25" s="127" t="str">
        <f t="shared" si="18"/>
        <v/>
      </c>
      <c r="AH25" s="254" t="str">
        <f t="shared" si="19"/>
        <v/>
      </c>
      <c r="AI25" s="255">
        <f t="shared" si="20"/>
        <v>8</v>
      </c>
      <c r="AJ25" s="128" t="str">
        <f t="shared" si="21"/>
        <v/>
      </c>
      <c r="AK25" s="256" t="str">
        <f t="shared" si="22"/>
        <v/>
      </c>
      <c r="AL25" s="245"/>
      <c r="AM25" s="89" t="str">
        <f>IFERROR(VLOOKUP(DATASHEET!AJ23,lookup,2,FALSE),"")</f>
        <v/>
      </c>
      <c r="AN25" s="90" t="str">
        <f>IFERROR(VLOOKUP(DATASHEET!AR23,lookup,2,FALSE),"")</f>
        <v/>
      </c>
      <c r="AO25" s="106" t="str">
        <f>IFERROR(VLOOKUP(DATASHEET!DH23,lookup,2,FALSE),"")</f>
        <v/>
      </c>
      <c r="AP25" s="106" t="str">
        <f>IFERROR(VLOOKUP(DATASHEET!DT23,lookup,2,FALSE),"")</f>
        <v/>
      </c>
      <c r="AQ25" s="106" t="str">
        <f t="shared" si="23"/>
        <v/>
      </c>
      <c r="AR25" s="91" t="str">
        <f>IFERROR(IFERROR(VLOOKUP(DATASHEET!AZ23,lookup,2,FALSE),VLOOKUP($A25,PRIORVALUES!$A$3:$U$245,8,FALSE)),"")</f>
        <v/>
      </c>
      <c r="AS25" s="100" t="str">
        <f>IFERROR(VLOOKUP(DATASHEET!BX23,lookup,2,FALSE),"")</f>
        <v/>
      </c>
      <c r="AT25" s="257" t="str">
        <f>IFERROR(VLOOKUP(DATASHEET!DX23,lookup,2,FALSE),"")</f>
        <v/>
      </c>
      <c r="AU25" s="92" t="str">
        <f>IFERROR(IFERROR(VLOOKUP(DATASHEET!CB23,lookup,2,FALSE),VLOOKUP($A25,PRIORVALUES!$A$3:$U$245,10,FALSE)),"")</f>
        <v/>
      </c>
      <c r="AV25" s="92" t="str">
        <f>IFERROR(IFERROR(VLOOKUP(DATASHEET!CJ23,lookup,2,FALSE),VLOOKUP($A25,PRIORVALUES!$A$3:$U$245,12,FALSE)),"")</f>
        <v/>
      </c>
      <c r="AW25" s="93"/>
      <c r="AX25" s="96">
        <f>IFERROR(IFERROR(VLOOKUP(DATASHEET!AF23,lookup,2,FALSE),VLOOKUP($A25,PRIORVALUES!$A$3:$U$245,5,FALSE)),"")</f>
        <v>8</v>
      </c>
      <c r="AY25" s="97" t="str">
        <f>IFERROR(IFERROR(VLOOKUP(DATASHEET!CV23,lookup,2,FALSE),VLOOKUP($A25,PRIORVALUES!$A$3:$U$245,6,FALSE)),"")</f>
        <v/>
      </c>
      <c r="AZ25" s="104" t="str">
        <f>IFERROR(SMALL((PROGRESS!BC37,PROGRESS!BH37),1),"")</f>
        <v/>
      </c>
      <c r="BA25" s="104" t="str">
        <f>IFERROR(IFERROR(VLOOKUP(DATASHEET!CR23,lookup,2,FALSE),VLOOKUP($A25,PRIORVALUES!$A$3:$U$245,13,FALSE)),"")</f>
        <v/>
      </c>
      <c r="BB25" s="104" t="str">
        <f>IFERROR(IFERROR(VLOOKUP(DATASHEET!DD23,lookup,2,FALSE),VLOOKUP($A25,PRIORVALUES!$A$3:$U$245,14,FALSE)),"")</f>
        <v/>
      </c>
      <c r="BC25" s="118" t="str">
        <f>IFERROR(VLOOKUP(DATASHEET!DP23,lookup,2,FALSE),"")</f>
        <v/>
      </c>
      <c r="BD25" s="122" t="str">
        <f>IFERROR(IFERROR(VLOOKUP(DATASHEET!AN23,lookup,2,FALSE),VLOOKUP($A25,PRIORVALUES!$A$3:$U$245,7,FALSE)),"")</f>
        <v/>
      </c>
      <c r="BE25" s="120" t="str">
        <f>IFERROR(IFERROR(VLOOKUP(DATASHEET!AV23,lookup,2,FALSE),VLOOKUP($A25,PRIORVALUES!$A$3:$U$245,16,FALSE)),"")</f>
        <v/>
      </c>
      <c r="BF25" s="586" t="str">
        <f>IFERROR(IFERROR(VLOOKUP(DATASHEET!CF23,lookup,2,FALSE),VLOOKUP($A25,PRIORVALUES!$A$3:$U$245,11,FALSE)),"")</f>
        <v/>
      </c>
      <c r="BG25" s="104" t="str">
        <f>IFERROR(VLOOKUP(DATASHEET!BD23,lookup,2,FALSE),"")</f>
        <v/>
      </c>
      <c r="BH25" s="99" t="str">
        <f>IFERROR(IFERROR(VLOOKUP(DATASHEET!BP23,lookup,2,FALSE),VLOOKUP($A25,PRIORVALUES!$A$3:$U$245,9,FALSE)),"")</f>
        <v/>
      </c>
      <c r="BI25" s="99" t="str">
        <f>IFERROR(IFERROR(VLOOKUP(DATASHEET!DL23,lookup,2,FALSE),VLOOKUP($A25,PRIORVALUES!$A$3:$U$245,15,FALSE)),"")</f>
        <v/>
      </c>
      <c r="BJ25" s="108" t="str">
        <f t="shared" si="24"/>
        <v/>
      </c>
      <c r="BK25" s="108" t="str">
        <f t="shared" si="25"/>
        <v/>
      </c>
      <c r="BL25" s="125" t="str">
        <f t="shared" si="26"/>
        <v/>
      </c>
      <c r="BM25" s="205"/>
    </row>
    <row r="26" spans="1:65" ht="27.75" customHeight="1" x14ac:dyDescent="0.25">
      <c r="A26" s="246" t="str">
        <f>DATASHEET!B24</f>
        <v>BATY, Mia</v>
      </c>
      <c r="B26" s="113" t="str">
        <f>DATASHEET!C24</f>
        <v>11ZI</v>
      </c>
      <c r="C26" s="113" t="str">
        <f>DATASHEET!D24</f>
        <v>F</v>
      </c>
      <c r="D26" s="113" t="str">
        <f>DATASHEET!J24</f>
        <v>N</v>
      </c>
      <c r="E26" s="113" t="str">
        <f>DATASHEET!E24</f>
        <v>N</v>
      </c>
      <c r="F26" s="113" t="str">
        <f>DATASHEET!F24</f>
        <v>White Other</v>
      </c>
      <c r="G26" s="113" t="str">
        <f>DATASHEET!H24</f>
        <v>N</v>
      </c>
      <c r="H26" s="113" t="str">
        <f>DATASHEET!I24</f>
        <v>N</v>
      </c>
      <c r="I26" s="113" t="str">
        <f>DATASHEET!M24</f>
        <v>M</v>
      </c>
      <c r="J26" s="114" t="str">
        <f>DATASHEET!L24</f>
        <v>6-7</v>
      </c>
      <c r="K26" s="419">
        <f>IFERROR(PROGRESS!O38,"")</f>
        <v>56.563876999999998</v>
      </c>
      <c r="L26" s="235">
        <f t="shared" si="1"/>
        <v>5</v>
      </c>
      <c r="M26" s="152">
        <f t="shared" si="2"/>
        <v>-5.1563876999999998</v>
      </c>
      <c r="N26" s="237"/>
      <c r="O26" s="417">
        <f t="shared" si="3"/>
        <v>11.3127754</v>
      </c>
      <c r="P26" s="248" t="str">
        <f t="shared" si="4"/>
        <v/>
      </c>
      <c r="Q26" s="249" t="str">
        <f t="shared" si="5"/>
        <v/>
      </c>
      <c r="R26" s="417">
        <f t="shared" si="6"/>
        <v>11.3127754</v>
      </c>
      <c r="S26" s="248" t="str">
        <f t="shared" si="7"/>
        <v/>
      </c>
      <c r="T26" s="250" t="str">
        <f t="shared" si="8"/>
        <v/>
      </c>
      <c r="U26" s="247">
        <f t="shared" si="9"/>
        <v>16.969163099999999</v>
      </c>
      <c r="V26" s="248">
        <f t="shared" si="10"/>
        <v>0</v>
      </c>
      <c r="W26" s="251">
        <f t="shared" si="11"/>
        <v>-5.6563876999999998</v>
      </c>
      <c r="X26" s="252">
        <f t="shared" si="12"/>
        <v>3</v>
      </c>
      <c r="Y26" s="247">
        <f t="shared" si="13"/>
        <v>16.969163099999999</v>
      </c>
      <c r="Z26" s="248">
        <f t="shared" si="14"/>
        <v>5</v>
      </c>
      <c r="AA26" s="251">
        <f t="shared" si="15"/>
        <v>-3.9897210333333333</v>
      </c>
      <c r="AB26" s="252">
        <f t="shared" si="16"/>
        <v>2</v>
      </c>
      <c r="AC26" s="244"/>
      <c r="AD26" s="102" t="str">
        <f>IFERROR(VLOOKUP(DATASHEET!CN24,lookup,2,FALSE)*2,"")</f>
        <v/>
      </c>
      <c r="AE26" s="126" t="str">
        <f>IFERROR(LARGE((PROGRESS!BC38,PROGRESS!BH38),1)*2,"")</f>
        <v/>
      </c>
      <c r="AF26" s="253" t="str">
        <f t="shared" si="17"/>
        <v/>
      </c>
      <c r="AG26" s="127" t="str">
        <f t="shared" si="18"/>
        <v/>
      </c>
      <c r="AH26" s="254" t="str">
        <f t="shared" si="19"/>
        <v/>
      </c>
      <c r="AI26" s="255">
        <f t="shared" si="20"/>
        <v>5</v>
      </c>
      <c r="AJ26" s="128" t="str">
        <f t="shared" si="21"/>
        <v/>
      </c>
      <c r="AK26" s="256" t="str">
        <f t="shared" si="22"/>
        <v/>
      </c>
      <c r="AL26" s="245"/>
      <c r="AM26" s="89" t="str">
        <f>IFERROR(VLOOKUP(DATASHEET!AJ24,lookup,2,FALSE),"")</f>
        <v/>
      </c>
      <c r="AN26" s="90" t="str">
        <f>IFERROR(VLOOKUP(DATASHEET!AR24,lookup,2,FALSE),"")</f>
        <v/>
      </c>
      <c r="AO26" s="106" t="str">
        <f>IFERROR(VLOOKUP(DATASHEET!DH24,lookup,2,FALSE),"")</f>
        <v/>
      </c>
      <c r="AP26" s="106" t="str">
        <f>IFERROR(VLOOKUP(DATASHEET!DT24,lookup,2,FALSE),"")</f>
        <v/>
      </c>
      <c r="AQ26" s="106" t="str">
        <f t="shared" si="23"/>
        <v/>
      </c>
      <c r="AR26" s="91" t="str">
        <f>IFERROR(IFERROR(VLOOKUP(DATASHEET!AZ24,lookup,2,FALSE),VLOOKUP($A26,PRIORVALUES!$A$3:$U$245,8,FALSE)),"")</f>
        <v/>
      </c>
      <c r="AS26" s="100" t="str">
        <f>IFERROR(VLOOKUP(DATASHEET!BX24,lookup,2,FALSE),"")</f>
        <v/>
      </c>
      <c r="AT26" s="257" t="str">
        <f>IFERROR(VLOOKUP(DATASHEET!DX24,lookup,2,FALSE),"")</f>
        <v/>
      </c>
      <c r="AU26" s="92" t="str">
        <f>IFERROR(IFERROR(VLOOKUP(DATASHEET!CB24,lookup,2,FALSE),VLOOKUP($A26,PRIORVALUES!$A$3:$U$245,10,FALSE)),"")</f>
        <v/>
      </c>
      <c r="AV26" s="92" t="str">
        <f>IFERROR(IFERROR(VLOOKUP(DATASHEET!CJ24,lookup,2,FALSE),VLOOKUP($A26,PRIORVALUES!$A$3:$U$245,12,FALSE)),"")</f>
        <v/>
      </c>
      <c r="AW26" s="93"/>
      <c r="AX26" s="96" t="str">
        <f>IFERROR(IFERROR(VLOOKUP(DATASHEET!AF24,lookup,2,FALSE),VLOOKUP($A26,PRIORVALUES!$A$3:$U$245,5,FALSE)),"")</f>
        <v/>
      </c>
      <c r="AY26" s="97" t="str">
        <f>IFERROR(IFERROR(VLOOKUP(DATASHEET!CV24,lookup,2,FALSE),VLOOKUP($A26,PRIORVALUES!$A$3:$U$245,6,FALSE)),"")</f>
        <v/>
      </c>
      <c r="AZ26" s="104" t="str">
        <f>IFERROR(SMALL((PROGRESS!BC38,PROGRESS!BH38),1),"")</f>
        <v/>
      </c>
      <c r="BA26" s="104" t="str">
        <f>IFERROR(IFERROR(VLOOKUP(DATASHEET!CR24,lookup,2,FALSE),VLOOKUP($A26,PRIORVALUES!$A$3:$U$245,13,FALSE)),"")</f>
        <v/>
      </c>
      <c r="BB26" s="104">
        <f>IFERROR(IFERROR(VLOOKUP(DATASHEET!DD24,lookup,2,FALSE),VLOOKUP($A26,PRIORVALUES!$A$3:$U$245,14,FALSE)),"")</f>
        <v>5</v>
      </c>
      <c r="BC26" s="118" t="str">
        <f>IFERROR(VLOOKUP(DATASHEET!DP24,lookup,2,FALSE),"")</f>
        <v/>
      </c>
      <c r="BD26" s="122" t="str">
        <f>IFERROR(IFERROR(VLOOKUP(DATASHEET!AN24,lookup,2,FALSE),VLOOKUP($A26,PRIORVALUES!$A$3:$U$245,7,FALSE)),"")</f>
        <v/>
      </c>
      <c r="BE26" s="120" t="str">
        <f>IFERROR(IFERROR(VLOOKUP(DATASHEET!AV24,lookup,2,FALSE),VLOOKUP($A26,PRIORVALUES!$A$3:$U$245,16,FALSE)),"")</f>
        <v/>
      </c>
      <c r="BF26" s="586" t="str">
        <f>IFERROR(IFERROR(VLOOKUP(DATASHEET!CF24,lookup,2,FALSE),VLOOKUP($A26,PRIORVALUES!$A$3:$U$245,11,FALSE)),"")</f>
        <v/>
      </c>
      <c r="BG26" s="104" t="str">
        <f>IFERROR(VLOOKUP(DATASHEET!BD24,lookup,2,FALSE),"")</f>
        <v/>
      </c>
      <c r="BH26" s="99" t="str">
        <f>IFERROR(IFERROR(VLOOKUP(DATASHEET!BP24,lookup,2,FALSE),VLOOKUP($A26,PRIORVALUES!$A$3:$U$245,9,FALSE)),"")</f>
        <v/>
      </c>
      <c r="BI26" s="99" t="str">
        <f>IFERROR(IFERROR(VLOOKUP(DATASHEET!DL24,lookup,2,FALSE),VLOOKUP($A26,PRIORVALUES!$A$3:$U$245,15,FALSE)),"")</f>
        <v/>
      </c>
      <c r="BJ26" s="108" t="str">
        <f t="shared" si="24"/>
        <v/>
      </c>
      <c r="BK26" s="108" t="str">
        <f t="shared" si="25"/>
        <v/>
      </c>
      <c r="BL26" s="125" t="str">
        <f t="shared" si="26"/>
        <v/>
      </c>
      <c r="BM26" s="205"/>
    </row>
    <row r="27" spans="1:65" ht="27.75" customHeight="1" x14ac:dyDescent="0.25">
      <c r="A27" s="246" t="str">
        <f>DATASHEET!B25</f>
        <v>BEARE, Lucy</v>
      </c>
      <c r="B27" s="113" t="str">
        <f>DATASHEET!C25</f>
        <v>11ZI</v>
      </c>
      <c r="C27" s="113" t="str">
        <f>DATASHEET!D25</f>
        <v>F</v>
      </c>
      <c r="D27" s="113" t="str">
        <f>DATASHEET!J25</f>
        <v>N</v>
      </c>
      <c r="E27" s="113" t="str">
        <f>DATASHEET!E25</f>
        <v>N</v>
      </c>
      <c r="F27" s="113" t="str">
        <f>DATASHEET!F25</f>
        <v>White - British</v>
      </c>
      <c r="G27" s="113" t="str">
        <f>DATASHEET!H25</f>
        <v>N</v>
      </c>
      <c r="H27" s="113" t="str">
        <f>DATASHEET!I25</f>
        <v>N</v>
      </c>
      <c r="I27" s="113" t="str">
        <f>DATASHEET!M25</f>
        <v>H</v>
      </c>
      <c r="J27" s="114" t="str">
        <f>DATASHEET!L25</f>
        <v>7-8</v>
      </c>
      <c r="K27" s="419">
        <f>IFERROR(PROGRESS!O39,"")</f>
        <v>71.839286000000001</v>
      </c>
      <c r="L27" s="235">
        <f t="shared" si="1"/>
        <v>7</v>
      </c>
      <c r="M27" s="152">
        <f t="shared" si="2"/>
        <v>-6.4839286000000005</v>
      </c>
      <c r="N27" s="237"/>
      <c r="O27" s="417">
        <f t="shared" si="3"/>
        <v>14.3678572</v>
      </c>
      <c r="P27" s="248" t="str">
        <f t="shared" si="4"/>
        <v/>
      </c>
      <c r="Q27" s="249" t="str">
        <f t="shared" si="5"/>
        <v/>
      </c>
      <c r="R27" s="417">
        <f t="shared" si="6"/>
        <v>14.3678572</v>
      </c>
      <c r="S27" s="248" t="str">
        <f t="shared" si="7"/>
        <v/>
      </c>
      <c r="T27" s="250" t="str">
        <f t="shared" si="8"/>
        <v/>
      </c>
      <c r="U27" s="247">
        <f t="shared" si="9"/>
        <v>21.551785799999998</v>
      </c>
      <c r="V27" s="248">
        <f t="shared" si="10"/>
        <v>0</v>
      </c>
      <c r="W27" s="251">
        <f t="shared" si="11"/>
        <v>-7.1839285999999989</v>
      </c>
      <c r="X27" s="252">
        <f t="shared" si="12"/>
        <v>3</v>
      </c>
      <c r="Y27" s="247">
        <f t="shared" si="13"/>
        <v>21.551785799999998</v>
      </c>
      <c r="Z27" s="248">
        <f t="shared" si="14"/>
        <v>7</v>
      </c>
      <c r="AA27" s="251">
        <f t="shared" si="15"/>
        <v>-4.8505952666666659</v>
      </c>
      <c r="AB27" s="252">
        <f t="shared" si="16"/>
        <v>2</v>
      </c>
      <c r="AC27" s="244"/>
      <c r="AD27" s="102" t="str">
        <f>IFERROR(VLOOKUP(DATASHEET!CN25,lookup,2,FALSE)*2,"")</f>
        <v/>
      </c>
      <c r="AE27" s="126" t="str">
        <f>IFERROR(LARGE((PROGRESS!BC39,PROGRESS!BH39),1)*2,"")</f>
        <v/>
      </c>
      <c r="AF27" s="253" t="str">
        <f t="shared" si="17"/>
        <v/>
      </c>
      <c r="AG27" s="127" t="str">
        <f t="shared" si="18"/>
        <v/>
      </c>
      <c r="AH27" s="254" t="str">
        <f t="shared" si="19"/>
        <v/>
      </c>
      <c r="AI27" s="255">
        <f t="shared" si="20"/>
        <v>7</v>
      </c>
      <c r="AJ27" s="128" t="str">
        <f t="shared" si="21"/>
        <v/>
      </c>
      <c r="AK27" s="256" t="str">
        <f t="shared" si="22"/>
        <v/>
      </c>
      <c r="AL27" s="245"/>
      <c r="AM27" s="89" t="str">
        <f>IFERROR(VLOOKUP(DATASHEET!AJ25,lookup,2,FALSE),"")</f>
        <v/>
      </c>
      <c r="AN27" s="90" t="str">
        <f>IFERROR(VLOOKUP(DATASHEET!AR25,lookup,2,FALSE),"")</f>
        <v/>
      </c>
      <c r="AO27" s="106" t="str">
        <f>IFERROR(VLOOKUP(DATASHEET!DH25,lookup,2,FALSE),"")</f>
        <v/>
      </c>
      <c r="AP27" s="106" t="str">
        <f>IFERROR(VLOOKUP(DATASHEET!DT25,lookup,2,FALSE),"")</f>
        <v/>
      </c>
      <c r="AQ27" s="106" t="str">
        <f t="shared" si="23"/>
        <v/>
      </c>
      <c r="AR27" s="91" t="str">
        <f>IFERROR(IFERROR(VLOOKUP(DATASHEET!AZ25,lookup,2,FALSE),VLOOKUP($A27,PRIORVALUES!$A$3:$U$245,8,FALSE)),"")</f>
        <v/>
      </c>
      <c r="AS27" s="100" t="str">
        <f>IFERROR(VLOOKUP(DATASHEET!BX25,lookup,2,FALSE),"")</f>
        <v/>
      </c>
      <c r="AT27" s="257" t="str">
        <f>IFERROR(VLOOKUP(DATASHEET!DX25,lookup,2,FALSE),"")</f>
        <v/>
      </c>
      <c r="AU27" s="92" t="str">
        <f>IFERROR(IFERROR(VLOOKUP(DATASHEET!CB25,lookup,2,FALSE),VLOOKUP($A27,PRIORVALUES!$A$3:$U$245,10,FALSE)),"")</f>
        <v/>
      </c>
      <c r="AV27" s="92" t="str">
        <f>IFERROR(IFERROR(VLOOKUP(DATASHEET!CJ25,lookup,2,FALSE),VLOOKUP($A27,PRIORVALUES!$A$3:$U$245,12,FALSE)),"")</f>
        <v/>
      </c>
      <c r="AW27" s="93"/>
      <c r="AX27" s="96" t="str">
        <f>IFERROR(IFERROR(VLOOKUP(DATASHEET!AF25,lookup,2,FALSE),VLOOKUP($A27,PRIORVALUES!$A$3:$U$245,5,FALSE)),"")</f>
        <v/>
      </c>
      <c r="AY27" s="97">
        <f>IFERROR(IFERROR(VLOOKUP(DATASHEET!CV25,lookup,2,FALSE),VLOOKUP($A27,PRIORVALUES!$A$3:$U$245,6,FALSE)),"")</f>
        <v>7</v>
      </c>
      <c r="AZ27" s="104" t="str">
        <f>IFERROR(SMALL((PROGRESS!BC39,PROGRESS!BH39),1),"")</f>
        <v/>
      </c>
      <c r="BA27" s="104" t="str">
        <f>IFERROR(IFERROR(VLOOKUP(DATASHEET!CR25,lookup,2,FALSE),VLOOKUP($A27,PRIORVALUES!$A$3:$U$245,13,FALSE)),"")</f>
        <v/>
      </c>
      <c r="BB27" s="104" t="str">
        <f>IFERROR(IFERROR(VLOOKUP(DATASHEET!DD25,lookup,2,FALSE),VLOOKUP($A27,PRIORVALUES!$A$3:$U$245,14,FALSE)),"")</f>
        <v/>
      </c>
      <c r="BC27" s="118" t="str">
        <f>IFERROR(VLOOKUP(DATASHEET!DP25,lookup,2,FALSE),"")</f>
        <v/>
      </c>
      <c r="BD27" s="122" t="str">
        <f>IFERROR(IFERROR(VLOOKUP(DATASHEET!AN25,lookup,2,FALSE),VLOOKUP($A27,PRIORVALUES!$A$3:$U$245,7,FALSE)),"")</f>
        <v/>
      </c>
      <c r="BE27" s="120" t="str">
        <f>IFERROR(IFERROR(VLOOKUP(DATASHEET!AV25,lookup,2,FALSE),VLOOKUP($A27,PRIORVALUES!$A$3:$U$245,16,FALSE)),"")</f>
        <v/>
      </c>
      <c r="BF27" s="586" t="str">
        <f>IFERROR(IFERROR(VLOOKUP(DATASHEET!CF25,lookup,2,FALSE),VLOOKUP($A27,PRIORVALUES!$A$3:$U$245,11,FALSE)),"")</f>
        <v/>
      </c>
      <c r="BG27" s="104" t="str">
        <f>IFERROR(VLOOKUP(DATASHEET!BD25,lookup,2,FALSE),"")</f>
        <v/>
      </c>
      <c r="BH27" s="99" t="str">
        <f>IFERROR(IFERROR(VLOOKUP(DATASHEET!BP25,lookup,2,FALSE),VLOOKUP($A27,PRIORVALUES!$A$3:$U$245,9,FALSE)),"")</f>
        <v/>
      </c>
      <c r="BI27" s="99" t="str">
        <f>IFERROR(IFERROR(VLOOKUP(DATASHEET!DL25,lookup,2,FALSE),VLOOKUP($A27,PRIORVALUES!$A$3:$U$245,15,FALSE)),"")</f>
        <v/>
      </c>
      <c r="BJ27" s="108" t="str">
        <f t="shared" si="24"/>
        <v/>
      </c>
      <c r="BK27" s="108" t="str">
        <f t="shared" si="25"/>
        <v/>
      </c>
      <c r="BL27" s="125" t="str">
        <f t="shared" si="26"/>
        <v/>
      </c>
      <c r="BM27" s="205"/>
    </row>
    <row r="28" spans="1:65" ht="27.75" customHeight="1" x14ac:dyDescent="0.25">
      <c r="A28" s="246" t="str">
        <f>DATASHEET!B26</f>
        <v>BEREKET, Rim</v>
      </c>
      <c r="B28" s="113" t="str">
        <f>DATASHEET!C26</f>
        <v>11ZI</v>
      </c>
      <c r="C28" s="113" t="str">
        <f>DATASHEET!D26</f>
        <v>F</v>
      </c>
      <c r="D28" s="113" t="str">
        <f>DATASHEET!J26</f>
        <v>N</v>
      </c>
      <c r="E28" s="113" t="str">
        <f>DATASHEET!E26</f>
        <v>Y</v>
      </c>
      <c r="F28" s="113" t="str">
        <f>DATASHEET!F26</f>
        <v>Other Black African</v>
      </c>
      <c r="G28" s="113" t="str">
        <f>DATASHEET!H26</f>
        <v>Y</v>
      </c>
      <c r="H28" s="113" t="str">
        <f>DATASHEET!I26</f>
        <v>N</v>
      </c>
      <c r="I28" s="113" t="str">
        <f>DATASHEET!M26</f>
        <v>H</v>
      </c>
      <c r="J28" s="114" t="str">
        <f>DATASHEET!L26</f>
        <v>8-9</v>
      </c>
      <c r="K28" s="419">
        <f>IFERROR(PROGRESS!O40,"")</f>
        <v>68.411214999999999</v>
      </c>
      <c r="L28" s="235">
        <f t="shared" si="1"/>
        <v>7</v>
      </c>
      <c r="M28" s="152">
        <f t="shared" si="2"/>
        <v>-6.1411214999999997</v>
      </c>
      <c r="N28" s="237"/>
      <c r="O28" s="417">
        <f t="shared" si="3"/>
        <v>13.682243</v>
      </c>
      <c r="P28" s="248" t="str">
        <f t="shared" si="4"/>
        <v/>
      </c>
      <c r="Q28" s="249" t="str">
        <f t="shared" si="5"/>
        <v/>
      </c>
      <c r="R28" s="417">
        <f t="shared" si="6"/>
        <v>13.682243</v>
      </c>
      <c r="S28" s="248" t="str">
        <f t="shared" si="7"/>
        <v/>
      </c>
      <c r="T28" s="250" t="str">
        <f t="shared" si="8"/>
        <v/>
      </c>
      <c r="U28" s="247">
        <f t="shared" si="9"/>
        <v>20.5233645</v>
      </c>
      <c r="V28" s="248">
        <f t="shared" si="10"/>
        <v>0</v>
      </c>
      <c r="W28" s="251">
        <f t="shared" si="11"/>
        <v>-6.8411214999999999</v>
      </c>
      <c r="X28" s="252">
        <f t="shared" si="12"/>
        <v>3</v>
      </c>
      <c r="Y28" s="247">
        <f t="shared" si="13"/>
        <v>20.5233645</v>
      </c>
      <c r="Z28" s="248">
        <f t="shared" si="14"/>
        <v>7</v>
      </c>
      <c r="AA28" s="251">
        <f t="shared" si="15"/>
        <v>-4.5077881666666668</v>
      </c>
      <c r="AB28" s="252">
        <f t="shared" si="16"/>
        <v>2</v>
      </c>
      <c r="AC28" s="244"/>
      <c r="AD28" s="102" t="str">
        <f>IFERROR(VLOOKUP(DATASHEET!CN26,lookup,2,FALSE)*2,"")</f>
        <v/>
      </c>
      <c r="AE28" s="126" t="str">
        <f>IFERROR(LARGE((PROGRESS!BC40,PROGRESS!BH40),1)*2,"")</f>
        <v/>
      </c>
      <c r="AF28" s="253" t="str">
        <f t="shared" si="17"/>
        <v/>
      </c>
      <c r="AG28" s="127" t="str">
        <f t="shared" si="18"/>
        <v/>
      </c>
      <c r="AH28" s="254" t="str">
        <f t="shared" si="19"/>
        <v/>
      </c>
      <c r="AI28" s="255">
        <f t="shared" si="20"/>
        <v>7</v>
      </c>
      <c r="AJ28" s="128" t="str">
        <f t="shared" si="21"/>
        <v/>
      </c>
      <c r="AK28" s="256" t="str">
        <f t="shared" si="22"/>
        <v/>
      </c>
      <c r="AL28" s="245"/>
      <c r="AM28" s="89" t="str">
        <f>IFERROR(VLOOKUP(DATASHEET!AJ26,lookup,2,FALSE),"")</f>
        <v/>
      </c>
      <c r="AN28" s="90" t="str">
        <f>IFERROR(VLOOKUP(DATASHEET!AR26,lookup,2,FALSE),"")</f>
        <v/>
      </c>
      <c r="AO28" s="106" t="str">
        <f>IFERROR(VLOOKUP(DATASHEET!DH26,lookup,2,FALSE),"")</f>
        <v/>
      </c>
      <c r="AP28" s="106" t="str">
        <f>IFERROR(VLOOKUP(DATASHEET!DT26,lookup,2,FALSE),"")</f>
        <v/>
      </c>
      <c r="AQ28" s="106" t="str">
        <f t="shared" si="23"/>
        <v/>
      </c>
      <c r="AR28" s="91" t="str">
        <f>IFERROR(IFERROR(VLOOKUP(DATASHEET!AZ26,lookup,2,FALSE),VLOOKUP($A28,PRIORVALUES!$A$3:$U$245,8,FALSE)),"")</f>
        <v/>
      </c>
      <c r="AS28" s="100" t="str">
        <f>IFERROR(VLOOKUP(DATASHEET!BX26,lookup,2,FALSE),"")</f>
        <v/>
      </c>
      <c r="AT28" s="257" t="str">
        <f>IFERROR(VLOOKUP(DATASHEET!DX26,lookup,2,FALSE),"")</f>
        <v/>
      </c>
      <c r="AU28" s="92" t="str">
        <f>IFERROR(IFERROR(VLOOKUP(DATASHEET!CB26,lookup,2,FALSE),VLOOKUP($A28,PRIORVALUES!$A$3:$U$245,10,FALSE)),"")</f>
        <v/>
      </c>
      <c r="AV28" s="92" t="str">
        <f>IFERROR(IFERROR(VLOOKUP(DATASHEET!CJ26,lookup,2,FALSE),VLOOKUP($A28,PRIORVALUES!$A$3:$U$245,12,FALSE)),"")</f>
        <v/>
      </c>
      <c r="AW28" s="93"/>
      <c r="AX28" s="96">
        <f>IFERROR(IFERROR(VLOOKUP(DATASHEET!AF26,lookup,2,FALSE),VLOOKUP($A28,PRIORVALUES!$A$3:$U$245,5,FALSE)),"")</f>
        <v>7</v>
      </c>
      <c r="AY28" s="97" t="str">
        <f>IFERROR(IFERROR(VLOOKUP(DATASHEET!CV26,lookup,2,FALSE),VLOOKUP($A28,PRIORVALUES!$A$3:$U$245,6,FALSE)),"")</f>
        <v/>
      </c>
      <c r="AZ28" s="104" t="str">
        <f>IFERROR(SMALL((PROGRESS!BC40,PROGRESS!BH40),1),"")</f>
        <v/>
      </c>
      <c r="BA28" s="104" t="str">
        <f>IFERROR(IFERROR(VLOOKUP(DATASHEET!CR26,lookup,2,FALSE),VLOOKUP($A28,PRIORVALUES!$A$3:$U$245,13,FALSE)),"")</f>
        <v/>
      </c>
      <c r="BB28" s="104" t="str">
        <f>IFERROR(IFERROR(VLOOKUP(DATASHEET!DD26,lookup,2,FALSE),VLOOKUP($A28,PRIORVALUES!$A$3:$U$245,14,FALSE)),"")</f>
        <v/>
      </c>
      <c r="BC28" s="118" t="str">
        <f>IFERROR(VLOOKUP(DATASHEET!DP26,lookup,2,FALSE),"")</f>
        <v/>
      </c>
      <c r="BD28" s="122" t="str">
        <f>IFERROR(IFERROR(VLOOKUP(DATASHEET!AN26,lookup,2,FALSE),VLOOKUP($A28,PRIORVALUES!$A$3:$U$245,7,FALSE)),"")</f>
        <v/>
      </c>
      <c r="BE28" s="120" t="str">
        <f>IFERROR(IFERROR(VLOOKUP(DATASHEET!AV26,lookup,2,FALSE),VLOOKUP($A28,PRIORVALUES!$A$3:$U$245,16,FALSE)),"")</f>
        <v/>
      </c>
      <c r="BF28" s="586" t="str">
        <f>IFERROR(IFERROR(VLOOKUP(DATASHEET!CF26,lookup,2,FALSE),VLOOKUP($A28,PRIORVALUES!$A$3:$U$245,11,FALSE)),"")</f>
        <v/>
      </c>
      <c r="BG28" s="104" t="str">
        <f>IFERROR(VLOOKUP(DATASHEET!BD26,lookup,2,FALSE),"")</f>
        <v/>
      </c>
      <c r="BH28" s="99" t="str">
        <f>IFERROR(IFERROR(VLOOKUP(DATASHEET!BP26,lookup,2,FALSE),VLOOKUP($A28,PRIORVALUES!$A$3:$U$245,9,FALSE)),"")</f>
        <v/>
      </c>
      <c r="BI28" s="99" t="str">
        <f>IFERROR(IFERROR(VLOOKUP(DATASHEET!DL26,lookup,2,FALSE),VLOOKUP($A28,PRIORVALUES!$A$3:$U$245,15,FALSE)),"")</f>
        <v/>
      </c>
      <c r="BJ28" s="108" t="str">
        <f t="shared" si="24"/>
        <v/>
      </c>
      <c r="BK28" s="108" t="str">
        <f t="shared" si="25"/>
        <v/>
      </c>
      <c r="BL28" s="125" t="str">
        <f t="shared" si="26"/>
        <v/>
      </c>
      <c r="BM28" s="205"/>
    </row>
    <row r="29" spans="1:65" ht="27.75" customHeight="1" x14ac:dyDescent="0.25">
      <c r="A29" s="246" t="str">
        <f>DATASHEET!B27</f>
        <v>BEREKET, Samuel</v>
      </c>
      <c r="B29" s="113" t="str">
        <f>DATASHEET!C27</f>
        <v>11EGQ</v>
      </c>
      <c r="C29" s="113" t="str">
        <f>DATASHEET!D27</f>
        <v>M</v>
      </c>
      <c r="D29" s="113" t="str">
        <f>DATASHEET!J27</f>
        <v>N</v>
      </c>
      <c r="E29" s="113" t="str">
        <f>DATASHEET!E27</f>
        <v>Y</v>
      </c>
      <c r="F29" s="113" t="str">
        <f>DATASHEET!F27</f>
        <v>Other Black African</v>
      </c>
      <c r="G29" s="113" t="str">
        <f>DATASHEET!H27</f>
        <v>Y</v>
      </c>
      <c r="H29" s="113" t="str">
        <f>DATASHEET!I27</f>
        <v>N</v>
      </c>
      <c r="I29" s="113" t="str">
        <f>DATASHEET!M27</f>
        <v>M</v>
      </c>
      <c r="J29" s="114" t="str">
        <f>DATASHEET!L27</f>
        <v>5-6</v>
      </c>
      <c r="K29" s="419">
        <f>IFERROR(PROGRESS!O41,"")</f>
        <v>38.909638999999999</v>
      </c>
      <c r="L29" s="235">
        <f t="shared" si="1"/>
        <v>2</v>
      </c>
      <c r="M29" s="152">
        <f t="shared" si="2"/>
        <v>-3.6909638999999999</v>
      </c>
      <c r="N29" s="237"/>
      <c r="O29" s="417">
        <f t="shared" si="3"/>
        <v>7.7819278000000001</v>
      </c>
      <c r="P29" s="248" t="str">
        <f t="shared" si="4"/>
        <v/>
      </c>
      <c r="Q29" s="249" t="str">
        <f t="shared" si="5"/>
        <v/>
      </c>
      <c r="R29" s="417">
        <f t="shared" si="6"/>
        <v>7.7819278000000001</v>
      </c>
      <c r="S29" s="248" t="str">
        <f t="shared" si="7"/>
        <v/>
      </c>
      <c r="T29" s="250" t="str">
        <f t="shared" si="8"/>
        <v/>
      </c>
      <c r="U29" s="247">
        <f t="shared" si="9"/>
        <v>11.672891700000001</v>
      </c>
      <c r="V29" s="248">
        <f t="shared" si="10"/>
        <v>2</v>
      </c>
      <c r="W29" s="251">
        <f t="shared" si="11"/>
        <v>-3.2242972333333335</v>
      </c>
      <c r="X29" s="252">
        <f t="shared" si="12"/>
        <v>2</v>
      </c>
      <c r="Y29" s="247">
        <f t="shared" si="13"/>
        <v>11.672891700000001</v>
      </c>
      <c r="Z29" s="248">
        <f t="shared" si="14"/>
        <v>0</v>
      </c>
      <c r="AA29" s="251">
        <f t="shared" si="15"/>
        <v>-3.8909639000000005</v>
      </c>
      <c r="AB29" s="252">
        <f t="shared" si="16"/>
        <v>3</v>
      </c>
      <c r="AC29" s="244"/>
      <c r="AD29" s="102" t="str">
        <f>IFERROR(VLOOKUP(DATASHEET!CN27,lookup,2,FALSE)*2,"")</f>
        <v/>
      </c>
      <c r="AE29" s="126" t="str">
        <f>IFERROR(LARGE((PROGRESS!BC41,PROGRESS!BH41),1)*2,"")</f>
        <v/>
      </c>
      <c r="AF29" s="253">
        <f t="shared" si="17"/>
        <v>2</v>
      </c>
      <c r="AG29" s="127" t="str">
        <f t="shared" si="18"/>
        <v/>
      </c>
      <c r="AH29" s="254" t="str">
        <f t="shared" si="19"/>
        <v/>
      </c>
      <c r="AI29" s="255" t="str">
        <f t="shared" si="20"/>
        <v/>
      </c>
      <c r="AJ29" s="128" t="str">
        <f t="shared" si="21"/>
        <v/>
      </c>
      <c r="AK29" s="256" t="str">
        <f t="shared" si="22"/>
        <v/>
      </c>
      <c r="AL29" s="245"/>
      <c r="AM29" s="89" t="str">
        <f>IFERROR(VLOOKUP(DATASHEET!AJ27,lookup,2,FALSE),"")</f>
        <v/>
      </c>
      <c r="AN29" s="90" t="str">
        <f>IFERROR(VLOOKUP(DATASHEET!AR27,lookup,2,FALSE),"")</f>
        <v/>
      </c>
      <c r="AO29" s="106" t="str">
        <f>IFERROR(VLOOKUP(DATASHEET!DH27,lookup,2,FALSE),"")</f>
        <v/>
      </c>
      <c r="AP29" s="106" t="str">
        <f>IFERROR(VLOOKUP(DATASHEET!DT27,lookup,2,FALSE),"")</f>
        <v/>
      </c>
      <c r="AQ29" s="106" t="str">
        <f t="shared" si="23"/>
        <v/>
      </c>
      <c r="AR29" s="91" t="str">
        <f>IFERROR(IFERROR(VLOOKUP(DATASHEET!AZ27,lookup,2,FALSE),VLOOKUP($A29,PRIORVALUES!$A$3:$U$245,8,FALSE)),"")</f>
        <v/>
      </c>
      <c r="AS29" s="100" t="str">
        <f>IFERROR(VLOOKUP(DATASHEET!BX27,lookup,2,FALSE),"")</f>
        <v/>
      </c>
      <c r="AT29" s="257" t="str">
        <f>IFERROR(VLOOKUP(DATASHEET!DX27,lookup,2,FALSE),"")</f>
        <v/>
      </c>
      <c r="AU29" s="92">
        <f>IFERROR(IFERROR(VLOOKUP(DATASHEET!CB27,lookup,2,FALSE),VLOOKUP($A29,PRIORVALUES!$A$3:$U$245,10,FALSE)),"")</f>
        <v>2</v>
      </c>
      <c r="AV29" s="92" t="str">
        <f>IFERROR(IFERROR(VLOOKUP(DATASHEET!CJ27,lookup,2,FALSE),VLOOKUP($A29,PRIORVALUES!$A$3:$U$245,12,FALSE)),"")</f>
        <v/>
      </c>
      <c r="AW29" s="93"/>
      <c r="AX29" s="96" t="str">
        <f>IFERROR(IFERROR(VLOOKUP(DATASHEET!AF27,lookup,2,FALSE),VLOOKUP($A29,PRIORVALUES!$A$3:$U$245,5,FALSE)),"")</f>
        <v/>
      </c>
      <c r="AY29" s="97" t="str">
        <f>IFERROR(IFERROR(VLOOKUP(DATASHEET!CV27,lookup,2,FALSE),VLOOKUP($A29,PRIORVALUES!$A$3:$U$245,6,FALSE)),"")</f>
        <v/>
      </c>
      <c r="AZ29" s="104" t="str">
        <f>IFERROR(SMALL((PROGRESS!BC41,PROGRESS!BH41),1),"")</f>
        <v/>
      </c>
      <c r="BA29" s="104" t="str">
        <f>IFERROR(IFERROR(VLOOKUP(DATASHEET!CR27,lookup,2,FALSE),VLOOKUP($A29,PRIORVALUES!$A$3:$U$245,13,FALSE)),"")</f>
        <v/>
      </c>
      <c r="BB29" s="104" t="str">
        <f>IFERROR(IFERROR(VLOOKUP(DATASHEET!DD27,lookup,2,FALSE),VLOOKUP($A29,PRIORVALUES!$A$3:$U$245,14,FALSE)),"")</f>
        <v/>
      </c>
      <c r="BC29" s="118" t="str">
        <f>IFERROR(VLOOKUP(DATASHEET!DP27,lookup,2,FALSE),"")</f>
        <v/>
      </c>
      <c r="BD29" s="122" t="str">
        <f>IFERROR(IFERROR(VLOOKUP(DATASHEET!AN27,lookup,2,FALSE),VLOOKUP($A29,PRIORVALUES!$A$3:$U$245,7,FALSE)),"")</f>
        <v/>
      </c>
      <c r="BE29" s="120" t="str">
        <f>IFERROR(IFERROR(VLOOKUP(DATASHEET!AV27,lookup,2,FALSE),VLOOKUP($A29,PRIORVALUES!$A$3:$U$245,16,FALSE)),"")</f>
        <v/>
      </c>
      <c r="BF29" s="586" t="str">
        <f>IFERROR(IFERROR(VLOOKUP(DATASHEET!CF27,lookup,2,FALSE),VLOOKUP($A29,PRIORVALUES!$A$3:$U$245,11,FALSE)),"")</f>
        <v/>
      </c>
      <c r="BG29" s="104" t="str">
        <f>IFERROR(VLOOKUP(DATASHEET!BD27,lookup,2,FALSE),"")</f>
        <v/>
      </c>
      <c r="BH29" s="99" t="str">
        <f>IFERROR(IFERROR(VLOOKUP(DATASHEET!BP27,lookup,2,FALSE),VLOOKUP($A29,PRIORVALUES!$A$3:$U$245,9,FALSE)),"")</f>
        <v/>
      </c>
      <c r="BI29" s="99" t="str">
        <f>IFERROR(IFERROR(VLOOKUP(DATASHEET!DL27,lookup,2,FALSE),VLOOKUP($A29,PRIORVALUES!$A$3:$U$245,15,FALSE)),"")</f>
        <v/>
      </c>
      <c r="BJ29" s="108" t="str">
        <f t="shared" si="24"/>
        <v/>
      </c>
      <c r="BK29" s="108" t="str">
        <f t="shared" si="25"/>
        <v/>
      </c>
      <c r="BL29" s="125" t="str">
        <f t="shared" si="26"/>
        <v/>
      </c>
      <c r="BM29" s="205"/>
    </row>
    <row r="30" spans="1:65" ht="27.75" customHeight="1" x14ac:dyDescent="0.25">
      <c r="A30" s="246" t="str">
        <f>DATASHEET!B28</f>
        <v>BOATENG, Mariella</v>
      </c>
      <c r="B30" s="113" t="str">
        <f>DATASHEET!C28</f>
        <v>11SPI</v>
      </c>
      <c r="C30" s="113" t="str">
        <f>DATASHEET!D28</f>
        <v>F</v>
      </c>
      <c r="D30" s="113" t="str">
        <f>DATASHEET!J28</f>
        <v>N</v>
      </c>
      <c r="E30" s="113" t="str">
        <f>DATASHEET!E28</f>
        <v>N</v>
      </c>
      <c r="F30" s="113" t="str">
        <f>DATASHEET!F28</f>
        <v>White and Black African</v>
      </c>
      <c r="G30" s="113" t="str">
        <f>DATASHEET!H28</f>
        <v>N</v>
      </c>
      <c r="H30" s="113" t="str">
        <f>DATASHEET!I28</f>
        <v>N</v>
      </c>
      <c r="I30" s="113" t="str">
        <f>DATASHEET!M28</f>
        <v>M</v>
      </c>
      <c r="J30" s="114" t="str">
        <f>DATASHEET!L28</f>
        <v>5-6</v>
      </c>
      <c r="K30" s="419">
        <f>IFERROR(PROGRESS!O42,"")</f>
        <v>54.013157999999997</v>
      </c>
      <c r="L30" s="235">
        <f t="shared" si="1"/>
        <v>6</v>
      </c>
      <c r="M30" s="152">
        <f t="shared" si="2"/>
        <v>-4.8013157999999994</v>
      </c>
      <c r="N30" s="237"/>
      <c r="O30" s="417">
        <f t="shared" si="3"/>
        <v>10.8026316</v>
      </c>
      <c r="P30" s="248" t="str">
        <f t="shared" si="4"/>
        <v/>
      </c>
      <c r="Q30" s="249" t="str">
        <f t="shared" si="5"/>
        <v/>
      </c>
      <c r="R30" s="417">
        <f t="shared" si="6"/>
        <v>10.8026316</v>
      </c>
      <c r="S30" s="248" t="str">
        <f t="shared" si="7"/>
        <v/>
      </c>
      <c r="T30" s="250" t="str">
        <f t="shared" si="8"/>
        <v/>
      </c>
      <c r="U30" s="247">
        <f t="shared" si="9"/>
        <v>16.203947400000001</v>
      </c>
      <c r="V30" s="248">
        <f t="shared" si="10"/>
        <v>6</v>
      </c>
      <c r="W30" s="251">
        <f t="shared" si="11"/>
        <v>-3.4013158000000003</v>
      </c>
      <c r="X30" s="252">
        <f t="shared" si="12"/>
        <v>2</v>
      </c>
      <c r="Y30" s="247">
        <f t="shared" si="13"/>
        <v>16.203947400000001</v>
      </c>
      <c r="Z30" s="248">
        <f t="shared" si="14"/>
        <v>0</v>
      </c>
      <c r="AA30" s="251">
        <f t="shared" si="15"/>
        <v>-5.4013157999999999</v>
      </c>
      <c r="AB30" s="252">
        <f t="shared" si="16"/>
        <v>3</v>
      </c>
      <c r="AC30" s="244"/>
      <c r="AD30" s="102" t="str">
        <f>IFERROR(VLOOKUP(DATASHEET!CN28,lookup,2,FALSE)*2,"")</f>
        <v/>
      </c>
      <c r="AE30" s="126" t="str">
        <f>IFERROR(LARGE((PROGRESS!BC42,PROGRESS!BH42),1)*2,"")</f>
        <v/>
      </c>
      <c r="AF30" s="253">
        <f t="shared" si="17"/>
        <v>6</v>
      </c>
      <c r="AG30" s="127" t="str">
        <f t="shared" si="18"/>
        <v/>
      </c>
      <c r="AH30" s="254" t="str">
        <f t="shared" si="19"/>
        <v/>
      </c>
      <c r="AI30" s="255" t="str">
        <f t="shared" si="20"/>
        <v/>
      </c>
      <c r="AJ30" s="128" t="str">
        <f t="shared" si="21"/>
        <v/>
      </c>
      <c r="AK30" s="256" t="str">
        <f t="shared" si="22"/>
        <v/>
      </c>
      <c r="AL30" s="245"/>
      <c r="AM30" s="89" t="str">
        <f>IFERROR(VLOOKUP(DATASHEET!AJ28,lookup,2,FALSE),"")</f>
        <v/>
      </c>
      <c r="AN30" s="90" t="str">
        <f>IFERROR(VLOOKUP(DATASHEET!AR28,lookup,2,FALSE),"")</f>
        <v/>
      </c>
      <c r="AO30" s="106" t="str">
        <f>IFERROR(VLOOKUP(DATASHEET!DH28,lookup,2,FALSE),"")</f>
        <v/>
      </c>
      <c r="AP30" s="106" t="str">
        <f>IFERROR(VLOOKUP(DATASHEET!DT28,lookup,2,FALSE),"")</f>
        <v/>
      </c>
      <c r="AQ30" s="106" t="str">
        <f t="shared" si="23"/>
        <v/>
      </c>
      <c r="AR30" s="91" t="str">
        <f>IFERROR(IFERROR(VLOOKUP(DATASHEET!AZ28,lookup,2,FALSE),VLOOKUP($A30,PRIORVALUES!$A$3:$U$245,8,FALSE)),"")</f>
        <v/>
      </c>
      <c r="AS30" s="100" t="str">
        <f>IFERROR(VLOOKUP(DATASHEET!BX28,lookup,2,FALSE),"")</f>
        <v/>
      </c>
      <c r="AT30" s="257" t="str">
        <f>IFERROR(VLOOKUP(DATASHEET!DX28,lookup,2,FALSE),"")</f>
        <v/>
      </c>
      <c r="AU30" s="92">
        <f>IFERROR(IFERROR(VLOOKUP(DATASHEET!CB28,lookup,2,FALSE),VLOOKUP($A30,PRIORVALUES!$A$3:$U$245,10,FALSE)),"")</f>
        <v>6</v>
      </c>
      <c r="AV30" s="92" t="str">
        <f>IFERROR(IFERROR(VLOOKUP(DATASHEET!CJ28,lookup,2,FALSE),VLOOKUP($A30,PRIORVALUES!$A$3:$U$245,12,FALSE)),"")</f>
        <v/>
      </c>
      <c r="AW30" s="93"/>
      <c r="AX30" s="96" t="str">
        <f>IFERROR(IFERROR(VLOOKUP(DATASHEET!AF28,lookup,2,FALSE),VLOOKUP($A30,PRIORVALUES!$A$3:$U$245,5,FALSE)),"")</f>
        <v/>
      </c>
      <c r="AY30" s="97" t="str">
        <f>IFERROR(IFERROR(VLOOKUP(DATASHEET!CV28,lookup,2,FALSE),VLOOKUP($A30,PRIORVALUES!$A$3:$U$245,6,FALSE)),"")</f>
        <v/>
      </c>
      <c r="AZ30" s="104" t="str">
        <f>IFERROR(SMALL((PROGRESS!BC42,PROGRESS!BH42),1),"")</f>
        <v/>
      </c>
      <c r="BA30" s="104" t="str">
        <f>IFERROR(IFERROR(VLOOKUP(DATASHEET!CR28,lookup,2,FALSE),VLOOKUP($A30,PRIORVALUES!$A$3:$U$245,13,FALSE)),"")</f>
        <v/>
      </c>
      <c r="BB30" s="104" t="str">
        <f>IFERROR(IFERROR(VLOOKUP(DATASHEET!DD28,lookup,2,FALSE),VLOOKUP($A30,PRIORVALUES!$A$3:$U$245,14,FALSE)),"")</f>
        <v/>
      </c>
      <c r="BC30" s="118" t="str">
        <f>IFERROR(VLOOKUP(DATASHEET!DP28,lookup,2,FALSE),"")</f>
        <v/>
      </c>
      <c r="BD30" s="122" t="str">
        <f>IFERROR(IFERROR(VLOOKUP(DATASHEET!AN28,lookup,2,FALSE),VLOOKUP($A30,PRIORVALUES!$A$3:$U$245,7,FALSE)),"")</f>
        <v/>
      </c>
      <c r="BE30" s="120" t="str">
        <f>IFERROR(IFERROR(VLOOKUP(DATASHEET!AV28,lookup,2,FALSE),VLOOKUP($A30,PRIORVALUES!$A$3:$U$245,16,FALSE)),"")</f>
        <v/>
      </c>
      <c r="BF30" s="586" t="str">
        <f>IFERROR(IFERROR(VLOOKUP(DATASHEET!CF28,lookup,2,FALSE),VLOOKUP($A30,PRIORVALUES!$A$3:$U$245,11,FALSE)),"")</f>
        <v/>
      </c>
      <c r="BG30" s="104" t="str">
        <f>IFERROR(VLOOKUP(DATASHEET!BD28,lookup,2,FALSE),"")</f>
        <v/>
      </c>
      <c r="BH30" s="99" t="str">
        <f>IFERROR(IFERROR(VLOOKUP(DATASHEET!BP28,lookup,2,FALSE),VLOOKUP($A30,PRIORVALUES!$A$3:$U$245,9,FALSE)),"")</f>
        <v/>
      </c>
      <c r="BI30" s="99" t="str">
        <f>IFERROR(IFERROR(VLOOKUP(DATASHEET!DL28,lookup,2,FALSE),VLOOKUP($A30,PRIORVALUES!$A$3:$U$245,15,FALSE)),"")</f>
        <v/>
      </c>
      <c r="BJ30" s="108" t="str">
        <f t="shared" si="24"/>
        <v/>
      </c>
      <c r="BK30" s="108" t="str">
        <f t="shared" si="25"/>
        <v/>
      </c>
      <c r="BL30" s="125" t="str">
        <f t="shared" si="26"/>
        <v/>
      </c>
      <c r="BM30" s="205"/>
    </row>
    <row r="31" spans="1:65" ht="27.75" customHeight="1" x14ac:dyDescent="0.25">
      <c r="A31" s="246" t="str">
        <f>DATASHEET!B29</f>
        <v>BODELL, Alisha</v>
      </c>
      <c r="B31" s="113" t="str">
        <f>DATASHEET!C29</f>
        <v>11EGQ</v>
      </c>
      <c r="C31" s="113" t="str">
        <f>DATASHEET!D29</f>
        <v>F</v>
      </c>
      <c r="D31" s="113" t="str">
        <f>DATASHEET!J29</f>
        <v>E</v>
      </c>
      <c r="E31" s="113" t="str">
        <f>DATASHEET!E29</f>
        <v>Y</v>
      </c>
      <c r="F31" s="113" t="str">
        <f>DATASHEET!F29</f>
        <v>White - British</v>
      </c>
      <c r="G31" s="113" t="str">
        <f>DATASHEET!H29</f>
        <v>Y</v>
      </c>
      <c r="H31" s="113" t="str">
        <f>DATASHEET!I29</f>
        <v>N</v>
      </c>
      <c r="I31" s="113" t="str">
        <f>DATASHEET!M29</f>
        <v/>
      </c>
      <c r="J31" s="114" t="str">
        <f>DATASHEET!L29</f>
        <v/>
      </c>
      <c r="K31" s="419" t="str">
        <f>IFERROR(PROGRESS!O43,"")</f>
        <v/>
      </c>
      <c r="L31" s="235" t="str">
        <f t="shared" si="1"/>
        <v/>
      </c>
      <c r="M31" s="152" t="str">
        <f t="shared" si="2"/>
        <v/>
      </c>
      <c r="N31" s="237"/>
      <c r="O31" s="417" t="str">
        <f t="shared" si="3"/>
        <v/>
      </c>
      <c r="P31" s="248" t="str">
        <f t="shared" si="4"/>
        <v/>
      </c>
      <c r="Q31" s="249" t="str">
        <f t="shared" si="5"/>
        <v/>
      </c>
      <c r="R31" s="417" t="str">
        <f t="shared" si="6"/>
        <v/>
      </c>
      <c r="S31" s="248" t="str">
        <f t="shared" si="7"/>
        <v/>
      </c>
      <c r="T31" s="250" t="str">
        <f t="shared" si="8"/>
        <v/>
      </c>
      <c r="U31" s="247" t="str">
        <f t="shared" si="9"/>
        <v/>
      </c>
      <c r="V31" s="248">
        <f t="shared" si="10"/>
        <v>0</v>
      </c>
      <c r="W31" s="251" t="str">
        <f t="shared" si="11"/>
        <v/>
      </c>
      <c r="X31" s="252">
        <f t="shared" si="12"/>
        <v>3</v>
      </c>
      <c r="Y31" s="247" t="str">
        <f t="shared" si="13"/>
        <v/>
      </c>
      <c r="Z31" s="248">
        <f t="shared" si="14"/>
        <v>0</v>
      </c>
      <c r="AA31" s="251" t="str">
        <f t="shared" si="15"/>
        <v/>
      </c>
      <c r="AB31" s="252">
        <f t="shared" si="16"/>
        <v>3</v>
      </c>
      <c r="AC31" s="244"/>
      <c r="AD31" s="102" t="str">
        <f>IFERROR(VLOOKUP(DATASHEET!CN29,lookup,2,FALSE)*2,"")</f>
        <v/>
      </c>
      <c r="AE31" s="126" t="str">
        <f>IFERROR(LARGE((PROGRESS!BC43,PROGRESS!BH43),1)*2,"")</f>
        <v/>
      </c>
      <c r="AF31" s="253" t="str">
        <f t="shared" si="17"/>
        <v/>
      </c>
      <c r="AG31" s="127" t="str">
        <f t="shared" si="18"/>
        <v/>
      </c>
      <c r="AH31" s="254" t="str">
        <f t="shared" si="19"/>
        <v/>
      </c>
      <c r="AI31" s="255" t="str">
        <f t="shared" si="20"/>
        <v/>
      </c>
      <c r="AJ31" s="128" t="str">
        <f t="shared" si="21"/>
        <v/>
      </c>
      <c r="AK31" s="256" t="str">
        <f t="shared" si="22"/>
        <v/>
      </c>
      <c r="AL31" s="245"/>
      <c r="AM31" s="89" t="str">
        <f>IFERROR(VLOOKUP(DATASHEET!AJ29,lookup,2,FALSE),"")</f>
        <v/>
      </c>
      <c r="AN31" s="90" t="str">
        <f>IFERROR(VLOOKUP(DATASHEET!AR29,lookup,2,FALSE),"")</f>
        <v/>
      </c>
      <c r="AO31" s="106" t="str">
        <f>IFERROR(VLOOKUP(DATASHEET!DH29,lookup,2,FALSE),"")</f>
        <v/>
      </c>
      <c r="AP31" s="106" t="str">
        <f>IFERROR(VLOOKUP(DATASHEET!DT29,lookup,2,FALSE),"")</f>
        <v/>
      </c>
      <c r="AQ31" s="106" t="str">
        <f t="shared" si="23"/>
        <v/>
      </c>
      <c r="AR31" s="91" t="str">
        <f>IFERROR(IFERROR(VLOOKUP(DATASHEET!AZ29,lookup,2,FALSE),VLOOKUP($A31,PRIORVALUES!$A$3:$U$245,8,FALSE)),"")</f>
        <v/>
      </c>
      <c r="AS31" s="100" t="str">
        <f>IFERROR(VLOOKUP(DATASHEET!BX29,lookup,2,FALSE),"")</f>
        <v/>
      </c>
      <c r="AT31" s="257" t="str">
        <f>IFERROR(VLOOKUP(DATASHEET!DX29,lookup,2,FALSE),"")</f>
        <v/>
      </c>
      <c r="AU31" s="92" t="str">
        <f>IFERROR(IFERROR(VLOOKUP(DATASHEET!CB29,lookup,2,FALSE),VLOOKUP($A31,PRIORVALUES!$A$3:$U$245,10,FALSE)),"")</f>
        <v/>
      </c>
      <c r="AV31" s="92" t="str">
        <f>IFERROR(IFERROR(VLOOKUP(DATASHEET!CJ29,lookup,2,FALSE),VLOOKUP($A31,PRIORVALUES!$A$3:$U$245,12,FALSE)),"")</f>
        <v/>
      </c>
      <c r="AW31" s="93"/>
      <c r="AX31" s="96" t="str">
        <f>IFERROR(IFERROR(VLOOKUP(DATASHEET!AF29,lookup,2,FALSE),VLOOKUP($A31,PRIORVALUES!$A$3:$U$245,5,FALSE)),"")</f>
        <v/>
      </c>
      <c r="AY31" s="97" t="str">
        <f>IFERROR(IFERROR(VLOOKUP(DATASHEET!CV29,lookup,2,FALSE),VLOOKUP($A31,PRIORVALUES!$A$3:$U$245,6,FALSE)),"")</f>
        <v/>
      </c>
      <c r="AZ31" s="104" t="str">
        <f>IFERROR(SMALL((PROGRESS!BC43,PROGRESS!BH43),1),"")</f>
        <v/>
      </c>
      <c r="BA31" s="104" t="str">
        <f>IFERROR(IFERROR(VLOOKUP(DATASHEET!CR29,lookup,2,FALSE),VLOOKUP($A31,PRIORVALUES!$A$3:$U$245,13,FALSE)),"")</f>
        <v/>
      </c>
      <c r="BB31" s="104" t="str">
        <f>IFERROR(IFERROR(VLOOKUP(DATASHEET!DD29,lookup,2,FALSE),VLOOKUP($A31,PRIORVALUES!$A$3:$U$245,14,FALSE)),"")</f>
        <v/>
      </c>
      <c r="BC31" s="118" t="str">
        <f>IFERROR(VLOOKUP(DATASHEET!DP29,lookup,2,FALSE),"")</f>
        <v/>
      </c>
      <c r="BD31" s="122" t="str">
        <f>IFERROR(IFERROR(VLOOKUP(DATASHEET!AN29,lookup,2,FALSE),VLOOKUP($A31,PRIORVALUES!$A$3:$U$245,7,FALSE)),"")</f>
        <v/>
      </c>
      <c r="BE31" s="120" t="str">
        <f>IFERROR(IFERROR(VLOOKUP(DATASHEET!AV29,lookup,2,FALSE),VLOOKUP($A31,PRIORVALUES!$A$3:$U$245,16,FALSE)),"")</f>
        <v/>
      </c>
      <c r="BF31" s="586" t="str">
        <f>IFERROR(IFERROR(VLOOKUP(DATASHEET!CF29,lookup,2,FALSE),VLOOKUP($A31,PRIORVALUES!$A$3:$U$245,11,FALSE)),"")</f>
        <v/>
      </c>
      <c r="BG31" s="104" t="str">
        <f>IFERROR(VLOOKUP(DATASHEET!BD29,lookup,2,FALSE),"")</f>
        <v/>
      </c>
      <c r="BH31" s="99" t="str">
        <f>IFERROR(IFERROR(VLOOKUP(DATASHEET!BP29,lookup,2,FALSE),VLOOKUP($A31,PRIORVALUES!$A$3:$U$245,9,FALSE)),"")</f>
        <v/>
      </c>
      <c r="BI31" s="99" t="str">
        <f>IFERROR(IFERROR(VLOOKUP(DATASHEET!DL29,lookup,2,FALSE),VLOOKUP($A31,PRIORVALUES!$A$3:$U$245,15,FALSE)),"")</f>
        <v/>
      </c>
      <c r="BJ31" s="108" t="str">
        <f t="shared" si="24"/>
        <v/>
      </c>
      <c r="BK31" s="108" t="str">
        <f t="shared" si="25"/>
        <v/>
      </c>
      <c r="BL31" s="125" t="str">
        <f t="shared" si="26"/>
        <v/>
      </c>
      <c r="BM31" s="205"/>
    </row>
    <row r="32" spans="1:65" ht="27.75" customHeight="1" x14ac:dyDescent="0.25">
      <c r="A32" s="246" t="str">
        <f>DATASHEET!B30</f>
        <v>BOLTON, Jacob</v>
      </c>
      <c r="B32" s="113" t="str">
        <f>DATASHEET!C30</f>
        <v>11SDA</v>
      </c>
      <c r="C32" s="113" t="str">
        <f>DATASHEET!D30</f>
        <v>M</v>
      </c>
      <c r="D32" s="113" t="str">
        <f>DATASHEET!J30</f>
        <v>N</v>
      </c>
      <c r="E32" s="113" t="str">
        <f>DATASHEET!E30</f>
        <v>N</v>
      </c>
      <c r="F32" s="113" t="str">
        <f>DATASHEET!F30</f>
        <v>White - British</v>
      </c>
      <c r="G32" s="113" t="str">
        <f>DATASHEET!H30</f>
        <v>N</v>
      </c>
      <c r="H32" s="113" t="str">
        <f>DATASHEET!I30</f>
        <v>N</v>
      </c>
      <c r="I32" s="113" t="str">
        <f>DATASHEET!M30</f>
        <v>M</v>
      </c>
      <c r="J32" s="114" t="str">
        <f>DATASHEET!L30</f>
        <v>4-5</v>
      </c>
      <c r="K32" s="419">
        <f>IFERROR(PROGRESS!O44,"")</f>
        <v>38.909638999999999</v>
      </c>
      <c r="L32" s="235">
        <f t="shared" si="1"/>
        <v>5</v>
      </c>
      <c r="M32" s="152">
        <f t="shared" si="2"/>
        <v>-3.3909639</v>
      </c>
      <c r="N32" s="237"/>
      <c r="O32" s="417">
        <f t="shared" si="3"/>
        <v>7.7819278000000001</v>
      </c>
      <c r="P32" s="248" t="str">
        <f t="shared" si="4"/>
        <v/>
      </c>
      <c r="Q32" s="249" t="str">
        <f t="shared" si="5"/>
        <v/>
      </c>
      <c r="R32" s="417">
        <f t="shared" si="6"/>
        <v>7.7819278000000001</v>
      </c>
      <c r="S32" s="248" t="str">
        <f t="shared" si="7"/>
        <v/>
      </c>
      <c r="T32" s="250" t="str">
        <f t="shared" si="8"/>
        <v/>
      </c>
      <c r="U32" s="247">
        <f t="shared" si="9"/>
        <v>11.672891700000001</v>
      </c>
      <c r="V32" s="248">
        <f t="shared" si="10"/>
        <v>5</v>
      </c>
      <c r="W32" s="251">
        <f t="shared" si="11"/>
        <v>-2.2242972333333335</v>
      </c>
      <c r="X32" s="252">
        <f t="shared" si="12"/>
        <v>2</v>
      </c>
      <c r="Y32" s="247">
        <f t="shared" si="13"/>
        <v>11.672891700000001</v>
      </c>
      <c r="Z32" s="248">
        <f t="shared" si="14"/>
        <v>0</v>
      </c>
      <c r="AA32" s="251">
        <f t="shared" si="15"/>
        <v>-3.8909639000000005</v>
      </c>
      <c r="AB32" s="252">
        <f t="shared" si="16"/>
        <v>3</v>
      </c>
      <c r="AC32" s="244"/>
      <c r="AD32" s="102" t="str">
        <f>IFERROR(VLOOKUP(DATASHEET!CN30,lookup,2,FALSE)*2,"")</f>
        <v/>
      </c>
      <c r="AE32" s="126" t="str">
        <f>IFERROR(LARGE((PROGRESS!BC44,PROGRESS!BH44),1)*2,"")</f>
        <v/>
      </c>
      <c r="AF32" s="253">
        <f t="shared" si="17"/>
        <v>5</v>
      </c>
      <c r="AG32" s="127" t="str">
        <f t="shared" si="18"/>
        <v/>
      </c>
      <c r="AH32" s="254" t="str">
        <f t="shared" si="19"/>
        <v/>
      </c>
      <c r="AI32" s="255" t="str">
        <f t="shared" si="20"/>
        <v/>
      </c>
      <c r="AJ32" s="128" t="str">
        <f t="shared" si="21"/>
        <v/>
      </c>
      <c r="AK32" s="256" t="str">
        <f t="shared" si="22"/>
        <v/>
      </c>
      <c r="AL32" s="245"/>
      <c r="AM32" s="89" t="str">
        <f>IFERROR(VLOOKUP(DATASHEET!AJ30,lookup,2,FALSE),"")</f>
        <v/>
      </c>
      <c r="AN32" s="90" t="str">
        <f>IFERROR(VLOOKUP(DATASHEET!AR30,lookup,2,FALSE),"")</f>
        <v/>
      </c>
      <c r="AO32" s="106" t="str">
        <f>IFERROR(VLOOKUP(DATASHEET!DH30,lookup,2,FALSE),"")</f>
        <v/>
      </c>
      <c r="AP32" s="106" t="str">
        <f>IFERROR(VLOOKUP(DATASHEET!DT30,lookup,2,FALSE),"")</f>
        <v/>
      </c>
      <c r="AQ32" s="106" t="str">
        <f t="shared" si="23"/>
        <v/>
      </c>
      <c r="AR32" s="91" t="str">
        <f>IFERROR(IFERROR(VLOOKUP(DATASHEET!AZ30,lookup,2,FALSE),VLOOKUP($A32,PRIORVALUES!$A$3:$U$245,8,FALSE)),"")</f>
        <v/>
      </c>
      <c r="AS32" s="100" t="str">
        <f>IFERROR(VLOOKUP(DATASHEET!BX30,lookup,2,FALSE),"")</f>
        <v/>
      </c>
      <c r="AT32" s="257" t="str">
        <f>IFERROR(VLOOKUP(DATASHEET!DX30,lookup,2,FALSE),"")</f>
        <v/>
      </c>
      <c r="AU32" s="92">
        <f>IFERROR(IFERROR(VLOOKUP(DATASHEET!CB30,lookup,2,FALSE),VLOOKUP($A32,PRIORVALUES!$A$3:$U$245,10,FALSE)),"")</f>
        <v>5</v>
      </c>
      <c r="AV32" s="92" t="str">
        <f>IFERROR(IFERROR(VLOOKUP(DATASHEET!CJ30,lookup,2,FALSE),VLOOKUP($A32,PRIORVALUES!$A$3:$U$245,12,FALSE)),"")</f>
        <v/>
      </c>
      <c r="AW32" s="93"/>
      <c r="AX32" s="96" t="str">
        <f>IFERROR(IFERROR(VLOOKUP(DATASHEET!AF30,lookup,2,FALSE),VLOOKUP($A32,PRIORVALUES!$A$3:$U$245,5,FALSE)),"")</f>
        <v/>
      </c>
      <c r="AY32" s="97" t="str">
        <f>IFERROR(IFERROR(VLOOKUP(DATASHEET!CV30,lookup,2,FALSE),VLOOKUP($A32,PRIORVALUES!$A$3:$U$245,6,FALSE)),"")</f>
        <v/>
      </c>
      <c r="AZ32" s="104" t="str">
        <f>IFERROR(SMALL((PROGRESS!BC44,PROGRESS!BH44),1),"")</f>
        <v/>
      </c>
      <c r="BA32" s="104" t="str">
        <f>IFERROR(IFERROR(VLOOKUP(DATASHEET!CR30,lookup,2,FALSE),VLOOKUP($A32,PRIORVALUES!$A$3:$U$245,13,FALSE)),"")</f>
        <v/>
      </c>
      <c r="BB32" s="104" t="str">
        <f>IFERROR(IFERROR(VLOOKUP(DATASHEET!DD30,lookup,2,FALSE),VLOOKUP($A32,PRIORVALUES!$A$3:$U$245,14,FALSE)),"")</f>
        <v/>
      </c>
      <c r="BC32" s="118" t="str">
        <f>IFERROR(VLOOKUP(DATASHEET!DP30,lookup,2,FALSE),"")</f>
        <v/>
      </c>
      <c r="BD32" s="122" t="str">
        <f>IFERROR(IFERROR(VLOOKUP(DATASHEET!AN30,lookup,2,FALSE),VLOOKUP($A32,PRIORVALUES!$A$3:$U$245,7,FALSE)),"")</f>
        <v/>
      </c>
      <c r="BE32" s="120" t="str">
        <f>IFERROR(IFERROR(VLOOKUP(DATASHEET!AV30,lookup,2,FALSE),VLOOKUP($A32,PRIORVALUES!$A$3:$U$245,16,FALSE)),"")</f>
        <v/>
      </c>
      <c r="BF32" s="586" t="str">
        <f>IFERROR(IFERROR(VLOOKUP(DATASHEET!CF30,lookup,2,FALSE),VLOOKUP($A32,PRIORVALUES!$A$3:$U$245,11,FALSE)),"")</f>
        <v/>
      </c>
      <c r="BG32" s="104" t="str">
        <f>IFERROR(VLOOKUP(DATASHEET!BD30,lookup,2,FALSE),"")</f>
        <v/>
      </c>
      <c r="BH32" s="99" t="str">
        <f>IFERROR(IFERROR(VLOOKUP(DATASHEET!BP30,lookup,2,FALSE),VLOOKUP($A32,PRIORVALUES!$A$3:$U$245,9,FALSE)),"")</f>
        <v/>
      </c>
      <c r="BI32" s="99" t="str">
        <f>IFERROR(IFERROR(VLOOKUP(DATASHEET!DL30,lookup,2,FALSE),VLOOKUP($A32,PRIORVALUES!$A$3:$U$245,15,FALSE)),"")</f>
        <v/>
      </c>
      <c r="BJ32" s="108" t="str">
        <f t="shared" si="24"/>
        <v/>
      </c>
      <c r="BK32" s="108" t="str">
        <f t="shared" si="25"/>
        <v/>
      </c>
      <c r="BL32" s="125" t="str">
        <f t="shared" si="26"/>
        <v/>
      </c>
      <c r="BM32" s="205"/>
    </row>
    <row r="33" spans="1:65" ht="27.75" customHeight="1" x14ac:dyDescent="0.25">
      <c r="A33" s="246" t="str">
        <f>DATASHEET!B31</f>
        <v>BRIGGS, Grace</v>
      </c>
      <c r="B33" s="113" t="str">
        <f>DATASHEET!C31</f>
        <v>11JNE</v>
      </c>
      <c r="C33" s="113" t="str">
        <f>DATASHEET!D31</f>
        <v>F</v>
      </c>
      <c r="D33" s="113" t="str">
        <f>DATASHEET!J31</f>
        <v>K</v>
      </c>
      <c r="E33" s="113" t="str">
        <f>DATASHEET!E31</f>
        <v>N</v>
      </c>
      <c r="F33" s="113" t="str">
        <f>DATASHEET!F31</f>
        <v>White - British</v>
      </c>
      <c r="G33" s="113" t="str">
        <f>DATASHEET!H31</f>
        <v>Y</v>
      </c>
      <c r="H33" s="113" t="str">
        <f>DATASHEET!I31</f>
        <v>Y</v>
      </c>
      <c r="I33" s="113" t="str">
        <f>DATASHEET!M31</f>
        <v>L</v>
      </c>
      <c r="J33" s="114" t="str">
        <f>DATASHEET!L31</f>
        <v>2-3</v>
      </c>
      <c r="K33" s="419">
        <f>IFERROR(PROGRESS!O45,"")</f>
        <v>24.745968000000001</v>
      </c>
      <c r="L33" s="235">
        <f t="shared" si="1"/>
        <v>3</v>
      </c>
      <c r="M33" s="152">
        <f t="shared" si="2"/>
        <v>-2.1745968000000002</v>
      </c>
      <c r="N33" s="237"/>
      <c r="O33" s="417">
        <f t="shared" si="3"/>
        <v>4.9491936000000001</v>
      </c>
      <c r="P33" s="248" t="str">
        <f t="shared" si="4"/>
        <v/>
      </c>
      <c r="Q33" s="249" t="str">
        <f t="shared" si="5"/>
        <v/>
      </c>
      <c r="R33" s="417">
        <f t="shared" si="6"/>
        <v>4.9491936000000001</v>
      </c>
      <c r="S33" s="248" t="str">
        <f t="shared" si="7"/>
        <v/>
      </c>
      <c r="T33" s="250" t="str">
        <f t="shared" si="8"/>
        <v/>
      </c>
      <c r="U33" s="247">
        <f t="shared" si="9"/>
        <v>7.4237903999999997</v>
      </c>
      <c r="V33" s="248">
        <f t="shared" si="10"/>
        <v>0</v>
      </c>
      <c r="W33" s="251">
        <f t="shared" si="11"/>
        <v>-2.4745968</v>
      </c>
      <c r="X33" s="252">
        <f t="shared" si="12"/>
        <v>3</v>
      </c>
      <c r="Y33" s="247">
        <f t="shared" si="13"/>
        <v>7.4237903999999997</v>
      </c>
      <c r="Z33" s="248">
        <f t="shared" si="14"/>
        <v>3</v>
      </c>
      <c r="AA33" s="251">
        <f t="shared" si="15"/>
        <v>-1.4745967999999998</v>
      </c>
      <c r="AB33" s="252">
        <f t="shared" si="16"/>
        <v>2</v>
      </c>
      <c r="AC33" s="244"/>
      <c r="AD33" s="102" t="str">
        <f>IFERROR(VLOOKUP(DATASHEET!CN31,lookup,2,FALSE)*2,"")</f>
        <v/>
      </c>
      <c r="AE33" s="126" t="str">
        <f>IFERROR(LARGE((PROGRESS!BC45,PROGRESS!BH45),1)*2,"")</f>
        <v/>
      </c>
      <c r="AF33" s="253" t="str">
        <f t="shared" si="17"/>
        <v/>
      </c>
      <c r="AG33" s="127" t="str">
        <f t="shared" si="18"/>
        <v/>
      </c>
      <c r="AH33" s="254" t="str">
        <f t="shared" si="19"/>
        <v/>
      </c>
      <c r="AI33" s="255">
        <f t="shared" si="20"/>
        <v>3</v>
      </c>
      <c r="AJ33" s="128" t="str">
        <f t="shared" si="21"/>
        <v/>
      </c>
      <c r="AK33" s="256" t="str">
        <f t="shared" si="22"/>
        <v/>
      </c>
      <c r="AL33" s="245"/>
      <c r="AM33" s="89" t="str">
        <f>IFERROR(VLOOKUP(DATASHEET!AJ31,lookup,2,FALSE),"")</f>
        <v/>
      </c>
      <c r="AN33" s="90" t="str">
        <f>IFERROR(VLOOKUP(DATASHEET!AR31,lookup,2,FALSE),"")</f>
        <v/>
      </c>
      <c r="AO33" s="106" t="str">
        <f>IFERROR(VLOOKUP(DATASHEET!DH31,lookup,2,FALSE),"")</f>
        <v/>
      </c>
      <c r="AP33" s="106" t="str">
        <f>IFERROR(VLOOKUP(DATASHEET!DT31,lookup,2,FALSE),"")</f>
        <v/>
      </c>
      <c r="AQ33" s="106" t="str">
        <f t="shared" si="23"/>
        <v/>
      </c>
      <c r="AR33" s="91" t="str">
        <f>IFERROR(IFERROR(VLOOKUP(DATASHEET!AZ31,lookup,2,FALSE),VLOOKUP($A33,PRIORVALUES!$A$3:$U$245,8,FALSE)),"")</f>
        <v/>
      </c>
      <c r="AS33" s="100" t="str">
        <f>IFERROR(VLOOKUP(DATASHEET!BX31,lookup,2,FALSE),"")</f>
        <v/>
      </c>
      <c r="AT33" s="257" t="str">
        <f>IFERROR(VLOOKUP(DATASHEET!DX31,lookup,2,FALSE),"")</f>
        <v/>
      </c>
      <c r="AU33" s="92" t="str">
        <f>IFERROR(IFERROR(VLOOKUP(DATASHEET!CB31,lookup,2,FALSE),VLOOKUP($A33,PRIORVALUES!$A$3:$U$245,10,FALSE)),"")</f>
        <v/>
      </c>
      <c r="AV33" s="92" t="str">
        <f>IFERROR(IFERROR(VLOOKUP(DATASHEET!CJ31,lookup,2,FALSE),VLOOKUP($A33,PRIORVALUES!$A$3:$U$245,12,FALSE)),"")</f>
        <v/>
      </c>
      <c r="AW33" s="93"/>
      <c r="AX33" s="96">
        <f>IFERROR(IFERROR(VLOOKUP(DATASHEET!AF31,lookup,2,FALSE),VLOOKUP($A33,PRIORVALUES!$A$3:$U$245,5,FALSE)),"")</f>
        <v>3</v>
      </c>
      <c r="AY33" s="97" t="str">
        <f>IFERROR(IFERROR(VLOOKUP(DATASHEET!CV31,lookup,2,FALSE),VLOOKUP($A33,PRIORVALUES!$A$3:$U$245,6,FALSE)),"")</f>
        <v/>
      </c>
      <c r="AZ33" s="104" t="str">
        <f>IFERROR(SMALL((PROGRESS!BC45,PROGRESS!BH45),1),"")</f>
        <v/>
      </c>
      <c r="BA33" s="104" t="str">
        <f>IFERROR(IFERROR(VLOOKUP(DATASHEET!CR31,lookup,2,FALSE),VLOOKUP($A33,PRIORVALUES!$A$3:$U$245,13,FALSE)),"")</f>
        <v/>
      </c>
      <c r="BB33" s="104" t="str">
        <f>IFERROR(IFERROR(VLOOKUP(DATASHEET!DD31,lookup,2,FALSE),VLOOKUP($A33,PRIORVALUES!$A$3:$U$245,14,FALSE)),"")</f>
        <v/>
      </c>
      <c r="BC33" s="118" t="str">
        <f>IFERROR(VLOOKUP(DATASHEET!DP31,lookup,2,FALSE),"")</f>
        <v/>
      </c>
      <c r="BD33" s="122" t="str">
        <f>IFERROR(IFERROR(VLOOKUP(DATASHEET!AN31,lookup,2,FALSE),VLOOKUP($A33,PRIORVALUES!$A$3:$U$245,7,FALSE)),"")</f>
        <v/>
      </c>
      <c r="BE33" s="120" t="str">
        <f>IFERROR(IFERROR(VLOOKUP(DATASHEET!AV31,lookup,2,FALSE),VLOOKUP($A33,PRIORVALUES!$A$3:$U$245,16,FALSE)),"")</f>
        <v/>
      </c>
      <c r="BF33" s="586" t="str">
        <f>IFERROR(IFERROR(VLOOKUP(DATASHEET!CF31,lookup,2,FALSE),VLOOKUP($A33,PRIORVALUES!$A$3:$U$245,11,FALSE)),"")</f>
        <v/>
      </c>
      <c r="BG33" s="104" t="str">
        <f>IFERROR(VLOOKUP(DATASHEET!BD31,lookup,2,FALSE),"")</f>
        <v/>
      </c>
      <c r="BH33" s="99" t="str">
        <f>IFERROR(IFERROR(VLOOKUP(DATASHEET!BP31,lookup,2,FALSE),VLOOKUP($A33,PRIORVALUES!$A$3:$U$245,9,FALSE)),"")</f>
        <v/>
      </c>
      <c r="BI33" s="99" t="str">
        <f>IFERROR(IFERROR(VLOOKUP(DATASHEET!DL31,lookup,2,FALSE),VLOOKUP($A33,PRIORVALUES!$A$3:$U$245,15,FALSE)),"")</f>
        <v/>
      </c>
      <c r="BJ33" s="108" t="str">
        <f t="shared" si="24"/>
        <v/>
      </c>
      <c r="BK33" s="108" t="str">
        <f t="shared" si="25"/>
        <v/>
      </c>
      <c r="BL33" s="125" t="str">
        <f t="shared" si="26"/>
        <v/>
      </c>
      <c r="BM33" s="205"/>
    </row>
    <row r="34" spans="1:65" ht="27.75" customHeight="1" x14ac:dyDescent="0.25">
      <c r="A34" s="246" t="str">
        <f>DATASHEET!B32</f>
        <v>BROOMHEAD, Emma</v>
      </c>
      <c r="B34" s="113" t="str">
        <f>DATASHEET!C32</f>
        <v>11SK</v>
      </c>
      <c r="C34" s="113" t="str">
        <f>DATASHEET!D32</f>
        <v>F</v>
      </c>
      <c r="D34" s="113" t="str">
        <f>DATASHEET!J32</f>
        <v>N</v>
      </c>
      <c r="E34" s="113" t="str">
        <f>DATASHEET!E32</f>
        <v>N</v>
      </c>
      <c r="F34" s="113" t="str">
        <f>DATASHEET!F32</f>
        <v>White - British</v>
      </c>
      <c r="G34" s="113" t="str">
        <f>DATASHEET!H32</f>
        <v>N</v>
      </c>
      <c r="H34" s="113" t="str">
        <f>DATASHEET!I32</f>
        <v>N</v>
      </c>
      <c r="I34" s="113" t="str">
        <f>DATASHEET!M32</f>
        <v>M</v>
      </c>
      <c r="J34" s="114" t="str">
        <f>DATASHEET!L32</f>
        <v>6-7</v>
      </c>
      <c r="K34" s="419">
        <f>IFERROR(PROGRESS!O46,"")</f>
        <v>59.353448</v>
      </c>
      <c r="L34" s="235">
        <f t="shared" si="1"/>
        <v>6</v>
      </c>
      <c r="M34" s="152">
        <f t="shared" si="2"/>
        <v>-5.3353447999999997</v>
      </c>
      <c r="N34" s="237"/>
      <c r="O34" s="417">
        <f t="shared" si="3"/>
        <v>11.8706896</v>
      </c>
      <c r="P34" s="248" t="str">
        <f t="shared" si="4"/>
        <v/>
      </c>
      <c r="Q34" s="249" t="str">
        <f t="shared" si="5"/>
        <v/>
      </c>
      <c r="R34" s="417">
        <f t="shared" si="6"/>
        <v>11.8706896</v>
      </c>
      <c r="S34" s="248" t="str">
        <f t="shared" si="7"/>
        <v/>
      </c>
      <c r="T34" s="250" t="str">
        <f t="shared" si="8"/>
        <v/>
      </c>
      <c r="U34" s="247">
        <f t="shared" si="9"/>
        <v>17.806034400000001</v>
      </c>
      <c r="V34" s="248">
        <f t="shared" si="10"/>
        <v>6</v>
      </c>
      <c r="W34" s="251">
        <f t="shared" si="11"/>
        <v>-3.9353448000000006</v>
      </c>
      <c r="X34" s="252">
        <f t="shared" si="12"/>
        <v>2</v>
      </c>
      <c r="Y34" s="247">
        <f t="shared" si="13"/>
        <v>17.806034400000001</v>
      </c>
      <c r="Z34" s="248">
        <f t="shared" si="14"/>
        <v>0</v>
      </c>
      <c r="AA34" s="251">
        <f t="shared" si="15"/>
        <v>-5.9353448000000002</v>
      </c>
      <c r="AB34" s="252">
        <f t="shared" si="16"/>
        <v>3</v>
      </c>
      <c r="AC34" s="244"/>
      <c r="AD34" s="102" t="str">
        <f>IFERROR(VLOOKUP(DATASHEET!CN32,lookup,2,FALSE)*2,"")</f>
        <v/>
      </c>
      <c r="AE34" s="126" t="str">
        <f>IFERROR(LARGE((PROGRESS!BC46,PROGRESS!BH46),1)*2,"")</f>
        <v/>
      </c>
      <c r="AF34" s="253">
        <f t="shared" si="17"/>
        <v>6</v>
      </c>
      <c r="AG34" s="127" t="str">
        <f t="shared" si="18"/>
        <v/>
      </c>
      <c r="AH34" s="254" t="str">
        <f t="shared" si="19"/>
        <v/>
      </c>
      <c r="AI34" s="255" t="str">
        <f t="shared" si="20"/>
        <v/>
      </c>
      <c r="AJ34" s="128" t="str">
        <f t="shared" si="21"/>
        <v/>
      </c>
      <c r="AK34" s="256" t="str">
        <f t="shared" si="22"/>
        <v/>
      </c>
      <c r="AL34" s="245"/>
      <c r="AM34" s="89" t="str">
        <f>IFERROR(VLOOKUP(DATASHEET!AJ32,lookup,2,FALSE),"")</f>
        <v/>
      </c>
      <c r="AN34" s="90" t="str">
        <f>IFERROR(VLOOKUP(DATASHEET!AR32,lookup,2,FALSE),"")</f>
        <v/>
      </c>
      <c r="AO34" s="106" t="str">
        <f>IFERROR(VLOOKUP(DATASHEET!DH32,lookup,2,FALSE),"")</f>
        <v/>
      </c>
      <c r="AP34" s="106" t="str">
        <f>IFERROR(VLOOKUP(DATASHEET!DT32,lookup,2,FALSE),"")</f>
        <v/>
      </c>
      <c r="AQ34" s="106" t="str">
        <f t="shared" si="23"/>
        <v/>
      </c>
      <c r="AR34" s="91" t="str">
        <f>IFERROR(IFERROR(VLOOKUP(DATASHEET!AZ32,lookup,2,FALSE),VLOOKUP($A34,PRIORVALUES!$A$3:$U$245,8,FALSE)),"")</f>
        <v/>
      </c>
      <c r="AS34" s="100" t="str">
        <f>IFERROR(VLOOKUP(DATASHEET!BX32,lookup,2,FALSE),"")</f>
        <v/>
      </c>
      <c r="AT34" s="257" t="str">
        <f>IFERROR(VLOOKUP(DATASHEET!DX32,lookup,2,FALSE),"")</f>
        <v/>
      </c>
      <c r="AU34" s="92">
        <f>IFERROR(IFERROR(VLOOKUP(DATASHEET!CB32,lookup,2,FALSE),VLOOKUP($A34,PRIORVALUES!$A$3:$U$245,10,FALSE)),"")</f>
        <v>6</v>
      </c>
      <c r="AV34" s="92" t="str">
        <f>IFERROR(IFERROR(VLOOKUP(DATASHEET!CJ32,lookup,2,FALSE),VLOOKUP($A34,PRIORVALUES!$A$3:$U$245,12,FALSE)),"")</f>
        <v/>
      </c>
      <c r="AW34" s="93"/>
      <c r="AX34" s="96" t="str">
        <f>IFERROR(IFERROR(VLOOKUP(DATASHEET!AF32,lookup,2,FALSE),VLOOKUP($A34,PRIORVALUES!$A$3:$U$245,5,FALSE)),"")</f>
        <v/>
      </c>
      <c r="AY34" s="97" t="str">
        <f>IFERROR(IFERROR(VLOOKUP(DATASHEET!CV32,lookup,2,FALSE),VLOOKUP($A34,PRIORVALUES!$A$3:$U$245,6,FALSE)),"")</f>
        <v/>
      </c>
      <c r="AZ34" s="104" t="str">
        <f>IFERROR(SMALL((PROGRESS!BC46,PROGRESS!BH46),1),"")</f>
        <v/>
      </c>
      <c r="BA34" s="104" t="str">
        <f>IFERROR(IFERROR(VLOOKUP(DATASHEET!CR32,lookup,2,FALSE),VLOOKUP($A34,PRIORVALUES!$A$3:$U$245,13,FALSE)),"")</f>
        <v/>
      </c>
      <c r="BB34" s="104" t="str">
        <f>IFERROR(IFERROR(VLOOKUP(DATASHEET!DD32,lookup,2,FALSE),VLOOKUP($A34,PRIORVALUES!$A$3:$U$245,14,FALSE)),"")</f>
        <v/>
      </c>
      <c r="BC34" s="118" t="str">
        <f>IFERROR(VLOOKUP(DATASHEET!DP32,lookup,2,FALSE),"")</f>
        <v/>
      </c>
      <c r="BD34" s="122" t="str">
        <f>IFERROR(IFERROR(VLOOKUP(DATASHEET!AN32,lookup,2,FALSE),VLOOKUP($A34,PRIORVALUES!$A$3:$U$245,7,FALSE)),"")</f>
        <v/>
      </c>
      <c r="BE34" s="120" t="str">
        <f>IFERROR(IFERROR(VLOOKUP(DATASHEET!AV32,lookup,2,FALSE),VLOOKUP($A34,PRIORVALUES!$A$3:$U$245,16,FALSE)),"")</f>
        <v/>
      </c>
      <c r="BF34" s="586" t="str">
        <f>IFERROR(IFERROR(VLOOKUP(DATASHEET!CF32,lookup,2,FALSE),VLOOKUP($A34,PRIORVALUES!$A$3:$U$245,11,FALSE)),"")</f>
        <v/>
      </c>
      <c r="BG34" s="104" t="str">
        <f>IFERROR(VLOOKUP(DATASHEET!BD32,lookup,2,FALSE),"")</f>
        <v/>
      </c>
      <c r="BH34" s="99" t="str">
        <f>IFERROR(IFERROR(VLOOKUP(DATASHEET!BP32,lookup,2,FALSE),VLOOKUP($A34,PRIORVALUES!$A$3:$U$245,9,FALSE)),"")</f>
        <v/>
      </c>
      <c r="BI34" s="99" t="str">
        <f>IFERROR(IFERROR(VLOOKUP(DATASHEET!DL32,lookup,2,FALSE),VLOOKUP($A34,PRIORVALUES!$A$3:$U$245,15,FALSE)),"")</f>
        <v/>
      </c>
      <c r="BJ34" s="108" t="str">
        <f t="shared" si="24"/>
        <v/>
      </c>
      <c r="BK34" s="108" t="str">
        <f t="shared" si="25"/>
        <v/>
      </c>
      <c r="BL34" s="125" t="str">
        <f t="shared" si="26"/>
        <v/>
      </c>
      <c r="BM34" s="205"/>
    </row>
    <row r="35" spans="1:65" ht="27.75" customHeight="1" x14ac:dyDescent="0.25">
      <c r="A35" s="246" t="str">
        <f>DATASHEET!B33</f>
        <v>BROWN, Noah</v>
      </c>
      <c r="B35" s="113" t="str">
        <f>DATASHEET!C33</f>
        <v>11SPI</v>
      </c>
      <c r="C35" s="113" t="str">
        <f>DATASHEET!D33</f>
        <v>M</v>
      </c>
      <c r="D35" s="113" t="str">
        <f>DATASHEET!J33</f>
        <v>N</v>
      </c>
      <c r="E35" s="113" t="str">
        <f>DATASHEET!E33</f>
        <v>N</v>
      </c>
      <c r="F35" s="113" t="str">
        <f>DATASHEET!F33</f>
        <v>White - British</v>
      </c>
      <c r="G35" s="113" t="str">
        <f>DATASHEET!H33</f>
        <v>N</v>
      </c>
      <c r="H35" s="113" t="str">
        <f>DATASHEET!I33</f>
        <v>N</v>
      </c>
      <c r="I35" s="113" t="str">
        <f>DATASHEET!M33</f>
        <v>H</v>
      </c>
      <c r="J35" s="114" t="str">
        <f>DATASHEET!L33</f>
        <v>6-7</v>
      </c>
      <c r="K35" s="419">
        <f>IFERROR(PROGRESS!O47,"")</f>
        <v>64.375</v>
      </c>
      <c r="L35" s="235">
        <f t="shared" si="1"/>
        <v>7</v>
      </c>
      <c r="M35" s="152">
        <f t="shared" si="2"/>
        <v>-5.7374999999999998</v>
      </c>
      <c r="N35" s="237"/>
      <c r="O35" s="417">
        <f t="shared" si="3"/>
        <v>12.875</v>
      </c>
      <c r="P35" s="248" t="str">
        <f t="shared" si="4"/>
        <v/>
      </c>
      <c r="Q35" s="249" t="str">
        <f t="shared" si="5"/>
        <v/>
      </c>
      <c r="R35" s="417">
        <f t="shared" si="6"/>
        <v>12.875</v>
      </c>
      <c r="S35" s="248" t="str">
        <f t="shared" si="7"/>
        <v/>
      </c>
      <c r="T35" s="250" t="str">
        <f t="shared" si="8"/>
        <v/>
      </c>
      <c r="U35" s="247">
        <f t="shared" si="9"/>
        <v>19.3125</v>
      </c>
      <c r="V35" s="248">
        <f t="shared" si="10"/>
        <v>7</v>
      </c>
      <c r="W35" s="251">
        <f t="shared" si="11"/>
        <v>-4.104166666666667</v>
      </c>
      <c r="X35" s="252">
        <f t="shared" si="12"/>
        <v>2</v>
      </c>
      <c r="Y35" s="247">
        <f t="shared" si="13"/>
        <v>19.3125</v>
      </c>
      <c r="Z35" s="248">
        <f t="shared" si="14"/>
        <v>0</v>
      </c>
      <c r="AA35" s="251">
        <f t="shared" si="15"/>
        <v>-6.4375</v>
      </c>
      <c r="AB35" s="252">
        <f t="shared" si="16"/>
        <v>3</v>
      </c>
      <c r="AC35" s="244"/>
      <c r="AD35" s="102" t="str">
        <f>IFERROR(VLOOKUP(DATASHEET!CN33,lookup,2,FALSE)*2,"")</f>
        <v/>
      </c>
      <c r="AE35" s="126" t="str">
        <f>IFERROR(LARGE((PROGRESS!BC47,PROGRESS!BH47),1)*2,"")</f>
        <v/>
      </c>
      <c r="AF35" s="253">
        <f t="shared" si="17"/>
        <v>7</v>
      </c>
      <c r="AG35" s="127" t="str">
        <f t="shared" si="18"/>
        <v/>
      </c>
      <c r="AH35" s="254" t="str">
        <f t="shared" si="19"/>
        <v/>
      </c>
      <c r="AI35" s="255" t="str">
        <f t="shared" si="20"/>
        <v/>
      </c>
      <c r="AJ35" s="128" t="str">
        <f t="shared" si="21"/>
        <v/>
      </c>
      <c r="AK35" s="256" t="str">
        <f t="shared" si="22"/>
        <v/>
      </c>
      <c r="AL35" s="245"/>
      <c r="AM35" s="89" t="str">
        <f>IFERROR(VLOOKUP(DATASHEET!AJ33,lookup,2,FALSE),"")</f>
        <v/>
      </c>
      <c r="AN35" s="90" t="str">
        <f>IFERROR(VLOOKUP(DATASHEET!AR33,lookup,2,FALSE),"")</f>
        <v/>
      </c>
      <c r="AO35" s="106" t="str">
        <f>IFERROR(VLOOKUP(DATASHEET!DH33,lookup,2,FALSE),"")</f>
        <v/>
      </c>
      <c r="AP35" s="106" t="str">
        <f>IFERROR(VLOOKUP(DATASHEET!DT33,lookup,2,FALSE),"")</f>
        <v/>
      </c>
      <c r="AQ35" s="106" t="str">
        <f t="shared" si="23"/>
        <v/>
      </c>
      <c r="AR35" s="91" t="str">
        <f>IFERROR(IFERROR(VLOOKUP(DATASHEET!AZ33,lookup,2,FALSE),VLOOKUP($A35,PRIORVALUES!$A$3:$U$245,8,FALSE)),"")</f>
        <v/>
      </c>
      <c r="AS35" s="100" t="str">
        <f>IFERROR(VLOOKUP(DATASHEET!BX33,lookup,2,FALSE),"")</f>
        <v/>
      </c>
      <c r="AT35" s="257" t="str">
        <f>IFERROR(VLOOKUP(DATASHEET!DX33,lookup,2,FALSE),"")</f>
        <v/>
      </c>
      <c r="AU35" s="92">
        <f>IFERROR(IFERROR(VLOOKUP(DATASHEET!CB33,lookup,2,FALSE),VLOOKUP($A35,PRIORVALUES!$A$3:$U$245,10,FALSE)),"")</f>
        <v>7</v>
      </c>
      <c r="AV35" s="92" t="str">
        <f>IFERROR(IFERROR(VLOOKUP(DATASHEET!CJ33,lookup,2,FALSE),VLOOKUP($A35,PRIORVALUES!$A$3:$U$245,12,FALSE)),"")</f>
        <v/>
      </c>
      <c r="AW35" s="93"/>
      <c r="AX35" s="96" t="str">
        <f>IFERROR(IFERROR(VLOOKUP(DATASHEET!AF33,lookup,2,FALSE),VLOOKUP($A35,PRIORVALUES!$A$3:$U$245,5,FALSE)),"")</f>
        <v/>
      </c>
      <c r="AY35" s="97" t="str">
        <f>IFERROR(IFERROR(VLOOKUP(DATASHEET!CV33,lookup,2,FALSE),VLOOKUP($A35,PRIORVALUES!$A$3:$U$245,6,FALSE)),"")</f>
        <v/>
      </c>
      <c r="AZ35" s="104" t="str">
        <f>IFERROR(SMALL((PROGRESS!BC47,PROGRESS!BH47),1),"")</f>
        <v/>
      </c>
      <c r="BA35" s="104" t="str">
        <f>IFERROR(IFERROR(VLOOKUP(DATASHEET!CR33,lookup,2,FALSE),VLOOKUP($A35,PRIORVALUES!$A$3:$U$245,13,FALSE)),"")</f>
        <v/>
      </c>
      <c r="BB35" s="104" t="str">
        <f>IFERROR(IFERROR(VLOOKUP(DATASHEET!DD33,lookup,2,FALSE),VLOOKUP($A35,PRIORVALUES!$A$3:$U$245,14,FALSE)),"")</f>
        <v/>
      </c>
      <c r="BC35" s="118" t="str">
        <f>IFERROR(VLOOKUP(DATASHEET!DP33,lookup,2,FALSE),"")</f>
        <v/>
      </c>
      <c r="BD35" s="122" t="str">
        <f>IFERROR(IFERROR(VLOOKUP(DATASHEET!AN33,lookup,2,FALSE),VLOOKUP($A35,PRIORVALUES!$A$3:$U$245,7,FALSE)),"")</f>
        <v/>
      </c>
      <c r="BE35" s="120" t="str">
        <f>IFERROR(IFERROR(VLOOKUP(DATASHEET!AV33,lookup,2,FALSE),VLOOKUP($A35,PRIORVALUES!$A$3:$U$245,16,FALSE)),"")</f>
        <v/>
      </c>
      <c r="BF35" s="586" t="str">
        <f>IFERROR(IFERROR(VLOOKUP(DATASHEET!CF33,lookup,2,FALSE),VLOOKUP($A35,PRIORVALUES!$A$3:$U$245,11,FALSE)),"")</f>
        <v/>
      </c>
      <c r="BG35" s="104" t="str">
        <f>IFERROR(VLOOKUP(DATASHEET!BD33,lookup,2,FALSE),"")</f>
        <v/>
      </c>
      <c r="BH35" s="99" t="str">
        <f>IFERROR(IFERROR(VLOOKUP(DATASHEET!BP33,lookup,2,FALSE),VLOOKUP($A35,PRIORVALUES!$A$3:$U$245,9,FALSE)),"")</f>
        <v/>
      </c>
      <c r="BI35" s="99" t="str">
        <f>IFERROR(IFERROR(VLOOKUP(DATASHEET!DL33,lookup,2,FALSE),VLOOKUP($A35,PRIORVALUES!$A$3:$U$245,15,FALSE)),"")</f>
        <v/>
      </c>
      <c r="BJ35" s="108" t="str">
        <f t="shared" si="24"/>
        <v/>
      </c>
      <c r="BK35" s="108" t="str">
        <f t="shared" si="25"/>
        <v/>
      </c>
      <c r="BL35" s="125" t="str">
        <f t="shared" si="26"/>
        <v/>
      </c>
      <c r="BM35" s="205"/>
    </row>
    <row r="36" spans="1:65" ht="27.75" customHeight="1" x14ac:dyDescent="0.25">
      <c r="A36" s="246" t="str">
        <f>DATASHEET!B34</f>
        <v>BURTON, Jessica</v>
      </c>
      <c r="B36" s="113" t="str">
        <f>DATASHEET!C34</f>
        <v>11SK</v>
      </c>
      <c r="C36" s="113" t="str">
        <f>DATASHEET!D34</f>
        <v>F</v>
      </c>
      <c r="D36" s="113" t="str">
        <f>DATASHEET!J34</f>
        <v>N</v>
      </c>
      <c r="E36" s="113" t="str">
        <f>DATASHEET!E34</f>
        <v>N</v>
      </c>
      <c r="F36" s="113" t="str">
        <f>DATASHEET!F34</f>
        <v>White - British</v>
      </c>
      <c r="G36" s="113" t="str">
        <f>DATASHEET!H34</f>
        <v>N</v>
      </c>
      <c r="H36" s="113" t="str">
        <f>DATASHEET!I34</f>
        <v>N</v>
      </c>
      <c r="I36" s="113" t="str">
        <f>DATASHEET!M34</f>
        <v>M</v>
      </c>
      <c r="J36" s="114" t="str">
        <f>DATASHEET!L34</f>
        <v>5-6</v>
      </c>
      <c r="K36" s="419">
        <f>IFERROR(PROGRESS!O48,"")</f>
        <v>50.927548999999999</v>
      </c>
      <c r="L36" s="235">
        <f t="shared" si="1"/>
        <v>6</v>
      </c>
      <c r="M36" s="152">
        <f t="shared" si="2"/>
        <v>-4.4927548999999996</v>
      </c>
      <c r="N36" s="237"/>
      <c r="O36" s="417">
        <f t="shared" si="3"/>
        <v>10.1855098</v>
      </c>
      <c r="P36" s="248" t="str">
        <f t="shared" si="4"/>
        <v/>
      </c>
      <c r="Q36" s="249" t="str">
        <f t="shared" si="5"/>
        <v/>
      </c>
      <c r="R36" s="417">
        <f t="shared" si="6"/>
        <v>10.1855098</v>
      </c>
      <c r="S36" s="248" t="str">
        <f t="shared" si="7"/>
        <v/>
      </c>
      <c r="T36" s="250" t="str">
        <f t="shared" si="8"/>
        <v/>
      </c>
      <c r="U36" s="247">
        <f t="shared" si="9"/>
        <v>15.278264700000001</v>
      </c>
      <c r="V36" s="248">
        <f t="shared" si="10"/>
        <v>6</v>
      </c>
      <c r="W36" s="251">
        <f t="shared" si="11"/>
        <v>-3.0927549000000005</v>
      </c>
      <c r="X36" s="252">
        <f t="shared" si="12"/>
        <v>2</v>
      </c>
      <c r="Y36" s="247">
        <f t="shared" si="13"/>
        <v>15.278264700000001</v>
      </c>
      <c r="Z36" s="248">
        <f t="shared" si="14"/>
        <v>0</v>
      </c>
      <c r="AA36" s="251">
        <f t="shared" si="15"/>
        <v>-5.0927549000000001</v>
      </c>
      <c r="AB36" s="252">
        <f t="shared" si="16"/>
        <v>3</v>
      </c>
      <c r="AC36" s="244"/>
      <c r="AD36" s="102" t="str">
        <f>IFERROR(VLOOKUP(DATASHEET!CN34,lookup,2,FALSE)*2,"")</f>
        <v/>
      </c>
      <c r="AE36" s="126" t="str">
        <f>IFERROR(LARGE((PROGRESS!BC48,PROGRESS!BH48),1)*2,"")</f>
        <v/>
      </c>
      <c r="AF36" s="253">
        <f t="shared" si="17"/>
        <v>6</v>
      </c>
      <c r="AG36" s="127" t="str">
        <f t="shared" si="18"/>
        <v/>
      </c>
      <c r="AH36" s="254" t="str">
        <f t="shared" si="19"/>
        <v/>
      </c>
      <c r="AI36" s="255" t="str">
        <f t="shared" si="20"/>
        <v/>
      </c>
      <c r="AJ36" s="128" t="str">
        <f t="shared" si="21"/>
        <v/>
      </c>
      <c r="AK36" s="256" t="str">
        <f t="shared" si="22"/>
        <v/>
      </c>
      <c r="AL36" s="245"/>
      <c r="AM36" s="89" t="str">
        <f>IFERROR(VLOOKUP(DATASHEET!AJ34,lookup,2,FALSE),"")</f>
        <v/>
      </c>
      <c r="AN36" s="90" t="str">
        <f>IFERROR(VLOOKUP(DATASHEET!AR34,lookup,2,FALSE),"")</f>
        <v/>
      </c>
      <c r="AO36" s="106" t="str">
        <f>IFERROR(VLOOKUP(DATASHEET!DH34,lookup,2,FALSE),"")</f>
        <v/>
      </c>
      <c r="AP36" s="106" t="str">
        <f>IFERROR(VLOOKUP(DATASHEET!DT34,lookup,2,FALSE),"")</f>
        <v/>
      </c>
      <c r="AQ36" s="106" t="str">
        <f t="shared" si="23"/>
        <v/>
      </c>
      <c r="AR36" s="91" t="str">
        <f>IFERROR(IFERROR(VLOOKUP(DATASHEET!AZ34,lookup,2,FALSE),VLOOKUP($A36,PRIORVALUES!$A$3:$U$245,8,FALSE)),"")</f>
        <v/>
      </c>
      <c r="AS36" s="100" t="str">
        <f>IFERROR(VLOOKUP(DATASHEET!BX34,lookup,2,FALSE),"")</f>
        <v/>
      </c>
      <c r="AT36" s="257" t="str">
        <f>IFERROR(VLOOKUP(DATASHEET!DX34,lookup,2,FALSE),"")</f>
        <v/>
      </c>
      <c r="AU36" s="92">
        <f>IFERROR(IFERROR(VLOOKUP(DATASHEET!CB34,lookup,2,FALSE),VLOOKUP($A36,PRIORVALUES!$A$3:$U$245,10,FALSE)),"")</f>
        <v>6</v>
      </c>
      <c r="AV36" s="92" t="str">
        <f>IFERROR(IFERROR(VLOOKUP(DATASHEET!CJ34,lookup,2,FALSE),VLOOKUP($A36,PRIORVALUES!$A$3:$U$245,12,FALSE)),"")</f>
        <v/>
      </c>
      <c r="AW36" s="93"/>
      <c r="AX36" s="96" t="str">
        <f>IFERROR(IFERROR(VLOOKUP(DATASHEET!AF34,lookup,2,FALSE),VLOOKUP($A36,PRIORVALUES!$A$3:$U$245,5,FALSE)),"")</f>
        <v/>
      </c>
      <c r="AY36" s="97" t="str">
        <f>IFERROR(IFERROR(VLOOKUP(DATASHEET!CV34,lookup,2,FALSE),VLOOKUP($A36,PRIORVALUES!$A$3:$U$245,6,FALSE)),"")</f>
        <v/>
      </c>
      <c r="AZ36" s="104" t="str">
        <f>IFERROR(SMALL((PROGRESS!BC48,PROGRESS!BH48),1),"")</f>
        <v/>
      </c>
      <c r="BA36" s="104" t="str">
        <f>IFERROR(IFERROR(VLOOKUP(DATASHEET!CR34,lookup,2,FALSE),VLOOKUP($A36,PRIORVALUES!$A$3:$U$245,13,FALSE)),"")</f>
        <v/>
      </c>
      <c r="BB36" s="104" t="str">
        <f>IFERROR(IFERROR(VLOOKUP(DATASHEET!DD34,lookup,2,FALSE),VLOOKUP($A36,PRIORVALUES!$A$3:$U$245,14,FALSE)),"")</f>
        <v/>
      </c>
      <c r="BC36" s="118" t="str">
        <f>IFERROR(VLOOKUP(DATASHEET!DP34,lookup,2,FALSE),"")</f>
        <v/>
      </c>
      <c r="BD36" s="122" t="str">
        <f>IFERROR(IFERROR(VLOOKUP(DATASHEET!AN34,lookup,2,FALSE),VLOOKUP($A36,PRIORVALUES!$A$3:$U$245,7,FALSE)),"")</f>
        <v/>
      </c>
      <c r="BE36" s="120" t="str">
        <f>IFERROR(IFERROR(VLOOKUP(DATASHEET!AV34,lookup,2,FALSE),VLOOKUP($A36,PRIORVALUES!$A$3:$U$245,16,FALSE)),"")</f>
        <v/>
      </c>
      <c r="BF36" s="586" t="str">
        <f>IFERROR(IFERROR(VLOOKUP(DATASHEET!CF34,lookup,2,FALSE),VLOOKUP($A36,PRIORVALUES!$A$3:$U$245,11,FALSE)),"")</f>
        <v/>
      </c>
      <c r="BG36" s="104" t="str">
        <f>IFERROR(VLOOKUP(DATASHEET!BD34,lookup,2,FALSE),"")</f>
        <v/>
      </c>
      <c r="BH36" s="99" t="str">
        <f>IFERROR(IFERROR(VLOOKUP(DATASHEET!BP34,lookup,2,FALSE),VLOOKUP($A36,PRIORVALUES!$A$3:$U$245,9,FALSE)),"")</f>
        <v/>
      </c>
      <c r="BI36" s="99" t="str">
        <f>IFERROR(IFERROR(VLOOKUP(DATASHEET!DL34,lookup,2,FALSE),VLOOKUP($A36,PRIORVALUES!$A$3:$U$245,15,FALSE)),"")</f>
        <v/>
      </c>
      <c r="BJ36" s="108" t="str">
        <f t="shared" ref="BJ36:BJ67" si="27">IFERROR(LARGE(AM36:AV36,4),"")</f>
        <v/>
      </c>
      <c r="BK36" s="108" t="str">
        <f t="shared" ref="BK36:BK67" si="28">IFERROR(LARGE(AM36:AV36,5),"")</f>
        <v/>
      </c>
      <c r="BL36" s="125" t="str">
        <f t="shared" ref="BL36:BL67" si="29">IFERROR(LARGE(AM36:AV36,6),"")</f>
        <v/>
      </c>
      <c r="BM36" s="205"/>
    </row>
    <row r="37" spans="1:65" ht="27.75" customHeight="1" x14ac:dyDescent="0.25">
      <c r="A37" s="246" t="str">
        <f>DATASHEET!B35</f>
        <v>CATTOLICO, Cristina</v>
      </c>
      <c r="B37" s="113" t="str">
        <f>DATASHEET!C35</f>
        <v>11ZI</v>
      </c>
      <c r="C37" s="113" t="str">
        <f>DATASHEET!D35</f>
        <v>F</v>
      </c>
      <c r="D37" s="113" t="str">
        <f>DATASHEET!J35</f>
        <v>N</v>
      </c>
      <c r="E37" s="113" t="str">
        <f>DATASHEET!E35</f>
        <v>N</v>
      </c>
      <c r="F37" s="113" t="str">
        <f>DATASHEET!F35</f>
        <v>Other Mixed Background</v>
      </c>
      <c r="G37" s="113" t="str">
        <f>DATASHEET!H35</f>
        <v>N</v>
      </c>
      <c r="H37" s="113" t="str">
        <f>DATASHEET!I35</f>
        <v>N</v>
      </c>
      <c r="I37" s="113" t="str">
        <f>DATASHEET!M35</f>
        <v>L</v>
      </c>
      <c r="J37" s="114" t="str">
        <f>DATASHEET!L35</f>
        <v>3-4</v>
      </c>
      <c r="K37" s="419">
        <f>IFERROR(PROGRESS!O49,"")</f>
        <v>31.325758</v>
      </c>
      <c r="L37" s="235" t="str">
        <f t="shared" si="1"/>
        <v/>
      </c>
      <c r="M37" s="152" t="str">
        <f t="shared" si="2"/>
        <v/>
      </c>
      <c r="N37" s="237"/>
      <c r="O37" s="417">
        <f t="shared" si="3"/>
        <v>6.2651516000000003</v>
      </c>
      <c r="P37" s="248" t="str">
        <f t="shared" si="4"/>
        <v/>
      </c>
      <c r="Q37" s="249" t="str">
        <f t="shared" si="5"/>
        <v/>
      </c>
      <c r="R37" s="417">
        <f t="shared" si="6"/>
        <v>6.2651516000000003</v>
      </c>
      <c r="S37" s="248" t="str">
        <f t="shared" si="7"/>
        <v/>
      </c>
      <c r="T37" s="250" t="str">
        <f t="shared" si="8"/>
        <v/>
      </c>
      <c r="U37" s="247">
        <f t="shared" si="9"/>
        <v>9.3977274000000008</v>
      </c>
      <c r="V37" s="248">
        <f t="shared" si="10"/>
        <v>0</v>
      </c>
      <c r="W37" s="251">
        <f t="shared" si="11"/>
        <v>-3.1325758000000001</v>
      </c>
      <c r="X37" s="252">
        <f t="shared" si="12"/>
        <v>3</v>
      </c>
      <c r="Y37" s="247">
        <f t="shared" si="13"/>
        <v>9.3977274000000008</v>
      </c>
      <c r="Z37" s="248">
        <f t="shared" si="14"/>
        <v>0</v>
      </c>
      <c r="AA37" s="251">
        <f t="shared" si="15"/>
        <v>-3.1325758000000001</v>
      </c>
      <c r="AB37" s="252">
        <f t="shared" si="16"/>
        <v>2</v>
      </c>
      <c r="AC37" s="244"/>
      <c r="AD37" s="102" t="str">
        <f>IFERROR(VLOOKUP(DATASHEET!CN35,lookup,2,FALSE)*2,"")</f>
        <v/>
      </c>
      <c r="AE37" s="126" t="str">
        <f>IFERROR(LARGE((PROGRESS!BC49,PROGRESS!BH49),1)*2,"")</f>
        <v/>
      </c>
      <c r="AF37" s="253" t="str">
        <f t="shared" si="17"/>
        <v/>
      </c>
      <c r="AG37" s="127" t="str">
        <f t="shared" si="18"/>
        <v/>
      </c>
      <c r="AH37" s="254" t="str">
        <f t="shared" si="19"/>
        <v/>
      </c>
      <c r="AI37" s="255">
        <f t="shared" si="20"/>
        <v>0</v>
      </c>
      <c r="AJ37" s="128" t="str">
        <f t="shared" si="21"/>
        <v/>
      </c>
      <c r="AK37" s="256" t="str">
        <f t="shared" si="22"/>
        <v/>
      </c>
      <c r="AL37" s="245"/>
      <c r="AM37" s="89" t="str">
        <f>IFERROR(VLOOKUP(DATASHEET!AJ35,lookup,2,FALSE),"")</f>
        <v/>
      </c>
      <c r="AN37" s="90" t="str">
        <f>IFERROR(VLOOKUP(DATASHEET!AR35,lookup,2,FALSE),"")</f>
        <v/>
      </c>
      <c r="AO37" s="106" t="str">
        <f>IFERROR(VLOOKUP(DATASHEET!DH35,lookup,2,FALSE),"")</f>
        <v/>
      </c>
      <c r="AP37" s="106" t="str">
        <f>IFERROR(VLOOKUP(DATASHEET!DT35,lookup,2,FALSE),"")</f>
        <v/>
      </c>
      <c r="AQ37" s="106" t="str">
        <f t="shared" si="23"/>
        <v/>
      </c>
      <c r="AR37" s="91" t="str">
        <f>IFERROR(IFERROR(VLOOKUP(DATASHEET!AZ35,lookup,2,FALSE),VLOOKUP($A37,PRIORVALUES!$A$3:$U$245,8,FALSE)),"")</f>
        <v/>
      </c>
      <c r="AS37" s="100" t="str">
        <f>IFERROR(VLOOKUP(DATASHEET!BX35,lookup,2,FALSE),"")</f>
        <v/>
      </c>
      <c r="AT37" s="257" t="str">
        <f>IFERROR(VLOOKUP(DATASHEET!DX35,lookup,2,FALSE),"")</f>
        <v/>
      </c>
      <c r="AU37" s="92" t="str">
        <f>IFERROR(IFERROR(VLOOKUP(DATASHEET!CB35,lookup,2,FALSE),VLOOKUP($A37,PRIORVALUES!$A$3:$U$245,10,FALSE)),"")</f>
        <v/>
      </c>
      <c r="AV37" s="92" t="str">
        <f>IFERROR(IFERROR(VLOOKUP(DATASHEET!CJ35,lookup,2,FALSE),VLOOKUP($A37,PRIORVALUES!$A$3:$U$245,12,FALSE)),"")</f>
        <v/>
      </c>
      <c r="AW37" s="93"/>
      <c r="AX37" s="96" t="str">
        <f>IFERROR(IFERROR(VLOOKUP(DATASHEET!AF35,lookup,2,FALSE),VLOOKUP($A37,PRIORVALUES!$A$3:$U$245,5,FALSE)),"")</f>
        <v/>
      </c>
      <c r="AY37" s="97" t="str">
        <f>IFERROR(IFERROR(VLOOKUP(DATASHEET!CV35,lookup,2,FALSE),VLOOKUP($A37,PRIORVALUES!$A$3:$U$245,6,FALSE)),"")</f>
        <v/>
      </c>
      <c r="AZ37" s="104" t="str">
        <f>IFERROR(SMALL((PROGRESS!BC49,PROGRESS!BH49),1),"")</f>
        <v/>
      </c>
      <c r="BA37" s="104" t="str">
        <f>IFERROR(IFERROR(VLOOKUP(DATASHEET!CR35,lookup,2,FALSE),VLOOKUP($A37,PRIORVALUES!$A$3:$U$245,13,FALSE)),"")</f>
        <v/>
      </c>
      <c r="BB37" s="104" t="str">
        <f>IFERROR(IFERROR(VLOOKUP(DATASHEET!DD35,lookup,2,FALSE),VLOOKUP($A37,PRIORVALUES!$A$3:$U$245,14,FALSE)),"")</f>
        <v/>
      </c>
      <c r="BC37" s="118" t="str">
        <f>IFERROR(VLOOKUP(DATASHEET!DP35,lookup,2,FALSE),"")</f>
        <v/>
      </c>
      <c r="BD37" s="122" t="str">
        <f>IFERROR(IFERROR(VLOOKUP(DATASHEET!AN35,lookup,2,FALSE),VLOOKUP($A37,PRIORVALUES!$A$3:$U$245,7,FALSE)),"")</f>
        <v/>
      </c>
      <c r="BE37" s="120" t="str">
        <f>IFERROR(IFERROR(VLOOKUP(DATASHEET!AV35,lookup,2,FALSE),VLOOKUP($A37,PRIORVALUES!$A$3:$U$245,16,FALSE)),"")</f>
        <v/>
      </c>
      <c r="BF37" s="586">
        <f>IFERROR(IFERROR(VLOOKUP(DATASHEET!CF35,lookup,2,FALSE),VLOOKUP($A37,PRIORVALUES!$A$3:$U$245,11,FALSE)),"")</f>
        <v>0</v>
      </c>
      <c r="BG37" s="104" t="str">
        <f>IFERROR(VLOOKUP(DATASHEET!BD35,lookup,2,FALSE),"")</f>
        <v/>
      </c>
      <c r="BH37" s="99" t="str">
        <f>IFERROR(IFERROR(VLOOKUP(DATASHEET!BP35,lookup,2,FALSE),VLOOKUP($A37,PRIORVALUES!$A$3:$U$245,9,FALSE)),"")</f>
        <v/>
      </c>
      <c r="BI37" s="99" t="str">
        <f>IFERROR(IFERROR(VLOOKUP(DATASHEET!DL35,lookup,2,FALSE),VLOOKUP($A37,PRIORVALUES!$A$3:$U$245,15,FALSE)),"")</f>
        <v/>
      </c>
      <c r="BJ37" s="108" t="str">
        <f t="shared" si="27"/>
        <v/>
      </c>
      <c r="BK37" s="108" t="str">
        <f t="shared" si="28"/>
        <v/>
      </c>
      <c r="BL37" s="125" t="str">
        <f t="shared" si="29"/>
        <v/>
      </c>
      <c r="BM37" s="205"/>
    </row>
    <row r="38" spans="1:65" ht="27.75" customHeight="1" x14ac:dyDescent="0.25">
      <c r="A38" s="246" t="str">
        <f>DATASHEET!B36</f>
        <v>CHAPMAN, Leonardo</v>
      </c>
      <c r="B38" s="113" t="str">
        <f>DATASHEET!C36</f>
        <v>11WE</v>
      </c>
      <c r="C38" s="113" t="str">
        <f>DATASHEET!D36</f>
        <v>M</v>
      </c>
      <c r="D38" s="113" t="str">
        <f>DATASHEET!J36</f>
        <v>N</v>
      </c>
      <c r="E38" s="113" t="str">
        <f>DATASHEET!E36</f>
        <v>N</v>
      </c>
      <c r="F38" s="113" t="str">
        <f>DATASHEET!F36</f>
        <v>White - British</v>
      </c>
      <c r="G38" s="113" t="str">
        <f>DATASHEET!H36</f>
        <v>N</v>
      </c>
      <c r="H38" s="113" t="str">
        <f>DATASHEET!I36</f>
        <v>N</v>
      </c>
      <c r="I38" s="113" t="str">
        <f>DATASHEET!M36</f>
        <v>H</v>
      </c>
      <c r="J38" s="114" t="str">
        <f>DATASHEET!L36</f>
        <v>6-7</v>
      </c>
      <c r="K38" s="419">
        <f>IFERROR(PROGRESS!O50,"")</f>
        <v>64.375</v>
      </c>
      <c r="L38" s="235">
        <f t="shared" si="1"/>
        <v>7</v>
      </c>
      <c r="M38" s="152">
        <f t="shared" si="2"/>
        <v>-5.7374999999999998</v>
      </c>
      <c r="N38" s="237"/>
      <c r="O38" s="417">
        <f t="shared" si="3"/>
        <v>12.875</v>
      </c>
      <c r="P38" s="248" t="str">
        <f t="shared" si="4"/>
        <v/>
      </c>
      <c r="Q38" s="249" t="str">
        <f t="shared" si="5"/>
        <v/>
      </c>
      <c r="R38" s="417">
        <f t="shared" si="6"/>
        <v>12.875</v>
      </c>
      <c r="S38" s="248" t="str">
        <f t="shared" si="7"/>
        <v/>
      </c>
      <c r="T38" s="250" t="str">
        <f t="shared" si="8"/>
        <v/>
      </c>
      <c r="U38" s="247">
        <f t="shared" si="9"/>
        <v>19.3125</v>
      </c>
      <c r="V38" s="248">
        <f t="shared" si="10"/>
        <v>0</v>
      </c>
      <c r="W38" s="251">
        <f t="shared" si="11"/>
        <v>-6.4375</v>
      </c>
      <c r="X38" s="252">
        <f t="shared" si="12"/>
        <v>3</v>
      </c>
      <c r="Y38" s="247">
        <f t="shared" si="13"/>
        <v>19.3125</v>
      </c>
      <c r="Z38" s="248">
        <f t="shared" si="14"/>
        <v>7</v>
      </c>
      <c r="AA38" s="251">
        <f t="shared" si="15"/>
        <v>-4.104166666666667</v>
      </c>
      <c r="AB38" s="252">
        <f t="shared" si="16"/>
        <v>2</v>
      </c>
      <c r="AC38" s="244"/>
      <c r="AD38" s="102" t="str">
        <f>IFERROR(VLOOKUP(DATASHEET!CN36,lookup,2,FALSE)*2,"")</f>
        <v/>
      </c>
      <c r="AE38" s="126" t="str">
        <f>IFERROR(LARGE((PROGRESS!BC50,PROGRESS!BH50),1)*2,"")</f>
        <v/>
      </c>
      <c r="AF38" s="253" t="str">
        <f t="shared" si="17"/>
        <v/>
      </c>
      <c r="AG38" s="127" t="str">
        <f t="shared" si="18"/>
        <v/>
      </c>
      <c r="AH38" s="254" t="str">
        <f t="shared" si="19"/>
        <v/>
      </c>
      <c r="AI38" s="255">
        <f t="shared" si="20"/>
        <v>7</v>
      </c>
      <c r="AJ38" s="128" t="str">
        <f t="shared" si="21"/>
        <v/>
      </c>
      <c r="AK38" s="256" t="str">
        <f t="shared" si="22"/>
        <v/>
      </c>
      <c r="AL38" s="245"/>
      <c r="AM38" s="89" t="str">
        <f>IFERROR(VLOOKUP(DATASHEET!AJ36,lookup,2,FALSE),"")</f>
        <v/>
      </c>
      <c r="AN38" s="90" t="str">
        <f>IFERROR(VLOOKUP(DATASHEET!AR36,lookup,2,FALSE),"")</f>
        <v/>
      </c>
      <c r="AO38" s="106" t="str">
        <f>IFERROR(VLOOKUP(DATASHEET!DH36,lookup,2,FALSE),"")</f>
        <v/>
      </c>
      <c r="AP38" s="106" t="str">
        <f>IFERROR(VLOOKUP(DATASHEET!DT36,lookup,2,FALSE),"")</f>
        <v/>
      </c>
      <c r="AQ38" s="106" t="str">
        <f t="shared" si="23"/>
        <v/>
      </c>
      <c r="AR38" s="91" t="str">
        <f>IFERROR(IFERROR(VLOOKUP(DATASHEET!AZ36,lookup,2,FALSE),VLOOKUP($A38,PRIORVALUES!$A$3:$U$245,8,FALSE)),"")</f>
        <v/>
      </c>
      <c r="AS38" s="100" t="str">
        <f>IFERROR(VLOOKUP(DATASHEET!BX36,lookup,2,FALSE),"")</f>
        <v/>
      </c>
      <c r="AT38" s="257" t="str">
        <f>IFERROR(VLOOKUP(DATASHEET!DX36,lookup,2,FALSE),"")</f>
        <v/>
      </c>
      <c r="AU38" s="92" t="str">
        <f>IFERROR(IFERROR(VLOOKUP(DATASHEET!CB36,lookup,2,FALSE),VLOOKUP($A38,PRIORVALUES!$A$3:$U$245,10,FALSE)),"")</f>
        <v/>
      </c>
      <c r="AV38" s="92" t="str">
        <f>IFERROR(IFERROR(VLOOKUP(DATASHEET!CJ36,lookup,2,FALSE),VLOOKUP($A38,PRIORVALUES!$A$3:$U$245,12,FALSE)),"")</f>
        <v/>
      </c>
      <c r="AW38" s="93"/>
      <c r="AX38" s="96" t="str">
        <f>IFERROR(IFERROR(VLOOKUP(DATASHEET!AF36,lookup,2,FALSE),VLOOKUP($A38,PRIORVALUES!$A$3:$U$245,5,FALSE)),"")</f>
        <v/>
      </c>
      <c r="AY38" s="97">
        <f>IFERROR(IFERROR(VLOOKUP(DATASHEET!CV36,lookup,2,FALSE),VLOOKUP($A38,PRIORVALUES!$A$3:$U$245,6,FALSE)),"")</f>
        <v>7</v>
      </c>
      <c r="AZ38" s="104" t="str">
        <f>IFERROR(SMALL((PROGRESS!BC50,PROGRESS!BH50),1),"")</f>
        <v/>
      </c>
      <c r="BA38" s="104" t="str">
        <f>IFERROR(IFERROR(VLOOKUP(DATASHEET!CR36,lookup,2,FALSE),VLOOKUP($A38,PRIORVALUES!$A$3:$U$245,13,FALSE)),"")</f>
        <v/>
      </c>
      <c r="BB38" s="104" t="str">
        <f>IFERROR(IFERROR(VLOOKUP(DATASHEET!DD36,lookup,2,FALSE),VLOOKUP($A38,PRIORVALUES!$A$3:$U$245,14,FALSE)),"")</f>
        <v/>
      </c>
      <c r="BC38" s="118" t="str">
        <f>IFERROR(VLOOKUP(DATASHEET!DP36,lookup,2,FALSE),"")</f>
        <v/>
      </c>
      <c r="BD38" s="122" t="str">
        <f>IFERROR(IFERROR(VLOOKUP(DATASHEET!AN36,lookup,2,FALSE),VLOOKUP($A38,PRIORVALUES!$A$3:$U$245,7,FALSE)),"")</f>
        <v/>
      </c>
      <c r="BE38" s="120" t="str">
        <f>IFERROR(IFERROR(VLOOKUP(DATASHEET!AV36,lookup,2,FALSE),VLOOKUP($A38,PRIORVALUES!$A$3:$U$245,16,FALSE)),"")</f>
        <v/>
      </c>
      <c r="BF38" s="586" t="str">
        <f>IFERROR(IFERROR(VLOOKUP(DATASHEET!CF36,lookup,2,FALSE),VLOOKUP($A38,PRIORVALUES!$A$3:$U$245,11,FALSE)),"")</f>
        <v/>
      </c>
      <c r="BG38" s="104" t="str">
        <f>IFERROR(VLOOKUP(DATASHEET!BD36,lookup,2,FALSE),"")</f>
        <v/>
      </c>
      <c r="BH38" s="99" t="str">
        <f>IFERROR(IFERROR(VLOOKUP(DATASHEET!BP36,lookup,2,FALSE),VLOOKUP($A38,PRIORVALUES!$A$3:$U$245,9,FALSE)),"")</f>
        <v/>
      </c>
      <c r="BI38" s="99" t="str">
        <f>IFERROR(IFERROR(VLOOKUP(DATASHEET!DL36,lookup,2,FALSE),VLOOKUP($A38,PRIORVALUES!$A$3:$U$245,15,FALSE)),"")</f>
        <v/>
      </c>
      <c r="BJ38" s="108" t="str">
        <f t="shared" si="27"/>
        <v/>
      </c>
      <c r="BK38" s="108" t="str">
        <f t="shared" si="28"/>
        <v/>
      </c>
      <c r="BL38" s="125" t="str">
        <f t="shared" si="29"/>
        <v/>
      </c>
      <c r="BM38" s="205"/>
    </row>
    <row r="39" spans="1:65" ht="27.75" customHeight="1" x14ac:dyDescent="0.25">
      <c r="A39" s="246" t="str">
        <f>DATASHEET!B37</f>
        <v>CROFTS, Joey</v>
      </c>
      <c r="B39" s="113" t="str">
        <f>DATASHEET!C37</f>
        <v>11SDA</v>
      </c>
      <c r="C39" s="113" t="str">
        <f>DATASHEET!D37</f>
        <v>M</v>
      </c>
      <c r="D39" s="113" t="str">
        <f>DATASHEET!J37</f>
        <v>N</v>
      </c>
      <c r="E39" s="113" t="str">
        <f>DATASHEET!E37</f>
        <v>N</v>
      </c>
      <c r="F39" s="113" t="str">
        <f>DATASHEET!F37</f>
        <v>White - British</v>
      </c>
      <c r="G39" s="113" t="str">
        <f>DATASHEET!H37</f>
        <v>N</v>
      </c>
      <c r="H39" s="113" t="str">
        <f>DATASHEET!I37</f>
        <v>N</v>
      </c>
      <c r="I39" s="113" t="str">
        <f>DATASHEET!M37</f>
        <v>M</v>
      </c>
      <c r="J39" s="114" t="str">
        <f>DATASHEET!L37</f>
        <v>5-6</v>
      </c>
      <c r="K39" s="419">
        <f>IFERROR(PROGRESS!O51,"")</f>
        <v>54.013157999999997</v>
      </c>
      <c r="L39" s="235">
        <f t="shared" si="1"/>
        <v>5</v>
      </c>
      <c r="M39" s="152">
        <f t="shared" si="2"/>
        <v>-4.9013157999999999</v>
      </c>
      <c r="N39" s="237"/>
      <c r="O39" s="417">
        <f t="shared" si="3"/>
        <v>10.8026316</v>
      </c>
      <c r="P39" s="248" t="str">
        <f t="shared" si="4"/>
        <v/>
      </c>
      <c r="Q39" s="249" t="str">
        <f t="shared" si="5"/>
        <v/>
      </c>
      <c r="R39" s="417">
        <f t="shared" si="6"/>
        <v>10.8026316</v>
      </c>
      <c r="S39" s="248" t="str">
        <f t="shared" si="7"/>
        <v/>
      </c>
      <c r="T39" s="250" t="str">
        <f t="shared" si="8"/>
        <v/>
      </c>
      <c r="U39" s="247">
        <f t="shared" si="9"/>
        <v>16.203947400000001</v>
      </c>
      <c r="V39" s="248">
        <f t="shared" si="10"/>
        <v>0</v>
      </c>
      <c r="W39" s="251">
        <f t="shared" si="11"/>
        <v>-5.4013157999999999</v>
      </c>
      <c r="X39" s="252">
        <f t="shared" si="12"/>
        <v>3</v>
      </c>
      <c r="Y39" s="247">
        <f t="shared" si="13"/>
        <v>16.203947400000001</v>
      </c>
      <c r="Z39" s="248">
        <f t="shared" si="14"/>
        <v>5</v>
      </c>
      <c r="AA39" s="251">
        <f t="shared" si="15"/>
        <v>-3.7346491333333334</v>
      </c>
      <c r="AB39" s="252">
        <f t="shared" si="16"/>
        <v>2</v>
      </c>
      <c r="AC39" s="244"/>
      <c r="AD39" s="102" t="str">
        <f>IFERROR(VLOOKUP(DATASHEET!CN37,lookup,2,FALSE)*2,"")</f>
        <v/>
      </c>
      <c r="AE39" s="126" t="str">
        <f>IFERROR(LARGE((PROGRESS!BC51,PROGRESS!BH51),1)*2,"")</f>
        <v/>
      </c>
      <c r="AF39" s="253" t="str">
        <f t="shared" si="17"/>
        <v/>
      </c>
      <c r="AG39" s="127" t="str">
        <f t="shared" si="18"/>
        <v/>
      </c>
      <c r="AH39" s="254" t="str">
        <f t="shared" si="19"/>
        <v/>
      </c>
      <c r="AI39" s="255">
        <f t="shared" si="20"/>
        <v>5</v>
      </c>
      <c r="AJ39" s="128" t="str">
        <f t="shared" si="21"/>
        <v/>
      </c>
      <c r="AK39" s="256" t="str">
        <f t="shared" si="22"/>
        <v/>
      </c>
      <c r="AL39" s="245"/>
      <c r="AM39" s="89" t="str">
        <f>IFERROR(VLOOKUP(DATASHEET!AJ37,lookup,2,FALSE),"")</f>
        <v/>
      </c>
      <c r="AN39" s="90" t="str">
        <f>IFERROR(VLOOKUP(DATASHEET!AR37,lookup,2,FALSE),"")</f>
        <v/>
      </c>
      <c r="AO39" s="106" t="str">
        <f>IFERROR(VLOOKUP(DATASHEET!DH37,lookup,2,FALSE),"")</f>
        <v/>
      </c>
      <c r="AP39" s="106" t="str">
        <f>IFERROR(VLOOKUP(DATASHEET!DT37,lookup,2,FALSE),"")</f>
        <v/>
      </c>
      <c r="AQ39" s="106" t="str">
        <f t="shared" si="23"/>
        <v/>
      </c>
      <c r="AR39" s="91" t="str">
        <f>IFERROR(IFERROR(VLOOKUP(DATASHEET!AZ37,lookup,2,FALSE),VLOOKUP($A39,PRIORVALUES!$A$3:$U$245,8,FALSE)),"")</f>
        <v/>
      </c>
      <c r="AS39" s="100" t="str">
        <f>IFERROR(VLOOKUP(DATASHEET!BX37,lookup,2,FALSE),"")</f>
        <v/>
      </c>
      <c r="AT39" s="257" t="str">
        <f>IFERROR(VLOOKUP(DATASHEET!DX37,lookup,2,FALSE),"")</f>
        <v/>
      </c>
      <c r="AU39" s="92" t="str">
        <f>IFERROR(IFERROR(VLOOKUP(DATASHEET!CB37,lookup,2,FALSE),VLOOKUP($A39,PRIORVALUES!$A$3:$U$245,10,FALSE)),"")</f>
        <v/>
      </c>
      <c r="AV39" s="92" t="str">
        <f>IFERROR(IFERROR(VLOOKUP(DATASHEET!CJ37,lookup,2,FALSE),VLOOKUP($A39,PRIORVALUES!$A$3:$U$245,12,FALSE)),"")</f>
        <v/>
      </c>
      <c r="AW39" s="93"/>
      <c r="AX39" s="96" t="str">
        <f>IFERROR(IFERROR(VLOOKUP(DATASHEET!AF37,lookup,2,FALSE),VLOOKUP($A39,PRIORVALUES!$A$3:$U$245,5,FALSE)),"")</f>
        <v/>
      </c>
      <c r="AY39" s="97" t="str">
        <f>IFERROR(IFERROR(VLOOKUP(DATASHEET!CV37,lookup,2,FALSE),VLOOKUP($A39,PRIORVALUES!$A$3:$U$245,6,FALSE)),"")</f>
        <v/>
      </c>
      <c r="AZ39" s="104" t="str">
        <f>IFERROR(SMALL((PROGRESS!BC51,PROGRESS!BH51),1),"")</f>
        <v/>
      </c>
      <c r="BA39" s="104" t="str">
        <f>IFERROR(IFERROR(VLOOKUP(DATASHEET!CR37,lookup,2,FALSE),VLOOKUP($A39,PRIORVALUES!$A$3:$U$245,13,FALSE)),"")</f>
        <v/>
      </c>
      <c r="BB39" s="104" t="str">
        <f>IFERROR(IFERROR(VLOOKUP(DATASHEET!DD37,lookup,2,FALSE),VLOOKUP($A39,PRIORVALUES!$A$3:$U$245,14,FALSE)),"")</f>
        <v/>
      </c>
      <c r="BC39" s="118" t="str">
        <f>IFERROR(VLOOKUP(DATASHEET!DP37,lookup,2,FALSE),"")</f>
        <v/>
      </c>
      <c r="BD39" s="122">
        <f>IFERROR(IFERROR(VLOOKUP(DATASHEET!AN37,lookup,2,FALSE),VLOOKUP($A39,PRIORVALUES!$A$3:$U$245,7,FALSE)),"")</f>
        <v>5</v>
      </c>
      <c r="BE39" s="120" t="str">
        <f>IFERROR(IFERROR(VLOOKUP(DATASHEET!AV37,lookup,2,FALSE),VLOOKUP($A39,PRIORVALUES!$A$3:$U$245,16,FALSE)),"")</f>
        <v/>
      </c>
      <c r="BF39" s="586" t="str">
        <f>IFERROR(IFERROR(VLOOKUP(DATASHEET!CF37,lookup,2,FALSE),VLOOKUP($A39,PRIORVALUES!$A$3:$U$245,11,FALSE)),"")</f>
        <v/>
      </c>
      <c r="BG39" s="104" t="str">
        <f>IFERROR(VLOOKUP(DATASHEET!BD37,lookup,2,FALSE),"")</f>
        <v/>
      </c>
      <c r="BH39" s="99" t="str">
        <f>IFERROR(IFERROR(VLOOKUP(DATASHEET!BP37,lookup,2,FALSE),VLOOKUP($A39,PRIORVALUES!$A$3:$U$245,9,FALSE)),"")</f>
        <v/>
      </c>
      <c r="BI39" s="99" t="str">
        <f>IFERROR(IFERROR(VLOOKUP(DATASHEET!DL37,lookup,2,FALSE),VLOOKUP($A39,PRIORVALUES!$A$3:$U$245,15,FALSE)),"")</f>
        <v/>
      </c>
      <c r="BJ39" s="108" t="str">
        <f t="shared" si="27"/>
        <v/>
      </c>
      <c r="BK39" s="108" t="str">
        <f t="shared" si="28"/>
        <v/>
      </c>
      <c r="BL39" s="125" t="str">
        <f t="shared" si="29"/>
        <v/>
      </c>
      <c r="BM39" s="205"/>
    </row>
    <row r="40" spans="1:65" ht="27.75" customHeight="1" x14ac:dyDescent="0.25">
      <c r="A40" s="246" t="str">
        <f>DATASHEET!B38</f>
        <v>CULLEN, Daisy</v>
      </c>
      <c r="B40" s="113" t="str">
        <f>DATASHEET!C38</f>
        <v>11SDA</v>
      </c>
      <c r="C40" s="113" t="str">
        <f>DATASHEET!D38</f>
        <v>F</v>
      </c>
      <c r="D40" s="113" t="str">
        <f>DATASHEET!J38</f>
        <v>N</v>
      </c>
      <c r="E40" s="113" t="str">
        <f>DATASHEET!E38</f>
        <v>N</v>
      </c>
      <c r="F40" s="113" t="str">
        <f>DATASHEET!F38</f>
        <v>White - British</v>
      </c>
      <c r="G40" s="113" t="str">
        <f>DATASHEET!H38</f>
        <v>N</v>
      </c>
      <c r="H40" s="113" t="str">
        <f>DATASHEET!I38</f>
        <v>N</v>
      </c>
      <c r="I40" s="113" t="str">
        <f>DATASHEET!M38</f>
        <v>M</v>
      </c>
      <c r="J40" s="114" t="str">
        <f>DATASHEET!L38</f>
        <v>4-5</v>
      </c>
      <c r="K40" s="419">
        <f>IFERROR(PROGRESS!O52,"")</f>
        <v>45.503675999999999</v>
      </c>
      <c r="L40" s="235">
        <f t="shared" si="1"/>
        <v>4</v>
      </c>
      <c r="M40" s="152">
        <f t="shared" si="2"/>
        <v>-4.1503676</v>
      </c>
      <c r="N40" s="237"/>
      <c r="O40" s="417">
        <f t="shared" si="3"/>
        <v>9.100735199999999</v>
      </c>
      <c r="P40" s="248" t="str">
        <f t="shared" si="4"/>
        <v/>
      </c>
      <c r="Q40" s="249" t="str">
        <f t="shared" si="5"/>
        <v/>
      </c>
      <c r="R40" s="417">
        <f t="shared" si="6"/>
        <v>9.100735199999999</v>
      </c>
      <c r="S40" s="248" t="str">
        <f t="shared" si="7"/>
        <v/>
      </c>
      <c r="T40" s="250" t="str">
        <f t="shared" si="8"/>
        <v/>
      </c>
      <c r="U40" s="247">
        <f t="shared" si="9"/>
        <v>13.651102799999999</v>
      </c>
      <c r="V40" s="248">
        <f t="shared" si="10"/>
        <v>0</v>
      </c>
      <c r="W40" s="251">
        <f t="shared" si="11"/>
        <v>-4.5503675999999995</v>
      </c>
      <c r="X40" s="252">
        <f t="shared" si="12"/>
        <v>3</v>
      </c>
      <c r="Y40" s="247">
        <f t="shared" si="13"/>
        <v>13.651102799999999</v>
      </c>
      <c r="Z40" s="248">
        <f t="shared" si="14"/>
        <v>4</v>
      </c>
      <c r="AA40" s="251">
        <f t="shared" si="15"/>
        <v>-3.217034266666666</v>
      </c>
      <c r="AB40" s="252">
        <f t="shared" si="16"/>
        <v>2</v>
      </c>
      <c r="AC40" s="244"/>
      <c r="AD40" s="102" t="str">
        <f>IFERROR(VLOOKUP(DATASHEET!CN38,lookup,2,FALSE)*2,"")</f>
        <v/>
      </c>
      <c r="AE40" s="126" t="str">
        <f>IFERROR(LARGE((PROGRESS!BC52,PROGRESS!BH52),1)*2,"")</f>
        <v/>
      </c>
      <c r="AF40" s="253" t="str">
        <f t="shared" si="17"/>
        <v/>
      </c>
      <c r="AG40" s="127" t="str">
        <f t="shared" si="18"/>
        <v/>
      </c>
      <c r="AH40" s="254" t="str">
        <f t="shared" si="19"/>
        <v/>
      </c>
      <c r="AI40" s="255">
        <f t="shared" si="20"/>
        <v>4</v>
      </c>
      <c r="AJ40" s="128" t="str">
        <f t="shared" si="21"/>
        <v/>
      </c>
      <c r="AK40" s="256" t="str">
        <f t="shared" si="22"/>
        <v/>
      </c>
      <c r="AL40" s="245"/>
      <c r="AM40" s="89" t="str">
        <f>IFERROR(VLOOKUP(DATASHEET!AJ38,lookup,2,FALSE),"")</f>
        <v/>
      </c>
      <c r="AN40" s="90" t="str">
        <f>IFERROR(VLOOKUP(DATASHEET!AR38,lookup,2,FALSE),"")</f>
        <v/>
      </c>
      <c r="AO40" s="106" t="str">
        <f>IFERROR(VLOOKUP(DATASHEET!DH38,lookup,2,FALSE),"")</f>
        <v/>
      </c>
      <c r="AP40" s="106" t="str">
        <f>IFERROR(VLOOKUP(DATASHEET!DT38,lookup,2,FALSE),"")</f>
        <v/>
      </c>
      <c r="AQ40" s="106" t="str">
        <f t="shared" si="23"/>
        <v/>
      </c>
      <c r="AR40" s="91" t="str">
        <f>IFERROR(IFERROR(VLOOKUP(DATASHEET!AZ38,lookup,2,FALSE),VLOOKUP($A40,PRIORVALUES!$A$3:$U$245,8,FALSE)),"")</f>
        <v/>
      </c>
      <c r="AS40" s="100" t="str">
        <f>IFERROR(VLOOKUP(DATASHEET!BX38,lookup,2,FALSE),"")</f>
        <v/>
      </c>
      <c r="AT40" s="257" t="str">
        <f>IFERROR(VLOOKUP(DATASHEET!DX38,lookup,2,FALSE),"")</f>
        <v/>
      </c>
      <c r="AU40" s="92" t="str">
        <f>IFERROR(IFERROR(VLOOKUP(DATASHEET!CB38,lookup,2,FALSE),VLOOKUP($A40,PRIORVALUES!$A$3:$U$245,10,FALSE)),"")</f>
        <v/>
      </c>
      <c r="AV40" s="92" t="str">
        <f>IFERROR(IFERROR(VLOOKUP(DATASHEET!CJ38,lookup,2,FALSE),VLOOKUP($A40,PRIORVALUES!$A$3:$U$245,12,FALSE)),"")</f>
        <v/>
      </c>
      <c r="AW40" s="93"/>
      <c r="AX40" s="96" t="str">
        <f>IFERROR(IFERROR(VLOOKUP(DATASHEET!AF38,lookup,2,FALSE),VLOOKUP($A40,PRIORVALUES!$A$3:$U$245,5,FALSE)),"")</f>
        <v/>
      </c>
      <c r="AY40" s="97" t="str">
        <f>IFERROR(IFERROR(VLOOKUP(DATASHEET!CV38,lookup,2,FALSE),VLOOKUP($A40,PRIORVALUES!$A$3:$U$245,6,FALSE)),"")</f>
        <v/>
      </c>
      <c r="AZ40" s="104" t="str">
        <f>IFERROR(SMALL((PROGRESS!BC52,PROGRESS!BH52),1),"")</f>
        <v/>
      </c>
      <c r="BA40" s="104" t="str">
        <f>IFERROR(IFERROR(VLOOKUP(DATASHEET!CR38,lookup,2,FALSE),VLOOKUP($A40,PRIORVALUES!$A$3:$U$245,13,FALSE)),"")</f>
        <v/>
      </c>
      <c r="BB40" s="104">
        <f>IFERROR(IFERROR(VLOOKUP(DATASHEET!DD38,lookup,2,FALSE),VLOOKUP($A40,PRIORVALUES!$A$3:$U$245,14,FALSE)),"")</f>
        <v>4</v>
      </c>
      <c r="BC40" s="118" t="str">
        <f>IFERROR(VLOOKUP(DATASHEET!DP38,lookup,2,FALSE),"")</f>
        <v/>
      </c>
      <c r="BD40" s="122" t="str">
        <f>IFERROR(IFERROR(VLOOKUP(DATASHEET!AN38,lookup,2,FALSE),VLOOKUP($A40,PRIORVALUES!$A$3:$U$245,7,FALSE)),"")</f>
        <v/>
      </c>
      <c r="BE40" s="120" t="str">
        <f>IFERROR(IFERROR(VLOOKUP(DATASHEET!AV38,lookup,2,FALSE),VLOOKUP($A40,PRIORVALUES!$A$3:$U$245,16,FALSE)),"")</f>
        <v/>
      </c>
      <c r="BF40" s="586" t="str">
        <f>IFERROR(IFERROR(VLOOKUP(DATASHEET!CF38,lookup,2,FALSE),VLOOKUP($A40,PRIORVALUES!$A$3:$U$245,11,FALSE)),"")</f>
        <v/>
      </c>
      <c r="BG40" s="104" t="str">
        <f>IFERROR(VLOOKUP(DATASHEET!BD38,lookup,2,FALSE),"")</f>
        <v/>
      </c>
      <c r="BH40" s="99" t="str">
        <f>IFERROR(IFERROR(VLOOKUP(DATASHEET!BP38,lookup,2,FALSE),VLOOKUP($A40,PRIORVALUES!$A$3:$U$245,9,FALSE)),"")</f>
        <v/>
      </c>
      <c r="BI40" s="99" t="str">
        <f>IFERROR(IFERROR(VLOOKUP(DATASHEET!DL38,lookup,2,FALSE),VLOOKUP($A40,PRIORVALUES!$A$3:$U$245,15,FALSE)),"")</f>
        <v/>
      </c>
      <c r="BJ40" s="108" t="str">
        <f t="shared" si="27"/>
        <v/>
      </c>
      <c r="BK40" s="108" t="str">
        <f t="shared" si="28"/>
        <v/>
      </c>
      <c r="BL40" s="125" t="str">
        <f t="shared" si="29"/>
        <v/>
      </c>
      <c r="BM40" s="205"/>
    </row>
    <row r="41" spans="1:65" ht="27.75" customHeight="1" x14ac:dyDescent="0.25">
      <c r="A41" s="246" t="str">
        <f>DATASHEET!B39</f>
        <v>DANES HARTE, Isabella</v>
      </c>
      <c r="B41" s="113" t="str">
        <f>DATASHEET!C39</f>
        <v>11SPI</v>
      </c>
      <c r="C41" s="113" t="str">
        <f>DATASHEET!D39</f>
        <v>F</v>
      </c>
      <c r="D41" s="113" t="str">
        <f>DATASHEET!J39</f>
        <v>N</v>
      </c>
      <c r="E41" s="113" t="str">
        <f>DATASHEET!E39</f>
        <v>N</v>
      </c>
      <c r="F41" s="113" t="str">
        <f>DATASHEET!F39</f>
        <v>White - British</v>
      </c>
      <c r="G41" s="113" t="str">
        <f>DATASHEET!H39</f>
        <v>N</v>
      </c>
      <c r="H41" s="113" t="str">
        <f>DATASHEET!I39</f>
        <v>N</v>
      </c>
      <c r="I41" s="113" t="str">
        <f>DATASHEET!M39</f>
        <v>M</v>
      </c>
      <c r="J41" s="114" t="str">
        <f>DATASHEET!L39</f>
        <v>5-6</v>
      </c>
      <c r="K41" s="419">
        <f>IFERROR(PROGRESS!O53,"")</f>
        <v>50.927548999999999</v>
      </c>
      <c r="L41" s="235">
        <f t="shared" si="1"/>
        <v>3</v>
      </c>
      <c r="M41" s="152">
        <f t="shared" si="2"/>
        <v>-4.7927549000000003</v>
      </c>
      <c r="N41" s="237"/>
      <c r="O41" s="417">
        <f t="shared" si="3"/>
        <v>10.1855098</v>
      </c>
      <c r="P41" s="248" t="str">
        <f t="shared" si="4"/>
        <v/>
      </c>
      <c r="Q41" s="249" t="str">
        <f t="shared" si="5"/>
        <v/>
      </c>
      <c r="R41" s="417">
        <f t="shared" si="6"/>
        <v>10.1855098</v>
      </c>
      <c r="S41" s="248" t="str">
        <f t="shared" si="7"/>
        <v/>
      </c>
      <c r="T41" s="250" t="str">
        <f t="shared" si="8"/>
        <v/>
      </c>
      <c r="U41" s="247">
        <f t="shared" si="9"/>
        <v>15.278264700000001</v>
      </c>
      <c r="V41" s="248">
        <f t="shared" si="10"/>
        <v>3</v>
      </c>
      <c r="W41" s="251">
        <f t="shared" si="11"/>
        <v>-4.0927549000000001</v>
      </c>
      <c r="X41" s="252">
        <f t="shared" si="12"/>
        <v>2</v>
      </c>
      <c r="Y41" s="247">
        <f t="shared" si="13"/>
        <v>15.278264700000001</v>
      </c>
      <c r="Z41" s="248">
        <f t="shared" si="14"/>
        <v>0</v>
      </c>
      <c r="AA41" s="251">
        <f t="shared" si="15"/>
        <v>-5.0927549000000001</v>
      </c>
      <c r="AB41" s="252">
        <f t="shared" si="16"/>
        <v>3</v>
      </c>
      <c r="AC41" s="244"/>
      <c r="AD41" s="102" t="str">
        <f>IFERROR(VLOOKUP(DATASHEET!CN39,lookup,2,FALSE)*2,"")</f>
        <v/>
      </c>
      <c r="AE41" s="126" t="str">
        <f>IFERROR(LARGE((PROGRESS!BC53,PROGRESS!BH53),1)*2,"")</f>
        <v/>
      </c>
      <c r="AF41" s="253">
        <f t="shared" si="17"/>
        <v>3</v>
      </c>
      <c r="AG41" s="127" t="str">
        <f t="shared" si="18"/>
        <v/>
      </c>
      <c r="AH41" s="254" t="str">
        <f t="shared" si="19"/>
        <v/>
      </c>
      <c r="AI41" s="255" t="str">
        <f t="shared" si="20"/>
        <v/>
      </c>
      <c r="AJ41" s="128" t="str">
        <f t="shared" si="21"/>
        <v/>
      </c>
      <c r="AK41" s="256" t="str">
        <f t="shared" si="22"/>
        <v/>
      </c>
      <c r="AL41" s="245"/>
      <c r="AM41" s="89" t="str">
        <f>IFERROR(VLOOKUP(DATASHEET!AJ39,lookup,2,FALSE),"")</f>
        <v/>
      </c>
      <c r="AN41" s="90" t="str">
        <f>IFERROR(VLOOKUP(DATASHEET!AR39,lookup,2,FALSE),"")</f>
        <v/>
      </c>
      <c r="AO41" s="106" t="str">
        <f>IFERROR(VLOOKUP(DATASHEET!DH39,lookup,2,FALSE),"")</f>
        <v/>
      </c>
      <c r="AP41" s="106" t="str">
        <f>IFERROR(VLOOKUP(DATASHEET!DT39,lookup,2,FALSE),"")</f>
        <v/>
      </c>
      <c r="AQ41" s="106" t="str">
        <f t="shared" si="23"/>
        <v/>
      </c>
      <c r="AR41" s="91" t="str">
        <f>IFERROR(IFERROR(VLOOKUP(DATASHEET!AZ39,lookup,2,FALSE),VLOOKUP($A41,PRIORVALUES!$A$3:$U$245,8,FALSE)),"")</f>
        <v/>
      </c>
      <c r="AS41" s="100" t="str">
        <f>IFERROR(VLOOKUP(DATASHEET!BX39,lookup,2,FALSE),"")</f>
        <v/>
      </c>
      <c r="AT41" s="257" t="str">
        <f>IFERROR(VLOOKUP(DATASHEET!DX39,lookup,2,FALSE),"")</f>
        <v/>
      </c>
      <c r="AU41" s="92" t="str">
        <f>IFERROR(IFERROR(VLOOKUP(DATASHEET!CB39,lookup,2,FALSE),VLOOKUP($A41,PRIORVALUES!$A$3:$U$245,10,FALSE)),"")</f>
        <v/>
      </c>
      <c r="AV41" s="92">
        <f>IFERROR(IFERROR(VLOOKUP(DATASHEET!CJ39,lookup,2,FALSE),VLOOKUP($A41,PRIORVALUES!$A$3:$U$245,12,FALSE)),"")</f>
        <v>3</v>
      </c>
      <c r="AW41" s="93"/>
      <c r="AX41" s="96" t="str">
        <f>IFERROR(IFERROR(VLOOKUP(DATASHEET!AF39,lookup,2,FALSE),VLOOKUP($A41,PRIORVALUES!$A$3:$U$245,5,FALSE)),"")</f>
        <v/>
      </c>
      <c r="AY41" s="97" t="str">
        <f>IFERROR(IFERROR(VLOOKUP(DATASHEET!CV39,lookup,2,FALSE),VLOOKUP($A41,PRIORVALUES!$A$3:$U$245,6,FALSE)),"")</f>
        <v/>
      </c>
      <c r="AZ41" s="104" t="str">
        <f>IFERROR(SMALL((PROGRESS!BC53,PROGRESS!BH53),1),"")</f>
        <v/>
      </c>
      <c r="BA41" s="104" t="str">
        <f>IFERROR(IFERROR(VLOOKUP(DATASHEET!CR39,lookup,2,FALSE),VLOOKUP($A41,PRIORVALUES!$A$3:$U$245,13,FALSE)),"")</f>
        <v/>
      </c>
      <c r="BB41" s="104" t="str">
        <f>IFERROR(IFERROR(VLOOKUP(DATASHEET!DD39,lookup,2,FALSE),VLOOKUP($A41,PRIORVALUES!$A$3:$U$245,14,FALSE)),"")</f>
        <v/>
      </c>
      <c r="BC41" s="118" t="str">
        <f>IFERROR(VLOOKUP(DATASHEET!DP39,lookup,2,FALSE),"")</f>
        <v/>
      </c>
      <c r="BD41" s="122" t="str">
        <f>IFERROR(IFERROR(VLOOKUP(DATASHEET!AN39,lookup,2,FALSE),VLOOKUP($A41,PRIORVALUES!$A$3:$U$245,7,FALSE)),"")</f>
        <v/>
      </c>
      <c r="BE41" s="120" t="str">
        <f>IFERROR(IFERROR(VLOOKUP(DATASHEET!AV39,lookup,2,FALSE),VLOOKUP($A41,PRIORVALUES!$A$3:$U$245,16,FALSE)),"")</f>
        <v/>
      </c>
      <c r="BF41" s="586" t="str">
        <f>IFERROR(IFERROR(VLOOKUP(DATASHEET!CF39,lookup,2,FALSE),VLOOKUP($A41,PRIORVALUES!$A$3:$U$245,11,FALSE)),"")</f>
        <v/>
      </c>
      <c r="BG41" s="104" t="str">
        <f>IFERROR(VLOOKUP(DATASHEET!BD39,lookup,2,FALSE),"")</f>
        <v/>
      </c>
      <c r="BH41" s="99" t="str">
        <f>IFERROR(IFERROR(VLOOKUP(DATASHEET!BP39,lookup,2,FALSE),VLOOKUP($A41,PRIORVALUES!$A$3:$U$245,9,FALSE)),"")</f>
        <v/>
      </c>
      <c r="BI41" s="99" t="str">
        <f>IFERROR(IFERROR(VLOOKUP(DATASHEET!DL39,lookup,2,FALSE),VLOOKUP($A41,PRIORVALUES!$A$3:$U$245,15,FALSE)),"")</f>
        <v/>
      </c>
      <c r="BJ41" s="108" t="str">
        <f t="shared" si="27"/>
        <v/>
      </c>
      <c r="BK41" s="108" t="str">
        <f t="shared" si="28"/>
        <v/>
      </c>
      <c r="BL41" s="125" t="str">
        <f t="shared" si="29"/>
        <v/>
      </c>
      <c r="BM41" s="205"/>
    </row>
    <row r="42" spans="1:65" ht="27.75" customHeight="1" x14ac:dyDescent="0.25">
      <c r="A42" s="246" t="str">
        <f>DATASHEET!B40</f>
        <v>DAVIES, Olivia</v>
      </c>
      <c r="B42" s="113" t="str">
        <f>DATASHEET!C40</f>
        <v>11SK</v>
      </c>
      <c r="C42" s="113" t="str">
        <f>DATASHEET!D40</f>
        <v>F</v>
      </c>
      <c r="D42" s="113" t="str">
        <f>DATASHEET!J40</f>
        <v>N</v>
      </c>
      <c r="E42" s="113" t="str">
        <f>DATASHEET!E40</f>
        <v>N</v>
      </c>
      <c r="F42" s="113" t="str">
        <f>DATASHEET!F40</f>
        <v>White - British</v>
      </c>
      <c r="G42" s="113" t="str">
        <f>DATASHEET!H40</f>
        <v>N</v>
      </c>
      <c r="H42" s="113" t="str">
        <f>DATASHEET!I40</f>
        <v>N</v>
      </c>
      <c r="I42" s="113" t="str">
        <f>DATASHEET!M40</f>
        <v>H</v>
      </c>
      <c r="J42" s="114" t="str">
        <f>DATASHEET!L40</f>
        <v>6-7</v>
      </c>
      <c r="K42" s="419">
        <f>IFERROR(PROGRESS!O54,"")</f>
        <v>65.541015999999999</v>
      </c>
      <c r="L42" s="235">
        <f t="shared" si="1"/>
        <v>5</v>
      </c>
      <c r="M42" s="152">
        <f t="shared" si="2"/>
        <v>-6.0541016000000001</v>
      </c>
      <c r="N42" s="237"/>
      <c r="O42" s="417">
        <f t="shared" si="3"/>
        <v>13.1082032</v>
      </c>
      <c r="P42" s="248" t="str">
        <f t="shared" si="4"/>
        <v/>
      </c>
      <c r="Q42" s="249" t="str">
        <f t="shared" si="5"/>
        <v/>
      </c>
      <c r="R42" s="417">
        <f t="shared" si="6"/>
        <v>13.1082032</v>
      </c>
      <c r="S42" s="248" t="str">
        <f t="shared" si="7"/>
        <v/>
      </c>
      <c r="T42" s="250" t="str">
        <f t="shared" si="8"/>
        <v/>
      </c>
      <c r="U42" s="247">
        <f t="shared" si="9"/>
        <v>19.662304800000001</v>
      </c>
      <c r="V42" s="248">
        <f t="shared" si="10"/>
        <v>0</v>
      </c>
      <c r="W42" s="251">
        <f t="shared" si="11"/>
        <v>-6.5541016000000001</v>
      </c>
      <c r="X42" s="252">
        <f t="shared" si="12"/>
        <v>3</v>
      </c>
      <c r="Y42" s="247">
        <f t="shared" si="13"/>
        <v>19.662304800000001</v>
      </c>
      <c r="Z42" s="248">
        <f t="shared" si="14"/>
        <v>5</v>
      </c>
      <c r="AA42" s="251">
        <f t="shared" si="15"/>
        <v>-4.887434933333334</v>
      </c>
      <c r="AB42" s="252">
        <f t="shared" si="16"/>
        <v>2</v>
      </c>
      <c r="AC42" s="244"/>
      <c r="AD42" s="102" t="str">
        <f>IFERROR(VLOOKUP(DATASHEET!CN40,lookup,2,FALSE)*2,"")</f>
        <v/>
      </c>
      <c r="AE42" s="126" t="str">
        <f>IFERROR(LARGE((PROGRESS!BC54,PROGRESS!BH54),1)*2,"")</f>
        <v/>
      </c>
      <c r="AF42" s="253" t="str">
        <f t="shared" si="17"/>
        <v/>
      </c>
      <c r="AG42" s="127" t="str">
        <f t="shared" si="18"/>
        <v/>
      </c>
      <c r="AH42" s="254" t="str">
        <f t="shared" si="19"/>
        <v/>
      </c>
      <c r="AI42" s="255">
        <f t="shared" si="20"/>
        <v>5</v>
      </c>
      <c r="AJ42" s="128" t="str">
        <f t="shared" si="21"/>
        <v/>
      </c>
      <c r="AK42" s="256" t="str">
        <f t="shared" si="22"/>
        <v/>
      </c>
      <c r="AL42" s="245"/>
      <c r="AM42" s="89" t="str">
        <f>IFERROR(VLOOKUP(DATASHEET!AJ40,lookup,2,FALSE),"")</f>
        <v/>
      </c>
      <c r="AN42" s="90" t="str">
        <f>IFERROR(VLOOKUP(DATASHEET!AR40,lookup,2,FALSE),"")</f>
        <v/>
      </c>
      <c r="AO42" s="106" t="str">
        <f>IFERROR(VLOOKUP(DATASHEET!DH40,lookup,2,FALSE),"")</f>
        <v/>
      </c>
      <c r="AP42" s="106" t="str">
        <f>IFERROR(VLOOKUP(DATASHEET!DT40,lookup,2,FALSE),"")</f>
        <v/>
      </c>
      <c r="AQ42" s="106" t="str">
        <f t="shared" si="23"/>
        <v/>
      </c>
      <c r="AR42" s="91" t="str">
        <f>IFERROR(IFERROR(VLOOKUP(DATASHEET!AZ40,lookup,2,FALSE),VLOOKUP($A42,PRIORVALUES!$A$3:$U$245,8,FALSE)),"")</f>
        <v/>
      </c>
      <c r="AS42" s="100" t="str">
        <f>IFERROR(VLOOKUP(DATASHEET!BX40,lookup,2,FALSE),"")</f>
        <v/>
      </c>
      <c r="AT42" s="257" t="str">
        <f>IFERROR(VLOOKUP(DATASHEET!DX40,lookup,2,FALSE),"")</f>
        <v/>
      </c>
      <c r="AU42" s="92" t="str">
        <f>IFERROR(IFERROR(VLOOKUP(DATASHEET!CB40,lookup,2,FALSE),VLOOKUP($A42,PRIORVALUES!$A$3:$U$245,10,FALSE)),"")</f>
        <v/>
      </c>
      <c r="AV42" s="92" t="str">
        <f>IFERROR(IFERROR(VLOOKUP(DATASHEET!CJ40,lookup,2,FALSE),VLOOKUP($A42,PRIORVALUES!$A$3:$U$245,12,FALSE)),"")</f>
        <v/>
      </c>
      <c r="AW42" s="93"/>
      <c r="AX42" s="96" t="str">
        <f>IFERROR(IFERROR(VLOOKUP(DATASHEET!AF40,lookup,2,FALSE),VLOOKUP($A42,PRIORVALUES!$A$3:$U$245,5,FALSE)),"")</f>
        <v/>
      </c>
      <c r="AY42" s="97" t="str">
        <f>IFERROR(IFERROR(VLOOKUP(DATASHEET!CV40,lookup,2,FALSE),VLOOKUP($A42,PRIORVALUES!$A$3:$U$245,6,FALSE)),"")</f>
        <v/>
      </c>
      <c r="AZ42" s="104" t="str">
        <f>IFERROR(SMALL((PROGRESS!BC54,PROGRESS!BH54),1),"")</f>
        <v/>
      </c>
      <c r="BA42" s="104" t="str">
        <f>IFERROR(IFERROR(VLOOKUP(DATASHEET!CR40,lookup,2,FALSE),VLOOKUP($A42,PRIORVALUES!$A$3:$U$245,13,FALSE)),"")</f>
        <v/>
      </c>
      <c r="BB42" s="104">
        <f>IFERROR(IFERROR(VLOOKUP(DATASHEET!DD40,lookup,2,FALSE),VLOOKUP($A42,PRIORVALUES!$A$3:$U$245,14,FALSE)),"")</f>
        <v>5</v>
      </c>
      <c r="BC42" s="118" t="str">
        <f>IFERROR(VLOOKUP(DATASHEET!DP40,lookup,2,FALSE),"")</f>
        <v/>
      </c>
      <c r="BD42" s="122" t="str">
        <f>IFERROR(IFERROR(VLOOKUP(DATASHEET!AN40,lookup,2,FALSE),VLOOKUP($A42,PRIORVALUES!$A$3:$U$245,7,FALSE)),"")</f>
        <v/>
      </c>
      <c r="BE42" s="120" t="str">
        <f>IFERROR(IFERROR(VLOOKUP(DATASHEET!AV40,lookup,2,FALSE),VLOOKUP($A42,PRIORVALUES!$A$3:$U$245,16,FALSE)),"")</f>
        <v/>
      </c>
      <c r="BF42" s="586" t="str">
        <f>IFERROR(IFERROR(VLOOKUP(DATASHEET!CF40,lookup,2,FALSE),VLOOKUP($A42,PRIORVALUES!$A$3:$U$245,11,FALSE)),"")</f>
        <v/>
      </c>
      <c r="BG42" s="104" t="str">
        <f>IFERROR(VLOOKUP(DATASHEET!BD40,lookup,2,FALSE),"")</f>
        <v/>
      </c>
      <c r="BH42" s="99" t="str">
        <f>IFERROR(IFERROR(VLOOKUP(DATASHEET!BP40,lookup,2,FALSE),VLOOKUP($A42,PRIORVALUES!$A$3:$U$245,9,FALSE)),"")</f>
        <v/>
      </c>
      <c r="BI42" s="99" t="str">
        <f>IFERROR(IFERROR(VLOOKUP(DATASHEET!DL40,lookup,2,FALSE),VLOOKUP($A42,PRIORVALUES!$A$3:$U$245,15,FALSE)),"")</f>
        <v/>
      </c>
      <c r="BJ42" s="108" t="str">
        <f t="shared" si="27"/>
        <v/>
      </c>
      <c r="BK42" s="108" t="str">
        <f t="shared" si="28"/>
        <v/>
      </c>
      <c r="BL42" s="125" t="str">
        <f t="shared" si="29"/>
        <v/>
      </c>
      <c r="BM42" s="205"/>
    </row>
    <row r="43" spans="1:65" ht="27.75" customHeight="1" x14ac:dyDescent="0.25">
      <c r="A43" s="246" t="str">
        <f>DATASHEET!B41</f>
        <v>DAWATAGE, Onesh</v>
      </c>
      <c r="B43" s="113" t="str">
        <f>DATASHEET!C41</f>
        <v>11SK</v>
      </c>
      <c r="C43" s="113" t="str">
        <f>DATASHEET!D41</f>
        <v>M</v>
      </c>
      <c r="D43" s="113" t="str">
        <f>DATASHEET!J41</f>
        <v>N</v>
      </c>
      <c r="E43" s="113" t="str">
        <f>DATASHEET!E41</f>
        <v>Y</v>
      </c>
      <c r="F43" s="113" t="str">
        <f>DATASHEET!F41</f>
        <v>Any Other Asian Background</v>
      </c>
      <c r="G43" s="113" t="str">
        <f>DATASHEET!H41</f>
        <v>Y</v>
      </c>
      <c r="H43" s="113" t="str">
        <f>DATASHEET!I41</f>
        <v>N</v>
      </c>
      <c r="I43" s="113" t="str">
        <f>DATASHEET!M41</f>
        <v>M</v>
      </c>
      <c r="J43" s="114" t="str">
        <f>DATASHEET!L41</f>
        <v>5-6</v>
      </c>
      <c r="K43" s="419">
        <f>IFERROR(PROGRESS!O55,"")</f>
        <v>42.677678999999998</v>
      </c>
      <c r="L43" s="235">
        <f t="shared" si="1"/>
        <v>5</v>
      </c>
      <c r="M43" s="152">
        <f t="shared" si="2"/>
        <v>-3.7677678999999999</v>
      </c>
      <c r="N43" s="237"/>
      <c r="O43" s="417">
        <f t="shared" si="3"/>
        <v>8.5355357999999999</v>
      </c>
      <c r="P43" s="248" t="str">
        <f t="shared" si="4"/>
        <v/>
      </c>
      <c r="Q43" s="249" t="str">
        <f t="shared" si="5"/>
        <v/>
      </c>
      <c r="R43" s="417">
        <f t="shared" si="6"/>
        <v>8.5355357999999999</v>
      </c>
      <c r="S43" s="248" t="str">
        <f t="shared" si="7"/>
        <v/>
      </c>
      <c r="T43" s="250" t="str">
        <f t="shared" si="8"/>
        <v/>
      </c>
      <c r="U43" s="247">
        <f t="shared" si="9"/>
        <v>12.803303700000001</v>
      </c>
      <c r="V43" s="248">
        <f t="shared" si="10"/>
        <v>5</v>
      </c>
      <c r="W43" s="251">
        <f t="shared" si="11"/>
        <v>-2.6011012333333334</v>
      </c>
      <c r="X43" s="252">
        <f t="shared" si="12"/>
        <v>2</v>
      </c>
      <c r="Y43" s="247">
        <f t="shared" si="13"/>
        <v>12.803303700000001</v>
      </c>
      <c r="Z43" s="248">
        <f t="shared" si="14"/>
        <v>0</v>
      </c>
      <c r="AA43" s="251">
        <f t="shared" si="15"/>
        <v>-4.2677678999999999</v>
      </c>
      <c r="AB43" s="252">
        <f t="shared" si="16"/>
        <v>3</v>
      </c>
      <c r="AC43" s="244"/>
      <c r="AD43" s="102" t="str">
        <f>IFERROR(VLOOKUP(DATASHEET!CN41,lookup,2,FALSE)*2,"")</f>
        <v/>
      </c>
      <c r="AE43" s="126" t="str">
        <f>IFERROR(LARGE((PROGRESS!BC55,PROGRESS!BH55),1)*2,"")</f>
        <v/>
      </c>
      <c r="AF43" s="253">
        <f t="shared" si="17"/>
        <v>5</v>
      </c>
      <c r="AG43" s="127" t="str">
        <f t="shared" si="18"/>
        <v/>
      </c>
      <c r="AH43" s="254" t="str">
        <f t="shared" si="19"/>
        <v/>
      </c>
      <c r="AI43" s="255" t="str">
        <f t="shared" si="20"/>
        <v/>
      </c>
      <c r="AJ43" s="128" t="str">
        <f t="shared" si="21"/>
        <v/>
      </c>
      <c r="AK43" s="256" t="str">
        <f t="shared" si="22"/>
        <v/>
      </c>
      <c r="AL43" s="245"/>
      <c r="AM43" s="89" t="str">
        <f>IFERROR(VLOOKUP(DATASHEET!AJ41,lookup,2,FALSE),"")</f>
        <v/>
      </c>
      <c r="AN43" s="90" t="str">
        <f>IFERROR(VLOOKUP(DATASHEET!AR41,lookup,2,FALSE),"")</f>
        <v/>
      </c>
      <c r="AO43" s="106" t="str">
        <f>IFERROR(VLOOKUP(DATASHEET!DH41,lookup,2,FALSE),"")</f>
        <v/>
      </c>
      <c r="AP43" s="106" t="str">
        <f>IFERROR(VLOOKUP(DATASHEET!DT41,lookup,2,FALSE),"")</f>
        <v/>
      </c>
      <c r="AQ43" s="106" t="str">
        <f t="shared" si="23"/>
        <v/>
      </c>
      <c r="AR43" s="91" t="str">
        <f>IFERROR(IFERROR(VLOOKUP(DATASHEET!AZ41,lookup,2,FALSE),VLOOKUP($A43,PRIORVALUES!$A$3:$U$245,8,FALSE)),"")</f>
        <v/>
      </c>
      <c r="AS43" s="100" t="str">
        <f>IFERROR(VLOOKUP(DATASHEET!BX41,lookup,2,FALSE),"")</f>
        <v/>
      </c>
      <c r="AT43" s="257" t="str">
        <f>IFERROR(VLOOKUP(DATASHEET!DX41,lookup,2,FALSE),"")</f>
        <v/>
      </c>
      <c r="AU43" s="92">
        <f>IFERROR(IFERROR(VLOOKUP(DATASHEET!CB41,lookup,2,FALSE),VLOOKUP($A43,PRIORVALUES!$A$3:$U$245,10,FALSE)),"")</f>
        <v>5</v>
      </c>
      <c r="AV43" s="92" t="str">
        <f>IFERROR(IFERROR(VLOOKUP(DATASHEET!CJ41,lookup,2,FALSE),VLOOKUP($A43,PRIORVALUES!$A$3:$U$245,12,FALSE)),"")</f>
        <v/>
      </c>
      <c r="AW43" s="93"/>
      <c r="AX43" s="96" t="str">
        <f>IFERROR(IFERROR(VLOOKUP(DATASHEET!AF41,lookup,2,FALSE),VLOOKUP($A43,PRIORVALUES!$A$3:$U$245,5,FALSE)),"")</f>
        <v/>
      </c>
      <c r="AY43" s="97" t="str">
        <f>IFERROR(IFERROR(VLOOKUP(DATASHEET!CV41,lookup,2,FALSE),VLOOKUP($A43,PRIORVALUES!$A$3:$U$245,6,FALSE)),"")</f>
        <v/>
      </c>
      <c r="AZ43" s="104" t="str">
        <f>IFERROR(SMALL((PROGRESS!BC55,PROGRESS!BH55),1),"")</f>
        <v/>
      </c>
      <c r="BA43" s="104" t="str">
        <f>IFERROR(IFERROR(VLOOKUP(DATASHEET!CR41,lookup,2,FALSE),VLOOKUP($A43,PRIORVALUES!$A$3:$U$245,13,FALSE)),"")</f>
        <v/>
      </c>
      <c r="BB43" s="104" t="str">
        <f>IFERROR(IFERROR(VLOOKUP(DATASHEET!DD41,lookup,2,FALSE),VLOOKUP($A43,PRIORVALUES!$A$3:$U$245,14,FALSE)),"")</f>
        <v/>
      </c>
      <c r="BC43" s="118" t="str">
        <f>IFERROR(VLOOKUP(DATASHEET!DP41,lookup,2,FALSE),"")</f>
        <v/>
      </c>
      <c r="BD43" s="122" t="str">
        <f>IFERROR(IFERROR(VLOOKUP(DATASHEET!AN41,lookup,2,FALSE),VLOOKUP($A43,PRIORVALUES!$A$3:$U$245,7,FALSE)),"")</f>
        <v/>
      </c>
      <c r="BE43" s="120" t="str">
        <f>IFERROR(IFERROR(VLOOKUP(DATASHEET!AV41,lookup,2,FALSE),VLOOKUP($A43,PRIORVALUES!$A$3:$U$245,16,FALSE)),"")</f>
        <v/>
      </c>
      <c r="BF43" s="586" t="str">
        <f>IFERROR(IFERROR(VLOOKUP(DATASHEET!CF41,lookup,2,FALSE),VLOOKUP($A43,PRIORVALUES!$A$3:$U$245,11,FALSE)),"")</f>
        <v/>
      </c>
      <c r="BG43" s="104" t="str">
        <f>IFERROR(VLOOKUP(DATASHEET!BD41,lookup,2,FALSE),"")</f>
        <v/>
      </c>
      <c r="BH43" s="99" t="str">
        <f>IFERROR(IFERROR(VLOOKUP(DATASHEET!BP41,lookup,2,FALSE),VLOOKUP($A43,PRIORVALUES!$A$3:$U$245,9,FALSE)),"")</f>
        <v/>
      </c>
      <c r="BI43" s="99" t="str">
        <f>IFERROR(IFERROR(VLOOKUP(DATASHEET!DL41,lookup,2,FALSE),VLOOKUP($A43,PRIORVALUES!$A$3:$U$245,15,FALSE)),"")</f>
        <v/>
      </c>
      <c r="BJ43" s="108" t="str">
        <f t="shared" si="27"/>
        <v/>
      </c>
      <c r="BK43" s="108" t="str">
        <f t="shared" si="28"/>
        <v/>
      </c>
      <c r="BL43" s="125" t="str">
        <f t="shared" si="29"/>
        <v/>
      </c>
      <c r="BM43" s="205"/>
    </row>
    <row r="44" spans="1:65" ht="27.75" customHeight="1" x14ac:dyDescent="0.25">
      <c r="A44" s="246" t="str">
        <f>DATASHEET!B42</f>
        <v>DAY, Billy</v>
      </c>
      <c r="B44" s="113" t="str">
        <f>DATASHEET!C42</f>
        <v>11SPI</v>
      </c>
      <c r="C44" s="113" t="str">
        <f>DATASHEET!D42</f>
        <v>M</v>
      </c>
      <c r="D44" s="113" t="str">
        <f>DATASHEET!J42</f>
        <v>N</v>
      </c>
      <c r="E44" s="113" t="str">
        <f>DATASHEET!E42</f>
        <v>N</v>
      </c>
      <c r="F44" s="113" t="str">
        <f>DATASHEET!F42</f>
        <v>White - British</v>
      </c>
      <c r="G44" s="113" t="str">
        <f>DATASHEET!H42</f>
        <v>N</v>
      </c>
      <c r="H44" s="113" t="str">
        <f>DATASHEET!I42</f>
        <v>N</v>
      </c>
      <c r="I44" s="113" t="str">
        <f>DATASHEET!M42</f>
        <v>H</v>
      </c>
      <c r="J44" s="114" t="str">
        <f>DATASHEET!L42</f>
        <v>8-9</v>
      </c>
      <c r="K44" s="419">
        <f>IFERROR(PROGRESS!O56,"")</f>
        <v>74.828357999999994</v>
      </c>
      <c r="L44" s="235">
        <f t="shared" si="1"/>
        <v>9</v>
      </c>
      <c r="M44" s="152">
        <f t="shared" si="2"/>
        <v>-6.5828357999999998</v>
      </c>
      <c r="N44" s="237"/>
      <c r="O44" s="417">
        <f t="shared" si="3"/>
        <v>14.965671599999999</v>
      </c>
      <c r="P44" s="248" t="str">
        <f t="shared" si="4"/>
        <v/>
      </c>
      <c r="Q44" s="249" t="str">
        <f t="shared" si="5"/>
        <v/>
      </c>
      <c r="R44" s="417">
        <f t="shared" si="6"/>
        <v>14.965671599999999</v>
      </c>
      <c r="S44" s="248" t="str">
        <f t="shared" si="7"/>
        <v/>
      </c>
      <c r="T44" s="250" t="str">
        <f t="shared" si="8"/>
        <v/>
      </c>
      <c r="U44" s="247">
        <f t="shared" si="9"/>
        <v>22.448507399999997</v>
      </c>
      <c r="V44" s="248">
        <f t="shared" si="10"/>
        <v>9</v>
      </c>
      <c r="W44" s="251">
        <f t="shared" si="11"/>
        <v>-4.4828357999999993</v>
      </c>
      <c r="X44" s="252">
        <f t="shared" si="12"/>
        <v>2</v>
      </c>
      <c r="Y44" s="247">
        <f t="shared" si="13"/>
        <v>22.448507399999997</v>
      </c>
      <c r="Z44" s="248">
        <f t="shared" si="14"/>
        <v>0</v>
      </c>
      <c r="AA44" s="251">
        <f t="shared" si="15"/>
        <v>-7.4828357999999993</v>
      </c>
      <c r="AB44" s="252">
        <f t="shared" si="16"/>
        <v>3</v>
      </c>
      <c r="AC44" s="244"/>
      <c r="AD44" s="102" t="str">
        <f>IFERROR(VLOOKUP(DATASHEET!CN42,lookup,2,FALSE)*2,"")</f>
        <v/>
      </c>
      <c r="AE44" s="126" t="str">
        <f>IFERROR(LARGE((PROGRESS!BC56,PROGRESS!BH56),1)*2,"")</f>
        <v/>
      </c>
      <c r="AF44" s="253">
        <f t="shared" si="17"/>
        <v>9</v>
      </c>
      <c r="AG44" s="127" t="str">
        <f t="shared" si="18"/>
        <v/>
      </c>
      <c r="AH44" s="254" t="str">
        <f t="shared" si="19"/>
        <v/>
      </c>
      <c r="AI44" s="255" t="str">
        <f t="shared" si="20"/>
        <v/>
      </c>
      <c r="AJ44" s="128" t="str">
        <f t="shared" si="21"/>
        <v/>
      </c>
      <c r="AK44" s="256" t="str">
        <f t="shared" si="22"/>
        <v/>
      </c>
      <c r="AL44" s="245"/>
      <c r="AM44" s="89" t="str">
        <f>IFERROR(VLOOKUP(DATASHEET!AJ42,lookup,2,FALSE),"")</f>
        <v/>
      </c>
      <c r="AN44" s="90" t="str">
        <f>IFERROR(VLOOKUP(DATASHEET!AR42,lookup,2,FALSE),"")</f>
        <v/>
      </c>
      <c r="AO44" s="106" t="str">
        <f>IFERROR(VLOOKUP(DATASHEET!DH42,lookup,2,FALSE),"")</f>
        <v/>
      </c>
      <c r="AP44" s="106" t="str">
        <f>IFERROR(VLOOKUP(DATASHEET!DT42,lookup,2,FALSE),"")</f>
        <v/>
      </c>
      <c r="AQ44" s="106" t="str">
        <f t="shared" si="23"/>
        <v/>
      </c>
      <c r="AR44" s="91" t="str">
        <f>IFERROR(IFERROR(VLOOKUP(DATASHEET!AZ42,lookup,2,FALSE),VLOOKUP($A44,PRIORVALUES!$A$3:$U$245,8,FALSE)),"")</f>
        <v/>
      </c>
      <c r="AS44" s="100" t="str">
        <f>IFERROR(VLOOKUP(DATASHEET!BX42,lookup,2,FALSE),"")</f>
        <v/>
      </c>
      <c r="AT44" s="257" t="str">
        <f>IFERROR(VLOOKUP(DATASHEET!DX42,lookup,2,FALSE),"")</f>
        <v/>
      </c>
      <c r="AU44" s="92" t="str">
        <f>IFERROR(IFERROR(VLOOKUP(DATASHEET!CB42,lookup,2,FALSE),VLOOKUP($A44,PRIORVALUES!$A$3:$U$245,10,FALSE)),"")</f>
        <v/>
      </c>
      <c r="AV44" s="92">
        <f>IFERROR(IFERROR(VLOOKUP(DATASHEET!CJ42,lookup,2,FALSE),VLOOKUP($A44,PRIORVALUES!$A$3:$U$245,12,FALSE)),"")</f>
        <v>9</v>
      </c>
      <c r="AW44" s="93"/>
      <c r="AX44" s="96" t="str">
        <f>IFERROR(IFERROR(VLOOKUP(DATASHEET!AF42,lookup,2,FALSE),VLOOKUP($A44,PRIORVALUES!$A$3:$U$245,5,FALSE)),"")</f>
        <v/>
      </c>
      <c r="AY44" s="97" t="str">
        <f>IFERROR(IFERROR(VLOOKUP(DATASHEET!CV42,lookup,2,FALSE),VLOOKUP($A44,PRIORVALUES!$A$3:$U$245,6,FALSE)),"")</f>
        <v/>
      </c>
      <c r="AZ44" s="104" t="str">
        <f>IFERROR(SMALL((PROGRESS!BC56,PROGRESS!BH56),1),"")</f>
        <v/>
      </c>
      <c r="BA44" s="104" t="str">
        <f>IFERROR(IFERROR(VLOOKUP(DATASHEET!CR42,lookup,2,FALSE),VLOOKUP($A44,PRIORVALUES!$A$3:$U$245,13,FALSE)),"")</f>
        <v/>
      </c>
      <c r="BB44" s="104" t="str">
        <f>IFERROR(IFERROR(VLOOKUP(DATASHEET!DD42,lookup,2,FALSE),VLOOKUP($A44,PRIORVALUES!$A$3:$U$245,14,FALSE)),"")</f>
        <v/>
      </c>
      <c r="BC44" s="118" t="str">
        <f>IFERROR(VLOOKUP(DATASHEET!DP42,lookup,2,FALSE),"")</f>
        <v/>
      </c>
      <c r="BD44" s="122" t="str">
        <f>IFERROR(IFERROR(VLOOKUP(DATASHEET!AN42,lookup,2,FALSE),VLOOKUP($A44,PRIORVALUES!$A$3:$U$245,7,FALSE)),"")</f>
        <v/>
      </c>
      <c r="BE44" s="120" t="str">
        <f>IFERROR(IFERROR(VLOOKUP(DATASHEET!AV42,lookup,2,FALSE),VLOOKUP($A44,PRIORVALUES!$A$3:$U$245,16,FALSE)),"")</f>
        <v/>
      </c>
      <c r="BF44" s="586" t="str">
        <f>IFERROR(IFERROR(VLOOKUP(DATASHEET!CF42,lookup,2,FALSE),VLOOKUP($A44,PRIORVALUES!$A$3:$U$245,11,FALSE)),"")</f>
        <v/>
      </c>
      <c r="BG44" s="104" t="str">
        <f>IFERROR(VLOOKUP(DATASHEET!BD42,lookup,2,FALSE),"")</f>
        <v/>
      </c>
      <c r="BH44" s="99" t="str">
        <f>IFERROR(IFERROR(VLOOKUP(DATASHEET!BP42,lookup,2,FALSE),VLOOKUP($A44,PRIORVALUES!$A$3:$U$245,9,FALSE)),"")</f>
        <v/>
      </c>
      <c r="BI44" s="99" t="str">
        <f>IFERROR(IFERROR(VLOOKUP(DATASHEET!DL42,lookup,2,FALSE),VLOOKUP($A44,PRIORVALUES!$A$3:$U$245,15,FALSE)),"")</f>
        <v/>
      </c>
      <c r="BJ44" s="108" t="str">
        <f t="shared" si="27"/>
        <v/>
      </c>
      <c r="BK44" s="108" t="str">
        <f t="shared" si="28"/>
        <v/>
      </c>
      <c r="BL44" s="125" t="str">
        <f t="shared" si="29"/>
        <v/>
      </c>
      <c r="BM44" s="205"/>
    </row>
    <row r="45" spans="1:65" ht="27.75" customHeight="1" x14ac:dyDescent="0.25">
      <c r="A45" s="246" t="str">
        <f>DATASHEET!B43</f>
        <v>DENNIS, Aisling</v>
      </c>
      <c r="B45" s="113" t="str">
        <f>DATASHEET!C43</f>
        <v>11JNE</v>
      </c>
      <c r="C45" s="113" t="str">
        <f>DATASHEET!D43</f>
        <v>F</v>
      </c>
      <c r="D45" s="113" t="str">
        <f>DATASHEET!J43</f>
        <v>N</v>
      </c>
      <c r="E45" s="113" t="str">
        <f>DATASHEET!E43</f>
        <v>N</v>
      </c>
      <c r="F45" s="113" t="str">
        <f>DATASHEET!F43</f>
        <v>White - British</v>
      </c>
      <c r="G45" s="113" t="str">
        <f>DATASHEET!H43</f>
        <v>N</v>
      </c>
      <c r="H45" s="113" t="str">
        <f>DATASHEET!I43</f>
        <v>N</v>
      </c>
      <c r="I45" s="113" t="str">
        <f>DATASHEET!M43</f>
        <v>H</v>
      </c>
      <c r="J45" s="114" t="str">
        <f>DATASHEET!L43</f>
        <v>7-8</v>
      </c>
      <c r="K45" s="419">
        <f>IFERROR(PROGRESS!O57,"")</f>
        <v>68.411214999999999</v>
      </c>
      <c r="L45" s="235">
        <f t="shared" si="1"/>
        <v>8</v>
      </c>
      <c r="M45" s="152">
        <f t="shared" si="2"/>
        <v>-6.0411215</v>
      </c>
      <c r="N45" s="237"/>
      <c r="O45" s="417">
        <f t="shared" si="3"/>
        <v>13.682243</v>
      </c>
      <c r="P45" s="248" t="str">
        <f t="shared" si="4"/>
        <v/>
      </c>
      <c r="Q45" s="249" t="str">
        <f t="shared" si="5"/>
        <v/>
      </c>
      <c r="R45" s="417">
        <f t="shared" si="6"/>
        <v>13.682243</v>
      </c>
      <c r="S45" s="248" t="str">
        <f t="shared" si="7"/>
        <v/>
      </c>
      <c r="T45" s="250" t="str">
        <f t="shared" si="8"/>
        <v/>
      </c>
      <c r="U45" s="247">
        <f t="shared" si="9"/>
        <v>20.5233645</v>
      </c>
      <c r="V45" s="248">
        <f t="shared" si="10"/>
        <v>8</v>
      </c>
      <c r="W45" s="251">
        <f t="shared" si="11"/>
        <v>-4.1744548333333329</v>
      </c>
      <c r="X45" s="252">
        <f t="shared" si="12"/>
        <v>2</v>
      </c>
      <c r="Y45" s="247">
        <f t="shared" si="13"/>
        <v>20.5233645</v>
      </c>
      <c r="Z45" s="248">
        <f t="shared" si="14"/>
        <v>0</v>
      </c>
      <c r="AA45" s="251">
        <f t="shared" si="15"/>
        <v>-6.8411214999999999</v>
      </c>
      <c r="AB45" s="252">
        <f t="shared" si="16"/>
        <v>3</v>
      </c>
      <c r="AC45" s="244"/>
      <c r="AD45" s="102" t="str">
        <f>IFERROR(VLOOKUP(DATASHEET!CN43,lookup,2,FALSE)*2,"")</f>
        <v/>
      </c>
      <c r="AE45" s="126" t="str">
        <f>IFERROR(LARGE((PROGRESS!BC57,PROGRESS!BH57),1)*2,"")</f>
        <v/>
      </c>
      <c r="AF45" s="253">
        <f t="shared" si="17"/>
        <v>8</v>
      </c>
      <c r="AG45" s="127" t="str">
        <f t="shared" si="18"/>
        <v/>
      </c>
      <c r="AH45" s="254" t="str">
        <f t="shared" si="19"/>
        <v/>
      </c>
      <c r="AI45" s="255" t="str">
        <f t="shared" si="20"/>
        <v/>
      </c>
      <c r="AJ45" s="128" t="str">
        <f t="shared" si="21"/>
        <v/>
      </c>
      <c r="AK45" s="256" t="str">
        <f t="shared" si="22"/>
        <v/>
      </c>
      <c r="AL45" s="245"/>
      <c r="AM45" s="89" t="str">
        <f>IFERROR(VLOOKUP(DATASHEET!AJ43,lookup,2,FALSE),"")</f>
        <v/>
      </c>
      <c r="AN45" s="90" t="str">
        <f>IFERROR(VLOOKUP(DATASHEET!AR43,lookup,2,FALSE),"")</f>
        <v/>
      </c>
      <c r="AO45" s="106" t="str">
        <f>IFERROR(VLOOKUP(DATASHEET!DH43,lookup,2,FALSE),"")</f>
        <v/>
      </c>
      <c r="AP45" s="106" t="str">
        <f>IFERROR(VLOOKUP(DATASHEET!DT43,lookup,2,FALSE),"")</f>
        <v/>
      </c>
      <c r="AQ45" s="106" t="str">
        <f t="shared" si="23"/>
        <v/>
      </c>
      <c r="AR45" s="91" t="str">
        <f>IFERROR(IFERROR(VLOOKUP(DATASHEET!AZ43,lookup,2,FALSE),VLOOKUP($A45,PRIORVALUES!$A$3:$U$245,8,FALSE)),"")</f>
        <v/>
      </c>
      <c r="AS45" s="100" t="str">
        <f>IFERROR(VLOOKUP(DATASHEET!BX43,lookup,2,FALSE),"")</f>
        <v/>
      </c>
      <c r="AT45" s="257" t="str">
        <f>IFERROR(VLOOKUP(DATASHEET!DX43,lookup,2,FALSE),"")</f>
        <v/>
      </c>
      <c r="AU45" s="92">
        <f>IFERROR(IFERROR(VLOOKUP(DATASHEET!CB43,lookup,2,FALSE),VLOOKUP($A45,PRIORVALUES!$A$3:$U$245,10,FALSE)),"")</f>
        <v>8</v>
      </c>
      <c r="AV45" s="92" t="str">
        <f>IFERROR(IFERROR(VLOOKUP(DATASHEET!CJ43,lookup,2,FALSE),VLOOKUP($A45,PRIORVALUES!$A$3:$U$245,12,FALSE)),"")</f>
        <v/>
      </c>
      <c r="AW45" s="93"/>
      <c r="AX45" s="96" t="str">
        <f>IFERROR(IFERROR(VLOOKUP(DATASHEET!AF43,lookup,2,FALSE),VLOOKUP($A45,PRIORVALUES!$A$3:$U$245,5,FALSE)),"")</f>
        <v/>
      </c>
      <c r="AY45" s="97" t="str">
        <f>IFERROR(IFERROR(VLOOKUP(DATASHEET!CV43,lookup,2,FALSE),VLOOKUP($A45,PRIORVALUES!$A$3:$U$245,6,FALSE)),"")</f>
        <v/>
      </c>
      <c r="AZ45" s="104" t="str">
        <f>IFERROR(SMALL((PROGRESS!BC57,PROGRESS!BH57),1),"")</f>
        <v/>
      </c>
      <c r="BA45" s="104" t="str">
        <f>IFERROR(IFERROR(VLOOKUP(DATASHEET!CR43,lookup,2,FALSE),VLOOKUP($A45,PRIORVALUES!$A$3:$U$245,13,FALSE)),"")</f>
        <v/>
      </c>
      <c r="BB45" s="104" t="str">
        <f>IFERROR(IFERROR(VLOOKUP(DATASHEET!DD43,lookup,2,FALSE),VLOOKUP($A45,PRIORVALUES!$A$3:$U$245,14,FALSE)),"")</f>
        <v/>
      </c>
      <c r="BC45" s="118" t="str">
        <f>IFERROR(VLOOKUP(DATASHEET!DP43,lookup,2,FALSE),"")</f>
        <v/>
      </c>
      <c r="BD45" s="122" t="str">
        <f>IFERROR(IFERROR(VLOOKUP(DATASHEET!AN43,lookup,2,FALSE),VLOOKUP($A45,PRIORVALUES!$A$3:$U$245,7,FALSE)),"")</f>
        <v/>
      </c>
      <c r="BE45" s="120" t="str">
        <f>IFERROR(IFERROR(VLOOKUP(DATASHEET!AV43,lookup,2,FALSE),VLOOKUP($A45,PRIORVALUES!$A$3:$U$245,16,FALSE)),"")</f>
        <v/>
      </c>
      <c r="BF45" s="586" t="str">
        <f>IFERROR(IFERROR(VLOOKUP(DATASHEET!CF43,lookup,2,FALSE),VLOOKUP($A45,PRIORVALUES!$A$3:$U$245,11,FALSE)),"")</f>
        <v/>
      </c>
      <c r="BG45" s="104" t="str">
        <f>IFERROR(VLOOKUP(DATASHEET!BD43,lookup,2,FALSE),"")</f>
        <v/>
      </c>
      <c r="BH45" s="99" t="str">
        <f>IFERROR(IFERROR(VLOOKUP(DATASHEET!BP43,lookup,2,FALSE),VLOOKUP($A45,PRIORVALUES!$A$3:$U$245,9,FALSE)),"")</f>
        <v/>
      </c>
      <c r="BI45" s="99" t="str">
        <f>IFERROR(IFERROR(VLOOKUP(DATASHEET!DL43,lookup,2,FALSE),VLOOKUP($A45,PRIORVALUES!$A$3:$U$245,15,FALSE)),"")</f>
        <v/>
      </c>
      <c r="BJ45" s="108" t="str">
        <f t="shared" si="27"/>
        <v/>
      </c>
      <c r="BK45" s="108" t="str">
        <f t="shared" si="28"/>
        <v/>
      </c>
      <c r="BL45" s="125" t="str">
        <f t="shared" si="29"/>
        <v/>
      </c>
      <c r="BM45" s="205"/>
    </row>
    <row r="46" spans="1:65" ht="27.75" customHeight="1" x14ac:dyDescent="0.25">
      <c r="A46" s="246" t="str">
        <f>DATASHEET!B44</f>
        <v>DOHERTY, Phoebe</v>
      </c>
      <c r="B46" s="113" t="str">
        <f>DATASHEET!C44</f>
        <v>11ZI</v>
      </c>
      <c r="C46" s="113" t="str">
        <f>DATASHEET!D44</f>
        <v>F</v>
      </c>
      <c r="D46" s="113" t="str">
        <f>DATASHEET!J44</f>
        <v>N</v>
      </c>
      <c r="E46" s="113" t="str">
        <f>DATASHEET!E44</f>
        <v>N</v>
      </c>
      <c r="F46" s="113" t="str">
        <f>DATASHEET!F44</f>
        <v>White - British</v>
      </c>
      <c r="G46" s="113" t="str">
        <f>DATASHEET!H44</f>
        <v>N</v>
      </c>
      <c r="H46" s="113" t="str">
        <f>DATASHEET!I44</f>
        <v>N</v>
      </c>
      <c r="I46" s="113" t="str">
        <f>DATASHEET!M44</f>
        <v>H</v>
      </c>
      <c r="J46" s="114" t="str">
        <f>DATASHEET!L44</f>
        <v>6-7</v>
      </c>
      <c r="K46" s="419">
        <f>IFERROR(PROGRESS!O58,"")</f>
        <v>65.541015999999999</v>
      </c>
      <c r="L46" s="235">
        <f t="shared" si="1"/>
        <v>6</v>
      </c>
      <c r="M46" s="152">
        <f t="shared" si="2"/>
        <v>-5.9541015999999996</v>
      </c>
      <c r="N46" s="237"/>
      <c r="O46" s="417">
        <f t="shared" si="3"/>
        <v>13.1082032</v>
      </c>
      <c r="P46" s="248" t="str">
        <f t="shared" si="4"/>
        <v/>
      </c>
      <c r="Q46" s="249" t="str">
        <f t="shared" si="5"/>
        <v/>
      </c>
      <c r="R46" s="417">
        <f t="shared" si="6"/>
        <v>13.1082032</v>
      </c>
      <c r="S46" s="248" t="str">
        <f t="shared" si="7"/>
        <v/>
      </c>
      <c r="T46" s="250" t="str">
        <f t="shared" si="8"/>
        <v/>
      </c>
      <c r="U46" s="247">
        <f t="shared" si="9"/>
        <v>19.662304800000001</v>
      </c>
      <c r="V46" s="248">
        <f t="shared" si="10"/>
        <v>0</v>
      </c>
      <c r="W46" s="251">
        <f t="shared" si="11"/>
        <v>-6.5541016000000001</v>
      </c>
      <c r="X46" s="252">
        <f t="shared" si="12"/>
        <v>3</v>
      </c>
      <c r="Y46" s="247">
        <f t="shared" si="13"/>
        <v>19.662304800000001</v>
      </c>
      <c r="Z46" s="248">
        <f t="shared" si="14"/>
        <v>6</v>
      </c>
      <c r="AA46" s="251">
        <f t="shared" si="15"/>
        <v>-4.5541016000000001</v>
      </c>
      <c r="AB46" s="252">
        <f t="shared" si="16"/>
        <v>2</v>
      </c>
      <c r="AC46" s="244"/>
      <c r="AD46" s="102" t="str">
        <f>IFERROR(VLOOKUP(DATASHEET!CN44,lookup,2,FALSE)*2,"")</f>
        <v/>
      </c>
      <c r="AE46" s="126" t="str">
        <f>IFERROR(LARGE((PROGRESS!BC58,PROGRESS!BH58),1)*2,"")</f>
        <v/>
      </c>
      <c r="AF46" s="253" t="str">
        <f t="shared" si="17"/>
        <v/>
      </c>
      <c r="AG46" s="127" t="str">
        <f t="shared" si="18"/>
        <v/>
      </c>
      <c r="AH46" s="254" t="str">
        <f t="shared" si="19"/>
        <v/>
      </c>
      <c r="AI46" s="255">
        <f t="shared" si="20"/>
        <v>6</v>
      </c>
      <c r="AJ46" s="128" t="str">
        <f t="shared" si="21"/>
        <v/>
      </c>
      <c r="AK46" s="256" t="str">
        <f t="shared" si="22"/>
        <v/>
      </c>
      <c r="AL46" s="245"/>
      <c r="AM46" s="89" t="str">
        <f>IFERROR(VLOOKUP(DATASHEET!AJ44,lookup,2,FALSE),"")</f>
        <v/>
      </c>
      <c r="AN46" s="90" t="str">
        <f>IFERROR(VLOOKUP(DATASHEET!AR44,lookup,2,FALSE),"")</f>
        <v/>
      </c>
      <c r="AO46" s="106" t="str">
        <f>IFERROR(VLOOKUP(DATASHEET!DH44,lookup,2,FALSE),"")</f>
        <v/>
      </c>
      <c r="AP46" s="106" t="str">
        <f>IFERROR(VLOOKUP(DATASHEET!DT44,lookup,2,FALSE),"")</f>
        <v/>
      </c>
      <c r="AQ46" s="106" t="str">
        <f t="shared" si="23"/>
        <v/>
      </c>
      <c r="AR46" s="91" t="str">
        <f>IFERROR(IFERROR(VLOOKUP(DATASHEET!AZ44,lookup,2,FALSE),VLOOKUP($A46,PRIORVALUES!$A$3:$U$245,8,FALSE)),"")</f>
        <v/>
      </c>
      <c r="AS46" s="100" t="str">
        <f>IFERROR(VLOOKUP(DATASHEET!BX44,lookup,2,FALSE),"")</f>
        <v/>
      </c>
      <c r="AT46" s="257" t="str">
        <f>IFERROR(VLOOKUP(DATASHEET!DX44,lookup,2,FALSE),"")</f>
        <v/>
      </c>
      <c r="AU46" s="92" t="str">
        <f>IFERROR(IFERROR(VLOOKUP(DATASHEET!CB44,lookup,2,FALSE),VLOOKUP($A46,PRIORVALUES!$A$3:$U$245,10,FALSE)),"")</f>
        <v/>
      </c>
      <c r="AV46" s="92" t="str">
        <f>IFERROR(IFERROR(VLOOKUP(DATASHEET!CJ44,lookup,2,FALSE),VLOOKUP($A46,PRIORVALUES!$A$3:$U$245,12,FALSE)),"")</f>
        <v/>
      </c>
      <c r="AW46" s="93"/>
      <c r="AX46" s="96" t="str">
        <f>IFERROR(IFERROR(VLOOKUP(DATASHEET!AF44,lookup,2,FALSE),VLOOKUP($A46,PRIORVALUES!$A$3:$U$245,5,FALSE)),"")</f>
        <v/>
      </c>
      <c r="AY46" s="97">
        <f>IFERROR(IFERROR(VLOOKUP(DATASHEET!CV44,lookup,2,FALSE),VLOOKUP($A46,PRIORVALUES!$A$3:$U$245,6,FALSE)),"")</f>
        <v>6</v>
      </c>
      <c r="AZ46" s="104" t="str">
        <f>IFERROR(SMALL((PROGRESS!BC58,PROGRESS!BH58),1),"")</f>
        <v/>
      </c>
      <c r="BA46" s="104" t="str">
        <f>IFERROR(IFERROR(VLOOKUP(DATASHEET!CR44,lookup,2,FALSE),VLOOKUP($A46,PRIORVALUES!$A$3:$U$245,13,FALSE)),"")</f>
        <v/>
      </c>
      <c r="BB46" s="104" t="str">
        <f>IFERROR(IFERROR(VLOOKUP(DATASHEET!DD44,lookup,2,FALSE),VLOOKUP($A46,PRIORVALUES!$A$3:$U$245,14,FALSE)),"")</f>
        <v/>
      </c>
      <c r="BC46" s="118" t="str">
        <f>IFERROR(VLOOKUP(DATASHEET!DP44,lookup,2,FALSE),"")</f>
        <v/>
      </c>
      <c r="BD46" s="122" t="str">
        <f>IFERROR(IFERROR(VLOOKUP(DATASHEET!AN44,lookup,2,FALSE),VLOOKUP($A46,PRIORVALUES!$A$3:$U$245,7,FALSE)),"")</f>
        <v/>
      </c>
      <c r="BE46" s="120" t="str">
        <f>IFERROR(IFERROR(VLOOKUP(DATASHEET!AV44,lookup,2,FALSE),VLOOKUP($A46,PRIORVALUES!$A$3:$U$245,16,FALSE)),"")</f>
        <v/>
      </c>
      <c r="BF46" s="586" t="str">
        <f>IFERROR(IFERROR(VLOOKUP(DATASHEET!CF44,lookup,2,FALSE),VLOOKUP($A46,PRIORVALUES!$A$3:$U$245,11,FALSE)),"")</f>
        <v/>
      </c>
      <c r="BG46" s="104" t="str">
        <f>IFERROR(VLOOKUP(DATASHEET!BD44,lookup,2,FALSE),"")</f>
        <v/>
      </c>
      <c r="BH46" s="99" t="str">
        <f>IFERROR(IFERROR(VLOOKUP(DATASHEET!BP44,lookup,2,FALSE),VLOOKUP($A46,PRIORVALUES!$A$3:$U$245,9,FALSE)),"")</f>
        <v/>
      </c>
      <c r="BI46" s="99" t="str">
        <f>IFERROR(IFERROR(VLOOKUP(DATASHEET!DL44,lookup,2,FALSE),VLOOKUP($A46,PRIORVALUES!$A$3:$U$245,15,FALSE)),"")</f>
        <v/>
      </c>
      <c r="BJ46" s="108" t="str">
        <f t="shared" si="27"/>
        <v/>
      </c>
      <c r="BK46" s="108" t="str">
        <f t="shared" si="28"/>
        <v/>
      </c>
      <c r="BL46" s="125" t="str">
        <f t="shared" si="29"/>
        <v/>
      </c>
      <c r="BM46" s="205"/>
    </row>
    <row r="47" spans="1:65" ht="27.75" customHeight="1" x14ac:dyDescent="0.25">
      <c r="A47" s="246" t="str">
        <f>DATASHEET!B45</f>
        <v>DRANSFIELD, Grace</v>
      </c>
      <c r="B47" s="113" t="str">
        <f>DATASHEET!C45</f>
        <v>11SPI</v>
      </c>
      <c r="C47" s="113" t="str">
        <f>DATASHEET!D45</f>
        <v>F</v>
      </c>
      <c r="D47" s="113" t="str">
        <f>DATASHEET!J45</f>
        <v>N</v>
      </c>
      <c r="E47" s="113" t="str">
        <f>DATASHEET!E45</f>
        <v>N</v>
      </c>
      <c r="F47" s="113" t="str">
        <f>DATASHEET!F45</f>
        <v>White - British</v>
      </c>
      <c r="G47" s="113" t="str">
        <f>DATASHEET!H45</f>
        <v>N</v>
      </c>
      <c r="H47" s="113" t="str">
        <f>DATASHEET!I45</f>
        <v>N</v>
      </c>
      <c r="I47" s="113" t="str">
        <f>DATASHEET!M45</f>
        <v>M</v>
      </c>
      <c r="J47" s="114" t="str">
        <f>DATASHEET!L45</f>
        <v>4-5</v>
      </c>
      <c r="K47" s="419">
        <f>IFERROR(PROGRESS!O59,"")</f>
        <v>42.677678999999998</v>
      </c>
      <c r="L47" s="235">
        <f t="shared" si="1"/>
        <v>7</v>
      </c>
      <c r="M47" s="152">
        <f t="shared" si="2"/>
        <v>-3.5677678999999998</v>
      </c>
      <c r="N47" s="237"/>
      <c r="O47" s="417">
        <f t="shared" si="3"/>
        <v>8.5355357999999999</v>
      </c>
      <c r="P47" s="248" t="str">
        <f t="shared" si="4"/>
        <v/>
      </c>
      <c r="Q47" s="249" t="str">
        <f t="shared" si="5"/>
        <v/>
      </c>
      <c r="R47" s="417">
        <f t="shared" si="6"/>
        <v>8.5355357999999999</v>
      </c>
      <c r="S47" s="248" t="str">
        <f t="shared" si="7"/>
        <v/>
      </c>
      <c r="T47" s="250" t="str">
        <f t="shared" si="8"/>
        <v/>
      </c>
      <c r="U47" s="247">
        <f t="shared" si="9"/>
        <v>12.803303700000001</v>
      </c>
      <c r="V47" s="248">
        <f t="shared" si="10"/>
        <v>0</v>
      </c>
      <c r="W47" s="251">
        <f t="shared" si="11"/>
        <v>-4.2677678999999999</v>
      </c>
      <c r="X47" s="252">
        <f t="shared" si="12"/>
        <v>3</v>
      </c>
      <c r="Y47" s="247">
        <f t="shared" si="13"/>
        <v>12.803303700000001</v>
      </c>
      <c r="Z47" s="248">
        <f t="shared" si="14"/>
        <v>7</v>
      </c>
      <c r="AA47" s="251">
        <f t="shared" si="15"/>
        <v>-1.9344345666666669</v>
      </c>
      <c r="AB47" s="252">
        <f t="shared" si="16"/>
        <v>2</v>
      </c>
      <c r="AC47" s="244"/>
      <c r="AD47" s="102" t="str">
        <f>IFERROR(VLOOKUP(DATASHEET!CN45,lookup,2,FALSE)*2,"")</f>
        <v/>
      </c>
      <c r="AE47" s="126" t="str">
        <f>IFERROR(LARGE((PROGRESS!BC59,PROGRESS!BH59),1)*2,"")</f>
        <v/>
      </c>
      <c r="AF47" s="253" t="str">
        <f t="shared" si="17"/>
        <v/>
      </c>
      <c r="AG47" s="127" t="str">
        <f t="shared" si="18"/>
        <v/>
      </c>
      <c r="AH47" s="254" t="str">
        <f t="shared" si="19"/>
        <v/>
      </c>
      <c r="AI47" s="255">
        <f t="shared" si="20"/>
        <v>7</v>
      </c>
      <c r="AJ47" s="128" t="str">
        <f t="shared" si="21"/>
        <v/>
      </c>
      <c r="AK47" s="256" t="str">
        <f t="shared" si="22"/>
        <v/>
      </c>
      <c r="AL47" s="245"/>
      <c r="AM47" s="89" t="str">
        <f>IFERROR(VLOOKUP(DATASHEET!AJ45,lookup,2,FALSE),"")</f>
        <v/>
      </c>
      <c r="AN47" s="90" t="str">
        <f>IFERROR(VLOOKUP(DATASHEET!AR45,lookup,2,FALSE),"")</f>
        <v/>
      </c>
      <c r="AO47" s="106" t="str">
        <f>IFERROR(VLOOKUP(DATASHEET!DH45,lookup,2,FALSE),"")</f>
        <v/>
      </c>
      <c r="AP47" s="106" t="str">
        <f>IFERROR(VLOOKUP(DATASHEET!DT45,lookup,2,FALSE),"")</f>
        <v/>
      </c>
      <c r="AQ47" s="106" t="str">
        <f t="shared" si="23"/>
        <v/>
      </c>
      <c r="AR47" s="91" t="str">
        <f>IFERROR(IFERROR(VLOOKUP(DATASHEET!AZ45,lookup,2,FALSE),VLOOKUP($A47,PRIORVALUES!$A$3:$U$245,8,FALSE)),"")</f>
        <v/>
      </c>
      <c r="AS47" s="100" t="str">
        <f>IFERROR(VLOOKUP(DATASHEET!BX45,lookup,2,FALSE),"")</f>
        <v/>
      </c>
      <c r="AT47" s="257" t="str">
        <f>IFERROR(VLOOKUP(DATASHEET!DX45,lookup,2,FALSE),"")</f>
        <v/>
      </c>
      <c r="AU47" s="92" t="str">
        <f>IFERROR(IFERROR(VLOOKUP(DATASHEET!CB45,lookup,2,FALSE),VLOOKUP($A47,PRIORVALUES!$A$3:$U$245,10,FALSE)),"")</f>
        <v/>
      </c>
      <c r="AV47" s="92" t="str">
        <f>IFERROR(IFERROR(VLOOKUP(DATASHEET!CJ45,lookup,2,FALSE),VLOOKUP($A47,PRIORVALUES!$A$3:$U$245,12,FALSE)),"")</f>
        <v/>
      </c>
      <c r="AW47" s="93"/>
      <c r="AX47" s="96">
        <f>IFERROR(IFERROR(VLOOKUP(DATASHEET!AF45,lookup,2,FALSE),VLOOKUP($A47,PRIORVALUES!$A$3:$U$245,5,FALSE)),"")</f>
        <v>7</v>
      </c>
      <c r="AY47" s="97" t="str">
        <f>IFERROR(IFERROR(VLOOKUP(DATASHEET!CV45,lookup,2,FALSE),VLOOKUP($A47,PRIORVALUES!$A$3:$U$245,6,FALSE)),"")</f>
        <v/>
      </c>
      <c r="AZ47" s="104" t="str">
        <f>IFERROR(SMALL((PROGRESS!BC59,PROGRESS!BH59),1),"")</f>
        <v/>
      </c>
      <c r="BA47" s="104" t="str">
        <f>IFERROR(IFERROR(VLOOKUP(DATASHEET!CR45,lookup,2,FALSE),VLOOKUP($A47,PRIORVALUES!$A$3:$U$245,13,FALSE)),"")</f>
        <v/>
      </c>
      <c r="BB47" s="104" t="str">
        <f>IFERROR(IFERROR(VLOOKUP(DATASHEET!DD45,lookup,2,FALSE),VLOOKUP($A47,PRIORVALUES!$A$3:$U$245,14,FALSE)),"")</f>
        <v/>
      </c>
      <c r="BC47" s="118" t="str">
        <f>IFERROR(VLOOKUP(DATASHEET!DP45,lookup,2,FALSE),"")</f>
        <v/>
      </c>
      <c r="BD47" s="122" t="str">
        <f>IFERROR(IFERROR(VLOOKUP(DATASHEET!AN45,lookup,2,FALSE),VLOOKUP($A47,PRIORVALUES!$A$3:$U$245,7,FALSE)),"")</f>
        <v/>
      </c>
      <c r="BE47" s="120" t="str">
        <f>IFERROR(IFERROR(VLOOKUP(DATASHEET!AV45,lookup,2,FALSE),VLOOKUP($A47,PRIORVALUES!$A$3:$U$245,16,FALSE)),"")</f>
        <v/>
      </c>
      <c r="BF47" s="586" t="str">
        <f>IFERROR(IFERROR(VLOOKUP(DATASHEET!CF45,lookup,2,FALSE),VLOOKUP($A47,PRIORVALUES!$A$3:$U$245,11,FALSE)),"")</f>
        <v/>
      </c>
      <c r="BG47" s="104" t="str">
        <f>IFERROR(VLOOKUP(DATASHEET!BD45,lookup,2,FALSE),"")</f>
        <v/>
      </c>
      <c r="BH47" s="99" t="str">
        <f>IFERROR(IFERROR(VLOOKUP(DATASHEET!BP45,lookup,2,FALSE),VLOOKUP($A47,PRIORVALUES!$A$3:$U$245,9,FALSE)),"")</f>
        <v/>
      </c>
      <c r="BI47" s="99" t="str">
        <f>IFERROR(IFERROR(VLOOKUP(DATASHEET!DL45,lookup,2,FALSE),VLOOKUP($A47,PRIORVALUES!$A$3:$U$245,15,FALSE)),"")</f>
        <v/>
      </c>
      <c r="BJ47" s="108" t="str">
        <f t="shared" si="27"/>
        <v/>
      </c>
      <c r="BK47" s="108" t="str">
        <f t="shared" si="28"/>
        <v/>
      </c>
      <c r="BL47" s="125" t="str">
        <f t="shared" si="29"/>
        <v/>
      </c>
      <c r="BM47" s="205"/>
    </row>
    <row r="48" spans="1:65" ht="27.75" customHeight="1" x14ac:dyDescent="0.25">
      <c r="A48" s="246" t="str">
        <f>DATASHEET!B46</f>
        <v>DUFFY, Mia</v>
      </c>
      <c r="B48" s="113" t="str">
        <f>DATASHEET!C46</f>
        <v>11SPI</v>
      </c>
      <c r="C48" s="113" t="str">
        <f>DATASHEET!D46</f>
        <v>F</v>
      </c>
      <c r="D48" s="113" t="str">
        <f>DATASHEET!J46</f>
        <v>N</v>
      </c>
      <c r="E48" s="113" t="str">
        <f>DATASHEET!E46</f>
        <v>N</v>
      </c>
      <c r="F48" s="113" t="str">
        <f>DATASHEET!F46</f>
        <v>White - British</v>
      </c>
      <c r="G48" s="113" t="str">
        <f>DATASHEET!H46</f>
        <v>N</v>
      </c>
      <c r="H48" s="113" t="str">
        <f>DATASHEET!I46</f>
        <v>N</v>
      </c>
      <c r="I48" s="113" t="str">
        <f>DATASHEET!M46</f>
        <v>M</v>
      </c>
      <c r="J48" s="114" t="str">
        <f>DATASHEET!L46</f>
        <v>4-5</v>
      </c>
      <c r="K48" s="419">
        <f>IFERROR(PROGRESS!O60,"")</f>
        <v>41.109434</v>
      </c>
      <c r="L48" s="235">
        <f t="shared" si="1"/>
        <v>3</v>
      </c>
      <c r="M48" s="152">
        <f t="shared" si="2"/>
        <v>-3.8109434000000002</v>
      </c>
      <c r="N48" s="237"/>
      <c r="O48" s="417">
        <f t="shared" si="3"/>
        <v>8.2218868000000001</v>
      </c>
      <c r="P48" s="248" t="str">
        <f t="shared" si="4"/>
        <v/>
      </c>
      <c r="Q48" s="249" t="str">
        <f t="shared" si="5"/>
        <v/>
      </c>
      <c r="R48" s="417">
        <f t="shared" si="6"/>
        <v>8.2218868000000001</v>
      </c>
      <c r="S48" s="248" t="str">
        <f t="shared" si="7"/>
        <v/>
      </c>
      <c r="T48" s="250" t="str">
        <f t="shared" si="8"/>
        <v/>
      </c>
      <c r="U48" s="247">
        <f t="shared" si="9"/>
        <v>12.3328302</v>
      </c>
      <c r="V48" s="248">
        <f t="shared" si="10"/>
        <v>3</v>
      </c>
      <c r="W48" s="251">
        <f t="shared" si="11"/>
        <v>-3.1109434</v>
      </c>
      <c r="X48" s="252">
        <f t="shared" si="12"/>
        <v>2</v>
      </c>
      <c r="Y48" s="247">
        <f t="shared" si="13"/>
        <v>12.3328302</v>
      </c>
      <c r="Z48" s="248">
        <f t="shared" si="14"/>
        <v>0</v>
      </c>
      <c r="AA48" s="251">
        <f t="shared" si="15"/>
        <v>-4.1109434</v>
      </c>
      <c r="AB48" s="252">
        <f t="shared" si="16"/>
        <v>3</v>
      </c>
      <c r="AC48" s="244"/>
      <c r="AD48" s="102" t="str">
        <f>IFERROR(VLOOKUP(DATASHEET!CN46,lookup,2,FALSE)*2,"")</f>
        <v/>
      </c>
      <c r="AE48" s="126" t="str">
        <f>IFERROR(LARGE((PROGRESS!BC60,PROGRESS!BH60),1)*2,"")</f>
        <v/>
      </c>
      <c r="AF48" s="253">
        <f t="shared" si="17"/>
        <v>3</v>
      </c>
      <c r="AG48" s="127" t="str">
        <f t="shared" si="18"/>
        <v/>
      </c>
      <c r="AH48" s="254" t="str">
        <f t="shared" si="19"/>
        <v/>
      </c>
      <c r="AI48" s="255" t="str">
        <f t="shared" si="20"/>
        <v/>
      </c>
      <c r="AJ48" s="128" t="str">
        <f t="shared" si="21"/>
        <v/>
      </c>
      <c r="AK48" s="256" t="str">
        <f t="shared" si="22"/>
        <v/>
      </c>
      <c r="AL48" s="245"/>
      <c r="AM48" s="89" t="str">
        <f>IFERROR(VLOOKUP(DATASHEET!AJ46,lookup,2,FALSE),"")</f>
        <v/>
      </c>
      <c r="AN48" s="90" t="str">
        <f>IFERROR(VLOOKUP(DATASHEET!AR46,lookup,2,FALSE),"")</f>
        <v/>
      </c>
      <c r="AO48" s="106" t="str">
        <f>IFERROR(VLOOKUP(DATASHEET!DH46,lookup,2,FALSE),"")</f>
        <v/>
      </c>
      <c r="AP48" s="106" t="str">
        <f>IFERROR(VLOOKUP(DATASHEET!DT46,lookup,2,FALSE),"")</f>
        <v/>
      </c>
      <c r="AQ48" s="106" t="str">
        <f t="shared" si="23"/>
        <v/>
      </c>
      <c r="AR48" s="91" t="str">
        <f>IFERROR(IFERROR(VLOOKUP(DATASHEET!AZ46,lookup,2,FALSE),VLOOKUP($A48,PRIORVALUES!$A$3:$U$245,8,FALSE)),"")</f>
        <v/>
      </c>
      <c r="AS48" s="100" t="str">
        <f>IFERROR(VLOOKUP(DATASHEET!BX46,lookup,2,FALSE),"")</f>
        <v/>
      </c>
      <c r="AT48" s="257" t="str">
        <f>IFERROR(VLOOKUP(DATASHEET!DX46,lookup,2,FALSE),"")</f>
        <v/>
      </c>
      <c r="AU48" s="92">
        <f>IFERROR(IFERROR(VLOOKUP(DATASHEET!CB46,lookup,2,FALSE),VLOOKUP($A48,PRIORVALUES!$A$3:$U$245,10,FALSE)),"")</f>
        <v>3</v>
      </c>
      <c r="AV48" s="92" t="str">
        <f>IFERROR(IFERROR(VLOOKUP(DATASHEET!CJ46,lookup,2,FALSE),VLOOKUP($A48,PRIORVALUES!$A$3:$U$245,12,FALSE)),"")</f>
        <v/>
      </c>
      <c r="AW48" s="93"/>
      <c r="AX48" s="96" t="str">
        <f>IFERROR(IFERROR(VLOOKUP(DATASHEET!AF46,lookup,2,FALSE),VLOOKUP($A48,PRIORVALUES!$A$3:$U$245,5,FALSE)),"")</f>
        <v/>
      </c>
      <c r="AY48" s="97" t="str">
        <f>IFERROR(IFERROR(VLOOKUP(DATASHEET!CV46,lookup,2,FALSE),VLOOKUP($A48,PRIORVALUES!$A$3:$U$245,6,FALSE)),"")</f>
        <v/>
      </c>
      <c r="AZ48" s="104" t="str">
        <f>IFERROR(SMALL((PROGRESS!BC60,PROGRESS!BH60),1),"")</f>
        <v/>
      </c>
      <c r="BA48" s="104" t="str">
        <f>IFERROR(IFERROR(VLOOKUP(DATASHEET!CR46,lookup,2,FALSE),VLOOKUP($A48,PRIORVALUES!$A$3:$U$245,13,FALSE)),"")</f>
        <v/>
      </c>
      <c r="BB48" s="104" t="str">
        <f>IFERROR(IFERROR(VLOOKUP(DATASHEET!DD46,lookup,2,FALSE),VLOOKUP($A48,PRIORVALUES!$A$3:$U$245,14,FALSE)),"")</f>
        <v/>
      </c>
      <c r="BC48" s="118" t="str">
        <f>IFERROR(VLOOKUP(DATASHEET!DP46,lookup,2,FALSE),"")</f>
        <v/>
      </c>
      <c r="BD48" s="122" t="str">
        <f>IFERROR(IFERROR(VLOOKUP(DATASHEET!AN46,lookup,2,FALSE),VLOOKUP($A48,PRIORVALUES!$A$3:$U$245,7,FALSE)),"")</f>
        <v/>
      </c>
      <c r="BE48" s="120" t="str">
        <f>IFERROR(IFERROR(VLOOKUP(DATASHEET!AV46,lookup,2,FALSE),VLOOKUP($A48,PRIORVALUES!$A$3:$U$245,16,FALSE)),"")</f>
        <v/>
      </c>
      <c r="BF48" s="586" t="str">
        <f>IFERROR(IFERROR(VLOOKUP(DATASHEET!CF46,lookup,2,FALSE),VLOOKUP($A48,PRIORVALUES!$A$3:$U$245,11,FALSE)),"")</f>
        <v/>
      </c>
      <c r="BG48" s="104" t="str">
        <f>IFERROR(VLOOKUP(DATASHEET!BD46,lookup,2,FALSE),"")</f>
        <v/>
      </c>
      <c r="BH48" s="99" t="str">
        <f>IFERROR(IFERROR(VLOOKUP(DATASHEET!BP46,lookup,2,FALSE),VLOOKUP($A48,PRIORVALUES!$A$3:$U$245,9,FALSE)),"")</f>
        <v/>
      </c>
      <c r="BI48" s="99" t="str">
        <f>IFERROR(IFERROR(VLOOKUP(DATASHEET!DL46,lookup,2,FALSE),VLOOKUP($A48,PRIORVALUES!$A$3:$U$245,15,FALSE)),"")</f>
        <v/>
      </c>
      <c r="BJ48" s="108" t="str">
        <f t="shared" si="27"/>
        <v/>
      </c>
      <c r="BK48" s="108" t="str">
        <f t="shared" si="28"/>
        <v/>
      </c>
      <c r="BL48" s="125" t="str">
        <f t="shared" si="29"/>
        <v/>
      </c>
      <c r="BM48" s="205"/>
    </row>
    <row r="49" spans="1:65" ht="27.75" customHeight="1" x14ac:dyDescent="0.25">
      <c r="A49" s="246" t="str">
        <f>DATASHEET!B47</f>
        <v>DUNFORD, Joshua</v>
      </c>
      <c r="B49" s="113" t="str">
        <f>DATASHEET!C47</f>
        <v>11WE</v>
      </c>
      <c r="C49" s="113" t="str">
        <f>DATASHEET!D47</f>
        <v>M</v>
      </c>
      <c r="D49" s="113" t="str">
        <f>DATASHEET!J47</f>
        <v>N</v>
      </c>
      <c r="E49" s="113" t="str">
        <f>DATASHEET!E47</f>
        <v>N</v>
      </c>
      <c r="F49" s="113" t="str">
        <f>DATASHEET!F47</f>
        <v>White and Any Other Asian Background</v>
      </c>
      <c r="G49" s="113" t="str">
        <f>DATASHEET!H47</f>
        <v>N</v>
      </c>
      <c r="H49" s="113" t="str">
        <f>DATASHEET!I47</f>
        <v>N</v>
      </c>
      <c r="I49" s="113" t="str">
        <f>DATASHEET!M47</f>
        <v>H</v>
      </c>
      <c r="J49" s="114" t="str">
        <f>DATASHEET!L47</f>
        <v>7-8</v>
      </c>
      <c r="K49" s="419">
        <f>IFERROR(PROGRESS!O61,"")</f>
        <v>68.411214999999999</v>
      </c>
      <c r="L49" s="235">
        <f t="shared" si="1"/>
        <v>7</v>
      </c>
      <c r="M49" s="152">
        <f t="shared" si="2"/>
        <v>-6.1411214999999997</v>
      </c>
      <c r="N49" s="237"/>
      <c r="O49" s="417">
        <f t="shared" si="3"/>
        <v>13.682243</v>
      </c>
      <c r="P49" s="248" t="str">
        <f t="shared" si="4"/>
        <v/>
      </c>
      <c r="Q49" s="249" t="str">
        <f t="shared" si="5"/>
        <v/>
      </c>
      <c r="R49" s="417">
        <f t="shared" si="6"/>
        <v>13.682243</v>
      </c>
      <c r="S49" s="248" t="str">
        <f t="shared" si="7"/>
        <v/>
      </c>
      <c r="T49" s="250" t="str">
        <f t="shared" si="8"/>
        <v/>
      </c>
      <c r="U49" s="247">
        <f t="shared" si="9"/>
        <v>20.5233645</v>
      </c>
      <c r="V49" s="248">
        <f t="shared" si="10"/>
        <v>7</v>
      </c>
      <c r="W49" s="251">
        <f t="shared" si="11"/>
        <v>-4.5077881666666668</v>
      </c>
      <c r="X49" s="252">
        <f t="shared" si="12"/>
        <v>2</v>
      </c>
      <c r="Y49" s="247">
        <f t="shared" si="13"/>
        <v>20.5233645</v>
      </c>
      <c r="Z49" s="248">
        <f t="shared" si="14"/>
        <v>0</v>
      </c>
      <c r="AA49" s="251">
        <f t="shared" si="15"/>
        <v>-6.8411214999999999</v>
      </c>
      <c r="AB49" s="252">
        <f t="shared" si="16"/>
        <v>3</v>
      </c>
      <c r="AC49" s="244"/>
      <c r="AD49" s="102" t="str">
        <f>IFERROR(VLOOKUP(DATASHEET!CN47,lookup,2,FALSE)*2,"")</f>
        <v/>
      </c>
      <c r="AE49" s="126" t="str">
        <f>IFERROR(LARGE((PROGRESS!BC61,PROGRESS!BH61),1)*2,"")</f>
        <v/>
      </c>
      <c r="AF49" s="253">
        <f t="shared" si="17"/>
        <v>7</v>
      </c>
      <c r="AG49" s="127" t="str">
        <f t="shared" si="18"/>
        <v/>
      </c>
      <c r="AH49" s="254" t="str">
        <f t="shared" si="19"/>
        <v/>
      </c>
      <c r="AI49" s="255" t="str">
        <f t="shared" si="20"/>
        <v/>
      </c>
      <c r="AJ49" s="128" t="str">
        <f t="shared" si="21"/>
        <v/>
      </c>
      <c r="AK49" s="256" t="str">
        <f t="shared" si="22"/>
        <v/>
      </c>
      <c r="AL49" s="245"/>
      <c r="AM49" s="89" t="str">
        <f>IFERROR(VLOOKUP(DATASHEET!AJ47,lookup,2,FALSE),"")</f>
        <v/>
      </c>
      <c r="AN49" s="90" t="str">
        <f>IFERROR(VLOOKUP(DATASHEET!AR47,lookup,2,FALSE),"")</f>
        <v/>
      </c>
      <c r="AO49" s="106" t="str">
        <f>IFERROR(VLOOKUP(DATASHEET!DH47,lookup,2,FALSE),"")</f>
        <v/>
      </c>
      <c r="AP49" s="106" t="str">
        <f>IFERROR(VLOOKUP(DATASHEET!DT47,lookup,2,FALSE),"")</f>
        <v/>
      </c>
      <c r="AQ49" s="106" t="str">
        <f t="shared" si="23"/>
        <v/>
      </c>
      <c r="AR49" s="91" t="str">
        <f>IFERROR(IFERROR(VLOOKUP(DATASHEET!AZ47,lookup,2,FALSE),VLOOKUP($A49,PRIORVALUES!$A$3:$U$245,8,FALSE)),"")</f>
        <v/>
      </c>
      <c r="AS49" s="100" t="str">
        <f>IFERROR(VLOOKUP(DATASHEET!BX47,lookup,2,FALSE),"")</f>
        <v/>
      </c>
      <c r="AT49" s="257" t="str">
        <f>IFERROR(VLOOKUP(DATASHEET!DX47,lookup,2,FALSE),"")</f>
        <v/>
      </c>
      <c r="AU49" s="92">
        <f>IFERROR(IFERROR(VLOOKUP(DATASHEET!CB47,lookup,2,FALSE),VLOOKUP($A49,PRIORVALUES!$A$3:$U$245,10,FALSE)),"")</f>
        <v>7</v>
      </c>
      <c r="AV49" s="92" t="str">
        <f>IFERROR(IFERROR(VLOOKUP(DATASHEET!CJ47,lookup,2,FALSE),VLOOKUP($A49,PRIORVALUES!$A$3:$U$245,12,FALSE)),"")</f>
        <v/>
      </c>
      <c r="AW49" s="93"/>
      <c r="AX49" s="96" t="str">
        <f>IFERROR(IFERROR(VLOOKUP(DATASHEET!AF47,lookup,2,FALSE),VLOOKUP($A49,PRIORVALUES!$A$3:$U$245,5,FALSE)),"")</f>
        <v/>
      </c>
      <c r="AY49" s="97" t="str">
        <f>IFERROR(IFERROR(VLOOKUP(DATASHEET!CV47,lookup,2,FALSE),VLOOKUP($A49,PRIORVALUES!$A$3:$U$245,6,FALSE)),"")</f>
        <v/>
      </c>
      <c r="AZ49" s="104" t="str">
        <f>IFERROR(SMALL((PROGRESS!BC61,PROGRESS!BH61),1),"")</f>
        <v/>
      </c>
      <c r="BA49" s="104" t="str">
        <f>IFERROR(IFERROR(VLOOKUP(DATASHEET!CR47,lookup,2,FALSE),VLOOKUP($A49,PRIORVALUES!$A$3:$U$245,13,FALSE)),"")</f>
        <v/>
      </c>
      <c r="BB49" s="104" t="str">
        <f>IFERROR(IFERROR(VLOOKUP(DATASHEET!DD47,lookup,2,FALSE),VLOOKUP($A49,PRIORVALUES!$A$3:$U$245,14,FALSE)),"")</f>
        <v/>
      </c>
      <c r="BC49" s="118" t="str">
        <f>IFERROR(VLOOKUP(DATASHEET!DP47,lookup,2,FALSE),"")</f>
        <v/>
      </c>
      <c r="BD49" s="122" t="str">
        <f>IFERROR(IFERROR(VLOOKUP(DATASHEET!AN47,lookup,2,FALSE),VLOOKUP($A49,PRIORVALUES!$A$3:$U$245,7,FALSE)),"")</f>
        <v/>
      </c>
      <c r="BE49" s="120" t="str">
        <f>IFERROR(IFERROR(VLOOKUP(DATASHEET!AV47,lookup,2,FALSE),VLOOKUP($A49,PRIORVALUES!$A$3:$U$245,16,FALSE)),"")</f>
        <v/>
      </c>
      <c r="BF49" s="586" t="str">
        <f>IFERROR(IFERROR(VLOOKUP(DATASHEET!CF47,lookup,2,FALSE),VLOOKUP($A49,PRIORVALUES!$A$3:$U$245,11,FALSE)),"")</f>
        <v/>
      </c>
      <c r="BG49" s="104" t="str">
        <f>IFERROR(VLOOKUP(DATASHEET!BD47,lookup,2,FALSE),"")</f>
        <v/>
      </c>
      <c r="BH49" s="99" t="str">
        <f>IFERROR(IFERROR(VLOOKUP(DATASHEET!BP47,lookup,2,FALSE),VLOOKUP($A49,PRIORVALUES!$A$3:$U$245,9,FALSE)),"")</f>
        <v/>
      </c>
      <c r="BI49" s="99" t="str">
        <f>IFERROR(IFERROR(VLOOKUP(DATASHEET!DL47,lookup,2,FALSE),VLOOKUP($A49,PRIORVALUES!$A$3:$U$245,15,FALSE)),"")</f>
        <v/>
      </c>
      <c r="BJ49" s="108" t="str">
        <f t="shared" si="27"/>
        <v/>
      </c>
      <c r="BK49" s="108" t="str">
        <f t="shared" si="28"/>
        <v/>
      </c>
      <c r="BL49" s="125" t="str">
        <f t="shared" si="29"/>
        <v/>
      </c>
      <c r="BM49" s="205"/>
    </row>
    <row r="50" spans="1:65" ht="27.75" customHeight="1" x14ac:dyDescent="0.25">
      <c r="A50" s="246" t="str">
        <f>DATASHEET!B48</f>
        <v>EGLESTON, Iris</v>
      </c>
      <c r="B50" s="113" t="str">
        <f>DATASHEET!C48</f>
        <v>11KKN</v>
      </c>
      <c r="C50" s="113" t="str">
        <f>DATASHEET!D48</f>
        <v>F</v>
      </c>
      <c r="D50" s="113" t="str">
        <f>DATASHEET!J48</f>
        <v>N</v>
      </c>
      <c r="E50" s="113" t="str">
        <f>DATASHEET!E48</f>
        <v>N</v>
      </c>
      <c r="F50" s="113" t="str">
        <f>DATASHEET!F48</f>
        <v>White - British</v>
      </c>
      <c r="G50" s="113" t="str">
        <f>DATASHEET!H48</f>
        <v>N</v>
      </c>
      <c r="H50" s="113" t="str">
        <f>DATASHEET!I48</f>
        <v>N</v>
      </c>
      <c r="I50" s="113" t="str">
        <f>DATASHEET!M48</f>
        <v>H</v>
      </c>
      <c r="J50" s="114" t="str">
        <f>DATASHEET!L48</f>
        <v>6-7</v>
      </c>
      <c r="K50" s="419">
        <f>IFERROR(PROGRESS!O62,"")</f>
        <v>61.896647999999999</v>
      </c>
      <c r="L50" s="235">
        <f t="shared" si="1"/>
        <v>6</v>
      </c>
      <c r="M50" s="152">
        <f t="shared" si="2"/>
        <v>-5.5896647999999995</v>
      </c>
      <c r="N50" s="237"/>
      <c r="O50" s="417">
        <f t="shared" si="3"/>
        <v>12.3793296</v>
      </c>
      <c r="P50" s="248" t="str">
        <f t="shared" si="4"/>
        <v/>
      </c>
      <c r="Q50" s="249" t="str">
        <f t="shared" si="5"/>
        <v/>
      </c>
      <c r="R50" s="417">
        <f t="shared" si="6"/>
        <v>12.3793296</v>
      </c>
      <c r="S50" s="248" t="str">
        <f t="shared" si="7"/>
        <v/>
      </c>
      <c r="T50" s="250" t="str">
        <f t="shared" si="8"/>
        <v/>
      </c>
      <c r="U50" s="247">
        <f t="shared" si="9"/>
        <v>18.568994400000001</v>
      </c>
      <c r="V50" s="248">
        <f t="shared" si="10"/>
        <v>0</v>
      </c>
      <c r="W50" s="251">
        <f t="shared" si="11"/>
        <v>-6.1896648000000001</v>
      </c>
      <c r="X50" s="252">
        <f t="shared" si="12"/>
        <v>3</v>
      </c>
      <c r="Y50" s="247">
        <f t="shared" si="13"/>
        <v>18.568994400000001</v>
      </c>
      <c r="Z50" s="248">
        <f t="shared" si="14"/>
        <v>6</v>
      </c>
      <c r="AA50" s="251">
        <f t="shared" si="15"/>
        <v>-4.1896648000000001</v>
      </c>
      <c r="AB50" s="252">
        <f t="shared" si="16"/>
        <v>2</v>
      </c>
      <c r="AC50" s="244"/>
      <c r="AD50" s="102" t="str">
        <f>IFERROR(VLOOKUP(DATASHEET!CN48,lookup,2,FALSE)*2,"")</f>
        <v/>
      </c>
      <c r="AE50" s="126" t="str">
        <f>IFERROR(LARGE((PROGRESS!BC62,PROGRESS!BH62),1)*2,"")</f>
        <v/>
      </c>
      <c r="AF50" s="253" t="str">
        <f t="shared" si="17"/>
        <v/>
      </c>
      <c r="AG50" s="127" t="str">
        <f t="shared" si="18"/>
        <v/>
      </c>
      <c r="AH50" s="254" t="str">
        <f t="shared" si="19"/>
        <v/>
      </c>
      <c r="AI50" s="255">
        <f t="shared" si="20"/>
        <v>6</v>
      </c>
      <c r="AJ50" s="128" t="str">
        <f t="shared" si="21"/>
        <v/>
      </c>
      <c r="AK50" s="256" t="str">
        <f t="shared" si="22"/>
        <v/>
      </c>
      <c r="AL50" s="245"/>
      <c r="AM50" s="89" t="str">
        <f>IFERROR(VLOOKUP(DATASHEET!AJ48,lookup,2,FALSE),"")</f>
        <v/>
      </c>
      <c r="AN50" s="90" t="str">
        <f>IFERROR(VLOOKUP(DATASHEET!AR48,lookup,2,FALSE),"")</f>
        <v/>
      </c>
      <c r="AO50" s="106" t="str">
        <f>IFERROR(VLOOKUP(DATASHEET!DH48,lookup,2,FALSE),"")</f>
        <v/>
      </c>
      <c r="AP50" s="106" t="str">
        <f>IFERROR(VLOOKUP(DATASHEET!DT48,lookup,2,FALSE),"")</f>
        <v/>
      </c>
      <c r="AQ50" s="106" t="str">
        <f t="shared" si="23"/>
        <v/>
      </c>
      <c r="AR50" s="91" t="str">
        <f>IFERROR(IFERROR(VLOOKUP(DATASHEET!AZ48,lookup,2,FALSE),VLOOKUP($A50,PRIORVALUES!$A$3:$U$245,8,FALSE)),"")</f>
        <v/>
      </c>
      <c r="AS50" s="100" t="str">
        <f>IFERROR(VLOOKUP(DATASHEET!BX48,lookup,2,FALSE),"")</f>
        <v/>
      </c>
      <c r="AT50" s="257" t="str">
        <f>IFERROR(VLOOKUP(DATASHEET!DX48,lookup,2,FALSE),"")</f>
        <v/>
      </c>
      <c r="AU50" s="92" t="str">
        <f>IFERROR(IFERROR(VLOOKUP(DATASHEET!CB48,lookup,2,FALSE),VLOOKUP($A50,PRIORVALUES!$A$3:$U$245,10,FALSE)),"")</f>
        <v/>
      </c>
      <c r="AV50" s="92" t="str">
        <f>IFERROR(IFERROR(VLOOKUP(DATASHEET!CJ48,lookup,2,FALSE),VLOOKUP($A50,PRIORVALUES!$A$3:$U$245,12,FALSE)),"")</f>
        <v/>
      </c>
      <c r="AW50" s="93"/>
      <c r="AX50" s="96">
        <f>IFERROR(IFERROR(VLOOKUP(DATASHEET!AF48,lookup,2,FALSE),VLOOKUP($A50,PRIORVALUES!$A$3:$U$245,5,FALSE)),"")</f>
        <v>6</v>
      </c>
      <c r="AY50" s="97" t="str">
        <f>IFERROR(IFERROR(VLOOKUP(DATASHEET!CV48,lookup,2,FALSE),VLOOKUP($A50,PRIORVALUES!$A$3:$U$245,6,FALSE)),"")</f>
        <v/>
      </c>
      <c r="AZ50" s="104" t="str">
        <f>IFERROR(SMALL((PROGRESS!BC62,PROGRESS!BH62),1),"")</f>
        <v/>
      </c>
      <c r="BA50" s="104" t="str">
        <f>IFERROR(IFERROR(VLOOKUP(DATASHEET!CR48,lookup,2,FALSE),VLOOKUP($A50,PRIORVALUES!$A$3:$U$245,13,FALSE)),"")</f>
        <v/>
      </c>
      <c r="BB50" s="104" t="str">
        <f>IFERROR(IFERROR(VLOOKUP(DATASHEET!DD48,lookup,2,FALSE),VLOOKUP($A50,PRIORVALUES!$A$3:$U$245,14,FALSE)),"")</f>
        <v/>
      </c>
      <c r="BC50" s="118" t="str">
        <f>IFERROR(VLOOKUP(DATASHEET!DP48,lookup,2,FALSE),"")</f>
        <v/>
      </c>
      <c r="BD50" s="122" t="str">
        <f>IFERROR(IFERROR(VLOOKUP(DATASHEET!AN48,lookup,2,FALSE),VLOOKUP($A50,PRIORVALUES!$A$3:$U$245,7,FALSE)),"")</f>
        <v/>
      </c>
      <c r="BE50" s="120" t="str">
        <f>IFERROR(IFERROR(VLOOKUP(DATASHEET!AV48,lookup,2,FALSE),VLOOKUP($A50,PRIORVALUES!$A$3:$U$245,16,FALSE)),"")</f>
        <v/>
      </c>
      <c r="BF50" s="586" t="str">
        <f>IFERROR(IFERROR(VLOOKUP(DATASHEET!CF48,lookup,2,FALSE),VLOOKUP($A50,PRIORVALUES!$A$3:$U$245,11,FALSE)),"")</f>
        <v/>
      </c>
      <c r="BG50" s="104" t="str">
        <f>IFERROR(VLOOKUP(DATASHEET!BD48,lookup,2,FALSE),"")</f>
        <v/>
      </c>
      <c r="BH50" s="99" t="str">
        <f>IFERROR(IFERROR(VLOOKUP(DATASHEET!BP48,lookup,2,FALSE),VLOOKUP($A50,PRIORVALUES!$A$3:$U$245,9,FALSE)),"")</f>
        <v/>
      </c>
      <c r="BI50" s="99" t="str">
        <f>IFERROR(IFERROR(VLOOKUP(DATASHEET!DL48,lookup,2,FALSE),VLOOKUP($A50,PRIORVALUES!$A$3:$U$245,15,FALSE)),"")</f>
        <v/>
      </c>
      <c r="BJ50" s="108" t="str">
        <f t="shared" si="27"/>
        <v/>
      </c>
      <c r="BK50" s="108" t="str">
        <f t="shared" si="28"/>
        <v/>
      </c>
      <c r="BL50" s="125" t="str">
        <f t="shared" si="29"/>
        <v/>
      </c>
      <c r="BM50" s="205"/>
    </row>
    <row r="51" spans="1:65" ht="27.75" customHeight="1" x14ac:dyDescent="0.25">
      <c r="A51" s="246" t="str">
        <f>DATASHEET!B49</f>
        <v>EL JAMMAL, Gabrielle</v>
      </c>
      <c r="B51" s="113" t="str">
        <f>DATASHEET!C49</f>
        <v>11SPI</v>
      </c>
      <c r="C51" s="113" t="str">
        <f>DATASHEET!D49</f>
        <v>F</v>
      </c>
      <c r="D51" s="113" t="str">
        <f>DATASHEET!J49</f>
        <v>N</v>
      </c>
      <c r="E51" s="113" t="str">
        <f>DATASHEET!E49</f>
        <v>N</v>
      </c>
      <c r="F51" s="113" t="str">
        <f>DATASHEET!F49</f>
        <v>White Other</v>
      </c>
      <c r="G51" s="113" t="str">
        <f>DATASHEET!H49</f>
        <v>N</v>
      </c>
      <c r="H51" s="113" t="str">
        <f>DATASHEET!I49</f>
        <v>N</v>
      </c>
      <c r="I51" s="113" t="str">
        <f>DATASHEET!M49</f>
        <v>M</v>
      </c>
      <c r="J51" s="114" t="str">
        <f>DATASHEET!L49</f>
        <v>5-6</v>
      </c>
      <c r="K51" s="419">
        <f>IFERROR(PROGRESS!O63,"")</f>
        <v>49.024999999999999</v>
      </c>
      <c r="L51" s="235">
        <f t="shared" si="1"/>
        <v>5.5</v>
      </c>
      <c r="M51" s="152">
        <f t="shared" si="2"/>
        <v>-4.3525</v>
      </c>
      <c r="N51" s="237"/>
      <c r="O51" s="417">
        <f t="shared" si="3"/>
        <v>9.8049999999999997</v>
      </c>
      <c r="P51" s="248" t="str">
        <f t="shared" si="4"/>
        <v/>
      </c>
      <c r="Q51" s="249" t="str">
        <f t="shared" si="5"/>
        <v/>
      </c>
      <c r="R51" s="417">
        <f t="shared" si="6"/>
        <v>9.8049999999999997</v>
      </c>
      <c r="S51" s="248" t="str">
        <f t="shared" si="7"/>
        <v/>
      </c>
      <c r="T51" s="250" t="str">
        <f t="shared" si="8"/>
        <v/>
      </c>
      <c r="U51" s="247">
        <f t="shared" si="9"/>
        <v>14.7075</v>
      </c>
      <c r="V51" s="248">
        <f t="shared" si="10"/>
        <v>0</v>
      </c>
      <c r="W51" s="251">
        <f t="shared" si="11"/>
        <v>-4.9024999999999999</v>
      </c>
      <c r="X51" s="252">
        <f t="shared" si="12"/>
        <v>3</v>
      </c>
      <c r="Y51" s="247">
        <f t="shared" si="13"/>
        <v>14.7075</v>
      </c>
      <c r="Z51" s="248">
        <f t="shared" si="14"/>
        <v>5.5</v>
      </c>
      <c r="AA51" s="251">
        <f t="shared" si="15"/>
        <v>-3.0691666666666664</v>
      </c>
      <c r="AB51" s="252">
        <f t="shared" si="16"/>
        <v>2</v>
      </c>
      <c r="AC51" s="244"/>
      <c r="AD51" s="102" t="str">
        <f>IFERROR(VLOOKUP(DATASHEET!CN49,lookup,2,FALSE)*2,"")</f>
        <v/>
      </c>
      <c r="AE51" s="126" t="str">
        <f>IFERROR(LARGE((PROGRESS!BC63,PROGRESS!BH63),1)*2,"")</f>
        <v/>
      </c>
      <c r="AF51" s="253" t="str">
        <f t="shared" si="17"/>
        <v/>
      </c>
      <c r="AG51" s="127" t="str">
        <f t="shared" si="18"/>
        <v/>
      </c>
      <c r="AH51" s="254" t="str">
        <f t="shared" si="19"/>
        <v/>
      </c>
      <c r="AI51" s="255">
        <f t="shared" si="20"/>
        <v>5.5</v>
      </c>
      <c r="AJ51" s="128" t="str">
        <f t="shared" si="21"/>
        <v/>
      </c>
      <c r="AK51" s="256" t="str">
        <f t="shared" si="22"/>
        <v/>
      </c>
      <c r="AL51" s="245"/>
      <c r="AM51" s="89" t="str">
        <f>IFERROR(VLOOKUP(DATASHEET!AJ49,lookup,2,FALSE),"")</f>
        <v/>
      </c>
      <c r="AN51" s="90" t="str">
        <f>IFERROR(VLOOKUP(DATASHEET!AR49,lookup,2,FALSE),"")</f>
        <v/>
      </c>
      <c r="AO51" s="106" t="str">
        <f>IFERROR(VLOOKUP(DATASHEET!DH49,lookup,2,FALSE),"")</f>
        <v/>
      </c>
      <c r="AP51" s="106" t="str">
        <f>IFERROR(VLOOKUP(DATASHEET!DT49,lookup,2,FALSE),"")</f>
        <v/>
      </c>
      <c r="AQ51" s="106" t="str">
        <f t="shared" si="23"/>
        <v/>
      </c>
      <c r="AR51" s="91" t="str">
        <f>IFERROR(IFERROR(VLOOKUP(DATASHEET!AZ49,lookup,2,FALSE),VLOOKUP($A51,PRIORVALUES!$A$3:$U$245,8,FALSE)),"")</f>
        <v/>
      </c>
      <c r="AS51" s="100" t="str">
        <f>IFERROR(VLOOKUP(DATASHEET!BX49,lookup,2,FALSE),"")</f>
        <v/>
      </c>
      <c r="AT51" s="257" t="str">
        <f>IFERROR(VLOOKUP(DATASHEET!DX49,lookup,2,FALSE),"")</f>
        <v/>
      </c>
      <c r="AU51" s="92" t="str">
        <f>IFERROR(IFERROR(VLOOKUP(DATASHEET!CB49,lookup,2,FALSE),VLOOKUP($A51,PRIORVALUES!$A$3:$U$245,10,FALSE)),"")</f>
        <v/>
      </c>
      <c r="AV51" s="92" t="str">
        <f>IFERROR(IFERROR(VLOOKUP(DATASHEET!CJ49,lookup,2,FALSE),VLOOKUP($A51,PRIORVALUES!$A$3:$U$245,12,FALSE)),"")</f>
        <v/>
      </c>
      <c r="AW51" s="93"/>
      <c r="AX51" s="96" t="str">
        <f>IFERROR(IFERROR(VLOOKUP(DATASHEET!AF49,lookup,2,FALSE),VLOOKUP($A51,PRIORVALUES!$A$3:$U$245,5,FALSE)),"")</f>
        <v/>
      </c>
      <c r="AY51" s="97" t="str">
        <f>IFERROR(IFERROR(VLOOKUP(DATASHEET!CV49,lookup,2,FALSE),VLOOKUP($A51,PRIORVALUES!$A$3:$U$245,6,FALSE)),"")</f>
        <v/>
      </c>
      <c r="AZ51" s="104" t="str">
        <f>IFERROR(SMALL((PROGRESS!BC63,PROGRESS!BH63),1),"")</f>
        <v/>
      </c>
      <c r="BA51" s="104" t="str">
        <f>IFERROR(IFERROR(VLOOKUP(DATASHEET!CR49,lookup,2,FALSE),VLOOKUP($A51,PRIORVALUES!$A$3:$U$245,13,FALSE)),"")</f>
        <v/>
      </c>
      <c r="BB51" s="104" t="str">
        <f>IFERROR(IFERROR(VLOOKUP(DATASHEET!DD49,lookup,2,FALSE),VLOOKUP($A51,PRIORVALUES!$A$3:$U$245,14,FALSE)),"")</f>
        <v/>
      </c>
      <c r="BC51" s="118" t="str">
        <f>IFERROR(VLOOKUP(DATASHEET!DP49,lookup,2,FALSE),"")</f>
        <v/>
      </c>
      <c r="BD51" s="122" t="str">
        <f>IFERROR(IFERROR(VLOOKUP(DATASHEET!AN49,lookup,2,FALSE),VLOOKUP($A51,PRIORVALUES!$A$3:$U$245,7,FALSE)),"")</f>
        <v/>
      </c>
      <c r="BE51" s="120" t="str">
        <f>IFERROR(IFERROR(VLOOKUP(DATASHEET!AV49,lookup,2,FALSE),VLOOKUP($A51,PRIORVALUES!$A$3:$U$245,16,FALSE)),"")</f>
        <v/>
      </c>
      <c r="BF51" s="586">
        <f>IFERROR(IFERROR(VLOOKUP(DATASHEET!CF49,lookup,2,FALSE),VLOOKUP($A51,PRIORVALUES!$A$3:$U$245,11,FALSE)),"")</f>
        <v>5.5</v>
      </c>
      <c r="BG51" s="104" t="str">
        <f>IFERROR(VLOOKUP(DATASHEET!BD49,lookup,2,FALSE),"")</f>
        <v/>
      </c>
      <c r="BH51" s="99" t="str">
        <f>IFERROR(IFERROR(VLOOKUP(DATASHEET!BP49,lookup,2,FALSE),VLOOKUP($A51,PRIORVALUES!$A$3:$U$245,9,FALSE)),"")</f>
        <v/>
      </c>
      <c r="BI51" s="99" t="str">
        <f>IFERROR(IFERROR(VLOOKUP(DATASHEET!DL49,lookup,2,FALSE),VLOOKUP($A51,PRIORVALUES!$A$3:$U$245,15,FALSE)),"")</f>
        <v/>
      </c>
      <c r="BJ51" s="108" t="str">
        <f t="shared" si="27"/>
        <v/>
      </c>
      <c r="BK51" s="108" t="str">
        <f t="shared" si="28"/>
        <v/>
      </c>
      <c r="BL51" s="125" t="str">
        <f t="shared" si="29"/>
        <v/>
      </c>
      <c r="BM51" s="205"/>
    </row>
    <row r="52" spans="1:65" ht="27.75" customHeight="1" x14ac:dyDescent="0.25">
      <c r="A52" s="246" t="str">
        <f>DATASHEET!B50</f>
        <v>EL-SAADAWY, Ibrahim</v>
      </c>
      <c r="B52" s="113" t="str">
        <f>DATASHEET!C50</f>
        <v>11KKN</v>
      </c>
      <c r="C52" s="113" t="str">
        <f>DATASHEET!D50</f>
        <v>M</v>
      </c>
      <c r="D52" s="113" t="str">
        <f>DATASHEET!J50</f>
        <v>N</v>
      </c>
      <c r="E52" s="113" t="str">
        <f>DATASHEET!E50</f>
        <v>Y</v>
      </c>
      <c r="F52" s="113" t="str">
        <f>DATASHEET!F50</f>
        <v>Arab Other</v>
      </c>
      <c r="G52" s="113" t="str">
        <f>DATASHEET!H50</f>
        <v>Y</v>
      </c>
      <c r="H52" s="113" t="str">
        <f>DATASHEET!I50</f>
        <v>N</v>
      </c>
      <c r="I52" s="113" t="str">
        <f>DATASHEET!M50</f>
        <v/>
      </c>
      <c r="J52" s="114" t="str">
        <f>DATASHEET!L50</f>
        <v/>
      </c>
      <c r="K52" s="419" t="str">
        <f>IFERROR(PROGRESS!O64,"")</f>
        <v/>
      </c>
      <c r="L52" s="235" t="str">
        <f t="shared" si="1"/>
        <v/>
      </c>
      <c r="M52" s="152" t="str">
        <f t="shared" si="2"/>
        <v/>
      </c>
      <c r="N52" s="237"/>
      <c r="O52" s="417" t="str">
        <f t="shared" si="3"/>
        <v/>
      </c>
      <c r="P52" s="248" t="str">
        <f t="shared" si="4"/>
        <v/>
      </c>
      <c r="Q52" s="249" t="str">
        <f t="shared" si="5"/>
        <v/>
      </c>
      <c r="R52" s="417" t="str">
        <f t="shared" si="6"/>
        <v/>
      </c>
      <c r="S52" s="248" t="str">
        <f t="shared" si="7"/>
        <v/>
      </c>
      <c r="T52" s="250" t="str">
        <f t="shared" si="8"/>
        <v/>
      </c>
      <c r="U52" s="247" t="str">
        <f t="shared" si="9"/>
        <v/>
      </c>
      <c r="V52" s="248">
        <f t="shared" si="10"/>
        <v>0</v>
      </c>
      <c r="W52" s="251" t="str">
        <f t="shared" si="11"/>
        <v/>
      </c>
      <c r="X52" s="252">
        <f t="shared" si="12"/>
        <v>3</v>
      </c>
      <c r="Y52" s="247" t="str">
        <f t="shared" si="13"/>
        <v/>
      </c>
      <c r="Z52" s="248">
        <f t="shared" si="14"/>
        <v>0</v>
      </c>
      <c r="AA52" s="251" t="str">
        <f t="shared" si="15"/>
        <v/>
      </c>
      <c r="AB52" s="252">
        <f t="shared" si="16"/>
        <v>3</v>
      </c>
      <c r="AC52" s="244"/>
      <c r="AD52" s="102" t="str">
        <f>IFERROR(VLOOKUP(DATASHEET!CN50,lookup,2,FALSE)*2,"")</f>
        <v/>
      </c>
      <c r="AE52" s="126" t="str">
        <f>IFERROR(LARGE((PROGRESS!BC64,PROGRESS!BH64),1)*2,"")</f>
        <v/>
      </c>
      <c r="AF52" s="253" t="str">
        <f t="shared" si="17"/>
        <v/>
      </c>
      <c r="AG52" s="127" t="str">
        <f t="shared" si="18"/>
        <v/>
      </c>
      <c r="AH52" s="254" t="str">
        <f t="shared" si="19"/>
        <v/>
      </c>
      <c r="AI52" s="255" t="str">
        <f t="shared" si="20"/>
        <v/>
      </c>
      <c r="AJ52" s="128" t="str">
        <f t="shared" si="21"/>
        <v/>
      </c>
      <c r="AK52" s="256" t="str">
        <f t="shared" si="22"/>
        <v/>
      </c>
      <c r="AL52" s="245"/>
      <c r="AM52" s="89" t="str">
        <f>IFERROR(VLOOKUP(DATASHEET!AJ50,lookup,2,FALSE),"")</f>
        <v/>
      </c>
      <c r="AN52" s="90" t="str">
        <f>IFERROR(VLOOKUP(DATASHEET!AR50,lookup,2,FALSE),"")</f>
        <v/>
      </c>
      <c r="AO52" s="106" t="str">
        <f>IFERROR(VLOOKUP(DATASHEET!DH50,lookup,2,FALSE),"")</f>
        <v/>
      </c>
      <c r="AP52" s="106" t="str">
        <f>IFERROR(VLOOKUP(DATASHEET!DT50,lookup,2,FALSE),"")</f>
        <v/>
      </c>
      <c r="AQ52" s="106" t="str">
        <f t="shared" si="23"/>
        <v/>
      </c>
      <c r="AR52" s="91" t="str">
        <f>IFERROR(IFERROR(VLOOKUP(DATASHEET!AZ50,lookup,2,FALSE),VLOOKUP($A52,PRIORVALUES!$A$3:$U$245,8,FALSE)),"")</f>
        <v/>
      </c>
      <c r="AS52" s="100" t="str">
        <f>IFERROR(VLOOKUP(DATASHEET!BX50,lookup,2,FALSE),"")</f>
        <v/>
      </c>
      <c r="AT52" s="257" t="str">
        <f>IFERROR(VLOOKUP(DATASHEET!DX50,lookup,2,FALSE),"")</f>
        <v/>
      </c>
      <c r="AU52" s="92" t="str">
        <f>IFERROR(IFERROR(VLOOKUP(DATASHEET!CB50,lookup,2,FALSE),VLOOKUP($A52,PRIORVALUES!$A$3:$U$245,10,FALSE)),"")</f>
        <v/>
      </c>
      <c r="AV52" s="92" t="str">
        <f>IFERROR(IFERROR(VLOOKUP(DATASHEET!CJ50,lookup,2,FALSE),VLOOKUP($A52,PRIORVALUES!$A$3:$U$245,12,FALSE)),"")</f>
        <v/>
      </c>
      <c r="AW52" s="93"/>
      <c r="AX52" s="96" t="str">
        <f>IFERROR(IFERROR(VLOOKUP(DATASHEET!AF50,lookup,2,FALSE),VLOOKUP($A52,PRIORVALUES!$A$3:$U$245,5,FALSE)),"")</f>
        <v/>
      </c>
      <c r="AY52" s="97" t="str">
        <f>IFERROR(IFERROR(VLOOKUP(DATASHEET!CV50,lookup,2,FALSE),VLOOKUP($A52,PRIORVALUES!$A$3:$U$245,6,FALSE)),"")</f>
        <v/>
      </c>
      <c r="AZ52" s="104" t="str">
        <f>IFERROR(SMALL((PROGRESS!BC64,PROGRESS!BH64),1),"")</f>
        <v/>
      </c>
      <c r="BA52" s="104" t="str">
        <f>IFERROR(IFERROR(VLOOKUP(DATASHEET!CR50,lookup,2,FALSE),VLOOKUP($A52,PRIORVALUES!$A$3:$U$245,13,FALSE)),"")</f>
        <v/>
      </c>
      <c r="BB52" s="104" t="str">
        <f>IFERROR(IFERROR(VLOOKUP(DATASHEET!DD50,lookup,2,FALSE),VLOOKUP($A52,PRIORVALUES!$A$3:$U$245,14,FALSE)),"")</f>
        <v/>
      </c>
      <c r="BC52" s="118" t="str">
        <f>IFERROR(VLOOKUP(DATASHEET!DP50,lookup,2,FALSE),"")</f>
        <v/>
      </c>
      <c r="BD52" s="122" t="str">
        <f>IFERROR(IFERROR(VLOOKUP(DATASHEET!AN50,lookup,2,FALSE),VLOOKUP($A52,PRIORVALUES!$A$3:$U$245,7,FALSE)),"")</f>
        <v/>
      </c>
      <c r="BE52" s="120" t="str">
        <f>IFERROR(IFERROR(VLOOKUP(DATASHEET!AV50,lookup,2,FALSE),VLOOKUP($A52,PRIORVALUES!$A$3:$U$245,16,FALSE)),"")</f>
        <v/>
      </c>
      <c r="BF52" s="586" t="str">
        <f>IFERROR(IFERROR(VLOOKUP(DATASHEET!CF50,lookup,2,FALSE),VLOOKUP($A52,PRIORVALUES!$A$3:$U$245,11,FALSE)),"")</f>
        <v/>
      </c>
      <c r="BG52" s="104" t="str">
        <f>IFERROR(VLOOKUP(DATASHEET!BD50,lookup,2,FALSE),"")</f>
        <v/>
      </c>
      <c r="BH52" s="99" t="str">
        <f>IFERROR(IFERROR(VLOOKUP(DATASHEET!BP50,lookup,2,FALSE),VLOOKUP($A52,PRIORVALUES!$A$3:$U$245,9,FALSE)),"")</f>
        <v/>
      </c>
      <c r="BI52" s="99" t="str">
        <f>IFERROR(IFERROR(VLOOKUP(DATASHEET!DL50,lookup,2,FALSE),VLOOKUP($A52,PRIORVALUES!$A$3:$U$245,15,FALSE)),"")</f>
        <v/>
      </c>
      <c r="BJ52" s="108" t="str">
        <f t="shared" si="27"/>
        <v/>
      </c>
      <c r="BK52" s="108" t="str">
        <f t="shared" si="28"/>
        <v/>
      </c>
      <c r="BL52" s="125" t="str">
        <f t="shared" si="29"/>
        <v/>
      </c>
      <c r="BM52" s="205"/>
    </row>
    <row r="53" spans="1:65" ht="27.75" customHeight="1" x14ac:dyDescent="0.25">
      <c r="A53" s="246" t="str">
        <f>DATASHEET!B51</f>
        <v>ELVIE, Madison</v>
      </c>
      <c r="B53" s="113" t="str">
        <f>DATASHEET!C51</f>
        <v>11ZI</v>
      </c>
      <c r="C53" s="113" t="str">
        <f>DATASHEET!D51</f>
        <v>F</v>
      </c>
      <c r="D53" s="113" t="str">
        <f>DATASHEET!J51</f>
        <v>N</v>
      </c>
      <c r="E53" s="113" t="str">
        <f>DATASHEET!E51</f>
        <v>N</v>
      </c>
      <c r="F53" s="113" t="str">
        <f>DATASHEET!F51</f>
        <v>Black and Any Other Ethnic Group</v>
      </c>
      <c r="G53" s="113" t="str">
        <f>DATASHEET!H51</f>
        <v>N</v>
      </c>
      <c r="H53" s="113" t="str">
        <f>DATASHEET!I51</f>
        <v>N</v>
      </c>
      <c r="I53" s="113" t="str">
        <f>DATASHEET!M51</f>
        <v>M</v>
      </c>
      <c r="J53" s="114" t="str">
        <f>DATASHEET!L51</f>
        <v>4-5</v>
      </c>
      <c r="K53" s="419">
        <f>IFERROR(PROGRESS!O65,"")</f>
        <v>45.503675999999999</v>
      </c>
      <c r="L53" s="235">
        <f t="shared" si="1"/>
        <v>4</v>
      </c>
      <c r="M53" s="152">
        <f t="shared" si="2"/>
        <v>-4.1503676</v>
      </c>
      <c r="N53" s="237"/>
      <c r="O53" s="417">
        <f t="shared" si="3"/>
        <v>9.100735199999999</v>
      </c>
      <c r="P53" s="248" t="str">
        <f t="shared" si="4"/>
        <v/>
      </c>
      <c r="Q53" s="249" t="str">
        <f t="shared" si="5"/>
        <v/>
      </c>
      <c r="R53" s="417">
        <f t="shared" si="6"/>
        <v>9.100735199999999</v>
      </c>
      <c r="S53" s="248" t="str">
        <f t="shared" si="7"/>
        <v/>
      </c>
      <c r="T53" s="250" t="str">
        <f t="shared" si="8"/>
        <v/>
      </c>
      <c r="U53" s="247">
        <f t="shared" si="9"/>
        <v>13.651102799999999</v>
      </c>
      <c r="V53" s="248">
        <f t="shared" si="10"/>
        <v>0</v>
      </c>
      <c r="W53" s="251">
        <f t="shared" si="11"/>
        <v>-4.5503675999999995</v>
      </c>
      <c r="X53" s="252">
        <f t="shared" si="12"/>
        <v>3</v>
      </c>
      <c r="Y53" s="247">
        <f t="shared" si="13"/>
        <v>13.651102799999999</v>
      </c>
      <c r="Z53" s="248">
        <f t="shared" si="14"/>
        <v>4</v>
      </c>
      <c r="AA53" s="251">
        <f t="shared" si="15"/>
        <v>-3.217034266666666</v>
      </c>
      <c r="AB53" s="252">
        <f t="shared" si="16"/>
        <v>2</v>
      </c>
      <c r="AC53" s="244"/>
      <c r="AD53" s="102" t="str">
        <f>IFERROR(VLOOKUP(DATASHEET!CN51,lookup,2,FALSE)*2,"")</f>
        <v/>
      </c>
      <c r="AE53" s="126" t="str">
        <f>IFERROR(LARGE((PROGRESS!BC65,PROGRESS!BH65),1)*2,"")</f>
        <v/>
      </c>
      <c r="AF53" s="253" t="str">
        <f t="shared" si="17"/>
        <v/>
      </c>
      <c r="AG53" s="127" t="str">
        <f t="shared" si="18"/>
        <v/>
      </c>
      <c r="AH53" s="254" t="str">
        <f t="shared" si="19"/>
        <v/>
      </c>
      <c r="AI53" s="255">
        <f t="shared" si="20"/>
        <v>4</v>
      </c>
      <c r="AJ53" s="128" t="str">
        <f t="shared" si="21"/>
        <v/>
      </c>
      <c r="AK53" s="256" t="str">
        <f t="shared" si="22"/>
        <v/>
      </c>
      <c r="AL53" s="245"/>
      <c r="AM53" s="89" t="str">
        <f>IFERROR(VLOOKUP(DATASHEET!AJ51,lookup,2,FALSE),"")</f>
        <v/>
      </c>
      <c r="AN53" s="90" t="str">
        <f>IFERROR(VLOOKUP(DATASHEET!AR51,lookup,2,FALSE),"")</f>
        <v/>
      </c>
      <c r="AO53" s="106" t="str">
        <f>IFERROR(VLOOKUP(DATASHEET!DH51,lookup,2,FALSE),"")</f>
        <v/>
      </c>
      <c r="AP53" s="106" t="str">
        <f>IFERROR(VLOOKUP(DATASHEET!DT51,lookup,2,FALSE),"")</f>
        <v/>
      </c>
      <c r="AQ53" s="106" t="str">
        <f t="shared" si="23"/>
        <v/>
      </c>
      <c r="AR53" s="91" t="str">
        <f>IFERROR(IFERROR(VLOOKUP(DATASHEET!AZ51,lookup,2,FALSE),VLOOKUP($A53,PRIORVALUES!$A$3:$U$245,8,FALSE)),"")</f>
        <v/>
      </c>
      <c r="AS53" s="100" t="str">
        <f>IFERROR(VLOOKUP(DATASHEET!BX51,lookup,2,FALSE),"")</f>
        <v/>
      </c>
      <c r="AT53" s="257" t="str">
        <f>IFERROR(VLOOKUP(DATASHEET!DX51,lookup,2,FALSE),"")</f>
        <v/>
      </c>
      <c r="AU53" s="92" t="str">
        <f>IFERROR(IFERROR(VLOOKUP(DATASHEET!CB51,lookup,2,FALSE),VLOOKUP($A53,PRIORVALUES!$A$3:$U$245,10,FALSE)),"")</f>
        <v/>
      </c>
      <c r="AV53" s="92" t="str">
        <f>IFERROR(IFERROR(VLOOKUP(DATASHEET!CJ51,lookup,2,FALSE),VLOOKUP($A53,PRIORVALUES!$A$3:$U$245,12,FALSE)),"")</f>
        <v/>
      </c>
      <c r="AW53" s="93"/>
      <c r="AX53" s="96" t="str">
        <f>IFERROR(IFERROR(VLOOKUP(DATASHEET!AF51,lookup,2,FALSE),VLOOKUP($A53,PRIORVALUES!$A$3:$U$245,5,FALSE)),"")</f>
        <v/>
      </c>
      <c r="AY53" s="97" t="str">
        <f>IFERROR(IFERROR(VLOOKUP(DATASHEET!CV51,lookup,2,FALSE),VLOOKUP($A53,PRIORVALUES!$A$3:$U$245,6,FALSE)),"")</f>
        <v/>
      </c>
      <c r="AZ53" s="104" t="str">
        <f>IFERROR(SMALL((PROGRESS!BC65,PROGRESS!BH65),1),"")</f>
        <v/>
      </c>
      <c r="BA53" s="104" t="str">
        <f>IFERROR(IFERROR(VLOOKUP(DATASHEET!CR51,lookup,2,FALSE),VLOOKUP($A53,PRIORVALUES!$A$3:$U$245,13,FALSE)),"")</f>
        <v/>
      </c>
      <c r="BB53" s="104" t="str">
        <f>IFERROR(IFERROR(VLOOKUP(DATASHEET!DD51,lookup,2,FALSE),VLOOKUP($A53,PRIORVALUES!$A$3:$U$245,14,FALSE)),"")</f>
        <v/>
      </c>
      <c r="BC53" s="118" t="str">
        <f>IFERROR(VLOOKUP(DATASHEET!DP51,lookup,2,FALSE),"")</f>
        <v/>
      </c>
      <c r="BD53" s="122" t="str">
        <f>IFERROR(IFERROR(VLOOKUP(DATASHEET!AN51,lookup,2,FALSE),VLOOKUP($A53,PRIORVALUES!$A$3:$U$245,7,FALSE)),"")</f>
        <v/>
      </c>
      <c r="BE53" s="120" t="str">
        <f>IFERROR(IFERROR(VLOOKUP(DATASHEET!AV51,lookup,2,FALSE),VLOOKUP($A53,PRIORVALUES!$A$3:$U$245,16,FALSE)),"")</f>
        <v/>
      </c>
      <c r="BF53" s="586">
        <f>IFERROR(IFERROR(VLOOKUP(DATASHEET!CF51,lookup,2,FALSE),VLOOKUP($A53,PRIORVALUES!$A$3:$U$245,11,FALSE)),"")</f>
        <v>4</v>
      </c>
      <c r="BG53" s="104" t="str">
        <f>IFERROR(VLOOKUP(DATASHEET!BD51,lookup,2,FALSE),"")</f>
        <v/>
      </c>
      <c r="BH53" s="99" t="str">
        <f>IFERROR(IFERROR(VLOOKUP(DATASHEET!BP51,lookup,2,FALSE),VLOOKUP($A53,PRIORVALUES!$A$3:$U$245,9,FALSE)),"")</f>
        <v/>
      </c>
      <c r="BI53" s="99" t="str">
        <f>IFERROR(IFERROR(VLOOKUP(DATASHEET!DL51,lookup,2,FALSE),VLOOKUP($A53,PRIORVALUES!$A$3:$U$245,15,FALSE)),"")</f>
        <v/>
      </c>
      <c r="BJ53" s="108" t="str">
        <f t="shared" si="27"/>
        <v/>
      </c>
      <c r="BK53" s="108" t="str">
        <f t="shared" si="28"/>
        <v/>
      </c>
      <c r="BL53" s="125" t="str">
        <f t="shared" si="29"/>
        <v/>
      </c>
      <c r="BM53" s="205"/>
    </row>
    <row r="54" spans="1:65" ht="27.75" customHeight="1" x14ac:dyDescent="0.25">
      <c r="A54" s="246" t="str">
        <f>DATASHEET!B52</f>
        <v>ESPINOSA, Hazel</v>
      </c>
      <c r="B54" s="113" t="str">
        <f>DATASHEET!C52</f>
        <v>11SDA</v>
      </c>
      <c r="C54" s="113" t="str">
        <f>DATASHEET!D52</f>
        <v>F</v>
      </c>
      <c r="D54" s="113" t="str">
        <f>DATASHEET!J52</f>
        <v>N</v>
      </c>
      <c r="E54" s="113" t="str">
        <f>DATASHEET!E52</f>
        <v>N</v>
      </c>
      <c r="F54" s="113" t="str">
        <f>DATASHEET!F52</f>
        <v>Any Other Asian Background</v>
      </c>
      <c r="G54" s="113" t="str">
        <f>DATASHEET!H52</f>
        <v>N</v>
      </c>
      <c r="H54" s="113" t="str">
        <f>DATASHEET!I52</f>
        <v>N</v>
      </c>
      <c r="I54" s="113" t="str">
        <f>DATASHEET!M52</f>
        <v>H</v>
      </c>
      <c r="J54" s="114" t="str">
        <f>DATASHEET!L52</f>
        <v>6-7</v>
      </c>
      <c r="K54" s="419">
        <f>IFERROR(PROGRESS!O66,"")</f>
        <v>64.375</v>
      </c>
      <c r="L54" s="235">
        <f t="shared" si="1"/>
        <v>6</v>
      </c>
      <c r="M54" s="152">
        <f t="shared" si="2"/>
        <v>-5.8375000000000004</v>
      </c>
      <c r="N54" s="237"/>
      <c r="O54" s="417">
        <f t="shared" si="3"/>
        <v>12.875</v>
      </c>
      <c r="P54" s="248" t="str">
        <f t="shared" si="4"/>
        <v/>
      </c>
      <c r="Q54" s="249" t="str">
        <f t="shared" si="5"/>
        <v/>
      </c>
      <c r="R54" s="417">
        <f t="shared" si="6"/>
        <v>12.875</v>
      </c>
      <c r="S54" s="248" t="str">
        <f t="shared" si="7"/>
        <v/>
      </c>
      <c r="T54" s="250" t="str">
        <f t="shared" si="8"/>
        <v/>
      </c>
      <c r="U54" s="247">
        <f t="shared" si="9"/>
        <v>19.3125</v>
      </c>
      <c r="V54" s="248">
        <f t="shared" si="10"/>
        <v>0</v>
      </c>
      <c r="W54" s="251">
        <f t="shared" si="11"/>
        <v>-6.4375</v>
      </c>
      <c r="X54" s="252">
        <f t="shared" si="12"/>
        <v>3</v>
      </c>
      <c r="Y54" s="247">
        <f t="shared" si="13"/>
        <v>19.3125</v>
      </c>
      <c r="Z54" s="248">
        <f t="shared" si="14"/>
        <v>6</v>
      </c>
      <c r="AA54" s="251">
        <f t="shared" si="15"/>
        <v>-4.4375</v>
      </c>
      <c r="AB54" s="252">
        <f t="shared" si="16"/>
        <v>2</v>
      </c>
      <c r="AC54" s="244"/>
      <c r="AD54" s="102" t="str">
        <f>IFERROR(VLOOKUP(DATASHEET!CN52,lookup,2,FALSE)*2,"")</f>
        <v/>
      </c>
      <c r="AE54" s="126" t="str">
        <f>IFERROR(LARGE((PROGRESS!BC66,PROGRESS!BH66),1)*2,"")</f>
        <v/>
      </c>
      <c r="AF54" s="253" t="str">
        <f t="shared" si="17"/>
        <v/>
      </c>
      <c r="AG54" s="127" t="str">
        <f t="shared" si="18"/>
        <v/>
      </c>
      <c r="AH54" s="254" t="str">
        <f t="shared" si="19"/>
        <v/>
      </c>
      <c r="AI54" s="255">
        <f t="shared" si="20"/>
        <v>6</v>
      </c>
      <c r="AJ54" s="128" t="str">
        <f t="shared" si="21"/>
        <v/>
      </c>
      <c r="AK54" s="256" t="str">
        <f t="shared" si="22"/>
        <v/>
      </c>
      <c r="AL54" s="245"/>
      <c r="AM54" s="89" t="str">
        <f>IFERROR(VLOOKUP(DATASHEET!AJ52,lookup,2,FALSE),"")</f>
        <v/>
      </c>
      <c r="AN54" s="90" t="str">
        <f>IFERROR(VLOOKUP(DATASHEET!AR52,lookup,2,FALSE),"")</f>
        <v/>
      </c>
      <c r="AO54" s="106" t="str">
        <f>IFERROR(VLOOKUP(DATASHEET!DH52,lookup,2,FALSE),"")</f>
        <v/>
      </c>
      <c r="AP54" s="106" t="str">
        <f>IFERROR(VLOOKUP(DATASHEET!DT52,lookup,2,FALSE),"")</f>
        <v/>
      </c>
      <c r="AQ54" s="106" t="str">
        <f t="shared" si="23"/>
        <v/>
      </c>
      <c r="AR54" s="91" t="str">
        <f>IFERROR(IFERROR(VLOOKUP(DATASHEET!AZ52,lookup,2,FALSE),VLOOKUP($A54,PRIORVALUES!$A$3:$U$245,8,FALSE)),"")</f>
        <v/>
      </c>
      <c r="AS54" s="100" t="str">
        <f>IFERROR(VLOOKUP(DATASHEET!BX52,lookup,2,FALSE),"")</f>
        <v/>
      </c>
      <c r="AT54" s="257" t="str">
        <f>IFERROR(VLOOKUP(DATASHEET!DX52,lookup,2,FALSE),"")</f>
        <v/>
      </c>
      <c r="AU54" s="92" t="str">
        <f>IFERROR(IFERROR(VLOOKUP(DATASHEET!CB52,lookup,2,FALSE),VLOOKUP($A54,PRIORVALUES!$A$3:$U$245,10,FALSE)),"")</f>
        <v/>
      </c>
      <c r="AV54" s="92" t="str">
        <f>IFERROR(IFERROR(VLOOKUP(DATASHEET!CJ52,lookup,2,FALSE),VLOOKUP($A54,PRIORVALUES!$A$3:$U$245,12,FALSE)),"")</f>
        <v/>
      </c>
      <c r="AW54" s="93"/>
      <c r="AX54" s="96">
        <f>IFERROR(IFERROR(VLOOKUP(DATASHEET!AF52,lookup,2,FALSE),VLOOKUP($A54,PRIORVALUES!$A$3:$U$245,5,FALSE)),"")</f>
        <v>6</v>
      </c>
      <c r="AY54" s="97" t="str">
        <f>IFERROR(IFERROR(VLOOKUP(DATASHEET!CV52,lookup,2,FALSE),VLOOKUP($A54,PRIORVALUES!$A$3:$U$245,6,FALSE)),"")</f>
        <v/>
      </c>
      <c r="AZ54" s="104" t="str">
        <f>IFERROR(SMALL((PROGRESS!BC66,PROGRESS!BH66),1),"")</f>
        <v/>
      </c>
      <c r="BA54" s="104" t="str">
        <f>IFERROR(IFERROR(VLOOKUP(DATASHEET!CR52,lookup,2,FALSE),VLOOKUP($A54,PRIORVALUES!$A$3:$U$245,13,FALSE)),"")</f>
        <v/>
      </c>
      <c r="BB54" s="104" t="str">
        <f>IFERROR(IFERROR(VLOOKUP(DATASHEET!DD52,lookup,2,FALSE),VLOOKUP($A54,PRIORVALUES!$A$3:$U$245,14,FALSE)),"")</f>
        <v/>
      </c>
      <c r="BC54" s="118" t="str">
        <f>IFERROR(VLOOKUP(DATASHEET!DP52,lookup,2,FALSE),"")</f>
        <v/>
      </c>
      <c r="BD54" s="122" t="str">
        <f>IFERROR(IFERROR(VLOOKUP(DATASHEET!AN52,lookup,2,FALSE),VLOOKUP($A54,PRIORVALUES!$A$3:$U$245,7,FALSE)),"")</f>
        <v/>
      </c>
      <c r="BE54" s="120" t="str">
        <f>IFERROR(IFERROR(VLOOKUP(DATASHEET!AV52,lookup,2,FALSE),VLOOKUP($A54,PRIORVALUES!$A$3:$U$245,16,FALSE)),"")</f>
        <v/>
      </c>
      <c r="BF54" s="586" t="str">
        <f>IFERROR(IFERROR(VLOOKUP(DATASHEET!CF52,lookup,2,FALSE),VLOOKUP($A54,PRIORVALUES!$A$3:$U$245,11,FALSE)),"")</f>
        <v/>
      </c>
      <c r="BG54" s="104" t="str">
        <f>IFERROR(VLOOKUP(DATASHEET!BD52,lookup,2,FALSE),"")</f>
        <v/>
      </c>
      <c r="BH54" s="99" t="str">
        <f>IFERROR(IFERROR(VLOOKUP(DATASHEET!BP52,lookup,2,FALSE),VLOOKUP($A54,PRIORVALUES!$A$3:$U$245,9,FALSE)),"")</f>
        <v/>
      </c>
      <c r="BI54" s="99" t="str">
        <f>IFERROR(IFERROR(VLOOKUP(DATASHEET!DL52,lookup,2,FALSE),VLOOKUP($A54,PRIORVALUES!$A$3:$U$245,15,FALSE)),"")</f>
        <v/>
      </c>
      <c r="BJ54" s="108" t="str">
        <f t="shared" si="27"/>
        <v/>
      </c>
      <c r="BK54" s="108" t="str">
        <f t="shared" si="28"/>
        <v/>
      </c>
      <c r="BL54" s="125" t="str">
        <f t="shared" si="29"/>
        <v/>
      </c>
      <c r="BM54" s="205"/>
    </row>
    <row r="55" spans="1:65" ht="27.75" customHeight="1" x14ac:dyDescent="0.25">
      <c r="A55" s="246" t="str">
        <f>DATASHEET!B53</f>
        <v>FENWICK, Luke</v>
      </c>
      <c r="B55" s="113" t="str">
        <f>DATASHEET!C53</f>
        <v>11WE</v>
      </c>
      <c r="C55" s="113" t="str">
        <f>DATASHEET!D53</f>
        <v>M</v>
      </c>
      <c r="D55" s="113" t="str">
        <f>DATASHEET!J53</f>
        <v>N</v>
      </c>
      <c r="E55" s="113" t="str">
        <f>DATASHEET!E53</f>
        <v>N</v>
      </c>
      <c r="F55" s="113" t="str">
        <f>DATASHEET!F53</f>
        <v>Refused</v>
      </c>
      <c r="G55" s="113" t="str">
        <f>DATASHEET!H53</f>
        <v>N</v>
      </c>
      <c r="H55" s="113" t="str">
        <f>DATASHEET!I53</f>
        <v>N</v>
      </c>
      <c r="I55" s="113" t="str">
        <f>DATASHEET!M53</f>
        <v>M</v>
      </c>
      <c r="J55" s="114" t="str">
        <f>DATASHEET!L53</f>
        <v>5-6</v>
      </c>
      <c r="K55" s="419">
        <f>IFERROR(PROGRESS!O67,"")</f>
        <v>49.024999999999999</v>
      </c>
      <c r="L55" s="235">
        <f t="shared" si="1"/>
        <v>6</v>
      </c>
      <c r="M55" s="152">
        <f t="shared" si="2"/>
        <v>-4.3025000000000002</v>
      </c>
      <c r="N55" s="237"/>
      <c r="O55" s="417">
        <f t="shared" si="3"/>
        <v>9.8049999999999997</v>
      </c>
      <c r="P55" s="248" t="str">
        <f t="shared" si="4"/>
        <v/>
      </c>
      <c r="Q55" s="249" t="str">
        <f t="shared" si="5"/>
        <v/>
      </c>
      <c r="R55" s="417">
        <f t="shared" si="6"/>
        <v>9.8049999999999997</v>
      </c>
      <c r="S55" s="248" t="str">
        <f t="shared" si="7"/>
        <v/>
      </c>
      <c r="T55" s="250" t="str">
        <f t="shared" si="8"/>
        <v/>
      </c>
      <c r="U55" s="247">
        <f t="shared" si="9"/>
        <v>14.7075</v>
      </c>
      <c r="V55" s="248">
        <f t="shared" si="10"/>
        <v>0</v>
      </c>
      <c r="W55" s="251">
        <f t="shared" si="11"/>
        <v>-4.9024999999999999</v>
      </c>
      <c r="X55" s="252">
        <f t="shared" si="12"/>
        <v>3</v>
      </c>
      <c r="Y55" s="247">
        <f t="shared" si="13"/>
        <v>14.7075</v>
      </c>
      <c r="Z55" s="248">
        <f t="shared" si="14"/>
        <v>6</v>
      </c>
      <c r="AA55" s="251">
        <f t="shared" si="15"/>
        <v>-2.9024999999999999</v>
      </c>
      <c r="AB55" s="252">
        <f t="shared" si="16"/>
        <v>2</v>
      </c>
      <c r="AC55" s="244"/>
      <c r="AD55" s="102" t="str">
        <f>IFERROR(VLOOKUP(DATASHEET!CN53,lookup,2,FALSE)*2,"")</f>
        <v/>
      </c>
      <c r="AE55" s="126" t="str">
        <f>IFERROR(LARGE((PROGRESS!BC67,PROGRESS!BH67),1)*2,"")</f>
        <v/>
      </c>
      <c r="AF55" s="253" t="str">
        <f t="shared" si="17"/>
        <v/>
      </c>
      <c r="AG55" s="127" t="str">
        <f t="shared" si="18"/>
        <v/>
      </c>
      <c r="AH55" s="254" t="str">
        <f t="shared" si="19"/>
        <v/>
      </c>
      <c r="AI55" s="255">
        <f t="shared" si="20"/>
        <v>6</v>
      </c>
      <c r="AJ55" s="128" t="str">
        <f t="shared" si="21"/>
        <v/>
      </c>
      <c r="AK55" s="256" t="str">
        <f t="shared" si="22"/>
        <v/>
      </c>
      <c r="AL55" s="245"/>
      <c r="AM55" s="89" t="str">
        <f>IFERROR(VLOOKUP(DATASHEET!AJ53,lookup,2,FALSE),"")</f>
        <v/>
      </c>
      <c r="AN55" s="90" t="str">
        <f>IFERROR(VLOOKUP(DATASHEET!AR53,lookup,2,FALSE),"")</f>
        <v/>
      </c>
      <c r="AO55" s="106" t="str">
        <f>IFERROR(VLOOKUP(DATASHEET!DH53,lookup,2,FALSE),"")</f>
        <v/>
      </c>
      <c r="AP55" s="106" t="str">
        <f>IFERROR(VLOOKUP(DATASHEET!DT53,lookup,2,FALSE),"")</f>
        <v/>
      </c>
      <c r="AQ55" s="106" t="str">
        <f t="shared" si="23"/>
        <v/>
      </c>
      <c r="AR55" s="91" t="str">
        <f>IFERROR(IFERROR(VLOOKUP(DATASHEET!AZ53,lookup,2,FALSE),VLOOKUP($A55,PRIORVALUES!$A$3:$U$245,8,FALSE)),"")</f>
        <v/>
      </c>
      <c r="AS55" s="100" t="str">
        <f>IFERROR(VLOOKUP(DATASHEET!BX53,lookup,2,FALSE),"")</f>
        <v/>
      </c>
      <c r="AT55" s="257" t="str">
        <f>IFERROR(VLOOKUP(DATASHEET!DX53,lookup,2,FALSE),"")</f>
        <v/>
      </c>
      <c r="AU55" s="92" t="str">
        <f>IFERROR(IFERROR(VLOOKUP(DATASHEET!CB53,lookup,2,FALSE),VLOOKUP($A55,PRIORVALUES!$A$3:$U$245,10,FALSE)),"")</f>
        <v/>
      </c>
      <c r="AV55" s="92" t="str">
        <f>IFERROR(IFERROR(VLOOKUP(DATASHEET!CJ53,lookup,2,FALSE),VLOOKUP($A55,PRIORVALUES!$A$3:$U$245,12,FALSE)),"")</f>
        <v/>
      </c>
      <c r="AW55" s="93"/>
      <c r="AX55" s="96" t="str">
        <f>IFERROR(IFERROR(VLOOKUP(DATASHEET!AF53,lookup,2,FALSE),VLOOKUP($A55,PRIORVALUES!$A$3:$U$245,5,FALSE)),"")</f>
        <v/>
      </c>
      <c r="AY55" s="97">
        <f>IFERROR(IFERROR(VLOOKUP(DATASHEET!CV53,lookup,2,FALSE),VLOOKUP($A55,PRIORVALUES!$A$3:$U$245,6,FALSE)),"")</f>
        <v>6</v>
      </c>
      <c r="AZ55" s="104" t="str">
        <f>IFERROR(SMALL((PROGRESS!BC67,PROGRESS!BH67),1),"")</f>
        <v/>
      </c>
      <c r="BA55" s="104" t="str">
        <f>IFERROR(IFERROR(VLOOKUP(DATASHEET!CR53,lookup,2,FALSE),VLOOKUP($A55,PRIORVALUES!$A$3:$U$245,13,FALSE)),"")</f>
        <v/>
      </c>
      <c r="BB55" s="104" t="str">
        <f>IFERROR(IFERROR(VLOOKUP(DATASHEET!DD53,lookup,2,FALSE),VLOOKUP($A55,PRIORVALUES!$A$3:$U$245,14,FALSE)),"")</f>
        <v/>
      </c>
      <c r="BC55" s="118" t="str">
        <f>IFERROR(VLOOKUP(DATASHEET!DP53,lookup,2,FALSE),"")</f>
        <v/>
      </c>
      <c r="BD55" s="122" t="str">
        <f>IFERROR(IFERROR(VLOOKUP(DATASHEET!AN53,lookup,2,FALSE),VLOOKUP($A55,PRIORVALUES!$A$3:$U$245,7,FALSE)),"")</f>
        <v/>
      </c>
      <c r="BE55" s="120" t="str">
        <f>IFERROR(IFERROR(VLOOKUP(DATASHEET!AV53,lookup,2,FALSE),VLOOKUP($A55,PRIORVALUES!$A$3:$U$245,16,FALSE)),"")</f>
        <v/>
      </c>
      <c r="BF55" s="586" t="str">
        <f>IFERROR(IFERROR(VLOOKUP(DATASHEET!CF53,lookup,2,FALSE),VLOOKUP($A55,PRIORVALUES!$A$3:$U$245,11,FALSE)),"")</f>
        <v/>
      </c>
      <c r="BG55" s="104" t="str">
        <f>IFERROR(VLOOKUP(DATASHEET!BD53,lookup,2,FALSE),"")</f>
        <v/>
      </c>
      <c r="BH55" s="99" t="str">
        <f>IFERROR(IFERROR(VLOOKUP(DATASHEET!BP53,lookup,2,FALSE),VLOOKUP($A55,PRIORVALUES!$A$3:$U$245,9,FALSE)),"")</f>
        <v/>
      </c>
      <c r="BI55" s="99" t="str">
        <f>IFERROR(IFERROR(VLOOKUP(DATASHEET!DL53,lookup,2,FALSE),VLOOKUP($A55,PRIORVALUES!$A$3:$U$245,15,FALSE)),"")</f>
        <v/>
      </c>
      <c r="BJ55" s="108" t="str">
        <f t="shared" si="27"/>
        <v/>
      </c>
      <c r="BK55" s="108" t="str">
        <f t="shared" si="28"/>
        <v/>
      </c>
      <c r="BL55" s="125" t="str">
        <f t="shared" si="29"/>
        <v/>
      </c>
      <c r="BM55" s="205"/>
    </row>
    <row r="56" spans="1:65" ht="27.75" customHeight="1" x14ac:dyDescent="0.25">
      <c r="A56" s="246" t="str">
        <f>DATASHEET!B54</f>
        <v>FIORE, Sofia</v>
      </c>
      <c r="B56" s="113" t="str">
        <f>DATASHEET!C54</f>
        <v>11WE</v>
      </c>
      <c r="C56" s="113" t="str">
        <f>DATASHEET!D54</f>
        <v>F</v>
      </c>
      <c r="D56" s="113" t="str">
        <f>DATASHEET!J54</f>
        <v>N</v>
      </c>
      <c r="E56" s="113" t="str">
        <f>DATASHEET!E54</f>
        <v>N</v>
      </c>
      <c r="F56" s="113" t="str">
        <f>DATASHEET!F54</f>
        <v>Other Mixed Background</v>
      </c>
      <c r="G56" s="113" t="str">
        <f>DATASHEET!H54</f>
        <v>N</v>
      </c>
      <c r="H56" s="113" t="str">
        <f>DATASHEET!I54</f>
        <v>N</v>
      </c>
      <c r="I56" s="113" t="str">
        <f>DATASHEET!M54</f>
        <v>M</v>
      </c>
      <c r="J56" s="114" t="str">
        <f>DATASHEET!L54</f>
        <v>4-5</v>
      </c>
      <c r="K56" s="419">
        <f>IFERROR(PROGRESS!O68,"")</f>
        <v>38.246667000000002</v>
      </c>
      <c r="L56" s="235">
        <f t="shared" si="1"/>
        <v>6</v>
      </c>
      <c r="M56" s="152">
        <f t="shared" si="2"/>
        <v>-3.2246667000000002</v>
      </c>
      <c r="N56" s="237"/>
      <c r="O56" s="417">
        <f t="shared" si="3"/>
        <v>7.6493334000000006</v>
      </c>
      <c r="P56" s="248" t="str">
        <f t="shared" si="4"/>
        <v/>
      </c>
      <c r="Q56" s="249" t="str">
        <f t="shared" si="5"/>
        <v/>
      </c>
      <c r="R56" s="417">
        <f t="shared" si="6"/>
        <v>7.6493334000000006</v>
      </c>
      <c r="S56" s="248" t="str">
        <f t="shared" si="7"/>
        <v/>
      </c>
      <c r="T56" s="250" t="str">
        <f t="shared" si="8"/>
        <v/>
      </c>
      <c r="U56" s="247">
        <f t="shared" si="9"/>
        <v>11.474000100000001</v>
      </c>
      <c r="V56" s="248">
        <f t="shared" si="10"/>
        <v>0</v>
      </c>
      <c r="W56" s="251">
        <f t="shared" si="11"/>
        <v>-3.8246667000000003</v>
      </c>
      <c r="X56" s="252">
        <f t="shared" si="12"/>
        <v>3</v>
      </c>
      <c r="Y56" s="247">
        <f t="shared" si="13"/>
        <v>11.474000100000001</v>
      </c>
      <c r="Z56" s="248">
        <f t="shared" si="14"/>
        <v>6</v>
      </c>
      <c r="AA56" s="251">
        <f t="shared" si="15"/>
        <v>-1.8246667000000005</v>
      </c>
      <c r="AB56" s="252">
        <f t="shared" si="16"/>
        <v>2</v>
      </c>
      <c r="AC56" s="244"/>
      <c r="AD56" s="102" t="str">
        <f>IFERROR(VLOOKUP(DATASHEET!CN54,lookup,2,FALSE)*2,"")</f>
        <v/>
      </c>
      <c r="AE56" s="126" t="str">
        <f>IFERROR(LARGE((PROGRESS!BC68,PROGRESS!BH68),1)*2,"")</f>
        <v/>
      </c>
      <c r="AF56" s="253" t="str">
        <f t="shared" si="17"/>
        <v/>
      </c>
      <c r="AG56" s="127" t="str">
        <f t="shared" si="18"/>
        <v/>
      </c>
      <c r="AH56" s="254" t="str">
        <f t="shared" si="19"/>
        <v/>
      </c>
      <c r="AI56" s="255">
        <f t="shared" si="20"/>
        <v>6</v>
      </c>
      <c r="AJ56" s="128" t="str">
        <f t="shared" si="21"/>
        <v/>
      </c>
      <c r="AK56" s="256" t="str">
        <f t="shared" si="22"/>
        <v/>
      </c>
      <c r="AL56" s="245"/>
      <c r="AM56" s="89" t="str">
        <f>IFERROR(VLOOKUP(DATASHEET!AJ54,lookup,2,FALSE),"")</f>
        <v/>
      </c>
      <c r="AN56" s="90" t="str">
        <f>IFERROR(VLOOKUP(DATASHEET!AR54,lookup,2,FALSE),"")</f>
        <v/>
      </c>
      <c r="AO56" s="106" t="str">
        <f>IFERROR(VLOOKUP(DATASHEET!DH54,lookup,2,FALSE),"")</f>
        <v/>
      </c>
      <c r="AP56" s="106" t="str">
        <f>IFERROR(VLOOKUP(DATASHEET!DT54,lookup,2,FALSE),"")</f>
        <v/>
      </c>
      <c r="AQ56" s="106" t="str">
        <f t="shared" si="23"/>
        <v/>
      </c>
      <c r="AR56" s="91" t="str">
        <f>IFERROR(IFERROR(VLOOKUP(DATASHEET!AZ54,lookup,2,FALSE),VLOOKUP($A56,PRIORVALUES!$A$3:$U$245,8,FALSE)),"")</f>
        <v/>
      </c>
      <c r="AS56" s="100" t="str">
        <f>IFERROR(VLOOKUP(DATASHEET!BX54,lookup,2,FALSE),"")</f>
        <v/>
      </c>
      <c r="AT56" s="257" t="str">
        <f>IFERROR(VLOOKUP(DATASHEET!DX54,lookup,2,FALSE),"")</f>
        <v/>
      </c>
      <c r="AU56" s="92" t="str">
        <f>IFERROR(IFERROR(VLOOKUP(DATASHEET!CB54,lookup,2,FALSE),VLOOKUP($A56,PRIORVALUES!$A$3:$U$245,10,FALSE)),"")</f>
        <v/>
      </c>
      <c r="AV56" s="92" t="str">
        <f>IFERROR(IFERROR(VLOOKUP(DATASHEET!CJ54,lookup,2,FALSE),VLOOKUP($A56,PRIORVALUES!$A$3:$U$245,12,FALSE)),"")</f>
        <v/>
      </c>
      <c r="AW56" s="93"/>
      <c r="AX56" s="96" t="str">
        <f>IFERROR(IFERROR(VLOOKUP(DATASHEET!AF54,lookup,2,FALSE),VLOOKUP($A56,PRIORVALUES!$A$3:$U$245,5,FALSE)),"")</f>
        <v/>
      </c>
      <c r="AY56" s="97">
        <f>IFERROR(IFERROR(VLOOKUP(DATASHEET!CV54,lookup,2,FALSE),VLOOKUP($A56,PRIORVALUES!$A$3:$U$245,6,FALSE)),"")</f>
        <v>6</v>
      </c>
      <c r="AZ56" s="104" t="str">
        <f>IFERROR(SMALL((PROGRESS!BC68,PROGRESS!BH68),1),"")</f>
        <v/>
      </c>
      <c r="BA56" s="104" t="str">
        <f>IFERROR(IFERROR(VLOOKUP(DATASHEET!CR54,lookup,2,FALSE),VLOOKUP($A56,PRIORVALUES!$A$3:$U$245,13,FALSE)),"")</f>
        <v/>
      </c>
      <c r="BB56" s="104" t="str">
        <f>IFERROR(IFERROR(VLOOKUP(DATASHEET!DD54,lookup,2,FALSE),VLOOKUP($A56,PRIORVALUES!$A$3:$U$245,14,FALSE)),"")</f>
        <v/>
      </c>
      <c r="BC56" s="118" t="str">
        <f>IFERROR(VLOOKUP(DATASHEET!DP54,lookup,2,FALSE),"")</f>
        <v/>
      </c>
      <c r="BD56" s="122" t="str">
        <f>IFERROR(IFERROR(VLOOKUP(DATASHEET!AN54,lookup,2,FALSE),VLOOKUP($A56,PRIORVALUES!$A$3:$U$245,7,FALSE)),"")</f>
        <v/>
      </c>
      <c r="BE56" s="120" t="str">
        <f>IFERROR(IFERROR(VLOOKUP(DATASHEET!AV54,lookup,2,FALSE),VLOOKUP($A56,PRIORVALUES!$A$3:$U$245,16,FALSE)),"")</f>
        <v/>
      </c>
      <c r="BF56" s="586" t="str">
        <f>IFERROR(IFERROR(VLOOKUP(DATASHEET!CF54,lookup,2,FALSE),VLOOKUP($A56,PRIORVALUES!$A$3:$U$245,11,FALSE)),"")</f>
        <v/>
      </c>
      <c r="BG56" s="104" t="str">
        <f>IFERROR(VLOOKUP(DATASHEET!BD54,lookup,2,FALSE),"")</f>
        <v/>
      </c>
      <c r="BH56" s="99" t="str">
        <f>IFERROR(IFERROR(VLOOKUP(DATASHEET!BP54,lookup,2,FALSE),VLOOKUP($A56,PRIORVALUES!$A$3:$U$245,9,FALSE)),"")</f>
        <v/>
      </c>
      <c r="BI56" s="99" t="str">
        <f>IFERROR(IFERROR(VLOOKUP(DATASHEET!DL54,lookup,2,FALSE),VLOOKUP($A56,PRIORVALUES!$A$3:$U$245,15,FALSE)),"")</f>
        <v/>
      </c>
      <c r="BJ56" s="108" t="str">
        <f t="shared" si="27"/>
        <v/>
      </c>
      <c r="BK56" s="108" t="str">
        <f t="shared" si="28"/>
        <v/>
      </c>
      <c r="BL56" s="125" t="str">
        <f t="shared" si="29"/>
        <v/>
      </c>
      <c r="BM56" s="205"/>
    </row>
    <row r="57" spans="1:65" ht="27.75" customHeight="1" x14ac:dyDescent="0.25">
      <c r="A57" s="246" t="str">
        <f>DATASHEET!B55</f>
        <v>FITZGERALD, Olivia</v>
      </c>
      <c r="B57" s="113" t="str">
        <f>DATASHEET!C55</f>
        <v>11WE</v>
      </c>
      <c r="C57" s="113" t="str">
        <f>DATASHEET!D55</f>
        <v>F</v>
      </c>
      <c r="D57" s="113" t="str">
        <f>DATASHEET!J55</f>
        <v>N</v>
      </c>
      <c r="E57" s="113" t="str">
        <f>DATASHEET!E55</f>
        <v>N</v>
      </c>
      <c r="F57" s="113" t="str">
        <f>DATASHEET!F55</f>
        <v>White - British</v>
      </c>
      <c r="G57" s="113" t="str">
        <f>DATASHEET!H55</f>
        <v>N</v>
      </c>
      <c r="H57" s="113" t="str">
        <f>DATASHEET!I55</f>
        <v>N</v>
      </c>
      <c r="I57" s="113" t="str">
        <f>DATASHEET!M55</f>
        <v>M</v>
      </c>
      <c r="J57" s="114" t="str">
        <f>DATASHEET!L55</f>
        <v>4-5</v>
      </c>
      <c r="K57" s="419">
        <f>IFERROR(PROGRESS!O69,"")</f>
        <v>41.109434</v>
      </c>
      <c r="L57" s="235">
        <f t="shared" si="1"/>
        <v>5</v>
      </c>
      <c r="M57" s="152">
        <f t="shared" si="2"/>
        <v>-3.6109434</v>
      </c>
      <c r="N57" s="237"/>
      <c r="O57" s="417">
        <f t="shared" si="3"/>
        <v>8.2218868000000001</v>
      </c>
      <c r="P57" s="248" t="str">
        <f t="shared" si="4"/>
        <v/>
      </c>
      <c r="Q57" s="249" t="str">
        <f t="shared" si="5"/>
        <v/>
      </c>
      <c r="R57" s="417">
        <f t="shared" si="6"/>
        <v>8.2218868000000001</v>
      </c>
      <c r="S57" s="248" t="str">
        <f t="shared" si="7"/>
        <v/>
      </c>
      <c r="T57" s="250" t="str">
        <f t="shared" si="8"/>
        <v/>
      </c>
      <c r="U57" s="247">
        <f t="shared" si="9"/>
        <v>12.3328302</v>
      </c>
      <c r="V57" s="248">
        <f t="shared" si="10"/>
        <v>0</v>
      </c>
      <c r="W57" s="251">
        <f t="shared" si="11"/>
        <v>-4.1109434</v>
      </c>
      <c r="X57" s="252">
        <f t="shared" si="12"/>
        <v>3</v>
      </c>
      <c r="Y57" s="247">
        <f t="shared" si="13"/>
        <v>12.3328302</v>
      </c>
      <c r="Z57" s="248">
        <f t="shared" si="14"/>
        <v>5</v>
      </c>
      <c r="AA57" s="251">
        <f t="shared" si="15"/>
        <v>-2.4442767333333335</v>
      </c>
      <c r="AB57" s="252">
        <f t="shared" si="16"/>
        <v>2</v>
      </c>
      <c r="AC57" s="244"/>
      <c r="AD57" s="102" t="str">
        <f>IFERROR(VLOOKUP(DATASHEET!CN55,lookup,2,FALSE)*2,"")</f>
        <v/>
      </c>
      <c r="AE57" s="126" t="str">
        <f>IFERROR(LARGE((PROGRESS!BC69,PROGRESS!BH69),1)*2,"")</f>
        <v/>
      </c>
      <c r="AF57" s="253" t="str">
        <f t="shared" si="17"/>
        <v/>
      </c>
      <c r="AG57" s="127" t="str">
        <f t="shared" si="18"/>
        <v/>
      </c>
      <c r="AH57" s="254" t="str">
        <f t="shared" si="19"/>
        <v/>
      </c>
      <c r="AI57" s="255">
        <f t="shared" si="20"/>
        <v>5</v>
      </c>
      <c r="AJ57" s="128" t="str">
        <f t="shared" si="21"/>
        <v/>
      </c>
      <c r="AK57" s="256" t="str">
        <f t="shared" si="22"/>
        <v/>
      </c>
      <c r="AL57" s="245"/>
      <c r="AM57" s="89" t="str">
        <f>IFERROR(VLOOKUP(DATASHEET!AJ55,lookup,2,FALSE),"")</f>
        <v/>
      </c>
      <c r="AN57" s="90" t="str">
        <f>IFERROR(VLOOKUP(DATASHEET!AR55,lookup,2,FALSE),"")</f>
        <v/>
      </c>
      <c r="AO57" s="106" t="str">
        <f>IFERROR(VLOOKUP(DATASHEET!DH55,lookup,2,FALSE),"")</f>
        <v/>
      </c>
      <c r="AP57" s="106" t="str">
        <f>IFERROR(VLOOKUP(DATASHEET!DT55,lookup,2,FALSE),"")</f>
        <v/>
      </c>
      <c r="AQ57" s="106" t="str">
        <f t="shared" si="23"/>
        <v/>
      </c>
      <c r="AR57" s="91" t="str">
        <f>IFERROR(IFERROR(VLOOKUP(DATASHEET!AZ55,lookup,2,FALSE),VLOOKUP($A57,PRIORVALUES!$A$3:$U$245,8,FALSE)),"")</f>
        <v/>
      </c>
      <c r="AS57" s="100" t="str">
        <f>IFERROR(VLOOKUP(DATASHEET!BX55,lookup,2,FALSE),"")</f>
        <v/>
      </c>
      <c r="AT57" s="257" t="str">
        <f>IFERROR(VLOOKUP(DATASHEET!DX55,lookup,2,FALSE),"")</f>
        <v/>
      </c>
      <c r="AU57" s="92" t="str">
        <f>IFERROR(IFERROR(VLOOKUP(DATASHEET!CB55,lookup,2,FALSE),VLOOKUP($A57,PRIORVALUES!$A$3:$U$245,10,FALSE)),"")</f>
        <v/>
      </c>
      <c r="AV57" s="92" t="str">
        <f>IFERROR(IFERROR(VLOOKUP(DATASHEET!CJ55,lookup,2,FALSE),VLOOKUP($A57,PRIORVALUES!$A$3:$U$245,12,FALSE)),"")</f>
        <v/>
      </c>
      <c r="AW57" s="93"/>
      <c r="AX57" s="96" t="str">
        <f>IFERROR(IFERROR(VLOOKUP(DATASHEET!AF55,lookup,2,FALSE),VLOOKUP($A57,PRIORVALUES!$A$3:$U$245,5,FALSE)),"")</f>
        <v/>
      </c>
      <c r="AY57" s="97">
        <f>IFERROR(IFERROR(VLOOKUP(DATASHEET!CV55,lookup,2,FALSE),VLOOKUP($A57,PRIORVALUES!$A$3:$U$245,6,FALSE)),"")</f>
        <v>5</v>
      </c>
      <c r="AZ57" s="104" t="str">
        <f>IFERROR(SMALL((PROGRESS!BC69,PROGRESS!BH69),1),"")</f>
        <v/>
      </c>
      <c r="BA57" s="104" t="str">
        <f>IFERROR(IFERROR(VLOOKUP(DATASHEET!CR55,lookup,2,FALSE),VLOOKUP($A57,PRIORVALUES!$A$3:$U$245,13,FALSE)),"")</f>
        <v/>
      </c>
      <c r="BB57" s="104" t="str">
        <f>IFERROR(IFERROR(VLOOKUP(DATASHEET!DD55,lookup,2,FALSE),VLOOKUP($A57,PRIORVALUES!$A$3:$U$245,14,FALSE)),"")</f>
        <v/>
      </c>
      <c r="BC57" s="118" t="str">
        <f>IFERROR(VLOOKUP(DATASHEET!DP55,lookup,2,FALSE),"")</f>
        <v/>
      </c>
      <c r="BD57" s="122" t="str">
        <f>IFERROR(IFERROR(VLOOKUP(DATASHEET!AN55,lookup,2,FALSE),VLOOKUP($A57,PRIORVALUES!$A$3:$U$245,7,FALSE)),"")</f>
        <v/>
      </c>
      <c r="BE57" s="120" t="str">
        <f>IFERROR(IFERROR(VLOOKUP(DATASHEET!AV55,lookup,2,FALSE),VLOOKUP($A57,PRIORVALUES!$A$3:$U$245,16,FALSE)),"")</f>
        <v/>
      </c>
      <c r="BF57" s="586" t="str">
        <f>IFERROR(IFERROR(VLOOKUP(DATASHEET!CF55,lookup,2,FALSE),VLOOKUP($A57,PRIORVALUES!$A$3:$U$245,11,FALSE)),"")</f>
        <v/>
      </c>
      <c r="BG57" s="104" t="str">
        <f>IFERROR(VLOOKUP(DATASHEET!BD55,lookup,2,FALSE),"")</f>
        <v/>
      </c>
      <c r="BH57" s="99" t="str">
        <f>IFERROR(IFERROR(VLOOKUP(DATASHEET!BP55,lookup,2,FALSE),VLOOKUP($A57,PRIORVALUES!$A$3:$U$245,9,FALSE)),"")</f>
        <v/>
      </c>
      <c r="BI57" s="99" t="str">
        <f>IFERROR(IFERROR(VLOOKUP(DATASHEET!DL55,lookup,2,FALSE),VLOOKUP($A57,PRIORVALUES!$A$3:$U$245,15,FALSE)),"")</f>
        <v/>
      </c>
      <c r="BJ57" s="108" t="str">
        <f t="shared" si="27"/>
        <v/>
      </c>
      <c r="BK57" s="108" t="str">
        <f t="shared" si="28"/>
        <v/>
      </c>
      <c r="BL57" s="125" t="str">
        <f t="shared" si="29"/>
        <v/>
      </c>
      <c r="BM57" s="205"/>
    </row>
    <row r="58" spans="1:65" ht="27.75" customHeight="1" x14ac:dyDescent="0.25">
      <c r="A58" s="246" t="str">
        <f>DATASHEET!B56</f>
        <v>FOLEY, Eamonn</v>
      </c>
      <c r="B58" s="113" t="str">
        <f>DATASHEET!C56</f>
        <v>11SPI</v>
      </c>
      <c r="C58" s="113" t="str">
        <f>DATASHEET!D56</f>
        <v>M</v>
      </c>
      <c r="D58" s="113" t="str">
        <f>DATASHEET!J56</f>
        <v>N</v>
      </c>
      <c r="E58" s="113" t="str">
        <f>DATASHEET!E56</f>
        <v>N</v>
      </c>
      <c r="F58" s="113" t="str">
        <f>DATASHEET!F56</f>
        <v>White and Any Other Asian Background</v>
      </c>
      <c r="G58" s="113" t="str">
        <f>DATASHEET!H56</f>
        <v>N</v>
      </c>
      <c r="H58" s="113" t="str">
        <f>DATASHEET!I56</f>
        <v>N</v>
      </c>
      <c r="I58" s="113" t="str">
        <f>DATASHEET!M56</f>
        <v>H</v>
      </c>
      <c r="J58" s="114" t="str">
        <f>DATASHEET!L56</f>
        <v>6-7</v>
      </c>
      <c r="K58" s="419">
        <f>IFERROR(PROGRESS!O70,"")</f>
        <v>64.375</v>
      </c>
      <c r="L58" s="235">
        <f t="shared" si="1"/>
        <v>7</v>
      </c>
      <c r="M58" s="152">
        <f t="shared" si="2"/>
        <v>-5.7374999999999998</v>
      </c>
      <c r="N58" s="237"/>
      <c r="O58" s="417">
        <f t="shared" si="3"/>
        <v>12.875</v>
      </c>
      <c r="P58" s="248" t="str">
        <f t="shared" si="4"/>
        <v/>
      </c>
      <c r="Q58" s="249" t="str">
        <f t="shared" si="5"/>
        <v/>
      </c>
      <c r="R58" s="417">
        <f t="shared" si="6"/>
        <v>12.875</v>
      </c>
      <c r="S58" s="248" t="str">
        <f t="shared" si="7"/>
        <v/>
      </c>
      <c r="T58" s="250" t="str">
        <f t="shared" si="8"/>
        <v/>
      </c>
      <c r="U58" s="247">
        <f t="shared" si="9"/>
        <v>19.3125</v>
      </c>
      <c r="V58" s="248">
        <f t="shared" si="10"/>
        <v>7</v>
      </c>
      <c r="W58" s="251">
        <f t="shared" si="11"/>
        <v>-4.104166666666667</v>
      </c>
      <c r="X58" s="252">
        <f t="shared" si="12"/>
        <v>2</v>
      </c>
      <c r="Y58" s="247">
        <f t="shared" si="13"/>
        <v>19.3125</v>
      </c>
      <c r="Z58" s="248">
        <f t="shared" si="14"/>
        <v>0</v>
      </c>
      <c r="AA58" s="251">
        <f t="shared" si="15"/>
        <v>-6.4375</v>
      </c>
      <c r="AB58" s="252">
        <f t="shared" si="16"/>
        <v>3</v>
      </c>
      <c r="AC58" s="244"/>
      <c r="AD58" s="102" t="str">
        <f>IFERROR(VLOOKUP(DATASHEET!CN56,lookup,2,FALSE)*2,"")</f>
        <v/>
      </c>
      <c r="AE58" s="126" t="str">
        <f>IFERROR(LARGE((PROGRESS!BC70,PROGRESS!BH70),1)*2,"")</f>
        <v/>
      </c>
      <c r="AF58" s="253">
        <f t="shared" si="17"/>
        <v>7</v>
      </c>
      <c r="AG58" s="127" t="str">
        <f t="shared" si="18"/>
        <v/>
      </c>
      <c r="AH58" s="254" t="str">
        <f t="shared" si="19"/>
        <v/>
      </c>
      <c r="AI58" s="255" t="str">
        <f t="shared" si="20"/>
        <v/>
      </c>
      <c r="AJ58" s="128" t="str">
        <f t="shared" si="21"/>
        <v/>
      </c>
      <c r="AK58" s="256" t="str">
        <f t="shared" si="22"/>
        <v/>
      </c>
      <c r="AL58" s="245"/>
      <c r="AM58" s="89" t="str">
        <f>IFERROR(VLOOKUP(DATASHEET!AJ56,lookup,2,FALSE),"")</f>
        <v/>
      </c>
      <c r="AN58" s="90" t="str">
        <f>IFERROR(VLOOKUP(DATASHEET!AR56,lookup,2,FALSE),"")</f>
        <v/>
      </c>
      <c r="AO58" s="106" t="str">
        <f>IFERROR(VLOOKUP(DATASHEET!DH56,lookup,2,FALSE),"")</f>
        <v/>
      </c>
      <c r="AP58" s="106" t="str">
        <f>IFERROR(VLOOKUP(DATASHEET!DT56,lookup,2,FALSE),"")</f>
        <v/>
      </c>
      <c r="AQ58" s="106" t="str">
        <f t="shared" si="23"/>
        <v/>
      </c>
      <c r="AR58" s="91" t="str">
        <f>IFERROR(IFERROR(VLOOKUP(DATASHEET!AZ56,lookup,2,FALSE),VLOOKUP($A58,PRIORVALUES!$A$3:$U$245,8,FALSE)),"")</f>
        <v/>
      </c>
      <c r="AS58" s="100" t="str">
        <f>IFERROR(VLOOKUP(DATASHEET!BX56,lookup,2,FALSE),"")</f>
        <v/>
      </c>
      <c r="AT58" s="257" t="str">
        <f>IFERROR(VLOOKUP(DATASHEET!DX56,lookup,2,FALSE),"")</f>
        <v/>
      </c>
      <c r="AU58" s="92">
        <f>IFERROR(IFERROR(VLOOKUP(DATASHEET!CB56,lookup,2,FALSE),VLOOKUP($A58,PRIORVALUES!$A$3:$U$245,10,FALSE)),"")</f>
        <v>7</v>
      </c>
      <c r="AV58" s="92" t="str">
        <f>IFERROR(IFERROR(VLOOKUP(DATASHEET!CJ56,lookup,2,FALSE),VLOOKUP($A58,PRIORVALUES!$A$3:$U$245,12,FALSE)),"")</f>
        <v/>
      </c>
      <c r="AW58" s="93"/>
      <c r="AX58" s="96" t="str">
        <f>IFERROR(IFERROR(VLOOKUP(DATASHEET!AF56,lookup,2,FALSE),VLOOKUP($A58,PRIORVALUES!$A$3:$U$245,5,FALSE)),"")</f>
        <v/>
      </c>
      <c r="AY58" s="97" t="str">
        <f>IFERROR(IFERROR(VLOOKUP(DATASHEET!CV56,lookup,2,FALSE),VLOOKUP($A58,PRIORVALUES!$A$3:$U$245,6,FALSE)),"")</f>
        <v/>
      </c>
      <c r="AZ58" s="104" t="str">
        <f>IFERROR(SMALL((PROGRESS!BC70,PROGRESS!BH70),1),"")</f>
        <v/>
      </c>
      <c r="BA58" s="104" t="str">
        <f>IFERROR(IFERROR(VLOOKUP(DATASHEET!CR56,lookup,2,FALSE),VLOOKUP($A58,PRIORVALUES!$A$3:$U$245,13,FALSE)),"")</f>
        <v/>
      </c>
      <c r="BB58" s="104" t="str">
        <f>IFERROR(IFERROR(VLOOKUP(DATASHEET!DD56,lookup,2,FALSE),VLOOKUP($A58,PRIORVALUES!$A$3:$U$245,14,FALSE)),"")</f>
        <v/>
      </c>
      <c r="BC58" s="118" t="str">
        <f>IFERROR(VLOOKUP(DATASHEET!DP56,lookup,2,FALSE),"")</f>
        <v/>
      </c>
      <c r="BD58" s="122" t="str">
        <f>IFERROR(IFERROR(VLOOKUP(DATASHEET!AN56,lookup,2,FALSE),VLOOKUP($A58,PRIORVALUES!$A$3:$U$245,7,FALSE)),"")</f>
        <v/>
      </c>
      <c r="BE58" s="120" t="str">
        <f>IFERROR(IFERROR(VLOOKUP(DATASHEET!AV56,lookup,2,FALSE),VLOOKUP($A58,PRIORVALUES!$A$3:$U$245,16,FALSE)),"")</f>
        <v/>
      </c>
      <c r="BF58" s="586" t="str">
        <f>IFERROR(IFERROR(VLOOKUP(DATASHEET!CF56,lookup,2,FALSE),VLOOKUP($A58,PRIORVALUES!$A$3:$U$245,11,FALSE)),"")</f>
        <v/>
      </c>
      <c r="BG58" s="104" t="str">
        <f>IFERROR(VLOOKUP(DATASHEET!BD56,lookup,2,FALSE),"")</f>
        <v/>
      </c>
      <c r="BH58" s="99" t="str">
        <f>IFERROR(IFERROR(VLOOKUP(DATASHEET!BP56,lookup,2,FALSE),VLOOKUP($A58,PRIORVALUES!$A$3:$U$245,9,FALSE)),"")</f>
        <v/>
      </c>
      <c r="BI58" s="99" t="str">
        <f>IFERROR(IFERROR(VLOOKUP(DATASHEET!DL56,lookup,2,FALSE),VLOOKUP($A58,PRIORVALUES!$A$3:$U$245,15,FALSE)),"")</f>
        <v/>
      </c>
      <c r="BJ58" s="108" t="str">
        <f t="shared" si="27"/>
        <v/>
      </c>
      <c r="BK58" s="108" t="str">
        <f t="shared" si="28"/>
        <v/>
      </c>
      <c r="BL58" s="125" t="str">
        <f t="shared" si="29"/>
        <v/>
      </c>
      <c r="BM58" s="205"/>
    </row>
    <row r="59" spans="1:65" ht="27.75" customHeight="1" x14ac:dyDescent="0.25">
      <c r="A59" s="246" t="str">
        <f>DATASHEET!B57</f>
        <v>FOX, Kieran</v>
      </c>
      <c r="B59" s="113" t="str">
        <f>DATASHEET!C57</f>
        <v>11ZI</v>
      </c>
      <c r="C59" s="113" t="str">
        <f>DATASHEET!D57</f>
        <v>M</v>
      </c>
      <c r="D59" s="113" t="str">
        <f>DATASHEET!J57</f>
        <v>N</v>
      </c>
      <c r="E59" s="113" t="str">
        <f>DATASHEET!E57</f>
        <v>N</v>
      </c>
      <c r="F59" s="113" t="str">
        <f>DATASHEET!F57</f>
        <v>White - British</v>
      </c>
      <c r="G59" s="113" t="str">
        <f>DATASHEET!H57</f>
        <v>N</v>
      </c>
      <c r="H59" s="113" t="str">
        <f>DATASHEET!I57</f>
        <v>N</v>
      </c>
      <c r="I59" s="113" t="str">
        <f>DATASHEET!M57</f>
        <v>H</v>
      </c>
      <c r="J59" s="114" t="str">
        <f>DATASHEET!L57</f>
        <v>8-9</v>
      </c>
      <c r="K59" s="419">
        <f>IFERROR(PROGRESS!O71,"")</f>
        <v>74.702128000000002</v>
      </c>
      <c r="L59" s="235">
        <f t="shared" si="1"/>
        <v>6</v>
      </c>
      <c r="M59" s="152">
        <f t="shared" si="2"/>
        <v>-6.8702128</v>
      </c>
      <c r="N59" s="237"/>
      <c r="O59" s="417">
        <f t="shared" si="3"/>
        <v>14.940425600000001</v>
      </c>
      <c r="P59" s="248" t="str">
        <f t="shared" si="4"/>
        <v/>
      </c>
      <c r="Q59" s="249" t="str">
        <f t="shared" si="5"/>
        <v/>
      </c>
      <c r="R59" s="417">
        <f t="shared" si="6"/>
        <v>14.940425600000001</v>
      </c>
      <c r="S59" s="248" t="str">
        <f t="shared" si="7"/>
        <v/>
      </c>
      <c r="T59" s="250" t="str">
        <f t="shared" si="8"/>
        <v/>
      </c>
      <c r="U59" s="247">
        <f t="shared" si="9"/>
        <v>22.410638400000003</v>
      </c>
      <c r="V59" s="248">
        <f t="shared" si="10"/>
        <v>0</v>
      </c>
      <c r="W59" s="251">
        <f t="shared" si="11"/>
        <v>-7.4702128000000014</v>
      </c>
      <c r="X59" s="252">
        <f t="shared" si="12"/>
        <v>3</v>
      </c>
      <c r="Y59" s="247">
        <f t="shared" si="13"/>
        <v>22.410638400000003</v>
      </c>
      <c r="Z59" s="248">
        <f t="shared" si="14"/>
        <v>6</v>
      </c>
      <c r="AA59" s="251">
        <f t="shared" si="15"/>
        <v>-5.4702128000000014</v>
      </c>
      <c r="AB59" s="252">
        <f t="shared" si="16"/>
        <v>2</v>
      </c>
      <c r="AC59" s="244"/>
      <c r="AD59" s="102" t="str">
        <f>IFERROR(VLOOKUP(DATASHEET!CN57,lookup,2,FALSE)*2,"")</f>
        <v/>
      </c>
      <c r="AE59" s="126" t="str">
        <f>IFERROR(LARGE((PROGRESS!BC71,PROGRESS!BH71),1)*2,"")</f>
        <v/>
      </c>
      <c r="AF59" s="253" t="str">
        <f t="shared" si="17"/>
        <v/>
      </c>
      <c r="AG59" s="127" t="str">
        <f t="shared" si="18"/>
        <v/>
      </c>
      <c r="AH59" s="254" t="str">
        <f t="shared" si="19"/>
        <v/>
      </c>
      <c r="AI59" s="255">
        <f t="shared" si="20"/>
        <v>6</v>
      </c>
      <c r="AJ59" s="128" t="str">
        <f t="shared" si="21"/>
        <v/>
      </c>
      <c r="AK59" s="256" t="str">
        <f t="shared" si="22"/>
        <v/>
      </c>
      <c r="AL59" s="245"/>
      <c r="AM59" s="89" t="str">
        <f>IFERROR(VLOOKUP(DATASHEET!AJ57,lookup,2,FALSE),"")</f>
        <v/>
      </c>
      <c r="AN59" s="90" t="str">
        <f>IFERROR(VLOOKUP(DATASHEET!AR57,lookup,2,FALSE),"")</f>
        <v/>
      </c>
      <c r="AO59" s="106" t="str">
        <f>IFERROR(VLOOKUP(DATASHEET!DH57,lookup,2,FALSE),"")</f>
        <v/>
      </c>
      <c r="AP59" s="106" t="str">
        <f>IFERROR(VLOOKUP(DATASHEET!DT57,lookup,2,FALSE),"")</f>
        <v/>
      </c>
      <c r="AQ59" s="106" t="str">
        <f t="shared" si="23"/>
        <v/>
      </c>
      <c r="AR59" s="91" t="str">
        <f>IFERROR(IFERROR(VLOOKUP(DATASHEET!AZ57,lookup,2,FALSE),VLOOKUP($A59,PRIORVALUES!$A$3:$U$245,8,FALSE)),"")</f>
        <v/>
      </c>
      <c r="AS59" s="100" t="str">
        <f>IFERROR(VLOOKUP(DATASHEET!BX57,lookup,2,FALSE),"")</f>
        <v/>
      </c>
      <c r="AT59" s="257" t="str">
        <f>IFERROR(VLOOKUP(DATASHEET!DX57,lookup,2,FALSE),"")</f>
        <v/>
      </c>
      <c r="AU59" s="92" t="str">
        <f>IFERROR(IFERROR(VLOOKUP(DATASHEET!CB57,lookup,2,FALSE),VLOOKUP($A59,PRIORVALUES!$A$3:$U$245,10,FALSE)),"")</f>
        <v/>
      </c>
      <c r="AV59" s="92" t="str">
        <f>IFERROR(IFERROR(VLOOKUP(DATASHEET!CJ57,lookup,2,FALSE),VLOOKUP($A59,PRIORVALUES!$A$3:$U$245,12,FALSE)),"")</f>
        <v/>
      </c>
      <c r="AW59" s="93"/>
      <c r="AX59" s="96">
        <f>IFERROR(IFERROR(VLOOKUP(DATASHEET!AF57,lookup,2,FALSE),VLOOKUP($A59,PRIORVALUES!$A$3:$U$245,5,FALSE)),"")</f>
        <v>6</v>
      </c>
      <c r="AY59" s="97" t="str">
        <f>IFERROR(IFERROR(VLOOKUP(DATASHEET!CV57,lookup,2,FALSE),VLOOKUP($A59,PRIORVALUES!$A$3:$U$245,6,FALSE)),"")</f>
        <v/>
      </c>
      <c r="AZ59" s="104" t="str">
        <f>IFERROR(SMALL((PROGRESS!BC71,PROGRESS!BH71),1),"")</f>
        <v/>
      </c>
      <c r="BA59" s="104" t="str">
        <f>IFERROR(IFERROR(VLOOKUP(DATASHEET!CR57,lookup,2,FALSE),VLOOKUP($A59,PRIORVALUES!$A$3:$U$245,13,FALSE)),"")</f>
        <v/>
      </c>
      <c r="BB59" s="104" t="str">
        <f>IFERROR(IFERROR(VLOOKUP(DATASHEET!DD57,lookup,2,FALSE),VLOOKUP($A59,PRIORVALUES!$A$3:$U$245,14,FALSE)),"")</f>
        <v/>
      </c>
      <c r="BC59" s="118" t="str">
        <f>IFERROR(VLOOKUP(DATASHEET!DP57,lookup,2,FALSE),"")</f>
        <v/>
      </c>
      <c r="BD59" s="122" t="str">
        <f>IFERROR(IFERROR(VLOOKUP(DATASHEET!AN57,lookup,2,FALSE),VLOOKUP($A59,PRIORVALUES!$A$3:$U$245,7,FALSE)),"")</f>
        <v/>
      </c>
      <c r="BE59" s="120" t="str">
        <f>IFERROR(IFERROR(VLOOKUP(DATASHEET!AV57,lookup,2,FALSE),VLOOKUP($A59,PRIORVALUES!$A$3:$U$245,16,FALSE)),"")</f>
        <v/>
      </c>
      <c r="BF59" s="586" t="str">
        <f>IFERROR(IFERROR(VLOOKUP(DATASHEET!CF57,lookup,2,FALSE),VLOOKUP($A59,PRIORVALUES!$A$3:$U$245,11,FALSE)),"")</f>
        <v/>
      </c>
      <c r="BG59" s="104" t="str">
        <f>IFERROR(VLOOKUP(DATASHEET!BD57,lookup,2,FALSE),"")</f>
        <v/>
      </c>
      <c r="BH59" s="99" t="str">
        <f>IFERROR(IFERROR(VLOOKUP(DATASHEET!BP57,lookup,2,FALSE),VLOOKUP($A59,PRIORVALUES!$A$3:$U$245,9,FALSE)),"")</f>
        <v/>
      </c>
      <c r="BI59" s="99" t="str">
        <f>IFERROR(IFERROR(VLOOKUP(DATASHEET!DL57,lookup,2,FALSE),VLOOKUP($A59,PRIORVALUES!$A$3:$U$245,15,FALSE)),"")</f>
        <v/>
      </c>
      <c r="BJ59" s="108" t="str">
        <f t="shared" si="27"/>
        <v/>
      </c>
      <c r="BK59" s="108" t="str">
        <f t="shared" si="28"/>
        <v/>
      </c>
      <c r="BL59" s="125" t="str">
        <f t="shared" si="29"/>
        <v/>
      </c>
      <c r="BM59" s="205"/>
    </row>
    <row r="60" spans="1:65" ht="27.75" customHeight="1" x14ac:dyDescent="0.25">
      <c r="A60" s="246" t="str">
        <f>DATASHEET!B58</f>
        <v>FUGANTI, Veronica</v>
      </c>
      <c r="B60" s="113" t="str">
        <f>DATASHEET!C58</f>
        <v>11SDA</v>
      </c>
      <c r="C60" s="113" t="str">
        <f>DATASHEET!D58</f>
        <v>F</v>
      </c>
      <c r="D60" s="113" t="str">
        <f>DATASHEET!J58</f>
        <v>N</v>
      </c>
      <c r="E60" s="113" t="str">
        <f>DATASHEET!E58</f>
        <v>Y</v>
      </c>
      <c r="F60" s="113" t="str">
        <f>DATASHEET!F58</f>
        <v>White Other</v>
      </c>
      <c r="G60" s="113" t="str">
        <f>DATASHEET!H58</f>
        <v>Y</v>
      </c>
      <c r="H60" s="113" t="str">
        <f>DATASHEET!I58</f>
        <v>N</v>
      </c>
      <c r="I60" s="113" t="str">
        <f>DATASHEET!M58</f>
        <v>M</v>
      </c>
      <c r="J60" s="114" t="str">
        <f>DATASHEET!L58</f>
        <v>6-7</v>
      </c>
      <c r="K60" s="419">
        <f>IFERROR(PROGRESS!O72,"")</f>
        <v>56.563876999999998</v>
      </c>
      <c r="L60" s="235">
        <f t="shared" si="1"/>
        <v>7</v>
      </c>
      <c r="M60" s="152">
        <f t="shared" si="2"/>
        <v>-4.9563876999999996</v>
      </c>
      <c r="N60" s="237"/>
      <c r="O60" s="417">
        <f t="shared" si="3"/>
        <v>11.3127754</v>
      </c>
      <c r="P60" s="248" t="str">
        <f t="shared" si="4"/>
        <v/>
      </c>
      <c r="Q60" s="249" t="str">
        <f t="shared" si="5"/>
        <v/>
      </c>
      <c r="R60" s="417">
        <f t="shared" si="6"/>
        <v>11.3127754</v>
      </c>
      <c r="S60" s="248" t="str">
        <f t="shared" si="7"/>
        <v/>
      </c>
      <c r="T60" s="250" t="str">
        <f t="shared" si="8"/>
        <v/>
      </c>
      <c r="U60" s="247">
        <f t="shared" si="9"/>
        <v>16.969163099999999</v>
      </c>
      <c r="V60" s="248">
        <f t="shared" si="10"/>
        <v>7</v>
      </c>
      <c r="W60" s="251">
        <f t="shared" si="11"/>
        <v>-3.3230543666666663</v>
      </c>
      <c r="X60" s="252">
        <f t="shared" si="12"/>
        <v>2</v>
      </c>
      <c r="Y60" s="247">
        <f t="shared" si="13"/>
        <v>16.969163099999999</v>
      </c>
      <c r="Z60" s="248">
        <f t="shared" si="14"/>
        <v>0</v>
      </c>
      <c r="AA60" s="251">
        <f t="shared" si="15"/>
        <v>-5.6563876999999998</v>
      </c>
      <c r="AB60" s="252">
        <f t="shared" si="16"/>
        <v>3</v>
      </c>
      <c r="AC60" s="244"/>
      <c r="AD60" s="102" t="str">
        <f>IFERROR(VLOOKUP(DATASHEET!CN58,lookup,2,FALSE)*2,"")</f>
        <v/>
      </c>
      <c r="AE60" s="126" t="str">
        <f>IFERROR(LARGE((PROGRESS!BC72,PROGRESS!BH72),1)*2,"")</f>
        <v/>
      </c>
      <c r="AF60" s="253">
        <f t="shared" si="17"/>
        <v>7</v>
      </c>
      <c r="AG60" s="127" t="str">
        <f t="shared" si="18"/>
        <v/>
      </c>
      <c r="AH60" s="254" t="str">
        <f t="shared" si="19"/>
        <v/>
      </c>
      <c r="AI60" s="255" t="str">
        <f t="shared" si="20"/>
        <v/>
      </c>
      <c r="AJ60" s="128" t="str">
        <f t="shared" si="21"/>
        <v/>
      </c>
      <c r="AK60" s="256" t="str">
        <f t="shared" si="22"/>
        <v/>
      </c>
      <c r="AL60" s="245"/>
      <c r="AM60" s="89" t="str">
        <f>IFERROR(VLOOKUP(DATASHEET!AJ58,lookup,2,FALSE),"")</f>
        <v/>
      </c>
      <c r="AN60" s="90" t="str">
        <f>IFERROR(VLOOKUP(DATASHEET!AR58,lookup,2,FALSE),"")</f>
        <v/>
      </c>
      <c r="AO60" s="106" t="str">
        <f>IFERROR(VLOOKUP(DATASHEET!DH58,lookup,2,FALSE),"")</f>
        <v/>
      </c>
      <c r="AP60" s="106" t="str">
        <f>IFERROR(VLOOKUP(DATASHEET!DT58,lookup,2,FALSE),"")</f>
        <v/>
      </c>
      <c r="AQ60" s="106" t="str">
        <f t="shared" si="23"/>
        <v/>
      </c>
      <c r="AR60" s="91" t="str">
        <f>IFERROR(IFERROR(VLOOKUP(DATASHEET!AZ58,lookup,2,FALSE),VLOOKUP($A60,PRIORVALUES!$A$3:$U$245,8,FALSE)),"")</f>
        <v/>
      </c>
      <c r="AS60" s="100" t="str">
        <f>IFERROR(VLOOKUP(DATASHEET!BX58,lookup,2,FALSE),"")</f>
        <v/>
      </c>
      <c r="AT60" s="257" t="str">
        <f>IFERROR(VLOOKUP(DATASHEET!DX58,lookup,2,FALSE),"")</f>
        <v/>
      </c>
      <c r="AU60" s="92" t="str">
        <f>IFERROR(IFERROR(VLOOKUP(DATASHEET!CB58,lookup,2,FALSE),VLOOKUP($A60,PRIORVALUES!$A$3:$U$245,10,FALSE)),"")</f>
        <v/>
      </c>
      <c r="AV60" s="92">
        <f>IFERROR(IFERROR(VLOOKUP(DATASHEET!CJ58,lookup,2,FALSE),VLOOKUP($A60,PRIORVALUES!$A$3:$U$245,12,FALSE)),"")</f>
        <v>7</v>
      </c>
      <c r="AW60" s="93"/>
      <c r="AX60" s="96" t="str">
        <f>IFERROR(IFERROR(VLOOKUP(DATASHEET!AF58,lookup,2,FALSE),VLOOKUP($A60,PRIORVALUES!$A$3:$U$245,5,FALSE)),"")</f>
        <v/>
      </c>
      <c r="AY60" s="97" t="str">
        <f>IFERROR(IFERROR(VLOOKUP(DATASHEET!CV58,lookup,2,FALSE),VLOOKUP($A60,PRIORVALUES!$A$3:$U$245,6,FALSE)),"")</f>
        <v/>
      </c>
      <c r="AZ60" s="104" t="str">
        <f>IFERROR(SMALL((PROGRESS!BC72,PROGRESS!BH72),1),"")</f>
        <v/>
      </c>
      <c r="BA60" s="104" t="str">
        <f>IFERROR(IFERROR(VLOOKUP(DATASHEET!CR58,lookup,2,FALSE),VLOOKUP($A60,PRIORVALUES!$A$3:$U$245,13,FALSE)),"")</f>
        <v/>
      </c>
      <c r="BB60" s="104" t="str">
        <f>IFERROR(IFERROR(VLOOKUP(DATASHEET!DD58,lookup,2,FALSE),VLOOKUP($A60,PRIORVALUES!$A$3:$U$245,14,FALSE)),"")</f>
        <v/>
      </c>
      <c r="BC60" s="118" t="str">
        <f>IFERROR(VLOOKUP(DATASHEET!DP58,lookup,2,FALSE),"")</f>
        <v/>
      </c>
      <c r="BD60" s="122" t="str">
        <f>IFERROR(IFERROR(VLOOKUP(DATASHEET!AN58,lookup,2,FALSE),VLOOKUP($A60,PRIORVALUES!$A$3:$U$245,7,FALSE)),"")</f>
        <v/>
      </c>
      <c r="BE60" s="120" t="str">
        <f>IFERROR(IFERROR(VLOOKUP(DATASHEET!AV58,lookup,2,FALSE),VLOOKUP($A60,PRIORVALUES!$A$3:$U$245,16,FALSE)),"")</f>
        <v/>
      </c>
      <c r="BF60" s="586" t="str">
        <f>IFERROR(IFERROR(VLOOKUP(DATASHEET!CF58,lookup,2,FALSE),VLOOKUP($A60,PRIORVALUES!$A$3:$U$245,11,FALSE)),"")</f>
        <v/>
      </c>
      <c r="BG60" s="104" t="str">
        <f>IFERROR(VLOOKUP(DATASHEET!BD58,lookup,2,FALSE),"")</f>
        <v/>
      </c>
      <c r="BH60" s="99" t="str">
        <f>IFERROR(IFERROR(VLOOKUP(DATASHEET!BP58,lookup,2,FALSE),VLOOKUP($A60,PRIORVALUES!$A$3:$U$245,9,FALSE)),"")</f>
        <v/>
      </c>
      <c r="BI60" s="99" t="str">
        <f>IFERROR(IFERROR(VLOOKUP(DATASHEET!DL58,lookup,2,FALSE),VLOOKUP($A60,PRIORVALUES!$A$3:$U$245,15,FALSE)),"")</f>
        <v/>
      </c>
      <c r="BJ60" s="108" t="str">
        <f t="shared" si="27"/>
        <v/>
      </c>
      <c r="BK60" s="108" t="str">
        <f t="shared" si="28"/>
        <v/>
      </c>
      <c r="BL60" s="125" t="str">
        <f t="shared" si="29"/>
        <v/>
      </c>
      <c r="BM60" s="205"/>
    </row>
    <row r="61" spans="1:65" ht="27.75" customHeight="1" x14ac:dyDescent="0.25">
      <c r="A61" s="246" t="str">
        <f>DATASHEET!B59</f>
        <v>FYNN, Francis</v>
      </c>
      <c r="B61" s="113" t="str">
        <f>DATASHEET!C59</f>
        <v>11SK</v>
      </c>
      <c r="C61" s="113" t="str">
        <f>DATASHEET!D59</f>
        <v>M</v>
      </c>
      <c r="D61" s="113" t="str">
        <f>DATASHEET!J59</f>
        <v>N</v>
      </c>
      <c r="E61" s="113" t="str">
        <f>DATASHEET!E59</f>
        <v>N</v>
      </c>
      <c r="F61" s="113" t="str">
        <f>DATASHEET!F59</f>
        <v>Other Black African</v>
      </c>
      <c r="G61" s="113" t="str">
        <f>DATASHEET!H59</f>
        <v>Y</v>
      </c>
      <c r="H61" s="113" t="str">
        <f>DATASHEET!I59</f>
        <v>N</v>
      </c>
      <c r="I61" s="113" t="str">
        <f>DATASHEET!M59</f>
        <v>M</v>
      </c>
      <c r="J61" s="114" t="str">
        <f>DATASHEET!L59</f>
        <v>6-7</v>
      </c>
      <c r="K61" s="419">
        <f>IFERROR(PROGRESS!O73,"")</f>
        <v>49.024999999999999</v>
      </c>
      <c r="L61" s="235" t="str">
        <f t="shared" si="1"/>
        <v/>
      </c>
      <c r="M61" s="152" t="str">
        <f t="shared" si="2"/>
        <v/>
      </c>
      <c r="N61" s="237"/>
      <c r="O61" s="417">
        <f t="shared" si="3"/>
        <v>9.8049999999999997</v>
      </c>
      <c r="P61" s="248" t="str">
        <f t="shared" si="4"/>
        <v/>
      </c>
      <c r="Q61" s="249" t="str">
        <f t="shared" si="5"/>
        <v/>
      </c>
      <c r="R61" s="417">
        <f t="shared" si="6"/>
        <v>9.8049999999999997</v>
      </c>
      <c r="S61" s="248" t="str">
        <f t="shared" si="7"/>
        <v/>
      </c>
      <c r="T61" s="250" t="str">
        <f t="shared" si="8"/>
        <v/>
      </c>
      <c r="U61" s="247">
        <f t="shared" si="9"/>
        <v>14.7075</v>
      </c>
      <c r="V61" s="248">
        <f t="shared" si="10"/>
        <v>0</v>
      </c>
      <c r="W61" s="251">
        <f t="shared" si="11"/>
        <v>-4.9024999999999999</v>
      </c>
      <c r="X61" s="252">
        <f t="shared" si="12"/>
        <v>3</v>
      </c>
      <c r="Y61" s="247">
        <f t="shared" si="13"/>
        <v>14.7075</v>
      </c>
      <c r="Z61" s="248">
        <f t="shared" si="14"/>
        <v>0</v>
      </c>
      <c r="AA61" s="251">
        <f t="shared" si="15"/>
        <v>-4.9024999999999999</v>
      </c>
      <c r="AB61" s="252">
        <f t="shared" si="16"/>
        <v>3</v>
      </c>
      <c r="AC61" s="244"/>
      <c r="AD61" s="102" t="str">
        <f>IFERROR(VLOOKUP(DATASHEET!CN59,lookup,2,FALSE)*2,"")</f>
        <v/>
      </c>
      <c r="AE61" s="126" t="str">
        <f>IFERROR(LARGE((PROGRESS!BC73,PROGRESS!BH73),1)*2,"")</f>
        <v/>
      </c>
      <c r="AF61" s="253" t="str">
        <f t="shared" si="17"/>
        <v/>
      </c>
      <c r="AG61" s="127" t="str">
        <f t="shared" si="18"/>
        <v/>
      </c>
      <c r="AH61" s="254" t="str">
        <f t="shared" si="19"/>
        <v/>
      </c>
      <c r="AI61" s="255" t="str">
        <f t="shared" si="20"/>
        <v/>
      </c>
      <c r="AJ61" s="128" t="str">
        <f t="shared" si="21"/>
        <v/>
      </c>
      <c r="AK61" s="256" t="str">
        <f t="shared" si="22"/>
        <v/>
      </c>
      <c r="AL61" s="245"/>
      <c r="AM61" s="89" t="str">
        <f>IFERROR(VLOOKUP(DATASHEET!AJ59,lookup,2,FALSE),"")</f>
        <v/>
      </c>
      <c r="AN61" s="90" t="str">
        <f>IFERROR(VLOOKUP(DATASHEET!AR59,lookup,2,FALSE),"")</f>
        <v/>
      </c>
      <c r="AO61" s="106" t="str">
        <f>IFERROR(VLOOKUP(DATASHEET!DH59,lookup,2,FALSE),"")</f>
        <v/>
      </c>
      <c r="AP61" s="106" t="str">
        <f>IFERROR(VLOOKUP(DATASHEET!DT59,lookup,2,FALSE),"")</f>
        <v/>
      </c>
      <c r="AQ61" s="106" t="str">
        <f t="shared" si="23"/>
        <v/>
      </c>
      <c r="AR61" s="91" t="str">
        <f>IFERROR(IFERROR(VLOOKUP(DATASHEET!AZ59,lookup,2,FALSE),VLOOKUP($A61,PRIORVALUES!$A$3:$U$245,8,FALSE)),"")</f>
        <v/>
      </c>
      <c r="AS61" s="100" t="str">
        <f>IFERROR(VLOOKUP(DATASHEET!BX59,lookup,2,FALSE),"")</f>
        <v/>
      </c>
      <c r="AT61" s="257" t="str">
        <f>IFERROR(VLOOKUP(DATASHEET!DX59,lookup,2,FALSE),"")</f>
        <v/>
      </c>
      <c r="AU61" s="92" t="str">
        <f>IFERROR(IFERROR(VLOOKUP(DATASHEET!CB59,lookup,2,FALSE),VLOOKUP($A61,PRIORVALUES!$A$3:$U$245,10,FALSE)),"")</f>
        <v/>
      </c>
      <c r="AV61" s="92" t="str">
        <f>IFERROR(IFERROR(VLOOKUP(DATASHEET!CJ59,lookup,2,FALSE),VLOOKUP($A61,PRIORVALUES!$A$3:$U$245,12,FALSE)),"")</f>
        <v/>
      </c>
      <c r="AW61" s="93"/>
      <c r="AX61" s="96" t="str">
        <f>IFERROR(IFERROR(VLOOKUP(DATASHEET!AF59,lookup,2,FALSE),VLOOKUP($A61,PRIORVALUES!$A$3:$U$245,5,FALSE)),"")</f>
        <v/>
      </c>
      <c r="AY61" s="97" t="str">
        <f>IFERROR(IFERROR(VLOOKUP(DATASHEET!CV59,lookup,2,FALSE),VLOOKUP($A61,PRIORVALUES!$A$3:$U$245,6,FALSE)),"")</f>
        <v/>
      </c>
      <c r="AZ61" s="104" t="str">
        <f>IFERROR(SMALL((PROGRESS!BC73,PROGRESS!BH73),1),"")</f>
        <v/>
      </c>
      <c r="BA61" s="104" t="str">
        <f>IFERROR(IFERROR(VLOOKUP(DATASHEET!CR59,lookup,2,FALSE),VLOOKUP($A61,PRIORVALUES!$A$3:$U$245,13,FALSE)),"")</f>
        <v/>
      </c>
      <c r="BB61" s="104" t="str">
        <f>IFERROR(IFERROR(VLOOKUP(DATASHEET!DD59,lookup,2,FALSE),VLOOKUP($A61,PRIORVALUES!$A$3:$U$245,14,FALSE)),"")</f>
        <v/>
      </c>
      <c r="BC61" s="118" t="str">
        <f>IFERROR(VLOOKUP(DATASHEET!DP59,lookup,2,FALSE),"")</f>
        <v/>
      </c>
      <c r="BD61" s="122" t="str">
        <f>IFERROR(IFERROR(VLOOKUP(DATASHEET!AN59,lookup,2,FALSE),VLOOKUP($A61,PRIORVALUES!$A$3:$U$245,7,FALSE)),"")</f>
        <v/>
      </c>
      <c r="BE61" s="120" t="str">
        <f>IFERROR(IFERROR(VLOOKUP(DATASHEET!AV59,lookup,2,FALSE),VLOOKUP($A61,PRIORVALUES!$A$3:$U$245,16,FALSE)),"")</f>
        <v/>
      </c>
      <c r="BF61" s="586" t="str">
        <f>IFERROR(IFERROR(VLOOKUP(DATASHEET!CF59,lookup,2,FALSE),VLOOKUP($A61,PRIORVALUES!$A$3:$U$245,11,FALSE)),"")</f>
        <v/>
      </c>
      <c r="BG61" s="104" t="str">
        <f>IFERROR(VLOOKUP(DATASHEET!BD59,lookup,2,FALSE),"")</f>
        <v/>
      </c>
      <c r="BH61" s="99" t="str">
        <f>IFERROR(IFERROR(VLOOKUP(DATASHEET!BP59,lookup,2,FALSE),VLOOKUP($A61,PRIORVALUES!$A$3:$U$245,9,FALSE)),"")</f>
        <v/>
      </c>
      <c r="BI61" s="99" t="str">
        <f>IFERROR(IFERROR(VLOOKUP(DATASHEET!DL59,lookup,2,FALSE),VLOOKUP($A61,PRIORVALUES!$A$3:$U$245,15,FALSE)),"")</f>
        <v/>
      </c>
      <c r="BJ61" s="108" t="str">
        <f t="shared" si="27"/>
        <v/>
      </c>
      <c r="BK61" s="108" t="str">
        <f t="shared" si="28"/>
        <v/>
      </c>
      <c r="BL61" s="125" t="str">
        <f t="shared" si="29"/>
        <v/>
      </c>
      <c r="BM61" s="205"/>
    </row>
    <row r="62" spans="1:65" ht="27.75" customHeight="1" x14ac:dyDescent="0.25">
      <c r="A62" s="246" t="str">
        <f>DATASHEET!B60</f>
        <v>GACHIA, Joel</v>
      </c>
      <c r="B62" s="113" t="str">
        <f>DATASHEET!C60</f>
        <v>11SK</v>
      </c>
      <c r="C62" s="113" t="str">
        <f>DATASHEET!D60</f>
        <v>M</v>
      </c>
      <c r="D62" s="113" t="str">
        <f>DATASHEET!J60</f>
        <v>N</v>
      </c>
      <c r="E62" s="113" t="str">
        <f>DATASHEET!E60</f>
        <v>N</v>
      </c>
      <c r="F62" s="113" t="str">
        <f>DATASHEET!F60</f>
        <v>Other Black African</v>
      </c>
      <c r="G62" s="113" t="str">
        <f>DATASHEET!H60</f>
        <v>N</v>
      </c>
      <c r="H62" s="113" t="str">
        <f>DATASHEET!I60</f>
        <v>N</v>
      </c>
      <c r="I62" s="113" t="str">
        <f>DATASHEET!M60</f>
        <v>M</v>
      </c>
      <c r="J62" s="114" t="str">
        <f>DATASHEET!L60</f>
        <v>4-5</v>
      </c>
      <c r="K62" s="419">
        <f>IFERROR(PROGRESS!O74,"")</f>
        <v>41.109434</v>
      </c>
      <c r="L62" s="235" t="str">
        <f t="shared" si="1"/>
        <v/>
      </c>
      <c r="M62" s="152" t="str">
        <f t="shared" si="2"/>
        <v/>
      </c>
      <c r="N62" s="237"/>
      <c r="O62" s="417">
        <f t="shared" si="3"/>
        <v>8.2218868000000001</v>
      </c>
      <c r="P62" s="248" t="str">
        <f t="shared" si="4"/>
        <v/>
      </c>
      <c r="Q62" s="249" t="str">
        <f t="shared" si="5"/>
        <v/>
      </c>
      <c r="R62" s="417">
        <f t="shared" si="6"/>
        <v>8.2218868000000001</v>
      </c>
      <c r="S62" s="248" t="str">
        <f t="shared" si="7"/>
        <v/>
      </c>
      <c r="T62" s="250" t="str">
        <f t="shared" si="8"/>
        <v/>
      </c>
      <c r="U62" s="247">
        <f t="shared" si="9"/>
        <v>12.3328302</v>
      </c>
      <c r="V62" s="248">
        <f t="shared" si="10"/>
        <v>0</v>
      </c>
      <c r="W62" s="251">
        <f t="shared" si="11"/>
        <v>-4.1109434</v>
      </c>
      <c r="X62" s="252">
        <f t="shared" si="12"/>
        <v>3</v>
      </c>
      <c r="Y62" s="247">
        <f t="shared" si="13"/>
        <v>12.3328302</v>
      </c>
      <c r="Z62" s="248">
        <f t="shared" si="14"/>
        <v>0</v>
      </c>
      <c r="AA62" s="251">
        <f t="shared" si="15"/>
        <v>-4.1109434</v>
      </c>
      <c r="AB62" s="252">
        <f t="shared" si="16"/>
        <v>2</v>
      </c>
      <c r="AC62" s="244"/>
      <c r="AD62" s="102" t="str">
        <f>IFERROR(VLOOKUP(DATASHEET!CN60,lookup,2,FALSE)*2,"")</f>
        <v/>
      </c>
      <c r="AE62" s="126" t="str">
        <f>IFERROR(LARGE((PROGRESS!BC74,PROGRESS!BH74),1)*2,"")</f>
        <v/>
      </c>
      <c r="AF62" s="253" t="str">
        <f t="shared" si="17"/>
        <v/>
      </c>
      <c r="AG62" s="127" t="str">
        <f t="shared" si="18"/>
        <v/>
      </c>
      <c r="AH62" s="254" t="str">
        <f t="shared" si="19"/>
        <v/>
      </c>
      <c r="AI62" s="255">
        <f t="shared" si="20"/>
        <v>0</v>
      </c>
      <c r="AJ62" s="128" t="str">
        <f t="shared" si="21"/>
        <v/>
      </c>
      <c r="AK62" s="256" t="str">
        <f t="shared" si="22"/>
        <v/>
      </c>
      <c r="AL62" s="245"/>
      <c r="AM62" s="89" t="str">
        <f>IFERROR(VLOOKUP(DATASHEET!AJ60,lookup,2,FALSE),"")</f>
        <v/>
      </c>
      <c r="AN62" s="90" t="str">
        <f>IFERROR(VLOOKUP(DATASHEET!AR60,lookup,2,FALSE),"")</f>
        <v/>
      </c>
      <c r="AO62" s="106" t="str">
        <f>IFERROR(VLOOKUP(DATASHEET!DH60,lookup,2,FALSE),"")</f>
        <v/>
      </c>
      <c r="AP62" s="106" t="str">
        <f>IFERROR(VLOOKUP(DATASHEET!DT60,lookup,2,FALSE),"")</f>
        <v/>
      </c>
      <c r="AQ62" s="106" t="str">
        <f t="shared" si="23"/>
        <v/>
      </c>
      <c r="AR62" s="91" t="str">
        <f>IFERROR(IFERROR(VLOOKUP(DATASHEET!AZ60,lookup,2,FALSE),VLOOKUP($A62,PRIORVALUES!$A$3:$U$245,8,FALSE)),"")</f>
        <v/>
      </c>
      <c r="AS62" s="100" t="str">
        <f>IFERROR(VLOOKUP(DATASHEET!BX60,lookup,2,FALSE),"")</f>
        <v/>
      </c>
      <c r="AT62" s="257" t="str">
        <f>IFERROR(VLOOKUP(DATASHEET!DX60,lookup,2,FALSE),"")</f>
        <v/>
      </c>
      <c r="AU62" s="92" t="str">
        <f>IFERROR(IFERROR(VLOOKUP(DATASHEET!CB60,lookup,2,FALSE),VLOOKUP($A62,PRIORVALUES!$A$3:$U$245,10,FALSE)),"")</f>
        <v/>
      </c>
      <c r="AV62" s="92" t="str">
        <f>IFERROR(IFERROR(VLOOKUP(DATASHEET!CJ60,lookup,2,FALSE),VLOOKUP($A62,PRIORVALUES!$A$3:$U$245,12,FALSE)),"")</f>
        <v/>
      </c>
      <c r="AW62" s="93"/>
      <c r="AX62" s="96" t="str">
        <f>IFERROR(IFERROR(VLOOKUP(DATASHEET!AF60,lookup,2,FALSE),VLOOKUP($A62,PRIORVALUES!$A$3:$U$245,5,FALSE)),"")</f>
        <v/>
      </c>
      <c r="AY62" s="97" t="str">
        <f>IFERROR(IFERROR(VLOOKUP(DATASHEET!CV60,lookup,2,FALSE),VLOOKUP($A62,PRIORVALUES!$A$3:$U$245,6,FALSE)),"")</f>
        <v/>
      </c>
      <c r="AZ62" s="104" t="str">
        <f>IFERROR(SMALL((PROGRESS!BC74,PROGRESS!BH74),1),"")</f>
        <v/>
      </c>
      <c r="BA62" s="104" t="str">
        <f>IFERROR(IFERROR(VLOOKUP(DATASHEET!CR60,lookup,2,FALSE),VLOOKUP($A62,PRIORVALUES!$A$3:$U$245,13,FALSE)),"")</f>
        <v/>
      </c>
      <c r="BB62" s="104" t="str">
        <f>IFERROR(IFERROR(VLOOKUP(DATASHEET!DD60,lookup,2,FALSE),VLOOKUP($A62,PRIORVALUES!$A$3:$U$245,14,FALSE)),"")</f>
        <v/>
      </c>
      <c r="BC62" s="118" t="str">
        <f>IFERROR(VLOOKUP(DATASHEET!DP60,lookup,2,FALSE),"")</f>
        <v/>
      </c>
      <c r="BD62" s="122" t="str">
        <f>IFERROR(IFERROR(VLOOKUP(DATASHEET!AN60,lookup,2,FALSE),VLOOKUP($A62,PRIORVALUES!$A$3:$U$245,7,FALSE)),"")</f>
        <v/>
      </c>
      <c r="BE62" s="120" t="str">
        <f>IFERROR(IFERROR(VLOOKUP(DATASHEET!AV60,lookup,2,FALSE),VLOOKUP($A62,PRIORVALUES!$A$3:$U$245,16,FALSE)),"")</f>
        <v/>
      </c>
      <c r="BF62" s="586">
        <f>IFERROR(IFERROR(VLOOKUP(DATASHEET!CF60,lookup,2,FALSE),VLOOKUP($A62,PRIORVALUES!$A$3:$U$245,11,FALSE)),"")</f>
        <v>0</v>
      </c>
      <c r="BG62" s="104" t="str">
        <f>IFERROR(VLOOKUP(DATASHEET!BD60,lookup,2,FALSE),"")</f>
        <v/>
      </c>
      <c r="BH62" s="99" t="str">
        <f>IFERROR(IFERROR(VLOOKUP(DATASHEET!BP60,lookup,2,FALSE),VLOOKUP($A62,PRIORVALUES!$A$3:$U$245,9,FALSE)),"")</f>
        <v/>
      </c>
      <c r="BI62" s="99" t="str">
        <f>IFERROR(IFERROR(VLOOKUP(DATASHEET!DL60,lookup,2,FALSE),VLOOKUP($A62,PRIORVALUES!$A$3:$U$245,15,FALSE)),"")</f>
        <v/>
      </c>
      <c r="BJ62" s="108" t="str">
        <f t="shared" si="27"/>
        <v/>
      </c>
      <c r="BK62" s="108" t="str">
        <f t="shared" si="28"/>
        <v/>
      </c>
      <c r="BL62" s="125" t="str">
        <f t="shared" si="29"/>
        <v/>
      </c>
      <c r="BM62" s="205"/>
    </row>
    <row r="63" spans="1:65" ht="27.75" customHeight="1" x14ac:dyDescent="0.25">
      <c r="A63" s="246" t="str">
        <f>DATASHEET!B61</f>
        <v>GARNICA-URUCHURTU, Frida</v>
      </c>
      <c r="B63" s="113" t="str">
        <f>DATASHEET!C61</f>
        <v>11SK</v>
      </c>
      <c r="C63" s="113" t="str">
        <f>DATASHEET!D61</f>
        <v>F</v>
      </c>
      <c r="D63" s="113" t="str">
        <f>DATASHEET!J61</f>
        <v>N</v>
      </c>
      <c r="E63" s="113" t="str">
        <f>DATASHEET!E61</f>
        <v>N</v>
      </c>
      <c r="F63" s="113" t="str">
        <f>DATASHEET!F61</f>
        <v>White Other</v>
      </c>
      <c r="G63" s="113" t="str">
        <f>DATASHEET!H61</f>
        <v>N</v>
      </c>
      <c r="H63" s="113" t="str">
        <f>DATASHEET!I61</f>
        <v>N</v>
      </c>
      <c r="I63" s="113" t="str">
        <f>DATASHEET!M61</f>
        <v>H</v>
      </c>
      <c r="J63" s="114" t="str">
        <f>DATASHEET!L61</f>
        <v>6-7</v>
      </c>
      <c r="K63" s="419">
        <f>IFERROR(PROGRESS!O75,"")</f>
        <v>65.541015999999999</v>
      </c>
      <c r="L63" s="235">
        <f t="shared" si="1"/>
        <v>7</v>
      </c>
      <c r="M63" s="152">
        <f t="shared" si="2"/>
        <v>-5.8541015999999999</v>
      </c>
      <c r="N63" s="237"/>
      <c r="O63" s="417">
        <f t="shared" si="3"/>
        <v>13.1082032</v>
      </c>
      <c r="P63" s="248" t="str">
        <f t="shared" si="4"/>
        <v/>
      </c>
      <c r="Q63" s="249" t="str">
        <f t="shared" si="5"/>
        <v/>
      </c>
      <c r="R63" s="417">
        <f t="shared" si="6"/>
        <v>13.1082032</v>
      </c>
      <c r="S63" s="248" t="str">
        <f t="shared" si="7"/>
        <v/>
      </c>
      <c r="T63" s="250" t="str">
        <f t="shared" si="8"/>
        <v/>
      </c>
      <c r="U63" s="247">
        <f t="shared" si="9"/>
        <v>19.662304800000001</v>
      </c>
      <c r="V63" s="248">
        <f t="shared" si="10"/>
        <v>7</v>
      </c>
      <c r="W63" s="251">
        <f t="shared" si="11"/>
        <v>-4.220768266666667</v>
      </c>
      <c r="X63" s="252">
        <f t="shared" si="12"/>
        <v>2</v>
      </c>
      <c r="Y63" s="247">
        <f t="shared" si="13"/>
        <v>19.662304800000001</v>
      </c>
      <c r="Z63" s="248">
        <f t="shared" si="14"/>
        <v>0</v>
      </c>
      <c r="AA63" s="251">
        <f t="shared" si="15"/>
        <v>-6.5541016000000001</v>
      </c>
      <c r="AB63" s="252">
        <f t="shared" si="16"/>
        <v>3</v>
      </c>
      <c r="AC63" s="244"/>
      <c r="AD63" s="102" t="str">
        <f>IFERROR(VLOOKUP(DATASHEET!CN61,lookup,2,FALSE)*2,"")</f>
        <v/>
      </c>
      <c r="AE63" s="126" t="str">
        <f>IFERROR(LARGE((PROGRESS!BC75,PROGRESS!BH75),1)*2,"")</f>
        <v/>
      </c>
      <c r="AF63" s="253">
        <f t="shared" si="17"/>
        <v>7</v>
      </c>
      <c r="AG63" s="127" t="str">
        <f t="shared" si="18"/>
        <v/>
      </c>
      <c r="AH63" s="254" t="str">
        <f t="shared" si="19"/>
        <v/>
      </c>
      <c r="AI63" s="255" t="str">
        <f t="shared" si="20"/>
        <v/>
      </c>
      <c r="AJ63" s="128" t="str">
        <f t="shared" si="21"/>
        <v/>
      </c>
      <c r="AK63" s="256" t="str">
        <f t="shared" si="22"/>
        <v/>
      </c>
      <c r="AL63" s="245"/>
      <c r="AM63" s="89" t="str">
        <f>IFERROR(VLOOKUP(DATASHEET!AJ61,lookup,2,FALSE),"")</f>
        <v/>
      </c>
      <c r="AN63" s="90" t="str">
        <f>IFERROR(VLOOKUP(DATASHEET!AR61,lookup,2,FALSE),"")</f>
        <v/>
      </c>
      <c r="AO63" s="106" t="str">
        <f>IFERROR(VLOOKUP(DATASHEET!DH61,lookup,2,FALSE),"")</f>
        <v/>
      </c>
      <c r="AP63" s="106" t="str">
        <f>IFERROR(VLOOKUP(DATASHEET!DT61,lookup,2,FALSE),"")</f>
        <v/>
      </c>
      <c r="AQ63" s="106" t="str">
        <f t="shared" si="23"/>
        <v/>
      </c>
      <c r="AR63" s="91" t="str">
        <f>IFERROR(IFERROR(VLOOKUP(DATASHEET!AZ61,lookup,2,FALSE),VLOOKUP($A63,PRIORVALUES!$A$3:$U$245,8,FALSE)),"")</f>
        <v/>
      </c>
      <c r="AS63" s="100" t="str">
        <f>IFERROR(VLOOKUP(DATASHEET!BX61,lookup,2,FALSE),"")</f>
        <v/>
      </c>
      <c r="AT63" s="257" t="str">
        <f>IFERROR(VLOOKUP(DATASHEET!DX61,lookup,2,FALSE),"")</f>
        <v/>
      </c>
      <c r="AU63" s="92" t="str">
        <f>IFERROR(IFERROR(VLOOKUP(DATASHEET!CB61,lookup,2,FALSE),VLOOKUP($A63,PRIORVALUES!$A$3:$U$245,10,FALSE)),"")</f>
        <v/>
      </c>
      <c r="AV63" s="92">
        <f>IFERROR(IFERROR(VLOOKUP(DATASHEET!CJ61,lookup,2,FALSE),VLOOKUP($A63,PRIORVALUES!$A$3:$U$245,12,FALSE)),"")</f>
        <v>7</v>
      </c>
      <c r="AW63" s="93"/>
      <c r="AX63" s="96" t="str">
        <f>IFERROR(IFERROR(VLOOKUP(DATASHEET!AF61,lookup,2,FALSE),VLOOKUP($A63,PRIORVALUES!$A$3:$U$245,5,FALSE)),"")</f>
        <v/>
      </c>
      <c r="AY63" s="97" t="str">
        <f>IFERROR(IFERROR(VLOOKUP(DATASHEET!CV61,lookup,2,FALSE),VLOOKUP($A63,PRIORVALUES!$A$3:$U$245,6,FALSE)),"")</f>
        <v/>
      </c>
      <c r="AZ63" s="104" t="str">
        <f>IFERROR(SMALL((PROGRESS!BC75,PROGRESS!BH75),1),"")</f>
        <v/>
      </c>
      <c r="BA63" s="104" t="str">
        <f>IFERROR(IFERROR(VLOOKUP(DATASHEET!CR61,lookup,2,FALSE),VLOOKUP($A63,PRIORVALUES!$A$3:$U$245,13,FALSE)),"")</f>
        <v/>
      </c>
      <c r="BB63" s="104" t="str">
        <f>IFERROR(IFERROR(VLOOKUP(DATASHEET!DD61,lookup,2,FALSE),VLOOKUP($A63,PRIORVALUES!$A$3:$U$245,14,FALSE)),"")</f>
        <v/>
      </c>
      <c r="BC63" s="118" t="str">
        <f>IFERROR(VLOOKUP(DATASHEET!DP61,lookup,2,FALSE),"")</f>
        <v/>
      </c>
      <c r="BD63" s="122" t="str">
        <f>IFERROR(IFERROR(VLOOKUP(DATASHEET!AN61,lookup,2,FALSE),VLOOKUP($A63,PRIORVALUES!$A$3:$U$245,7,FALSE)),"")</f>
        <v/>
      </c>
      <c r="BE63" s="120" t="str">
        <f>IFERROR(IFERROR(VLOOKUP(DATASHEET!AV61,lookup,2,FALSE),VLOOKUP($A63,PRIORVALUES!$A$3:$U$245,16,FALSE)),"")</f>
        <v/>
      </c>
      <c r="BF63" s="586" t="str">
        <f>IFERROR(IFERROR(VLOOKUP(DATASHEET!CF61,lookup,2,FALSE),VLOOKUP($A63,PRIORVALUES!$A$3:$U$245,11,FALSE)),"")</f>
        <v/>
      </c>
      <c r="BG63" s="104" t="str">
        <f>IFERROR(VLOOKUP(DATASHEET!BD61,lookup,2,FALSE),"")</f>
        <v/>
      </c>
      <c r="BH63" s="99" t="str">
        <f>IFERROR(IFERROR(VLOOKUP(DATASHEET!BP61,lookup,2,FALSE),VLOOKUP($A63,PRIORVALUES!$A$3:$U$245,9,FALSE)),"")</f>
        <v/>
      </c>
      <c r="BI63" s="99" t="str">
        <f>IFERROR(IFERROR(VLOOKUP(DATASHEET!DL61,lookup,2,FALSE),VLOOKUP($A63,PRIORVALUES!$A$3:$U$245,15,FALSE)),"")</f>
        <v/>
      </c>
      <c r="BJ63" s="108" t="str">
        <f t="shared" si="27"/>
        <v/>
      </c>
      <c r="BK63" s="108" t="str">
        <f t="shared" si="28"/>
        <v/>
      </c>
      <c r="BL63" s="125" t="str">
        <f t="shared" si="29"/>
        <v/>
      </c>
      <c r="BM63" s="205"/>
    </row>
    <row r="64" spans="1:65" ht="27.75" customHeight="1" x14ac:dyDescent="0.25">
      <c r="A64" s="246" t="str">
        <f>DATASHEET!B62</f>
        <v>GECI, Oliver</v>
      </c>
      <c r="B64" s="113" t="str">
        <f>DATASHEET!C62</f>
        <v>11WE</v>
      </c>
      <c r="C64" s="113" t="str">
        <f>DATASHEET!D62</f>
        <v>M</v>
      </c>
      <c r="D64" s="113" t="str">
        <f>DATASHEET!J62</f>
        <v>N</v>
      </c>
      <c r="E64" s="113" t="str">
        <f>DATASHEET!E62</f>
        <v>Y</v>
      </c>
      <c r="F64" s="113" t="str">
        <f>DATASHEET!F62</f>
        <v>White - British</v>
      </c>
      <c r="G64" s="113" t="str">
        <f>DATASHEET!H62</f>
        <v>Y</v>
      </c>
      <c r="H64" s="113" t="str">
        <f>DATASHEET!I62</f>
        <v>N</v>
      </c>
      <c r="I64" s="113" t="str">
        <f>DATASHEET!M62</f>
        <v>M</v>
      </c>
      <c r="J64" s="114" t="str">
        <f>DATASHEET!L62</f>
        <v>6-7</v>
      </c>
      <c r="K64" s="419">
        <f>IFERROR(PROGRESS!O76,"")</f>
        <v>50.927548999999999</v>
      </c>
      <c r="L64" s="235">
        <f t="shared" si="1"/>
        <v>5</v>
      </c>
      <c r="M64" s="152">
        <f t="shared" si="2"/>
        <v>-4.5927549000000001</v>
      </c>
      <c r="N64" s="237"/>
      <c r="O64" s="417">
        <f t="shared" si="3"/>
        <v>10.1855098</v>
      </c>
      <c r="P64" s="248" t="str">
        <f t="shared" si="4"/>
        <v/>
      </c>
      <c r="Q64" s="249" t="str">
        <f t="shared" si="5"/>
        <v/>
      </c>
      <c r="R64" s="417">
        <f t="shared" si="6"/>
        <v>10.1855098</v>
      </c>
      <c r="S64" s="248" t="str">
        <f t="shared" si="7"/>
        <v/>
      </c>
      <c r="T64" s="250" t="str">
        <f t="shared" si="8"/>
        <v/>
      </c>
      <c r="U64" s="247">
        <f t="shared" si="9"/>
        <v>15.278264700000001</v>
      </c>
      <c r="V64" s="248">
        <f t="shared" si="10"/>
        <v>0</v>
      </c>
      <c r="W64" s="251">
        <f t="shared" si="11"/>
        <v>-5.0927549000000001</v>
      </c>
      <c r="X64" s="252">
        <f t="shared" si="12"/>
        <v>3</v>
      </c>
      <c r="Y64" s="247">
        <f t="shared" si="13"/>
        <v>15.278264700000001</v>
      </c>
      <c r="Z64" s="248">
        <f t="shared" si="14"/>
        <v>5</v>
      </c>
      <c r="AA64" s="251">
        <f t="shared" si="15"/>
        <v>-3.4260882333333336</v>
      </c>
      <c r="AB64" s="252">
        <f t="shared" si="16"/>
        <v>2</v>
      </c>
      <c r="AC64" s="244"/>
      <c r="AD64" s="102" t="str">
        <f>IFERROR(VLOOKUP(DATASHEET!CN62,lookup,2,FALSE)*2,"")</f>
        <v/>
      </c>
      <c r="AE64" s="126" t="str">
        <f>IFERROR(LARGE((PROGRESS!BC76,PROGRESS!BH76),1)*2,"")</f>
        <v/>
      </c>
      <c r="AF64" s="253" t="str">
        <f t="shared" si="17"/>
        <v/>
      </c>
      <c r="AG64" s="127" t="str">
        <f t="shared" si="18"/>
        <v/>
      </c>
      <c r="AH64" s="254" t="str">
        <f t="shared" si="19"/>
        <v/>
      </c>
      <c r="AI64" s="255">
        <f t="shared" si="20"/>
        <v>5</v>
      </c>
      <c r="AJ64" s="128" t="str">
        <f t="shared" si="21"/>
        <v/>
      </c>
      <c r="AK64" s="256" t="str">
        <f t="shared" si="22"/>
        <v/>
      </c>
      <c r="AL64" s="245"/>
      <c r="AM64" s="89" t="str">
        <f>IFERROR(VLOOKUP(DATASHEET!AJ62,lookup,2,FALSE),"")</f>
        <v/>
      </c>
      <c r="AN64" s="90" t="str">
        <f>IFERROR(VLOOKUP(DATASHEET!AR62,lookup,2,FALSE),"")</f>
        <v/>
      </c>
      <c r="AO64" s="106" t="str">
        <f>IFERROR(VLOOKUP(DATASHEET!DH62,lookup,2,FALSE),"")</f>
        <v/>
      </c>
      <c r="AP64" s="106" t="str">
        <f>IFERROR(VLOOKUP(DATASHEET!DT62,lookup,2,FALSE),"")</f>
        <v/>
      </c>
      <c r="AQ64" s="106" t="str">
        <f t="shared" si="23"/>
        <v/>
      </c>
      <c r="AR64" s="91" t="str">
        <f>IFERROR(IFERROR(VLOOKUP(DATASHEET!AZ62,lookup,2,FALSE),VLOOKUP($A64,PRIORVALUES!$A$3:$U$245,8,FALSE)),"")</f>
        <v/>
      </c>
      <c r="AS64" s="100" t="str">
        <f>IFERROR(VLOOKUP(DATASHEET!BX62,lookup,2,FALSE),"")</f>
        <v/>
      </c>
      <c r="AT64" s="257" t="str">
        <f>IFERROR(VLOOKUP(DATASHEET!DX62,lookup,2,FALSE),"")</f>
        <v/>
      </c>
      <c r="AU64" s="92" t="str">
        <f>IFERROR(IFERROR(VLOOKUP(DATASHEET!CB62,lookup,2,FALSE),VLOOKUP($A64,PRIORVALUES!$A$3:$U$245,10,FALSE)),"")</f>
        <v/>
      </c>
      <c r="AV64" s="92" t="str">
        <f>IFERROR(IFERROR(VLOOKUP(DATASHEET!CJ62,lookup,2,FALSE),VLOOKUP($A64,PRIORVALUES!$A$3:$U$245,12,FALSE)),"")</f>
        <v/>
      </c>
      <c r="AW64" s="93"/>
      <c r="AX64" s="96" t="str">
        <f>IFERROR(IFERROR(VLOOKUP(DATASHEET!AF62,lookup,2,FALSE),VLOOKUP($A64,PRIORVALUES!$A$3:$U$245,5,FALSE)),"")</f>
        <v/>
      </c>
      <c r="AY64" s="97" t="str">
        <f>IFERROR(IFERROR(VLOOKUP(DATASHEET!CV62,lookup,2,FALSE),VLOOKUP($A64,PRIORVALUES!$A$3:$U$245,6,FALSE)),"")</f>
        <v/>
      </c>
      <c r="AZ64" s="104" t="str">
        <f>IFERROR(SMALL((PROGRESS!BC76,PROGRESS!BH76),1),"")</f>
        <v/>
      </c>
      <c r="BA64" s="104" t="str">
        <f>IFERROR(IFERROR(VLOOKUP(DATASHEET!CR62,lookup,2,FALSE),VLOOKUP($A64,PRIORVALUES!$A$3:$U$245,13,FALSE)),"")</f>
        <v/>
      </c>
      <c r="BB64" s="104">
        <f>IFERROR(IFERROR(VLOOKUP(DATASHEET!DD62,lookup,2,FALSE),VLOOKUP($A64,PRIORVALUES!$A$3:$U$245,14,FALSE)),"")</f>
        <v>5</v>
      </c>
      <c r="BC64" s="118" t="str">
        <f>IFERROR(VLOOKUP(DATASHEET!DP62,lookup,2,FALSE),"")</f>
        <v/>
      </c>
      <c r="BD64" s="122" t="str">
        <f>IFERROR(IFERROR(VLOOKUP(DATASHEET!AN62,lookup,2,FALSE),VLOOKUP($A64,PRIORVALUES!$A$3:$U$245,7,FALSE)),"")</f>
        <v/>
      </c>
      <c r="BE64" s="120" t="str">
        <f>IFERROR(IFERROR(VLOOKUP(DATASHEET!AV62,lookup,2,FALSE),VLOOKUP($A64,PRIORVALUES!$A$3:$U$245,16,FALSE)),"")</f>
        <v/>
      </c>
      <c r="BF64" s="586" t="str">
        <f>IFERROR(IFERROR(VLOOKUP(DATASHEET!CF62,lookup,2,FALSE),VLOOKUP($A64,PRIORVALUES!$A$3:$U$245,11,FALSE)),"")</f>
        <v/>
      </c>
      <c r="BG64" s="104" t="str">
        <f>IFERROR(VLOOKUP(DATASHEET!BD62,lookup,2,FALSE),"")</f>
        <v/>
      </c>
      <c r="BH64" s="99" t="str">
        <f>IFERROR(IFERROR(VLOOKUP(DATASHEET!BP62,lookup,2,FALSE),VLOOKUP($A64,PRIORVALUES!$A$3:$U$245,9,FALSE)),"")</f>
        <v/>
      </c>
      <c r="BI64" s="99" t="str">
        <f>IFERROR(IFERROR(VLOOKUP(DATASHEET!DL62,lookup,2,FALSE),VLOOKUP($A64,PRIORVALUES!$A$3:$U$245,15,FALSE)),"")</f>
        <v/>
      </c>
      <c r="BJ64" s="108" t="str">
        <f t="shared" si="27"/>
        <v/>
      </c>
      <c r="BK64" s="108" t="str">
        <f t="shared" si="28"/>
        <v/>
      </c>
      <c r="BL64" s="125" t="str">
        <f t="shared" si="29"/>
        <v/>
      </c>
      <c r="BM64" s="205"/>
    </row>
    <row r="65" spans="1:65" ht="27.75" customHeight="1" x14ac:dyDescent="0.25">
      <c r="A65" s="246" t="str">
        <f>DATASHEET!B63</f>
        <v>GORE, Joseph</v>
      </c>
      <c r="B65" s="113" t="str">
        <f>DATASHEET!C63</f>
        <v>11WE</v>
      </c>
      <c r="C65" s="113" t="str">
        <f>DATASHEET!D63</f>
        <v>M</v>
      </c>
      <c r="D65" s="113" t="str">
        <f>DATASHEET!J63</f>
        <v>N</v>
      </c>
      <c r="E65" s="113" t="str">
        <f>DATASHEET!E63</f>
        <v>N</v>
      </c>
      <c r="F65" s="113" t="str">
        <f>DATASHEET!F63</f>
        <v>White - British</v>
      </c>
      <c r="G65" s="113" t="str">
        <f>DATASHEET!H63</f>
        <v>N</v>
      </c>
      <c r="H65" s="113" t="str">
        <f>DATASHEET!I63</f>
        <v>N</v>
      </c>
      <c r="I65" s="113" t="str">
        <f>DATASHEET!M63</f>
        <v>H</v>
      </c>
      <c r="J65" s="114" t="str">
        <f>DATASHEET!L63</f>
        <v>6-7</v>
      </c>
      <c r="K65" s="419">
        <f>IFERROR(PROGRESS!O77,"")</f>
        <v>64.375</v>
      </c>
      <c r="L65" s="235">
        <f t="shared" si="1"/>
        <v>7</v>
      </c>
      <c r="M65" s="152">
        <f t="shared" si="2"/>
        <v>-5.7374999999999998</v>
      </c>
      <c r="N65" s="237"/>
      <c r="O65" s="417">
        <f t="shared" si="3"/>
        <v>12.875</v>
      </c>
      <c r="P65" s="248" t="str">
        <f t="shared" si="4"/>
        <v/>
      </c>
      <c r="Q65" s="249" t="str">
        <f t="shared" si="5"/>
        <v/>
      </c>
      <c r="R65" s="417">
        <f t="shared" si="6"/>
        <v>12.875</v>
      </c>
      <c r="S65" s="248" t="str">
        <f t="shared" si="7"/>
        <v/>
      </c>
      <c r="T65" s="250" t="str">
        <f t="shared" si="8"/>
        <v/>
      </c>
      <c r="U65" s="247">
        <f t="shared" si="9"/>
        <v>19.3125</v>
      </c>
      <c r="V65" s="248">
        <f t="shared" si="10"/>
        <v>7</v>
      </c>
      <c r="W65" s="251">
        <f t="shared" si="11"/>
        <v>-4.104166666666667</v>
      </c>
      <c r="X65" s="252">
        <f t="shared" si="12"/>
        <v>2</v>
      </c>
      <c r="Y65" s="247">
        <f t="shared" si="13"/>
        <v>19.3125</v>
      </c>
      <c r="Z65" s="248">
        <f t="shared" si="14"/>
        <v>0</v>
      </c>
      <c r="AA65" s="251">
        <f t="shared" si="15"/>
        <v>-6.4375</v>
      </c>
      <c r="AB65" s="252">
        <f t="shared" si="16"/>
        <v>3</v>
      </c>
      <c r="AC65" s="244"/>
      <c r="AD65" s="102" t="str">
        <f>IFERROR(VLOOKUP(DATASHEET!CN63,lookup,2,FALSE)*2,"")</f>
        <v/>
      </c>
      <c r="AE65" s="126" t="str">
        <f>IFERROR(LARGE((PROGRESS!BC77,PROGRESS!BH77),1)*2,"")</f>
        <v/>
      </c>
      <c r="AF65" s="253">
        <f t="shared" si="17"/>
        <v>7</v>
      </c>
      <c r="AG65" s="127" t="str">
        <f t="shared" si="18"/>
        <v/>
      </c>
      <c r="AH65" s="254" t="str">
        <f t="shared" si="19"/>
        <v/>
      </c>
      <c r="AI65" s="255" t="str">
        <f t="shared" si="20"/>
        <v/>
      </c>
      <c r="AJ65" s="128" t="str">
        <f t="shared" si="21"/>
        <v/>
      </c>
      <c r="AK65" s="256" t="str">
        <f t="shared" si="22"/>
        <v/>
      </c>
      <c r="AL65" s="245"/>
      <c r="AM65" s="89" t="str">
        <f>IFERROR(VLOOKUP(DATASHEET!AJ63,lookup,2,FALSE),"")</f>
        <v/>
      </c>
      <c r="AN65" s="90" t="str">
        <f>IFERROR(VLOOKUP(DATASHEET!AR63,lookup,2,FALSE),"")</f>
        <v/>
      </c>
      <c r="AO65" s="106" t="str">
        <f>IFERROR(VLOOKUP(DATASHEET!DH63,lookup,2,FALSE),"")</f>
        <v/>
      </c>
      <c r="AP65" s="106" t="str">
        <f>IFERROR(VLOOKUP(DATASHEET!DT63,lookup,2,FALSE),"")</f>
        <v/>
      </c>
      <c r="AQ65" s="106" t="str">
        <f t="shared" si="23"/>
        <v/>
      </c>
      <c r="AR65" s="91" t="str">
        <f>IFERROR(IFERROR(VLOOKUP(DATASHEET!AZ63,lookup,2,FALSE),VLOOKUP($A65,PRIORVALUES!$A$3:$U$245,8,FALSE)),"")</f>
        <v/>
      </c>
      <c r="AS65" s="100" t="str">
        <f>IFERROR(VLOOKUP(DATASHEET!BX63,lookup,2,FALSE),"")</f>
        <v/>
      </c>
      <c r="AT65" s="257" t="str">
        <f>IFERROR(VLOOKUP(DATASHEET!DX63,lookup,2,FALSE),"")</f>
        <v/>
      </c>
      <c r="AU65" s="92">
        <f>IFERROR(IFERROR(VLOOKUP(DATASHEET!CB63,lookup,2,FALSE),VLOOKUP($A65,PRIORVALUES!$A$3:$U$245,10,FALSE)),"")</f>
        <v>7</v>
      </c>
      <c r="AV65" s="92" t="str">
        <f>IFERROR(IFERROR(VLOOKUP(DATASHEET!CJ63,lookup,2,FALSE),VLOOKUP($A65,PRIORVALUES!$A$3:$U$245,12,FALSE)),"")</f>
        <v/>
      </c>
      <c r="AW65" s="93"/>
      <c r="AX65" s="96" t="str">
        <f>IFERROR(IFERROR(VLOOKUP(DATASHEET!AF63,lookup,2,FALSE),VLOOKUP($A65,PRIORVALUES!$A$3:$U$245,5,FALSE)),"")</f>
        <v/>
      </c>
      <c r="AY65" s="97" t="str">
        <f>IFERROR(IFERROR(VLOOKUP(DATASHEET!CV63,lookup,2,FALSE),VLOOKUP($A65,PRIORVALUES!$A$3:$U$245,6,FALSE)),"")</f>
        <v/>
      </c>
      <c r="AZ65" s="104" t="str">
        <f>IFERROR(SMALL((PROGRESS!BC77,PROGRESS!BH77),1),"")</f>
        <v/>
      </c>
      <c r="BA65" s="104" t="str">
        <f>IFERROR(IFERROR(VLOOKUP(DATASHEET!CR63,lookup,2,FALSE),VLOOKUP($A65,PRIORVALUES!$A$3:$U$245,13,FALSE)),"")</f>
        <v/>
      </c>
      <c r="BB65" s="104" t="str">
        <f>IFERROR(IFERROR(VLOOKUP(DATASHEET!DD63,lookup,2,FALSE),VLOOKUP($A65,PRIORVALUES!$A$3:$U$245,14,FALSE)),"")</f>
        <v/>
      </c>
      <c r="BC65" s="118" t="str">
        <f>IFERROR(VLOOKUP(DATASHEET!DP63,lookup,2,FALSE),"")</f>
        <v/>
      </c>
      <c r="BD65" s="122" t="str">
        <f>IFERROR(IFERROR(VLOOKUP(DATASHEET!AN63,lookup,2,FALSE),VLOOKUP($A65,PRIORVALUES!$A$3:$U$245,7,FALSE)),"")</f>
        <v/>
      </c>
      <c r="BE65" s="120" t="str">
        <f>IFERROR(IFERROR(VLOOKUP(DATASHEET!AV63,lookup,2,FALSE),VLOOKUP($A65,PRIORVALUES!$A$3:$U$245,16,FALSE)),"")</f>
        <v/>
      </c>
      <c r="BF65" s="586" t="str">
        <f>IFERROR(IFERROR(VLOOKUP(DATASHEET!CF63,lookup,2,FALSE),VLOOKUP($A65,PRIORVALUES!$A$3:$U$245,11,FALSE)),"")</f>
        <v/>
      </c>
      <c r="BG65" s="104" t="str">
        <f>IFERROR(VLOOKUP(DATASHEET!BD63,lookup,2,FALSE),"")</f>
        <v/>
      </c>
      <c r="BH65" s="99" t="str">
        <f>IFERROR(IFERROR(VLOOKUP(DATASHEET!BP63,lookup,2,FALSE),VLOOKUP($A65,PRIORVALUES!$A$3:$U$245,9,FALSE)),"")</f>
        <v/>
      </c>
      <c r="BI65" s="99" t="str">
        <f>IFERROR(IFERROR(VLOOKUP(DATASHEET!DL63,lookup,2,FALSE),VLOOKUP($A65,PRIORVALUES!$A$3:$U$245,15,FALSE)),"")</f>
        <v/>
      </c>
      <c r="BJ65" s="108" t="str">
        <f t="shared" si="27"/>
        <v/>
      </c>
      <c r="BK65" s="108" t="str">
        <f t="shared" si="28"/>
        <v/>
      </c>
      <c r="BL65" s="125" t="str">
        <f t="shared" si="29"/>
        <v/>
      </c>
      <c r="BM65" s="205"/>
    </row>
    <row r="66" spans="1:65" ht="27.75" customHeight="1" x14ac:dyDescent="0.25">
      <c r="A66" s="246" t="str">
        <f>DATASHEET!B64</f>
        <v>GRANT, Kobe</v>
      </c>
      <c r="B66" s="113" t="str">
        <f>DATASHEET!C64</f>
        <v>11SK</v>
      </c>
      <c r="C66" s="113" t="str">
        <f>DATASHEET!D64</f>
        <v>M</v>
      </c>
      <c r="D66" s="113" t="str">
        <f>DATASHEET!J64</f>
        <v>N</v>
      </c>
      <c r="E66" s="113" t="str">
        <f>DATASHEET!E64</f>
        <v>N</v>
      </c>
      <c r="F66" s="113" t="str">
        <f>DATASHEET!F64</f>
        <v>Black Caribbean</v>
      </c>
      <c r="G66" s="113" t="str">
        <f>DATASHEET!H64</f>
        <v>N</v>
      </c>
      <c r="H66" s="113" t="str">
        <f>DATASHEET!I64</f>
        <v>N</v>
      </c>
      <c r="I66" s="113" t="str">
        <f>DATASHEET!M64</f>
        <v>L</v>
      </c>
      <c r="J66" s="114" t="str">
        <f>DATASHEET!L64</f>
        <v>2-3</v>
      </c>
      <c r="K66" s="419">
        <f>IFERROR(PROGRESS!O78,"")</f>
        <v>25.671512</v>
      </c>
      <c r="L66" s="235">
        <f t="shared" si="1"/>
        <v>2</v>
      </c>
      <c r="M66" s="152">
        <f t="shared" si="2"/>
        <v>-2.3671511999999999</v>
      </c>
      <c r="N66" s="237"/>
      <c r="O66" s="417">
        <f t="shared" si="3"/>
        <v>5.1343024000000002</v>
      </c>
      <c r="P66" s="248" t="str">
        <f t="shared" si="4"/>
        <v/>
      </c>
      <c r="Q66" s="249" t="str">
        <f t="shared" si="5"/>
        <v/>
      </c>
      <c r="R66" s="417">
        <f t="shared" si="6"/>
        <v>5.1343024000000002</v>
      </c>
      <c r="S66" s="248" t="str">
        <f t="shared" si="7"/>
        <v/>
      </c>
      <c r="T66" s="250" t="str">
        <f t="shared" si="8"/>
        <v/>
      </c>
      <c r="U66" s="247">
        <f t="shared" si="9"/>
        <v>7.7014536000000007</v>
      </c>
      <c r="V66" s="248">
        <f t="shared" si="10"/>
        <v>0</v>
      </c>
      <c r="W66" s="251">
        <f t="shared" si="11"/>
        <v>-2.5671512000000001</v>
      </c>
      <c r="X66" s="252">
        <f t="shared" si="12"/>
        <v>3</v>
      </c>
      <c r="Y66" s="247">
        <f t="shared" si="13"/>
        <v>7.7014536000000007</v>
      </c>
      <c r="Z66" s="248">
        <f t="shared" si="14"/>
        <v>2</v>
      </c>
      <c r="AA66" s="251">
        <f t="shared" si="15"/>
        <v>-1.9004845333333336</v>
      </c>
      <c r="AB66" s="252">
        <f t="shared" si="16"/>
        <v>2</v>
      </c>
      <c r="AC66" s="244"/>
      <c r="AD66" s="102" t="str">
        <f>IFERROR(VLOOKUP(DATASHEET!CN64,lookup,2,FALSE)*2,"")</f>
        <v/>
      </c>
      <c r="AE66" s="126" t="str">
        <f>IFERROR(LARGE((PROGRESS!BC78,PROGRESS!BH78),1)*2,"")</f>
        <v/>
      </c>
      <c r="AF66" s="253" t="str">
        <f t="shared" si="17"/>
        <v/>
      </c>
      <c r="AG66" s="127" t="str">
        <f t="shared" si="18"/>
        <v/>
      </c>
      <c r="AH66" s="254" t="str">
        <f t="shared" si="19"/>
        <v/>
      </c>
      <c r="AI66" s="255">
        <f t="shared" si="20"/>
        <v>2</v>
      </c>
      <c r="AJ66" s="128" t="str">
        <f t="shared" si="21"/>
        <v/>
      </c>
      <c r="AK66" s="256" t="str">
        <f t="shared" si="22"/>
        <v/>
      </c>
      <c r="AL66" s="245"/>
      <c r="AM66" s="89" t="str">
        <f>IFERROR(VLOOKUP(DATASHEET!AJ64,lookup,2,FALSE),"")</f>
        <v/>
      </c>
      <c r="AN66" s="90" t="str">
        <f>IFERROR(VLOOKUP(DATASHEET!AR64,lookup,2,FALSE),"")</f>
        <v/>
      </c>
      <c r="AO66" s="106" t="str">
        <f>IFERROR(VLOOKUP(DATASHEET!DH64,lookup,2,FALSE),"")</f>
        <v/>
      </c>
      <c r="AP66" s="106" t="str">
        <f>IFERROR(VLOOKUP(DATASHEET!DT64,lookup,2,FALSE),"")</f>
        <v/>
      </c>
      <c r="AQ66" s="106" t="str">
        <f t="shared" si="23"/>
        <v/>
      </c>
      <c r="AR66" s="91" t="str">
        <f>IFERROR(IFERROR(VLOOKUP(DATASHEET!AZ64,lookup,2,FALSE),VLOOKUP($A66,PRIORVALUES!$A$3:$U$245,8,FALSE)),"")</f>
        <v/>
      </c>
      <c r="AS66" s="100" t="str">
        <f>IFERROR(VLOOKUP(DATASHEET!BX64,lookup,2,FALSE),"")</f>
        <v/>
      </c>
      <c r="AT66" s="257" t="str">
        <f>IFERROR(VLOOKUP(DATASHEET!DX64,lookup,2,FALSE),"")</f>
        <v/>
      </c>
      <c r="AU66" s="92" t="str">
        <f>IFERROR(IFERROR(VLOOKUP(DATASHEET!CB64,lookup,2,FALSE),VLOOKUP($A66,PRIORVALUES!$A$3:$U$245,10,FALSE)),"")</f>
        <v/>
      </c>
      <c r="AV66" s="92" t="str">
        <f>IFERROR(IFERROR(VLOOKUP(DATASHEET!CJ64,lookup,2,FALSE),VLOOKUP($A66,PRIORVALUES!$A$3:$U$245,12,FALSE)),"")</f>
        <v/>
      </c>
      <c r="AW66" s="93"/>
      <c r="AX66" s="96" t="str">
        <f>IFERROR(IFERROR(VLOOKUP(DATASHEET!AF64,lookup,2,FALSE),VLOOKUP($A66,PRIORVALUES!$A$3:$U$245,5,FALSE)),"")</f>
        <v/>
      </c>
      <c r="AY66" s="97" t="str">
        <f>IFERROR(IFERROR(VLOOKUP(DATASHEET!CV64,lookup,2,FALSE),VLOOKUP($A66,PRIORVALUES!$A$3:$U$245,6,FALSE)),"")</f>
        <v/>
      </c>
      <c r="AZ66" s="104" t="str">
        <f>IFERROR(SMALL((PROGRESS!BC78,PROGRESS!BH78),1),"")</f>
        <v/>
      </c>
      <c r="BA66" s="104" t="str">
        <f>IFERROR(IFERROR(VLOOKUP(DATASHEET!CR64,lookup,2,FALSE),VLOOKUP($A66,PRIORVALUES!$A$3:$U$245,13,FALSE)),"")</f>
        <v/>
      </c>
      <c r="BB66" s="104" t="str">
        <f>IFERROR(IFERROR(VLOOKUP(DATASHEET!DD64,lookup,2,FALSE),VLOOKUP($A66,PRIORVALUES!$A$3:$U$245,14,FALSE)),"")</f>
        <v/>
      </c>
      <c r="BC66" s="118" t="str">
        <f>IFERROR(VLOOKUP(DATASHEET!DP64,lookup,2,FALSE),"")</f>
        <v/>
      </c>
      <c r="BD66" s="122">
        <f>IFERROR(IFERROR(VLOOKUP(DATASHEET!AN64,lookup,2,FALSE),VLOOKUP($A66,PRIORVALUES!$A$3:$U$245,7,FALSE)),"")</f>
        <v>2</v>
      </c>
      <c r="BE66" s="120" t="str">
        <f>IFERROR(IFERROR(VLOOKUP(DATASHEET!AV64,lookup,2,FALSE),VLOOKUP($A66,PRIORVALUES!$A$3:$U$245,16,FALSE)),"")</f>
        <v/>
      </c>
      <c r="BF66" s="586" t="str">
        <f>IFERROR(IFERROR(VLOOKUP(DATASHEET!CF64,lookup,2,FALSE),VLOOKUP($A66,PRIORVALUES!$A$3:$U$245,11,FALSE)),"")</f>
        <v/>
      </c>
      <c r="BG66" s="104" t="str">
        <f>IFERROR(VLOOKUP(DATASHEET!BD64,lookup,2,FALSE),"")</f>
        <v/>
      </c>
      <c r="BH66" s="99" t="str">
        <f>IFERROR(IFERROR(VLOOKUP(DATASHEET!BP64,lookup,2,FALSE),VLOOKUP($A66,PRIORVALUES!$A$3:$U$245,9,FALSE)),"")</f>
        <v/>
      </c>
      <c r="BI66" s="99" t="str">
        <f>IFERROR(IFERROR(VLOOKUP(DATASHEET!DL64,lookup,2,FALSE),VLOOKUP($A66,PRIORVALUES!$A$3:$U$245,15,FALSE)),"")</f>
        <v/>
      </c>
      <c r="BJ66" s="108" t="str">
        <f t="shared" si="27"/>
        <v/>
      </c>
      <c r="BK66" s="108" t="str">
        <f t="shared" si="28"/>
        <v/>
      </c>
      <c r="BL66" s="125" t="str">
        <f t="shared" si="29"/>
        <v/>
      </c>
      <c r="BM66" s="205"/>
    </row>
    <row r="67" spans="1:65" ht="27.75" customHeight="1" x14ac:dyDescent="0.25">
      <c r="A67" s="246" t="str">
        <f>DATASHEET!B65</f>
        <v>GRAYSON, Freddie</v>
      </c>
      <c r="B67" s="113" t="str">
        <f>DATASHEET!C65</f>
        <v>11WE</v>
      </c>
      <c r="C67" s="113" t="str">
        <f>DATASHEET!D65</f>
        <v>M</v>
      </c>
      <c r="D67" s="113" t="str">
        <f>DATASHEET!J65</f>
        <v>N</v>
      </c>
      <c r="E67" s="113" t="str">
        <f>DATASHEET!E65</f>
        <v>Y</v>
      </c>
      <c r="F67" s="113" t="str">
        <f>DATASHEET!F65</f>
        <v>White - British</v>
      </c>
      <c r="G67" s="113" t="str">
        <f>DATASHEET!H65</f>
        <v>Y</v>
      </c>
      <c r="H67" s="113" t="str">
        <f>DATASHEET!I65</f>
        <v>N</v>
      </c>
      <c r="I67" s="113" t="str">
        <f>DATASHEET!M65</f>
        <v>H</v>
      </c>
      <c r="J67" s="114" t="str">
        <f>DATASHEET!L65</f>
        <v>8-9</v>
      </c>
      <c r="K67" s="419">
        <f>IFERROR(PROGRESS!O79,"")</f>
        <v>64.375</v>
      </c>
      <c r="L67" s="235">
        <f t="shared" si="1"/>
        <v>5</v>
      </c>
      <c r="M67" s="152">
        <f t="shared" si="2"/>
        <v>-5.9375</v>
      </c>
      <c r="N67" s="237"/>
      <c r="O67" s="417">
        <f t="shared" si="3"/>
        <v>12.875</v>
      </c>
      <c r="P67" s="248" t="str">
        <f t="shared" si="4"/>
        <v/>
      </c>
      <c r="Q67" s="249" t="str">
        <f t="shared" si="5"/>
        <v/>
      </c>
      <c r="R67" s="417">
        <f t="shared" si="6"/>
        <v>12.875</v>
      </c>
      <c r="S67" s="248" t="str">
        <f t="shared" si="7"/>
        <v/>
      </c>
      <c r="T67" s="250" t="str">
        <f t="shared" si="8"/>
        <v/>
      </c>
      <c r="U67" s="247">
        <f t="shared" si="9"/>
        <v>19.3125</v>
      </c>
      <c r="V67" s="248">
        <f t="shared" si="10"/>
        <v>0</v>
      </c>
      <c r="W67" s="251">
        <f t="shared" si="11"/>
        <v>-6.4375</v>
      </c>
      <c r="X67" s="252">
        <f t="shared" si="12"/>
        <v>3</v>
      </c>
      <c r="Y67" s="247">
        <f t="shared" si="13"/>
        <v>19.3125</v>
      </c>
      <c r="Z67" s="248">
        <f t="shared" si="14"/>
        <v>5</v>
      </c>
      <c r="AA67" s="251">
        <f t="shared" si="15"/>
        <v>-4.770833333333333</v>
      </c>
      <c r="AB67" s="252">
        <f t="shared" si="16"/>
        <v>2</v>
      </c>
      <c r="AC67" s="244"/>
      <c r="AD67" s="102" t="str">
        <f>IFERROR(VLOOKUP(DATASHEET!CN65,lookup,2,FALSE)*2,"")</f>
        <v/>
      </c>
      <c r="AE67" s="126" t="str">
        <f>IFERROR(LARGE((PROGRESS!BC79,PROGRESS!BH79),1)*2,"")</f>
        <v/>
      </c>
      <c r="AF67" s="253" t="str">
        <f t="shared" si="17"/>
        <v/>
      </c>
      <c r="AG67" s="127" t="str">
        <f t="shared" si="18"/>
        <v/>
      </c>
      <c r="AH67" s="254" t="str">
        <f t="shared" si="19"/>
        <v/>
      </c>
      <c r="AI67" s="255">
        <f t="shared" si="20"/>
        <v>5</v>
      </c>
      <c r="AJ67" s="128" t="str">
        <f t="shared" si="21"/>
        <v/>
      </c>
      <c r="AK67" s="256" t="str">
        <f t="shared" si="22"/>
        <v/>
      </c>
      <c r="AL67" s="245"/>
      <c r="AM67" s="89" t="str">
        <f>IFERROR(VLOOKUP(DATASHEET!AJ65,lookup,2,FALSE),"")</f>
        <v/>
      </c>
      <c r="AN67" s="90" t="str">
        <f>IFERROR(VLOOKUP(DATASHEET!AR65,lookup,2,FALSE),"")</f>
        <v/>
      </c>
      <c r="AO67" s="106" t="str">
        <f>IFERROR(VLOOKUP(DATASHEET!DH65,lookup,2,FALSE),"")</f>
        <v/>
      </c>
      <c r="AP67" s="106" t="str">
        <f>IFERROR(VLOOKUP(DATASHEET!DT65,lookup,2,FALSE),"")</f>
        <v/>
      </c>
      <c r="AQ67" s="106" t="str">
        <f t="shared" si="23"/>
        <v/>
      </c>
      <c r="AR67" s="91" t="str">
        <f>IFERROR(IFERROR(VLOOKUP(DATASHEET!AZ65,lookup,2,FALSE),VLOOKUP($A67,PRIORVALUES!$A$3:$U$245,8,FALSE)),"")</f>
        <v/>
      </c>
      <c r="AS67" s="100" t="str">
        <f>IFERROR(VLOOKUP(DATASHEET!BX65,lookup,2,FALSE),"")</f>
        <v/>
      </c>
      <c r="AT67" s="257" t="str">
        <f>IFERROR(VLOOKUP(DATASHEET!DX65,lookup,2,FALSE),"")</f>
        <v/>
      </c>
      <c r="AU67" s="92" t="str">
        <f>IFERROR(IFERROR(VLOOKUP(DATASHEET!CB65,lookup,2,FALSE),VLOOKUP($A67,PRIORVALUES!$A$3:$U$245,10,FALSE)),"")</f>
        <v/>
      </c>
      <c r="AV67" s="92" t="str">
        <f>IFERROR(IFERROR(VLOOKUP(DATASHEET!CJ65,lookup,2,FALSE),VLOOKUP($A67,PRIORVALUES!$A$3:$U$245,12,FALSE)),"")</f>
        <v/>
      </c>
      <c r="AW67" s="93"/>
      <c r="AX67" s="96" t="str">
        <f>IFERROR(IFERROR(VLOOKUP(DATASHEET!AF65,lookup,2,FALSE),VLOOKUP($A67,PRIORVALUES!$A$3:$U$245,5,FALSE)),"")</f>
        <v/>
      </c>
      <c r="AY67" s="97">
        <f>IFERROR(IFERROR(VLOOKUP(DATASHEET!CV65,lookup,2,FALSE),VLOOKUP($A67,PRIORVALUES!$A$3:$U$245,6,FALSE)),"")</f>
        <v>5</v>
      </c>
      <c r="AZ67" s="104" t="str">
        <f>IFERROR(SMALL((PROGRESS!BC79,PROGRESS!BH79),1),"")</f>
        <v/>
      </c>
      <c r="BA67" s="104" t="str">
        <f>IFERROR(IFERROR(VLOOKUP(DATASHEET!CR65,lookup,2,FALSE),VLOOKUP($A67,PRIORVALUES!$A$3:$U$245,13,FALSE)),"")</f>
        <v/>
      </c>
      <c r="BB67" s="104" t="str">
        <f>IFERROR(IFERROR(VLOOKUP(DATASHEET!DD65,lookup,2,FALSE),VLOOKUP($A67,PRIORVALUES!$A$3:$U$245,14,FALSE)),"")</f>
        <v/>
      </c>
      <c r="BC67" s="118" t="str">
        <f>IFERROR(VLOOKUP(DATASHEET!DP65,lookup,2,FALSE),"")</f>
        <v/>
      </c>
      <c r="BD67" s="122" t="str">
        <f>IFERROR(IFERROR(VLOOKUP(DATASHEET!AN65,lookup,2,FALSE),VLOOKUP($A67,PRIORVALUES!$A$3:$U$245,7,FALSE)),"")</f>
        <v/>
      </c>
      <c r="BE67" s="120" t="str">
        <f>IFERROR(IFERROR(VLOOKUP(DATASHEET!AV65,lookup,2,FALSE),VLOOKUP($A67,PRIORVALUES!$A$3:$U$245,16,FALSE)),"")</f>
        <v/>
      </c>
      <c r="BF67" s="586" t="str">
        <f>IFERROR(IFERROR(VLOOKUP(DATASHEET!CF65,lookup,2,FALSE),VLOOKUP($A67,PRIORVALUES!$A$3:$U$245,11,FALSE)),"")</f>
        <v/>
      </c>
      <c r="BG67" s="104" t="str">
        <f>IFERROR(VLOOKUP(DATASHEET!BD65,lookup,2,FALSE),"")</f>
        <v/>
      </c>
      <c r="BH67" s="99" t="str">
        <f>IFERROR(IFERROR(VLOOKUP(DATASHEET!BP65,lookup,2,FALSE),VLOOKUP($A67,PRIORVALUES!$A$3:$U$245,9,FALSE)),"")</f>
        <v/>
      </c>
      <c r="BI67" s="99" t="str">
        <f>IFERROR(IFERROR(VLOOKUP(DATASHEET!DL65,lookup,2,FALSE),VLOOKUP($A67,PRIORVALUES!$A$3:$U$245,15,FALSE)),"")</f>
        <v/>
      </c>
      <c r="BJ67" s="108" t="str">
        <f t="shared" si="27"/>
        <v/>
      </c>
      <c r="BK67" s="108" t="str">
        <f t="shared" si="28"/>
        <v/>
      </c>
      <c r="BL67" s="125" t="str">
        <f t="shared" si="29"/>
        <v/>
      </c>
      <c r="BM67" s="205"/>
    </row>
    <row r="68" spans="1:65" ht="27.75" customHeight="1" x14ac:dyDescent="0.25">
      <c r="A68" s="246" t="str">
        <f>DATASHEET!B66</f>
        <v>GREEN, Michael</v>
      </c>
      <c r="B68" s="113" t="str">
        <f>DATASHEET!C66</f>
        <v>11EGQ</v>
      </c>
      <c r="C68" s="113" t="str">
        <f>DATASHEET!D66</f>
        <v>M</v>
      </c>
      <c r="D68" s="113" t="str">
        <f>DATASHEET!J66</f>
        <v>N</v>
      </c>
      <c r="E68" s="113" t="str">
        <f>DATASHEET!E66</f>
        <v>N</v>
      </c>
      <c r="F68" s="113" t="str">
        <f>DATASHEET!F66</f>
        <v>White - British</v>
      </c>
      <c r="G68" s="113" t="str">
        <f>DATASHEET!H66</f>
        <v>N</v>
      </c>
      <c r="H68" s="113" t="str">
        <f>DATASHEET!I66</f>
        <v>N</v>
      </c>
      <c r="I68" s="113" t="str">
        <f>DATASHEET!M66</f>
        <v>M</v>
      </c>
      <c r="J68" s="114" t="str">
        <f>DATASHEET!L66</f>
        <v>5-6</v>
      </c>
      <c r="K68" s="419">
        <f>IFERROR(PROGRESS!O80,"")</f>
        <v>49.024999999999999</v>
      </c>
      <c r="L68" s="235">
        <f t="shared" ref="L68:L131" si="30">IF(IFERROR(SUM(AD68,AE68,AF68,AG68,AH68,AI68,AJ68,AK68),"NO DATA")=0,"",IFERROR(SUM(AD68,AE68,AF68,AG68,AH68,AI68,AJ68,AK68),"NO DATA"))</f>
        <v>6</v>
      </c>
      <c r="M68" s="152">
        <f t="shared" ref="M68:M131" si="31">IFERROR((L68-K68)/10,"")</f>
        <v>-4.3025000000000002</v>
      </c>
      <c r="N68" s="237"/>
      <c r="O68" s="417">
        <f t="shared" ref="O68:O131" si="32">IFERROR(K68/5,"")</f>
        <v>9.8049999999999997</v>
      </c>
      <c r="P68" s="248" t="str">
        <f t="shared" ref="P68:P131" si="33">AD68</f>
        <v/>
      </c>
      <c r="Q68" s="249" t="str">
        <f t="shared" ref="Q68:Q131" si="34">IFERROR((P68-O68)/2,"")</f>
        <v/>
      </c>
      <c r="R68" s="417">
        <f t="shared" ref="R68:R131" si="35">IFERROR(K68/5,"")</f>
        <v>9.8049999999999997</v>
      </c>
      <c r="S68" s="248" t="str">
        <f t="shared" ref="S68:S131" si="36">AE68</f>
        <v/>
      </c>
      <c r="T68" s="250" t="str">
        <f t="shared" ref="T68:T131" si="37">IFERROR((S68-R68)/2,"")</f>
        <v/>
      </c>
      <c r="U68" s="247">
        <f t="shared" ref="U68:U131" si="38">IFERROR(((K68/10)*3),"")</f>
        <v>14.7075</v>
      </c>
      <c r="V68" s="248">
        <f t="shared" ref="V68:V131" si="39">IF(A68=0,"",SUM(AF68:AH68))</f>
        <v>0</v>
      </c>
      <c r="W68" s="251">
        <f t="shared" ref="W68:W131" si="40">IFERROR((V68-U68)/3,"")</f>
        <v>-4.9024999999999999</v>
      </c>
      <c r="X68" s="252">
        <f t="shared" ref="X68:X131" si="41">IF(A68=0,"",COUNTBLANK(AF68:AH68))</f>
        <v>3</v>
      </c>
      <c r="Y68" s="247">
        <f t="shared" ref="Y68:Y131" si="42">IFERROR(((K68/10)*3),"")</f>
        <v>14.7075</v>
      </c>
      <c r="Z68" s="248">
        <f t="shared" ref="Z68:Z131" si="43">IF(A68=0,"",SUM(AI68:AK68))</f>
        <v>6</v>
      </c>
      <c r="AA68" s="251">
        <f t="shared" ref="AA68:AA131" si="44">IFERROR((Z68-Y68)/3,"")</f>
        <v>-2.9024999999999999</v>
      </c>
      <c r="AB68" s="252">
        <f t="shared" ref="AB68:AB131" si="45">IF(A68=0,"",COUNTBLANK(AI68:AK68))</f>
        <v>2</v>
      </c>
      <c r="AC68" s="244"/>
      <c r="AD68" s="102" t="str">
        <f>IFERROR(VLOOKUP(DATASHEET!CN66,lookup,2,FALSE)*2,"")</f>
        <v/>
      </c>
      <c r="AE68" s="126" t="str">
        <f>IFERROR(LARGE((PROGRESS!BC80,PROGRESS!BH80),1)*2,"")</f>
        <v/>
      </c>
      <c r="AF68" s="253" t="str">
        <f t="shared" ref="AF68:AF131" si="46">IFERROR(LARGE($AM68:$AV68,1),"")</f>
        <v/>
      </c>
      <c r="AG68" s="127" t="str">
        <f t="shared" ref="AG68:AG131" si="47">IFERROR(LARGE($AM68:$AV68,2),"")</f>
        <v/>
      </c>
      <c r="AH68" s="254" t="str">
        <f t="shared" ref="AH68:AH131" si="48">IFERROR(LARGE($AM68:$AV68,3),"")</f>
        <v/>
      </c>
      <c r="AI68" s="255">
        <f t="shared" ref="AI68:AI131" si="49">IFERROR(LARGE($AX68:$BL68,1),"")</f>
        <v>6</v>
      </c>
      <c r="AJ68" s="128" t="str">
        <f t="shared" ref="AJ68:AJ131" si="50">IFERROR(LARGE($AX68:$BL68,2),"")</f>
        <v/>
      </c>
      <c r="AK68" s="256" t="str">
        <f t="shared" ref="AK68:AK131" si="51">IFERROR(LARGE($AX68:$BL68,3),"")</f>
        <v/>
      </c>
      <c r="AL68" s="245"/>
      <c r="AM68" s="89" t="str">
        <f>IFERROR(VLOOKUP(DATASHEET!AJ66,lookup,2,FALSE),"")</f>
        <v/>
      </c>
      <c r="AN68" s="90" t="str">
        <f>IFERROR(VLOOKUP(DATASHEET!AR66,lookup,2,FALSE),"")</f>
        <v/>
      </c>
      <c r="AO68" s="106" t="str">
        <f>IFERROR(VLOOKUP(DATASHEET!DH66,lookup,2,FALSE),"")</f>
        <v/>
      </c>
      <c r="AP68" s="106" t="str">
        <f>IFERROR(VLOOKUP(DATASHEET!DT66,lookup,2,FALSE),"")</f>
        <v/>
      </c>
      <c r="AQ68" s="106" t="str">
        <f t="shared" ref="AQ68:AQ131" si="52">IF(ISNUMBER(AN68),"",AP68)</f>
        <v/>
      </c>
      <c r="AR68" s="91" t="str">
        <f>IFERROR(IFERROR(VLOOKUP(DATASHEET!AZ66,lookup,2,FALSE),VLOOKUP($A68,PRIORVALUES!$A$3:$U$245,8,FALSE)),"")</f>
        <v/>
      </c>
      <c r="AS68" s="100" t="str">
        <f>IFERROR(VLOOKUP(DATASHEET!BX66,lookup,2,FALSE),"")</f>
        <v/>
      </c>
      <c r="AT68" s="257" t="str">
        <f>IFERROR(VLOOKUP(DATASHEET!DX66,lookup,2,FALSE),"")</f>
        <v/>
      </c>
      <c r="AU68" s="92" t="str">
        <f>IFERROR(IFERROR(VLOOKUP(DATASHEET!CB66,lookup,2,FALSE),VLOOKUP($A68,PRIORVALUES!$A$3:$U$245,10,FALSE)),"")</f>
        <v/>
      </c>
      <c r="AV68" s="92" t="str">
        <f>IFERROR(IFERROR(VLOOKUP(DATASHEET!CJ66,lookup,2,FALSE),VLOOKUP($A68,PRIORVALUES!$A$3:$U$245,12,FALSE)),"")</f>
        <v/>
      </c>
      <c r="AW68" s="93"/>
      <c r="AX68" s="96" t="str">
        <f>IFERROR(IFERROR(VLOOKUP(DATASHEET!AF66,lookup,2,FALSE),VLOOKUP($A68,PRIORVALUES!$A$3:$U$245,5,FALSE)),"")</f>
        <v/>
      </c>
      <c r="AY68" s="97">
        <f>IFERROR(IFERROR(VLOOKUP(DATASHEET!CV66,lookup,2,FALSE),VLOOKUP($A68,PRIORVALUES!$A$3:$U$245,6,FALSE)),"")</f>
        <v>6</v>
      </c>
      <c r="AZ68" s="104" t="str">
        <f>IFERROR(SMALL((PROGRESS!BC80,PROGRESS!BH80),1),"")</f>
        <v/>
      </c>
      <c r="BA68" s="104" t="str">
        <f>IFERROR(IFERROR(VLOOKUP(DATASHEET!CR66,lookup,2,FALSE),VLOOKUP($A68,PRIORVALUES!$A$3:$U$245,13,FALSE)),"")</f>
        <v/>
      </c>
      <c r="BB68" s="104" t="str">
        <f>IFERROR(IFERROR(VLOOKUP(DATASHEET!DD66,lookup,2,FALSE),VLOOKUP($A68,PRIORVALUES!$A$3:$U$245,14,FALSE)),"")</f>
        <v/>
      </c>
      <c r="BC68" s="118" t="str">
        <f>IFERROR(VLOOKUP(DATASHEET!DP66,lookup,2,FALSE),"")</f>
        <v/>
      </c>
      <c r="BD68" s="122" t="str">
        <f>IFERROR(IFERROR(VLOOKUP(DATASHEET!AN66,lookup,2,FALSE),VLOOKUP($A68,PRIORVALUES!$A$3:$U$245,7,FALSE)),"")</f>
        <v/>
      </c>
      <c r="BE68" s="120" t="str">
        <f>IFERROR(IFERROR(VLOOKUP(DATASHEET!AV66,lookup,2,FALSE),VLOOKUP($A68,PRIORVALUES!$A$3:$U$245,16,FALSE)),"")</f>
        <v/>
      </c>
      <c r="BF68" s="586" t="str">
        <f>IFERROR(IFERROR(VLOOKUP(DATASHEET!CF66,lookup,2,FALSE),VLOOKUP($A68,PRIORVALUES!$A$3:$U$245,11,FALSE)),"")</f>
        <v/>
      </c>
      <c r="BG68" s="104" t="str">
        <f>IFERROR(VLOOKUP(DATASHEET!BD66,lookup,2,FALSE),"")</f>
        <v/>
      </c>
      <c r="BH68" s="99" t="str">
        <f>IFERROR(IFERROR(VLOOKUP(DATASHEET!BP66,lookup,2,FALSE),VLOOKUP($A68,PRIORVALUES!$A$3:$U$245,9,FALSE)),"")</f>
        <v/>
      </c>
      <c r="BI68" s="99" t="str">
        <f>IFERROR(IFERROR(VLOOKUP(DATASHEET!DL66,lookup,2,FALSE),VLOOKUP($A68,PRIORVALUES!$A$3:$U$245,15,FALSE)),"")</f>
        <v/>
      </c>
      <c r="BJ68" s="108" t="str">
        <f t="shared" ref="BJ68:BJ99" si="53">IFERROR(LARGE(AM68:AV68,4),"")</f>
        <v/>
      </c>
      <c r="BK68" s="108" t="str">
        <f t="shared" ref="BK68:BK99" si="54">IFERROR(LARGE(AM68:AV68,5),"")</f>
        <v/>
      </c>
      <c r="BL68" s="125" t="str">
        <f t="shared" ref="BL68:BL99" si="55">IFERROR(LARGE(AM68:AV68,6),"")</f>
        <v/>
      </c>
      <c r="BM68" s="205"/>
    </row>
    <row r="69" spans="1:65" ht="27.75" customHeight="1" x14ac:dyDescent="0.25">
      <c r="A69" s="246" t="str">
        <f>DATASHEET!B67</f>
        <v>GRINDROD, Evie</v>
      </c>
      <c r="B69" s="113" t="str">
        <f>DATASHEET!C67</f>
        <v>11SK</v>
      </c>
      <c r="C69" s="113" t="str">
        <f>DATASHEET!D67</f>
        <v>F</v>
      </c>
      <c r="D69" s="113" t="str">
        <f>DATASHEET!J67</f>
        <v>N</v>
      </c>
      <c r="E69" s="113" t="str">
        <f>DATASHEET!E67</f>
        <v>N</v>
      </c>
      <c r="F69" s="113" t="str">
        <f>DATASHEET!F67</f>
        <v>White - British</v>
      </c>
      <c r="G69" s="113" t="str">
        <f>DATASHEET!H67</f>
        <v>N</v>
      </c>
      <c r="H69" s="113" t="str">
        <f>DATASHEET!I67</f>
        <v>N</v>
      </c>
      <c r="I69" s="113" t="str">
        <f>DATASHEET!M67</f>
        <v>H</v>
      </c>
      <c r="J69" s="114" t="str">
        <f>DATASHEET!L67</f>
        <v>8-9</v>
      </c>
      <c r="K69" s="419">
        <f>IFERROR(PROGRESS!O81,"")</f>
        <v>74.702128000000002</v>
      </c>
      <c r="L69" s="235">
        <f t="shared" si="30"/>
        <v>9</v>
      </c>
      <c r="M69" s="152">
        <f t="shared" si="31"/>
        <v>-6.5702128000000002</v>
      </c>
      <c r="N69" s="237"/>
      <c r="O69" s="417">
        <f t="shared" si="32"/>
        <v>14.940425600000001</v>
      </c>
      <c r="P69" s="248" t="str">
        <f t="shared" si="33"/>
        <v/>
      </c>
      <c r="Q69" s="249" t="str">
        <f t="shared" si="34"/>
        <v/>
      </c>
      <c r="R69" s="417">
        <f t="shared" si="35"/>
        <v>14.940425600000001</v>
      </c>
      <c r="S69" s="248" t="str">
        <f t="shared" si="36"/>
        <v/>
      </c>
      <c r="T69" s="250" t="str">
        <f t="shared" si="37"/>
        <v/>
      </c>
      <c r="U69" s="247">
        <f t="shared" si="38"/>
        <v>22.410638400000003</v>
      </c>
      <c r="V69" s="248">
        <f t="shared" si="39"/>
        <v>9</v>
      </c>
      <c r="W69" s="251">
        <f t="shared" si="40"/>
        <v>-4.4702128000000014</v>
      </c>
      <c r="X69" s="252">
        <f t="shared" si="41"/>
        <v>2</v>
      </c>
      <c r="Y69" s="247">
        <f t="shared" si="42"/>
        <v>22.410638400000003</v>
      </c>
      <c r="Z69" s="248">
        <f t="shared" si="43"/>
        <v>0</v>
      </c>
      <c r="AA69" s="251">
        <f t="shared" si="44"/>
        <v>-7.4702128000000014</v>
      </c>
      <c r="AB69" s="252">
        <f t="shared" si="45"/>
        <v>3</v>
      </c>
      <c r="AC69" s="244"/>
      <c r="AD69" s="102" t="str">
        <f>IFERROR(VLOOKUP(DATASHEET!CN67,lookup,2,FALSE)*2,"")</f>
        <v/>
      </c>
      <c r="AE69" s="126" t="str">
        <f>IFERROR(LARGE((PROGRESS!BC81,PROGRESS!BH81),1)*2,"")</f>
        <v/>
      </c>
      <c r="AF69" s="253">
        <f t="shared" si="46"/>
        <v>9</v>
      </c>
      <c r="AG69" s="127" t="str">
        <f t="shared" si="47"/>
        <v/>
      </c>
      <c r="AH69" s="254" t="str">
        <f t="shared" si="48"/>
        <v/>
      </c>
      <c r="AI69" s="255" t="str">
        <f t="shared" si="49"/>
        <v/>
      </c>
      <c r="AJ69" s="128" t="str">
        <f t="shared" si="50"/>
        <v/>
      </c>
      <c r="AK69" s="256" t="str">
        <f t="shared" si="51"/>
        <v/>
      </c>
      <c r="AL69" s="245"/>
      <c r="AM69" s="89" t="str">
        <f>IFERROR(VLOOKUP(DATASHEET!AJ67,lookup,2,FALSE),"")</f>
        <v/>
      </c>
      <c r="AN69" s="90" t="str">
        <f>IFERROR(VLOOKUP(DATASHEET!AR67,lookup,2,FALSE),"")</f>
        <v/>
      </c>
      <c r="AO69" s="106" t="str">
        <f>IFERROR(VLOOKUP(DATASHEET!DH67,lookup,2,FALSE),"")</f>
        <v/>
      </c>
      <c r="AP69" s="106" t="str">
        <f>IFERROR(VLOOKUP(DATASHEET!DT67,lookup,2,FALSE),"")</f>
        <v/>
      </c>
      <c r="AQ69" s="106" t="str">
        <f t="shared" si="52"/>
        <v/>
      </c>
      <c r="AR69" s="91" t="str">
        <f>IFERROR(IFERROR(VLOOKUP(DATASHEET!AZ67,lookup,2,FALSE),VLOOKUP($A69,PRIORVALUES!$A$3:$U$245,8,FALSE)),"")</f>
        <v/>
      </c>
      <c r="AS69" s="100" t="str">
        <f>IFERROR(VLOOKUP(DATASHEET!BX67,lookup,2,FALSE),"")</f>
        <v/>
      </c>
      <c r="AT69" s="257" t="str">
        <f>IFERROR(VLOOKUP(DATASHEET!DX67,lookup,2,FALSE),"")</f>
        <v/>
      </c>
      <c r="AU69" s="92">
        <f>IFERROR(IFERROR(VLOOKUP(DATASHEET!CB67,lookup,2,FALSE),VLOOKUP($A69,PRIORVALUES!$A$3:$U$245,10,FALSE)),"")</f>
        <v>9</v>
      </c>
      <c r="AV69" s="92" t="str">
        <f>IFERROR(IFERROR(VLOOKUP(DATASHEET!CJ67,lookup,2,FALSE),VLOOKUP($A69,PRIORVALUES!$A$3:$U$245,12,FALSE)),"")</f>
        <v/>
      </c>
      <c r="AW69" s="93"/>
      <c r="AX69" s="96" t="str">
        <f>IFERROR(IFERROR(VLOOKUP(DATASHEET!AF67,lookup,2,FALSE),VLOOKUP($A69,PRIORVALUES!$A$3:$U$245,5,FALSE)),"")</f>
        <v/>
      </c>
      <c r="AY69" s="97" t="str">
        <f>IFERROR(IFERROR(VLOOKUP(DATASHEET!CV67,lookup,2,FALSE),VLOOKUP($A69,PRIORVALUES!$A$3:$U$245,6,FALSE)),"")</f>
        <v/>
      </c>
      <c r="AZ69" s="104" t="str">
        <f>IFERROR(SMALL((PROGRESS!BC81,PROGRESS!BH81),1),"")</f>
        <v/>
      </c>
      <c r="BA69" s="104" t="str">
        <f>IFERROR(IFERROR(VLOOKUP(DATASHEET!CR67,lookup,2,FALSE),VLOOKUP($A69,PRIORVALUES!$A$3:$U$245,13,FALSE)),"")</f>
        <v/>
      </c>
      <c r="BB69" s="104" t="str">
        <f>IFERROR(IFERROR(VLOOKUP(DATASHEET!DD67,lookup,2,FALSE),VLOOKUP($A69,PRIORVALUES!$A$3:$U$245,14,FALSE)),"")</f>
        <v/>
      </c>
      <c r="BC69" s="118" t="str">
        <f>IFERROR(VLOOKUP(DATASHEET!DP67,lookup,2,FALSE),"")</f>
        <v/>
      </c>
      <c r="BD69" s="122" t="str">
        <f>IFERROR(IFERROR(VLOOKUP(DATASHEET!AN67,lookup,2,FALSE),VLOOKUP($A69,PRIORVALUES!$A$3:$U$245,7,FALSE)),"")</f>
        <v/>
      </c>
      <c r="BE69" s="120" t="str">
        <f>IFERROR(IFERROR(VLOOKUP(DATASHEET!AV67,lookup,2,FALSE),VLOOKUP($A69,PRIORVALUES!$A$3:$U$245,16,FALSE)),"")</f>
        <v/>
      </c>
      <c r="BF69" s="586" t="str">
        <f>IFERROR(IFERROR(VLOOKUP(DATASHEET!CF67,lookup,2,FALSE),VLOOKUP($A69,PRIORVALUES!$A$3:$U$245,11,FALSE)),"")</f>
        <v/>
      </c>
      <c r="BG69" s="104" t="str">
        <f>IFERROR(VLOOKUP(DATASHEET!BD67,lookup,2,FALSE),"")</f>
        <v/>
      </c>
      <c r="BH69" s="99" t="str">
        <f>IFERROR(IFERROR(VLOOKUP(DATASHEET!BP67,lookup,2,FALSE),VLOOKUP($A69,PRIORVALUES!$A$3:$U$245,9,FALSE)),"")</f>
        <v/>
      </c>
      <c r="BI69" s="99" t="str">
        <f>IFERROR(IFERROR(VLOOKUP(DATASHEET!DL67,lookup,2,FALSE),VLOOKUP($A69,PRIORVALUES!$A$3:$U$245,15,FALSE)),"")</f>
        <v/>
      </c>
      <c r="BJ69" s="108" t="str">
        <f t="shared" si="53"/>
        <v/>
      </c>
      <c r="BK69" s="108" t="str">
        <f t="shared" si="54"/>
        <v/>
      </c>
      <c r="BL69" s="125" t="str">
        <f t="shared" si="55"/>
        <v/>
      </c>
      <c r="BM69" s="205"/>
    </row>
    <row r="70" spans="1:65" ht="27.75" customHeight="1" x14ac:dyDescent="0.25">
      <c r="A70" s="246" t="str">
        <f>DATASHEET!B68</f>
        <v>HADI, India</v>
      </c>
      <c r="B70" s="113" t="str">
        <f>DATASHEET!C68</f>
        <v>11WE</v>
      </c>
      <c r="C70" s="113" t="str">
        <f>DATASHEET!D68</f>
        <v>F</v>
      </c>
      <c r="D70" s="113" t="str">
        <f>DATASHEET!J68</f>
        <v>N</v>
      </c>
      <c r="E70" s="113" t="str">
        <f>DATASHEET!E68</f>
        <v>N</v>
      </c>
      <c r="F70" s="113" t="str">
        <f>DATASHEET!F68</f>
        <v>White - British</v>
      </c>
      <c r="G70" s="113" t="str">
        <f>DATASHEET!H68</f>
        <v>N</v>
      </c>
      <c r="H70" s="113" t="str">
        <f>DATASHEET!I68</f>
        <v>N</v>
      </c>
      <c r="I70" s="113" t="str">
        <f>DATASHEET!M68</f>
        <v>M</v>
      </c>
      <c r="J70" s="114" t="str">
        <f>DATASHEET!L68</f>
        <v>5-6</v>
      </c>
      <c r="K70" s="419">
        <f>IFERROR(PROGRESS!O82,"")</f>
        <v>50.927548999999999</v>
      </c>
      <c r="L70" s="235">
        <f t="shared" si="30"/>
        <v>4</v>
      </c>
      <c r="M70" s="152">
        <f t="shared" si="31"/>
        <v>-4.6927548999999997</v>
      </c>
      <c r="N70" s="237"/>
      <c r="O70" s="417">
        <f t="shared" si="32"/>
        <v>10.1855098</v>
      </c>
      <c r="P70" s="248" t="str">
        <f t="shared" si="33"/>
        <v/>
      </c>
      <c r="Q70" s="249" t="str">
        <f t="shared" si="34"/>
        <v/>
      </c>
      <c r="R70" s="417">
        <f t="shared" si="35"/>
        <v>10.1855098</v>
      </c>
      <c r="S70" s="248" t="str">
        <f t="shared" si="36"/>
        <v/>
      </c>
      <c r="T70" s="250" t="str">
        <f t="shared" si="37"/>
        <v/>
      </c>
      <c r="U70" s="247">
        <f t="shared" si="38"/>
        <v>15.278264700000001</v>
      </c>
      <c r="V70" s="248">
        <f t="shared" si="39"/>
        <v>0</v>
      </c>
      <c r="W70" s="251">
        <f t="shared" si="40"/>
        <v>-5.0927549000000001</v>
      </c>
      <c r="X70" s="252">
        <f t="shared" si="41"/>
        <v>3</v>
      </c>
      <c r="Y70" s="247">
        <f t="shared" si="42"/>
        <v>15.278264700000001</v>
      </c>
      <c r="Z70" s="248">
        <f t="shared" si="43"/>
        <v>4</v>
      </c>
      <c r="AA70" s="251">
        <f t="shared" si="44"/>
        <v>-3.759421566666667</v>
      </c>
      <c r="AB70" s="252">
        <f t="shared" si="45"/>
        <v>2</v>
      </c>
      <c r="AC70" s="244"/>
      <c r="AD70" s="102" t="str">
        <f>IFERROR(VLOOKUP(DATASHEET!CN68,lookup,2,FALSE)*2,"")</f>
        <v/>
      </c>
      <c r="AE70" s="126" t="str">
        <f>IFERROR(LARGE((PROGRESS!BC82,PROGRESS!BH82),1)*2,"")</f>
        <v/>
      </c>
      <c r="AF70" s="253" t="str">
        <f t="shared" si="46"/>
        <v/>
      </c>
      <c r="AG70" s="127" t="str">
        <f t="shared" si="47"/>
        <v/>
      </c>
      <c r="AH70" s="254" t="str">
        <f t="shared" si="48"/>
        <v/>
      </c>
      <c r="AI70" s="255">
        <f t="shared" si="49"/>
        <v>4</v>
      </c>
      <c r="AJ70" s="128" t="str">
        <f t="shared" si="50"/>
        <v/>
      </c>
      <c r="AK70" s="256" t="str">
        <f t="shared" si="51"/>
        <v/>
      </c>
      <c r="AL70" s="245"/>
      <c r="AM70" s="89" t="str">
        <f>IFERROR(VLOOKUP(DATASHEET!AJ68,lookup,2,FALSE),"")</f>
        <v/>
      </c>
      <c r="AN70" s="90" t="str">
        <f>IFERROR(VLOOKUP(DATASHEET!AR68,lookup,2,FALSE),"")</f>
        <v/>
      </c>
      <c r="AO70" s="106" t="str">
        <f>IFERROR(VLOOKUP(DATASHEET!DH68,lookup,2,FALSE),"")</f>
        <v/>
      </c>
      <c r="AP70" s="106" t="str">
        <f>IFERROR(VLOOKUP(DATASHEET!DT68,lookup,2,FALSE),"")</f>
        <v/>
      </c>
      <c r="AQ70" s="106" t="str">
        <f t="shared" si="52"/>
        <v/>
      </c>
      <c r="AR70" s="91" t="str">
        <f>IFERROR(IFERROR(VLOOKUP(DATASHEET!AZ68,lookup,2,FALSE),VLOOKUP($A70,PRIORVALUES!$A$3:$U$245,8,FALSE)),"")</f>
        <v/>
      </c>
      <c r="AS70" s="100" t="str">
        <f>IFERROR(VLOOKUP(DATASHEET!BX68,lookup,2,FALSE),"")</f>
        <v/>
      </c>
      <c r="AT70" s="257" t="str">
        <f>IFERROR(VLOOKUP(DATASHEET!DX68,lookup,2,FALSE),"")</f>
        <v/>
      </c>
      <c r="AU70" s="92" t="str">
        <f>IFERROR(IFERROR(VLOOKUP(DATASHEET!CB68,lookup,2,FALSE),VLOOKUP($A70,PRIORVALUES!$A$3:$U$245,10,FALSE)),"")</f>
        <v/>
      </c>
      <c r="AV70" s="92" t="str">
        <f>IFERROR(IFERROR(VLOOKUP(DATASHEET!CJ68,lookup,2,FALSE),VLOOKUP($A70,PRIORVALUES!$A$3:$U$245,12,FALSE)),"")</f>
        <v/>
      </c>
      <c r="AW70" s="93"/>
      <c r="AX70" s="96" t="str">
        <f>IFERROR(IFERROR(VLOOKUP(DATASHEET!AF68,lookup,2,FALSE),VLOOKUP($A70,PRIORVALUES!$A$3:$U$245,5,FALSE)),"")</f>
        <v/>
      </c>
      <c r="AY70" s="97" t="str">
        <f>IFERROR(IFERROR(VLOOKUP(DATASHEET!CV68,lookup,2,FALSE),VLOOKUP($A70,PRIORVALUES!$A$3:$U$245,6,FALSE)),"")</f>
        <v/>
      </c>
      <c r="AZ70" s="104" t="str">
        <f>IFERROR(SMALL((PROGRESS!BC82,PROGRESS!BH82),1),"")</f>
        <v/>
      </c>
      <c r="BA70" s="104" t="str">
        <f>IFERROR(IFERROR(VLOOKUP(DATASHEET!CR68,lookup,2,FALSE),VLOOKUP($A70,PRIORVALUES!$A$3:$U$245,13,FALSE)),"")</f>
        <v/>
      </c>
      <c r="BB70" s="104" t="str">
        <f>IFERROR(IFERROR(VLOOKUP(DATASHEET!DD68,lookup,2,FALSE),VLOOKUP($A70,PRIORVALUES!$A$3:$U$245,14,FALSE)),"")</f>
        <v/>
      </c>
      <c r="BC70" s="118" t="str">
        <f>IFERROR(VLOOKUP(DATASHEET!DP68,lookup,2,FALSE),"")</f>
        <v/>
      </c>
      <c r="BD70" s="122" t="str">
        <f>IFERROR(IFERROR(VLOOKUP(DATASHEET!AN68,lookup,2,FALSE),VLOOKUP($A70,PRIORVALUES!$A$3:$U$245,7,FALSE)),"")</f>
        <v/>
      </c>
      <c r="BE70" s="120" t="str">
        <f>IFERROR(IFERROR(VLOOKUP(DATASHEET!AV68,lookup,2,FALSE),VLOOKUP($A70,PRIORVALUES!$A$3:$U$245,16,FALSE)),"")</f>
        <v/>
      </c>
      <c r="BF70" s="586">
        <f>IFERROR(IFERROR(VLOOKUP(DATASHEET!CF68,lookup,2,FALSE),VLOOKUP($A70,PRIORVALUES!$A$3:$U$245,11,FALSE)),"")</f>
        <v>4</v>
      </c>
      <c r="BG70" s="104" t="str">
        <f>IFERROR(VLOOKUP(DATASHEET!BD68,lookup,2,FALSE),"")</f>
        <v/>
      </c>
      <c r="BH70" s="99" t="str">
        <f>IFERROR(IFERROR(VLOOKUP(DATASHEET!BP68,lookup,2,FALSE),VLOOKUP($A70,PRIORVALUES!$A$3:$U$245,9,FALSE)),"")</f>
        <v/>
      </c>
      <c r="BI70" s="99" t="str">
        <f>IFERROR(IFERROR(VLOOKUP(DATASHEET!DL68,lookup,2,FALSE),VLOOKUP($A70,PRIORVALUES!$A$3:$U$245,15,FALSE)),"")</f>
        <v/>
      </c>
      <c r="BJ70" s="108" t="str">
        <f t="shared" si="53"/>
        <v/>
      </c>
      <c r="BK70" s="108" t="str">
        <f t="shared" si="54"/>
        <v/>
      </c>
      <c r="BL70" s="125" t="str">
        <f t="shared" si="55"/>
        <v/>
      </c>
      <c r="BM70" s="205"/>
    </row>
    <row r="71" spans="1:65" ht="27.75" customHeight="1" x14ac:dyDescent="0.25">
      <c r="A71" s="246" t="str">
        <f>DATASHEET!B69</f>
        <v>HANNIFFY - LONGDEN, Kitty</v>
      </c>
      <c r="B71" s="113" t="str">
        <f>DATASHEET!C69</f>
        <v>11SK</v>
      </c>
      <c r="C71" s="113" t="str">
        <f>DATASHEET!D69</f>
        <v>F</v>
      </c>
      <c r="D71" s="113" t="str">
        <f>DATASHEET!J69</f>
        <v>N</v>
      </c>
      <c r="E71" s="113" t="str">
        <f>DATASHEET!E69</f>
        <v>N</v>
      </c>
      <c r="F71" s="113" t="str">
        <f>DATASHEET!F69</f>
        <v>White - British</v>
      </c>
      <c r="G71" s="113" t="str">
        <f>DATASHEET!H69</f>
        <v>N</v>
      </c>
      <c r="H71" s="113" t="str">
        <f>DATASHEET!I69</f>
        <v>N</v>
      </c>
      <c r="I71" s="113" t="str">
        <f>DATASHEET!M69</f>
        <v>M</v>
      </c>
      <c r="J71" s="114" t="str">
        <f>DATASHEET!L69</f>
        <v>5-6</v>
      </c>
      <c r="K71" s="419">
        <f>IFERROR(PROGRESS!O83,"")</f>
        <v>54.013157999999997</v>
      </c>
      <c r="L71" s="235">
        <f t="shared" si="30"/>
        <v>5</v>
      </c>
      <c r="M71" s="152">
        <f t="shared" si="31"/>
        <v>-4.9013157999999999</v>
      </c>
      <c r="N71" s="237"/>
      <c r="O71" s="417">
        <f t="shared" si="32"/>
        <v>10.8026316</v>
      </c>
      <c r="P71" s="248" t="str">
        <f t="shared" si="33"/>
        <v/>
      </c>
      <c r="Q71" s="249" t="str">
        <f t="shared" si="34"/>
        <v/>
      </c>
      <c r="R71" s="417">
        <f t="shared" si="35"/>
        <v>10.8026316</v>
      </c>
      <c r="S71" s="248" t="str">
        <f t="shared" si="36"/>
        <v/>
      </c>
      <c r="T71" s="250" t="str">
        <f t="shared" si="37"/>
        <v/>
      </c>
      <c r="U71" s="247">
        <f t="shared" si="38"/>
        <v>16.203947400000001</v>
      </c>
      <c r="V71" s="248">
        <f t="shared" si="39"/>
        <v>5</v>
      </c>
      <c r="W71" s="251">
        <f t="shared" si="40"/>
        <v>-3.7346491333333334</v>
      </c>
      <c r="X71" s="252">
        <f t="shared" si="41"/>
        <v>2</v>
      </c>
      <c r="Y71" s="247">
        <f t="shared" si="42"/>
        <v>16.203947400000001</v>
      </c>
      <c r="Z71" s="248">
        <f t="shared" si="43"/>
        <v>0</v>
      </c>
      <c r="AA71" s="251">
        <f t="shared" si="44"/>
        <v>-5.4013157999999999</v>
      </c>
      <c r="AB71" s="252">
        <f t="shared" si="45"/>
        <v>3</v>
      </c>
      <c r="AC71" s="244"/>
      <c r="AD71" s="102" t="str">
        <f>IFERROR(VLOOKUP(DATASHEET!CN69,lookup,2,FALSE)*2,"")</f>
        <v/>
      </c>
      <c r="AE71" s="126" t="str">
        <f>IFERROR(LARGE((PROGRESS!BC83,PROGRESS!BH83),1)*2,"")</f>
        <v/>
      </c>
      <c r="AF71" s="253">
        <f t="shared" si="46"/>
        <v>5</v>
      </c>
      <c r="AG71" s="127" t="str">
        <f t="shared" si="47"/>
        <v/>
      </c>
      <c r="AH71" s="254" t="str">
        <f t="shared" si="48"/>
        <v/>
      </c>
      <c r="AI71" s="255" t="str">
        <f t="shared" si="49"/>
        <v/>
      </c>
      <c r="AJ71" s="128" t="str">
        <f t="shared" si="50"/>
        <v/>
      </c>
      <c r="AK71" s="256" t="str">
        <f t="shared" si="51"/>
        <v/>
      </c>
      <c r="AL71" s="245"/>
      <c r="AM71" s="89" t="str">
        <f>IFERROR(VLOOKUP(DATASHEET!AJ69,lookup,2,FALSE),"")</f>
        <v/>
      </c>
      <c r="AN71" s="90" t="str">
        <f>IFERROR(VLOOKUP(DATASHEET!AR69,lookup,2,FALSE),"")</f>
        <v/>
      </c>
      <c r="AO71" s="106" t="str">
        <f>IFERROR(VLOOKUP(DATASHEET!DH69,lookup,2,FALSE),"")</f>
        <v/>
      </c>
      <c r="AP71" s="106" t="str">
        <f>IFERROR(VLOOKUP(DATASHEET!DT69,lookup,2,FALSE),"")</f>
        <v/>
      </c>
      <c r="AQ71" s="106" t="str">
        <f t="shared" si="52"/>
        <v/>
      </c>
      <c r="AR71" s="91" t="str">
        <f>IFERROR(IFERROR(VLOOKUP(DATASHEET!AZ69,lookup,2,FALSE),VLOOKUP($A71,PRIORVALUES!$A$3:$U$245,8,FALSE)),"")</f>
        <v/>
      </c>
      <c r="AS71" s="100" t="str">
        <f>IFERROR(VLOOKUP(DATASHEET!BX69,lookup,2,FALSE),"")</f>
        <v/>
      </c>
      <c r="AT71" s="257" t="str">
        <f>IFERROR(VLOOKUP(DATASHEET!DX69,lookup,2,FALSE),"")</f>
        <v/>
      </c>
      <c r="AU71" s="92" t="str">
        <f>IFERROR(IFERROR(VLOOKUP(DATASHEET!CB69,lookup,2,FALSE),VLOOKUP($A71,PRIORVALUES!$A$3:$U$245,10,FALSE)),"")</f>
        <v/>
      </c>
      <c r="AV71" s="92">
        <f>IFERROR(IFERROR(VLOOKUP(DATASHEET!CJ69,lookup,2,FALSE),VLOOKUP($A71,PRIORVALUES!$A$3:$U$245,12,FALSE)),"")</f>
        <v>5</v>
      </c>
      <c r="AW71" s="93"/>
      <c r="AX71" s="96" t="str">
        <f>IFERROR(IFERROR(VLOOKUP(DATASHEET!AF69,lookup,2,FALSE),VLOOKUP($A71,PRIORVALUES!$A$3:$U$245,5,FALSE)),"")</f>
        <v/>
      </c>
      <c r="AY71" s="97" t="str">
        <f>IFERROR(IFERROR(VLOOKUP(DATASHEET!CV69,lookup,2,FALSE),VLOOKUP($A71,PRIORVALUES!$A$3:$U$245,6,FALSE)),"")</f>
        <v/>
      </c>
      <c r="AZ71" s="104" t="str">
        <f>IFERROR(SMALL((PROGRESS!BC83,PROGRESS!BH83),1),"")</f>
        <v/>
      </c>
      <c r="BA71" s="104" t="str">
        <f>IFERROR(IFERROR(VLOOKUP(DATASHEET!CR69,lookup,2,FALSE),VLOOKUP($A71,PRIORVALUES!$A$3:$U$245,13,FALSE)),"")</f>
        <v/>
      </c>
      <c r="BB71" s="104" t="str">
        <f>IFERROR(IFERROR(VLOOKUP(DATASHEET!DD69,lookup,2,FALSE),VLOOKUP($A71,PRIORVALUES!$A$3:$U$245,14,FALSE)),"")</f>
        <v/>
      </c>
      <c r="BC71" s="118" t="str">
        <f>IFERROR(VLOOKUP(DATASHEET!DP69,lookup,2,FALSE),"")</f>
        <v/>
      </c>
      <c r="BD71" s="122" t="str">
        <f>IFERROR(IFERROR(VLOOKUP(DATASHEET!AN69,lookup,2,FALSE),VLOOKUP($A71,PRIORVALUES!$A$3:$U$245,7,FALSE)),"")</f>
        <v/>
      </c>
      <c r="BE71" s="120" t="str">
        <f>IFERROR(IFERROR(VLOOKUP(DATASHEET!AV69,lookup,2,FALSE),VLOOKUP($A71,PRIORVALUES!$A$3:$U$245,16,FALSE)),"")</f>
        <v/>
      </c>
      <c r="BF71" s="586" t="str">
        <f>IFERROR(IFERROR(VLOOKUP(DATASHEET!CF69,lookup,2,FALSE),VLOOKUP($A71,PRIORVALUES!$A$3:$U$245,11,FALSE)),"")</f>
        <v/>
      </c>
      <c r="BG71" s="104" t="str">
        <f>IFERROR(VLOOKUP(DATASHEET!BD69,lookup,2,FALSE),"")</f>
        <v/>
      </c>
      <c r="BH71" s="99" t="str">
        <f>IFERROR(IFERROR(VLOOKUP(DATASHEET!BP69,lookup,2,FALSE),VLOOKUP($A71,PRIORVALUES!$A$3:$U$245,9,FALSE)),"")</f>
        <v/>
      </c>
      <c r="BI71" s="99" t="str">
        <f>IFERROR(IFERROR(VLOOKUP(DATASHEET!DL69,lookup,2,FALSE),VLOOKUP($A71,PRIORVALUES!$A$3:$U$245,15,FALSE)),"")</f>
        <v/>
      </c>
      <c r="BJ71" s="108" t="str">
        <f t="shared" si="53"/>
        <v/>
      </c>
      <c r="BK71" s="108" t="str">
        <f t="shared" si="54"/>
        <v/>
      </c>
      <c r="BL71" s="125" t="str">
        <f t="shared" si="55"/>
        <v/>
      </c>
      <c r="BM71" s="205"/>
    </row>
    <row r="72" spans="1:65" ht="27.75" customHeight="1" x14ac:dyDescent="0.25">
      <c r="A72" s="246" t="str">
        <f>DATASHEET!B70</f>
        <v>HANNIFFY - LONGDEN, Mia</v>
      </c>
      <c r="B72" s="113" t="str">
        <f>DATASHEET!C70</f>
        <v>11EGQ</v>
      </c>
      <c r="C72" s="113" t="str">
        <f>DATASHEET!D70</f>
        <v>F</v>
      </c>
      <c r="D72" s="113" t="str">
        <f>DATASHEET!J70</f>
        <v>N</v>
      </c>
      <c r="E72" s="113" t="str">
        <f>DATASHEET!E70</f>
        <v>N</v>
      </c>
      <c r="F72" s="113" t="str">
        <f>DATASHEET!F70</f>
        <v>White - British</v>
      </c>
      <c r="G72" s="113" t="str">
        <f>DATASHEET!H70</f>
        <v>N</v>
      </c>
      <c r="H72" s="113" t="str">
        <f>DATASHEET!I70</f>
        <v>N</v>
      </c>
      <c r="I72" s="113" t="str">
        <f>DATASHEET!M70</f>
        <v>M</v>
      </c>
      <c r="J72" s="114" t="str">
        <f>DATASHEET!L70</f>
        <v>5-6</v>
      </c>
      <c r="K72" s="419">
        <f>IFERROR(PROGRESS!O84,"")</f>
        <v>54.013157999999997</v>
      </c>
      <c r="L72" s="235">
        <f t="shared" si="30"/>
        <v>4</v>
      </c>
      <c r="M72" s="152">
        <f t="shared" si="31"/>
        <v>-5.0013157999999995</v>
      </c>
      <c r="N72" s="237"/>
      <c r="O72" s="417">
        <f t="shared" si="32"/>
        <v>10.8026316</v>
      </c>
      <c r="P72" s="248" t="str">
        <f t="shared" si="33"/>
        <v/>
      </c>
      <c r="Q72" s="249" t="str">
        <f t="shared" si="34"/>
        <v/>
      </c>
      <c r="R72" s="417">
        <f t="shared" si="35"/>
        <v>10.8026316</v>
      </c>
      <c r="S72" s="248" t="str">
        <f t="shared" si="36"/>
        <v/>
      </c>
      <c r="T72" s="250" t="str">
        <f t="shared" si="37"/>
        <v/>
      </c>
      <c r="U72" s="247">
        <f t="shared" si="38"/>
        <v>16.203947400000001</v>
      </c>
      <c r="V72" s="248">
        <f t="shared" si="39"/>
        <v>0</v>
      </c>
      <c r="W72" s="251">
        <f t="shared" si="40"/>
        <v>-5.4013157999999999</v>
      </c>
      <c r="X72" s="252">
        <f t="shared" si="41"/>
        <v>3</v>
      </c>
      <c r="Y72" s="247">
        <f t="shared" si="42"/>
        <v>16.203947400000001</v>
      </c>
      <c r="Z72" s="248">
        <f t="shared" si="43"/>
        <v>4</v>
      </c>
      <c r="AA72" s="251">
        <f t="shared" si="44"/>
        <v>-4.0679824666666669</v>
      </c>
      <c r="AB72" s="252">
        <f t="shared" si="45"/>
        <v>2</v>
      </c>
      <c r="AC72" s="244"/>
      <c r="AD72" s="102" t="str">
        <f>IFERROR(VLOOKUP(DATASHEET!CN70,lookup,2,FALSE)*2,"")</f>
        <v/>
      </c>
      <c r="AE72" s="126" t="str">
        <f>IFERROR(LARGE((PROGRESS!BC84,PROGRESS!BH84),1)*2,"")</f>
        <v/>
      </c>
      <c r="AF72" s="253" t="str">
        <f t="shared" si="46"/>
        <v/>
      </c>
      <c r="AG72" s="127" t="str">
        <f t="shared" si="47"/>
        <v/>
      </c>
      <c r="AH72" s="254" t="str">
        <f t="shared" si="48"/>
        <v/>
      </c>
      <c r="AI72" s="255">
        <f t="shared" si="49"/>
        <v>4</v>
      </c>
      <c r="AJ72" s="128" t="str">
        <f t="shared" si="50"/>
        <v/>
      </c>
      <c r="AK72" s="256" t="str">
        <f t="shared" si="51"/>
        <v/>
      </c>
      <c r="AL72" s="245"/>
      <c r="AM72" s="89" t="str">
        <f>IFERROR(VLOOKUP(DATASHEET!AJ70,lookup,2,FALSE),"")</f>
        <v/>
      </c>
      <c r="AN72" s="90" t="str">
        <f>IFERROR(VLOOKUP(DATASHEET!AR70,lookup,2,FALSE),"")</f>
        <v/>
      </c>
      <c r="AO72" s="106" t="str">
        <f>IFERROR(VLOOKUP(DATASHEET!DH70,lookup,2,FALSE),"")</f>
        <v/>
      </c>
      <c r="AP72" s="106" t="str">
        <f>IFERROR(VLOOKUP(DATASHEET!DT70,lookup,2,FALSE),"")</f>
        <v/>
      </c>
      <c r="AQ72" s="106" t="str">
        <f t="shared" si="52"/>
        <v/>
      </c>
      <c r="AR72" s="91" t="str">
        <f>IFERROR(IFERROR(VLOOKUP(DATASHEET!AZ70,lookup,2,FALSE),VLOOKUP($A72,PRIORVALUES!$A$3:$U$245,8,FALSE)),"")</f>
        <v/>
      </c>
      <c r="AS72" s="100" t="str">
        <f>IFERROR(VLOOKUP(DATASHEET!BX70,lookup,2,FALSE),"")</f>
        <v/>
      </c>
      <c r="AT72" s="257" t="str">
        <f>IFERROR(VLOOKUP(DATASHEET!DX70,lookup,2,FALSE),"")</f>
        <v/>
      </c>
      <c r="AU72" s="92" t="str">
        <f>IFERROR(IFERROR(VLOOKUP(DATASHEET!CB70,lookup,2,FALSE),VLOOKUP($A72,PRIORVALUES!$A$3:$U$245,10,FALSE)),"")</f>
        <v/>
      </c>
      <c r="AV72" s="92" t="str">
        <f>IFERROR(IFERROR(VLOOKUP(DATASHEET!CJ70,lookup,2,FALSE),VLOOKUP($A72,PRIORVALUES!$A$3:$U$245,12,FALSE)),"")</f>
        <v/>
      </c>
      <c r="AW72" s="93"/>
      <c r="AX72" s="96" t="str">
        <f>IFERROR(IFERROR(VLOOKUP(DATASHEET!AF70,lookup,2,FALSE),VLOOKUP($A72,PRIORVALUES!$A$3:$U$245,5,FALSE)),"")</f>
        <v/>
      </c>
      <c r="AY72" s="97" t="str">
        <f>IFERROR(IFERROR(VLOOKUP(DATASHEET!CV70,lookup,2,FALSE),VLOOKUP($A72,PRIORVALUES!$A$3:$U$245,6,FALSE)),"")</f>
        <v/>
      </c>
      <c r="AZ72" s="104" t="str">
        <f>IFERROR(SMALL((PROGRESS!BC84,PROGRESS!BH84),1),"")</f>
        <v/>
      </c>
      <c r="BA72" s="104" t="str">
        <f>IFERROR(IFERROR(VLOOKUP(DATASHEET!CR70,lookup,2,FALSE),VLOOKUP($A72,PRIORVALUES!$A$3:$U$245,13,FALSE)),"")</f>
        <v/>
      </c>
      <c r="BB72" s="104" t="str">
        <f>IFERROR(IFERROR(VLOOKUP(DATASHEET!DD70,lookup,2,FALSE),VLOOKUP($A72,PRIORVALUES!$A$3:$U$245,14,FALSE)),"")</f>
        <v/>
      </c>
      <c r="BC72" s="118" t="str">
        <f>IFERROR(VLOOKUP(DATASHEET!DP70,lookup,2,FALSE),"")</f>
        <v/>
      </c>
      <c r="BD72" s="122" t="str">
        <f>IFERROR(IFERROR(VLOOKUP(DATASHEET!AN70,lookup,2,FALSE),VLOOKUP($A72,PRIORVALUES!$A$3:$U$245,7,FALSE)),"")</f>
        <v/>
      </c>
      <c r="BE72" s="120" t="str">
        <f>IFERROR(IFERROR(VLOOKUP(DATASHEET!AV70,lookup,2,FALSE),VLOOKUP($A72,PRIORVALUES!$A$3:$U$245,16,FALSE)),"")</f>
        <v/>
      </c>
      <c r="BF72" s="586">
        <f>IFERROR(IFERROR(VLOOKUP(DATASHEET!CF70,lookup,2,FALSE),VLOOKUP($A72,PRIORVALUES!$A$3:$U$245,11,FALSE)),"")</f>
        <v>4</v>
      </c>
      <c r="BG72" s="104" t="str">
        <f>IFERROR(VLOOKUP(DATASHEET!BD70,lookup,2,FALSE),"")</f>
        <v/>
      </c>
      <c r="BH72" s="99" t="str">
        <f>IFERROR(IFERROR(VLOOKUP(DATASHEET!BP70,lookup,2,FALSE),VLOOKUP($A72,PRIORVALUES!$A$3:$U$245,9,FALSE)),"")</f>
        <v/>
      </c>
      <c r="BI72" s="99" t="str">
        <f>IFERROR(IFERROR(VLOOKUP(DATASHEET!DL70,lookup,2,FALSE),VLOOKUP($A72,PRIORVALUES!$A$3:$U$245,15,FALSE)),"")</f>
        <v/>
      </c>
      <c r="BJ72" s="108" t="str">
        <f t="shared" si="53"/>
        <v/>
      </c>
      <c r="BK72" s="108" t="str">
        <f t="shared" si="54"/>
        <v/>
      </c>
      <c r="BL72" s="125" t="str">
        <f t="shared" si="55"/>
        <v/>
      </c>
      <c r="BM72" s="205"/>
    </row>
    <row r="73" spans="1:65" ht="27.75" customHeight="1" x14ac:dyDescent="0.25">
      <c r="A73" s="246" t="str">
        <f>DATASHEET!B71</f>
        <v>HAWKINS, Nathan</v>
      </c>
      <c r="B73" s="113" t="str">
        <f>DATASHEET!C71</f>
        <v>11ZI</v>
      </c>
      <c r="C73" s="113" t="str">
        <f>DATASHEET!D71</f>
        <v>M</v>
      </c>
      <c r="D73" s="113" t="str">
        <f>DATASHEET!J71</f>
        <v>N</v>
      </c>
      <c r="E73" s="113" t="str">
        <f>DATASHEET!E71</f>
        <v>N</v>
      </c>
      <c r="F73" s="113" t="str">
        <f>DATASHEET!F71</f>
        <v>White - British</v>
      </c>
      <c r="G73" s="113" t="str">
        <f>DATASHEET!H71</f>
        <v>N</v>
      </c>
      <c r="H73" s="113" t="str">
        <f>DATASHEET!I71</f>
        <v>N</v>
      </c>
      <c r="I73" s="113" t="str">
        <f>DATASHEET!M71</f>
        <v>M</v>
      </c>
      <c r="J73" s="114" t="str">
        <f>DATASHEET!L71</f>
        <v>5-6</v>
      </c>
      <c r="K73" s="419">
        <f>IFERROR(PROGRESS!O85,"")</f>
        <v>50.927548999999999</v>
      </c>
      <c r="L73" s="235">
        <f t="shared" si="30"/>
        <v>6</v>
      </c>
      <c r="M73" s="152">
        <f t="shared" si="31"/>
        <v>-4.4927548999999996</v>
      </c>
      <c r="N73" s="237"/>
      <c r="O73" s="417">
        <f t="shared" si="32"/>
        <v>10.1855098</v>
      </c>
      <c r="P73" s="248" t="str">
        <f t="shared" si="33"/>
        <v/>
      </c>
      <c r="Q73" s="249" t="str">
        <f t="shared" si="34"/>
        <v/>
      </c>
      <c r="R73" s="417">
        <f t="shared" si="35"/>
        <v>10.1855098</v>
      </c>
      <c r="S73" s="248" t="str">
        <f t="shared" si="36"/>
        <v/>
      </c>
      <c r="T73" s="250" t="str">
        <f t="shared" si="37"/>
        <v/>
      </c>
      <c r="U73" s="247">
        <f t="shared" si="38"/>
        <v>15.278264700000001</v>
      </c>
      <c r="V73" s="248">
        <f t="shared" si="39"/>
        <v>0</v>
      </c>
      <c r="W73" s="251">
        <f t="shared" si="40"/>
        <v>-5.0927549000000001</v>
      </c>
      <c r="X73" s="252">
        <f t="shared" si="41"/>
        <v>3</v>
      </c>
      <c r="Y73" s="247">
        <f t="shared" si="42"/>
        <v>15.278264700000001</v>
      </c>
      <c r="Z73" s="248">
        <f t="shared" si="43"/>
        <v>6</v>
      </c>
      <c r="AA73" s="251">
        <f t="shared" si="44"/>
        <v>-3.0927549000000005</v>
      </c>
      <c r="AB73" s="252">
        <f t="shared" si="45"/>
        <v>2</v>
      </c>
      <c r="AC73" s="244"/>
      <c r="AD73" s="102" t="str">
        <f>IFERROR(VLOOKUP(DATASHEET!CN71,lookup,2,FALSE)*2,"")</f>
        <v/>
      </c>
      <c r="AE73" s="126" t="str">
        <f>IFERROR(LARGE((PROGRESS!BC85,PROGRESS!BH85),1)*2,"")</f>
        <v/>
      </c>
      <c r="AF73" s="253" t="str">
        <f t="shared" si="46"/>
        <v/>
      </c>
      <c r="AG73" s="127" t="str">
        <f t="shared" si="47"/>
        <v/>
      </c>
      <c r="AH73" s="254" t="str">
        <f t="shared" si="48"/>
        <v/>
      </c>
      <c r="AI73" s="255">
        <f t="shared" si="49"/>
        <v>6</v>
      </c>
      <c r="AJ73" s="128" t="str">
        <f t="shared" si="50"/>
        <v/>
      </c>
      <c r="AK73" s="256" t="str">
        <f t="shared" si="51"/>
        <v/>
      </c>
      <c r="AL73" s="245"/>
      <c r="AM73" s="89" t="str">
        <f>IFERROR(VLOOKUP(DATASHEET!AJ71,lookup,2,FALSE),"")</f>
        <v/>
      </c>
      <c r="AN73" s="90" t="str">
        <f>IFERROR(VLOOKUP(DATASHEET!AR71,lookup,2,FALSE),"")</f>
        <v/>
      </c>
      <c r="AO73" s="106" t="str">
        <f>IFERROR(VLOOKUP(DATASHEET!DH71,lookup,2,FALSE),"")</f>
        <v/>
      </c>
      <c r="AP73" s="106" t="str">
        <f>IFERROR(VLOOKUP(DATASHEET!DT71,lookup,2,FALSE),"")</f>
        <v/>
      </c>
      <c r="AQ73" s="106" t="str">
        <f t="shared" si="52"/>
        <v/>
      </c>
      <c r="AR73" s="91" t="str">
        <f>IFERROR(IFERROR(VLOOKUP(DATASHEET!AZ71,lookup,2,FALSE),VLOOKUP($A73,PRIORVALUES!$A$3:$U$245,8,FALSE)),"")</f>
        <v/>
      </c>
      <c r="AS73" s="100" t="str">
        <f>IFERROR(VLOOKUP(DATASHEET!BX71,lookup,2,FALSE),"")</f>
        <v/>
      </c>
      <c r="AT73" s="257" t="str">
        <f>IFERROR(VLOOKUP(DATASHEET!DX71,lookup,2,FALSE),"")</f>
        <v/>
      </c>
      <c r="AU73" s="92" t="str">
        <f>IFERROR(IFERROR(VLOOKUP(DATASHEET!CB71,lookup,2,FALSE),VLOOKUP($A73,PRIORVALUES!$A$3:$U$245,10,FALSE)),"")</f>
        <v/>
      </c>
      <c r="AV73" s="92" t="str">
        <f>IFERROR(IFERROR(VLOOKUP(DATASHEET!CJ71,lookup,2,FALSE),VLOOKUP($A73,PRIORVALUES!$A$3:$U$245,12,FALSE)),"")</f>
        <v/>
      </c>
      <c r="AW73" s="93"/>
      <c r="AX73" s="96">
        <f>IFERROR(IFERROR(VLOOKUP(DATASHEET!AF71,lookup,2,FALSE),VLOOKUP($A73,PRIORVALUES!$A$3:$U$245,5,FALSE)),"")</f>
        <v>6</v>
      </c>
      <c r="AY73" s="97" t="str">
        <f>IFERROR(IFERROR(VLOOKUP(DATASHEET!CV71,lookup,2,FALSE),VLOOKUP($A73,PRIORVALUES!$A$3:$U$245,6,FALSE)),"")</f>
        <v/>
      </c>
      <c r="AZ73" s="104" t="str">
        <f>IFERROR(SMALL((PROGRESS!BC85,PROGRESS!BH85),1),"")</f>
        <v/>
      </c>
      <c r="BA73" s="104" t="str">
        <f>IFERROR(IFERROR(VLOOKUP(DATASHEET!CR71,lookup,2,FALSE),VLOOKUP($A73,PRIORVALUES!$A$3:$U$245,13,FALSE)),"")</f>
        <v/>
      </c>
      <c r="BB73" s="104" t="str">
        <f>IFERROR(IFERROR(VLOOKUP(DATASHEET!DD71,lookup,2,FALSE),VLOOKUP($A73,PRIORVALUES!$A$3:$U$245,14,FALSE)),"")</f>
        <v/>
      </c>
      <c r="BC73" s="118" t="str">
        <f>IFERROR(VLOOKUP(DATASHEET!DP71,lookup,2,FALSE),"")</f>
        <v/>
      </c>
      <c r="BD73" s="122" t="str">
        <f>IFERROR(IFERROR(VLOOKUP(DATASHEET!AN71,lookup,2,FALSE),VLOOKUP($A73,PRIORVALUES!$A$3:$U$245,7,FALSE)),"")</f>
        <v/>
      </c>
      <c r="BE73" s="120" t="str">
        <f>IFERROR(IFERROR(VLOOKUP(DATASHEET!AV71,lookup,2,FALSE),VLOOKUP($A73,PRIORVALUES!$A$3:$U$245,16,FALSE)),"")</f>
        <v/>
      </c>
      <c r="BF73" s="586" t="str">
        <f>IFERROR(IFERROR(VLOOKUP(DATASHEET!CF71,lookup,2,FALSE),VLOOKUP($A73,PRIORVALUES!$A$3:$U$245,11,FALSE)),"")</f>
        <v/>
      </c>
      <c r="BG73" s="104" t="str">
        <f>IFERROR(VLOOKUP(DATASHEET!BD71,lookup,2,FALSE),"")</f>
        <v/>
      </c>
      <c r="BH73" s="99" t="str">
        <f>IFERROR(IFERROR(VLOOKUP(DATASHEET!BP71,lookup,2,FALSE),VLOOKUP($A73,PRIORVALUES!$A$3:$U$245,9,FALSE)),"")</f>
        <v/>
      </c>
      <c r="BI73" s="99" t="str">
        <f>IFERROR(IFERROR(VLOOKUP(DATASHEET!DL71,lookup,2,FALSE),VLOOKUP($A73,PRIORVALUES!$A$3:$U$245,15,FALSE)),"")</f>
        <v/>
      </c>
      <c r="BJ73" s="108" t="str">
        <f t="shared" si="53"/>
        <v/>
      </c>
      <c r="BK73" s="108" t="str">
        <f t="shared" si="54"/>
        <v/>
      </c>
      <c r="BL73" s="125" t="str">
        <f t="shared" si="55"/>
        <v/>
      </c>
      <c r="BM73" s="205"/>
    </row>
    <row r="74" spans="1:65" ht="27.75" customHeight="1" x14ac:dyDescent="0.25">
      <c r="A74" s="246" t="str">
        <f>DATASHEET!B72</f>
        <v>HAWKINS, Summer</v>
      </c>
      <c r="B74" s="113" t="str">
        <f>DATASHEET!C72</f>
        <v>11SDA</v>
      </c>
      <c r="C74" s="113" t="str">
        <f>DATASHEET!D72</f>
        <v>F</v>
      </c>
      <c r="D74" s="113" t="str">
        <f>DATASHEET!J72</f>
        <v>N</v>
      </c>
      <c r="E74" s="113" t="str">
        <f>DATASHEET!E72</f>
        <v>N</v>
      </c>
      <c r="F74" s="113" t="str">
        <f>DATASHEET!F72</f>
        <v>White - British</v>
      </c>
      <c r="G74" s="113" t="str">
        <f>DATASHEET!H72</f>
        <v>N</v>
      </c>
      <c r="H74" s="113" t="str">
        <f>DATASHEET!I72</f>
        <v>N</v>
      </c>
      <c r="I74" s="113" t="str">
        <f>DATASHEET!M72</f>
        <v>M</v>
      </c>
      <c r="J74" s="114" t="str">
        <f>DATASHEET!L72</f>
        <v>4-5</v>
      </c>
      <c r="K74" s="419">
        <f>IFERROR(PROGRESS!O86,"")</f>
        <v>38.909638999999999</v>
      </c>
      <c r="L74" s="235">
        <f t="shared" si="30"/>
        <v>3</v>
      </c>
      <c r="M74" s="152">
        <f t="shared" si="31"/>
        <v>-3.5909638999999998</v>
      </c>
      <c r="N74" s="237"/>
      <c r="O74" s="417">
        <f t="shared" si="32"/>
        <v>7.7819278000000001</v>
      </c>
      <c r="P74" s="248" t="str">
        <f t="shared" si="33"/>
        <v/>
      </c>
      <c r="Q74" s="249" t="str">
        <f t="shared" si="34"/>
        <v/>
      </c>
      <c r="R74" s="417">
        <f t="shared" si="35"/>
        <v>7.7819278000000001</v>
      </c>
      <c r="S74" s="248" t="str">
        <f t="shared" si="36"/>
        <v/>
      </c>
      <c r="T74" s="250" t="str">
        <f t="shared" si="37"/>
        <v/>
      </c>
      <c r="U74" s="247">
        <f t="shared" si="38"/>
        <v>11.672891700000001</v>
      </c>
      <c r="V74" s="248">
        <f t="shared" si="39"/>
        <v>0</v>
      </c>
      <c r="W74" s="251">
        <f t="shared" si="40"/>
        <v>-3.8909639000000005</v>
      </c>
      <c r="X74" s="252">
        <f t="shared" si="41"/>
        <v>3</v>
      </c>
      <c r="Y74" s="247">
        <f t="shared" si="42"/>
        <v>11.672891700000001</v>
      </c>
      <c r="Z74" s="248">
        <f t="shared" si="43"/>
        <v>3</v>
      </c>
      <c r="AA74" s="251">
        <f t="shared" si="44"/>
        <v>-2.8909639000000005</v>
      </c>
      <c r="AB74" s="252">
        <f t="shared" si="45"/>
        <v>2</v>
      </c>
      <c r="AC74" s="244"/>
      <c r="AD74" s="102" t="str">
        <f>IFERROR(VLOOKUP(DATASHEET!CN72,lookup,2,FALSE)*2,"")</f>
        <v/>
      </c>
      <c r="AE74" s="126" t="str">
        <f>IFERROR(LARGE((PROGRESS!BC86,PROGRESS!BH86),1)*2,"")</f>
        <v/>
      </c>
      <c r="AF74" s="253" t="str">
        <f t="shared" si="46"/>
        <v/>
      </c>
      <c r="AG74" s="127" t="str">
        <f t="shared" si="47"/>
        <v/>
      </c>
      <c r="AH74" s="254" t="str">
        <f t="shared" si="48"/>
        <v/>
      </c>
      <c r="AI74" s="255">
        <f t="shared" si="49"/>
        <v>3</v>
      </c>
      <c r="AJ74" s="128" t="str">
        <f t="shared" si="50"/>
        <v/>
      </c>
      <c r="AK74" s="256" t="str">
        <f t="shared" si="51"/>
        <v/>
      </c>
      <c r="AL74" s="245"/>
      <c r="AM74" s="89" t="str">
        <f>IFERROR(VLOOKUP(DATASHEET!AJ72,lookup,2,FALSE),"")</f>
        <v/>
      </c>
      <c r="AN74" s="90" t="str">
        <f>IFERROR(VLOOKUP(DATASHEET!AR72,lookup,2,FALSE),"")</f>
        <v/>
      </c>
      <c r="AO74" s="106" t="str">
        <f>IFERROR(VLOOKUP(DATASHEET!DH72,lookup,2,FALSE),"")</f>
        <v/>
      </c>
      <c r="AP74" s="106" t="str">
        <f>IFERROR(VLOOKUP(DATASHEET!DT72,lookup,2,FALSE),"")</f>
        <v/>
      </c>
      <c r="AQ74" s="106" t="str">
        <f t="shared" si="52"/>
        <v/>
      </c>
      <c r="AR74" s="91" t="str">
        <f>IFERROR(IFERROR(VLOOKUP(DATASHEET!AZ72,lookup,2,FALSE),VLOOKUP($A74,PRIORVALUES!$A$3:$U$245,8,FALSE)),"")</f>
        <v/>
      </c>
      <c r="AS74" s="100" t="str">
        <f>IFERROR(VLOOKUP(DATASHEET!BX72,lookup,2,FALSE),"")</f>
        <v/>
      </c>
      <c r="AT74" s="257" t="str">
        <f>IFERROR(VLOOKUP(DATASHEET!DX72,lookup,2,FALSE),"")</f>
        <v/>
      </c>
      <c r="AU74" s="92" t="str">
        <f>IFERROR(IFERROR(VLOOKUP(DATASHEET!CB72,lookup,2,FALSE),VLOOKUP($A74,PRIORVALUES!$A$3:$U$245,10,FALSE)),"")</f>
        <v/>
      </c>
      <c r="AV74" s="92" t="str">
        <f>IFERROR(IFERROR(VLOOKUP(DATASHEET!CJ72,lookup,2,FALSE),VLOOKUP($A74,PRIORVALUES!$A$3:$U$245,12,FALSE)),"")</f>
        <v/>
      </c>
      <c r="AW74" s="93"/>
      <c r="AX74" s="96" t="str">
        <f>IFERROR(IFERROR(VLOOKUP(DATASHEET!AF72,lookup,2,FALSE),VLOOKUP($A74,PRIORVALUES!$A$3:$U$245,5,FALSE)),"")</f>
        <v/>
      </c>
      <c r="AY74" s="97">
        <f>IFERROR(IFERROR(VLOOKUP(DATASHEET!CV72,lookup,2,FALSE),VLOOKUP($A74,PRIORVALUES!$A$3:$U$245,6,FALSE)),"")</f>
        <v>3</v>
      </c>
      <c r="AZ74" s="104" t="str">
        <f>IFERROR(SMALL((PROGRESS!BC86,PROGRESS!BH86),1),"")</f>
        <v/>
      </c>
      <c r="BA74" s="104" t="str">
        <f>IFERROR(IFERROR(VLOOKUP(DATASHEET!CR72,lookup,2,FALSE),VLOOKUP($A74,PRIORVALUES!$A$3:$U$245,13,FALSE)),"")</f>
        <v/>
      </c>
      <c r="BB74" s="104" t="str">
        <f>IFERROR(IFERROR(VLOOKUP(DATASHEET!DD72,lookup,2,FALSE),VLOOKUP($A74,PRIORVALUES!$A$3:$U$245,14,FALSE)),"")</f>
        <v/>
      </c>
      <c r="BC74" s="118" t="str">
        <f>IFERROR(VLOOKUP(DATASHEET!DP72,lookup,2,FALSE),"")</f>
        <v/>
      </c>
      <c r="BD74" s="122" t="str">
        <f>IFERROR(IFERROR(VLOOKUP(DATASHEET!AN72,lookup,2,FALSE),VLOOKUP($A74,PRIORVALUES!$A$3:$U$245,7,FALSE)),"")</f>
        <v/>
      </c>
      <c r="BE74" s="120" t="str">
        <f>IFERROR(IFERROR(VLOOKUP(DATASHEET!AV72,lookup,2,FALSE),VLOOKUP($A74,PRIORVALUES!$A$3:$U$245,16,FALSE)),"")</f>
        <v/>
      </c>
      <c r="BF74" s="586" t="str">
        <f>IFERROR(IFERROR(VLOOKUP(DATASHEET!CF72,lookup,2,FALSE),VLOOKUP($A74,PRIORVALUES!$A$3:$U$245,11,FALSE)),"")</f>
        <v/>
      </c>
      <c r="BG74" s="104" t="str">
        <f>IFERROR(VLOOKUP(DATASHEET!BD72,lookup,2,FALSE),"")</f>
        <v/>
      </c>
      <c r="BH74" s="99" t="str">
        <f>IFERROR(IFERROR(VLOOKUP(DATASHEET!BP72,lookup,2,FALSE),VLOOKUP($A74,PRIORVALUES!$A$3:$U$245,9,FALSE)),"")</f>
        <v/>
      </c>
      <c r="BI74" s="99" t="str">
        <f>IFERROR(IFERROR(VLOOKUP(DATASHEET!DL72,lookup,2,FALSE),VLOOKUP($A74,PRIORVALUES!$A$3:$U$245,15,FALSE)),"")</f>
        <v/>
      </c>
      <c r="BJ74" s="108" t="str">
        <f t="shared" si="53"/>
        <v/>
      </c>
      <c r="BK74" s="108" t="str">
        <f t="shared" si="54"/>
        <v/>
      </c>
      <c r="BL74" s="125" t="str">
        <f t="shared" si="55"/>
        <v/>
      </c>
      <c r="BM74" s="205"/>
    </row>
    <row r="75" spans="1:65" ht="27.75" customHeight="1" x14ac:dyDescent="0.25">
      <c r="A75" s="246" t="str">
        <f>DATASHEET!B73</f>
        <v>HELEY, Ben</v>
      </c>
      <c r="B75" s="113" t="str">
        <f>DATASHEET!C73</f>
        <v>11KKN</v>
      </c>
      <c r="C75" s="113" t="str">
        <f>DATASHEET!D73</f>
        <v>M</v>
      </c>
      <c r="D75" s="113" t="str">
        <f>DATASHEET!J73</f>
        <v>N</v>
      </c>
      <c r="E75" s="113" t="str">
        <f>DATASHEET!E73</f>
        <v>N</v>
      </c>
      <c r="F75" s="113" t="str">
        <f>DATASHEET!F73</f>
        <v>White - British</v>
      </c>
      <c r="G75" s="113" t="str">
        <f>DATASHEET!H73</f>
        <v>N</v>
      </c>
      <c r="H75" s="113" t="str">
        <f>DATASHEET!I73</f>
        <v>N</v>
      </c>
      <c r="I75" s="113" t="str">
        <f>DATASHEET!M73</f>
        <v>H</v>
      </c>
      <c r="J75" s="114" t="str">
        <f>DATASHEET!L73</f>
        <v>8-9</v>
      </c>
      <c r="K75" s="419">
        <f>IFERROR(PROGRESS!O87,"")</f>
        <v>84.25</v>
      </c>
      <c r="L75" s="235" t="str">
        <f t="shared" si="30"/>
        <v/>
      </c>
      <c r="M75" s="152" t="str">
        <f t="shared" si="31"/>
        <v/>
      </c>
      <c r="N75" s="237"/>
      <c r="O75" s="417">
        <f t="shared" si="32"/>
        <v>16.850000000000001</v>
      </c>
      <c r="P75" s="248" t="str">
        <f t="shared" si="33"/>
        <v/>
      </c>
      <c r="Q75" s="249" t="str">
        <f t="shared" si="34"/>
        <v/>
      </c>
      <c r="R75" s="417">
        <f t="shared" si="35"/>
        <v>16.850000000000001</v>
      </c>
      <c r="S75" s="248" t="str">
        <f t="shared" si="36"/>
        <v/>
      </c>
      <c r="T75" s="250" t="str">
        <f t="shared" si="37"/>
        <v/>
      </c>
      <c r="U75" s="247">
        <f t="shared" si="38"/>
        <v>25.275000000000002</v>
      </c>
      <c r="V75" s="248">
        <f t="shared" si="39"/>
        <v>0</v>
      </c>
      <c r="W75" s="251">
        <f t="shared" si="40"/>
        <v>-8.4250000000000007</v>
      </c>
      <c r="X75" s="252">
        <f t="shared" si="41"/>
        <v>3</v>
      </c>
      <c r="Y75" s="247">
        <f t="shared" si="42"/>
        <v>25.275000000000002</v>
      </c>
      <c r="Z75" s="248">
        <f t="shared" si="43"/>
        <v>0</v>
      </c>
      <c r="AA75" s="251">
        <f t="shared" si="44"/>
        <v>-8.4250000000000007</v>
      </c>
      <c r="AB75" s="252">
        <f t="shared" si="45"/>
        <v>3</v>
      </c>
      <c r="AC75" s="244"/>
      <c r="AD75" s="102" t="str">
        <f>IFERROR(VLOOKUP(DATASHEET!CN73,lookup,2,FALSE)*2,"")</f>
        <v/>
      </c>
      <c r="AE75" s="126" t="str">
        <f>IFERROR(LARGE((PROGRESS!BC87,PROGRESS!BH87),1)*2,"")</f>
        <v/>
      </c>
      <c r="AF75" s="253" t="str">
        <f t="shared" si="46"/>
        <v/>
      </c>
      <c r="AG75" s="127" t="str">
        <f t="shared" si="47"/>
        <v/>
      </c>
      <c r="AH75" s="254" t="str">
        <f t="shared" si="48"/>
        <v/>
      </c>
      <c r="AI75" s="255" t="str">
        <f t="shared" si="49"/>
        <v/>
      </c>
      <c r="AJ75" s="128" t="str">
        <f t="shared" si="50"/>
        <v/>
      </c>
      <c r="AK75" s="256" t="str">
        <f t="shared" si="51"/>
        <v/>
      </c>
      <c r="AL75" s="245"/>
      <c r="AM75" s="89" t="str">
        <f>IFERROR(VLOOKUP(DATASHEET!AJ73,lookup,2,FALSE),"")</f>
        <v/>
      </c>
      <c r="AN75" s="90" t="str">
        <f>IFERROR(VLOOKUP(DATASHEET!AR73,lookup,2,FALSE),"")</f>
        <v/>
      </c>
      <c r="AO75" s="106" t="str">
        <f>IFERROR(VLOOKUP(DATASHEET!DH73,lookup,2,FALSE),"")</f>
        <v/>
      </c>
      <c r="AP75" s="106" t="str">
        <f>IFERROR(VLOOKUP(DATASHEET!DT73,lookup,2,FALSE),"")</f>
        <v/>
      </c>
      <c r="AQ75" s="106" t="str">
        <f t="shared" si="52"/>
        <v/>
      </c>
      <c r="AR75" s="91" t="str">
        <f>IFERROR(IFERROR(VLOOKUP(DATASHEET!AZ73,lookup,2,FALSE),VLOOKUP($A75,PRIORVALUES!$A$3:$U$245,8,FALSE)),"")</f>
        <v/>
      </c>
      <c r="AS75" s="100" t="str">
        <f>IFERROR(VLOOKUP(DATASHEET!BX73,lookup,2,FALSE),"")</f>
        <v/>
      </c>
      <c r="AT75" s="257" t="str">
        <f>IFERROR(VLOOKUP(DATASHEET!DX73,lookup,2,FALSE),"")</f>
        <v/>
      </c>
      <c r="AU75" s="92" t="str">
        <f>IFERROR(IFERROR(VLOOKUP(DATASHEET!CB73,lookup,2,FALSE),VLOOKUP($A75,PRIORVALUES!$A$3:$U$245,10,FALSE)),"")</f>
        <v/>
      </c>
      <c r="AV75" s="92" t="str">
        <f>IFERROR(IFERROR(VLOOKUP(DATASHEET!CJ73,lookup,2,FALSE),VLOOKUP($A75,PRIORVALUES!$A$3:$U$245,12,FALSE)),"")</f>
        <v/>
      </c>
      <c r="AW75" s="93"/>
      <c r="AX75" s="96" t="str">
        <f>IFERROR(IFERROR(VLOOKUP(DATASHEET!AF73,lookup,2,FALSE),VLOOKUP($A75,PRIORVALUES!$A$3:$U$245,5,FALSE)),"")</f>
        <v/>
      </c>
      <c r="AY75" s="97" t="str">
        <f>IFERROR(IFERROR(VLOOKUP(DATASHEET!CV73,lookup,2,FALSE),VLOOKUP($A75,PRIORVALUES!$A$3:$U$245,6,FALSE)),"")</f>
        <v/>
      </c>
      <c r="AZ75" s="104" t="str">
        <f>IFERROR(SMALL((PROGRESS!BC87,PROGRESS!BH87),1),"")</f>
        <v/>
      </c>
      <c r="BA75" s="104" t="str">
        <f>IFERROR(IFERROR(VLOOKUP(DATASHEET!CR73,lookup,2,FALSE),VLOOKUP($A75,PRIORVALUES!$A$3:$U$245,13,FALSE)),"")</f>
        <v/>
      </c>
      <c r="BB75" s="104" t="str">
        <f>IFERROR(IFERROR(VLOOKUP(DATASHEET!DD73,lookup,2,FALSE),VLOOKUP($A75,PRIORVALUES!$A$3:$U$245,14,FALSE)),"")</f>
        <v/>
      </c>
      <c r="BC75" s="118" t="str">
        <f>IFERROR(VLOOKUP(DATASHEET!DP73,lookup,2,FALSE),"")</f>
        <v/>
      </c>
      <c r="BD75" s="122" t="str">
        <f>IFERROR(IFERROR(VLOOKUP(DATASHEET!AN73,lookup,2,FALSE),VLOOKUP($A75,PRIORVALUES!$A$3:$U$245,7,FALSE)),"")</f>
        <v/>
      </c>
      <c r="BE75" s="120" t="str">
        <f>IFERROR(IFERROR(VLOOKUP(DATASHEET!AV73,lookup,2,FALSE),VLOOKUP($A75,PRIORVALUES!$A$3:$U$245,16,FALSE)),"")</f>
        <v/>
      </c>
      <c r="BF75" s="586" t="str">
        <f>IFERROR(IFERROR(VLOOKUP(DATASHEET!CF73,lookup,2,FALSE),VLOOKUP($A75,PRIORVALUES!$A$3:$U$245,11,FALSE)),"")</f>
        <v/>
      </c>
      <c r="BG75" s="104" t="str">
        <f>IFERROR(VLOOKUP(DATASHEET!BD73,lookup,2,FALSE),"")</f>
        <v/>
      </c>
      <c r="BH75" s="99" t="str">
        <f>IFERROR(IFERROR(VLOOKUP(DATASHEET!BP73,lookup,2,FALSE),VLOOKUP($A75,PRIORVALUES!$A$3:$U$245,9,FALSE)),"")</f>
        <v/>
      </c>
      <c r="BI75" s="99" t="str">
        <f>IFERROR(IFERROR(VLOOKUP(DATASHEET!DL73,lookup,2,FALSE),VLOOKUP($A75,PRIORVALUES!$A$3:$U$245,15,FALSE)),"")</f>
        <v/>
      </c>
      <c r="BJ75" s="108" t="str">
        <f t="shared" si="53"/>
        <v/>
      </c>
      <c r="BK75" s="108" t="str">
        <f t="shared" si="54"/>
        <v/>
      </c>
      <c r="BL75" s="125" t="str">
        <f t="shared" si="55"/>
        <v/>
      </c>
      <c r="BM75" s="205"/>
    </row>
    <row r="76" spans="1:65" ht="27.75" customHeight="1" x14ac:dyDescent="0.25">
      <c r="A76" s="246" t="str">
        <f>DATASHEET!B74</f>
        <v>HINCHCLIFFE, Silvi</v>
      </c>
      <c r="B76" s="113" t="str">
        <f>DATASHEET!C74</f>
        <v>11SPI</v>
      </c>
      <c r="C76" s="113" t="str">
        <f>DATASHEET!D74</f>
        <v>F</v>
      </c>
      <c r="D76" s="113" t="str">
        <f>DATASHEET!J74</f>
        <v>N</v>
      </c>
      <c r="E76" s="113" t="str">
        <f>DATASHEET!E74</f>
        <v>Y</v>
      </c>
      <c r="F76" s="113" t="str">
        <f>DATASHEET!F74</f>
        <v>White - British</v>
      </c>
      <c r="G76" s="113" t="str">
        <f>DATASHEET!H74</f>
        <v>Y</v>
      </c>
      <c r="H76" s="113" t="str">
        <f>DATASHEET!I74</f>
        <v>N</v>
      </c>
      <c r="I76" s="113" t="str">
        <f>DATASHEET!M74</f>
        <v>M</v>
      </c>
      <c r="J76" s="114" t="str">
        <f>DATASHEET!L74</f>
        <v>6-7</v>
      </c>
      <c r="K76" s="419">
        <f>IFERROR(PROGRESS!O88,"")</f>
        <v>49.024999999999999</v>
      </c>
      <c r="L76" s="235">
        <f t="shared" si="30"/>
        <v>4</v>
      </c>
      <c r="M76" s="152">
        <f t="shared" si="31"/>
        <v>-4.5024999999999995</v>
      </c>
      <c r="N76" s="237"/>
      <c r="O76" s="417">
        <f t="shared" si="32"/>
        <v>9.8049999999999997</v>
      </c>
      <c r="P76" s="248" t="str">
        <f t="shared" si="33"/>
        <v/>
      </c>
      <c r="Q76" s="249" t="str">
        <f t="shared" si="34"/>
        <v/>
      </c>
      <c r="R76" s="417">
        <f t="shared" si="35"/>
        <v>9.8049999999999997</v>
      </c>
      <c r="S76" s="248" t="str">
        <f t="shared" si="36"/>
        <v/>
      </c>
      <c r="T76" s="250" t="str">
        <f t="shared" si="37"/>
        <v/>
      </c>
      <c r="U76" s="247">
        <f t="shared" si="38"/>
        <v>14.7075</v>
      </c>
      <c r="V76" s="248">
        <f t="shared" si="39"/>
        <v>0</v>
      </c>
      <c r="W76" s="251">
        <f t="shared" si="40"/>
        <v>-4.9024999999999999</v>
      </c>
      <c r="X76" s="252">
        <f t="shared" si="41"/>
        <v>3</v>
      </c>
      <c r="Y76" s="247">
        <f t="shared" si="42"/>
        <v>14.7075</v>
      </c>
      <c r="Z76" s="248">
        <f t="shared" si="43"/>
        <v>4</v>
      </c>
      <c r="AA76" s="251">
        <f t="shared" si="44"/>
        <v>-3.5691666666666664</v>
      </c>
      <c r="AB76" s="252">
        <f t="shared" si="45"/>
        <v>2</v>
      </c>
      <c r="AC76" s="244"/>
      <c r="AD76" s="102" t="str">
        <f>IFERROR(VLOOKUP(DATASHEET!CN74,lookup,2,FALSE)*2,"")</f>
        <v/>
      </c>
      <c r="AE76" s="126" t="str">
        <f>IFERROR(LARGE((PROGRESS!BC88,PROGRESS!BH88),1)*2,"")</f>
        <v/>
      </c>
      <c r="AF76" s="253" t="str">
        <f t="shared" si="46"/>
        <v/>
      </c>
      <c r="AG76" s="127" t="str">
        <f t="shared" si="47"/>
        <v/>
      </c>
      <c r="AH76" s="254" t="str">
        <f t="shared" si="48"/>
        <v/>
      </c>
      <c r="AI76" s="255">
        <f t="shared" si="49"/>
        <v>4</v>
      </c>
      <c r="AJ76" s="128" t="str">
        <f t="shared" si="50"/>
        <v/>
      </c>
      <c r="AK76" s="256" t="str">
        <f t="shared" si="51"/>
        <v/>
      </c>
      <c r="AL76" s="245"/>
      <c r="AM76" s="89" t="str">
        <f>IFERROR(VLOOKUP(DATASHEET!AJ74,lookup,2,FALSE),"")</f>
        <v/>
      </c>
      <c r="AN76" s="90" t="str">
        <f>IFERROR(VLOOKUP(DATASHEET!AR74,lookup,2,FALSE),"")</f>
        <v/>
      </c>
      <c r="AO76" s="106" t="str">
        <f>IFERROR(VLOOKUP(DATASHEET!DH74,lookup,2,FALSE),"")</f>
        <v/>
      </c>
      <c r="AP76" s="106" t="str">
        <f>IFERROR(VLOOKUP(DATASHEET!DT74,lookup,2,FALSE),"")</f>
        <v/>
      </c>
      <c r="AQ76" s="106" t="str">
        <f t="shared" si="52"/>
        <v/>
      </c>
      <c r="AR76" s="91" t="str">
        <f>IFERROR(IFERROR(VLOOKUP(DATASHEET!AZ74,lookup,2,FALSE),VLOOKUP($A76,PRIORVALUES!$A$3:$U$245,8,FALSE)),"")</f>
        <v/>
      </c>
      <c r="AS76" s="100" t="str">
        <f>IFERROR(VLOOKUP(DATASHEET!BX74,lookup,2,FALSE),"")</f>
        <v/>
      </c>
      <c r="AT76" s="257" t="str">
        <f>IFERROR(VLOOKUP(DATASHEET!DX74,lookup,2,FALSE),"")</f>
        <v/>
      </c>
      <c r="AU76" s="92" t="str">
        <f>IFERROR(IFERROR(VLOOKUP(DATASHEET!CB74,lookup,2,FALSE),VLOOKUP($A76,PRIORVALUES!$A$3:$U$245,10,FALSE)),"")</f>
        <v/>
      </c>
      <c r="AV76" s="92" t="str">
        <f>IFERROR(IFERROR(VLOOKUP(DATASHEET!CJ74,lookup,2,FALSE),VLOOKUP($A76,PRIORVALUES!$A$3:$U$245,12,FALSE)),"")</f>
        <v/>
      </c>
      <c r="AW76" s="93"/>
      <c r="AX76" s="96" t="str">
        <f>IFERROR(IFERROR(VLOOKUP(DATASHEET!AF74,lookup,2,FALSE),VLOOKUP($A76,PRIORVALUES!$A$3:$U$245,5,FALSE)),"")</f>
        <v/>
      </c>
      <c r="AY76" s="97" t="str">
        <f>IFERROR(IFERROR(VLOOKUP(DATASHEET!CV74,lookup,2,FALSE),VLOOKUP($A76,PRIORVALUES!$A$3:$U$245,6,FALSE)),"")</f>
        <v/>
      </c>
      <c r="AZ76" s="104" t="str">
        <f>IFERROR(SMALL((PROGRESS!BC88,PROGRESS!BH88),1),"")</f>
        <v/>
      </c>
      <c r="BA76" s="104" t="str">
        <f>IFERROR(IFERROR(VLOOKUP(DATASHEET!CR74,lookup,2,FALSE),VLOOKUP($A76,PRIORVALUES!$A$3:$U$245,13,FALSE)),"")</f>
        <v/>
      </c>
      <c r="BB76" s="104" t="str">
        <f>IFERROR(IFERROR(VLOOKUP(DATASHEET!DD74,lookup,2,FALSE),VLOOKUP($A76,PRIORVALUES!$A$3:$U$245,14,FALSE)),"")</f>
        <v/>
      </c>
      <c r="BC76" s="118" t="str">
        <f>IFERROR(VLOOKUP(DATASHEET!DP74,lookup,2,FALSE),"")</f>
        <v/>
      </c>
      <c r="BD76" s="122" t="str">
        <f>IFERROR(IFERROR(VLOOKUP(DATASHEET!AN74,lookup,2,FALSE),VLOOKUP($A76,PRIORVALUES!$A$3:$U$245,7,FALSE)),"")</f>
        <v/>
      </c>
      <c r="BE76" s="120" t="str">
        <f>IFERROR(IFERROR(VLOOKUP(DATASHEET!AV74,lookup,2,FALSE),VLOOKUP($A76,PRIORVALUES!$A$3:$U$245,16,FALSE)),"")</f>
        <v/>
      </c>
      <c r="BF76" s="586">
        <f>IFERROR(IFERROR(VLOOKUP(DATASHEET!CF74,lookup,2,FALSE),VLOOKUP($A76,PRIORVALUES!$A$3:$U$245,11,FALSE)),"")</f>
        <v>4</v>
      </c>
      <c r="BG76" s="104" t="str">
        <f>IFERROR(VLOOKUP(DATASHEET!BD74,lookup,2,FALSE),"")</f>
        <v/>
      </c>
      <c r="BH76" s="99" t="str">
        <f>IFERROR(IFERROR(VLOOKUP(DATASHEET!BP74,lookup,2,FALSE),VLOOKUP($A76,PRIORVALUES!$A$3:$U$245,9,FALSE)),"")</f>
        <v/>
      </c>
      <c r="BI76" s="99" t="str">
        <f>IFERROR(IFERROR(VLOOKUP(DATASHEET!DL74,lookup,2,FALSE),VLOOKUP($A76,PRIORVALUES!$A$3:$U$245,15,FALSE)),"")</f>
        <v/>
      </c>
      <c r="BJ76" s="108" t="str">
        <f t="shared" si="53"/>
        <v/>
      </c>
      <c r="BK76" s="108" t="str">
        <f t="shared" si="54"/>
        <v/>
      </c>
      <c r="BL76" s="125" t="str">
        <f t="shared" si="55"/>
        <v/>
      </c>
      <c r="BM76" s="205"/>
    </row>
    <row r="77" spans="1:65" ht="27.75" customHeight="1" x14ac:dyDescent="0.25">
      <c r="A77" s="246" t="str">
        <f>DATASHEET!B75</f>
        <v>HINCHLIFFE, Polly</v>
      </c>
      <c r="B77" s="113" t="str">
        <f>DATASHEET!C75</f>
        <v>11JNE</v>
      </c>
      <c r="C77" s="113" t="str">
        <f>DATASHEET!D75</f>
        <v>F</v>
      </c>
      <c r="D77" s="113" t="str">
        <f>DATASHEET!J75</f>
        <v>N</v>
      </c>
      <c r="E77" s="113" t="str">
        <f>DATASHEET!E75</f>
        <v>N</v>
      </c>
      <c r="F77" s="113" t="str">
        <f>DATASHEET!F75</f>
        <v>White - British</v>
      </c>
      <c r="G77" s="113" t="str">
        <f>DATASHEET!H75</f>
        <v>N</v>
      </c>
      <c r="H77" s="113" t="str">
        <f>DATASHEET!I75</f>
        <v>N</v>
      </c>
      <c r="I77" s="113" t="str">
        <f>DATASHEET!M75</f>
        <v>L</v>
      </c>
      <c r="J77" s="114" t="str">
        <f>DATASHEET!L75</f>
        <v>2-3</v>
      </c>
      <c r="K77" s="419">
        <f>IFERROR(PROGRESS!O89,"")</f>
        <v>18.686364000000001</v>
      </c>
      <c r="L77" s="235" t="str">
        <f t="shared" si="30"/>
        <v/>
      </c>
      <c r="M77" s="152" t="str">
        <f t="shared" si="31"/>
        <v/>
      </c>
      <c r="N77" s="237"/>
      <c r="O77" s="417">
        <f t="shared" si="32"/>
        <v>3.7372728000000004</v>
      </c>
      <c r="P77" s="248" t="str">
        <f t="shared" si="33"/>
        <v/>
      </c>
      <c r="Q77" s="249" t="str">
        <f t="shared" si="34"/>
        <v/>
      </c>
      <c r="R77" s="417">
        <f t="shared" si="35"/>
        <v>3.7372728000000004</v>
      </c>
      <c r="S77" s="248" t="str">
        <f t="shared" si="36"/>
        <v/>
      </c>
      <c r="T77" s="250" t="str">
        <f t="shared" si="37"/>
        <v/>
      </c>
      <c r="U77" s="247">
        <f t="shared" si="38"/>
        <v>5.605909200000001</v>
      </c>
      <c r="V77" s="248">
        <f t="shared" si="39"/>
        <v>0</v>
      </c>
      <c r="W77" s="251">
        <f t="shared" si="40"/>
        <v>-1.8686364000000004</v>
      </c>
      <c r="X77" s="252">
        <f t="shared" si="41"/>
        <v>3</v>
      </c>
      <c r="Y77" s="247">
        <f t="shared" si="42"/>
        <v>5.605909200000001</v>
      </c>
      <c r="Z77" s="248">
        <f t="shared" si="43"/>
        <v>0</v>
      </c>
      <c r="AA77" s="251">
        <f t="shared" si="44"/>
        <v>-1.8686364000000004</v>
      </c>
      <c r="AB77" s="252">
        <f t="shared" si="45"/>
        <v>3</v>
      </c>
      <c r="AC77" s="244"/>
      <c r="AD77" s="102" t="str">
        <f>IFERROR(VLOOKUP(DATASHEET!CN75,lookup,2,FALSE)*2,"")</f>
        <v/>
      </c>
      <c r="AE77" s="126" t="str">
        <f>IFERROR(LARGE((PROGRESS!BC89,PROGRESS!BH89),1)*2,"")</f>
        <v/>
      </c>
      <c r="AF77" s="253" t="str">
        <f t="shared" si="46"/>
        <v/>
      </c>
      <c r="AG77" s="127" t="str">
        <f t="shared" si="47"/>
        <v/>
      </c>
      <c r="AH77" s="254" t="str">
        <f t="shared" si="48"/>
        <v/>
      </c>
      <c r="AI77" s="255" t="str">
        <f t="shared" si="49"/>
        <v/>
      </c>
      <c r="AJ77" s="128" t="str">
        <f t="shared" si="50"/>
        <v/>
      </c>
      <c r="AK77" s="256" t="str">
        <f t="shared" si="51"/>
        <v/>
      </c>
      <c r="AL77" s="245"/>
      <c r="AM77" s="89" t="str">
        <f>IFERROR(VLOOKUP(DATASHEET!AJ75,lookup,2,FALSE),"")</f>
        <v/>
      </c>
      <c r="AN77" s="90" t="str">
        <f>IFERROR(VLOOKUP(DATASHEET!AR75,lookup,2,FALSE),"")</f>
        <v/>
      </c>
      <c r="AO77" s="106" t="str">
        <f>IFERROR(VLOOKUP(DATASHEET!DH75,lookup,2,FALSE),"")</f>
        <v/>
      </c>
      <c r="AP77" s="106" t="str">
        <f>IFERROR(VLOOKUP(DATASHEET!DT75,lookup,2,FALSE),"")</f>
        <v/>
      </c>
      <c r="AQ77" s="106" t="str">
        <f t="shared" si="52"/>
        <v/>
      </c>
      <c r="AR77" s="91" t="str">
        <f>IFERROR(IFERROR(VLOOKUP(DATASHEET!AZ75,lookup,2,FALSE),VLOOKUP($A77,PRIORVALUES!$A$3:$U$245,8,FALSE)),"")</f>
        <v/>
      </c>
      <c r="AS77" s="100" t="str">
        <f>IFERROR(VLOOKUP(DATASHEET!BX75,lookup,2,FALSE),"")</f>
        <v/>
      </c>
      <c r="AT77" s="257" t="str">
        <f>IFERROR(VLOOKUP(DATASHEET!DX75,lookup,2,FALSE),"")</f>
        <v/>
      </c>
      <c r="AU77" s="92" t="str">
        <f>IFERROR(IFERROR(VLOOKUP(DATASHEET!CB75,lookup,2,FALSE),VLOOKUP($A77,PRIORVALUES!$A$3:$U$245,10,FALSE)),"")</f>
        <v/>
      </c>
      <c r="AV77" s="92" t="str">
        <f>IFERROR(IFERROR(VLOOKUP(DATASHEET!CJ75,lookup,2,FALSE),VLOOKUP($A77,PRIORVALUES!$A$3:$U$245,12,FALSE)),"")</f>
        <v/>
      </c>
      <c r="AW77" s="93"/>
      <c r="AX77" s="96" t="str">
        <f>IFERROR(IFERROR(VLOOKUP(DATASHEET!AF75,lookup,2,FALSE),VLOOKUP($A77,PRIORVALUES!$A$3:$U$245,5,FALSE)),"")</f>
        <v/>
      </c>
      <c r="AY77" s="97" t="str">
        <f>IFERROR(IFERROR(VLOOKUP(DATASHEET!CV75,lookup,2,FALSE),VLOOKUP($A77,PRIORVALUES!$A$3:$U$245,6,FALSE)),"")</f>
        <v/>
      </c>
      <c r="AZ77" s="104" t="str">
        <f>IFERROR(SMALL((PROGRESS!BC89,PROGRESS!BH89),1),"")</f>
        <v/>
      </c>
      <c r="BA77" s="104" t="str">
        <f>IFERROR(IFERROR(VLOOKUP(DATASHEET!CR75,lookup,2,FALSE),VLOOKUP($A77,PRIORVALUES!$A$3:$U$245,13,FALSE)),"")</f>
        <v/>
      </c>
      <c r="BB77" s="104" t="str">
        <f>IFERROR(IFERROR(VLOOKUP(DATASHEET!DD75,lookup,2,FALSE),VLOOKUP($A77,PRIORVALUES!$A$3:$U$245,14,FALSE)),"")</f>
        <v/>
      </c>
      <c r="BC77" s="118" t="str">
        <f>IFERROR(VLOOKUP(DATASHEET!DP75,lookup,2,FALSE),"")</f>
        <v/>
      </c>
      <c r="BD77" s="122" t="str">
        <f>IFERROR(IFERROR(VLOOKUP(DATASHEET!AN75,lookup,2,FALSE),VLOOKUP($A77,PRIORVALUES!$A$3:$U$245,7,FALSE)),"")</f>
        <v/>
      </c>
      <c r="BE77" s="120" t="str">
        <f>IFERROR(IFERROR(VLOOKUP(DATASHEET!AV75,lookup,2,FALSE),VLOOKUP($A77,PRIORVALUES!$A$3:$U$245,16,FALSE)),"")</f>
        <v/>
      </c>
      <c r="BF77" s="586" t="str">
        <f>IFERROR(IFERROR(VLOOKUP(DATASHEET!CF75,lookup,2,FALSE),VLOOKUP($A77,PRIORVALUES!$A$3:$U$245,11,FALSE)),"")</f>
        <v/>
      </c>
      <c r="BG77" s="104" t="str">
        <f>IFERROR(VLOOKUP(DATASHEET!BD75,lookup,2,FALSE),"")</f>
        <v/>
      </c>
      <c r="BH77" s="99" t="str">
        <f>IFERROR(IFERROR(VLOOKUP(DATASHEET!BP75,lookup,2,FALSE),VLOOKUP($A77,PRIORVALUES!$A$3:$U$245,9,FALSE)),"")</f>
        <v/>
      </c>
      <c r="BI77" s="99" t="str">
        <f>IFERROR(IFERROR(VLOOKUP(DATASHEET!DL75,lookup,2,FALSE),VLOOKUP($A77,PRIORVALUES!$A$3:$U$245,15,FALSE)),"")</f>
        <v/>
      </c>
      <c r="BJ77" s="108" t="str">
        <f t="shared" si="53"/>
        <v/>
      </c>
      <c r="BK77" s="108" t="str">
        <f t="shared" si="54"/>
        <v/>
      </c>
      <c r="BL77" s="125" t="str">
        <f t="shared" si="55"/>
        <v/>
      </c>
      <c r="BM77" s="205"/>
    </row>
    <row r="78" spans="1:65" ht="27.75" customHeight="1" x14ac:dyDescent="0.25">
      <c r="A78" s="246" t="str">
        <f>DATASHEET!B76</f>
        <v>HINDMARCH, Madeleine</v>
      </c>
      <c r="B78" s="113" t="str">
        <f>DATASHEET!C76</f>
        <v>11WE</v>
      </c>
      <c r="C78" s="113" t="str">
        <f>DATASHEET!D76</f>
        <v>F</v>
      </c>
      <c r="D78" s="113" t="str">
        <f>DATASHEET!J76</f>
        <v>N</v>
      </c>
      <c r="E78" s="113" t="str">
        <f>DATASHEET!E76</f>
        <v>N</v>
      </c>
      <c r="F78" s="113" t="str">
        <f>DATASHEET!F76</f>
        <v>White - British</v>
      </c>
      <c r="G78" s="113" t="str">
        <f>DATASHEET!H76</f>
        <v>N</v>
      </c>
      <c r="H78" s="113" t="str">
        <f>DATASHEET!I76</f>
        <v>N</v>
      </c>
      <c r="I78" s="113" t="str">
        <f>DATASHEET!M76</f>
        <v>M</v>
      </c>
      <c r="J78" s="114" t="str">
        <f>DATASHEET!L76</f>
        <v>6-7</v>
      </c>
      <c r="K78" s="419">
        <f>IFERROR(PROGRESS!O90,"")</f>
        <v>59.353448</v>
      </c>
      <c r="L78" s="235">
        <f t="shared" si="30"/>
        <v>8</v>
      </c>
      <c r="M78" s="152">
        <f t="shared" si="31"/>
        <v>-5.1353448000000004</v>
      </c>
      <c r="N78" s="237"/>
      <c r="O78" s="417">
        <f t="shared" si="32"/>
        <v>11.8706896</v>
      </c>
      <c r="P78" s="248" t="str">
        <f t="shared" si="33"/>
        <v/>
      </c>
      <c r="Q78" s="249" t="str">
        <f t="shared" si="34"/>
        <v/>
      </c>
      <c r="R78" s="417">
        <f t="shared" si="35"/>
        <v>11.8706896</v>
      </c>
      <c r="S78" s="248" t="str">
        <f t="shared" si="36"/>
        <v/>
      </c>
      <c r="T78" s="250" t="str">
        <f t="shared" si="37"/>
        <v/>
      </c>
      <c r="U78" s="247">
        <f t="shared" si="38"/>
        <v>17.806034400000001</v>
      </c>
      <c r="V78" s="248">
        <f t="shared" si="39"/>
        <v>8</v>
      </c>
      <c r="W78" s="251">
        <f t="shared" si="40"/>
        <v>-3.2686781333333337</v>
      </c>
      <c r="X78" s="252">
        <f t="shared" si="41"/>
        <v>2</v>
      </c>
      <c r="Y78" s="247">
        <f t="shared" si="42"/>
        <v>17.806034400000001</v>
      </c>
      <c r="Z78" s="248">
        <f t="shared" si="43"/>
        <v>0</v>
      </c>
      <c r="AA78" s="251">
        <f t="shared" si="44"/>
        <v>-5.9353448000000002</v>
      </c>
      <c r="AB78" s="252">
        <f t="shared" si="45"/>
        <v>3</v>
      </c>
      <c r="AC78" s="244"/>
      <c r="AD78" s="102" t="str">
        <f>IFERROR(VLOOKUP(DATASHEET!CN76,lookup,2,FALSE)*2,"")</f>
        <v/>
      </c>
      <c r="AE78" s="126" t="str">
        <f>IFERROR(LARGE((PROGRESS!BC90,PROGRESS!BH90),1)*2,"")</f>
        <v/>
      </c>
      <c r="AF78" s="253">
        <f t="shared" si="46"/>
        <v>8</v>
      </c>
      <c r="AG78" s="127" t="str">
        <f t="shared" si="47"/>
        <v/>
      </c>
      <c r="AH78" s="254" t="str">
        <f t="shared" si="48"/>
        <v/>
      </c>
      <c r="AI78" s="255" t="str">
        <f t="shared" si="49"/>
        <v/>
      </c>
      <c r="AJ78" s="128" t="str">
        <f t="shared" si="50"/>
        <v/>
      </c>
      <c r="AK78" s="256" t="str">
        <f t="shared" si="51"/>
        <v/>
      </c>
      <c r="AL78" s="245"/>
      <c r="AM78" s="89" t="str">
        <f>IFERROR(VLOOKUP(DATASHEET!AJ76,lookup,2,FALSE),"")</f>
        <v/>
      </c>
      <c r="AN78" s="90" t="str">
        <f>IFERROR(VLOOKUP(DATASHEET!AR76,lookup,2,FALSE),"")</f>
        <v/>
      </c>
      <c r="AO78" s="106" t="str">
        <f>IFERROR(VLOOKUP(DATASHEET!DH76,lookup,2,FALSE),"")</f>
        <v/>
      </c>
      <c r="AP78" s="106" t="str">
        <f>IFERROR(VLOOKUP(DATASHEET!DT76,lookup,2,FALSE),"")</f>
        <v/>
      </c>
      <c r="AQ78" s="106" t="str">
        <f t="shared" si="52"/>
        <v/>
      </c>
      <c r="AR78" s="91" t="str">
        <f>IFERROR(IFERROR(VLOOKUP(DATASHEET!AZ76,lookup,2,FALSE),VLOOKUP($A78,PRIORVALUES!$A$3:$U$245,8,FALSE)),"")</f>
        <v/>
      </c>
      <c r="AS78" s="100" t="str">
        <f>IFERROR(VLOOKUP(DATASHEET!BX76,lookup,2,FALSE),"")</f>
        <v/>
      </c>
      <c r="AT78" s="257" t="str">
        <f>IFERROR(VLOOKUP(DATASHEET!DX76,lookup,2,FALSE),"")</f>
        <v/>
      </c>
      <c r="AU78" s="92" t="str">
        <f>IFERROR(IFERROR(VLOOKUP(DATASHEET!CB76,lookup,2,FALSE),VLOOKUP($A78,PRIORVALUES!$A$3:$U$245,10,FALSE)),"")</f>
        <v/>
      </c>
      <c r="AV78" s="92">
        <f>IFERROR(IFERROR(VLOOKUP(DATASHEET!CJ76,lookup,2,FALSE),VLOOKUP($A78,PRIORVALUES!$A$3:$U$245,12,FALSE)),"")</f>
        <v>8</v>
      </c>
      <c r="AW78" s="93"/>
      <c r="AX78" s="96" t="str">
        <f>IFERROR(IFERROR(VLOOKUP(DATASHEET!AF76,lookup,2,FALSE),VLOOKUP($A78,PRIORVALUES!$A$3:$U$245,5,FALSE)),"")</f>
        <v/>
      </c>
      <c r="AY78" s="97" t="str">
        <f>IFERROR(IFERROR(VLOOKUP(DATASHEET!CV76,lookup,2,FALSE),VLOOKUP($A78,PRIORVALUES!$A$3:$U$245,6,FALSE)),"")</f>
        <v/>
      </c>
      <c r="AZ78" s="104" t="str">
        <f>IFERROR(SMALL((PROGRESS!BC90,PROGRESS!BH90),1),"")</f>
        <v/>
      </c>
      <c r="BA78" s="104" t="str">
        <f>IFERROR(IFERROR(VLOOKUP(DATASHEET!CR76,lookup,2,FALSE),VLOOKUP($A78,PRIORVALUES!$A$3:$U$245,13,FALSE)),"")</f>
        <v/>
      </c>
      <c r="BB78" s="104" t="str">
        <f>IFERROR(IFERROR(VLOOKUP(DATASHEET!DD76,lookup,2,FALSE),VLOOKUP($A78,PRIORVALUES!$A$3:$U$245,14,FALSE)),"")</f>
        <v/>
      </c>
      <c r="BC78" s="118" t="str">
        <f>IFERROR(VLOOKUP(DATASHEET!DP76,lookup,2,FALSE),"")</f>
        <v/>
      </c>
      <c r="BD78" s="122" t="str">
        <f>IFERROR(IFERROR(VLOOKUP(DATASHEET!AN76,lookup,2,FALSE),VLOOKUP($A78,PRIORVALUES!$A$3:$U$245,7,FALSE)),"")</f>
        <v/>
      </c>
      <c r="BE78" s="120" t="str">
        <f>IFERROR(IFERROR(VLOOKUP(DATASHEET!AV76,lookup,2,FALSE),VLOOKUP($A78,PRIORVALUES!$A$3:$U$245,16,FALSE)),"")</f>
        <v/>
      </c>
      <c r="BF78" s="586" t="str">
        <f>IFERROR(IFERROR(VLOOKUP(DATASHEET!CF76,lookup,2,FALSE),VLOOKUP($A78,PRIORVALUES!$A$3:$U$245,11,FALSE)),"")</f>
        <v/>
      </c>
      <c r="BG78" s="104" t="str">
        <f>IFERROR(VLOOKUP(DATASHEET!BD76,lookup,2,FALSE),"")</f>
        <v/>
      </c>
      <c r="BH78" s="99" t="str">
        <f>IFERROR(IFERROR(VLOOKUP(DATASHEET!BP76,lookup,2,FALSE),VLOOKUP($A78,PRIORVALUES!$A$3:$U$245,9,FALSE)),"")</f>
        <v/>
      </c>
      <c r="BI78" s="99" t="str">
        <f>IFERROR(IFERROR(VLOOKUP(DATASHEET!DL76,lookup,2,FALSE),VLOOKUP($A78,PRIORVALUES!$A$3:$U$245,15,FALSE)),"")</f>
        <v/>
      </c>
      <c r="BJ78" s="108" t="str">
        <f t="shared" si="53"/>
        <v/>
      </c>
      <c r="BK78" s="108" t="str">
        <f t="shared" si="54"/>
        <v/>
      </c>
      <c r="BL78" s="125" t="str">
        <f t="shared" si="55"/>
        <v/>
      </c>
      <c r="BM78" s="205"/>
    </row>
    <row r="79" spans="1:65" ht="27.75" customHeight="1" x14ac:dyDescent="0.25">
      <c r="A79" s="246" t="str">
        <f>DATASHEET!B77</f>
        <v>HOPE, Jessica</v>
      </c>
      <c r="B79" s="113" t="str">
        <f>DATASHEET!C77</f>
        <v>11KKN</v>
      </c>
      <c r="C79" s="113" t="str">
        <f>DATASHEET!D77</f>
        <v>F</v>
      </c>
      <c r="D79" s="113" t="str">
        <f>DATASHEET!J77</f>
        <v>N</v>
      </c>
      <c r="E79" s="113" t="str">
        <f>DATASHEET!E77</f>
        <v>N</v>
      </c>
      <c r="F79" s="113" t="str">
        <f>DATASHEET!F77</f>
        <v>Other Black African</v>
      </c>
      <c r="G79" s="113" t="str">
        <f>DATASHEET!H77</f>
        <v>N</v>
      </c>
      <c r="H79" s="113" t="str">
        <f>DATASHEET!I77</f>
        <v>N</v>
      </c>
      <c r="I79" s="113" t="str">
        <f>DATASHEET!M77</f>
        <v>M</v>
      </c>
      <c r="J79" s="114" t="str">
        <f>DATASHEET!L77</f>
        <v>5-6</v>
      </c>
      <c r="K79" s="419">
        <f>IFERROR(PROGRESS!O91,"")</f>
        <v>50.927548999999999</v>
      </c>
      <c r="L79" s="235">
        <f t="shared" si="30"/>
        <v>5</v>
      </c>
      <c r="M79" s="152">
        <f t="shared" si="31"/>
        <v>-4.5927549000000001</v>
      </c>
      <c r="N79" s="237"/>
      <c r="O79" s="417">
        <f t="shared" si="32"/>
        <v>10.1855098</v>
      </c>
      <c r="P79" s="248" t="str">
        <f t="shared" si="33"/>
        <v/>
      </c>
      <c r="Q79" s="249" t="str">
        <f t="shared" si="34"/>
        <v/>
      </c>
      <c r="R79" s="417">
        <f t="shared" si="35"/>
        <v>10.1855098</v>
      </c>
      <c r="S79" s="248" t="str">
        <f t="shared" si="36"/>
        <v/>
      </c>
      <c r="T79" s="250" t="str">
        <f t="shared" si="37"/>
        <v/>
      </c>
      <c r="U79" s="247">
        <f t="shared" si="38"/>
        <v>15.278264700000001</v>
      </c>
      <c r="V79" s="248">
        <f t="shared" si="39"/>
        <v>5</v>
      </c>
      <c r="W79" s="251">
        <f t="shared" si="40"/>
        <v>-3.4260882333333336</v>
      </c>
      <c r="X79" s="252">
        <f t="shared" si="41"/>
        <v>2</v>
      </c>
      <c r="Y79" s="247">
        <f t="shared" si="42"/>
        <v>15.278264700000001</v>
      </c>
      <c r="Z79" s="248">
        <f t="shared" si="43"/>
        <v>0</v>
      </c>
      <c r="AA79" s="251">
        <f t="shared" si="44"/>
        <v>-5.0927549000000001</v>
      </c>
      <c r="AB79" s="252">
        <f t="shared" si="45"/>
        <v>3</v>
      </c>
      <c r="AC79" s="244"/>
      <c r="AD79" s="102" t="str">
        <f>IFERROR(VLOOKUP(DATASHEET!CN77,lookup,2,FALSE)*2,"")</f>
        <v/>
      </c>
      <c r="AE79" s="126" t="str">
        <f>IFERROR(LARGE((PROGRESS!BC91,PROGRESS!BH91),1)*2,"")</f>
        <v/>
      </c>
      <c r="AF79" s="253">
        <f t="shared" si="46"/>
        <v>5</v>
      </c>
      <c r="AG79" s="127" t="str">
        <f t="shared" si="47"/>
        <v/>
      </c>
      <c r="AH79" s="254" t="str">
        <f t="shared" si="48"/>
        <v/>
      </c>
      <c r="AI79" s="255" t="str">
        <f t="shared" si="49"/>
        <v/>
      </c>
      <c r="AJ79" s="128" t="str">
        <f t="shared" si="50"/>
        <v/>
      </c>
      <c r="AK79" s="256" t="str">
        <f t="shared" si="51"/>
        <v/>
      </c>
      <c r="AL79" s="245"/>
      <c r="AM79" s="89" t="str">
        <f>IFERROR(VLOOKUP(DATASHEET!AJ77,lookup,2,FALSE),"")</f>
        <v/>
      </c>
      <c r="AN79" s="90" t="str">
        <f>IFERROR(VLOOKUP(DATASHEET!AR77,lookup,2,FALSE),"")</f>
        <v/>
      </c>
      <c r="AO79" s="106" t="str">
        <f>IFERROR(VLOOKUP(DATASHEET!DH77,lookup,2,FALSE),"")</f>
        <v/>
      </c>
      <c r="AP79" s="106" t="str">
        <f>IFERROR(VLOOKUP(DATASHEET!DT77,lookup,2,FALSE),"")</f>
        <v/>
      </c>
      <c r="AQ79" s="106" t="str">
        <f t="shared" si="52"/>
        <v/>
      </c>
      <c r="AR79" s="91" t="str">
        <f>IFERROR(IFERROR(VLOOKUP(DATASHEET!AZ77,lookup,2,FALSE),VLOOKUP($A79,PRIORVALUES!$A$3:$U$245,8,FALSE)),"")</f>
        <v/>
      </c>
      <c r="AS79" s="100" t="str">
        <f>IFERROR(VLOOKUP(DATASHEET!BX77,lookup,2,FALSE),"")</f>
        <v/>
      </c>
      <c r="AT79" s="257" t="str">
        <f>IFERROR(VLOOKUP(DATASHEET!DX77,lookup,2,FALSE),"")</f>
        <v/>
      </c>
      <c r="AU79" s="92">
        <f>IFERROR(IFERROR(VLOOKUP(DATASHEET!CB77,lookup,2,FALSE),VLOOKUP($A79,PRIORVALUES!$A$3:$U$245,10,FALSE)),"")</f>
        <v>5</v>
      </c>
      <c r="AV79" s="92" t="str">
        <f>IFERROR(IFERROR(VLOOKUP(DATASHEET!CJ77,lookup,2,FALSE),VLOOKUP($A79,PRIORVALUES!$A$3:$U$245,12,FALSE)),"")</f>
        <v/>
      </c>
      <c r="AW79" s="93"/>
      <c r="AX79" s="96" t="str">
        <f>IFERROR(IFERROR(VLOOKUP(DATASHEET!AF77,lookup,2,FALSE),VLOOKUP($A79,PRIORVALUES!$A$3:$U$245,5,FALSE)),"")</f>
        <v/>
      </c>
      <c r="AY79" s="97" t="str">
        <f>IFERROR(IFERROR(VLOOKUP(DATASHEET!CV77,lookup,2,FALSE),VLOOKUP($A79,PRIORVALUES!$A$3:$U$245,6,FALSE)),"")</f>
        <v/>
      </c>
      <c r="AZ79" s="104" t="str">
        <f>IFERROR(SMALL((PROGRESS!BC91,PROGRESS!BH91),1),"")</f>
        <v/>
      </c>
      <c r="BA79" s="104" t="str">
        <f>IFERROR(IFERROR(VLOOKUP(DATASHEET!CR77,lookup,2,FALSE),VLOOKUP($A79,PRIORVALUES!$A$3:$U$245,13,FALSE)),"")</f>
        <v/>
      </c>
      <c r="BB79" s="104" t="str">
        <f>IFERROR(IFERROR(VLOOKUP(DATASHEET!DD77,lookup,2,FALSE),VLOOKUP($A79,PRIORVALUES!$A$3:$U$245,14,FALSE)),"")</f>
        <v/>
      </c>
      <c r="BC79" s="118" t="str">
        <f>IFERROR(VLOOKUP(DATASHEET!DP77,lookup,2,FALSE),"")</f>
        <v/>
      </c>
      <c r="BD79" s="122" t="str">
        <f>IFERROR(IFERROR(VLOOKUP(DATASHEET!AN77,lookup,2,FALSE),VLOOKUP($A79,PRIORVALUES!$A$3:$U$245,7,FALSE)),"")</f>
        <v/>
      </c>
      <c r="BE79" s="120" t="str">
        <f>IFERROR(IFERROR(VLOOKUP(DATASHEET!AV77,lookup,2,FALSE),VLOOKUP($A79,PRIORVALUES!$A$3:$U$245,16,FALSE)),"")</f>
        <v/>
      </c>
      <c r="BF79" s="586" t="str">
        <f>IFERROR(IFERROR(VLOOKUP(DATASHEET!CF77,lookup,2,FALSE),VLOOKUP($A79,PRIORVALUES!$A$3:$U$245,11,FALSE)),"")</f>
        <v/>
      </c>
      <c r="BG79" s="104" t="str">
        <f>IFERROR(VLOOKUP(DATASHEET!BD77,lookup,2,FALSE),"")</f>
        <v/>
      </c>
      <c r="BH79" s="99" t="str">
        <f>IFERROR(IFERROR(VLOOKUP(DATASHEET!BP77,lookup,2,FALSE),VLOOKUP($A79,PRIORVALUES!$A$3:$U$245,9,FALSE)),"")</f>
        <v/>
      </c>
      <c r="BI79" s="99" t="str">
        <f>IFERROR(IFERROR(VLOOKUP(DATASHEET!DL77,lookup,2,FALSE),VLOOKUP($A79,PRIORVALUES!$A$3:$U$245,15,FALSE)),"")</f>
        <v/>
      </c>
      <c r="BJ79" s="108" t="str">
        <f t="shared" si="53"/>
        <v/>
      </c>
      <c r="BK79" s="108" t="str">
        <f t="shared" si="54"/>
        <v/>
      </c>
      <c r="BL79" s="125" t="str">
        <f t="shared" si="55"/>
        <v/>
      </c>
      <c r="BM79" s="205"/>
    </row>
    <row r="80" spans="1:65" ht="27.75" customHeight="1" x14ac:dyDescent="0.25">
      <c r="A80" s="246" t="str">
        <f>DATASHEET!B78</f>
        <v>HOPKINS, Tadhg</v>
      </c>
      <c r="B80" s="113" t="str">
        <f>DATASHEET!C78</f>
        <v>11EGQ</v>
      </c>
      <c r="C80" s="113" t="str">
        <f>DATASHEET!D78</f>
        <v>M</v>
      </c>
      <c r="D80" s="113" t="str">
        <f>DATASHEET!J78</f>
        <v>N</v>
      </c>
      <c r="E80" s="113" t="str">
        <f>DATASHEET!E78</f>
        <v>Y</v>
      </c>
      <c r="F80" s="113" t="str">
        <f>DATASHEET!F78</f>
        <v>White - British</v>
      </c>
      <c r="G80" s="113" t="str">
        <f>DATASHEET!H78</f>
        <v>Y</v>
      </c>
      <c r="H80" s="113" t="str">
        <f>DATASHEET!I78</f>
        <v>N</v>
      </c>
      <c r="I80" s="113" t="str">
        <f>DATASHEET!M78</f>
        <v>M</v>
      </c>
      <c r="J80" s="114" t="str">
        <f>DATASHEET!L78</f>
        <v>6-7</v>
      </c>
      <c r="K80" s="419">
        <f>IFERROR(PROGRESS!O92,"")</f>
        <v>45.503675999999999</v>
      </c>
      <c r="L80" s="235">
        <f t="shared" si="30"/>
        <v>3</v>
      </c>
      <c r="M80" s="152">
        <f t="shared" si="31"/>
        <v>-4.2503675999999997</v>
      </c>
      <c r="N80" s="237"/>
      <c r="O80" s="417">
        <f t="shared" si="32"/>
        <v>9.100735199999999</v>
      </c>
      <c r="P80" s="248" t="str">
        <f t="shared" si="33"/>
        <v/>
      </c>
      <c r="Q80" s="249" t="str">
        <f t="shared" si="34"/>
        <v/>
      </c>
      <c r="R80" s="417">
        <f t="shared" si="35"/>
        <v>9.100735199999999</v>
      </c>
      <c r="S80" s="248" t="str">
        <f t="shared" si="36"/>
        <v/>
      </c>
      <c r="T80" s="250" t="str">
        <f t="shared" si="37"/>
        <v/>
      </c>
      <c r="U80" s="247">
        <f t="shared" si="38"/>
        <v>13.651102799999999</v>
      </c>
      <c r="V80" s="248">
        <f t="shared" si="39"/>
        <v>0</v>
      </c>
      <c r="W80" s="251">
        <f t="shared" si="40"/>
        <v>-4.5503675999999995</v>
      </c>
      <c r="X80" s="252">
        <f t="shared" si="41"/>
        <v>3</v>
      </c>
      <c r="Y80" s="247">
        <f t="shared" si="42"/>
        <v>13.651102799999999</v>
      </c>
      <c r="Z80" s="248">
        <f t="shared" si="43"/>
        <v>3</v>
      </c>
      <c r="AA80" s="251">
        <f t="shared" si="44"/>
        <v>-3.5503675999999995</v>
      </c>
      <c r="AB80" s="252">
        <f t="shared" si="45"/>
        <v>2</v>
      </c>
      <c r="AC80" s="244"/>
      <c r="AD80" s="102" t="str">
        <f>IFERROR(VLOOKUP(DATASHEET!CN78,lookup,2,FALSE)*2,"")</f>
        <v/>
      </c>
      <c r="AE80" s="126" t="str">
        <f>IFERROR(LARGE((PROGRESS!BC92,PROGRESS!BH92),1)*2,"")</f>
        <v/>
      </c>
      <c r="AF80" s="253" t="str">
        <f t="shared" si="46"/>
        <v/>
      </c>
      <c r="AG80" s="127" t="str">
        <f t="shared" si="47"/>
        <v/>
      </c>
      <c r="AH80" s="254" t="str">
        <f t="shared" si="48"/>
        <v/>
      </c>
      <c r="AI80" s="255">
        <f t="shared" si="49"/>
        <v>3</v>
      </c>
      <c r="AJ80" s="128" t="str">
        <f t="shared" si="50"/>
        <v/>
      </c>
      <c r="AK80" s="256" t="str">
        <f t="shared" si="51"/>
        <v/>
      </c>
      <c r="AL80" s="245"/>
      <c r="AM80" s="89" t="str">
        <f>IFERROR(VLOOKUP(DATASHEET!AJ78,lookup,2,FALSE),"")</f>
        <v/>
      </c>
      <c r="AN80" s="90" t="str">
        <f>IFERROR(VLOOKUP(DATASHEET!AR78,lookup,2,FALSE),"")</f>
        <v/>
      </c>
      <c r="AO80" s="106" t="str">
        <f>IFERROR(VLOOKUP(DATASHEET!DH78,lookup,2,FALSE),"")</f>
        <v/>
      </c>
      <c r="AP80" s="106" t="str">
        <f>IFERROR(VLOOKUP(DATASHEET!DT78,lookup,2,FALSE),"")</f>
        <v/>
      </c>
      <c r="AQ80" s="106" t="str">
        <f t="shared" si="52"/>
        <v/>
      </c>
      <c r="AR80" s="91" t="str">
        <f>IFERROR(IFERROR(VLOOKUP(DATASHEET!AZ78,lookup,2,FALSE),VLOOKUP($A80,PRIORVALUES!$A$3:$U$245,8,FALSE)),"")</f>
        <v/>
      </c>
      <c r="AS80" s="100" t="str">
        <f>IFERROR(VLOOKUP(DATASHEET!BX78,lookup,2,FALSE),"")</f>
        <v/>
      </c>
      <c r="AT80" s="257" t="str">
        <f>IFERROR(VLOOKUP(DATASHEET!DX78,lookup,2,FALSE),"")</f>
        <v/>
      </c>
      <c r="AU80" s="92" t="str">
        <f>IFERROR(IFERROR(VLOOKUP(DATASHEET!CB78,lookup,2,FALSE),VLOOKUP($A80,PRIORVALUES!$A$3:$U$245,10,FALSE)),"")</f>
        <v/>
      </c>
      <c r="AV80" s="92" t="str">
        <f>IFERROR(IFERROR(VLOOKUP(DATASHEET!CJ78,lookup,2,FALSE),VLOOKUP($A80,PRIORVALUES!$A$3:$U$245,12,FALSE)),"")</f>
        <v/>
      </c>
      <c r="AW80" s="93"/>
      <c r="AX80" s="96" t="str">
        <f>IFERROR(IFERROR(VLOOKUP(DATASHEET!AF78,lookup,2,FALSE),VLOOKUP($A80,PRIORVALUES!$A$3:$U$245,5,FALSE)),"")</f>
        <v/>
      </c>
      <c r="AY80" s="97" t="str">
        <f>IFERROR(IFERROR(VLOOKUP(DATASHEET!CV78,lookup,2,FALSE),VLOOKUP($A80,PRIORVALUES!$A$3:$U$245,6,FALSE)),"")</f>
        <v/>
      </c>
      <c r="AZ80" s="104" t="str">
        <f>IFERROR(SMALL((PROGRESS!BC92,PROGRESS!BH92),1),"")</f>
        <v/>
      </c>
      <c r="BA80" s="104" t="str">
        <f>IFERROR(IFERROR(VLOOKUP(DATASHEET!CR78,lookup,2,FALSE),VLOOKUP($A80,PRIORVALUES!$A$3:$U$245,13,FALSE)),"")</f>
        <v/>
      </c>
      <c r="BB80" s="104">
        <f>IFERROR(IFERROR(VLOOKUP(DATASHEET!DD78,lookup,2,FALSE),VLOOKUP($A80,PRIORVALUES!$A$3:$U$245,14,FALSE)),"")</f>
        <v>3</v>
      </c>
      <c r="BC80" s="118" t="str">
        <f>IFERROR(VLOOKUP(DATASHEET!DP78,lookup,2,FALSE),"")</f>
        <v/>
      </c>
      <c r="BD80" s="122" t="str">
        <f>IFERROR(IFERROR(VLOOKUP(DATASHEET!AN78,lookup,2,FALSE),VLOOKUP($A80,PRIORVALUES!$A$3:$U$245,7,FALSE)),"")</f>
        <v/>
      </c>
      <c r="BE80" s="120" t="str">
        <f>IFERROR(IFERROR(VLOOKUP(DATASHEET!AV78,lookup,2,FALSE),VLOOKUP($A80,PRIORVALUES!$A$3:$U$245,16,FALSE)),"")</f>
        <v/>
      </c>
      <c r="BF80" s="586" t="str">
        <f>IFERROR(IFERROR(VLOOKUP(DATASHEET!CF78,lookup,2,FALSE),VLOOKUP($A80,PRIORVALUES!$A$3:$U$245,11,FALSE)),"")</f>
        <v/>
      </c>
      <c r="BG80" s="104" t="str">
        <f>IFERROR(VLOOKUP(DATASHEET!BD78,lookup,2,FALSE),"")</f>
        <v/>
      </c>
      <c r="BH80" s="99" t="str">
        <f>IFERROR(IFERROR(VLOOKUP(DATASHEET!BP78,lookup,2,FALSE),VLOOKUP($A80,PRIORVALUES!$A$3:$U$245,9,FALSE)),"")</f>
        <v/>
      </c>
      <c r="BI80" s="99" t="str">
        <f>IFERROR(IFERROR(VLOOKUP(DATASHEET!DL78,lookup,2,FALSE),VLOOKUP($A80,PRIORVALUES!$A$3:$U$245,15,FALSE)),"")</f>
        <v/>
      </c>
      <c r="BJ80" s="108" t="str">
        <f t="shared" si="53"/>
        <v/>
      </c>
      <c r="BK80" s="108" t="str">
        <f t="shared" si="54"/>
        <v/>
      </c>
      <c r="BL80" s="125" t="str">
        <f t="shared" si="55"/>
        <v/>
      </c>
      <c r="BM80" s="205"/>
    </row>
    <row r="81" spans="1:65" ht="27.75" customHeight="1" x14ac:dyDescent="0.25">
      <c r="A81" s="246" t="str">
        <f>DATASHEET!B79</f>
        <v>HORSFIELD, Ruby</v>
      </c>
      <c r="B81" s="113" t="str">
        <f>DATASHEET!C79</f>
        <v>11EGQ</v>
      </c>
      <c r="C81" s="113" t="str">
        <f>DATASHEET!D79</f>
        <v>F</v>
      </c>
      <c r="D81" s="113" t="str">
        <f>DATASHEET!J79</f>
        <v>N</v>
      </c>
      <c r="E81" s="113" t="str">
        <f>DATASHEET!E79</f>
        <v>N</v>
      </c>
      <c r="F81" s="113" t="str">
        <f>DATASHEET!F79</f>
        <v>White - British</v>
      </c>
      <c r="G81" s="113" t="str">
        <f>DATASHEET!H79</f>
        <v>N</v>
      </c>
      <c r="H81" s="113" t="str">
        <f>DATASHEET!I79</f>
        <v>N</v>
      </c>
      <c r="I81" s="113" t="str">
        <f>DATASHEET!M79</f>
        <v>M</v>
      </c>
      <c r="J81" s="114" t="str">
        <f>DATASHEET!L79</f>
        <v>5-6</v>
      </c>
      <c r="K81" s="419">
        <f>IFERROR(PROGRESS!O93,"")</f>
        <v>50.927548999999999</v>
      </c>
      <c r="L81" s="235">
        <f t="shared" si="30"/>
        <v>5</v>
      </c>
      <c r="M81" s="152">
        <f t="shared" si="31"/>
        <v>-4.5927549000000001</v>
      </c>
      <c r="N81" s="237"/>
      <c r="O81" s="417">
        <f t="shared" si="32"/>
        <v>10.1855098</v>
      </c>
      <c r="P81" s="248" t="str">
        <f t="shared" si="33"/>
        <v/>
      </c>
      <c r="Q81" s="249" t="str">
        <f t="shared" si="34"/>
        <v/>
      </c>
      <c r="R81" s="417">
        <f t="shared" si="35"/>
        <v>10.1855098</v>
      </c>
      <c r="S81" s="248" t="str">
        <f t="shared" si="36"/>
        <v/>
      </c>
      <c r="T81" s="250" t="str">
        <f t="shared" si="37"/>
        <v/>
      </c>
      <c r="U81" s="247">
        <f t="shared" si="38"/>
        <v>15.278264700000001</v>
      </c>
      <c r="V81" s="248">
        <f t="shared" si="39"/>
        <v>0</v>
      </c>
      <c r="W81" s="251">
        <f t="shared" si="40"/>
        <v>-5.0927549000000001</v>
      </c>
      <c r="X81" s="252">
        <f t="shared" si="41"/>
        <v>3</v>
      </c>
      <c r="Y81" s="247">
        <f t="shared" si="42"/>
        <v>15.278264700000001</v>
      </c>
      <c r="Z81" s="248">
        <f t="shared" si="43"/>
        <v>5</v>
      </c>
      <c r="AA81" s="251">
        <f t="shared" si="44"/>
        <v>-3.4260882333333336</v>
      </c>
      <c r="AB81" s="252">
        <f t="shared" si="45"/>
        <v>2</v>
      </c>
      <c r="AC81" s="244"/>
      <c r="AD81" s="102" t="str">
        <f>IFERROR(VLOOKUP(DATASHEET!CN79,lookup,2,FALSE)*2,"")</f>
        <v/>
      </c>
      <c r="AE81" s="126" t="str">
        <f>IFERROR(LARGE((PROGRESS!BC93,PROGRESS!BH93),1)*2,"")</f>
        <v/>
      </c>
      <c r="AF81" s="253" t="str">
        <f t="shared" si="46"/>
        <v/>
      </c>
      <c r="AG81" s="127" t="str">
        <f t="shared" si="47"/>
        <v/>
      </c>
      <c r="AH81" s="254" t="str">
        <f t="shared" si="48"/>
        <v/>
      </c>
      <c r="AI81" s="255">
        <f t="shared" si="49"/>
        <v>5</v>
      </c>
      <c r="AJ81" s="128" t="str">
        <f t="shared" si="50"/>
        <v/>
      </c>
      <c r="AK81" s="256" t="str">
        <f t="shared" si="51"/>
        <v/>
      </c>
      <c r="AL81" s="245"/>
      <c r="AM81" s="89" t="str">
        <f>IFERROR(VLOOKUP(DATASHEET!AJ79,lookup,2,FALSE),"")</f>
        <v/>
      </c>
      <c r="AN81" s="90" t="str">
        <f>IFERROR(VLOOKUP(DATASHEET!AR79,lookup,2,FALSE),"")</f>
        <v/>
      </c>
      <c r="AO81" s="106" t="str">
        <f>IFERROR(VLOOKUP(DATASHEET!DH79,lookup,2,FALSE),"")</f>
        <v/>
      </c>
      <c r="AP81" s="106" t="str">
        <f>IFERROR(VLOOKUP(DATASHEET!DT79,lookup,2,FALSE),"")</f>
        <v/>
      </c>
      <c r="AQ81" s="106" t="str">
        <f t="shared" si="52"/>
        <v/>
      </c>
      <c r="AR81" s="91" t="str">
        <f>IFERROR(IFERROR(VLOOKUP(DATASHEET!AZ79,lookup,2,FALSE),VLOOKUP($A81,PRIORVALUES!$A$3:$U$245,8,FALSE)),"")</f>
        <v/>
      </c>
      <c r="AS81" s="100" t="str">
        <f>IFERROR(VLOOKUP(DATASHEET!BX79,lookup,2,FALSE),"")</f>
        <v/>
      </c>
      <c r="AT81" s="257" t="str">
        <f>IFERROR(VLOOKUP(DATASHEET!DX79,lookup,2,FALSE),"")</f>
        <v/>
      </c>
      <c r="AU81" s="92" t="str">
        <f>IFERROR(IFERROR(VLOOKUP(DATASHEET!CB79,lookup,2,FALSE),VLOOKUP($A81,PRIORVALUES!$A$3:$U$245,10,FALSE)),"")</f>
        <v/>
      </c>
      <c r="AV81" s="92" t="str">
        <f>IFERROR(IFERROR(VLOOKUP(DATASHEET!CJ79,lookup,2,FALSE),VLOOKUP($A81,PRIORVALUES!$A$3:$U$245,12,FALSE)),"")</f>
        <v/>
      </c>
      <c r="AW81" s="93"/>
      <c r="AX81" s="96" t="str">
        <f>IFERROR(IFERROR(VLOOKUP(DATASHEET!AF79,lookup,2,FALSE),VLOOKUP($A81,PRIORVALUES!$A$3:$U$245,5,FALSE)),"")</f>
        <v/>
      </c>
      <c r="AY81" s="97" t="str">
        <f>IFERROR(IFERROR(VLOOKUP(DATASHEET!CV79,lookup,2,FALSE),VLOOKUP($A81,PRIORVALUES!$A$3:$U$245,6,FALSE)),"")</f>
        <v/>
      </c>
      <c r="AZ81" s="104" t="str">
        <f>IFERROR(SMALL((PROGRESS!BC93,PROGRESS!BH93),1),"")</f>
        <v/>
      </c>
      <c r="BA81" s="104" t="str">
        <f>IFERROR(IFERROR(VLOOKUP(DATASHEET!CR79,lookup,2,FALSE),VLOOKUP($A81,PRIORVALUES!$A$3:$U$245,13,FALSE)),"")</f>
        <v/>
      </c>
      <c r="BB81" s="104" t="str">
        <f>IFERROR(IFERROR(VLOOKUP(DATASHEET!DD79,lookup,2,FALSE),VLOOKUP($A81,PRIORVALUES!$A$3:$U$245,14,FALSE)),"")</f>
        <v/>
      </c>
      <c r="BC81" s="118" t="str">
        <f>IFERROR(VLOOKUP(DATASHEET!DP79,lookup,2,FALSE),"")</f>
        <v/>
      </c>
      <c r="BD81" s="122">
        <f>IFERROR(IFERROR(VLOOKUP(DATASHEET!AN79,lookup,2,FALSE),VLOOKUP($A81,PRIORVALUES!$A$3:$U$245,7,FALSE)),"")</f>
        <v>5</v>
      </c>
      <c r="BE81" s="120" t="str">
        <f>IFERROR(IFERROR(VLOOKUP(DATASHEET!AV79,lookup,2,FALSE),VLOOKUP($A81,PRIORVALUES!$A$3:$U$245,16,FALSE)),"")</f>
        <v/>
      </c>
      <c r="BF81" s="586" t="str">
        <f>IFERROR(IFERROR(VLOOKUP(DATASHEET!CF79,lookup,2,FALSE),VLOOKUP($A81,PRIORVALUES!$A$3:$U$245,11,FALSE)),"")</f>
        <v/>
      </c>
      <c r="BG81" s="104" t="str">
        <f>IFERROR(VLOOKUP(DATASHEET!BD79,lookup,2,FALSE),"")</f>
        <v/>
      </c>
      <c r="BH81" s="99" t="str">
        <f>IFERROR(IFERROR(VLOOKUP(DATASHEET!BP79,lookup,2,FALSE),VLOOKUP($A81,PRIORVALUES!$A$3:$U$245,9,FALSE)),"")</f>
        <v/>
      </c>
      <c r="BI81" s="99" t="str">
        <f>IFERROR(IFERROR(VLOOKUP(DATASHEET!DL79,lookup,2,FALSE),VLOOKUP($A81,PRIORVALUES!$A$3:$U$245,15,FALSE)),"")</f>
        <v/>
      </c>
      <c r="BJ81" s="108" t="str">
        <f t="shared" si="53"/>
        <v/>
      </c>
      <c r="BK81" s="108" t="str">
        <f t="shared" si="54"/>
        <v/>
      </c>
      <c r="BL81" s="125" t="str">
        <f t="shared" si="55"/>
        <v/>
      </c>
      <c r="BM81" s="205"/>
    </row>
    <row r="82" spans="1:65" ht="27.75" customHeight="1" x14ac:dyDescent="0.25">
      <c r="A82" s="246" t="str">
        <f>DATASHEET!B80</f>
        <v>HOWSON, Max</v>
      </c>
      <c r="B82" s="113" t="str">
        <f>DATASHEET!C80</f>
        <v>11ZI</v>
      </c>
      <c r="C82" s="113" t="str">
        <f>DATASHEET!D80</f>
        <v>M</v>
      </c>
      <c r="D82" s="113" t="str">
        <f>DATASHEET!J80</f>
        <v>N</v>
      </c>
      <c r="E82" s="113" t="str">
        <f>DATASHEET!E80</f>
        <v>N</v>
      </c>
      <c r="F82" s="113" t="str">
        <f>DATASHEET!F80</f>
        <v>White - British</v>
      </c>
      <c r="G82" s="113" t="str">
        <f>DATASHEET!H80</f>
        <v>N</v>
      </c>
      <c r="H82" s="113" t="str">
        <f>DATASHEET!I80</f>
        <v>N</v>
      </c>
      <c r="I82" s="113" t="str">
        <f>DATASHEET!M80</f>
        <v>L</v>
      </c>
      <c r="J82" s="114" t="str">
        <f>DATASHEET!L80</f>
        <v>2-3</v>
      </c>
      <c r="K82" s="419">
        <f>IFERROR(PROGRESS!O94,"")</f>
        <v>25.12</v>
      </c>
      <c r="L82" s="235" t="str">
        <f t="shared" si="30"/>
        <v/>
      </c>
      <c r="M82" s="152" t="str">
        <f t="shared" si="31"/>
        <v/>
      </c>
      <c r="N82" s="237"/>
      <c r="O82" s="417">
        <f t="shared" si="32"/>
        <v>5.024</v>
      </c>
      <c r="P82" s="248" t="str">
        <f t="shared" si="33"/>
        <v/>
      </c>
      <c r="Q82" s="249" t="str">
        <f t="shared" si="34"/>
        <v/>
      </c>
      <c r="R82" s="417">
        <f t="shared" si="35"/>
        <v>5.024</v>
      </c>
      <c r="S82" s="248" t="str">
        <f t="shared" si="36"/>
        <v/>
      </c>
      <c r="T82" s="250" t="str">
        <f t="shared" si="37"/>
        <v/>
      </c>
      <c r="U82" s="247">
        <f t="shared" si="38"/>
        <v>7.5359999999999996</v>
      </c>
      <c r="V82" s="248">
        <f t="shared" si="39"/>
        <v>0</v>
      </c>
      <c r="W82" s="251">
        <f t="shared" si="40"/>
        <v>-2.512</v>
      </c>
      <c r="X82" s="252">
        <f t="shared" si="41"/>
        <v>3</v>
      </c>
      <c r="Y82" s="247">
        <f t="shared" si="42"/>
        <v>7.5359999999999996</v>
      </c>
      <c r="Z82" s="248">
        <f t="shared" si="43"/>
        <v>0</v>
      </c>
      <c r="AA82" s="251">
        <f t="shared" si="44"/>
        <v>-2.512</v>
      </c>
      <c r="AB82" s="252">
        <f t="shared" si="45"/>
        <v>2</v>
      </c>
      <c r="AC82" s="244"/>
      <c r="AD82" s="102" t="str">
        <f>IFERROR(VLOOKUP(DATASHEET!CN80,lookup,2,FALSE)*2,"")</f>
        <v/>
      </c>
      <c r="AE82" s="126" t="str">
        <f>IFERROR(LARGE((PROGRESS!BC94,PROGRESS!BH94),1)*2,"")</f>
        <v/>
      </c>
      <c r="AF82" s="253" t="str">
        <f t="shared" si="46"/>
        <v/>
      </c>
      <c r="AG82" s="127" t="str">
        <f t="shared" si="47"/>
        <v/>
      </c>
      <c r="AH82" s="254" t="str">
        <f t="shared" si="48"/>
        <v/>
      </c>
      <c r="AI82" s="255">
        <f t="shared" si="49"/>
        <v>0</v>
      </c>
      <c r="AJ82" s="128" t="str">
        <f t="shared" si="50"/>
        <v/>
      </c>
      <c r="AK82" s="256" t="str">
        <f t="shared" si="51"/>
        <v/>
      </c>
      <c r="AL82" s="245"/>
      <c r="AM82" s="89" t="str">
        <f>IFERROR(VLOOKUP(DATASHEET!AJ80,lookup,2,FALSE),"")</f>
        <v/>
      </c>
      <c r="AN82" s="90" t="str">
        <f>IFERROR(VLOOKUP(DATASHEET!AR80,lookup,2,FALSE),"")</f>
        <v/>
      </c>
      <c r="AO82" s="106" t="str">
        <f>IFERROR(VLOOKUP(DATASHEET!DH80,lookup,2,FALSE),"")</f>
        <v/>
      </c>
      <c r="AP82" s="106" t="str">
        <f>IFERROR(VLOOKUP(DATASHEET!DT80,lookup,2,FALSE),"")</f>
        <v/>
      </c>
      <c r="AQ82" s="106" t="str">
        <f t="shared" si="52"/>
        <v/>
      </c>
      <c r="AR82" s="91" t="str">
        <f>IFERROR(IFERROR(VLOOKUP(DATASHEET!AZ80,lookup,2,FALSE),VLOOKUP($A82,PRIORVALUES!$A$3:$U$245,8,FALSE)),"")</f>
        <v/>
      </c>
      <c r="AS82" s="100" t="str">
        <f>IFERROR(VLOOKUP(DATASHEET!BX80,lookup,2,FALSE),"")</f>
        <v/>
      </c>
      <c r="AT82" s="257" t="str">
        <f>IFERROR(VLOOKUP(DATASHEET!DX80,lookup,2,FALSE),"")</f>
        <v/>
      </c>
      <c r="AU82" s="92" t="str">
        <f>IFERROR(IFERROR(VLOOKUP(DATASHEET!CB80,lookup,2,FALSE),VLOOKUP($A82,PRIORVALUES!$A$3:$U$245,10,FALSE)),"")</f>
        <v/>
      </c>
      <c r="AV82" s="92" t="str">
        <f>IFERROR(IFERROR(VLOOKUP(DATASHEET!CJ80,lookup,2,FALSE),VLOOKUP($A82,PRIORVALUES!$A$3:$U$245,12,FALSE)),"")</f>
        <v/>
      </c>
      <c r="AW82" s="93"/>
      <c r="AX82" s="96" t="str">
        <f>IFERROR(IFERROR(VLOOKUP(DATASHEET!AF80,lookup,2,FALSE),VLOOKUP($A82,PRIORVALUES!$A$3:$U$245,5,FALSE)),"")</f>
        <v/>
      </c>
      <c r="AY82" s="97" t="str">
        <f>IFERROR(IFERROR(VLOOKUP(DATASHEET!CV80,lookup,2,FALSE),VLOOKUP($A82,PRIORVALUES!$A$3:$U$245,6,FALSE)),"")</f>
        <v/>
      </c>
      <c r="AZ82" s="104" t="str">
        <f>IFERROR(SMALL((PROGRESS!BC94,PROGRESS!BH94),1),"")</f>
        <v/>
      </c>
      <c r="BA82" s="104" t="str">
        <f>IFERROR(IFERROR(VLOOKUP(DATASHEET!CR80,lookup,2,FALSE),VLOOKUP($A82,PRIORVALUES!$A$3:$U$245,13,FALSE)),"")</f>
        <v/>
      </c>
      <c r="BB82" s="104" t="str">
        <f>IFERROR(IFERROR(VLOOKUP(DATASHEET!DD80,lookup,2,FALSE),VLOOKUP($A82,PRIORVALUES!$A$3:$U$245,14,FALSE)),"")</f>
        <v/>
      </c>
      <c r="BC82" s="118" t="str">
        <f>IFERROR(VLOOKUP(DATASHEET!DP80,lookup,2,FALSE),"")</f>
        <v/>
      </c>
      <c r="BD82" s="122" t="str">
        <f>IFERROR(IFERROR(VLOOKUP(DATASHEET!AN80,lookup,2,FALSE),VLOOKUP($A82,PRIORVALUES!$A$3:$U$245,7,FALSE)),"")</f>
        <v/>
      </c>
      <c r="BE82" s="120" t="str">
        <f>IFERROR(IFERROR(VLOOKUP(DATASHEET!AV80,lookup,2,FALSE),VLOOKUP($A82,PRIORVALUES!$A$3:$U$245,16,FALSE)),"")</f>
        <v/>
      </c>
      <c r="BF82" s="586">
        <f>IFERROR(IFERROR(VLOOKUP(DATASHEET!CF80,lookup,2,FALSE),VLOOKUP($A82,PRIORVALUES!$A$3:$U$245,11,FALSE)),"")</f>
        <v>0</v>
      </c>
      <c r="BG82" s="104" t="str">
        <f>IFERROR(VLOOKUP(DATASHEET!BD80,lookup,2,FALSE),"")</f>
        <v/>
      </c>
      <c r="BH82" s="99" t="str">
        <f>IFERROR(IFERROR(VLOOKUP(DATASHEET!BP80,lookup,2,FALSE),VLOOKUP($A82,PRIORVALUES!$A$3:$U$245,9,FALSE)),"")</f>
        <v/>
      </c>
      <c r="BI82" s="99" t="str">
        <f>IFERROR(IFERROR(VLOOKUP(DATASHEET!DL80,lookup,2,FALSE),VLOOKUP($A82,PRIORVALUES!$A$3:$U$245,15,FALSE)),"")</f>
        <v/>
      </c>
      <c r="BJ82" s="108" t="str">
        <f t="shared" si="53"/>
        <v/>
      </c>
      <c r="BK82" s="108" t="str">
        <f t="shared" si="54"/>
        <v/>
      </c>
      <c r="BL82" s="125" t="str">
        <f t="shared" si="55"/>
        <v/>
      </c>
      <c r="BM82" s="205"/>
    </row>
    <row r="83" spans="1:65" ht="27.75" customHeight="1" x14ac:dyDescent="0.25">
      <c r="A83" s="246" t="str">
        <f>DATASHEET!B81</f>
        <v>HUSSAIN, Zain</v>
      </c>
      <c r="B83" s="113" t="str">
        <f>DATASHEET!C81</f>
        <v>11SK</v>
      </c>
      <c r="C83" s="113" t="str">
        <f>DATASHEET!D81</f>
        <v>M</v>
      </c>
      <c r="D83" s="113" t="str">
        <f>DATASHEET!J81</f>
        <v>N</v>
      </c>
      <c r="E83" s="113" t="str">
        <f>DATASHEET!E81</f>
        <v>N</v>
      </c>
      <c r="F83" s="113" t="str">
        <f>DATASHEET!F81</f>
        <v>Pakistani</v>
      </c>
      <c r="G83" s="113" t="str">
        <f>DATASHEET!H81</f>
        <v>N</v>
      </c>
      <c r="H83" s="113" t="str">
        <f>DATASHEET!I81</f>
        <v>N</v>
      </c>
      <c r="I83" s="113" t="str">
        <f>DATASHEET!M81</f>
        <v>M</v>
      </c>
      <c r="J83" s="114" t="str">
        <f>DATASHEET!L81</f>
        <v>5-6</v>
      </c>
      <c r="K83" s="419">
        <f>IFERROR(PROGRESS!O95,"")</f>
        <v>50.927548999999999</v>
      </c>
      <c r="L83" s="235">
        <f t="shared" si="30"/>
        <v>5</v>
      </c>
      <c r="M83" s="152">
        <f t="shared" si="31"/>
        <v>-4.5927549000000001</v>
      </c>
      <c r="N83" s="237"/>
      <c r="O83" s="417">
        <f t="shared" si="32"/>
        <v>10.1855098</v>
      </c>
      <c r="P83" s="248" t="str">
        <f t="shared" si="33"/>
        <v/>
      </c>
      <c r="Q83" s="249" t="str">
        <f t="shared" si="34"/>
        <v/>
      </c>
      <c r="R83" s="417">
        <f t="shared" si="35"/>
        <v>10.1855098</v>
      </c>
      <c r="S83" s="248" t="str">
        <f t="shared" si="36"/>
        <v/>
      </c>
      <c r="T83" s="250" t="str">
        <f t="shared" si="37"/>
        <v/>
      </c>
      <c r="U83" s="247">
        <f t="shared" si="38"/>
        <v>15.278264700000001</v>
      </c>
      <c r="V83" s="248">
        <f t="shared" si="39"/>
        <v>0</v>
      </c>
      <c r="W83" s="251">
        <f t="shared" si="40"/>
        <v>-5.0927549000000001</v>
      </c>
      <c r="X83" s="252">
        <f t="shared" si="41"/>
        <v>3</v>
      </c>
      <c r="Y83" s="247">
        <f t="shared" si="42"/>
        <v>15.278264700000001</v>
      </c>
      <c r="Z83" s="248">
        <f t="shared" si="43"/>
        <v>5</v>
      </c>
      <c r="AA83" s="251">
        <f t="shared" si="44"/>
        <v>-3.4260882333333336</v>
      </c>
      <c r="AB83" s="252">
        <f t="shared" si="45"/>
        <v>2</v>
      </c>
      <c r="AC83" s="244"/>
      <c r="AD83" s="102" t="str">
        <f>IFERROR(VLOOKUP(DATASHEET!CN81,lookup,2,FALSE)*2,"")</f>
        <v/>
      </c>
      <c r="AE83" s="126" t="str">
        <f>IFERROR(LARGE((PROGRESS!BC95,PROGRESS!BH95),1)*2,"")</f>
        <v/>
      </c>
      <c r="AF83" s="253" t="str">
        <f t="shared" si="46"/>
        <v/>
      </c>
      <c r="AG83" s="127" t="str">
        <f t="shared" si="47"/>
        <v/>
      </c>
      <c r="AH83" s="254" t="str">
        <f t="shared" si="48"/>
        <v/>
      </c>
      <c r="AI83" s="255">
        <f t="shared" si="49"/>
        <v>5</v>
      </c>
      <c r="AJ83" s="128" t="str">
        <f t="shared" si="50"/>
        <v/>
      </c>
      <c r="AK83" s="256" t="str">
        <f t="shared" si="51"/>
        <v/>
      </c>
      <c r="AL83" s="245"/>
      <c r="AM83" s="89" t="str">
        <f>IFERROR(VLOOKUP(DATASHEET!AJ81,lookup,2,FALSE),"")</f>
        <v/>
      </c>
      <c r="AN83" s="90" t="str">
        <f>IFERROR(VLOOKUP(DATASHEET!AR81,lookup,2,FALSE),"")</f>
        <v/>
      </c>
      <c r="AO83" s="106" t="str">
        <f>IFERROR(VLOOKUP(DATASHEET!DH81,lookup,2,FALSE),"")</f>
        <v/>
      </c>
      <c r="AP83" s="106" t="str">
        <f>IFERROR(VLOOKUP(DATASHEET!DT81,lookup,2,FALSE),"")</f>
        <v/>
      </c>
      <c r="AQ83" s="106" t="str">
        <f t="shared" si="52"/>
        <v/>
      </c>
      <c r="AR83" s="91" t="str">
        <f>IFERROR(IFERROR(VLOOKUP(DATASHEET!AZ81,lookup,2,FALSE),VLOOKUP($A83,PRIORVALUES!$A$3:$U$245,8,FALSE)),"")</f>
        <v/>
      </c>
      <c r="AS83" s="100" t="str">
        <f>IFERROR(VLOOKUP(DATASHEET!BX81,lookup,2,FALSE),"")</f>
        <v/>
      </c>
      <c r="AT83" s="257" t="str">
        <f>IFERROR(VLOOKUP(DATASHEET!DX81,lookup,2,FALSE),"")</f>
        <v/>
      </c>
      <c r="AU83" s="92" t="str">
        <f>IFERROR(IFERROR(VLOOKUP(DATASHEET!CB81,lookup,2,FALSE),VLOOKUP($A83,PRIORVALUES!$A$3:$U$245,10,FALSE)),"")</f>
        <v/>
      </c>
      <c r="AV83" s="92" t="str">
        <f>IFERROR(IFERROR(VLOOKUP(DATASHEET!CJ81,lookup,2,FALSE),VLOOKUP($A83,PRIORVALUES!$A$3:$U$245,12,FALSE)),"")</f>
        <v/>
      </c>
      <c r="AW83" s="93"/>
      <c r="AX83" s="96" t="str">
        <f>IFERROR(IFERROR(VLOOKUP(DATASHEET!AF81,lookup,2,FALSE),VLOOKUP($A83,PRIORVALUES!$A$3:$U$245,5,FALSE)),"")</f>
        <v/>
      </c>
      <c r="AY83" s="97" t="str">
        <f>IFERROR(IFERROR(VLOOKUP(DATASHEET!CV81,lookup,2,FALSE),VLOOKUP($A83,PRIORVALUES!$A$3:$U$245,6,FALSE)),"")</f>
        <v/>
      </c>
      <c r="AZ83" s="104" t="str">
        <f>IFERROR(SMALL((PROGRESS!BC95,PROGRESS!BH95),1),"")</f>
        <v/>
      </c>
      <c r="BA83" s="104" t="str">
        <f>IFERROR(IFERROR(VLOOKUP(DATASHEET!CR81,lookup,2,FALSE),VLOOKUP($A83,PRIORVALUES!$A$3:$U$245,13,FALSE)),"")</f>
        <v/>
      </c>
      <c r="BB83" s="104" t="str">
        <f>IFERROR(IFERROR(VLOOKUP(DATASHEET!DD81,lookup,2,FALSE),VLOOKUP($A83,PRIORVALUES!$A$3:$U$245,14,FALSE)),"")</f>
        <v/>
      </c>
      <c r="BC83" s="118" t="str">
        <f>IFERROR(VLOOKUP(DATASHEET!DP81,lookup,2,FALSE),"")</f>
        <v/>
      </c>
      <c r="BD83" s="122">
        <f>IFERROR(IFERROR(VLOOKUP(DATASHEET!AN81,lookup,2,FALSE),VLOOKUP($A83,PRIORVALUES!$A$3:$U$245,7,FALSE)),"")</f>
        <v>5</v>
      </c>
      <c r="BE83" s="120" t="str">
        <f>IFERROR(IFERROR(VLOOKUP(DATASHEET!AV81,lookup,2,FALSE),VLOOKUP($A83,PRIORVALUES!$A$3:$U$245,16,FALSE)),"")</f>
        <v/>
      </c>
      <c r="BF83" s="586" t="str">
        <f>IFERROR(IFERROR(VLOOKUP(DATASHEET!CF81,lookup,2,FALSE),VLOOKUP($A83,PRIORVALUES!$A$3:$U$245,11,FALSE)),"")</f>
        <v/>
      </c>
      <c r="BG83" s="104" t="str">
        <f>IFERROR(VLOOKUP(DATASHEET!BD81,lookup,2,FALSE),"")</f>
        <v/>
      </c>
      <c r="BH83" s="99" t="str">
        <f>IFERROR(IFERROR(VLOOKUP(DATASHEET!BP81,lookup,2,FALSE),VLOOKUP($A83,PRIORVALUES!$A$3:$U$245,9,FALSE)),"")</f>
        <v/>
      </c>
      <c r="BI83" s="99" t="str">
        <f>IFERROR(IFERROR(VLOOKUP(DATASHEET!DL81,lookup,2,FALSE),VLOOKUP($A83,PRIORVALUES!$A$3:$U$245,15,FALSE)),"")</f>
        <v/>
      </c>
      <c r="BJ83" s="108" t="str">
        <f t="shared" si="53"/>
        <v/>
      </c>
      <c r="BK83" s="108" t="str">
        <f t="shared" si="54"/>
        <v/>
      </c>
      <c r="BL83" s="125" t="str">
        <f t="shared" si="55"/>
        <v/>
      </c>
      <c r="BM83" s="205"/>
    </row>
    <row r="84" spans="1:65" ht="27.75" customHeight="1" x14ac:dyDescent="0.25">
      <c r="A84" s="246" t="str">
        <f>DATASHEET!B82</f>
        <v>IGOE, Niamh</v>
      </c>
      <c r="B84" s="113" t="str">
        <f>DATASHEET!C82</f>
        <v>11KKN</v>
      </c>
      <c r="C84" s="113" t="str">
        <f>DATASHEET!D82</f>
        <v>F</v>
      </c>
      <c r="D84" s="113" t="str">
        <f>DATASHEET!J82</f>
        <v>N</v>
      </c>
      <c r="E84" s="113" t="str">
        <f>DATASHEET!E82</f>
        <v>N</v>
      </c>
      <c r="F84" s="113" t="str">
        <f>DATASHEET!F82</f>
        <v>Other Mixed Background</v>
      </c>
      <c r="G84" s="113" t="str">
        <f>DATASHEET!H82</f>
        <v>N</v>
      </c>
      <c r="H84" s="113" t="str">
        <f>DATASHEET!I82</f>
        <v>N</v>
      </c>
      <c r="I84" s="113" t="str">
        <f>DATASHEET!M82</f>
        <v>H</v>
      </c>
      <c r="J84" s="114" t="str">
        <f>DATASHEET!L82</f>
        <v>8-9</v>
      </c>
      <c r="K84" s="419">
        <f>IFERROR(PROGRESS!O96,"")</f>
        <v>74.702128000000002</v>
      </c>
      <c r="L84" s="235">
        <f t="shared" si="30"/>
        <v>9</v>
      </c>
      <c r="M84" s="152">
        <f t="shared" si="31"/>
        <v>-6.5702128000000002</v>
      </c>
      <c r="N84" s="237"/>
      <c r="O84" s="417">
        <f t="shared" si="32"/>
        <v>14.940425600000001</v>
      </c>
      <c r="P84" s="248" t="str">
        <f t="shared" si="33"/>
        <v/>
      </c>
      <c r="Q84" s="249" t="str">
        <f t="shared" si="34"/>
        <v/>
      </c>
      <c r="R84" s="417">
        <f t="shared" si="35"/>
        <v>14.940425600000001</v>
      </c>
      <c r="S84" s="248" t="str">
        <f t="shared" si="36"/>
        <v/>
      </c>
      <c r="T84" s="250" t="str">
        <f t="shared" si="37"/>
        <v/>
      </c>
      <c r="U84" s="247">
        <f t="shared" si="38"/>
        <v>22.410638400000003</v>
      </c>
      <c r="V84" s="248">
        <f t="shared" si="39"/>
        <v>0</v>
      </c>
      <c r="W84" s="251">
        <f t="shared" si="40"/>
        <v>-7.4702128000000014</v>
      </c>
      <c r="X84" s="252">
        <f t="shared" si="41"/>
        <v>3</v>
      </c>
      <c r="Y84" s="247">
        <f t="shared" si="42"/>
        <v>22.410638400000003</v>
      </c>
      <c r="Z84" s="248">
        <f t="shared" si="43"/>
        <v>9</v>
      </c>
      <c r="AA84" s="251">
        <f t="shared" si="44"/>
        <v>-4.4702128000000014</v>
      </c>
      <c r="AB84" s="252">
        <f t="shared" si="45"/>
        <v>2</v>
      </c>
      <c r="AC84" s="244"/>
      <c r="AD84" s="102" t="str">
        <f>IFERROR(VLOOKUP(DATASHEET!CN82,lookup,2,FALSE)*2,"")</f>
        <v/>
      </c>
      <c r="AE84" s="126" t="str">
        <f>IFERROR(LARGE((PROGRESS!BC96,PROGRESS!BH96),1)*2,"")</f>
        <v/>
      </c>
      <c r="AF84" s="253" t="str">
        <f t="shared" si="46"/>
        <v/>
      </c>
      <c r="AG84" s="127" t="str">
        <f t="shared" si="47"/>
        <v/>
      </c>
      <c r="AH84" s="254" t="str">
        <f t="shared" si="48"/>
        <v/>
      </c>
      <c r="AI84" s="255">
        <f t="shared" si="49"/>
        <v>9</v>
      </c>
      <c r="AJ84" s="128" t="str">
        <f t="shared" si="50"/>
        <v/>
      </c>
      <c r="AK84" s="256" t="str">
        <f t="shared" si="51"/>
        <v/>
      </c>
      <c r="AL84" s="245"/>
      <c r="AM84" s="89" t="str">
        <f>IFERROR(VLOOKUP(DATASHEET!AJ82,lookup,2,FALSE),"")</f>
        <v/>
      </c>
      <c r="AN84" s="90" t="str">
        <f>IFERROR(VLOOKUP(DATASHEET!AR82,lookup,2,FALSE),"")</f>
        <v/>
      </c>
      <c r="AO84" s="106" t="str">
        <f>IFERROR(VLOOKUP(DATASHEET!DH82,lookup,2,FALSE),"")</f>
        <v/>
      </c>
      <c r="AP84" s="106" t="str">
        <f>IFERROR(VLOOKUP(DATASHEET!DT82,lookup,2,FALSE),"")</f>
        <v/>
      </c>
      <c r="AQ84" s="106" t="str">
        <f t="shared" si="52"/>
        <v/>
      </c>
      <c r="AR84" s="91" t="str">
        <f>IFERROR(IFERROR(VLOOKUP(DATASHEET!AZ82,lookup,2,FALSE),VLOOKUP($A84,PRIORVALUES!$A$3:$U$245,8,FALSE)),"")</f>
        <v/>
      </c>
      <c r="AS84" s="100" t="str">
        <f>IFERROR(VLOOKUP(DATASHEET!BX82,lookup,2,FALSE),"")</f>
        <v/>
      </c>
      <c r="AT84" s="257" t="str">
        <f>IFERROR(VLOOKUP(DATASHEET!DX82,lookup,2,FALSE),"")</f>
        <v/>
      </c>
      <c r="AU84" s="92" t="str">
        <f>IFERROR(IFERROR(VLOOKUP(DATASHEET!CB82,lookup,2,FALSE),VLOOKUP($A84,PRIORVALUES!$A$3:$U$245,10,FALSE)),"")</f>
        <v/>
      </c>
      <c r="AV84" s="92" t="str">
        <f>IFERROR(IFERROR(VLOOKUP(DATASHEET!CJ82,lookup,2,FALSE),VLOOKUP($A84,PRIORVALUES!$A$3:$U$245,12,FALSE)),"")</f>
        <v/>
      </c>
      <c r="AW84" s="93"/>
      <c r="AX84" s="96">
        <f>IFERROR(IFERROR(VLOOKUP(DATASHEET!AF82,lookup,2,FALSE),VLOOKUP($A84,PRIORVALUES!$A$3:$U$245,5,FALSE)),"")</f>
        <v>9</v>
      </c>
      <c r="AY84" s="97" t="str">
        <f>IFERROR(IFERROR(VLOOKUP(DATASHEET!CV82,lookup,2,FALSE),VLOOKUP($A84,PRIORVALUES!$A$3:$U$245,6,FALSE)),"")</f>
        <v/>
      </c>
      <c r="AZ84" s="104" t="str">
        <f>IFERROR(SMALL((PROGRESS!BC96,PROGRESS!BH96),1),"")</f>
        <v/>
      </c>
      <c r="BA84" s="104" t="str">
        <f>IFERROR(IFERROR(VLOOKUP(DATASHEET!CR82,lookup,2,FALSE),VLOOKUP($A84,PRIORVALUES!$A$3:$U$245,13,FALSE)),"")</f>
        <v/>
      </c>
      <c r="BB84" s="104" t="str">
        <f>IFERROR(IFERROR(VLOOKUP(DATASHEET!DD82,lookup,2,FALSE),VLOOKUP($A84,PRIORVALUES!$A$3:$U$245,14,FALSE)),"")</f>
        <v/>
      </c>
      <c r="BC84" s="118" t="str">
        <f>IFERROR(VLOOKUP(DATASHEET!DP82,lookup,2,FALSE),"")</f>
        <v/>
      </c>
      <c r="BD84" s="122" t="str">
        <f>IFERROR(IFERROR(VLOOKUP(DATASHEET!AN82,lookup,2,FALSE),VLOOKUP($A84,PRIORVALUES!$A$3:$U$245,7,FALSE)),"")</f>
        <v/>
      </c>
      <c r="BE84" s="120" t="str">
        <f>IFERROR(IFERROR(VLOOKUP(DATASHEET!AV82,lookup,2,FALSE),VLOOKUP($A84,PRIORVALUES!$A$3:$U$245,16,FALSE)),"")</f>
        <v/>
      </c>
      <c r="BF84" s="586" t="str">
        <f>IFERROR(IFERROR(VLOOKUP(DATASHEET!CF82,lookup,2,FALSE),VLOOKUP($A84,PRIORVALUES!$A$3:$U$245,11,FALSE)),"")</f>
        <v/>
      </c>
      <c r="BG84" s="104" t="str">
        <f>IFERROR(VLOOKUP(DATASHEET!BD82,lookup,2,FALSE),"")</f>
        <v/>
      </c>
      <c r="BH84" s="99" t="str">
        <f>IFERROR(IFERROR(VLOOKUP(DATASHEET!BP82,lookup,2,FALSE),VLOOKUP($A84,PRIORVALUES!$A$3:$U$245,9,FALSE)),"")</f>
        <v/>
      </c>
      <c r="BI84" s="99" t="str">
        <f>IFERROR(IFERROR(VLOOKUP(DATASHEET!DL82,lookup,2,FALSE),VLOOKUP($A84,PRIORVALUES!$A$3:$U$245,15,FALSE)),"")</f>
        <v/>
      </c>
      <c r="BJ84" s="108" t="str">
        <f t="shared" si="53"/>
        <v/>
      </c>
      <c r="BK84" s="108" t="str">
        <f t="shared" si="54"/>
        <v/>
      </c>
      <c r="BL84" s="125" t="str">
        <f t="shared" si="55"/>
        <v/>
      </c>
      <c r="BM84" s="205"/>
    </row>
    <row r="85" spans="1:65" ht="27.75" customHeight="1" x14ac:dyDescent="0.25">
      <c r="A85" s="246" t="str">
        <f>DATASHEET!B83</f>
        <v>ILLIEN-MIDDLETON, Eve</v>
      </c>
      <c r="B85" s="113" t="str">
        <f>DATASHEET!C83</f>
        <v>11WE</v>
      </c>
      <c r="C85" s="113" t="str">
        <f>DATASHEET!D83</f>
        <v>F</v>
      </c>
      <c r="D85" s="113" t="str">
        <f>DATASHEET!J83</f>
        <v>N</v>
      </c>
      <c r="E85" s="113" t="str">
        <f>DATASHEET!E83</f>
        <v>N</v>
      </c>
      <c r="F85" s="113" t="str">
        <f>DATASHEET!F83</f>
        <v>White - British</v>
      </c>
      <c r="G85" s="113" t="str">
        <f>DATASHEET!H83</f>
        <v>N</v>
      </c>
      <c r="H85" s="113" t="str">
        <f>DATASHEET!I83</f>
        <v>N</v>
      </c>
      <c r="I85" s="113" t="str">
        <f>DATASHEET!M83</f>
        <v>H</v>
      </c>
      <c r="J85" s="114" t="str">
        <f>DATASHEET!L83</f>
        <v>7-8</v>
      </c>
      <c r="K85" s="419">
        <f>IFERROR(PROGRESS!O97,"")</f>
        <v>68.411214999999999</v>
      </c>
      <c r="L85" s="235">
        <f t="shared" si="30"/>
        <v>8</v>
      </c>
      <c r="M85" s="152">
        <f t="shared" si="31"/>
        <v>-6.0411215</v>
      </c>
      <c r="N85" s="237"/>
      <c r="O85" s="417">
        <f t="shared" si="32"/>
        <v>13.682243</v>
      </c>
      <c r="P85" s="248" t="str">
        <f t="shared" si="33"/>
        <v/>
      </c>
      <c r="Q85" s="249" t="str">
        <f t="shared" si="34"/>
        <v/>
      </c>
      <c r="R85" s="417">
        <f t="shared" si="35"/>
        <v>13.682243</v>
      </c>
      <c r="S85" s="248" t="str">
        <f t="shared" si="36"/>
        <v/>
      </c>
      <c r="T85" s="250" t="str">
        <f t="shared" si="37"/>
        <v/>
      </c>
      <c r="U85" s="247">
        <f t="shared" si="38"/>
        <v>20.5233645</v>
      </c>
      <c r="V85" s="248">
        <f t="shared" si="39"/>
        <v>0</v>
      </c>
      <c r="W85" s="251">
        <f t="shared" si="40"/>
        <v>-6.8411214999999999</v>
      </c>
      <c r="X85" s="252">
        <f t="shared" si="41"/>
        <v>3</v>
      </c>
      <c r="Y85" s="247">
        <f t="shared" si="42"/>
        <v>20.5233645</v>
      </c>
      <c r="Z85" s="248">
        <f t="shared" si="43"/>
        <v>8</v>
      </c>
      <c r="AA85" s="251">
        <f t="shared" si="44"/>
        <v>-4.1744548333333329</v>
      </c>
      <c r="AB85" s="252">
        <f t="shared" si="45"/>
        <v>2</v>
      </c>
      <c r="AC85" s="244"/>
      <c r="AD85" s="102" t="str">
        <f>IFERROR(VLOOKUP(DATASHEET!CN83,lookup,2,FALSE)*2,"")</f>
        <v/>
      </c>
      <c r="AE85" s="126" t="str">
        <f>IFERROR(LARGE((PROGRESS!BC97,PROGRESS!BH97),1)*2,"")</f>
        <v/>
      </c>
      <c r="AF85" s="253" t="str">
        <f t="shared" si="46"/>
        <v/>
      </c>
      <c r="AG85" s="127" t="str">
        <f t="shared" si="47"/>
        <v/>
      </c>
      <c r="AH85" s="254" t="str">
        <f t="shared" si="48"/>
        <v/>
      </c>
      <c r="AI85" s="255">
        <f t="shared" si="49"/>
        <v>8</v>
      </c>
      <c r="AJ85" s="128" t="str">
        <f t="shared" si="50"/>
        <v/>
      </c>
      <c r="AK85" s="256" t="str">
        <f t="shared" si="51"/>
        <v/>
      </c>
      <c r="AL85" s="245"/>
      <c r="AM85" s="89" t="str">
        <f>IFERROR(VLOOKUP(DATASHEET!AJ83,lookup,2,FALSE),"")</f>
        <v/>
      </c>
      <c r="AN85" s="90" t="str">
        <f>IFERROR(VLOOKUP(DATASHEET!AR83,lookup,2,FALSE),"")</f>
        <v/>
      </c>
      <c r="AO85" s="106" t="str">
        <f>IFERROR(VLOOKUP(DATASHEET!DH83,lookup,2,FALSE),"")</f>
        <v/>
      </c>
      <c r="AP85" s="106" t="str">
        <f>IFERROR(VLOOKUP(DATASHEET!DT83,lookup,2,FALSE),"")</f>
        <v/>
      </c>
      <c r="AQ85" s="106" t="str">
        <f t="shared" si="52"/>
        <v/>
      </c>
      <c r="AR85" s="91" t="str">
        <f>IFERROR(IFERROR(VLOOKUP(DATASHEET!AZ83,lookup,2,FALSE),VLOOKUP($A85,PRIORVALUES!$A$3:$U$245,8,FALSE)),"")</f>
        <v/>
      </c>
      <c r="AS85" s="100" t="str">
        <f>IFERROR(VLOOKUP(DATASHEET!BX83,lookup,2,FALSE),"")</f>
        <v/>
      </c>
      <c r="AT85" s="257" t="str">
        <f>IFERROR(VLOOKUP(DATASHEET!DX83,lookup,2,FALSE),"")</f>
        <v/>
      </c>
      <c r="AU85" s="92" t="str">
        <f>IFERROR(IFERROR(VLOOKUP(DATASHEET!CB83,lookup,2,FALSE),VLOOKUP($A85,PRIORVALUES!$A$3:$U$245,10,FALSE)),"")</f>
        <v/>
      </c>
      <c r="AV85" s="92" t="str">
        <f>IFERROR(IFERROR(VLOOKUP(DATASHEET!CJ83,lookup,2,FALSE),VLOOKUP($A85,PRIORVALUES!$A$3:$U$245,12,FALSE)),"")</f>
        <v/>
      </c>
      <c r="AW85" s="93"/>
      <c r="AX85" s="96" t="str">
        <f>IFERROR(IFERROR(VLOOKUP(DATASHEET!AF83,lookup,2,FALSE),VLOOKUP($A85,PRIORVALUES!$A$3:$U$245,5,FALSE)),"")</f>
        <v/>
      </c>
      <c r="AY85" s="97">
        <f>IFERROR(IFERROR(VLOOKUP(DATASHEET!CV83,lookup,2,FALSE),VLOOKUP($A85,PRIORVALUES!$A$3:$U$245,6,FALSE)),"")</f>
        <v>8</v>
      </c>
      <c r="AZ85" s="104" t="str">
        <f>IFERROR(SMALL((PROGRESS!BC97,PROGRESS!BH97),1),"")</f>
        <v/>
      </c>
      <c r="BA85" s="104" t="str">
        <f>IFERROR(IFERROR(VLOOKUP(DATASHEET!CR83,lookup,2,FALSE),VLOOKUP($A85,PRIORVALUES!$A$3:$U$245,13,FALSE)),"")</f>
        <v/>
      </c>
      <c r="BB85" s="104" t="str">
        <f>IFERROR(IFERROR(VLOOKUP(DATASHEET!DD83,lookup,2,FALSE),VLOOKUP($A85,PRIORVALUES!$A$3:$U$245,14,FALSE)),"")</f>
        <v/>
      </c>
      <c r="BC85" s="118" t="str">
        <f>IFERROR(VLOOKUP(DATASHEET!DP83,lookup,2,FALSE),"")</f>
        <v/>
      </c>
      <c r="BD85" s="122" t="str">
        <f>IFERROR(IFERROR(VLOOKUP(DATASHEET!AN83,lookup,2,FALSE),VLOOKUP($A85,PRIORVALUES!$A$3:$U$245,7,FALSE)),"")</f>
        <v/>
      </c>
      <c r="BE85" s="120" t="str">
        <f>IFERROR(IFERROR(VLOOKUP(DATASHEET!AV83,lookup,2,FALSE),VLOOKUP($A85,PRIORVALUES!$A$3:$U$245,16,FALSE)),"")</f>
        <v/>
      </c>
      <c r="BF85" s="586" t="str">
        <f>IFERROR(IFERROR(VLOOKUP(DATASHEET!CF83,lookup,2,FALSE),VLOOKUP($A85,PRIORVALUES!$A$3:$U$245,11,FALSE)),"")</f>
        <v/>
      </c>
      <c r="BG85" s="104" t="str">
        <f>IFERROR(VLOOKUP(DATASHEET!BD83,lookup,2,FALSE),"")</f>
        <v/>
      </c>
      <c r="BH85" s="99" t="str">
        <f>IFERROR(IFERROR(VLOOKUP(DATASHEET!BP83,lookup,2,FALSE),VLOOKUP($A85,PRIORVALUES!$A$3:$U$245,9,FALSE)),"")</f>
        <v/>
      </c>
      <c r="BI85" s="99" t="str">
        <f>IFERROR(IFERROR(VLOOKUP(DATASHEET!DL83,lookup,2,FALSE),VLOOKUP($A85,PRIORVALUES!$A$3:$U$245,15,FALSE)),"")</f>
        <v/>
      </c>
      <c r="BJ85" s="108" t="str">
        <f t="shared" si="53"/>
        <v/>
      </c>
      <c r="BK85" s="108" t="str">
        <f t="shared" si="54"/>
        <v/>
      </c>
      <c r="BL85" s="125" t="str">
        <f t="shared" si="55"/>
        <v/>
      </c>
      <c r="BM85" s="205"/>
    </row>
    <row r="86" spans="1:65" ht="27.75" customHeight="1" x14ac:dyDescent="0.25">
      <c r="A86" s="246" t="str">
        <f>DATASHEET!B84</f>
        <v>JOHNSON, Alister</v>
      </c>
      <c r="B86" s="113" t="str">
        <f>DATASHEET!C84</f>
        <v>11SK</v>
      </c>
      <c r="C86" s="113" t="str">
        <f>DATASHEET!D84</f>
        <v>M</v>
      </c>
      <c r="D86" s="113" t="str">
        <f>DATASHEET!J84</f>
        <v>N</v>
      </c>
      <c r="E86" s="113" t="str">
        <f>DATASHEET!E84</f>
        <v>N</v>
      </c>
      <c r="F86" s="113" t="str">
        <f>DATASHEET!F84</f>
        <v>White and Black Caribbean</v>
      </c>
      <c r="G86" s="113" t="str">
        <f>DATASHEET!H84</f>
        <v>N</v>
      </c>
      <c r="H86" s="113" t="str">
        <f>DATASHEET!I84</f>
        <v>N</v>
      </c>
      <c r="I86" s="113" t="str">
        <f>DATASHEET!M84</f>
        <v>M</v>
      </c>
      <c r="J86" s="114" t="str">
        <f>DATASHEET!L84</f>
        <v>4-5</v>
      </c>
      <c r="K86" s="419">
        <f>IFERROR(PROGRESS!O98,"")</f>
        <v>42.677678999999998</v>
      </c>
      <c r="L86" s="235">
        <f t="shared" si="30"/>
        <v>5</v>
      </c>
      <c r="M86" s="152">
        <f t="shared" si="31"/>
        <v>-3.7677678999999999</v>
      </c>
      <c r="N86" s="237"/>
      <c r="O86" s="417">
        <f t="shared" si="32"/>
        <v>8.5355357999999999</v>
      </c>
      <c r="P86" s="248" t="str">
        <f t="shared" si="33"/>
        <v/>
      </c>
      <c r="Q86" s="249" t="str">
        <f t="shared" si="34"/>
        <v/>
      </c>
      <c r="R86" s="417">
        <f t="shared" si="35"/>
        <v>8.5355357999999999</v>
      </c>
      <c r="S86" s="248" t="str">
        <f t="shared" si="36"/>
        <v/>
      </c>
      <c r="T86" s="250" t="str">
        <f t="shared" si="37"/>
        <v/>
      </c>
      <c r="U86" s="247">
        <f t="shared" si="38"/>
        <v>12.803303700000001</v>
      </c>
      <c r="V86" s="248">
        <f t="shared" si="39"/>
        <v>0</v>
      </c>
      <c r="W86" s="251">
        <f t="shared" si="40"/>
        <v>-4.2677678999999999</v>
      </c>
      <c r="X86" s="252">
        <f t="shared" si="41"/>
        <v>3</v>
      </c>
      <c r="Y86" s="247">
        <f t="shared" si="42"/>
        <v>12.803303700000001</v>
      </c>
      <c r="Z86" s="248">
        <f t="shared" si="43"/>
        <v>5</v>
      </c>
      <c r="AA86" s="251">
        <f t="shared" si="44"/>
        <v>-2.6011012333333334</v>
      </c>
      <c r="AB86" s="252">
        <f t="shared" si="45"/>
        <v>2</v>
      </c>
      <c r="AC86" s="244"/>
      <c r="AD86" s="102" t="str">
        <f>IFERROR(VLOOKUP(DATASHEET!CN84,lookup,2,FALSE)*2,"")</f>
        <v/>
      </c>
      <c r="AE86" s="126" t="str">
        <f>IFERROR(LARGE((PROGRESS!BC98,PROGRESS!BH98),1)*2,"")</f>
        <v/>
      </c>
      <c r="AF86" s="253" t="str">
        <f t="shared" si="46"/>
        <v/>
      </c>
      <c r="AG86" s="127" t="str">
        <f t="shared" si="47"/>
        <v/>
      </c>
      <c r="AH86" s="254" t="str">
        <f t="shared" si="48"/>
        <v/>
      </c>
      <c r="AI86" s="255">
        <f t="shared" si="49"/>
        <v>5</v>
      </c>
      <c r="AJ86" s="128" t="str">
        <f t="shared" si="50"/>
        <v/>
      </c>
      <c r="AK86" s="256" t="str">
        <f t="shared" si="51"/>
        <v/>
      </c>
      <c r="AL86" s="245"/>
      <c r="AM86" s="89" t="str">
        <f>IFERROR(VLOOKUP(DATASHEET!AJ84,lookup,2,FALSE),"")</f>
        <v/>
      </c>
      <c r="AN86" s="90" t="str">
        <f>IFERROR(VLOOKUP(DATASHEET!AR84,lookup,2,FALSE),"")</f>
        <v/>
      </c>
      <c r="AO86" s="106" t="str">
        <f>IFERROR(VLOOKUP(DATASHEET!DH84,lookup,2,FALSE),"")</f>
        <v/>
      </c>
      <c r="AP86" s="106" t="str">
        <f>IFERROR(VLOOKUP(DATASHEET!DT84,lookup,2,FALSE),"")</f>
        <v/>
      </c>
      <c r="AQ86" s="106" t="str">
        <f t="shared" si="52"/>
        <v/>
      </c>
      <c r="AR86" s="91" t="str">
        <f>IFERROR(IFERROR(VLOOKUP(DATASHEET!AZ84,lookup,2,FALSE),VLOOKUP($A86,PRIORVALUES!$A$3:$U$245,8,FALSE)),"")</f>
        <v/>
      </c>
      <c r="AS86" s="100" t="str">
        <f>IFERROR(VLOOKUP(DATASHEET!BX84,lookup,2,FALSE),"")</f>
        <v/>
      </c>
      <c r="AT86" s="257" t="str">
        <f>IFERROR(VLOOKUP(DATASHEET!DX84,lookup,2,FALSE),"")</f>
        <v/>
      </c>
      <c r="AU86" s="92" t="str">
        <f>IFERROR(IFERROR(VLOOKUP(DATASHEET!CB84,lookup,2,FALSE),VLOOKUP($A86,PRIORVALUES!$A$3:$U$245,10,FALSE)),"")</f>
        <v/>
      </c>
      <c r="AV86" s="92" t="str">
        <f>IFERROR(IFERROR(VLOOKUP(DATASHEET!CJ84,lookup,2,FALSE),VLOOKUP($A86,PRIORVALUES!$A$3:$U$245,12,FALSE)),"")</f>
        <v/>
      </c>
      <c r="AW86" s="93"/>
      <c r="AX86" s="96" t="str">
        <f>IFERROR(IFERROR(VLOOKUP(DATASHEET!AF84,lookup,2,FALSE),VLOOKUP($A86,PRIORVALUES!$A$3:$U$245,5,FALSE)),"")</f>
        <v/>
      </c>
      <c r="AY86" s="97" t="str">
        <f>IFERROR(IFERROR(VLOOKUP(DATASHEET!CV84,lookup,2,FALSE),VLOOKUP($A86,PRIORVALUES!$A$3:$U$245,6,FALSE)),"")</f>
        <v/>
      </c>
      <c r="AZ86" s="104" t="str">
        <f>IFERROR(SMALL((PROGRESS!BC98,PROGRESS!BH98),1),"")</f>
        <v/>
      </c>
      <c r="BA86" s="104" t="str">
        <f>IFERROR(IFERROR(VLOOKUP(DATASHEET!CR84,lookup,2,FALSE),VLOOKUP($A86,PRIORVALUES!$A$3:$U$245,13,FALSE)),"")</f>
        <v/>
      </c>
      <c r="BB86" s="104" t="str">
        <f>IFERROR(IFERROR(VLOOKUP(DATASHEET!DD84,lookup,2,FALSE),VLOOKUP($A86,PRIORVALUES!$A$3:$U$245,14,FALSE)),"")</f>
        <v/>
      </c>
      <c r="BC86" s="118" t="str">
        <f>IFERROR(VLOOKUP(DATASHEET!DP84,lookup,2,FALSE),"")</f>
        <v/>
      </c>
      <c r="BD86" s="122">
        <f>IFERROR(IFERROR(VLOOKUP(DATASHEET!AN84,lookup,2,FALSE),VLOOKUP($A86,PRIORVALUES!$A$3:$U$245,7,FALSE)),"")</f>
        <v>5</v>
      </c>
      <c r="BE86" s="120" t="str">
        <f>IFERROR(IFERROR(VLOOKUP(DATASHEET!AV84,lookup,2,FALSE),VLOOKUP($A86,PRIORVALUES!$A$3:$U$245,16,FALSE)),"")</f>
        <v/>
      </c>
      <c r="BF86" s="586" t="str">
        <f>IFERROR(IFERROR(VLOOKUP(DATASHEET!CF84,lookup,2,FALSE),VLOOKUP($A86,PRIORVALUES!$A$3:$U$245,11,FALSE)),"")</f>
        <v/>
      </c>
      <c r="BG86" s="104" t="str">
        <f>IFERROR(VLOOKUP(DATASHEET!BD84,lookup,2,FALSE),"")</f>
        <v/>
      </c>
      <c r="BH86" s="99" t="str">
        <f>IFERROR(IFERROR(VLOOKUP(DATASHEET!BP84,lookup,2,FALSE),VLOOKUP($A86,PRIORVALUES!$A$3:$U$245,9,FALSE)),"")</f>
        <v/>
      </c>
      <c r="BI86" s="99" t="str">
        <f>IFERROR(IFERROR(VLOOKUP(DATASHEET!DL84,lookup,2,FALSE),VLOOKUP($A86,PRIORVALUES!$A$3:$U$245,15,FALSE)),"")</f>
        <v/>
      </c>
      <c r="BJ86" s="108" t="str">
        <f t="shared" si="53"/>
        <v/>
      </c>
      <c r="BK86" s="108" t="str">
        <f t="shared" si="54"/>
        <v/>
      </c>
      <c r="BL86" s="125" t="str">
        <f t="shared" si="55"/>
        <v/>
      </c>
      <c r="BM86" s="205"/>
    </row>
    <row r="87" spans="1:65" ht="27.75" customHeight="1" x14ac:dyDescent="0.25">
      <c r="A87" s="246" t="str">
        <f>DATASHEET!B85</f>
        <v>JONES, Brandon</v>
      </c>
      <c r="B87" s="113" t="str">
        <f>DATASHEET!C85</f>
        <v>11KKN</v>
      </c>
      <c r="C87" s="113" t="str">
        <f>DATASHEET!D85</f>
        <v>M</v>
      </c>
      <c r="D87" s="113" t="str">
        <f>DATASHEET!J85</f>
        <v>N</v>
      </c>
      <c r="E87" s="113" t="str">
        <f>DATASHEET!E85</f>
        <v>N</v>
      </c>
      <c r="F87" s="113" t="str">
        <f>DATASHEET!F85</f>
        <v>White - British</v>
      </c>
      <c r="G87" s="113" t="str">
        <f>DATASHEET!H85</f>
        <v>Y</v>
      </c>
      <c r="H87" s="113" t="str">
        <f>DATASHEET!I85</f>
        <v>N</v>
      </c>
      <c r="I87" s="113" t="str">
        <f>DATASHEET!M85</f>
        <v>M</v>
      </c>
      <c r="J87" s="114" t="str">
        <f>DATASHEET!L85</f>
        <v>6-7</v>
      </c>
      <c r="K87" s="419">
        <f>IFERROR(PROGRESS!O99,"")</f>
        <v>56.563876999999998</v>
      </c>
      <c r="L87" s="235">
        <f t="shared" si="30"/>
        <v>3</v>
      </c>
      <c r="M87" s="152">
        <f t="shared" si="31"/>
        <v>-5.3563877</v>
      </c>
      <c r="N87" s="237"/>
      <c r="O87" s="417">
        <f t="shared" si="32"/>
        <v>11.3127754</v>
      </c>
      <c r="P87" s="248" t="str">
        <f t="shared" si="33"/>
        <v/>
      </c>
      <c r="Q87" s="249" t="str">
        <f t="shared" si="34"/>
        <v/>
      </c>
      <c r="R87" s="417">
        <f t="shared" si="35"/>
        <v>11.3127754</v>
      </c>
      <c r="S87" s="248" t="str">
        <f t="shared" si="36"/>
        <v/>
      </c>
      <c r="T87" s="250" t="str">
        <f t="shared" si="37"/>
        <v/>
      </c>
      <c r="U87" s="247">
        <f t="shared" si="38"/>
        <v>16.969163099999999</v>
      </c>
      <c r="V87" s="248">
        <f t="shared" si="39"/>
        <v>3</v>
      </c>
      <c r="W87" s="251">
        <f t="shared" si="40"/>
        <v>-4.6563876999999998</v>
      </c>
      <c r="X87" s="252">
        <f t="shared" si="41"/>
        <v>2</v>
      </c>
      <c r="Y87" s="247">
        <f t="shared" si="42"/>
        <v>16.969163099999999</v>
      </c>
      <c r="Z87" s="248">
        <f t="shared" si="43"/>
        <v>0</v>
      </c>
      <c r="AA87" s="251">
        <f t="shared" si="44"/>
        <v>-5.6563876999999998</v>
      </c>
      <c r="AB87" s="252">
        <f t="shared" si="45"/>
        <v>3</v>
      </c>
      <c r="AC87" s="244"/>
      <c r="AD87" s="102" t="str">
        <f>IFERROR(VLOOKUP(DATASHEET!CN85,lookup,2,FALSE)*2,"")</f>
        <v/>
      </c>
      <c r="AE87" s="126" t="str">
        <f>IFERROR(LARGE((PROGRESS!BC99,PROGRESS!BH99),1)*2,"")</f>
        <v/>
      </c>
      <c r="AF87" s="253">
        <f t="shared" si="46"/>
        <v>3</v>
      </c>
      <c r="AG87" s="127" t="str">
        <f t="shared" si="47"/>
        <v/>
      </c>
      <c r="AH87" s="254" t="str">
        <f t="shared" si="48"/>
        <v/>
      </c>
      <c r="AI87" s="255" t="str">
        <f t="shared" si="49"/>
        <v/>
      </c>
      <c r="AJ87" s="128" t="str">
        <f t="shared" si="50"/>
        <v/>
      </c>
      <c r="AK87" s="256" t="str">
        <f t="shared" si="51"/>
        <v/>
      </c>
      <c r="AL87" s="245"/>
      <c r="AM87" s="89" t="str">
        <f>IFERROR(VLOOKUP(DATASHEET!AJ85,lookup,2,FALSE),"")</f>
        <v/>
      </c>
      <c r="AN87" s="90" t="str">
        <f>IFERROR(VLOOKUP(DATASHEET!AR85,lookup,2,FALSE),"")</f>
        <v/>
      </c>
      <c r="AO87" s="106" t="str">
        <f>IFERROR(VLOOKUP(DATASHEET!DH85,lookup,2,FALSE),"")</f>
        <v/>
      </c>
      <c r="AP87" s="106" t="str">
        <f>IFERROR(VLOOKUP(DATASHEET!DT85,lookup,2,FALSE),"")</f>
        <v/>
      </c>
      <c r="AQ87" s="106" t="str">
        <f t="shared" si="52"/>
        <v/>
      </c>
      <c r="AR87" s="91" t="str">
        <f>IFERROR(IFERROR(VLOOKUP(DATASHEET!AZ85,lookup,2,FALSE),VLOOKUP($A87,PRIORVALUES!$A$3:$U$245,8,FALSE)),"")</f>
        <v/>
      </c>
      <c r="AS87" s="100" t="str">
        <f>IFERROR(VLOOKUP(DATASHEET!BX85,lookup,2,FALSE),"")</f>
        <v/>
      </c>
      <c r="AT87" s="257" t="str">
        <f>IFERROR(VLOOKUP(DATASHEET!DX85,lookup,2,FALSE),"")</f>
        <v/>
      </c>
      <c r="AU87" s="92">
        <f>IFERROR(IFERROR(VLOOKUP(DATASHEET!CB85,lookup,2,FALSE),VLOOKUP($A87,PRIORVALUES!$A$3:$U$245,10,FALSE)),"")</f>
        <v>3</v>
      </c>
      <c r="AV87" s="92" t="str">
        <f>IFERROR(IFERROR(VLOOKUP(DATASHEET!CJ85,lookup,2,FALSE),VLOOKUP($A87,PRIORVALUES!$A$3:$U$245,12,FALSE)),"")</f>
        <v/>
      </c>
      <c r="AW87" s="93"/>
      <c r="AX87" s="96" t="str">
        <f>IFERROR(IFERROR(VLOOKUP(DATASHEET!AF85,lookup,2,FALSE),VLOOKUP($A87,PRIORVALUES!$A$3:$U$245,5,FALSE)),"")</f>
        <v/>
      </c>
      <c r="AY87" s="97" t="str">
        <f>IFERROR(IFERROR(VLOOKUP(DATASHEET!CV85,lookup,2,FALSE),VLOOKUP($A87,PRIORVALUES!$A$3:$U$245,6,FALSE)),"")</f>
        <v/>
      </c>
      <c r="AZ87" s="104" t="str">
        <f>IFERROR(SMALL((PROGRESS!BC99,PROGRESS!BH99),1),"")</f>
        <v/>
      </c>
      <c r="BA87" s="104" t="str">
        <f>IFERROR(IFERROR(VLOOKUP(DATASHEET!CR85,lookup,2,FALSE),VLOOKUP($A87,PRIORVALUES!$A$3:$U$245,13,FALSE)),"")</f>
        <v/>
      </c>
      <c r="BB87" s="104" t="str">
        <f>IFERROR(IFERROR(VLOOKUP(DATASHEET!DD85,lookup,2,FALSE),VLOOKUP($A87,PRIORVALUES!$A$3:$U$245,14,FALSE)),"")</f>
        <v/>
      </c>
      <c r="BC87" s="118" t="str">
        <f>IFERROR(VLOOKUP(DATASHEET!DP85,lookup,2,FALSE),"")</f>
        <v/>
      </c>
      <c r="BD87" s="122" t="str">
        <f>IFERROR(IFERROR(VLOOKUP(DATASHEET!AN85,lookup,2,FALSE),VLOOKUP($A87,PRIORVALUES!$A$3:$U$245,7,FALSE)),"")</f>
        <v/>
      </c>
      <c r="BE87" s="120" t="str">
        <f>IFERROR(IFERROR(VLOOKUP(DATASHEET!AV85,lookup,2,FALSE),VLOOKUP($A87,PRIORVALUES!$A$3:$U$245,16,FALSE)),"")</f>
        <v/>
      </c>
      <c r="BF87" s="586" t="str">
        <f>IFERROR(IFERROR(VLOOKUP(DATASHEET!CF85,lookup,2,FALSE),VLOOKUP($A87,PRIORVALUES!$A$3:$U$245,11,FALSE)),"")</f>
        <v/>
      </c>
      <c r="BG87" s="104" t="str">
        <f>IFERROR(VLOOKUP(DATASHEET!BD85,lookup,2,FALSE),"")</f>
        <v/>
      </c>
      <c r="BH87" s="99" t="str">
        <f>IFERROR(IFERROR(VLOOKUP(DATASHEET!BP85,lookup,2,FALSE),VLOOKUP($A87,PRIORVALUES!$A$3:$U$245,9,FALSE)),"")</f>
        <v/>
      </c>
      <c r="BI87" s="99" t="str">
        <f>IFERROR(IFERROR(VLOOKUP(DATASHEET!DL85,lookup,2,FALSE),VLOOKUP($A87,PRIORVALUES!$A$3:$U$245,15,FALSE)),"")</f>
        <v/>
      </c>
      <c r="BJ87" s="108" t="str">
        <f t="shared" si="53"/>
        <v/>
      </c>
      <c r="BK87" s="108" t="str">
        <f t="shared" si="54"/>
        <v/>
      </c>
      <c r="BL87" s="125" t="str">
        <f t="shared" si="55"/>
        <v/>
      </c>
      <c r="BM87" s="205"/>
    </row>
    <row r="88" spans="1:65" ht="27.75" customHeight="1" x14ac:dyDescent="0.25">
      <c r="A88" s="246" t="str">
        <f>DATASHEET!B86</f>
        <v>JONES, Finlay</v>
      </c>
      <c r="B88" s="113" t="str">
        <f>DATASHEET!C86</f>
        <v>11WE</v>
      </c>
      <c r="C88" s="113" t="str">
        <f>DATASHEET!D86</f>
        <v>M</v>
      </c>
      <c r="D88" s="113" t="str">
        <f>DATASHEET!J86</f>
        <v>N</v>
      </c>
      <c r="E88" s="113" t="str">
        <f>DATASHEET!E86</f>
        <v>N</v>
      </c>
      <c r="F88" s="113" t="str">
        <f>DATASHEET!F86</f>
        <v>White - British</v>
      </c>
      <c r="G88" s="113" t="str">
        <f>DATASHEET!H86</f>
        <v>N</v>
      </c>
      <c r="H88" s="113" t="str">
        <f>DATASHEET!I86</f>
        <v>N</v>
      </c>
      <c r="I88" s="113" t="str">
        <f>DATASHEET!M86</f>
        <v>M</v>
      </c>
      <c r="J88" s="114" t="str">
        <f>DATASHEET!L86</f>
        <v>5-6</v>
      </c>
      <c r="K88" s="419">
        <f>IFERROR(PROGRESS!O100,"")</f>
        <v>54.013157999999997</v>
      </c>
      <c r="L88" s="235">
        <f t="shared" si="30"/>
        <v>4</v>
      </c>
      <c r="M88" s="152">
        <f t="shared" si="31"/>
        <v>-5.0013157999999995</v>
      </c>
      <c r="N88" s="237"/>
      <c r="O88" s="417">
        <f t="shared" si="32"/>
        <v>10.8026316</v>
      </c>
      <c r="P88" s="248" t="str">
        <f t="shared" si="33"/>
        <v/>
      </c>
      <c r="Q88" s="249" t="str">
        <f t="shared" si="34"/>
        <v/>
      </c>
      <c r="R88" s="417">
        <f t="shared" si="35"/>
        <v>10.8026316</v>
      </c>
      <c r="S88" s="248" t="str">
        <f t="shared" si="36"/>
        <v/>
      </c>
      <c r="T88" s="250" t="str">
        <f t="shared" si="37"/>
        <v/>
      </c>
      <c r="U88" s="247">
        <f t="shared" si="38"/>
        <v>16.203947400000001</v>
      </c>
      <c r="V88" s="248">
        <f t="shared" si="39"/>
        <v>0</v>
      </c>
      <c r="W88" s="251">
        <f t="shared" si="40"/>
        <v>-5.4013157999999999</v>
      </c>
      <c r="X88" s="252">
        <f t="shared" si="41"/>
        <v>3</v>
      </c>
      <c r="Y88" s="247">
        <f t="shared" si="42"/>
        <v>16.203947400000001</v>
      </c>
      <c r="Z88" s="248">
        <f t="shared" si="43"/>
        <v>4</v>
      </c>
      <c r="AA88" s="251">
        <f t="shared" si="44"/>
        <v>-4.0679824666666669</v>
      </c>
      <c r="AB88" s="252">
        <f t="shared" si="45"/>
        <v>2</v>
      </c>
      <c r="AC88" s="244"/>
      <c r="AD88" s="102" t="str">
        <f>IFERROR(VLOOKUP(DATASHEET!CN86,lookup,2,FALSE)*2,"")</f>
        <v/>
      </c>
      <c r="AE88" s="126" t="str">
        <f>IFERROR(LARGE((PROGRESS!BC100,PROGRESS!BH100),1)*2,"")</f>
        <v/>
      </c>
      <c r="AF88" s="253" t="str">
        <f t="shared" si="46"/>
        <v/>
      </c>
      <c r="AG88" s="127" t="str">
        <f t="shared" si="47"/>
        <v/>
      </c>
      <c r="AH88" s="254" t="str">
        <f t="shared" si="48"/>
        <v/>
      </c>
      <c r="AI88" s="255">
        <f t="shared" si="49"/>
        <v>4</v>
      </c>
      <c r="AJ88" s="128" t="str">
        <f t="shared" si="50"/>
        <v/>
      </c>
      <c r="AK88" s="256" t="str">
        <f t="shared" si="51"/>
        <v/>
      </c>
      <c r="AL88" s="245"/>
      <c r="AM88" s="89" t="str">
        <f>IFERROR(VLOOKUP(DATASHEET!AJ86,lookup,2,FALSE),"")</f>
        <v/>
      </c>
      <c r="AN88" s="90" t="str">
        <f>IFERROR(VLOOKUP(DATASHEET!AR86,lookup,2,FALSE),"")</f>
        <v/>
      </c>
      <c r="AO88" s="106" t="str">
        <f>IFERROR(VLOOKUP(DATASHEET!DH86,lookup,2,FALSE),"")</f>
        <v/>
      </c>
      <c r="AP88" s="106" t="str">
        <f>IFERROR(VLOOKUP(DATASHEET!DT86,lookup,2,FALSE),"")</f>
        <v/>
      </c>
      <c r="AQ88" s="106" t="str">
        <f t="shared" si="52"/>
        <v/>
      </c>
      <c r="AR88" s="91" t="str">
        <f>IFERROR(IFERROR(VLOOKUP(DATASHEET!AZ86,lookup,2,FALSE),VLOOKUP($A88,PRIORVALUES!$A$3:$U$245,8,FALSE)),"")</f>
        <v/>
      </c>
      <c r="AS88" s="100" t="str">
        <f>IFERROR(VLOOKUP(DATASHEET!BX86,lookup,2,FALSE),"")</f>
        <v/>
      </c>
      <c r="AT88" s="257" t="str">
        <f>IFERROR(VLOOKUP(DATASHEET!DX86,lookup,2,FALSE),"")</f>
        <v/>
      </c>
      <c r="AU88" s="92" t="str">
        <f>IFERROR(IFERROR(VLOOKUP(DATASHEET!CB86,lookup,2,FALSE),VLOOKUP($A88,PRIORVALUES!$A$3:$U$245,10,FALSE)),"")</f>
        <v/>
      </c>
      <c r="AV88" s="92" t="str">
        <f>IFERROR(IFERROR(VLOOKUP(DATASHEET!CJ86,lookup,2,FALSE),VLOOKUP($A88,PRIORVALUES!$A$3:$U$245,12,FALSE)),"")</f>
        <v/>
      </c>
      <c r="AW88" s="93"/>
      <c r="AX88" s="96" t="str">
        <f>IFERROR(IFERROR(VLOOKUP(DATASHEET!AF86,lookup,2,FALSE),VLOOKUP($A88,PRIORVALUES!$A$3:$U$245,5,FALSE)),"")</f>
        <v/>
      </c>
      <c r="AY88" s="97" t="str">
        <f>IFERROR(IFERROR(VLOOKUP(DATASHEET!CV86,lookup,2,FALSE),VLOOKUP($A88,PRIORVALUES!$A$3:$U$245,6,FALSE)),"")</f>
        <v/>
      </c>
      <c r="AZ88" s="104" t="str">
        <f>IFERROR(SMALL((PROGRESS!BC100,PROGRESS!BH100),1),"")</f>
        <v/>
      </c>
      <c r="BA88" s="104" t="str">
        <f>IFERROR(IFERROR(VLOOKUP(DATASHEET!CR86,lookup,2,FALSE),VLOOKUP($A88,PRIORVALUES!$A$3:$U$245,13,FALSE)),"")</f>
        <v/>
      </c>
      <c r="BB88" s="104" t="str">
        <f>IFERROR(IFERROR(VLOOKUP(DATASHEET!DD86,lookup,2,FALSE),VLOOKUP($A88,PRIORVALUES!$A$3:$U$245,14,FALSE)),"")</f>
        <v/>
      </c>
      <c r="BC88" s="118" t="str">
        <f>IFERROR(VLOOKUP(DATASHEET!DP86,lookup,2,FALSE),"")</f>
        <v/>
      </c>
      <c r="BD88" s="122">
        <f>IFERROR(IFERROR(VLOOKUP(DATASHEET!AN86,lookup,2,FALSE),VLOOKUP($A88,PRIORVALUES!$A$3:$U$245,7,FALSE)),"")</f>
        <v>4</v>
      </c>
      <c r="BE88" s="120" t="str">
        <f>IFERROR(IFERROR(VLOOKUP(DATASHEET!AV86,lookup,2,FALSE),VLOOKUP($A88,PRIORVALUES!$A$3:$U$245,16,FALSE)),"")</f>
        <v/>
      </c>
      <c r="BF88" s="586" t="str">
        <f>IFERROR(IFERROR(VLOOKUP(DATASHEET!CF86,lookup,2,FALSE),VLOOKUP($A88,PRIORVALUES!$A$3:$U$245,11,FALSE)),"")</f>
        <v/>
      </c>
      <c r="BG88" s="104" t="str">
        <f>IFERROR(VLOOKUP(DATASHEET!BD86,lookup,2,FALSE),"")</f>
        <v/>
      </c>
      <c r="BH88" s="99" t="str">
        <f>IFERROR(IFERROR(VLOOKUP(DATASHEET!BP86,lookup,2,FALSE),VLOOKUP($A88,PRIORVALUES!$A$3:$U$245,9,FALSE)),"")</f>
        <v/>
      </c>
      <c r="BI88" s="99" t="str">
        <f>IFERROR(IFERROR(VLOOKUP(DATASHEET!DL86,lookup,2,FALSE),VLOOKUP($A88,PRIORVALUES!$A$3:$U$245,15,FALSE)),"")</f>
        <v/>
      </c>
      <c r="BJ88" s="108" t="str">
        <f t="shared" si="53"/>
        <v/>
      </c>
      <c r="BK88" s="108" t="str">
        <f t="shared" si="54"/>
        <v/>
      </c>
      <c r="BL88" s="125" t="str">
        <f t="shared" si="55"/>
        <v/>
      </c>
      <c r="BM88" s="205"/>
    </row>
    <row r="89" spans="1:65" ht="27.75" customHeight="1" x14ac:dyDescent="0.25">
      <c r="A89" s="246" t="str">
        <f>DATASHEET!B87</f>
        <v>KABUNGA, Fred</v>
      </c>
      <c r="B89" s="113" t="str">
        <f>DATASHEET!C87</f>
        <v>11WE</v>
      </c>
      <c r="C89" s="113" t="str">
        <f>DATASHEET!D87</f>
        <v>M</v>
      </c>
      <c r="D89" s="113" t="str">
        <f>DATASHEET!J87</f>
        <v>N</v>
      </c>
      <c r="E89" s="113" t="str">
        <f>DATASHEET!E87</f>
        <v>N</v>
      </c>
      <c r="F89" s="113" t="str">
        <f>DATASHEET!F87</f>
        <v>Other Black African</v>
      </c>
      <c r="G89" s="113" t="str">
        <f>DATASHEET!H87</f>
        <v>N</v>
      </c>
      <c r="H89" s="113" t="str">
        <f>DATASHEET!I87</f>
        <v>N</v>
      </c>
      <c r="I89" s="113" t="str">
        <f>DATASHEET!M87</f>
        <v>M</v>
      </c>
      <c r="J89" s="114" t="str">
        <f>DATASHEET!L87</f>
        <v>5-6</v>
      </c>
      <c r="K89" s="419">
        <f>IFERROR(PROGRESS!O101,"")</f>
        <v>54.013157999999997</v>
      </c>
      <c r="L89" s="235">
        <f t="shared" si="30"/>
        <v>4</v>
      </c>
      <c r="M89" s="152">
        <f t="shared" si="31"/>
        <v>-5.0013157999999995</v>
      </c>
      <c r="N89" s="237"/>
      <c r="O89" s="417">
        <f t="shared" si="32"/>
        <v>10.8026316</v>
      </c>
      <c r="P89" s="248" t="str">
        <f t="shared" si="33"/>
        <v/>
      </c>
      <c r="Q89" s="249" t="str">
        <f t="shared" si="34"/>
        <v/>
      </c>
      <c r="R89" s="417">
        <f t="shared" si="35"/>
        <v>10.8026316</v>
      </c>
      <c r="S89" s="248" t="str">
        <f t="shared" si="36"/>
        <v/>
      </c>
      <c r="T89" s="250" t="str">
        <f t="shared" si="37"/>
        <v/>
      </c>
      <c r="U89" s="247">
        <f t="shared" si="38"/>
        <v>16.203947400000001</v>
      </c>
      <c r="V89" s="248">
        <f t="shared" si="39"/>
        <v>0</v>
      </c>
      <c r="W89" s="251">
        <f t="shared" si="40"/>
        <v>-5.4013157999999999</v>
      </c>
      <c r="X89" s="252">
        <f t="shared" si="41"/>
        <v>3</v>
      </c>
      <c r="Y89" s="247">
        <f t="shared" si="42"/>
        <v>16.203947400000001</v>
      </c>
      <c r="Z89" s="248">
        <f t="shared" si="43"/>
        <v>4</v>
      </c>
      <c r="AA89" s="251">
        <f t="shared" si="44"/>
        <v>-4.0679824666666669</v>
      </c>
      <c r="AB89" s="252">
        <f t="shared" si="45"/>
        <v>2</v>
      </c>
      <c r="AC89" s="244"/>
      <c r="AD89" s="102" t="str">
        <f>IFERROR(VLOOKUP(DATASHEET!CN87,lookup,2,FALSE)*2,"")</f>
        <v/>
      </c>
      <c r="AE89" s="126" t="str">
        <f>IFERROR(LARGE((PROGRESS!BC101,PROGRESS!BH101),1)*2,"")</f>
        <v/>
      </c>
      <c r="AF89" s="253" t="str">
        <f t="shared" si="46"/>
        <v/>
      </c>
      <c r="AG89" s="127" t="str">
        <f t="shared" si="47"/>
        <v/>
      </c>
      <c r="AH89" s="254" t="str">
        <f t="shared" si="48"/>
        <v/>
      </c>
      <c r="AI89" s="255">
        <f t="shared" si="49"/>
        <v>4</v>
      </c>
      <c r="AJ89" s="128" t="str">
        <f t="shared" si="50"/>
        <v/>
      </c>
      <c r="AK89" s="256" t="str">
        <f t="shared" si="51"/>
        <v/>
      </c>
      <c r="AL89" s="245"/>
      <c r="AM89" s="89" t="str">
        <f>IFERROR(VLOOKUP(DATASHEET!AJ87,lookup,2,FALSE),"")</f>
        <v/>
      </c>
      <c r="AN89" s="90" t="str">
        <f>IFERROR(VLOOKUP(DATASHEET!AR87,lookup,2,FALSE),"")</f>
        <v/>
      </c>
      <c r="AO89" s="106" t="str">
        <f>IFERROR(VLOOKUP(DATASHEET!DH87,lookup,2,FALSE),"")</f>
        <v/>
      </c>
      <c r="AP89" s="106" t="str">
        <f>IFERROR(VLOOKUP(DATASHEET!DT87,lookup,2,FALSE),"")</f>
        <v/>
      </c>
      <c r="AQ89" s="106" t="str">
        <f t="shared" si="52"/>
        <v/>
      </c>
      <c r="AR89" s="91" t="str">
        <f>IFERROR(IFERROR(VLOOKUP(DATASHEET!AZ87,lookup,2,FALSE),VLOOKUP($A89,PRIORVALUES!$A$3:$U$245,8,FALSE)),"")</f>
        <v/>
      </c>
      <c r="AS89" s="100" t="str">
        <f>IFERROR(VLOOKUP(DATASHEET!BX87,lookup,2,FALSE),"")</f>
        <v/>
      </c>
      <c r="AT89" s="257" t="str">
        <f>IFERROR(VLOOKUP(DATASHEET!DX87,lookup,2,FALSE),"")</f>
        <v/>
      </c>
      <c r="AU89" s="92" t="str">
        <f>IFERROR(IFERROR(VLOOKUP(DATASHEET!CB87,lookup,2,FALSE),VLOOKUP($A89,PRIORVALUES!$A$3:$U$245,10,FALSE)),"")</f>
        <v/>
      </c>
      <c r="AV89" s="92" t="str">
        <f>IFERROR(IFERROR(VLOOKUP(DATASHEET!CJ87,lookup,2,FALSE),VLOOKUP($A89,PRIORVALUES!$A$3:$U$245,12,FALSE)),"")</f>
        <v/>
      </c>
      <c r="AW89" s="93"/>
      <c r="AX89" s="96" t="str">
        <f>IFERROR(IFERROR(VLOOKUP(DATASHEET!AF87,lookup,2,FALSE),VLOOKUP($A89,PRIORVALUES!$A$3:$U$245,5,FALSE)),"")</f>
        <v/>
      </c>
      <c r="AY89" s="97" t="str">
        <f>IFERROR(IFERROR(VLOOKUP(DATASHEET!CV87,lookup,2,FALSE),VLOOKUP($A89,PRIORVALUES!$A$3:$U$245,6,FALSE)),"")</f>
        <v/>
      </c>
      <c r="AZ89" s="104" t="str">
        <f>IFERROR(SMALL((PROGRESS!BC101,PROGRESS!BH101),1),"")</f>
        <v/>
      </c>
      <c r="BA89" s="104" t="str">
        <f>IFERROR(IFERROR(VLOOKUP(DATASHEET!CR87,lookup,2,FALSE),VLOOKUP($A89,PRIORVALUES!$A$3:$U$245,13,FALSE)),"")</f>
        <v/>
      </c>
      <c r="BB89" s="104" t="str">
        <f>IFERROR(IFERROR(VLOOKUP(DATASHEET!DD87,lookup,2,FALSE),VLOOKUP($A89,PRIORVALUES!$A$3:$U$245,14,FALSE)),"")</f>
        <v/>
      </c>
      <c r="BC89" s="118" t="str">
        <f>IFERROR(VLOOKUP(DATASHEET!DP87,lookup,2,FALSE),"")</f>
        <v/>
      </c>
      <c r="BD89" s="122" t="str">
        <f>IFERROR(IFERROR(VLOOKUP(DATASHEET!AN87,lookup,2,FALSE),VLOOKUP($A89,PRIORVALUES!$A$3:$U$245,7,FALSE)),"")</f>
        <v/>
      </c>
      <c r="BE89" s="120" t="str">
        <f>IFERROR(IFERROR(VLOOKUP(DATASHEET!AV87,lookup,2,FALSE),VLOOKUP($A89,PRIORVALUES!$A$3:$U$245,16,FALSE)),"")</f>
        <v/>
      </c>
      <c r="BF89" s="586">
        <f>IFERROR(IFERROR(VLOOKUP(DATASHEET!CF87,lookup,2,FALSE),VLOOKUP($A89,PRIORVALUES!$A$3:$U$245,11,FALSE)),"")</f>
        <v>4</v>
      </c>
      <c r="BG89" s="104" t="str">
        <f>IFERROR(VLOOKUP(DATASHEET!BD87,lookup,2,FALSE),"")</f>
        <v/>
      </c>
      <c r="BH89" s="99" t="str">
        <f>IFERROR(IFERROR(VLOOKUP(DATASHEET!BP87,lookup,2,FALSE),VLOOKUP($A89,PRIORVALUES!$A$3:$U$245,9,FALSE)),"")</f>
        <v/>
      </c>
      <c r="BI89" s="99" t="str">
        <f>IFERROR(IFERROR(VLOOKUP(DATASHEET!DL87,lookup,2,FALSE),VLOOKUP($A89,PRIORVALUES!$A$3:$U$245,15,FALSE)),"")</f>
        <v/>
      </c>
      <c r="BJ89" s="108" t="str">
        <f t="shared" si="53"/>
        <v/>
      </c>
      <c r="BK89" s="108" t="str">
        <f t="shared" si="54"/>
        <v/>
      </c>
      <c r="BL89" s="125" t="str">
        <f t="shared" si="55"/>
        <v/>
      </c>
      <c r="BM89" s="205"/>
    </row>
    <row r="90" spans="1:65" ht="27.75" customHeight="1" x14ac:dyDescent="0.25">
      <c r="A90" s="246" t="str">
        <f>DATASHEET!B88</f>
        <v>KAY, Geoffrey</v>
      </c>
      <c r="B90" s="113" t="str">
        <f>DATASHEET!C88</f>
        <v>11WE</v>
      </c>
      <c r="C90" s="113" t="str">
        <f>DATASHEET!D88</f>
        <v>M</v>
      </c>
      <c r="D90" s="113" t="str">
        <f>DATASHEET!J88</f>
        <v>N</v>
      </c>
      <c r="E90" s="113" t="str">
        <f>DATASHEET!E88</f>
        <v>N</v>
      </c>
      <c r="F90" s="113" t="str">
        <f>DATASHEET!F88</f>
        <v>White and Any Other Asian Background</v>
      </c>
      <c r="G90" s="113" t="str">
        <f>DATASHEET!H88</f>
        <v>N</v>
      </c>
      <c r="H90" s="113" t="str">
        <f>DATASHEET!I88</f>
        <v>N</v>
      </c>
      <c r="I90" s="113" t="str">
        <f>DATASHEET!M88</f>
        <v>H</v>
      </c>
      <c r="J90" s="114" t="str">
        <f>DATASHEET!L88</f>
        <v>7-8</v>
      </c>
      <c r="K90" s="419">
        <f>IFERROR(PROGRESS!O102,"")</f>
        <v>61.896647999999999</v>
      </c>
      <c r="L90" s="235">
        <f t="shared" si="30"/>
        <v>6</v>
      </c>
      <c r="M90" s="152">
        <f t="shared" si="31"/>
        <v>-5.5896647999999995</v>
      </c>
      <c r="N90" s="237"/>
      <c r="O90" s="417">
        <f t="shared" si="32"/>
        <v>12.3793296</v>
      </c>
      <c r="P90" s="248" t="str">
        <f t="shared" si="33"/>
        <v/>
      </c>
      <c r="Q90" s="249" t="str">
        <f t="shared" si="34"/>
        <v/>
      </c>
      <c r="R90" s="417">
        <f t="shared" si="35"/>
        <v>12.3793296</v>
      </c>
      <c r="S90" s="248" t="str">
        <f t="shared" si="36"/>
        <v/>
      </c>
      <c r="T90" s="250" t="str">
        <f t="shared" si="37"/>
        <v/>
      </c>
      <c r="U90" s="247">
        <f t="shared" si="38"/>
        <v>18.568994400000001</v>
      </c>
      <c r="V90" s="248">
        <f t="shared" si="39"/>
        <v>0</v>
      </c>
      <c r="W90" s="251">
        <f t="shared" si="40"/>
        <v>-6.1896648000000001</v>
      </c>
      <c r="X90" s="252">
        <f t="shared" si="41"/>
        <v>3</v>
      </c>
      <c r="Y90" s="247">
        <f t="shared" si="42"/>
        <v>18.568994400000001</v>
      </c>
      <c r="Z90" s="248">
        <f t="shared" si="43"/>
        <v>6</v>
      </c>
      <c r="AA90" s="251">
        <f t="shared" si="44"/>
        <v>-4.1896648000000001</v>
      </c>
      <c r="AB90" s="252">
        <f t="shared" si="45"/>
        <v>2</v>
      </c>
      <c r="AC90" s="244"/>
      <c r="AD90" s="102" t="str">
        <f>IFERROR(VLOOKUP(DATASHEET!CN88,lookup,2,FALSE)*2,"")</f>
        <v/>
      </c>
      <c r="AE90" s="126" t="str">
        <f>IFERROR(LARGE((PROGRESS!BC102,PROGRESS!BH102),1)*2,"")</f>
        <v/>
      </c>
      <c r="AF90" s="253" t="str">
        <f t="shared" si="46"/>
        <v/>
      </c>
      <c r="AG90" s="127" t="str">
        <f t="shared" si="47"/>
        <v/>
      </c>
      <c r="AH90" s="254" t="str">
        <f t="shared" si="48"/>
        <v/>
      </c>
      <c r="AI90" s="255">
        <f t="shared" si="49"/>
        <v>6</v>
      </c>
      <c r="AJ90" s="128" t="str">
        <f t="shared" si="50"/>
        <v/>
      </c>
      <c r="AK90" s="256" t="str">
        <f t="shared" si="51"/>
        <v/>
      </c>
      <c r="AL90" s="245"/>
      <c r="AM90" s="89" t="str">
        <f>IFERROR(VLOOKUP(DATASHEET!AJ88,lookup,2,FALSE),"")</f>
        <v/>
      </c>
      <c r="AN90" s="90" t="str">
        <f>IFERROR(VLOOKUP(DATASHEET!AR88,lookup,2,FALSE),"")</f>
        <v/>
      </c>
      <c r="AO90" s="106" t="str">
        <f>IFERROR(VLOOKUP(DATASHEET!DH88,lookup,2,FALSE),"")</f>
        <v/>
      </c>
      <c r="AP90" s="106" t="str">
        <f>IFERROR(VLOOKUP(DATASHEET!DT88,lookup,2,FALSE),"")</f>
        <v/>
      </c>
      <c r="AQ90" s="106" t="str">
        <f t="shared" si="52"/>
        <v/>
      </c>
      <c r="AR90" s="91" t="str">
        <f>IFERROR(IFERROR(VLOOKUP(DATASHEET!AZ88,lookup,2,FALSE),VLOOKUP($A90,PRIORVALUES!$A$3:$U$245,8,FALSE)),"")</f>
        <v/>
      </c>
      <c r="AS90" s="100" t="str">
        <f>IFERROR(VLOOKUP(DATASHEET!BX88,lookup,2,FALSE),"")</f>
        <v/>
      </c>
      <c r="AT90" s="257" t="str">
        <f>IFERROR(VLOOKUP(DATASHEET!DX88,lookup,2,FALSE),"")</f>
        <v/>
      </c>
      <c r="AU90" s="92" t="str">
        <f>IFERROR(IFERROR(VLOOKUP(DATASHEET!CB88,lookup,2,FALSE),VLOOKUP($A90,PRIORVALUES!$A$3:$U$245,10,FALSE)),"")</f>
        <v/>
      </c>
      <c r="AV90" s="92" t="str">
        <f>IFERROR(IFERROR(VLOOKUP(DATASHEET!CJ88,lookup,2,FALSE),VLOOKUP($A90,PRIORVALUES!$A$3:$U$245,12,FALSE)),"")</f>
        <v/>
      </c>
      <c r="AW90" s="93"/>
      <c r="AX90" s="96" t="str">
        <f>IFERROR(IFERROR(VLOOKUP(DATASHEET!AF88,lookup,2,FALSE),VLOOKUP($A90,PRIORVALUES!$A$3:$U$245,5,FALSE)),"")</f>
        <v/>
      </c>
      <c r="AY90" s="97" t="str">
        <f>IFERROR(IFERROR(VLOOKUP(DATASHEET!CV88,lookup,2,FALSE),VLOOKUP($A90,PRIORVALUES!$A$3:$U$245,6,FALSE)),"")</f>
        <v/>
      </c>
      <c r="AZ90" s="104" t="str">
        <f>IFERROR(SMALL((PROGRESS!BC102,PROGRESS!BH102),1),"")</f>
        <v/>
      </c>
      <c r="BA90" s="104" t="str">
        <f>IFERROR(IFERROR(VLOOKUP(DATASHEET!CR88,lookup,2,FALSE),VLOOKUP($A90,PRIORVALUES!$A$3:$U$245,13,FALSE)),"")</f>
        <v/>
      </c>
      <c r="BB90" s="104">
        <f>IFERROR(IFERROR(VLOOKUP(DATASHEET!DD88,lookup,2,FALSE),VLOOKUP($A90,PRIORVALUES!$A$3:$U$245,14,FALSE)),"")</f>
        <v>6</v>
      </c>
      <c r="BC90" s="118" t="str">
        <f>IFERROR(VLOOKUP(DATASHEET!DP88,lookup,2,FALSE),"")</f>
        <v/>
      </c>
      <c r="BD90" s="122" t="str">
        <f>IFERROR(IFERROR(VLOOKUP(DATASHEET!AN88,lookup,2,FALSE),VLOOKUP($A90,PRIORVALUES!$A$3:$U$245,7,FALSE)),"")</f>
        <v/>
      </c>
      <c r="BE90" s="120" t="str">
        <f>IFERROR(IFERROR(VLOOKUP(DATASHEET!AV88,lookup,2,FALSE),VLOOKUP($A90,PRIORVALUES!$A$3:$U$245,16,FALSE)),"")</f>
        <v/>
      </c>
      <c r="BF90" s="586" t="str">
        <f>IFERROR(IFERROR(VLOOKUP(DATASHEET!CF88,lookup,2,FALSE),VLOOKUP($A90,PRIORVALUES!$A$3:$U$245,11,FALSE)),"")</f>
        <v/>
      </c>
      <c r="BG90" s="104" t="str">
        <f>IFERROR(VLOOKUP(DATASHEET!BD88,lookup,2,FALSE),"")</f>
        <v/>
      </c>
      <c r="BH90" s="99" t="str">
        <f>IFERROR(IFERROR(VLOOKUP(DATASHEET!BP88,lookup,2,FALSE),VLOOKUP($A90,PRIORVALUES!$A$3:$U$245,9,FALSE)),"")</f>
        <v/>
      </c>
      <c r="BI90" s="99" t="str">
        <f>IFERROR(IFERROR(VLOOKUP(DATASHEET!DL88,lookup,2,FALSE),VLOOKUP($A90,PRIORVALUES!$A$3:$U$245,15,FALSE)),"")</f>
        <v/>
      </c>
      <c r="BJ90" s="108" t="str">
        <f t="shared" si="53"/>
        <v/>
      </c>
      <c r="BK90" s="108" t="str">
        <f t="shared" si="54"/>
        <v/>
      </c>
      <c r="BL90" s="125" t="str">
        <f t="shared" si="55"/>
        <v/>
      </c>
      <c r="BM90" s="205"/>
    </row>
    <row r="91" spans="1:65" ht="27.75" customHeight="1" x14ac:dyDescent="0.25">
      <c r="A91" s="246" t="str">
        <f>DATASHEET!B89</f>
        <v>KAY, Roseann</v>
      </c>
      <c r="B91" s="113" t="str">
        <f>DATASHEET!C89</f>
        <v>11KKN</v>
      </c>
      <c r="C91" s="113" t="str">
        <f>DATASHEET!D89</f>
        <v>F</v>
      </c>
      <c r="D91" s="113" t="str">
        <f>DATASHEET!J89</f>
        <v>N</v>
      </c>
      <c r="E91" s="113" t="str">
        <f>DATASHEET!E89</f>
        <v>N</v>
      </c>
      <c r="F91" s="113" t="str">
        <f>DATASHEET!F89</f>
        <v>White - British</v>
      </c>
      <c r="G91" s="113" t="str">
        <f>DATASHEET!H89</f>
        <v>N</v>
      </c>
      <c r="H91" s="113" t="str">
        <f>DATASHEET!I89</f>
        <v>N</v>
      </c>
      <c r="I91" s="113" t="str">
        <f>DATASHEET!M89</f>
        <v>H</v>
      </c>
      <c r="J91" s="114" t="str">
        <f>DATASHEET!L89</f>
        <v>6-7</v>
      </c>
      <c r="K91" s="419">
        <f>IFERROR(PROGRESS!O103,"")</f>
        <v>64.375</v>
      </c>
      <c r="L91" s="235">
        <f t="shared" si="30"/>
        <v>6</v>
      </c>
      <c r="M91" s="152">
        <f t="shared" si="31"/>
        <v>-5.8375000000000004</v>
      </c>
      <c r="N91" s="237"/>
      <c r="O91" s="417">
        <f t="shared" si="32"/>
        <v>12.875</v>
      </c>
      <c r="P91" s="248" t="str">
        <f t="shared" si="33"/>
        <v/>
      </c>
      <c r="Q91" s="249" t="str">
        <f t="shared" si="34"/>
        <v/>
      </c>
      <c r="R91" s="417">
        <f t="shared" si="35"/>
        <v>12.875</v>
      </c>
      <c r="S91" s="248" t="str">
        <f t="shared" si="36"/>
        <v/>
      </c>
      <c r="T91" s="250" t="str">
        <f t="shared" si="37"/>
        <v/>
      </c>
      <c r="U91" s="247">
        <f t="shared" si="38"/>
        <v>19.3125</v>
      </c>
      <c r="V91" s="248">
        <f t="shared" si="39"/>
        <v>6</v>
      </c>
      <c r="W91" s="251">
        <f t="shared" si="40"/>
        <v>-4.4375</v>
      </c>
      <c r="X91" s="252">
        <f t="shared" si="41"/>
        <v>2</v>
      </c>
      <c r="Y91" s="247">
        <f t="shared" si="42"/>
        <v>19.3125</v>
      </c>
      <c r="Z91" s="248">
        <f t="shared" si="43"/>
        <v>0</v>
      </c>
      <c r="AA91" s="251">
        <f t="shared" si="44"/>
        <v>-6.4375</v>
      </c>
      <c r="AB91" s="252">
        <f t="shared" si="45"/>
        <v>3</v>
      </c>
      <c r="AC91" s="244"/>
      <c r="AD91" s="102" t="str">
        <f>IFERROR(VLOOKUP(DATASHEET!CN89,lookup,2,FALSE)*2,"")</f>
        <v/>
      </c>
      <c r="AE91" s="126" t="str">
        <f>IFERROR(LARGE((PROGRESS!BC103,PROGRESS!BH103),1)*2,"")</f>
        <v/>
      </c>
      <c r="AF91" s="253">
        <f t="shared" si="46"/>
        <v>6</v>
      </c>
      <c r="AG91" s="127" t="str">
        <f t="shared" si="47"/>
        <v/>
      </c>
      <c r="AH91" s="254" t="str">
        <f t="shared" si="48"/>
        <v/>
      </c>
      <c r="AI91" s="255" t="str">
        <f t="shared" si="49"/>
        <v/>
      </c>
      <c r="AJ91" s="128" t="str">
        <f t="shared" si="50"/>
        <v/>
      </c>
      <c r="AK91" s="256" t="str">
        <f t="shared" si="51"/>
        <v/>
      </c>
      <c r="AL91" s="245"/>
      <c r="AM91" s="89" t="str">
        <f>IFERROR(VLOOKUP(DATASHEET!AJ89,lookup,2,FALSE),"")</f>
        <v/>
      </c>
      <c r="AN91" s="90" t="str">
        <f>IFERROR(VLOOKUP(DATASHEET!AR89,lookup,2,FALSE),"")</f>
        <v/>
      </c>
      <c r="AO91" s="106" t="str">
        <f>IFERROR(VLOOKUP(DATASHEET!DH89,lookup,2,FALSE),"")</f>
        <v/>
      </c>
      <c r="AP91" s="106" t="str">
        <f>IFERROR(VLOOKUP(DATASHEET!DT89,lookup,2,FALSE),"")</f>
        <v/>
      </c>
      <c r="AQ91" s="106" t="str">
        <f t="shared" si="52"/>
        <v/>
      </c>
      <c r="AR91" s="91" t="str">
        <f>IFERROR(IFERROR(VLOOKUP(DATASHEET!AZ89,lookup,2,FALSE),VLOOKUP($A91,PRIORVALUES!$A$3:$U$245,8,FALSE)),"")</f>
        <v/>
      </c>
      <c r="AS91" s="100" t="str">
        <f>IFERROR(VLOOKUP(DATASHEET!BX89,lookup,2,FALSE),"")</f>
        <v/>
      </c>
      <c r="AT91" s="257" t="str">
        <f>IFERROR(VLOOKUP(DATASHEET!DX89,lookup,2,FALSE),"")</f>
        <v/>
      </c>
      <c r="AU91" s="92" t="str">
        <f>IFERROR(IFERROR(VLOOKUP(DATASHEET!CB89,lookup,2,FALSE),VLOOKUP($A91,PRIORVALUES!$A$3:$U$245,10,FALSE)),"")</f>
        <v/>
      </c>
      <c r="AV91" s="92">
        <f>IFERROR(IFERROR(VLOOKUP(DATASHEET!CJ89,lookup,2,FALSE),VLOOKUP($A91,PRIORVALUES!$A$3:$U$245,12,FALSE)),"")</f>
        <v>6</v>
      </c>
      <c r="AW91" s="93"/>
      <c r="AX91" s="96" t="str">
        <f>IFERROR(IFERROR(VLOOKUP(DATASHEET!AF89,lookup,2,FALSE),VLOOKUP($A91,PRIORVALUES!$A$3:$U$245,5,FALSE)),"")</f>
        <v/>
      </c>
      <c r="AY91" s="97" t="str">
        <f>IFERROR(IFERROR(VLOOKUP(DATASHEET!CV89,lookup,2,FALSE),VLOOKUP($A91,PRIORVALUES!$A$3:$U$245,6,FALSE)),"")</f>
        <v/>
      </c>
      <c r="AZ91" s="104" t="str">
        <f>IFERROR(SMALL((PROGRESS!BC103,PROGRESS!BH103),1),"")</f>
        <v/>
      </c>
      <c r="BA91" s="104" t="str">
        <f>IFERROR(IFERROR(VLOOKUP(DATASHEET!CR89,lookup,2,FALSE),VLOOKUP($A91,PRIORVALUES!$A$3:$U$245,13,FALSE)),"")</f>
        <v/>
      </c>
      <c r="BB91" s="104" t="str">
        <f>IFERROR(IFERROR(VLOOKUP(DATASHEET!DD89,lookup,2,FALSE),VLOOKUP($A91,PRIORVALUES!$A$3:$U$245,14,FALSE)),"")</f>
        <v/>
      </c>
      <c r="BC91" s="118" t="str">
        <f>IFERROR(VLOOKUP(DATASHEET!DP89,lookup,2,FALSE),"")</f>
        <v/>
      </c>
      <c r="BD91" s="122" t="str">
        <f>IFERROR(IFERROR(VLOOKUP(DATASHEET!AN89,lookup,2,FALSE),VLOOKUP($A91,PRIORVALUES!$A$3:$U$245,7,FALSE)),"")</f>
        <v/>
      </c>
      <c r="BE91" s="120" t="str">
        <f>IFERROR(IFERROR(VLOOKUP(DATASHEET!AV89,lookup,2,FALSE),VLOOKUP($A91,PRIORVALUES!$A$3:$U$245,16,FALSE)),"")</f>
        <v/>
      </c>
      <c r="BF91" s="586" t="str">
        <f>IFERROR(IFERROR(VLOOKUP(DATASHEET!CF89,lookup,2,FALSE),VLOOKUP($A91,PRIORVALUES!$A$3:$U$245,11,FALSE)),"")</f>
        <v/>
      </c>
      <c r="BG91" s="104" t="str">
        <f>IFERROR(VLOOKUP(DATASHEET!BD89,lookup,2,FALSE),"")</f>
        <v/>
      </c>
      <c r="BH91" s="99" t="str">
        <f>IFERROR(IFERROR(VLOOKUP(DATASHEET!BP89,lookup,2,FALSE),VLOOKUP($A91,PRIORVALUES!$A$3:$U$245,9,FALSE)),"")</f>
        <v/>
      </c>
      <c r="BI91" s="99" t="str">
        <f>IFERROR(IFERROR(VLOOKUP(DATASHEET!DL89,lookup,2,FALSE),VLOOKUP($A91,PRIORVALUES!$A$3:$U$245,15,FALSE)),"")</f>
        <v/>
      </c>
      <c r="BJ91" s="108" t="str">
        <f t="shared" si="53"/>
        <v/>
      </c>
      <c r="BK91" s="108" t="str">
        <f t="shared" si="54"/>
        <v/>
      </c>
      <c r="BL91" s="125" t="str">
        <f t="shared" si="55"/>
        <v/>
      </c>
      <c r="BM91" s="205"/>
    </row>
    <row r="92" spans="1:65" ht="27.75" customHeight="1" x14ac:dyDescent="0.25">
      <c r="A92" s="246" t="str">
        <f>DATASHEET!B90</f>
        <v>KING, Ellie</v>
      </c>
      <c r="B92" s="113" t="str">
        <f>DATASHEET!C90</f>
        <v>11EGQ</v>
      </c>
      <c r="C92" s="113" t="str">
        <f>DATASHEET!D90</f>
        <v>F</v>
      </c>
      <c r="D92" s="113" t="str">
        <f>DATASHEET!J90</f>
        <v>N</v>
      </c>
      <c r="E92" s="113" t="str">
        <f>DATASHEET!E90</f>
        <v>N</v>
      </c>
      <c r="F92" s="113" t="str">
        <f>DATASHEET!F90</f>
        <v>White - British</v>
      </c>
      <c r="G92" s="113" t="str">
        <f>DATASHEET!H90</f>
        <v>N</v>
      </c>
      <c r="H92" s="113" t="str">
        <f>DATASHEET!I90</f>
        <v>N</v>
      </c>
      <c r="I92" s="113" t="str">
        <f>DATASHEET!M90</f>
        <v>M</v>
      </c>
      <c r="J92" s="114" t="str">
        <f>DATASHEET!L90</f>
        <v>6-7</v>
      </c>
      <c r="K92" s="419">
        <f>IFERROR(PROGRESS!O104,"")</f>
        <v>59.353448</v>
      </c>
      <c r="L92" s="235">
        <f t="shared" si="30"/>
        <v>7</v>
      </c>
      <c r="M92" s="152">
        <f t="shared" si="31"/>
        <v>-5.2353448</v>
      </c>
      <c r="N92" s="237"/>
      <c r="O92" s="417">
        <f t="shared" si="32"/>
        <v>11.8706896</v>
      </c>
      <c r="P92" s="248" t="str">
        <f t="shared" si="33"/>
        <v/>
      </c>
      <c r="Q92" s="249" t="str">
        <f t="shared" si="34"/>
        <v/>
      </c>
      <c r="R92" s="417">
        <f t="shared" si="35"/>
        <v>11.8706896</v>
      </c>
      <c r="S92" s="248" t="str">
        <f t="shared" si="36"/>
        <v/>
      </c>
      <c r="T92" s="250" t="str">
        <f t="shared" si="37"/>
        <v/>
      </c>
      <c r="U92" s="247">
        <f t="shared" si="38"/>
        <v>17.806034400000001</v>
      </c>
      <c r="V92" s="248">
        <f t="shared" si="39"/>
        <v>7</v>
      </c>
      <c r="W92" s="251">
        <f t="shared" si="40"/>
        <v>-3.6020114666666672</v>
      </c>
      <c r="X92" s="252">
        <f t="shared" si="41"/>
        <v>2</v>
      </c>
      <c r="Y92" s="247">
        <f t="shared" si="42"/>
        <v>17.806034400000001</v>
      </c>
      <c r="Z92" s="248">
        <f t="shared" si="43"/>
        <v>0</v>
      </c>
      <c r="AA92" s="251">
        <f t="shared" si="44"/>
        <v>-5.9353448000000002</v>
      </c>
      <c r="AB92" s="252">
        <f t="shared" si="45"/>
        <v>3</v>
      </c>
      <c r="AC92" s="244"/>
      <c r="AD92" s="102" t="str">
        <f>IFERROR(VLOOKUP(DATASHEET!CN90,lookup,2,FALSE)*2,"")</f>
        <v/>
      </c>
      <c r="AE92" s="126" t="str">
        <f>IFERROR(LARGE((PROGRESS!BC104,PROGRESS!BH104),1)*2,"")</f>
        <v/>
      </c>
      <c r="AF92" s="253">
        <f t="shared" si="46"/>
        <v>7</v>
      </c>
      <c r="AG92" s="127" t="str">
        <f t="shared" si="47"/>
        <v/>
      </c>
      <c r="AH92" s="254" t="str">
        <f t="shared" si="48"/>
        <v/>
      </c>
      <c r="AI92" s="255" t="str">
        <f t="shared" si="49"/>
        <v/>
      </c>
      <c r="AJ92" s="128" t="str">
        <f t="shared" si="50"/>
        <v/>
      </c>
      <c r="AK92" s="256" t="str">
        <f t="shared" si="51"/>
        <v/>
      </c>
      <c r="AL92" s="245"/>
      <c r="AM92" s="89" t="str">
        <f>IFERROR(VLOOKUP(DATASHEET!AJ90,lookup,2,FALSE),"")</f>
        <v/>
      </c>
      <c r="AN92" s="90" t="str">
        <f>IFERROR(VLOOKUP(DATASHEET!AR90,lookup,2,FALSE),"")</f>
        <v/>
      </c>
      <c r="AO92" s="106" t="str">
        <f>IFERROR(VLOOKUP(DATASHEET!DH90,lookup,2,FALSE),"")</f>
        <v/>
      </c>
      <c r="AP92" s="106" t="str">
        <f>IFERROR(VLOOKUP(DATASHEET!DT90,lookup,2,FALSE),"")</f>
        <v/>
      </c>
      <c r="AQ92" s="106" t="str">
        <f t="shared" si="52"/>
        <v/>
      </c>
      <c r="AR92" s="91" t="str">
        <f>IFERROR(IFERROR(VLOOKUP(DATASHEET!AZ90,lookup,2,FALSE),VLOOKUP($A92,PRIORVALUES!$A$3:$U$245,8,FALSE)),"")</f>
        <v/>
      </c>
      <c r="AS92" s="100" t="str">
        <f>IFERROR(VLOOKUP(DATASHEET!BX90,lookup,2,FALSE),"")</f>
        <v/>
      </c>
      <c r="AT92" s="257" t="str">
        <f>IFERROR(VLOOKUP(DATASHEET!DX90,lookup,2,FALSE),"")</f>
        <v/>
      </c>
      <c r="AU92" s="92" t="str">
        <f>IFERROR(IFERROR(VLOOKUP(DATASHEET!CB90,lookup,2,FALSE),VLOOKUP($A92,PRIORVALUES!$A$3:$U$245,10,FALSE)),"")</f>
        <v/>
      </c>
      <c r="AV92" s="92">
        <f>IFERROR(IFERROR(VLOOKUP(DATASHEET!CJ90,lookup,2,FALSE),VLOOKUP($A92,PRIORVALUES!$A$3:$U$245,12,FALSE)),"")</f>
        <v>7</v>
      </c>
      <c r="AW92" s="93"/>
      <c r="AX92" s="96" t="str">
        <f>IFERROR(IFERROR(VLOOKUP(DATASHEET!AF90,lookup,2,FALSE),VLOOKUP($A92,PRIORVALUES!$A$3:$U$245,5,FALSE)),"")</f>
        <v/>
      </c>
      <c r="AY92" s="97" t="str">
        <f>IFERROR(IFERROR(VLOOKUP(DATASHEET!CV90,lookup,2,FALSE),VLOOKUP($A92,PRIORVALUES!$A$3:$U$245,6,FALSE)),"")</f>
        <v/>
      </c>
      <c r="AZ92" s="104" t="str">
        <f>IFERROR(SMALL((PROGRESS!BC104,PROGRESS!BH104),1),"")</f>
        <v/>
      </c>
      <c r="BA92" s="104" t="str">
        <f>IFERROR(IFERROR(VLOOKUP(DATASHEET!CR90,lookup,2,FALSE),VLOOKUP($A92,PRIORVALUES!$A$3:$U$245,13,FALSE)),"")</f>
        <v/>
      </c>
      <c r="BB92" s="104" t="str">
        <f>IFERROR(IFERROR(VLOOKUP(DATASHEET!DD90,lookup,2,FALSE),VLOOKUP($A92,PRIORVALUES!$A$3:$U$245,14,FALSE)),"")</f>
        <v/>
      </c>
      <c r="BC92" s="118" t="str">
        <f>IFERROR(VLOOKUP(DATASHEET!DP90,lookup,2,FALSE),"")</f>
        <v/>
      </c>
      <c r="BD92" s="122" t="str">
        <f>IFERROR(IFERROR(VLOOKUP(DATASHEET!AN90,lookup,2,FALSE),VLOOKUP($A92,PRIORVALUES!$A$3:$U$245,7,FALSE)),"")</f>
        <v/>
      </c>
      <c r="BE92" s="120" t="str">
        <f>IFERROR(IFERROR(VLOOKUP(DATASHEET!AV90,lookup,2,FALSE),VLOOKUP($A92,PRIORVALUES!$A$3:$U$245,16,FALSE)),"")</f>
        <v/>
      </c>
      <c r="BF92" s="586" t="str">
        <f>IFERROR(IFERROR(VLOOKUP(DATASHEET!CF90,lookup,2,FALSE),VLOOKUP($A92,PRIORVALUES!$A$3:$U$245,11,FALSE)),"")</f>
        <v/>
      </c>
      <c r="BG92" s="104" t="str">
        <f>IFERROR(VLOOKUP(DATASHEET!BD90,lookup,2,FALSE),"")</f>
        <v/>
      </c>
      <c r="BH92" s="99" t="str">
        <f>IFERROR(IFERROR(VLOOKUP(DATASHEET!BP90,lookup,2,FALSE),VLOOKUP($A92,PRIORVALUES!$A$3:$U$245,9,FALSE)),"")</f>
        <v/>
      </c>
      <c r="BI92" s="99" t="str">
        <f>IFERROR(IFERROR(VLOOKUP(DATASHEET!DL90,lookup,2,FALSE),VLOOKUP($A92,PRIORVALUES!$A$3:$U$245,15,FALSE)),"")</f>
        <v/>
      </c>
      <c r="BJ92" s="108" t="str">
        <f t="shared" si="53"/>
        <v/>
      </c>
      <c r="BK92" s="108" t="str">
        <f t="shared" si="54"/>
        <v/>
      </c>
      <c r="BL92" s="125" t="str">
        <f t="shared" si="55"/>
        <v/>
      </c>
      <c r="BM92" s="205"/>
    </row>
    <row r="93" spans="1:65" ht="27.75" customHeight="1" x14ac:dyDescent="0.25">
      <c r="A93" s="246" t="str">
        <f>DATASHEET!B91</f>
        <v>KLAMANN, Julita</v>
      </c>
      <c r="B93" s="113" t="str">
        <f>DATASHEET!C91</f>
        <v>11KKN</v>
      </c>
      <c r="C93" s="113" t="str">
        <f>DATASHEET!D91</f>
        <v>F</v>
      </c>
      <c r="D93" s="113" t="str">
        <f>DATASHEET!J91</f>
        <v>N</v>
      </c>
      <c r="E93" s="113" t="str">
        <f>DATASHEET!E91</f>
        <v>N</v>
      </c>
      <c r="F93" s="113" t="str">
        <f>DATASHEET!F91</f>
        <v>White Eastern European</v>
      </c>
      <c r="G93" s="113" t="str">
        <f>DATASHEET!H91</f>
        <v>N</v>
      </c>
      <c r="H93" s="113" t="str">
        <f>DATASHEET!I91</f>
        <v>N</v>
      </c>
      <c r="I93" s="113" t="str">
        <f>DATASHEET!M91</f>
        <v>M</v>
      </c>
      <c r="J93" s="114" t="str">
        <f>DATASHEET!L91</f>
        <v>4-5</v>
      </c>
      <c r="K93" s="419">
        <f>IFERROR(PROGRESS!O105,"")</f>
        <v>38.909638999999999</v>
      </c>
      <c r="L93" s="235">
        <f t="shared" si="30"/>
        <v>4</v>
      </c>
      <c r="M93" s="152">
        <f t="shared" si="31"/>
        <v>-3.4909638999999997</v>
      </c>
      <c r="N93" s="237"/>
      <c r="O93" s="417">
        <f t="shared" si="32"/>
        <v>7.7819278000000001</v>
      </c>
      <c r="P93" s="248" t="str">
        <f t="shared" si="33"/>
        <v/>
      </c>
      <c r="Q93" s="249" t="str">
        <f t="shared" si="34"/>
        <v/>
      </c>
      <c r="R93" s="417">
        <f t="shared" si="35"/>
        <v>7.7819278000000001</v>
      </c>
      <c r="S93" s="248" t="str">
        <f t="shared" si="36"/>
        <v/>
      </c>
      <c r="T93" s="250" t="str">
        <f t="shared" si="37"/>
        <v/>
      </c>
      <c r="U93" s="247">
        <f t="shared" si="38"/>
        <v>11.672891700000001</v>
      </c>
      <c r="V93" s="248">
        <f t="shared" si="39"/>
        <v>0</v>
      </c>
      <c r="W93" s="251">
        <f t="shared" si="40"/>
        <v>-3.8909639000000005</v>
      </c>
      <c r="X93" s="252">
        <f t="shared" si="41"/>
        <v>3</v>
      </c>
      <c r="Y93" s="247">
        <f t="shared" si="42"/>
        <v>11.672891700000001</v>
      </c>
      <c r="Z93" s="248">
        <f t="shared" si="43"/>
        <v>4</v>
      </c>
      <c r="AA93" s="251">
        <f t="shared" si="44"/>
        <v>-2.557630566666667</v>
      </c>
      <c r="AB93" s="252">
        <f t="shared" si="45"/>
        <v>2</v>
      </c>
      <c r="AC93" s="244"/>
      <c r="AD93" s="102" t="str">
        <f>IFERROR(VLOOKUP(DATASHEET!CN91,lookup,2,FALSE)*2,"")</f>
        <v/>
      </c>
      <c r="AE93" s="126" t="str">
        <f>IFERROR(LARGE((PROGRESS!BC105,PROGRESS!BH105),1)*2,"")</f>
        <v/>
      </c>
      <c r="AF93" s="253" t="str">
        <f t="shared" si="46"/>
        <v/>
      </c>
      <c r="AG93" s="127" t="str">
        <f t="shared" si="47"/>
        <v/>
      </c>
      <c r="AH93" s="254" t="str">
        <f t="shared" si="48"/>
        <v/>
      </c>
      <c r="AI93" s="255">
        <f t="shared" si="49"/>
        <v>4</v>
      </c>
      <c r="AJ93" s="128" t="str">
        <f t="shared" si="50"/>
        <v/>
      </c>
      <c r="AK93" s="256" t="str">
        <f t="shared" si="51"/>
        <v/>
      </c>
      <c r="AL93" s="245"/>
      <c r="AM93" s="89" t="str">
        <f>IFERROR(VLOOKUP(DATASHEET!AJ91,lookup,2,FALSE),"")</f>
        <v/>
      </c>
      <c r="AN93" s="90" t="str">
        <f>IFERROR(VLOOKUP(DATASHEET!AR91,lookup,2,FALSE),"")</f>
        <v/>
      </c>
      <c r="AO93" s="106" t="str">
        <f>IFERROR(VLOOKUP(DATASHEET!DH91,lookup,2,FALSE),"")</f>
        <v/>
      </c>
      <c r="AP93" s="106" t="str">
        <f>IFERROR(VLOOKUP(DATASHEET!DT91,lookup,2,FALSE),"")</f>
        <v/>
      </c>
      <c r="AQ93" s="106" t="str">
        <f t="shared" si="52"/>
        <v/>
      </c>
      <c r="AR93" s="91" t="str">
        <f>IFERROR(IFERROR(VLOOKUP(DATASHEET!AZ91,lookup,2,FALSE),VLOOKUP($A93,PRIORVALUES!$A$3:$U$245,8,FALSE)),"")</f>
        <v/>
      </c>
      <c r="AS93" s="100" t="str">
        <f>IFERROR(VLOOKUP(DATASHEET!BX91,lookup,2,FALSE),"")</f>
        <v/>
      </c>
      <c r="AT93" s="257" t="str">
        <f>IFERROR(VLOOKUP(DATASHEET!DX91,lookup,2,FALSE),"")</f>
        <v/>
      </c>
      <c r="AU93" s="92" t="str">
        <f>IFERROR(IFERROR(VLOOKUP(DATASHEET!CB91,lookup,2,FALSE),VLOOKUP($A93,PRIORVALUES!$A$3:$U$245,10,FALSE)),"")</f>
        <v/>
      </c>
      <c r="AV93" s="92" t="str">
        <f>IFERROR(IFERROR(VLOOKUP(DATASHEET!CJ91,lookup,2,FALSE),VLOOKUP($A93,PRIORVALUES!$A$3:$U$245,12,FALSE)),"")</f>
        <v/>
      </c>
      <c r="AW93" s="93"/>
      <c r="AX93" s="96" t="str">
        <f>IFERROR(IFERROR(VLOOKUP(DATASHEET!AF91,lookup,2,FALSE),VLOOKUP($A93,PRIORVALUES!$A$3:$U$245,5,FALSE)),"")</f>
        <v/>
      </c>
      <c r="AY93" s="97" t="str">
        <f>IFERROR(IFERROR(VLOOKUP(DATASHEET!CV91,lookup,2,FALSE),VLOOKUP($A93,PRIORVALUES!$A$3:$U$245,6,FALSE)),"")</f>
        <v/>
      </c>
      <c r="AZ93" s="104" t="str">
        <f>IFERROR(SMALL((PROGRESS!BC105,PROGRESS!BH105),1),"")</f>
        <v/>
      </c>
      <c r="BA93" s="104" t="str">
        <f>IFERROR(IFERROR(VLOOKUP(DATASHEET!CR91,lookup,2,FALSE),VLOOKUP($A93,PRIORVALUES!$A$3:$U$245,13,FALSE)),"")</f>
        <v/>
      </c>
      <c r="BB93" s="104" t="str">
        <f>IFERROR(IFERROR(VLOOKUP(DATASHEET!DD91,lookup,2,FALSE),VLOOKUP($A93,PRIORVALUES!$A$3:$U$245,14,FALSE)),"")</f>
        <v/>
      </c>
      <c r="BC93" s="118" t="str">
        <f>IFERROR(VLOOKUP(DATASHEET!DP91,lookup,2,FALSE),"")</f>
        <v/>
      </c>
      <c r="BD93" s="122" t="str">
        <f>IFERROR(IFERROR(VLOOKUP(DATASHEET!AN91,lookup,2,FALSE),VLOOKUP($A93,PRIORVALUES!$A$3:$U$245,7,FALSE)),"")</f>
        <v/>
      </c>
      <c r="BE93" s="120" t="str">
        <f>IFERROR(IFERROR(VLOOKUP(DATASHEET!AV91,lookup,2,FALSE),VLOOKUP($A93,PRIORVALUES!$A$3:$U$245,16,FALSE)),"")</f>
        <v/>
      </c>
      <c r="BF93" s="586">
        <f>IFERROR(IFERROR(VLOOKUP(DATASHEET!CF91,lookup,2,FALSE),VLOOKUP($A93,PRIORVALUES!$A$3:$U$245,11,FALSE)),"")</f>
        <v>4</v>
      </c>
      <c r="BG93" s="104" t="str">
        <f>IFERROR(VLOOKUP(DATASHEET!BD91,lookup,2,FALSE),"")</f>
        <v/>
      </c>
      <c r="BH93" s="99" t="str">
        <f>IFERROR(IFERROR(VLOOKUP(DATASHEET!BP91,lookup,2,FALSE),VLOOKUP($A93,PRIORVALUES!$A$3:$U$245,9,FALSE)),"")</f>
        <v/>
      </c>
      <c r="BI93" s="99" t="str">
        <f>IFERROR(IFERROR(VLOOKUP(DATASHEET!DL91,lookup,2,FALSE),VLOOKUP($A93,PRIORVALUES!$A$3:$U$245,15,FALSE)),"")</f>
        <v/>
      </c>
      <c r="BJ93" s="108" t="str">
        <f t="shared" si="53"/>
        <v/>
      </c>
      <c r="BK93" s="108" t="str">
        <f t="shared" si="54"/>
        <v/>
      </c>
      <c r="BL93" s="125" t="str">
        <f t="shared" si="55"/>
        <v/>
      </c>
      <c r="BM93" s="205"/>
    </row>
    <row r="94" spans="1:65" ht="27.75" customHeight="1" x14ac:dyDescent="0.25">
      <c r="A94" s="246" t="str">
        <f>DATASHEET!B92</f>
        <v>KOM, Caitlin</v>
      </c>
      <c r="B94" s="113" t="str">
        <f>DATASHEET!C92</f>
        <v>11ZI</v>
      </c>
      <c r="C94" s="113" t="str">
        <f>DATASHEET!D92</f>
        <v>F</v>
      </c>
      <c r="D94" s="113" t="str">
        <f>DATASHEET!J92</f>
        <v>N</v>
      </c>
      <c r="E94" s="113" t="str">
        <f>DATASHEET!E92</f>
        <v>N</v>
      </c>
      <c r="F94" s="113" t="str">
        <f>DATASHEET!F92</f>
        <v>Other Black African</v>
      </c>
      <c r="G94" s="113" t="str">
        <f>DATASHEET!H92</f>
        <v>N</v>
      </c>
      <c r="H94" s="113" t="str">
        <f>DATASHEET!I92</f>
        <v>N</v>
      </c>
      <c r="I94" s="113" t="str">
        <f>DATASHEET!M92</f>
        <v>M</v>
      </c>
      <c r="J94" s="114" t="str">
        <f>DATASHEET!L92</f>
        <v>4-5</v>
      </c>
      <c r="K94" s="419">
        <f>IFERROR(PROGRESS!O106,"")</f>
        <v>38.909638999999999</v>
      </c>
      <c r="L94" s="235">
        <f t="shared" si="30"/>
        <v>4</v>
      </c>
      <c r="M94" s="152">
        <f t="shared" si="31"/>
        <v>-3.4909638999999997</v>
      </c>
      <c r="N94" s="237"/>
      <c r="O94" s="417">
        <f t="shared" si="32"/>
        <v>7.7819278000000001</v>
      </c>
      <c r="P94" s="248" t="str">
        <f t="shared" si="33"/>
        <v/>
      </c>
      <c r="Q94" s="249" t="str">
        <f t="shared" si="34"/>
        <v/>
      </c>
      <c r="R94" s="417">
        <f t="shared" si="35"/>
        <v>7.7819278000000001</v>
      </c>
      <c r="S94" s="248" t="str">
        <f t="shared" si="36"/>
        <v/>
      </c>
      <c r="T94" s="250" t="str">
        <f t="shared" si="37"/>
        <v/>
      </c>
      <c r="U94" s="247">
        <f t="shared" si="38"/>
        <v>11.672891700000001</v>
      </c>
      <c r="V94" s="248">
        <f t="shared" si="39"/>
        <v>0</v>
      </c>
      <c r="W94" s="251">
        <f t="shared" si="40"/>
        <v>-3.8909639000000005</v>
      </c>
      <c r="X94" s="252">
        <f t="shared" si="41"/>
        <v>3</v>
      </c>
      <c r="Y94" s="247">
        <f t="shared" si="42"/>
        <v>11.672891700000001</v>
      </c>
      <c r="Z94" s="248">
        <f t="shared" si="43"/>
        <v>4</v>
      </c>
      <c r="AA94" s="251">
        <f t="shared" si="44"/>
        <v>-2.557630566666667</v>
      </c>
      <c r="AB94" s="252">
        <f t="shared" si="45"/>
        <v>2</v>
      </c>
      <c r="AC94" s="244"/>
      <c r="AD94" s="102" t="str">
        <f>IFERROR(VLOOKUP(DATASHEET!CN92,lookup,2,FALSE)*2,"")</f>
        <v/>
      </c>
      <c r="AE94" s="126" t="str">
        <f>IFERROR(LARGE((PROGRESS!BC106,PROGRESS!BH106),1)*2,"")</f>
        <v/>
      </c>
      <c r="AF94" s="253" t="str">
        <f t="shared" si="46"/>
        <v/>
      </c>
      <c r="AG94" s="127" t="str">
        <f t="shared" si="47"/>
        <v/>
      </c>
      <c r="AH94" s="254" t="str">
        <f t="shared" si="48"/>
        <v/>
      </c>
      <c r="AI94" s="255">
        <f t="shared" si="49"/>
        <v>4</v>
      </c>
      <c r="AJ94" s="128" t="str">
        <f t="shared" si="50"/>
        <v/>
      </c>
      <c r="AK94" s="256" t="str">
        <f t="shared" si="51"/>
        <v/>
      </c>
      <c r="AL94" s="245"/>
      <c r="AM94" s="89" t="str">
        <f>IFERROR(VLOOKUP(DATASHEET!AJ92,lookup,2,FALSE),"")</f>
        <v/>
      </c>
      <c r="AN94" s="90" t="str">
        <f>IFERROR(VLOOKUP(DATASHEET!AR92,lookup,2,FALSE),"")</f>
        <v/>
      </c>
      <c r="AO94" s="106" t="str">
        <f>IFERROR(VLOOKUP(DATASHEET!DH92,lookup,2,FALSE),"")</f>
        <v/>
      </c>
      <c r="AP94" s="106" t="str">
        <f>IFERROR(VLOOKUP(DATASHEET!DT92,lookup,2,FALSE),"")</f>
        <v/>
      </c>
      <c r="AQ94" s="106" t="str">
        <f t="shared" si="52"/>
        <v/>
      </c>
      <c r="AR94" s="91" t="str">
        <f>IFERROR(IFERROR(VLOOKUP(DATASHEET!AZ92,lookup,2,FALSE),VLOOKUP($A94,PRIORVALUES!$A$3:$U$245,8,FALSE)),"")</f>
        <v/>
      </c>
      <c r="AS94" s="100" t="str">
        <f>IFERROR(VLOOKUP(DATASHEET!BX92,lookup,2,FALSE),"")</f>
        <v/>
      </c>
      <c r="AT94" s="257" t="str">
        <f>IFERROR(VLOOKUP(DATASHEET!DX92,lookup,2,FALSE),"")</f>
        <v/>
      </c>
      <c r="AU94" s="92" t="str">
        <f>IFERROR(IFERROR(VLOOKUP(DATASHEET!CB92,lookup,2,FALSE),VLOOKUP($A94,PRIORVALUES!$A$3:$U$245,10,FALSE)),"")</f>
        <v/>
      </c>
      <c r="AV94" s="92" t="str">
        <f>IFERROR(IFERROR(VLOOKUP(DATASHEET!CJ92,lookup,2,FALSE),VLOOKUP($A94,PRIORVALUES!$A$3:$U$245,12,FALSE)),"")</f>
        <v/>
      </c>
      <c r="AW94" s="93"/>
      <c r="AX94" s="96" t="str">
        <f>IFERROR(IFERROR(VLOOKUP(DATASHEET!AF92,lookup,2,FALSE),VLOOKUP($A94,PRIORVALUES!$A$3:$U$245,5,FALSE)),"")</f>
        <v/>
      </c>
      <c r="AY94" s="97" t="str">
        <f>IFERROR(IFERROR(VLOOKUP(DATASHEET!CV92,lookup,2,FALSE),VLOOKUP($A94,PRIORVALUES!$A$3:$U$245,6,FALSE)),"")</f>
        <v/>
      </c>
      <c r="AZ94" s="104" t="str">
        <f>IFERROR(SMALL((PROGRESS!BC106,PROGRESS!BH106),1),"")</f>
        <v/>
      </c>
      <c r="BA94" s="104" t="str">
        <f>IFERROR(IFERROR(VLOOKUP(DATASHEET!CR92,lookup,2,FALSE),VLOOKUP($A94,PRIORVALUES!$A$3:$U$245,13,FALSE)),"")</f>
        <v/>
      </c>
      <c r="BB94" s="104" t="str">
        <f>IFERROR(IFERROR(VLOOKUP(DATASHEET!DD92,lookup,2,FALSE),VLOOKUP($A94,PRIORVALUES!$A$3:$U$245,14,FALSE)),"")</f>
        <v/>
      </c>
      <c r="BC94" s="118" t="str">
        <f>IFERROR(VLOOKUP(DATASHEET!DP92,lookup,2,FALSE),"")</f>
        <v/>
      </c>
      <c r="BD94" s="122" t="str">
        <f>IFERROR(IFERROR(VLOOKUP(DATASHEET!AN92,lookup,2,FALSE),VLOOKUP($A94,PRIORVALUES!$A$3:$U$245,7,FALSE)),"")</f>
        <v/>
      </c>
      <c r="BE94" s="120" t="str">
        <f>IFERROR(IFERROR(VLOOKUP(DATASHEET!AV92,lookup,2,FALSE),VLOOKUP($A94,PRIORVALUES!$A$3:$U$245,16,FALSE)),"")</f>
        <v/>
      </c>
      <c r="BF94" s="586">
        <f>IFERROR(IFERROR(VLOOKUP(DATASHEET!CF92,lookup,2,FALSE),VLOOKUP($A94,PRIORVALUES!$A$3:$U$245,11,FALSE)),"")</f>
        <v>4</v>
      </c>
      <c r="BG94" s="104" t="str">
        <f>IFERROR(VLOOKUP(DATASHEET!BD92,lookup,2,FALSE),"")</f>
        <v/>
      </c>
      <c r="BH94" s="99" t="str">
        <f>IFERROR(IFERROR(VLOOKUP(DATASHEET!BP92,lookup,2,FALSE),VLOOKUP($A94,PRIORVALUES!$A$3:$U$245,9,FALSE)),"")</f>
        <v/>
      </c>
      <c r="BI94" s="99" t="str">
        <f>IFERROR(IFERROR(VLOOKUP(DATASHEET!DL92,lookup,2,FALSE),VLOOKUP($A94,PRIORVALUES!$A$3:$U$245,15,FALSE)),"")</f>
        <v/>
      </c>
      <c r="BJ94" s="108" t="str">
        <f t="shared" si="53"/>
        <v/>
      </c>
      <c r="BK94" s="108" t="str">
        <f t="shared" si="54"/>
        <v/>
      </c>
      <c r="BL94" s="125" t="str">
        <f t="shared" si="55"/>
        <v/>
      </c>
      <c r="BM94" s="205"/>
    </row>
    <row r="95" spans="1:65" ht="27.75" customHeight="1" x14ac:dyDescent="0.25">
      <c r="A95" s="246" t="str">
        <f>DATASHEET!B93</f>
        <v>LAFFERTY, Leo</v>
      </c>
      <c r="B95" s="113" t="str">
        <f>DATASHEET!C93</f>
        <v>11JNE</v>
      </c>
      <c r="C95" s="113" t="str">
        <f>DATASHEET!D93</f>
        <v>M</v>
      </c>
      <c r="D95" s="113" t="str">
        <f>DATASHEET!J93</f>
        <v>N</v>
      </c>
      <c r="E95" s="113" t="str">
        <f>DATASHEET!E93</f>
        <v>N</v>
      </c>
      <c r="F95" s="113" t="str">
        <f>DATASHEET!F93</f>
        <v>Any Other Asian Background</v>
      </c>
      <c r="G95" s="113" t="str">
        <f>DATASHEET!H93</f>
        <v>N</v>
      </c>
      <c r="H95" s="113" t="str">
        <f>DATASHEET!I93</f>
        <v>N</v>
      </c>
      <c r="I95" s="113" t="str">
        <f>DATASHEET!M93</f>
        <v>M</v>
      </c>
      <c r="J95" s="114" t="str">
        <f>DATASHEET!L93</f>
        <v>5-6</v>
      </c>
      <c r="K95" s="419">
        <f>IFERROR(PROGRESS!O107,"")</f>
        <v>50.927548999999999</v>
      </c>
      <c r="L95" s="235">
        <f t="shared" si="30"/>
        <v>8</v>
      </c>
      <c r="M95" s="152">
        <f t="shared" si="31"/>
        <v>-4.2927549000000003</v>
      </c>
      <c r="N95" s="237"/>
      <c r="O95" s="417">
        <f t="shared" si="32"/>
        <v>10.1855098</v>
      </c>
      <c r="P95" s="248" t="str">
        <f t="shared" si="33"/>
        <v/>
      </c>
      <c r="Q95" s="249" t="str">
        <f t="shared" si="34"/>
        <v/>
      </c>
      <c r="R95" s="417">
        <f t="shared" si="35"/>
        <v>10.1855098</v>
      </c>
      <c r="S95" s="248" t="str">
        <f t="shared" si="36"/>
        <v/>
      </c>
      <c r="T95" s="250" t="str">
        <f t="shared" si="37"/>
        <v/>
      </c>
      <c r="U95" s="247">
        <f t="shared" si="38"/>
        <v>15.278264700000001</v>
      </c>
      <c r="V95" s="248">
        <f t="shared" si="39"/>
        <v>0</v>
      </c>
      <c r="W95" s="251">
        <f t="shared" si="40"/>
        <v>-5.0927549000000001</v>
      </c>
      <c r="X95" s="252">
        <f t="shared" si="41"/>
        <v>3</v>
      </c>
      <c r="Y95" s="247">
        <f t="shared" si="42"/>
        <v>15.278264700000001</v>
      </c>
      <c r="Z95" s="248">
        <f t="shared" si="43"/>
        <v>8</v>
      </c>
      <c r="AA95" s="251">
        <f t="shared" si="44"/>
        <v>-2.4260882333333336</v>
      </c>
      <c r="AB95" s="252">
        <f t="shared" si="45"/>
        <v>2</v>
      </c>
      <c r="AC95" s="244"/>
      <c r="AD95" s="102" t="str">
        <f>IFERROR(VLOOKUP(DATASHEET!CN93,lookup,2,FALSE)*2,"")</f>
        <v/>
      </c>
      <c r="AE95" s="126" t="str">
        <f>IFERROR(LARGE((PROGRESS!BC107,PROGRESS!BH107),1)*2,"")</f>
        <v/>
      </c>
      <c r="AF95" s="253" t="str">
        <f t="shared" si="46"/>
        <v/>
      </c>
      <c r="AG95" s="127" t="str">
        <f t="shared" si="47"/>
        <v/>
      </c>
      <c r="AH95" s="254" t="str">
        <f t="shared" si="48"/>
        <v/>
      </c>
      <c r="AI95" s="255">
        <f t="shared" si="49"/>
        <v>8</v>
      </c>
      <c r="AJ95" s="128" t="str">
        <f t="shared" si="50"/>
        <v/>
      </c>
      <c r="AK95" s="256" t="str">
        <f t="shared" si="51"/>
        <v/>
      </c>
      <c r="AL95" s="245"/>
      <c r="AM95" s="89" t="str">
        <f>IFERROR(VLOOKUP(DATASHEET!AJ93,lookup,2,FALSE),"")</f>
        <v/>
      </c>
      <c r="AN95" s="90" t="str">
        <f>IFERROR(VLOOKUP(DATASHEET!AR93,lookup,2,FALSE),"")</f>
        <v/>
      </c>
      <c r="AO95" s="106" t="str">
        <f>IFERROR(VLOOKUP(DATASHEET!DH93,lookup,2,FALSE),"")</f>
        <v/>
      </c>
      <c r="AP95" s="106" t="str">
        <f>IFERROR(VLOOKUP(DATASHEET!DT93,lookup,2,FALSE),"")</f>
        <v/>
      </c>
      <c r="AQ95" s="106" t="str">
        <f t="shared" si="52"/>
        <v/>
      </c>
      <c r="AR95" s="91" t="str">
        <f>IFERROR(IFERROR(VLOOKUP(DATASHEET!AZ93,lookup,2,FALSE),VLOOKUP($A95,PRIORVALUES!$A$3:$U$245,8,FALSE)),"")</f>
        <v/>
      </c>
      <c r="AS95" s="100" t="str">
        <f>IFERROR(VLOOKUP(DATASHEET!BX93,lookup,2,FALSE),"")</f>
        <v/>
      </c>
      <c r="AT95" s="257" t="str">
        <f>IFERROR(VLOOKUP(DATASHEET!DX93,lookup,2,FALSE),"")</f>
        <v/>
      </c>
      <c r="AU95" s="92" t="str">
        <f>IFERROR(IFERROR(VLOOKUP(DATASHEET!CB93,lookup,2,FALSE),VLOOKUP($A95,PRIORVALUES!$A$3:$U$245,10,FALSE)),"")</f>
        <v/>
      </c>
      <c r="AV95" s="92" t="str">
        <f>IFERROR(IFERROR(VLOOKUP(DATASHEET!CJ93,lookup,2,FALSE),VLOOKUP($A95,PRIORVALUES!$A$3:$U$245,12,FALSE)),"")</f>
        <v/>
      </c>
      <c r="AW95" s="93"/>
      <c r="AX95" s="96" t="str">
        <f>IFERROR(IFERROR(VLOOKUP(DATASHEET!AF93,lookup,2,FALSE),VLOOKUP($A95,PRIORVALUES!$A$3:$U$245,5,FALSE)),"")</f>
        <v/>
      </c>
      <c r="AY95" s="97" t="str">
        <f>IFERROR(IFERROR(VLOOKUP(DATASHEET!CV93,lookup,2,FALSE),VLOOKUP($A95,PRIORVALUES!$A$3:$U$245,6,FALSE)),"")</f>
        <v/>
      </c>
      <c r="AZ95" s="104" t="str">
        <f>IFERROR(SMALL((PROGRESS!BC107,PROGRESS!BH107),1),"")</f>
        <v/>
      </c>
      <c r="BA95" s="104" t="str">
        <f>IFERROR(IFERROR(VLOOKUP(DATASHEET!CR93,lookup,2,FALSE),VLOOKUP($A95,PRIORVALUES!$A$3:$U$245,13,FALSE)),"")</f>
        <v/>
      </c>
      <c r="BB95" s="104">
        <f>IFERROR(IFERROR(VLOOKUP(DATASHEET!DD93,lookup,2,FALSE),VLOOKUP($A95,PRIORVALUES!$A$3:$U$245,14,FALSE)),"")</f>
        <v>8</v>
      </c>
      <c r="BC95" s="118" t="str">
        <f>IFERROR(VLOOKUP(DATASHEET!DP93,lookup,2,FALSE),"")</f>
        <v/>
      </c>
      <c r="BD95" s="122" t="str">
        <f>IFERROR(IFERROR(VLOOKUP(DATASHEET!AN93,lookup,2,FALSE),VLOOKUP($A95,PRIORVALUES!$A$3:$U$245,7,FALSE)),"")</f>
        <v/>
      </c>
      <c r="BE95" s="120" t="str">
        <f>IFERROR(IFERROR(VLOOKUP(DATASHEET!AV93,lookup,2,FALSE),VLOOKUP($A95,PRIORVALUES!$A$3:$U$245,16,FALSE)),"")</f>
        <v/>
      </c>
      <c r="BF95" s="586" t="str">
        <f>IFERROR(IFERROR(VLOOKUP(DATASHEET!CF93,lookup,2,FALSE),VLOOKUP($A95,PRIORVALUES!$A$3:$U$245,11,FALSE)),"")</f>
        <v/>
      </c>
      <c r="BG95" s="104" t="str">
        <f>IFERROR(VLOOKUP(DATASHEET!BD93,lookup,2,FALSE),"")</f>
        <v/>
      </c>
      <c r="BH95" s="99" t="str">
        <f>IFERROR(IFERROR(VLOOKUP(DATASHEET!BP93,lookup,2,FALSE),VLOOKUP($A95,PRIORVALUES!$A$3:$U$245,9,FALSE)),"")</f>
        <v/>
      </c>
      <c r="BI95" s="99" t="str">
        <f>IFERROR(IFERROR(VLOOKUP(DATASHEET!DL93,lookup,2,FALSE),VLOOKUP($A95,PRIORVALUES!$A$3:$U$245,15,FALSE)),"")</f>
        <v/>
      </c>
      <c r="BJ95" s="108" t="str">
        <f t="shared" si="53"/>
        <v/>
      </c>
      <c r="BK95" s="108" t="str">
        <f t="shared" si="54"/>
        <v/>
      </c>
      <c r="BL95" s="125" t="str">
        <f t="shared" si="55"/>
        <v/>
      </c>
      <c r="BM95" s="205"/>
    </row>
    <row r="96" spans="1:65" ht="27.75" customHeight="1" x14ac:dyDescent="0.25">
      <c r="A96" s="246" t="str">
        <f>DATASHEET!B94</f>
        <v>LEADLEY, Freya</v>
      </c>
      <c r="B96" s="113" t="str">
        <f>DATASHEET!C94</f>
        <v>11JNE</v>
      </c>
      <c r="C96" s="113" t="str">
        <f>DATASHEET!D94</f>
        <v>F</v>
      </c>
      <c r="D96" s="113" t="str">
        <f>DATASHEET!J94</f>
        <v>N</v>
      </c>
      <c r="E96" s="113" t="str">
        <f>DATASHEET!E94</f>
        <v>N</v>
      </c>
      <c r="F96" s="113" t="str">
        <f>DATASHEET!F94</f>
        <v>White - British</v>
      </c>
      <c r="G96" s="113" t="str">
        <f>DATASHEET!H94</f>
        <v>N</v>
      </c>
      <c r="H96" s="113" t="str">
        <f>DATASHEET!I94</f>
        <v>N</v>
      </c>
      <c r="I96" s="113" t="str">
        <f>DATASHEET!M94</f>
        <v>H</v>
      </c>
      <c r="J96" s="114" t="str">
        <f>DATASHEET!L94</f>
        <v>8-9</v>
      </c>
      <c r="K96" s="419">
        <f>IFERROR(PROGRESS!O108,"")</f>
        <v>82.119048000000006</v>
      </c>
      <c r="L96" s="235">
        <f t="shared" si="30"/>
        <v>9</v>
      </c>
      <c r="M96" s="152">
        <f t="shared" si="31"/>
        <v>-7.3119048000000006</v>
      </c>
      <c r="N96" s="237"/>
      <c r="O96" s="417">
        <f t="shared" si="32"/>
        <v>16.423809600000002</v>
      </c>
      <c r="P96" s="248" t="str">
        <f t="shared" si="33"/>
        <v/>
      </c>
      <c r="Q96" s="249" t="str">
        <f t="shared" si="34"/>
        <v/>
      </c>
      <c r="R96" s="417">
        <f t="shared" si="35"/>
        <v>16.423809600000002</v>
      </c>
      <c r="S96" s="248" t="str">
        <f t="shared" si="36"/>
        <v/>
      </c>
      <c r="T96" s="250" t="str">
        <f t="shared" si="37"/>
        <v/>
      </c>
      <c r="U96" s="247">
        <f t="shared" si="38"/>
        <v>24.635714400000005</v>
      </c>
      <c r="V96" s="248">
        <f t="shared" si="39"/>
        <v>9</v>
      </c>
      <c r="W96" s="251">
        <f t="shared" si="40"/>
        <v>-5.2119048000000019</v>
      </c>
      <c r="X96" s="252">
        <f t="shared" si="41"/>
        <v>2</v>
      </c>
      <c r="Y96" s="247">
        <f t="shared" si="42"/>
        <v>24.635714400000005</v>
      </c>
      <c r="Z96" s="248">
        <f t="shared" si="43"/>
        <v>0</v>
      </c>
      <c r="AA96" s="251">
        <f t="shared" si="44"/>
        <v>-8.211904800000001</v>
      </c>
      <c r="AB96" s="252">
        <f t="shared" si="45"/>
        <v>3</v>
      </c>
      <c r="AC96" s="244"/>
      <c r="AD96" s="102" t="str">
        <f>IFERROR(VLOOKUP(DATASHEET!CN94,lookup,2,FALSE)*2,"")</f>
        <v/>
      </c>
      <c r="AE96" s="126" t="str">
        <f>IFERROR(LARGE((PROGRESS!BC108,PROGRESS!BH108),1)*2,"")</f>
        <v/>
      </c>
      <c r="AF96" s="253">
        <f t="shared" si="46"/>
        <v>9</v>
      </c>
      <c r="AG96" s="127" t="str">
        <f t="shared" si="47"/>
        <v/>
      </c>
      <c r="AH96" s="254" t="str">
        <f t="shared" si="48"/>
        <v/>
      </c>
      <c r="AI96" s="255" t="str">
        <f t="shared" si="49"/>
        <v/>
      </c>
      <c r="AJ96" s="128" t="str">
        <f t="shared" si="50"/>
        <v/>
      </c>
      <c r="AK96" s="256" t="str">
        <f t="shared" si="51"/>
        <v/>
      </c>
      <c r="AL96" s="245"/>
      <c r="AM96" s="89" t="str">
        <f>IFERROR(VLOOKUP(DATASHEET!AJ94,lookup,2,FALSE),"")</f>
        <v/>
      </c>
      <c r="AN96" s="90" t="str">
        <f>IFERROR(VLOOKUP(DATASHEET!AR94,lookup,2,FALSE),"")</f>
        <v/>
      </c>
      <c r="AO96" s="106" t="str">
        <f>IFERROR(VLOOKUP(DATASHEET!DH94,lookup,2,FALSE),"")</f>
        <v/>
      </c>
      <c r="AP96" s="106" t="str">
        <f>IFERROR(VLOOKUP(DATASHEET!DT94,lookup,2,FALSE),"")</f>
        <v/>
      </c>
      <c r="AQ96" s="106" t="str">
        <f t="shared" si="52"/>
        <v/>
      </c>
      <c r="AR96" s="91" t="str">
        <f>IFERROR(IFERROR(VLOOKUP(DATASHEET!AZ94,lookup,2,FALSE),VLOOKUP($A96,PRIORVALUES!$A$3:$U$245,8,FALSE)),"")</f>
        <v/>
      </c>
      <c r="AS96" s="100" t="str">
        <f>IFERROR(VLOOKUP(DATASHEET!BX94,lookup,2,FALSE),"")</f>
        <v/>
      </c>
      <c r="AT96" s="257" t="str">
        <f>IFERROR(VLOOKUP(DATASHEET!DX94,lookup,2,FALSE),"")</f>
        <v/>
      </c>
      <c r="AU96" s="92">
        <f>IFERROR(IFERROR(VLOOKUP(DATASHEET!CB94,lookup,2,FALSE),VLOOKUP($A96,PRIORVALUES!$A$3:$U$245,10,FALSE)),"")</f>
        <v>9</v>
      </c>
      <c r="AV96" s="92" t="str">
        <f>IFERROR(IFERROR(VLOOKUP(DATASHEET!CJ94,lookup,2,FALSE),VLOOKUP($A96,PRIORVALUES!$A$3:$U$245,12,FALSE)),"")</f>
        <v/>
      </c>
      <c r="AW96" s="93"/>
      <c r="AX96" s="96" t="str">
        <f>IFERROR(IFERROR(VLOOKUP(DATASHEET!AF94,lookup,2,FALSE),VLOOKUP($A96,PRIORVALUES!$A$3:$U$245,5,FALSE)),"")</f>
        <v/>
      </c>
      <c r="AY96" s="97" t="str">
        <f>IFERROR(IFERROR(VLOOKUP(DATASHEET!CV94,lookup,2,FALSE),VLOOKUP($A96,PRIORVALUES!$A$3:$U$245,6,FALSE)),"")</f>
        <v/>
      </c>
      <c r="AZ96" s="104" t="str">
        <f>IFERROR(SMALL((PROGRESS!BC108,PROGRESS!BH108),1),"")</f>
        <v/>
      </c>
      <c r="BA96" s="104" t="str">
        <f>IFERROR(IFERROR(VLOOKUP(DATASHEET!CR94,lookup,2,FALSE),VLOOKUP($A96,PRIORVALUES!$A$3:$U$245,13,FALSE)),"")</f>
        <v/>
      </c>
      <c r="BB96" s="104" t="str">
        <f>IFERROR(IFERROR(VLOOKUP(DATASHEET!DD94,lookup,2,FALSE),VLOOKUP($A96,PRIORVALUES!$A$3:$U$245,14,FALSE)),"")</f>
        <v/>
      </c>
      <c r="BC96" s="118" t="str">
        <f>IFERROR(VLOOKUP(DATASHEET!DP94,lookup,2,FALSE),"")</f>
        <v/>
      </c>
      <c r="BD96" s="122" t="str">
        <f>IFERROR(IFERROR(VLOOKUP(DATASHEET!AN94,lookup,2,FALSE),VLOOKUP($A96,PRIORVALUES!$A$3:$U$245,7,FALSE)),"")</f>
        <v/>
      </c>
      <c r="BE96" s="120" t="str">
        <f>IFERROR(IFERROR(VLOOKUP(DATASHEET!AV94,lookup,2,FALSE),VLOOKUP($A96,PRIORVALUES!$A$3:$U$245,16,FALSE)),"")</f>
        <v/>
      </c>
      <c r="BF96" s="586" t="str">
        <f>IFERROR(IFERROR(VLOOKUP(DATASHEET!CF94,lookup,2,FALSE),VLOOKUP($A96,PRIORVALUES!$A$3:$U$245,11,FALSE)),"")</f>
        <v/>
      </c>
      <c r="BG96" s="104" t="str">
        <f>IFERROR(VLOOKUP(DATASHEET!BD94,lookup,2,FALSE),"")</f>
        <v/>
      </c>
      <c r="BH96" s="99" t="str">
        <f>IFERROR(IFERROR(VLOOKUP(DATASHEET!BP94,lookup,2,FALSE),VLOOKUP($A96,PRIORVALUES!$A$3:$U$245,9,FALSE)),"")</f>
        <v/>
      </c>
      <c r="BI96" s="99" t="str">
        <f>IFERROR(IFERROR(VLOOKUP(DATASHEET!DL94,lookup,2,FALSE),VLOOKUP($A96,PRIORVALUES!$A$3:$U$245,15,FALSE)),"")</f>
        <v/>
      </c>
      <c r="BJ96" s="108" t="str">
        <f t="shared" si="53"/>
        <v/>
      </c>
      <c r="BK96" s="108" t="str">
        <f t="shared" si="54"/>
        <v/>
      </c>
      <c r="BL96" s="125" t="str">
        <f t="shared" si="55"/>
        <v/>
      </c>
      <c r="BM96" s="205"/>
    </row>
    <row r="97" spans="1:65" ht="27.75" customHeight="1" x14ac:dyDescent="0.25">
      <c r="A97" s="246" t="str">
        <f>DATASHEET!B95</f>
        <v>LEADLEY, Harvey</v>
      </c>
      <c r="B97" s="113" t="str">
        <f>DATASHEET!C95</f>
        <v>11EGQ</v>
      </c>
      <c r="C97" s="113" t="str">
        <f>DATASHEET!D95</f>
        <v>M</v>
      </c>
      <c r="D97" s="113" t="str">
        <f>DATASHEET!J95</f>
        <v>N</v>
      </c>
      <c r="E97" s="113" t="str">
        <f>DATASHEET!E95</f>
        <v>N</v>
      </c>
      <c r="F97" s="113" t="str">
        <f>DATASHEET!F95</f>
        <v>White - British</v>
      </c>
      <c r="G97" s="113" t="str">
        <f>DATASHEET!H95</f>
        <v>N</v>
      </c>
      <c r="H97" s="113" t="str">
        <f>DATASHEET!I95</f>
        <v>N</v>
      </c>
      <c r="I97" s="113" t="str">
        <f>DATASHEET!M95</f>
        <v>H</v>
      </c>
      <c r="J97" s="114" t="str">
        <f>DATASHEET!L95</f>
        <v>6-7</v>
      </c>
      <c r="K97" s="419">
        <f>IFERROR(PROGRESS!O109,"")</f>
        <v>61.896647999999999</v>
      </c>
      <c r="L97" s="235">
        <f t="shared" si="30"/>
        <v>8</v>
      </c>
      <c r="M97" s="152">
        <f t="shared" si="31"/>
        <v>-5.3896648000000003</v>
      </c>
      <c r="N97" s="237"/>
      <c r="O97" s="417">
        <f t="shared" si="32"/>
        <v>12.3793296</v>
      </c>
      <c r="P97" s="248" t="str">
        <f t="shared" si="33"/>
        <v/>
      </c>
      <c r="Q97" s="249" t="str">
        <f t="shared" si="34"/>
        <v/>
      </c>
      <c r="R97" s="417">
        <f t="shared" si="35"/>
        <v>12.3793296</v>
      </c>
      <c r="S97" s="248" t="str">
        <f t="shared" si="36"/>
        <v/>
      </c>
      <c r="T97" s="250" t="str">
        <f t="shared" si="37"/>
        <v/>
      </c>
      <c r="U97" s="247">
        <f t="shared" si="38"/>
        <v>18.568994400000001</v>
      </c>
      <c r="V97" s="248">
        <f t="shared" si="39"/>
        <v>0</v>
      </c>
      <c r="W97" s="251">
        <f t="shared" si="40"/>
        <v>-6.1896648000000001</v>
      </c>
      <c r="X97" s="252">
        <f t="shared" si="41"/>
        <v>3</v>
      </c>
      <c r="Y97" s="247">
        <f t="shared" si="42"/>
        <v>18.568994400000001</v>
      </c>
      <c r="Z97" s="248">
        <f t="shared" si="43"/>
        <v>8</v>
      </c>
      <c r="AA97" s="251">
        <f t="shared" si="44"/>
        <v>-3.5229981333333336</v>
      </c>
      <c r="AB97" s="252">
        <f t="shared" si="45"/>
        <v>2</v>
      </c>
      <c r="AC97" s="244"/>
      <c r="AD97" s="102" t="str">
        <f>IFERROR(VLOOKUP(DATASHEET!CN95,lookup,2,FALSE)*2,"")</f>
        <v/>
      </c>
      <c r="AE97" s="126" t="str">
        <f>IFERROR(LARGE((PROGRESS!BC109,PROGRESS!BH109),1)*2,"")</f>
        <v/>
      </c>
      <c r="AF97" s="253" t="str">
        <f t="shared" si="46"/>
        <v/>
      </c>
      <c r="AG97" s="127" t="str">
        <f t="shared" si="47"/>
        <v/>
      </c>
      <c r="AH97" s="254" t="str">
        <f t="shared" si="48"/>
        <v/>
      </c>
      <c r="AI97" s="255">
        <f t="shared" si="49"/>
        <v>8</v>
      </c>
      <c r="AJ97" s="128" t="str">
        <f t="shared" si="50"/>
        <v/>
      </c>
      <c r="AK97" s="256" t="str">
        <f t="shared" si="51"/>
        <v/>
      </c>
      <c r="AL97" s="245"/>
      <c r="AM97" s="89" t="str">
        <f>IFERROR(VLOOKUP(DATASHEET!AJ95,lookup,2,FALSE),"")</f>
        <v/>
      </c>
      <c r="AN97" s="90" t="str">
        <f>IFERROR(VLOOKUP(DATASHEET!AR95,lookup,2,FALSE),"")</f>
        <v/>
      </c>
      <c r="AO97" s="106" t="str">
        <f>IFERROR(VLOOKUP(DATASHEET!DH95,lookup,2,FALSE),"")</f>
        <v/>
      </c>
      <c r="AP97" s="106" t="str">
        <f>IFERROR(VLOOKUP(DATASHEET!DT95,lookup,2,FALSE),"")</f>
        <v/>
      </c>
      <c r="AQ97" s="106" t="str">
        <f t="shared" si="52"/>
        <v/>
      </c>
      <c r="AR97" s="91" t="str">
        <f>IFERROR(IFERROR(VLOOKUP(DATASHEET!AZ95,lookup,2,FALSE),VLOOKUP($A97,PRIORVALUES!$A$3:$U$245,8,FALSE)),"")</f>
        <v/>
      </c>
      <c r="AS97" s="100" t="str">
        <f>IFERROR(VLOOKUP(DATASHEET!BX95,lookup,2,FALSE),"")</f>
        <v/>
      </c>
      <c r="AT97" s="257" t="str">
        <f>IFERROR(VLOOKUP(DATASHEET!DX95,lookup,2,FALSE),"")</f>
        <v/>
      </c>
      <c r="AU97" s="92" t="str">
        <f>IFERROR(IFERROR(VLOOKUP(DATASHEET!CB95,lookup,2,FALSE),VLOOKUP($A97,PRIORVALUES!$A$3:$U$245,10,FALSE)),"")</f>
        <v/>
      </c>
      <c r="AV97" s="92" t="str">
        <f>IFERROR(IFERROR(VLOOKUP(DATASHEET!CJ95,lookup,2,FALSE),VLOOKUP($A97,PRIORVALUES!$A$3:$U$245,12,FALSE)),"")</f>
        <v/>
      </c>
      <c r="AW97" s="93"/>
      <c r="AX97" s="96" t="str">
        <f>IFERROR(IFERROR(VLOOKUP(DATASHEET!AF95,lookup,2,FALSE),VLOOKUP($A97,PRIORVALUES!$A$3:$U$245,5,FALSE)),"")</f>
        <v/>
      </c>
      <c r="AY97" s="97" t="str">
        <f>IFERROR(IFERROR(VLOOKUP(DATASHEET!CV95,lookup,2,FALSE),VLOOKUP($A97,PRIORVALUES!$A$3:$U$245,6,FALSE)),"")</f>
        <v/>
      </c>
      <c r="AZ97" s="104" t="str">
        <f>IFERROR(SMALL((PROGRESS!BC109,PROGRESS!BH109),1),"")</f>
        <v/>
      </c>
      <c r="BA97" s="104" t="str">
        <f>IFERROR(IFERROR(VLOOKUP(DATASHEET!CR95,lookup,2,FALSE),VLOOKUP($A97,PRIORVALUES!$A$3:$U$245,13,FALSE)),"")</f>
        <v/>
      </c>
      <c r="BB97" s="104">
        <f>IFERROR(IFERROR(VLOOKUP(DATASHEET!DD95,lookup,2,FALSE),VLOOKUP($A97,PRIORVALUES!$A$3:$U$245,14,FALSE)),"")</f>
        <v>8</v>
      </c>
      <c r="BC97" s="118" t="str">
        <f>IFERROR(VLOOKUP(DATASHEET!DP95,lookup,2,FALSE),"")</f>
        <v/>
      </c>
      <c r="BD97" s="122" t="str">
        <f>IFERROR(IFERROR(VLOOKUP(DATASHEET!AN95,lookup,2,FALSE),VLOOKUP($A97,PRIORVALUES!$A$3:$U$245,7,FALSE)),"")</f>
        <v/>
      </c>
      <c r="BE97" s="120" t="str">
        <f>IFERROR(IFERROR(VLOOKUP(DATASHEET!AV95,lookup,2,FALSE),VLOOKUP($A97,PRIORVALUES!$A$3:$U$245,16,FALSE)),"")</f>
        <v/>
      </c>
      <c r="BF97" s="586" t="str">
        <f>IFERROR(IFERROR(VLOOKUP(DATASHEET!CF95,lookup,2,FALSE),VLOOKUP($A97,PRIORVALUES!$A$3:$U$245,11,FALSE)),"")</f>
        <v/>
      </c>
      <c r="BG97" s="104" t="str">
        <f>IFERROR(VLOOKUP(DATASHEET!BD95,lookup,2,FALSE),"")</f>
        <v/>
      </c>
      <c r="BH97" s="99" t="str">
        <f>IFERROR(IFERROR(VLOOKUP(DATASHEET!BP95,lookup,2,FALSE),VLOOKUP($A97,PRIORVALUES!$A$3:$U$245,9,FALSE)),"")</f>
        <v/>
      </c>
      <c r="BI97" s="99" t="str">
        <f>IFERROR(IFERROR(VLOOKUP(DATASHEET!DL95,lookup,2,FALSE),VLOOKUP($A97,PRIORVALUES!$A$3:$U$245,15,FALSE)),"")</f>
        <v/>
      </c>
      <c r="BJ97" s="108" t="str">
        <f t="shared" si="53"/>
        <v/>
      </c>
      <c r="BK97" s="108" t="str">
        <f t="shared" si="54"/>
        <v/>
      </c>
      <c r="BL97" s="125" t="str">
        <f t="shared" si="55"/>
        <v/>
      </c>
      <c r="BM97" s="205"/>
    </row>
    <row r="98" spans="1:65" ht="27.75" customHeight="1" x14ac:dyDescent="0.25">
      <c r="A98" s="246" t="str">
        <f>DATASHEET!B96</f>
        <v>LEAR, Imogen</v>
      </c>
      <c r="B98" s="113" t="str">
        <f>DATASHEET!C96</f>
        <v>11ZI</v>
      </c>
      <c r="C98" s="113" t="str">
        <f>DATASHEET!D96</f>
        <v>F</v>
      </c>
      <c r="D98" s="113" t="str">
        <f>DATASHEET!J96</f>
        <v>N</v>
      </c>
      <c r="E98" s="113" t="str">
        <f>DATASHEET!E96</f>
        <v>N</v>
      </c>
      <c r="F98" s="113" t="str">
        <f>DATASHEET!F96</f>
        <v>White - British</v>
      </c>
      <c r="G98" s="113" t="str">
        <f>DATASHEET!H96</f>
        <v>N</v>
      </c>
      <c r="H98" s="113" t="str">
        <f>DATASHEET!I96</f>
        <v>N</v>
      </c>
      <c r="I98" s="113" t="str">
        <f>DATASHEET!M96</f>
        <v>M</v>
      </c>
      <c r="J98" s="114" t="str">
        <f>DATASHEET!L96</f>
        <v>6-7</v>
      </c>
      <c r="K98" s="419">
        <f>IFERROR(PROGRESS!O110,"")</f>
        <v>56.563876999999998</v>
      </c>
      <c r="L98" s="235">
        <f t="shared" si="30"/>
        <v>9</v>
      </c>
      <c r="M98" s="152">
        <f t="shared" si="31"/>
        <v>-4.7563876999999994</v>
      </c>
      <c r="N98" s="237"/>
      <c r="O98" s="417">
        <f t="shared" si="32"/>
        <v>11.3127754</v>
      </c>
      <c r="P98" s="248" t="str">
        <f t="shared" si="33"/>
        <v/>
      </c>
      <c r="Q98" s="249" t="str">
        <f t="shared" si="34"/>
        <v/>
      </c>
      <c r="R98" s="417">
        <f t="shared" si="35"/>
        <v>11.3127754</v>
      </c>
      <c r="S98" s="248" t="str">
        <f t="shared" si="36"/>
        <v/>
      </c>
      <c r="T98" s="250" t="str">
        <f t="shared" si="37"/>
        <v/>
      </c>
      <c r="U98" s="247">
        <f t="shared" si="38"/>
        <v>16.969163099999999</v>
      </c>
      <c r="V98" s="248">
        <f t="shared" si="39"/>
        <v>9</v>
      </c>
      <c r="W98" s="251">
        <f t="shared" si="40"/>
        <v>-2.6563876999999998</v>
      </c>
      <c r="X98" s="252">
        <f t="shared" si="41"/>
        <v>2</v>
      </c>
      <c r="Y98" s="247">
        <f t="shared" si="42"/>
        <v>16.969163099999999</v>
      </c>
      <c r="Z98" s="248">
        <f t="shared" si="43"/>
        <v>0</v>
      </c>
      <c r="AA98" s="251">
        <f t="shared" si="44"/>
        <v>-5.6563876999999998</v>
      </c>
      <c r="AB98" s="252">
        <f t="shared" si="45"/>
        <v>3</v>
      </c>
      <c r="AC98" s="244"/>
      <c r="AD98" s="102" t="str">
        <f>IFERROR(VLOOKUP(DATASHEET!CN96,lookup,2,FALSE)*2,"")</f>
        <v/>
      </c>
      <c r="AE98" s="126" t="str">
        <f>IFERROR(LARGE((PROGRESS!BC110,PROGRESS!BH110),1)*2,"")</f>
        <v/>
      </c>
      <c r="AF98" s="253">
        <f t="shared" si="46"/>
        <v>9</v>
      </c>
      <c r="AG98" s="127" t="str">
        <f t="shared" si="47"/>
        <v/>
      </c>
      <c r="AH98" s="254" t="str">
        <f t="shared" si="48"/>
        <v/>
      </c>
      <c r="AI98" s="255" t="str">
        <f t="shared" si="49"/>
        <v/>
      </c>
      <c r="AJ98" s="128" t="str">
        <f t="shared" si="50"/>
        <v/>
      </c>
      <c r="AK98" s="256" t="str">
        <f t="shared" si="51"/>
        <v/>
      </c>
      <c r="AL98" s="245"/>
      <c r="AM98" s="89" t="str">
        <f>IFERROR(VLOOKUP(DATASHEET!AJ96,lookup,2,FALSE),"")</f>
        <v/>
      </c>
      <c r="AN98" s="90" t="str">
        <f>IFERROR(VLOOKUP(DATASHEET!AR96,lookup,2,FALSE),"")</f>
        <v/>
      </c>
      <c r="AO98" s="106" t="str">
        <f>IFERROR(VLOOKUP(DATASHEET!DH96,lookup,2,FALSE),"")</f>
        <v/>
      </c>
      <c r="AP98" s="106" t="str">
        <f>IFERROR(VLOOKUP(DATASHEET!DT96,lookup,2,FALSE),"")</f>
        <v/>
      </c>
      <c r="AQ98" s="106" t="str">
        <f t="shared" si="52"/>
        <v/>
      </c>
      <c r="AR98" s="91" t="str">
        <f>IFERROR(IFERROR(VLOOKUP(DATASHEET!AZ96,lookup,2,FALSE),VLOOKUP($A98,PRIORVALUES!$A$3:$U$245,8,FALSE)),"")</f>
        <v/>
      </c>
      <c r="AS98" s="100" t="str">
        <f>IFERROR(VLOOKUP(DATASHEET!BX96,lookup,2,FALSE),"")</f>
        <v/>
      </c>
      <c r="AT98" s="257" t="str">
        <f>IFERROR(VLOOKUP(DATASHEET!DX96,lookup,2,FALSE),"")</f>
        <v/>
      </c>
      <c r="AU98" s="92" t="str">
        <f>IFERROR(IFERROR(VLOOKUP(DATASHEET!CB96,lookup,2,FALSE),VLOOKUP($A98,PRIORVALUES!$A$3:$U$245,10,FALSE)),"")</f>
        <v/>
      </c>
      <c r="AV98" s="92">
        <f>IFERROR(IFERROR(VLOOKUP(DATASHEET!CJ96,lookup,2,FALSE),VLOOKUP($A98,PRIORVALUES!$A$3:$U$245,12,FALSE)),"")</f>
        <v>9</v>
      </c>
      <c r="AW98" s="93"/>
      <c r="AX98" s="96" t="str">
        <f>IFERROR(IFERROR(VLOOKUP(DATASHEET!AF96,lookup,2,FALSE),VLOOKUP($A98,PRIORVALUES!$A$3:$U$245,5,FALSE)),"")</f>
        <v/>
      </c>
      <c r="AY98" s="97" t="str">
        <f>IFERROR(IFERROR(VLOOKUP(DATASHEET!CV96,lookup,2,FALSE),VLOOKUP($A98,PRIORVALUES!$A$3:$U$245,6,FALSE)),"")</f>
        <v/>
      </c>
      <c r="AZ98" s="104" t="str">
        <f>IFERROR(SMALL((PROGRESS!BC110,PROGRESS!BH110),1),"")</f>
        <v/>
      </c>
      <c r="BA98" s="104" t="str">
        <f>IFERROR(IFERROR(VLOOKUP(DATASHEET!CR96,lookup,2,FALSE),VLOOKUP($A98,PRIORVALUES!$A$3:$U$245,13,FALSE)),"")</f>
        <v/>
      </c>
      <c r="BB98" s="104" t="str">
        <f>IFERROR(IFERROR(VLOOKUP(DATASHEET!DD96,lookup,2,FALSE),VLOOKUP($A98,PRIORVALUES!$A$3:$U$245,14,FALSE)),"")</f>
        <v/>
      </c>
      <c r="BC98" s="118" t="str">
        <f>IFERROR(VLOOKUP(DATASHEET!DP96,lookup,2,FALSE),"")</f>
        <v/>
      </c>
      <c r="BD98" s="122" t="str">
        <f>IFERROR(IFERROR(VLOOKUP(DATASHEET!AN96,lookup,2,FALSE),VLOOKUP($A98,PRIORVALUES!$A$3:$U$245,7,FALSE)),"")</f>
        <v/>
      </c>
      <c r="BE98" s="120" t="str">
        <f>IFERROR(IFERROR(VLOOKUP(DATASHEET!AV96,lookup,2,FALSE),VLOOKUP($A98,PRIORVALUES!$A$3:$U$245,16,FALSE)),"")</f>
        <v/>
      </c>
      <c r="BF98" s="586" t="str">
        <f>IFERROR(IFERROR(VLOOKUP(DATASHEET!CF96,lookup,2,FALSE),VLOOKUP($A98,PRIORVALUES!$A$3:$U$245,11,FALSE)),"")</f>
        <v/>
      </c>
      <c r="BG98" s="104" t="str">
        <f>IFERROR(VLOOKUP(DATASHEET!BD96,lookup,2,FALSE),"")</f>
        <v/>
      </c>
      <c r="BH98" s="99" t="str">
        <f>IFERROR(IFERROR(VLOOKUP(DATASHEET!BP96,lookup,2,FALSE),VLOOKUP($A98,PRIORVALUES!$A$3:$U$245,9,FALSE)),"")</f>
        <v/>
      </c>
      <c r="BI98" s="99" t="str">
        <f>IFERROR(IFERROR(VLOOKUP(DATASHEET!DL96,lookup,2,FALSE),VLOOKUP($A98,PRIORVALUES!$A$3:$U$245,15,FALSE)),"")</f>
        <v/>
      </c>
      <c r="BJ98" s="108" t="str">
        <f t="shared" si="53"/>
        <v/>
      </c>
      <c r="BK98" s="108" t="str">
        <f t="shared" si="54"/>
        <v/>
      </c>
      <c r="BL98" s="125" t="str">
        <f t="shared" si="55"/>
        <v/>
      </c>
      <c r="BM98" s="205"/>
    </row>
    <row r="99" spans="1:65" ht="27.75" customHeight="1" x14ac:dyDescent="0.25">
      <c r="A99" s="246" t="str">
        <f>DATASHEET!B97</f>
        <v>LEVESLEY, Adam</v>
      </c>
      <c r="B99" s="113" t="str">
        <f>DATASHEET!C97</f>
        <v>11JNE</v>
      </c>
      <c r="C99" s="113" t="str">
        <f>DATASHEET!D97</f>
        <v>M</v>
      </c>
      <c r="D99" s="113" t="str">
        <f>DATASHEET!J97</f>
        <v>N</v>
      </c>
      <c r="E99" s="113" t="str">
        <f>DATASHEET!E97</f>
        <v>N</v>
      </c>
      <c r="F99" s="113" t="str">
        <f>DATASHEET!F97</f>
        <v>White - British</v>
      </c>
      <c r="G99" s="113" t="str">
        <f>DATASHEET!H97</f>
        <v>N</v>
      </c>
      <c r="H99" s="113" t="str">
        <f>DATASHEET!I97</f>
        <v>N</v>
      </c>
      <c r="I99" s="113" t="str">
        <f>DATASHEET!M97</f>
        <v>M</v>
      </c>
      <c r="J99" s="114" t="str">
        <f>DATASHEET!L97</f>
        <v>5-6</v>
      </c>
      <c r="K99" s="419">
        <f>IFERROR(PROGRESS!O111,"")</f>
        <v>50.927548999999999</v>
      </c>
      <c r="L99" s="235">
        <f t="shared" si="30"/>
        <v>6</v>
      </c>
      <c r="M99" s="152">
        <f t="shared" si="31"/>
        <v>-4.4927548999999996</v>
      </c>
      <c r="N99" s="237"/>
      <c r="O99" s="417">
        <f t="shared" si="32"/>
        <v>10.1855098</v>
      </c>
      <c r="P99" s="248" t="str">
        <f t="shared" si="33"/>
        <v/>
      </c>
      <c r="Q99" s="249" t="str">
        <f t="shared" si="34"/>
        <v/>
      </c>
      <c r="R99" s="417">
        <f t="shared" si="35"/>
        <v>10.1855098</v>
      </c>
      <c r="S99" s="248" t="str">
        <f t="shared" si="36"/>
        <v/>
      </c>
      <c r="T99" s="250" t="str">
        <f t="shared" si="37"/>
        <v/>
      </c>
      <c r="U99" s="247">
        <f t="shared" si="38"/>
        <v>15.278264700000001</v>
      </c>
      <c r="V99" s="248">
        <f t="shared" si="39"/>
        <v>6</v>
      </c>
      <c r="W99" s="251">
        <f t="shared" si="40"/>
        <v>-3.0927549000000005</v>
      </c>
      <c r="X99" s="252">
        <f t="shared" si="41"/>
        <v>2</v>
      </c>
      <c r="Y99" s="247">
        <f t="shared" si="42"/>
        <v>15.278264700000001</v>
      </c>
      <c r="Z99" s="248">
        <f t="shared" si="43"/>
        <v>0</v>
      </c>
      <c r="AA99" s="251">
        <f t="shared" si="44"/>
        <v>-5.0927549000000001</v>
      </c>
      <c r="AB99" s="252">
        <f t="shared" si="45"/>
        <v>3</v>
      </c>
      <c r="AC99" s="244"/>
      <c r="AD99" s="102" t="str">
        <f>IFERROR(VLOOKUP(DATASHEET!CN97,lookup,2,FALSE)*2,"")</f>
        <v/>
      </c>
      <c r="AE99" s="126" t="str">
        <f>IFERROR(LARGE((PROGRESS!BC111,PROGRESS!BH111),1)*2,"")</f>
        <v/>
      </c>
      <c r="AF99" s="253">
        <f t="shared" si="46"/>
        <v>6</v>
      </c>
      <c r="AG99" s="127" t="str">
        <f t="shared" si="47"/>
        <v/>
      </c>
      <c r="AH99" s="254" t="str">
        <f t="shared" si="48"/>
        <v/>
      </c>
      <c r="AI99" s="255" t="str">
        <f t="shared" si="49"/>
        <v/>
      </c>
      <c r="AJ99" s="128" t="str">
        <f t="shared" si="50"/>
        <v/>
      </c>
      <c r="AK99" s="256" t="str">
        <f t="shared" si="51"/>
        <v/>
      </c>
      <c r="AL99" s="245"/>
      <c r="AM99" s="89" t="str">
        <f>IFERROR(VLOOKUP(DATASHEET!AJ97,lookup,2,FALSE),"")</f>
        <v/>
      </c>
      <c r="AN99" s="90" t="str">
        <f>IFERROR(VLOOKUP(DATASHEET!AR97,lookup,2,FALSE),"")</f>
        <v/>
      </c>
      <c r="AO99" s="106" t="str">
        <f>IFERROR(VLOOKUP(DATASHEET!DH97,lookup,2,FALSE),"")</f>
        <v/>
      </c>
      <c r="AP99" s="106" t="str">
        <f>IFERROR(VLOOKUP(DATASHEET!DT97,lookup,2,FALSE),"")</f>
        <v/>
      </c>
      <c r="AQ99" s="106" t="str">
        <f t="shared" si="52"/>
        <v/>
      </c>
      <c r="AR99" s="91" t="str">
        <f>IFERROR(IFERROR(VLOOKUP(DATASHEET!AZ97,lookup,2,FALSE),VLOOKUP($A99,PRIORVALUES!$A$3:$U$245,8,FALSE)),"")</f>
        <v/>
      </c>
      <c r="AS99" s="100" t="str">
        <f>IFERROR(VLOOKUP(DATASHEET!BX97,lookup,2,FALSE),"")</f>
        <v/>
      </c>
      <c r="AT99" s="257" t="str">
        <f>IFERROR(VLOOKUP(DATASHEET!DX97,lookup,2,FALSE),"")</f>
        <v/>
      </c>
      <c r="AU99" s="92">
        <f>IFERROR(IFERROR(VLOOKUP(DATASHEET!CB97,lookup,2,FALSE),VLOOKUP($A99,PRIORVALUES!$A$3:$U$245,10,FALSE)),"")</f>
        <v>6</v>
      </c>
      <c r="AV99" s="92" t="str">
        <f>IFERROR(IFERROR(VLOOKUP(DATASHEET!CJ97,lookup,2,FALSE),VLOOKUP($A99,PRIORVALUES!$A$3:$U$245,12,FALSE)),"")</f>
        <v/>
      </c>
      <c r="AW99" s="93"/>
      <c r="AX99" s="96" t="str">
        <f>IFERROR(IFERROR(VLOOKUP(DATASHEET!AF97,lookup,2,FALSE),VLOOKUP($A99,PRIORVALUES!$A$3:$U$245,5,FALSE)),"")</f>
        <v/>
      </c>
      <c r="AY99" s="97" t="str">
        <f>IFERROR(IFERROR(VLOOKUP(DATASHEET!CV97,lookup,2,FALSE),VLOOKUP($A99,PRIORVALUES!$A$3:$U$245,6,FALSE)),"")</f>
        <v/>
      </c>
      <c r="AZ99" s="104" t="str">
        <f>IFERROR(SMALL((PROGRESS!BC111,PROGRESS!BH111),1),"")</f>
        <v/>
      </c>
      <c r="BA99" s="104" t="str">
        <f>IFERROR(IFERROR(VLOOKUP(DATASHEET!CR97,lookup,2,FALSE),VLOOKUP($A99,PRIORVALUES!$A$3:$U$245,13,FALSE)),"")</f>
        <v/>
      </c>
      <c r="BB99" s="104" t="str">
        <f>IFERROR(IFERROR(VLOOKUP(DATASHEET!DD97,lookup,2,FALSE),VLOOKUP($A99,PRIORVALUES!$A$3:$U$245,14,FALSE)),"")</f>
        <v/>
      </c>
      <c r="BC99" s="118" t="str">
        <f>IFERROR(VLOOKUP(DATASHEET!DP97,lookup,2,FALSE),"")</f>
        <v/>
      </c>
      <c r="BD99" s="122" t="str">
        <f>IFERROR(IFERROR(VLOOKUP(DATASHEET!AN97,lookup,2,FALSE),VLOOKUP($A99,PRIORVALUES!$A$3:$U$245,7,FALSE)),"")</f>
        <v/>
      </c>
      <c r="BE99" s="120" t="str">
        <f>IFERROR(IFERROR(VLOOKUP(DATASHEET!AV97,lookup,2,FALSE),VLOOKUP($A99,PRIORVALUES!$A$3:$U$245,16,FALSE)),"")</f>
        <v/>
      </c>
      <c r="BF99" s="586" t="str">
        <f>IFERROR(IFERROR(VLOOKUP(DATASHEET!CF97,lookup,2,FALSE),VLOOKUP($A99,PRIORVALUES!$A$3:$U$245,11,FALSE)),"")</f>
        <v/>
      </c>
      <c r="BG99" s="104" t="str">
        <f>IFERROR(VLOOKUP(DATASHEET!BD97,lookup,2,FALSE),"")</f>
        <v/>
      </c>
      <c r="BH99" s="99" t="str">
        <f>IFERROR(IFERROR(VLOOKUP(DATASHEET!BP97,lookup,2,FALSE),VLOOKUP($A99,PRIORVALUES!$A$3:$U$245,9,FALSE)),"")</f>
        <v/>
      </c>
      <c r="BI99" s="99" t="str">
        <f>IFERROR(IFERROR(VLOOKUP(DATASHEET!DL97,lookup,2,FALSE),VLOOKUP($A99,PRIORVALUES!$A$3:$U$245,15,FALSE)),"")</f>
        <v/>
      </c>
      <c r="BJ99" s="108" t="str">
        <f t="shared" si="53"/>
        <v/>
      </c>
      <c r="BK99" s="108" t="str">
        <f t="shared" si="54"/>
        <v/>
      </c>
      <c r="BL99" s="125" t="str">
        <f t="shared" si="55"/>
        <v/>
      </c>
      <c r="BM99" s="205"/>
    </row>
    <row r="100" spans="1:65" ht="27.75" customHeight="1" x14ac:dyDescent="0.25">
      <c r="A100" s="246" t="str">
        <f>DATASHEET!B98</f>
        <v>LEWIS, Olivia</v>
      </c>
      <c r="B100" s="113" t="str">
        <f>DATASHEET!C98</f>
        <v>11EGQ</v>
      </c>
      <c r="C100" s="113" t="str">
        <f>DATASHEET!D98</f>
        <v>F</v>
      </c>
      <c r="D100" s="113" t="str">
        <f>DATASHEET!J98</f>
        <v>N</v>
      </c>
      <c r="E100" s="113" t="str">
        <f>DATASHEET!E98</f>
        <v>N</v>
      </c>
      <c r="F100" s="113" t="str">
        <f>DATASHEET!F98</f>
        <v>Black Caribbean</v>
      </c>
      <c r="G100" s="113" t="str">
        <f>DATASHEET!H98</f>
        <v>N</v>
      </c>
      <c r="H100" s="113" t="str">
        <f>DATASHEET!I98</f>
        <v>N</v>
      </c>
      <c r="I100" s="113" t="str">
        <f>DATASHEET!M98</f>
        <v>H</v>
      </c>
      <c r="J100" s="114" t="str">
        <f>DATASHEET!L98</f>
        <v>6-7</v>
      </c>
      <c r="K100" s="419">
        <f>IFERROR(PROGRESS!O112,"")</f>
        <v>64.375</v>
      </c>
      <c r="L100" s="235">
        <f t="shared" si="30"/>
        <v>5</v>
      </c>
      <c r="M100" s="152">
        <f t="shared" si="31"/>
        <v>-5.9375</v>
      </c>
      <c r="N100" s="237"/>
      <c r="O100" s="417">
        <f t="shared" si="32"/>
        <v>12.875</v>
      </c>
      <c r="P100" s="248" t="str">
        <f t="shared" si="33"/>
        <v/>
      </c>
      <c r="Q100" s="249" t="str">
        <f t="shared" si="34"/>
        <v/>
      </c>
      <c r="R100" s="417">
        <f t="shared" si="35"/>
        <v>12.875</v>
      </c>
      <c r="S100" s="248" t="str">
        <f t="shared" si="36"/>
        <v/>
      </c>
      <c r="T100" s="250" t="str">
        <f t="shared" si="37"/>
        <v/>
      </c>
      <c r="U100" s="247">
        <f t="shared" si="38"/>
        <v>19.3125</v>
      </c>
      <c r="V100" s="248">
        <f t="shared" si="39"/>
        <v>0</v>
      </c>
      <c r="W100" s="251">
        <f t="shared" si="40"/>
        <v>-6.4375</v>
      </c>
      <c r="X100" s="252">
        <f t="shared" si="41"/>
        <v>3</v>
      </c>
      <c r="Y100" s="247">
        <f t="shared" si="42"/>
        <v>19.3125</v>
      </c>
      <c r="Z100" s="248">
        <f t="shared" si="43"/>
        <v>5</v>
      </c>
      <c r="AA100" s="251">
        <f t="shared" si="44"/>
        <v>-4.770833333333333</v>
      </c>
      <c r="AB100" s="252">
        <f t="shared" si="45"/>
        <v>2</v>
      </c>
      <c r="AC100" s="244"/>
      <c r="AD100" s="102" t="str">
        <f>IFERROR(VLOOKUP(DATASHEET!CN98,lookup,2,FALSE)*2,"")</f>
        <v/>
      </c>
      <c r="AE100" s="126" t="str">
        <f>IFERROR(LARGE((PROGRESS!BC112,PROGRESS!BH112),1)*2,"")</f>
        <v/>
      </c>
      <c r="AF100" s="253" t="str">
        <f t="shared" si="46"/>
        <v/>
      </c>
      <c r="AG100" s="127" t="str">
        <f t="shared" si="47"/>
        <v/>
      </c>
      <c r="AH100" s="254" t="str">
        <f t="shared" si="48"/>
        <v/>
      </c>
      <c r="AI100" s="255">
        <f t="shared" si="49"/>
        <v>5</v>
      </c>
      <c r="AJ100" s="128" t="str">
        <f t="shared" si="50"/>
        <v/>
      </c>
      <c r="AK100" s="256" t="str">
        <f t="shared" si="51"/>
        <v/>
      </c>
      <c r="AL100" s="245"/>
      <c r="AM100" s="89" t="str">
        <f>IFERROR(VLOOKUP(DATASHEET!AJ98,lookup,2,FALSE),"")</f>
        <v/>
      </c>
      <c r="AN100" s="90" t="str">
        <f>IFERROR(VLOOKUP(DATASHEET!AR98,lookup,2,FALSE),"")</f>
        <v/>
      </c>
      <c r="AO100" s="106" t="str">
        <f>IFERROR(VLOOKUP(DATASHEET!DH98,lookup,2,FALSE),"")</f>
        <v/>
      </c>
      <c r="AP100" s="106" t="str">
        <f>IFERROR(VLOOKUP(DATASHEET!DT98,lookup,2,FALSE),"")</f>
        <v/>
      </c>
      <c r="AQ100" s="106" t="str">
        <f t="shared" si="52"/>
        <v/>
      </c>
      <c r="AR100" s="91" t="str">
        <f>IFERROR(IFERROR(VLOOKUP(DATASHEET!AZ98,lookup,2,FALSE),VLOOKUP($A100,PRIORVALUES!$A$3:$U$245,8,FALSE)),"")</f>
        <v/>
      </c>
      <c r="AS100" s="100" t="str">
        <f>IFERROR(VLOOKUP(DATASHEET!BX98,lookup,2,FALSE),"")</f>
        <v/>
      </c>
      <c r="AT100" s="257" t="str">
        <f>IFERROR(VLOOKUP(DATASHEET!DX98,lookup,2,FALSE),"")</f>
        <v/>
      </c>
      <c r="AU100" s="92" t="str">
        <f>IFERROR(IFERROR(VLOOKUP(DATASHEET!CB98,lookup,2,FALSE),VLOOKUP($A100,PRIORVALUES!$A$3:$U$245,10,FALSE)),"")</f>
        <v/>
      </c>
      <c r="AV100" s="92" t="str">
        <f>IFERROR(IFERROR(VLOOKUP(DATASHEET!CJ98,lookup,2,FALSE),VLOOKUP($A100,PRIORVALUES!$A$3:$U$245,12,FALSE)),"")</f>
        <v/>
      </c>
      <c r="AW100" s="93"/>
      <c r="AX100" s="96">
        <f>IFERROR(IFERROR(VLOOKUP(DATASHEET!AF98,lookup,2,FALSE),VLOOKUP($A100,PRIORVALUES!$A$3:$U$245,5,FALSE)),"")</f>
        <v>5</v>
      </c>
      <c r="AY100" s="97" t="str">
        <f>IFERROR(IFERROR(VLOOKUP(DATASHEET!CV98,lookup,2,FALSE),VLOOKUP($A100,PRIORVALUES!$A$3:$U$245,6,FALSE)),"")</f>
        <v/>
      </c>
      <c r="AZ100" s="104" t="str">
        <f>IFERROR(SMALL((PROGRESS!BC112,PROGRESS!BH112),1),"")</f>
        <v/>
      </c>
      <c r="BA100" s="104" t="str">
        <f>IFERROR(IFERROR(VLOOKUP(DATASHEET!CR98,lookup,2,FALSE),VLOOKUP($A100,PRIORVALUES!$A$3:$U$245,13,FALSE)),"")</f>
        <v/>
      </c>
      <c r="BB100" s="104" t="str">
        <f>IFERROR(IFERROR(VLOOKUP(DATASHEET!DD98,lookup,2,FALSE),VLOOKUP($A100,PRIORVALUES!$A$3:$U$245,14,FALSE)),"")</f>
        <v/>
      </c>
      <c r="BC100" s="118" t="str">
        <f>IFERROR(VLOOKUP(DATASHEET!DP98,lookup,2,FALSE),"")</f>
        <v/>
      </c>
      <c r="BD100" s="122" t="str">
        <f>IFERROR(IFERROR(VLOOKUP(DATASHEET!AN98,lookup,2,FALSE),VLOOKUP($A100,PRIORVALUES!$A$3:$U$245,7,FALSE)),"")</f>
        <v/>
      </c>
      <c r="BE100" s="120" t="str">
        <f>IFERROR(IFERROR(VLOOKUP(DATASHEET!AV98,lookup,2,FALSE),VLOOKUP($A100,PRIORVALUES!$A$3:$U$245,16,FALSE)),"")</f>
        <v/>
      </c>
      <c r="BF100" s="586" t="str">
        <f>IFERROR(IFERROR(VLOOKUP(DATASHEET!CF98,lookup,2,FALSE),VLOOKUP($A100,PRIORVALUES!$A$3:$U$245,11,FALSE)),"")</f>
        <v/>
      </c>
      <c r="BG100" s="104" t="str">
        <f>IFERROR(VLOOKUP(DATASHEET!BD98,lookup,2,FALSE),"")</f>
        <v/>
      </c>
      <c r="BH100" s="99" t="str">
        <f>IFERROR(IFERROR(VLOOKUP(DATASHEET!BP98,lookup,2,FALSE),VLOOKUP($A100,PRIORVALUES!$A$3:$U$245,9,FALSE)),"")</f>
        <v/>
      </c>
      <c r="BI100" s="99" t="str">
        <f>IFERROR(IFERROR(VLOOKUP(DATASHEET!DL98,lookup,2,FALSE),VLOOKUP($A100,PRIORVALUES!$A$3:$U$245,15,FALSE)),"")</f>
        <v/>
      </c>
      <c r="BJ100" s="108" t="str">
        <f t="shared" ref="BJ100:BJ131" si="56">IFERROR(LARGE(AM100:AV100,4),"")</f>
        <v/>
      </c>
      <c r="BK100" s="108" t="str">
        <f t="shared" ref="BK100:BK131" si="57">IFERROR(LARGE(AM100:AV100,5),"")</f>
        <v/>
      </c>
      <c r="BL100" s="125" t="str">
        <f t="shared" ref="BL100:BL131" si="58">IFERROR(LARGE(AM100:AV100,6),"")</f>
        <v/>
      </c>
      <c r="BM100" s="205"/>
    </row>
    <row r="101" spans="1:65" ht="27.75" customHeight="1" x14ac:dyDescent="0.25">
      <c r="A101" s="246" t="str">
        <f>DATASHEET!B99</f>
        <v>LIGHTBODY, Sophie</v>
      </c>
      <c r="B101" s="113" t="str">
        <f>DATASHEET!C99</f>
        <v>11SPI</v>
      </c>
      <c r="C101" s="113" t="str">
        <f>DATASHEET!D99</f>
        <v>F</v>
      </c>
      <c r="D101" s="113" t="str">
        <f>DATASHEET!J99</f>
        <v>N</v>
      </c>
      <c r="E101" s="113" t="str">
        <f>DATASHEET!E99</f>
        <v>N</v>
      </c>
      <c r="F101" s="113" t="str">
        <f>DATASHEET!F99</f>
        <v>White - British</v>
      </c>
      <c r="G101" s="113" t="str">
        <f>DATASHEET!H99</f>
        <v>N</v>
      </c>
      <c r="H101" s="113" t="str">
        <f>DATASHEET!I99</f>
        <v>N</v>
      </c>
      <c r="I101" s="113" t="str">
        <f>DATASHEET!M99</f>
        <v>H</v>
      </c>
      <c r="J101" s="114" t="str">
        <f>DATASHEET!L99</f>
        <v>6-7</v>
      </c>
      <c r="K101" s="419">
        <f>IFERROR(PROGRESS!O113,"")</f>
        <v>65.541015999999999</v>
      </c>
      <c r="L101" s="235">
        <f t="shared" si="30"/>
        <v>3</v>
      </c>
      <c r="M101" s="152">
        <f t="shared" si="31"/>
        <v>-6.2541016000000003</v>
      </c>
      <c r="N101" s="237"/>
      <c r="O101" s="417">
        <f t="shared" si="32"/>
        <v>13.1082032</v>
      </c>
      <c r="P101" s="248" t="str">
        <f t="shared" si="33"/>
        <v/>
      </c>
      <c r="Q101" s="249" t="str">
        <f t="shared" si="34"/>
        <v/>
      </c>
      <c r="R101" s="417">
        <f t="shared" si="35"/>
        <v>13.1082032</v>
      </c>
      <c r="S101" s="248" t="str">
        <f t="shared" si="36"/>
        <v/>
      </c>
      <c r="T101" s="250" t="str">
        <f t="shared" si="37"/>
        <v/>
      </c>
      <c r="U101" s="247">
        <f t="shared" si="38"/>
        <v>19.662304800000001</v>
      </c>
      <c r="V101" s="248">
        <f t="shared" si="39"/>
        <v>0</v>
      </c>
      <c r="W101" s="251">
        <f t="shared" si="40"/>
        <v>-6.5541016000000001</v>
      </c>
      <c r="X101" s="252">
        <f t="shared" si="41"/>
        <v>3</v>
      </c>
      <c r="Y101" s="247">
        <f t="shared" si="42"/>
        <v>19.662304800000001</v>
      </c>
      <c r="Z101" s="248">
        <f t="shared" si="43"/>
        <v>3</v>
      </c>
      <c r="AA101" s="251">
        <f t="shared" si="44"/>
        <v>-5.5541016000000001</v>
      </c>
      <c r="AB101" s="252">
        <f t="shared" si="45"/>
        <v>2</v>
      </c>
      <c r="AC101" s="244"/>
      <c r="AD101" s="102" t="str">
        <f>IFERROR(VLOOKUP(DATASHEET!CN99,lookup,2,FALSE)*2,"")</f>
        <v/>
      </c>
      <c r="AE101" s="126" t="str">
        <f>IFERROR(LARGE((PROGRESS!BC113,PROGRESS!BH113),1)*2,"")</f>
        <v/>
      </c>
      <c r="AF101" s="253" t="str">
        <f t="shared" si="46"/>
        <v/>
      </c>
      <c r="AG101" s="127" t="str">
        <f t="shared" si="47"/>
        <v/>
      </c>
      <c r="AH101" s="254" t="str">
        <f t="shared" si="48"/>
        <v/>
      </c>
      <c r="AI101" s="255">
        <f t="shared" si="49"/>
        <v>3</v>
      </c>
      <c r="AJ101" s="128" t="str">
        <f t="shared" si="50"/>
        <v/>
      </c>
      <c r="AK101" s="256" t="str">
        <f t="shared" si="51"/>
        <v/>
      </c>
      <c r="AL101" s="245"/>
      <c r="AM101" s="89" t="str">
        <f>IFERROR(VLOOKUP(DATASHEET!AJ99,lookup,2,FALSE),"")</f>
        <v/>
      </c>
      <c r="AN101" s="90" t="str">
        <f>IFERROR(VLOOKUP(DATASHEET!AR99,lookup,2,FALSE),"")</f>
        <v/>
      </c>
      <c r="AO101" s="106" t="str">
        <f>IFERROR(VLOOKUP(DATASHEET!DH99,lookup,2,FALSE),"")</f>
        <v/>
      </c>
      <c r="AP101" s="106" t="str">
        <f>IFERROR(VLOOKUP(DATASHEET!DT99,lookup,2,FALSE),"")</f>
        <v/>
      </c>
      <c r="AQ101" s="106" t="str">
        <f t="shared" si="52"/>
        <v/>
      </c>
      <c r="AR101" s="91" t="str">
        <f>IFERROR(IFERROR(VLOOKUP(DATASHEET!AZ99,lookup,2,FALSE),VLOOKUP($A101,PRIORVALUES!$A$3:$U$245,8,FALSE)),"")</f>
        <v/>
      </c>
      <c r="AS101" s="100" t="str">
        <f>IFERROR(VLOOKUP(DATASHEET!BX99,lookup,2,FALSE),"")</f>
        <v/>
      </c>
      <c r="AT101" s="257" t="str">
        <f>IFERROR(VLOOKUP(DATASHEET!DX99,lookup,2,FALSE),"")</f>
        <v/>
      </c>
      <c r="AU101" s="92" t="str">
        <f>IFERROR(IFERROR(VLOOKUP(DATASHEET!CB99,lookup,2,FALSE),VLOOKUP($A101,PRIORVALUES!$A$3:$U$245,10,FALSE)),"")</f>
        <v/>
      </c>
      <c r="AV101" s="92" t="str">
        <f>IFERROR(IFERROR(VLOOKUP(DATASHEET!CJ99,lookup,2,FALSE),VLOOKUP($A101,PRIORVALUES!$A$3:$U$245,12,FALSE)),"")</f>
        <v/>
      </c>
      <c r="AW101" s="93"/>
      <c r="AX101" s="96" t="str">
        <f>IFERROR(IFERROR(VLOOKUP(DATASHEET!AF99,lookup,2,FALSE),VLOOKUP($A101,PRIORVALUES!$A$3:$U$245,5,FALSE)),"")</f>
        <v/>
      </c>
      <c r="AY101" s="97" t="str">
        <f>IFERROR(IFERROR(VLOOKUP(DATASHEET!CV99,lookup,2,FALSE),VLOOKUP($A101,PRIORVALUES!$A$3:$U$245,6,FALSE)),"")</f>
        <v/>
      </c>
      <c r="AZ101" s="104" t="str">
        <f>IFERROR(SMALL((PROGRESS!BC113,PROGRESS!BH113),1),"")</f>
        <v/>
      </c>
      <c r="BA101" s="104" t="str">
        <f>IFERROR(IFERROR(VLOOKUP(DATASHEET!CR99,lookup,2,FALSE),VLOOKUP($A101,PRIORVALUES!$A$3:$U$245,13,FALSE)),"")</f>
        <v/>
      </c>
      <c r="BB101" s="104" t="str">
        <f>IFERROR(IFERROR(VLOOKUP(DATASHEET!DD99,lookup,2,FALSE),VLOOKUP($A101,PRIORVALUES!$A$3:$U$245,14,FALSE)),"")</f>
        <v/>
      </c>
      <c r="BC101" s="118" t="str">
        <f>IFERROR(VLOOKUP(DATASHEET!DP99,lookup,2,FALSE),"")</f>
        <v/>
      </c>
      <c r="BD101" s="122" t="str">
        <f>IFERROR(IFERROR(VLOOKUP(DATASHEET!AN99,lookup,2,FALSE),VLOOKUP($A101,PRIORVALUES!$A$3:$U$245,7,FALSE)),"")</f>
        <v/>
      </c>
      <c r="BE101" s="120" t="str">
        <f>IFERROR(IFERROR(VLOOKUP(DATASHEET!AV99,lookup,2,FALSE),VLOOKUP($A101,PRIORVALUES!$A$3:$U$245,16,FALSE)),"")</f>
        <v/>
      </c>
      <c r="BF101" s="586">
        <f>IFERROR(IFERROR(VLOOKUP(DATASHEET!CF99,lookup,2,FALSE),VLOOKUP($A101,PRIORVALUES!$A$3:$U$245,11,FALSE)),"")</f>
        <v>3</v>
      </c>
      <c r="BG101" s="104" t="str">
        <f>IFERROR(VLOOKUP(DATASHEET!BD99,lookup,2,FALSE),"")</f>
        <v/>
      </c>
      <c r="BH101" s="99" t="str">
        <f>IFERROR(IFERROR(VLOOKUP(DATASHEET!BP99,lookup,2,FALSE),VLOOKUP($A101,PRIORVALUES!$A$3:$U$245,9,FALSE)),"")</f>
        <v/>
      </c>
      <c r="BI101" s="99" t="str">
        <f>IFERROR(IFERROR(VLOOKUP(DATASHEET!DL99,lookup,2,FALSE),VLOOKUP($A101,PRIORVALUES!$A$3:$U$245,15,FALSE)),"")</f>
        <v/>
      </c>
      <c r="BJ101" s="108" t="str">
        <f t="shared" si="56"/>
        <v/>
      </c>
      <c r="BK101" s="108" t="str">
        <f t="shared" si="57"/>
        <v/>
      </c>
      <c r="BL101" s="125" t="str">
        <f t="shared" si="58"/>
        <v/>
      </c>
      <c r="BM101" s="205"/>
    </row>
    <row r="102" spans="1:65" ht="27.75" customHeight="1" x14ac:dyDescent="0.25">
      <c r="A102" s="246" t="str">
        <f>DATASHEET!B100</f>
        <v>LINSKY, Caleb</v>
      </c>
      <c r="B102" s="113" t="str">
        <f>DATASHEET!C100</f>
        <v>11SPI</v>
      </c>
      <c r="C102" s="113" t="str">
        <f>DATASHEET!D100</f>
        <v>M</v>
      </c>
      <c r="D102" s="113" t="str">
        <f>DATASHEET!J100</f>
        <v>N</v>
      </c>
      <c r="E102" s="113" t="str">
        <f>DATASHEET!E100</f>
        <v>N</v>
      </c>
      <c r="F102" s="113" t="str">
        <f>DATASHEET!F100</f>
        <v>White - British</v>
      </c>
      <c r="G102" s="113" t="str">
        <f>DATASHEET!H100</f>
        <v>N</v>
      </c>
      <c r="H102" s="113" t="str">
        <f>DATASHEET!I100</f>
        <v>N</v>
      </c>
      <c r="I102" s="113" t="str">
        <f>DATASHEET!M100</f>
        <v>M</v>
      </c>
      <c r="J102" s="114" t="str">
        <f>DATASHEET!L100</f>
        <v>4-5</v>
      </c>
      <c r="K102" s="419">
        <f>IFERROR(PROGRESS!O114,"")</f>
        <v>45.503675999999999</v>
      </c>
      <c r="L102" s="235">
        <f t="shared" si="30"/>
        <v>5</v>
      </c>
      <c r="M102" s="152">
        <f t="shared" si="31"/>
        <v>-4.0503675999999995</v>
      </c>
      <c r="N102" s="237"/>
      <c r="O102" s="417">
        <f t="shared" si="32"/>
        <v>9.100735199999999</v>
      </c>
      <c r="P102" s="248" t="str">
        <f t="shared" si="33"/>
        <v/>
      </c>
      <c r="Q102" s="249" t="str">
        <f t="shared" si="34"/>
        <v/>
      </c>
      <c r="R102" s="417">
        <f t="shared" si="35"/>
        <v>9.100735199999999</v>
      </c>
      <c r="S102" s="248" t="str">
        <f t="shared" si="36"/>
        <v/>
      </c>
      <c r="T102" s="250" t="str">
        <f t="shared" si="37"/>
        <v/>
      </c>
      <c r="U102" s="247">
        <f t="shared" si="38"/>
        <v>13.651102799999999</v>
      </c>
      <c r="V102" s="248">
        <f t="shared" si="39"/>
        <v>5</v>
      </c>
      <c r="W102" s="251">
        <f t="shared" si="40"/>
        <v>-2.883700933333333</v>
      </c>
      <c r="X102" s="252">
        <f t="shared" si="41"/>
        <v>2</v>
      </c>
      <c r="Y102" s="247">
        <f t="shared" si="42"/>
        <v>13.651102799999999</v>
      </c>
      <c r="Z102" s="248">
        <f t="shared" si="43"/>
        <v>0</v>
      </c>
      <c r="AA102" s="251">
        <f t="shared" si="44"/>
        <v>-4.5503675999999995</v>
      </c>
      <c r="AB102" s="252">
        <f t="shared" si="45"/>
        <v>3</v>
      </c>
      <c r="AC102" s="244"/>
      <c r="AD102" s="102" t="str">
        <f>IFERROR(VLOOKUP(DATASHEET!CN100,lookup,2,FALSE)*2,"")</f>
        <v/>
      </c>
      <c r="AE102" s="126" t="str">
        <f>IFERROR(LARGE((PROGRESS!BC114,PROGRESS!BH114),1)*2,"")</f>
        <v/>
      </c>
      <c r="AF102" s="253">
        <f t="shared" si="46"/>
        <v>5</v>
      </c>
      <c r="AG102" s="127" t="str">
        <f t="shared" si="47"/>
        <v/>
      </c>
      <c r="AH102" s="254" t="str">
        <f t="shared" si="48"/>
        <v/>
      </c>
      <c r="AI102" s="255" t="str">
        <f t="shared" si="49"/>
        <v/>
      </c>
      <c r="AJ102" s="128" t="str">
        <f t="shared" si="50"/>
        <v/>
      </c>
      <c r="AK102" s="256" t="str">
        <f t="shared" si="51"/>
        <v/>
      </c>
      <c r="AL102" s="245"/>
      <c r="AM102" s="89" t="str">
        <f>IFERROR(VLOOKUP(DATASHEET!AJ100,lookup,2,FALSE),"")</f>
        <v/>
      </c>
      <c r="AN102" s="90" t="str">
        <f>IFERROR(VLOOKUP(DATASHEET!AR100,lookup,2,FALSE),"")</f>
        <v/>
      </c>
      <c r="AO102" s="106" t="str">
        <f>IFERROR(VLOOKUP(DATASHEET!DH100,lookup,2,FALSE),"")</f>
        <v/>
      </c>
      <c r="AP102" s="106" t="str">
        <f>IFERROR(VLOOKUP(DATASHEET!DT100,lookup,2,FALSE),"")</f>
        <v/>
      </c>
      <c r="AQ102" s="106" t="str">
        <f t="shared" si="52"/>
        <v/>
      </c>
      <c r="AR102" s="91" t="str">
        <f>IFERROR(IFERROR(VLOOKUP(DATASHEET!AZ100,lookup,2,FALSE),VLOOKUP($A102,PRIORVALUES!$A$3:$U$245,8,FALSE)),"")</f>
        <v/>
      </c>
      <c r="AS102" s="100" t="str">
        <f>IFERROR(VLOOKUP(DATASHEET!BX100,lookup,2,FALSE),"")</f>
        <v/>
      </c>
      <c r="AT102" s="257" t="str">
        <f>IFERROR(VLOOKUP(DATASHEET!DX100,lookup,2,FALSE),"")</f>
        <v/>
      </c>
      <c r="AU102" s="92">
        <f>IFERROR(IFERROR(VLOOKUP(DATASHEET!CB100,lookup,2,FALSE),VLOOKUP($A102,PRIORVALUES!$A$3:$U$245,10,FALSE)),"")</f>
        <v>5</v>
      </c>
      <c r="AV102" s="92" t="str">
        <f>IFERROR(IFERROR(VLOOKUP(DATASHEET!CJ100,lookup,2,FALSE),VLOOKUP($A102,PRIORVALUES!$A$3:$U$245,12,FALSE)),"")</f>
        <v/>
      </c>
      <c r="AW102" s="93"/>
      <c r="AX102" s="96" t="str">
        <f>IFERROR(IFERROR(VLOOKUP(DATASHEET!AF100,lookup,2,FALSE),VLOOKUP($A102,PRIORVALUES!$A$3:$U$245,5,FALSE)),"")</f>
        <v/>
      </c>
      <c r="AY102" s="97" t="str">
        <f>IFERROR(IFERROR(VLOOKUP(DATASHEET!CV100,lookup,2,FALSE),VLOOKUP($A102,PRIORVALUES!$A$3:$U$245,6,FALSE)),"")</f>
        <v/>
      </c>
      <c r="AZ102" s="104" t="str">
        <f>IFERROR(SMALL((PROGRESS!BC114,PROGRESS!BH114),1),"")</f>
        <v/>
      </c>
      <c r="BA102" s="104" t="str">
        <f>IFERROR(IFERROR(VLOOKUP(DATASHEET!CR100,lookup,2,FALSE),VLOOKUP($A102,PRIORVALUES!$A$3:$U$245,13,FALSE)),"")</f>
        <v/>
      </c>
      <c r="BB102" s="104" t="str">
        <f>IFERROR(IFERROR(VLOOKUP(DATASHEET!DD100,lookup,2,FALSE),VLOOKUP($A102,PRIORVALUES!$A$3:$U$245,14,FALSE)),"")</f>
        <v/>
      </c>
      <c r="BC102" s="118" t="str">
        <f>IFERROR(VLOOKUP(DATASHEET!DP100,lookup,2,FALSE),"")</f>
        <v/>
      </c>
      <c r="BD102" s="122" t="str">
        <f>IFERROR(IFERROR(VLOOKUP(DATASHEET!AN100,lookup,2,FALSE),VLOOKUP($A102,PRIORVALUES!$A$3:$U$245,7,FALSE)),"")</f>
        <v/>
      </c>
      <c r="BE102" s="120" t="str">
        <f>IFERROR(IFERROR(VLOOKUP(DATASHEET!AV100,lookup,2,FALSE),VLOOKUP($A102,PRIORVALUES!$A$3:$U$245,16,FALSE)),"")</f>
        <v/>
      </c>
      <c r="BF102" s="586" t="str">
        <f>IFERROR(IFERROR(VLOOKUP(DATASHEET!CF100,lookup,2,FALSE),VLOOKUP($A102,PRIORVALUES!$A$3:$U$245,11,FALSE)),"")</f>
        <v/>
      </c>
      <c r="BG102" s="104" t="str">
        <f>IFERROR(VLOOKUP(DATASHEET!BD100,lookup,2,FALSE),"")</f>
        <v/>
      </c>
      <c r="BH102" s="99" t="str">
        <f>IFERROR(IFERROR(VLOOKUP(DATASHEET!BP100,lookup,2,FALSE),VLOOKUP($A102,PRIORVALUES!$A$3:$U$245,9,FALSE)),"")</f>
        <v/>
      </c>
      <c r="BI102" s="99" t="str">
        <f>IFERROR(IFERROR(VLOOKUP(DATASHEET!DL100,lookup,2,FALSE),VLOOKUP($A102,PRIORVALUES!$A$3:$U$245,15,FALSE)),"")</f>
        <v/>
      </c>
      <c r="BJ102" s="108" t="str">
        <f t="shared" si="56"/>
        <v/>
      </c>
      <c r="BK102" s="108" t="str">
        <f t="shared" si="57"/>
        <v/>
      </c>
      <c r="BL102" s="125" t="str">
        <f t="shared" si="58"/>
        <v/>
      </c>
      <c r="BM102" s="205"/>
    </row>
    <row r="103" spans="1:65" ht="27.75" customHeight="1" x14ac:dyDescent="0.25">
      <c r="A103" s="246" t="str">
        <f>DATASHEET!B101</f>
        <v>LIVINGSTON, Maria</v>
      </c>
      <c r="B103" s="113" t="str">
        <f>DATASHEET!C101</f>
        <v>11KKN</v>
      </c>
      <c r="C103" s="113" t="str">
        <f>DATASHEET!D101</f>
        <v>F</v>
      </c>
      <c r="D103" s="113" t="str">
        <f>DATASHEET!J101</f>
        <v>N</v>
      </c>
      <c r="E103" s="113" t="str">
        <f>DATASHEET!E101</f>
        <v>N</v>
      </c>
      <c r="F103" s="113" t="str">
        <f>DATASHEET!F101</f>
        <v>White - British</v>
      </c>
      <c r="G103" s="113" t="str">
        <f>DATASHEET!H101</f>
        <v>N</v>
      </c>
      <c r="H103" s="113" t="str">
        <f>DATASHEET!I101</f>
        <v>N</v>
      </c>
      <c r="I103" s="113" t="str">
        <f>DATASHEET!M101</f>
        <v>M</v>
      </c>
      <c r="J103" s="114" t="str">
        <f>DATASHEET!L101</f>
        <v>6-7</v>
      </c>
      <c r="K103" s="419">
        <f>IFERROR(PROGRESS!O115,"")</f>
        <v>59.353448</v>
      </c>
      <c r="L103" s="235">
        <f t="shared" si="30"/>
        <v>6</v>
      </c>
      <c r="M103" s="152">
        <f t="shared" si="31"/>
        <v>-5.3353447999999997</v>
      </c>
      <c r="N103" s="237"/>
      <c r="O103" s="417">
        <f t="shared" si="32"/>
        <v>11.8706896</v>
      </c>
      <c r="P103" s="248" t="str">
        <f t="shared" si="33"/>
        <v/>
      </c>
      <c r="Q103" s="249" t="str">
        <f t="shared" si="34"/>
        <v/>
      </c>
      <c r="R103" s="417">
        <f t="shared" si="35"/>
        <v>11.8706896</v>
      </c>
      <c r="S103" s="248" t="str">
        <f t="shared" si="36"/>
        <v/>
      </c>
      <c r="T103" s="250" t="str">
        <f t="shared" si="37"/>
        <v/>
      </c>
      <c r="U103" s="247">
        <f t="shared" si="38"/>
        <v>17.806034400000001</v>
      </c>
      <c r="V103" s="248">
        <f t="shared" si="39"/>
        <v>0</v>
      </c>
      <c r="W103" s="251">
        <f t="shared" si="40"/>
        <v>-5.9353448000000002</v>
      </c>
      <c r="X103" s="252">
        <f t="shared" si="41"/>
        <v>3</v>
      </c>
      <c r="Y103" s="247">
        <f t="shared" si="42"/>
        <v>17.806034400000001</v>
      </c>
      <c r="Z103" s="248">
        <f t="shared" si="43"/>
        <v>6</v>
      </c>
      <c r="AA103" s="251">
        <f t="shared" si="44"/>
        <v>-3.9353448000000006</v>
      </c>
      <c r="AB103" s="252">
        <f t="shared" si="45"/>
        <v>2</v>
      </c>
      <c r="AC103" s="244"/>
      <c r="AD103" s="102" t="str">
        <f>IFERROR(VLOOKUP(DATASHEET!CN101,lookup,2,FALSE)*2,"")</f>
        <v/>
      </c>
      <c r="AE103" s="126" t="str">
        <f>IFERROR(LARGE((PROGRESS!BC115,PROGRESS!BH115),1)*2,"")</f>
        <v/>
      </c>
      <c r="AF103" s="253" t="str">
        <f t="shared" si="46"/>
        <v/>
      </c>
      <c r="AG103" s="127" t="str">
        <f t="shared" si="47"/>
        <v/>
      </c>
      <c r="AH103" s="254" t="str">
        <f t="shared" si="48"/>
        <v/>
      </c>
      <c r="AI103" s="255">
        <f t="shared" si="49"/>
        <v>6</v>
      </c>
      <c r="AJ103" s="128" t="str">
        <f t="shared" si="50"/>
        <v/>
      </c>
      <c r="AK103" s="256" t="str">
        <f t="shared" si="51"/>
        <v/>
      </c>
      <c r="AL103" s="245"/>
      <c r="AM103" s="89" t="str">
        <f>IFERROR(VLOOKUP(DATASHEET!AJ101,lookup,2,FALSE),"")</f>
        <v/>
      </c>
      <c r="AN103" s="90" t="str">
        <f>IFERROR(VLOOKUP(DATASHEET!AR101,lookup,2,FALSE),"")</f>
        <v/>
      </c>
      <c r="AO103" s="106" t="str">
        <f>IFERROR(VLOOKUP(DATASHEET!DH101,lookup,2,FALSE),"")</f>
        <v/>
      </c>
      <c r="AP103" s="106" t="str">
        <f>IFERROR(VLOOKUP(DATASHEET!DT101,lookup,2,FALSE),"")</f>
        <v/>
      </c>
      <c r="AQ103" s="106" t="str">
        <f t="shared" si="52"/>
        <v/>
      </c>
      <c r="AR103" s="91" t="str">
        <f>IFERROR(IFERROR(VLOOKUP(DATASHEET!AZ101,lookup,2,FALSE),VLOOKUP($A103,PRIORVALUES!$A$3:$U$245,8,FALSE)),"")</f>
        <v/>
      </c>
      <c r="AS103" s="100" t="str">
        <f>IFERROR(VLOOKUP(DATASHEET!BX101,lookup,2,FALSE),"")</f>
        <v/>
      </c>
      <c r="AT103" s="257" t="str">
        <f>IFERROR(VLOOKUP(DATASHEET!DX101,lookup,2,FALSE),"")</f>
        <v/>
      </c>
      <c r="AU103" s="92" t="str">
        <f>IFERROR(IFERROR(VLOOKUP(DATASHEET!CB101,lookup,2,FALSE),VLOOKUP($A103,PRIORVALUES!$A$3:$U$245,10,FALSE)),"")</f>
        <v/>
      </c>
      <c r="AV103" s="92" t="str">
        <f>IFERROR(IFERROR(VLOOKUP(DATASHEET!CJ101,lookup,2,FALSE),VLOOKUP($A103,PRIORVALUES!$A$3:$U$245,12,FALSE)),"")</f>
        <v/>
      </c>
      <c r="AW103" s="93"/>
      <c r="AX103" s="96" t="str">
        <f>IFERROR(IFERROR(VLOOKUP(DATASHEET!AF101,lookup,2,FALSE),VLOOKUP($A103,PRIORVALUES!$A$3:$U$245,5,FALSE)),"")</f>
        <v/>
      </c>
      <c r="AY103" s="97" t="str">
        <f>IFERROR(IFERROR(VLOOKUP(DATASHEET!CV101,lookup,2,FALSE),VLOOKUP($A103,PRIORVALUES!$A$3:$U$245,6,FALSE)),"")</f>
        <v/>
      </c>
      <c r="AZ103" s="104" t="str">
        <f>IFERROR(SMALL((PROGRESS!BC115,PROGRESS!BH115),1),"")</f>
        <v/>
      </c>
      <c r="BA103" s="104" t="str">
        <f>IFERROR(IFERROR(VLOOKUP(DATASHEET!CR101,lookup,2,FALSE),VLOOKUP($A103,PRIORVALUES!$A$3:$U$245,13,FALSE)),"")</f>
        <v/>
      </c>
      <c r="BB103" s="104" t="str">
        <f>IFERROR(IFERROR(VLOOKUP(DATASHEET!DD101,lookup,2,FALSE),VLOOKUP($A103,PRIORVALUES!$A$3:$U$245,14,FALSE)),"")</f>
        <v/>
      </c>
      <c r="BC103" s="118" t="str">
        <f>IFERROR(VLOOKUP(DATASHEET!DP101,lookup,2,FALSE),"")</f>
        <v/>
      </c>
      <c r="BD103" s="122">
        <f>IFERROR(IFERROR(VLOOKUP(DATASHEET!AN101,lookup,2,FALSE),VLOOKUP($A103,PRIORVALUES!$A$3:$U$245,7,FALSE)),"")</f>
        <v>6</v>
      </c>
      <c r="BE103" s="120" t="str">
        <f>IFERROR(IFERROR(VLOOKUP(DATASHEET!AV101,lookup,2,FALSE),VLOOKUP($A103,PRIORVALUES!$A$3:$U$245,16,FALSE)),"")</f>
        <v/>
      </c>
      <c r="BF103" s="586" t="str">
        <f>IFERROR(IFERROR(VLOOKUP(DATASHEET!CF101,lookup,2,FALSE),VLOOKUP($A103,PRIORVALUES!$A$3:$U$245,11,FALSE)),"")</f>
        <v/>
      </c>
      <c r="BG103" s="104" t="str">
        <f>IFERROR(VLOOKUP(DATASHEET!BD101,lookup,2,FALSE),"")</f>
        <v/>
      </c>
      <c r="BH103" s="99" t="str">
        <f>IFERROR(IFERROR(VLOOKUP(DATASHEET!BP101,lookup,2,FALSE),VLOOKUP($A103,PRIORVALUES!$A$3:$U$245,9,FALSE)),"")</f>
        <v/>
      </c>
      <c r="BI103" s="99" t="str">
        <f>IFERROR(IFERROR(VLOOKUP(DATASHEET!DL101,lookup,2,FALSE),VLOOKUP($A103,PRIORVALUES!$A$3:$U$245,15,FALSE)),"")</f>
        <v/>
      </c>
      <c r="BJ103" s="108" t="str">
        <f t="shared" si="56"/>
        <v/>
      </c>
      <c r="BK103" s="108" t="str">
        <f t="shared" si="57"/>
        <v/>
      </c>
      <c r="BL103" s="125" t="str">
        <f t="shared" si="58"/>
        <v/>
      </c>
      <c r="BM103" s="205"/>
    </row>
    <row r="104" spans="1:65" ht="27.75" customHeight="1" x14ac:dyDescent="0.25">
      <c r="A104" s="246" t="str">
        <f>DATASHEET!B102</f>
        <v>LOGAN, Nathaniel</v>
      </c>
      <c r="B104" s="113" t="str">
        <f>DATASHEET!C102</f>
        <v>11ZI</v>
      </c>
      <c r="C104" s="113" t="str">
        <f>DATASHEET!D102</f>
        <v>M</v>
      </c>
      <c r="D104" s="113" t="str">
        <f>DATASHEET!J102</f>
        <v>N</v>
      </c>
      <c r="E104" s="113" t="str">
        <f>DATASHEET!E102</f>
        <v>N</v>
      </c>
      <c r="F104" s="113" t="str">
        <f>DATASHEET!F102</f>
        <v>Other Mixed Background</v>
      </c>
      <c r="G104" s="113" t="str">
        <f>DATASHEET!H102</f>
        <v>N</v>
      </c>
      <c r="H104" s="113" t="str">
        <f>DATASHEET!I102</f>
        <v>N</v>
      </c>
      <c r="I104" s="113" t="str">
        <f>DATASHEET!M102</f>
        <v>L</v>
      </c>
      <c r="J104" s="114" t="str">
        <f>DATASHEET!L102</f>
        <v>2-3</v>
      </c>
      <c r="K104" s="419">
        <f>IFERROR(PROGRESS!O116,"")</f>
        <v>20.686364000000001</v>
      </c>
      <c r="L104" s="235">
        <f t="shared" si="30"/>
        <v>2</v>
      </c>
      <c r="M104" s="152">
        <f t="shared" si="31"/>
        <v>-1.8686364000000002</v>
      </c>
      <c r="N104" s="237"/>
      <c r="O104" s="417">
        <f t="shared" si="32"/>
        <v>4.1372727999999999</v>
      </c>
      <c r="P104" s="248" t="str">
        <f t="shared" si="33"/>
        <v/>
      </c>
      <c r="Q104" s="249" t="str">
        <f t="shared" si="34"/>
        <v/>
      </c>
      <c r="R104" s="417">
        <f t="shared" si="35"/>
        <v>4.1372727999999999</v>
      </c>
      <c r="S104" s="248" t="str">
        <f t="shared" si="36"/>
        <v/>
      </c>
      <c r="T104" s="250" t="str">
        <f t="shared" si="37"/>
        <v/>
      </c>
      <c r="U104" s="247">
        <f t="shared" si="38"/>
        <v>6.2059091999999998</v>
      </c>
      <c r="V104" s="248">
        <f t="shared" si="39"/>
        <v>0</v>
      </c>
      <c r="W104" s="251">
        <f t="shared" si="40"/>
        <v>-2.0686363999999999</v>
      </c>
      <c r="X104" s="252">
        <f t="shared" si="41"/>
        <v>3</v>
      </c>
      <c r="Y104" s="247">
        <f t="shared" si="42"/>
        <v>6.2059091999999998</v>
      </c>
      <c r="Z104" s="248">
        <f t="shared" si="43"/>
        <v>2</v>
      </c>
      <c r="AA104" s="251">
        <f t="shared" si="44"/>
        <v>-1.4019697333333332</v>
      </c>
      <c r="AB104" s="252">
        <f t="shared" si="45"/>
        <v>2</v>
      </c>
      <c r="AC104" s="244"/>
      <c r="AD104" s="102" t="str">
        <f>IFERROR(VLOOKUP(DATASHEET!CN102,lookup,2,FALSE)*2,"")</f>
        <v/>
      </c>
      <c r="AE104" s="126" t="str">
        <f>IFERROR(LARGE((PROGRESS!BC116,PROGRESS!BH116),1)*2,"")</f>
        <v/>
      </c>
      <c r="AF104" s="253" t="str">
        <f t="shared" si="46"/>
        <v/>
      </c>
      <c r="AG104" s="127" t="str">
        <f t="shared" si="47"/>
        <v/>
      </c>
      <c r="AH104" s="254" t="str">
        <f t="shared" si="48"/>
        <v/>
      </c>
      <c r="AI104" s="255">
        <f t="shared" si="49"/>
        <v>2</v>
      </c>
      <c r="AJ104" s="128" t="str">
        <f t="shared" si="50"/>
        <v/>
      </c>
      <c r="AK104" s="256" t="str">
        <f t="shared" si="51"/>
        <v/>
      </c>
      <c r="AL104" s="245"/>
      <c r="AM104" s="89" t="str">
        <f>IFERROR(VLOOKUP(DATASHEET!AJ102,lookup,2,FALSE),"")</f>
        <v/>
      </c>
      <c r="AN104" s="90" t="str">
        <f>IFERROR(VLOOKUP(DATASHEET!AR102,lookup,2,FALSE),"")</f>
        <v/>
      </c>
      <c r="AO104" s="106" t="str">
        <f>IFERROR(VLOOKUP(DATASHEET!DH102,lookup,2,FALSE),"")</f>
        <v/>
      </c>
      <c r="AP104" s="106" t="str">
        <f>IFERROR(VLOOKUP(DATASHEET!DT102,lookup,2,FALSE),"")</f>
        <v/>
      </c>
      <c r="AQ104" s="106" t="str">
        <f t="shared" si="52"/>
        <v/>
      </c>
      <c r="AR104" s="91" t="str">
        <f>IFERROR(IFERROR(VLOOKUP(DATASHEET!AZ102,lookup,2,FALSE),VLOOKUP($A104,PRIORVALUES!$A$3:$U$245,8,FALSE)),"")</f>
        <v/>
      </c>
      <c r="AS104" s="100" t="str">
        <f>IFERROR(VLOOKUP(DATASHEET!BX102,lookup,2,FALSE),"")</f>
        <v/>
      </c>
      <c r="AT104" s="257" t="str">
        <f>IFERROR(VLOOKUP(DATASHEET!DX102,lookup,2,FALSE),"")</f>
        <v/>
      </c>
      <c r="AU104" s="92" t="str">
        <f>IFERROR(IFERROR(VLOOKUP(DATASHEET!CB102,lookup,2,FALSE),VLOOKUP($A104,PRIORVALUES!$A$3:$U$245,10,FALSE)),"")</f>
        <v/>
      </c>
      <c r="AV104" s="92" t="str">
        <f>IFERROR(IFERROR(VLOOKUP(DATASHEET!CJ102,lookup,2,FALSE),VLOOKUP($A104,PRIORVALUES!$A$3:$U$245,12,FALSE)),"")</f>
        <v/>
      </c>
      <c r="AW104" s="93"/>
      <c r="AX104" s="96" t="str">
        <f>IFERROR(IFERROR(VLOOKUP(DATASHEET!AF102,lookup,2,FALSE),VLOOKUP($A104,PRIORVALUES!$A$3:$U$245,5,FALSE)),"")</f>
        <v/>
      </c>
      <c r="AY104" s="97" t="str">
        <f>IFERROR(IFERROR(VLOOKUP(DATASHEET!CV102,lookup,2,FALSE),VLOOKUP($A104,PRIORVALUES!$A$3:$U$245,6,FALSE)),"")</f>
        <v/>
      </c>
      <c r="AZ104" s="104" t="str">
        <f>IFERROR(SMALL((PROGRESS!BC116,PROGRESS!BH116),1),"")</f>
        <v/>
      </c>
      <c r="BA104" s="104" t="str">
        <f>IFERROR(IFERROR(VLOOKUP(DATASHEET!CR102,lookup,2,FALSE),VLOOKUP($A104,PRIORVALUES!$A$3:$U$245,13,FALSE)),"")</f>
        <v/>
      </c>
      <c r="BB104" s="104">
        <f>IFERROR(IFERROR(VLOOKUP(DATASHEET!DD102,lookup,2,FALSE),VLOOKUP($A104,PRIORVALUES!$A$3:$U$245,14,FALSE)),"")</f>
        <v>2</v>
      </c>
      <c r="BC104" s="118" t="str">
        <f>IFERROR(VLOOKUP(DATASHEET!DP102,lookup,2,FALSE),"")</f>
        <v/>
      </c>
      <c r="BD104" s="122" t="str">
        <f>IFERROR(IFERROR(VLOOKUP(DATASHEET!AN102,lookup,2,FALSE),VLOOKUP($A104,PRIORVALUES!$A$3:$U$245,7,FALSE)),"")</f>
        <v/>
      </c>
      <c r="BE104" s="120" t="str">
        <f>IFERROR(IFERROR(VLOOKUP(DATASHEET!AV102,lookup,2,FALSE),VLOOKUP($A104,PRIORVALUES!$A$3:$U$245,16,FALSE)),"")</f>
        <v/>
      </c>
      <c r="BF104" s="586" t="str">
        <f>IFERROR(IFERROR(VLOOKUP(DATASHEET!CF102,lookup,2,FALSE),VLOOKUP($A104,PRIORVALUES!$A$3:$U$245,11,FALSE)),"")</f>
        <v/>
      </c>
      <c r="BG104" s="104" t="str">
        <f>IFERROR(VLOOKUP(DATASHEET!BD102,lookup,2,FALSE),"")</f>
        <v/>
      </c>
      <c r="BH104" s="99" t="str">
        <f>IFERROR(IFERROR(VLOOKUP(DATASHEET!BP102,lookup,2,FALSE),VLOOKUP($A104,PRIORVALUES!$A$3:$U$245,9,FALSE)),"")</f>
        <v/>
      </c>
      <c r="BI104" s="99" t="str">
        <f>IFERROR(IFERROR(VLOOKUP(DATASHEET!DL102,lookup,2,FALSE),VLOOKUP($A104,PRIORVALUES!$A$3:$U$245,15,FALSE)),"")</f>
        <v/>
      </c>
      <c r="BJ104" s="108" t="str">
        <f t="shared" si="56"/>
        <v/>
      </c>
      <c r="BK104" s="108" t="str">
        <f t="shared" si="57"/>
        <v/>
      </c>
      <c r="BL104" s="125" t="str">
        <f t="shared" si="58"/>
        <v/>
      </c>
      <c r="BM104" s="205"/>
    </row>
    <row r="105" spans="1:65" ht="27.75" customHeight="1" x14ac:dyDescent="0.25">
      <c r="A105" s="246" t="str">
        <f>DATASHEET!B103</f>
        <v>LOUGHRAN, Joseph</v>
      </c>
      <c r="B105" s="113" t="str">
        <f>DATASHEET!C103</f>
        <v>11KKN</v>
      </c>
      <c r="C105" s="113" t="str">
        <f>DATASHEET!D103</f>
        <v>M</v>
      </c>
      <c r="D105" s="113" t="str">
        <f>DATASHEET!J103</f>
        <v>N</v>
      </c>
      <c r="E105" s="113" t="str">
        <f>DATASHEET!E103</f>
        <v>N</v>
      </c>
      <c r="F105" s="113" t="str">
        <f>DATASHEET!F103</f>
        <v>White - British</v>
      </c>
      <c r="G105" s="113" t="str">
        <f>DATASHEET!H103</f>
        <v>N</v>
      </c>
      <c r="H105" s="113" t="str">
        <f>DATASHEET!I103</f>
        <v>N</v>
      </c>
      <c r="I105" s="113" t="str">
        <f>DATASHEET!M103</f>
        <v>H</v>
      </c>
      <c r="J105" s="114" t="str">
        <f>DATASHEET!L103</f>
        <v>6-7</v>
      </c>
      <c r="K105" s="419">
        <f>IFERROR(PROGRESS!O117,"")</f>
        <v>61.896647999999999</v>
      </c>
      <c r="L105" s="235">
        <f t="shared" si="30"/>
        <v>7</v>
      </c>
      <c r="M105" s="152">
        <f t="shared" si="31"/>
        <v>-5.4896647999999999</v>
      </c>
      <c r="N105" s="237"/>
      <c r="O105" s="417">
        <f t="shared" si="32"/>
        <v>12.3793296</v>
      </c>
      <c r="P105" s="248" t="str">
        <f t="shared" si="33"/>
        <v/>
      </c>
      <c r="Q105" s="249" t="str">
        <f t="shared" si="34"/>
        <v/>
      </c>
      <c r="R105" s="417">
        <f t="shared" si="35"/>
        <v>12.3793296</v>
      </c>
      <c r="S105" s="248" t="str">
        <f t="shared" si="36"/>
        <v/>
      </c>
      <c r="T105" s="250" t="str">
        <f t="shared" si="37"/>
        <v/>
      </c>
      <c r="U105" s="247">
        <f t="shared" si="38"/>
        <v>18.568994400000001</v>
      </c>
      <c r="V105" s="248">
        <f t="shared" si="39"/>
        <v>7</v>
      </c>
      <c r="W105" s="251">
        <f t="shared" si="40"/>
        <v>-3.856331466666667</v>
      </c>
      <c r="X105" s="252">
        <f t="shared" si="41"/>
        <v>2</v>
      </c>
      <c r="Y105" s="247">
        <f t="shared" si="42"/>
        <v>18.568994400000001</v>
      </c>
      <c r="Z105" s="248">
        <f t="shared" si="43"/>
        <v>0</v>
      </c>
      <c r="AA105" s="251">
        <f t="shared" si="44"/>
        <v>-6.1896648000000001</v>
      </c>
      <c r="AB105" s="252">
        <f t="shared" si="45"/>
        <v>3</v>
      </c>
      <c r="AC105" s="244"/>
      <c r="AD105" s="102" t="str">
        <f>IFERROR(VLOOKUP(DATASHEET!CN103,lookup,2,FALSE)*2,"")</f>
        <v/>
      </c>
      <c r="AE105" s="126" t="str">
        <f>IFERROR(LARGE((PROGRESS!BC117,PROGRESS!BH117),1)*2,"")</f>
        <v/>
      </c>
      <c r="AF105" s="253">
        <f t="shared" si="46"/>
        <v>7</v>
      </c>
      <c r="AG105" s="127" t="str">
        <f t="shared" si="47"/>
        <v/>
      </c>
      <c r="AH105" s="254" t="str">
        <f t="shared" si="48"/>
        <v/>
      </c>
      <c r="AI105" s="255" t="str">
        <f t="shared" si="49"/>
        <v/>
      </c>
      <c r="AJ105" s="128" t="str">
        <f t="shared" si="50"/>
        <v/>
      </c>
      <c r="AK105" s="256" t="str">
        <f t="shared" si="51"/>
        <v/>
      </c>
      <c r="AL105" s="245"/>
      <c r="AM105" s="89" t="str">
        <f>IFERROR(VLOOKUP(DATASHEET!AJ103,lookup,2,FALSE),"")</f>
        <v/>
      </c>
      <c r="AN105" s="90" t="str">
        <f>IFERROR(VLOOKUP(DATASHEET!AR103,lookup,2,FALSE),"")</f>
        <v/>
      </c>
      <c r="AO105" s="106" t="str">
        <f>IFERROR(VLOOKUP(DATASHEET!DH103,lookup,2,FALSE),"")</f>
        <v/>
      </c>
      <c r="AP105" s="106" t="str">
        <f>IFERROR(VLOOKUP(DATASHEET!DT103,lookup,2,FALSE),"")</f>
        <v/>
      </c>
      <c r="AQ105" s="106" t="str">
        <f t="shared" si="52"/>
        <v/>
      </c>
      <c r="AR105" s="91" t="str">
        <f>IFERROR(IFERROR(VLOOKUP(DATASHEET!AZ103,lookup,2,FALSE),VLOOKUP($A105,PRIORVALUES!$A$3:$U$245,8,FALSE)),"")</f>
        <v/>
      </c>
      <c r="AS105" s="100" t="str">
        <f>IFERROR(VLOOKUP(DATASHEET!BX103,lookup,2,FALSE),"")</f>
        <v/>
      </c>
      <c r="AT105" s="257" t="str">
        <f>IFERROR(VLOOKUP(DATASHEET!DX103,lookup,2,FALSE),"")</f>
        <v/>
      </c>
      <c r="AU105" s="92">
        <f>IFERROR(IFERROR(VLOOKUP(DATASHEET!CB103,lookup,2,FALSE),VLOOKUP($A105,PRIORVALUES!$A$3:$U$245,10,FALSE)),"")</f>
        <v>7</v>
      </c>
      <c r="AV105" s="92" t="str">
        <f>IFERROR(IFERROR(VLOOKUP(DATASHEET!CJ103,lookup,2,FALSE),VLOOKUP($A105,PRIORVALUES!$A$3:$U$245,12,FALSE)),"")</f>
        <v/>
      </c>
      <c r="AW105" s="93"/>
      <c r="AX105" s="96" t="str">
        <f>IFERROR(IFERROR(VLOOKUP(DATASHEET!AF103,lookup,2,FALSE),VLOOKUP($A105,PRIORVALUES!$A$3:$U$245,5,FALSE)),"")</f>
        <v/>
      </c>
      <c r="AY105" s="97" t="str">
        <f>IFERROR(IFERROR(VLOOKUP(DATASHEET!CV103,lookup,2,FALSE),VLOOKUP($A105,PRIORVALUES!$A$3:$U$245,6,FALSE)),"")</f>
        <v/>
      </c>
      <c r="AZ105" s="104" t="str">
        <f>IFERROR(SMALL((PROGRESS!BC117,PROGRESS!BH117),1),"")</f>
        <v/>
      </c>
      <c r="BA105" s="104" t="str">
        <f>IFERROR(IFERROR(VLOOKUP(DATASHEET!CR103,lookup,2,FALSE),VLOOKUP($A105,PRIORVALUES!$A$3:$U$245,13,FALSE)),"")</f>
        <v/>
      </c>
      <c r="BB105" s="104" t="str">
        <f>IFERROR(IFERROR(VLOOKUP(DATASHEET!DD103,lookup,2,FALSE),VLOOKUP($A105,PRIORVALUES!$A$3:$U$245,14,FALSE)),"")</f>
        <v/>
      </c>
      <c r="BC105" s="118" t="str">
        <f>IFERROR(VLOOKUP(DATASHEET!DP103,lookup,2,FALSE),"")</f>
        <v/>
      </c>
      <c r="BD105" s="122" t="str">
        <f>IFERROR(IFERROR(VLOOKUP(DATASHEET!AN103,lookup,2,FALSE),VLOOKUP($A105,PRIORVALUES!$A$3:$U$245,7,FALSE)),"")</f>
        <v/>
      </c>
      <c r="BE105" s="120" t="str">
        <f>IFERROR(IFERROR(VLOOKUP(DATASHEET!AV103,lookup,2,FALSE),VLOOKUP($A105,PRIORVALUES!$A$3:$U$245,16,FALSE)),"")</f>
        <v/>
      </c>
      <c r="BF105" s="586" t="str">
        <f>IFERROR(IFERROR(VLOOKUP(DATASHEET!CF103,lookup,2,FALSE),VLOOKUP($A105,PRIORVALUES!$A$3:$U$245,11,FALSE)),"")</f>
        <v/>
      </c>
      <c r="BG105" s="104" t="str">
        <f>IFERROR(VLOOKUP(DATASHEET!BD103,lookup,2,FALSE),"")</f>
        <v/>
      </c>
      <c r="BH105" s="99" t="str">
        <f>IFERROR(IFERROR(VLOOKUP(DATASHEET!BP103,lookup,2,FALSE),VLOOKUP($A105,PRIORVALUES!$A$3:$U$245,9,FALSE)),"")</f>
        <v/>
      </c>
      <c r="BI105" s="99" t="str">
        <f>IFERROR(IFERROR(VLOOKUP(DATASHEET!DL103,lookup,2,FALSE),VLOOKUP($A105,PRIORVALUES!$A$3:$U$245,15,FALSE)),"")</f>
        <v/>
      </c>
      <c r="BJ105" s="108" t="str">
        <f t="shared" si="56"/>
        <v/>
      </c>
      <c r="BK105" s="108" t="str">
        <f t="shared" si="57"/>
        <v/>
      </c>
      <c r="BL105" s="125" t="str">
        <f t="shared" si="58"/>
        <v/>
      </c>
      <c r="BM105" s="205"/>
    </row>
    <row r="106" spans="1:65" ht="27.75" customHeight="1" x14ac:dyDescent="0.25">
      <c r="A106" s="246" t="str">
        <f>DATASHEET!B104</f>
        <v>MADAFI, Valerie</v>
      </c>
      <c r="B106" s="113" t="str">
        <f>DATASHEET!C104</f>
        <v>11EGQ</v>
      </c>
      <c r="C106" s="113" t="str">
        <f>DATASHEET!D104</f>
        <v>F</v>
      </c>
      <c r="D106" s="113" t="str">
        <f>DATASHEET!J104</f>
        <v>N</v>
      </c>
      <c r="E106" s="113" t="str">
        <f>DATASHEET!E104</f>
        <v>N</v>
      </c>
      <c r="F106" s="113" t="str">
        <f>DATASHEET!F104</f>
        <v>Other Black African</v>
      </c>
      <c r="G106" s="113" t="str">
        <f>DATASHEET!H104</f>
        <v>N</v>
      </c>
      <c r="H106" s="113" t="str">
        <f>DATASHEET!I104</f>
        <v>N</v>
      </c>
      <c r="I106" s="113" t="str">
        <f>DATASHEET!M104</f>
        <v>M</v>
      </c>
      <c r="J106" s="114" t="str">
        <f>DATASHEET!L104</f>
        <v>6-7</v>
      </c>
      <c r="K106" s="419">
        <f>IFERROR(PROGRESS!O118,"")</f>
        <v>56.563876999999998</v>
      </c>
      <c r="L106" s="235">
        <f t="shared" si="30"/>
        <v>4</v>
      </c>
      <c r="M106" s="152">
        <f t="shared" si="31"/>
        <v>-5.2563876999999994</v>
      </c>
      <c r="N106" s="237"/>
      <c r="O106" s="417">
        <f t="shared" si="32"/>
        <v>11.3127754</v>
      </c>
      <c r="P106" s="248" t="str">
        <f t="shared" si="33"/>
        <v/>
      </c>
      <c r="Q106" s="249" t="str">
        <f t="shared" si="34"/>
        <v/>
      </c>
      <c r="R106" s="417">
        <f t="shared" si="35"/>
        <v>11.3127754</v>
      </c>
      <c r="S106" s="248" t="str">
        <f t="shared" si="36"/>
        <v/>
      </c>
      <c r="T106" s="250" t="str">
        <f t="shared" si="37"/>
        <v/>
      </c>
      <c r="U106" s="247">
        <f t="shared" si="38"/>
        <v>16.969163099999999</v>
      </c>
      <c r="V106" s="248">
        <f t="shared" si="39"/>
        <v>4</v>
      </c>
      <c r="W106" s="251">
        <f t="shared" si="40"/>
        <v>-4.3230543666666668</v>
      </c>
      <c r="X106" s="252">
        <f t="shared" si="41"/>
        <v>2</v>
      </c>
      <c r="Y106" s="247">
        <f t="shared" si="42"/>
        <v>16.969163099999999</v>
      </c>
      <c r="Z106" s="248">
        <f t="shared" si="43"/>
        <v>0</v>
      </c>
      <c r="AA106" s="251">
        <f t="shared" si="44"/>
        <v>-5.6563876999999998</v>
      </c>
      <c r="AB106" s="252">
        <f t="shared" si="45"/>
        <v>3</v>
      </c>
      <c r="AC106" s="244"/>
      <c r="AD106" s="102" t="str">
        <f>IFERROR(VLOOKUP(DATASHEET!CN104,lookup,2,FALSE)*2,"")</f>
        <v/>
      </c>
      <c r="AE106" s="126" t="str">
        <f>IFERROR(LARGE((PROGRESS!BC118,PROGRESS!BH118),1)*2,"")</f>
        <v/>
      </c>
      <c r="AF106" s="253">
        <f t="shared" si="46"/>
        <v>4</v>
      </c>
      <c r="AG106" s="127" t="str">
        <f t="shared" si="47"/>
        <v/>
      </c>
      <c r="AH106" s="254" t="str">
        <f t="shared" si="48"/>
        <v/>
      </c>
      <c r="AI106" s="255" t="str">
        <f t="shared" si="49"/>
        <v/>
      </c>
      <c r="AJ106" s="128" t="str">
        <f t="shared" si="50"/>
        <v/>
      </c>
      <c r="AK106" s="256" t="str">
        <f t="shared" si="51"/>
        <v/>
      </c>
      <c r="AL106" s="245"/>
      <c r="AM106" s="89" t="str">
        <f>IFERROR(VLOOKUP(DATASHEET!AJ104,lookup,2,FALSE),"")</f>
        <v/>
      </c>
      <c r="AN106" s="90" t="str">
        <f>IFERROR(VLOOKUP(DATASHEET!AR104,lookup,2,FALSE),"")</f>
        <v/>
      </c>
      <c r="AO106" s="106" t="str">
        <f>IFERROR(VLOOKUP(DATASHEET!DH104,lookup,2,FALSE),"")</f>
        <v/>
      </c>
      <c r="AP106" s="106" t="str">
        <f>IFERROR(VLOOKUP(DATASHEET!DT104,lookup,2,FALSE),"")</f>
        <v/>
      </c>
      <c r="AQ106" s="106" t="str">
        <f t="shared" si="52"/>
        <v/>
      </c>
      <c r="AR106" s="91" t="str">
        <f>IFERROR(IFERROR(VLOOKUP(DATASHEET!AZ104,lookup,2,FALSE),VLOOKUP($A106,PRIORVALUES!$A$3:$U$245,8,FALSE)),"")</f>
        <v/>
      </c>
      <c r="AS106" s="100" t="str">
        <f>IFERROR(VLOOKUP(DATASHEET!BX104,lookup,2,FALSE),"")</f>
        <v/>
      </c>
      <c r="AT106" s="257" t="str">
        <f>IFERROR(VLOOKUP(DATASHEET!DX104,lookup,2,FALSE),"")</f>
        <v/>
      </c>
      <c r="AU106" s="92" t="str">
        <f>IFERROR(IFERROR(VLOOKUP(DATASHEET!CB104,lookup,2,FALSE),VLOOKUP($A106,PRIORVALUES!$A$3:$U$245,10,FALSE)),"")</f>
        <v/>
      </c>
      <c r="AV106" s="92">
        <f>IFERROR(IFERROR(VLOOKUP(DATASHEET!CJ104,lookup,2,FALSE),VLOOKUP($A106,PRIORVALUES!$A$3:$U$245,12,FALSE)),"")</f>
        <v>4</v>
      </c>
      <c r="AW106" s="93"/>
      <c r="AX106" s="96" t="str">
        <f>IFERROR(IFERROR(VLOOKUP(DATASHEET!AF104,lookup,2,FALSE),VLOOKUP($A106,PRIORVALUES!$A$3:$U$245,5,FALSE)),"")</f>
        <v/>
      </c>
      <c r="AY106" s="97" t="str">
        <f>IFERROR(IFERROR(VLOOKUP(DATASHEET!CV104,lookup,2,FALSE),VLOOKUP($A106,PRIORVALUES!$A$3:$U$245,6,FALSE)),"")</f>
        <v/>
      </c>
      <c r="AZ106" s="104" t="str">
        <f>IFERROR(SMALL((PROGRESS!BC118,PROGRESS!BH118),1),"")</f>
        <v/>
      </c>
      <c r="BA106" s="104" t="str">
        <f>IFERROR(IFERROR(VLOOKUP(DATASHEET!CR104,lookup,2,FALSE),VLOOKUP($A106,PRIORVALUES!$A$3:$U$245,13,FALSE)),"")</f>
        <v/>
      </c>
      <c r="BB106" s="104" t="str">
        <f>IFERROR(IFERROR(VLOOKUP(DATASHEET!DD104,lookup,2,FALSE),VLOOKUP($A106,PRIORVALUES!$A$3:$U$245,14,FALSE)),"")</f>
        <v/>
      </c>
      <c r="BC106" s="118" t="str">
        <f>IFERROR(VLOOKUP(DATASHEET!DP104,lookup,2,FALSE),"")</f>
        <v/>
      </c>
      <c r="BD106" s="122" t="str">
        <f>IFERROR(IFERROR(VLOOKUP(DATASHEET!AN104,lookup,2,FALSE),VLOOKUP($A106,PRIORVALUES!$A$3:$U$245,7,FALSE)),"")</f>
        <v/>
      </c>
      <c r="BE106" s="120" t="str">
        <f>IFERROR(IFERROR(VLOOKUP(DATASHEET!AV104,lookup,2,FALSE),VLOOKUP($A106,PRIORVALUES!$A$3:$U$245,16,FALSE)),"")</f>
        <v/>
      </c>
      <c r="BF106" s="586" t="str">
        <f>IFERROR(IFERROR(VLOOKUP(DATASHEET!CF104,lookup,2,FALSE),VLOOKUP($A106,PRIORVALUES!$A$3:$U$245,11,FALSE)),"")</f>
        <v/>
      </c>
      <c r="BG106" s="104" t="str">
        <f>IFERROR(VLOOKUP(DATASHEET!BD104,lookup,2,FALSE),"")</f>
        <v/>
      </c>
      <c r="BH106" s="99" t="str">
        <f>IFERROR(IFERROR(VLOOKUP(DATASHEET!BP104,lookup,2,FALSE),VLOOKUP($A106,PRIORVALUES!$A$3:$U$245,9,FALSE)),"")</f>
        <v/>
      </c>
      <c r="BI106" s="99" t="str">
        <f>IFERROR(IFERROR(VLOOKUP(DATASHEET!DL104,lookup,2,FALSE),VLOOKUP($A106,PRIORVALUES!$A$3:$U$245,15,FALSE)),"")</f>
        <v/>
      </c>
      <c r="BJ106" s="108" t="str">
        <f t="shared" si="56"/>
        <v/>
      </c>
      <c r="BK106" s="108" t="str">
        <f t="shared" si="57"/>
        <v/>
      </c>
      <c r="BL106" s="125" t="str">
        <f t="shared" si="58"/>
        <v/>
      </c>
      <c r="BM106" s="205"/>
    </row>
    <row r="107" spans="1:65" ht="27.75" customHeight="1" x14ac:dyDescent="0.25">
      <c r="A107" s="246" t="str">
        <f>DATASHEET!B105</f>
        <v>MAGAMBO, Aaron</v>
      </c>
      <c r="B107" s="113" t="str">
        <f>DATASHEET!C105</f>
        <v>11JNE</v>
      </c>
      <c r="C107" s="113" t="str">
        <f>DATASHEET!D105</f>
        <v>M</v>
      </c>
      <c r="D107" s="113" t="str">
        <f>DATASHEET!J105</f>
        <v>N</v>
      </c>
      <c r="E107" s="113" t="str">
        <f>DATASHEET!E105</f>
        <v>N</v>
      </c>
      <c r="F107" s="113" t="str">
        <f>DATASHEET!F105</f>
        <v>Other Black African</v>
      </c>
      <c r="G107" s="113" t="str">
        <f>DATASHEET!H105</f>
        <v>N</v>
      </c>
      <c r="H107" s="113" t="str">
        <f>DATASHEET!I105</f>
        <v>N</v>
      </c>
      <c r="I107" s="113" t="str">
        <f>DATASHEET!M105</f>
        <v>M</v>
      </c>
      <c r="J107" s="114" t="str">
        <f>DATASHEET!L105</f>
        <v>6-7</v>
      </c>
      <c r="K107" s="419">
        <f>IFERROR(PROGRESS!O119,"")</f>
        <v>56.563876999999998</v>
      </c>
      <c r="L107" s="235">
        <f t="shared" si="30"/>
        <v>6</v>
      </c>
      <c r="M107" s="152">
        <f t="shared" si="31"/>
        <v>-5.0563877000000002</v>
      </c>
      <c r="N107" s="237"/>
      <c r="O107" s="417">
        <f t="shared" si="32"/>
        <v>11.3127754</v>
      </c>
      <c r="P107" s="248" t="str">
        <f t="shared" si="33"/>
        <v/>
      </c>
      <c r="Q107" s="249" t="str">
        <f t="shared" si="34"/>
        <v/>
      </c>
      <c r="R107" s="417">
        <f t="shared" si="35"/>
        <v>11.3127754</v>
      </c>
      <c r="S107" s="248" t="str">
        <f t="shared" si="36"/>
        <v/>
      </c>
      <c r="T107" s="250" t="str">
        <f t="shared" si="37"/>
        <v/>
      </c>
      <c r="U107" s="247">
        <f t="shared" si="38"/>
        <v>16.969163099999999</v>
      </c>
      <c r="V107" s="248">
        <f t="shared" si="39"/>
        <v>6</v>
      </c>
      <c r="W107" s="251">
        <f t="shared" si="40"/>
        <v>-3.6563876999999998</v>
      </c>
      <c r="X107" s="252">
        <f t="shared" si="41"/>
        <v>2</v>
      </c>
      <c r="Y107" s="247">
        <f t="shared" si="42"/>
        <v>16.969163099999999</v>
      </c>
      <c r="Z107" s="248">
        <f t="shared" si="43"/>
        <v>0</v>
      </c>
      <c r="AA107" s="251">
        <f t="shared" si="44"/>
        <v>-5.6563876999999998</v>
      </c>
      <c r="AB107" s="252">
        <f t="shared" si="45"/>
        <v>3</v>
      </c>
      <c r="AC107" s="244"/>
      <c r="AD107" s="102" t="str">
        <f>IFERROR(VLOOKUP(DATASHEET!CN105,lookup,2,FALSE)*2,"")</f>
        <v/>
      </c>
      <c r="AE107" s="126" t="str">
        <f>IFERROR(LARGE((PROGRESS!BC119,PROGRESS!BH119),1)*2,"")</f>
        <v/>
      </c>
      <c r="AF107" s="253">
        <f t="shared" si="46"/>
        <v>6</v>
      </c>
      <c r="AG107" s="127" t="str">
        <f t="shared" si="47"/>
        <v/>
      </c>
      <c r="AH107" s="254" t="str">
        <f t="shared" si="48"/>
        <v/>
      </c>
      <c r="AI107" s="255" t="str">
        <f t="shared" si="49"/>
        <v/>
      </c>
      <c r="AJ107" s="128" t="str">
        <f t="shared" si="50"/>
        <v/>
      </c>
      <c r="AK107" s="256" t="str">
        <f t="shared" si="51"/>
        <v/>
      </c>
      <c r="AL107" s="245"/>
      <c r="AM107" s="89" t="str">
        <f>IFERROR(VLOOKUP(DATASHEET!AJ105,lookup,2,FALSE),"")</f>
        <v/>
      </c>
      <c r="AN107" s="90" t="str">
        <f>IFERROR(VLOOKUP(DATASHEET!AR105,lookup,2,FALSE),"")</f>
        <v/>
      </c>
      <c r="AO107" s="106" t="str">
        <f>IFERROR(VLOOKUP(DATASHEET!DH105,lookup,2,FALSE),"")</f>
        <v/>
      </c>
      <c r="AP107" s="106" t="str">
        <f>IFERROR(VLOOKUP(DATASHEET!DT105,lookup,2,FALSE),"")</f>
        <v/>
      </c>
      <c r="AQ107" s="106" t="str">
        <f t="shared" si="52"/>
        <v/>
      </c>
      <c r="AR107" s="91" t="str">
        <f>IFERROR(IFERROR(VLOOKUP(DATASHEET!AZ105,lookup,2,FALSE),VLOOKUP($A107,PRIORVALUES!$A$3:$U$245,8,FALSE)),"")</f>
        <v/>
      </c>
      <c r="AS107" s="100" t="str">
        <f>IFERROR(VLOOKUP(DATASHEET!BX105,lookup,2,FALSE),"")</f>
        <v/>
      </c>
      <c r="AT107" s="257" t="str">
        <f>IFERROR(VLOOKUP(DATASHEET!DX105,lookup,2,FALSE),"")</f>
        <v/>
      </c>
      <c r="AU107" s="92">
        <f>IFERROR(IFERROR(VLOOKUP(DATASHEET!CB105,lookup,2,FALSE),VLOOKUP($A107,PRIORVALUES!$A$3:$U$245,10,FALSE)),"")</f>
        <v>6</v>
      </c>
      <c r="AV107" s="92" t="str">
        <f>IFERROR(IFERROR(VLOOKUP(DATASHEET!CJ105,lookup,2,FALSE),VLOOKUP($A107,PRIORVALUES!$A$3:$U$245,12,FALSE)),"")</f>
        <v/>
      </c>
      <c r="AW107" s="93"/>
      <c r="AX107" s="96" t="str">
        <f>IFERROR(IFERROR(VLOOKUP(DATASHEET!AF105,lookup,2,FALSE),VLOOKUP($A107,PRIORVALUES!$A$3:$U$245,5,FALSE)),"")</f>
        <v/>
      </c>
      <c r="AY107" s="97" t="str">
        <f>IFERROR(IFERROR(VLOOKUP(DATASHEET!CV105,lookup,2,FALSE),VLOOKUP($A107,PRIORVALUES!$A$3:$U$245,6,FALSE)),"")</f>
        <v/>
      </c>
      <c r="AZ107" s="104" t="str">
        <f>IFERROR(SMALL((PROGRESS!BC119,PROGRESS!BH119),1),"")</f>
        <v/>
      </c>
      <c r="BA107" s="104" t="str">
        <f>IFERROR(IFERROR(VLOOKUP(DATASHEET!CR105,lookup,2,FALSE),VLOOKUP($A107,PRIORVALUES!$A$3:$U$245,13,FALSE)),"")</f>
        <v/>
      </c>
      <c r="BB107" s="104" t="str">
        <f>IFERROR(IFERROR(VLOOKUP(DATASHEET!DD105,lookup,2,FALSE),VLOOKUP($A107,PRIORVALUES!$A$3:$U$245,14,FALSE)),"")</f>
        <v/>
      </c>
      <c r="BC107" s="118" t="str">
        <f>IFERROR(VLOOKUP(DATASHEET!DP105,lookup,2,FALSE),"")</f>
        <v/>
      </c>
      <c r="BD107" s="122" t="str">
        <f>IFERROR(IFERROR(VLOOKUP(DATASHEET!AN105,lookup,2,FALSE),VLOOKUP($A107,PRIORVALUES!$A$3:$U$245,7,FALSE)),"")</f>
        <v/>
      </c>
      <c r="BE107" s="120" t="str">
        <f>IFERROR(IFERROR(VLOOKUP(DATASHEET!AV105,lookup,2,FALSE),VLOOKUP($A107,PRIORVALUES!$A$3:$U$245,16,FALSE)),"")</f>
        <v/>
      </c>
      <c r="BF107" s="586" t="str">
        <f>IFERROR(IFERROR(VLOOKUP(DATASHEET!CF105,lookup,2,FALSE),VLOOKUP($A107,PRIORVALUES!$A$3:$U$245,11,FALSE)),"")</f>
        <v/>
      </c>
      <c r="BG107" s="104" t="str">
        <f>IFERROR(VLOOKUP(DATASHEET!BD105,lookup,2,FALSE),"")</f>
        <v/>
      </c>
      <c r="BH107" s="99" t="str">
        <f>IFERROR(IFERROR(VLOOKUP(DATASHEET!BP105,lookup,2,FALSE),VLOOKUP($A107,PRIORVALUES!$A$3:$U$245,9,FALSE)),"")</f>
        <v/>
      </c>
      <c r="BI107" s="99" t="str">
        <f>IFERROR(IFERROR(VLOOKUP(DATASHEET!DL105,lookup,2,FALSE),VLOOKUP($A107,PRIORVALUES!$A$3:$U$245,15,FALSE)),"")</f>
        <v/>
      </c>
      <c r="BJ107" s="108" t="str">
        <f t="shared" si="56"/>
        <v/>
      </c>
      <c r="BK107" s="108" t="str">
        <f t="shared" si="57"/>
        <v/>
      </c>
      <c r="BL107" s="125" t="str">
        <f t="shared" si="58"/>
        <v/>
      </c>
      <c r="BM107" s="205"/>
    </row>
    <row r="108" spans="1:65" ht="27.75" customHeight="1" x14ac:dyDescent="0.25">
      <c r="A108" s="246" t="str">
        <f>DATASHEET!B106</f>
        <v>MAHACHI, Dean</v>
      </c>
      <c r="B108" s="113" t="str">
        <f>DATASHEET!C106</f>
        <v>11EGQ</v>
      </c>
      <c r="C108" s="113" t="str">
        <f>DATASHEET!D106</f>
        <v>M</v>
      </c>
      <c r="D108" s="113" t="str">
        <f>DATASHEET!J106</f>
        <v>N</v>
      </c>
      <c r="E108" s="113" t="str">
        <f>DATASHEET!E106</f>
        <v>N</v>
      </c>
      <c r="F108" s="113" t="str">
        <f>DATASHEET!F106</f>
        <v>Other Black African</v>
      </c>
      <c r="G108" s="113" t="str">
        <f>DATASHEET!H106</f>
        <v>N</v>
      </c>
      <c r="H108" s="113" t="str">
        <f>DATASHEET!I106</f>
        <v>N</v>
      </c>
      <c r="I108" s="113" t="str">
        <f>DATASHEET!M106</f>
        <v>M</v>
      </c>
      <c r="J108" s="114" t="str">
        <f>DATASHEET!L106</f>
        <v>4-5</v>
      </c>
      <c r="K108" s="419">
        <f>IFERROR(PROGRESS!O120,"")</f>
        <v>38.909638999999999</v>
      </c>
      <c r="L108" s="235">
        <f t="shared" si="30"/>
        <v>2</v>
      </c>
      <c r="M108" s="152">
        <f t="shared" si="31"/>
        <v>-3.6909638999999999</v>
      </c>
      <c r="N108" s="237"/>
      <c r="O108" s="417">
        <f t="shared" si="32"/>
        <v>7.7819278000000001</v>
      </c>
      <c r="P108" s="248" t="str">
        <f t="shared" si="33"/>
        <v/>
      </c>
      <c r="Q108" s="249" t="str">
        <f t="shared" si="34"/>
        <v/>
      </c>
      <c r="R108" s="417">
        <f t="shared" si="35"/>
        <v>7.7819278000000001</v>
      </c>
      <c r="S108" s="248" t="str">
        <f t="shared" si="36"/>
        <v/>
      </c>
      <c r="T108" s="250" t="str">
        <f t="shared" si="37"/>
        <v/>
      </c>
      <c r="U108" s="247">
        <f t="shared" si="38"/>
        <v>11.672891700000001</v>
      </c>
      <c r="V108" s="248">
        <f t="shared" si="39"/>
        <v>0</v>
      </c>
      <c r="W108" s="251">
        <f t="shared" si="40"/>
        <v>-3.8909639000000005</v>
      </c>
      <c r="X108" s="252">
        <f t="shared" si="41"/>
        <v>3</v>
      </c>
      <c r="Y108" s="247">
        <f t="shared" si="42"/>
        <v>11.672891700000001</v>
      </c>
      <c r="Z108" s="248">
        <f t="shared" si="43"/>
        <v>2</v>
      </c>
      <c r="AA108" s="251">
        <f t="shared" si="44"/>
        <v>-3.2242972333333335</v>
      </c>
      <c r="AB108" s="252">
        <f t="shared" si="45"/>
        <v>2</v>
      </c>
      <c r="AC108" s="244"/>
      <c r="AD108" s="102" t="str">
        <f>IFERROR(VLOOKUP(DATASHEET!CN106,lookup,2,FALSE)*2,"")</f>
        <v/>
      </c>
      <c r="AE108" s="126" t="str">
        <f>IFERROR(LARGE((PROGRESS!BC120,PROGRESS!BH120),1)*2,"")</f>
        <v/>
      </c>
      <c r="AF108" s="253" t="str">
        <f t="shared" si="46"/>
        <v/>
      </c>
      <c r="AG108" s="127" t="str">
        <f t="shared" si="47"/>
        <v/>
      </c>
      <c r="AH108" s="254" t="str">
        <f t="shared" si="48"/>
        <v/>
      </c>
      <c r="AI108" s="255">
        <f t="shared" si="49"/>
        <v>2</v>
      </c>
      <c r="AJ108" s="128" t="str">
        <f t="shared" si="50"/>
        <v/>
      </c>
      <c r="AK108" s="256" t="str">
        <f t="shared" si="51"/>
        <v/>
      </c>
      <c r="AL108" s="245"/>
      <c r="AM108" s="89" t="str">
        <f>IFERROR(VLOOKUP(DATASHEET!AJ106,lookup,2,FALSE),"")</f>
        <v/>
      </c>
      <c r="AN108" s="90" t="str">
        <f>IFERROR(VLOOKUP(DATASHEET!AR106,lookup,2,FALSE),"")</f>
        <v/>
      </c>
      <c r="AO108" s="106" t="str">
        <f>IFERROR(VLOOKUP(DATASHEET!DH106,lookup,2,FALSE),"")</f>
        <v/>
      </c>
      <c r="AP108" s="106" t="str">
        <f>IFERROR(VLOOKUP(DATASHEET!DT106,lookup,2,FALSE),"")</f>
        <v/>
      </c>
      <c r="AQ108" s="106" t="str">
        <f t="shared" si="52"/>
        <v/>
      </c>
      <c r="AR108" s="91" t="str">
        <f>IFERROR(IFERROR(VLOOKUP(DATASHEET!AZ106,lookup,2,FALSE),VLOOKUP($A108,PRIORVALUES!$A$3:$U$245,8,FALSE)),"")</f>
        <v/>
      </c>
      <c r="AS108" s="100" t="str">
        <f>IFERROR(VLOOKUP(DATASHEET!BX106,lookup,2,FALSE),"")</f>
        <v/>
      </c>
      <c r="AT108" s="257" t="str">
        <f>IFERROR(VLOOKUP(DATASHEET!DX106,lookup,2,FALSE),"")</f>
        <v/>
      </c>
      <c r="AU108" s="92" t="str">
        <f>IFERROR(IFERROR(VLOOKUP(DATASHEET!CB106,lookup,2,FALSE),VLOOKUP($A108,PRIORVALUES!$A$3:$U$245,10,FALSE)),"")</f>
        <v/>
      </c>
      <c r="AV108" s="92" t="str">
        <f>IFERROR(IFERROR(VLOOKUP(DATASHEET!CJ106,lookup,2,FALSE),VLOOKUP($A108,PRIORVALUES!$A$3:$U$245,12,FALSE)),"")</f>
        <v/>
      </c>
      <c r="AW108" s="93"/>
      <c r="AX108" s="96" t="str">
        <f>IFERROR(IFERROR(VLOOKUP(DATASHEET!AF106,lookup,2,FALSE),VLOOKUP($A108,PRIORVALUES!$A$3:$U$245,5,FALSE)),"")</f>
        <v/>
      </c>
      <c r="AY108" s="97" t="str">
        <f>IFERROR(IFERROR(VLOOKUP(DATASHEET!CV106,lookup,2,FALSE),VLOOKUP($A108,PRIORVALUES!$A$3:$U$245,6,FALSE)),"")</f>
        <v/>
      </c>
      <c r="AZ108" s="104" t="str">
        <f>IFERROR(SMALL((PROGRESS!BC120,PROGRESS!BH120),1),"")</f>
        <v/>
      </c>
      <c r="BA108" s="104" t="str">
        <f>IFERROR(IFERROR(VLOOKUP(DATASHEET!CR106,lookup,2,FALSE),VLOOKUP($A108,PRIORVALUES!$A$3:$U$245,13,FALSE)),"")</f>
        <v/>
      </c>
      <c r="BB108" s="104" t="str">
        <f>IFERROR(IFERROR(VLOOKUP(DATASHEET!DD106,lookup,2,FALSE),VLOOKUP($A108,PRIORVALUES!$A$3:$U$245,14,FALSE)),"")</f>
        <v/>
      </c>
      <c r="BC108" s="118" t="str">
        <f>IFERROR(VLOOKUP(DATASHEET!DP106,lookup,2,FALSE),"")</f>
        <v/>
      </c>
      <c r="BD108" s="122">
        <f>IFERROR(IFERROR(VLOOKUP(DATASHEET!AN106,lookup,2,FALSE),VLOOKUP($A108,PRIORVALUES!$A$3:$U$245,7,FALSE)),"")</f>
        <v>2</v>
      </c>
      <c r="BE108" s="120" t="str">
        <f>IFERROR(IFERROR(VLOOKUP(DATASHEET!AV106,lookup,2,FALSE),VLOOKUP($A108,PRIORVALUES!$A$3:$U$245,16,FALSE)),"")</f>
        <v/>
      </c>
      <c r="BF108" s="586" t="str">
        <f>IFERROR(IFERROR(VLOOKUP(DATASHEET!CF106,lookup,2,FALSE),VLOOKUP($A108,PRIORVALUES!$A$3:$U$245,11,FALSE)),"")</f>
        <v/>
      </c>
      <c r="BG108" s="104" t="str">
        <f>IFERROR(VLOOKUP(DATASHEET!BD106,lookup,2,FALSE),"")</f>
        <v/>
      </c>
      <c r="BH108" s="99" t="str">
        <f>IFERROR(IFERROR(VLOOKUP(DATASHEET!BP106,lookup,2,FALSE),VLOOKUP($A108,PRIORVALUES!$A$3:$U$245,9,FALSE)),"")</f>
        <v/>
      </c>
      <c r="BI108" s="99" t="str">
        <f>IFERROR(IFERROR(VLOOKUP(DATASHEET!DL106,lookup,2,FALSE),VLOOKUP($A108,PRIORVALUES!$A$3:$U$245,15,FALSE)),"")</f>
        <v/>
      </c>
      <c r="BJ108" s="108" t="str">
        <f t="shared" si="56"/>
        <v/>
      </c>
      <c r="BK108" s="108" t="str">
        <f t="shared" si="57"/>
        <v/>
      </c>
      <c r="BL108" s="125" t="str">
        <f t="shared" si="58"/>
        <v/>
      </c>
      <c r="BM108" s="205"/>
    </row>
    <row r="109" spans="1:65" ht="27.75" customHeight="1" x14ac:dyDescent="0.25">
      <c r="A109" s="246" t="str">
        <f>DATASHEET!B107</f>
        <v>MAKANJUOLA, Feola</v>
      </c>
      <c r="B109" s="113" t="str">
        <f>DATASHEET!C107</f>
        <v>11JNE</v>
      </c>
      <c r="C109" s="113" t="str">
        <f>DATASHEET!D107</f>
        <v>M</v>
      </c>
      <c r="D109" s="113" t="str">
        <f>DATASHEET!J107</f>
        <v>N</v>
      </c>
      <c r="E109" s="113" t="str">
        <f>DATASHEET!E107</f>
        <v>N</v>
      </c>
      <c r="F109" s="113" t="str">
        <f>DATASHEET!F107</f>
        <v>Other Black African</v>
      </c>
      <c r="G109" s="113" t="str">
        <f>DATASHEET!H107</f>
        <v>N</v>
      </c>
      <c r="H109" s="113" t="str">
        <f>DATASHEET!I107</f>
        <v>N</v>
      </c>
      <c r="I109" s="113" t="str">
        <f>DATASHEET!M107</f>
        <v>M</v>
      </c>
      <c r="J109" s="114" t="str">
        <f>DATASHEET!L107</f>
        <v>4-5</v>
      </c>
      <c r="K109" s="419">
        <f>IFERROR(PROGRESS!O121,"")</f>
        <v>42.677678999999998</v>
      </c>
      <c r="L109" s="235" t="str">
        <f t="shared" si="30"/>
        <v/>
      </c>
      <c r="M109" s="152" t="str">
        <f t="shared" si="31"/>
        <v/>
      </c>
      <c r="N109" s="237"/>
      <c r="O109" s="417">
        <f t="shared" si="32"/>
        <v>8.5355357999999999</v>
      </c>
      <c r="P109" s="248" t="str">
        <f t="shared" si="33"/>
        <v/>
      </c>
      <c r="Q109" s="249" t="str">
        <f t="shared" si="34"/>
        <v/>
      </c>
      <c r="R109" s="417">
        <f t="shared" si="35"/>
        <v>8.5355357999999999</v>
      </c>
      <c r="S109" s="248" t="str">
        <f t="shared" si="36"/>
        <v/>
      </c>
      <c r="T109" s="250" t="str">
        <f t="shared" si="37"/>
        <v/>
      </c>
      <c r="U109" s="247">
        <f t="shared" si="38"/>
        <v>12.803303700000001</v>
      </c>
      <c r="V109" s="248">
        <f t="shared" si="39"/>
        <v>0</v>
      </c>
      <c r="W109" s="251">
        <f t="shared" si="40"/>
        <v>-4.2677678999999999</v>
      </c>
      <c r="X109" s="252">
        <f t="shared" si="41"/>
        <v>3</v>
      </c>
      <c r="Y109" s="247">
        <f t="shared" si="42"/>
        <v>12.803303700000001</v>
      </c>
      <c r="Z109" s="248">
        <f t="shared" si="43"/>
        <v>0</v>
      </c>
      <c r="AA109" s="251">
        <f t="shared" si="44"/>
        <v>-4.2677678999999999</v>
      </c>
      <c r="AB109" s="252">
        <f t="shared" si="45"/>
        <v>3</v>
      </c>
      <c r="AC109" s="244"/>
      <c r="AD109" s="102" t="str">
        <f>IFERROR(VLOOKUP(DATASHEET!CN107,lookup,2,FALSE)*2,"")</f>
        <v/>
      </c>
      <c r="AE109" s="126" t="str">
        <f>IFERROR(LARGE((PROGRESS!BC121,PROGRESS!BH121),1)*2,"")</f>
        <v/>
      </c>
      <c r="AF109" s="253" t="str">
        <f t="shared" si="46"/>
        <v/>
      </c>
      <c r="AG109" s="127" t="str">
        <f t="shared" si="47"/>
        <v/>
      </c>
      <c r="AH109" s="254" t="str">
        <f t="shared" si="48"/>
        <v/>
      </c>
      <c r="AI109" s="255" t="str">
        <f t="shared" si="49"/>
        <v/>
      </c>
      <c r="AJ109" s="128" t="str">
        <f t="shared" si="50"/>
        <v/>
      </c>
      <c r="AK109" s="256" t="str">
        <f t="shared" si="51"/>
        <v/>
      </c>
      <c r="AL109" s="245"/>
      <c r="AM109" s="89" t="str">
        <f>IFERROR(VLOOKUP(DATASHEET!AJ107,lookup,2,FALSE),"")</f>
        <v/>
      </c>
      <c r="AN109" s="90" t="str">
        <f>IFERROR(VLOOKUP(DATASHEET!AR107,lookup,2,FALSE),"")</f>
        <v/>
      </c>
      <c r="AO109" s="106" t="str">
        <f>IFERROR(VLOOKUP(DATASHEET!DH107,lookup,2,FALSE),"")</f>
        <v/>
      </c>
      <c r="AP109" s="106" t="str">
        <f>IFERROR(VLOOKUP(DATASHEET!DT107,lookup,2,FALSE),"")</f>
        <v/>
      </c>
      <c r="AQ109" s="106" t="str">
        <f t="shared" si="52"/>
        <v/>
      </c>
      <c r="AR109" s="91" t="str">
        <f>IFERROR(IFERROR(VLOOKUP(DATASHEET!AZ107,lookup,2,FALSE),VLOOKUP($A109,PRIORVALUES!$A$3:$U$245,8,FALSE)),"")</f>
        <v/>
      </c>
      <c r="AS109" s="100" t="str">
        <f>IFERROR(VLOOKUP(DATASHEET!BX107,lookup,2,FALSE),"")</f>
        <v/>
      </c>
      <c r="AT109" s="257" t="str">
        <f>IFERROR(VLOOKUP(DATASHEET!DX107,lookup,2,FALSE),"")</f>
        <v/>
      </c>
      <c r="AU109" s="92" t="str">
        <f>IFERROR(IFERROR(VLOOKUP(DATASHEET!CB107,lookup,2,FALSE),VLOOKUP($A109,PRIORVALUES!$A$3:$U$245,10,FALSE)),"")</f>
        <v/>
      </c>
      <c r="AV109" s="92" t="str">
        <f>IFERROR(IFERROR(VLOOKUP(DATASHEET!CJ107,lookup,2,FALSE),VLOOKUP($A109,PRIORVALUES!$A$3:$U$245,12,FALSE)),"")</f>
        <v/>
      </c>
      <c r="AW109" s="93"/>
      <c r="AX109" s="96" t="str">
        <f>IFERROR(IFERROR(VLOOKUP(DATASHEET!AF107,lookup,2,FALSE),VLOOKUP($A109,PRIORVALUES!$A$3:$U$245,5,FALSE)),"")</f>
        <v/>
      </c>
      <c r="AY109" s="97" t="str">
        <f>IFERROR(IFERROR(VLOOKUP(DATASHEET!CV107,lookup,2,FALSE),VLOOKUP($A109,PRIORVALUES!$A$3:$U$245,6,FALSE)),"")</f>
        <v/>
      </c>
      <c r="AZ109" s="104" t="str">
        <f>IFERROR(SMALL((PROGRESS!BC121,PROGRESS!BH121),1),"")</f>
        <v/>
      </c>
      <c r="BA109" s="104" t="str">
        <f>IFERROR(IFERROR(VLOOKUP(DATASHEET!CR107,lookup,2,FALSE),VLOOKUP($A109,PRIORVALUES!$A$3:$U$245,13,FALSE)),"")</f>
        <v/>
      </c>
      <c r="BB109" s="104" t="str">
        <f>IFERROR(IFERROR(VLOOKUP(DATASHEET!DD107,lookup,2,FALSE),VLOOKUP($A109,PRIORVALUES!$A$3:$U$245,14,FALSE)),"")</f>
        <v/>
      </c>
      <c r="BC109" s="118" t="str">
        <f>IFERROR(VLOOKUP(DATASHEET!DP107,lookup,2,FALSE),"")</f>
        <v/>
      </c>
      <c r="BD109" s="122" t="str">
        <f>IFERROR(IFERROR(VLOOKUP(DATASHEET!AN107,lookup,2,FALSE),VLOOKUP($A109,PRIORVALUES!$A$3:$U$245,7,FALSE)),"")</f>
        <v/>
      </c>
      <c r="BE109" s="120" t="str">
        <f>IFERROR(IFERROR(VLOOKUP(DATASHEET!AV107,lookup,2,FALSE),VLOOKUP($A109,PRIORVALUES!$A$3:$U$245,16,FALSE)),"")</f>
        <v/>
      </c>
      <c r="BF109" s="586" t="str">
        <f>IFERROR(IFERROR(VLOOKUP(DATASHEET!CF107,lookup,2,FALSE),VLOOKUP($A109,PRIORVALUES!$A$3:$U$245,11,FALSE)),"")</f>
        <v/>
      </c>
      <c r="BG109" s="104" t="str">
        <f>IFERROR(VLOOKUP(DATASHEET!BD107,lookup,2,FALSE),"")</f>
        <v/>
      </c>
      <c r="BH109" s="99" t="str">
        <f>IFERROR(IFERROR(VLOOKUP(DATASHEET!BP107,lookup,2,FALSE),VLOOKUP($A109,PRIORVALUES!$A$3:$U$245,9,FALSE)),"")</f>
        <v/>
      </c>
      <c r="BI109" s="99" t="str">
        <f>IFERROR(IFERROR(VLOOKUP(DATASHEET!DL107,lookup,2,FALSE),VLOOKUP($A109,PRIORVALUES!$A$3:$U$245,15,FALSE)),"")</f>
        <v/>
      </c>
      <c r="BJ109" s="108" t="str">
        <f t="shared" si="56"/>
        <v/>
      </c>
      <c r="BK109" s="108" t="str">
        <f t="shared" si="57"/>
        <v/>
      </c>
      <c r="BL109" s="125" t="str">
        <f t="shared" si="58"/>
        <v/>
      </c>
      <c r="BM109" s="205"/>
    </row>
    <row r="110" spans="1:65" ht="27.75" customHeight="1" x14ac:dyDescent="0.25">
      <c r="A110" s="246" t="str">
        <f>DATASHEET!B108</f>
        <v>MALIK, Hana</v>
      </c>
      <c r="B110" s="113" t="str">
        <f>DATASHEET!C108</f>
        <v>11WE</v>
      </c>
      <c r="C110" s="113" t="str">
        <f>DATASHEET!D108</f>
        <v>F</v>
      </c>
      <c r="D110" s="113" t="str">
        <f>DATASHEET!J108</f>
        <v>N</v>
      </c>
      <c r="E110" s="113" t="str">
        <f>DATASHEET!E108</f>
        <v>Y</v>
      </c>
      <c r="F110" s="113" t="str">
        <f>DATASHEET!F108</f>
        <v>Pakistani</v>
      </c>
      <c r="G110" s="113" t="str">
        <f>DATASHEET!H108</f>
        <v>Y</v>
      </c>
      <c r="H110" s="113" t="str">
        <f>DATASHEET!I108</f>
        <v>N</v>
      </c>
      <c r="I110" s="113" t="str">
        <f>DATASHEET!M108</f>
        <v/>
      </c>
      <c r="J110" s="114" t="str">
        <f>DATASHEET!L108</f>
        <v/>
      </c>
      <c r="K110" s="419" t="str">
        <f>IFERROR(PROGRESS!O122,"")</f>
        <v/>
      </c>
      <c r="L110" s="235" t="str">
        <f t="shared" si="30"/>
        <v/>
      </c>
      <c r="M110" s="152" t="str">
        <f t="shared" si="31"/>
        <v/>
      </c>
      <c r="N110" s="237"/>
      <c r="O110" s="417" t="str">
        <f t="shared" si="32"/>
        <v/>
      </c>
      <c r="P110" s="248" t="str">
        <f t="shared" si="33"/>
        <v/>
      </c>
      <c r="Q110" s="249" t="str">
        <f t="shared" si="34"/>
        <v/>
      </c>
      <c r="R110" s="417" t="str">
        <f t="shared" si="35"/>
        <v/>
      </c>
      <c r="S110" s="248" t="str">
        <f t="shared" si="36"/>
        <v/>
      </c>
      <c r="T110" s="250" t="str">
        <f t="shared" si="37"/>
        <v/>
      </c>
      <c r="U110" s="247" t="str">
        <f t="shared" si="38"/>
        <v/>
      </c>
      <c r="V110" s="248">
        <f t="shared" si="39"/>
        <v>0</v>
      </c>
      <c r="W110" s="251" t="str">
        <f t="shared" si="40"/>
        <v/>
      </c>
      <c r="X110" s="252">
        <f t="shared" si="41"/>
        <v>3</v>
      </c>
      <c r="Y110" s="247" t="str">
        <f t="shared" si="42"/>
        <v/>
      </c>
      <c r="Z110" s="248">
        <f t="shared" si="43"/>
        <v>0</v>
      </c>
      <c r="AA110" s="251" t="str">
        <f t="shared" si="44"/>
        <v/>
      </c>
      <c r="AB110" s="252">
        <f t="shared" si="45"/>
        <v>3</v>
      </c>
      <c r="AC110" s="244"/>
      <c r="AD110" s="102" t="str">
        <f>IFERROR(VLOOKUP(DATASHEET!CN108,lookup,2,FALSE)*2,"")</f>
        <v/>
      </c>
      <c r="AE110" s="126" t="str">
        <f>IFERROR(LARGE((PROGRESS!BC122,PROGRESS!BH122),1)*2,"")</f>
        <v/>
      </c>
      <c r="AF110" s="253" t="str">
        <f t="shared" si="46"/>
        <v/>
      </c>
      <c r="AG110" s="127" t="str">
        <f t="shared" si="47"/>
        <v/>
      </c>
      <c r="AH110" s="254" t="str">
        <f t="shared" si="48"/>
        <v/>
      </c>
      <c r="AI110" s="255" t="str">
        <f t="shared" si="49"/>
        <v/>
      </c>
      <c r="AJ110" s="128" t="str">
        <f t="shared" si="50"/>
        <v/>
      </c>
      <c r="AK110" s="256" t="str">
        <f t="shared" si="51"/>
        <v/>
      </c>
      <c r="AL110" s="245"/>
      <c r="AM110" s="89" t="str">
        <f>IFERROR(VLOOKUP(DATASHEET!AJ108,lookup,2,FALSE),"")</f>
        <v/>
      </c>
      <c r="AN110" s="90" t="str">
        <f>IFERROR(VLOOKUP(DATASHEET!AR108,lookup,2,FALSE),"")</f>
        <v/>
      </c>
      <c r="AO110" s="106" t="str">
        <f>IFERROR(VLOOKUP(DATASHEET!DH108,lookup,2,FALSE),"")</f>
        <v/>
      </c>
      <c r="AP110" s="106" t="str">
        <f>IFERROR(VLOOKUP(DATASHEET!DT108,lookup,2,FALSE),"")</f>
        <v/>
      </c>
      <c r="AQ110" s="106" t="str">
        <f t="shared" si="52"/>
        <v/>
      </c>
      <c r="AR110" s="91" t="str">
        <f>IFERROR(IFERROR(VLOOKUP(DATASHEET!AZ108,lookup,2,FALSE),VLOOKUP($A110,PRIORVALUES!$A$3:$U$245,8,FALSE)),"")</f>
        <v/>
      </c>
      <c r="AS110" s="100" t="str">
        <f>IFERROR(VLOOKUP(DATASHEET!BX108,lookup,2,FALSE),"")</f>
        <v/>
      </c>
      <c r="AT110" s="257" t="str">
        <f>IFERROR(VLOOKUP(DATASHEET!DX108,lookup,2,FALSE),"")</f>
        <v/>
      </c>
      <c r="AU110" s="92" t="str">
        <f>IFERROR(IFERROR(VLOOKUP(DATASHEET!CB108,lookup,2,FALSE),VLOOKUP($A110,PRIORVALUES!$A$3:$U$245,10,FALSE)),"")</f>
        <v/>
      </c>
      <c r="AV110" s="92" t="str">
        <f>IFERROR(IFERROR(VLOOKUP(DATASHEET!CJ108,lookup,2,FALSE),VLOOKUP($A110,PRIORVALUES!$A$3:$U$245,12,FALSE)),"")</f>
        <v/>
      </c>
      <c r="AW110" s="93"/>
      <c r="AX110" s="96" t="str">
        <f>IFERROR(IFERROR(VLOOKUP(DATASHEET!AF108,lookup,2,FALSE),VLOOKUP($A110,PRIORVALUES!$A$3:$U$245,5,FALSE)),"")</f>
        <v/>
      </c>
      <c r="AY110" s="97" t="str">
        <f>IFERROR(IFERROR(VLOOKUP(DATASHEET!CV108,lookup,2,FALSE),VLOOKUP($A110,PRIORVALUES!$A$3:$U$245,6,FALSE)),"")</f>
        <v/>
      </c>
      <c r="AZ110" s="104" t="str">
        <f>IFERROR(SMALL((PROGRESS!BC122,PROGRESS!BH122),1),"")</f>
        <v/>
      </c>
      <c r="BA110" s="104" t="str">
        <f>IFERROR(IFERROR(VLOOKUP(DATASHEET!CR108,lookup,2,FALSE),VLOOKUP($A110,PRIORVALUES!$A$3:$U$245,13,FALSE)),"")</f>
        <v/>
      </c>
      <c r="BB110" s="104" t="str">
        <f>IFERROR(IFERROR(VLOOKUP(DATASHEET!DD108,lookup,2,FALSE),VLOOKUP($A110,PRIORVALUES!$A$3:$U$245,14,FALSE)),"")</f>
        <v/>
      </c>
      <c r="BC110" s="118" t="str">
        <f>IFERROR(VLOOKUP(DATASHEET!DP108,lookup,2,FALSE),"")</f>
        <v/>
      </c>
      <c r="BD110" s="122" t="str">
        <f>IFERROR(IFERROR(VLOOKUP(DATASHEET!AN108,lookup,2,FALSE),VLOOKUP($A110,PRIORVALUES!$A$3:$U$245,7,FALSE)),"")</f>
        <v/>
      </c>
      <c r="BE110" s="120" t="str">
        <f>IFERROR(IFERROR(VLOOKUP(DATASHEET!AV108,lookup,2,FALSE),VLOOKUP($A110,PRIORVALUES!$A$3:$U$245,16,FALSE)),"")</f>
        <v/>
      </c>
      <c r="BF110" s="586" t="str">
        <f>IFERROR(IFERROR(VLOOKUP(DATASHEET!CF108,lookup,2,FALSE),VLOOKUP($A110,PRIORVALUES!$A$3:$U$245,11,FALSE)),"")</f>
        <v/>
      </c>
      <c r="BG110" s="104" t="str">
        <f>IFERROR(VLOOKUP(DATASHEET!BD108,lookup,2,FALSE),"")</f>
        <v/>
      </c>
      <c r="BH110" s="99" t="str">
        <f>IFERROR(IFERROR(VLOOKUP(DATASHEET!BP108,lookup,2,FALSE),VLOOKUP($A110,PRIORVALUES!$A$3:$U$245,9,FALSE)),"")</f>
        <v/>
      </c>
      <c r="BI110" s="99" t="str">
        <f>IFERROR(IFERROR(VLOOKUP(DATASHEET!DL108,lookup,2,FALSE),VLOOKUP($A110,PRIORVALUES!$A$3:$U$245,15,FALSE)),"")</f>
        <v/>
      </c>
      <c r="BJ110" s="108" t="str">
        <f t="shared" si="56"/>
        <v/>
      </c>
      <c r="BK110" s="108" t="str">
        <f t="shared" si="57"/>
        <v/>
      </c>
      <c r="BL110" s="125" t="str">
        <f t="shared" si="58"/>
        <v/>
      </c>
      <c r="BM110" s="205"/>
    </row>
    <row r="111" spans="1:65" ht="27.75" customHeight="1" x14ac:dyDescent="0.25">
      <c r="A111" s="246" t="str">
        <f>DATASHEET!B109</f>
        <v>MARKS, Ethan</v>
      </c>
      <c r="B111" s="113" t="str">
        <f>DATASHEET!C109</f>
        <v>11JNE</v>
      </c>
      <c r="C111" s="113" t="str">
        <f>DATASHEET!D109</f>
        <v>M</v>
      </c>
      <c r="D111" s="113" t="str">
        <f>DATASHEET!J109</f>
        <v>N</v>
      </c>
      <c r="E111" s="113" t="str">
        <f>DATASHEET!E109</f>
        <v>N</v>
      </c>
      <c r="F111" s="113" t="str">
        <f>DATASHEET!F109</f>
        <v>White - British</v>
      </c>
      <c r="G111" s="113" t="str">
        <f>DATASHEET!H109</f>
        <v>N</v>
      </c>
      <c r="H111" s="113" t="str">
        <f>DATASHEET!I109</f>
        <v>N</v>
      </c>
      <c r="I111" s="113" t="str">
        <f>DATASHEET!M109</f>
        <v>H</v>
      </c>
      <c r="J111" s="114" t="str">
        <f>DATASHEET!L109</f>
        <v>8-9</v>
      </c>
      <c r="K111" s="419">
        <f>IFERROR(PROGRESS!O123,"")</f>
        <v>75.154411999999994</v>
      </c>
      <c r="L111" s="235">
        <f t="shared" si="30"/>
        <v>7</v>
      </c>
      <c r="M111" s="152">
        <f t="shared" si="31"/>
        <v>-6.8154411999999995</v>
      </c>
      <c r="N111" s="237"/>
      <c r="O111" s="417">
        <f t="shared" si="32"/>
        <v>15.030882399999999</v>
      </c>
      <c r="P111" s="248" t="str">
        <f t="shared" si="33"/>
        <v/>
      </c>
      <c r="Q111" s="249" t="str">
        <f t="shared" si="34"/>
        <v/>
      </c>
      <c r="R111" s="417">
        <f t="shared" si="35"/>
        <v>15.030882399999999</v>
      </c>
      <c r="S111" s="248" t="str">
        <f t="shared" si="36"/>
        <v/>
      </c>
      <c r="T111" s="250" t="str">
        <f t="shared" si="37"/>
        <v/>
      </c>
      <c r="U111" s="247">
        <f t="shared" si="38"/>
        <v>22.546323600000001</v>
      </c>
      <c r="V111" s="248">
        <f t="shared" si="39"/>
        <v>0</v>
      </c>
      <c r="W111" s="251">
        <f t="shared" si="40"/>
        <v>-7.5154412000000006</v>
      </c>
      <c r="X111" s="252">
        <f t="shared" si="41"/>
        <v>3</v>
      </c>
      <c r="Y111" s="247">
        <f t="shared" si="42"/>
        <v>22.546323600000001</v>
      </c>
      <c r="Z111" s="248">
        <f t="shared" si="43"/>
        <v>7</v>
      </c>
      <c r="AA111" s="251">
        <f t="shared" si="44"/>
        <v>-5.1821078666666667</v>
      </c>
      <c r="AB111" s="252">
        <f t="shared" si="45"/>
        <v>2</v>
      </c>
      <c r="AC111" s="244"/>
      <c r="AD111" s="102" t="str">
        <f>IFERROR(VLOOKUP(DATASHEET!CN109,lookup,2,FALSE)*2,"")</f>
        <v/>
      </c>
      <c r="AE111" s="126" t="str">
        <f>IFERROR(LARGE((PROGRESS!BC123,PROGRESS!BH123),1)*2,"")</f>
        <v/>
      </c>
      <c r="AF111" s="253" t="str">
        <f t="shared" si="46"/>
        <v/>
      </c>
      <c r="AG111" s="127" t="str">
        <f t="shared" si="47"/>
        <v/>
      </c>
      <c r="AH111" s="254" t="str">
        <f t="shared" si="48"/>
        <v/>
      </c>
      <c r="AI111" s="255">
        <f t="shared" si="49"/>
        <v>7</v>
      </c>
      <c r="AJ111" s="128" t="str">
        <f t="shared" si="50"/>
        <v/>
      </c>
      <c r="AK111" s="256" t="str">
        <f t="shared" si="51"/>
        <v/>
      </c>
      <c r="AL111" s="245"/>
      <c r="AM111" s="89" t="str">
        <f>IFERROR(VLOOKUP(DATASHEET!AJ109,lookup,2,FALSE),"")</f>
        <v/>
      </c>
      <c r="AN111" s="90" t="str">
        <f>IFERROR(VLOOKUP(DATASHEET!AR109,lookup,2,FALSE),"")</f>
        <v/>
      </c>
      <c r="AO111" s="106" t="str">
        <f>IFERROR(VLOOKUP(DATASHEET!DH109,lookup,2,FALSE),"")</f>
        <v/>
      </c>
      <c r="AP111" s="106" t="str">
        <f>IFERROR(VLOOKUP(DATASHEET!DT109,lookup,2,FALSE),"")</f>
        <v/>
      </c>
      <c r="AQ111" s="106" t="str">
        <f t="shared" si="52"/>
        <v/>
      </c>
      <c r="AR111" s="91" t="str">
        <f>IFERROR(IFERROR(VLOOKUP(DATASHEET!AZ109,lookup,2,FALSE),VLOOKUP($A111,PRIORVALUES!$A$3:$U$245,8,FALSE)),"")</f>
        <v/>
      </c>
      <c r="AS111" s="100" t="str">
        <f>IFERROR(VLOOKUP(DATASHEET!BX109,lookup,2,FALSE),"")</f>
        <v/>
      </c>
      <c r="AT111" s="257" t="str">
        <f>IFERROR(VLOOKUP(DATASHEET!DX109,lookup,2,FALSE),"")</f>
        <v/>
      </c>
      <c r="AU111" s="92" t="str">
        <f>IFERROR(IFERROR(VLOOKUP(DATASHEET!CB109,lookup,2,FALSE),VLOOKUP($A111,PRIORVALUES!$A$3:$U$245,10,FALSE)),"")</f>
        <v/>
      </c>
      <c r="AV111" s="92" t="str">
        <f>IFERROR(IFERROR(VLOOKUP(DATASHEET!CJ109,lookup,2,FALSE),VLOOKUP($A111,PRIORVALUES!$A$3:$U$245,12,FALSE)),"")</f>
        <v/>
      </c>
      <c r="AW111" s="93"/>
      <c r="AX111" s="96" t="str">
        <f>IFERROR(IFERROR(VLOOKUP(DATASHEET!AF109,lookup,2,FALSE),VLOOKUP($A111,PRIORVALUES!$A$3:$U$245,5,FALSE)),"")</f>
        <v/>
      </c>
      <c r="AY111" s="97" t="str">
        <f>IFERROR(IFERROR(VLOOKUP(DATASHEET!CV109,lookup,2,FALSE),VLOOKUP($A111,PRIORVALUES!$A$3:$U$245,6,FALSE)),"")</f>
        <v/>
      </c>
      <c r="AZ111" s="104" t="str">
        <f>IFERROR(SMALL((PROGRESS!BC123,PROGRESS!BH123),1),"")</f>
        <v/>
      </c>
      <c r="BA111" s="104" t="str">
        <f>IFERROR(IFERROR(VLOOKUP(DATASHEET!CR109,lookup,2,FALSE),VLOOKUP($A111,PRIORVALUES!$A$3:$U$245,13,FALSE)),"")</f>
        <v/>
      </c>
      <c r="BB111" s="104" t="str">
        <f>IFERROR(IFERROR(VLOOKUP(DATASHEET!DD109,lookup,2,FALSE),VLOOKUP($A111,PRIORVALUES!$A$3:$U$245,14,FALSE)),"")</f>
        <v/>
      </c>
      <c r="BC111" s="118" t="str">
        <f>IFERROR(VLOOKUP(DATASHEET!DP109,lookup,2,FALSE),"")</f>
        <v/>
      </c>
      <c r="BD111" s="122">
        <f>IFERROR(IFERROR(VLOOKUP(DATASHEET!AN109,lookup,2,FALSE),VLOOKUP($A111,PRIORVALUES!$A$3:$U$245,7,FALSE)),"")</f>
        <v>7</v>
      </c>
      <c r="BE111" s="120" t="str">
        <f>IFERROR(IFERROR(VLOOKUP(DATASHEET!AV109,lookup,2,FALSE),VLOOKUP($A111,PRIORVALUES!$A$3:$U$245,16,FALSE)),"")</f>
        <v/>
      </c>
      <c r="BF111" s="586" t="str">
        <f>IFERROR(IFERROR(VLOOKUP(DATASHEET!CF109,lookup,2,FALSE),VLOOKUP($A111,PRIORVALUES!$A$3:$U$245,11,FALSE)),"")</f>
        <v/>
      </c>
      <c r="BG111" s="104" t="str">
        <f>IFERROR(VLOOKUP(DATASHEET!BD109,lookup,2,FALSE),"")</f>
        <v/>
      </c>
      <c r="BH111" s="99" t="str">
        <f>IFERROR(IFERROR(VLOOKUP(DATASHEET!BP109,lookup,2,FALSE),VLOOKUP($A111,PRIORVALUES!$A$3:$U$245,9,FALSE)),"")</f>
        <v/>
      </c>
      <c r="BI111" s="99" t="str">
        <f>IFERROR(IFERROR(VLOOKUP(DATASHEET!DL109,lookup,2,FALSE),VLOOKUP($A111,PRIORVALUES!$A$3:$U$245,15,FALSE)),"")</f>
        <v/>
      </c>
      <c r="BJ111" s="108" t="str">
        <f t="shared" si="56"/>
        <v/>
      </c>
      <c r="BK111" s="108" t="str">
        <f t="shared" si="57"/>
        <v/>
      </c>
      <c r="BL111" s="125" t="str">
        <f t="shared" si="58"/>
        <v/>
      </c>
      <c r="BM111" s="205"/>
    </row>
    <row r="112" spans="1:65" ht="27.75" customHeight="1" x14ac:dyDescent="0.25">
      <c r="A112" s="246" t="str">
        <f>DATASHEET!B110</f>
        <v>MARTIN, Tyler</v>
      </c>
      <c r="B112" s="113" t="str">
        <f>DATASHEET!C110</f>
        <v>11SDA</v>
      </c>
      <c r="C112" s="113" t="str">
        <f>DATASHEET!D110</f>
        <v>M</v>
      </c>
      <c r="D112" s="113" t="str">
        <f>DATASHEET!J110</f>
        <v>N</v>
      </c>
      <c r="E112" s="113" t="str">
        <f>DATASHEET!E110</f>
        <v>N</v>
      </c>
      <c r="F112" s="113" t="str">
        <f>DATASHEET!F110</f>
        <v>White - British</v>
      </c>
      <c r="G112" s="113" t="str">
        <f>DATASHEET!H110</f>
        <v>N</v>
      </c>
      <c r="H112" s="113" t="str">
        <f>DATASHEET!I110</f>
        <v>N</v>
      </c>
      <c r="I112" s="113" t="str">
        <f>DATASHEET!M110</f>
        <v>H</v>
      </c>
      <c r="J112" s="114" t="str">
        <f>DATASHEET!L110</f>
        <v>6-7</v>
      </c>
      <c r="K112" s="419">
        <f>IFERROR(PROGRESS!O124,"")</f>
        <v>61.896647999999999</v>
      </c>
      <c r="L112" s="235">
        <f t="shared" si="30"/>
        <v>7</v>
      </c>
      <c r="M112" s="152">
        <f t="shared" si="31"/>
        <v>-5.4896647999999999</v>
      </c>
      <c r="N112" s="237"/>
      <c r="O112" s="417">
        <f t="shared" si="32"/>
        <v>12.3793296</v>
      </c>
      <c r="P112" s="248" t="str">
        <f t="shared" si="33"/>
        <v/>
      </c>
      <c r="Q112" s="249" t="str">
        <f t="shared" si="34"/>
        <v/>
      </c>
      <c r="R112" s="417">
        <f t="shared" si="35"/>
        <v>12.3793296</v>
      </c>
      <c r="S112" s="248" t="str">
        <f t="shared" si="36"/>
        <v/>
      </c>
      <c r="T112" s="250" t="str">
        <f t="shared" si="37"/>
        <v/>
      </c>
      <c r="U112" s="247">
        <f t="shared" si="38"/>
        <v>18.568994400000001</v>
      </c>
      <c r="V112" s="248">
        <f t="shared" si="39"/>
        <v>0</v>
      </c>
      <c r="W112" s="251">
        <f t="shared" si="40"/>
        <v>-6.1896648000000001</v>
      </c>
      <c r="X112" s="252">
        <f t="shared" si="41"/>
        <v>3</v>
      </c>
      <c r="Y112" s="247">
        <f t="shared" si="42"/>
        <v>18.568994400000001</v>
      </c>
      <c r="Z112" s="248">
        <f t="shared" si="43"/>
        <v>7</v>
      </c>
      <c r="AA112" s="251">
        <f t="shared" si="44"/>
        <v>-3.856331466666667</v>
      </c>
      <c r="AB112" s="252">
        <f t="shared" si="45"/>
        <v>2</v>
      </c>
      <c r="AC112" s="244"/>
      <c r="AD112" s="102" t="str">
        <f>IFERROR(VLOOKUP(DATASHEET!CN110,lookup,2,FALSE)*2,"")</f>
        <v/>
      </c>
      <c r="AE112" s="126" t="str">
        <f>IFERROR(LARGE((PROGRESS!BC124,PROGRESS!BH124),1)*2,"")</f>
        <v/>
      </c>
      <c r="AF112" s="253" t="str">
        <f t="shared" si="46"/>
        <v/>
      </c>
      <c r="AG112" s="127" t="str">
        <f t="shared" si="47"/>
        <v/>
      </c>
      <c r="AH112" s="254" t="str">
        <f t="shared" si="48"/>
        <v/>
      </c>
      <c r="AI112" s="255">
        <f t="shared" si="49"/>
        <v>7</v>
      </c>
      <c r="AJ112" s="128" t="str">
        <f t="shared" si="50"/>
        <v/>
      </c>
      <c r="AK112" s="256" t="str">
        <f t="shared" si="51"/>
        <v/>
      </c>
      <c r="AL112" s="245"/>
      <c r="AM112" s="89" t="str">
        <f>IFERROR(VLOOKUP(DATASHEET!AJ110,lookup,2,FALSE),"")</f>
        <v/>
      </c>
      <c r="AN112" s="90" t="str">
        <f>IFERROR(VLOOKUP(DATASHEET!AR110,lookup,2,FALSE),"")</f>
        <v/>
      </c>
      <c r="AO112" s="106" t="str">
        <f>IFERROR(VLOOKUP(DATASHEET!DH110,lookup,2,FALSE),"")</f>
        <v/>
      </c>
      <c r="AP112" s="106" t="str">
        <f>IFERROR(VLOOKUP(DATASHEET!DT110,lookup,2,FALSE),"")</f>
        <v/>
      </c>
      <c r="AQ112" s="106" t="str">
        <f t="shared" si="52"/>
        <v/>
      </c>
      <c r="AR112" s="91" t="str">
        <f>IFERROR(IFERROR(VLOOKUP(DATASHEET!AZ110,lookup,2,FALSE),VLOOKUP($A112,PRIORVALUES!$A$3:$U$245,8,FALSE)),"")</f>
        <v/>
      </c>
      <c r="AS112" s="100" t="str">
        <f>IFERROR(VLOOKUP(DATASHEET!BX110,lookup,2,FALSE),"")</f>
        <v/>
      </c>
      <c r="AT112" s="257" t="str">
        <f>IFERROR(VLOOKUP(DATASHEET!DX110,lookup,2,FALSE),"")</f>
        <v/>
      </c>
      <c r="AU112" s="92" t="str">
        <f>IFERROR(IFERROR(VLOOKUP(DATASHEET!CB110,lookup,2,FALSE),VLOOKUP($A112,PRIORVALUES!$A$3:$U$245,10,FALSE)),"")</f>
        <v/>
      </c>
      <c r="AV112" s="92" t="str">
        <f>IFERROR(IFERROR(VLOOKUP(DATASHEET!CJ110,lookup,2,FALSE),VLOOKUP($A112,PRIORVALUES!$A$3:$U$245,12,FALSE)),"")</f>
        <v/>
      </c>
      <c r="AW112" s="93"/>
      <c r="AX112" s="96" t="str">
        <f>IFERROR(IFERROR(VLOOKUP(DATASHEET!AF110,lookup,2,FALSE),VLOOKUP($A112,PRIORVALUES!$A$3:$U$245,5,FALSE)),"")</f>
        <v/>
      </c>
      <c r="AY112" s="97" t="str">
        <f>IFERROR(IFERROR(VLOOKUP(DATASHEET!CV110,lookup,2,FALSE),VLOOKUP($A112,PRIORVALUES!$A$3:$U$245,6,FALSE)),"")</f>
        <v/>
      </c>
      <c r="AZ112" s="104" t="str">
        <f>IFERROR(SMALL((PROGRESS!BC124,PROGRESS!BH124),1),"")</f>
        <v/>
      </c>
      <c r="BA112" s="104" t="str">
        <f>IFERROR(IFERROR(VLOOKUP(DATASHEET!CR110,lookup,2,FALSE),VLOOKUP($A112,PRIORVALUES!$A$3:$U$245,13,FALSE)),"")</f>
        <v/>
      </c>
      <c r="BB112" s="104">
        <f>IFERROR(IFERROR(VLOOKUP(DATASHEET!DD110,lookup,2,FALSE),VLOOKUP($A112,PRIORVALUES!$A$3:$U$245,14,FALSE)),"")</f>
        <v>7</v>
      </c>
      <c r="BC112" s="118" t="str">
        <f>IFERROR(VLOOKUP(DATASHEET!DP110,lookup,2,FALSE),"")</f>
        <v/>
      </c>
      <c r="BD112" s="122" t="str">
        <f>IFERROR(IFERROR(VLOOKUP(DATASHEET!AN110,lookup,2,FALSE),VLOOKUP($A112,PRIORVALUES!$A$3:$U$245,7,FALSE)),"")</f>
        <v/>
      </c>
      <c r="BE112" s="120" t="str">
        <f>IFERROR(IFERROR(VLOOKUP(DATASHEET!AV110,lookup,2,FALSE),VLOOKUP($A112,PRIORVALUES!$A$3:$U$245,16,FALSE)),"")</f>
        <v/>
      </c>
      <c r="BF112" s="586" t="str">
        <f>IFERROR(IFERROR(VLOOKUP(DATASHEET!CF110,lookup,2,FALSE),VLOOKUP($A112,PRIORVALUES!$A$3:$U$245,11,FALSE)),"")</f>
        <v/>
      </c>
      <c r="BG112" s="104" t="str">
        <f>IFERROR(VLOOKUP(DATASHEET!BD110,lookup,2,FALSE),"")</f>
        <v/>
      </c>
      <c r="BH112" s="99" t="str">
        <f>IFERROR(IFERROR(VLOOKUP(DATASHEET!BP110,lookup,2,FALSE),VLOOKUP($A112,PRIORVALUES!$A$3:$U$245,9,FALSE)),"")</f>
        <v/>
      </c>
      <c r="BI112" s="99" t="str">
        <f>IFERROR(IFERROR(VLOOKUP(DATASHEET!DL110,lookup,2,FALSE),VLOOKUP($A112,PRIORVALUES!$A$3:$U$245,15,FALSE)),"")</f>
        <v/>
      </c>
      <c r="BJ112" s="108" t="str">
        <f t="shared" si="56"/>
        <v/>
      </c>
      <c r="BK112" s="108" t="str">
        <f t="shared" si="57"/>
        <v/>
      </c>
      <c r="BL112" s="125" t="str">
        <f t="shared" si="58"/>
        <v/>
      </c>
      <c r="BM112" s="205"/>
    </row>
    <row r="113" spans="1:65" ht="27.75" customHeight="1" x14ac:dyDescent="0.25">
      <c r="A113" s="246" t="str">
        <f>DATASHEET!B111</f>
        <v>MAURICIO, James</v>
      </c>
      <c r="B113" s="113" t="str">
        <f>DATASHEET!C111</f>
        <v>11SDA</v>
      </c>
      <c r="C113" s="113" t="str">
        <f>DATASHEET!D111</f>
        <v>M</v>
      </c>
      <c r="D113" s="113" t="str">
        <f>DATASHEET!J111</f>
        <v>N</v>
      </c>
      <c r="E113" s="113" t="str">
        <f>DATASHEET!E111</f>
        <v>N</v>
      </c>
      <c r="F113" s="113" t="str">
        <f>DATASHEET!F111</f>
        <v>Any Other Asian Background</v>
      </c>
      <c r="G113" s="113" t="str">
        <f>DATASHEET!H111</f>
        <v>N</v>
      </c>
      <c r="H113" s="113" t="str">
        <f>DATASHEET!I111</f>
        <v>N</v>
      </c>
      <c r="I113" s="113" t="str">
        <f>DATASHEET!M111</f>
        <v>M</v>
      </c>
      <c r="J113" s="114" t="str">
        <f>DATASHEET!L111</f>
        <v>6-7</v>
      </c>
      <c r="K113" s="419">
        <f>IFERROR(PROGRESS!O125,"")</f>
        <v>56.563876999999998</v>
      </c>
      <c r="L113" s="235">
        <f t="shared" si="30"/>
        <v>6</v>
      </c>
      <c r="M113" s="152">
        <f t="shared" si="31"/>
        <v>-5.0563877000000002</v>
      </c>
      <c r="N113" s="237"/>
      <c r="O113" s="417">
        <f t="shared" si="32"/>
        <v>11.3127754</v>
      </c>
      <c r="P113" s="248" t="str">
        <f t="shared" si="33"/>
        <v/>
      </c>
      <c r="Q113" s="249" t="str">
        <f t="shared" si="34"/>
        <v/>
      </c>
      <c r="R113" s="417">
        <f t="shared" si="35"/>
        <v>11.3127754</v>
      </c>
      <c r="S113" s="248" t="str">
        <f t="shared" si="36"/>
        <v/>
      </c>
      <c r="T113" s="250" t="str">
        <f t="shared" si="37"/>
        <v/>
      </c>
      <c r="U113" s="247">
        <f t="shared" si="38"/>
        <v>16.969163099999999</v>
      </c>
      <c r="V113" s="248">
        <f t="shared" si="39"/>
        <v>0</v>
      </c>
      <c r="W113" s="251">
        <f t="shared" si="40"/>
        <v>-5.6563876999999998</v>
      </c>
      <c r="X113" s="252">
        <f t="shared" si="41"/>
        <v>3</v>
      </c>
      <c r="Y113" s="247">
        <f t="shared" si="42"/>
        <v>16.969163099999999</v>
      </c>
      <c r="Z113" s="248">
        <f t="shared" si="43"/>
        <v>6</v>
      </c>
      <c r="AA113" s="251">
        <f t="shared" si="44"/>
        <v>-3.6563876999999998</v>
      </c>
      <c r="AB113" s="252">
        <f t="shared" si="45"/>
        <v>2</v>
      </c>
      <c r="AC113" s="244"/>
      <c r="AD113" s="102" t="str">
        <f>IFERROR(VLOOKUP(DATASHEET!CN111,lookup,2,FALSE)*2,"")</f>
        <v/>
      </c>
      <c r="AE113" s="126" t="str">
        <f>IFERROR(LARGE((PROGRESS!BC125,PROGRESS!BH125),1)*2,"")</f>
        <v/>
      </c>
      <c r="AF113" s="253" t="str">
        <f t="shared" si="46"/>
        <v/>
      </c>
      <c r="AG113" s="127" t="str">
        <f t="shared" si="47"/>
        <v/>
      </c>
      <c r="AH113" s="254" t="str">
        <f t="shared" si="48"/>
        <v/>
      </c>
      <c r="AI113" s="255">
        <f t="shared" si="49"/>
        <v>6</v>
      </c>
      <c r="AJ113" s="128" t="str">
        <f t="shared" si="50"/>
        <v/>
      </c>
      <c r="AK113" s="256" t="str">
        <f t="shared" si="51"/>
        <v/>
      </c>
      <c r="AL113" s="245"/>
      <c r="AM113" s="89" t="str">
        <f>IFERROR(VLOOKUP(DATASHEET!AJ111,lookup,2,FALSE),"")</f>
        <v/>
      </c>
      <c r="AN113" s="90" t="str">
        <f>IFERROR(VLOOKUP(DATASHEET!AR111,lookup,2,FALSE),"")</f>
        <v/>
      </c>
      <c r="AO113" s="106" t="str">
        <f>IFERROR(VLOOKUP(DATASHEET!DH111,lookup,2,FALSE),"")</f>
        <v/>
      </c>
      <c r="AP113" s="106" t="str">
        <f>IFERROR(VLOOKUP(DATASHEET!DT111,lookup,2,FALSE),"")</f>
        <v/>
      </c>
      <c r="AQ113" s="106" t="str">
        <f t="shared" si="52"/>
        <v/>
      </c>
      <c r="AR113" s="91" t="str">
        <f>IFERROR(IFERROR(VLOOKUP(DATASHEET!AZ111,lookup,2,FALSE),VLOOKUP($A113,PRIORVALUES!$A$3:$U$245,8,FALSE)),"")</f>
        <v/>
      </c>
      <c r="AS113" s="100" t="str">
        <f>IFERROR(VLOOKUP(DATASHEET!BX111,lookup,2,FALSE),"")</f>
        <v/>
      </c>
      <c r="AT113" s="257" t="str">
        <f>IFERROR(VLOOKUP(DATASHEET!DX111,lookup,2,FALSE),"")</f>
        <v/>
      </c>
      <c r="AU113" s="92" t="str">
        <f>IFERROR(IFERROR(VLOOKUP(DATASHEET!CB111,lookup,2,FALSE),VLOOKUP($A113,PRIORVALUES!$A$3:$U$245,10,FALSE)),"")</f>
        <v/>
      </c>
      <c r="AV113" s="92" t="str">
        <f>IFERROR(IFERROR(VLOOKUP(DATASHEET!CJ111,lookup,2,FALSE),VLOOKUP($A113,PRIORVALUES!$A$3:$U$245,12,FALSE)),"")</f>
        <v/>
      </c>
      <c r="AW113" s="93"/>
      <c r="AX113" s="96" t="str">
        <f>IFERROR(IFERROR(VLOOKUP(DATASHEET!AF111,lookup,2,FALSE),VLOOKUP($A113,PRIORVALUES!$A$3:$U$245,5,FALSE)),"")</f>
        <v/>
      </c>
      <c r="AY113" s="97" t="str">
        <f>IFERROR(IFERROR(VLOOKUP(DATASHEET!CV111,lookup,2,FALSE),VLOOKUP($A113,PRIORVALUES!$A$3:$U$245,6,FALSE)),"")</f>
        <v/>
      </c>
      <c r="AZ113" s="104" t="str">
        <f>IFERROR(SMALL((PROGRESS!BC125,PROGRESS!BH125),1),"")</f>
        <v/>
      </c>
      <c r="BA113" s="104" t="str">
        <f>IFERROR(IFERROR(VLOOKUP(DATASHEET!CR111,lookup,2,FALSE),VLOOKUP($A113,PRIORVALUES!$A$3:$U$245,13,FALSE)),"")</f>
        <v/>
      </c>
      <c r="BB113" s="104" t="str">
        <f>IFERROR(IFERROR(VLOOKUP(DATASHEET!DD111,lookup,2,FALSE),VLOOKUP($A113,PRIORVALUES!$A$3:$U$245,14,FALSE)),"")</f>
        <v/>
      </c>
      <c r="BC113" s="118" t="str">
        <f>IFERROR(VLOOKUP(DATASHEET!DP111,lookup,2,FALSE),"")</f>
        <v/>
      </c>
      <c r="BD113" s="122">
        <f>IFERROR(IFERROR(VLOOKUP(DATASHEET!AN111,lookup,2,FALSE),VLOOKUP($A113,PRIORVALUES!$A$3:$U$245,7,FALSE)),"")</f>
        <v>6</v>
      </c>
      <c r="BE113" s="120" t="str">
        <f>IFERROR(IFERROR(VLOOKUP(DATASHEET!AV111,lookup,2,FALSE),VLOOKUP($A113,PRIORVALUES!$A$3:$U$245,16,FALSE)),"")</f>
        <v/>
      </c>
      <c r="BF113" s="586" t="str">
        <f>IFERROR(IFERROR(VLOOKUP(DATASHEET!CF111,lookup,2,FALSE),VLOOKUP($A113,PRIORVALUES!$A$3:$U$245,11,FALSE)),"")</f>
        <v/>
      </c>
      <c r="BG113" s="104" t="str">
        <f>IFERROR(VLOOKUP(DATASHEET!BD111,lookup,2,FALSE),"")</f>
        <v/>
      </c>
      <c r="BH113" s="99" t="str">
        <f>IFERROR(IFERROR(VLOOKUP(DATASHEET!BP111,lookup,2,FALSE),VLOOKUP($A113,PRIORVALUES!$A$3:$U$245,9,FALSE)),"")</f>
        <v/>
      </c>
      <c r="BI113" s="99" t="str">
        <f>IFERROR(IFERROR(VLOOKUP(DATASHEET!DL111,lookup,2,FALSE),VLOOKUP($A113,PRIORVALUES!$A$3:$U$245,15,FALSE)),"")</f>
        <v/>
      </c>
      <c r="BJ113" s="108" t="str">
        <f t="shared" si="56"/>
        <v/>
      </c>
      <c r="BK113" s="108" t="str">
        <f t="shared" si="57"/>
        <v/>
      </c>
      <c r="BL113" s="125" t="str">
        <f t="shared" si="58"/>
        <v/>
      </c>
      <c r="BM113" s="205"/>
    </row>
    <row r="114" spans="1:65" ht="27.75" customHeight="1" x14ac:dyDescent="0.25">
      <c r="A114" s="246" t="str">
        <f>DATASHEET!B112</f>
        <v>MCCANN, James</v>
      </c>
      <c r="B114" s="113" t="str">
        <f>DATASHEET!C112</f>
        <v>11SPI</v>
      </c>
      <c r="C114" s="113" t="str">
        <f>DATASHEET!D112</f>
        <v>M</v>
      </c>
      <c r="D114" s="113" t="str">
        <f>DATASHEET!J112</f>
        <v>N</v>
      </c>
      <c r="E114" s="113" t="str">
        <f>DATASHEET!E112</f>
        <v>N</v>
      </c>
      <c r="F114" s="113" t="str">
        <f>DATASHEET!F112</f>
        <v>White - British</v>
      </c>
      <c r="G114" s="113" t="str">
        <f>DATASHEET!H112</f>
        <v>N</v>
      </c>
      <c r="H114" s="113" t="str">
        <f>DATASHEET!I112</f>
        <v>N</v>
      </c>
      <c r="I114" s="113" t="str">
        <f>DATASHEET!M112</f>
        <v>M</v>
      </c>
      <c r="J114" s="114" t="str">
        <f>DATASHEET!L112</f>
        <v>6-7</v>
      </c>
      <c r="K114" s="419">
        <f>IFERROR(PROGRESS!O126,"")</f>
        <v>56.563876999999998</v>
      </c>
      <c r="L114" s="235">
        <f t="shared" si="30"/>
        <v>4</v>
      </c>
      <c r="M114" s="152">
        <f t="shared" si="31"/>
        <v>-5.2563876999999994</v>
      </c>
      <c r="N114" s="237"/>
      <c r="O114" s="417">
        <f t="shared" si="32"/>
        <v>11.3127754</v>
      </c>
      <c r="P114" s="248" t="str">
        <f t="shared" si="33"/>
        <v/>
      </c>
      <c r="Q114" s="249" t="str">
        <f t="shared" si="34"/>
        <v/>
      </c>
      <c r="R114" s="417">
        <f t="shared" si="35"/>
        <v>11.3127754</v>
      </c>
      <c r="S114" s="248" t="str">
        <f t="shared" si="36"/>
        <v/>
      </c>
      <c r="T114" s="250" t="str">
        <f t="shared" si="37"/>
        <v/>
      </c>
      <c r="U114" s="247">
        <f t="shared" si="38"/>
        <v>16.969163099999999</v>
      </c>
      <c r="V114" s="248">
        <f t="shared" si="39"/>
        <v>0</v>
      </c>
      <c r="W114" s="251">
        <f t="shared" si="40"/>
        <v>-5.6563876999999998</v>
      </c>
      <c r="X114" s="252">
        <f t="shared" si="41"/>
        <v>3</v>
      </c>
      <c r="Y114" s="247">
        <f t="shared" si="42"/>
        <v>16.969163099999999</v>
      </c>
      <c r="Z114" s="248">
        <f t="shared" si="43"/>
        <v>4</v>
      </c>
      <c r="AA114" s="251">
        <f t="shared" si="44"/>
        <v>-4.3230543666666668</v>
      </c>
      <c r="AB114" s="252">
        <f t="shared" si="45"/>
        <v>2</v>
      </c>
      <c r="AC114" s="244"/>
      <c r="AD114" s="102" t="str">
        <f>IFERROR(VLOOKUP(DATASHEET!CN112,lookup,2,FALSE)*2,"")</f>
        <v/>
      </c>
      <c r="AE114" s="126" t="str">
        <f>IFERROR(LARGE((PROGRESS!BC126,PROGRESS!BH126),1)*2,"")</f>
        <v/>
      </c>
      <c r="AF114" s="253" t="str">
        <f t="shared" si="46"/>
        <v/>
      </c>
      <c r="AG114" s="127" t="str">
        <f t="shared" si="47"/>
        <v/>
      </c>
      <c r="AH114" s="254" t="str">
        <f t="shared" si="48"/>
        <v/>
      </c>
      <c r="AI114" s="255">
        <f t="shared" si="49"/>
        <v>4</v>
      </c>
      <c r="AJ114" s="128" t="str">
        <f t="shared" si="50"/>
        <v/>
      </c>
      <c r="AK114" s="256" t="str">
        <f t="shared" si="51"/>
        <v/>
      </c>
      <c r="AL114" s="245"/>
      <c r="AM114" s="89" t="str">
        <f>IFERROR(VLOOKUP(DATASHEET!AJ112,lookup,2,FALSE),"")</f>
        <v/>
      </c>
      <c r="AN114" s="90" t="str">
        <f>IFERROR(VLOOKUP(DATASHEET!AR112,lookup,2,FALSE),"")</f>
        <v/>
      </c>
      <c r="AO114" s="106" t="str">
        <f>IFERROR(VLOOKUP(DATASHEET!DH112,lookup,2,FALSE),"")</f>
        <v/>
      </c>
      <c r="AP114" s="106" t="str">
        <f>IFERROR(VLOOKUP(DATASHEET!DT112,lookup,2,FALSE),"")</f>
        <v/>
      </c>
      <c r="AQ114" s="106" t="str">
        <f t="shared" si="52"/>
        <v/>
      </c>
      <c r="AR114" s="91" t="str">
        <f>IFERROR(IFERROR(VLOOKUP(DATASHEET!AZ112,lookup,2,FALSE),VLOOKUP($A114,PRIORVALUES!$A$3:$U$245,8,FALSE)),"")</f>
        <v/>
      </c>
      <c r="AS114" s="100" t="str">
        <f>IFERROR(VLOOKUP(DATASHEET!BX112,lookup,2,FALSE),"")</f>
        <v/>
      </c>
      <c r="AT114" s="257" t="str">
        <f>IFERROR(VLOOKUP(DATASHEET!DX112,lookup,2,FALSE),"")</f>
        <v/>
      </c>
      <c r="AU114" s="92" t="str">
        <f>IFERROR(IFERROR(VLOOKUP(DATASHEET!CB112,lookup,2,FALSE),VLOOKUP($A114,PRIORVALUES!$A$3:$U$245,10,FALSE)),"")</f>
        <v/>
      </c>
      <c r="AV114" s="92" t="str">
        <f>IFERROR(IFERROR(VLOOKUP(DATASHEET!CJ112,lookup,2,FALSE),VLOOKUP($A114,PRIORVALUES!$A$3:$U$245,12,FALSE)),"")</f>
        <v/>
      </c>
      <c r="AW114" s="93"/>
      <c r="AX114" s="96" t="str">
        <f>IFERROR(IFERROR(VLOOKUP(DATASHEET!AF112,lookup,2,FALSE),VLOOKUP($A114,PRIORVALUES!$A$3:$U$245,5,FALSE)),"")</f>
        <v/>
      </c>
      <c r="AY114" s="97" t="str">
        <f>IFERROR(IFERROR(VLOOKUP(DATASHEET!CV112,lookup,2,FALSE),VLOOKUP($A114,PRIORVALUES!$A$3:$U$245,6,FALSE)),"")</f>
        <v/>
      </c>
      <c r="AZ114" s="104" t="str">
        <f>IFERROR(SMALL((PROGRESS!BC126,PROGRESS!BH126),1),"")</f>
        <v/>
      </c>
      <c r="BA114" s="104" t="str">
        <f>IFERROR(IFERROR(VLOOKUP(DATASHEET!CR112,lookup,2,FALSE),VLOOKUP($A114,PRIORVALUES!$A$3:$U$245,13,FALSE)),"")</f>
        <v/>
      </c>
      <c r="BB114" s="104" t="str">
        <f>IFERROR(IFERROR(VLOOKUP(DATASHEET!DD112,lookup,2,FALSE),VLOOKUP($A114,PRIORVALUES!$A$3:$U$245,14,FALSE)),"")</f>
        <v/>
      </c>
      <c r="BC114" s="118" t="str">
        <f>IFERROR(VLOOKUP(DATASHEET!DP112,lookup,2,FALSE),"")</f>
        <v/>
      </c>
      <c r="BD114" s="122">
        <f>IFERROR(IFERROR(VLOOKUP(DATASHEET!AN112,lookup,2,FALSE),VLOOKUP($A114,PRIORVALUES!$A$3:$U$245,7,FALSE)),"")</f>
        <v>4</v>
      </c>
      <c r="BE114" s="120" t="str">
        <f>IFERROR(IFERROR(VLOOKUP(DATASHEET!AV112,lookup,2,FALSE),VLOOKUP($A114,PRIORVALUES!$A$3:$U$245,16,FALSE)),"")</f>
        <v/>
      </c>
      <c r="BF114" s="586" t="str">
        <f>IFERROR(IFERROR(VLOOKUP(DATASHEET!CF112,lookup,2,FALSE),VLOOKUP($A114,PRIORVALUES!$A$3:$U$245,11,FALSE)),"")</f>
        <v/>
      </c>
      <c r="BG114" s="104" t="str">
        <f>IFERROR(VLOOKUP(DATASHEET!BD112,lookup,2,FALSE),"")</f>
        <v/>
      </c>
      <c r="BH114" s="99" t="str">
        <f>IFERROR(IFERROR(VLOOKUP(DATASHEET!BP112,lookup,2,FALSE),VLOOKUP($A114,PRIORVALUES!$A$3:$U$245,9,FALSE)),"")</f>
        <v/>
      </c>
      <c r="BI114" s="99" t="str">
        <f>IFERROR(IFERROR(VLOOKUP(DATASHEET!DL112,lookup,2,FALSE),VLOOKUP($A114,PRIORVALUES!$A$3:$U$245,15,FALSE)),"")</f>
        <v/>
      </c>
      <c r="BJ114" s="108" t="str">
        <f t="shared" si="56"/>
        <v/>
      </c>
      <c r="BK114" s="108" t="str">
        <f t="shared" si="57"/>
        <v/>
      </c>
      <c r="BL114" s="125" t="str">
        <f t="shared" si="58"/>
        <v/>
      </c>
      <c r="BM114" s="205"/>
    </row>
    <row r="115" spans="1:65" ht="27.75" customHeight="1" x14ac:dyDescent="0.25">
      <c r="A115" s="246" t="str">
        <f>DATASHEET!B113</f>
        <v>MCKINNEY, Esther</v>
      </c>
      <c r="B115" s="113" t="str">
        <f>DATASHEET!C113</f>
        <v>11ZI</v>
      </c>
      <c r="C115" s="113" t="str">
        <f>DATASHEET!D113</f>
        <v>F</v>
      </c>
      <c r="D115" s="113" t="str">
        <f>DATASHEET!J113</f>
        <v>N</v>
      </c>
      <c r="E115" s="113" t="str">
        <f>DATASHEET!E113</f>
        <v>N</v>
      </c>
      <c r="F115" s="113" t="str">
        <f>DATASHEET!F113</f>
        <v>White - British</v>
      </c>
      <c r="G115" s="113" t="str">
        <f>DATASHEET!H113</f>
        <v>N</v>
      </c>
      <c r="H115" s="113" t="str">
        <f>DATASHEET!I113</f>
        <v>N</v>
      </c>
      <c r="I115" s="113" t="str">
        <f>DATASHEET!M113</f>
        <v>H</v>
      </c>
      <c r="J115" s="114" t="str">
        <f>DATASHEET!L113</f>
        <v>8-9</v>
      </c>
      <c r="K115" s="419">
        <f>IFERROR(PROGRESS!O127,"")</f>
        <v>75.154411999999994</v>
      </c>
      <c r="L115" s="235">
        <f t="shared" si="30"/>
        <v>9</v>
      </c>
      <c r="M115" s="152">
        <f t="shared" si="31"/>
        <v>-6.6154411999999994</v>
      </c>
      <c r="N115" s="237"/>
      <c r="O115" s="417">
        <f t="shared" si="32"/>
        <v>15.030882399999999</v>
      </c>
      <c r="P115" s="248" t="str">
        <f t="shared" si="33"/>
        <v/>
      </c>
      <c r="Q115" s="249" t="str">
        <f t="shared" si="34"/>
        <v/>
      </c>
      <c r="R115" s="417">
        <f t="shared" si="35"/>
        <v>15.030882399999999</v>
      </c>
      <c r="S115" s="248" t="str">
        <f t="shared" si="36"/>
        <v/>
      </c>
      <c r="T115" s="250" t="str">
        <f t="shared" si="37"/>
        <v/>
      </c>
      <c r="U115" s="247">
        <f t="shared" si="38"/>
        <v>22.546323600000001</v>
      </c>
      <c r="V115" s="248">
        <f t="shared" si="39"/>
        <v>0</v>
      </c>
      <c r="W115" s="251">
        <f t="shared" si="40"/>
        <v>-7.5154412000000006</v>
      </c>
      <c r="X115" s="252">
        <f t="shared" si="41"/>
        <v>3</v>
      </c>
      <c r="Y115" s="247">
        <f t="shared" si="42"/>
        <v>22.546323600000001</v>
      </c>
      <c r="Z115" s="248">
        <f t="shared" si="43"/>
        <v>9</v>
      </c>
      <c r="AA115" s="251">
        <f t="shared" si="44"/>
        <v>-4.5154412000000006</v>
      </c>
      <c r="AB115" s="252">
        <f t="shared" si="45"/>
        <v>2</v>
      </c>
      <c r="AC115" s="244"/>
      <c r="AD115" s="102" t="str">
        <f>IFERROR(VLOOKUP(DATASHEET!CN113,lookup,2,FALSE)*2,"")</f>
        <v/>
      </c>
      <c r="AE115" s="126" t="str">
        <f>IFERROR(LARGE((PROGRESS!BC127,PROGRESS!BH127),1)*2,"")</f>
        <v/>
      </c>
      <c r="AF115" s="253" t="str">
        <f t="shared" si="46"/>
        <v/>
      </c>
      <c r="AG115" s="127" t="str">
        <f t="shared" si="47"/>
        <v/>
      </c>
      <c r="AH115" s="254" t="str">
        <f t="shared" si="48"/>
        <v/>
      </c>
      <c r="AI115" s="255">
        <f t="shared" si="49"/>
        <v>9</v>
      </c>
      <c r="AJ115" s="128" t="str">
        <f t="shared" si="50"/>
        <v/>
      </c>
      <c r="AK115" s="256" t="str">
        <f t="shared" si="51"/>
        <v/>
      </c>
      <c r="AL115" s="245"/>
      <c r="AM115" s="89" t="str">
        <f>IFERROR(VLOOKUP(DATASHEET!AJ113,lookup,2,FALSE),"")</f>
        <v/>
      </c>
      <c r="AN115" s="90" t="str">
        <f>IFERROR(VLOOKUP(DATASHEET!AR113,lookup,2,FALSE),"")</f>
        <v/>
      </c>
      <c r="AO115" s="106" t="str">
        <f>IFERROR(VLOOKUP(DATASHEET!DH113,lookup,2,FALSE),"")</f>
        <v/>
      </c>
      <c r="AP115" s="106" t="str">
        <f>IFERROR(VLOOKUP(DATASHEET!DT113,lookup,2,FALSE),"")</f>
        <v/>
      </c>
      <c r="AQ115" s="106" t="str">
        <f t="shared" si="52"/>
        <v/>
      </c>
      <c r="AR115" s="91" t="str">
        <f>IFERROR(IFERROR(VLOOKUP(DATASHEET!AZ113,lookup,2,FALSE),VLOOKUP($A115,PRIORVALUES!$A$3:$U$245,8,FALSE)),"")</f>
        <v/>
      </c>
      <c r="AS115" s="100" t="str">
        <f>IFERROR(VLOOKUP(DATASHEET!BX113,lookup,2,FALSE),"")</f>
        <v/>
      </c>
      <c r="AT115" s="257" t="str">
        <f>IFERROR(VLOOKUP(DATASHEET!DX113,lookup,2,FALSE),"")</f>
        <v/>
      </c>
      <c r="AU115" s="92" t="str">
        <f>IFERROR(IFERROR(VLOOKUP(DATASHEET!CB113,lookup,2,FALSE),VLOOKUP($A115,PRIORVALUES!$A$3:$U$245,10,FALSE)),"")</f>
        <v/>
      </c>
      <c r="AV115" s="92" t="str">
        <f>IFERROR(IFERROR(VLOOKUP(DATASHEET!CJ113,lookup,2,FALSE),VLOOKUP($A115,PRIORVALUES!$A$3:$U$245,12,FALSE)),"")</f>
        <v/>
      </c>
      <c r="AW115" s="93"/>
      <c r="AX115" s="96" t="str">
        <f>IFERROR(IFERROR(VLOOKUP(DATASHEET!AF113,lookup,2,FALSE),VLOOKUP($A115,PRIORVALUES!$A$3:$U$245,5,FALSE)),"")</f>
        <v/>
      </c>
      <c r="AY115" s="97" t="str">
        <f>IFERROR(IFERROR(VLOOKUP(DATASHEET!CV113,lookup,2,FALSE),VLOOKUP($A115,PRIORVALUES!$A$3:$U$245,6,FALSE)),"")</f>
        <v/>
      </c>
      <c r="AZ115" s="104" t="str">
        <f>IFERROR(SMALL((PROGRESS!BC127,PROGRESS!BH127),1),"")</f>
        <v/>
      </c>
      <c r="BA115" s="104" t="str">
        <f>IFERROR(IFERROR(VLOOKUP(DATASHEET!CR113,lookup,2,FALSE),VLOOKUP($A115,PRIORVALUES!$A$3:$U$245,13,FALSE)),"")</f>
        <v/>
      </c>
      <c r="BB115" s="104">
        <f>IFERROR(IFERROR(VLOOKUP(DATASHEET!DD113,lookup,2,FALSE),VLOOKUP($A115,PRIORVALUES!$A$3:$U$245,14,FALSE)),"")</f>
        <v>9</v>
      </c>
      <c r="BC115" s="118" t="str">
        <f>IFERROR(VLOOKUP(DATASHEET!DP113,lookup,2,FALSE),"")</f>
        <v/>
      </c>
      <c r="BD115" s="122" t="str">
        <f>IFERROR(IFERROR(VLOOKUP(DATASHEET!AN113,lookup,2,FALSE),VLOOKUP($A115,PRIORVALUES!$A$3:$U$245,7,FALSE)),"")</f>
        <v/>
      </c>
      <c r="BE115" s="120" t="str">
        <f>IFERROR(IFERROR(VLOOKUP(DATASHEET!AV113,lookup,2,FALSE),VLOOKUP($A115,PRIORVALUES!$A$3:$U$245,16,FALSE)),"")</f>
        <v/>
      </c>
      <c r="BF115" s="586" t="str">
        <f>IFERROR(IFERROR(VLOOKUP(DATASHEET!CF113,lookup,2,FALSE),VLOOKUP($A115,PRIORVALUES!$A$3:$U$245,11,FALSE)),"")</f>
        <v/>
      </c>
      <c r="BG115" s="104" t="str">
        <f>IFERROR(VLOOKUP(DATASHEET!BD113,lookup,2,FALSE),"")</f>
        <v/>
      </c>
      <c r="BH115" s="99" t="str">
        <f>IFERROR(IFERROR(VLOOKUP(DATASHEET!BP113,lookup,2,FALSE),VLOOKUP($A115,PRIORVALUES!$A$3:$U$245,9,FALSE)),"")</f>
        <v/>
      </c>
      <c r="BI115" s="99" t="str">
        <f>IFERROR(IFERROR(VLOOKUP(DATASHEET!DL113,lookup,2,FALSE),VLOOKUP($A115,PRIORVALUES!$A$3:$U$245,15,FALSE)),"")</f>
        <v/>
      </c>
      <c r="BJ115" s="108" t="str">
        <f t="shared" si="56"/>
        <v/>
      </c>
      <c r="BK115" s="108" t="str">
        <f t="shared" si="57"/>
        <v/>
      </c>
      <c r="BL115" s="125" t="str">
        <f t="shared" si="58"/>
        <v/>
      </c>
      <c r="BM115" s="205"/>
    </row>
    <row r="116" spans="1:65" ht="27.75" customHeight="1" x14ac:dyDescent="0.25">
      <c r="A116" s="246" t="str">
        <f>DATASHEET!B114</f>
        <v>MCKINNEY, Tess</v>
      </c>
      <c r="B116" s="113" t="str">
        <f>DATASHEET!C114</f>
        <v>11EGQ</v>
      </c>
      <c r="C116" s="113" t="str">
        <f>DATASHEET!D114</f>
        <v>F</v>
      </c>
      <c r="D116" s="113" t="str">
        <f>DATASHEET!J114</f>
        <v>N</v>
      </c>
      <c r="E116" s="113" t="str">
        <f>DATASHEET!E114</f>
        <v>N</v>
      </c>
      <c r="F116" s="113" t="str">
        <f>DATASHEET!F114</f>
        <v>White - British</v>
      </c>
      <c r="G116" s="113" t="str">
        <f>DATASHEET!H114</f>
        <v>N</v>
      </c>
      <c r="H116" s="113" t="str">
        <f>DATASHEET!I114</f>
        <v>N</v>
      </c>
      <c r="I116" s="113" t="str">
        <f>DATASHEET!M114</f>
        <v>H</v>
      </c>
      <c r="J116" s="114" t="str">
        <f>DATASHEET!L114</f>
        <v>6-7</v>
      </c>
      <c r="K116" s="419">
        <f>IFERROR(PROGRESS!O128,"")</f>
        <v>61.896647999999999</v>
      </c>
      <c r="L116" s="235">
        <f t="shared" si="30"/>
        <v>7</v>
      </c>
      <c r="M116" s="152">
        <f t="shared" si="31"/>
        <v>-5.4896647999999999</v>
      </c>
      <c r="N116" s="237"/>
      <c r="O116" s="417">
        <f t="shared" si="32"/>
        <v>12.3793296</v>
      </c>
      <c r="P116" s="248" t="str">
        <f t="shared" si="33"/>
        <v/>
      </c>
      <c r="Q116" s="249" t="str">
        <f t="shared" si="34"/>
        <v/>
      </c>
      <c r="R116" s="417">
        <f t="shared" si="35"/>
        <v>12.3793296</v>
      </c>
      <c r="S116" s="248" t="str">
        <f t="shared" si="36"/>
        <v/>
      </c>
      <c r="T116" s="250" t="str">
        <f t="shared" si="37"/>
        <v/>
      </c>
      <c r="U116" s="247">
        <f t="shared" si="38"/>
        <v>18.568994400000001</v>
      </c>
      <c r="V116" s="248">
        <f t="shared" si="39"/>
        <v>0</v>
      </c>
      <c r="W116" s="251">
        <f t="shared" si="40"/>
        <v>-6.1896648000000001</v>
      </c>
      <c r="X116" s="252">
        <f t="shared" si="41"/>
        <v>3</v>
      </c>
      <c r="Y116" s="247">
        <f t="shared" si="42"/>
        <v>18.568994400000001</v>
      </c>
      <c r="Z116" s="248">
        <f t="shared" si="43"/>
        <v>7</v>
      </c>
      <c r="AA116" s="251">
        <f t="shared" si="44"/>
        <v>-3.856331466666667</v>
      </c>
      <c r="AB116" s="252">
        <f t="shared" si="45"/>
        <v>2</v>
      </c>
      <c r="AC116" s="244"/>
      <c r="AD116" s="102" t="str">
        <f>IFERROR(VLOOKUP(DATASHEET!CN114,lookup,2,FALSE)*2,"")</f>
        <v/>
      </c>
      <c r="AE116" s="126" t="str">
        <f>IFERROR(LARGE((PROGRESS!BC128,PROGRESS!BH128),1)*2,"")</f>
        <v/>
      </c>
      <c r="AF116" s="253" t="str">
        <f t="shared" si="46"/>
        <v/>
      </c>
      <c r="AG116" s="127" t="str">
        <f t="shared" si="47"/>
        <v/>
      </c>
      <c r="AH116" s="254" t="str">
        <f t="shared" si="48"/>
        <v/>
      </c>
      <c r="AI116" s="255">
        <f t="shared" si="49"/>
        <v>7</v>
      </c>
      <c r="AJ116" s="128" t="str">
        <f t="shared" si="50"/>
        <v/>
      </c>
      <c r="AK116" s="256" t="str">
        <f t="shared" si="51"/>
        <v/>
      </c>
      <c r="AL116" s="245"/>
      <c r="AM116" s="89" t="str">
        <f>IFERROR(VLOOKUP(DATASHEET!AJ114,lookup,2,FALSE),"")</f>
        <v/>
      </c>
      <c r="AN116" s="90" t="str">
        <f>IFERROR(VLOOKUP(DATASHEET!AR114,lookup,2,FALSE),"")</f>
        <v/>
      </c>
      <c r="AO116" s="106" t="str">
        <f>IFERROR(VLOOKUP(DATASHEET!DH114,lookup,2,FALSE),"")</f>
        <v/>
      </c>
      <c r="AP116" s="106" t="str">
        <f>IFERROR(VLOOKUP(DATASHEET!DT114,lookup,2,FALSE),"")</f>
        <v/>
      </c>
      <c r="AQ116" s="106" t="str">
        <f t="shared" si="52"/>
        <v/>
      </c>
      <c r="AR116" s="91" t="str">
        <f>IFERROR(IFERROR(VLOOKUP(DATASHEET!AZ114,lookup,2,FALSE),VLOOKUP($A116,PRIORVALUES!$A$3:$U$245,8,FALSE)),"")</f>
        <v/>
      </c>
      <c r="AS116" s="100" t="str">
        <f>IFERROR(VLOOKUP(DATASHEET!BX114,lookup,2,FALSE),"")</f>
        <v/>
      </c>
      <c r="AT116" s="257" t="str">
        <f>IFERROR(VLOOKUP(DATASHEET!DX114,lookup,2,FALSE),"")</f>
        <v/>
      </c>
      <c r="AU116" s="92" t="str">
        <f>IFERROR(IFERROR(VLOOKUP(DATASHEET!CB114,lookup,2,FALSE),VLOOKUP($A116,PRIORVALUES!$A$3:$U$245,10,FALSE)),"")</f>
        <v/>
      </c>
      <c r="AV116" s="92" t="str">
        <f>IFERROR(IFERROR(VLOOKUP(DATASHEET!CJ114,lookup,2,FALSE),VLOOKUP($A116,PRIORVALUES!$A$3:$U$245,12,FALSE)),"")</f>
        <v/>
      </c>
      <c r="AW116" s="93"/>
      <c r="AX116" s="96" t="str">
        <f>IFERROR(IFERROR(VLOOKUP(DATASHEET!AF114,lookup,2,FALSE),VLOOKUP($A116,PRIORVALUES!$A$3:$U$245,5,FALSE)),"")</f>
        <v/>
      </c>
      <c r="AY116" s="97" t="str">
        <f>IFERROR(IFERROR(VLOOKUP(DATASHEET!CV114,lookup,2,FALSE),VLOOKUP($A116,PRIORVALUES!$A$3:$U$245,6,FALSE)),"")</f>
        <v/>
      </c>
      <c r="AZ116" s="104" t="str">
        <f>IFERROR(SMALL((PROGRESS!BC128,PROGRESS!BH128),1),"")</f>
        <v/>
      </c>
      <c r="BA116" s="104" t="str">
        <f>IFERROR(IFERROR(VLOOKUP(DATASHEET!CR114,lookup,2,FALSE),VLOOKUP($A116,PRIORVALUES!$A$3:$U$245,13,FALSE)),"")</f>
        <v/>
      </c>
      <c r="BB116" s="104">
        <f>IFERROR(IFERROR(VLOOKUP(DATASHEET!DD114,lookup,2,FALSE),VLOOKUP($A116,PRIORVALUES!$A$3:$U$245,14,FALSE)),"")</f>
        <v>7</v>
      </c>
      <c r="BC116" s="118" t="str">
        <f>IFERROR(VLOOKUP(DATASHEET!DP114,lookup,2,FALSE),"")</f>
        <v/>
      </c>
      <c r="BD116" s="122" t="str">
        <f>IFERROR(IFERROR(VLOOKUP(DATASHEET!AN114,lookup,2,FALSE),VLOOKUP($A116,PRIORVALUES!$A$3:$U$245,7,FALSE)),"")</f>
        <v/>
      </c>
      <c r="BE116" s="120" t="str">
        <f>IFERROR(IFERROR(VLOOKUP(DATASHEET!AV114,lookup,2,FALSE),VLOOKUP($A116,PRIORVALUES!$A$3:$U$245,16,FALSE)),"")</f>
        <v/>
      </c>
      <c r="BF116" s="586" t="str">
        <f>IFERROR(IFERROR(VLOOKUP(DATASHEET!CF114,lookup,2,FALSE),VLOOKUP($A116,PRIORVALUES!$A$3:$U$245,11,FALSE)),"")</f>
        <v/>
      </c>
      <c r="BG116" s="104" t="str">
        <f>IFERROR(VLOOKUP(DATASHEET!BD114,lookup,2,FALSE),"")</f>
        <v/>
      </c>
      <c r="BH116" s="99" t="str">
        <f>IFERROR(IFERROR(VLOOKUP(DATASHEET!BP114,lookup,2,FALSE),VLOOKUP($A116,PRIORVALUES!$A$3:$U$245,9,FALSE)),"")</f>
        <v/>
      </c>
      <c r="BI116" s="99" t="str">
        <f>IFERROR(IFERROR(VLOOKUP(DATASHEET!DL114,lookup,2,FALSE),VLOOKUP($A116,PRIORVALUES!$A$3:$U$245,15,FALSE)),"")</f>
        <v/>
      </c>
      <c r="BJ116" s="108" t="str">
        <f t="shared" si="56"/>
        <v/>
      </c>
      <c r="BK116" s="108" t="str">
        <f t="shared" si="57"/>
        <v/>
      </c>
      <c r="BL116" s="125" t="str">
        <f t="shared" si="58"/>
        <v/>
      </c>
      <c r="BM116" s="205"/>
    </row>
    <row r="117" spans="1:65" ht="27.75" customHeight="1" x14ac:dyDescent="0.25">
      <c r="A117" s="246" t="str">
        <f>DATASHEET!B115</f>
        <v>MCLAUGHLIN, Matthew</v>
      </c>
      <c r="B117" s="113" t="str">
        <f>DATASHEET!C115</f>
        <v>11KKN</v>
      </c>
      <c r="C117" s="113" t="str">
        <f>DATASHEET!D115</f>
        <v>M</v>
      </c>
      <c r="D117" s="113" t="str">
        <f>DATASHEET!J115</f>
        <v>N</v>
      </c>
      <c r="E117" s="113" t="str">
        <f>DATASHEET!E115</f>
        <v>N</v>
      </c>
      <c r="F117" s="113" t="str">
        <f>DATASHEET!F115</f>
        <v>White - British</v>
      </c>
      <c r="G117" s="113" t="str">
        <f>DATASHEET!H115</f>
        <v>N</v>
      </c>
      <c r="H117" s="113" t="str">
        <f>DATASHEET!I115</f>
        <v>N</v>
      </c>
      <c r="I117" s="113" t="str">
        <f>DATASHEET!M115</f>
        <v>M</v>
      </c>
      <c r="J117" s="114" t="str">
        <f>DATASHEET!L115</f>
        <v>4-5</v>
      </c>
      <c r="K117" s="419">
        <f>IFERROR(PROGRESS!O129,"")</f>
        <v>38.909638999999999</v>
      </c>
      <c r="L117" s="235">
        <f t="shared" si="30"/>
        <v>3</v>
      </c>
      <c r="M117" s="152">
        <f t="shared" si="31"/>
        <v>-3.5909638999999998</v>
      </c>
      <c r="N117" s="237"/>
      <c r="O117" s="417">
        <f t="shared" si="32"/>
        <v>7.7819278000000001</v>
      </c>
      <c r="P117" s="248" t="str">
        <f t="shared" si="33"/>
        <v/>
      </c>
      <c r="Q117" s="249" t="str">
        <f t="shared" si="34"/>
        <v/>
      </c>
      <c r="R117" s="417">
        <f t="shared" si="35"/>
        <v>7.7819278000000001</v>
      </c>
      <c r="S117" s="248" t="str">
        <f t="shared" si="36"/>
        <v/>
      </c>
      <c r="T117" s="250" t="str">
        <f t="shared" si="37"/>
        <v/>
      </c>
      <c r="U117" s="247">
        <f t="shared" si="38"/>
        <v>11.672891700000001</v>
      </c>
      <c r="V117" s="248">
        <f t="shared" si="39"/>
        <v>0</v>
      </c>
      <c r="W117" s="251">
        <f t="shared" si="40"/>
        <v>-3.8909639000000005</v>
      </c>
      <c r="X117" s="252">
        <f t="shared" si="41"/>
        <v>3</v>
      </c>
      <c r="Y117" s="247">
        <f t="shared" si="42"/>
        <v>11.672891700000001</v>
      </c>
      <c r="Z117" s="248">
        <f t="shared" si="43"/>
        <v>3</v>
      </c>
      <c r="AA117" s="251">
        <f t="shared" si="44"/>
        <v>-2.8909639000000005</v>
      </c>
      <c r="AB117" s="252">
        <f t="shared" si="45"/>
        <v>2</v>
      </c>
      <c r="AC117" s="244"/>
      <c r="AD117" s="102" t="str">
        <f>IFERROR(VLOOKUP(DATASHEET!CN115,lookup,2,FALSE)*2,"")</f>
        <v/>
      </c>
      <c r="AE117" s="126" t="str">
        <f>IFERROR(LARGE((PROGRESS!BC129,PROGRESS!BH129),1)*2,"")</f>
        <v/>
      </c>
      <c r="AF117" s="253" t="str">
        <f t="shared" si="46"/>
        <v/>
      </c>
      <c r="AG117" s="127" t="str">
        <f t="shared" si="47"/>
        <v/>
      </c>
      <c r="AH117" s="254" t="str">
        <f t="shared" si="48"/>
        <v/>
      </c>
      <c r="AI117" s="255">
        <f t="shared" si="49"/>
        <v>3</v>
      </c>
      <c r="AJ117" s="128" t="str">
        <f t="shared" si="50"/>
        <v/>
      </c>
      <c r="AK117" s="256" t="str">
        <f t="shared" si="51"/>
        <v/>
      </c>
      <c r="AL117" s="245"/>
      <c r="AM117" s="89" t="str">
        <f>IFERROR(VLOOKUP(DATASHEET!AJ115,lookup,2,FALSE),"")</f>
        <v/>
      </c>
      <c r="AN117" s="90" t="str">
        <f>IFERROR(VLOOKUP(DATASHEET!AR115,lookup,2,FALSE),"")</f>
        <v/>
      </c>
      <c r="AO117" s="106" t="str">
        <f>IFERROR(VLOOKUP(DATASHEET!DH115,lookup,2,FALSE),"")</f>
        <v/>
      </c>
      <c r="AP117" s="106" t="str">
        <f>IFERROR(VLOOKUP(DATASHEET!DT115,lookup,2,FALSE),"")</f>
        <v/>
      </c>
      <c r="AQ117" s="106" t="str">
        <f t="shared" si="52"/>
        <v/>
      </c>
      <c r="AR117" s="91" t="str">
        <f>IFERROR(IFERROR(VLOOKUP(DATASHEET!AZ115,lookup,2,FALSE),VLOOKUP($A117,PRIORVALUES!$A$3:$U$245,8,FALSE)),"")</f>
        <v/>
      </c>
      <c r="AS117" s="100" t="str">
        <f>IFERROR(VLOOKUP(DATASHEET!BX115,lookup,2,FALSE),"")</f>
        <v/>
      </c>
      <c r="AT117" s="257" t="str">
        <f>IFERROR(VLOOKUP(DATASHEET!DX115,lookup,2,FALSE),"")</f>
        <v/>
      </c>
      <c r="AU117" s="92" t="str">
        <f>IFERROR(IFERROR(VLOOKUP(DATASHEET!CB115,lookup,2,FALSE),VLOOKUP($A117,PRIORVALUES!$A$3:$U$245,10,FALSE)),"")</f>
        <v/>
      </c>
      <c r="AV117" s="92" t="str">
        <f>IFERROR(IFERROR(VLOOKUP(DATASHEET!CJ115,lookup,2,FALSE),VLOOKUP($A117,PRIORVALUES!$A$3:$U$245,12,FALSE)),"")</f>
        <v/>
      </c>
      <c r="AW117" s="93"/>
      <c r="AX117" s="96" t="str">
        <f>IFERROR(IFERROR(VLOOKUP(DATASHEET!AF115,lookup,2,FALSE),VLOOKUP($A117,PRIORVALUES!$A$3:$U$245,5,FALSE)),"")</f>
        <v/>
      </c>
      <c r="AY117" s="97" t="str">
        <f>IFERROR(IFERROR(VLOOKUP(DATASHEET!CV115,lookup,2,FALSE),VLOOKUP($A117,PRIORVALUES!$A$3:$U$245,6,FALSE)),"")</f>
        <v/>
      </c>
      <c r="AZ117" s="104" t="str">
        <f>IFERROR(SMALL((PROGRESS!BC129,PROGRESS!BH129),1),"")</f>
        <v/>
      </c>
      <c r="BA117" s="104" t="str">
        <f>IFERROR(IFERROR(VLOOKUP(DATASHEET!CR115,lookup,2,FALSE),VLOOKUP($A117,PRIORVALUES!$A$3:$U$245,13,FALSE)),"")</f>
        <v/>
      </c>
      <c r="BB117" s="104" t="str">
        <f>IFERROR(IFERROR(VLOOKUP(DATASHEET!DD115,lookup,2,FALSE),VLOOKUP($A117,PRIORVALUES!$A$3:$U$245,14,FALSE)),"")</f>
        <v/>
      </c>
      <c r="BC117" s="118" t="str">
        <f>IFERROR(VLOOKUP(DATASHEET!DP115,lookup,2,FALSE),"")</f>
        <v/>
      </c>
      <c r="BD117" s="122">
        <f>IFERROR(IFERROR(VLOOKUP(DATASHEET!AN115,lookup,2,FALSE),VLOOKUP($A117,PRIORVALUES!$A$3:$U$245,7,FALSE)),"")</f>
        <v>3</v>
      </c>
      <c r="BE117" s="120" t="str">
        <f>IFERROR(IFERROR(VLOOKUP(DATASHEET!AV115,lookup,2,FALSE),VLOOKUP($A117,PRIORVALUES!$A$3:$U$245,16,FALSE)),"")</f>
        <v/>
      </c>
      <c r="BF117" s="586" t="str">
        <f>IFERROR(IFERROR(VLOOKUP(DATASHEET!CF115,lookup,2,FALSE),VLOOKUP($A117,PRIORVALUES!$A$3:$U$245,11,FALSE)),"")</f>
        <v/>
      </c>
      <c r="BG117" s="104" t="str">
        <f>IFERROR(VLOOKUP(DATASHEET!BD115,lookup,2,FALSE),"")</f>
        <v/>
      </c>
      <c r="BH117" s="99" t="str">
        <f>IFERROR(IFERROR(VLOOKUP(DATASHEET!BP115,lookup,2,FALSE),VLOOKUP($A117,PRIORVALUES!$A$3:$U$245,9,FALSE)),"")</f>
        <v/>
      </c>
      <c r="BI117" s="99" t="str">
        <f>IFERROR(IFERROR(VLOOKUP(DATASHEET!DL115,lookup,2,FALSE),VLOOKUP($A117,PRIORVALUES!$A$3:$U$245,15,FALSE)),"")</f>
        <v/>
      </c>
      <c r="BJ117" s="108" t="str">
        <f t="shared" si="56"/>
        <v/>
      </c>
      <c r="BK117" s="108" t="str">
        <f t="shared" si="57"/>
        <v/>
      </c>
      <c r="BL117" s="125" t="str">
        <f t="shared" si="58"/>
        <v/>
      </c>
      <c r="BM117" s="205"/>
    </row>
    <row r="118" spans="1:65" ht="27.75" customHeight="1" x14ac:dyDescent="0.25">
      <c r="A118" s="246" t="str">
        <f>DATASHEET!B116</f>
        <v>MCQUILLAN-LEONARD, Louis</v>
      </c>
      <c r="B118" s="113" t="str">
        <f>DATASHEET!C116</f>
        <v>11KKN</v>
      </c>
      <c r="C118" s="113" t="str">
        <f>DATASHEET!D116</f>
        <v>M</v>
      </c>
      <c r="D118" s="113" t="str">
        <f>DATASHEET!J116</f>
        <v>N</v>
      </c>
      <c r="E118" s="113" t="str">
        <f>DATASHEET!E116</f>
        <v>N</v>
      </c>
      <c r="F118" s="113" t="str">
        <f>DATASHEET!F116</f>
        <v>White - Irish</v>
      </c>
      <c r="G118" s="113" t="str">
        <f>DATASHEET!H116</f>
        <v>N</v>
      </c>
      <c r="H118" s="113" t="str">
        <f>DATASHEET!I116</f>
        <v>N</v>
      </c>
      <c r="I118" s="113" t="str">
        <f>DATASHEET!M116</f>
        <v>H</v>
      </c>
      <c r="J118" s="114" t="str">
        <f>DATASHEET!L116</f>
        <v>8-9</v>
      </c>
      <c r="K118" s="419">
        <f>IFERROR(PROGRESS!O130,"")</f>
        <v>74.828357999999994</v>
      </c>
      <c r="L118" s="235">
        <f t="shared" si="30"/>
        <v>9</v>
      </c>
      <c r="M118" s="152">
        <f t="shared" si="31"/>
        <v>-6.5828357999999998</v>
      </c>
      <c r="N118" s="237"/>
      <c r="O118" s="417">
        <f t="shared" si="32"/>
        <v>14.965671599999999</v>
      </c>
      <c r="P118" s="248" t="str">
        <f t="shared" si="33"/>
        <v/>
      </c>
      <c r="Q118" s="249" t="str">
        <f t="shared" si="34"/>
        <v/>
      </c>
      <c r="R118" s="417">
        <f t="shared" si="35"/>
        <v>14.965671599999999</v>
      </c>
      <c r="S118" s="248" t="str">
        <f t="shared" si="36"/>
        <v/>
      </c>
      <c r="T118" s="250" t="str">
        <f t="shared" si="37"/>
        <v/>
      </c>
      <c r="U118" s="247">
        <f t="shared" si="38"/>
        <v>22.448507399999997</v>
      </c>
      <c r="V118" s="248">
        <f t="shared" si="39"/>
        <v>9</v>
      </c>
      <c r="W118" s="251">
        <f t="shared" si="40"/>
        <v>-4.4828357999999993</v>
      </c>
      <c r="X118" s="252">
        <f t="shared" si="41"/>
        <v>2</v>
      </c>
      <c r="Y118" s="247">
        <f t="shared" si="42"/>
        <v>22.448507399999997</v>
      </c>
      <c r="Z118" s="248">
        <f t="shared" si="43"/>
        <v>0</v>
      </c>
      <c r="AA118" s="251">
        <f t="shared" si="44"/>
        <v>-7.4828357999999993</v>
      </c>
      <c r="AB118" s="252">
        <f t="shared" si="45"/>
        <v>3</v>
      </c>
      <c r="AC118" s="244"/>
      <c r="AD118" s="102" t="str">
        <f>IFERROR(VLOOKUP(DATASHEET!CN116,lookup,2,FALSE)*2,"")</f>
        <v/>
      </c>
      <c r="AE118" s="126" t="str">
        <f>IFERROR(LARGE((PROGRESS!BC130,PROGRESS!BH130),1)*2,"")</f>
        <v/>
      </c>
      <c r="AF118" s="253">
        <f t="shared" si="46"/>
        <v>9</v>
      </c>
      <c r="AG118" s="127" t="str">
        <f t="shared" si="47"/>
        <v/>
      </c>
      <c r="AH118" s="254" t="str">
        <f t="shared" si="48"/>
        <v/>
      </c>
      <c r="AI118" s="255" t="str">
        <f t="shared" si="49"/>
        <v/>
      </c>
      <c r="AJ118" s="128" t="str">
        <f t="shared" si="50"/>
        <v/>
      </c>
      <c r="AK118" s="256" t="str">
        <f t="shared" si="51"/>
        <v/>
      </c>
      <c r="AL118" s="245"/>
      <c r="AM118" s="89" t="str">
        <f>IFERROR(VLOOKUP(DATASHEET!AJ116,lookup,2,FALSE),"")</f>
        <v/>
      </c>
      <c r="AN118" s="90" t="str">
        <f>IFERROR(VLOOKUP(DATASHEET!AR116,lookup,2,FALSE),"")</f>
        <v/>
      </c>
      <c r="AO118" s="106" t="str">
        <f>IFERROR(VLOOKUP(DATASHEET!DH116,lookup,2,FALSE),"")</f>
        <v/>
      </c>
      <c r="AP118" s="106" t="str">
        <f>IFERROR(VLOOKUP(DATASHEET!DT116,lookup,2,FALSE),"")</f>
        <v/>
      </c>
      <c r="AQ118" s="106" t="str">
        <f t="shared" si="52"/>
        <v/>
      </c>
      <c r="AR118" s="91" t="str">
        <f>IFERROR(IFERROR(VLOOKUP(DATASHEET!AZ116,lookup,2,FALSE),VLOOKUP($A118,PRIORVALUES!$A$3:$U$245,8,FALSE)),"")</f>
        <v/>
      </c>
      <c r="AS118" s="100" t="str">
        <f>IFERROR(VLOOKUP(DATASHEET!BX116,lookup,2,FALSE),"")</f>
        <v/>
      </c>
      <c r="AT118" s="257" t="str">
        <f>IFERROR(VLOOKUP(DATASHEET!DX116,lookup,2,FALSE),"")</f>
        <v/>
      </c>
      <c r="AU118" s="92">
        <f>IFERROR(IFERROR(VLOOKUP(DATASHEET!CB116,lookup,2,FALSE),VLOOKUP($A118,PRIORVALUES!$A$3:$U$245,10,FALSE)),"")</f>
        <v>9</v>
      </c>
      <c r="AV118" s="92" t="str">
        <f>IFERROR(IFERROR(VLOOKUP(DATASHEET!CJ116,lookup,2,FALSE),VLOOKUP($A118,PRIORVALUES!$A$3:$U$245,12,FALSE)),"")</f>
        <v/>
      </c>
      <c r="AW118" s="93"/>
      <c r="AX118" s="96" t="str">
        <f>IFERROR(IFERROR(VLOOKUP(DATASHEET!AF116,lookup,2,FALSE),VLOOKUP($A118,PRIORVALUES!$A$3:$U$245,5,FALSE)),"")</f>
        <v/>
      </c>
      <c r="AY118" s="97" t="str">
        <f>IFERROR(IFERROR(VLOOKUP(DATASHEET!CV116,lookup,2,FALSE),VLOOKUP($A118,PRIORVALUES!$A$3:$U$245,6,FALSE)),"")</f>
        <v/>
      </c>
      <c r="AZ118" s="104" t="str">
        <f>IFERROR(SMALL((PROGRESS!BC130,PROGRESS!BH130),1),"")</f>
        <v/>
      </c>
      <c r="BA118" s="104" t="str">
        <f>IFERROR(IFERROR(VLOOKUP(DATASHEET!CR116,lookup,2,FALSE),VLOOKUP($A118,PRIORVALUES!$A$3:$U$245,13,FALSE)),"")</f>
        <v/>
      </c>
      <c r="BB118" s="104" t="str">
        <f>IFERROR(IFERROR(VLOOKUP(DATASHEET!DD116,lookup,2,FALSE),VLOOKUP($A118,PRIORVALUES!$A$3:$U$245,14,FALSE)),"")</f>
        <v/>
      </c>
      <c r="BC118" s="118" t="str">
        <f>IFERROR(VLOOKUP(DATASHEET!DP116,lookup,2,FALSE),"")</f>
        <v/>
      </c>
      <c r="BD118" s="122" t="str">
        <f>IFERROR(IFERROR(VLOOKUP(DATASHEET!AN116,lookup,2,FALSE),VLOOKUP($A118,PRIORVALUES!$A$3:$U$245,7,FALSE)),"")</f>
        <v/>
      </c>
      <c r="BE118" s="120" t="str">
        <f>IFERROR(IFERROR(VLOOKUP(DATASHEET!AV116,lookup,2,FALSE),VLOOKUP($A118,PRIORVALUES!$A$3:$U$245,16,FALSE)),"")</f>
        <v/>
      </c>
      <c r="BF118" s="586" t="str">
        <f>IFERROR(IFERROR(VLOOKUP(DATASHEET!CF116,lookup,2,FALSE),VLOOKUP($A118,PRIORVALUES!$A$3:$U$245,11,FALSE)),"")</f>
        <v/>
      </c>
      <c r="BG118" s="104" t="str">
        <f>IFERROR(VLOOKUP(DATASHEET!BD116,lookup,2,FALSE),"")</f>
        <v/>
      </c>
      <c r="BH118" s="99" t="str">
        <f>IFERROR(IFERROR(VLOOKUP(DATASHEET!BP116,lookup,2,FALSE),VLOOKUP($A118,PRIORVALUES!$A$3:$U$245,9,FALSE)),"")</f>
        <v/>
      </c>
      <c r="BI118" s="99" t="str">
        <f>IFERROR(IFERROR(VLOOKUP(DATASHEET!DL116,lookup,2,FALSE),VLOOKUP($A118,PRIORVALUES!$A$3:$U$245,15,FALSE)),"")</f>
        <v/>
      </c>
      <c r="BJ118" s="108" t="str">
        <f t="shared" si="56"/>
        <v/>
      </c>
      <c r="BK118" s="108" t="str">
        <f t="shared" si="57"/>
        <v/>
      </c>
      <c r="BL118" s="125" t="str">
        <f t="shared" si="58"/>
        <v/>
      </c>
      <c r="BM118" s="205"/>
    </row>
    <row r="119" spans="1:65" ht="27.75" customHeight="1" x14ac:dyDescent="0.25">
      <c r="A119" s="246" t="str">
        <f>DATASHEET!B117</f>
        <v>MEAD, Louisa</v>
      </c>
      <c r="B119" s="113" t="str">
        <f>DATASHEET!C117</f>
        <v>11SDA</v>
      </c>
      <c r="C119" s="113" t="str">
        <f>DATASHEET!D117</f>
        <v>F</v>
      </c>
      <c r="D119" s="113" t="str">
        <f>DATASHEET!J117</f>
        <v>N</v>
      </c>
      <c r="E119" s="113" t="str">
        <f>DATASHEET!E117</f>
        <v>N</v>
      </c>
      <c r="F119" s="113" t="str">
        <f>DATASHEET!F117</f>
        <v>White - British</v>
      </c>
      <c r="G119" s="113" t="str">
        <f>DATASHEET!H117</f>
        <v>N</v>
      </c>
      <c r="H119" s="113" t="str">
        <f>DATASHEET!I117</f>
        <v>N</v>
      </c>
      <c r="I119" s="113" t="str">
        <f>DATASHEET!M117</f>
        <v>M</v>
      </c>
      <c r="J119" s="114" t="str">
        <f>DATASHEET!L117</f>
        <v>4-5</v>
      </c>
      <c r="K119" s="419">
        <f>IFERROR(PROGRESS!O131,"")</f>
        <v>41.109434</v>
      </c>
      <c r="L119" s="235">
        <f t="shared" si="30"/>
        <v>5</v>
      </c>
      <c r="M119" s="152">
        <f t="shared" si="31"/>
        <v>-3.6109434</v>
      </c>
      <c r="N119" s="237"/>
      <c r="O119" s="417">
        <f t="shared" si="32"/>
        <v>8.2218868000000001</v>
      </c>
      <c r="P119" s="248" t="str">
        <f t="shared" si="33"/>
        <v/>
      </c>
      <c r="Q119" s="249" t="str">
        <f t="shared" si="34"/>
        <v/>
      </c>
      <c r="R119" s="417">
        <f t="shared" si="35"/>
        <v>8.2218868000000001</v>
      </c>
      <c r="S119" s="248" t="str">
        <f t="shared" si="36"/>
        <v/>
      </c>
      <c r="T119" s="250" t="str">
        <f t="shared" si="37"/>
        <v/>
      </c>
      <c r="U119" s="247">
        <f t="shared" si="38"/>
        <v>12.3328302</v>
      </c>
      <c r="V119" s="248">
        <f t="shared" si="39"/>
        <v>5</v>
      </c>
      <c r="W119" s="251">
        <f t="shared" si="40"/>
        <v>-2.4442767333333335</v>
      </c>
      <c r="X119" s="252">
        <f t="shared" si="41"/>
        <v>2</v>
      </c>
      <c r="Y119" s="247">
        <f t="shared" si="42"/>
        <v>12.3328302</v>
      </c>
      <c r="Z119" s="248">
        <f t="shared" si="43"/>
        <v>0</v>
      </c>
      <c r="AA119" s="251">
        <f t="shared" si="44"/>
        <v>-4.1109434</v>
      </c>
      <c r="AB119" s="252">
        <f t="shared" si="45"/>
        <v>3</v>
      </c>
      <c r="AC119" s="244"/>
      <c r="AD119" s="102" t="str">
        <f>IFERROR(VLOOKUP(DATASHEET!CN117,lookup,2,FALSE)*2,"")</f>
        <v/>
      </c>
      <c r="AE119" s="126" t="str">
        <f>IFERROR(LARGE((PROGRESS!BC131,PROGRESS!BH131),1)*2,"")</f>
        <v/>
      </c>
      <c r="AF119" s="253">
        <f t="shared" si="46"/>
        <v>5</v>
      </c>
      <c r="AG119" s="127" t="str">
        <f t="shared" si="47"/>
        <v/>
      </c>
      <c r="AH119" s="254" t="str">
        <f t="shared" si="48"/>
        <v/>
      </c>
      <c r="AI119" s="255" t="str">
        <f t="shared" si="49"/>
        <v/>
      </c>
      <c r="AJ119" s="128" t="str">
        <f t="shared" si="50"/>
        <v/>
      </c>
      <c r="AK119" s="256" t="str">
        <f t="shared" si="51"/>
        <v/>
      </c>
      <c r="AL119" s="245"/>
      <c r="AM119" s="89" t="str">
        <f>IFERROR(VLOOKUP(DATASHEET!AJ117,lookup,2,FALSE),"")</f>
        <v/>
      </c>
      <c r="AN119" s="90" t="str">
        <f>IFERROR(VLOOKUP(DATASHEET!AR117,lookup,2,FALSE),"")</f>
        <v/>
      </c>
      <c r="AO119" s="106" t="str">
        <f>IFERROR(VLOOKUP(DATASHEET!DH117,lookup,2,FALSE),"")</f>
        <v/>
      </c>
      <c r="AP119" s="106" t="str">
        <f>IFERROR(VLOOKUP(DATASHEET!DT117,lookup,2,FALSE),"")</f>
        <v/>
      </c>
      <c r="AQ119" s="106" t="str">
        <f t="shared" si="52"/>
        <v/>
      </c>
      <c r="AR119" s="91" t="str">
        <f>IFERROR(IFERROR(VLOOKUP(DATASHEET!AZ117,lookup,2,FALSE),VLOOKUP($A119,PRIORVALUES!$A$3:$U$245,8,FALSE)),"")</f>
        <v/>
      </c>
      <c r="AS119" s="100" t="str">
        <f>IFERROR(VLOOKUP(DATASHEET!BX117,lookup,2,FALSE),"")</f>
        <v/>
      </c>
      <c r="AT119" s="257" t="str">
        <f>IFERROR(VLOOKUP(DATASHEET!DX117,lookup,2,FALSE),"")</f>
        <v/>
      </c>
      <c r="AU119" s="92">
        <f>IFERROR(IFERROR(VLOOKUP(DATASHEET!CB117,lookup,2,FALSE),VLOOKUP($A119,PRIORVALUES!$A$3:$U$245,10,FALSE)),"")</f>
        <v>5</v>
      </c>
      <c r="AV119" s="92" t="str">
        <f>IFERROR(IFERROR(VLOOKUP(DATASHEET!CJ117,lookup,2,FALSE),VLOOKUP($A119,PRIORVALUES!$A$3:$U$245,12,FALSE)),"")</f>
        <v/>
      </c>
      <c r="AW119" s="93"/>
      <c r="AX119" s="96" t="str">
        <f>IFERROR(IFERROR(VLOOKUP(DATASHEET!AF117,lookup,2,FALSE),VLOOKUP($A119,PRIORVALUES!$A$3:$U$245,5,FALSE)),"")</f>
        <v/>
      </c>
      <c r="AY119" s="97" t="str">
        <f>IFERROR(IFERROR(VLOOKUP(DATASHEET!CV117,lookup,2,FALSE),VLOOKUP($A119,PRIORVALUES!$A$3:$U$245,6,FALSE)),"")</f>
        <v/>
      </c>
      <c r="AZ119" s="104" t="str">
        <f>IFERROR(SMALL((PROGRESS!BC131,PROGRESS!BH131),1),"")</f>
        <v/>
      </c>
      <c r="BA119" s="104" t="str">
        <f>IFERROR(IFERROR(VLOOKUP(DATASHEET!CR117,lookup,2,FALSE),VLOOKUP($A119,PRIORVALUES!$A$3:$U$245,13,FALSE)),"")</f>
        <v/>
      </c>
      <c r="BB119" s="104" t="str">
        <f>IFERROR(IFERROR(VLOOKUP(DATASHEET!DD117,lookup,2,FALSE),VLOOKUP($A119,PRIORVALUES!$A$3:$U$245,14,FALSE)),"")</f>
        <v/>
      </c>
      <c r="BC119" s="118" t="str">
        <f>IFERROR(VLOOKUP(DATASHEET!DP117,lookup,2,FALSE),"")</f>
        <v/>
      </c>
      <c r="BD119" s="122" t="str">
        <f>IFERROR(IFERROR(VLOOKUP(DATASHEET!AN117,lookup,2,FALSE),VLOOKUP($A119,PRIORVALUES!$A$3:$U$245,7,FALSE)),"")</f>
        <v/>
      </c>
      <c r="BE119" s="120" t="str">
        <f>IFERROR(IFERROR(VLOOKUP(DATASHEET!AV117,lookup,2,FALSE),VLOOKUP($A119,PRIORVALUES!$A$3:$U$245,16,FALSE)),"")</f>
        <v/>
      </c>
      <c r="BF119" s="586" t="str">
        <f>IFERROR(IFERROR(VLOOKUP(DATASHEET!CF117,lookup,2,FALSE),VLOOKUP($A119,PRIORVALUES!$A$3:$U$245,11,FALSE)),"")</f>
        <v/>
      </c>
      <c r="BG119" s="104" t="str">
        <f>IFERROR(VLOOKUP(DATASHEET!BD117,lookup,2,FALSE),"")</f>
        <v/>
      </c>
      <c r="BH119" s="99" t="str">
        <f>IFERROR(IFERROR(VLOOKUP(DATASHEET!BP117,lookup,2,FALSE),VLOOKUP($A119,PRIORVALUES!$A$3:$U$245,9,FALSE)),"")</f>
        <v/>
      </c>
      <c r="BI119" s="99" t="str">
        <f>IFERROR(IFERROR(VLOOKUP(DATASHEET!DL117,lookup,2,FALSE),VLOOKUP($A119,PRIORVALUES!$A$3:$U$245,15,FALSE)),"")</f>
        <v/>
      </c>
      <c r="BJ119" s="108" t="str">
        <f t="shared" si="56"/>
        <v/>
      </c>
      <c r="BK119" s="108" t="str">
        <f t="shared" si="57"/>
        <v/>
      </c>
      <c r="BL119" s="125" t="str">
        <f t="shared" si="58"/>
        <v/>
      </c>
      <c r="BM119" s="205"/>
    </row>
    <row r="120" spans="1:65" ht="27.75" customHeight="1" x14ac:dyDescent="0.25">
      <c r="A120" s="246" t="str">
        <f>DATASHEET!B118</f>
        <v>MEHMOOD, Samah</v>
      </c>
      <c r="B120" s="113" t="str">
        <f>DATASHEET!C118</f>
        <v>11SK</v>
      </c>
      <c r="C120" s="113" t="str">
        <f>DATASHEET!D118</f>
        <v>F</v>
      </c>
      <c r="D120" s="113" t="str">
        <f>DATASHEET!J118</f>
        <v>N</v>
      </c>
      <c r="E120" s="113" t="str">
        <f>DATASHEET!E118</f>
        <v>N</v>
      </c>
      <c r="F120" s="113" t="str">
        <f>DATASHEET!F118</f>
        <v>Pakistani</v>
      </c>
      <c r="G120" s="113" t="str">
        <f>DATASHEET!H118</f>
        <v>N</v>
      </c>
      <c r="H120" s="113" t="str">
        <f>DATASHEET!I118</f>
        <v>N</v>
      </c>
      <c r="I120" s="113" t="str">
        <f>DATASHEET!M118</f>
        <v>H</v>
      </c>
      <c r="J120" s="114" t="str">
        <f>DATASHEET!L118</f>
        <v>8-9</v>
      </c>
      <c r="K120" s="419">
        <f>IFERROR(PROGRESS!O132,"")</f>
        <v>74.828357999999994</v>
      </c>
      <c r="L120" s="235">
        <f t="shared" si="30"/>
        <v>9</v>
      </c>
      <c r="M120" s="152">
        <f t="shared" si="31"/>
        <v>-6.5828357999999998</v>
      </c>
      <c r="N120" s="237"/>
      <c r="O120" s="417">
        <f t="shared" si="32"/>
        <v>14.965671599999999</v>
      </c>
      <c r="P120" s="248" t="str">
        <f t="shared" si="33"/>
        <v/>
      </c>
      <c r="Q120" s="249" t="str">
        <f t="shared" si="34"/>
        <v/>
      </c>
      <c r="R120" s="417">
        <f t="shared" si="35"/>
        <v>14.965671599999999</v>
      </c>
      <c r="S120" s="248" t="str">
        <f t="shared" si="36"/>
        <v/>
      </c>
      <c r="T120" s="250" t="str">
        <f t="shared" si="37"/>
        <v/>
      </c>
      <c r="U120" s="247">
        <f t="shared" si="38"/>
        <v>22.448507399999997</v>
      </c>
      <c r="V120" s="248">
        <f t="shared" si="39"/>
        <v>9</v>
      </c>
      <c r="W120" s="251">
        <f t="shared" si="40"/>
        <v>-4.4828357999999993</v>
      </c>
      <c r="X120" s="252">
        <f t="shared" si="41"/>
        <v>2</v>
      </c>
      <c r="Y120" s="247">
        <f t="shared" si="42"/>
        <v>22.448507399999997</v>
      </c>
      <c r="Z120" s="248">
        <f t="shared" si="43"/>
        <v>0</v>
      </c>
      <c r="AA120" s="251">
        <f t="shared" si="44"/>
        <v>-7.4828357999999993</v>
      </c>
      <c r="AB120" s="252">
        <f t="shared" si="45"/>
        <v>3</v>
      </c>
      <c r="AC120" s="244"/>
      <c r="AD120" s="102" t="str">
        <f>IFERROR(VLOOKUP(DATASHEET!CN118,lookup,2,FALSE)*2,"")</f>
        <v/>
      </c>
      <c r="AE120" s="126" t="str">
        <f>IFERROR(LARGE((PROGRESS!BC132,PROGRESS!BH132),1)*2,"")</f>
        <v/>
      </c>
      <c r="AF120" s="253">
        <f t="shared" si="46"/>
        <v>9</v>
      </c>
      <c r="AG120" s="127" t="str">
        <f t="shared" si="47"/>
        <v/>
      </c>
      <c r="AH120" s="254" t="str">
        <f t="shared" si="48"/>
        <v/>
      </c>
      <c r="AI120" s="255" t="str">
        <f t="shared" si="49"/>
        <v/>
      </c>
      <c r="AJ120" s="128" t="str">
        <f t="shared" si="50"/>
        <v/>
      </c>
      <c r="AK120" s="256" t="str">
        <f t="shared" si="51"/>
        <v/>
      </c>
      <c r="AL120" s="245"/>
      <c r="AM120" s="89" t="str">
        <f>IFERROR(VLOOKUP(DATASHEET!AJ118,lookup,2,FALSE),"")</f>
        <v/>
      </c>
      <c r="AN120" s="90" t="str">
        <f>IFERROR(VLOOKUP(DATASHEET!AR118,lookup,2,FALSE),"")</f>
        <v/>
      </c>
      <c r="AO120" s="106" t="str">
        <f>IFERROR(VLOOKUP(DATASHEET!DH118,lookup,2,FALSE),"")</f>
        <v/>
      </c>
      <c r="AP120" s="106" t="str">
        <f>IFERROR(VLOOKUP(DATASHEET!DT118,lookup,2,FALSE),"")</f>
        <v/>
      </c>
      <c r="AQ120" s="106" t="str">
        <f t="shared" si="52"/>
        <v/>
      </c>
      <c r="AR120" s="91" t="str">
        <f>IFERROR(IFERROR(VLOOKUP(DATASHEET!AZ118,lookup,2,FALSE),VLOOKUP($A120,PRIORVALUES!$A$3:$U$245,8,FALSE)),"")</f>
        <v/>
      </c>
      <c r="AS120" s="100" t="str">
        <f>IFERROR(VLOOKUP(DATASHEET!BX118,lookup,2,FALSE),"")</f>
        <v/>
      </c>
      <c r="AT120" s="257" t="str">
        <f>IFERROR(VLOOKUP(DATASHEET!DX118,lookup,2,FALSE),"")</f>
        <v/>
      </c>
      <c r="AU120" s="92">
        <f>IFERROR(IFERROR(VLOOKUP(DATASHEET!CB118,lookup,2,FALSE),VLOOKUP($A120,PRIORVALUES!$A$3:$U$245,10,FALSE)),"")</f>
        <v>9</v>
      </c>
      <c r="AV120" s="92" t="str">
        <f>IFERROR(IFERROR(VLOOKUP(DATASHEET!CJ118,lookup,2,FALSE),VLOOKUP($A120,PRIORVALUES!$A$3:$U$245,12,FALSE)),"")</f>
        <v/>
      </c>
      <c r="AW120" s="93"/>
      <c r="AX120" s="96" t="str">
        <f>IFERROR(IFERROR(VLOOKUP(DATASHEET!AF118,lookup,2,FALSE),VLOOKUP($A120,PRIORVALUES!$A$3:$U$245,5,FALSE)),"")</f>
        <v/>
      </c>
      <c r="AY120" s="97" t="str">
        <f>IFERROR(IFERROR(VLOOKUP(DATASHEET!CV118,lookup,2,FALSE),VLOOKUP($A120,PRIORVALUES!$A$3:$U$245,6,FALSE)),"")</f>
        <v/>
      </c>
      <c r="AZ120" s="104" t="str">
        <f>IFERROR(SMALL((PROGRESS!BC132,PROGRESS!BH132),1),"")</f>
        <v/>
      </c>
      <c r="BA120" s="104" t="str">
        <f>IFERROR(IFERROR(VLOOKUP(DATASHEET!CR118,lookup,2,FALSE),VLOOKUP($A120,PRIORVALUES!$A$3:$U$245,13,FALSE)),"")</f>
        <v/>
      </c>
      <c r="BB120" s="104" t="str">
        <f>IFERROR(IFERROR(VLOOKUP(DATASHEET!DD118,lookup,2,FALSE),VLOOKUP($A120,PRIORVALUES!$A$3:$U$245,14,FALSE)),"")</f>
        <v/>
      </c>
      <c r="BC120" s="118" t="str">
        <f>IFERROR(VLOOKUP(DATASHEET!DP118,lookup,2,FALSE),"")</f>
        <v/>
      </c>
      <c r="BD120" s="122" t="str">
        <f>IFERROR(IFERROR(VLOOKUP(DATASHEET!AN118,lookup,2,FALSE),VLOOKUP($A120,PRIORVALUES!$A$3:$U$245,7,FALSE)),"")</f>
        <v/>
      </c>
      <c r="BE120" s="120" t="str">
        <f>IFERROR(IFERROR(VLOOKUP(DATASHEET!AV118,lookup,2,FALSE),VLOOKUP($A120,PRIORVALUES!$A$3:$U$245,16,FALSE)),"")</f>
        <v/>
      </c>
      <c r="BF120" s="586" t="str">
        <f>IFERROR(IFERROR(VLOOKUP(DATASHEET!CF118,lookup,2,FALSE),VLOOKUP($A120,PRIORVALUES!$A$3:$U$245,11,FALSE)),"")</f>
        <v/>
      </c>
      <c r="BG120" s="104" t="str">
        <f>IFERROR(VLOOKUP(DATASHEET!BD118,lookup,2,FALSE),"")</f>
        <v/>
      </c>
      <c r="BH120" s="99" t="str">
        <f>IFERROR(IFERROR(VLOOKUP(DATASHEET!BP118,lookup,2,FALSE),VLOOKUP($A120,PRIORVALUES!$A$3:$U$245,9,FALSE)),"")</f>
        <v/>
      </c>
      <c r="BI120" s="99" t="str">
        <f>IFERROR(IFERROR(VLOOKUP(DATASHEET!DL118,lookup,2,FALSE),VLOOKUP($A120,PRIORVALUES!$A$3:$U$245,15,FALSE)),"")</f>
        <v/>
      </c>
      <c r="BJ120" s="108" t="str">
        <f t="shared" si="56"/>
        <v/>
      </c>
      <c r="BK120" s="108" t="str">
        <f t="shared" si="57"/>
        <v/>
      </c>
      <c r="BL120" s="125" t="str">
        <f t="shared" si="58"/>
        <v/>
      </c>
      <c r="BM120" s="205"/>
    </row>
    <row r="121" spans="1:65" ht="27.75" customHeight="1" x14ac:dyDescent="0.25">
      <c r="A121" s="246" t="str">
        <f>DATASHEET!B119</f>
        <v>MOUNTAIN-FREEMAN, Joshua</v>
      </c>
      <c r="B121" s="113" t="str">
        <f>DATASHEET!C119</f>
        <v>11ZI</v>
      </c>
      <c r="C121" s="113" t="str">
        <f>DATASHEET!D119</f>
        <v>M</v>
      </c>
      <c r="D121" s="113" t="str">
        <f>DATASHEET!J119</f>
        <v>N</v>
      </c>
      <c r="E121" s="113" t="str">
        <f>DATASHEET!E119</f>
        <v>N</v>
      </c>
      <c r="F121" s="113" t="str">
        <f>DATASHEET!F119</f>
        <v>White - British</v>
      </c>
      <c r="G121" s="113" t="str">
        <f>DATASHEET!H119</f>
        <v>N</v>
      </c>
      <c r="H121" s="113" t="str">
        <f>DATASHEET!I119</f>
        <v>N</v>
      </c>
      <c r="I121" s="113" t="str">
        <f>DATASHEET!M119</f>
        <v>L</v>
      </c>
      <c r="J121" s="114" t="str">
        <f>DATASHEET!L119</f>
        <v>2-3</v>
      </c>
      <c r="K121" s="419">
        <f>IFERROR(PROGRESS!O133,"")</f>
        <v>20.686364000000001</v>
      </c>
      <c r="L121" s="235">
        <f t="shared" si="30"/>
        <v>5</v>
      </c>
      <c r="M121" s="152">
        <f t="shared" si="31"/>
        <v>-1.5686364000000002</v>
      </c>
      <c r="N121" s="237"/>
      <c r="O121" s="417">
        <f t="shared" si="32"/>
        <v>4.1372727999999999</v>
      </c>
      <c r="P121" s="248" t="str">
        <f t="shared" si="33"/>
        <v/>
      </c>
      <c r="Q121" s="249" t="str">
        <f t="shared" si="34"/>
        <v/>
      </c>
      <c r="R121" s="417">
        <f t="shared" si="35"/>
        <v>4.1372727999999999</v>
      </c>
      <c r="S121" s="248" t="str">
        <f t="shared" si="36"/>
        <v/>
      </c>
      <c r="T121" s="250" t="str">
        <f t="shared" si="37"/>
        <v/>
      </c>
      <c r="U121" s="247">
        <f t="shared" si="38"/>
        <v>6.2059091999999998</v>
      </c>
      <c r="V121" s="248">
        <f t="shared" si="39"/>
        <v>0</v>
      </c>
      <c r="W121" s="251">
        <f t="shared" si="40"/>
        <v>-2.0686363999999999</v>
      </c>
      <c r="X121" s="252">
        <f t="shared" si="41"/>
        <v>3</v>
      </c>
      <c r="Y121" s="247">
        <f t="shared" si="42"/>
        <v>6.2059091999999998</v>
      </c>
      <c r="Z121" s="248">
        <f t="shared" si="43"/>
        <v>5</v>
      </c>
      <c r="AA121" s="251">
        <f t="shared" si="44"/>
        <v>-0.40196973333333325</v>
      </c>
      <c r="AB121" s="252">
        <f t="shared" si="45"/>
        <v>2</v>
      </c>
      <c r="AC121" s="244"/>
      <c r="AD121" s="102" t="str">
        <f>IFERROR(VLOOKUP(DATASHEET!CN119,lookup,2,FALSE)*2,"")</f>
        <v/>
      </c>
      <c r="AE121" s="126" t="str">
        <f>IFERROR(LARGE((PROGRESS!BC133,PROGRESS!BH133),1)*2,"")</f>
        <v/>
      </c>
      <c r="AF121" s="253" t="str">
        <f t="shared" si="46"/>
        <v/>
      </c>
      <c r="AG121" s="127" t="str">
        <f t="shared" si="47"/>
        <v/>
      </c>
      <c r="AH121" s="254" t="str">
        <f t="shared" si="48"/>
        <v/>
      </c>
      <c r="AI121" s="255">
        <f t="shared" si="49"/>
        <v>5</v>
      </c>
      <c r="AJ121" s="128" t="str">
        <f t="shared" si="50"/>
        <v/>
      </c>
      <c r="AK121" s="256" t="str">
        <f t="shared" si="51"/>
        <v/>
      </c>
      <c r="AL121" s="245"/>
      <c r="AM121" s="89" t="str">
        <f>IFERROR(VLOOKUP(DATASHEET!AJ119,lookup,2,FALSE),"")</f>
        <v/>
      </c>
      <c r="AN121" s="90" t="str">
        <f>IFERROR(VLOOKUP(DATASHEET!AR119,lookup,2,FALSE),"")</f>
        <v/>
      </c>
      <c r="AO121" s="106" t="str">
        <f>IFERROR(VLOOKUP(DATASHEET!DH119,lookup,2,FALSE),"")</f>
        <v/>
      </c>
      <c r="AP121" s="106" t="str">
        <f>IFERROR(VLOOKUP(DATASHEET!DT119,lookup,2,FALSE),"")</f>
        <v/>
      </c>
      <c r="AQ121" s="106" t="str">
        <f t="shared" si="52"/>
        <v/>
      </c>
      <c r="AR121" s="91" t="str">
        <f>IFERROR(IFERROR(VLOOKUP(DATASHEET!AZ119,lookup,2,FALSE),VLOOKUP($A121,PRIORVALUES!$A$3:$U$245,8,FALSE)),"")</f>
        <v/>
      </c>
      <c r="AS121" s="100" t="str">
        <f>IFERROR(VLOOKUP(DATASHEET!BX119,lookup,2,FALSE),"")</f>
        <v/>
      </c>
      <c r="AT121" s="257" t="str">
        <f>IFERROR(VLOOKUP(DATASHEET!DX119,lookup,2,FALSE),"")</f>
        <v/>
      </c>
      <c r="AU121" s="92" t="str">
        <f>IFERROR(IFERROR(VLOOKUP(DATASHEET!CB119,lookup,2,FALSE),VLOOKUP($A121,PRIORVALUES!$A$3:$U$245,10,FALSE)),"")</f>
        <v/>
      </c>
      <c r="AV121" s="92" t="str">
        <f>IFERROR(IFERROR(VLOOKUP(DATASHEET!CJ119,lookup,2,FALSE),VLOOKUP($A121,PRIORVALUES!$A$3:$U$245,12,FALSE)),"")</f>
        <v/>
      </c>
      <c r="AW121" s="93"/>
      <c r="AX121" s="96" t="str">
        <f>IFERROR(IFERROR(VLOOKUP(DATASHEET!AF119,lookup,2,FALSE),VLOOKUP($A121,PRIORVALUES!$A$3:$U$245,5,FALSE)),"")</f>
        <v/>
      </c>
      <c r="AY121" s="97">
        <f>IFERROR(IFERROR(VLOOKUP(DATASHEET!CV119,lookup,2,FALSE),VLOOKUP($A121,PRIORVALUES!$A$3:$U$245,6,FALSE)),"")</f>
        <v>5</v>
      </c>
      <c r="AZ121" s="104" t="str">
        <f>IFERROR(SMALL((PROGRESS!BC133,PROGRESS!BH133),1),"")</f>
        <v/>
      </c>
      <c r="BA121" s="104" t="str">
        <f>IFERROR(IFERROR(VLOOKUP(DATASHEET!CR119,lookup,2,FALSE),VLOOKUP($A121,PRIORVALUES!$A$3:$U$245,13,FALSE)),"")</f>
        <v/>
      </c>
      <c r="BB121" s="104" t="str">
        <f>IFERROR(IFERROR(VLOOKUP(DATASHEET!DD119,lookup,2,FALSE),VLOOKUP($A121,PRIORVALUES!$A$3:$U$245,14,FALSE)),"")</f>
        <v/>
      </c>
      <c r="BC121" s="118" t="str">
        <f>IFERROR(VLOOKUP(DATASHEET!DP119,lookup,2,FALSE),"")</f>
        <v/>
      </c>
      <c r="BD121" s="122" t="str">
        <f>IFERROR(IFERROR(VLOOKUP(DATASHEET!AN119,lookup,2,FALSE),VLOOKUP($A121,PRIORVALUES!$A$3:$U$245,7,FALSE)),"")</f>
        <v/>
      </c>
      <c r="BE121" s="120" t="str">
        <f>IFERROR(IFERROR(VLOOKUP(DATASHEET!AV119,lookup,2,FALSE),VLOOKUP($A121,PRIORVALUES!$A$3:$U$245,16,FALSE)),"")</f>
        <v/>
      </c>
      <c r="BF121" s="586" t="str">
        <f>IFERROR(IFERROR(VLOOKUP(DATASHEET!CF119,lookup,2,FALSE),VLOOKUP($A121,PRIORVALUES!$A$3:$U$245,11,FALSE)),"")</f>
        <v/>
      </c>
      <c r="BG121" s="104" t="str">
        <f>IFERROR(VLOOKUP(DATASHEET!BD119,lookup,2,FALSE),"")</f>
        <v/>
      </c>
      <c r="BH121" s="99" t="str">
        <f>IFERROR(IFERROR(VLOOKUP(DATASHEET!BP119,lookup,2,FALSE),VLOOKUP($A121,PRIORVALUES!$A$3:$U$245,9,FALSE)),"")</f>
        <v/>
      </c>
      <c r="BI121" s="99" t="str">
        <f>IFERROR(IFERROR(VLOOKUP(DATASHEET!DL119,lookup,2,FALSE),VLOOKUP($A121,PRIORVALUES!$A$3:$U$245,15,FALSE)),"")</f>
        <v/>
      </c>
      <c r="BJ121" s="108" t="str">
        <f t="shared" si="56"/>
        <v/>
      </c>
      <c r="BK121" s="108" t="str">
        <f t="shared" si="57"/>
        <v/>
      </c>
      <c r="BL121" s="125" t="str">
        <f t="shared" si="58"/>
        <v/>
      </c>
      <c r="BM121" s="205"/>
    </row>
    <row r="122" spans="1:65" ht="27.75" customHeight="1" x14ac:dyDescent="0.25">
      <c r="A122" s="246" t="str">
        <f>DATASHEET!B120</f>
        <v>MUHIRWA, Leeron</v>
      </c>
      <c r="B122" s="113" t="str">
        <f>DATASHEET!C120</f>
        <v>11KKN</v>
      </c>
      <c r="C122" s="113" t="str">
        <f>DATASHEET!D120</f>
        <v>M</v>
      </c>
      <c r="D122" s="113" t="str">
        <f>DATASHEET!J120</f>
        <v>N</v>
      </c>
      <c r="E122" s="113" t="str">
        <f>DATASHEET!E120</f>
        <v>Y</v>
      </c>
      <c r="F122" s="113" t="str">
        <f>DATASHEET!F120</f>
        <v>Other Black African</v>
      </c>
      <c r="G122" s="113" t="str">
        <f>DATASHEET!H120</f>
        <v>Y</v>
      </c>
      <c r="H122" s="113" t="str">
        <f>DATASHEET!I120</f>
        <v>N</v>
      </c>
      <c r="I122" s="113" t="str">
        <f>DATASHEET!M120</f>
        <v>M</v>
      </c>
      <c r="J122" s="114" t="str">
        <f>DATASHEET!L120</f>
        <v>6-7</v>
      </c>
      <c r="K122" s="419">
        <f>IFERROR(PROGRESS!O134,"")</f>
        <v>54.013157999999997</v>
      </c>
      <c r="L122" s="235">
        <f t="shared" si="30"/>
        <v>6</v>
      </c>
      <c r="M122" s="152">
        <f t="shared" si="31"/>
        <v>-4.8013157999999994</v>
      </c>
      <c r="N122" s="237"/>
      <c r="O122" s="417">
        <f t="shared" si="32"/>
        <v>10.8026316</v>
      </c>
      <c r="P122" s="248" t="str">
        <f t="shared" si="33"/>
        <v/>
      </c>
      <c r="Q122" s="249" t="str">
        <f t="shared" si="34"/>
        <v/>
      </c>
      <c r="R122" s="417">
        <f t="shared" si="35"/>
        <v>10.8026316</v>
      </c>
      <c r="S122" s="248" t="str">
        <f t="shared" si="36"/>
        <v/>
      </c>
      <c r="T122" s="250" t="str">
        <f t="shared" si="37"/>
        <v/>
      </c>
      <c r="U122" s="247">
        <f t="shared" si="38"/>
        <v>16.203947400000001</v>
      </c>
      <c r="V122" s="248">
        <f t="shared" si="39"/>
        <v>6</v>
      </c>
      <c r="W122" s="251">
        <f t="shared" si="40"/>
        <v>-3.4013158000000003</v>
      </c>
      <c r="X122" s="252">
        <f t="shared" si="41"/>
        <v>2</v>
      </c>
      <c r="Y122" s="247">
        <f t="shared" si="42"/>
        <v>16.203947400000001</v>
      </c>
      <c r="Z122" s="248">
        <f t="shared" si="43"/>
        <v>0</v>
      </c>
      <c r="AA122" s="251">
        <f t="shared" si="44"/>
        <v>-5.4013157999999999</v>
      </c>
      <c r="AB122" s="252">
        <f t="shared" si="45"/>
        <v>3</v>
      </c>
      <c r="AC122" s="244"/>
      <c r="AD122" s="102" t="str">
        <f>IFERROR(VLOOKUP(DATASHEET!CN120,lookup,2,FALSE)*2,"")</f>
        <v/>
      </c>
      <c r="AE122" s="126" t="str">
        <f>IFERROR(LARGE((PROGRESS!BC134,PROGRESS!BH134),1)*2,"")</f>
        <v/>
      </c>
      <c r="AF122" s="253">
        <f t="shared" si="46"/>
        <v>6</v>
      </c>
      <c r="AG122" s="127" t="str">
        <f t="shared" si="47"/>
        <v/>
      </c>
      <c r="AH122" s="254" t="str">
        <f t="shared" si="48"/>
        <v/>
      </c>
      <c r="AI122" s="255" t="str">
        <f t="shared" si="49"/>
        <v/>
      </c>
      <c r="AJ122" s="128" t="str">
        <f t="shared" si="50"/>
        <v/>
      </c>
      <c r="AK122" s="256" t="str">
        <f t="shared" si="51"/>
        <v/>
      </c>
      <c r="AL122" s="245"/>
      <c r="AM122" s="89" t="str">
        <f>IFERROR(VLOOKUP(DATASHEET!AJ120,lookup,2,FALSE),"")</f>
        <v/>
      </c>
      <c r="AN122" s="90" t="str">
        <f>IFERROR(VLOOKUP(DATASHEET!AR120,lookup,2,FALSE),"")</f>
        <v/>
      </c>
      <c r="AO122" s="106" t="str">
        <f>IFERROR(VLOOKUP(DATASHEET!DH120,lookup,2,FALSE),"")</f>
        <v/>
      </c>
      <c r="AP122" s="106" t="str">
        <f>IFERROR(VLOOKUP(DATASHEET!DT120,lookup,2,FALSE),"")</f>
        <v/>
      </c>
      <c r="AQ122" s="106" t="str">
        <f t="shared" si="52"/>
        <v/>
      </c>
      <c r="AR122" s="91" t="str">
        <f>IFERROR(IFERROR(VLOOKUP(DATASHEET!AZ120,lookup,2,FALSE),VLOOKUP($A122,PRIORVALUES!$A$3:$U$245,8,FALSE)),"")</f>
        <v/>
      </c>
      <c r="AS122" s="100" t="str">
        <f>IFERROR(VLOOKUP(DATASHEET!BX120,lookup,2,FALSE),"")</f>
        <v/>
      </c>
      <c r="AT122" s="257" t="str">
        <f>IFERROR(VLOOKUP(DATASHEET!DX120,lookup,2,FALSE),"")</f>
        <v/>
      </c>
      <c r="AU122" s="92" t="str">
        <f>IFERROR(IFERROR(VLOOKUP(DATASHEET!CB120,lookup,2,FALSE),VLOOKUP($A122,PRIORVALUES!$A$3:$U$245,10,FALSE)),"")</f>
        <v/>
      </c>
      <c r="AV122" s="92">
        <f>IFERROR(IFERROR(VLOOKUP(DATASHEET!CJ120,lookup,2,FALSE),VLOOKUP($A122,PRIORVALUES!$A$3:$U$245,12,FALSE)),"")</f>
        <v>6</v>
      </c>
      <c r="AW122" s="93"/>
      <c r="AX122" s="96" t="str">
        <f>IFERROR(IFERROR(VLOOKUP(DATASHEET!AF120,lookup,2,FALSE),VLOOKUP($A122,PRIORVALUES!$A$3:$U$245,5,FALSE)),"")</f>
        <v/>
      </c>
      <c r="AY122" s="97" t="str">
        <f>IFERROR(IFERROR(VLOOKUP(DATASHEET!CV120,lookup,2,FALSE),VLOOKUP($A122,PRIORVALUES!$A$3:$U$245,6,FALSE)),"")</f>
        <v/>
      </c>
      <c r="AZ122" s="104" t="str">
        <f>IFERROR(SMALL((PROGRESS!BC134,PROGRESS!BH134),1),"")</f>
        <v/>
      </c>
      <c r="BA122" s="104" t="str">
        <f>IFERROR(IFERROR(VLOOKUP(DATASHEET!CR120,lookup,2,FALSE),VLOOKUP($A122,PRIORVALUES!$A$3:$U$245,13,FALSE)),"")</f>
        <v/>
      </c>
      <c r="BB122" s="104" t="str">
        <f>IFERROR(IFERROR(VLOOKUP(DATASHEET!DD120,lookup,2,FALSE),VLOOKUP($A122,PRIORVALUES!$A$3:$U$245,14,FALSE)),"")</f>
        <v/>
      </c>
      <c r="BC122" s="118" t="str">
        <f>IFERROR(VLOOKUP(DATASHEET!DP120,lookup,2,FALSE),"")</f>
        <v/>
      </c>
      <c r="BD122" s="122" t="str">
        <f>IFERROR(IFERROR(VLOOKUP(DATASHEET!AN120,lookup,2,FALSE),VLOOKUP($A122,PRIORVALUES!$A$3:$U$245,7,FALSE)),"")</f>
        <v/>
      </c>
      <c r="BE122" s="120" t="str">
        <f>IFERROR(IFERROR(VLOOKUP(DATASHEET!AV120,lookup,2,FALSE),VLOOKUP($A122,PRIORVALUES!$A$3:$U$245,16,FALSE)),"")</f>
        <v/>
      </c>
      <c r="BF122" s="586" t="str">
        <f>IFERROR(IFERROR(VLOOKUP(DATASHEET!CF120,lookup,2,FALSE),VLOOKUP($A122,PRIORVALUES!$A$3:$U$245,11,FALSE)),"")</f>
        <v/>
      </c>
      <c r="BG122" s="104" t="str">
        <f>IFERROR(VLOOKUP(DATASHEET!BD120,lookup,2,FALSE),"")</f>
        <v/>
      </c>
      <c r="BH122" s="99" t="str">
        <f>IFERROR(IFERROR(VLOOKUP(DATASHEET!BP120,lookup,2,FALSE),VLOOKUP($A122,PRIORVALUES!$A$3:$U$245,9,FALSE)),"")</f>
        <v/>
      </c>
      <c r="BI122" s="99" t="str">
        <f>IFERROR(IFERROR(VLOOKUP(DATASHEET!DL120,lookup,2,FALSE),VLOOKUP($A122,PRIORVALUES!$A$3:$U$245,15,FALSE)),"")</f>
        <v/>
      </c>
      <c r="BJ122" s="108" t="str">
        <f t="shared" si="56"/>
        <v/>
      </c>
      <c r="BK122" s="108" t="str">
        <f t="shared" si="57"/>
        <v/>
      </c>
      <c r="BL122" s="125" t="str">
        <f t="shared" si="58"/>
        <v/>
      </c>
      <c r="BM122" s="205"/>
    </row>
    <row r="123" spans="1:65" ht="27.75" customHeight="1" x14ac:dyDescent="0.25">
      <c r="A123" s="246" t="str">
        <f>DATASHEET!B121</f>
        <v>MUNRO-PROUD, Lewis</v>
      </c>
      <c r="B123" s="113" t="str">
        <f>DATASHEET!C121</f>
        <v>11SPI</v>
      </c>
      <c r="C123" s="113" t="str">
        <f>DATASHEET!D121</f>
        <v>M</v>
      </c>
      <c r="D123" s="113" t="str">
        <f>DATASHEET!J121</f>
        <v>N</v>
      </c>
      <c r="E123" s="113" t="str">
        <f>DATASHEET!E121</f>
        <v>N</v>
      </c>
      <c r="F123" s="113" t="str">
        <f>DATASHEET!F121</f>
        <v>White - British</v>
      </c>
      <c r="G123" s="113" t="str">
        <f>DATASHEET!H121</f>
        <v>N</v>
      </c>
      <c r="H123" s="113" t="str">
        <f>DATASHEET!I121</f>
        <v>N</v>
      </c>
      <c r="I123" s="113" t="str">
        <f>DATASHEET!M121</f>
        <v>M</v>
      </c>
      <c r="J123" s="114" t="str">
        <f>DATASHEET!L121</f>
        <v>5-6</v>
      </c>
      <c r="K123" s="419">
        <f>IFERROR(PROGRESS!O135,"")</f>
        <v>49.024999999999999</v>
      </c>
      <c r="L123" s="235">
        <f t="shared" si="30"/>
        <v>5</v>
      </c>
      <c r="M123" s="152">
        <f t="shared" si="31"/>
        <v>-4.4024999999999999</v>
      </c>
      <c r="N123" s="237"/>
      <c r="O123" s="417">
        <f t="shared" si="32"/>
        <v>9.8049999999999997</v>
      </c>
      <c r="P123" s="248" t="str">
        <f t="shared" si="33"/>
        <v/>
      </c>
      <c r="Q123" s="249" t="str">
        <f t="shared" si="34"/>
        <v/>
      </c>
      <c r="R123" s="417">
        <f t="shared" si="35"/>
        <v>9.8049999999999997</v>
      </c>
      <c r="S123" s="248" t="str">
        <f t="shared" si="36"/>
        <v/>
      </c>
      <c r="T123" s="250" t="str">
        <f t="shared" si="37"/>
        <v/>
      </c>
      <c r="U123" s="247">
        <f t="shared" si="38"/>
        <v>14.7075</v>
      </c>
      <c r="V123" s="248">
        <f t="shared" si="39"/>
        <v>5</v>
      </c>
      <c r="W123" s="251">
        <f t="shared" si="40"/>
        <v>-3.2358333333333333</v>
      </c>
      <c r="X123" s="252">
        <f t="shared" si="41"/>
        <v>2</v>
      </c>
      <c r="Y123" s="247">
        <f t="shared" si="42"/>
        <v>14.7075</v>
      </c>
      <c r="Z123" s="248">
        <f t="shared" si="43"/>
        <v>0</v>
      </c>
      <c r="AA123" s="251">
        <f t="shared" si="44"/>
        <v>-4.9024999999999999</v>
      </c>
      <c r="AB123" s="252">
        <f t="shared" si="45"/>
        <v>3</v>
      </c>
      <c r="AC123" s="244"/>
      <c r="AD123" s="102" t="str">
        <f>IFERROR(VLOOKUP(DATASHEET!CN121,lookup,2,FALSE)*2,"")</f>
        <v/>
      </c>
      <c r="AE123" s="126" t="str">
        <f>IFERROR(LARGE((PROGRESS!BC135,PROGRESS!BH135),1)*2,"")</f>
        <v/>
      </c>
      <c r="AF123" s="253">
        <f t="shared" si="46"/>
        <v>5</v>
      </c>
      <c r="AG123" s="127" t="str">
        <f t="shared" si="47"/>
        <v/>
      </c>
      <c r="AH123" s="254" t="str">
        <f t="shared" si="48"/>
        <v/>
      </c>
      <c r="AI123" s="255" t="str">
        <f t="shared" si="49"/>
        <v/>
      </c>
      <c r="AJ123" s="128" t="str">
        <f t="shared" si="50"/>
        <v/>
      </c>
      <c r="AK123" s="256" t="str">
        <f t="shared" si="51"/>
        <v/>
      </c>
      <c r="AL123" s="245"/>
      <c r="AM123" s="89" t="str">
        <f>IFERROR(VLOOKUP(DATASHEET!AJ121,lookup,2,FALSE),"")</f>
        <v/>
      </c>
      <c r="AN123" s="90" t="str">
        <f>IFERROR(VLOOKUP(DATASHEET!AR121,lookup,2,FALSE),"")</f>
        <v/>
      </c>
      <c r="AO123" s="106" t="str">
        <f>IFERROR(VLOOKUP(DATASHEET!DH121,lookup,2,FALSE),"")</f>
        <v/>
      </c>
      <c r="AP123" s="106" t="str">
        <f>IFERROR(VLOOKUP(DATASHEET!DT121,lookup,2,FALSE),"")</f>
        <v/>
      </c>
      <c r="AQ123" s="106" t="str">
        <f t="shared" si="52"/>
        <v/>
      </c>
      <c r="AR123" s="91" t="str">
        <f>IFERROR(IFERROR(VLOOKUP(DATASHEET!AZ121,lookup,2,FALSE),VLOOKUP($A123,PRIORVALUES!$A$3:$U$245,8,FALSE)),"")</f>
        <v/>
      </c>
      <c r="AS123" s="100" t="str">
        <f>IFERROR(VLOOKUP(DATASHEET!BX121,lookup,2,FALSE),"")</f>
        <v/>
      </c>
      <c r="AT123" s="257" t="str">
        <f>IFERROR(VLOOKUP(DATASHEET!DX121,lookup,2,FALSE),"")</f>
        <v/>
      </c>
      <c r="AU123" s="92">
        <f>IFERROR(IFERROR(VLOOKUP(DATASHEET!CB121,lookup,2,FALSE),VLOOKUP($A123,PRIORVALUES!$A$3:$U$245,10,FALSE)),"")</f>
        <v>5</v>
      </c>
      <c r="AV123" s="92" t="str">
        <f>IFERROR(IFERROR(VLOOKUP(DATASHEET!CJ121,lookup,2,FALSE),VLOOKUP($A123,PRIORVALUES!$A$3:$U$245,12,FALSE)),"")</f>
        <v/>
      </c>
      <c r="AW123" s="93"/>
      <c r="AX123" s="96" t="str">
        <f>IFERROR(IFERROR(VLOOKUP(DATASHEET!AF121,lookup,2,FALSE),VLOOKUP($A123,PRIORVALUES!$A$3:$U$245,5,FALSE)),"")</f>
        <v/>
      </c>
      <c r="AY123" s="97" t="str">
        <f>IFERROR(IFERROR(VLOOKUP(DATASHEET!CV121,lookup,2,FALSE),VLOOKUP($A123,PRIORVALUES!$A$3:$U$245,6,FALSE)),"")</f>
        <v/>
      </c>
      <c r="AZ123" s="104" t="str">
        <f>IFERROR(SMALL((PROGRESS!BC135,PROGRESS!BH135),1),"")</f>
        <v/>
      </c>
      <c r="BA123" s="104" t="str">
        <f>IFERROR(IFERROR(VLOOKUP(DATASHEET!CR121,lookup,2,FALSE),VLOOKUP($A123,PRIORVALUES!$A$3:$U$245,13,FALSE)),"")</f>
        <v/>
      </c>
      <c r="BB123" s="104" t="str">
        <f>IFERROR(IFERROR(VLOOKUP(DATASHEET!DD121,lookup,2,FALSE),VLOOKUP($A123,PRIORVALUES!$A$3:$U$245,14,FALSE)),"")</f>
        <v/>
      </c>
      <c r="BC123" s="118" t="str">
        <f>IFERROR(VLOOKUP(DATASHEET!DP121,lookup,2,FALSE),"")</f>
        <v/>
      </c>
      <c r="BD123" s="122" t="str">
        <f>IFERROR(IFERROR(VLOOKUP(DATASHEET!AN121,lookup,2,FALSE),VLOOKUP($A123,PRIORVALUES!$A$3:$U$245,7,FALSE)),"")</f>
        <v/>
      </c>
      <c r="BE123" s="120" t="str">
        <f>IFERROR(IFERROR(VLOOKUP(DATASHEET!AV121,lookup,2,FALSE),VLOOKUP($A123,PRIORVALUES!$A$3:$U$245,16,FALSE)),"")</f>
        <v/>
      </c>
      <c r="BF123" s="586" t="str">
        <f>IFERROR(IFERROR(VLOOKUP(DATASHEET!CF121,lookup,2,FALSE),VLOOKUP($A123,PRIORVALUES!$A$3:$U$245,11,FALSE)),"")</f>
        <v/>
      </c>
      <c r="BG123" s="104" t="str">
        <f>IFERROR(VLOOKUP(DATASHEET!BD121,lookup,2,FALSE),"")</f>
        <v/>
      </c>
      <c r="BH123" s="99" t="str">
        <f>IFERROR(IFERROR(VLOOKUP(DATASHEET!BP121,lookup,2,FALSE),VLOOKUP($A123,PRIORVALUES!$A$3:$U$245,9,FALSE)),"")</f>
        <v/>
      </c>
      <c r="BI123" s="99" t="str">
        <f>IFERROR(IFERROR(VLOOKUP(DATASHEET!DL121,lookup,2,FALSE),VLOOKUP($A123,PRIORVALUES!$A$3:$U$245,15,FALSE)),"")</f>
        <v/>
      </c>
      <c r="BJ123" s="108" t="str">
        <f t="shared" si="56"/>
        <v/>
      </c>
      <c r="BK123" s="108" t="str">
        <f t="shared" si="57"/>
        <v/>
      </c>
      <c r="BL123" s="125" t="str">
        <f t="shared" si="58"/>
        <v/>
      </c>
      <c r="BM123" s="205"/>
    </row>
    <row r="124" spans="1:65" ht="27.75" customHeight="1" x14ac:dyDescent="0.25">
      <c r="A124" s="246" t="str">
        <f>DATASHEET!B122</f>
        <v>MUSIE, Christina</v>
      </c>
      <c r="B124" s="113" t="str">
        <f>DATASHEET!C122</f>
        <v>11JNE</v>
      </c>
      <c r="C124" s="113" t="str">
        <f>DATASHEET!D122</f>
        <v>F</v>
      </c>
      <c r="D124" s="113" t="str">
        <f>DATASHEET!J122</f>
        <v>N</v>
      </c>
      <c r="E124" s="113" t="str">
        <f>DATASHEET!E122</f>
        <v>Y</v>
      </c>
      <c r="F124" s="113" t="str">
        <f>DATASHEET!F122</f>
        <v>Other Black African</v>
      </c>
      <c r="G124" s="113" t="str">
        <f>DATASHEET!H122</f>
        <v>Y</v>
      </c>
      <c r="H124" s="113" t="str">
        <f>DATASHEET!I122</f>
        <v>N</v>
      </c>
      <c r="I124" s="113" t="str">
        <f>DATASHEET!M122</f>
        <v>M</v>
      </c>
      <c r="J124" s="114" t="str">
        <f>DATASHEET!L122</f>
        <v>5-6</v>
      </c>
      <c r="K124" s="419">
        <f>IFERROR(PROGRESS!O136,"")</f>
        <v>42.677678999999998</v>
      </c>
      <c r="L124" s="235">
        <f t="shared" si="30"/>
        <v>5</v>
      </c>
      <c r="M124" s="152">
        <f t="shared" si="31"/>
        <v>-3.7677678999999999</v>
      </c>
      <c r="N124" s="237"/>
      <c r="O124" s="417">
        <f t="shared" si="32"/>
        <v>8.5355357999999999</v>
      </c>
      <c r="P124" s="248" t="str">
        <f t="shared" si="33"/>
        <v/>
      </c>
      <c r="Q124" s="249" t="str">
        <f t="shared" si="34"/>
        <v/>
      </c>
      <c r="R124" s="417">
        <f t="shared" si="35"/>
        <v>8.5355357999999999</v>
      </c>
      <c r="S124" s="248" t="str">
        <f t="shared" si="36"/>
        <v/>
      </c>
      <c r="T124" s="250" t="str">
        <f t="shared" si="37"/>
        <v/>
      </c>
      <c r="U124" s="247">
        <f t="shared" si="38"/>
        <v>12.803303700000001</v>
      </c>
      <c r="V124" s="248">
        <f t="shared" si="39"/>
        <v>5</v>
      </c>
      <c r="W124" s="251">
        <f t="shared" si="40"/>
        <v>-2.6011012333333334</v>
      </c>
      <c r="X124" s="252">
        <f t="shared" si="41"/>
        <v>2</v>
      </c>
      <c r="Y124" s="247">
        <f t="shared" si="42"/>
        <v>12.803303700000001</v>
      </c>
      <c r="Z124" s="248">
        <f t="shared" si="43"/>
        <v>0</v>
      </c>
      <c r="AA124" s="251">
        <f t="shared" si="44"/>
        <v>-4.2677678999999999</v>
      </c>
      <c r="AB124" s="252">
        <f t="shared" si="45"/>
        <v>3</v>
      </c>
      <c r="AC124" s="244"/>
      <c r="AD124" s="102" t="str">
        <f>IFERROR(VLOOKUP(DATASHEET!CN122,lookup,2,FALSE)*2,"")</f>
        <v/>
      </c>
      <c r="AE124" s="126" t="str">
        <f>IFERROR(LARGE((PROGRESS!BC136,PROGRESS!BH136),1)*2,"")</f>
        <v/>
      </c>
      <c r="AF124" s="253">
        <f t="shared" si="46"/>
        <v>5</v>
      </c>
      <c r="AG124" s="127" t="str">
        <f t="shared" si="47"/>
        <v/>
      </c>
      <c r="AH124" s="254" t="str">
        <f t="shared" si="48"/>
        <v/>
      </c>
      <c r="AI124" s="255" t="str">
        <f t="shared" si="49"/>
        <v/>
      </c>
      <c r="AJ124" s="128" t="str">
        <f t="shared" si="50"/>
        <v/>
      </c>
      <c r="AK124" s="256" t="str">
        <f t="shared" si="51"/>
        <v/>
      </c>
      <c r="AL124" s="245"/>
      <c r="AM124" s="89" t="str">
        <f>IFERROR(VLOOKUP(DATASHEET!AJ122,lookup,2,FALSE),"")</f>
        <v/>
      </c>
      <c r="AN124" s="90" t="str">
        <f>IFERROR(VLOOKUP(DATASHEET!AR122,lookup,2,FALSE),"")</f>
        <v/>
      </c>
      <c r="AO124" s="106" t="str">
        <f>IFERROR(VLOOKUP(DATASHEET!DH122,lookup,2,FALSE),"")</f>
        <v/>
      </c>
      <c r="AP124" s="106" t="str">
        <f>IFERROR(VLOOKUP(DATASHEET!DT122,lookup,2,FALSE),"")</f>
        <v/>
      </c>
      <c r="AQ124" s="106" t="str">
        <f t="shared" si="52"/>
        <v/>
      </c>
      <c r="AR124" s="91" t="str">
        <f>IFERROR(IFERROR(VLOOKUP(DATASHEET!AZ122,lookup,2,FALSE),VLOOKUP($A124,PRIORVALUES!$A$3:$U$245,8,FALSE)),"")</f>
        <v/>
      </c>
      <c r="AS124" s="100" t="str">
        <f>IFERROR(VLOOKUP(DATASHEET!BX122,lookup,2,FALSE),"")</f>
        <v/>
      </c>
      <c r="AT124" s="257" t="str">
        <f>IFERROR(VLOOKUP(DATASHEET!DX122,lookup,2,FALSE),"")</f>
        <v/>
      </c>
      <c r="AU124" s="92">
        <f>IFERROR(IFERROR(VLOOKUP(DATASHEET!CB122,lookup,2,FALSE),VLOOKUP($A124,PRIORVALUES!$A$3:$U$245,10,FALSE)),"")</f>
        <v>5</v>
      </c>
      <c r="AV124" s="92" t="str">
        <f>IFERROR(IFERROR(VLOOKUP(DATASHEET!CJ122,lookup,2,FALSE),VLOOKUP($A124,PRIORVALUES!$A$3:$U$245,12,FALSE)),"")</f>
        <v/>
      </c>
      <c r="AW124" s="93"/>
      <c r="AX124" s="96" t="str">
        <f>IFERROR(IFERROR(VLOOKUP(DATASHEET!AF122,lookup,2,FALSE),VLOOKUP($A124,PRIORVALUES!$A$3:$U$245,5,FALSE)),"")</f>
        <v/>
      </c>
      <c r="AY124" s="97" t="str">
        <f>IFERROR(IFERROR(VLOOKUP(DATASHEET!CV122,lookup,2,FALSE),VLOOKUP($A124,PRIORVALUES!$A$3:$U$245,6,FALSE)),"")</f>
        <v/>
      </c>
      <c r="AZ124" s="104" t="str">
        <f>IFERROR(SMALL((PROGRESS!BC136,PROGRESS!BH136),1),"")</f>
        <v/>
      </c>
      <c r="BA124" s="104" t="str">
        <f>IFERROR(IFERROR(VLOOKUP(DATASHEET!CR122,lookup,2,FALSE),VLOOKUP($A124,PRIORVALUES!$A$3:$U$245,13,FALSE)),"")</f>
        <v/>
      </c>
      <c r="BB124" s="104" t="str">
        <f>IFERROR(IFERROR(VLOOKUP(DATASHEET!DD122,lookup,2,FALSE),VLOOKUP($A124,PRIORVALUES!$A$3:$U$245,14,FALSE)),"")</f>
        <v/>
      </c>
      <c r="BC124" s="118" t="str">
        <f>IFERROR(VLOOKUP(DATASHEET!DP122,lookup,2,FALSE),"")</f>
        <v/>
      </c>
      <c r="BD124" s="122" t="str">
        <f>IFERROR(IFERROR(VLOOKUP(DATASHEET!AN122,lookup,2,FALSE),VLOOKUP($A124,PRIORVALUES!$A$3:$U$245,7,FALSE)),"")</f>
        <v/>
      </c>
      <c r="BE124" s="120" t="str">
        <f>IFERROR(IFERROR(VLOOKUP(DATASHEET!AV122,lookup,2,FALSE),VLOOKUP($A124,PRIORVALUES!$A$3:$U$245,16,FALSE)),"")</f>
        <v/>
      </c>
      <c r="BF124" s="586" t="str">
        <f>IFERROR(IFERROR(VLOOKUP(DATASHEET!CF122,lookup,2,FALSE),VLOOKUP($A124,PRIORVALUES!$A$3:$U$245,11,FALSE)),"")</f>
        <v/>
      </c>
      <c r="BG124" s="104" t="str">
        <f>IFERROR(VLOOKUP(DATASHEET!BD122,lookup,2,FALSE),"")</f>
        <v/>
      </c>
      <c r="BH124" s="99" t="str">
        <f>IFERROR(IFERROR(VLOOKUP(DATASHEET!BP122,lookup,2,FALSE),VLOOKUP($A124,PRIORVALUES!$A$3:$U$245,9,FALSE)),"")</f>
        <v/>
      </c>
      <c r="BI124" s="99" t="str">
        <f>IFERROR(IFERROR(VLOOKUP(DATASHEET!DL122,lookup,2,FALSE),VLOOKUP($A124,PRIORVALUES!$A$3:$U$245,15,FALSE)),"")</f>
        <v/>
      </c>
      <c r="BJ124" s="108" t="str">
        <f t="shared" si="56"/>
        <v/>
      </c>
      <c r="BK124" s="108" t="str">
        <f t="shared" si="57"/>
        <v/>
      </c>
      <c r="BL124" s="125" t="str">
        <f t="shared" si="58"/>
        <v/>
      </c>
      <c r="BM124" s="205"/>
    </row>
    <row r="125" spans="1:65" ht="27.75" customHeight="1" x14ac:dyDescent="0.25">
      <c r="A125" s="246" t="str">
        <f>DATASHEET!B123</f>
        <v>NAYLOR, Benedict</v>
      </c>
      <c r="B125" s="113" t="str">
        <f>DATASHEET!C123</f>
        <v>11ZI</v>
      </c>
      <c r="C125" s="113" t="str">
        <f>DATASHEET!D123</f>
        <v>M</v>
      </c>
      <c r="D125" s="113" t="str">
        <f>DATASHEET!J123</f>
        <v>N</v>
      </c>
      <c r="E125" s="113" t="str">
        <f>DATASHEET!E123</f>
        <v>N</v>
      </c>
      <c r="F125" s="113" t="str">
        <f>DATASHEET!F123</f>
        <v>White - British</v>
      </c>
      <c r="G125" s="113" t="str">
        <f>DATASHEET!H123</f>
        <v>N</v>
      </c>
      <c r="H125" s="113" t="str">
        <f>DATASHEET!I123</f>
        <v>N</v>
      </c>
      <c r="I125" s="113" t="str">
        <f>DATASHEET!M123</f>
        <v>H</v>
      </c>
      <c r="J125" s="114" t="str">
        <f>DATASHEET!L123</f>
        <v>6-7</v>
      </c>
      <c r="K125" s="419">
        <f>IFERROR(PROGRESS!O137,"")</f>
        <v>65.541015999999999</v>
      </c>
      <c r="L125" s="235">
        <f t="shared" si="30"/>
        <v>9</v>
      </c>
      <c r="M125" s="152">
        <f t="shared" si="31"/>
        <v>-5.6541015999999997</v>
      </c>
      <c r="N125" s="237"/>
      <c r="O125" s="417">
        <f t="shared" si="32"/>
        <v>13.1082032</v>
      </c>
      <c r="P125" s="248" t="str">
        <f t="shared" si="33"/>
        <v/>
      </c>
      <c r="Q125" s="249" t="str">
        <f t="shared" si="34"/>
        <v/>
      </c>
      <c r="R125" s="417">
        <f t="shared" si="35"/>
        <v>13.1082032</v>
      </c>
      <c r="S125" s="248" t="str">
        <f t="shared" si="36"/>
        <v/>
      </c>
      <c r="T125" s="250" t="str">
        <f t="shared" si="37"/>
        <v/>
      </c>
      <c r="U125" s="247">
        <f t="shared" si="38"/>
        <v>19.662304800000001</v>
      </c>
      <c r="V125" s="248">
        <f t="shared" si="39"/>
        <v>9</v>
      </c>
      <c r="W125" s="251">
        <f t="shared" si="40"/>
        <v>-3.5541016000000005</v>
      </c>
      <c r="X125" s="252">
        <f t="shared" si="41"/>
        <v>2</v>
      </c>
      <c r="Y125" s="247">
        <f t="shared" si="42"/>
        <v>19.662304800000001</v>
      </c>
      <c r="Z125" s="248">
        <f t="shared" si="43"/>
        <v>0</v>
      </c>
      <c r="AA125" s="251">
        <f t="shared" si="44"/>
        <v>-6.5541016000000001</v>
      </c>
      <c r="AB125" s="252">
        <f t="shared" si="45"/>
        <v>3</v>
      </c>
      <c r="AC125" s="244"/>
      <c r="AD125" s="102" t="str">
        <f>IFERROR(VLOOKUP(DATASHEET!CN123,lookup,2,FALSE)*2,"")</f>
        <v/>
      </c>
      <c r="AE125" s="126" t="str">
        <f>IFERROR(LARGE((PROGRESS!BC137,PROGRESS!BH137),1)*2,"")</f>
        <v/>
      </c>
      <c r="AF125" s="253">
        <f t="shared" si="46"/>
        <v>9</v>
      </c>
      <c r="AG125" s="127" t="str">
        <f t="shared" si="47"/>
        <v/>
      </c>
      <c r="AH125" s="254" t="str">
        <f t="shared" si="48"/>
        <v/>
      </c>
      <c r="AI125" s="255" t="str">
        <f t="shared" si="49"/>
        <v/>
      </c>
      <c r="AJ125" s="128" t="str">
        <f t="shared" si="50"/>
        <v/>
      </c>
      <c r="AK125" s="256" t="str">
        <f t="shared" si="51"/>
        <v/>
      </c>
      <c r="AL125" s="245"/>
      <c r="AM125" s="89" t="str">
        <f>IFERROR(VLOOKUP(DATASHEET!AJ123,lookup,2,FALSE),"")</f>
        <v/>
      </c>
      <c r="AN125" s="90" t="str">
        <f>IFERROR(VLOOKUP(DATASHEET!AR123,lookup,2,FALSE),"")</f>
        <v/>
      </c>
      <c r="AO125" s="106" t="str">
        <f>IFERROR(VLOOKUP(DATASHEET!DH123,lookup,2,FALSE),"")</f>
        <v/>
      </c>
      <c r="AP125" s="106" t="str">
        <f>IFERROR(VLOOKUP(DATASHEET!DT123,lookup,2,FALSE),"")</f>
        <v/>
      </c>
      <c r="AQ125" s="106" t="str">
        <f t="shared" si="52"/>
        <v/>
      </c>
      <c r="AR125" s="91" t="str">
        <f>IFERROR(IFERROR(VLOOKUP(DATASHEET!AZ123,lookup,2,FALSE),VLOOKUP($A125,PRIORVALUES!$A$3:$U$245,8,FALSE)),"")</f>
        <v/>
      </c>
      <c r="AS125" s="100" t="str">
        <f>IFERROR(VLOOKUP(DATASHEET!BX123,lookup,2,FALSE),"")</f>
        <v/>
      </c>
      <c r="AT125" s="257" t="str">
        <f>IFERROR(VLOOKUP(DATASHEET!DX123,lookup,2,FALSE),"")</f>
        <v/>
      </c>
      <c r="AU125" s="92" t="str">
        <f>IFERROR(IFERROR(VLOOKUP(DATASHEET!CB123,lookup,2,FALSE),VLOOKUP($A125,PRIORVALUES!$A$3:$U$245,10,FALSE)),"")</f>
        <v/>
      </c>
      <c r="AV125" s="92">
        <f>IFERROR(IFERROR(VLOOKUP(DATASHEET!CJ123,lookup,2,FALSE),VLOOKUP($A125,PRIORVALUES!$A$3:$U$245,12,FALSE)),"")</f>
        <v>9</v>
      </c>
      <c r="AW125" s="93"/>
      <c r="AX125" s="96" t="str">
        <f>IFERROR(IFERROR(VLOOKUP(DATASHEET!AF123,lookup,2,FALSE),VLOOKUP($A125,PRIORVALUES!$A$3:$U$245,5,FALSE)),"")</f>
        <v/>
      </c>
      <c r="AY125" s="97" t="str">
        <f>IFERROR(IFERROR(VLOOKUP(DATASHEET!CV123,lookup,2,FALSE),VLOOKUP($A125,PRIORVALUES!$A$3:$U$245,6,FALSE)),"")</f>
        <v/>
      </c>
      <c r="AZ125" s="104" t="str">
        <f>IFERROR(SMALL((PROGRESS!BC137,PROGRESS!BH137),1),"")</f>
        <v/>
      </c>
      <c r="BA125" s="104" t="str">
        <f>IFERROR(IFERROR(VLOOKUP(DATASHEET!CR123,lookup,2,FALSE),VLOOKUP($A125,PRIORVALUES!$A$3:$U$245,13,FALSE)),"")</f>
        <v/>
      </c>
      <c r="BB125" s="104" t="str">
        <f>IFERROR(IFERROR(VLOOKUP(DATASHEET!DD123,lookup,2,FALSE),VLOOKUP($A125,PRIORVALUES!$A$3:$U$245,14,FALSE)),"")</f>
        <v/>
      </c>
      <c r="BC125" s="118" t="str">
        <f>IFERROR(VLOOKUP(DATASHEET!DP123,lookup,2,FALSE),"")</f>
        <v/>
      </c>
      <c r="BD125" s="122" t="str">
        <f>IFERROR(IFERROR(VLOOKUP(DATASHEET!AN123,lookup,2,FALSE),VLOOKUP($A125,PRIORVALUES!$A$3:$U$245,7,FALSE)),"")</f>
        <v/>
      </c>
      <c r="BE125" s="120" t="str">
        <f>IFERROR(IFERROR(VLOOKUP(DATASHEET!AV123,lookup,2,FALSE),VLOOKUP($A125,PRIORVALUES!$A$3:$U$245,16,FALSE)),"")</f>
        <v/>
      </c>
      <c r="BF125" s="586" t="str">
        <f>IFERROR(IFERROR(VLOOKUP(DATASHEET!CF123,lookup,2,FALSE),VLOOKUP($A125,PRIORVALUES!$A$3:$U$245,11,FALSE)),"")</f>
        <v/>
      </c>
      <c r="BG125" s="104" t="str">
        <f>IFERROR(VLOOKUP(DATASHEET!BD123,lookup,2,FALSE),"")</f>
        <v/>
      </c>
      <c r="BH125" s="99" t="str">
        <f>IFERROR(IFERROR(VLOOKUP(DATASHEET!BP123,lookup,2,FALSE),VLOOKUP($A125,PRIORVALUES!$A$3:$U$245,9,FALSE)),"")</f>
        <v/>
      </c>
      <c r="BI125" s="99" t="str">
        <f>IFERROR(IFERROR(VLOOKUP(DATASHEET!DL123,lookup,2,FALSE),VLOOKUP($A125,PRIORVALUES!$A$3:$U$245,15,FALSE)),"")</f>
        <v/>
      </c>
      <c r="BJ125" s="108" t="str">
        <f t="shared" si="56"/>
        <v/>
      </c>
      <c r="BK125" s="108" t="str">
        <f t="shared" si="57"/>
        <v/>
      </c>
      <c r="BL125" s="125" t="str">
        <f t="shared" si="58"/>
        <v/>
      </c>
      <c r="BM125" s="205"/>
    </row>
    <row r="126" spans="1:65" ht="27.75" customHeight="1" x14ac:dyDescent="0.25">
      <c r="A126" s="246" t="str">
        <f>DATASHEET!B124</f>
        <v>NAYLOR, Ruby</v>
      </c>
      <c r="B126" s="113" t="str">
        <f>DATASHEET!C124</f>
        <v>11ZI</v>
      </c>
      <c r="C126" s="113" t="str">
        <f>DATASHEET!D124</f>
        <v>F</v>
      </c>
      <c r="D126" s="113" t="str">
        <f>DATASHEET!J124</f>
        <v>K</v>
      </c>
      <c r="E126" s="113" t="str">
        <f>DATASHEET!E124</f>
        <v>N</v>
      </c>
      <c r="F126" s="113" t="str">
        <f>DATASHEET!F124</f>
        <v>White - British</v>
      </c>
      <c r="G126" s="113" t="str">
        <f>DATASHEET!H124</f>
        <v>N</v>
      </c>
      <c r="H126" s="113" t="str">
        <f>DATASHEET!I124</f>
        <v>N</v>
      </c>
      <c r="I126" s="113" t="str">
        <f>DATASHEET!M124</f>
        <v>L</v>
      </c>
      <c r="J126" s="114" t="str">
        <f>DATASHEET!L124</f>
        <v>3-4</v>
      </c>
      <c r="K126" s="419">
        <f>IFERROR(PROGRESS!O138,"")</f>
        <v>32.863782</v>
      </c>
      <c r="L126" s="235" t="str">
        <f t="shared" si="30"/>
        <v/>
      </c>
      <c r="M126" s="152" t="str">
        <f t="shared" si="31"/>
        <v/>
      </c>
      <c r="N126" s="237"/>
      <c r="O126" s="417">
        <f t="shared" si="32"/>
        <v>6.5727564000000003</v>
      </c>
      <c r="P126" s="248" t="str">
        <f t="shared" si="33"/>
        <v/>
      </c>
      <c r="Q126" s="249" t="str">
        <f t="shared" si="34"/>
        <v/>
      </c>
      <c r="R126" s="417">
        <f t="shared" si="35"/>
        <v>6.5727564000000003</v>
      </c>
      <c r="S126" s="248" t="str">
        <f t="shared" si="36"/>
        <v/>
      </c>
      <c r="T126" s="250" t="str">
        <f t="shared" si="37"/>
        <v/>
      </c>
      <c r="U126" s="247">
        <f t="shared" si="38"/>
        <v>9.8591346000000009</v>
      </c>
      <c r="V126" s="248">
        <f t="shared" si="39"/>
        <v>0</v>
      </c>
      <c r="W126" s="251">
        <f t="shared" si="40"/>
        <v>-3.2863782000000001</v>
      </c>
      <c r="X126" s="252">
        <f t="shared" si="41"/>
        <v>3</v>
      </c>
      <c r="Y126" s="247">
        <f t="shared" si="42"/>
        <v>9.8591346000000009</v>
      </c>
      <c r="Z126" s="248">
        <f t="shared" si="43"/>
        <v>0</v>
      </c>
      <c r="AA126" s="251">
        <f t="shared" si="44"/>
        <v>-3.2863782000000001</v>
      </c>
      <c r="AB126" s="252">
        <f t="shared" si="45"/>
        <v>2</v>
      </c>
      <c r="AC126" s="244"/>
      <c r="AD126" s="102" t="str">
        <f>IFERROR(VLOOKUP(DATASHEET!CN124,lookup,2,FALSE)*2,"")</f>
        <v/>
      </c>
      <c r="AE126" s="126" t="str">
        <f>IFERROR(LARGE((PROGRESS!BC138,PROGRESS!BH138),1)*2,"")</f>
        <v/>
      </c>
      <c r="AF126" s="253" t="str">
        <f t="shared" si="46"/>
        <v/>
      </c>
      <c r="AG126" s="127" t="str">
        <f t="shared" si="47"/>
        <v/>
      </c>
      <c r="AH126" s="254" t="str">
        <f t="shared" si="48"/>
        <v/>
      </c>
      <c r="AI126" s="255">
        <f t="shared" si="49"/>
        <v>0</v>
      </c>
      <c r="AJ126" s="128" t="str">
        <f t="shared" si="50"/>
        <v/>
      </c>
      <c r="AK126" s="256" t="str">
        <f t="shared" si="51"/>
        <v/>
      </c>
      <c r="AL126" s="245"/>
      <c r="AM126" s="89" t="str">
        <f>IFERROR(VLOOKUP(DATASHEET!AJ124,lookup,2,FALSE),"")</f>
        <v/>
      </c>
      <c r="AN126" s="90" t="str">
        <f>IFERROR(VLOOKUP(DATASHEET!AR124,lookup,2,FALSE),"")</f>
        <v/>
      </c>
      <c r="AO126" s="106" t="str">
        <f>IFERROR(VLOOKUP(DATASHEET!DH124,lookup,2,FALSE),"")</f>
        <v/>
      </c>
      <c r="AP126" s="106" t="str">
        <f>IFERROR(VLOOKUP(DATASHEET!DT124,lookup,2,FALSE),"")</f>
        <v/>
      </c>
      <c r="AQ126" s="106" t="str">
        <f t="shared" si="52"/>
        <v/>
      </c>
      <c r="AR126" s="91" t="str">
        <f>IFERROR(IFERROR(VLOOKUP(DATASHEET!AZ124,lookup,2,FALSE),VLOOKUP($A126,PRIORVALUES!$A$3:$U$245,8,FALSE)),"")</f>
        <v/>
      </c>
      <c r="AS126" s="100" t="str">
        <f>IFERROR(VLOOKUP(DATASHEET!BX124,lookup,2,FALSE),"")</f>
        <v/>
      </c>
      <c r="AT126" s="257" t="str">
        <f>IFERROR(VLOOKUP(DATASHEET!DX124,lookup,2,FALSE),"")</f>
        <v/>
      </c>
      <c r="AU126" s="92" t="str">
        <f>IFERROR(IFERROR(VLOOKUP(DATASHEET!CB124,lookup,2,FALSE),VLOOKUP($A126,PRIORVALUES!$A$3:$U$245,10,FALSE)),"")</f>
        <v/>
      </c>
      <c r="AV126" s="92" t="str">
        <f>IFERROR(IFERROR(VLOOKUP(DATASHEET!CJ124,lookup,2,FALSE),VLOOKUP($A126,PRIORVALUES!$A$3:$U$245,12,FALSE)),"")</f>
        <v/>
      </c>
      <c r="AW126" s="93"/>
      <c r="AX126" s="96" t="str">
        <f>IFERROR(IFERROR(VLOOKUP(DATASHEET!AF124,lookup,2,FALSE),VLOOKUP($A126,PRIORVALUES!$A$3:$U$245,5,FALSE)),"")</f>
        <v/>
      </c>
      <c r="AY126" s="97" t="str">
        <f>IFERROR(IFERROR(VLOOKUP(DATASHEET!CV124,lookup,2,FALSE),VLOOKUP($A126,PRIORVALUES!$A$3:$U$245,6,FALSE)),"")</f>
        <v/>
      </c>
      <c r="AZ126" s="104" t="str">
        <f>IFERROR(SMALL((PROGRESS!BC138,PROGRESS!BH138),1),"")</f>
        <v/>
      </c>
      <c r="BA126" s="104" t="str">
        <f>IFERROR(IFERROR(VLOOKUP(DATASHEET!CR124,lookup,2,FALSE),VLOOKUP($A126,PRIORVALUES!$A$3:$U$245,13,FALSE)),"")</f>
        <v/>
      </c>
      <c r="BB126" s="104" t="str">
        <f>IFERROR(IFERROR(VLOOKUP(DATASHEET!DD124,lookup,2,FALSE),VLOOKUP($A126,PRIORVALUES!$A$3:$U$245,14,FALSE)),"")</f>
        <v/>
      </c>
      <c r="BC126" s="118" t="str">
        <f>IFERROR(VLOOKUP(DATASHEET!DP124,lookup,2,FALSE),"")</f>
        <v/>
      </c>
      <c r="BD126" s="122" t="str">
        <f>IFERROR(IFERROR(VLOOKUP(DATASHEET!AN124,lookup,2,FALSE),VLOOKUP($A126,PRIORVALUES!$A$3:$U$245,7,FALSE)),"")</f>
        <v/>
      </c>
      <c r="BE126" s="120" t="str">
        <f>IFERROR(IFERROR(VLOOKUP(DATASHEET!AV124,lookup,2,FALSE),VLOOKUP($A126,PRIORVALUES!$A$3:$U$245,16,FALSE)),"")</f>
        <v/>
      </c>
      <c r="BF126" s="586">
        <f>IFERROR(IFERROR(VLOOKUP(DATASHEET!CF124,lookup,2,FALSE),VLOOKUP($A126,PRIORVALUES!$A$3:$U$245,11,FALSE)),"")</f>
        <v>0</v>
      </c>
      <c r="BG126" s="104" t="str">
        <f>IFERROR(VLOOKUP(DATASHEET!BD124,lookup,2,FALSE),"")</f>
        <v/>
      </c>
      <c r="BH126" s="99" t="str">
        <f>IFERROR(IFERROR(VLOOKUP(DATASHEET!BP124,lookup,2,FALSE),VLOOKUP($A126,PRIORVALUES!$A$3:$U$245,9,FALSE)),"")</f>
        <v/>
      </c>
      <c r="BI126" s="99" t="str">
        <f>IFERROR(IFERROR(VLOOKUP(DATASHEET!DL124,lookup,2,FALSE),VLOOKUP($A126,PRIORVALUES!$A$3:$U$245,15,FALSE)),"")</f>
        <v/>
      </c>
      <c r="BJ126" s="108" t="str">
        <f t="shared" si="56"/>
        <v/>
      </c>
      <c r="BK126" s="108" t="str">
        <f t="shared" si="57"/>
        <v/>
      </c>
      <c r="BL126" s="125" t="str">
        <f t="shared" si="58"/>
        <v/>
      </c>
      <c r="BM126" s="205"/>
    </row>
    <row r="127" spans="1:65" ht="27.75" customHeight="1" x14ac:dyDescent="0.25">
      <c r="A127" s="246" t="str">
        <f>DATASHEET!B125</f>
        <v>NDUKA, Reuben</v>
      </c>
      <c r="B127" s="113" t="str">
        <f>DATASHEET!C125</f>
        <v>11SDA</v>
      </c>
      <c r="C127" s="113" t="str">
        <f>DATASHEET!D125</f>
        <v>M</v>
      </c>
      <c r="D127" s="113" t="str">
        <f>DATASHEET!J125</f>
        <v>N</v>
      </c>
      <c r="E127" s="113" t="str">
        <f>DATASHEET!E125</f>
        <v>Y</v>
      </c>
      <c r="F127" s="113" t="str">
        <f>DATASHEET!F125</f>
        <v>Other Black African</v>
      </c>
      <c r="G127" s="113" t="str">
        <f>DATASHEET!H125</f>
        <v>Y</v>
      </c>
      <c r="H127" s="113" t="str">
        <f>DATASHEET!I125</f>
        <v>N</v>
      </c>
      <c r="I127" s="113" t="str">
        <f>DATASHEET!M125</f>
        <v>M</v>
      </c>
      <c r="J127" s="114" t="str">
        <f>DATASHEET!L125</f>
        <v>5-6</v>
      </c>
      <c r="K127" s="419">
        <f>IFERROR(PROGRESS!O139,"")</f>
        <v>42.677678999999998</v>
      </c>
      <c r="L127" s="235">
        <f t="shared" si="30"/>
        <v>4</v>
      </c>
      <c r="M127" s="152">
        <f t="shared" si="31"/>
        <v>-3.8677678999999996</v>
      </c>
      <c r="N127" s="237"/>
      <c r="O127" s="417">
        <f t="shared" si="32"/>
        <v>8.5355357999999999</v>
      </c>
      <c r="P127" s="248" t="str">
        <f t="shared" si="33"/>
        <v/>
      </c>
      <c r="Q127" s="249" t="str">
        <f t="shared" si="34"/>
        <v/>
      </c>
      <c r="R127" s="417">
        <f t="shared" si="35"/>
        <v>8.5355357999999999</v>
      </c>
      <c r="S127" s="248" t="str">
        <f t="shared" si="36"/>
        <v/>
      </c>
      <c r="T127" s="250" t="str">
        <f t="shared" si="37"/>
        <v/>
      </c>
      <c r="U127" s="247">
        <f t="shared" si="38"/>
        <v>12.803303700000001</v>
      </c>
      <c r="V127" s="248">
        <f t="shared" si="39"/>
        <v>0</v>
      </c>
      <c r="W127" s="251">
        <f t="shared" si="40"/>
        <v>-4.2677678999999999</v>
      </c>
      <c r="X127" s="252">
        <f t="shared" si="41"/>
        <v>3</v>
      </c>
      <c r="Y127" s="247">
        <f t="shared" si="42"/>
        <v>12.803303700000001</v>
      </c>
      <c r="Z127" s="248">
        <f t="shared" si="43"/>
        <v>4</v>
      </c>
      <c r="AA127" s="251">
        <f t="shared" si="44"/>
        <v>-2.9344345666666669</v>
      </c>
      <c r="AB127" s="252">
        <f t="shared" si="45"/>
        <v>2</v>
      </c>
      <c r="AC127" s="244"/>
      <c r="AD127" s="102" t="str">
        <f>IFERROR(VLOOKUP(DATASHEET!CN125,lookup,2,FALSE)*2,"")</f>
        <v/>
      </c>
      <c r="AE127" s="126" t="str">
        <f>IFERROR(LARGE((PROGRESS!BC139,PROGRESS!BH139),1)*2,"")</f>
        <v/>
      </c>
      <c r="AF127" s="253" t="str">
        <f t="shared" si="46"/>
        <v/>
      </c>
      <c r="AG127" s="127" t="str">
        <f t="shared" si="47"/>
        <v/>
      </c>
      <c r="AH127" s="254" t="str">
        <f t="shared" si="48"/>
        <v/>
      </c>
      <c r="AI127" s="255">
        <f t="shared" si="49"/>
        <v>4</v>
      </c>
      <c r="AJ127" s="128" t="str">
        <f t="shared" si="50"/>
        <v/>
      </c>
      <c r="AK127" s="256" t="str">
        <f t="shared" si="51"/>
        <v/>
      </c>
      <c r="AL127" s="245"/>
      <c r="AM127" s="89" t="str">
        <f>IFERROR(VLOOKUP(DATASHEET!AJ125,lookup,2,FALSE),"")</f>
        <v/>
      </c>
      <c r="AN127" s="90" t="str">
        <f>IFERROR(VLOOKUP(DATASHEET!AR125,lookup,2,FALSE),"")</f>
        <v/>
      </c>
      <c r="AO127" s="106" t="str">
        <f>IFERROR(VLOOKUP(DATASHEET!DH125,lookup,2,FALSE),"")</f>
        <v/>
      </c>
      <c r="AP127" s="106" t="str">
        <f>IFERROR(VLOOKUP(DATASHEET!DT125,lookup,2,FALSE),"")</f>
        <v/>
      </c>
      <c r="AQ127" s="106" t="str">
        <f t="shared" si="52"/>
        <v/>
      </c>
      <c r="AR127" s="91" t="str">
        <f>IFERROR(IFERROR(VLOOKUP(DATASHEET!AZ125,lookup,2,FALSE),VLOOKUP($A127,PRIORVALUES!$A$3:$U$245,8,FALSE)),"")</f>
        <v/>
      </c>
      <c r="AS127" s="100" t="str">
        <f>IFERROR(VLOOKUP(DATASHEET!BX125,lookup,2,FALSE),"")</f>
        <v/>
      </c>
      <c r="AT127" s="257" t="str">
        <f>IFERROR(VLOOKUP(DATASHEET!DX125,lookup,2,FALSE),"")</f>
        <v/>
      </c>
      <c r="AU127" s="92" t="str">
        <f>IFERROR(IFERROR(VLOOKUP(DATASHEET!CB125,lookup,2,FALSE),VLOOKUP($A127,PRIORVALUES!$A$3:$U$245,10,FALSE)),"")</f>
        <v/>
      </c>
      <c r="AV127" s="92" t="str">
        <f>IFERROR(IFERROR(VLOOKUP(DATASHEET!CJ125,lookup,2,FALSE),VLOOKUP($A127,PRIORVALUES!$A$3:$U$245,12,FALSE)),"")</f>
        <v/>
      </c>
      <c r="AW127" s="93"/>
      <c r="AX127" s="96" t="str">
        <f>IFERROR(IFERROR(VLOOKUP(DATASHEET!AF125,lookup,2,FALSE),VLOOKUP($A127,PRIORVALUES!$A$3:$U$245,5,FALSE)),"")</f>
        <v/>
      </c>
      <c r="AY127" s="97" t="str">
        <f>IFERROR(IFERROR(VLOOKUP(DATASHEET!CV125,lookup,2,FALSE),VLOOKUP($A127,PRIORVALUES!$A$3:$U$245,6,FALSE)),"")</f>
        <v/>
      </c>
      <c r="AZ127" s="104" t="str">
        <f>IFERROR(SMALL((PROGRESS!BC139,PROGRESS!BH139),1),"")</f>
        <v/>
      </c>
      <c r="BA127" s="104" t="str">
        <f>IFERROR(IFERROR(VLOOKUP(DATASHEET!CR125,lookup,2,FALSE),VLOOKUP($A127,PRIORVALUES!$A$3:$U$245,13,FALSE)),"")</f>
        <v/>
      </c>
      <c r="BB127" s="104">
        <f>IFERROR(IFERROR(VLOOKUP(DATASHEET!DD125,lookup,2,FALSE),VLOOKUP($A127,PRIORVALUES!$A$3:$U$245,14,FALSE)),"")</f>
        <v>4</v>
      </c>
      <c r="BC127" s="118" t="str">
        <f>IFERROR(VLOOKUP(DATASHEET!DP125,lookup,2,FALSE),"")</f>
        <v/>
      </c>
      <c r="BD127" s="122" t="str">
        <f>IFERROR(IFERROR(VLOOKUP(DATASHEET!AN125,lookup,2,FALSE),VLOOKUP($A127,PRIORVALUES!$A$3:$U$245,7,FALSE)),"")</f>
        <v/>
      </c>
      <c r="BE127" s="120" t="str">
        <f>IFERROR(IFERROR(VLOOKUP(DATASHEET!AV125,lookup,2,FALSE),VLOOKUP($A127,PRIORVALUES!$A$3:$U$245,16,FALSE)),"")</f>
        <v/>
      </c>
      <c r="BF127" s="586" t="str">
        <f>IFERROR(IFERROR(VLOOKUP(DATASHEET!CF125,lookup,2,FALSE),VLOOKUP($A127,PRIORVALUES!$A$3:$U$245,11,FALSE)),"")</f>
        <v/>
      </c>
      <c r="BG127" s="104" t="str">
        <f>IFERROR(VLOOKUP(DATASHEET!BD125,lookup,2,FALSE),"")</f>
        <v/>
      </c>
      <c r="BH127" s="99" t="str">
        <f>IFERROR(IFERROR(VLOOKUP(DATASHEET!BP125,lookup,2,FALSE),VLOOKUP($A127,PRIORVALUES!$A$3:$U$245,9,FALSE)),"")</f>
        <v/>
      </c>
      <c r="BI127" s="99" t="str">
        <f>IFERROR(IFERROR(VLOOKUP(DATASHEET!DL125,lookup,2,FALSE),VLOOKUP($A127,PRIORVALUES!$A$3:$U$245,15,FALSE)),"")</f>
        <v/>
      </c>
      <c r="BJ127" s="108" t="str">
        <f t="shared" si="56"/>
        <v/>
      </c>
      <c r="BK127" s="108" t="str">
        <f t="shared" si="57"/>
        <v/>
      </c>
      <c r="BL127" s="125" t="str">
        <f t="shared" si="58"/>
        <v/>
      </c>
      <c r="BM127" s="205"/>
    </row>
    <row r="128" spans="1:65" ht="27.75" customHeight="1" x14ac:dyDescent="0.25">
      <c r="A128" s="246" t="str">
        <f>DATASHEET!B126</f>
        <v>NETTLE, Charlie</v>
      </c>
      <c r="B128" s="113" t="str">
        <f>DATASHEET!C126</f>
        <v>11EGQ</v>
      </c>
      <c r="C128" s="113" t="str">
        <f>DATASHEET!D126</f>
        <v>M</v>
      </c>
      <c r="D128" s="113" t="str">
        <f>DATASHEET!J126</f>
        <v>N</v>
      </c>
      <c r="E128" s="113" t="str">
        <f>DATASHEET!E126</f>
        <v>N</v>
      </c>
      <c r="F128" s="113" t="str">
        <f>DATASHEET!F126</f>
        <v>White - British</v>
      </c>
      <c r="G128" s="113" t="str">
        <f>DATASHEET!H126</f>
        <v>N</v>
      </c>
      <c r="H128" s="113" t="str">
        <f>DATASHEET!I126</f>
        <v>N</v>
      </c>
      <c r="I128" s="113" t="str">
        <f>DATASHEET!M126</f>
        <v>M</v>
      </c>
      <c r="J128" s="114" t="str">
        <f>DATASHEET!L126</f>
        <v>5-6</v>
      </c>
      <c r="K128" s="419">
        <f>IFERROR(PROGRESS!O140,"")</f>
        <v>54.013157999999997</v>
      </c>
      <c r="L128" s="235">
        <f t="shared" si="30"/>
        <v>6</v>
      </c>
      <c r="M128" s="152">
        <f t="shared" si="31"/>
        <v>-4.8013157999999994</v>
      </c>
      <c r="N128" s="237"/>
      <c r="O128" s="417">
        <f t="shared" si="32"/>
        <v>10.8026316</v>
      </c>
      <c r="P128" s="248" t="str">
        <f t="shared" si="33"/>
        <v/>
      </c>
      <c r="Q128" s="249" t="str">
        <f t="shared" si="34"/>
        <v/>
      </c>
      <c r="R128" s="417">
        <f t="shared" si="35"/>
        <v>10.8026316</v>
      </c>
      <c r="S128" s="248" t="str">
        <f t="shared" si="36"/>
        <v/>
      </c>
      <c r="T128" s="250" t="str">
        <f t="shared" si="37"/>
        <v/>
      </c>
      <c r="U128" s="247">
        <f t="shared" si="38"/>
        <v>16.203947400000001</v>
      </c>
      <c r="V128" s="248">
        <f t="shared" si="39"/>
        <v>6</v>
      </c>
      <c r="W128" s="251">
        <f t="shared" si="40"/>
        <v>-3.4013158000000003</v>
      </c>
      <c r="X128" s="252">
        <f t="shared" si="41"/>
        <v>2</v>
      </c>
      <c r="Y128" s="247">
        <f t="shared" si="42"/>
        <v>16.203947400000001</v>
      </c>
      <c r="Z128" s="248">
        <f t="shared" si="43"/>
        <v>0</v>
      </c>
      <c r="AA128" s="251">
        <f t="shared" si="44"/>
        <v>-5.4013157999999999</v>
      </c>
      <c r="AB128" s="252">
        <f t="shared" si="45"/>
        <v>3</v>
      </c>
      <c r="AC128" s="244"/>
      <c r="AD128" s="102" t="str">
        <f>IFERROR(VLOOKUP(DATASHEET!CN126,lookup,2,FALSE)*2,"")</f>
        <v/>
      </c>
      <c r="AE128" s="126" t="str">
        <f>IFERROR(LARGE((PROGRESS!BC140,PROGRESS!BH140),1)*2,"")</f>
        <v/>
      </c>
      <c r="AF128" s="253">
        <f t="shared" si="46"/>
        <v>6</v>
      </c>
      <c r="AG128" s="127" t="str">
        <f t="shared" si="47"/>
        <v/>
      </c>
      <c r="AH128" s="254" t="str">
        <f t="shared" si="48"/>
        <v/>
      </c>
      <c r="AI128" s="255" t="str">
        <f t="shared" si="49"/>
        <v/>
      </c>
      <c r="AJ128" s="128" t="str">
        <f t="shared" si="50"/>
        <v/>
      </c>
      <c r="AK128" s="256" t="str">
        <f t="shared" si="51"/>
        <v/>
      </c>
      <c r="AL128" s="245"/>
      <c r="AM128" s="89" t="str">
        <f>IFERROR(VLOOKUP(DATASHEET!AJ126,lookup,2,FALSE),"")</f>
        <v/>
      </c>
      <c r="AN128" s="90" t="str">
        <f>IFERROR(VLOOKUP(DATASHEET!AR126,lookup,2,FALSE),"")</f>
        <v/>
      </c>
      <c r="AO128" s="106" t="str">
        <f>IFERROR(VLOOKUP(DATASHEET!DH126,lookup,2,FALSE),"")</f>
        <v/>
      </c>
      <c r="AP128" s="106" t="str">
        <f>IFERROR(VLOOKUP(DATASHEET!DT126,lookup,2,FALSE),"")</f>
        <v/>
      </c>
      <c r="AQ128" s="106" t="str">
        <f t="shared" si="52"/>
        <v/>
      </c>
      <c r="AR128" s="91" t="str">
        <f>IFERROR(IFERROR(VLOOKUP(DATASHEET!AZ126,lookup,2,FALSE),VLOOKUP($A128,PRIORVALUES!$A$3:$U$245,8,FALSE)),"")</f>
        <v/>
      </c>
      <c r="AS128" s="100" t="str">
        <f>IFERROR(VLOOKUP(DATASHEET!BX126,lookup,2,FALSE),"")</f>
        <v/>
      </c>
      <c r="AT128" s="257" t="str">
        <f>IFERROR(VLOOKUP(DATASHEET!DX126,lookup,2,FALSE),"")</f>
        <v/>
      </c>
      <c r="AU128" s="92" t="str">
        <f>IFERROR(IFERROR(VLOOKUP(DATASHEET!CB126,lookup,2,FALSE),VLOOKUP($A128,PRIORVALUES!$A$3:$U$245,10,FALSE)),"")</f>
        <v/>
      </c>
      <c r="AV128" s="92">
        <f>IFERROR(IFERROR(VLOOKUP(DATASHEET!CJ126,lookup,2,FALSE),VLOOKUP($A128,PRIORVALUES!$A$3:$U$245,12,FALSE)),"")</f>
        <v>6</v>
      </c>
      <c r="AW128" s="93"/>
      <c r="AX128" s="96" t="str">
        <f>IFERROR(IFERROR(VLOOKUP(DATASHEET!AF126,lookup,2,FALSE),VLOOKUP($A128,PRIORVALUES!$A$3:$U$245,5,FALSE)),"")</f>
        <v/>
      </c>
      <c r="AY128" s="97" t="str">
        <f>IFERROR(IFERROR(VLOOKUP(DATASHEET!CV126,lookup,2,FALSE),VLOOKUP($A128,PRIORVALUES!$A$3:$U$245,6,FALSE)),"")</f>
        <v/>
      </c>
      <c r="AZ128" s="104" t="str">
        <f>IFERROR(SMALL((PROGRESS!BC140,PROGRESS!BH140),1),"")</f>
        <v/>
      </c>
      <c r="BA128" s="104" t="str">
        <f>IFERROR(IFERROR(VLOOKUP(DATASHEET!CR126,lookup,2,FALSE),VLOOKUP($A128,PRIORVALUES!$A$3:$U$245,13,FALSE)),"")</f>
        <v/>
      </c>
      <c r="BB128" s="104" t="str">
        <f>IFERROR(IFERROR(VLOOKUP(DATASHEET!DD126,lookup,2,FALSE),VLOOKUP($A128,PRIORVALUES!$A$3:$U$245,14,FALSE)),"")</f>
        <v/>
      </c>
      <c r="BC128" s="118" t="str">
        <f>IFERROR(VLOOKUP(DATASHEET!DP126,lookup,2,FALSE),"")</f>
        <v/>
      </c>
      <c r="BD128" s="122" t="str">
        <f>IFERROR(IFERROR(VLOOKUP(DATASHEET!AN126,lookup,2,FALSE),VLOOKUP($A128,PRIORVALUES!$A$3:$U$245,7,FALSE)),"")</f>
        <v/>
      </c>
      <c r="BE128" s="120" t="str">
        <f>IFERROR(IFERROR(VLOOKUP(DATASHEET!AV126,lookup,2,FALSE),VLOOKUP($A128,PRIORVALUES!$A$3:$U$245,16,FALSE)),"")</f>
        <v/>
      </c>
      <c r="BF128" s="586" t="str">
        <f>IFERROR(IFERROR(VLOOKUP(DATASHEET!CF126,lookup,2,FALSE),VLOOKUP($A128,PRIORVALUES!$A$3:$U$245,11,FALSE)),"")</f>
        <v/>
      </c>
      <c r="BG128" s="104" t="str">
        <f>IFERROR(VLOOKUP(DATASHEET!BD126,lookup,2,FALSE),"")</f>
        <v/>
      </c>
      <c r="BH128" s="99" t="str">
        <f>IFERROR(IFERROR(VLOOKUP(DATASHEET!BP126,lookup,2,FALSE),VLOOKUP($A128,PRIORVALUES!$A$3:$U$245,9,FALSE)),"")</f>
        <v/>
      </c>
      <c r="BI128" s="99" t="str">
        <f>IFERROR(IFERROR(VLOOKUP(DATASHEET!DL126,lookup,2,FALSE),VLOOKUP($A128,PRIORVALUES!$A$3:$U$245,15,FALSE)),"")</f>
        <v/>
      </c>
      <c r="BJ128" s="108" t="str">
        <f t="shared" si="56"/>
        <v/>
      </c>
      <c r="BK128" s="108" t="str">
        <f t="shared" si="57"/>
        <v/>
      </c>
      <c r="BL128" s="125" t="str">
        <f t="shared" si="58"/>
        <v/>
      </c>
      <c r="BM128" s="205"/>
    </row>
    <row r="129" spans="1:65" ht="27.75" customHeight="1" x14ac:dyDescent="0.25">
      <c r="A129" s="246" t="str">
        <f>DATASHEET!B127</f>
        <v>NEWTON, Grace</v>
      </c>
      <c r="B129" s="113" t="str">
        <f>DATASHEET!C127</f>
        <v>11ZI</v>
      </c>
      <c r="C129" s="113" t="str">
        <f>DATASHEET!D127</f>
        <v>F</v>
      </c>
      <c r="D129" s="113" t="str">
        <f>DATASHEET!J127</f>
        <v>N</v>
      </c>
      <c r="E129" s="113" t="str">
        <f>DATASHEET!E127</f>
        <v>N</v>
      </c>
      <c r="F129" s="113" t="str">
        <f>DATASHEET!F127</f>
        <v>White - British</v>
      </c>
      <c r="G129" s="113" t="str">
        <f>DATASHEET!H127</f>
        <v>N</v>
      </c>
      <c r="H129" s="113" t="str">
        <f>DATASHEET!I127</f>
        <v>N</v>
      </c>
      <c r="I129" s="113" t="str">
        <f>DATASHEET!M127</f>
        <v>H</v>
      </c>
      <c r="J129" s="114" t="str">
        <f>DATASHEET!L127</f>
        <v>6-7</v>
      </c>
      <c r="K129" s="419">
        <f>IFERROR(PROGRESS!O141,"")</f>
        <v>64.375</v>
      </c>
      <c r="L129" s="235">
        <f t="shared" si="30"/>
        <v>4</v>
      </c>
      <c r="M129" s="152">
        <f t="shared" si="31"/>
        <v>-6.0374999999999996</v>
      </c>
      <c r="N129" s="237"/>
      <c r="O129" s="417">
        <f t="shared" si="32"/>
        <v>12.875</v>
      </c>
      <c r="P129" s="248" t="str">
        <f t="shared" si="33"/>
        <v/>
      </c>
      <c r="Q129" s="249" t="str">
        <f t="shared" si="34"/>
        <v/>
      </c>
      <c r="R129" s="417">
        <f t="shared" si="35"/>
        <v>12.875</v>
      </c>
      <c r="S129" s="248" t="str">
        <f t="shared" si="36"/>
        <v/>
      </c>
      <c r="T129" s="250" t="str">
        <f t="shared" si="37"/>
        <v/>
      </c>
      <c r="U129" s="247">
        <f t="shared" si="38"/>
        <v>19.3125</v>
      </c>
      <c r="V129" s="248">
        <f t="shared" si="39"/>
        <v>4</v>
      </c>
      <c r="W129" s="251">
        <f t="shared" si="40"/>
        <v>-5.104166666666667</v>
      </c>
      <c r="X129" s="252">
        <f t="shared" si="41"/>
        <v>2</v>
      </c>
      <c r="Y129" s="247">
        <f t="shared" si="42"/>
        <v>19.3125</v>
      </c>
      <c r="Z129" s="248">
        <f t="shared" si="43"/>
        <v>0</v>
      </c>
      <c r="AA129" s="251">
        <f t="shared" si="44"/>
        <v>-6.4375</v>
      </c>
      <c r="AB129" s="252">
        <f t="shared" si="45"/>
        <v>3</v>
      </c>
      <c r="AC129" s="244"/>
      <c r="AD129" s="102" t="str">
        <f>IFERROR(VLOOKUP(DATASHEET!CN127,lookup,2,FALSE)*2,"")</f>
        <v/>
      </c>
      <c r="AE129" s="126" t="str">
        <f>IFERROR(LARGE((PROGRESS!BC141,PROGRESS!BH141),1)*2,"")</f>
        <v/>
      </c>
      <c r="AF129" s="253">
        <f t="shared" si="46"/>
        <v>4</v>
      </c>
      <c r="AG129" s="127" t="str">
        <f t="shared" si="47"/>
        <v/>
      </c>
      <c r="AH129" s="254" t="str">
        <f t="shared" si="48"/>
        <v/>
      </c>
      <c r="AI129" s="255" t="str">
        <f t="shared" si="49"/>
        <v/>
      </c>
      <c r="AJ129" s="128" t="str">
        <f t="shared" si="50"/>
        <v/>
      </c>
      <c r="AK129" s="256" t="str">
        <f t="shared" si="51"/>
        <v/>
      </c>
      <c r="AL129" s="245"/>
      <c r="AM129" s="89" t="str">
        <f>IFERROR(VLOOKUP(DATASHEET!AJ127,lookup,2,FALSE),"")</f>
        <v/>
      </c>
      <c r="AN129" s="90" t="str">
        <f>IFERROR(VLOOKUP(DATASHEET!AR127,lookup,2,FALSE),"")</f>
        <v/>
      </c>
      <c r="AO129" s="106" t="str">
        <f>IFERROR(VLOOKUP(DATASHEET!DH127,lookup,2,FALSE),"")</f>
        <v/>
      </c>
      <c r="AP129" s="106" t="str">
        <f>IFERROR(VLOOKUP(DATASHEET!DT127,lookup,2,FALSE),"")</f>
        <v/>
      </c>
      <c r="AQ129" s="106" t="str">
        <f t="shared" si="52"/>
        <v/>
      </c>
      <c r="AR129" s="91" t="str">
        <f>IFERROR(IFERROR(VLOOKUP(DATASHEET!AZ127,lookup,2,FALSE),VLOOKUP($A129,PRIORVALUES!$A$3:$U$245,8,FALSE)),"")</f>
        <v/>
      </c>
      <c r="AS129" s="100" t="str">
        <f>IFERROR(VLOOKUP(DATASHEET!BX127,lookup,2,FALSE),"")</f>
        <v/>
      </c>
      <c r="AT129" s="257" t="str">
        <f>IFERROR(VLOOKUP(DATASHEET!DX127,lookup,2,FALSE),"")</f>
        <v/>
      </c>
      <c r="AU129" s="92" t="str">
        <f>IFERROR(IFERROR(VLOOKUP(DATASHEET!CB127,lookup,2,FALSE),VLOOKUP($A129,PRIORVALUES!$A$3:$U$245,10,FALSE)),"")</f>
        <v/>
      </c>
      <c r="AV129" s="92">
        <f>IFERROR(IFERROR(VLOOKUP(DATASHEET!CJ127,lookup,2,FALSE),VLOOKUP($A129,PRIORVALUES!$A$3:$U$245,12,FALSE)),"")</f>
        <v>4</v>
      </c>
      <c r="AW129" s="93"/>
      <c r="AX129" s="96" t="str">
        <f>IFERROR(IFERROR(VLOOKUP(DATASHEET!AF127,lookup,2,FALSE),VLOOKUP($A129,PRIORVALUES!$A$3:$U$245,5,FALSE)),"")</f>
        <v/>
      </c>
      <c r="AY129" s="97" t="str">
        <f>IFERROR(IFERROR(VLOOKUP(DATASHEET!CV127,lookup,2,FALSE),VLOOKUP($A129,PRIORVALUES!$A$3:$U$245,6,FALSE)),"")</f>
        <v/>
      </c>
      <c r="AZ129" s="104" t="str">
        <f>IFERROR(SMALL((PROGRESS!BC141,PROGRESS!BH141),1),"")</f>
        <v/>
      </c>
      <c r="BA129" s="104" t="str">
        <f>IFERROR(IFERROR(VLOOKUP(DATASHEET!CR127,lookup,2,FALSE),VLOOKUP($A129,PRIORVALUES!$A$3:$U$245,13,FALSE)),"")</f>
        <v/>
      </c>
      <c r="BB129" s="104" t="str">
        <f>IFERROR(IFERROR(VLOOKUP(DATASHEET!DD127,lookup,2,FALSE),VLOOKUP($A129,PRIORVALUES!$A$3:$U$245,14,FALSE)),"")</f>
        <v/>
      </c>
      <c r="BC129" s="118" t="str">
        <f>IFERROR(VLOOKUP(DATASHEET!DP127,lookup,2,FALSE),"")</f>
        <v/>
      </c>
      <c r="BD129" s="122" t="str">
        <f>IFERROR(IFERROR(VLOOKUP(DATASHEET!AN127,lookup,2,FALSE),VLOOKUP($A129,PRIORVALUES!$A$3:$U$245,7,FALSE)),"")</f>
        <v/>
      </c>
      <c r="BE129" s="120" t="str">
        <f>IFERROR(IFERROR(VLOOKUP(DATASHEET!AV127,lookup,2,FALSE),VLOOKUP($A129,PRIORVALUES!$A$3:$U$245,16,FALSE)),"")</f>
        <v/>
      </c>
      <c r="BF129" s="586" t="str">
        <f>IFERROR(IFERROR(VLOOKUP(DATASHEET!CF127,lookup,2,FALSE),VLOOKUP($A129,PRIORVALUES!$A$3:$U$245,11,FALSE)),"")</f>
        <v/>
      </c>
      <c r="BG129" s="104" t="str">
        <f>IFERROR(VLOOKUP(DATASHEET!BD127,lookup,2,FALSE),"")</f>
        <v/>
      </c>
      <c r="BH129" s="99" t="str">
        <f>IFERROR(IFERROR(VLOOKUP(DATASHEET!BP127,lookup,2,FALSE),VLOOKUP($A129,PRIORVALUES!$A$3:$U$245,9,FALSE)),"")</f>
        <v/>
      </c>
      <c r="BI129" s="99" t="str">
        <f>IFERROR(IFERROR(VLOOKUP(DATASHEET!DL127,lookup,2,FALSE),VLOOKUP($A129,PRIORVALUES!$A$3:$U$245,15,FALSE)),"")</f>
        <v/>
      </c>
      <c r="BJ129" s="108" t="str">
        <f t="shared" si="56"/>
        <v/>
      </c>
      <c r="BK129" s="108" t="str">
        <f t="shared" si="57"/>
        <v/>
      </c>
      <c r="BL129" s="125" t="str">
        <f t="shared" si="58"/>
        <v/>
      </c>
      <c r="BM129" s="205"/>
    </row>
    <row r="130" spans="1:65" ht="27.75" customHeight="1" x14ac:dyDescent="0.25">
      <c r="A130" s="246" t="str">
        <f>DATASHEET!B128</f>
        <v>NICHOLSON, Georgia</v>
      </c>
      <c r="B130" s="113" t="str">
        <f>DATASHEET!C128</f>
        <v>11WE</v>
      </c>
      <c r="C130" s="113" t="str">
        <f>DATASHEET!D128</f>
        <v>F</v>
      </c>
      <c r="D130" s="113" t="str">
        <f>DATASHEET!J128</f>
        <v>N</v>
      </c>
      <c r="E130" s="113" t="str">
        <f>DATASHEET!E128</f>
        <v>N</v>
      </c>
      <c r="F130" s="113" t="str">
        <f>DATASHEET!F128</f>
        <v>White - British</v>
      </c>
      <c r="G130" s="113" t="str">
        <f>DATASHEET!H128</f>
        <v>N</v>
      </c>
      <c r="H130" s="113" t="str">
        <f>DATASHEET!I128</f>
        <v>N</v>
      </c>
      <c r="I130" s="113" t="str">
        <f>DATASHEET!M128</f>
        <v>M</v>
      </c>
      <c r="J130" s="114" t="str">
        <f>DATASHEET!L128</f>
        <v>4-5</v>
      </c>
      <c r="K130" s="419">
        <f>IFERROR(PROGRESS!O142,"")</f>
        <v>45.503675999999999</v>
      </c>
      <c r="L130" s="235">
        <f t="shared" si="30"/>
        <v>6</v>
      </c>
      <c r="M130" s="152">
        <f t="shared" si="31"/>
        <v>-3.9503675999999999</v>
      </c>
      <c r="N130" s="237"/>
      <c r="O130" s="417">
        <f t="shared" si="32"/>
        <v>9.100735199999999</v>
      </c>
      <c r="P130" s="248" t="str">
        <f t="shared" si="33"/>
        <v/>
      </c>
      <c r="Q130" s="249" t="str">
        <f t="shared" si="34"/>
        <v/>
      </c>
      <c r="R130" s="417">
        <f t="shared" si="35"/>
        <v>9.100735199999999</v>
      </c>
      <c r="S130" s="248" t="str">
        <f t="shared" si="36"/>
        <v/>
      </c>
      <c r="T130" s="250" t="str">
        <f t="shared" si="37"/>
        <v/>
      </c>
      <c r="U130" s="247">
        <f t="shared" si="38"/>
        <v>13.651102799999999</v>
      </c>
      <c r="V130" s="248">
        <f t="shared" si="39"/>
        <v>6</v>
      </c>
      <c r="W130" s="251">
        <f t="shared" si="40"/>
        <v>-2.5503675999999995</v>
      </c>
      <c r="X130" s="252">
        <f t="shared" si="41"/>
        <v>2</v>
      </c>
      <c r="Y130" s="247">
        <f t="shared" si="42"/>
        <v>13.651102799999999</v>
      </c>
      <c r="Z130" s="248">
        <f t="shared" si="43"/>
        <v>0</v>
      </c>
      <c r="AA130" s="251">
        <f t="shared" si="44"/>
        <v>-4.5503675999999995</v>
      </c>
      <c r="AB130" s="252">
        <f t="shared" si="45"/>
        <v>3</v>
      </c>
      <c r="AC130" s="244"/>
      <c r="AD130" s="102" t="str">
        <f>IFERROR(VLOOKUP(DATASHEET!CN128,lookup,2,FALSE)*2,"")</f>
        <v/>
      </c>
      <c r="AE130" s="126" t="str">
        <f>IFERROR(LARGE((PROGRESS!BC142,PROGRESS!BH142),1)*2,"")</f>
        <v/>
      </c>
      <c r="AF130" s="253">
        <f t="shared" si="46"/>
        <v>6</v>
      </c>
      <c r="AG130" s="127" t="str">
        <f t="shared" si="47"/>
        <v/>
      </c>
      <c r="AH130" s="254" t="str">
        <f t="shared" si="48"/>
        <v/>
      </c>
      <c r="AI130" s="255" t="str">
        <f t="shared" si="49"/>
        <v/>
      </c>
      <c r="AJ130" s="128" t="str">
        <f t="shared" si="50"/>
        <v/>
      </c>
      <c r="AK130" s="256" t="str">
        <f t="shared" si="51"/>
        <v/>
      </c>
      <c r="AL130" s="245"/>
      <c r="AM130" s="89" t="str">
        <f>IFERROR(VLOOKUP(DATASHEET!AJ128,lookup,2,FALSE),"")</f>
        <v/>
      </c>
      <c r="AN130" s="90" t="str">
        <f>IFERROR(VLOOKUP(DATASHEET!AR128,lookup,2,FALSE),"")</f>
        <v/>
      </c>
      <c r="AO130" s="106" t="str">
        <f>IFERROR(VLOOKUP(DATASHEET!DH128,lookup,2,FALSE),"")</f>
        <v/>
      </c>
      <c r="AP130" s="106" t="str">
        <f>IFERROR(VLOOKUP(DATASHEET!DT128,lookup,2,FALSE),"")</f>
        <v/>
      </c>
      <c r="AQ130" s="106" t="str">
        <f t="shared" si="52"/>
        <v/>
      </c>
      <c r="AR130" s="91" t="str">
        <f>IFERROR(IFERROR(VLOOKUP(DATASHEET!AZ128,lookup,2,FALSE),VLOOKUP($A130,PRIORVALUES!$A$3:$U$245,8,FALSE)),"")</f>
        <v/>
      </c>
      <c r="AS130" s="100" t="str">
        <f>IFERROR(VLOOKUP(DATASHEET!BX128,lookup,2,FALSE),"")</f>
        <v/>
      </c>
      <c r="AT130" s="257" t="str">
        <f>IFERROR(VLOOKUP(DATASHEET!DX128,lookup,2,FALSE),"")</f>
        <v/>
      </c>
      <c r="AU130" s="92">
        <f>IFERROR(IFERROR(VLOOKUP(DATASHEET!CB128,lookup,2,FALSE),VLOOKUP($A130,PRIORVALUES!$A$3:$U$245,10,FALSE)),"")</f>
        <v>6</v>
      </c>
      <c r="AV130" s="92" t="str">
        <f>IFERROR(IFERROR(VLOOKUP(DATASHEET!CJ128,lookup,2,FALSE),VLOOKUP($A130,PRIORVALUES!$A$3:$U$245,12,FALSE)),"")</f>
        <v/>
      </c>
      <c r="AW130" s="93"/>
      <c r="AX130" s="96" t="str">
        <f>IFERROR(IFERROR(VLOOKUP(DATASHEET!AF128,lookup,2,FALSE),VLOOKUP($A130,PRIORVALUES!$A$3:$U$245,5,FALSE)),"")</f>
        <v/>
      </c>
      <c r="AY130" s="97" t="str">
        <f>IFERROR(IFERROR(VLOOKUP(DATASHEET!CV128,lookup,2,FALSE),VLOOKUP($A130,PRIORVALUES!$A$3:$U$245,6,FALSE)),"")</f>
        <v/>
      </c>
      <c r="AZ130" s="104" t="str">
        <f>IFERROR(SMALL((PROGRESS!BC142,PROGRESS!BH142),1),"")</f>
        <v/>
      </c>
      <c r="BA130" s="104" t="str">
        <f>IFERROR(IFERROR(VLOOKUP(DATASHEET!CR128,lookup,2,FALSE),VLOOKUP($A130,PRIORVALUES!$A$3:$U$245,13,FALSE)),"")</f>
        <v/>
      </c>
      <c r="BB130" s="104" t="str">
        <f>IFERROR(IFERROR(VLOOKUP(DATASHEET!DD128,lookup,2,FALSE),VLOOKUP($A130,PRIORVALUES!$A$3:$U$245,14,FALSE)),"")</f>
        <v/>
      </c>
      <c r="BC130" s="118" t="str">
        <f>IFERROR(VLOOKUP(DATASHEET!DP128,lookup,2,FALSE),"")</f>
        <v/>
      </c>
      <c r="BD130" s="122" t="str">
        <f>IFERROR(IFERROR(VLOOKUP(DATASHEET!AN128,lookup,2,FALSE),VLOOKUP($A130,PRIORVALUES!$A$3:$U$245,7,FALSE)),"")</f>
        <v/>
      </c>
      <c r="BE130" s="120" t="str">
        <f>IFERROR(IFERROR(VLOOKUP(DATASHEET!AV128,lookup,2,FALSE),VLOOKUP($A130,PRIORVALUES!$A$3:$U$245,16,FALSE)),"")</f>
        <v/>
      </c>
      <c r="BF130" s="586" t="str">
        <f>IFERROR(IFERROR(VLOOKUP(DATASHEET!CF128,lookup,2,FALSE),VLOOKUP($A130,PRIORVALUES!$A$3:$U$245,11,FALSE)),"")</f>
        <v/>
      </c>
      <c r="BG130" s="104" t="str">
        <f>IFERROR(VLOOKUP(DATASHEET!BD128,lookup,2,FALSE),"")</f>
        <v/>
      </c>
      <c r="BH130" s="99" t="str">
        <f>IFERROR(IFERROR(VLOOKUP(DATASHEET!BP128,lookup,2,FALSE),VLOOKUP($A130,PRIORVALUES!$A$3:$U$245,9,FALSE)),"")</f>
        <v/>
      </c>
      <c r="BI130" s="99" t="str">
        <f>IFERROR(IFERROR(VLOOKUP(DATASHEET!DL128,lookup,2,FALSE),VLOOKUP($A130,PRIORVALUES!$A$3:$U$245,15,FALSE)),"")</f>
        <v/>
      </c>
      <c r="BJ130" s="108" t="str">
        <f t="shared" si="56"/>
        <v/>
      </c>
      <c r="BK130" s="108" t="str">
        <f t="shared" si="57"/>
        <v/>
      </c>
      <c r="BL130" s="125" t="str">
        <f t="shared" si="58"/>
        <v/>
      </c>
      <c r="BM130" s="205"/>
    </row>
    <row r="131" spans="1:65" ht="27.75" customHeight="1" x14ac:dyDescent="0.25">
      <c r="A131" s="246" t="str">
        <f>DATASHEET!B129</f>
        <v>NURUL SUNAZRY, Hadiff</v>
      </c>
      <c r="B131" s="113" t="str">
        <f>DATASHEET!C129</f>
        <v>11SPI</v>
      </c>
      <c r="C131" s="113" t="str">
        <f>DATASHEET!D129</f>
        <v>M</v>
      </c>
      <c r="D131" s="113" t="str">
        <f>DATASHEET!J129</f>
        <v>N</v>
      </c>
      <c r="E131" s="113" t="str">
        <f>DATASHEET!E129</f>
        <v>Y</v>
      </c>
      <c r="F131" s="113" t="str">
        <f>DATASHEET!F129</f>
        <v>Any Other Asian Background</v>
      </c>
      <c r="G131" s="113" t="str">
        <f>DATASHEET!H129</f>
        <v>Y</v>
      </c>
      <c r="H131" s="113" t="str">
        <f>DATASHEET!I129</f>
        <v>N</v>
      </c>
      <c r="I131" s="113" t="str">
        <f>DATASHEET!M129</f>
        <v/>
      </c>
      <c r="J131" s="114" t="str">
        <f>DATASHEET!L129</f>
        <v/>
      </c>
      <c r="K131" s="419" t="str">
        <f>IFERROR(PROGRESS!O143,"")</f>
        <v/>
      </c>
      <c r="L131" s="235" t="str">
        <f t="shared" si="30"/>
        <v/>
      </c>
      <c r="M131" s="152" t="str">
        <f t="shared" si="31"/>
        <v/>
      </c>
      <c r="N131" s="237"/>
      <c r="O131" s="417" t="str">
        <f t="shared" si="32"/>
        <v/>
      </c>
      <c r="P131" s="248" t="str">
        <f t="shared" si="33"/>
        <v/>
      </c>
      <c r="Q131" s="249" t="str">
        <f t="shared" si="34"/>
        <v/>
      </c>
      <c r="R131" s="417" t="str">
        <f t="shared" si="35"/>
        <v/>
      </c>
      <c r="S131" s="248" t="str">
        <f t="shared" si="36"/>
        <v/>
      </c>
      <c r="T131" s="250" t="str">
        <f t="shared" si="37"/>
        <v/>
      </c>
      <c r="U131" s="247" t="str">
        <f t="shared" si="38"/>
        <v/>
      </c>
      <c r="V131" s="248">
        <f t="shared" si="39"/>
        <v>0</v>
      </c>
      <c r="W131" s="251" t="str">
        <f t="shared" si="40"/>
        <v/>
      </c>
      <c r="X131" s="252">
        <f t="shared" si="41"/>
        <v>3</v>
      </c>
      <c r="Y131" s="247" t="str">
        <f t="shared" si="42"/>
        <v/>
      </c>
      <c r="Z131" s="248">
        <f t="shared" si="43"/>
        <v>0</v>
      </c>
      <c r="AA131" s="251" t="str">
        <f t="shared" si="44"/>
        <v/>
      </c>
      <c r="AB131" s="252">
        <f t="shared" si="45"/>
        <v>3</v>
      </c>
      <c r="AC131" s="244"/>
      <c r="AD131" s="102" t="str">
        <f>IFERROR(VLOOKUP(DATASHEET!CN129,lookup,2,FALSE)*2,"")</f>
        <v/>
      </c>
      <c r="AE131" s="126" t="str">
        <f>IFERROR(LARGE((PROGRESS!BC143,PROGRESS!BH143),1)*2,"")</f>
        <v/>
      </c>
      <c r="AF131" s="253" t="str">
        <f t="shared" si="46"/>
        <v/>
      </c>
      <c r="AG131" s="127" t="str">
        <f t="shared" si="47"/>
        <v/>
      </c>
      <c r="AH131" s="254" t="str">
        <f t="shared" si="48"/>
        <v/>
      </c>
      <c r="AI131" s="255" t="str">
        <f t="shared" si="49"/>
        <v/>
      </c>
      <c r="AJ131" s="128" t="str">
        <f t="shared" si="50"/>
        <v/>
      </c>
      <c r="AK131" s="256" t="str">
        <f t="shared" si="51"/>
        <v/>
      </c>
      <c r="AL131" s="245"/>
      <c r="AM131" s="89" t="str">
        <f>IFERROR(VLOOKUP(DATASHEET!AJ129,lookup,2,FALSE),"")</f>
        <v/>
      </c>
      <c r="AN131" s="90" t="str">
        <f>IFERROR(VLOOKUP(DATASHEET!AR129,lookup,2,FALSE),"")</f>
        <v/>
      </c>
      <c r="AO131" s="106" t="str">
        <f>IFERROR(VLOOKUP(DATASHEET!DH129,lookup,2,FALSE),"")</f>
        <v/>
      </c>
      <c r="AP131" s="106" t="str">
        <f>IFERROR(VLOOKUP(DATASHEET!DT129,lookup,2,FALSE),"")</f>
        <v/>
      </c>
      <c r="AQ131" s="106" t="str">
        <f t="shared" si="52"/>
        <v/>
      </c>
      <c r="AR131" s="91" t="str">
        <f>IFERROR(IFERROR(VLOOKUP(DATASHEET!AZ129,lookup,2,FALSE),VLOOKUP($A131,PRIORVALUES!$A$3:$U$245,8,FALSE)),"")</f>
        <v/>
      </c>
      <c r="AS131" s="100" t="str">
        <f>IFERROR(VLOOKUP(DATASHEET!BX129,lookup,2,FALSE),"")</f>
        <v/>
      </c>
      <c r="AT131" s="257" t="str">
        <f>IFERROR(VLOOKUP(DATASHEET!DX129,lookup,2,FALSE),"")</f>
        <v/>
      </c>
      <c r="AU131" s="92" t="str">
        <f>IFERROR(IFERROR(VLOOKUP(DATASHEET!CB129,lookup,2,FALSE),VLOOKUP($A131,PRIORVALUES!$A$3:$U$245,10,FALSE)),"")</f>
        <v/>
      </c>
      <c r="AV131" s="92" t="str">
        <f>IFERROR(IFERROR(VLOOKUP(DATASHEET!CJ129,lookup,2,FALSE),VLOOKUP($A131,PRIORVALUES!$A$3:$U$245,12,FALSE)),"")</f>
        <v/>
      </c>
      <c r="AW131" s="93"/>
      <c r="AX131" s="96" t="str">
        <f>IFERROR(IFERROR(VLOOKUP(DATASHEET!AF129,lookup,2,FALSE),VLOOKUP($A131,PRIORVALUES!$A$3:$U$245,5,FALSE)),"")</f>
        <v/>
      </c>
      <c r="AY131" s="97" t="str">
        <f>IFERROR(IFERROR(VLOOKUP(DATASHEET!CV129,lookup,2,FALSE),VLOOKUP($A131,PRIORVALUES!$A$3:$U$245,6,FALSE)),"")</f>
        <v/>
      </c>
      <c r="AZ131" s="104" t="str">
        <f>IFERROR(SMALL((PROGRESS!BC143,PROGRESS!BH143),1),"")</f>
        <v/>
      </c>
      <c r="BA131" s="104" t="str">
        <f>IFERROR(IFERROR(VLOOKUP(DATASHEET!CR129,lookup,2,FALSE),VLOOKUP($A131,PRIORVALUES!$A$3:$U$245,13,FALSE)),"")</f>
        <v/>
      </c>
      <c r="BB131" s="104" t="str">
        <f>IFERROR(IFERROR(VLOOKUP(DATASHEET!DD129,lookup,2,FALSE),VLOOKUP($A131,PRIORVALUES!$A$3:$U$245,14,FALSE)),"")</f>
        <v/>
      </c>
      <c r="BC131" s="118" t="str">
        <f>IFERROR(VLOOKUP(DATASHEET!DP129,lookup,2,FALSE),"")</f>
        <v/>
      </c>
      <c r="BD131" s="122" t="str">
        <f>IFERROR(IFERROR(VLOOKUP(DATASHEET!AN129,lookup,2,FALSE),VLOOKUP($A131,PRIORVALUES!$A$3:$U$245,7,FALSE)),"")</f>
        <v/>
      </c>
      <c r="BE131" s="120" t="str">
        <f>IFERROR(IFERROR(VLOOKUP(DATASHEET!AV129,lookup,2,FALSE),VLOOKUP($A131,PRIORVALUES!$A$3:$U$245,16,FALSE)),"")</f>
        <v/>
      </c>
      <c r="BF131" s="586" t="str">
        <f>IFERROR(IFERROR(VLOOKUP(DATASHEET!CF129,lookup,2,FALSE),VLOOKUP($A131,PRIORVALUES!$A$3:$U$245,11,FALSE)),"")</f>
        <v/>
      </c>
      <c r="BG131" s="104" t="str">
        <f>IFERROR(VLOOKUP(DATASHEET!BD129,lookup,2,FALSE),"")</f>
        <v/>
      </c>
      <c r="BH131" s="99" t="str">
        <f>IFERROR(IFERROR(VLOOKUP(DATASHEET!BP129,lookup,2,FALSE),VLOOKUP($A131,PRIORVALUES!$A$3:$U$245,9,FALSE)),"")</f>
        <v/>
      </c>
      <c r="BI131" s="99" t="str">
        <f>IFERROR(IFERROR(VLOOKUP(DATASHEET!DL129,lookup,2,FALSE),VLOOKUP($A131,PRIORVALUES!$A$3:$U$245,15,FALSE)),"")</f>
        <v/>
      </c>
      <c r="BJ131" s="108" t="str">
        <f t="shared" si="56"/>
        <v/>
      </c>
      <c r="BK131" s="108" t="str">
        <f t="shared" si="57"/>
        <v/>
      </c>
      <c r="BL131" s="125" t="str">
        <f t="shared" si="58"/>
        <v/>
      </c>
      <c r="BM131" s="205"/>
    </row>
    <row r="132" spans="1:65" ht="27.75" customHeight="1" x14ac:dyDescent="0.25">
      <c r="A132" s="246" t="str">
        <f>DATASHEET!B130</f>
        <v>O'BRIEN, Lydia</v>
      </c>
      <c r="B132" s="113" t="str">
        <f>DATASHEET!C130</f>
        <v>11ZI</v>
      </c>
      <c r="C132" s="113" t="str">
        <f>DATASHEET!D130</f>
        <v>F</v>
      </c>
      <c r="D132" s="113" t="str">
        <f>DATASHEET!J130</f>
        <v>N</v>
      </c>
      <c r="E132" s="113" t="str">
        <f>DATASHEET!E130</f>
        <v>N</v>
      </c>
      <c r="F132" s="113" t="str">
        <f>DATASHEET!F130</f>
        <v>White - British</v>
      </c>
      <c r="G132" s="113" t="str">
        <f>DATASHEET!H130</f>
        <v>N</v>
      </c>
      <c r="H132" s="113" t="str">
        <f>DATASHEET!I130</f>
        <v>N</v>
      </c>
      <c r="I132" s="113" t="str">
        <f>DATASHEET!M130</f>
        <v>M</v>
      </c>
      <c r="J132" s="114" t="str">
        <f>DATASHEET!L130</f>
        <v>6-7</v>
      </c>
      <c r="K132" s="419">
        <f>IFERROR(PROGRESS!O144,"")</f>
        <v>59.353448</v>
      </c>
      <c r="L132" s="235">
        <f t="shared" ref="L132:L195" si="59">IF(IFERROR(SUM(AD132,AE132,AF132,AG132,AH132,AI132,AJ132,AK132),"NO DATA")=0,"",IFERROR(SUM(AD132,AE132,AF132,AG132,AH132,AI132,AJ132,AK132),"NO DATA"))</f>
        <v>7</v>
      </c>
      <c r="M132" s="152">
        <f t="shared" ref="M132:M195" si="60">IFERROR((L132-K132)/10,"")</f>
        <v>-5.2353448</v>
      </c>
      <c r="N132" s="237"/>
      <c r="O132" s="417">
        <f t="shared" ref="O132:O195" si="61">IFERROR(K132/5,"")</f>
        <v>11.8706896</v>
      </c>
      <c r="P132" s="248" t="str">
        <f t="shared" ref="P132:P195" si="62">AD132</f>
        <v/>
      </c>
      <c r="Q132" s="249" t="str">
        <f t="shared" ref="Q132:Q195" si="63">IFERROR((P132-O132)/2,"")</f>
        <v/>
      </c>
      <c r="R132" s="417">
        <f t="shared" ref="R132:R195" si="64">IFERROR(K132/5,"")</f>
        <v>11.8706896</v>
      </c>
      <c r="S132" s="248" t="str">
        <f t="shared" ref="S132:S195" si="65">AE132</f>
        <v/>
      </c>
      <c r="T132" s="250" t="str">
        <f t="shared" ref="T132:T195" si="66">IFERROR((S132-R132)/2,"")</f>
        <v/>
      </c>
      <c r="U132" s="247">
        <f t="shared" ref="U132:U195" si="67">IFERROR(((K132/10)*3),"")</f>
        <v>17.806034400000001</v>
      </c>
      <c r="V132" s="248">
        <f t="shared" ref="V132:V195" si="68">IF(A132=0,"",SUM(AF132:AH132))</f>
        <v>7</v>
      </c>
      <c r="W132" s="251">
        <f t="shared" ref="W132:W195" si="69">IFERROR((V132-U132)/3,"")</f>
        <v>-3.6020114666666672</v>
      </c>
      <c r="X132" s="252">
        <f t="shared" ref="X132:X195" si="70">IF(A132=0,"",COUNTBLANK(AF132:AH132))</f>
        <v>2</v>
      </c>
      <c r="Y132" s="247">
        <f t="shared" ref="Y132:Y195" si="71">IFERROR(((K132/10)*3),"")</f>
        <v>17.806034400000001</v>
      </c>
      <c r="Z132" s="248">
        <f t="shared" ref="Z132:Z195" si="72">IF(A132=0,"",SUM(AI132:AK132))</f>
        <v>0</v>
      </c>
      <c r="AA132" s="251">
        <f t="shared" ref="AA132:AA195" si="73">IFERROR((Z132-Y132)/3,"")</f>
        <v>-5.9353448000000002</v>
      </c>
      <c r="AB132" s="252">
        <f t="shared" ref="AB132:AB195" si="74">IF(A132=0,"",COUNTBLANK(AI132:AK132))</f>
        <v>3</v>
      </c>
      <c r="AC132" s="244"/>
      <c r="AD132" s="102" t="str">
        <f>IFERROR(VLOOKUP(DATASHEET!CN130,lookup,2,FALSE)*2,"")</f>
        <v/>
      </c>
      <c r="AE132" s="126" t="str">
        <f>IFERROR(LARGE((PROGRESS!BC144,PROGRESS!BH144),1)*2,"")</f>
        <v/>
      </c>
      <c r="AF132" s="253">
        <f t="shared" ref="AF132:AF195" si="75">IFERROR(LARGE($AM132:$AV132,1),"")</f>
        <v>7</v>
      </c>
      <c r="AG132" s="127" t="str">
        <f t="shared" ref="AG132:AG195" si="76">IFERROR(LARGE($AM132:$AV132,2),"")</f>
        <v/>
      </c>
      <c r="AH132" s="254" t="str">
        <f t="shared" ref="AH132:AH195" si="77">IFERROR(LARGE($AM132:$AV132,3),"")</f>
        <v/>
      </c>
      <c r="AI132" s="255" t="str">
        <f t="shared" ref="AI132:AI195" si="78">IFERROR(LARGE($AX132:$BL132,1),"")</f>
        <v/>
      </c>
      <c r="AJ132" s="128" t="str">
        <f t="shared" ref="AJ132:AJ195" si="79">IFERROR(LARGE($AX132:$BL132,2),"")</f>
        <v/>
      </c>
      <c r="AK132" s="256" t="str">
        <f t="shared" ref="AK132:AK195" si="80">IFERROR(LARGE($AX132:$BL132,3),"")</f>
        <v/>
      </c>
      <c r="AL132" s="245"/>
      <c r="AM132" s="89" t="str">
        <f>IFERROR(VLOOKUP(DATASHEET!AJ130,lookup,2,FALSE),"")</f>
        <v/>
      </c>
      <c r="AN132" s="90" t="str">
        <f>IFERROR(VLOOKUP(DATASHEET!AR130,lookup,2,FALSE),"")</f>
        <v/>
      </c>
      <c r="AO132" s="106" t="str">
        <f>IFERROR(VLOOKUP(DATASHEET!DH130,lookup,2,FALSE),"")</f>
        <v/>
      </c>
      <c r="AP132" s="106" t="str">
        <f>IFERROR(VLOOKUP(DATASHEET!DT130,lookup,2,FALSE),"")</f>
        <v/>
      </c>
      <c r="AQ132" s="106" t="str">
        <f t="shared" ref="AQ132:AQ195" si="81">IF(ISNUMBER(AN132),"",AP132)</f>
        <v/>
      </c>
      <c r="AR132" s="91" t="str">
        <f>IFERROR(IFERROR(VLOOKUP(DATASHEET!AZ130,lookup,2,FALSE),VLOOKUP($A132,PRIORVALUES!$A$3:$U$245,8,FALSE)),"")</f>
        <v/>
      </c>
      <c r="AS132" s="100" t="str">
        <f>IFERROR(VLOOKUP(DATASHEET!BX130,lookup,2,FALSE),"")</f>
        <v/>
      </c>
      <c r="AT132" s="257" t="str">
        <f>IFERROR(VLOOKUP(DATASHEET!DX130,lookup,2,FALSE),"")</f>
        <v/>
      </c>
      <c r="AU132" s="92">
        <f>IFERROR(IFERROR(VLOOKUP(DATASHEET!CB130,lookup,2,FALSE),VLOOKUP($A132,PRIORVALUES!$A$3:$U$245,10,FALSE)),"")</f>
        <v>7</v>
      </c>
      <c r="AV132" s="92" t="str">
        <f>IFERROR(IFERROR(VLOOKUP(DATASHEET!CJ130,lookup,2,FALSE),VLOOKUP($A132,PRIORVALUES!$A$3:$U$245,12,FALSE)),"")</f>
        <v/>
      </c>
      <c r="AW132" s="93"/>
      <c r="AX132" s="96" t="str">
        <f>IFERROR(IFERROR(VLOOKUP(DATASHEET!AF130,lookup,2,FALSE),VLOOKUP($A132,PRIORVALUES!$A$3:$U$245,5,FALSE)),"")</f>
        <v/>
      </c>
      <c r="AY132" s="97" t="str">
        <f>IFERROR(IFERROR(VLOOKUP(DATASHEET!CV130,lookup,2,FALSE),VLOOKUP($A132,PRIORVALUES!$A$3:$U$245,6,FALSE)),"")</f>
        <v/>
      </c>
      <c r="AZ132" s="104" t="str">
        <f>IFERROR(SMALL((PROGRESS!BC144,PROGRESS!BH144),1),"")</f>
        <v/>
      </c>
      <c r="BA132" s="104" t="str">
        <f>IFERROR(IFERROR(VLOOKUP(DATASHEET!CR130,lookup,2,FALSE),VLOOKUP($A132,PRIORVALUES!$A$3:$U$245,13,FALSE)),"")</f>
        <v/>
      </c>
      <c r="BB132" s="104" t="str">
        <f>IFERROR(IFERROR(VLOOKUP(DATASHEET!DD130,lookup,2,FALSE),VLOOKUP($A132,PRIORVALUES!$A$3:$U$245,14,FALSE)),"")</f>
        <v/>
      </c>
      <c r="BC132" s="118" t="str">
        <f>IFERROR(VLOOKUP(DATASHEET!DP130,lookup,2,FALSE),"")</f>
        <v/>
      </c>
      <c r="BD132" s="122" t="str">
        <f>IFERROR(IFERROR(VLOOKUP(DATASHEET!AN130,lookup,2,FALSE),VLOOKUP($A132,PRIORVALUES!$A$3:$U$245,7,FALSE)),"")</f>
        <v/>
      </c>
      <c r="BE132" s="120" t="str">
        <f>IFERROR(IFERROR(VLOOKUP(DATASHEET!AV130,lookup,2,FALSE),VLOOKUP($A132,PRIORVALUES!$A$3:$U$245,16,FALSE)),"")</f>
        <v/>
      </c>
      <c r="BF132" s="586" t="str">
        <f>IFERROR(IFERROR(VLOOKUP(DATASHEET!CF130,lookup,2,FALSE),VLOOKUP($A132,PRIORVALUES!$A$3:$U$245,11,FALSE)),"")</f>
        <v/>
      </c>
      <c r="BG132" s="104" t="str">
        <f>IFERROR(VLOOKUP(DATASHEET!BD130,lookup,2,FALSE),"")</f>
        <v/>
      </c>
      <c r="BH132" s="99" t="str">
        <f>IFERROR(IFERROR(VLOOKUP(DATASHEET!BP130,lookup,2,FALSE),VLOOKUP($A132,PRIORVALUES!$A$3:$U$245,9,FALSE)),"")</f>
        <v/>
      </c>
      <c r="BI132" s="99" t="str">
        <f>IFERROR(IFERROR(VLOOKUP(DATASHEET!DL130,lookup,2,FALSE),VLOOKUP($A132,PRIORVALUES!$A$3:$U$245,15,FALSE)),"")</f>
        <v/>
      </c>
      <c r="BJ132" s="108" t="str">
        <f t="shared" ref="BJ132:BJ163" si="82">IFERROR(LARGE(AM132:AV132,4),"")</f>
        <v/>
      </c>
      <c r="BK132" s="108" t="str">
        <f t="shared" ref="BK132:BK163" si="83">IFERROR(LARGE(AM132:AV132,5),"")</f>
        <v/>
      </c>
      <c r="BL132" s="125" t="str">
        <f t="shared" ref="BL132:BL163" si="84">IFERROR(LARGE(AM132:AV132,6),"")</f>
        <v/>
      </c>
      <c r="BM132" s="205"/>
    </row>
    <row r="133" spans="1:65" ht="27.75" customHeight="1" x14ac:dyDescent="0.25">
      <c r="A133" s="246" t="str">
        <f>DATASHEET!B131</f>
        <v>O'MALLEY, Faith</v>
      </c>
      <c r="B133" s="113" t="str">
        <f>DATASHEET!C131</f>
        <v>11EGQ</v>
      </c>
      <c r="C133" s="113" t="str">
        <f>DATASHEET!D131</f>
        <v>F</v>
      </c>
      <c r="D133" s="113" t="str">
        <f>DATASHEET!J131</f>
        <v>N</v>
      </c>
      <c r="E133" s="113" t="str">
        <f>DATASHEET!E131</f>
        <v>N</v>
      </c>
      <c r="F133" s="113" t="str">
        <f>DATASHEET!F131</f>
        <v>White - British</v>
      </c>
      <c r="G133" s="113" t="str">
        <f>DATASHEET!H131</f>
        <v>N</v>
      </c>
      <c r="H133" s="113" t="str">
        <f>DATASHEET!I131</f>
        <v>N</v>
      </c>
      <c r="I133" s="113" t="str">
        <f>DATASHEET!M131</f>
        <v>M</v>
      </c>
      <c r="J133" s="114" t="str">
        <f>DATASHEET!L131</f>
        <v>4-5</v>
      </c>
      <c r="K133" s="419">
        <f>IFERROR(PROGRESS!O145,"")</f>
        <v>45.503675999999999</v>
      </c>
      <c r="L133" s="235">
        <f t="shared" si="59"/>
        <v>5.5</v>
      </c>
      <c r="M133" s="152">
        <f t="shared" si="60"/>
        <v>-4.0003675999999997</v>
      </c>
      <c r="N133" s="237"/>
      <c r="O133" s="417">
        <f t="shared" si="61"/>
        <v>9.100735199999999</v>
      </c>
      <c r="P133" s="248" t="str">
        <f t="shared" si="62"/>
        <v/>
      </c>
      <c r="Q133" s="249" t="str">
        <f t="shared" si="63"/>
        <v/>
      </c>
      <c r="R133" s="417">
        <f t="shared" si="64"/>
        <v>9.100735199999999</v>
      </c>
      <c r="S133" s="248" t="str">
        <f t="shared" si="65"/>
        <v/>
      </c>
      <c r="T133" s="250" t="str">
        <f t="shared" si="66"/>
        <v/>
      </c>
      <c r="U133" s="247">
        <f t="shared" si="67"/>
        <v>13.651102799999999</v>
      </c>
      <c r="V133" s="248">
        <f t="shared" si="68"/>
        <v>0</v>
      </c>
      <c r="W133" s="251">
        <f t="shared" si="69"/>
        <v>-4.5503675999999995</v>
      </c>
      <c r="X133" s="252">
        <f t="shared" si="70"/>
        <v>3</v>
      </c>
      <c r="Y133" s="247">
        <f t="shared" si="71"/>
        <v>13.651102799999999</v>
      </c>
      <c r="Z133" s="248">
        <f t="shared" si="72"/>
        <v>5.5</v>
      </c>
      <c r="AA133" s="251">
        <f t="shared" si="73"/>
        <v>-2.717034266666666</v>
      </c>
      <c r="AB133" s="252">
        <f t="shared" si="74"/>
        <v>2</v>
      </c>
      <c r="AC133" s="244"/>
      <c r="AD133" s="102" t="str">
        <f>IFERROR(VLOOKUP(DATASHEET!CN131,lookup,2,FALSE)*2,"")</f>
        <v/>
      </c>
      <c r="AE133" s="126" t="str">
        <f>IFERROR(LARGE((PROGRESS!BC145,PROGRESS!BH145),1)*2,"")</f>
        <v/>
      </c>
      <c r="AF133" s="253" t="str">
        <f t="shared" si="75"/>
        <v/>
      </c>
      <c r="AG133" s="127" t="str">
        <f t="shared" si="76"/>
        <v/>
      </c>
      <c r="AH133" s="254" t="str">
        <f t="shared" si="77"/>
        <v/>
      </c>
      <c r="AI133" s="255">
        <f t="shared" si="78"/>
        <v>5.5</v>
      </c>
      <c r="AJ133" s="128" t="str">
        <f t="shared" si="79"/>
        <v/>
      </c>
      <c r="AK133" s="256" t="str">
        <f t="shared" si="80"/>
        <v/>
      </c>
      <c r="AL133" s="245"/>
      <c r="AM133" s="89" t="str">
        <f>IFERROR(VLOOKUP(DATASHEET!AJ131,lookup,2,FALSE),"")</f>
        <v/>
      </c>
      <c r="AN133" s="90" t="str">
        <f>IFERROR(VLOOKUP(DATASHEET!AR131,lookup,2,FALSE),"")</f>
        <v/>
      </c>
      <c r="AO133" s="106" t="str">
        <f>IFERROR(VLOOKUP(DATASHEET!DH131,lookup,2,FALSE),"")</f>
        <v/>
      </c>
      <c r="AP133" s="106" t="str">
        <f>IFERROR(VLOOKUP(DATASHEET!DT131,lookup,2,FALSE),"")</f>
        <v/>
      </c>
      <c r="AQ133" s="106" t="str">
        <f t="shared" si="81"/>
        <v/>
      </c>
      <c r="AR133" s="91" t="str">
        <f>IFERROR(IFERROR(VLOOKUP(DATASHEET!AZ131,lookup,2,FALSE),VLOOKUP($A133,PRIORVALUES!$A$3:$U$245,8,FALSE)),"")</f>
        <v/>
      </c>
      <c r="AS133" s="100" t="str">
        <f>IFERROR(VLOOKUP(DATASHEET!BX131,lookup,2,FALSE),"")</f>
        <v/>
      </c>
      <c r="AT133" s="257" t="str">
        <f>IFERROR(VLOOKUP(DATASHEET!DX131,lookup,2,FALSE),"")</f>
        <v/>
      </c>
      <c r="AU133" s="92" t="str">
        <f>IFERROR(IFERROR(VLOOKUP(DATASHEET!CB131,lookup,2,FALSE),VLOOKUP($A133,PRIORVALUES!$A$3:$U$245,10,FALSE)),"")</f>
        <v/>
      </c>
      <c r="AV133" s="92" t="str">
        <f>IFERROR(IFERROR(VLOOKUP(DATASHEET!CJ131,lookup,2,FALSE),VLOOKUP($A133,PRIORVALUES!$A$3:$U$245,12,FALSE)),"")</f>
        <v/>
      </c>
      <c r="AW133" s="93"/>
      <c r="AX133" s="96" t="str">
        <f>IFERROR(IFERROR(VLOOKUP(DATASHEET!AF131,lookup,2,FALSE),VLOOKUP($A133,PRIORVALUES!$A$3:$U$245,5,FALSE)),"")</f>
        <v/>
      </c>
      <c r="AY133" s="97" t="str">
        <f>IFERROR(IFERROR(VLOOKUP(DATASHEET!CV131,lookup,2,FALSE),VLOOKUP($A133,PRIORVALUES!$A$3:$U$245,6,FALSE)),"")</f>
        <v/>
      </c>
      <c r="AZ133" s="104" t="str">
        <f>IFERROR(SMALL((PROGRESS!BC145,PROGRESS!BH145),1),"")</f>
        <v/>
      </c>
      <c r="BA133" s="104" t="str">
        <f>IFERROR(IFERROR(VLOOKUP(DATASHEET!CR131,lookup,2,FALSE),VLOOKUP($A133,PRIORVALUES!$A$3:$U$245,13,FALSE)),"")</f>
        <v/>
      </c>
      <c r="BB133" s="104" t="str">
        <f>IFERROR(IFERROR(VLOOKUP(DATASHEET!DD131,lookup,2,FALSE),VLOOKUP($A133,PRIORVALUES!$A$3:$U$245,14,FALSE)),"")</f>
        <v/>
      </c>
      <c r="BC133" s="118" t="str">
        <f>IFERROR(VLOOKUP(DATASHEET!DP131,lookup,2,FALSE),"")</f>
        <v/>
      </c>
      <c r="BD133" s="122" t="str">
        <f>IFERROR(IFERROR(VLOOKUP(DATASHEET!AN131,lookup,2,FALSE),VLOOKUP($A133,PRIORVALUES!$A$3:$U$245,7,FALSE)),"")</f>
        <v/>
      </c>
      <c r="BE133" s="120" t="str">
        <f>IFERROR(IFERROR(VLOOKUP(DATASHEET!AV131,lookup,2,FALSE),VLOOKUP($A133,PRIORVALUES!$A$3:$U$245,16,FALSE)),"")</f>
        <v/>
      </c>
      <c r="BF133" s="586">
        <f>IFERROR(IFERROR(VLOOKUP(DATASHEET!CF131,lookup,2,FALSE),VLOOKUP($A133,PRIORVALUES!$A$3:$U$245,11,FALSE)),"")</f>
        <v>5.5</v>
      </c>
      <c r="BG133" s="104" t="str">
        <f>IFERROR(VLOOKUP(DATASHEET!BD131,lookup,2,FALSE),"")</f>
        <v/>
      </c>
      <c r="BH133" s="99" t="str">
        <f>IFERROR(IFERROR(VLOOKUP(DATASHEET!BP131,lookup,2,FALSE),VLOOKUP($A133,PRIORVALUES!$A$3:$U$245,9,FALSE)),"")</f>
        <v/>
      </c>
      <c r="BI133" s="99" t="str">
        <f>IFERROR(IFERROR(VLOOKUP(DATASHEET!DL131,lookup,2,FALSE),VLOOKUP($A133,PRIORVALUES!$A$3:$U$245,15,FALSE)),"")</f>
        <v/>
      </c>
      <c r="BJ133" s="108" t="str">
        <f t="shared" si="82"/>
        <v/>
      </c>
      <c r="BK133" s="108" t="str">
        <f t="shared" si="83"/>
        <v/>
      </c>
      <c r="BL133" s="125" t="str">
        <f t="shared" si="84"/>
        <v/>
      </c>
      <c r="BM133" s="205"/>
    </row>
    <row r="134" spans="1:65" ht="27.75" customHeight="1" x14ac:dyDescent="0.25">
      <c r="A134" s="246" t="str">
        <f>DATASHEET!B132</f>
        <v>O'MALLEY, Hope</v>
      </c>
      <c r="B134" s="113" t="str">
        <f>DATASHEET!C132</f>
        <v>11EGQ</v>
      </c>
      <c r="C134" s="113" t="str">
        <f>DATASHEET!D132</f>
        <v>F</v>
      </c>
      <c r="D134" s="113" t="str">
        <f>DATASHEET!J132</f>
        <v>N</v>
      </c>
      <c r="E134" s="113" t="str">
        <f>DATASHEET!E132</f>
        <v>N</v>
      </c>
      <c r="F134" s="113" t="str">
        <f>DATASHEET!F132</f>
        <v>White - British</v>
      </c>
      <c r="G134" s="113" t="str">
        <f>DATASHEET!H132</f>
        <v>N</v>
      </c>
      <c r="H134" s="113" t="str">
        <f>DATASHEET!I132</f>
        <v>N</v>
      </c>
      <c r="I134" s="113" t="str">
        <f>DATASHEET!M132</f>
        <v>L</v>
      </c>
      <c r="J134" s="114" t="str">
        <f>DATASHEET!L132</f>
        <v>3-4</v>
      </c>
      <c r="K134" s="419">
        <f>IFERROR(PROGRESS!O146,"")</f>
        <v>36.912934999999997</v>
      </c>
      <c r="L134" s="235">
        <f t="shared" si="59"/>
        <v>3</v>
      </c>
      <c r="M134" s="152">
        <f t="shared" si="60"/>
        <v>-3.3912934999999997</v>
      </c>
      <c r="N134" s="237"/>
      <c r="O134" s="417">
        <f t="shared" si="61"/>
        <v>7.3825869999999991</v>
      </c>
      <c r="P134" s="248" t="str">
        <f t="shared" si="62"/>
        <v/>
      </c>
      <c r="Q134" s="249" t="str">
        <f t="shared" si="63"/>
        <v/>
      </c>
      <c r="R134" s="417">
        <f t="shared" si="64"/>
        <v>7.3825869999999991</v>
      </c>
      <c r="S134" s="248" t="str">
        <f t="shared" si="65"/>
        <v/>
      </c>
      <c r="T134" s="250" t="str">
        <f t="shared" si="66"/>
        <v/>
      </c>
      <c r="U134" s="247">
        <f t="shared" si="67"/>
        <v>11.073880499999998</v>
      </c>
      <c r="V134" s="248">
        <f t="shared" si="68"/>
        <v>0</v>
      </c>
      <c r="W134" s="251">
        <f t="shared" si="69"/>
        <v>-3.6912934999999991</v>
      </c>
      <c r="X134" s="252">
        <f t="shared" si="70"/>
        <v>3</v>
      </c>
      <c r="Y134" s="247">
        <f t="shared" si="71"/>
        <v>11.073880499999998</v>
      </c>
      <c r="Z134" s="248">
        <f t="shared" si="72"/>
        <v>3</v>
      </c>
      <c r="AA134" s="251">
        <f t="shared" si="73"/>
        <v>-2.6912934999999991</v>
      </c>
      <c r="AB134" s="252">
        <f t="shared" si="74"/>
        <v>2</v>
      </c>
      <c r="AC134" s="244"/>
      <c r="AD134" s="102" t="str">
        <f>IFERROR(VLOOKUP(DATASHEET!CN132,lookup,2,FALSE)*2,"")</f>
        <v/>
      </c>
      <c r="AE134" s="126" t="str">
        <f>IFERROR(LARGE((PROGRESS!BC146,PROGRESS!BH146),1)*2,"")</f>
        <v/>
      </c>
      <c r="AF134" s="253" t="str">
        <f t="shared" si="75"/>
        <v/>
      </c>
      <c r="AG134" s="127" t="str">
        <f t="shared" si="76"/>
        <v/>
      </c>
      <c r="AH134" s="254" t="str">
        <f t="shared" si="77"/>
        <v/>
      </c>
      <c r="AI134" s="255">
        <f t="shared" si="78"/>
        <v>3</v>
      </c>
      <c r="AJ134" s="128" t="str">
        <f t="shared" si="79"/>
        <v/>
      </c>
      <c r="AK134" s="256" t="str">
        <f t="shared" si="80"/>
        <v/>
      </c>
      <c r="AL134" s="245"/>
      <c r="AM134" s="89" t="str">
        <f>IFERROR(VLOOKUP(DATASHEET!AJ132,lookup,2,FALSE),"")</f>
        <v/>
      </c>
      <c r="AN134" s="90" t="str">
        <f>IFERROR(VLOOKUP(DATASHEET!AR132,lookup,2,FALSE),"")</f>
        <v/>
      </c>
      <c r="AO134" s="106" t="str">
        <f>IFERROR(VLOOKUP(DATASHEET!DH132,lookup,2,FALSE),"")</f>
        <v/>
      </c>
      <c r="AP134" s="106" t="str">
        <f>IFERROR(VLOOKUP(DATASHEET!DT132,lookup,2,FALSE),"")</f>
        <v/>
      </c>
      <c r="AQ134" s="106" t="str">
        <f t="shared" si="81"/>
        <v/>
      </c>
      <c r="AR134" s="91" t="str">
        <f>IFERROR(IFERROR(VLOOKUP(DATASHEET!AZ132,lookup,2,FALSE),VLOOKUP($A134,PRIORVALUES!$A$3:$U$245,8,FALSE)),"")</f>
        <v/>
      </c>
      <c r="AS134" s="100" t="str">
        <f>IFERROR(VLOOKUP(DATASHEET!BX132,lookup,2,FALSE),"")</f>
        <v/>
      </c>
      <c r="AT134" s="257" t="str">
        <f>IFERROR(VLOOKUP(DATASHEET!DX132,lookup,2,FALSE),"")</f>
        <v/>
      </c>
      <c r="AU134" s="92" t="str">
        <f>IFERROR(IFERROR(VLOOKUP(DATASHEET!CB132,lookup,2,FALSE),VLOOKUP($A134,PRIORVALUES!$A$3:$U$245,10,FALSE)),"")</f>
        <v/>
      </c>
      <c r="AV134" s="92" t="str">
        <f>IFERROR(IFERROR(VLOOKUP(DATASHEET!CJ132,lookup,2,FALSE),VLOOKUP($A134,PRIORVALUES!$A$3:$U$245,12,FALSE)),"")</f>
        <v/>
      </c>
      <c r="AW134" s="93"/>
      <c r="AX134" s="96" t="str">
        <f>IFERROR(IFERROR(VLOOKUP(DATASHEET!AF132,lookup,2,FALSE),VLOOKUP($A134,PRIORVALUES!$A$3:$U$245,5,FALSE)),"")</f>
        <v/>
      </c>
      <c r="AY134" s="97" t="str">
        <f>IFERROR(IFERROR(VLOOKUP(DATASHEET!CV132,lookup,2,FALSE),VLOOKUP($A134,PRIORVALUES!$A$3:$U$245,6,FALSE)),"")</f>
        <v/>
      </c>
      <c r="AZ134" s="104" t="str">
        <f>IFERROR(SMALL((PROGRESS!BC146,PROGRESS!BH146),1),"")</f>
        <v/>
      </c>
      <c r="BA134" s="104" t="str">
        <f>IFERROR(IFERROR(VLOOKUP(DATASHEET!CR132,lookup,2,FALSE),VLOOKUP($A134,PRIORVALUES!$A$3:$U$245,13,FALSE)),"")</f>
        <v/>
      </c>
      <c r="BB134" s="104" t="str">
        <f>IFERROR(IFERROR(VLOOKUP(DATASHEET!DD132,lookup,2,FALSE),VLOOKUP($A134,PRIORVALUES!$A$3:$U$245,14,FALSE)),"")</f>
        <v/>
      </c>
      <c r="BC134" s="118" t="str">
        <f>IFERROR(VLOOKUP(DATASHEET!DP132,lookup,2,FALSE),"")</f>
        <v/>
      </c>
      <c r="BD134" s="122">
        <f>IFERROR(IFERROR(VLOOKUP(DATASHEET!AN132,lookup,2,FALSE),VLOOKUP($A134,PRIORVALUES!$A$3:$U$245,7,FALSE)),"")</f>
        <v>3</v>
      </c>
      <c r="BE134" s="120" t="str">
        <f>IFERROR(IFERROR(VLOOKUP(DATASHEET!AV132,lookup,2,FALSE),VLOOKUP($A134,PRIORVALUES!$A$3:$U$245,16,FALSE)),"")</f>
        <v/>
      </c>
      <c r="BF134" s="586" t="str">
        <f>IFERROR(IFERROR(VLOOKUP(DATASHEET!CF132,lookup,2,FALSE),VLOOKUP($A134,PRIORVALUES!$A$3:$U$245,11,FALSE)),"")</f>
        <v/>
      </c>
      <c r="BG134" s="104" t="str">
        <f>IFERROR(VLOOKUP(DATASHEET!BD132,lookup,2,FALSE),"")</f>
        <v/>
      </c>
      <c r="BH134" s="99" t="str">
        <f>IFERROR(IFERROR(VLOOKUP(DATASHEET!BP132,lookup,2,FALSE),VLOOKUP($A134,PRIORVALUES!$A$3:$U$245,9,FALSE)),"")</f>
        <v/>
      </c>
      <c r="BI134" s="99" t="str">
        <f>IFERROR(IFERROR(VLOOKUP(DATASHEET!DL132,lookup,2,FALSE),VLOOKUP($A134,PRIORVALUES!$A$3:$U$245,15,FALSE)),"")</f>
        <v/>
      </c>
      <c r="BJ134" s="108" t="str">
        <f t="shared" si="82"/>
        <v/>
      </c>
      <c r="BK134" s="108" t="str">
        <f t="shared" si="83"/>
        <v/>
      </c>
      <c r="BL134" s="125" t="str">
        <f t="shared" si="84"/>
        <v/>
      </c>
      <c r="BM134" s="205"/>
    </row>
    <row r="135" spans="1:65" ht="27.75" customHeight="1" x14ac:dyDescent="0.25">
      <c r="A135" s="246" t="str">
        <f>DATASHEET!B133</f>
        <v>OSAGIE, Miracle</v>
      </c>
      <c r="B135" s="113" t="str">
        <f>DATASHEET!C133</f>
        <v>11SDA</v>
      </c>
      <c r="C135" s="113" t="str">
        <f>DATASHEET!D133</f>
        <v>F</v>
      </c>
      <c r="D135" s="113" t="str">
        <f>DATASHEET!J133</f>
        <v>N</v>
      </c>
      <c r="E135" s="113" t="str">
        <f>DATASHEET!E133</f>
        <v>N</v>
      </c>
      <c r="F135" s="113" t="str">
        <f>DATASHEET!F133</f>
        <v>Other Black African</v>
      </c>
      <c r="G135" s="113" t="str">
        <f>DATASHEET!H133</f>
        <v>N</v>
      </c>
      <c r="H135" s="113" t="str">
        <f>DATASHEET!I133</f>
        <v>N</v>
      </c>
      <c r="I135" s="113" t="str">
        <f>DATASHEET!M133</f>
        <v>L</v>
      </c>
      <c r="J135" s="114" t="str">
        <f>DATASHEET!L133</f>
        <v>4-5</v>
      </c>
      <c r="K135" s="419">
        <f>IFERROR(PROGRESS!O147,"")</f>
        <v>36.912934999999997</v>
      </c>
      <c r="L135" s="235" t="str">
        <f t="shared" si="59"/>
        <v/>
      </c>
      <c r="M135" s="152" t="str">
        <f t="shared" si="60"/>
        <v/>
      </c>
      <c r="N135" s="237"/>
      <c r="O135" s="417">
        <f t="shared" si="61"/>
        <v>7.3825869999999991</v>
      </c>
      <c r="P135" s="248" t="str">
        <f t="shared" si="62"/>
        <v/>
      </c>
      <c r="Q135" s="249" t="str">
        <f t="shared" si="63"/>
        <v/>
      </c>
      <c r="R135" s="417">
        <f t="shared" si="64"/>
        <v>7.3825869999999991</v>
      </c>
      <c r="S135" s="248" t="str">
        <f t="shared" si="65"/>
        <v/>
      </c>
      <c r="T135" s="250" t="str">
        <f t="shared" si="66"/>
        <v/>
      </c>
      <c r="U135" s="247">
        <f t="shared" si="67"/>
        <v>11.073880499999998</v>
      </c>
      <c r="V135" s="248">
        <f t="shared" si="68"/>
        <v>0</v>
      </c>
      <c r="W135" s="251">
        <f t="shared" si="69"/>
        <v>-3.6912934999999991</v>
      </c>
      <c r="X135" s="252">
        <f t="shared" si="70"/>
        <v>3</v>
      </c>
      <c r="Y135" s="247">
        <f t="shared" si="71"/>
        <v>11.073880499999998</v>
      </c>
      <c r="Z135" s="248">
        <f t="shared" si="72"/>
        <v>0</v>
      </c>
      <c r="AA135" s="251">
        <f t="shared" si="73"/>
        <v>-3.6912934999999991</v>
      </c>
      <c r="AB135" s="252">
        <f t="shared" si="74"/>
        <v>2</v>
      </c>
      <c r="AC135" s="244"/>
      <c r="AD135" s="102" t="str">
        <f>IFERROR(VLOOKUP(DATASHEET!CN133,lookup,2,FALSE)*2,"")</f>
        <v/>
      </c>
      <c r="AE135" s="126" t="str">
        <f>IFERROR(LARGE((PROGRESS!BC147,PROGRESS!BH147),1)*2,"")</f>
        <v/>
      </c>
      <c r="AF135" s="253" t="str">
        <f t="shared" si="75"/>
        <v/>
      </c>
      <c r="AG135" s="127" t="str">
        <f t="shared" si="76"/>
        <v/>
      </c>
      <c r="AH135" s="254" t="str">
        <f t="shared" si="77"/>
        <v/>
      </c>
      <c r="AI135" s="255">
        <f t="shared" si="78"/>
        <v>0</v>
      </c>
      <c r="AJ135" s="128" t="str">
        <f t="shared" si="79"/>
        <v/>
      </c>
      <c r="AK135" s="256" t="str">
        <f t="shared" si="80"/>
        <v/>
      </c>
      <c r="AL135" s="245"/>
      <c r="AM135" s="89" t="str">
        <f>IFERROR(VLOOKUP(DATASHEET!AJ133,lookup,2,FALSE),"")</f>
        <v/>
      </c>
      <c r="AN135" s="90" t="str">
        <f>IFERROR(VLOOKUP(DATASHEET!AR133,lookup,2,FALSE),"")</f>
        <v/>
      </c>
      <c r="AO135" s="106" t="str">
        <f>IFERROR(VLOOKUP(DATASHEET!DH133,lookup,2,FALSE),"")</f>
        <v/>
      </c>
      <c r="AP135" s="106" t="str">
        <f>IFERROR(VLOOKUP(DATASHEET!DT133,lookup,2,FALSE),"")</f>
        <v/>
      </c>
      <c r="AQ135" s="106" t="str">
        <f t="shared" si="81"/>
        <v/>
      </c>
      <c r="AR135" s="91" t="str">
        <f>IFERROR(IFERROR(VLOOKUP(DATASHEET!AZ133,lookup,2,FALSE),VLOOKUP($A135,PRIORVALUES!$A$3:$U$245,8,FALSE)),"")</f>
        <v/>
      </c>
      <c r="AS135" s="100" t="str">
        <f>IFERROR(VLOOKUP(DATASHEET!BX133,lookup,2,FALSE),"")</f>
        <v/>
      </c>
      <c r="AT135" s="257" t="str">
        <f>IFERROR(VLOOKUP(DATASHEET!DX133,lookup,2,FALSE),"")</f>
        <v/>
      </c>
      <c r="AU135" s="92" t="str">
        <f>IFERROR(IFERROR(VLOOKUP(DATASHEET!CB133,lookup,2,FALSE),VLOOKUP($A135,PRIORVALUES!$A$3:$U$245,10,FALSE)),"")</f>
        <v/>
      </c>
      <c r="AV135" s="92" t="str">
        <f>IFERROR(IFERROR(VLOOKUP(DATASHEET!CJ133,lookup,2,FALSE),VLOOKUP($A135,PRIORVALUES!$A$3:$U$245,12,FALSE)),"")</f>
        <v/>
      </c>
      <c r="AW135" s="93"/>
      <c r="AX135" s="96" t="str">
        <f>IFERROR(IFERROR(VLOOKUP(DATASHEET!AF133,lookup,2,FALSE),VLOOKUP($A135,PRIORVALUES!$A$3:$U$245,5,FALSE)),"")</f>
        <v/>
      </c>
      <c r="AY135" s="97" t="str">
        <f>IFERROR(IFERROR(VLOOKUP(DATASHEET!CV133,lookup,2,FALSE),VLOOKUP($A135,PRIORVALUES!$A$3:$U$245,6,FALSE)),"")</f>
        <v/>
      </c>
      <c r="AZ135" s="104" t="str">
        <f>IFERROR(SMALL((PROGRESS!BC147,PROGRESS!BH147),1),"")</f>
        <v/>
      </c>
      <c r="BA135" s="104" t="str">
        <f>IFERROR(IFERROR(VLOOKUP(DATASHEET!CR133,lookup,2,FALSE),VLOOKUP($A135,PRIORVALUES!$A$3:$U$245,13,FALSE)),"")</f>
        <v/>
      </c>
      <c r="BB135" s="104" t="str">
        <f>IFERROR(IFERROR(VLOOKUP(DATASHEET!DD133,lookup,2,FALSE),VLOOKUP($A135,PRIORVALUES!$A$3:$U$245,14,FALSE)),"")</f>
        <v/>
      </c>
      <c r="BC135" s="118" t="str">
        <f>IFERROR(VLOOKUP(DATASHEET!DP133,lookup,2,FALSE),"")</f>
        <v/>
      </c>
      <c r="BD135" s="122" t="str">
        <f>IFERROR(IFERROR(VLOOKUP(DATASHEET!AN133,lookup,2,FALSE),VLOOKUP($A135,PRIORVALUES!$A$3:$U$245,7,FALSE)),"")</f>
        <v/>
      </c>
      <c r="BE135" s="120" t="str">
        <f>IFERROR(IFERROR(VLOOKUP(DATASHEET!AV133,lookup,2,FALSE),VLOOKUP($A135,PRIORVALUES!$A$3:$U$245,16,FALSE)),"")</f>
        <v/>
      </c>
      <c r="BF135" s="586">
        <f>IFERROR(IFERROR(VLOOKUP(DATASHEET!CF133,lookup,2,FALSE),VLOOKUP($A135,PRIORVALUES!$A$3:$U$245,11,FALSE)),"")</f>
        <v>0</v>
      </c>
      <c r="BG135" s="104" t="str">
        <f>IFERROR(VLOOKUP(DATASHEET!BD133,lookup,2,FALSE),"")</f>
        <v/>
      </c>
      <c r="BH135" s="99" t="str">
        <f>IFERROR(IFERROR(VLOOKUP(DATASHEET!BP133,lookup,2,FALSE),VLOOKUP($A135,PRIORVALUES!$A$3:$U$245,9,FALSE)),"")</f>
        <v/>
      </c>
      <c r="BI135" s="99" t="str">
        <f>IFERROR(IFERROR(VLOOKUP(DATASHEET!DL133,lookup,2,FALSE),VLOOKUP($A135,PRIORVALUES!$A$3:$U$245,15,FALSE)),"")</f>
        <v/>
      </c>
      <c r="BJ135" s="108" t="str">
        <f t="shared" si="82"/>
        <v/>
      </c>
      <c r="BK135" s="108" t="str">
        <f t="shared" si="83"/>
        <v/>
      </c>
      <c r="BL135" s="125" t="str">
        <f t="shared" si="84"/>
        <v/>
      </c>
      <c r="BM135" s="205"/>
    </row>
    <row r="136" spans="1:65" ht="27.75" customHeight="1" x14ac:dyDescent="0.25">
      <c r="A136" s="246" t="str">
        <f>DATASHEET!B134</f>
        <v>OWEN, Emily</v>
      </c>
      <c r="B136" s="113" t="str">
        <f>DATASHEET!C134</f>
        <v>11EGQ</v>
      </c>
      <c r="C136" s="113" t="str">
        <f>DATASHEET!D134</f>
        <v>F</v>
      </c>
      <c r="D136" s="113" t="str">
        <f>DATASHEET!J134</f>
        <v>N</v>
      </c>
      <c r="E136" s="113" t="str">
        <f>DATASHEET!E134</f>
        <v>N</v>
      </c>
      <c r="F136" s="113" t="str">
        <f>DATASHEET!F134</f>
        <v>White - British</v>
      </c>
      <c r="G136" s="113" t="str">
        <f>DATASHEET!H134</f>
        <v>N</v>
      </c>
      <c r="H136" s="113" t="str">
        <f>DATASHEET!I134</f>
        <v>N</v>
      </c>
      <c r="I136" s="113" t="str">
        <f>DATASHEET!M134</f>
        <v>M</v>
      </c>
      <c r="J136" s="114" t="str">
        <f>DATASHEET!L134</f>
        <v>5-6</v>
      </c>
      <c r="K136" s="419">
        <f>IFERROR(PROGRESS!O148,"")</f>
        <v>50.927548999999999</v>
      </c>
      <c r="L136" s="235">
        <f t="shared" si="59"/>
        <v>6</v>
      </c>
      <c r="M136" s="152">
        <f t="shared" si="60"/>
        <v>-4.4927548999999996</v>
      </c>
      <c r="N136" s="237"/>
      <c r="O136" s="417">
        <f t="shared" si="61"/>
        <v>10.1855098</v>
      </c>
      <c r="P136" s="248" t="str">
        <f t="shared" si="62"/>
        <v/>
      </c>
      <c r="Q136" s="249" t="str">
        <f t="shared" si="63"/>
        <v/>
      </c>
      <c r="R136" s="417">
        <f t="shared" si="64"/>
        <v>10.1855098</v>
      </c>
      <c r="S136" s="248" t="str">
        <f t="shared" si="65"/>
        <v/>
      </c>
      <c r="T136" s="250" t="str">
        <f t="shared" si="66"/>
        <v/>
      </c>
      <c r="U136" s="247">
        <f t="shared" si="67"/>
        <v>15.278264700000001</v>
      </c>
      <c r="V136" s="248">
        <f t="shared" si="68"/>
        <v>0</v>
      </c>
      <c r="W136" s="251">
        <f t="shared" si="69"/>
        <v>-5.0927549000000001</v>
      </c>
      <c r="X136" s="252">
        <f t="shared" si="70"/>
        <v>3</v>
      </c>
      <c r="Y136" s="247">
        <f t="shared" si="71"/>
        <v>15.278264700000001</v>
      </c>
      <c r="Z136" s="248">
        <f t="shared" si="72"/>
        <v>6</v>
      </c>
      <c r="AA136" s="251">
        <f t="shared" si="73"/>
        <v>-3.0927549000000005</v>
      </c>
      <c r="AB136" s="252">
        <f t="shared" si="74"/>
        <v>2</v>
      </c>
      <c r="AC136" s="244"/>
      <c r="AD136" s="102" t="str">
        <f>IFERROR(VLOOKUP(DATASHEET!CN134,lookup,2,FALSE)*2,"")</f>
        <v/>
      </c>
      <c r="AE136" s="126" t="str">
        <f>IFERROR(LARGE((PROGRESS!BC148,PROGRESS!BH148),1)*2,"")</f>
        <v/>
      </c>
      <c r="AF136" s="253" t="str">
        <f t="shared" si="75"/>
        <v/>
      </c>
      <c r="AG136" s="127" t="str">
        <f t="shared" si="76"/>
        <v/>
      </c>
      <c r="AH136" s="254" t="str">
        <f t="shared" si="77"/>
        <v/>
      </c>
      <c r="AI136" s="255">
        <f t="shared" si="78"/>
        <v>6</v>
      </c>
      <c r="AJ136" s="128" t="str">
        <f t="shared" si="79"/>
        <v/>
      </c>
      <c r="AK136" s="256" t="str">
        <f t="shared" si="80"/>
        <v/>
      </c>
      <c r="AL136" s="245"/>
      <c r="AM136" s="89" t="str">
        <f>IFERROR(VLOOKUP(DATASHEET!AJ134,lookup,2,FALSE),"")</f>
        <v/>
      </c>
      <c r="AN136" s="90" t="str">
        <f>IFERROR(VLOOKUP(DATASHEET!AR134,lookup,2,FALSE),"")</f>
        <v/>
      </c>
      <c r="AO136" s="106" t="str">
        <f>IFERROR(VLOOKUP(DATASHEET!DH134,lookup,2,FALSE),"")</f>
        <v/>
      </c>
      <c r="AP136" s="106" t="str">
        <f>IFERROR(VLOOKUP(DATASHEET!DT134,lookup,2,FALSE),"")</f>
        <v/>
      </c>
      <c r="AQ136" s="106" t="str">
        <f t="shared" si="81"/>
        <v/>
      </c>
      <c r="AR136" s="91" t="str">
        <f>IFERROR(IFERROR(VLOOKUP(DATASHEET!AZ134,lookup,2,FALSE),VLOOKUP($A136,PRIORVALUES!$A$3:$U$245,8,FALSE)),"")</f>
        <v/>
      </c>
      <c r="AS136" s="100" t="str">
        <f>IFERROR(VLOOKUP(DATASHEET!BX134,lookup,2,FALSE),"")</f>
        <v/>
      </c>
      <c r="AT136" s="257" t="str">
        <f>IFERROR(VLOOKUP(DATASHEET!DX134,lookup,2,FALSE),"")</f>
        <v/>
      </c>
      <c r="AU136" s="92" t="str">
        <f>IFERROR(IFERROR(VLOOKUP(DATASHEET!CB134,lookup,2,FALSE),VLOOKUP($A136,PRIORVALUES!$A$3:$U$245,10,FALSE)),"")</f>
        <v/>
      </c>
      <c r="AV136" s="92" t="str">
        <f>IFERROR(IFERROR(VLOOKUP(DATASHEET!CJ134,lookup,2,FALSE),VLOOKUP($A136,PRIORVALUES!$A$3:$U$245,12,FALSE)),"")</f>
        <v/>
      </c>
      <c r="AW136" s="93"/>
      <c r="AX136" s="96" t="str">
        <f>IFERROR(IFERROR(VLOOKUP(DATASHEET!AF134,lookup,2,FALSE),VLOOKUP($A136,PRIORVALUES!$A$3:$U$245,5,FALSE)),"")</f>
        <v/>
      </c>
      <c r="AY136" s="97">
        <f>IFERROR(IFERROR(VLOOKUP(DATASHEET!CV134,lookup,2,FALSE),VLOOKUP($A136,PRIORVALUES!$A$3:$U$245,6,FALSE)),"")</f>
        <v>6</v>
      </c>
      <c r="AZ136" s="104" t="str">
        <f>IFERROR(SMALL((PROGRESS!BC148,PROGRESS!BH148),1),"")</f>
        <v/>
      </c>
      <c r="BA136" s="104" t="str">
        <f>IFERROR(IFERROR(VLOOKUP(DATASHEET!CR134,lookup,2,FALSE),VLOOKUP($A136,PRIORVALUES!$A$3:$U$245,13,FALSE)),"")</f>
        <v/>
      </c>
      <c r="BB136" s="104" t="str">
        <f>IFERROR(IFERROR(VLOOKUP(DATASHEET!DD134,lookup,2,FALSE),VLOOKUP($A136,PRIORVALUES!$A$3:$U$245,14,FALSE)),"")</f>
        <v/>
      </c>
      <c r="BC136" s="118" t="str">
        <f>IFERROR(VLOOKUP(DATASHEET!DP134,lookup,2,FALSE),"")</f>
        <v/>
      </c>
      <c r="BD136" s="122" t="str">
        <f>IFERROR(IFERROR(VLOOKUP(DATASHEET!AN134,lookup,2,FALSE),VLOOKUP($A136,PRIORVALUES!$A$3:$U$245,7,FALSE)),"")</f>
        <v/>
      </c>
      <c r="BE136" s="120" t="str">
        <f>IFERROR(IFERROR(VLOOKUP(DATASHEET!AV134,lookup,2,FALSE),VLOOKUP($A136,PRIORVALUES!$A$3:$U$245,16,FALSE)),"")</f>
        <v/>
      </c>
      <c r="BF136" s="586" t="str">
        <f>IFERROR(IFERROR(VLOOKUP(DATASHEET!CF134,lookup,2,FALSE),VLOOKUP($A136,PRIORVALUES!$A$3:$U$245,11,FALSE)),"")</f>
        <v/>
      </c>
      <c r="BG136" s="104" t="str">
        <f>IFERROR(VLOOKUP(DATASHEET!BD134,lookup,2,FALSE),"")</f>
        <v/>
      </c>
      <c r="BH136" s="99" t="str">
        <f>IFERROR(IFERROR(VLOOKUP(DATASHEET!BP134,lookup,2,FALSE),VLOOKUP($A136,PRIORVALUES!$A$3:$U$245,9,FALSE)),"")</f>
        <v/>
      </c>
      <c r="BI136" s="99" t="str">
        <f>IFERROR(IFERROR(VLOOKUP(DATASHEET!DL134,lookup,2,FALSE),VLOOKUP($A136,PRIORVALUES!$A$3:$U$245,15,FALSE)),"")</f>
        <v/>
      </c>
      <c r="BJ136" s="108" t="str">
        <f t="shared" si="82"/>
        <v/>
      </c>
      <c r="BK136" s="108" t="str">
        <f t="shared" si="83"/>
        <v/>
      </c>
      <c r="BL136" s="125" t="str">
        <f t="shared" si="84"/>
        <v/>
      </c>
      <c r="BM136" s="205"/>
    </row>
    <row r="137" spans="1:65" ht="27.75" customHeight="1" x14ac:dyDescent="0.25">
      <c r="A137" s="246" t="str">
        <f>DATASHEET!B135</f>
        <v>OWUSU-SEKYERE, Bethny</v>
      </c>
      <c r="B137" s="113" t="str">
        <f>DATASHEET!C135</f>
        <v>11ZI</v>
      </c>
      <c r="C137" s="113" t="str">
        <f>DATASHEET!D135</f>
        <v>F</v>
      </c>
      <c r="D137" s="113" t="str">
        <f>DATASHEET!J135</f>
        <v>N</v>
      </c>
      <c r="E137" s="113" t="str">
        <f>DATASHEET!E135</f>
        <v>Y</v>
      </c>
      <c r="F137" s="113" t="str">
        <f>DATASHEET!F135</f>
        <v>Other Black African</v>
      </c>
      <c r="G137" s="113" t="str">
        <f>DATASHEET!H135</f>
        <v>Y</v>
      </c>
      <c r="H137" s="113" t="str">
        <f>DATASHEET!I135</f>
        <v>N</v>
      </c>
      <c r="I137" s="113" t="str">
        <f>DATASHEET!M135</f>
        <v>M</v>
      </c>
      <c r="J137" s="114" t="str">
        <f>DATASHEET!L135</f>
        <v>4-5</v>
      </c>
      <c r="K137" s="419">
        <f>IFERROR(PROGRESS!O149,"")</f>
        <v>38.246667000000002</v>
      </c>
      <c r="L137" s="235">
        <f t="shared" si="59"/>
        <v>3</v>
      </c>
      <c r="M137" s="152">
        <f t="shared" si="60"/>
        <v>-3.5246667</v>
      </c>
      <c r="N137" s="237"/>
      <c r="O137" s="417">
        <f t="shared" si="61"/>
        <v>7.6493334000000006</v>
      </c>
      <c r="P137" s="248" t="str">
        <f t="shared" si="62"/>
        <v/>
      </c>
      <c r="Q137" s="249" t="str">
        <f t="shared" si="63"/>
        <v/>
      </c>
      <c r="R137" s="417">
        <f t="shared" si="64"/>
        <v>7.6493334000000006</v>
      </c>
      <c r="S137" s="248" t="str">
        <f t="shared" si="65"/>
        <v/>
      </c>
      <c r="T137" s="250" t="str">
        <f t="shared" si="66"/>
        <v/>
      </c>
      <c r="U137" s="247">
        <f t="shared" si="67"/>
        <v>11.474000100000001</v>
      </c>
      <c r="V137" s="248">
        <f t="shared" si="68"/>
        <v>0</v>
      </c>
      <c r="W137" s="251">
        <f t="shared" si="69"/>
        <v>-3.8246667000000003</v>
      </c>
      <c r="X137" s="252">
        <f t="shared" si="70"/>
        <v>3</v>
      </c>
      <c r="Y137" s="247">
        <f t="shared" si="71"/>
        <v>11.474000100000001</v>
      </c>
      <c r="Z137" s="248">
        <f t="shared" si="72"/>
        <v>3</v>
      </c>
      <c r="AA137" s="251">
        <f t="shared" si="73"/>
        <v>-2.8246667000000003</v>
      </c>
      <c r="AB137" s="252">
        <f t="shared" si="74"/>
        <v>2</v>
      </c>
      <c r="AC137" s="244"/>
      <c r="AD137" s="102" t="str">
        <f>IFERROR(VLOOKUP(DATASHEET!CN135,lookup,2,FALSE)*2,"")</f>
        <v/>
      </c>
      <c r="AE137" s="126" t="str">
        <f>IFERROR(LARGE((PROGRESS!BC149,PROGRESS!BH149),1)*2,"")</f>
        <v/>
      </c>
      <c r="AF137" s="253" t="str">
        <f t="shared" si="75"/>
        <v/>
      </c>
      <c r="AG137" s="127" t="str">
        <f t="shared" si="76"/>
        <v/>
      </c>
      <c r="AH137" s="254" t="str">
        <f t="shared" si="77"/>
        <v/>
      </c>
      <c r="AI137" s="255">
        <f t="shared" si="78"/>
        <v>3</v>
      </c>
      <c r="AJ137" s="128" t="str">
        <f t="shared" si="79"/>
        <v/>
      </c>
      <c r="AK137" s="256" t="str">
        <f t="shared" si="80"/>
        <v/>
      </c>
      <c r="AL137" s="245"/>
      <c r="AM137" s="89" t="str">
        <f>IFERROR(VLOOKUP(DATASHEET!AJ135,lookup,2,FALSE),"")</f>
        <v/>
      </c>
      <c r="AN137" s="90" t="str">
        <f>IFERROR(VLOOKUP(DATASHEET!AR135,lookup,2,FALSE),"")</f>
        <v/>
      </c>
      <c r="AO137" s="106" t="str">
        <f>IFERROR(VLOOKUP(DATASHEET!DH135,lookup,2,FALSE),"")</f>
        <v/>
      </c>
      <c r="AP137" s="106" t="str">
        <f>IFERROR(VLOOKUP(DATASHEET!DT135,lookup,2,FALSE),"")</f>
        <v/>
      </c>
      <c r="AQ137" s="106" t="str">
        <f t="shared" si="81"/>
        <v/>
      </c>
      <c r="AR137" s="91" t="str">
        <f>IFERROR(IFERROR(VLOOKUP(DATASHEET!AZ135,lookup,2,FALSE),VLOOKUP($A137,PRIORVALUES!$A$3:$U$245,8,FALSE)),"")</f>
        <v/>
      </c>
      <c r="AS137" s="100" t="str">
        <f>IFERROR(VLOOKUP(DATASHEET!BX135,lookup,2,FALSE),"")</f>
        <v/>
      </c>
      <c r="AT137" s="257" t="str">
        <f>IFERROR(VLOOKUP(DATASHEET!DX135,lookup,2,FALSE),"")</f>
        <v/>
      </c>
      <c r="AU137" s="92" t="str">
        <f>IFERROR(IFERROR(VLOOKUP(DATASHEET!CB135,lookup,2,FALSE),VLOOKUP($A137,PRIORVALUES!$A$3:$U$245,10,FALSE)),"")</f>
        <v/>
      </c>
      <c r="AV137" s="92" t="str">
        <f>IFERROR(IFERROR(VLOOKUP(DATASHEET!CJ135,lookup,2,FALSE),VLOOKUP($A137,PRIORVALUES!$A$3:$U$245,12,FALSE)),"")</f>
        <v/>
      </c>
      <c r="AW137" s="93"/>
      <c r="AX137" s="96" t="str">
        <f>IFERROR(IFERROR(VLOOKUP(DATASHEET!AF135,lookup,2,FALSE),VLOOKUP($A137,PRIORVALUES!$A$3:$U$245,5,FALSE)),"")</f>
        <v/>
      </c>
      <c r="AY137" s="97" t="str">
        <f>IFERROR(IFERROR(VLOOKUP(DATASHEET!CV135,lookup,2,FALSE),VLOOKUP($A137,PRIORVALUES!$A$3:$U$245,6,FALSE)),"")</f>
        <v/>
      </c>
      <c r="AZ137" s="104" t="str">
        <f>IFERROR(SMALL((PROGRESS!BC149,PROGRESS!BH149),1),"")</f>
        <v/>
      </c>
      <c r="BA137" s="104" t="str">
        <f>IFERROR(IFERROR(VLOOKUP(DATASHEET!CR135,lookup,2,FALSE),VLOOKUP($A137,PRIORVALUES!$A$3:$U$245,13,FALSE)),"")</f>
        <v/>
      </c>
      <c r="BB137" s="104" t="str">
        <f>IFERROR(IFERROR(VLOOKUP(DATASHEET!DD135,lookup,2,FALSE),VLOOKUP($A137,PRIORVALUES!$A$3:$U$245,14,FALSE)),"")</f>
        <v/>
      </c>
      <c r="BC137" s="118" t="str">
        <f>IFERROR(VLOOKUP(DATASHEET!DP135,lookup,2,FALSE),"")</f>
        <v/>
      </c>
      <c r="BD137" s="122">
        <f>IFERROR(IFERROR(VLOOKUP(DATASHEET!AN135,lookup,2,FALSE),VLOOKUP($A137,PRIORVALUES!$A$3:$U$245,7,FALSE)),"")</f>
        <v>3</v>
      </c>
      <c r="BE137" s="120" t="str">
        <f>IFERROR(IFERROR(VLOOKUP(DATASHEET!AV135,lookup,2,FALSE),VLOOKUP($A137,PRIORVALUES!$A$3:$U$245,16,FALSE)),"")</f>
        <v/>
      </c>
      <c r="BF137" s="586" t="str">
        <f>IFERROR(IFERROR(VLOOKUP(DATASHEET!CF135,lookup,2,FALSE),VLOOKUP($A137,PRIORVALUES!$A$3:$U$245,11,FALSE)),"")</f>
        <v/>
      </c>
      <c r="BG137" s="104" t="str">
        <f>IFERROR(VLOOKUP(DATASHEET!BD135,lookup,2,FALSE),"")</f>
        <v/>
      </c>
      <c r="BH137" s="99" t="str">
        <f>IFERROR(IFERROR(VLOOKUP(DATASHEET!BP135,lookup,2,FALSE),VLOOKUP($A137,PRIORVALUES!$A$3:$U$245,9,FALSE)),"")</f>
        <v/>
      </c>
      <c r="BI137" s="99" t="str">
        <f>IFERROR(IFERROR(VLOOKUP(DATASHEET!DL135,lookup,2,FALSE),VLOOKUP($A137,PRIORVALUES!$A$3:$U$245,15,FALSE)),"")</f>
        <v/>
      </c>
      <c r="BJ137" s="108" t="str">
        <f t="shared" si="82"/>
        <v/>
      </c>
      <c r="BK137" s="108" t="str">
        <f t="shared" si="83"/>
        <v/>
      </c>
      <c r="BL137" s="125" t="str">
        <f t="shared" si="84"/>
        <v/>
      </c>
      <c r="BM137" s="205"/>
    </row>
    <row r="138" spans="1:65" ht="27.75" customHeight="1" x14ac:dyDescent="0.25">
      <c r="A138" s="246" t="str">
        <f>DATASHEET!B136</f>
        <v>OXLEY, Finn</v>
      </c>
      <c r="B138" s="113" t="str">
        <f>DATASHEET!C136</f>
        <v>11JNE</v>
      </c>
      <c r="C138" s="113" t="str">
        <f>DATASHEET!D136</f>
        <v>M</v>
      </c>
      <c r="D138" s="113" t="str">
        <f>DATASHEET!J136</f>
        <v>N</v>
      </c>
      <c r="E138" s="113" t="str">
        <f>DATASHEET!E136</f>
        <v>N</v>
      </c>
      <c r="F138" s="113" t="str">
        <f>DATASHEET!F136</f>
        <v>White - British</v>
      </c>
      <c r="G138" s="113" t="str">
        <f>DATASHEET!H136</f>
        <v>N</v>
      </c>
      <c r="H138" s="113" t="str">
        <f>DATASHEET!I136</f>
        <v>N</v>
      </c>
      <c r="I138" s="113" t="str">
        <f>DATASHEET!M136</f>
        <v>M</v>
      </c>
      <c r="J138" s="114" t="str">
        <f>DATASHEET!L136</f>
        <v>5-6</v>
      </c>
      <c r="K138" s="419">
        <f>IFERROR(PROGRESS!O150,"")</f>
        <v>49.024999999999999</v>
      </c>
      <c r="L138" s="235">
        <f t="shared" si="59"/>
        <v>3</v>
      </c>
      <c r="M138" s="152">
        <f t="shared" si="60"/>
        <v>-4.6025</v>
      </c>
      <c r="N138" s="237"/>
      <c r="O138" s="417">
        <f t="shared" si="61"/>
        <v>9.8049999999999997</v>
      </c>
      <c r="P138" s="248" t="str">
        <f t="shared" si="62"/>
        <v/>
      </c>
      <c r="Q138" s="249" t="str">
        <f t="shared" si="63"/>
        <v/>
      </c>
      <c r="R138" s="417">
        <f t="shared" si="64"/>
        <v>9.8049999999999997</v>
      </c>
      <c r="S138" s="248" t="str">
        <f t="shared" si="65"/>
        <v/>
      </c>
      <c r="T138" s="250" t="str">
        <f t="shared" si="66"/>
        <v/>
      </c>
      <c r="U138" s="247">
        <f t="shared" si="67"/>
        <v>14.7075</v>
      </c>
      <c r="V138" s="248">
        <f t="shared" si="68"/>
        <v>3</v>
      </c>
      <c r="W138" s="251">
        <f t="shared" si="69"/>
        <v>-3.9024999999999999</v>
      </c>
      <c r="X138" s="252">
        <f t="shared" si="70"/>
        <v>2</v>
      </c>
      <c r="Y138" s="247">
        <f t="shared" si="71"/>
        <v>14.7075</v>
      </c>
      <c r="Z138" s="248">
        <f t="shared" si="72"/>
        <v>0</v>
      </c>
      <c r="AA138" s="251">
        <f t="shared" si="73"/>
        <v>-4.9024999999999999</v>
      </c>
      <c r="AB138" s="252">
        <f t="shared" si="74"/>
        <v>3</v>
      </c>
      <c r="AC138" s="244"/>
      <c r="AD138" s="102" t="str">
        <f>IFERROR(VLOOKUP(DATASHEET!CN136,lookup,2,FALSE)*2,"")</f>
        <v/>
      </c>
      <c r="AE138" s="126" t="str">
        <f>IFERROR(LARGE((PROGRESS!BC150,PROGRESS!BH150),1)*2,"")</f>
        <v/>
      </c>
      <c r="AF138" s="253">
        <f t="shared" si="75"/>
        <v>3</v>
      </c>
      <c r="AG138" s="127" t="str">
        <f t="shared" si="76"/>
        <v/>
      </c>
      <c r="AH138" s="254" t="str">
        <f t="shared" si="77"/>
        <v/>
      </c>
      <c r="AI138" s="255" t="str">
        <f t="shared" si="78"/>
        <v/>
      </c>
      <c r="AJ138" s="128" t="str">
        <f t="shared" si="79"/>
        <v/>
      </c>
      <c r="AK138" s="256" t="str">
        <f t="shared" si="80"/>
        <v/>
      </c>
      <c r="AL138" s="245"/>
      <c r="AM138" s="89" t="str">
        <f>IFERROR(VLOOKUP(DATASHEET!AJ136,lookup,2,FALSE),"")</f>
        <v/>
      </c>
      <c r="AN138" s="90" t="str">
        <f>IFERROR(VLOOKUP(DATASHEET!AR136,lookup,2,FALSE),"")</f>
        <v/>
      </c>
      <c r="AO138" s="106" t="str">
        <f>IFERROR(VLOOKUP(DATASHEET!DH136,lookup,2,FALSE),"")</f>
        <v/>
      </c>
      <c r="AP138" s="106" t="str">
        <f>IFERROR(VLOOKUP(DATASHEET!DT136,lookup,2,FALSE),"")</f>
        <v/>
      </c>
      <c r="AQ138" s="106" t="str">
        <f t="shared" si="81"/>
        <v/>
      </c>
      <c r="AR138" s="91" t="str">
        <f>IFERROR(IFERROR(VLOOKUP(DATASHEET!AZ136,lookup,2,FALSE),VLOOKUP($A138,PRIORVALUES!$A$3:$U$245,8,FALSE)),"")</f>
        <v/>
      </c>
      <c r="AS138" s="100" t="str">
        <f>IFERROR(VLOOKUP(DATASHEET!BX136,lookup,2,FALSE),"")</f>
        <v/>
      </c>
      <c r="AT138" s="257" t="str">
        <f>IFERROR(VLOOKUP(DATASHEET!DX136,lookup,2,FALSE),"")</f>
        <v/>
      </c>
      <c r="AU138" s="92">
        <f>IFERROR(IFERROR(VLOOKUP(DATASHEET!CB136,lookup,2,FALSE),VLOOKUP($A138,PRIORVALUES!$A$3:$U$245,10,FALSE)),"")</f>
        <v>3</v>
      </c>
      <c r="AV138" s="92" t="str">
        <f>IFERROR(IFERROR(VLOOKUP(DATASHEET!CJ136,lookup,2,FALSE),VLOOKUP($A138,PRIORVALUES!$A$3:$U$245,12,FALSE)),"")</f>
        <v/>
      </c>
      <c r="AW138" s="93"/>
      <c r="AX138" s="96" t="str">
        <f>IFERROR(IFERROR(VLOOKUP(DATASHEET!AF136,lookup,2,FALSE),VLOOKUP($A138,PRIORVALUES!$A$3:$U$245,5,FALSE)),"")</f>
        <v/>
      </c>
      <c r="AY138" s="97" t="str">
        <f>IFERROR(IFERROR(VLOOKUP(DATASHEET!CV136,lookup,2,FALSE),VLOOKUP($A138,PRIORVALUES!$A$3:$U$245,6,FALSE)),"")</f>
        <v/>
      </c>
      <c r="AZ138" s="104" t="str">
        <f>IFERROR(SMALL((PROGRESS!BC150,PROGRESS!BH150),1),"")</f>
        <v/>
      </c>
      <c r="BA138" s="104" t="str">
        <f>IFERROR(IFERROR(VLOOKUP(DATASHEET!CR136,lookup,2,FALSE),VLOOKUP($A138,PRIORVALUES!$A$3:$U$245,13,FALSE)),"")</f>
        <v/>
      </c>
      <c r="BB138" s="104" t="str">
        <f>IFERROR(IFERROR(VLOOKUP(DATASHEET!DD136,lookup,2,FALSE),VLOOKUP($A138,PRIORVALUES!$A$3:$U$245,14,FALSE)),"")</f>
        <v/>
      </c>
      <c r="BC138" s="118" t="str">
        <f>IFERROR(VLOOKUP(DATASHEET!DP136,lookup,2,FALSE),"")</f>
        <v/>
      </c>
      <c r="BD138" s="122" t="str">
        <f>IFERROR(IFERROR(VLOOKUP(DATASHEET!AN136,lookup,2,FALSE),VLOOKUP($A138,PRIORVALUES!$A$3:$U$245,7,FALSE)),"")</f>
        <v/>
      </c>
      <c r="BE138" s="120" t="str">
        <f>IFERROR(IFERROR(VLOOKUP(DATASHEET!AV136,lookup,2,FALSE),VLOOKUP($A138,PRIORVALUES!$A$3:$U$245,16,FALSE)),"")</f>
        <v/>
      </c>
      <c r="BF138" s="586" t="str">
        <f>IFERROR(IFERROR(VLOOKUP(DATASHEET!CF136,lookup,2,FALSE),VLOOKUP($A138,PRIORVALUES!$A$3:$U$245,11,FALSE)),"")</f>
        <v/>
      </c>
      <c r="BG138" s="104" t="str">
        <f>IFERROR(VLOOKUP(DATASHEET!BD136,lookup,2,FALSE),"")</f>
        <v/>
      </c>
      <c r="BH138" s="99" t="str">
        <f>IFERROR(IFERROR(VLOOKUP(DATASHEET!BP136,lookup,2,FALSE),VLOOKUP($A138,PRIORVALUES!$A$3:$U$245,9,FALSE)),"")</f>
        <v/>
      </c>
      <c r="BI138" s="99" t="str">
        <f>IFERROR(IFERROR(VLOOKUP(DATASHEET!DL136,lookup,2,FALSE),VLOOKUP($A138,PRIORVALUES!$A$3:$U$245,15,FALSE)),"")</f>
        <v/>
      </c>
      <c r="BJ138" s="108" t="str">
        <f t="shared" si="82"/>
        <v/>
      </c>
      <c r="BK138" s="108" t="str">
        <f t="shared" si="83"/>
        <v/>
      </c>
      <c r="BL138" s="125" t="str">
        <f t="shared" si="84"/>
        <v/>
      </c>
      <c r="BM138" s="205"/>
    </row>
    <row r="139" spans="1:65" ht="27.75" customHeight="1" x14ac:dyDescent="0.25">
      <c r="A139" s="246" t="str">
        <f>DATASHEET!B137</f>
        <v>OXLEY, Lily</v>
      </c>
      <c r="B139" s="113" t="str">
        <f>DATASHEET!C137</f>
        <v>11ZI</v>
      </c>
      <c r="C139" s="113" t="str">
        <f>DATASHEET!D137</f>
        <v>F</v>
      </c>
      <c r="D139" s="113" t="str">
        <f>DATASHEET!J137</f>
        <v>N</v>
      </c>
      <c r="E139" s="113" t="str">
        <f>DATASHEET!E137</f>
        <v>N</v>
      </c>
      <c r="F139" s="113" t="str">
        <f>DATASHEET!F137</f>
        <v>White - British</v>
      </c>
      <c r="G139" s="113" t="str">
        <f>DATASHEET!H137</f>
        <v>N</v>
      </c>
      <c r="H139" s="113" t="str">
        <f>DATASHEET!I137</f>
        <v>N</v>
      </c>
      <c r="I139" s="113" t="str">
        <f>DATASHEET!M137</f>
        <v>M</v>
      </c>
      <c r="J139" s="114" t="str">
        <f>DATASHEET!L137</f>
        <v>6-7</v>
      </c>
      <c r="K139" s="419">
        <f>IFERROR(PROGRESS!O151,"")</f>
        <v>59.353448</v>
      </c>
      <c r="L139" s="235">
        <f t="shared" si="59"/>
        <v>6</v>
      </c>
      <c r="M139" s="152">
        <f t="shared" si="60"/>
        <v>-5.3353447999999997</v>
      </c>
      <c r="N139" s="237"/>
      <c r="O139" s="417">
        <f t="shared" si="61"/>
        <v>11.8706896</v>
      </c>
      <c r="P139" s="248" t="str">
        <f t="shared" si="62"/>
        <v/>
      </c>
      <c r="Q139" s="249" t="str">
        <f t="shared" si="63"/>
        <v/>
      </c>
      <c r="R139" s="417">
        <f t="shared" si="64"/>
        <v>11.8706896</v>
      </c>
      <c r="S139" s="248" t="str">
        <f t="shared" si="65"/>
        <v/>
      </c>
      <c r="T139" s="250" t="str">
        <f t="shared" si="66"/>
        <v/>
      </c>
      <c r="U139" s="247">
        <f t="shared" si="67"/>
        <v>17.806034400000001</v>
      </c>
      <c r="V139" s="248">
        <f t="shared" si="68"/>
        <v>6</v>
      </c>
      <c r="W139" s="251">
        <f t="shared" si="69"/>
        <v>-3.9353448000000006</v>
      </c>
      <c r="X139" s="252">
        <f t="shared" si="70"/>
        <v>2</v>
      </c>
      <c r="Y139" s="247">
        <f t="shared" si="71"/>
        <v>17.806034400000001</v>
      </c>
      <c r="Z139" s="248">
        <f t="shared" si="72"/>
        <v>0</v>
      </c>
      <c r="AA139" s="251">
        <f t="shared" si="73"/>
        <v>-5.9353448000000002</v>
      </c>
      <c r="AB139" s="252">
        <f t="shared" si="74"/>
        <v>3</v>
      </c>
      <c r="AC139" s="244"/>
      <c r="AD139" s="102" t="str">
        <f>IFERROR(VLOOKUP(DATASHEET!CN137,lookup,2,FALSE)*2,"")</f>
        <v/>
      </c>
      <c r="AE139" s="126" t="str">
        <f>IFERROR(LARGE((PROGRESS!BC151,PROGRESS!BH151),1)*2,"")</f>
        <v/>
      </c>
      <c r="AF139" s="253">
        <f t="shared" si="75"/>
        <v>6</v>
      </c>
      <c r="AG139" s="127" t="str">
        <f t="shared" si="76"/>
        <v/>
      </c>
      <c r="AH139" s="254" t="str">
        <f t="shared" si="77"/>
        <v/>
      </c>
      <c r="AI139" s="255" t="str">
        <f t="shared" si="78"/>
        <v/>
      </c>
      <c r="AJ139" s="128" t="str">
        <f t="shared" si="79"/>
        <v/>
      </c>
      <c r="AK139" s="256" t="str">
        <f t="shared" si="80"/>
        <v/>
      </c>
      <c r="AL139" s="245"/>
      <c r="AM139" s="89" t="str">
        <f>IFERROR(VLOOKUP(DATASHEET!AJ137,lookup,2,FALSE),"")</f>
        <v/>
      </c>
      <c r="AN139" s="90" t="str">
        <f>IFERROR(VLOOKUP(DATASHEET!AR137,lookup,2,FALSE),"")</f>
        <v/>
      </c>
      <c r="AO139" s="106" t="str">
        <f>IFERROR(VLOOKUP(DATASHEET!DH137,lookup,2,FALSE),"")</f>
        <v/>
      </c>
      <c r="AP139" s="106" t="str">
        <f>IFERROR(VLOOKUP(DATASHEET!DT137,lookup,2,FALSE),"")</f>
        <v/>
      </c>
      <c r="AQ139" s="106" t="str">
        <f t="shared" si="81"/>
        <v/>
      </c>
      <c r="AR139" s="91" t="str">
        <f>IFERROR(IFERROR(VLOOKUP(DATASHEET!AZ137,lookup,2,FALSE),VLOOKUP($A139,PRIORVALUES!$A$3:$U$245,8,FALSE)),"")</f>
        <v/>
      </c>
      <c r="AS139" s="100" t="str">
        <f>IFERROR(VLOOKUP(DATASHEET!BX137,lookup,2,FALSE),"")</f>
        <v/>
      </c>
      <c r="AT139" s="257" t="str">
        <f>IFERROR(VLOOKUP(DATASHEET!DX137,lookup,2,FALSE),"")</f>
        <v/>
      </c>
      <c r="AU139" s="92" t="str">
        <f>IFERROR(IFERROR(VLOOKUP(DATASHEET!CB137,lookup,2,FALSE),VLOOKUP($A139,PRIORVALUES!$A$3:$U$245,10,FALSE)),"")</f>
        <v/>
      </c>
      <c r="AV139" s="92">
        <f>IFERROR(IFERROR(VLOOKUP(DATASHEET!CJ137,lookup,2,FALSE),VLOOKUP($A139,PRIORVALUES!$A$3:$U$245,12,FALSE)),"")</f>
        <v>6</v>
      </c>
      <c r="AW139" s="93"/>
      <c r="AX139" s="96" t="str">
        <f>IFERROR(IFERROR(VLOOKUP(DATASHEET!AF137,lookup,2,FALSE),VLOOKUP($A139,PRIORVALUES!$A$3:$U$245,5,FALSE)),"")</f>
        <v/>
      </c>
      <c r="AY139" s="97" t="str">
        <f>IFERROR(IFERROR(VLOOKUP(DATASHEET!CV137,lookup,2,FALSE),VLOOKUP($A139,PRIORVALUES!$A$3:$U$245,6,FALSE)),"")</f>
        <v/>
      </c>
      <c r="AZ139" s="104" t="str">
        <f>IFERROR(SMALL((PROGRESS!BC151,PROGRESS!BH151),1),"")</f>
        <v/>
      </c>
      <c r="BA139" s="104" t="str">
        <f>IFERROR(IFERROR(VLOOKUP(DATASHEET!CR137,lookup,2,FALSE),VLOOKUP($A139,PRIORVALUES!$A$3:$U$245,13,FALSE)),"")</f>
        <v/>
      </c>
      <c r="BB139" s="104" t="str">
        <f>IFERROR(IFERROR(VLOOKUP(DATASHEET!DD137,lookup,2,FALSE),VLOOKUP($A139,PRIORVALUES!$A$3:$U$245,14,FALSE)),"")</f>
        <v/>
      </c>
      <c r="BC139" s="118" t="str">
        <f>IFERROR(VLOOKUP(DATASHEET!DP137,lookup,2,FALSE),"")</f>
        <v/>
      </c>
      <c r="BD139" s="122" t="str">
        <f>IFERROR(IFERROR(VLOOKUP(DATASHEET!AN137,lookup,2,FALSE),VLOOKUP($A139,PRIORVALUES!$A$3:$U$245,7,FALSE)),"")</f>
        <v/>
      </c>
      <c r="BE139" s="120" t="str">
        <f>IFERROR(IFERROR(VLOOKUP(DATASHEET!AV137,lookup,2,FALSE),VLOOKUP($A139,PRIORVALUES!$A$3:$U$245,16,FALSE)),"")</f>
        <v/>
      </c>
      <c r="BF139" s="586" t="str">
        <f>IFERROR(IFERROR(VLOOKUP(DATASHEET!CF137,lookup,2,FALSE),VLOOKUP($A139,PRIORVALUES!$A$3:$U$245,11,FALSE)),"")</f>
        <v/>
      </c>
      <c r="BG139" s="104" t="str">
        <f>IFERROR(VLOOKUP(DATASHEET!BD137,lookup,2,FALSE),"")</f>
        <v/>
      </c>
      <c r="BH139" s="99" t="str">
        <f>IFERROR(IFERROR(VLOOKUP(DATASHEET!BP137,lookup,2,FALSE),VLOOKUP($A139,PRIORVALUES!$A$3:$U$245,9,FALSE)),"")</f>
        <v/>
      </c>
      <c r="BI139" s="99" t="str">
        <f>IFERROR(IFERROR(VLOOKUP(DATASHEET!DL137,lookup,2,FALSE),VLOOKUP($A139,PRIORVALUES!$A$3:$U$245,15,FALSE)),"")</f>
        <v/>
      </c>
      <c r="BJ139" s="108" t="str">
        <f t="shared" si="82"/>
        <v/>
      </c>
      <c r="BK139" s="108" t="str">
        <f t="shared" si="83"/>
        <v/>
      </c>
      <c r="BL139" s="125" t="str">
        <f t="shared" si="84"/>
        <v/>
      </c>
      <c r="BM139" s="205"/>
    </row>
    <row r="140" spans="1:65" ht="27.75" customHeight="1" x14ac:dyDescent="0.25">
      <c r="A140" s="246" t="str">
        <f>DATASHEET!B138</f>
        <v>PAREDES DAVILA, Pablo nicolas</v>
      </c>
      <c r="B140" s="113" t="str">
        <f>DATASHEET!C138</f>
        <v>11EGQ</v>
      </c>
      <c r="C140" s="113" t="str">
        <f>DATASHEET!D138</f>
        <v>M</v>
      </c>
      <c r="D140" s="113" t="str">
        <f>DATASHEET!J138</f>
        <v>N</v>
      </c>
      <c r="E140" s="113" t="str">
        <f>DATASHEET!E138</f>
        <v>N</v>
      </c>
      <c r="F140" s="113" t="str">
        <f>DATASHEET!F138</f>
        <v>Other Mixed Background</v>
      </c>
      <c r="G140" s="113" t="str">
        <f>DATASHEET!H138</f>
        <v>N</v>
      </c>
      <c r="H140" s="113" t="str">
        <f>DATASHEET!I138</f>
        <v>N</v>
      </c>
      <c r="I140" s="113" t="str">
        <f>DATASHEET!M138</f>
        <v>H</v>
      </c>
      <c r="J140" s="114" t="str">
        <f>DATASHEET!L138</f>
        <v>7-8</v>
      </c>
      <c r="K140" s="419">
        <f>IFERROR(PROGRESS!O152,"")</f>
        <v>71.839286000000001</v>
      </c>
      <c r="L140" s="235">
        <f t="shared" si="59"/>
        <v>5</v>
      </c>
      <c r="M140" s="152">
        <f t="shared" si="60"/>
        <v>-6.6839285999999998</v>
      </c>
      <c r="N140" s="237"/>
      <c r="O140" s="417">
        <f t="shared" si="61"/>
        <v>14.3678572</v>
      </c>
      <c r="P140" s="248" t="str">
        <f t="shared" si="62"/>
        <v/>
      </c>
      <c r="Q140" s="249" t="str">
        <f t="shared" si="63"/>
        <v/>
      </c>
      <c r="R140" s="417">
        <f t="shared" si="64"/>
        <v>14.3678572</v>
      </c>
      <c r="S140" s="248" t="str">
        <f t="shared" si="65"/>
        <v/>
      </c>
      <c r="T140" s="250" t="str">
        <f t="shared" si="66"/>
        <v/>
      </c>
      <c r="U140" s="247">
        <f t="shared" si="67"/>
        <v>21.551785799999998</v>
      </c>
      <c r="V140" s="248">
        <f t="shared" si="68"/>
        <v>0</v>
      </c>
      <c r="W140" s="251">
        <f t="shared" si="69"/>
        <v>-7.1839285999999989</v>
      </c>
      <c r="X140" s="252">
        <f t="shared" si="70"/>
        <v>3</v>
      </c>
      <c r="Y140" s="247">
        <f t="shared" si="71"/>
        <v>21.551785799999998</v>
      </c>
      <c r="Z140" s="248">
        <f t="shared" si="72"/>
        <v>5</v>
      </c>
      <c r="AA140" s="251">
        <f t="shared" si="73"/>
        <v>-5.5172619333333328</v>
      </c>
      <c r="AB140" s="252">
        <f t="shared" si="74"/>
        <v>2</v>
      </c>
      <c r="AC140" s="244"/>
      <c r="AD140" s="102" t="str">
        <f>IFERROR(VLOOKUP(DATASHEET!CN138,lookup,2,FALSE)*2,"")</f>
        <v/>
      </c>
      <c r="AE140" s="126" t="str">
        <f>IFERROR(LARGE((PROGRESS!BC152,PROGRESS!BH152),1)*2,"")</f>
        <v/>
      </c>
      <c r="AF140" s="253" t="str">
        <f t="shared" si="75"/>
        <v/>
      </c>
      <c r="AG140" s="127" t="str">
        <f t="shared" si="76"/>
        <v/>
      </c>
      <c r="AH140" s="254" t="str">
        <f t="shared" si="77"/>
        <v/>
      </c>
      <c r="AI140" s="255">
        <f t="shared" si="78"/>
        <v>5</v>
      </c>
      <c r="AJ140" s="128" t="str">
        <f t="shared" si="79"/>
        <v/>
      </c>
      <c r="AK140" s="256" t="str">
        <f t="shared" si="80"/>
        <v/>
      </c>
      <c r="AL140" s="245"/>
      <c r="AM140" s="89" t="str">
        <f>IFERROR(VLOOKUP(DATASHEET!AJ138,lookup,2,FALSE),"")</f>
        <v/>
      </c>
      <c r="AN140" s="90" t="str">
        <f>IFERROR(VLOOKUP(DATASHEET!AR138,lookup,2,FALSE),"")</f>
        <v/>
      </c>
      <c r="AO140" s="106" t="str">
        <f>IFERROR(VLOOKUP(DATASHEET!DH138,lookup,2,FALSE),"")</f>
        <v/>
      </c>
      <c r="AP140" s="106" t="str">
        <f>IFERROR(VLOOKUP(DATASHEET!DT138,lookup,2,FALSE),"")</f>
        <v/>
      </c>
      <c r="AQ140" s="106" t="str">
        <f t="shared" si="81"/>
        <v/>
      </c>
      <c r="AR140" s="91" t="str">
        <f>IFERROR(IFERROR(VLOOKUP(DATASHEET!AZ138,lookup,2,FALSE),VLOOKUP($A140,PRIORVALUES!$A$3:$U$245,8,FALSE)),"")</f>
        <v/>
      </c>
      <c r="AS140" s="100" t="str">
        <f>IFERROR(VLOOKUP(DATASHEET!BX138,lookup,2,FALSE),"")</f>
        <v/>
      </c>
      <c r="AT140" s="257" t="str">
        <f>IFERROR(VLOOKUP(DATASHEET!DX138,lookup,2,FALSE),"")</f>
        <v/>
      </c>
      <c r="AU140" s="92" t="str">
        <f>IFERROR(IFERROR(VLOOKUP(DATASHEET!CB138,lookup,2,FALSE),VLOOKUP($A140,PRIORVALUES!$A$3:$U$245,10,FALSE)),"")</f>
        <v/>
      </c>
      <c r="AV140" s="92" t="str">
        <f>IFERROR(IFERROR(VLOOKUP(DATASHEET!CJ138,lookup,2,FALSE),VLOOKUP($A140,PRIORVALUES!$A$3:$U$245,12,FALSE)),"")</f>
        <v/>
      </c>
      <c r="AW140" s="93"/>
      <c r="AX140" s="96">
        <f>IFERROR(IFERROR(VLOOKUP(DATASHEET!AF138,lookup,2,FALSE),VLOOKUP($A140,PRIORVALUES!$A$3:$U$245,5,FALSE)),"")</f>
        <v>5</v>
      </c>
      <c r="AY140" s="97" t="str">
        <f>IFERROR(IFERROR(VLOOKUP(DATASHEET!CV138,lookup,2,FALSE),VLOOKUP($A140,PRIORVALUES!$A$3:$U$245,6,FALSE)),"")</f>
        <v/>
      </c>
      <c r="AZ140" s="104" t="str">
        <f>IFERROR(SMALL((PROGRESS!BC152,PROGRESS!BH152),1),"")</f>
        <v/>
      </c>
      <c r="BA140" s="104" t="str">
        <f>IFERROR(IFERROR(VLOOKUP(DATASHEET!CR138,lookup,2,FALSE),VLOOKUP($A140,PRIORVALUES!$A$3:$U$245,13,FALSE)),"")</f>
        <v/>
      </c>
      <c r="BB140" s="104" t="str">
        <f>IFERROR(IFERROR(VLOOKUP(DATASHEET!DD138,lookup,2,FALSE),VLOOKUP($A140,PRIORVALUES!$A$3:$U$245,14,FALSE)),"")</f>
        <v/>
      </c>
      <c r="BC140" s="118" t="str">
        <f>IFERROR(VLOOKUP(DATASHEET!DP138,lookup,2,FALSE),"")</f>
        <v/>
      </c>
      <c r="BD140" s="122" t="str">
        <f>IFERROR(IFERROR(VLOOKUP(DATASHEET!AN138,lookup,2,FALSE),VLOOKUP($A140,PRIORVALUES!$A$3:$U$245,7,FALSE)),"")</f>
        <v/>
      </c>
      <c r="BE140" s="120" t="str">
        <f>IFERROR(IFERROR(VLOOKUP(DATASHEET!AV138,lookup,2,FALSE),VLOOKUP($A140,PRIORVALUES!$A$3:$U$245,16,FALSE)),"")</f>
        <v/>
      </c>
      <c r="BF140" s="586" t="str">
        <f>IFERROR(IFERROR(VLOOKUP(DATASHEET!CF138,lookup,2,FALSE),VLOOKUP($A140,PRIORVALUES!$A$3:$U$245,11,FALSE)),"")</f>
        <v/>
      </c>
      <c r="BG140" s="104" t="str">
        <f>IFERROR(VLOOKUP(DATASHEET!BD138,lookup,2,FALSE),"")</f>
        <v/>
      </c>
      <c r="BH140" s="99" t="str">
        <f>IFERROR(IFERROR(VLOOKUP(DATASHEET!BP138,lookup,2,FALSE),VLOOKUP($A140,PRIORVALUES!$A$3:$U$245,9,FALSE)),"")</f>
        <v/>
      </c>
      <c r="BI140" s="99" t="str">
        <f>IFERROR(IFERROR(VLOOKUP(DATASHEET!DL138,lookup,2,FALSE),VLOOKUP($A140,PRIORVALUES!$A$3:$U$245,15,FALSE)),"")</f>
        <v/>
      </c>
      <c r="BJ140" s="108" t="str">
        <f t="shared" si="82"/>
        <v/>
      </c>
      <c r="BK140" s="108" t="str">
        <f t="shared" si="83"/>
        <v/>
      </c>
      <c r="BL140" s="125" t="str">
        <f t="shared" si="84"/>
        <v/>
      </c>
      <c r="BM140" s="205"/>
    </row>
    <row r="141" spans="1:65" ht="27.75" customHeight="1" x14ac:dyDescent="0.25">
      <c r="A141" s="246" t="str">
        <f>DATASHEET!B139</f>
        <v>PARKIN, Annabelle</v>
      </c>
      <c r="B141" s="113" t="str">
        <f>DATASHEET!C139</f>
        <v>11JNE</v>
      </c>
      <c r="C141" s="113" t="str">
        <f>DATASHEET!D139</f>
        <v>F</v>
      </c>
      <c r="D141" s="113" t="str">
        <f>DATASHEET!J139</f>
        <v>N</v>
      </c>
      <c r="E141" s="113" t="str">
        <f>DATASHEET!E139</f>
        <v>N</v>
      </c>
      <c r="F141" s="113" t="str">
        <f>DATASHEET!F139</f>
        <v>White - British</v>
      </c>
      <c r="G141" s="113" t="str">
        <f>DATASHEET!H139</f>
        <v>N</v>
      </c>
      <c r="H141" s="113" t="str">
        <f>DATASHEET!I139</f>
        <v>N</v>
      </c>
      <c r="I141" s="113" t="str">
        <f>DATASHEET!M139</f>
        <v>M</v>
      </c>
      <c r="J141" s="114" t="str">
        <f>DATASHEET!L139</f>
        <v>4-5</v>
      </c>
      <c r="K141" s="419">
        <f>IFERROR(PROGRESS!O153,"")</f>
        <v>45.503675999999999</v>
      </c>
      <c r="L141" s="235">
        <f t="shared" si="59"/>
        <v>7</v>
      </c>
      <c r="M141" s="152">
        <f t="shared" si="60"/>
        <v>-3.8503675999999998</v>
      </c>
      <c r="N141" s="237"/>
      <c r="O141" s="417">
        <f t="shared" si="61"/>
        <v>9.100735199999999</v>
      </c>
      <c r="P141" s="248" t="str">
        <f t="shared" si="62"/>
        <v/>
      </c>
      <c r="Q141" s="249" t="str">
        <f t="shared" si="63"/>
        <v/>
      </c>
      <c r="R141" s="417">
        <f t="shared" si="64"/>
        <v>9.100735199999999</v>
      </c>
      <c r="S141" s="248" t="str">
        <f t="shared" si="65"/>
        <v/>
      </c>
      <c r="T141" s="250" t="str">
        <f t="shared" si="66"/>
        <v/>
      </c>
      <c r="U141" s="247">
        <f t="shared" si="67"/>
        <v>13.651102799999999</v>
      </c>
      <c r="V141" s="248">
        <f t="shared" si="68"/>
        <v>7</v>
      </c>
      <c r="W141" s="251">
        <f t="shared" si="69"/>
        <v>-2.217034266666666</v>
      </c>
      <c r="X141" s="252">
        <f t="shared" si="70"/>
        <v>2</v>
      </c>
      <c r="Y141" s="247">
        <f t="shared" si="71"/>
        <v>13.651102799999999</v>
      </c>
      <c r="Z141" s="248">
        <f t="shared" si="72"/>
        <v>0</v>
      </c>
      <c r="AA141" s="251">
        <f t="shared" si="73"/>
        <v>-4.5503675999999995</v>
      </c>
      <c r="AB141" s="252">
        <f t="shared" si="74"/>
        <v>3</v>
      </c>
      <c r="AC141" s="244"/>
      <c r="AD141" s="102" t="str">
        <f>IFERROR(VLOOKUP(DATASHEET!CN139,lookup,2,FALSE)*2,"")</f>
        <v/>
      </c>
      <c r="AE141" s="126" t="str">
        <f>IFERROR(LARGE((PROGRESS!BC153,PROGRESS!BH153),1)*2,"")</f>
        <v/>
      </c>
      <c r="AF141" s="253">
        <f t="shared" si="75"/>
        <v>7</v>
      </c>
      <c r="AG141" s="127" t="str">
        <f t="shared" si="76"/>
        <v/>
      </c>
      <c r="AH141" s="254" t="str">
        <f t="shared" si="77"/>
        <v/>
      </c>
      <c r="AI141" s="255" t="str">
        <f t="shared" si="78"/>
        <v/>
      </c>
      <c r="AJ141" s="128" t="str">
        <f t="shared" si="79"/>
        <v/>
      </c>
      <c r="AK141" s="256" t="str">
        <f t="shared" si="80"/>
        <v/>
      </c>
      <c r="AL141" s="245"/>
      <c r="AM141" s="89" t="str">
        <f>IFERROR(VLOOKUP(DATASHEET!AJ139,lookup,2,FALSE),"")</f>
        <v/>
      </c>
      <c r="AN141" s="90" t="str">
        <f>IFERROR(VLOOKUP(DATASHEET!AR139,lookup,2,FALSE),"")</f>
        <v/>
      </c>
      <c r="AO141" s="106" t="str">
        <f>IFERROR(VLOOKUP(DATASHEET!DH139,lookup,2,FALSE),"")</f>
        <v/>
      </c>
      <c r="AP141" s="106" t="str">
        <f>IFERROR(VLOOKUP(DATASHEET!DT139,lookup,2,FALSE),"")</f>
        <v/>
      </c>
      <c r="AQ141" s="106" t="str">
        <f t="shared" si="81"/>
        <v/>
      </c>
      <c r="AR141" s="91" t="str">
        <f>IFERROR(IFERROR(VLOOKUP(DATASHEET!AZ139,lookup,2,FALSE),VLOOKUP($A141,PRIORVALUES!$A$3:$U$245,8,FALSE)),"")</f>
        <v/>
      </c>
      <c r="AS141" s="100" t="str">
        <f>IFERROR(VLOOKUP(DATASHEET!BX139,lookup,2,FALSE),"")</f>
        <v/>
      </c>
      <c r="AT141" s="257" t="str">
        <f>IFERROR(VLOOKUP(DATASHEET!DX139,lookup,2,FALSE),"")</f>
        <v/>
      </c>
      <c r="AU141" s="92">
        <f>IFERROR(IFERROR(VLOOKUP(DATASHEET!CB139,lookup,2,FALSE),VLOOKUP($A141,PRIORVALUES!$A$3:$U$245,10,FALSE)),"")</f>
        <v>7</v>
      </c>
      <c r="AV141" s="92" t="str">
        <f>IFERROR(IFERROR(VLOOKUP(DATASHEET!CJ139,lookup,2,FALSE),VLOOKUP($A141,PRIORVALUES!$A$3:$U$245,12,FALSE)),"")</f>
        <v/>
      </c>
      <c r="AW141" s="93"/>
      <c r="AX141" s="96" t="str">
        <f>IFERROR(IFERROR(VLOOKUP(DATASHEET!AF139,lookup,2,FALSE),VLOOKUP($A141,PRIORVALUES!$A$3:$U$245,5,FALSE)),"")</f>
        <v/>
      </c>
      <c r="AY141" s="97" t="str">
        <f>IFERROR(IFERROR(VLOOKUP(DATASHEET!CV139,lookup,2,FALSE),VLOOKUP($A141,PRIORVALUES!$A$3:$U$245,6,FALSE)),"")</f>
        <v/>
      </c>
      <c r="AZ141" s="104" t="str">
        <f>IFERROR(SMALL((PROGRESS!BC153,PROGRESS!BH153),1),"")</f>
        <v/>
      </c>
      <c r="BA141" s="104" t="str">
        <f>IFERROR(IFERROR(VLOOKUP(DATASHEET!CR139,lookup,2,FALSE),VLOOKUP($A141,PRIORVALUES!$A$3:$U$245,13,FALSE)),"")</f>
        <v/>
      </c>
      <c r="BB141" s="104" t="str">
        <f>IFERROR(IFERROR(VLOOKUP(DATASHEET!DD139,lookup,2,FALSE),VLOOKUP($A141,PRIORVALUES!$A$3:$U$245,14,FALSE)),"")</f>
        <v/>
      </c>
      <c r="BC141" s="118" t="str">
        <f>IFERROR(VLOOKUP(DATASHEET!DP139,lookup,2,FALSE),"")</f>
        <v/>
      </c>
      <c r="BD141" s="122" t="str">
        <f>IFERROR(IFERROR(VLOOKUP(DATASHEET!AN139,lookup,2,FALSE),VLOOKUP($A141,PRIORVALUES!$A$3:$U$245,7,FALSE)),"")</f>
        <v/>
      </c>
      <c r="BE141" s="120" t="str">
        <f>IFERROR(IFERROR(VLOOKUP(DATASHEET!AV139,lookup,2,FALSE),VLOOKUP($A141,PRIORVALUES!$A$3:$U$245,16,FALSE)),"")</f>
        <v/>
      </c>
      <c r="BF141" s="586" t="str">
        <f>IFERROR(IFERROR(VLOOKUP(DATASHEET!CF139,lookup,2,FALSE),VLOOKUP($A141,PRIORVALUES!$A$3:$U$245,11,FALSE)),"")</f>
        <v/>
      </c>
      <c r="BG141" s="104" t="str">
        <f>IFERROR(VLOOKUP(DATASHEET!BD139,lookup,2,FALSE),"")</f>
        <v/>
      </c>
      <c r="BH141" s="99" t="str">
        <f>IFERROR(IFERROR(VLOOKUP(DATASHEET!BP139,lookup,2,FALSE),VLOOKUP($A141,PRIORVALUES!$A$3:$U$245,9,FALSE)),"")</f>
        <v/>
      </c>
      <c r="BI141" s="99" t="str">
        <f>IFERROR(IFERROR(VLOOKUP(DATASHEET!DL139,lookup,2,FALSE),VLOOKUP($A141,PRIORVALUES!$A$3:$U$245,15,FALSE)),"")</f>
        <v/>
      </c>
      <c r="BJ141" s="108" t="str">
        <f t="shared" si="82"/>
        <v/>
      </c>
      <c r="BK141" s="108" t="str">
        <f t="shared" si="83"/>
        <v/>
      </c>
      <c r="BL141" s="125" t="str">
        <f t="shared" si="84"/>
        <v/>
      </c>
      <c r="BM141" s="205"/>
    </row>
    <row r="142" spans="1:65" ht="27.75" customHeight="1" x14ac:dyDescent="0.25">
      <c r="A142" s="246" t="str">
        <f>DATASHEET!B140</f>
        <v>PENMETSA, Akshaya</v>
      </c>
      <c r="B142" s="113" t="str">
        <f>DATASHEET!C140</f>
        <v>11JNE</v>
      </c>
      <c r="C142" s="113" t="str">
        <f>DATASHEET!D140</f>
        <v>F</v>
      </c>
      <c r="D142" s="113" t="str">
        <f>DATASHEET!J140</f>
        <v>N</v>
      </c>
      <c r="E142" s="113" t="str">
        <f>DATASHEET!E140</f>
        <v>N</v>
      </c>
      <c r="F142" s="113" t="str">
        <f>DATASHEET!F140</f>
        <v>Indian</v>
      </c>
      <c r="G142" s="113" t="str">
        <f>DATASHEET!H140</f>
        <v>N</v>
      </c>
      <c r="H142" s="113" t="str">
        <f>DATASHEET!I140</f>
        <v>N</v>
      </c>
      <c r="I142" s="113" t="str">
        <f>DATASHEET!M140</f>
        <v>H</v>
      </c>
      <c r="J142" s="114" t="str">
        <f>DATASHEET!L140</f>
        <v>8-9</v>
      </c>
      <c r="K142" s="419">
        <f>IFERROR(PROGRESS!O154,"")</f>
        <v>75.154411999999994</v>
      </c>
      <c r="L142" s="235">
        <f t="shared" si="59"/>
        <v>9</v>
      </c>
      <c r="M142" s="152">
        <f t="shared" si="60"/>
        <v>-6.6154411999999994</v>
      </c>
      <c r="N142" s="237"/>
      <c r="O142" s="417">
        <f t="shared" si="61"/>
        <v>15.030882399999999</v>
      </c>
      <c r="P142" s="248" t="str">
        <f t="shared" si="62"/>
        <v/>
      </c>
      <c r="Q142" s="249" t="str">
        <f t="shared" si="63"/>
        <v/>
      </c>
      <c r="R142" s="417">
        <f t="shared" si="64"/>
        <v>15.030882399999999</v>
      </c>
      <c r="S142" s="248" t="str">
        <f t="shared" si="65"/>
        <v/>
      </c>
      <c r="T142" s="250" t="str">
        <f t="shared" si="66"/>
        <v/>
      </c>
      <c r="U142" s="247">
        <f t="shared" si="67"/>
        <v>22.546323600000001</v>
      </c>
      <c r="V142" s="248">
        <f t="shared" si="68"/>
        <v>9</v>
      </c>
      <c r="W142" s="251">
        <f t="shared" si="69"/>
        <v>-4.5154412000000006</v>
      </c>
      <c r="X142" s="252">
        <f t="shared" si="70"/>
        <v>2</v>
      </c>
      <c r="Y142" s="247">
        <f t="shared" si="71"/>
        <v>22.546323600000001</v>
      </c>
      <c r="Z142" s="248">
        <f t="shared" si="72"/>
        <v>0</v>
      </c>
      <c r="AA142" s="251">
        <f t="shared" si="73"/>
        <v>-7.5154412000000006</v>
      </c>
      <c r="AB142" s="252">
        <f t="shared" si="74"/>
        <v>3</v>
      </c>
      <c r="AC142" s="244"/>
      <c r="AD142" s="102" t="str">
        <f>IFERROR(VLOOKUP(DATASHEET!CN140,lookup,2,FALSE)*2,"")</f>
        <v/>
      </c>
      <c r="AE142" s="126" t="str">
        <f>IFERROR(LARGE((PROGRESS!BC154,PROGRESS!BH154),1)*2,"")</f>
        <v/>
      </c>
      <c r="AF142" s="253">
        <f t="shared" si="75"/>
        <v>9</v>
      </c>
      <c r="AG142" s="127" t="str">
        <f t="shared" si="76"/>
        <v/>
      </c>
      <c r="AH142" s="254" t="str">
        <f t="shared" si="77"/>
        <v/>
      </c>
      <c r="AI142" s="255" t="str">
        <f t="shared" si="78"/>
        <v/>
      </c>
      <c r="AJ142" s="128" t="str">
        <f t="shared" si="79"/>
        <v/>
      </c>
      <c r="AK142" s="256" t="str">
        <f t="shared" si="80"/>
        <v/>
      </c>
      <c r="AL142" s="245"/>
      <c r="AM142" s="89" t="str">
        <f>IFERROR(VLOOKUP(DATASHEET!AJ140,lookup,2,FALSE),"")</f>
        <v/>
      </c>
      <c r="AN142" s="90" t="str">
        <f>IFERROR(VLOOKUP(DATASHEET!AR140,lookup,2,FALSE),"")</f>
        <v/>
      </c>
      <c r="AO142" s="106" t="str">
        <f>IFERROR(VLOOKUP(DATASHEET!DH140,lookup,2,FALSE),"")</f>
        <v/>
      </c>
      <c r="AP142" s="106" t="str">
        <f>IFERROR(VLOOKUP(DATASHEET!DT140,lookup,2,FALSE),"")</f>
        <v/>
      </c>
      <c r="AQ142" s="106" t="str">
        <f t="shared" si="81"/>
        <v/>
      </c>
      <c r="AR142" s="91" t="str">
        <f>IFERROR(IFERROR(VLOOKUP(DATASHEET!AZ140,lookup,2,FALSE),VLOOKUP($A142,PRIORVALUES!$A$3:$U$245,8,FALSE)),"")</f>
        <v/>
      </c>
      <c r="AS142" s="100" t="str">
        <f>IFERROR(VLOOKUP(DATASHEET!BX140,lookup,2,FALSE),"")</f>
        <v/>
      </c>
      <c r="AT142" s="257" t="str">
        <f>IFERROR(VLOOKUP(DATASHEET!DX140,lookup,2,FALSE),"")</f>
        <v/>
      </c>
      <c r="AU142" s="92" t="str">
        <f>IFERROR(IFERROR(VLOOKUP(DATASHEET!CB140,lookup,2,FALSE),VLOOKUP($A142,PRIORVALUES!$A$3:$U$245,10,FALSE)),"")</f>
        <v/>
      </c>
      <c r="AV142" s="92">
        <f>IFERROR(IFERROR(VLOOKUP(DATASHEET!CJ140,lookup,2,FALSE),VLOOKUP($A142,PRIORVALUES!$A$3:$U$245,12,FALSE)),"")</f>
        <v>9</v>
      </c>
      <c r="AW142" s="93"/>
      <c r="AX142" s="96" t="str">
        <f>IFERROR(IFERROR(VLOOKUP(DATASHEET!AF140,lookup,2,FALSE),VLOOKUP($A142,PRIORVALUES!$A$3:$U$245,5,FALSE)),"")</f>
        <v/>
      </c>
      <c r="AY142" s="97" t="str">
        <f>IFERROR(IFERROR(VLOOKUP(DATASHEET!CV140,lookup,2,FALSE),VLOOKUP($A142,PRIORVALUES!$A$3:$U$245,6,FALSE)),"")</f>
        <v/>
      </c>
      <c r="AZ142" s="104" t="str">
        <f>IFERROR(SMALL((PROGRESS!BC154,PROGRESS!BH154),1),"")</f>
        <v/>
      </c>
      <c r="BA142" s="104" t="str">
        <f>IFERROR(IFERROR(VLOOKUP(DATASHEET!CR140,lookup,2,FALSE),VLOOKUP($A142,PRIORVALUES!$A$3:$U$245,13,FALSE)),"")</f>
        <v/>
      </c>
      <c r="BB142" s="104" t="str">
        <f>IFERROR(IFERROR(VLOOKUP(DATASHEET!DD140,lookup,2,FALSE),VLOOKUP($A142,PRIORVALUES!$A$3:$U$245,14,FALSE)),"")</f>
        <v/>
      </c>
      <c r="BC142" s="118" t="str">
        <f>IFERROR(VLOOKUP(DATASHEET!DP140,lookup,2,FALSE),"")</f>
        <v/>
      </c>
      <c r="BD142" s="122" t="str">
        <f>IFERROR(IFERROR(VLOOKUP(DATASHEET!AN140,lookup,2,FALSE),VLOOKUP($A142,PRIORVALUES!$A$3:$U$245,7,FALSE)),"")</f>
        <v/>
      </c>
      <c r="BE142" s="120" t="str">
        <f>IFERROR(IFERROR(VLOOKUP(DATASHEET!AV140,lookup,2,FALSE),VLOOKUP($A142,PRIORVALUES!$A$3:$U$245,16,FALSE)),"")</f>
        <v/>
      </c>
      <c r="BF142" s="586" t="str">
        <f>IFERROR(IFERROR(VLOOKUP(DATASHEET!CF140,lookup,2,FALSE),VLOOKUP($A142,PRIORVALUES!$A$3:$U$245,11,FALSE)),"")</f>
        <v/>
      </c>
      <c r="BG142" s="104" t="str">
        <f>IFERROR(VLOOKUP(DATASHEET!BD140,lookup,2,FALSE),"")</f>
        <v/>
      </c>
      <c r="BH142" s="99" t="str">
        <f>IFERROR(IFERROR(VLOOKUP(DATASHEET!BP140,lookup,2,FALSE),VLOOKUP($A142,PRIORVALUES!$A$3:$U$245,9,FALSE)),"")</f>
        <v/>
      </c>
      <c r="BI142" s="99" t="str">
        <f>IFERROR(IFERROR(VLOOKUP(DATASHEET!DL140,lookup,2,FALSE),VLOOKUP($A142,PRIORVALUES!$A$3:$U$245,15,FALSE)),"")</f>
        <v/>
      </c>
      <c r="BJ142" s="108" t="str">
        <f t="shared" si="82"/>
        <v/>
      </c>
      <c r="BK142" s="108" t="str">
        <f t="shared" si="83"/>
        <v/>
      </c>
      <c r="BL142" s="125" t="str">
        <f t="shared" si="84"/>
        <v/>
      </c>
      <c r="BM142" s="205"/>
    </row>
    <row r="143" spans="1:65" ht="27.75" customHeight="1" x14ac:dyDescent="0.25">
      <c r="A143" s="246" t="str">
        <f>DATASHEET!B141</f>
        <v>PEREIRA, Cianah</v>
      </c>
      <c r="B143" s="113" t="str">
        <f>DATASHEET!C141</f>
        <v>11SK</v>
      </c>
      <c r="C143" s="113" t="str">
        <f>DATASHEET!D141</f>
        <v>F</v>
      </c>
      <c r="D143" s="113" t="str">
        <f>DATASHEET!J141</f>
        <v>N</v>
      </c>
      <c r="E143" s="113" t="str">
        <f>DATASHEET!E141</f>
        <v>Y</v>
      </c>
      <c r="F143" s="113" t="str">
        <f>DATASHEET!F141</f>
        <v>White - British</v>
      </c>
      <c r="G143" s="113" t="str">
        <f>DATASHEET!H141</f>
        <v>Y</v>
      </c>
      <c r="H143" s="113" t="str">
        <f>DATASHEET!I141</f>
        <v>N</v>
      </c>
      <c r="I143" s="113" t="str">
        <f>DATASHEET!M141</f>
        <v>H</v>
      </c>
      <c r="J143" s="114" t="str">
        <f>DATASHEET!L141</f>
        <v>7-8</v>
      </c>
      <c r="K143" s="419">
        <f>IFERROR(PROGRESS!O155,"")</f>
        <v>61.896647999999999</v>
      </c>
      <c r="L143" s="235" t="str">
        <f t="shared" si="59"/>
        <v/>
      </c>
      <c r="M143" s="152" t="str">
        <f t="shared" si="60"/>
        <v/>
      </c>
      <c r="N143" s="237"/>
      <c r="O143" s="417">
        <f t="shared" si="61"/>
        <v>12.3793296</v>
      </c>
      <c r="P143" s="248" t="str">
        <f t="shared" si="62"/>
        <v/>
      </c>
      <c r="Q143" s="249" t="str">
        <f t="shared" si="63"/>
        <v/>
      </c>
      <c r="R143" s="417">
        <f t="shared" si="64"/>
        <v>12.3793296</v>
      </c>
      <c r="S143" s="248" t="str">
        <f t="shared" si="65"/>
        <v/>
      </c>
      <c r="T143" s="250" t="str">
        <f t="shared" si="66"/>
        <v/>
      </c>
      <c r="U143" s="247">
        <f t="shared" si="67"/>
        <v>18.568994400000001</v>
      </c>
      <c r="V143" s="248">
        <f t="shared" si="68"/>
        <v>0</v>
      </c>
      <c r="W143" s="251">
        <f t="shared" si="69"/>
        <v>-6.1896648000000001</v>
      </c>
      <c r="X143" s="252">
        <f t="shared" si="70"/>
        <v>3</v>
      </c>
      <c r="Y143" s="247">
        <f t="shared" si="71"/>
        <v>18.568994400000001</v>
      </c>
      <c r="Z143" s="248">
        <f t="shared" si="72"/>
        <v>0</v>
      </c>
      <c r="AA143" s="251">
        <f t="shared" si="73"/>
        <v>-6.1896648000000001</v>
      </c>
      <c r="AB143" s="252">
        <f t="shared" si="74"/>
        <v>3</v>
      </c>
      <c r="AC143" s="244"/>
      <c r="AD143" s="102" t="str">
        <f>IFERROR(VLOOKUP(DATASHEET!CN141,lookup,2,FALSE)*2,"")</f>
        <v/>
      </c>
      <c r="AE143" s="126" t="str">
        <f>IFERROR(LARGE((PROGRESS!BC155,PROGRESS!BH155),1)*2,"")</f>
        <v/>
      </c>
      <c r="AF143" s="253" t="str">
        <f t="shared" si="75"/>
        <v/>
      </c>
      <c r="AG143" s="127" t="str">
        <f t="shared" si="76"/>
        <v/>
      </c>
      <c r="AH143" s="254" t="str">
        <f t="shared" si="77"/>
        <v/>
      </c>
      <c r="AI143" s="255" t="str">
        <f t="shared" si="78"/>
        <v/>
      </c>
      <c r="AJ143" s="128" t="str">
        <f t="shared" si="79"/>
        <v/>
      </c>
      <c r="AK143" s="256" t="str">
        <f t="shared" si="80"/>
        <v/>
      </c>
      <c r="AL143" s="245"/>
      <c r="AM143" s="89" t="str">
        <f>IFERROR(VLOOKUP(DATASHEET!AJ141,lookup,2,FALSE),"")</f>
        <v/>
      </c>
      <c r="AN143" s="90" t="str">
        <f>IFERROR(VLOOKUP(DATASHEET!AR141,lookup,2,FALSE),"")</f>
        <v/>
      </c>
      <c r="AO143" s="106" t="str">
        <f>IFERROR(VLOOKUP(DATASHEET!DH141,lookup,2,FALSE),"")</f>
        <v/>
      </c>
      <c r="AP143" s="106" t="str">
        <f>IFERROR(VLOOKUP(DATASHEET!DT141,lookup,2,FALSE),"")</f>
        <v/>
      </c>
      <c r="AQ143" s="106" t="str">
        <f t="shared" si="81"/>
        <v/>
      </c>
      <c r="AR143" s="91" t="str">
        <f>IFERROR(IFERROR(VLOOKUP(DATASHEET!AZ141,lookup,2,FALSE),VLOOKUP($A143,PRIORVALUES!$A$3:$U$245,8,FALSE)),"")</f>
        <v/>
      </c>
      <c r="AS143" s="100" t="str">
        <f>IFERROR(VLOOKUP(DATASHEET!BX141,lookup,2,FALSE),"")</f>
        <v/>
      </c>
      <c r="AT143" s="257" t="str">
        <f>IFERROR(VLOOKUP(DATASHEET!DX141,lookup,2,FALSE),"")</f>
        <v/>
      </c>
      <c r="AU143" s="92" t="str">
        <f>IFERROR(IFERROR(VLOOKUP(DATASHEET!CB141,lookup,2,FALSE),VLOOKUP($A143,PRIORVALUES!$A$3:$U$245,10,FALSE)),"")</f>
        <v/>
      </c>
      <c r="AV143" s="92" t="str">
        <f>IFERROR(IFERROR(VLOOKUP(DATASHEET!CJ141,lookup,2,FALSE),VLOOKUP($A143,PRIORVALUES!$A$3:$U$245,12,FALSE)),"")</f>
        <v/>
      </c>
      <c r="AW143" s="93"/>
      <c r="AX143" s="96" t="str">
        <f>IFERROR(IFERROR(VLOOKUP(DATASHEET!AF141,lookup,2,FALSE),VLOOKUP($A143,PRIORVALUES!$A$3:$U$245,5,FALSE)),"")</f>
        <v/>
      </c>
      <c r="AY143" s="97" t="str">
        <f>IFERROR(IFERROR(VLOOKUP(DATASHEET!CV141,lookup,2,FALSE),VLOOKUP($A143,PRIORVALUES!$A$3:$U$245,6,FALSE)),"")</f>
        <v/>
      </c>
      <c r="AZ143" s="104" t="str">
        <f>IFERROR(SMALL((PROGRESS!BC155,PROGRESS!BH155),1),"")</f>
        <v/>
      </c>
      <c r="BA143" s="104" t="str">
        <f>IFERROR(IFERROR(VLOOKUP(DATASHEET!CR141,lookup,2,FALSE),VLOOKUP($A143,PRIORVALUES!$A$3:$U$245,13,FALSE)),"")</f>
        <v/>
      </c>
      <c r="BB143" s="104" t="str">
        <f>IFERROR(IFERROR(VLOOKUP(DATASHEET!DD141,lookup,2,FALSE),VLOOKUP($A143,PRIORVALUES!$A$3:$U$245,14,FALSE)),"")</f>
        <v/>
      </c>
      <c r="BC143" s="118" t="str">
        <f>IFERROR(VLOOKUP(DATASHEET!DP141,lookup,2,FALSE),"")</f>
        <v/>
      </c>
      <c r="BD143" s="122" t="str">
        <f>IFERROR(IFERROR(VLOOKUP(DATASHEET!AN141,lookup,2,FALSE),VLOOKUP($A143,PRIORVALUES!$A$3:$U$245,7,FALSE)),"")</f>
        <v/>
      </c>
      <c r="BE143" s="120" t="str">
        <f>IFERROR(IFERROR(VLOOKUP(DATASHEET!AV141,lookup,2,FALSE),VLOOKUP($A143,PRIORVALUES!$A$3:$U$245,16,FALSE)),"")</f>
        <v/>
      </c>
      <c r="BF143" s="586" t="str">
        <f>IFERROR(IFERROR(VLOOKUP(DATASHEET!CF141,lookup,2,FALSE),VLOOKUP($A143,PRIORVALUES!$A$3:$U$245,11,FALSE)),"")</f>
        <v/>
      </c>
      <c r="BG143" s="104" t="str">
        <f>IFERROR(VLOOKUP(DATASHEET!BD141,lookup,2,FALSE),"")</f>
        <v/>
      </c>
      <c r="BH143" s="99" t="str">
        <f>IFERROR(IFERROR(VLOOKUP(DATASHEET!BP141,lookup,2,FALSE),VLOOKUP($A143,PRIORVALUES!$A$3:$U$245,9,FALSE)),"")</f>
        <v/>
      </c>
      <c r="BI143" s="99" t="str">
        <f>IFERROR(IFERROR(VLOOKUP(DATASHEET!DL141,lookup,2,FALSE),VLOOKUP($A143,PRIORVALUES!$A$3:$U$245,15,FALSE)),"")</f>
        <v/>
      </c>
      <c r="BJ143" s="108" t="str">
        <f t="shared" si="82"/>
        <v/>
      </c>
      <c r="BK143" s="108" t="str">
        <f t="shared" si="83"/>
        <v/>
      </c>
      <c r="BL143" s="125" t="str">
        <f t="shared" si="84"/>
        <v/>
      </c>
      <c r="BM143" s="205"/>
    </row>
    <row r="144" spans="1:65" ht="27.75" customHeight="1" x14ac:dyDescent="0.25">
      <c r="A144" s="246" t="str">
        <f>DATASHEET!B142</f>
        <v>PHELPS, Evie</v>
      </c>
      <c r="B144" s="113" t="str">
        <f>DATASHEET!C142</f>
        <v>11ZI</v>
      </c>
      <c r="C144" s="113" t="str">
        <f>DATASHEET!D142</f>
        <v>F</v>
      </c>
      <c r="D144" s="113" t="str">
        <f>DATASHEET!J142</f>
        <v>E</v>
      </c>
      <c r="E144" s="113" t="str">
        <f>DATASHEET!E142</f>
        <v>N</v>
      </c>
      <c r="F144" s="113" t="str">
        <f>DATASHEET!F142</f>
        <v>White - British</v>
      </c>
      <c r="G144" s="113" t="str">
        <f>DATASHEET!H142</f>
        <v>N</v>
      </c>
      <c r="H144" s="113" t="str">
        <f>DATASHEET!I142</f>
        <v>N</v>
      </c>
      <c r="I144" s="113" t="str">
        <f>DATASHEET!M142</f>
        <v>L</v>
      </c>
      <c r="J144" s="114" t="str">
        <f>DATASHEET!L142</f>
        <v>2-3</v>
      </c>
      <c r="K144" s="419">
        <f>IFERROR(PROGRESS!O156,"")</f>
        <v>24.745968000000001</v>
      </c>
      <c r="L144" s="235" t="str">
        <f t="shared" si="59"/>
        <v/>
      </c>
      <c r="M144" s="152" t="str">
        <f t="shared" si="60"/>
        <v/>
      </c>
      <c r="N144" s="237"/>
      <c r="O144" s="417">
        <f t="shared" si="61"/>
        <v>4.9491936000000001</v>
      </c>
      <c r="P144" s="248" t="str">
        <f t="shared" si="62"/>
        <v/>
      </c>
      <c r="Q144" s="249" t="str">
        <f t="shared" si="63"/>
        <v/>
      </c>
      <c r="R144" s="417">
        <f t="shared" si="64"/>
        <v>4.9491936000000001</v>
      </c>
      <c r="S144" s="248" t="str">
        <f t="shared" si="65"/>
        <v/>
      </c>
      <c r="T144" s="250" t="str">
        <f t="shared" si="66"/>
        <v/>
      </c>
      <c r="U144" s="247">
        <f t="shared" si="67"/>
        <v>7.4237903999999997</v>
      </c>
      <c r="V144" s="248">
        <f t="shared" si="68"/>
        <v>0</v>
      </c>
      <c r="W144" s="251">
        <f t="shared" si="69"/>
        <v>-2.4745968</v>
      </c>
      <c r="X144" s="252">
        <f t="shared" si="70"/>
        <v>3</v>
      </c>
      <c r="Y144" s="247">
        <f t="shared" si="71"/>
        <v>7.4237903999999997</v>
      </c>
      <c r="Z144" s="248">
        <f t="shared" si="72"/>
        <v>0</v>
      </c>
      <c r="AA144" s="251">
        <f t="shared" si="73"/>
        <v>-2.4745968</v>
      </c>
      <c r="AB144" s="252">
        <f t="shared" si="74"/>
        <v>2</v>
      </c>
      <c r="AC144" s="244"/>
      <c r="AD144" s="102" t="str">
        <f>IFERROR(VLOOKUP(DATASHEET!CN142,lookup,2,FALSE)*2,"")</f>
        <v/>
      </c>
      <c r="AE144" s="126" t="str">
        <f>IFERROR(LARGE((PROGRESS!BC156,PROGRESS!BH156),1)*2,"")</f>
        <v/>
      </c>
      <c r="AF144" s="253" t="str">
        <f t="shared" si="75"/>
        <v/>
      </c>
      <c r="AG144" s="127" t="str">
        <f t="shared" si="76"/>
        <v/>
      </c>
      <c r="AH144" s="254" t="str">
        <f t="shared" si="77"/>
        <v/>
      </c>
      <c r="AI144" s="255">
        <f t="shared" si="78"/>
        <v>0</v>
      </c>
      <c r="AJ144" s="128" t="str">
        <f t="shared" si="79"/>
        <v/>
      </c>
      <c r="AK144" s="256" t="str">
        <f t="shared" si="80"/>
        <v/>
      </c>
      <c r="AL144" s="245"/>
      <c r="AM144" s="89" t="str">
        <f>IFERROR(VLOOKUP(DATASHEET!AJ142,lookup,2,FALSE),"")</f>
        <v/>
      </c>
      <c r="AN144" s="90" t="str">
        <f>IFERROR(VLOOKUP(DATASHEET!AR142,lookup,2,FALSE),"")</f>
        <v/>
      </c>
      <c r="AO144" s="106" t="str">
        <f>IFERROR(VLOOKUP(DATASHEET!DH142,lookup,2,FALSE),"")</f>
        <v/>
      </c>
      <c r="AP144" s="106" t="str">
        <f>IFERROR(VLOOKUP(DATASHEET!DT142,lookup,2,FALSE),"")</f>
        <v/>
      </c>
      <c r="AQ144" s="106" t="str">
        <f t="shared" si="81"/>
        <v/>
      </c>
      <c r="AR144" s="91" t="str">
        <f>IFERROR(IFERROR(VLOOKUP(DATASHEET!AZ142,lookup,2,FALSE),VLOOKUP($A144,PRIORVALUES!$A$3:$U$245,8,FALSE)),"")</f>
        <v/>
      </c>
      <c r="AS144" s="100" t="str">
        <f>IFERROR(VLOOKUP(DATASHEET!BX142,lookup,2,FALSE),"")</f>
        <v/>
      </c>
      <c r="AT144" s="257" t="str">
        <f>IFERROR(VLOOKUP(DATASHEET!DX142,lookup,2,FALSE),"")</f>
        <v/>
      </c>
      <c r="AU144" s="92" t="str">
        <f>IFERROR(IFERROR(VLOOKUP(DATASHEET!CB142,lookup,2,FALSE),VLOOKUP($A144,PRIORVALUES!$A$3:$U$245,10,FALSE)),"")</f>
        <v/>
      </c>
      <c r="AV144" s="92" t="str">
        <f>IFERROR(IFERROR(VLOOKUP(DATASHEET!CJ142,lookup,2,FALSE),VLOOKUP($A144,PRIORVALUES!$A$3:$U$245,12,FALSE)),"")</f>
        <v/>
      </c>
      <c r="AW144" s="93"/>
      <c r="AX144" s="96" t="str">
        <f>IFERROR(IFERROR(VLOOKUP(DATASHEET!AF142,lookup,2,FALSE),VLOOKUP($A144,PRIORVALUES!$A$3:$U$245,5,FALSE)),"")</f>
        <v/>
      </c>
      <c r="AY144" s="97" t="str">
        <f>IFERROR(IFERROR(VLOOKUP(DATASHEET!CV142,lookup,2,FALSE),VLOOKUP($A144,PRIORVALUES!$A$3:$U$245,6,FALSE)),"")</f>
        <v/>
      </c>
      <c r="AZ144" s="104" t="str">
        <f>IFERROR(SMALL((PROGRESS!BC156,PROGRESS!BH156),1),"")</f>
        <v/>
      </c>
      <c r="BA144" s="104" t="str">
        <f>IFERROR(IFERROR(VLOOKUP(DATASHEET!CR142,lookup,2,FALSE),VLOOKUP($A144,PRIORVALUES!$A$3:$U$245,13,FALSE)),"")</f>
        <v/>
      </c>
      <c r="BB144" s="104" t="str">
        <f>IFERROR(IFERROR(VLOOKUP(DATASHEET!DD142,lookup,2,FALSE),VLOOKUP($A144,PRIORVALUES!$A$3:$U$245,14,FALSE)),"")</f>
        <v/>
      </c>
      <c r="BC144" s="118" t="str">
        <f>IFERROR(VLOOKUP(DATASHEET!DP142,lookup,2,FALSE),"")</f>
        <v/>
      </c>
      <c r="BD144" s="122" t="str">
        <f>IFERROR(IFERROR(VLOOKUP(DATASHEET!AN142,lookup,2,FALSE),VLOOKUP($A144,PRIORVALUES!$A$3:$U$245,7,FALSE)),"")</f>
        <v/>
      </c>
      <c r="BE144" s="120" t="str">
        <f>IFERROR(IFERROR(VLOOKUP(DATASHEET!AV142,lookup,2,FALSE),VLOOKUP($A144,PRIORVALUES!$A$3:$U$245,16,FALSE)),"")</f>
        <v/>
      </c>
      <c r="BF144" s="586">
        <f>IFERROR(IFERROR(VLOOKUP(DATASHEET!CF142,lookup,2,FALSE),VLOOKUP($A144,PRIORVALUES!$A$3:$U$245,11,FALSE)),"")</f>
        <v>0</v>
      </c>
      <c r="BG144" s="104" t="str">
        <f>IFERROR(VLOOKUP(DATASHEET!BD142,lookup,2,FALSE),"")</f>
        <v/>
      </c>
      <c r="BH144" s="99" t="str">
        <f>IFERROR(IFERROR(VLOOKUP(DATASHEET!BP142,lookup,2,FALSE),VLOOKUP($A144,PRIORVALUES!$A$3:$U$245,9,FALSE)),"")</f>
        <v/>
      </c>
      <c r="BI144" s="99" t="str">
        <f>IFERROR(IFERROR(VLOOKUP(DATASHEET!DL142,lookup,2,FALSE),VLOOKUP($A144,PRIORVALUES!$A$3:$U$245,15,FALSE)),"")</f>
        <v/>
      </c>
      <c r="BJ144" s="108" t="str">
        <f t="shared" si="82"/>
        <v/>
      </c>
      <c r="BK144" s="108" t="str">
        <f t="shared" si="83"/>
        <v/>
      </c>
      <c r="BL144" s="125" t="str">
        <f t="shared" si="84"/>
        <v/>
      </c>
      <c r="BM144" s="205"/>
    </row>
    <row r="145" spans="1:65" ht="27.75" customHeight="1" x14ac:dyDescent="0.25">
      <c r="A145" s="246" t="str">
        <f>DATASHEET!B143</f>
        <v>PHOENIX, Luke</v>
      </c>
      <c r="B145" s="113" t="str">
        <f>DATASHEET!C143</f>
        <v>11SK</v>
      </c>
      <c r="C145" s="113" t="str">
        <f>DATASHEET!D143</f>
        <v>M</v>
      </c>
      <c r="D145" s="113" t="str">
        <f>DATASHEET!J143</f>
        <v>N</v>
      </c>
      <c r="E145" s="113" t="str">
        <f>DATASHEET!E143</f>
        <v>N</v>
      </c>
      <c r="F145" s="113" t="str">
        <f>DATASHEET!F143</f>
        <v>White - British</v>
      </c>
      <c r="G145" s="113" t="str">
        <f>DATASHEET!H143</f>
        <v>N</v>
      </c>
      <c r="H145" s="113" t="str">
        <f>DATASHEET!I143</f>
        <v>N</v>
      </c>
      <c r="I145" s="113" t="str">
        <f>DATASHEET!M143</f>
        <v>H</v>
      </c>
      <c r="J145" s="114" t="str">
        <f>DATASHEET!L143</f>
        <v>6-7</v>
      </c>
      <c r="K145" s="419">
        <f>IFERROR(PROGRESS!O157,"")</f>
        <v>64.375</v>
      </c>
      <c r="L145" s="235">
        <f t="shared" si="59"/>
        <v>5</v>
      </c>
      <c r="M145" s="152">
        <f t="shared" si="60"/>
        <v>-5.9375</v>
      </c>
      <c r="N145" s="237"/>
      <c r="O145" s="417">
        <f t="shared" si="61"/>
        <v>12.875</v>
      </c>
      <c r="P145" s="248" t="str">
        <f t="shared" si="62"/>
        <v/>
      </c>
      <c r="Q145" s="249" t="str">
        <f t="shared" si="63"/>
        <v/>
      </c>
      <c r="R145" s="417">
        <f t="shared" si="64"/>
        <v>12.875</v>
      </c>
      <c r="S145" s="248" t="str">
        <f t="shared" si="65"/>
        <v/>
      </c>
      <c r="T145" s="250" t="str">
        <f t="shared" si="66"/>
        <v/>
      </c>
      <c r="U145" s="247">
        <f t="shared" si="67"/>
        <v>19.3125</v>
      </c>
      <c r="V145" s="248">
        <f t="shared" si="68"/>
        <v>5</v>
      </c>
      <c r="W145" s="251">
        <f t="shared" si="69"/>
        <v>-4.770833333333333</v>
      </c>
      <c r="X145" s="252">
        <f t="shared" si="70"/>
        <v>2</v>
      </c>
      <c r="Y145" s="247">
        <f t="shared" si="71"/>
        <v>19.3125</v>
      </c>
      <c r="Z145" s="248">
        <f t="shared" si="72"/>
        <v>0</v>
      </c>
      <c r="AA145" s="251">
        <f t="shared" si="73"/>
        <v>-6.4375</v>
      </c>
      <c r="AB145" s="252">
        <f t="shared" si="74"/>
        <v>3</v>
      </c>
      <c r="AC145" s="244"/>
      <c r="AD145" s="102" t="str">
        <f>IFERROR(VLOOKUP(DATASHEET!CN143,lookup,2,FALSE)*2,"")</f>
        <v/>
      </c>
      <c r="AE145" s="126" t="str">
        <f>IFERROR(LARGE((PROGRESS!BC157,PROGRESS!BH157),1)*2,"")</f>
        <v/>
      </c>
      <c r="AF145" s="253">
        <f t="shared" si="75"/>
        <v>5</v>
      </c>
      <c r="AG145" s="127" t="str">
        <f t="shared" si="76"/>
        <v/>
      </c>
      <c r="AH145" s="254" t="str">
        <f t="shared" si="77"/>
        <v/>
      </c>
      <c r="AI145" s="255" t="str">
        <f t="shared" si="78"/>
        <v/>
      </c>
      <c r="AJ145" s="128" t="str">
        <f t="shared" si="79"/>
        <v/>
      </c>
      <c r="AK145" s="256" t="str">
        <f t="shared" si="80"/>
        <v/>
      </c>
      <c r="AL145" s="245"/>
      <c r="AM145" s="89" t="str">
        <f>IFERROR(VLOOKUP(DATASHEET!AJ143,lookup,2,FALSE),"")</f>
        <v/>
      </c>
      <c r="AN145" s="90" t="str">
        <f>IFERROR(VLOOKUP(DATASHEET!AR143,lookup,2,FALSE),"")</f>
        <v/>
      </c>
      <c r="AO145" s="106" t="str">
        <f>IFERROR(VLOOKUP(DATASHEET!DH143,lookup,2,FALSE),"")</f>
        <v/>
      </c>
      <c r="AP145" s="106" t="str">
        <f>IFERROR(VLOOKUP(DATASHEET!DT143,lookup,2,FALSE),"")</f>
        <v/>
      </c>
      <c r="AQ145" s="106" t="str">
        <f t="shared" si="81"/>
        <v/>
      </c>
      <c r="AR145" s="91" t="str">
        <f>IFERROR(IFERROR(VLOOKUP(DATASHEET!AZ143,lookup,2,FALSE),VLOOKUP($A145,PRIORVALUES!$A$3:$U$245,8,FALSE)),"")</f>
        <v/>
      </c>
      <c r="AS145" s="100" t="str">
        <f>IFERROR(VLOOKUP(DATASHEET!BX143,lookup,2,FALSE),"")</f>
        <v/>
      </c>
      <c r="AT145" s="257" t="str">
        <f>IFERROR(VLOOKUP(DATASHEET!DX143,lookup,2,FALSE),"")</f>
        <v/>
      </c>
      <c r="AU145" s="92" t="str">
        <f>IFERROR(IFERROR(VLOOKUP(DATASHEET!CB143,lookup,2,FALSE),VLOOKUP($A145,PRIORVALUES!$A$3:$U$245,10,FALSE)),"")</f>
        <v/>
      </c>
      <c r="AV145" s="92">
        <f>IFERROR(IFERROR(VLOOKUP(DATASHEET!CJ143,lookup,2,FALSE),VLOOKUP($A145,PRIORVALUES!$A$3:$U$245,12,FALSE)),"")</f>
        <v>5</v>
      </c>
      <c r="AW145" s="93"/>
      <c r="AX145" s="96" t="str">
        <f>IFERROR(IFERROR(VLOOKUP(DATASHEET!AF143,lookup,2,FALSE),VLOOKUP($A145,PRIORVALUES!$A$3:$U$245,5,FALSE)),"")</f>
        <v/>
      </c>
      <c r="AY145" s="97" t="str">
        <f>IFERROR(IFERROR(VLOOKUP(DATASHEET!CV143,lookup,2,FALSE),VLOOKUP($A145,PRIORVALUES!$A$3:$U$245,6,FALSE)),"")</f>
        <v/>
      </c>
      <c r="AZ145" s="104" t="str">
        <f>IFERROR(SMALL((PROGRESS!BC157,PROGRESS!BH157),1),"")</f>
        <v/>
      </c>
      <c r="BA145" s="104" t="str">
        <f>IFERROR(IFERROR(VLOOKUP(DATASHEET!CR143,lookup,2,FALSE),VLOOKUP($A145,PRIORVALUES!$A$3:$U$245,13,FALSE)),"")</f>
        <v/>
      </c>
      <c r="BB145" s="104" t="str">
        <f>IFERROR(IFERROR(VLOOKUP(DATASHEET!DD143,lookup,2,FALSE),VLOOKUP($A145,PRIORVALUES!$A$3:$U$245,14,FALSE)),"")</f>
        <v/>
      </c>
      <c r="BC145" s="118" t="str">
        <f>IFERROR(VLOOKUP(DATASHEET!DP143,lookup,2,FALSE),"")</f>
        <v/>
      </c>
      <c r="BD145" s="122" t="str">
        <f>IFERROR(IFERROR(VLOOKUP(DATASHEET!AN143,lookup,2,FALSE),VLOOKUP($A145,PRIORVALUES!$A$3:$U$245,7,FALSE)),"")</f>
        <v/>
      </c>
      <c r="BE145" s="120" t="str">
        <f>IFERROR(IFERROR(VLOOKUP(DATASHEET!AV143,lookup,2,FALSE),VLOOKUP($A145,PRIORVALUES!$A$3:$U$245,16,FALSE)),"")</f>
        <v/>
      </c>
      <c r="BF145" s="586" t="str">
        <f>IFERROR(IFERROR(VLOOKUP(DATASHEET!CF143,lookup,2,FALSE),VLOOKUP($A145,PRIORVALUES!$A$3:$U$245,11,FALSE)),"")</f>
        <v/>
      </c>
      <c r="BG145" s="104" t="str">
        <f>IFERROR(VLOOKUP(DATASHEET!BD143,lookup,2,FALSE),"")</f>
        <v/>
      </c>
      <c r="BH145" s="99" t="str">
        <f>IFERROR(IFERROR(VLOOKUP(DATASHEET!BP143,lookup,2,FALSE),VLOOKUP($A145,PRIORVALUES!$A$3:$U$245,9,FALSE)),"")</f>
        <v/>
      </c>
      <c r="BI145" s="99" t="str">
        <f>IFERROR(IFERROR(VLOOKUP(DATASHEET!DL143,lookup,2,FALSE),VLOOKUP($A145,PRIORVALUES!$A$3:$U$245,15,FALSE)),"")</f>
        <v/>
      </c>
      <c r="BJ145" s="108" t="str">
        <f t="shared" si="82"/>
        <v/>
      </c>
      <c r="BK145" s="108" t="str">
        <f t="shared" si="83"/>
        <v/>
      </c>
      <c r="BL145" s="125" t="str">
        <f t="shared" si="84"/>
        <v/>
      </c>
      <c r="BM145" s="205"/>
    </row>
    <row r="146" spans="1:65" ht="27.75" customHeight="1" x14ac:dyDescent="0.25">
      <c r="A146" s="246" t="str">
        <f>DATASHEET!B144</f>
        <v>PRENTER, Millie</v>
      </c>
      <c r="B146" s="113" t="str">
        <f>DATASHEET!C144</f>
        <v>11WE</v>
      </c>
      <c r="C146" s="113" t="str">
        <f>DATASHEET!D144</f>
        <v>F</v>
      </c>
      <c r="D146" s="113" t="str">
        <f>DATASHEET!J144</f>
        <v>N</v>
      </c>
      <c r="E146" s="113" t="str">
        <f>DATASHEET!E144</f>
        <v>Y</v>
      </c>
      <c r="F146" s="113" t="str">
        <f>DATASHEET!F144</f>
        <v>White - British</v>
      </c>
      <c r="G146" s="113" t="str">
        <f>DATASHEET!H144</f>
        <v>Y</v>
      </c>
      <c r="H146" s="113" t="str">
        <f>DATASHEET!I144</f>
        <v>N</v>
      </c>
      <c r="I146" s="113" t="str">
        <f>DATASHEET!M144</f>
        <v>M</v>
      </c>
      <c r="J146" s="114" t="str">
        <f>DATASHEET!L144</f>
        <v>6-7</v>
      </c>
      <c r="K146" s="419">
        <f>IFERROR(PROGRESS!O158,"")</f>
        <v>50.927548999999999</v>
      </c>
      <c r="L146" s="235">
        <f t="shared" si="59"/>
        <v>7</v>
      </c>
      <c r="M146" s="152">
        <f t="shared" si="60"/>
        <v>-4.3927548999999999</v>
      </c>
      <c r="N146" s="237"/>
      <c r="O146" s="417">
        <f t="shared" si="61"/>
        <v>10.1855098</v>
      </c>
      <c r="P146" s="248" t="str">
        <f t="shared" si="62"/>
        <v/>
      </c>
      <c r="Q146" s="249" t="str">
        <f t="shared" si="63"/>
        <v/>
      </c>
      <c r="R146" s="417">
        <f t="shared" si="64"/>
        <v>10.1855098</v>
      </c>
      <c r="S146" s="248" t="str">
        <f t="shared" si="65"/>
        <v/>
      </c>
      <c r="T146" s="250" t="str">
        <f t="shared" si="66"/>
        <v/>
      </c>
      <c r="U146" s="247">
        <f t="shared" si="67"/>
        <v>15.278264700000001</v>
      </c>
      <c r="V146" s="248">
        <f t="shared" si="68"/>
        <v>0</v>
      </c>
      <c r="W146" s="251">
        <f t="shared" si="69"/>
        <v>-5.0927549000000001</v>
      </c>
      <c r="X146" s="252">
        <f t="shared" si="70"/>
        <v>3</v>
      </c>
      <c r="Y146" s="247">
        <f t="shared" si="71"/>
        <v>15.278264700000001</v>
      </c>
      <c r="Z146" s="248">
        <f t="shared" si="72"/>
        <v>7</v>
      </c>
      <c r="AA146" s="251">
        <f t="shared" si="73"/>
        <v>-2.759421566666667</v>
      </c>
      <c r="AB146" s="252">
        <f t="shared" si="74"/>
        <v>2</v>
      </c>
      <c r="AC146" s="244"/>
      <c r="AD146" s="102" t="str">
        <f>IFERROR(VLOOKUP(DATASHEET!CN144,lookup,2,FALSE)*2,"")</f>
        <v/>
      </c>
      <c r="AE146" s="126" t="str">
        <f>IFERROR(LARGE((PROGRESS!BC158,PROGRESS!BH158),1)*2,"")</f>
        <v/>
      </c>
      <c r="AF146" s="253" t="str">
        <f t="shared" si="75"/>
        <v/>
      </c>
      <c r="AG146" s="127" t="str">
        <f t="shared" si="76"/>
        <v/>
      </c>
      <c r="AH146" s="254" t="str">
        <f t="shared" si="77"/>
        <v/>
      </c>
      <c r="AI146" s="255">
        <f t="shared" si="78"/>
        <v>7</v>
      </c>
      <c r="AJ146" s="128" t="str">
        <f t="shared" si="79"/>
        <v/>
      </c>
      <c r="AK146" s="256" t="str">
        <f t="shared" si="80"/>
        <v/>
      </c>
      <c r="AL146" s="245"/>
      <c r="AM146" s="89" t="str">
        <f>IFERROR(VLOOKUP(DATASHEET!AJ144,lookup,2,FALSE),"")</f>
        <v/>
      </c>
      <c r="AN146" s="90" t="str">
        <f>IFERROR(VLOOKUP(DATASHEET!AR144,lookup,2,FALSE),"")</f>
        <v/>
      </c>
      <c r="AO146" s="106" t="str">
        <f>IFERROR(VLOOKUP(DATASHEET!DH144,lookup,2,FALSE),"")</f>
        <v/>
      </c>
      <c r="AP146" s="106" t="str">
        <f>IFERROR(VLOOKUP(DATASHEET!DT144,lookup,2,FALSE),"")</f>
        <v/>
      </c>
      <c r="AQ146" s="106" t="str">
        <f t="shared" si="81"/>
        <v/>
      </c>
      <c r="AR146" s="91" t="str">
        <f>IFERROR(IFERROR(VLOOKUP(DATASHEET!AZ144,lookup,2,FALSE),VLOOKUP($A146,PRIORVALUES!$A$3:$U$245,8,FALSE)),"")</f>
        <v/>
      </c>
      <c r="AS146" s="100" t="str">
        <f>IFERROR(VLOOKUP(DATASHEET!BX144,lookup,2,FALSE),"")</f>
        <v/>
      </c>
      <c r="AT146" s="257" t="str">
        <f>IFERROR(VLOOKUP(DATASHEET!DX144,lookup,2,FALSE),"")</f>
        <v/>
      </c>
      <c r="AU146" s="92" t="str">
        <f>IFERROR(IFERROR(VLOOKUP(DATASHEET!CB144,lookup,2,FALSE),VLOOKUP($A146,PRIORVALUES!$A$3:$U$245,10,FALSE)),"")</f>
        <v/>
      </c>
      <c r="AV146" s="92" t="str">
        <f>IFERROR(IFERROR(VLOOKUP(DATASHEET!CJ144,lookup,2,FALSE),VLOOKUP($A146,PRIORVALUES!$A$3:$U$245,12,FALSE)),"")</f>
        <v/>
      </c>
      <c r="AW146" s="93"/>
      <c r="AX146" s="96" t="str">
        <f>IFERROR(IFERROR(VLOOKUP(DATASHEET!AF144,lookup,2,FALSE),VLOOKUP($A146,PRIORVALUES!$A$3:$U$245,5,FALSE)),"")</f>
        <v/>
      </c>
      <c r="AY146" s="97" t="str">
        <f>IFERROR(IFERROR(VLOOKUP(DATASHEET!CV144,lookup,2,FALSE),VLOOKUP($A146,PRIORVALUES!$A$3:$U$245,6,FALSE)),"")</f>
        <v/>
      </c>
      <c r="AZ146" s="104" t="str">
        <f>IFERROR(SMALL((PROGRESS!BC158,PROGRESS!BH158),1),"")</f>
        <v/>
      </c>
      <c r="BA146" s="104" t="str">
        <f>IFERROR(IFERROR(VLOOKUP(DATASHEET!CR144,lookup,2,FALSE),VLOOKUP($A146,PRIORVALUES!$A$3:$U$245,13,FALSE)),"")</f>
        <v/>
      </c>
      <c r="BB146" s="104" t="str">
        <f>IFERROR(IFERROR(VLOOKUP(DATASHEET!DD144,lookup,2,FALSE),VLOOKUP($A146,PRIORVALUES!$A$3:$U$245,14,FALSE)),"")</f>
        <v/>
      </c>
      <c r="BC146" s="118" t="str">
        <f>IFERROR(VLOOKUP(DATASHEET!DP144,lookup,2,FALSE),"")</f>
        <v/>
      </c>
      <c r="BD146" s="122">
        <f>IFERROR(IFERROR(VLOOKUP(DATASHEET!AN144,lookup,2,FALSE),VLOOKUP($A146,PRIORVALUES!$A$3:$U$245,7,FALSE)),"")</f>
        <v>7</v>
      </c>
      <c r="BE146" s="120" t="str">
        <f>IFERROR(IFERROR(VLOOKUP(DATASHEET!AV144,lookup,2,FALSE),VLOOKUP($A146,PRIORVALUES!$A$3:$U$245,16,FALSE)),"")</f>
        <v/>
      </c>
      <c r="BF146" s="586" t="str">
        <f>IFERROR(IFERROR(VLOOKUP(DATASHEET!CF144,lookup,2,FALSE),VLOOKUP($A146,PRIORVALUES!$A$3:$U$245,11,FALSE)),"")</f>
        <v/>
      </c>
      <c r="BG146" s="104" t="str">
        <f>IFERROR(VLOOKUP(DATASHEET!BD144,lookup,2,FALSE),"")</f>
        <v/>
      </c>
      <c r="BH146" s="99" t="str">
        <f>IFERROR(IFERROR(VLOOKUP(DATASHEET!BP144,lookup,2,FALSE),VLOOKUP($A146,PRIORVALUES!$A$3:$U$245,9,FALSE)),"")</f>
        <v/>
      </c>
      <c r="BI146" s="99" t="str">
        <f>IFERROR(IFERROR(VLOOKUP(DATASHEET!DL144,lookup,2,FALSE),VLOOKUP($A146,PRIORVALUES!$A$3:$U$245,15,FALSE)),"")</f>
        <v/>
      </c>
      <c r="BJ146" s="108" t="str">
        <f t="shared" si="82"/>
        <v/>
      </c>
      <c r="BK146" s="108" t="str">
        <f t="shared" si="83"/>
        <v/>
      </c>
      <c r="BL146" s="125" t="str">
        <f t="shared" si="84"/>
        <v/>
      </c>
      <c r="BM146" s="205"/>
    </row>
    <row r="147" spans="1:65" ht="27.75" customHeight="1" x14ac:dyDescent="0.25">
      <c r="A147" s="246" t="str">
        <f>DATASHEET!B145</f>
        <v>PRIESTLEY, Antonia</v>
      </c>
      <c r="B147" s="113" t="str">
        <f>DATASHEET!C145</f>
        <v>11KKN</v>
      </c>
      <c r="C147" s="113" t="str">
        <f>DATASHEET!D145</f>
        <v>F</v>
      </c>
      <c r="D147" s="113" t="str">
        <f>DATASHEET!J145</f>
        <v>N</v>
      </c>
      <c r="E147" s="113" t="str">
        <f>DATASHEET!E145</f>
        <v>N</v>
      </c>
      <c r="F147" s="113" t="str">
        <f>DATASHEET!F145</f>
        <v>White - British</v>
      </c>
      <c r="G147" s="113" t="str">
        <f>DATASHEET!H145</f>
        <v>N</v>
      </c>
      <c r="H147" s="113" t="str">
        <f>DATASHEET!I145</f>
        <v>N</v>
      </c>
      <c r="I147" s="113" t="str">
        <f>DATASHEET!M145</f>
        <v>H</v>
      </c>
      <c r="J147" s="114" t="str">
        <f>DATASHEET!L145</f>
        <v>8-9</v>
      </c>
      <c r="K147" s="419">
        <f>IFERROR(PROGRESS!O159,"")</f>
        <v>74.828357999999994</v>
      </c>
      <c r="L147" s="235">
        <f t="shared" si="59"/>
        <v>8</v>
      </c>
      <c r="M147" s="152">
        <f t="shared" si="60"/>
        <v>-6.6828357999999994</v>
      </c>
      <c r="N147" s="237"/>
      <c r="O147" s="417">
        <f t="shared" si="61"/>
        <v>14.965671599999999</v>
      </c>
      <c r="P147" s="248" t="str">
        <f t="shared" si="62"/>
        <v/>
      </c>
      <c r="Q147" s="249" t="str">
        <f t="shared" si="63"/>
        <v/>
      </c>
      <c r="R147" s="417">
        <f t="shared" si="64"/>
        <v>14.965671599999999</v>
      </c>
      <c r="S147" s="248" t="str">
        <f t="shared" si="65"/>
        <v/>
      </c>
      <c r="T147" s="250" t="str">
        <f t="shared" si="66"/>
        <v/>
      </c>
      <c r="U147" s="247">
        <f t="shared" si="67"/>
        <v>22.448507399999997</v>
      </c>
      <c r="V147" s="248">
        <f t="shared" si="68"/>
        <v>8</v>
      </c>
      <c r="W147" s="251">
        <f t="shared" si="69"/>
        <v>-4.8161691333333323</v>
      </c>
      <c r="X147" s="252">
        <f t="shared" si="70"/>
        <v>2</v>
      </c>
      <c r="Y147" s="247">
        <f t="shared" si="71"/>
        <v>22.448507399999997</v>
      </c>
      <c r="Z147" s="248">
        <f t="shared" si="72"/>
        <v>0</v>
      </c>
      <c r="AA147" s="251">
        <f t="shared" si="73"/>
        <v>-7.4828357999999993</v>
      </c>
      <c r="AB147" s="252">
        <f t="shared" si="74"/>
        <v>3</v>
      </c>
      <c r="AC147" s="244"/>
      <c r="AD147" s="102" t="str">
        <f>IFERROR(VLOOKUP(DATASHEET!CN145,lookup,2,FALSE)*2,"")</f>
        <v/>
      </c>
      <c r="AE147" s="126" t="str">
        <f>IFERROR(LARGE((PROGRESS!BC159,PROGRESS!BH159),1)*2,"")</f>
        <v/>
      </c>
      <c r="AF147" s="253">
        <f t="shared" si="75"/>
        <v>8</v>
      </c>
      <c r="AG147" s="127" t="str">
        <f t="shared" si="76"/>
        <v/>
      </c>
      <c r="AH147" s="254" t="str">
        <f t="shared" si="77"/>
        <v/>
      </c>
      <c r="AI147" s="255" t="str">
        <f t="shared" si="78"/>
        <v/>
      </c>
      <c r="AJ147" s="128" t="str">
        <f t="shared" si="79"/>
        <v/>
      </c>
      <c r="AK147" s="256" t="str">
        <f t="shared" si="80"/>
        <v/>
      </c>
      <c r="AL147" s="245"/>
      <c r="AM147" s="89" t="str">
        <f>IFERROR(VLOOKUP(DATASHEET!AJ145,lookup,2,FALSE),"")</f>
        <v/>
      </c>
      <c r="AN147" s="90" t="str">
        <f>IFERROR(VLOOKUP(DATASHEET!AR145,lookup,2,FALSE),"")</f>
        <v/>
      </c>
      <c r="AO147" s="106" t="str">
        <f>IFERROR(VLOOKUP(DATASHEET!DH145,lookup,2,FALSE),"")</f>
        <v/>
      </c>
      <c r="AP147" s="106" t="str">
        <f>IFERROR(VLOOKUP(DATASHEET!DT145,lookup,2,FALSE),"")</f>
        <v/>
      </c>
      <c r="AQ147" s="106" t="str">
        <f t="shared" si="81"/>
        <v/>
      </c>
      <c r="AR147" s="91" t="str">
        <f>IFERROR(IFERROR(VLOOKUP(DATASHEET!AZ145,lookup,2,FALSE),VLOOKUP($A147,PRIORVALUES!$A$3:$U$245,8,FALSE)),"")</f>
        <v/>
      </c>
      <c r="AS147" s="100" t="str">
        <f>IFERROR(VLOOKUP(DATASHEET!BX145,lookup,2,FALSE),"")</f>
        <v/>
      </c>
      <c r="AT147" s="257" t="str">
        <f>IFERROR(VLOOKUP(DATASHEET!DX145,lookup,2,FALSE),"")</f>
        <v/>
      </c>
      <c r="AU147" s="92">
        <f>IFERROR(IFERROR(VLOOKUP(DATASHEET!CB145,lookup,2,FALSE),VLOOKUP($A147,PRIORVALUES!$A$3:$U$245,10,FALSE)),"")</f>
        <v>8</v>
      </c>
      <c r="AV147" s="92" t="str">
        <f>IFERROR(IFERROR(VLOOKUP(DATASHEET!CJ145,lookup,2,FALSE),VLOOKUP($A147,PRIORVALUES!$A$3:$U$245,12,FALSE)),"")</f>
        <v/>
      </c>
      <c r="AW147" s="93"/>
      <c r="AX147" s="96" t="str">
        <f>IFERROR(IFERROR(VLOOKUP(DATASHEET!AF145,lookup,2,FALSE),VLOOKUP($A147,PRIORVALUES!$A$3:$U$245,5,FALSE)),"")</f>
        <v/>
      </c>
      <c r="AY147" s="97" t="str">
        <f>IFERROR(IFERROR(VLOOKUP(DATASHEET!CV145,lookup,2,FALSE),VLOOKUP($A147,PRIORVALUES!$A$3:$U$245,6,FALSE)),"")</f>
        <v/>
      </c>
      <c r="AZ147" s="104" t="str">
        <f>IFERROR(SMALL((PROGRESS!BC159,PROGRESS!BH159),1),"")</f>
        <v/>
      </c>
      <c r="BA147" s="104" t="str">
        <f>IFERROR(IFERROR(VLOOKUP(DATASHEET!CR145,lookup,2,FALSE),VLOOKUP($A147,PRIORVALUES!$A$3:$U$245,13,FALSE)),"")</f>
        <v/>
      </c>
      <c r="BB147" s="104" t="str">
        <f>IFERROR(IFERROR(VLOOKUP(DATASHEET!DD145,lookup,2,FALSE),VLOOKUP($A147,PRIORVALUES!$A$3:$U$245,14,FALSE)),"")</f>
        <v/>
      </c>
      <c r="BC147" s="118" t="str">
        <f>IFERROR(VLOOKUP(DATASHEET!DP145,lookup,2,FALSE),"")</f>
        <v/>
      </c>
      <c r="BD147" s="122" t="str">
        <f>IFERROR(IFERROR(VLOOKUP(DATASHEET!AN145,lookup,2,FALSE),VLOOKUP($A147,PRIORVALUES!$A$3:$U$245,7,FALSE)),"")</f>
        <v/>
      </c>
      <c r="BE147" s="120" t="str">
        <f>IFERROR(IFERROR(VLOOKUP(DATASHEET!AV145,lookup,2,FALSE),VLOOKUP($A147,PRIORVALUES!$A$3:$U$245,16,FALSE)),"")</f>
        <v/>
      </c>
      <c r="BF147" s="586" t="str">
        <f>IFERROR(IFERROR(VLOOKUP(DATASHEET!CF145,lookup,2,FALSE),VLOOKUP($A147,PRIORVALUES!$A$3:$U$245,11,FALSE)),"")</f>
        <v/>
      </c>
      <c r="BG147" s="104" t="str">
        <f>IFERROR(VLOOKUP(DATASHEET!BD145,lookup,2,FALSE),"")</f>
        <v/>
      </c>
      <c r="BH147" s="99" t="str">
        <f>IFERROR(IFERROR(VLOOKUP(DATASHEET!BP145,lookup,2,FALSE),VLOOKUP($A147,PRIORVALUES!$A$3:$U$245,9,FALSE)),"")</f>
        <v/>
      </c>
      <c r="BI147" s="99" t="str">
        <f>IFERROR(IFERROR(VLOOKUP(DATASHEET!DL145,lookup,2,FALSE),VLOOKUP($A147,PRIORVALUES!$A$3:$U$245,15,FALSE)),"")</f>
        <v/>
      </c>
      <c r="BJ147" s="108" t="str">
        <f t="shared" si="82"/>
        <v/>
      </c>
      <c r="BK147" s="108" t="str">
        <f t="shared" si="83"/>
        <v/>
      </c>
      <c r="BL147" s="125" t="str">
        <f t="shared" si="84"/>
        <v/>
      </c>
      <c r="BM147" s="205"/>
    </row>
    <row r="148" spans="1:65" ht="27.75" customHeight="1" x14ac:dyDescent="0.25">
      <c r="A148" s="246" t="str">
        <f>DATASHEET!B146</f>
        <v>PUCKERING-GREEN, Jake</v>
      </c>
      <c r="B148" s="113" t="str">
        <f>DATASHEET!C146</f>
        <v>11SPI</v>
      </c>
      <c r="C148" s="113" t="str">
        <f>DATASHEET!D146</f>
        <v>M</v>
      </c>
      <c r="D148" s="113" t="str">
        <f>DATASHEET!J146</f>
        <v>K</v>
      </c>
      <c r="E148" s="113" t="str">
        <f>DATASHEET!E146</f>
        <v>Y</v>
      </c>
      <c r="F148" s="113" t="str">
        <f>DATASHEET!F146</f>
        <v>White - British</v>
      </c>
      <c r="G148" s="113" t="str">
        <f>DATASHEET!H146</f>
        <v>Y</v>
      </c>
      <c r="H148" s="113" t="str">
        <f>DATASHEET!I146</f>
        <v>N</v>
      </c>
      <c r="I148" s="113" t="str">
        <f>DATASHEET!M146</f>
        <v>L</v>
      </c>
      <c r="J148" s="114" t="str">
        <f>DATASHEET!L146</f>
        <v>4-5</v>
      </c>
      <c r="K148" s="419">
        <f>IFERROR(PROGRESS!O160,"")</f>
        <v>36.912934999999997</v>
      </c>
      <c r="L148" s="235">
        <f t="shared" si="59"/>
        <v>3</v>
      </c>
      <c r="M148" s="152">
        <f t="shared" si="60"/>
        <v>-3.3912934999999997</v>
      </c>
      <c r="N148" s="237"/>
      <c r="O148" s="417">
        <f t="shared" si="61"/>
        <v>7.3825869999999991</v>
      </c>
      <c r="P148" s="248" t="str">
        <f t="shared" si="62"/>
        <v/>
      </c>
      <c r="Q148" s="249" t="str">
        <f t="shared" si="63"/>
        <v/>
      </c>
      <c r="R148" s="417">
        <f t="shared" si="64"/>
        <v>7.3825869999999991</v>
      </c>
      <c r="S148" s="248" t="str">
        <f t="shared" si="65"/>
        <v/>
      </c>
      <c r="T148" s="250" t="str">
        <f t="shared" si="66"/>
        <v/>
      </c>
      <c r="U148" s="247">
        <f t="shared" si="67"/>
        <v>11.073880499999998</v>
      </c>
      <c r="V148" s="248">
        <f t="shared" si="68"/>
        <v>0</v>
      </c>
      <c r="W148" s="251">
        <f t="shared" si="69"/>
        <v>-3.6912934999999991</v>
      </c>
      <c r="X148" s="252">
        <f t="shared" si="70"/>
        <v>3</v>
      </c>
      <c r="Y148" s="247">
        <f t="shared" si="71"/>
        <v>11.073880499999998</v>
      </c>
      <c r="Z148" s="248">
        <f t="shared" si="72"/>
        <v>3</v>
      </c>
      <c r="AA148" s="251">
        <f t="shared" si="73"/>
        <v>-2.6912934999999991</v>
      </c>
      <c r="AB148" s="252">
        <f t="shared" si="74"/>
        <v>2</v>
      </c>
      <c r="AC148" s="244"/>
      <c r="AD148" s="102" t="str">
        <f>IFERROR(VLOOKUP(DATASHEET!CN146,lookup,2,FALSE)*2,"")</f>
        <v/>
      </c>
      <c r="AE148" s="126" t="str">
        <f>IFERROR(LARGE((PROGRESS!BC160,PROGRESS!BH160),1)*2,"")</f>
        <v/>
      </c>
      <c r="AF148" s="253" t="str">
        <f t="shared" si="75"/>
        <v/>
      </c>
      <c r="AG148" s="127" t="str">
        <f t="shared" si="76"/>
        <v/>
      </c>
      <c r="AH148" s="254" t="str">
        <f t="shared" si="77"/>
        <v/>
      </c>
      <c r="AI148" s="255">
        <f t="shared" si="78"/>
        <v>3</v>
      </c>
      <c r="AJ148" s="128" t="str">
        <f t="shared" si="79"/>
        <v/>
      </c>
      <c r="AK148" s="256" t="str">
        <f t="shared" si="80"/>
        <v/>
      </c>
      <c r="AL148" s="245"/>
      <c r="AM148" s="89" t="str">
        <f>IFERROR(VLOOKUP(DATASHEET!AJ146,lookup,2,FALSE),"")</f>
        <v/>
      </c>
      <c r="AN148" s="90" t="str">
        <f>IFERROR(VLOOKUP(DATASHEET!AR146,lookup,2,FALSE),"")</f>
        <v/>
      </c>
      <c r="AO148" s="106" t="str">
        <f>IFERROR(VLOOKUP(DATASHEET!DH146,lookup,2,FALSE),"")</f>
        <v/>
      </c>
      <c r="AP148" s="106" t="str">
        <f>IFERROR(VLOOKUP(DATASHEET!DT146,lookup,2,FALSE),"")</f>
        <v/>
      </c>
      <c r="AQ148" s="106" t="str">
        <f t="shared" si="81"/>
        <v/>
      </c>
      <c r="AR148" s="91" t="str">
        <f>IFERROR(IFERROR(VLOOKUP(DATASHEET!AZ146,lookup,2,FALSE),VLOOKUP($A148,PRIORVALUES!$A$3:$U$245,8,FALSE)),"")</f>
        <v/>
      </c>
      <c r="AS148" s="100" t="str">
        <f>IFERROR(VLOOKUP(DATASHEET!BX146,lookup,2,FALSE),"")</f>
        <v/>
      </c>
      <c r="AT148" s="257" t="str">
        <f>IFERROR(VLOOKUP(DATASHEET!DX146,lookup,2,FALSE),"")</f>
        <v/>
      </c>
      <c r="AU148" s="92" t="str">
        <f>IFERROR(IFERROR(VLOOKUP(DATASHEET!CB146,lookup,2,FALSE),VLOOKUP($A148,PRIORVALUES!$A$3:$U$245,10,FALSE)),"")</f>
        <v/>
      </c>
      <c r="AV148" s="92" t="str">
        <f>IFERROR(IFERROR(VLOOKUP(DATASHEET!CJ146,lookup,2,FALSE),VLOOKUP($A148,PRIORVALUES!$A$3:$U$245,12,FALSE)),"")</f>
        <v/>
      </c>
      <c r="AW148" s="93"/>
      <c r="AX148" s="96" t="str">
        <f>IFERROR(IFERROR(VLOOKUP(DATASHEET!AF146,lookup,2,FALSE),VLOOKUP($A148,PRIORVALUES!$A$3:$U$245,5,FALSE)),"")</f>
        <v/>
      </c>
      <c r="AY148" s="97">
        <f>IFERROR(IFERROR(VLOOKUP(DATASHEET!CV146,lookup,2,FALSE),VLOOKUP($A148,PRIORVALUES!$A$3:$U$245,6,FALSE)),"")</f>
        <v>3</v>
      </c>
      <c r="AZ148" s="104" t="str">
        <f>IFERROR(SMALL((PROGRESS!BC160,PROGRESS!BH160),1),"")</f>
        <v/>
      </c>
      <c r="BA148" s="104" t="str">
        <f>IFERROR(IFERROR(VLOOKUP(DATASHEET!CR146,lookup,2,FALSE),VLOOKUP($A148,PRIORVALUES!$A$3:$U$245,13,FALSE)),"")</f>
        <v/>
      </c>
      <c r="BB148" s="104" t="str">
        <f>IFERROR(IFERROR(VLOOKUP(DATASHEET!DD146,lookup,2,FALSE),VLOOKUP($A148,PRIORVALUES!$A$3:$U$245,14,FALSE)),"")</f>
        <v/>
      </c>
      <c r="BC148" s="118" t="str">
        <f>IFERROR(VLOOKUP(DATASHEET!DP146,lookup,2,FALSE),"")</f>
        <v/>
      </c>
      <c r="BD148" s="122" t="str">
        <f>IFERROR(IFERROR(VLOOKUP(DATASHEET!AN146,lookup,2,FALSE),VLOOKUP($A148,PRIORVALUES!$A$3:$U$245,7,FALSE)),"")</f>
        <v/>
      </c>
      <c r="BE148" s="120" t="str">
        <f>IFERROR(IFERROR(VLOOKUP(DATASHEET!AV146,lookup,2,FALSE),VLOOKUP($A148,PRIORVALUES!$A$3:$U$245,16,FALSE)),"")</f>
        <v/>
      </c>
      <c r="BF148" s="586" t="str">
        <f>IFERROR(IFERROR(VLOOKUP(DATASHEET!CF146,lookup,2,FALSE),VLOOKUP($A148,PRIORVALUES!$A$3:$U$245,11,FALSE)),"")</f>
        <v/>
      </c>
      <c r="BG148" s="104" t="str">
        <f>IFERROR(VLOOKUP(DATASHEET!BD146,lookup,2,FALSE),"")</f>
        <v/>
      </c>
      <c r="BH148" s="99" t="str">
        <f>IFERROR(IFERROR(VLOOKUP(DATASHEET!BP146,lookup,2,FALSE),VLOOKUP($A148,PRIORVALUES!$A$3:$U$245,9,FALSE)),"")</f>
        <v/>
      </c>
      <c r="BI148" s="99" t="str">
        <f>IFERROR(IFERROR(VLOOKUP(DATASHEET!DL146,lookup,2,FALSE),VLOOKUP($A148,PRIORVALUES!$A$3:$U$245,15,FALSE)),"")</f>
        <v/>
      </c>
      <c r="BJ148" s="108" t="str">
        <f t="shared" si="82"/>
        <v/>
      </c>
      <c r="BK148" s="108" t="str">
        <f t="shared" si="83"/>
        <v/>
      </c>
      <c r="BL148" s="125" t="str">
        <f t="shared" si="84"/>
        <v/>
      </c>
      <c r="BM148" s="205"/>
    </row>
    <row r="149" spans="1:65" ht="27.75" customHeight="1" x14ac:dyDescent="0.25">
      <c r="A149" s="246" t="str">
        <f>DATASHEET!B147</f>
        <v>READ, Hannah</v>
      </c>
      <c r="B149" s="113" t="str">
        <f>DATASHEET!C147</f>
        <v>11WE</v>
      </c>
      <c r="C149" s="113" t="str">
        <f>DATASHEET!D147</f>
        <v>F</v>
      </c>
      <c r="D149" s="113" t="str">
        <f>DATASHEET!J147</f>
        <v>N</v>
      </c>
      <c r="E149" s="113" t="str">
        <f>DATASHEET!E147</f>
        <v>N</v>
      </c>
      <c r="F149" s="113" t="str">
        <f>DATASHEET!F147</f>
        <v>White - British</v>
      </c>
      <c r="G149" s="113" t="str">
        <f>DATASHEET!H147</f>
        <v>N</v>
      </c>
      <c r="H149" s="113" t="str">
        <f>DATASHEET!I147</f>
        <v>N</v>
      </c>
      <c r="I149" s="113" t="str">
        <f>DATASHEET!M147</f>
        <v>H</v>
      </c>
      <c r="J149" s="114" t="str">
        <f>DATASHEET!L147</f>
        <v>8-9</v>
      </c>
      <c r="K149" s="419">
        <f>IFERROR(PROGRESS!O161,"")</f>
        <v>74.828357999999994</v>
      </c>
      <c r="L149" s="235">
        <f t="shared" si="59"/>
        <v>9</v>
      </c>
      <c r="M149" s="152">
        <f t="shared" si="60"/>
        <v>-6.5828357999999998</v>
      </c>
      <c r="N149" s="237"/>
      <c r="O149" s="417">
        <f t="shared" si="61"/>
        <v>14.965671599999999</v>
      </c>
      <c r="P149" s="248" t="str">
        <f t="shared" si="62"/>
        <v/>
      </c>
      <c r="Q149" s="249" t="str">
        <f t="shared" si="63"/>
        <v/>
      </c>
      <c r="R149" s="417">
        <f t="shared" si="64"/>
        <v>14.965671599999999</v>
      </c>
      <c r="S149" s="248" t="str">
        <f t="shared" si="65"/>
        <v/>
      </c>
      <c r="T149" s="250" t="str">
        <f t="shared" si="66"/>
        <v/>
      </c>
      <c r="U149" s="247">
        <f t="shared" si="67"/>
        <v>22.448507399999997</v>
      </c>
      <c r="V149" s="248">
        <f t="shared" si="68"/>
        <v>0</v>
      </c>
      <c r="W149" s="251">
        <f t="shared" si="69"/>
        <v>-7.4828357999999993</v>
      </c>
      <c r="X149" s="252">
        <f t="shared" si="70"/>
        <v>3</v>
      </c>
      <c r="Y149" s="247">
        <f t="shared" si="71"/>
        <v>22.448507399999997</v>
      </c>
      <c r="Z149" s="248">
        <f t="shared" si="72"/>
        <v>9</v>
      </c>
      <c r="AA149" s="251">
        <f t="shared" si="73"/>
        <v>-4.4828357999999993</v>
      </c>
      <c r="AB149" s="252">
        <f t="shared" si="74"/>
        <v>2</v>
      </c>
      <c r="AC149" s="244"/>
      <c r="AD149" s="102" t="str">
        <f>IFERROR(VLOOKUP(DATASHEET!CN147,lookup,2,FALSE)*2,"")</f>
        <v/>
      </c>
      <c r="AE149" s="126" t="str">
        <f>IFERROR(LARGE((PROGRESS!BC161,PROGRESS!BH161),1)*2,"")</f>
        <v/>
      </c>
      <c r="AF149" s="253" t="str">
        <f t="shared" si="75"/>
        <v/>
      </c>
      <c r="AG149" s="127" t="str">
        <f t="shared" si="76"/>
        <v/>
      </c>
      <c r="AH149" s="254" t="str">
        <f t="shared" si="77"/>
        <v/>
      </c>
      <c r="AI149" s="255">
        <f t="shared" si="78"/>
        <v>9</v>
      </c>
      <c r="AJ149" s="128" t="str">
        <f t="shared" si="79"/>
        <v/>
      </c>
      <c r="AK149" s="256" t="str">
        <f t="shared" si="80"/>
        <v/>
      </c>
      <c r="AL149" s="245"/>
      <c r="AM149" s="89" t="str">
        <f>IFERROR(VLOOKUP(DATASHEET!AJ147,lookup,2,FALSE),"")</f>
        <v/>
      </c>
      <c r="AN149" s="90" t="str">
        <f>IFERROR(VLOOKUP(DATASHEET!AR147,lookup,2,FALSE),"")</f>
        <v/>
      </c>
      <c r="AO149" s="106" t="str">
        <f>IFERROR(VLOOKUP(DATASHEET!DH147,lookup,2,FALSE),"")</f>
        <v/>
      </c>
      <c r="AP149" s="106" t="str">
        <f>IFERROR(VLOOKUP(DATASHEET!DT147,lookup,2,FALSE),"")</f>
        <v/>
      </c>
      <c r="AQ149" s="106" t="str">
        <f t="shared" si="81"/>
        <v/>
      </c>
      <c r="AR149" s="91" t="str">
        <f>IFERROR(IFERROR(VLOOKUP(DATASHEET!AZ147,lookup,2,FALSE),VLOOKUP($A149,PRIORVALUES!$A$3:$U$245,8,FALSE)),"")</f>
        <v/>
      </c>
      <c r="AS149" s="100" t="str">
        <f>IFERROR(VLOOKUP(DATASHEET!BX147,lookup,2,FALSE),"")</f>
        <v/>
      </c>
      <c r="AT149" s="257" t="str">
        <f>IFERROR(VLOOKUP(DATASHEET!DX147,lookup,2,FALSE),"")</f>
        <v/>
      </c>
      <c r="AU149" s="92" t="str">
        <f>IFERROR(IFERROR(VLOOKUP(DATASHEET!CB147,lookup,2,FALSE),VLOOKUP($A149,PRIORVALUES!$A$3:$U$245,10,FALSE)),"")</f>
        <v/>
      </c>
      <c r="AV149" s="92" t="str">
        <f>IFERROR(IFERROR(VLOOKUP(DATASHEET!CJ147,lookup,2,FALSE),VLOOKUP($A149,PRIORVALUES!$A$3:$U$245,12,FALSE)),"")</f>
        <v/>
      </c>
      <c r="AW149" s="93"/>
      <c r="AX149" s="96" t="str">
        <f>IFERROR(IFERROR(VLOOKUP(DATASHEET!AF147,lookup,2,FALSE),VLOOKUP($A149,PRIORVALUES!$A$3:$U$245,5,FALSE)),"")</f>
        <v/>
      </c>
      <c r="AY149" s="97" t="str">
        <f>IFERROR(IFERROR(VLOOKUP(DATASHEET!CV147,lookup,2,FALSE),VLOOKUP($A149,PRIORVALUES!$A$3:$U$245,6,FALSE)),"")</f>
        <v/>
      </c>
      <c r="AZ149" s="104" t="str">
        <f>IFERROR(SMALL((PROGRESS!BC161,PROGRESS!BH161),1),"")</f>
        <v/>
      </c>
      <c r="BA149" s="104" t="str">
        <f>IFERROR(IFERROR(VLOOKUP(DATASHEET!CR147,lookup,2,FALSE),VLOOKUP($A149,PRIORVALUES!$A$3:$U$245,13,FALSE)),"")</f>
        <v/>
      </c>
      <c r="BB149" s="104" t="str">
        <f>IFERROR(IFERROR(VLOOKUP(DATASHEET!DD147,lookup,2,FALSE),VLOOKUP($A149,PRIORVALUES!$A$3:$U$245,14,FALSE)),"")</f>
        <v/>
      </c>
      <c r="BC149" s="118" t="str">
        <f>IFERROR(VLOOKUP(DATASHEET!DP147,lookup,2,FALSE),"")</f>
        <v/>
      </c>
      <c r="BD149" s="122">
        <f>IFERROR(IFERROR(VLOOKUP(DATASHEET!AN147,lookup,2,FALSE),VLOOKUP($A149,PRIORVALUES!$A$3:$U$245,7,FALSE)),"")</f>
        <v>9</v>
      </c>
      <c r="BE149" s="120" t="str">
        <f>IFERROR(IFERROR(VLOOKUP(DATASHEET!AV147,lookup,2,FALSE),VLOOKUP($A149,PRIORVALUES!$A$3:$U$245,16,FALSE)),"")</f>
        <v/>
      </c>
      <c r="BF149" s="586" t="str">
        <f>IFERROR(IFERROR(VLOOKUP(DATASHEET!CF147,lookup,2,FALSE),VLOOKUP($A149,PRIORVALUES!$A$3:$U$245,11,FALSE)),"")</f>
        <v/>
      </c>
      <c r="BG149" s="104" t="str">
        <f>IFERROR(VLOOKUP(DATASHEET!BD147,lookup,2,FALSE),"")</f>
        <v/>
      </c>
      <c r="BH149" s="99" t="str">
        <f>IFERROR(IFERROR(VLOOKUP(DATASHEET!BP147,lookup,2,FALSE),VLOOKUP($A149,PRIORVALUES!$A$3:$U$245,9,FALSE)),"")</f>
        <v/>
      </c>
      <c r="BI149" s="99" t="str">
        <f>IFERROR(IFERROR(VLOOKUP(DATASHEET!DL147,lookup,2,FALSE),VLOOKUP($A149,PRIORVALUES!$A$3:$U$245,15,FALSE)),"")</f>
        <v/>
      </c>
      <c r="BJ149" s="108" t="str">
        <f t="shared" si="82"/>
        <v/>
      </c>
      <c r="BK149" s="108" t="str">
        <f t="shared" si="83"/>
        <v/>
      </c>
      <c r="BL149" s="125" t="str">
        <f t="shared" si="84"/>
        <v/>
      </c>
      <c r="BM149" s="205"/>
    </row>
    <row r="150" spans="1:65" ht="27.75" customHeight="1" x14ac:dyDescent="0.25">
      <c r="A150" s="246" t="str">
        <f>DATASHEET!B148</f>
        <v>REYNARD, Isla</v>
      </c>
      <c r="B150" s="113" t="str">
        <f>DATASHEET!C148</f>
        <v>11WE</v>
      </c>
      <c r="C150" s="113" t="str">
        <f>DATASHEET!D148</f>
        <v>F</v>
      </c>
      <c r="D150" s="113" t="str">
        <f>DATASHEET!J148</f>
        <v>N</v>
      </c>
      <c r="E150" s="113" t="str">
        <f>DATASHEET!E148</f>
        <v>N</v>
      </c>
      <c r="F150" s="113" t="str">
        <f>DATASHEET!F148</f>
        <v>White - British</v>
      </c>
      <c r="G150" s="113" t="str">
        <f>DATASHEET!H148</f>
        <v>N</v>
      </c>
      <c r="H150" s="113" t="str">
        <f>DATASHEET!I148</f>
        <v>N</v>
      </c>
      <c r="I150" s="113" t="str">
        <f>DATASHEET!M148</f>
        <v>H</v>
      </c>
      <c r="J150" s="114" t="str">
        <f>DATASHEET!L148</f>
        <v>7-8</v>
      </c>
      <c r="K150" s="419">
        <f>IFERROR(PROGRESS!O162,"")</f>
        <v>68.411214999999999</v>
      </c>
      <c r="L150" s="235">
        <f t="shared" si="59"/>
        <v>6</v>
      </c>
      <c r="M150" s="152">
        <f t="shared" si="60"/>
        <v>-6.2411215000000002</v>
      </c>
      <c r="N150" s="237"/>
      <c r="O150" s="417">
        <f t="shared" si="61"/>
        <v>13.682243</v>
      </c>
      <c r="P150" s="248" t="str">
        <f t="shared" si="62"/>
        <v/>
      </c>
      <c r="Q150" s="249" t="str">
        <f t="shared" si="63"/>
        <v/>
      </c>
      <c r="R150" s="417">
        <f t="shared" si="64"/>
        <v>13.682243</v>
      </c>
      <c r="S150" s="248" t="str">
        <f t="shared" si="65"/>
        <v/>
      </c>
      <c r="T150" s="250" t="str">
        <f t="shared" si="66"/>
        <v/>
      </c>
      <c r="U150" s="247">
        <f t="shared" si="67"/>
        <v>20.5233645</v>
      </c>
      <c r="V150" s="248">
        <f t="shared" si="68"/>
        <v>0</v>
      </c>
      <c r="W150" s="251">
        <f t="shared" si="69"/>
        <v>-6.8411214999999999</v>
      </c>
      <c r="X150" s="252">
        <f t="shared" si="70"/>
        <v>3</v>
      </c>
      <c r="Y150" s="247">
        <f t="shared" si="71"/>
        <v>20.5233645</v>
      </c>
      <c r="Z150" s="248">
        <f t="shared" si="72"/>
        <v>6</v>
      </c>
      <c r="AA150" s="251">
        <f t="shared" si="73"/>
        <v>-4.8411214999999999</v>
      </c>
      <c r="AB150" s="252">
        <f t="shared" si="74"/>
        <v>2</v>
      </c>
      <c r="AC150" s="244"/>
      <c r="AD150" s="102" t="str">
        <f>IFERROR(VLOOKUP(DATASHEET!CN148,lookup,2,FALSE)*2,"")</f>
        <v/>
      </c>
      <c r="AE150" s="126" t="str">
        <f>IFERROR(LARGE((PROGRESS!BC162,PROGRESS!BH162),1)*2,"")</f>
        <v/>
      </c>
      <c r="AF150" s="253" t="str">
        <f t="shared" si="75"/>
        <v/>
      </c>
      <c r="AG150" s="127" t="str">
        <f t="shared" si="76"/>
        <v/>
      </c>
      <c r="AH150" s="254" t="str">
        <f t="shared" si="77"/>
        <v/>
      </c>
      <c r="AI150" s="255">
        <f t="shared" si="78"/>
        <v>6</v>
      </c>
      <c r="AJ150" s="128" t="str">
        <f t="shared" si="79"/>
        <v/>
      </c>
      <c r="AK150" s="256" t="str">
        <f t="shared" si="80"/>
        <v/>
      </c>
      <c r="AL150" s="245"/>
      <c r="AM150" s="89" t="str">
        <f>IFERROR(VLOOKUP(DATASHEET!AJ148,lookup,2,FALSE),"")</f>
        <v/>
      </c>
      <c r="AN150" s="90" t="str">
        <f>IFERROR(VLOOKUP(DATASHEET!AR148,lookup,2,FALSE),"")</f>
        <v/>
      </c>
      <c r="AO150" s="106" t="str">
        <f>IFERROR(VLOOKUP(DATASHEET!DH148,lookup,2,FALSE),"")</f>
        <v/>
      </c>
      <c r="AP150" s="106" t="str">
        <f>IFERROR(VLOOKUP(DATASHEET!DT148,lookup,2,FALSE),"")</f>
        <v/>
      </c>
      <c r="AQ150" s="106" t="str">
        <f t="shared" si="81"/>
        <v/>
      </c>
      <c r="AR150" s="91" t="str">
        <f>IFERROR(IFERROR(VLOOKUP(DATASHEET!AZ148,lookup,2,FALSE),VLOOKUP($A150,PRIORVALUES!$A$3:$U$245,8,FALSE)),"")</f>
        <v/>
      </c>
      <c r="AS150" s="100" t="str">
        <f>IFERROR(VLOOKUP(DATASHEET!BX148,lookup,2,FALSE),"")</f>
        <v/>
      </c>
      <c r="AT150" s="257" t="str">
        <f>IFERROR(VLOOKUP(DATASHEET!DX148,lookup,2,FALSE),"")</f>
        <v/>
      </c>
      <c r="AU150" s="92" t="str">
        <f>IFERROR(IFERROR(VLOOKUP(DATASHEET!CB148,lookup,2,FALSE),VLOOKUP($A150,PRIORVALUES!$A$3:$U$245,10,FALSE)),"")</f>
        <v/>
      </c>
      <c r="AV150" s="92" t="str">
        <f>IFERROR(IFERROR(VLOOKUP(DATASHEET!CJ148,lookup,2,FALSE),VLOOKUP($A150,PRIORVALUES!$A$3:$U$245,12,FALSE)),"")</f>
        <v/>
      </c>
      <c r="AW150" s="93"/>
      <c r="AX150" s="96">
        <f>IFERROR(IFERROR(VLOOKUP(DATASHEET!AF148,lookup,2,FALSE),VLOOKUP($A150,PRIORVALUES!$A$3:$U$245,5,FALSE)),"")</f>
        <v>6</v>
      </c>
      <c r="AY150" s="97" t="str">
        <f>IFERROR(IFERROR(VLOOKUP(DATASHEET!CV148,lookup,2,FALSE),VLOOKUP($A150,PRIORVALUES!$A$3:$U$245,6,FALSE)),"")</f>
        <v/>
      </c>
      <c r="AZ150" s="104" t="str">
        <f>IFERROR(SMALL((PROGRESS!BC162,PROGRESS!BH162),1),"")</f>
        <v/>
      </c>
      <c r="BA150" s="104" t="str">
        <f>IFERROR(IFERROR(VLOOKUP(DATASHEET!CR148,lookup,2,FALSE),VLOOKUP($A150,PRIORVALUES!$A$3:$U$245,13,FALSE)),"")</f>
        <v/>
      </c>
      <c r="BB150" s="104" t="str">
        <f>IFERROR(IFERROR(VLOOKUP(DATASHEET!DD148,lookup,2,FALSE),VLOOKUP($A150,PRIORVALUES!$A$3:$U$245,14,FALSE)),"")</f>
        <v/>
      </c>
      <c r="BC150" s="118" t="str">
        <f>IFERROR(VLOOKUP(DATASHEET!DP148,lookup,2,FALSE),"")</f>
        <v/>
      </c>
      <c r="BD150" s="122" t="str">
        <f>IFERROR(IFERROR(VLOOKUP(DATASHEET!AN148,lookup,2,FALSE),VLOOKUP($A150,PRIORVALUES!$A$3:$U$245,7,FALSE)),"")</f>
        <v/>
      </c>
      <c r="BE150" s="120" t="str">
        <f>IFERROR(IFERROR(VLOOKUP(DATASHEET!AV148,lookup,2,FALSE),VLOOKUP($A150,PRIORVALUES!$A$3:$U$245,16,FALSE)),"")</f>
        <v/>
      </c>
      <c r="BF150" s="586" t="str">
        <f>IFERROR(IFERROR(VLOOKUP(DATASHEET!CF148,lookup,2,FALSE),VLOOKUP($A150,PRIORVALUES!$A$3:$U$245,11,FALSE)),"")</f>
        <v/>
      </c>
      <c r="BG150" s="104" t="str">
        <f>IFERROR(VLOOKUP(DATASHEET!BD148,lookup,2,FALSE),"")</f>
        <v/>
      </c>
      <c r="BH150" s="99" t="str">
        <f>IFERROR(IFERROR(VLOOKUP(DATASHEET!BP148,lookup,2,FALSE),VLOOKUP($A150,PRIORVALUES!$A$3:$U$245,9,FALSE)),"")</f>
        <v/>
      </c>
      <c r="BI150" s="99" t="str">
        <f>IFERROR(IFERROR(VLOOKUP(DATASHEET!DL148,lookup,2,FALSE),VLOOKUP($A150,PRIORVALUES!$A$3:$U$245,15,FALSE)),"")</f>
        <v/>
      </c>
      <c r="BJ150" s="108" t="str">
        <f t="shared" si="82"/>
        <v/>
      </c>
      <c r="BK150" s="108" t="str">
        <f t="shared" si="83"/>
        <v/>
      </c>
      <c r="BL150" s="125" t="str">
        <f t="shared" si="84"/>
        <v/>
      </c>
      <c r="BM150" s="205"/>
    </row>
    <row r="151" spans="1:65" ht="27.75" customHeight="1" x14ac:dyDescent="0.25">
      <c r="A151" s="246" t="str">
        <f>DATASHEET!B149</f>
        <v>RICHARDS, Lynice</v>
      </c>
      <c r="B151" s="113" t="str">
        <f>DATASHEET!C149</f>
        <v>11JNE</v>
      </c>
      <c r="C151" s="113" t="str">
        <f>DATASHEET!D149</f>
        <v>F</v>
      </c>
      <c r="D151" s="113" t="str">
        <f>DATASHEET!J149</f>
        <v>K</v>
      </c>
      <c r="E151" s="113" t="str">
        <f>DATASHEET!E149</f>
        <v>N</v>
      </c>
      <c r="F151" s="113" t="str">
        <f>DATASHEET!F149</f>
        <v>White and Black Caribbean</v>
      </c>
      <c r="G151" s="113" t="str">
        <f>DATASHEET!H149</f>
        <v>N</v>
      </c>
      <c r="H151" s="113" t="str">
        <f>DATASHEET!I149</f>
        <v>N</v>
      </c>
      <c r="I151" s="113" t="str">
        <f>DATASHEET!M149</f>
        <v>L</v>
      </c>
      <c r="J151" s="114" t="str">
        <f>DATASHEET!L149</f>
        <v>1-2</v>
      </c>
      <c r="K151" s="419">
        <f>IFERROR(PROGRESS!O163,"")</f>
        <v>11.686364000000001</v>
      </c>
      <c r="L151" s="235">
        <f t="shared" si="59"/>
        <v>1</v>
      </c>
      <c r="M151" s="152">
        <f t="shared" si="60"/>
        <v>-1.0686364000000002</v>
      </c>
      <c r="N151" s="237"/>
      <c r="O151" s="417">
        <f t="shared" si="61"/>
        <v>2.3372728</v>
      </c>
      <c r="P151" s="248" t="str">
        <f t="shared" si="62"/>
        <v/>
      </c>
      <c r="Q151" s="249" t="str">
        <f t="shared" si="63"/>
        <v/>
      </c>
      <c r="R151" s="417">
        <f t="shared" si="64"/>
        <v>2.3372728</v>
      </c>
      <c r="S151" s="248" t="str">
        <f t="shared" si="65"/>
        <v/>
      </c>
      <c r="T151" s="250" t="str">
        <f t="shared" si="66"/>
        <v/>
      </c>
      <c r="U151" s="247">
        <f t="shared" si="67"/>
        <v>3.5059092000000001</v>
      </c>
      <c r="V151" s="248">
        <f t="shared" si="68"/>
        <v>0</v>
      </c>
      <c r="W151" s="251">
        <f t="shared" si="69"/>
        <v>-1.1686364</v>
      </c>
      <c r="X151" s="252">
        <f t="shared" si="70"/>
        <v>3</v>
      </c>
      <c r="Y151" s="247">
        <f t="shared" si="71"/>
        <v>3.5059092000000001</v>
      </c>
      <c r="Z151" s="248">
        <f t="shared" si="72"/>
        <v>1</v>
      </c>
      <c r="AA151" s="251">
        <f t="shared" si="73"/>
        <v>-0.83530306666666665</v>
      </c>
      <c r="AB151" s="252">
        <f t="shared" si="74"/>
        <v>2</v>
      </c>
      <c r="AC151" s="244"/>
      <c r="AD151" s="102" t="str">
        <f>IFERROR(VLOOKUP(DATASHEET!CN149,lookup,2,FALSE)*2,"")</f>
        <v/>
      </c>
      <c r="AE151" s="126" t="str">
        <f>IFERROR(LARGE((PROGRESS!BC163,PROGRESS!BH163),1)*2,"")</f>
        <v/>
      </c>
      <c r="AF151" s="253" t="str">
        <f t="shared" si="75"/>
        <v/>
      </c>
      <c r="AG151" s="127" t="str">
        <f t="shared" si="76"/>
        <v/>
      </c>
      <c r="AH151" s="254" t="str">
        <f t="shared" si="77"/>
        <v/>
      </c>
      <c r="AI151" s="255">
        <f t="shared" si="78"/>
        <v>1</v>
      </c>
      <c r="AJ151" s="128" t="str">
        <f t="shared" si="79"/>
        <v/>
      </c>
      <c r="AK151" s="256" t="str">
        <f t="shared" si="80"/>
        <v/>
      </c>
      <c r="AL151" s="245"/>
      <c r="AM151" s="89" t="str">
        <f>IFERROR(VLOOKUP(DATASHEET!AJ149,lookup,2,FALSE),"")</f>
        <v/>
      </c>
      <c r="AN151" s="90" t="str">
        <f>IFERROR(VLOOKUP(DATASHEET!AR149,lookup,2,FALSE),"")</f>
        <v/>
      </c>
      <c r="AO151" s="106" t="str">
        <f>IFERROR(VLOOKUP(DATASHEET!DH149,lookup,2,FALSE),"")</f>
        <v/>
      </c>
      <c r="AP151" s="106" t="str">
        <f>IFERROR(VLOOKUP(DATASHEET!DT149,lookup,2,FALSE),"")</f>
        <v/>
      </c>
      <c r="AQ151" s="106" t="str">
        <f t="shared" si="81"/>
        <v/>
      </c>
      <c r="AR151" s="91" t="str">
        <f>IFERROR(IFERROR(VLOOKUP(DATASHEET!AZ149,lookup,2,FALSE),VLOOKUP($A151,PRIORVALUES!$A$3:$U$245,8,FALSE)),"")</f>
        <v/>
      </c>
      <c r="AS151" s="100" t="str">
        <f>IFERROR(VLOOKUP(DATASHEET!BX149,lookup,2,FALSE),"")</f>
        <v/>
      </c>
      <c r="AT151" s="257" t="str">
        <f>IFERROR(VLOOKUP(DATASHEET!DX149,lookup,2,FALSE),"")</f>
        <v/>
      </c>
      <c r="AU151" s="92" t="str">
        <f>IFERROR(IFERROR(VLOOKUP(DATASHEET!CB149,lookup,2,FALSE),VLOOKUP($A151,PRIORVALUES!$A$3:$U$245,10,FALSE)),"")</f>
        <v/>
      </c>
      <c r="AV151" s="92" t="str">
        <f>IFERROR(IFERROR(VLOOKUP(DATASHEET!CJ149,lookup,2,FALSE),VLOOKUP($A151,PRIORVALUES!$A$3:$U$245,12,FALSE)),"")</f>
        <v/>
      </c>
      <c r="AW151" s="93"/>
      <c r="AX151" s="96" t="str">
        <f>IFERROR(IFERROR(VLOOKUP(DATASHEET!AF149,lookup,2,FALSE),VLOOKUP($A151,PRIORVALUES!$A$3:$U$245,5,FALSE)),"")</f>
        <v/>
      </c>
      <c r="AY151" s="97" t="str">
        <f>IFERROR(IFERROR(VLOOKUP(DATASHEET!CV149,lookup,2,FALSE),VLOOKUP($A151,PRIORVALUES!$A$3:$U$245,6,FALSE)),"")</f>
        <v/>
      </c>
      <c r="AZ151" s="104" t="str">
        <f>IFERROR(SMALL((PROGRESS!BC163,PROGRESS!BH163),1),"")</f>
        <v/>
      </c>
      <c r="BA151" s="104" t="str">
        <f>IFERROR(IFERROR(VLOOKUP(DATASHEET!CR149,lookup,2,FALSE),VLOOKUP($A151,PRIORVALUES!$A$3:$U$245,13,FALSE)),"")</f>
        <v/>
      </c>
      <c r="BB151" s="104" t="str">
        <f>IFERROR(IFERROR(VLOOKUP(DATASHEET!DD149,lookup,2,FALSE),VLOOKUP($A151,PRIORVALUES!$A$3:$U$245,14,FALSE)),"")</f>
        <v/>
      </c>
      <c r="BC151" s="118" t="str">
        <f>IFERROR(VLOOKUP(DATASHEET!DP149,lookup,2,FALSE),"")</f>
        <v/>
      </c>
      <c r="BD151" s="122">
        <f>IFERROR(IFERROR(VLOOKUP(DATASHEET!AN149,lookup,2,FALSE),VLOOKUP($A151,PRIORVALUES!$A$3:$U$245,7,FALSE)),"")</f>
        <v>1</v>
      </c>
      <c r="BE151" s="120" t="str">
        <f>IFERROR(IFERROR(VLOOKUP(DATASHEET!AV149,lookup,2,FALSE),VLOOKUP($A151,PRIORVALUES!$A$3:$U$245,16,FALSE)),"")</f>
        <v/>
      </c>
      <c r="BF151" s="586" t="str">
        <f>IFERROR(IFERROR(VLOOKUP(DATASHEET!CF149,lookup,2,FALSE),VLOOKUP($A151,PRIORVALUES!$A$3:$U$245,11,FALSE)),"")</f>
        <v/>
      </c>
      <c r="BG151" s="104" t="str">
        <f>IFERROR(VLOOKUP(DATASHEET!BD149,lookup,2,FALSE),"")</f>
        <v/>
      </c>
      <c r="BH151" s="99" t="str">
        <f>IFERROR(IFERROR(VLOOKUP(DATASHEET!BP149,lookup,2,FALSE),VLOOKUP($A151,PRIORVALUES!$A$3:$U$245,9,FALSE)),"")</f>
        <v/>
      </c>
      <c r="BI151" s="99" t="str">
        <f>IFERROR(IFERROR(VLOOKUP(DATASHEET!DL149,lookup,2,FALSE),VLOOKUP($A151,PRIORVALUES!$A$3:$U$245,15,FALSE)),"")</f>
        <v/>
      </c>
      <c r="BJ151" s="108" t="str">
        <f t="shared" si="82"/>
        <v/>
      </c>
      <c r="BK151" s="108" t="str">
        <f t="shared" si="83"/>
        <v/>
      </c>
      <c r="BL151" s="125" t="str">
        <f t="shared" si="84"/>
        <v/>
      </c>
      <c r="BM151" s="205"/>
    </row>
    <row r="152" spans="1:65" ht="27.75" customHeight="1" x14ac:dyDescent="0.25">
      <c r="A152" s="246" t="str">
        <f>DATASHEET!B150</f>
        <v>RIGBY, Isobel</v>
      </c>
      <c r="B152" s="113" t="str">
        <f>DATASHEET!C150</f>
        <v>11JNE</v>
      </c>
      <c r="C152" s="113" t="str">
        <f>DATASHEET!D150</f>
        <v>F</v>
      </c>
      <c r="D152" s="113" t="str">
        <f>DATASHEET!J150</f>
        <v>N</v>
      </c>
      <c r="E152" s="113" t="str">
        <f>DATASHEET!E150</f>
        <v>N</v>
      </c>
      <c r="F152" s="113" t="str">
        <f>DATASHEET!F150</f>
        <v>White - British</v>
      </c>
      <c r="G152" s="113" t="str">
        <f>DATASHEET!H150</f>
        <v>N</v>
      </c>
      <c r="H152" s="113" t="str">
        <f>DATASHEET!I150</f>
        <v>N</v>
      </c>
      <c r="I152" s="113" t="str">
        <f>DATASHEET!M150</f>
        <v>M</v>
      </c>
      <c r="J152" s="114" t="str">
        <f>DATASHEET!L150</f>
        <v>5-6</v>
      </c>
      <c r="K152" s="419">
        <f>IFERROR(PROGRESS!O164,"")</f>
        <v>54.013157999999997</v>
      </c>
      <c r="L152" s="235">
        <f t="shared" si="59"/>
        <v>6</v>
      </c>
      <c r="M152" s="152">
        <f t="shared" si="60"/>
        <v>-4.8013157999999994</v>
      </c>
      <c r="N152" s="237"/>
      <c r="O152" s="417">
        <f t="shared" si="61"/>
        <v>10.8026316</v>
      </c>
      <c r="P152" s="248" t="str">
        <f t="shared" si="62"/>
        <v/>
      </c>
      <c r="Q152" s="249" t="str">
        <f t="shared" si="63"/>
        <v/>
      </c>
      <c r="R152" s="417">
        <f t="shared" si="64"/>
        <v>10.8026316</v>
      </c>
      <c r="S152" s="248" t="str">
        <f t="shared" si="65"/>
        <v/>
      </c>
      <c r="T152" s="250" t="str">
        <f t="shared" si="66"/>
        <v/>
      </c>
      <c r="U152" s="247">
        <f t="shared" si="67"/>
        <v>16.203947400000001</v>
      </c>
      <c r="V152" s="248">
        <f t="shared" si="68"/>
        <v>6</v>
      </c>
      <c r="W152" s="251">
        <f t="shared" si="69"/>
        <v>-3.4013158000000003</v>
      </c>
      <c r="X152" s="252">
        <f t="shared" si="70"/>
        <v>2</v>
      </c>
      <c r="Y152" s="247">
        <f t="shared" si="71"/>
        <v>16.203947400000001</v>
      </c>
      <c r="Z152" s="248">
        <f t="shared" si="72"/>
        <v>0</v>
      </c>
      <c r="AA152" s="251">
        <f t="shared" si="73"/>
        <v>-5.4013157999999999</v>
      </c>
      <c r="AB152" s="252">
        <f t="shared" si="74"/>
        <v>3</v>
      </c>
      <c r="AC152" s="244"/>
      <c r="AD152" s="102" t="str">
        <f>IFERROR(VLOOKUP(DATASHEET!CN150,lookup,2,FALSE)*2,"")</f>
        <v/>
      </c>
      <c r="AE152" s="126" t="str">
        <f>IFERROR(LARGE((PROGRESS!BC164,PROGRESS!BH164),1)*2,"")</f>
        <v/>
      </c>
      <c r="AF152" s="253">
        <f t="shared" si="75"/>
        <v>6</v>
      </c>
      <c r="AG152" s="127" t="str">
        <f t="shared" si="76"/>
        <v/>
      </c>
      <c r="AH152" s="254" t="str">
        <f t="shared" si="77"/>
        <v/>
      </c>
      <c r="AI152" s="255" t="str">
        <f t="shared" si="78"/>
        <v/>
      </c>
      <c r="AJ152" s="128" t="str">
        <f t="shared" si="79"/>
        <v/>
      </c>
      <c r="AK152" s="256" t="str">
        <f t="shared" si="80"/>
        <v/>
      </c>
      <c r="AL152" s="245"/>
      <c r="AM152" s="89" t="str">
        <f>IFERROR(VLOOKUP(DATASHEET!AJ150,lookup,2,FALSE),"")</f>
        <v/>
      </c>
      <c r="AN152" s="90" t="str">
        <f>IFERROR(VLOOKUP(DATASHEET!AR150,lookup,2,FALSE),"")</f>
        <v/>
      </c>
      <c r="AO152" s="106" t="str">
        <f>IFERROR(VLOOKUP(DATASHEET!DH150,lookup,2,FALSE),"")</f>
        <v/>
      </c>
      <c r="AP152" s="106" t="str">
        <f>IFERROR(VLOOKUP(DATASHEET!DT150,lookup,2,FALSE),"")</f>
        <v/>
      </c>
      <c r="AQ152" s="106" t="str">
        <f t="shared" si="81"/>
        <v/>
      </c>
      <c r="AR152" s="91" t="str">
        <f>IFERROR(IFERROR(VLOOKUP(DATASHEET!AZ150,lookup,2,FALSE),VLOOKUP($A152,PRIORVALUES!$A$3:$U$245,8,FALSE)),"")</f>
        <v/>
      </c>
      <c r="AS152" s="100" t="str">
        <f>IFERROR(VLOOKUP(DATASHEET!BX150,lookup,2,FALSE),"")</f>
        <v/>
      </c>
      <c r="AT152" s="257" t="str">
        <f>IFERROR(VLOOKUP(DATASHEET!DX150,lookup,2,FALSE),"")</f>
        <v/>
      </c>
      <c r="AU152" s="92">
        <f>IFERROR(IFERROR(VLOOKUP(DATASHEET!CB150,lookup,2,FALSE),VLOOKUP($A152,PRIORVALUES!$A$3:$U$245,10,FALSE)),"")</f>
        <v>6</v>
      </c>
      <c r="AV152" s="92" t="str">
        <f>IFERROR(IFERROR(VLOOKUP(DATASHEET!CJ150,lookup,2,FALSE),VLOOKUP($A152,PRIORVALUES!$A$3:$U$245,12,FALSE)),"")</f>
        <v/>
      </c>
      <c r="AW152" s="93"/>
      <c r="AX152" s="96" t="str">
        <f>IFERROR(IFERROR(VLOOKUP(DATASHEET!AF150,lookup,2,FALSE),VLOOKUP($A152,PRIORVALUES!$A$3:$U$245,5,FALSE)),"")</f>
        <v/>
      </c>
      <c r="AY152" s="97" t="str">
        <f>IFERROR(IFERROR(VLOOKUP(DATASHEET!CV150,lookup,2,FALSE),VLOOKUP($A152,PRIORVALUES!$A$3:$U$245,6,FALSE)),"")</f>
        <v/>
      </c>
      <c r="AZ152" s="104" t="str">
        <f>IFERROR(SMALL((PROGRESS!BC164,PROGRESS!BH164),1),"")</f>
        <v/>
      </c>
      <c r="BA152" s="104" t="str">
        <f>IFERROR(IFERROR(VLOOKUP(DATASHEET!CR150,lookup,2,FALSE),VLOOKUP($A152,PRIORVALUES!$A$3:$U$245,13,FALSE)),"")</f>
        <v/>
      </c>
      <c r="BB152" s="104" t="str">
        <f>IFERROR(IFERROR(VLOOKUP(DATASHEET!DD150,lookup,2,FALSE),VLOOKUP($A152,PRIORVALUES!$A$3:$U$245,14,FALSE)),"")</f>
        <v/>
      </c>
      <c r="BC152" s="118" t="str">
        <f>IFERROR(VLOOKUP(DATASHEET!DP150,lookup,2,FALSE),"")</f>
        <v/>
      </c>
      <c r="BD152" s="122" t="str">
        <f>IFERROR(IFERROR(VLOOKUP(DATASHEET!AN150,lookup,2,FALSE),VLOOKUP($A152,PRIORVALUES!$A$3:$U$245,7,FALSE)),"")</f>
        <v/>
      </c>
      <c r="BE152" s="120" t="str">
        <f>IFERROR(IFERROR(VLOOKUP(DATASHEET!AV150,lookup,2,FALSE),VLOOKUP($A152,PRIORVALUES!$A$3:$U$245,16,FALSE)),"")</f>
        <v/>
      </c>
      <c r="BF152" s="586" t="str">
        <f>IFERROR(IFERROR(VLOOKUP(DATASHEET!CF150,lookup,2,FALSE),VLOOKUP($A152,PRIORVALUES!$A$3:$U$245,11,FALSE)),"")</f>
        <v/>
      </c>
      <c r="BG152" s="104" t="str">
        <f>IFERROR(VLOOKUP(DATASHEET!BD150,lookup,2,FALSE),"")</f>
        <v/>
      </c>
      <c r="BH152" s="99" t="str">
        <f>IFERROR(IFERROR(VLOOKUP(DATASHEET!BP150,lookup,2,FALSE),VLOOKUP($A152,PRIORVALUES!$A$3:$U$245,9,FALSE)),"")</f>
        <v/>
      </c>
      <c r="BI152" s="99" t="str">
        <f>IFERROR(IFERROR(VLOOKUP(DATASHEET!DL150,lookup,2,FALSE),VLOOKUP($A152,PRIORVALUES!$A$3:$U$245,15,FALSE)),"")</f>
        <v/>
      </c>
      <c r="BJ152" s="108" t="str">
        <f t="shared" si="82"/>
        <v/>
      </c>
      <c r="BK152" s="108" t="str">
        <f t="shared" si="83"/>
        <v/>
      </c>
      <c r="BL152" s="125" t="str">
        <f t="shared" si="84"/>
        <v/>
      </c>
      <c r="BM152" s="205"/>
    </row>
    <row r="153" spans="1:65" ht="27.75" customHeight="1" x14ac:dyDescent="0.25">
      <c r="A153" s="246" t="str">
        <f>DATASHEET!B151</f>
        <v>ROSE, Evie</v>
      </c>
      <c r="B153" s="113" t="str">
        <f>DATASHEET!C151</f>
        <v>11WE</v>
      </c>
      <c r="C153" s="113" t="str">
        <f>DATASHEET!D151</f>
        <v>F</v>
      </c>
      <c r="D153" s="113" t="str">
        <f>DATASHEET!J151</f>
        <v>N</v>
      </c>
      <c r="E153" s="113" t="str">
        <f>DATASHEET!E151</f>
        <v>N</v>
      </c>
      <c r="F153" s="113" t="str">
        <f>DATASHEET!F151</f>
        <v>White - British</v>
      </c>
      <c r="G153" s="113" t="str">
        <f>DATASHEET!H151</f>
        <v>N</v>
      </c>
      <c r="H153" s="113" t="str">
        <f>DATASHEET!I151</f>
        <v>N</v>
      </c>
      <c r="I153" s="113" t="str">
        <f>DATASHEET!M151</f>
        <v>L</v>
      </c>
      <c r="J153" s="114" t="str">
        <f>DATASHEET!L151</f>
        <v>3-4</v>
      </c>
      <c r="K153" s="419">
        <f>IFERROR(PROGRESS!O165,"")</f>
        <v>34.391429000000002</v>
      </c>
      <c r="L153" s="235" t="str">
        <f t="shared" si="59"/>
        <v/>
      </c>
      <c r="M153" s="152" t="str">
        <f t="shared" si="60"/>
        <v/>
      </c>
      <c r="N153" s="237"/>
      <c r="O153" s="417">
        <f t="shared" si="61"/>
        <v>6.8782858000000004</v>
      </c>
      <c r="P153" s="248" t="str">
        <f t="shared" si="62"/>
        <v/>
      </c>
      <c r="Q153" s="249" t="str">
        <f t="shared" si="63"/>
        <v/>
      </c>
      <c r="R153" s="417">
        <f t="shared" si="64"/>
        <v>6.8782858000000004</v>
      </c>
      <c r="S153" s="248" t="str">
        <f t="shared" si="65"/>
        <v/>
      </c>
      <c r="T153" s="250" t="str">
        <f t="shared" si="66"/>
        <v/>
      </c>
      <c r="U153" s="247">
        <f t="shared" si="67"/>
        <v>10.317428700000001</v>
      </c>
      <c r="V153" s="248">
        <f t="shared" si="68"/>
        <v>0</v>
      </c>
      <c r="W153" s="251">
        <f t="shared" si="69"/>
        <v>-3.4391429000000002</v>
      </c>
      <c r="X153" s="252">
        <f t="shared" si="70"/>
        <v>3</v>
      </c>
      <c r="Y153" s="247">
        <f t="shared" si="71"/>
        <v>10.317428700000001</v>
      </c>
      <c r="Z153" s="248">
        <f t="shared" si="72"/>
        <v>0</v>
      </c>
      <c r="AA153" s="251">
        <f t="shared" si="73"/>
        <v>-3.4391429000000002</v>
      </c>
      <c r="AB153" s="252">
        <f t="shared" si="74"/>
        <v>2</v>
      </c>
      <c r="AC153" s="244"/>
      <c r="AD153" s="102" t="str">
        <f>IFERROR(VLOOKUP(DATASHEET!CN151,lookup,2,FALSE)*2,"")</f>
        <v/>
      </c>
      <c r="AE153" s="126" t="str">
        <f>IFERROR(LARGE((PROGRESS!BC165,PROGRESS!BH165),1)*2,"")</f>
        <v/>
      </c>
      <c r="AF153" s="253" t="str">
        <f t="shared" si="75"/>
        <v/>
      </c>
      <c r="AG153" s="127" t="str">
        <f t="shared" si="76"/>
        <v/>
      </c>
      <c r="AH153" s="254" t="str">
        <f t="shared" si="77"/>
        <v/>
      </c>
      <c r="AI153" s="255">
        <f t="shared" si="78"/>
        <v>0</v>
      </c>
      <c r="AJ153" s="128" t="str">
        <f t="shared" si="79"/>
        <v/>
      </c>
      <c r="AK153" s="256" t="str">
        <f t="shared" si="80"/>
        <v/>
      </c>
      <c r="AL153" s="245"/>
      <c r="AM153" s="89" t="str">
        <f>IFERROR(VLOOKUP(DATASHEET!AJ151,lookup,2,FALSE),"")</f>
        <v/>
      </c>
      <c r="AN153" s="90" t="str">
        <f>IFERROR(VLOOKUP(DATASHEET!AR151,lookup,2,FALSE),"")</f>
        <v/>
      </c>
      <c r="AO153" s="106" t="str">
        <f>IFERROR(VLOOKUP(DATASHEET!DH151,lookup,2,FALSE),"")</f>
        <v/>
      </c>
      <c r="AP153" s="106" t="str">
        <f>IFERROR(VLOOKUP(DATASHEET!DT151,lookup,2,FALSE),"")</f>
        <v/>
      </c>
      <c r="AQ153" s="106" t="str">
        <f t="shared" si="81"/>
        <v/>
      </c>
      <c r="AR153" s="91" t="str">
        <f>IFERROR(IFERROR(VLOOKUP(DATASHEET!AZ151,lookup,2,FALSE),VLOOKUP($A153,PRIORVALUES!$A$3:$U$245,8,FALSE)),"")</f>
        <v/>
      </c>
      <c r="AS153" s="100" t="str">
        <f>IFERROR(VLOOKUP(DATASHEET!BX151,lookup,2,FALSE),"")</f>
        <v/>
      </c>
      <c r="AT153" s="257" t="str">
        <f>IFERROR(VLOOKUP(DATASHEET!DX151,lookup,2,FALSE),"")</f>
        <v/>
      </c>
      <c r="AU153" s="92" t="str">
        <f>IFERROR(IFERROR(VLOOKUP(DATASHEET!CB151,lookup,2,FALSE),VLOOKUP($A153,PRIORVALUES!$A$3:$U$245,10,FALSE)),"")</f>
        <v/>
      </c>
      <c r="AV153" s="92" t="str">
        <f>IFERROR(IFERROR(VLOOKUP(DATASHEET!CJ151,lookup,2,FALSE),VLOOKUP($A153,PRIORVALUES!$A$3:$U$245,12,FALSE)),"")</f>
        <v/>
      </c>
      <c r="AW153" s="93"/>
      <c r="AX153" s="96" t="str">
        <f>IFERROR(IFERROR(VLOOKUP(DATASHEET!AF151,lookup,2,FALSE),VLOOKUP($A153,PRIORVALUES!$A$3:$U$245,5,FALSE)),"")</f>
        <v/>
      </c>
      <c r="AY153" s="97" t="str">
        <f>IFERROR(IFERROR(VLOOKUP(DATASHEET!CV151,lookup,2,FALSE),VLOOKUP($A153,PRIORVALUES!$A$3:$U$245,6,FALSE)),"")</f>
        <v/>
      </c>
      <c r="AZ153" s="104" t="str">
        <f>IFERROR(SMALL((PROGRESS!BC165,PROGRESS!BH165),1),"")</f>
        <v/>
      </c>
      <c r="BA153" s="104" t="str">
        <f>IFERROR(IFERROR(VLOOKUP(DATASHEET!CR151,lookup,2,FALSE),VLOOKUP($A153,PRIORVALUES!$A$3:$U$245,13,FALSE)),"")</f>
        <v/>
      </c>
      <c r="BB153" s="104" t="str">
        <f>IFERROR(IFERROR(VLOOKUP(DATASHEET!DD151,lookup,2,FALSE),VLOOKUP($A153,PRIORVALUES!$A$3:$U$245,14,FALSE)),"")</f>
        <v/>
      </c>
      <c r="BC153" s="118" t="str">
        <f>IFERROR(VLOOKUP(DATASHEET!DP151,lookup,2,FALSE),"")</f>
        <v/>
      </c>
      <c r="BD153" s="122" t="str">
        <f>IFERROR(IFERROR(VLOOKUP(DATASHEET!AN151,lookup,2,FALSE),VLOOKUP($A153,PRIORVALUES!$A$3:$U$245,7,FALSE)),"")</f>
        <v/>
      </c>
      <c r="BE153" s="120" t="str">
        <f>IFERROR(IFERROR(VLOOKUP(DATASHEET!AV151,lookup,2,FALSE),VLOOKUP($A153,PRIORVALUES!$A$3:$U$245,16,FALSE)),"")</f>
        <v/>
      </c>
      <c r="BF153" s="586">
        <f>IFERROR(IFERROR(VLOOKUP(DATASHEET!CF151,lookup,2,FALSE),VLOOKUP($A153,PRIORVALUES!$A$3:$U$245,11,FALSE)),"")</f>
        <v>0</v>
      </c>
      <c r="BG153" s="104" t="str">
        <f>IFERROR(VLOOKUP(DATASHEET!BD151,lookup,2,FALSE),"")</f>
        <v/>
      </c>
      <c r="BH153" s="99" t="str">
        <f>IFERROR(IFERROR(VLOOKUP(DATASHEET!BP151,lookup,2,FALSE),VLOOKUP($A153,PRIORVALUES!$A$3:$U$245,9,FALSE)),"")</f>
        <v/>
      </c>
      <c r="BI153" s="99" t="str">
        <f>IFERROR(IFERROR(VLOOKUP(DATASHEET!DL151,lookup,2,FALSE),VLOOKUP($A153,PRIORVALUES!$A$3:$U$245,15,FALSE)),"")</f>
        <v/>
      </c>
      <c r="BJ153" s="108" t="str">
        <f t="shared" si="82"/>
        <v/>
      </c>
      <c r="BK153" s="108" t="str">
        <f t="shared" si="83"/>
        <v/>
      </c>
      <c r="BL153" s="125" t="str">
        <f t="shared" si="84"/>
        <v/>
      </c>
      <c r="BM153" s="205"/>
    </row>
    <row r="154" spans="1:65" ht="27.75" customHeight="1" x14ac:dyDescent="0.25">
      <c r="A154" s="246" t="str">
        <f>DATASHEET!B152</f>
        <v>ROSS-WESTON, Madeleine</v>
      </c>
      <c r="B154" s="113" t="str">
        <f>DATASHEET!C152</f>
        <v>11WE</v>
      </c>
      <c r="C154" s="113" t="str">
        <f>DATASHEET!D152</f>
        <v>F</v>
      </c>
      <c r="D154" s="113" t="str">
        <f>DATASHEET!J152</f>
        <v>N</v>
      </c>
      <c r="E154" s="113" t="str">
        <f>DATASHEET!E152</f>
        <v>N</v>
      </c>
      <c r="F154" s="113" t="str">
        <f>DATASHEET!F152</f>
        <v>White - British</v>
      </c>
      <c r="G154" s="113" t="str">
        <f>DATASHEET!H152</f>
        <v>N</v>
      </c>
      <c r="H154" s="113" t="str">
        <f>DATASHEET!I152</f>
        <v>N</v>
      </c>
      <c r="I154" s="113" t="str">
        <f>DATASHEET!M152</f>
        <v>M</v>
      </c>
      <c r="J154" s="114" t="str">
        <f>DATASHEET!L152</f>
        <v>4-5</v>
      </c>
      <c r="K154" s="419">
        <f>IFERROR(PROGRESS!O166,"")</f>
        <v>38.246667000000002</v>
      </c>
      <c r="L154" s="235">
        <f t="shared" si="59"/>
        <v>6</v>
      </c>
      <c r="M154" s="152">
        <f t="shared" si="60"/>
        <v>-3.2246667000000002</v>
      </c>
      <c r="N154" s="237"/>
      <c r="O154" s="417">
        <f t="shared" si="61"/>
        <v>7.6493334000000006</v>
      </c>
      <c r="P154" s="248" t="str">
        <f t="shared" si="62"/>
        <v/>
      </c>
      <c r="Q154" s="249" t="str">
        <f t="shared" si="63"/>
        <v/>
      </c>
      <c r="R154" s="417">
        <f t="shared" si="64"/>
        <v>7.6493334000000006</v>
      </c>
      <c r="S154" s="248" t="str">
        <f t="shared" si="65"/>
        <v/>
      </c>
      <c r="T154" s="250" t="str">
        <f t="shared" si="66"/>
        <v/>
      </c>
      <c r="U154" s="247">
        <f t="shared" si="67"/>
        <v>11.474000100000001</v>
      </c>
      <c r="V154" s="248">
        <f t="shared" si="68"/>
        <v>0</v>
      </c>
      <c r="W154" s="251">
        <f t="shared" si="69"/>
        <v>-3.8246667000000003</v>
      </c>
      <c r="X154" s="252">
        <f t="shared" si="70"/>
        <v>3</v>
      </c>
      <c r="Y154" s="247">
        <f t="shared" si="71"/>
        <v>11.474000100000001</v>
      </c>
      <c r="Z154" s="248">
        <f t="shared" si="72"/>
        <v>6</v>
      </c>
      <c r="AA154" s="251">
        <f t="shared" si="73"/>
        <v>-1.8246667000000005</v>
      </c>
      <c r="AB154" s="252">
        <f t="shared" si="74"/>
        <v>2</v>
      </c>
      <c r="AC154" s="244"/>
      <c r="AD154" s="102" t="str">
        <f>IFERROR(VLOOKUP(DATASHEET!CN152,lookup,2,FALSE)*2,"")</f>
        <v/>
      </c>
      <c r="AE154" s="126" t="str">
        <f>IFERROR(LARGE((PROGRESS!BC166,PROGRESS!BH166),1)*2,"")</f>
        <v/>
      </c>
      <c r="AF154" s="253" t="str">
        <f t="shared" si="75"/>
        <v/>
      </c>
      <c r="AG154" s="127" t="str">
        <f t="shared" si="76"/>
        <v/>
      </c>
      <c r="AH154" s="254" t="str">
        <f t="shared" si="77"/>
        <v/>
      </c>
      <c r="AI154" s="255">
        <f t="shared" si="78"/>
        <v>6</v>
      </c>
      <c r="AJ154" s="128" t="str">
        <f t="shared" si="79"/>
        <v/>
      </c>
      <c r="AK154" s="256" t="str">
        <f t="shared" si="80"/>
        <v/>
      </c>
      <c r="AL154" s="245"/>
      <c r="AM154" s="89" t="str">
        <f>IFERROR(VLOOKUP(DATASHEET!AJ152,lookup,2,FALSE),"")</f>
        <v/>
      </c>
      <c r="AN154" s="90" t="str">
        <f>IFERROR(VLOOKUP(DATASHEET!AR152,lookup,2,FALSE),"")</f>
        <v/>
      </c>
      <c r="AO154" s="106" t="str">
        <f>IFERROR(VLOOKUP(DATASHEET!DH152,lookup,2,FALSE),"")</f>
        <v/>
      </c>
      <c r="AP154" s="106" t="str">
        <f>IFERROR(VLOOKUP(DATASHEET!DT152,lookup,2,FALSE),"")</f>
        <v/>
      </c>
      <c r="AQ154" s="106" t="str">
        <f t="shared" si="81"/>
        <v/>
      </c>
      <c r="AR154" s="91" t="str">
        <f>IFERROR(IFERROR(VLOOKUP(DATASHEET!AZ152,lookup,2,FALSE),VLOOKUP($A154,PRIORVALUES!$A$3:$U$245,8,FALSE)),"")</f>
        <v/>
      </c>
      <c r="AS154" s="100" t="str">
        <f>IFERROR(VLOOKUP(DATASHEET!BX152,lookup,2,FALSE),"")</f>
        <v/>
      </c>
      <c r="AT154" s="257" t="str">
        <f>IFERROR(VLOOKUP(DATASHEET!DX152,lookup,2,FALSE),"")</f>
        <v/>
      </c>
      <c r="AU154" s="92" t="str">
        <f>IFERROR(IFERROR(VLOOKUP(DATASHEET!CB152,lookup,2,FALSE),VLOOKUP($A154,PRIORVALUES!$A$3:$U$245,10,FALSE)),"")</f>
        <v/>
      </c>
      <c r="AV154" s="92" t="str">
        <f>IFERROR(IFERROR(VLOOKUP(DATASHEET!CJ152,lookup,2,FALSE),VLOOKUP($A154,PRIORVALUES!$A$3:$U$245,12,FALSE)),"")</f>
        <v/>
      </c>
      <c r="AW154" s="93"/>
      <c r="AX154" s="96" t="str">
        <f>IFERROR(IFERROR(VLOOKUP(DATASHEET!AF152,lookup,2,FALSE),VLOOKUP($A154,PRIORVALUES!$A$3:$U$245,5,FALSE)),"")</f>
        <v/>
      </c>
      <c r="AY154" s="97">
        <f>IFERROR(IFERROR(VLOOKUP(DATASHEET!CV152,lookup,2,FALSE),VLOOKUP($A154,PRIORVALUES!$A$3:$U$245,6,FALSE)),"")</f>
        <v>6</v>
      </c>
      <c r="AZ154" s="104" t="str">
        <f>IFERROR(SMALL((PROGRESS!BC166,PROGRESS!BH166),1),"")</f>
        <v/>
      </c>
      <c r="BA154" s="104" t="str">
        <f>IFERROR(IFERROR(VLOOKUP(DATASHEET!CR152,lookup,2,FALSE),VLOOKUP($A154,PRIORVALUES!$A$3:$U$245,13,FALSE)),"")</f>
        <v/>
      </c>
      <c r="BB154" s="104" t="str">
        <f>IFERROR(IFERROR(VLOOKUP(DATASHEET!DD152,lookup,2,FALSE),VLOOKUP($A154,PRIORVALUES!$A$3:$U$245,14,FALSE)),"")</f>
        <v/>
      </c>
      <c r="BC154" s="118" t="str">
        <f>IFERROR(VLOOKUP(DATASHEET!DP152,lookup,2,FALSE),"")</f>
        <v/>
      </c>
      <c r="BD154" s="122" t="str">
        <f>IFERROR(IFERROR(VLOOKUP(DATASHEET!AN152,lookup,2,FALSE),VLOOKUP($A154,PRIORVALUES!$A$3:$U$245,7,FALSE)),"")</f>
        <v/>
      </c>
      <c r="BE154" s="120" t="str">
        <f>IFERROR(IFERROR(VLOOKUP(DATASHEET!AV152,lookup,2,FALSE),VLOOKUP($A154,PRIORVALUES!$A$3:$U$245,16,FALSE)),"")</f>
        <v/>
      </c>
      <c r="BF154" s="586" t="str">
        <f>IFERROR(IFERROR(VLOOKUP(DATASHEET!CF152,lookup,2,FALSE),VLOOKUP($A154,PRIORVALUES!$A$3:$U$245,11,FALSE)),"")</f>
        <v/>
      </c>
      <c r="BG154" s="104" t="str">
        <f>IFERROR(VLOOKUP(DATASHEET!BD152,lookup,2,FALSE),"")</f>
        <v/>
      </c>
      <c r="BH154" s="99" t="str">
        <f>IFERROR(IFERROR(VLOOKUP(DATASHEET!BP152,lookup,2,FALSE),VLOOKUP($A154,PRIORVALUES!$A$3:$U$245,9,FALSE)),"")</f>
        <v/>
      </c>
      <c r="BI154" s="99" t="str">
        <f>IFERROR(IFERROR(VLOOKUP(DATASHEET!DL152,lookup,2,FALSE),VLOOKUP($A154,PRIORVALUES!$A$3:$U$245,15,FALSE)),"")</f>
        <v/>
      </c>
      <c r="BJ154" s="108" t="str">
        <f t="shared" si="82"/>
        <v/>
      </c>
      <c r="BK154" s="108" t="str">
        <f t="shared" si="83"/>
        <v/>
      </c>
      <c r="BL154" s="125" t="str">
        <f t="shared" si="84"/>
        <v/>
      </c>
      <c r="BM154" s="205"/>
    </row>
    <row r="155" spans="1:65" ht="27.75" customHeight="1" x14ac:dyDescent="0.25">
      <c r="A155" s="246" t="str">
        <f>DATASHEET!B153</f>
        <v>SADDIQ, Elayna</v>
      </c>
      <c r="B155" s="113" t="str">
        <f>DATASHEET!C153</f>
        <v>11SPI</v>
      </c>
      <c r="C155" s="113" t="str">
        <f>DATASHEET!D153</f>
        <v>F</v>
      </c>
      <c r="D155" s="113" t="str">
        <f>DATASHEET!J153</f>
        <v>N</v>
      </c>
      <c r="E155" s="113" t="str">
        <f>DATASHEET!E153</f>
        <v>N</v>
      </c>
      <c r="F155" s="113" t="str">
        <f>DATASHEET!F153</f>
        <v>Pakistani</v>
      </c>
      <c r="G155" s="113" t="str">
        <f>DATASHEET!H153</f>
        <v>N</v>
      </c>
      <c r="H155" s="113" t="str">
        <f>DATASHEET!I153</f>
        <v>N</v>
      </c>
      <c r="I155" s="113" t="str">
        <f>DATASHEET!M153</f>
        <v>M</v>
      </c>
      <c r="J155" s="114" t="str">
        <f>DATASHEET!L153</f>
        <v>5-6</v>
      </c>
      <c r="K155" s="419">
        <f>IFERROR(PROGRESS!O167,"")</f>
        <v>49.024999999999999</v>
      </c>
      <c r="L155" s="235">
        <f t="shared" si="59"/>
        <v>3</v>
      </c>
      <c r="M155" s="152">
        <f t="shared" si="60"/>
        <v>-4.6025</v>
      </c>
      <c r="N155" s="237"/>
      <c r="O155" s="417">
        <f t="shared" si="61"/>
        <v>9.8049999999999997</v>
      </c>
      <c r="P155" s="248" t="str">
        <f t="shared" si="62"/>
        <v/>
      </c>
      <c r="Q155" s="249" t="str">
        <f t="shared" si="63"/>
        <v/>
      </c>
      <c r="R155" s="417">
        <f t="shared" si="64"/>
        <v>9.8049999999999997</v>
      </c>
      <c r="S155" s="248" t="str">
        <f t="shared" si="65"/>
        <v/>
      </c>
      <c r="T155" s="250" t="str">
        <f t="shared" si="66"/>
        <v/>
      </c>
      <c r="U155" s="247">
        <f t="shared" si="67"/>
        <v>14.7075</v>
      </c>
      <c r="V155" s="248">
        <f t="shared" si="68"/>
        <v>0</v>
      </c>
      <c r="W155" s="251">
        <f t="shared" si="69"/>
        <v>-4.9024999999999999</v>
      </c>
      <c r="X155" s="252">
        <f t="shared" si="70"/>
        <v>3</v>
      </c>
      <c r="Y155" s="247">
        <f t="shared" si="71"/>
        <v>14.7075</v>
      </c>
      <c r="Z155" s="248">
        <f t="shared" si="72"/>
        <v>3</v>
      </c>
      <c r="AA155" s="251">
        <f t="shared" si="73"/>
        <v>-3.9024999999999999</v>
      </c>
      <c r="AB155" s="252">
        <f t="shared" si="74"/>
        <v>2</v>
      </c>
      <c r="AC155" s="244"/>
      <c r="AD155" s="102" t="str">
        <f>IFERROR(VLOOKUP(DATASHEET!CN153,lookup,2,FALSE)*2,"")</f>
        <v/>
      </c>
      <c r="AE155" s="126" t="str">
        <f>IFERROR(LARGE((PROGRESS!BC167,PROGRESS!BH167),1)*2,"")</f>
        <v/>
      </c>
      <c r="AF155" s="253" t="str">
        <f t="shared" si="75"/>
        <v/>
      </c>
      <c r="AG155" s="127" t="str">
        <f t="shared" si="76"/>
        <v/>
      </c>
      <c r="AH155" s="254" t="str">
        <f t="shared" si="77"/>
        <v/>
      </c>
      <c r="AI155" s="255">
        <f t="shared" si="78"/>
        <v>3</v>
      </c>
      <c r="AJ155" s="128" t="str">
        <f t="shared" si="79"/>
        <v/>
      </c>
      <c r="AK155" s="256" t="str">
        <f t="shared" si="80"/>
        <v/>
      </c>
      <c r="AL155" s="245"/>
      <c r="AM155" s="89" t="str">
        <f>IFERROR(VLOOKUP(DATASHEET!AJ153,lookup,2,FALSE),"")</f>
        <v/>
      </c>
      <c r="AN155" s="90" t="str">
        <f>IFERROR(VLOOKUP(DATASHEET!AR153,lookup,2,FALSE),"")</f>
        <v/>
      </c>
      <c r="AO155" s="106" t="str">
        <f>IFERROR(VLOOKUP(DATASHEET!DH153,lookup,2,FALSE),"")</f>
        <v/>
      </c>
      <c r="AP155" s="106" t="str">
        <f>IFERROR(VLOOKUP(DATASHEET!DT153,lookup,2,FALSE),"")</f>
        <v/>
      </c>
      <c r="AQ155" s="106" t="str">
        <f t="shared" si="81"/>
        <v/>
      </c>
      <c r="AR155" s="91" t="str">
        <f>IFERROR(IFERROR(VLOOKUP(DATASHEET!AZ153,lookup,2,FALSE),VLOOKUP($A155,PRIORVALUES!$A$3:$U$245,8,FALSE)),"")</f>
        <v/>
      </c>
      <c r="AS155" s="100" t="str">
        <f>IFERROR(VLOOKUP(DATASHEET!BX153,lookup,2,FALSE),"")</f>
        <v/>
      </c>
      <c r="AT155" s="257" t="str">
        <f>IFERROR(VLOOKUP(DATASHEET!DX153,lookup,2,FALSE),"")</f>
        <v/>
      </c>
      <c r="AU155" s="92" t="str">
        <f>IFERROR(IFERROR(VLOOKUP(DATASHEET!CB153,lookup,2,FALSE),VLOOKUP($A155,PRIORVALUES!$A$3:$U$245,10,FALSE)),"")</f>
        <v/>
      </c>
      <c r="AV155" s="92" t="str">
        <f>IFERROR(IFERROR(VLOOKUP(DATASHEET!CJ153,lookup,2,FALSE),VLOOKUP($A155,PRIORVALUES!$A$3:$U$245,12,FALSE)),"")</f>
        <v/>
      </c>
      <c r="AW155" s="93"/>
      <c r="AX155" s="96" t="str">
        <f>IFERROR(IFERROR(VLOOKUP(DATASHEET!AF153,lookup,2,FALSE),VLOOKUP($A155,PRIORVALUES!$A$3:$U$245,5,FALSE)),"")</f>
        <v/>
      </c>
      <c r="AY155" s="97" t="str">
        <f>IFERROR(IFERROR(VLOOKUP(DATASHEET!CV153,lookup,2,FALSE),VLOOKUP($A155,PRIORVALUES!$A$3:$U$245,6,FALSE)),"")</f>
        <v/>
      </c>
      <c r="AZ155" s="104" t="str">
        <f>IFERROR(SMALL((PROGRESS!BC167,PROGRESS!BH167),1),"")</f>
        <v/>
      </c>
      <c r="BA155" s="104" t="str">
        <f>IFERROR(IFERROR(VLOOKUP(DATASHEET!CR153,lookup,2,FALSE),VLOOKUP($A155,PRIORVALUES!$A$3:$U$245,13,FALSE)),"")</f>
        <v/>
      </c>
      <c r="BB155" s="104" t="str">
        <f>IFERROR(IFERROR(VLOOKUP(DATASHEET!DD153,lookup,2,FALSE),VLOOKUP($A155,PRIORVALUES!$A$3:$U$245,14,FALSE)),"")</f>
        <v/>
      </c>
      <c r="BC155" s="118" t="str">
        <f>IFERROR(VLOOKUP(DATASHEET!DP153,lookup,2,FALSE),"")</f>
        <v/>
      </c>
      <c r="BD155" s="122" t="str">
        <f>IFERROR(IFERROR(VLOOKUP(DATASHEET!AN153,lookup,2,FALSE),VLOOKUP($A155,PRIORVALUES!$A$3:$U$245,7,FALSE)),"")</f>
        <v/>
      </c>
      <c r="BE155" s="120" t="str">
        <f>IFERROR(IFERROR(VLOOKUP(DATASHEET!AV153,lookup,2,FALSE),VLOOKUP($A155,PRIORVALUES!$A$3:$U$245,16,FALSE)),"")</f>
        <v/>
      </c>
      <c r="BF155" s="586">
        <f>IFERROR(IFERROR(VLOOKUP(DATASHEET!CF153,lookup,2,FALSE),VLOOKUP($A155,PRIORVALUES!$A$3:$U$245,11,FALSE)),"")</f>
        <v>3</v>
      </c>
      <c r="BG155" s="104" t="str">
        <f>IFERROR(VLOOKUP(DATASHEET!BD153,lookup,2,FALSE),"")</f>
        <v/>
      </c>
      <c r="BH155" s="99" t="str">
        <f>IFERROR(IFERROR(VLOOKUP(DATASHEET!BP153,lookup,2,FALSE),VLOOKUP($A155,PRIORVALUES!$A$3:$U$245,9,FALSE)),"")</f>
        <v/>
      </c>
      <c r="BI155" s="99" t="str">
        <f>IFERROR(IFERROR(VLOOKUP(DATASHEET!DL153,lookup,2,FALSE),VLOOKUP($A155,PRIORVALUES!$A$3:$U$245,15,FALSE)),"")</f>
        <v/>
      </c>
      <c r="BJ155" s="108" t="str">
        <f t="shared" si="82"/>
        <v/>
      </c>
      <c r="BK155" s="108" t="str">
        <f t="shared" si="83"/>
        <v/>
      </c>
      <c r="BL155" s="125" t="str">
        <f t="shared" si="84"/>
        <v/>
      </c>
      <c r="BM155" s="205"/>
    </row>
    <row r="156" spans="1:65" ht="27.75" customHeight="1" x14ac:dyDescent="0.25">
      <c r="A156" s="246" t="str">
        <f>DATASHEET!B154</f>
        <v>SADLER, Tierney</v>
      </c>
      <c r="B156" s="113" t="str">
        <f>DATASHEET!C154</f>
        <v>11ZI</v>
      </c>
      <c r="C156" s="113" t="str">
        <f>DATASHEET!D154</f>
        <v>F</v>
      </c>
      <c r="D156" s="113" t="str">
        <f>DATASHEET!J154</f>
        <v>N</v>
      </c>
      <c r="E156" s="113" t="str">
        <f>DATASHEET!E154</f>
        <v>N</v>
      </c>
      <c r="F156" s="113" t="str">
        <f>DATASHEET!F154</f>
        <v>White - British</v>
      </c>
      <c r="G156" s="113" t="str">
        <f>DATASHEET!H154</f>
        <v>N</v>
      </c>
      <c r="H156" s="113" t="str">
        <f>DATASHEET!I154</f>
        <v>N</v>
      </c>
      <c r="I156" s="113" t="str">
        <f>DATASHEET!M154</f>
        <v>M</v>
      </c>
      <c r="J156" s="114" t="str">
        <f>DATASHEET!L154</f>
        <v>4-5</v>
      </c>
      <c r="K156" s="419">
        <f>IFERROR(PROGRESS!O168,"")</f>
        <v>42.677678999999998</v>
      </c>
      <c r="L156" s="235">
        <f t="shared" si="59"/>
        <v>5.5</v>
      </c>
      <c r="M156" s="152">
        <f t="shared" si="60"/>
        <v>-3.7177678999999997</v>
      </c>
      <c r="N156" s="237"/>
      <c r="O156" s="417">
        <f t="shared" si="61"/>
        <v>8.5355357999999999</v>
      </c>
      <c r="P156" s="248" t="str">
        <f t="shared" si="62"/>
        <v/>
      </c>
      <c r="Q156" s="249" t="str">
        <f t="shared" si="63"/>
        <v/>
      </c>
      <c r="R156" s="417">
        <f t="shared" si="64"/>
        <v>8.5355357999999999</v>
      </c>
      <c r="S156" s="248" t="str">
        <f t="shared" si="65"/>
        <v/>
      </c>
      <c r="T156" s="250" t="str">
        <f t="shared" si="66"/>
        <v/>
      </c>
      <c r="U156" s="247">
        <f t="shared" si="67"/>
        <v>12.803303700000001</v>
      </c>
      <c r="V156" s="248">
        <f t="shared" si="68"/>
        <v>0</v>
      </c>
      <c r="W156" s="251">
        <f t="shared" si="69"/>
        <v>-4.2677678999999999</v>
      </c>
      <c r="X156" s="252">
        <f t="shared" si="70"/>
        <v>3</v>
      </c>
      <c r="Y156" s="247">
        <f t="shared" si="71"/>
        <v>12.803303700000001</v>
      </c>
      <c r="Z156" s="248">
        <f t="shared" si="72"/>
        <v>5.5</v>
      </c>
      <c r="AA156" s="251">
        <f t="shared" si="73"/>
        <v>-2.4344345666666669</v>
      </c>
      <c r="AB156" s="252">
        <f t="shared" si="74"/>
        <v>2</v>
      </c>
      <c r="AC156" s="244"/>
      <c r="AD156" s="102" t="str">
        <f>IFERROR(VLOOKUP(DATASHEET!CN154,lookup,2,FALSE)*2,"")</f>
        <v/>
      </c>
      <c r="AE156" s="126" t="str">
        <f>IFERROR(LARGE((PROGRESS!BC168,PROGRESS!BH168),1)*2,"")</f>
        <v/>
      </c>
      <c r="AF156" s="253" t="str">
        <f t="shared" si="75"/>
        <v/>
      </c>
      <c r="AG156" s="127" t="str">
        <f t="shared" si="76"/>
        <v/>
      </c>
      <c r="AH156" s="254" t="str">
        <f t="shared" si="77"/>
        <v/>
      </c>
      <c r="AI156" s="255">
        <f t="shared" si="78"/>
        <v>5.5</v>
      </c>
      <c r="AJ156" s="128" t="str">
        <f t="shared" si="79"/>
        <v/>
      </c>
      <c r="AK156" s="256" t="str">
        <f t="shared" si="80"/>
        <v/>
      </c>
      <c r="AL156" s="245"/>
      <c r="AM156" s="89" t="str">
        <f>IFERROR(VLOOKUP(DATASHEET!AJ154,lookup,2,FALSE),"")</f>
        <v/>
      </c>
      <c r="AN156" s="90" t="str">
        <f>IFERROR(VLOOKUP(DATASHEET!AR154,lookup,2,FALSE),"")</f>
        <v/>
      </c>
      <c r="AO156" s="106" t="str">
        <f>IFERROR(VLOOKUP(DATASHEET!DH154,lookup,2,FALSE),"")</f>
        <v/>
      </c>
      <c r="AP156" s="106" t="str">
        <f>IFERROR(VLOOKUP(DATASHEET!DT154,lookup,2,FALSE),"")</f>
        <v/>
      </c>
      <c r="AQ156" s="106" t="str">
        <f t="shared" si="81"/>
        <v/>
      </c>
      <c r="AR156" s="91" t="str">
        <f>IFERROR(IFERROR(VLOOKUP(DATASHEET!AZ154,lookup,2,FALSE),VLOOKUP($A156,PRIORVALUES!$A$3:$U$245,8,FALSE)),"")</f>
        <v/>
      </c>
      <c r="AS156" s="100" t="str">
        <f>IFERROR(VLOOKUP(DATASHEET!BX154,lookup,2,FALSE),"")</f>
        <v/>
      </c>
      <c r="AT156" s="257" t="str">
        <f>IFERROR(VLOOKUP(DATASHEET!DX154,lookup,2,FALSE),"")</f>
        <v/>
      </c>
      <c r="AU156" s="92" t="str">
        <f>IFERROR(IFERROR(VLOOKUP(DATASHEET!CB154,lookup,2,FALSE),VLOOKUP($A156,PRIORVALUES!$A$3:$U$245,10,FALSE)),"")</f>
        <v/>
      </c>
      <c r="AV156" s="92" t="str">
        <f>IFERROR(IFERROR(VLOOKUP(DATASHEET!CJ154,lookup,2,FALSE),VLOOKUP($A156,PRIORVALUES!$A$3:$U$245,12,FALSE)),"")</f>
        <v/>
      </c>
      <c r="AW156" s="93"/>
      <c r="AX156" s="96" t="str">
        <f>IFERROR(IFERROR(VLOOKUP(DATASHEET!AF154,lookup,2,FALSE),VLOOKUP($A156,PRIORVALUES!$A$3:$U$245,5,FALSE)),"")</f>
        <v/>
      </c>
      <c r="AY156" s="97" t="str">
        <f>IFERROR(IFERROR(VLOOKUP(DATASHEET!CV154,lookup,2,FALSE),VLOOKUP($A156,PRIORVALUES!$A$3:$U$245,6,FALSE)),"")</f>
        <v/>
      </c>
      <c r="AZ156" s="104" t="str">
        <f>IFERROR(SMALL((PROGRESS!BC168,PROGRESS!BH168),1),"")</f>
        <v/>
      </c>
      <c r="BA156" s="104" t="str">
        <f>IFERROR(IFERROR(VLOOKUP(DATASHEET!CR154,lookup,2,FALSE),VLOOKUP($A156,PRIORVALUES!$A$3:$U$245,13,FALSE)),"")</f>
        <v/>
      </c>
      <c r="BB156" s="104" t="str">
        <f>IFERROR(IFERROR(VLOOKUP(DATASHEET!DD154,lookup,2,FALSE),VLOOKUP($A156,PRIORVALUES!$A$3:$U$245,14,FALSE)),"")</f>
        <v/>
      </c>
      <c r="BC156" s="118" t="str">
        <f>IFERROR(VLOOKUP(DATASHEET!DP154,lookup,2,FALSE),"")</f>
        <v/>
      </c>
      <c r="BD156" s="122" t="str">
        <f>IFERROR(IFERROR(VLOOKUP(DATASHEET!AN154,lookup,2,FALSE),VLOOKUP($A156,PRIORVALUES!$A$3:$U$245,7,FALSE)),"")</f>
        <v/>
      </c>
      <c r="BE156" s="120" t="str">
        <f>IFERROR(IFERROR(VLOOKUP(DATASHEET!AV154,lookup,2,FALSE),VLOOKUP($A156,PRIORVALUES!$A$3:$U$245,16,FALSE)),"")</f>
        <v/>
      </c>
      <c r="BF156" s="586">
        <f>IFERROR(IFERROR(VLOOKUP(DATASHEET!CF154,lookup,2,FALSE),VLOOKUP($A156,PRIORVALUES!$A$3:$U$245,11,FALSE)),"")</f>
        <v>5.5</v>
      </c>
      <c r="BG156" s="104" t="str">
        <f>IFERROR(VLOOKUP(DATASHEET!BD154,lookup,2,FALSE),"")</f>
        <v/>
      </c>
      <c r="BH156" s="99" t="str">
        <f>IFERROR(IFERROR(VLOOKUP(DATASHEET!BP154,lookup,2,FALSE),VLOOKUP($A156,PRIORVALUES!$A$3:$U$245,9,FALSE)),"")</f>
        <v/>
      </c>
      <c r="BI156" s="99" t="str">
        <f>IFERROR(IFERROR(VLOOKUP(DATASHEET!DL154,lookup,2,FALSE),VLOOKUP($A156,PRIORVALUES!$A$3:$U$245,15,FALSE)),"")</f>
        <v/>
      </c>
      <c r="BJ156" s="108" t="str">
        <f t="shared" si="82"/>
        <v/>
      </c>
      <c r="BK156" s="108" t="str">
        <f t="shared" si="83"/>
        <v/>
      </c>
      <c r="BL156" s="125" t="str">
        <f t="shared" si="84"/>
        <v/>
      </c>
      <c r="BM156" s="205"/>
    </row>
    <row r="157" spans="1:65" ht="27.75" customHeight="1" x14ac:dyDescent="0.25">
      <c r="A157" s="246" t="str">
        <f>DATASHEET!B155</f>
        <v>SAMUELS, Amari</v>
      </c>
      <c r="B157" s="113" t="str">
        <f>DATASHEET!C155</f>
        <v>11SK</v>
      </c>
      <c r="C157" s="113" t="str">
        <f>DATASHEET!D155</f>
        <v>M</v>
      </c>
      <c r="D157" s="113" t="str">
        <f>DATASHEET!J155</f>
        <v>N</v>
      </c>
      <c r="E157" s="113" t="str">
        <f>DATASHEET!E155</f>
        <v>N</v>
      </c>
      <c r="F157" s="113" t="str">
        <f>DATASHEET!F155</f>
        <v>Black Caribbean</v>
      </c>
      <c r="G157" s="113" t="str">
        <f>DATASHEET!H155</f>
        <v>N</v>
      </c>
      <c r="H157" s="113" t="str">
        <f>DATASHEET!I155</f>
        <v>N</v>
      </c>
      <c r="I157" s="113" t="str">
        <f>DATASHEET!M155</f>
        <v>M</v>
      </c>
      <c r="J157" s="114" t="str">
        <f>DATASHEET!L155</f>
        <v>4-5</v>
      </c>
      <c r="K157" s="419">
        <f>IFERROR(PROGRESS!O169,"")</f>
        <v>38.909638999999999</v>
      </c>
      <c r="L157" s="235">
        <f t="shared" si="59"/>
        <v>4</v>
      </c>
      <c r="M157" s="152">
        <f t="shared" si="60"/>
        <v>-3.4909638999999997</v>
      </c>
      <c r="N157" s="237"/>
      <c r="O157" s="417">
        <f t="shared" si="61"/>
        <v>7.7819278000000001</v>
      </c>
      <c r="P157" s="248" t="str">
        <f t="shared" si="62"/>
        <v/>
      </c>
      <c r="Q157" s="249" t="str">
        <f t="shared" si="63"/>
        <v/>
      </c>
      <c r="R157" s="417">
        <f t="shared" si="64"/>
        <v>7.7819278000000001</v>
      </c>
      <c r="S157" s="248" t="str">
        <f t="shared" si="65"/>
        <v/>
      </c>
      <c r="T157" s="250" t="str">
        <f t="shared" si="66"/>
        <v/>
      </c>
      <c r="U157" s="247">
        <f t="shared" si="67"/>
        <v>11.672891700000001</v>
      </c>
      <c r="V157" s="248">
        <f t="shared" si="68"/>
        <v>0</v>
      </c>
      <c r="W157" s="251">
        <f t="shared" si="69"/>
        <v>-3.8909639000000005</v>
      </c>
      <c r="X157" s="252">
        <f t="shared" si="70"/>
        <v>3</v>
      </c>
      <c r="Y157" s="247">
        <f t="shared" si="71"/>
        <v>11.672891700000001</v>
      </c>
      <c r="Z157" s="248">
        <f t="shared" si="72"/>
        <v>4</v>
      </c>
      <c r="AA157" s="251">
        <f t="shared" si="73"/>
        <v>-2.557630566666667</v>
      </c>
      <c r="AB157" s="252">
        <f t="shared" si="74"/>
        <v>2</v>
      </c>
      <c r="AC157" s="244"/>
      <c r="AD157" s="102" t="str">
        <f>IFERROR(VLOOKUP(DATASHEET!CN155,lookup,2,FALSE)*2,"")</f>
        <v/>
      </c>
      <c r="AE157" s="126" t="str">
        <f>IFERROR(LARGE((PROGRESS!BC169,PROGRESS!BH169),1)*2,"")</f>
        <v/>
      </c>
      <c r="AF157" s="253" t="str">
        <f t="shared" si="75"/>
        <v/>
      </c>
      <c r="AG157" s="127" t="str">
        <f t="shared" si="76"/>
        <v/>
      </c>
      <c r="AH157" s="254" t="str">
        <f t="shared" si="77"/>
        <v/>
      </c>
      <c r="AI157" s="255">
        <f t="shared" si="78"/>
        <v>4</v>
      </c>
      <c r="AJ157" s="128" t="str">
        <f t="shared" si="79"/>
        <v/>
      </c>
      <c r="AK157" s="256" t="str">
        <f t="shared" si="80"/>
        <v/>
      </c>
      <c r="AL157" s="245"/>
      <c r="AM157" s="89" t="str">
        <f>IFERROR(VLOOKUP(DATASHEET!AJ155,lookup,2,FALSE),"")</f>
        <v/>
      </c>
      <c r="AN157" s="90" t="str">
        <f>IFERROR(VLOOKUP(DATASHEET!AR155,lookup,2,FALSE),"")</f>
        <v/>
      </c>
      <c r="AO157" s="106" t="str">
        <f>IFERROR(VLOOKUP(DATASHEET!DH155,lookup,2,FALSE),"")</f>
        <v/>
      </c>
      <c r="AP157" s="106" t="str">
        <f>IFERROR(VLOOKUP(DATASHEET!DT155,lookup,2,FALSE),"")</f>
        <v/>
      </c>
      <c r="AQ157" s="106" t="str">
        <f t="shared" si="81"/>
        <v/>
      </c>
      <c r="AR157" s="91" t="str">
        <f>IFERROR(IFERROR(VLOOKUP(DATASHEET!AZ155,lookup,2,FALSE),VLOOKUP($A157,PRIORVALUES!$A$3:$U$245,8,FALSE)),"")</f>
        <v/>
      </c>
      <c r="AS157" s="100" t="str">
        <f>IFERROR(VLOOKUP(DATASHEET!BX155,lookup,2,FALSE),"")</f>
        <v/>
      </c>
      <c r="AT157" s="257" t="str">
        <f>IFERROR(VLOOKUP(DATASHEET!DX155,lookup,2,FALSE),"")</f>
        <v/>
      </c>
      <c r="AU157" s="92" t="str">
        <f>IFERROR(IFERROR(VLOOKUP(DATASHEET!CB155,lookup,2,FALSE),VLOOKUP($A157,PRIORVALUES!$A$3:$U$245,10,FALSE)),"")</f>
        <v/>
      </c>
      <c r="AV157" s="92" t="str">
        <f>IFERROR(IFERROR(VLOOKUP(DATASHEET!CJ155,lookup,2,FALSE),VLOOKUP($A157,PRIORVALUES!$A$3:$U$245,12,FALSE)),"")</f>
        <v/>
      </c>
      <c r="AW157" s="93"/>
      <c r="AX157" s="96" t="str">
        <f>IFERROR(IFERROR(VLOOKUP(DATASHEET!AF155,lookup,2,FALSE),VLOOKUP($A157,PRIORVALUES!$A$3:$U$245,5,FALSE)),"")</f>
        <v/>
      </c>
      <c r="AY157" s="97">
        <f>IFERROR(IFERROR(VLOOKUP(DATASHEET!CV155,lookup,2,FALSE),VLOOKUP($A157,PRIORVALUES!$A$3:$U$245,6,FALSE)),"")</f>
        <v>4</v>
      </c>
      <c r="AZ157" s="104" t="str">
        <f>IFERROR(SMALL((PROGRESS!BC169,PROGRESS!BH169),1),"")</f>
        <v/>
      </c>
      <c r="BA157" s="104" t="str">
        <f>IFERROR(IFERROR(VLOOKUP(DATASHEET!CR155,lookup,2,FALSE),VLOOKUP($A157,PRIORVALUES!$A$3:$U$245,13,FALSE)),"")</f>
        <v/>
      </c>
      <c r="BB157" s="104" t="str">
        <f>IFERROR(IFERROR(VLOOKUP(DATASHEET!DD155,lookup,2,FALSE),VLOOKUP($A157,PRIORVALUES!$A$3:$U$245,14,FALSE)),"")</f>
        <v/>
      </c>
      <c r="BC157" s="118" t="str">
        <f>IFERROR(VLOOKUP(DATASHEET!DP155,lookup,2,FALSE),"")</f>
        <v/>
      </c>
      <c r="BD157" s="122" t="str">
        <f>IFERROR(IFERROR(VLOOKUP(DATASHEET!AN155,lookup,2,FALSE),VLOOKUP($A157,PRIORVALUES!$A$3:$U$245,7,FALSE)),"")</f>
        <v/>
      </c>
      <c r="BE157" s="120" t="str">
        <f>IFERROR(IFERROR(VLOOKUP(DATASHEET!AV155,lookup,2,FALSE),VLOOKUP($A157,PRIORVALUES!$A$3:$U$245,16,FALSE)),"")</f>
        <v/>
      </c>
      <c r="BF157" s="586" t="str">
        <f>IFERROR(IFERROR(VLOOKUP(DATASHEET!CF155,lookup,2,FALSE),VLOOKUP($A157,PRIORVALUES!$A$3:$U$245,11,FALSE)),"")</f>
        <v/>
      </c>
      <c r="BG157" s="104" t="str">
        <f>IFERROR(VLOOKUP(DATASHEET!BD155,lookup,2,FALSE),"")</f>
        <v/>
      </c>
      <c r="BH157" s="99" t="str">
        <f>IFERROR(IFERROR(VLOOKUP(DATASHEET!BP155,lookup,2,FALSE),VLOOKUP($A157,PRIORVALUES!$A$3:$U$245,9,FALSE)),"")</f>
        <v/>
      </c>
      <c r="BI157" s="99" t="str">
        <f>IFERROR(IFERROR(VLOOKUP(DATASHEET!DL155,lookup,2,FALSE),VLOOKUP($A157,PRIORVALUES!$A$3:$U$245,15,FALSE)),"")</f>
        <v/>
      </c>
      <c r="BJ157" s="108" t="str">
        <f t="shared" si="82"/>
        <v/>
      </c>
      <c r="BK157" s="108" t="str">
        <f t="shared" si="83"/>
        <v/>
      </c>
      <c r="BL157" s="125" t="str">
        <f t="shared" si="84"/>
        <v/>
      </c>
      <c r="BM157" s="205"/>
    </row>
    <row r="158" spans="1:65" ht="27.75" customHeight="1" x14ac:dyDescent="0.25">
      <c r="A158" s="246" t="str">
        <f>DATASHEET!B156</f>
        <v>SANCHEZ, Nicolas</v>
      </c>
      <c r="B158" s="113" t="str">
        <f>DATASHEET!C156</f>
        <v>11JNE</v>
      </c>
      <c r="C158" s="113" t="str">
        <f>DATASHEET!D156</f>
        <v>M</v>
      </c>
      <c r="D158" s="113" t="str">
        <f>DATASHEET!J156</f>
        <v>N</v>
      </c>
      <c r="E158" s="113" t="str">
        <f>DATASHEET!E156</f>
        <v>N</v>
      </c>
      <c r="F158" s="113" t="str">
        <f>DATASHEET!F156</f>
        <v>Other Mixed Background</v>
      </c>
      <c r="G158" s="113" t="str">
        <f>DATASHEET!H156</f>
        <v>N</v>
      </c>
      <c r="H158" s="113" t="str">
        <f>DATASHEET!I156</f>
        <v>N</v>
      </c>
      <c r="I158" s="113" t="str">
        <f>DATASHEET!M156</f>
        <v>M</v>
      </c>
      <c r="J158" s="114" t="str">
        <f>DATASHEET!L156</f>
        <v>4-5</v>
      </c>
      <c r="K158" s="419">
        <f>IFERROR(PROGRESS!O170,"")</f>
        <v>41.109434</v>
      </c>
      <c r="L158" s="235">
        <f t="shared" si="59"/>
        <v>4</v>
      </c>
      <c r="M158" s="152">
        <f t="shared" si="60"/>
        <v>-3.7109434000000001</v>
      </c>
      <c r="N158" s="237"/>
      <c r="O158" s="417">
        <f t="shared" si="61"/>
        <v>8.2218868000000001</v>
      </c>
      <c r="P158" s="248" t="str">
        <f t="shared" si="62"/>
        <v/>
      </c>
      <c r="Q158" s="249" t="str">
        <f t="shared" si="63"/>
        <v/>
      </c>
      <c r="R158" s="417">
        <f t="shared" si="64"/>
        <v>8.2218868000000001</v>
      </c>
      <c r="S158" s="248" t="str">
        <f t="shared" si="65"/>
        <v/>
      </c>
      <c r="T158" s="250" t="str">
        <f t="shared" si="66"/>
        <v/>
      </c>
      <c r="U158" s="247">
        <f t="shared" si="67"/>
        <v>12.3328302</v>
      </c>
      <c r="V158" s="248">
        <f t="shared" si="68"/>
        <v>0</v>
      </c>
      <c r="W158" s="251">
        <f t="shared" si="69"/>
        <v>-4.1109434</v>
      </c>
      <c r="X158" s="252">
        <f t="shared" si="70"/>
        <v>3</v>
      </c>
      <c r="Y158" s="247">
        <f t="shared" si="71"/>
        <v>12.3328302</v>
      </c>
      <c r="Z158" s="248">
        <f t="shared" si="72"/>
        <v>4</v>
      </c>
      <c r="AA158" s="251">
        <f t="shared" si="73"/>
        <v>-2.7776100666666665</v>
      </c>
      <c r="AB158" s="252">
        <f t="shared" si="74"/>
        <v>2</v>
      </c>
      <c r="AC158" s="244"/>
      <c r="AD158" s="102" t="str">
        <f>IFERROR(VLOOKUP(DATASHEET!CN156,lookup,2,FALSE)*2,"")</f>
        <v/>
      </c>
      <c r="AE158" s="126" t="str">
        <f>IFERROR(LARGE((PROGRESS!BC170,PROGRESS!BH170),1)*2,"")</f>
        <v/>
      </c>
      <c r="AF158" s="253" t="str">
        <f t="shared" si="75"/>
        <v/>
      </c>
      <c r="AG158" s="127" t="str">
        <f t="shared" si="76"/>
        <v/>
      </c>
      <c r="AH158" s="254" t="str">
        <f t="shared" si="77"/>
        <v/>
      </c>
      <c r="AI158" s="255">
        <f t="shared" si="78"/>
        <v>4</v>
      </c>
      <c r="AJ158" s="128" t="str">
        <f t="shared" si="79"/>
        <v/>
      </c>
      <c r="AK158" s="256" t="str">
        <f t="shared" si="80"/>
        <v/>
      </c>
      <c r="AL158" s="245"/>
      <c r="AM158" s="89" t="str">
        <f>IFERROR(VLOOKUP(DATASHEET!AJ156,lookup,2,FALSE),"")</f>
        <v/>
      </c>
      <c r="AN158" s="90" t="str">
        <f>IFERROR(VLOOKUP(DATASHEET!AR156,lookup,2,FALSE),"")</f>
        <v/>
      </c>
      <c r="AO158" s="106" t="str">
        <f>IFERROR(VLOOKUP(DATASHEET!DH156,lookup,2,FALSE),"")</f>
        <v/>
      </c>
      <c r="AP158" s="106" t="str">
        <f>IFERROR(VLOOKUP(DATASHEET!DT156,lookup,2,FALSE),"")</f>
        <v/>
      </c>
      <c r="AQ158" s="106" t="str">
        <f t="shared" si="81"/>
        <v/>
      </c>
      <c r="AR158" s="91" t="str">
        <f>IFERROR(IFERROR(VLOOKUP(DATASHEET!AZ156,lookup,2,FALSE),VLOOKUP($A158,PRIORVALUES!$A$3:$U$245,8,FALSE)),"")</f>
        <v/>
      </c>
      <c r="AS158" s="100" t="str">
        <f>IFERROR(VLOOKUP(DATASHEET!BX156,lookup,2,FALSE),"")</f>
        <v/>
      </c>
      <c r="AT158" s="257" t="str">
        <f>IFERROR(VLOOKUP(DATASHEET!DX156,lookup,2,FALSE),"")</f>
        <v/>
      </c>
      <c r="AU158" s="92" t="str">
        <f>IFERROR(IFERROR(VLOOKUP(DATASHEET!CB156,lookup,2,FALSE),VLOOKUP($A158,PRIORVALUES!$A$3:$U$245,10,FALSE)),"")</f>
        <v/>
      </c>
      <c r="AV158" s="92" t="str">
        <f>IFERROR(IFERROR(VLOOKUP(DATASHEET!CJ156,lookup,2,FALSE),VLOOKUP($A158,PRIORVALUES!$A$3:$U$245,12,FALSE)),"")</f>
        <v/>
      </c>
      <c r="AW158" s="93"/>
      <c r="AX158" s="96" t="str">
        <f>IFERROR(IFERROR(VLOOKUP(DATASHEET!AF156,lookup,2,FALSE),VLOOKUP($A158,PRIORVALUES!$A$3:$U$245,5,FALSE)),"")</f>
        <v/>
      </c>
      <c r="AY158" s="97" t="str">
        <f>IFERROR(IFERROR(VLOOKUP(DATASHEET!CV156,lookup,2,FALSE),VLOOKUP($A158,PRIORVALUES!$A$3:$U$245,6,FALSE)),"")</f>
        <v/>
      </c>
      <c r="AZ158" s="104" t="str">
        <f>IFERROR(SMALL((PROGRESS!BC170,PROGRESS!BH170),1),"")</f>
        <v/>
      </c>
      <c r="BA158" s="104" t="str">
        <f>IFERROR(IFERROR(VLOOKUP(DATASHEET!CR156,lookup,2,FALSE),VLOOKUP($A158,PRIORVALUES!$A$3:$U$245,13,FALSE)),"")</f>
        <v/>
      </c>
      <c r="BB158" s="104">
        <f>IFERROR(IFERROR(VLOOKUP(DATASHEET!DD156,lookup,2,FALSE),VLOOKUP($A158,PRIORVALUES!$A$3:$U$245,14,FALSE)),"")</f>
        <v>4</v>
      </c>
      <c r="BC158" s="118" t="str">
        <f>IFERROR(VLOOKUP(DATASHEET!DP156,lookup,2,FALSE),"")</f>
        <v/>
      </c>
      <c r="BD158" s="122" t="str">
        <f>IFERROR(IFERROR(VLOOKUP(DATASHEET!AN156,lookup,2,FALSE),VLOOKUP($A158,PRIORVALUES!$A$3:$U$245,7,FALSE)),"")</f>
        <v/>
      </c>
      <c r="BE158" s="120" t="str">
        <f>IFERROR(IFERROR(VLOOKUP(DATASHEET!AV156,lookup,2,FALSE),VLOOKUP($A158,PRIORVALUES!$A$3:$U$245,16,FALSE)),"")</f>
        <v/>
      </c>
      <c r="BF158" s="586" t="str">
        <f>IFERROR(IFERROR(VLOOKUP(DATASHEET!CF156,lookup,2,FALSE),VLOOKUP($A158,PRIORVALUES!$A$3:$U$245,11,FALSE)),"")</f>
        <v/>
      </c>
      <c r="BG158" s="104" t="str">
        <f>IFERROR(VLOOKUP(DATASHEET!BD156,lookup,2,FALSE),"")</f>
        <v/>
      </c>
      <c r="BH158" s="99" t="str">
        <f>IFERROR(IFERROR(VLOOKUP(DATASHEET!BP156,lookup,2,FALSE),VLOOKUP($A158,PRIORVALUES!$A$3:$U$245,9,FALSE)),"")</f>
        <v/>
      </c>
      <c r="BI158" s="99" t="str">
        <f>IFERROR(IFERROR(VLOOKUP(DATASHEET!DL156,lookup,2,FALSE),VLOOKUP($A158,PRIORVALUES!$A$3:$U$245,15,FALSE)),"")</f>
        <v/>
      </c>
      <c r="BJ158" s="108" t="str">
        <f t="shared" si="82"/>
        <v/>
      </c>
      <c r="BK158" s="108" t="str">
        <f t="shared" si="83"/>
        <v/>
      </c>
      <c r="BL158" s="125" t="str">
        <f t="shared" si="84"/>
        <v/>
      </c>
      <c r="BM158" s="205"/>
    </row>
    <row r="159" spans="1:65" ht="27.75" customHeight="1" x14ac:dyDescent="0.25">
      <c r="A159" s="246" t="str">
        <f>DATASHEET!B157</f>
        <v>SARGEANT, Joanie</v>
      </c>
      <c r="B159" s="113" t="str">
        <f>DATASHEET!C157</f>
        <v>11JNE</v>
      </c>
      <c r="C159" s="113" t="str">
        <f>DATASHEET!D157</f>
        <v>F</v>
      </c>
      <c r="D159" s="113" t="str">
        <f>DATASHEET!J157</f>
        <v>N</v>
      </c>
      <c r="E159" s="113" t="str">
        <f>DATASHEET!E157</f>
        <v>N</v>
      </c>
      <c r="F159" s="113" t="str">
        <f>DATASHEET!F157</f>
        <v>White - British</v>
      </c>
      <c r="G159" s="113" t="str">
        <f>DATASHEET!H157</f>
        <v>N</v>
      </c>
      <c r="H159" s="113" t="str">
        <f>DATASHEET!I157</f>
        <v>N</v>
      </c>
      <c r="I159" s="113" t="str">
        <f>DATASHEET!M157</f>
        <v>M</v>
      </c>
      <c r="J159" s="114" t="str">
        <f>DATASHEET!L157</f>
        <v>5-6</v>
      </c>
      <c r="K159" s="419">
        <f>IFERROR(PROGRESS!O171,"")</f>
        <v>49.024999999999999</v>
      </c>
      <c r="L159" s="235">
        <f t="shared" si="59"/>
        <v>6</v>
      </c>
      <c r="M159" s="152">
        <f t="shared" si="60"/>
        <v>-4.3025000000000002</v>
      </c>
      <c r="N159" s="237"/>
      <c r="O159" s="417">
        <f t="shared" si="61"/>
        <v>9.8049999999999997</v>
      </c>
      <c r="P159" s="248" t="str">
        <f t="shared" si="62"/>
        <v/>
      </c>
      <c r="Q159" s="249" t="str">
        <f t="shared" si="63"/>
        <v/>
      </c>
      <c r="R159" s="417">
        <f t="shared" si="64"/>
        <v>9.8049999999999997</v>
      </c>
      <c r="S159" s="248" t="str">
        <f t="shared" si="65"/>
        <v/>
      </c>
      <c r="T159" s="250" t="str">
        <f t="shared" si="66"/>
        <v/>
      </c>
      <c r="U159" s="247">
        <f t="shared" si="67"/>
        <v>14.7075</v>
      </c>
      <c r="V159" s="248">
        <f t="shared" si="68"/>
        <v>0</v>
      </c>
      <c r="W159" s="251">
        <f t="shared" si="69"/>
        <v>-4.9024999999999999</v>
      </c>
      <c r="X159" s="252">
        <f t="shared" si="70"/>
        <v>3</v>
      </c>
      <c r="Y159" s="247">
        <f t="shared" si="71"/>
        <v>14.7075</v>
      </c>
      <c r="Z159" s="248">
        <f t="shared" si="72"/>
        <v>6</v>
      </c>
      <c r="AA159" s="251">
        <f t="shared" si="73"/>
        <v>-2.9024999999999999</v>
      </c>
      <c r="AB159" s="252">
        <f t="shared" si="74"/>
        <v>2</v>
      </c>
      <c r="AC159" s="244"/>
      <c r="AD159" s="102" t="str">
        <f>IFERROR(VLOOKUP(DATASHEET!CN157,lookup,2,FALSE)*2,"")</f>
        <v/>
      </c>
      <c r="AE159" s="126" t="str">
        <f>IFERROR(LARGE((PROGRESS!BC171,PROGRESS!BH171),1)*2,"")</f>
        <v/>
      </c>
      <c r="AF159" s="253" t="str">
        <f t="shared" si="75"/>
        <v/>
      </c>
      <c r="AG159" s="127" t="str">
        <f t="shared" si="76"/>
        <v/>
      </c>
      <c r="AH159" s="254" t="str">
        <f t="shared" si="77"/>
        <v/>
      </c>
      <c r="AI159" s="255">
        <f t="shared" si="78"/>
        <v>6</v>
      </c>
      <c r="AJ159" s="128" t="str">
        <f t="shared" si="79"/>
        <v/>
      </c>
      <c r="AK159" s="256" t="str">
        <f t="shared" si="80"/>
        <v/>
      </c>
      <c r="AL159" s="245"/>
      <c r="AM159" s="89" t="str">
        <f>IFERROR(VLOOKUP(DATASHEET!AJ157,lookup,2,FALSE),"")</f>
        <v/>
      </c>
      <c r="AN159" s="90" t="str">
        <f>IFERROR(VLOOKUP(DATASHEET!AR157,lookup,2,FALSE),"")</f>
        <v/>
      </c>
      <c r="AO159" s="106" t="str">
        <f>IFERROR(VLOOKUP(DATASHEET!DH157,lookup,2,FALSE),"")</f>
        <v/>
      </c>
      <c r="AP159" s="106" t="str">
        <f>IFERROR(VLOOKUP(DATASHEET!DT157,lookup,2,FALSE),"")</f>
        <v/>
      </c>
      <c r="AQ159" s="106" t="str">
        <f t="shared" si="81"/>
        <v/>
      </c>
      <c r="AR159" s="91" t="str">
        <f>IFERROR(IFERROR(VLOOKUP(DATASHEET!AZ157,lookup,2,FALSE),VLOOKUP($A159,PRIORVALUES!$A$3:$U$245,8,FALSE)),"")</f>
        <v/>
      </c>
      <c r="AS159" s="100" t="str">
        <f>IFERROR(VLOOKUP(DATASHEET!BX157,lookup,2,FALSE),"")</f>
        <v/>
      </c>
      <c r="AT159" s="257" t="str">
        <f>IFERROR(VLOOKUP(DATASHEET!DX157,lookup,2,FALSE),"")</f>
        <v/>
      </c>
      <c r="AU159" s="92" t="str">
        <f>IFERROR(IFERROR(VLOOKUP(DATASHEET!CB157,lookup,2,FALSE),VLOOKUP($A159,PRIORVALUES!$A$3:$U$245,10,FALSE)),"")</f>
        <v/>
      </c>
      <c r="AV159" s="92" t="str">
        <f>IFERROR(IFERROR(VLOOKUP(DATASHEET!CJ157,lookup,2,FALSE),VLOOKUP($A159,PRIORVALUES!$A$3:$U$245,12,FALSE)),"")</f>
        <v/>
      </c>
      <c r="AW159" s="93"/>
      <c r="AX159" s="96" t="str">
        <f>IFERROR(IFERROR(VLOOKUP(DATASHEET!AF157,lookup,2,FALSE),VLOOKUP($A159,PRIORVALUES!$A$3:$U$245,5,FALSE)),"")</f>
        <v/>
      </c>
      <c r="AY159" s="97" t="str">
        <f>IFERROR(IFERROR(VLOOKUP(DATASHEET!CV157,lookup,2,FALSE),VLOOKUP($A159,PRIORVALUES!$A$3:$U$245,6,FALSE)),"")</f>
        <v/>
      </c>
      <c r="AZ159" s="104" t="str">
        <f>IFERROR(SMALL((PROGRESS!BC171,PROGRESS!BH171),1),"")</f>
        <v/>
      </c>
      <c r="BA159" s="104" t="str">
        <f>IFERROR(IFERROR(VLOOKUP(DATASHEET!CR157,lookup,2,FALSE),VLOOKUP($A159,PRIORVALUES!$A$3:$U$245,13,FALSE)),"")</f>
        <v/>
      </c>
      <c r="BB159" s="104" t="str">
        <f>IFERROR(IFERROR(VLOOKUP(DATASHEET!DD157,lookup,2,FALSE),VLOOKUP($A159,PRIORVALUES!$A$3:$U$245,14,FALSE)),"")</f>
        <v/>
      </c>
      <c r="BC159" s="118" t="str">
        <f>IFERROR(VLOOKUP(DATASHEET!DP157,lookup,2,FALSE),"")</f>
        <v/>
      </c>
      <c r="BD159" s="122">
        <f>IFERROR(IFERROR(VLOOKUP(DATASHEET!AN157,lookup,2,FALSE),VLOOKUP($A159,PRIORVALUES!$A$3:$U$245,7,FALSE)),"")</f>
        <v>6</v>
      </c>
      <c r="BE159" s="120" t="str">
        <f>IFERROR(IFERROR(VLOOKUP(DATASHEET!AV157,lookup,2,FALSE),VLOOKUP($A159,PRIORVALUES!$A$3:$U$245,16,FALSE)),"")</f>
        <v/>
      </c>
      <c r="BF159" s="586" t="str">
        <f>IFERROR(IFERROR(VLOOKUP(DATASHEET!CF157,lookup,2,FALSE),VLOOKUP($A159,PRIORVALUES!$A$3:$U$245,11,FALSE)),"")</f>
        <v/>
      </c>
      <c r="BG159" s="104" t="str">
        <f>IFERROR(VLOOKUP(DATASHEET!BD157,lookup,2,FALSE),"")</f>
        <v/>
      </c>
      <c r="BH159" s="99" t="str">
        <f>IFERROR(IFERROR(VLOOKUP(DATASHEET!BP157,lookup,2,FALSE),VLOOKUP($A159,PRIORVALUES!$A$3:$U$245,9,FALSE)),"")</f>
        <v/>
      </c>
      <c r="BI159" s="99" t="str">
        <f>IFERROR(IFERROR(VLOOKUP(DATASHEET!DL157,lookup,2,FALSE),VLOOKUP($A159,PRIORVALUES!$A$3:$U$245,15,FALSE)),"")</f>
        <v/>
      </c>
      <c r="BJ159" s="108" t="str">
        <f t="shared" si="82"/>
        <v/>
      </c>
      <c r="BK159" s="108" t="str">
        <f t="shared" si="83"/>
        <v/>
      </c>
      <c r="BL159" s="125" t="str">
        <f t="shared" si="84"/>
        <v/>
      </c>
      <c r="BM159" s="205"/>
    </row>
    <row r="160" spans="1:65" ht="27.75" customHeight="1" x14ac:dyDescent="0.25">
      <c r="A160" s="246" t="str">
        <f>DATASHEET!B158</f>
        <v>SAXTON-CLAYTON, Alfie</v>
      </c>
      <c r="B160" s="113" t="str">
        <f>DATASHEET!C158</f>
        <v>11KKN</v>
      </c>
      <c r="C160" s="113" t="str">
        <f>DATASHEET!D158</f>
        <v>M</v>
      </c>
      <c r="D160" s="113" t="str">
        <f>DATASHEET!J158</f>
        <v>N</v>
      </c>
      <c r="E160" s="113" t="str">
        <f>DATASHEET!E158</f>
        <v>Y</v>
      </c>
      <c r="F160" s="113" t="str">
        <f>DATASHEET!F158</f>
        <v>White - British</v>
      </c>
      <c r="G160" s="113" t="str">
        <f>DATASHEET!H158</f>
        <v>Y</v>
      </c>
      <c r="H160" s="113" t="str">
        <f>DATASHEET!I158</f>
        <v>N</v>
      </c>
      <c r="I160" s="113" t="str">
        <f>DATASHEET!M158</f>
        <v>L</v>
      </c>
      <c r="J160" s="114" t="str">
        <f>DATASHEET!L158</f>
        <v>4-5</v>
      </c>
      <c r="K160" s="419">
        <f>IFERROR(PROGRESS!O172,"")</f>
        <v>32.863782</v>
      </c>
      <c r="L160" s="235">
        <f t="shared" si="59"/>
        <v>3</v>
      </c>
      <c r="M160" s="152">
        <f t="shared" si="60"/>
        <v>-2.9863781999999999</v>
      </c>
      <c r="N160" s="237"/>
      <c r="O160" s="417">
        <f t="shared" si="61"/>
        <v>6.5727564000000003</v>
      </c>
      <c r="P160" s="248" t="str">
        <f t="shared" si="62"/>
        <v/>
      </c>
      <c r="Q160" s="249" t="str">
        <f t="shared" si="63"/>
        <v/>
      </c>
      <c r="R160" s="417">
        <f t="shared" si="64"/>
        <v>6.5727564000000003</v>
      </c>
      <c r="S160" s="248" t="str">
        <f t="shared" si="65"/>
        <v/>
      </c>
      <c r="T160" s="250" t="str">
        <f t="shared" si="66"/>
        <v/>
      </c>
      <c r="U160" s="247">
        <f t="shared" si="67"/>
        <v>9.8591346000000009</v>
      </c>
      <c r="V160" s="248">
        <f t="shared" si="68"/>
        <v>0</v>
      </c>
      <c r="W160" s="251">
        <f t="shared" si="69"/>
        <v>-3.2863782000000001</v>
      </c>
      <c r="X160" s="252">
        <f t="shared" si="70"/>
        <v>3</v>
      </c>
      <c r="Y160" s="247">
        <f t="shared" si="71"/>
        <v>9.8591346000000009</v>
      </c>
      <c r="Z160" s="248">
        <f t="shared" si="72"/>
        <v>3</v>
      </c>
      <c r="AA160" s="251">
        <f t="shared" si="73"/>
        <v>-2.2863782000000001</v>
      </c>
      <c r="AB160" s="252">
        <f t="shared" si="74"/>
        <v>2</v>
      </c>
      <c r="AC160" s="244"/>
      <c r="AD160" s="102" t="str">
        <f>IFERROR(VLOOKUP(DATASHEET!CN158,lookup,2,FALSE)*2,"")</f>
        <v/>
      </c>
      <c r="AE160" s="126" t="str">
        <f>IFERROR(LARGE((PROGRESS!BC172,PROGRESS!BH172),1)*2,"")</f>
        <v/>
      </c>
      <c r="AF160" s="253" t="str">
        <f t="shared" si="75"/>
        <v/>
      </c>
      <c r="AG160" s="127" t="str">
        <f t="shared" si="76"/>
        <v/>
      </c>
      <c r="AH160" s="254" t="str">
        <f t="shared" si="77"/>
        <v/>
      </c>
      <c r="AI160" s="255">
        <f t="shared" si="78"/>
        <v>3</v>
      </c>
      <c r="AJ160" s="128" t="str">
        <f t="shared" si="79"/>
        <v/>
      </c>
      <c r="AK160" s="256" t="str">
        <f t="shared" si="80"/>
        <v/>
      </c>
      <c r="AL160" s="245"/>
      <c r="AM160" s="89" t="str">
        <f>IFERROR(VLOOKUP(DATASHEET!AJ158,lookup,2,FALSE),"")</f>
        <v/>
      </c>
      <c r="AN160" s="90" t="str">
        <f>IFERROR(VLOOKUP(DATASHEET!AR158,lookup,2,FALSE),"")</f>
        <v/>
      </c>
      <c r="AO160" s="106" t="str">
        <f>IFERROR(VLOOKUP(DATASHEET!DH158,lookup,2,FALSE),"")</f>
        <v/>
      </c>
      <c r="AP160" s="106" t="str">
        <f>IFERROR(VLOOKUP(DATASHEET!DT158,lookup,2,FALSE),"")</f>
        <v/>
      </c>
      <c r="AQ160" s="106" t="str">
        <f t="shared" si="81"/>
        <v/>
      </c>
      <c r="AR160" s="91" t="str">
        <f>IFERROR(IFERROR(VLOOKUP(DATASHEET!AZ158,lookup,2,FALSE),VLOOKUP($A160,PRIORVALUES!$A$3:$U$245,8,FALSE)),"")</f>
        <v/>
      </c>
      <c r="AS160" s="100" t="str">
        <f>IFERROR(VLOOKUP(DATASHEET!BX158,lookup,2,FALSE),"")</f>
        <v/>
      </c>
      <c r="AT160" s="257" t="str">
        <f>IFERROR(VLOOKUP(DATASHEET!DX158,lookup,2,FALSE),"")</f>
        <v/>
      </c>
      <c r="AU160" s="92" t="str">
        <f>IFERROR(IFERROR(VLOOKUP(DATASHEET!CB158,lookup,2,FALSE),VLOOKUP($A160,PRIORVALUES!$A$3:$U$245,10,FALSE)),"")</f>
        <v/>
      </c>
      <c r="AV160" s="92" t="str">
        <f>IFERROR(IFERROR(VLOOKUP(DATASHEET!CJ158,lookup,2,FALSE),VLOOKUP($A160,PRIORVALUES!$A$3:$U$245,12,FALSE)),"")</f>
        <v/>
      </c>
      <c r="AW160" s="93"/>
      <c r="AX160" s="96">
        <f>IFERROR(IFERROR(VLOOKUP(DATASHEET!AF158,lookup,2,FALSE),VLOOKUP($A160,PRIORVALUES!$A$3:$U$245,5,FALSE)),"")</f>
        <v>3</v>
      </c>
      <c r="AY160" s="97" t="str">
        <f>IFERROR(IFERROR(VLOOKUP(DATASHEET!CV158,lookup,2,FALSE),VLOOKUP($A160,PRIORVALUES!$A$3:$U$245,6,FALSE)),"")</f>
        <v/>
      </c>
      <c r="AZ160" s="104" t="str">
        <f>IFERROR(SMALL((PROGRESS!BC172,PROGRESS!BH172),1),"")</f>
        <v/>
      </c>
      <c r="BA160" s="104" t="str">
        <f>IFERROR(IFERROR(VLOOKUP(DATASHEET!CR158,lookup,2,FALSE),VLOOKUP($A160,PRIORVALUES!$A$3:$U$245,13,FALSE)),"")</f>
        <v/>
      </c>
      <c r="BB160" s="104" t="str">
        <f>IFERROR(IFERROR(VLOOKUP(DATASHEET!DD158,lookup,2,FALSE),VLOOKUP($A160,PRIORVALUES!$A$3:$U$245,14,FALSE)),"")</f>
        <v/>
      </c>
      <c r="BC160" s="118" t="str">
        <f>IFERROR(VLOOKUP(DATASHEET!DP158,lookup,2,FALSE),"")</f>
        <v/>
      </c>
      <c r="BD160" s="122" t="str">
        <f>IFERROR(IFERROR(VLOOKUP(DATASHEET!AN158,lookup,2,FALSE),VLOOKUP($A160,PRIORVALUES!$A$3:$U$245,7,FALSE)),"")</f>
        <v/>
      </c>
      <c r="BE160" s="120" t="str">
        <f>IFERROR(IFERROR(VLOOKUP(DATASHEET!AV158,lookup,2,FALSE),VLOOKUP($A160,PRIORVALUES!$A$3:$U$245,16,FALSE)),"")</f>
        <v/>
      </c>
      <c r="BF160" s="586" t="str">
        <f>IFERROR(IFERROR(VLOOKUP(DATASHEET!CF158,lookup,2,FALSE),VLOOKUP($A160,PRIORVALUES!$A$3:$U$245,11,FALSE)),"")</f>
        <v/>
      </c>
      <c r="BG160" s="104" t="str">
        <f>IFERROR(VLOOKUP(DATASHEET!BD158,lookup,2,FALSE),"")</f>
        <v/>
      </c>
      <c r="BH160" s="99" t="str">
        <f>IFERROR(IFERROR(VLOOKUP(DATASHEET!BP158,lookup,2,FALSE),VLOOKUP($A160,PRIORVALUES!$A$3:$U$245,9,FALSE)),"")</f>
        <v/>
      </c>
      <c r="BI160" s="99" t="str">
        <f>IFERROR(IFERROR(VLOOKUP(DATASHEET!DL158,lookup,2,FALSE),VLOOKUP($A160,PRIORVALUES!$A$3:$U$245,15,FALSE)),"")</f>
        <v/>
      </c>
      <c r="BJ160" s="108" t="str">
        <f t="shared" si="82"/>
        <v/>
      </c>
      <c r="BK160" s="108" t="str">
        <f t="shared" si="83"/>
        <v/>
      </c>
      <c r="BL160" s="125" t="str">
        <f t="shared" si="84"/>
        <v/>
      </c>
      <c r="BM160" s="205"/>
    </row>
    <row r="161" spans="1:65" ht="27.75" customHeight="1" x14ac:dyDescent="0.25">
      <c r="A161" s="246" t="str">
        <f>DATASHEET!B159</f>
        <v>SCOTT, Trinity</v>
      </c>
      <c r="B161" s="113" t="str">
        <f>DATASHEET!C159</f>
        <v>11SK</v>
      </c>
      <c r="C161" s="113" t="str">
        <f>DATASHEET!D159</f>
        <v>F</v>
      </c>
      <c r="D161" s="113" t="str">
        <f>DATASHEET!J159</f>
        <v>N</v>
      </c>
      <c r="E161" s="113" t="str">
        <f>DATASHEET!E159</f>
        <v>N</v>
      </c>
      <c r="F161" s="113" t="str">
        <f>DATASHEET!F159</f>
        <v>White and Black Caribbean</v>
      </c>
      <c r="G161" s="113" t="str">
        <f>DATASHEET!H159</f>
        <v>N</v>
      </c>
      <c r="H161" s="113" t="str">
        <f>DATASHEET!I159</f>
        <v>N</v>
      </c>
      <c r="I161" s="113" t="str">
        <f>DATASHEET!M159</f>
        <v>M</v>
      </c>
      <c r="J161" s="114" t="str">
        <f>DATASHEET!L159</f>
        <v>4-5</v>
      </c>
      <c r="K161" s="419">
        <f>IFERROR(PROGRESS!O173,"")</f>
        <v>45.503675999999999</v>
      </c>
      <c r="L161" s="235">
        <f t="shared" si="59"/>
        <v>3</v>
      </c>
      <c r="M161" s="152">
        <f t="shared" si="60"/>
        <v>-4.2503675999999997</v>
      </c>
      <c r="N161" s="237"/>
      <c r="O161" s="417">
        <f t="shared" si="61"/>
        <v>9.100735199999999</v>
      </c>
      <c r="P161" s="248" t="str">
        <f t="shared" si="62"/>
        <v/>
      </c>
      <c r="Q161" s="249" t="str">
        <f t="shared" si="63"/>
        <v/>
      </c>
      <c r="R161" s="417">
        <f t="shared" si="64"/>
        <v>9.100735199999999</v>
      </c>
      <c r="S161" s="248" t="str">
        <f t="shared" si="65"/>
        <v/>
      </c>
      <c r="T161" s="250" t="str">
        <f t="shared" si="66"/>
        <v/>
      </c>
      <c r="U161" s="247">
        <f t="shared" si="67"/>
        <v>13.651102799999999</v>
      </c>
      <c r="V161" s="248">
        <f t="shared" si="68"/>
        <v>0</v>
      </c>
      <c r="W161" s="251">
        <f t="shared" si="69"/>
        <v>-4.5503675999999995</v>
      </c>
      <c r="X161" s="252">
        <f t="shared" si="70"/>
        <v>3</v>
      </c>
      <c r="Y161" s="247">
        <f t="shared" si="71"/>
        <v>13.651102799999999</v>
      </c>
      <c r="Z161" s="248">
        <f t="shared" si="72"/>
        <v>3</v>
      </c>
      <c r="AA161" s="251">
        <f t="shared" si="73"/>
        <v>-3.5503675999999995</v>
      </c>
      <c r="AB161" s="252">
        <f t="shared" si="74"/>
        <v>2</v>
      </c>
      <c r="AC161" s="244"/>
      <c r="AD161" s="102" t="str">
        <f>IFERROR(VLOOKUP(DATASHEET!CN159,lookup,2,FALSE)*2,"")</f>
        <v/>
      </c>
      <c r="AE161" s="126" t="str">
        <f>IFERROR(LARGE((PROGRESS!BC173,PROGRESS!BH173),1)*2,"")</f>
        <v/>
      </c>
      <c r="AF161" s="253" t="str">
        <f t="shared" si="75"/>
        <v/>
      </c>
      <c r="AG161" s="127" t="str">
        <f t="shared" si="76"/>
        <v/>
      </c>
      <c r="AH161" s="254" t="str">
        <f t="shared" si="77"/>
        <v/>
      </c>
      <c r="AI161" s="255">
        <f t="shared" si="78"/>
        <v>3</v>
      </c>
      <c r="AJ161" s="128" t="str">
        <f t="shared" si="79"/>
        <v/>
      </c>
      <c r="AK161" s="256" t="str">
        <f t="shared" si="80"/>
        <v/>
      </c>
      <c r="AL161" s="245"/>
      <c r="AM161" s="89" t="str">
        <f>IFERROR(VLOOKUP(DATASHEET!AJ159,lookup,2,FALSE),"")</f>
        <v/>
      </c>
      <c r="AN161" s="90" t="str">
        <f>IFERROR(VLOOKUP(DATASHEET!AR159,lookup,2,FALSE),"")</f>
        <v/>
      </c>
      <c r="AO161" s="106" t="str">
        <f>IFERROR(VLOOKUP(DATASHEET!DH159,lookup,2,FALSE),"")</f>
        <v/>
      </c>
      <c r="AP161" s="106" t="str">
        <f>IFERROR(VLOOKUP(DATASHEET!DT159,lookup,2,FALSE),"")</f>
        <v/>
      </c>
      <c r="AQ161" s="106" t="str">
        <f t="shared" si="81"/>
        <v/>
      </c>
      <c r="AR161" s="91" t="str">
        <f>IFERROR(IFERROR(VLOOKUP(DATASHEET!AZ159,lookup,2,FALSE),VLOOKUP($A161,PRIORVALUES!$A$3:$U$245,8,FALSE)),"")</f>
        <v/>
      </c>
      <c r="AS161" s="100" t="str">
        <f>IFERROR(VLOOKUP(DATASHEET!BX159,lookup,2,FALSE),"")</f>
        <v/>
      </c>
      <c r="AT161" s="257" t="str">
        <f>IFERROR(VLOOKUP(DATASHEET!DX159,lookup,2,FALSE),"")</f>
        <v/>
      </c>
      <c r="AU161" s="92" t="str">
        <f>IFERROR(IFERROR(VLOOKUP(DATASHEET!CB159,lookup,2,FALSE),VLOOKUP($A161,PRIORVALUES!$A$3:$U$245,10,FALSE)),"")</f>
        <v/>
      </c>
      <c r="AV161" s="92" t="str">
        <f>IFERROR(IFERROR(VLOOKUP(DATASHEET!CJ159,lookup,2,FALSE),VLOOKUP($A161,PRIORVALUES!$A$3:$U$245,12,FALSE)),"")</f>
        <v/>
      </c>
      <c r="AW161" s="93"/>
      <c r="AX161" s="96">
        <f>IFERROR(IFERROR(VLOOKUP(DATASHEET!AF159,lookup,2,FALSE),VLOOKUP($A161,PRIORVALUES!$A$3:$U$245,5,FALSE)),"")</f>
        <v>3</v>
      </c>
      <c r="AY161" s="97" t="str">
        <f>IFERROR(IFERROR(VLOOKUP(DATASHEET!CV159,lookup,2,FALSE),VLOOKUP($A161,PRIORVALUES!$A$3:$U$245,6,FALSE)),"")</f>
        <v/>
      </c>
      <c r="AZ161" s="104" t="str">
        <f>IFERROR(SMALL((PROGRESS!BC173,PROGRESS!BH173),1),"")</f>
        <v/>
      </c>
      <c r="BA161" s="104" t="str">
        <f>IFERROR(IFERROR(VLOOKUP(DATASHEET!CR159,lookup,2,FALSE),VLOOKUP($A161,PRIORVALUES!$A$3:$U$245,13,FALSE)),"")</f>
        <v/>
      </c>
      <c r="BB161" s="104" t="str">
        <f>IFERROR(IFERROR(VLOOKUP(DATASHEET!DD159,lookup,2,FALSE),VLOOKUP($A161,PRIORVALUES!$A$3:$U$245,14,FALSE)),"")</f>
        <v/>
      </c>
      <c r="BC161" s="118" t="str">
        <f>IFERROR(VLOOKUP(DATASHEET!DP159,lookup,2,FALSE),"")</f>
        <v/>
      </c>
      <c r="BD161" s="122" t="str">
        <f>IFERROR(IFERROR(VLOOKUP(DATASHEET!AN159,lookup,2,FALSE),VLOOKUP($A161,PRIORVALUES!$A$3:$U$245,7,FALSE)),"")</f>
        <v/>
      </c>
      <c r="BE161" s="120" t="str">
        <f>IFERROR(IFERROR(VLOOKUP(DATASHEET!AV159,lookup,2,FALSE),VLOOKUP($A161,PRIORVALUES!$A$3:$U$245,16,FALSE)),"")</f>
        <v/>
      </c>
      <c r="BF161" s="586" t="str">
        <f>IFERROR(IFERROR(VLOOKUP(DATASHEET!CF159,lookup,2,FALSE),VLOOKUP($A161,PRIORVALUES!$A$3:$U$245,11,FALSE)),"")</f>
        <v/>
      </c>
      <c r="BG161" s="104" t="str">
        <f>IFERROR(VLOOKUP(DATASHEET!BD159,lookup,2,FALSE),"")</f>
        <v/>
      </c>
      <c r="BH161" s="99" t="str">
        <f>IFERROR(IFERROR(VLOOKUP(DATASHEET!BP159,lookup,2,FALSE),VLOOKUP($A161,PRIORVALUES!$A$3:$U$245,9,FALSE)),"")</f>
        <v/>
      </c>
      <c r="BI161" s="99" t="str">
        <f>IFERROR(IFERROR(VLOOKUP(DATASHEET!DL159,lookup,2,FALSE),VLOOKUP($A161,PRIORVALUES!$A$3:$U$245,15,FALSE)),"")</f>
        <v/>
      </c>
      <c r="BJ161" s="108" t="str">
        <f t="shared" si="82"/>
        <v/>
      </c>
      <c r="BK161" s="108" t="str">
        <f t="shared" si="83"/>
        <v/>
      </c>
      <c r="BL161" s="125" t="str">
        <f t="shared" si="84"/>
        <v/>
      </c>
      <c r="BM161" s="205"/>
    </row>
    <row r="162" spans="1:65" ht="27.75" customHeight="1" x14ac:dyDescent="0.25">
      <c r="A162" s="246" t="str">
        <f>DATASHEET!B160</f>
        <v>SCRIVEN, Emily</v>
      </c>
      <c r="B162" s="113" t="str">
        <f>DATASHEET!C160</f>
        <v>11JNE</v>
      </c>
      <c r="C162" s="113" t="str">
        <f>DATASHEET!D160</f>
        <v>F</v>
      </c>
      <c r="D162" s="113" t="str">
        <f>DATASHEET!J160</f>
        <v>N</v>
      </c>
      <c r="E162" s="113" t="str">
        <f>DATASHEET!E160</f>
        <v>N</v>
      </c>
      <c r="F162" s="113" t="str">
        <f>DATASHEET!F160</f>
        <v>White - British</v>
      </c>
      <c r="G162" s="113" t="str">
        <f>DATASHEET!H160</f>
        <v>N</v>
      </c>
      <c r="H162" s="113" t="str">
        <f>DATASHEET!I160</f>
        <v>N</v>
      </c>
      <c r="I162" s="113" t="str">
        <f>DATASHEET!M160</f>
        <v>M</v>
      </c>
      <c r="J162" s="114" t="str">
        <f>DATASHEET!L160</f>
        <v>6-7</v>
      </c>
      <c r="K162" s="419">
        <f>IFERROR(PROGRESS!O174,"")</f>
        <v>56.563876999999998</v>
      </c>
      <c r="L162" s="235">
        <f t="shared" si="59"/>
        <v>3</v>
      </c>
      <c r="M162" s="152">
        <f t="shared" si="60"/>
        <v>-5.3563877</v>
      </c>
      <c r="N162" s="237"/>
      <c r="O162" s="417">
        <f t="shared" si="61"/>
        <v>11.3127754</v>
      </c>
      <c r="P162" s="248" t="str">
        <f t="shared" si="62"/>
        <v/>
      </c>
      <c r="Q162" s="249" t="str">
        <f t="shared" si="63"/>
        <v/>
      </c>
      <c r="R162" s="417">
        <f t="shared" si="64"/>
        <v>11.3127754</v>
      </c>
      <c r="S162" s="248" t="str">
        <f t="shared" si="65"/>
        <v/>
      </c>
      <c r="T162" s="250" t="str">
        <f t="shared" si="66"/>
        <v/>
      </c>
      <c r="U162" s="247">
        <f t="shared" si="67"/>
        <v>16.969163099999999</v>
      </c>
      <c r="V162" s="248">
        <f t="shared" si="68"/>
        <v>0</v>
      </c>
      <c r="W162" s="251">
        <f t="shared" si="69"/>
        <v>-5.6563876999999998</v>
      </c>
      <c r="X162" s="252">
        <f t="shared" si="70"/>
        <v>3</v>
      </c>
      <c r="Y162" s="247">
        <f t="shared" si="71"/>
        <v>16.969163099999999</v>
      </c>
      <c r="Z162" s="248">
        <f t="shared" si="72"/>
        <v>3</v>
      </c>
      <c r="AA162" s="251">
        <f t="shared" si="73"/>
        <v>-4.6563876999999998</v>
      </c>
      <c r="AB162" s="252">
        <f t="shared" si="74"/>
        <v>2</v>
      </c>
      <c r="AC162" s="244"/>
      <c r="AD162" s="102" t="str">
        <f>IFERROR(VLOOKUP(DATASHEET!CN160,lookup,2,FALSE)*2,"")</f>
        <v/>
      </c>
      <c r="AE162" s="126" t="str">
        <f>IFERROR(LARGE((PROGRESS!BC174,PROGRESS!BH174),1)*2,"")</f>
        <v/>
      </c>
      <c r="AF162" s="253" t="str">
        <f t="shared" si="75"/>
        <v/>
      </c>
      <c r="AG162" s="127" t="str">
        <f t="shared" si="76"/>
        <v/>
      </c>
      <c r="AH162" s="254" t="str">
        <f t="shared" si="77"/>
        <v/>
      </c>
      <c r="AI162" s="255">
        <f t="shared" si="78"/>
        <v>3</v>
      </c>
      <c r="AJ162" s="128" t="str">
        <f t="shared" si="79"/>
        <v/>
      </c>
      <c r="AK162" s="256" t="str">
        <f t="shared" si="80"/>
        <v/>
      </c>
      <c r="AL162" s="245"/>
      <c r="AM162" s="89" t="str">
        <f>IFERROR(VLOOKUP(DATASHEET!AJ160,lookup,2,FALSE),"")</f>
        <v/>
      </c>
      <c r="AN162" s="90" t="str">
        <f>IFERROR(VLOOKUP(DATASHEET!AR160,lookup,2,FALSE),"")</f>
        <v/>
      </c>
      <c r="AO162" s="106" t="str">
        <f>IFERROR(VLOOKUP(DATASHEET!DH160,lookup,2,FALSE),"")</f>
        <v/>
      </c>
      <c r="AP162" s="106" t="str">
        <f>IFERROR(VLOOKUP(DATASHEET!DT160,lookup,2,FALSE),"")</f>
        <v/>
      </c>
      <c r="AQ162" s="106" t="str">
        <f t="shared" si="81"/>
        <v/>
      </c>
      <c r="AR162" s="91" t="str">
        <f>IFERROR(IFERROR(VLOOKUP(DATASHEET!AZ160,lookup,2,FALSE),VLOOKUP($A162,PRIORVALUES!$A$3:$U$245,8,FALSE)),"")</f>
        <v/>
      </c>
      <c r="AS162" s="100" t="str">
        <f>IFERROR(VLOOKUP(DATASHEET!BX160,lookup,2,FALSE),"")</f>
        <v/>
      </c>
      <c r="AT162" s="257" t="str">
        <f>IFERROR(VLOOKUP(DATASHEET!DX160,lookup,2,FALSE),"")</f>
        <v/>
      </c>
      <c r="AU162" s="92" t="str">
        <f>IFERROR(IFERROR(VLOOKUP(DATASHEET!CB160,lookup,2,FALSE),VLOOKUP($A162,PRIORVALUES!$A$3:$U$245,10,FALSE)),"")</f>
        <v/>
      </c>
      <c r="AV162" s="92" t="str">
        <f>IFERROR(IFERROR(VLOOKUP(DATASHEET!CJ160,lookup,2,FALSE),VLOOKUP($A162,PRIORVALUES!$A$3:$U$245,12,FALSE)),"")</f>
        <v/>
      </c>
      <c r="AW162" s="93"/>
      <c r="AX162" s="96" t="str">
        <f>IFERROR(IFERROR(VLOOKUP(DATASHEET!AF160,lookup,2,FALSE),VLOOKUP($A162,PRIORVALUES!$A$3:$U$245,5,FALSE)),"")</f>
        <v/>
      </c>
      <c r="AY162" s="97" t="str">
        <f>IFERROR(IFERROR(VLOOKUP(DATASHEET!CV160,lookup,2,FALSE),VLOOKUP($A162,PRIORVALUES!$A$3:$U$245,6,FALSE)),"")</f>
        <v/>
      </c>
      <c r="AZ162" s="104" t="str">
        <f>IFERROR(SMALL((PROGRESS!BC174,PROGRESS!BH174),1),"")</f>
        <v/>
      </c>
      <c r="BA162" s="104" t="str">
        <f>IFERROR(IFERROR(VLOOKUP(DATASHEET!CR160,lookup,2,FALSE),VLOOKUP($A162,PRIORVALUES!$A$3:$U$245,13,FALSE)),"")</f>
        <v/>
      </c>
      <c r="BB162" s="104" t="str">
        <f>IFERROR(IFERROR(VLOOKUP(DATASHEET!DD160,lookup,2,FALSE),VLOOKUP($A162,PRIORVALUES!$A$3:$U$245,14,FALSE)),"")</f>
        <v/>
      </c>
      <c r="BC162" s="118" t="str">
        <f>IFERROR(VLOOKUP(DATASHEET!DP160,lookup,2,FALSE),"")</f>
        <v/>
      </c>
      <c r="BD162" s="122" t="str">
        <f>IFERROR(IFERROR(VLOOKUP(DATASHEET!AN160,lookup,2,FALSE),VLOOKUP($A162,PRIORVALUES!$A$3:$U$245,7,FALSE)),"")</f>
        <v/>
      </c>
      <c r="BE162" s="120" t="str">
        <f>IFERROR(IFERROR(VLOOKUP(DATASHEET!AV160,lookup,2,FALSE),VLOOKUP($A162,PRIORVALUES!$A$3:$U$245,16,FALSE)),"")</f>
        <v/>
      </c>
      <c r="BF162" s="586">
        <f>IFERROR(IFERROR(VLOOKUP(DATASHEET!CF160,lookup,2,FALSE),VLOOKUP($A162,PRIORVALUES!$A$3:$U$245,11,FALSE)),"")</f>
        <v>3</v>
      </c>
      <c r="BG162" s="104" t="str">
        <f>IFERROR(VLOOKUP(DATASHEET!BD160,lookup,2,FALSE),"")</f>
        <v/>
      </c>
      <c r="BH162" s="99" t="str">
        <f>IFERROR(IFERROR(VLOOKUP(DATASHEET!BP160,lookup,2,FALSE),VLOOKUP($A162,PRIORVALUES!$A$3:$U$245,9,FALSE)),"")</f>
        <v/>
      </c>
      <c r="BI162" s="99" t="str">
        <f>IFERROR(IFERROR(VLOOKUP(DATASHEET!DL160,lookup,2,FALSE),VLOOKUP($A162,PRIORVALUES!$A$3:$U$245,15,FALSE)),"")</f>
        <v/>
      </c>
      <c r="BJ162" s="108" t="str">
        <f t="shared" si="82"/>
        <v/>
      </c>
      <c r="BK162" s="108" t="str">
        <f t="shared" si="83"/>
        <v/>
      </c>
      <c r="BL162" s="125" t="str">
        <f t="shared" si="84"/>
        <v/>
      </c>
      <c r="BM162" s="205"/>
    </row>
    <row r="163" spans="1:65" ht="27.75" customHeight="1" x14ac:dyDescent="0.25">
      <c r="A163" s="246" t="str">
        <f>DATASHEET!B161</f>
        <v>SELAMYIHUN, Bitania</v>
      </c>
      <c r="B163" s="113" t="str">
        <f>DATASHEET!C161</f>
        <v>11KKN</v>
      </c>
      <c r="C163" s="113" t="str">
        <f>DATASHEET!D161</f>
        <v>F</v>
      </c>
      <c r="D163" s="113" t="str">
        <f>DATASHEET!J161</f>
        <v>N</v>
      </c>
      <c r="E163" s="113" t="str">
        <f>DATASHEET!E161</f>
        <v>N</v>
      </c>
      <c r="F163" s="113" t="str">
        <f>DATASHEET!F161</f>
        <v>Other Black African</v>
      </c>
      <c r="G163" s="113" t="str">
        <f>DATASHEET!H161</f>
        <v>N</v>
      </c>
      <c r="H163" s="113" t="str">
        <f>DATASHEET!I161</f>
        <v>N</v>
      </c>
      <c r="I163" s="113" t="str">
        <f>DATASHEET!M161</f>
        <v>M</v>
      </c>
      <c r="J163" s="114" t="str">
        <f>DATASHEET!L161</f>
        <v>4-5</v>
      </c>
      <c r="K163" s="419">
        <f>IFERROR(PROGRESS!O175,"")</f>
        <v>38.246667000000002</v>
      </c>
      <c r="L163" s="235">
        <f t="shared" si="59"/>
        <v>4</v>
      </c>
      <c r="M163" s="152">
        <f t="shared" si="60"/>
        <v>-3.4246667000000004</v>
      </c>
      <c r="N163" s="237"/>
      <c r="O163" s="417">
        <f t="shared" si="61"/>
        <v>7.6493334000000006</v>
      </c>
      <c r="P163" s="248" t="str">
        <f t="shared" si="62"/>
        <v/>
      </c>
      <c r="Q163" s="249" t="str">
        <f t="shared" si="63"/>
        <v/>
      </c>
      <c r="R163" s="417">
        <f t="shared" si="64"/>
        <v>7.6493334000000006</v>
      </c>
      <c r="S163" s="248" t="str">
        <f t="shared" si="65"/>
        <v/>
      </c>
      <c r="T163" s="250" t="str">
        <f t="shared" si="66"/>
        <v/>
      </c>
      <c r="U163" s="247">
        <f t="shared" si="67"/>
        <v>11.474000100000001</v>
      </c>
      <c r="V163" s="248">
        <f t="shared" si="68"/>
        <v>0</v>
      </c>
      <c r="W163" s="251">
        <f t="shared" si="69"/>
        <v>-3.8246667000000003</v>
      </c>
      <c r="X163" s="252">
        <f t="shared" si="70"/>
        <v>3</v>
      </c>
      <c r="Y163" s="247">
        <f t="shared" si="71"/>
        <v>11.474000100000001</v>
      </c>
      <c r="Z163" s="248">
        <f t="shared" si="72"/>
        <v>4</v>
      </c>
      <c r="AA163" s="251">
        <f t="shared" si="73"/>
        <v>-2.4913333666666673</v>
      </c>
      <c r="AB163" s="252">
        <f t="shared" si="74"/>
        <v>2</v>
      </c>
      <c r="AC163" s="244"/>
      <c r="AD163" s="102" t="str">
        <f>IFERROR(VLOOKUP(DATASHEET!CN161,lookup,2,FALSE)*2,"")</f>
        <v/>
      </c>
      <c r="AE163" s="126" t="str">
        <f>IFERROR(LARGE((PROGRESS!BC175,PROGRESS!BH175),1)*2,"")</f>
        <v/>
      </c>
      <c r="AF163" s="253" t="str">
        <f t="shared" si="75"/>
        <v/>
      </c>
      <c r="AG163" s="127" t="str">
        <f t="shared" si="76"/>
        <v/>
      </c>
      <c r="AH163" s="254" t="str">
        <f t="shared" si="77"/>
        <v/>
      </c>
      <c r="AI163" s="255">
        <f t="shared" si="78"/>
        <v>4</v>
      </c>
      <c r="AJ163" s="128" t="str">
        <f t="shared" si="79"/>
        <v/>
      </c>
      <c r="AK163" s="256" t="str">
        <f t="shared" si="80"/>
        <v/>
      </c>
      <c r="AL163" s="245"/>
      <c r="AM163" s="89" t="str">
        <f>IFERROR(VLOOKUP(DATASHEET!AJ161,lookup,2,FALSE),"")</f>
        <v/>
      </c>
      <c r="AN163" s="90" t="str">
        <f>IFERROR(VLOOKUP(DATASHEET!AR161,lookup,2,FALSE),"")</f>
        <v/>
      </c>
      <c r="AO163" s="106" t="str">
        <f>IFERROR(VLOOKUP(DATASHEET!DH161,lookup,2,FALSE),"")</f>
        <v/>
      </c>
      <c r="AP163" s="106" t="str">
        <f>IFERROR(VLOOKUP(DATASHEET!DT161,lookup,2,FALSE),"")</f>
        <v/>
      </c>
      <c r="AQ163" s="106" t="str">
        <f t="shared" si="81"/>
        <v/>
      </c>
      <c r="AR163" s="91" t="str">
        <f>IFERROR(IFERROR(VLOOKUP(DATASHEET!AZ161,lookup,2,FALSE),VLOOKUP($A163,PRIORVALUES!$A$3:$U$245,8,FALSE)),"")</f>
        <v/>
      </c>
      <c r="AS163" s="100" t="str">
        <f>IFERROR(VLOOKUP(DATASHEET!BX161,lookup,2,FALSE),"")</f>
        <v/>
      </c>
      <c r="AT163" s="257" t="str">
        <f>IFERROR(VLOOKUP(DATASHEET!DX161,lookup,2,FALSE),"")</f>
        <v/>
      </c>
      <c r="AU163" s="92" t="str">
        <f>IFERROR(IFERROR(VLOOKUP(DATASHEET!CB161,lookup,2,FALSE),VLOOKUP($A163,PRIORVALUES!$A$3:$U$245,10,FALSE)),"")</f>
        <v/>
      </c>
      <c r="AV163" s="92" t="str">
        <f>IFERROR(IFERROR(VLOOKUP(DATASHEET!CJ161,lookup,2,FALSE),VLOOKUP($A163,PRIORVALUES!$A$3:$U$245,12,FALSE)),"")</f>
        <v/>
      </c>
      <c r="AW163" s="93"/>
      <c r="AX163" s="96" t="str">
        <f>IFERROR(IFERROR(VLOOKUP(DATASHEET!AF161,lookup,2,FALSE),VLOOKUP($A163,PRIORVALUES!$A$3:$U$245,5,FALSE)),"")</f>
        <v/>
      </c>
      <c r="AY163" s="97">
        <f>IFERROR(IFERROR(VLOOKUP(DATASHEET!CV161,lookup,2,FALSE),VLOOKUP($A163,PRIORVALUES!$A$3:$U$245,6,FALSE)),"")</f>
        <v>4</v>
      </c>
      <c r="AZ163" s="104" t="str">
        <f>IFERROR(SMALL((PROGRESS!BC175,PROGRESS!BH175),1),"")</f>
        <v/>
      </c>
      <c r="BA163" s="104" t="str">
        <f>IFERROR(IFERROR(VLOOKUP(DATASHEET!CR161,lookup,2,FALSE),VLOOKUP($A163,PRIORVALUES!$A$3:$U$245,13,FALSE)),"")</f>
        <v/>
      </c>
      <c r="BB163" s="104" t="str">
        <f>IFERROR(IFERROR(VLOOKUP(DATASHEET!DD161,lookup,2,FALSE),VLOOKUP($A163,PRIORVALUES!$A$3:$U$245,14,FALSE)),"")</f>
        <v/>
      </c>
      <c r="BC163" s="118" t="str">
        <f>IFERROR(VLOOKUP(DATASHEET!DP161,lookup,2,FALSE),"")</f>
        <v/>
      </c>
      <c r="BD163" s="122" t="str">
        <f>IFERROR(IFERROR(VLOOKUP(DATASHEET!AN161,lookup,2,FALSE),VLOOKUP($A163,PRIORVALUES!$A$3:$U$245,7,FALSE)),"")</f>
        <v/>
      </c>
      <c r="BE163" s="120" t="str">
        <f>IFERROR(IFERROR(VLOOKUP(DATASHEET!AV161,lookup,2,FALSE),VLOOKUP($A163,PRIORVALUES!$A$3:$U$245,16,FALSE)),"")</f>
        <v/>
      </c>
      <c r="BF163" s="586" t="str">
        <f>IFERROR(IFERROR(VLOOKUP(DATASHEET!CF161,lookup,2,FALSE),VLOOKUP($A163,PRIORVALUES!$A$3:$U$245,11,FALSE)),"")</f>
        <v/>
      </c>
      <c r="BG163" s="104" t="str">
        <f>IFERROR(VLOOKUP(DATASHEET!BD161,lookup,2,FALSE),"")</f>
        <v/>
      </c>
      <c r="BH163" s="99" t="str">
        <f>IFERROR(IFERROR(VLOOKUP(DATASHEET!BP161,lookup,2,FALSE),VLOOKUP($A163,PRIORVALUES!$A$3:$U$245,9,FALSE)),"")</f>
        <v/>
      </c>
      <c r="BI163" s="99" t="str">
        <f>IFERROR(IFERROR(VLOOKUP(DATASHEET!DL161,lookup,2,FALSE),VLOOKUP($A163,PRIORVALUES!$A$3:$U$245,15,FALSE)),"")</f>
        <v/>
      </c>
      <c r="BJ163" s="108" t="str">
        <f t="shared" si="82"/>
        <v/>
      </c>
      <c r="BK163" s="108" t="str">
        <f t="shared" si="83"/>
        <v/>
      </c>
      <c r="BL163" s="125" t="str">
        <f t="shared" si="84"/>
        <v/>
      </c>
      <c r="BM163" s="205"/>
    </row>
    <row r="164" spans="1:65" ht="27.75" customHeight="1" x14ac:dyDescent="0.25">
      <c r="A164" s="246" t="str">
        <f>DATASHEET!B162</f>
        <v>SHAIJU, Shreya</v>
      </c>
      <c r="B164" s="113" t="str">
        <f>DATASHEET!C162</f>
        <v>11SDA</v>
      </c>
      <c r="C164" s="113" t="str">
        <f>DATASHEET!D162</f>
        <v>F</v>
      </c>
      <c r="D164" s="113" t="str">
        <f>DATASHEET!J162</f>
        <v>N</v>
      </c>
      <c r="E164" s="113" t="str">
        <f>DATASHEET!E162</f>
        <v>N</v>
      </c>
      <c r="F164" s="113" t="str">
        <f>DATASHEET!F162</f>
        <v>Indian</v>
      </c>
      <c r="G164" s="113" t="str">
        <f>DATASHEET!H162</f>
        <v>N</v>
      </c>
      <c r="H164" s="113" t="str">
        <f>DATASHEET!I162</f>
        <v>N</v>
      </c>
      <c r="I164" s="113" t="str">
        <f>DATASHEET!M162</f>
        <v>H</v>
      </c>
      <c r="J164" s="114" t="str">
        <f>DATASHEET!L162</f>
        <v>6-7</v>
      </c>
      <c r="K164" s="419">
        <f>IFERROR(PROGRESS!O176,"")</f>
        <v>64.375</v>
      </c>
      <c r="L164" s="235">
        <f t="shared" si="59"/>
        <v>6</v>
      </c>
      <c r="M164" s="152">
        <f t="shared" si="60"/>
        <v>-5.8375000000000004</v>
      </c>
      <c r="N164" s="237"/>
      <c r="O164" s="417">
        <f t="shared" si="61"/>
        <v>12.875</v>
      </c>
      <c r="P164" s="248" t="str">
        <f t="shared" si="62"/>
        <v/>
      </c>
      <c r="Q164" s="249" t="str">
        <f t="shared" si="63"/>
        <v/>
      </c>
      <c r="R164" s="417">
        <f t="shared" si="64"/>
        <v>12.875</v>
      </c>
      <c r="S164" s="248" t="str">
        <f t="shared" si="65"/>
        <v/>
      </c>
      <c r="T164" s="250" t="str">
        <f t="shared" si="66"/>
        <v/>
      </c>
      <c r="U164" s="247">
        <f t="shared" si="67"/>
        <v>19.3125</v>
      </c>
      <c r="V164" s="248">
        <f t="shared" si="68"/>
        <v>0</v>
      </c>
      <c r="W164" s="251">
        <f t="shared" si="69"/>
        <v>-6.4375</v>
      </c>
      <c r="X164" s="252">
        <f t="shared" si="70"/>
        <v>3</v>
      </c>
      <c r="Y164" s="247">
        <f t="shared" si="71"/>
        <v>19.3125</v>
      </c>
      <c r="Z164" s="248">
        <f t="shared" si="72"/>
        <v>6</v>
      </c>
      <c r="AA164" s="251">
        <f t="shared" si="73"/>
        <v>-4.4375</v>
      </c>
      <c r="AB164" s="252">
        <f t="shared" si="74"/>
        <v>2</v>
      </c>
      <c r="AC164" s="244"/>
      <c r="AD164" s="102" t="str">
        <f>IFERROR(VLOOKUP(DATASHEET!CN162,lookup,2,FALSE)*2,"")</f>
        <v/>
      </c>
      <c r="AE164" s="126" t="str">
        <f>IFERROR(LARGE((PROGRESS!BC176,PROGRESS!BH176),1)*2,"")</f>
        <v/>
      </c>
      <c r="AF164" s="253" t="str">
        <f t="shared" si="75"/>
        <v/>
      </c>
      <c r="AG164" s="127" t="str">
        <f t="shared" si="76"/>
        <v/>
      </c>
      <c r="AH164" s="254" t="str">
        <f t="shared" si="77"/>
        <v/>
      </c>
      <c r="AI164" s="255">
        <f t="shared" si="78"/>
        <v>6</v>
      </c>
      <c r="AJ164" s="128" t="str">
        <f t="shared" si="79"/>
        <v/>
      </c>
      <c r="AK164" s="256" t="str">
        <f t="shared" si="80"/>
        <v/>
      </c>
      <c r="AL164" s="245"/>
      <c r="AM164" s="89" t="str">
        <f>IFERROR(VLOOKUP(DATASHEET!AJ162,lookup,2,FALSE),"")</f>
        <v/>
      </c>
      <c r="AN164" s="90" t="str">
        <f>IFERROR(VLOOKUP(DATASHEET!AR162,lookup,2,FALSE),"")</f>
        <v/>
      </c>
      <c r="AO164" s="106" t="str">
        <f>IFERROR(VLOOKUP(DATASHEET!DH162,lookup,2,FALSE),"")</f>
        <v/>
      </c>
      <c r="AP164" s="106" t="str">
        <f>IFERROR(VLOOKUP(DATASHEET!DT162,lookup,2,FALSE),"")</f>
        <v/>
      </c>
      <c r="AQ164" s="106" t="str">
        <f t="shared" si="81"/>
        <v/>
      </c>
      <c r="AR164" s="91" t="str">
        <f>IFERROR(IFERROR(VLOOKUP(DATASHEET!AZ162,lookup,2,FALSE),VLOOKUP($A164,PRIORVALUES!$A$3:$U$245,8,FALSE)),"")</f>
        <v/>
      </c>
      <c r="AS164" s="100" t="str">
        <f>IFERROR(VLOOKUP(DATASHEET!BX162,lookup,2,FALSE),"")</f>
        <v/>
      </c>
      <c r="AT164" s="257" t="str">
        <f>IFERROR(VLOOKUP(DATASHEET!DX162,lookup,2,FALSE),"")</f>
        <v/>
      </c>
      <c r="AU164" s="92" t="str">
        <f>IFERROR(IFERROR(VLOOKUP(DATASHEET!CB162,lookup,2,FALSE),VLOOKUP($A164,PRIORVALUES!$A$3:$U$245,10,FALSE)),"")</f>
        <v/>
      </c>
      <c r="AV164" s="92" t="str">
        <f>IFERROR(IFERROR(VLOOKUP(DATASHEET!CJ162,lookup,2,FALSE),VLOOKUP($A164,PRIORVALUES!$A$3:$U$245,12,FALSE)),"")</f>
        <v/>
      </c>
      <c r="AW164" s="93"/>
      <c r="AX164" s="96" t="str">
        <f>IFERROR(IFERROR(VLOOKUP(DATASHEET!AF162,lookup,2,FALSE),VLOOKUP($A164,PRIORVALUES!$A$3:$U$245,5,FALSE)),"")</f>
        <v/>
      </c>
      <c r="AY164" s="97" t="str">
        <f>IFERROR(IFERROR(VLOOKUP(DATASHEET!CV162,lookup,2,FALSE),VLOOKUP($A164,PRIORVALUES!$A$3:$U$245,6,FALSE)),"")</f>
        <v/>
      </c>
      <c r="AZ164" s="104" t="str">
        <f>IFERROR(SMALL((PROGRESS!BC176,PROGRESS!BH176),1),"")</f>
        <v/>
      </c>
      <c r="BA164" s="104" t="str">
        <f>IFERROR(IFERROR(VLOOKUP(DATASHEET!CR162,lookup,2,FALSE),VLOOKUP($A164,PRIORVALUES!$A$3:$U$245,13,FALSE)),"")</f>
        <v/>
      </c>
      <c r="BB164" s="104" t="str">
        <f>IFERROR(IFERROR(VLOOKUP(DATASHEET!DD162,lookup,2,FALSE),VLOOKUP($A164,PRIORVALUES!$A$3:$U$245,14,FALSE)),"")</f>
        <v/>
      </c>
      <c r="BC164" s="118" t="str">
        <f>IFERROR(VLOOKUP(DATASHEET!DP162,lookup,2,FALSE),"")</f>
        <v/>
      </c>
      <c r="BD164" s="122">
        <f>IFERROR(IFERROR(VLOOKUP(DATASHEET!AN162,lookup,2,FALSE),VLOOKUP($A164,PRIORVALUES!$A$3:$U$245,7,FALSE)),"")</f>
        <v>6</v>
      </c>
      <c r="BE164" s="120" t="str">
        <f>IFERROR(IFERROR(VLOOKUP(DATASHEET!AV162,lookup,2,FALSE),VLOOKUP($A164,PRIORVALUES!$A$3:$U$245,16,FALSE)),"")</f>
        <v/>
      </c>
      <c r="BF164" s="586" t="str">
        <f>IFERROR(IFERROR(VLOOKUP(DATASHEET!CF162,lookup,2,FALSE),VLOOKUP($A164,PRIORVALUES!$A$3:$U$245,11,FALSE)),"")</f>
        <v/>
      </c>
      <c r="BG164" s="104" t="str">
        <f>IFERROR(VLOOKUP(DATASHEET!BD162,lookup,2,FALSE),"")</f>
        <v/>
      </c>
      <c r="BH164" s="99" t="str">
        <f>IFERROR(IFERROR(VLOOKUP(DATASHEET!BP162,lookup,2,FALSE),VLOOKUP($A164,PRIORVALUES!$A$3:$U$245,9,FALSE)),"")</f>
        <v/>
      </c>
      <c r="BI164" s="99" t="str">
        <f>IFERROR(IFERROR(VLOOKUP(DATASHEET!DL162,lookup,2,FALSE),VLOOKUP($A164,PRIORVALUES!$A$3:$U$245,15,FALSE)),"")</f>
        <v/>
      </c>
      <c r="BJ164" s="108" t="str">
        <f t="shared" ref="BJ164:BJ195" si="85">IFERROR(LARGE(AM164:AV164,4),"")</f>
        <v/>
      </c>
      <c r="BK164" s="108" t="str">
        <f t="shared" ref="BK164:BK195" si="86">IFERROR(LARGE(AM164:AV164,5),"")</f>
        <v/>
      </c>
      <c r="BL164" s="125" t="str">
        <f t="shared" ref="BL164:BL195" si="87">IFERROR(LARGE(AM164:AV164,6),"")</f>
        <v/>
      </c>
      <c r="BM164" s="205"/>
    </row>
    <row r="165" spans="1:65" ht="27.75" customHeight="1" x14ac:dyDescent="0.25">
      <c r="A165" s="246" t="str">
        <f>DATASHEET!B163</f>
        <v>SHAW, Larissa</v>
      </c>
      <c r="B165" s="113" t="str">
        <f>DATASHEET!C163</f>
        <v>11JNE</v>
      </c>
      <c r="C165" s="113" t="str">
        <f>DATASHEET!D163</f>
        <v>F</v>
      </c>
      <c r="D165" s="113" t="str">
        <f>DATASHEET!J163</f>
        <v>N</v>
      </c>
      <c r="E165" s="113" t="str">
        <f>DATASHEET!E163</f>
        <v>N</v>
      </c>
      <c r="F165" s="113" t="str">
        <f>DATASHEET!F163</f>
        <v>White - British</v>
      </c>
      <c r="G165" s="113" t="str">
        <f>DATASHEET!H163</f>
        <v>N</v>
      </c>
      <c r="H165" s="113" t="str">
        <f>DATASHEET!I163</f>
        <v>N</v>
      </c>
      <c r="I165" s="113" t="str">
        <f>DATASHEET!M163</f>
        <v>H</v>
      </c>
      <c r="J165" s="114" t="str">
        <f>DATASHEET!L163</f>
        <v>8-9</v>
      </c>
      <c r="K165" s="419">
        <f>IFERROR(PROGRESS!O177,"")</f>
        <v>82.119048000000006</v>
      </c>
      <c r="L165" s="235">
        <f t="shared" si="59"/>
        <v>9</v>
      </c>
      <c r="M165" s="152">
        <f t="shared" si="60"/>
        <v>-7.3119048000000006</v>
      </c>
      <c r="N165" s="237"/>
      <c r="O165" s="417">
        <f t="shared" si="61"/>
        <v>16.423809600000002</v>
      </c>
      <c r="P165" s="248" t="str">
        <f t="shared" si="62"/>
        <v/>
      </c>
      <c r="Q165" s="249" t="str">
        <f t="shared" si="63"/>
        <v/>
      </c>
      <c r="R165" s="417">
        <f t="shared" si="64"/>
        <v>16.423809600000002</v>
      </c>
      <c r="S165" s="248" t="str">
        <f t="shared" si="65"/>
        <v/>
      </c>
      <c r="T165" s="250" t="str">
        <f t="shared" si="66"/>
        <v/>
      </c>
      <c r="U165" s="247">
        <f t="shared" si="67"/>
        <v>24.635714400000005</v>
      </c>
      <c r="V165" s="248">
        <f t="shared" si="68"/>
        <v>9</v>
      </c>
      <c r="W165" s="251">
        <f t="shared" si="69"/>
        <v>-5.2119048000000019</v>
      </c>
      <c r="X165" s="252">
        <f t="shared" si="70"/>
        <v>2</v>
      </c>
      <c r="Y165" s="247">
        <f t="shared" si="71"/>
        <v>24.635714400000005</v>
      </c>
      <c r="Z165" s="248">
        <f t="shared" si="72"/>
        <v>0</v>
      </c>
      <c r="AA165" s="251">
        <f t="shared" si="73"/>
        <v>-8.211904800000001</v>
      </c>
      <c r="AB165" s="252">
        <f t="shared" si="74"/>
        <v>3</v>
      </c>
      <c r="AC165" s="244"/>
      <c r="AD165" s="102" t="str">
        <f>IFERROR(VLOOKUP(DATASHEET!CN163,lookup,2,FALSE)*2,"")</f>
        <v/>
      </c>
      <c r="AE165" s="126" t="str">
        <f>IFERROR(LARGE((PROGRESS!BC177,PROGRESS!BH177),1)*2,"")</f>
        <v/>
      </c>
      <c r="AF165" s="253">
        <f t="shared" si="75"/>
        <v>9</v>
      </c>
      <c r="AG165" s="127" t="str">
        <f t="shared" si="76"/>
        <v/>
      </c>
      <c r="AH165" s="254" t="str">
        <f t="shared" si="77"/>
        <v/>
      </c>
      <c r="AI165" s="255" t="str">
        <f t="shared" si="78"/>
        <v/>
      </c>
      <c r="AJ165" s="128" t="str">
        <f t="shared" si="79"/>
        <v/>
      </c>
      <c r="AK165" s="256" t="str">
        <f t="shared" si="80"/>
        <v/>
      </c>
      <c r="AL165" s="245"/>
      <c r="AM165" s="89" t="str">
        <f>IFERROR(VLOOKUP(DATASHEET!AJ163,lookup,2,FALSE),"")</f>
        <v/>
      </c>
      <c r="AN165" s="90" t="str">
        <f>IFERROR(VLOOKUP(DATASHEET!AR163,lookup,2,FALSE),"")</f>
        <v/>
      </c>
      <c r="AO165" s="106" t="str">
        <f>IFERROR(VLOOKUP(DATASHEET!DH163,lookup,2,FALSE),"")</f>
        <v/>
      </c>
      <c r="AP165" s="106" t="str">
        <f>IFERROR(VLOOKUP(DATASHEET!DT163,lookup,2,FALSE),"")</f>
        <v/>
      </c>
      <c r="AQ165" s="106" t="str">
        <f t="shared" si="81"/>
        <v/>
      </c>
      <c r="AR165" s="91" t="str">
        <f>IFERROR(IFERROR(VLOOKUP(DATASHEET!AZ163,lookup,2,FALSE),VLOOKUP($A165,PRIORVALUES!$A$3:$U$245,8,FALSE)),"")</f>
        <v/>
      </c>
      <c r="AS165" s="100" t="str">
        <f>IFERROR(VLOOKUP(DATASHEET!BX163,lookup,2,FALSE),"")</f>
        <v/>
      </c>
      <c r="AT165" s="257" t="str">
        <f>IFERROR(VLOOKUP(DATASHEET!DX163,lookup,2,FALSE),"")</f>
        <v/>
      </c>
      <c r="AU165" s="92" t="str">
        <f>IFERROR(IFERROR(VLOOKUP(DATASHEET!CB163,lookup,2,FALSE),VLOOKUP($A165,PRIORVALUES!$A$3:$U$245,10,FALSE)),"")</f>
        <v/>
      </c>
      <c r="AV165" s="92">
        <f>IFERROR(IFERROR(VLOOKUP(DATASHEET!CJ163,lookup,2,FALSE),VLOOKUP($A165,PRIORVALUES!$A$3:$U$245,12,FALSE)),"")</f>
        <v>9</v>
      </c>
      <c r="AW165" s="93"/>
      <c r="AX165" s="96" t="str">
        <f>IFERROR(IFERROR(VLOOKUP(DATASHEET!AF163,lookup,2,FALSE),VLOOKUP($A165,PRIORVALUES!$A$3:$U$245,5,FALSE)),"")</f>
        <v/>
      </c>
      <c r="AY165" s="97" t="str">
        <f>IFERROR(IFERROR(VLOOKUP(DATASHEET!CV163,lookup,2,FALSE),VLOOKUP($A165,PRIORVALUES!$A$3:$U$245,6,FALSE)),"")</f>
        <v/>
      </c>
      <c r="AZ165" s="104" t="str">
        <f>IFERROR(SMALL((PROGRESS!BC177,PROGRESS!BH177),1),"")</f>
        <v/>
      </c>
      <c r="BA165" s="104" t="str">
        <f>IFERROR(IFERROR(VLOOKUP(DATASHEET!CR163,lookup,2,FALSE),VLOOKUP($A165,PRIORVALUES!$A$3:$U$245,13,FALSE)),"")</f>
        <v/>
      </c>
      <c r="BB165" s="104" t="str">
        <f>IFERROR(IFERROR(VLOOKUP(DATASHEET!DD163,lookup,2,FALSE),VLOOKUP($A165,PRIORVALUES!$A$3:$U$245,14,FALSE)),"")</f>
        <v/>
      </c>
      <c r="BC165" s="118" t="str">
        <f>IFERROR(VLOOKUP(DATASHEET!DP163,lookup,2,FALSE),"")</f>
        <v/>
      </c>
      <c r="BD165" s="122" t="str">
        <f>IFERROR(IFERROR(VLOOKUP(DATASHEET!AN163,lookup,2,FALSE),VLOOKUP($A165,PRIORVALUES!$A$3:$U$245,7,FALSE)),"")</f>
        <v/>
      </c>
      <c r="BE165" s="120" t="str">
        <f>IFERROR(IFERROR(VLOOKUP(DATASHEET!AV163,lookup,2,FALSE),VLOOKUP($A165,PRIORVALUES!$A$3:$U$245,16,FALSE)),"")</f>
        <v/>
      </c>
      <c r="BF165" s="586" t="str">
        <f>IFERROR(IFERROR(VLOOKUP(DATASHEET!CF163,lookup,2,FALSE),VLOOKUP($A165,PRIORVALUES!$A$3:$U$245,11,FALSE)),"")</f>
        <v/>
      </c>
      <c r="BG165" s="104" t="str">
        <f>IFERROR(VLOOKUP(DATASHEET!BD163,lookup,2,FALSE),"")</f>
        <v/>
      </c>
      <c r="BH165" s="99" t="str">
        <f>IFERROR(IFERROR(VLOOKUP(DATASHEET!BP163,lookup,2,FALSE),VLOOKUP($A165,PRIORVALUES!$A$3:$U$245,9,FALSE)),"")</f>
        <v/>
      </c>
      <c r="BI165" s="99" t="str">
        <f>IFERROR(IFERROR(VLOOKUP(DATASHEET!DL163,lookup,2,FALSE),VLOOKUP($A165,PRIORVALUES!$A$3:$U$245,15,FALSE)),"")</f>
        <v/>
      </c>
      <c r="BJ165" s="108" t="str">
        <f t="shared" si="85"/>
        <v/>
      </c>
      <c r="BK165" s="108" t="str">
        <f t="shared" si="86"/>
        <v/>
      </c>
      <c r="BL165" s="125" t="str">
        <f t="shared" si="87"/>
        <v/>
      </c>
      <c r="BM165" s="205"/>
    </row>
    <row r="166" spans="1:65" ht="27.75" customHeight="1" x14ac:dyDescent="0.25">
      <c r="A166" s="246" t="str">
        <f>DATASHEET!B164</f>
        <v>SHEPHERD, Jessica</v>
      </c>
      <c r="B166" s="113" t="str">
        <f>DATASHEET!C164</f>
        <v>11EGQ</v>
      </c>
      <c r="C166" s="113" t="str">
        <f>DATASHEET!D164</f>
        <v>F</v>
      </c>
      <c r="D166" s="113" t="str">
        <f>DATASHEET!J164</f>
        <v>N</v>
      </c>
      <c r="E166" s="113" t="str">
        <f>DATASHEET!E164</f>
        <v>N</v>
      </c>
      <c r="F166" s="113" t="str">
        <f>DATASHEET!F164</f>
        <v>White - British</v>
      </c>
      <c r="G166" s="113" t="str">
        <f>DATASHEET!H164</f>
        <v>N</v>
      </c>
      <c r="H166" s="113" t="str">
        <f>DATASHEET!I164</f>
        <v>N</v>
      </c>
      <c r="I166" s="113" t="str">
        <f>DATASHEET!M164</f>
        <v>H</v>
      </c>
      <c r="J166" s="114" t="str">
        <f>DATASHEET!L164</f>
        <v>6-7</v>
      </c>
      <c r="K166" s="419">
        <f>IFERROR(PROGRESS!O178,"")</f>
        <v>61.896647999999999</v>
      </c>
      <c r="L166" s="235">
        <f t="shared" si="59"/>
        <v>5</v>
      </c>
      <c r="M166" s="152">
        <f t="shared" si="60"/>
        <v>-5.6896648000000001</v>
      </c>
      <c r="N166" s="237"/>
      <c r="O166" s="417">
        <f t="shared" si="61"/>
        <v>12.3793296</v>
      </c>
      <c r="P166" s="248" t="str">
        <f t="shared" si="62"/>
        <v/>
      </c>
      <c r="Q166" s="249" t="str">
        <f t="shared" si="63"/>
        <v/>
      </c>
      <c r="R166" s="417">
        <f t="shared" si="64"/>
        <v>12.3793296</v>
      </c>
      <c r="S166" s="248" t="str">
        <f t="shared" si="65"/>
        <v/>
      </c>
      <c r="T166" s="250" t="str">
        <f t="shared" si="66"/>
        <v/>
      </c>
      <c r="U166" s="247">
        <f t="shared" si="67"/>
        <v>18.568994400000001</v>
      </c>
      <c r="V166" s="248">
        <f t="shared" si="68"/>
        <v>0</v>
      </c>
      <c r="W166" s="251">
        <f t="shared" si="69"/>
        <v>-6.1896648000000001</v>
      </c>
      <c r="X166" s="252">
        <f t="shared" si="70"/>
        <v>3</v>
      </c>
      <c r="Y166" s="247">
        <f t="shared" si="71"/>
        <v>18.568994400000001</v>
      </c>
      <c r="Z166" s="248">
        <f t="shared" si="72"/>
        <v>5</v>
      </c>
      <c r="AA166" s="251">
        <f t="shared" si="73"/>
        <v>-4.522998133333334</v>
      </c>
      <c r="AB166" s="252">
        <f t="shared" si="74"/>
        <v>2</v>
      </c>
      <c r="AC166" s="244"/>
      <c r="AD166" s="102" t="str">
        <f>IFERROR(VLOOKUP(DATASHEET!CN164,lookup,2,FALSE)*2,"")</f>
        <v/>
      </c>
      <c r="AE166" s="126" t="str">
        <f>IFERROR(LARGE((PROGRESS!BC178,PROGRESS!BH178),1)*2,"")</f>
        <v/>
      </c>
      <c r="AF166" s="253" t="str">
        <f t="shared" si="75"/>
        <v/>
      </c>
      <c r="AG166" s="127" t="str">
        <f t="shared" si="76"/>
        <v/>
      </c>
      <c r="AH166" s="254" t="str">
        <f t="shared" si="77"/>
        <v/>
      </c>
      <c r="AI166" s="255">
        <f t="shared" si="78"/>
        <v>5</v>
      </c>
      <c r="AJ166" s="128" t="str">
        <f t="shared" si="79"/>
        <v/>
      </c>
      <c r="AK166" s="256" t="str">
        <f t="shared" si="80"/>
        <v/>
      </c>
      <c r="AL166" s="245"/>
      <c r="AM166" s="89" t="str">
        <f>IFERROR(VLOOKUP(DATASHEET!AJ164,lookup,2,FALSE),"")</f>
        <v/>
      </c>
      <c r="AN166" s="90" t="str">
        <f>IFERROR(VLOOKUP(DATASHEET!AR164,lookup,2,FALSE),"")</f>
        <v/>
      </c>
      <c r="AO166" s="106" t="str">
        <f>IFERROR(VLOOKUP(DATASHEET!DH164,lookup,2,FALSE),"")</f>
        <v/>
      </c>
      <c r="AP166" s="106" t="str">
        <f>IFERROR(VLOOKUP(DATASHEET!DT164,lookup,2,FALSE),"")</f>
        <v/>
      </c>
      <c r="AQ166" s="106" t="str">
        <f t="shared" si="81"/>
        <v/>
      </c>
      <c r="AR166" s="91" t="str">
        <f>IFERROR(IFERROR(VLOOKUP(DATASHEET!AZ164,lookup,2,FALSE),VLOOKUP($A166,PRIORVALUES!$A$3:$U$245,8,FALSE)),"")</f>
        <v/>
      </c>
      <c r="AS166" s="100" t="str">
        <f>IFERROR(VLOOKUP(DATASHEET!BX164,lookup,2,FALSE),"")</f>
        <v/>
      </c>
      <c r="AT166" s="257" t="str">
        <f>IFERROR(VLOOKUP(DATASHEET!DX164,lookup,2,FALSE),"")</f>
        <v/>
      </c>
      <c r="AU166" s="92" t="str">
        <f>IFERROR(IFERROR(VLOOKUP(DATASHEET!CB164,lookup,2,FALSE),VLOOKUP($A166,PRIORVALUES!$A$3:$U$245,10,FALSE)),"")</f>
        <v/>
      </c>
      <c r="AV166" s="92" t="str">
        <f>IFERROR(IFERROR(VLOOKUP(DATASHEET!CJ164,lookup,2,FALSE),VLOOKUP($A166,PRIORVALUES!$A$3:$U$245,12,FALSE)),"")</f>
        <v/>
      </c>
      <c r="AW166" s="93"/>
      <c r="AX166" s="96" t="str">
        <f>IFERROR(IFERROR(VLOOKUP(DATASHEET!AF164,lookup,2,FALSE),VLOOKUP($A166,PRIORVALUES!$A$3:$U$245,5,FALSE)),"")</f>
        <v/>
      </c>
      <c r="AY166" s="97" t="str">
        <f>IFERROR(IFERROR(VLOOKUP(DATASHEET!CV164,lookup,2,FALSE),VLOOKUP($A166,PRIORVALUES!$A$3:$U$245,6,FALSE)),"")</f>
        <v/>
      </c>
      <c r="AZ166" s="104" t="str">
        <f>IFERROR(SMALL((PROGRESS!BC178,PROGRESS!BH178),1),"")</f>
        <v/>
      </c>
      <c r="BA166" s="104" t="str">
        <f>IFERROR(IFERROR(VLOOKUP(DATASHEET!CR164,lookup,2,FALSE),VLOOKUP($A166,PRIORVALUES!$A$3:$U$245,13,FALSE)),"")</f>
        <v/>
      </c>
      <c r="BB166" s="104" t="str">
        <f>IFERROR(IFERROR(VLOOKUP(DATASHEET!DD164,lookup,2,FALSE),VLOOKUP($A166,PRIORVALUES!$A$3:$U$245,14,FALSE)),"")</f>
        <v/>
      </c>
      <c r="BC166" s="118" t="str">
        <f>IFERROR(VLOOKUP(DATASHEET!DP164,lookup,2,FALSE),"")</f>
        <v/>
      </c>
      <c r="BD166" s="122">
        <f>IFERROR(IFERROR(VLOOKUP(DATASHEET!AN164,lookup,2,FALSE),VLOOKUP($A166,PRIORVALUES!$A$3:$U$245,7,FALSE)),"")</f>
        <v>5</v>
      </c>
      <c r="BE166" s="120" t="str">
        <f>IFERROR(IFERROR(VLOOKUP(DATASHEET!AV164,lookup,2,FALSE),VLOOKUP($A166,PRIORVALUES!$A$3:$U$245,16,FALSE)),"")</f>
        <v/>
      </c>
      <c r="BF166" s="586" t="str">
        <f>IFERROR(IFERROR(VLOOKUP(DATASHEET!CF164,lookup,2,FALSE),VLOOKUP($A166,PRIORVALUES!$A$3:$U$245,11,FALSE)),"")</f>
        <v/>
      </c>
      <c r="BG166" s="104" t="str">
        <f>IFERROR(VLOOKUP(DATASHEET!BD164,lookup,2,FALSE),"")</f>
        <v/>
      </c>
      <c r="BH166" s="99" t="str">
        <f>IFERROR(IFERROR(VLOOKUP(DATASHEET!BP164,lookup,2,FALSE),VLOOKUP($A166,PRIORVALUES!$A$3:$U$245,9,FALSE)),"")</f>
        <v/>
      </c>
      <c r="BI166" s="99" t="str">
        <f>IFERROR(IFERROR(VLOOKUP(DATASHEET!DL164,lookup,2,FALSE),VLOOKUP($A166,PRIORVALUES!$A$3:$U$245,15,FALSE)),"")</f>
        <v/>
      </c>
      <c r="BJ166" s="108" t="str">
        <f t="shared" si="85"/>
        <v/>
      </c>
      <c r="BK166" s="108" t="str">
        <f t="shared" si="86"/>
        <v/>
      </c>
      <c r="BL166" s="125" t="str">
        <f t="shared" si="87"/>
        <v/>
      </c>
      <c r="BM166" s="205"/>
    </row>
    <row r="167" spans="1:65" ht="27.75" customHeight="1" x14ac:dyDescent="0.25">
      <c r="A167" s="246" t="str">
        <f>DATASHEET!B165</f>
        <v>SHEPPARD, Jade</v>
      </c>
      <c r="B167" s="113" t="str">
        <f>DATASHEET!C165</f>
        <v>11KKN</v>
      </c>
      <c r="C167" s="113" t="str">
        <f>DATASHEET!D165</f>
        <v>F</v>
      </c>
      <c r="D167" s="113" t="str">
        <f>DATASHEET!J165</f>
        <v>N</v>
      </c>
      <c r="E167" s="113" t="str">
        <f>DATASHEET!E165</f>
        <v>N</v>
      </c>
      <c r="F167" s="113" t="str">
        <f>DATASHEET!F165</f>
        <v>White - British</v>
      </c>
      <c r="G167" s="113" t="str">
        <f>DATASHEET!H165</f>
        <v>Y</v>
      </c>
      <c r="H167" s="113" t="str">
        <f>DATASHEET!I165</f>
        <v>N</v>
      </c>
      <c r="I167" s="113" t="str">
        <f>DATASHEET!M165</f>
        <v>L</v>
      </c>
      <c r="J167" s="114" t="str">
        <f>DATASHEET!L165</f>
        <v>4-5</v>
      </c>
      <c r="K167" s="419">
        <f>IFERROR(PROGRESS!O179,"")</f>
        <v>31.325758</v>
      </c>
      <c r="L167" s="235">
        <f t="shared" si="59"/>
        <v>5</v>
      </c>
      <c r="M167" s="152">
        <f t="shared" si="60"/>
        <v>-2.6325758000000001</v>
      </c>
      <c r="N167" s="237"/>
      <c r="O167" s="417">
        <f t="shared" si="61"/>
        <v>6.2651516000000003</v>
      </c>
      <c r="P167" s="248" t="str">
        <f t="shared" si="62"/>
        <v/>
      </c>
      <c r="Q167" s="249" t="str">
        <f t="shared" si="63"/>
        <v/>
      </c>
      <c r="R167" s="417">
        <f t="shared" si="64"/>
        <v>6.2651516000000003</v>
      </c>
      <c r="S167" s="248" t="str">
        <f t="shared" si="65"/>
        <v/>
      </c>
      <c r="T167" s="250" t="str">
        <f t="shared" si="66"/>
        <v/>
      </c>
      <c r="U167" s="247">
        <f t="shared" si="67"/>
        <v>9.3977274000000008</v>
      </c>
      <c r="V167" s="248">
        <f t="shared" si="68"/>
        <v>0</v>
      </c>
      <c r="W167" s="251">
        <f t="shared" si="69"/>
        <v>-3.1325758000000001</v>
      </c>
      <c r="X167" s="252">
        <f t="shared" si="70"/>
        <v>3</v>
      </c>
      <c r="Y167" s="247">
        <f t="shared" si="71"/>
        <v>9.3977274000000008</v>
      </c>
      <c r="Z167" s="248">
        <f t="shared" si="72"/>
        <v>5</v>
      </c>
      <c r="AA167" s="251">
        <f t="shared" si="73"/>
        <v>-1.4659091333333336</v>
      </c>
      <c r="AB167" s="252">
        <f t="shared" si="74"/>
        <v>2</v>
      </c>
      <c r="AC167" s="244"/>
      <c r="AD167" s="102" t="str">
        <f>IFERROR(VLOOKUP(DATASHEET!CN165,lookup,2,FALSE)*2,"")</f>
        <v/>
      </c>
      <c r="AE167" s="126" t="str">
        <f>IFERROR(LARGE((PROGRESS!BC179,PROGRESS!BH179),1)*2,"")</f>
        <v/>
      </c>
      <c r="AF167" s="253" t="str">
        <f t="shared" si="75"/>
        <v/>
      </c>
      <c r="AG167" s="127" t="str">
        <f t="shared" si="76"/>
        <v/>
      </c>
      <c r="AH167" s="254" t="str">
        <f t="shared" si="77"/>
        <v/>
      </c>
      <c r="AI167" s="255">
        <f t="shared" si="78"/>
        <v>5</v>
      </c>
      <c r="AJ167" s="128" t="str">
        <f t="shared" si="79"/>
        <v/>
      </c>
      <c r="AK167" s="256" t="str">
        <f t="shared" si="80"/>
        <v/>
      </c>
      <c r="AL167" s="245"/>
      <c r="AM167" s="89" t="str">
        <f>IFERROR(VLOOKUP(DATASHEET!AJ165,lookup,2,FALSE),"")</f>
        <v/>
      </c>
      <c r="AN167" s="90" t="str">
        <f>IFERROR(VLOOKUP(DATASHEET!AR165,lookup,2,FALSE),"")</f>
        <v/>
      </c>
      <c r="AO167" s="106" t="str">
        <f>IFERROR(VLOOKUP(DATASHEET!DH165,lookup,2,FALSE),"")</f>
        <v/>
      </c>
      <c r="AP167" s="106" t="str">
        <f>IFERROR(VLOOKUP(DATASHEET!DT165,lookup,2,FALSE),"")</f>
        <v/>
      </c>
      <c r="AQ167" s="106" t="str">
        <f t="shared" si="81"/>
        <v/>
      </c>
      <c r="AR167" s="91" t="str">
        <f>IFERROR(IFERROR(VLOOKUP(DATASHEET!AZ165,lookup,2,FALSE),VLOOKUP($A167,PRIORVALUES!$A$3:$U$245,8,FALSE)),"")</f>
        <v/>
      </c>
      <c r="AS167" s="100" t="str">
        <f>IFERROR(VLOOKUP(DATASHEET!BX165,lookup,2,FALSE),"")</f>
        <v/>
      </c>
      <c r="AT167" s="257" t="str">
        <f>IFERROR(VLOOKUP(DATASHEET!DX165,lookup,2,FALSE),"")</f>
        <v/>
      </c>
      <c r="AU167" s="92" t="str">
        <f>IFERROR(IFERROR(VLOOKUP(DATASHEET!CB165,lookup,2,FALSE),VLOOKUP($A167,PRIORVALUES!$A$3:$U$245,10,FALSE)),"")</f>
        <v/>
      </c>
      <c r="AV167" s="92" t="str">
        <f>IFERROR(IFERROR(VLOOKUP(DATASHEET!CJ165,lookup,2,FALSE),VLOOKUP($A167,PRIORVALUES!$A$3:$U$245,12,FALSE)),"")</f>
        <v/>
      </c>
      <c r="AW167" s="93"/>
      <c r="AX167" s="96">
        <f>IFERROR(IFERROR(VLOOKUP(DATASHEET!AF165,lookup,2,FALSE),VLOOKUP($A167,PRIORVALUES!$A$3:$U$245,5,FALSE)),"")</f>
        <v>5</v>
      </c>
      <c r="AY167" s="97" t="str">
        <f>IFERROR(IFERROR(VLOOKUP(DATASHEET!CV165,lookup,2,FALSE),VLOOKUP($A167,PRIORVALUES!$A$3:$U$245,6,FALSE)),"")</f>
        <v/>
      </c>
      <c r="AZ167" s="104" t="str">
        <f>IFERROR(SMALL((PROGRESS!BC179,PROGRESS!BH179),1),"")</f>
        <v/>
      </c>
      <c r="BA167" s="104" t="str">
        <f>IFERROR(IFERROR(VLOOKUP(DATASHEET!CR165,lookup,2,FALSE),VLOOKUP($A167,PRIORVALUES!$A$3:$U$245,13,FALSE)),"")</f>
        <v/>
      </c>
      <c r="BB167" s="104" t="str">
        <f>IFERROR(IFERROR(VLOOKUP(DATASHEET!DD165,lookup,2,FALSE),VLOOKUP($A167,PRIORVALUES!$A$3:$U$245,14,FALSE)),"")</f>
        <v/>
      </c>
      <c r="BC167" s="118" t="str">
        <f>IFERROR(VLOOKUP(DATASHEET!DP165,lookup,2,FALSE),"")</f>
        <v/>
      </c>
      <c r="BD167" s="122" t="str">
        <f>IFERROR(IFERROR(VLOOKUP(DATASHEET!AN165,lookup,2,FALSE),VLOOKUP($A167,PRIORVALUES!$A$3:$U$245,7,FALSE)),"")</f>
        <v/>
      </c>
      <c r="BE167" s="120" t="str">
        <f>IFERROR(IFERROR(VLOOKUP(DATASHEET!AV165,lookup,2,FALSE),VLOOKUP($A167,PRIORVALUES!$A$3:$U$245,16,FALSE)),"")</f>
        <v/>
      </c>
      <c r="BF167" s="586" t="str">
        <f>IFERROR(IFERROR(VLOOKUP(DATASHEET!CF165,lookup,2,FALSE),VLOOKUP($A167,PRIORVALUES!$A$3:$U$245,11,FALSE)),"")</f>
        <v/>
      </c>
      <c r="BG167" s="104" t="str">
        <f>IFERROR(VLOOKUP(DATASHEET!BD165,lookup,2,FALSE),"")</f>
        <v/>
      </c>
      <c r="BH167" s="99" t="str">
        <f>IFERROR(IFERROR(VLOOKUP(DATASHEET!BP165,lookup,2,FALSE),VLOOKUP($A167,PRIORVALUES!$A$3:$U$245,9,FALSE)),"")</f>
        <v/>
      </c>
      <c r="BI167" s="99" t="str">
        <f>IFERROR(IFERROR(VLOOKUP(DATASHEET!DL165,lookup,2,FALSE),VLOOKUP($A167,PRIORVALUES!$A$3:$U$245,15,FALSE)),"")</f>
        <v/>
      </c>
      <c r="BJ167" s="108" t="str">
        <f t="shared" si="85"/>
        <v/>
      </c>
      <c r="BK167" s="108" t="str">
        <f t="shared" si="86"/>
        <v/>
      </c>
      <c r="BL167" s="125" t="str">
        <f t="shared" si="87"/>
        <v/>
      </c>
      <c r="BM167" s="205"/>
    </row>
    <row r="168" spans="1:65" ht="27.75" customHeight="1" x14ac:dyDescent="0.25">
      <c r="A168" s="246" t="str">
        <f>DATASHEET!B166</f>
        <v>SHERIDAN, Stanley</v>
      </c>
      <c r="B168" s="113" t="str">
        <f>DATASHEET!C166</f>
        <v>11WE</v>
      </c>
      <c r="C168" s="113" t="str">
        <f>DATASHEET!D166</f>
        <v>M</v>
      </c>
      <c r="D168" s="113" t="str">
        <f>DATASHEET!J166</f>
        <v>N</v>
      </c>
      <c r="E168" s="113" t="str">
        <f>DATASHEET!E166</f>
        <v>N</v>
      </c>
      <c r="F168" s="113" t="str">
        <f>DATASHEET!F166</f>
        <v>White - British</v>
      </c>
      <c r="G168" s="113" t="str">
        <f>DATASHEET!H166</f>
        <v>N</v>
      </c>
      <c r="H168" s="113" t="str">
        <f>DATASHEET!I166</f>
        <v>N</v>
      </c>
      <c r="I168" s="113" t="str">
        <f>DATASHEET!M166</f>
        <v>M</v>
      </c>
      <c r="J168" s="114" t="str">
        <f>DATASHEET!L166</f>
        <v>6-7</v>
      </c>
      <c r="K168" s="419">
        <f>IFERROR(PROGRESS!O180,"")</f>
        <v>56.563876999999998</v>
      </c>
      <c r="L168" s="235">
        <f t="shared" si="59"/>
        <v>9</v>
      </c>
      <c r="M168" s="152">
        <f t="shared" si="60"/>
        <v>-4.7563876999999994</v>
      </c>
      <c r="N168" s="237"/>
      <c r="O168" s="417">
        <f t="shared" si="61"/>
        <v>11.3127754</v>
      </c>
      <c r="P168" s="248" t="str">
        <f t="shared" si="62"/>
        <v/>
      </c>
      <c r="Q168" s="249" t="str">
        <f t="shared" si="63"/>
        <v/>
      </c>
      <c r="R168" s="417">
        <f t="shared" si="64"/>
        <v>11.3127754</v>
      </c>
      <c r="S168" s="248" t="str">
        <f t="shared" si="65"/>
        <v/>
      </c>
      <c r="T168" s="250" t="str">
        <f t="shared" si="66"/>
        <v/>
      </c>
      <c r="U168" s="247">
        <f t="shared" si="67"/>
        <v>16.969163099999999</v>
      </c>
      <c r="V168" s="248">
        <f t="shared" si="68"/>
        <v>0</v>
      </c>
      <c r="W168" s="251">
        <f t="shared" si="69"/>
        <v>-5.6563876999999998</v>
      </c>
      <c r="X168" s="252">
        <f t="shared" si="70"/>
        <v>3</v>
      </c>
      <c r="Y168" s="247">
        <f t="shared" si="71"/>
        <v>16.969163099999999</v>
      </c>
      <c r="Z168" s="248">
        <f t="shared" si="72"/>
        <v>9</v>
      </c>
      <c r="AA168" s="251">
        <f t="shared" si="73"/>
        <v>-2.6563876999999998</v>
      </c>
      <c r="AB168" s="252">
        <f t="shared" si="74"/>
        <v>2</v>
      </c>
      <c r="AC168" s="244"/>
      <c r="AD168" s="102" t="str">
        <f>IFERROR(VLOOKUP(DATASHEET!CN166,lookup,2,FALSE)*2,"")</f>
        <v/>
      </c>
      <c r="AE168" s="126" t="str">
        <f>IFERROR(LARGE((PROGRESS!BC180,PROGRESS!BH180),1)*2,"")</f>
        <v/>
      </c>
      <c r="AF168" s="253" t="str">
        <f t="shared" si="75"/>
        <v/>
      </c>
      <c r="AG168" s="127" t="str">
        <f t="shared" si="76"/>
        <v/>
      </c>
      <c r="AH168" s="254" t="str">
        <f t="shared" si="77"/>
        <v/>
      </c>
      <c r="AI168" s="255">
        <f t="shared" si="78"/>
        <v>9</v>
      </c>
      <c r="AJ168" s="128" t="str">
        <f t="shared" si="79"/>
        <v/>
      </c>
      <c r="AK168" s="256" t="str">
        <f t="shared" si="80"/>
        <v/>
      </c>
      <c r="AL168" s="245"/>
      <c r="AM168" s="89" t="str">
        <f>IFERROR(VLOOKUP(DATASHEET!AJ166,lookup,2,FALSE),"")</f>
        <v/>
      </c>
      <c r="AN168" s="90" t="str">
        <f>IFERROR(VLOOKUP(DATASHEET!AR166,lookup,2,FALSE),"")</f>
        <v/>
      </c>
      <c r="AO168" s="106" t="str">
        <f>IFERROR(VLOOKUP(DATASHEET!DH166,lookup,2,FALSE),"")</f>
        <v/>
      </c>
      <c r="AP168" s="106" t="str">
        <f>IFERROR(VLOOKUP(DATASHEET!DT166,lookup,2,FALSE),"")</f>
        <v/>
      </c>
      <c r="AQ168" s="106" t="str">
        <f t="shared" si="81"/>
        <v/>
      </c>
      <c r="AR168" s="91" t="str">
        <f>IFERROR(IFERROR(VLOOKUP(DATASHEET!AZ166,lookup,2,FALSE),VLOOKUP($A168,PRIORVALUES!$A$3:$U$245,8,FALSE)),"")</f>
        <v/>
      </c>
      <c r="AS168" s="100" t="str">
        <f>IFERROR(VLOOKUP(DATASHEET!BX166,lookup,2,FALSE),"")</f>
        <v/>
      </c>
      <c r="AT168" s="257" t="str">
        <f>IFERROR(VLOOKUP(DATASHEET!DX166,lookup,2,FALSE),"")</f>
        <v/>
      </c>
      <c r="AU168" s="92" t="str">
        <f>IFERROR(IFERROR(VLOOKUP(DATASHEET!CB166,lookup,2,FALSE),VLOOKUP($A168,PRIORVALUES!$A$3:$U$245,10,FALSE)),"")</f>
        <v/>
      </c>
      <c r="AV168" s="92" t="str">
        <f>IFERROR(IFERROR(VLOOKUP(DATASHEET!CJ166,lookup,2,FALSE),VLOOKUP($A168,PRIORVALUES!$A$3:$U$245,12,FALSE)),"")</f>
        <v/>
      </c>
      <c r="AW168" s="93"/>
      <c r="AX168" s="96" t="str">
        <f>IFERROR(IFERROR(VLOOKUP(DATASHEET!AF166,lookup,2,FALSE),VLOOKUP($A168,PRIORVALUES!$A$3:$U$245,5,FALSE)),"")</f>
        <v/>
      </c>
      <c r="AY168" s="97">
        <f>IFERROR(IFERROR(VLOOKUP(DATASHEET!CV166,lookup,2,FALSE),VLOOKUP($A168,PRIORVALUES!$A$3:$U$245,6,FALSE)),"")</f>
        <v>9</v>
      </c>
      <c r="AZ168" s="104" t="str">
        <f>IFERROR(SMALL((PROGRESS!BC180,PROGRESS!BH180),1),"")</f>
        <v/>
      </c>
      <c r="BA168" s="104" t="str">
        <f>IFERROR(IFERROR(VLOOKUP(DATASHEET!CR166,lookup,2,FALSE),VLOOKUP($A168,PRIORVALUES!$A$3:$U$245,13,FALSE)),"")</f>
        <v/>
      </c>
      <c r="BB168" s="104" t="str">
        <f>IFERROR(IFERROR(VLOOKUP(DATASHEET!DD166,lookup,2,FALSE),VLOOKUP($A168,PRIORVALUES!$A$3:$U$245,14,FALSE)),"")</f>
        <v/>
      </c>
      <c r="BC168" s="118" t="str">
        <f>IFERROR(VLOOKUP(DATASHEET!DP166,lookup,2,FALSE),"")</f>
        <v/>
      </c>
      <c r="BD168" s="122" t="str">
        <f>IFERROR(IFERROR(VLOOKUP(DATASHEET!AN166,lookup,2,FALSE),VLOOKUP($A168,PRIORVALUES!$A$3:$U$245,7,FALSE)),"")</f>
        <v/>
      </c>
      <c r="BE168" s="120" t="str">
        <f>IFERROR(IFERROR(VLOOKUP(DATASHEET!AV166,lookup,2,FALSE),VLOOKUP($A168,PRIORVALUES!$A$3:$U$245,16,FALSE)),"")</f>
        <v/>
      </c>
      <c r="BF168" s="586" t="str">
        <f>IFERROR(IFERROR(VLOOKUP(DATASHEET!CF166,lookup,2,FALSE),VLOOKUP($A168,PRIORVALUES!$A$3:$U$245,11,FALSE)),"")</f>
        <v/>
      </c>
      <c r="BG168" s="104" t="str">
        <f>IFERROR(VLOOKUP(DATASHEET!BD166,lookup,2,FALSE),"")</f>
        <v/>
      </c>
      <c r="BH168" s="99" t="str">
        <f>IFERROR(IFERROR(VLOOKUP(DATASHEET!BP166,lookup,2,FALSE),VLOOKUP($A168,PRIORVALUES!$A$3:$U$245,9,FALSE)),"")</f>
        <v/>
      </c>
      <c r="BI168" s="99" t="str">
        <f>IFERROR(IFERROR(VLOOKUP(DATASHEET!DL166,lookup,2,FALSE),VLOOKUP($A168,PRIORVALUES!$A$3:$U$245,15,FALSE)),"")</f>
        <v/>
      </c>
      <c r="BJ168" s="108" t="str">
        <f t="shared" si="85"/>
        <v/>
      </c>
      <c r="BK168" s="108" t="str">
        <f t="shared" si="86"/>
        <v/>
      </c>
      <c r="BL168" s="125" t="str">
        <f t="shared" si="87"/>
        <v/>
      </c>
      <c r="BM168" s="205"/>
    </row>
    <row r="169" spans="1:65" ht="27.75" customHeight="1" x14ac:dyDescent="0.25">
      <c r="A169" s="246" t="str">
        <f>DATASHEET!B167</f>
        <v>SHIELDS, Rachel</v>
      </c>
      <c r="B169" s="113" t="str">
        <f>DATASHEET!C167</f>
        <v>11JNE</v>
      </c>
      <c r="C169" s="113" t="str">
        <f>DATASHEET!D167</f>
        <v>F</v>
      </c>
      <c r="D169" s="113" t="str">
        <f>DATASHEET!J167</f>
        <v>N</v>
      </c>
      <c r="E169" s="113" t="str">
        <f>DATASHEET!E167</f>
        <v>N</v>
      </c>
      <c r="F169" s="113" t="str">
        <f>DATASHEET!F167</f>
        <v>White - British</v>
      </c>
      <c r="G169" s="113" t="str">
        <f>DATASHEET!H167</f>
        <v>N</v>
      </c>
      <c r="H169" s="113" t="str">
        <f>DATASHEET!I167</f>
        <v>N</v>
      </c>
      <c r="I169" s="113" t="str">
        <f>DATASHEET!M167</f>
        <v>M</v>
      </c>
      <c r="J169" s="114" t="str">
        <f>DATASHEET!L167</f>
        <v>5-6</v>
      </c>
      <c r="K169" s="419">
        <f>IFERROR(PROGRESS!O181,"")</f>
        <v>54.013157999999997</v>
      </c>
      <c r="L169" s="235">
        <f t="shared" si="59"/>
        <v>7</v>
      </c>
      <c r="M169" s="152">
        <f t="shared" si="60"/>
        <v>-4.7013157999999997</v>
      </c>
      <c r="N169" s="237"/>
      <c r="O169" s="417">
        <f t="shared" si="61"/>
        <v>10.8026316</v>
      </c>
      <c r="P169" s="248" t="str">
        <f t="shared" si="62"/>
        <v/>
      </c>
      <c r="Q169" s="249" t="str">
        <f t="shared" si="63"/>
        <v/>
      </c>
      <c r="R169" s="417">
        <f t="shared" si="64"/>
        <v>10.8026316</v>
      </c>
      <c r="S169" s="248" t="str">
        <f t="shared" si="65"/>
        <v/>
      </c>
      <c r="T169" s="250" t="str">
        <f t="shared" si="66"/>
        <v/>
      </c>
      <c r="U169" s="247">
        <f t="shared" si="67"/>
        <v>16.203947400000001</v>
      </c>
      <c r="V169" s="248">
        <f t="shared" si="68"/>
        <v>7</v>
      </c>
      <c r="W169" s="251">
        <f t="shared" si="69"/>
        <v>-3.0679824666666669</v>
      </c>
      <c r="X169" s="252">
        <f t="shared" si="70"/>
        <v>2</v>
      </c>
      <c r="Y169" s="247">
        <f t="shared" si="71"/>
        <v>16.203947400000001</v>
      </c>
      <c r="Z169" s="248">
        <f t="shared" si="72"/>
        <v>0</v>
      </c>
      <c r="AA169" s="251">
        <f t="shared" si="73"/>
        <v>-5.4013157999999999</v>
      </c>
      <c r="AB169" s="252">
        <f t="shared" si="74"/>
        <v>3</v>
      </c>
      <c r="AC169" s="244"/>
      <c r="AD169" s="102" t="str">
        <f>IFERROR(VLOOKUP(DATASHEET!CN167,lookup,2,FALSE)*2,"")</f>
        <v/>
      </c>
      <c r="AE169" s="126" t="str">
        <f>IFERROR(LARGE((PROGRESS!BC181,PROGRESS!BH181),1)*2,"")</f>
        <v/>
      </c>
      <c r="AF169" s="253">
        <f t="shared" si="75"/>
        <v>7</v>
      </c>
      <c r="AG169" s="127" t="str">
        <f t="shared" si="76"/>
        <v/>
      </c>
      <c r="AH169" s="254" t="str">
        <f t="shared" si="77"/>
        <v/>
      </c>
      <c r="AI169" s="255" t="str">
        <f t="shared" si="78"/>
        <v/>
      </c>
      <c r="AJ169" s="128" t="str">
        <f t="shared" si="79"/>
        <v/>
      </c>
      <c r="AK169" s="256" t="str">
        <f t="shared" si="80"/>
        <v/>
      </c>
      <c r="AL169" s="245"/>
      <c r="AM169" s="89" t="str">
        <f>IFERROR(VLOOKUP(DATASHEET!AJ167,lookup,2,FALSE),"")</f>
        <v/>
      </c>
      <c r="AN169" s="90" t="str">
        <f>IFERROR(VLOOKUP(DATASHEET!AR167,lookup,2,FALSE),"")</f>
        <v/>
      </c>
      <c r="AO169" s="106" t="str">
        <f>IFERROR(VLOOKUP(DATASHEET!DH167,lookup,2,FALSE),"")</f>
        <v/>
      </c>
      <c r="AP169" s="106" t="str">
        <f>IFERROR(VLOOKUP(DATASHEET!DT167,lookup,2,FALSE),"")</f>
        <v/>
      </c>
      <c r="AQ169" s="106" t="str">
        <f t="shared" si="81"/>
        <v/>
      </c>
      <c r="AR169" s="91" t="str">
        <f>IFERROR(IFERROR(VLOOKUP(DATASHEET!AZ167,lookup,2,FALSE),VLOOKUP($A169,PRIORVALUES!$A$3:$U$245,8,FALSE)),"")</f>
        <v/>
      </c>
      <c r="AS169" s="100" t="str">
        <f>IFERROR(VLOOKUP(DATASHEET!BX167,lookup,2,FALSE),"")</f>
        <v/>
      </c>
      <c r="AT169" s="257" t="str">
        <f>IFERROR(VLOOKUP(DATASHEET!DX167,lookup,2,FALSE),"")</f>
        <v/>
      </c>
      <c r="AU169" s="92">
        <f>IFERROR(IFERROR(VLOOKUP(DATASHEET!CB167,lookup,2,FALSE),VLOOKUP($A169,PRIORVALUES!$A$3:$U$245,10,FALSE)),"")</f>
        <v>7</v>
      </c>
      <c r="AV169" s="92" t="str">
        <f>IFERROR(IFERROR(VLOOKUP(DATASHEET!CJ167,lookup,2,FALSE),VLOOKUP($A169,PRIORVALUES!$A$3:$U$245,12,FALSE)),"")</f>
        <v/>
      </c>
      <c r="AW169" s="93"/>
      <c r="AX169" s="96" t="str">
        <f>IFERROR(IFERROR(VLOOKUP(DATASHEET!AF167,lookup,2,FALSE),VLOOKUP($A169,PRIORVALUES!$A$3:$U$245,5,FALSE)),"")</f>
        <v/>
      </c>
      <c r="AY169" s="97" t="str">
        <f>IFERROR(IFERROR(VLOOKUP(DATASHEET!CV167,lookup,2,FALSE),VLOOKUP($A169,PRIORVALUES!$A$3:$U$245,6,FALSE)),"")</f>
        <v/>
      </c>
      <c r="AZ169" s="104" t="str">
        <f>IFERROR(SMALL((PROGRESS!BC181,PROGRESS!BH181),1),"")</f>
        <v/>
      </c>
      <c r="BA169" s="104" t="str">
        <f>IFERROR(IFERROR(VLOOKUP(DATASHEET!CR167,lookup,2,FALSE),VLOOKUP($A169,PRIORVALUES!$A$3:$U$245,13,FALSE)),"")</f>
        <v/>
      </c>
      <c r="BB169" s="104" t="str">
        <f>IFERROR(IFERROR(VLOOKUP(DATASHEET!DD167,lookup,2,FALSE),VLOOKUP($A169,PRIORVALUES!$A$3:$U$245,14,FALSE)),"")</f>
        <v/>
      </c>
      <c r="BC169" s="118" t="str">
        <f>IFERROR(VLOOKUP(DATASHEET!DP167,lookup,2,FALSE),"")</f>
        <v/>
      </c>
      <c r="BD169" s="122" t="str">
        <f>IFERROR(IFERROR(VLOOKUP(DATASHEET!AN167,lookup,2,FALSE),VLOOKUP($A169,PRIORVALUES!$A$3:$U$245,7,FALSE)),"")</f>
        <v/>
      </c>
      <c r="BE169" s="120" t="str">
        <f>IFERROR(IFERROR(VLOOKUP(DATASHEET!AV167,lookup,2,FALSE),VLOOKUP($A169,PRIORVALUES!$A$3:$U$245,16,FALSE)),"")</f>
        <v/>
      </c>
      <c r="BF169" s="586" t="str">
        <f>IFERROR(IFERROR(VLOOKUP(DATASHEET!CF167,lookup,2,FALSE),VLOOKUP($A169,PRIORVALUES!$A$3:$U$245,11,FALSE)),"")</f>
        <v/>
      </c>
      <c r="BG169" s="104" t="str">
        <f>IFERROR(VLOOKUP(DATASHEET!BD167,lookup,2,FALSE),"")</f>
        <v/>
      </c>
      <c r="BH169" s="99" t="str">
        <f>IFERROR(IFERROR(VLOOKUP(DATASHEET!BP167,lookup,2,FALSE),VLOOKUP($A169,PRIORVALUES!$A$3:$U$245,9,FALSE)),"")</f>
        <v/>
      </c>
      <c r="BI169" s="99" t="str">
        <f>IFERROR(IFERROR(VLOOKUP(DATASHEET!DL167,lookup,2,FALSE),VLOOKUP($A169,PRIORVALUES!$A$3:$U$245,15,FALSE)),"")</f>
        <v/>
      </c>
      <c r="BJ169" s="108" t="str">
        <f t="shared" si="85"/>
        <v/>
      </c>
      <c r="BK169" s="108" t="str">
        <f t="shared" si="86"/>
        <v/>
      </c>
      <c r="BL169" s="125" t="str">
        <f t="shared" si="87"/>
        <v/>
      </c>
      <c r="BM169" s="205"/>
    </row>
    <row r="170" spans="1:65" ht="27.75" customHeight="1" x14ac:dyDescent="0.25">
      <c r="A170" s="246" t="str">
        <f>DATASHEET!B168</f>
        <v>SIBANDA, Sibusisiwe</v>
      </c>
      <c r="B170" s="113" t="str">
        <f>DATASHEET!C168</f>
        <v>11KKN</v>
      </c>
      <c r="C170" s="113" t="str">
        <f>DATASHEET!D168</f>
        <v>F</v>
      </c>
      <c r="D170" s="113" t="str">
        <f>DATASHEET!J168</f>
        <v>N</v>
      </c>
      <c r="E170" s="113" t="str">
        <f>DATASHEET!E168</f>
        <v>N</v>
      </c>
      <c r="F170" s="113" t="str">
        <f>DATASHEET!F168</f>
        <v>Other Ethnic Group</v>
      </c>
      <c r="G170" s="113" t="str">
        <f>DATASHEET!H168</f>
        <v>N</v>
      </c>
      <c r="H170" s="113" t="str">
        <f>DATASHEET!I168</f>
        <v>N</v>
      </c>
      <c r="I170" s="113" t="str">
        <f>DATASHEET!M168</f>
        <v>H</v>
      </c>
      <c r="J170" s="114" t="str">
        <f>DATASHEET!L168</f>
        <v>6-7</v>
      </c>
      <c r="K170" s="419">
        <f>IFERROR(PROGRESS!O182,"")</f>
        <v>61.896647999999999</v>
      </c>
      <c r="L170" s="235">
        <f t="shared" si="59"/>
        <v>4</v>
      </c>
      <c r="M170" s="152">
        <f t="shared" si="60"/>
        <v>-5.7896647999999997</v>
      </c>
      <c r="N170" s="237"/>
      <c r="O170" s="417">
        <f t="shared" si="61"/>
        <v>12.3793296</v>
      </c>
      <c r="P170" s="248" t="str">
        <f t="shared" si="62"/>
        <v/>
      </c>
      <c r="Q170" s="249" t="str">
        <f t="shared" si="63"/>
        <v/>
      </c>
      <c r="R170" s="417">
        <f t="shared" si="64"/>
        <v>12.3793296</v>
      </c>
      <c r="S170" s="248" t="str">
        <f t="shared" si="65"/>
        <v/>
      </c>
      <c r="T170" s="250" t="str">
        <f t="shared" si="66"/>
        <v/>
      </c>
      <c r="U170" s="247">
        <f t="shared" si="67"/>
        <v>18.568994400000001</v>
      </c>
      <c r="V170" s="248">
        <f t="shared" si="68"/>
        <v>4</v>
      </c>
      <c r="W170" s="251">
        <f t="shared" si="69"/>
        <v>-4.856331466666667</v>
      </c>
      <c r="X170" s="252">
        <f t="shared" si="70"/>
        <v>2</v>
      </c>
      <c r="Y170" s="247">
        <f t="shared" si="71"/>
        <v>18.568994400000001</v>
      </c>
      <c r="Z170" s="248">
        <f t="shared" si="72"/>
        <v>0</v>
      </c>
      <c r="AA170" s="251">
        <f t="shared" si="73"/>
        <v>-6.1896648000000001</v>
      </c>
      <c r="AB170" s="252">
        <f t="shared" si="74"/>
        <v>3</v>
      </c>
      <c r="AC170" s="244"/>
      <c r="AD170" s="102" t="str">
        <f>IFERROR(VLOOKUP(DATASHEET!CN168,lookup,2,FALSE)*2,"")</f>
        <v/>
      </c>
      <c r="AE170" s="126" t="str">
        <f>IFERROR(LARGE((PROGRESS!BC182,PROGRESS!BH182),1)*2,"")</f>
        <v/>
      </c>
      <c r="AF170" s="253">
        <f t="shared" si="75"/>
        <v>4</v>
      </c>
      <c r="AG170" s="127" t="str">
        <f t="shared" si="76"/>
        <v/>
      </c>
      <c r="AH170" s="254" t="str">
        <f t="shared" si="77"/>
        <v/>
      </c>
      <c r="AI170" s="255" t="str">
        <f t="shared" si="78"/>
        <v/>
      </c>
      <c r="AJ170" s="128" t="str">
        <f t="shared" si="79"/>
        <v/>
      </c>
      <c r="AK170" s="256" t="str">
        <f t="shared" si="80"/>
        <v/>
      </c>
      <c r="AL170" s="245"/>
      <c r="AM170" s="89" t="str">
        <f>IFERROR(VLOOKUP(DATASHEET!AJ168,lookup,2,FALSE),"")</f>
        <v/>
      </c>
      <c r="AN170" s="90" t="str">
        <f>IFERROR(VLOOKUP(DATASHEET!AR168,lookup,2,FALSE),"")</f>
        <v/>
      </c>
      <c r="AO170" s="106" t="str">
        <f>IFERROR(VLOOKUP(DATASHEET!DH168,lookup,2,FALSE),"")</f>
        <v/>
      </c>
      <c r="AP170" s="106" t="str">
        <f>IFERROR(VLOOKUP(DATASHEET!DT168,lookup,2,FALSE),"")</f>
        <v/>
      </c>
      <c r="AQ170" s="106" t="str">
        <f t="shared" si="81"/>
        <v/>
      </c>
      <c r="AR170" s="91" t="str">
        <f>IFERROR(IFERROR(VLOOKUP(DATASHEET!AZ168,lookup,2,FALSE),VLOOKUP($A170,PRIORVALUES!$A$3:$U$245,8,FALSE)),"")</f>
        <v/>
      </c>
      <c r="AS170" s="100" t="str">
        <f>IFERROR(VLOOKUP(DATASHEET!BX168,lookup,2,FALSE),"")</f>
        <v/>
      </c>
      <c r="AT170" s="257" t="str">
        <f>IFERROR(VLOOKUP(DATASHEET!DX168,lookup,2,FALSE),"")</f>
        <v/>
      </c>
      <c r="AU170" s="92">
        <f>IFERROR(IFERROR(VLOOKUP(DATASHEET!CB168,lookup,2,FALSE),VLOOKUP($A170,PRIORVALUES!$A$3:$U$245,10,FALSE)),"")</f>
        <v>4</v>
      </c>
      <c r="AV170" s="92" t="str">
        <f>IFERROR(IFERROR(VLOOKUP(DATASHEET!CJ168,lookup,2,FALSE),VLOOKUP($A170,PRIORVALUES!$A$3:$U$245,12,FALSE)),"")</f>
        <v/>
      </c>
      <c r="AW170" s="93"/>
      <c r="AX170" s="96" t="str">
        <f>IFERROR(IFERROR(VLOOKUP(DATASHEET!AF168,lookup,2,FALSE),VLOOKUP($A170,PRIORVALUES!$A$3:$U$245,5,FALSE)),"")</f>
        <v/>
      </c>
      <c r="AY170" s="97" t="str">
        <f>IFERROR(IFERROR(VLOOKUP(DATASHEET!CV168,lookup,2,FALSE),VLOOKUP($A170,PRIORVALUES!$A$3:$U$245,6,FALSE)),"")</f>
        <v/>
      </c>
      <c r="AZ170" s="104" t="str">
        <f>IFERROR(SMALL((PROGRESS!BC182,PROGRESS!BH182),1),"")</f>
        <v/>
      </c>
      <c r="BA170" s="104" t="str">
        <f>IFERROR(IFERROR(VLOOKUP(DATASHEET!CR168,lookup,2,FALSE),VLOOKUP($A170,PRIORVALUES!$A$3:$U$245,13,FALSE)),"")</f>
        <v/>
      </c>
      <c r="BB170" s="104" t="str">
        <f>IFERROR(IFERROR(VLOOKUP(DATASHEET!DD168,lookup,2,FALSE),VLOOKUP($A170,PRIORVALUES!$A$3:$U$245,14,FALSE)),"")</f>
        <v/>
      </c>
      <c r="BC170" s="118" t="str">
        <f>IFERROR(VLOOKUP(DATASHEET!DP168,lookup,2,FALSE),"")</f>
        <v/>
      </c>
      <c r="BD170" s="122" t="str">
        <f>IFERROR(IFERROR(VLOOKUP(DATASHEET!AN168,lookup,2,FALSE),VLOOKUP($A170,PRIORVALUES!$A$3:$U$245,7,FALSE)),"")</f>
        <v/>
      </c>
      <c r="BE170" s="120" t="str">
        <f>IFERROR(IFERROR(VLOOKUP(DATASHEET!AV168,lookup,2,FALSE),VLOOKUP($A170,PRIORVALUES!$A$3:$U$245,16,FALSE)),"")</f>
        <v/>
      </c>
      <c r="BF170" s="586" t="str">
        <f>IFERROR(IFERROR(VLOOKUP(DATASHEET!CF168,lookup,2,FALSE),VLOOKUP($A170,PRIORVALUES!$A$3:$U$245,11,FALSE)),"")</f>
        <v/>
      </c>
      <c r="BG170" s="104" t="str">
        <f>IFERROR(VLOOKUP(DATASHEET!BD168,lookup,2,FALSE),"")</f>
        <v/>
      </c>
      <c r="BH170" s="99" t="str">
        <f>IFERROR(IFERROR(VLOOKUP(DATASHEET!BP168,lookup,2,FALSE),VLOOKUP($A170,PRIORVALUES!$A$3:$U$245,9,FALSE)),"")</f>
        <v/>
      </c>
      <c r="BI170" s="99" t="str">
        <f>IFERROR(IFERROR(VLOOKUP(DATASHEET!DL168,lookup,2,FALSE),VLOOKUP($A170,PRIORVALUES!$A$3:$U$245,15,FALSE)),"")</f>
        <v/>
      </c>
      <c r="BJ170" s="108" t="str">
        <f t="shared" si="85"/>
        <v/>
      </c>
      <c r="BK170" s="108" t="str">
        <f t="shared" si="86"/>
        <v/>
      </c>
      <c r="BL170" s="125" t="str">
        <f t="shared" si="87"/>
        <v/>
      </c>
      <c r="BM170" s="205"/>
    </row>
    <row r="171" spans="1:65" ht="27.75" customHeight="1" x14ac:dyDescent="0.25">
      <c r="A171" s="246" t="str">
        <f>DATASHEET!B169</f>
        <v>SIGAUKE, Ashleigh</v>
      </c>
      <c r="B171" s="113" t="str">
        <f>DATASHEET!C169</f>
        <v>11EGQ</v>
      </c>
      <c r="C171" s="113" t="str">
        <f>DATASHEET!D169</f>
        <v>F</v>
      </c>
      <c r="D171" s="113" t="str">
        <f>DATASHEET!J169</f>
        <v>N</v>
      </c>
      <c r="E171" s="113" t="str">
        <f>DATASHEET!E169</f>
        <v>N</v>
      </c>
      <c r="F171" s="113" t="str">
        <f>DATASHEET!F169</f>
        <v>Other Black African</v>
      </c>
      <c r="G171" s="113" t="str">
        <f>DATASHEET!H169</f>
        <v>N</v>
      </c>
      <c r="H171" s="113" t="str">
        <f>DATASHEET!I169</f>
        <v>N</v>
      </c>
      <c r="I171" s="113" t="str">
        <f>DATASHEET!M169</f>
        <v>L</v>
      </c>
      <c r="J171" s="114" t="str">
        <f>DATASHEET!L169</f>
        <v>3-4</v>
      </c>
      <c r="K171" s="419">
        <f>IFERROR(PROGRESS!O183,"")</f>
        <v>32.863782</v>
      </c>
      <c r="L171" s="235">
        <f t="shared" si="59"/>
        <v>2</v>
      </c>
      <c r="M171" s="152">
        <f t="shared" si="60"/>
        <v>-3.0863782</v>
      </c>
      <c r="N171" s="237"/>
      <c r="O171" s="417">
        <f t="shared" si="61"/>
        <v>6.5727564000000003</v>
      </c>
      <c r="P171" s="248" t="str">
        <f t="shared" si="62"/>
        <v/>
      </c>
      <c r="Q171" s="249" t="str">
        <f t="shared" si="63"/>
        <v/>
      </c>
      <c r="R171" s="417">
        <f t="shared" si="64"/>
        <v>6.5727564000000003</v>
      </c>
      <c r="S171" s="248" t="str">
        <f t="shared" si="65"/>
        <v/>
      </c>
      <c r="T171" s="250" t="str">
        <f t="shared" si="66"/>
        <v/>
      </c>
      <c r="U171" s="247">
        <f t="shared" si="67"/>
        <v>9.8591346000000009</v>
      </c>
      <c r="V171" s="248">
        <f t="shared" si="68"/>
        <v>0</v>
      </c>
      <c r="W171" s="251">
        <f t="shared" si="69"/>
        <v>-3.2863782000000001</v>
      </c>
      <c r="X171" s="252">
        <f t="shared" si="70"/>
        <v>3</v>
      </c>
      <c r="Y171" s="247">
        <f t="shared" si="71"/>
        <v>9.8591346000000009</v>
      </c>
      <c r="Z171" s="248">
        <f t="shared" si="72"/>
        <v>2</v>
      </c>
      <c r="AA171" s="251">
        <f t="shared" si="73"/>
        <v>-2.6197115333333336</v>
      </c>
      <c r="AB171" s="252">
        <f t="shared" si="74"/>
        <v>2</v>
      </c>
      <c r="AC171" s="244"/>
      <c r="AD171" s="102" t="str">
        <f>IFERROR(VLOOKUP(DATASHEET!CN169,lookup,2,FALSE)*2,"")</f>
        <v/>
      </c>
      <c r="AE171" s="126" t="str">
        <f>IFERROR(LARGE((PROGRESS!BC183,PROGRESS!BH183),1)*2,"")</f>
        <v/>
      </c>
      <c r="AF171" s="253" t="str">
        <f t="shared" si="75"/>
        <v/>
      </c>
      <c r="AG171" s="127" t="str">
        <f t="shared" si="76"/>
        <v/>
      </c>
      <c r="AH171" s="254" t="str">
        <f t="shared" si="77"/>
        <v/>
      </c>
      <c r="AI171" s="255">
        <f t="shared" si="78"/>
        <v>2</v>
      </c>
      <c r="AJ171" s="128" t="str">
        <f t="shared" si="79"/>
        <v/>
      </c>
      <c r="AK171" s="256" t="str">
        <f t="shared" si="80"/>
        <v/>
      </c>
      <c r="AL171" s="245"/>
      <c r="AM171" s="89" t="str">
        <f>IFERROR(VLOOKUP(DATASHEET!AJ169,lookup,2,FALSE),"")</f>
        <v/>
      </c>
      <c r="AN171" s="90" t="str">
        <f>IFERROR(VLOOKUP(DATASHEET!AR169,lookup,2,FALSE),"")</f>
        <v/>
      </c>
      <c r="AO171" s="106" t="str">
        <f>IFERROR(VLOOKUP(DATASHEET!DH169,lookup,2,FALSE),"")</f>
        <v/>
      </c>
      <c r="AP171" s="106" t="str">
        <f>IFERROR(VLOOKUP(DATASHEET!DT169,lookup,2,FALSE),"")</f>
        <v/>
      </c>
      <c r="AQ171" s="106" t="str">
        <f t="shared" si="81"/>
        <v/>
      </c>
      <c r="AR171" s="91" t="str">
        <f>IFERROR(IFERROR(VLOOKUP(DATASHEET!AZ169,lookup,2,FALSE),VLOOKUP($A171,PRIORVALUES!$A$3:$U$245,8,FALSE)),"")</f>
        <v/>
      </c>
      <c r="AS171" s="100" t="str">
        <f>IFERROR(VLOOKUP(DATASHEET!BX169,lookup,2,FALSE),"")</f>
        <v/>
      </c>
      <c r="AT171" s="257" t="str">
        <f>IFERROR(VLOOKUP(DATASHEET!DX169,lookup,2,FALSE),"")</f>
        <v/>
      </c>
      <c r="AU171" s="92" t="str">
        <f>IFERROR(IFERROR(VLOOKUP(DATASHEET!CB169,lookup,2,FALSE),VLOOKUP($A171,PRIORVALUES!$A$3:$U$245,10,FALSE)),"")</f>
        <v/>
      </c>
      <c r="AV171" s="92" t="str">
        <f>IFERROR(IFERROR(VLOOKUP(DATASHEET!CJ169,lookup,2,FALSE),VLOOKUP($A171,PRIORVALUES!$A$3:$U$245,12,FALSE)),"")</f>
        <v/>
      </c>
      <c r="AW171" s="93"/>
      <c r="AX171" s="96" t="str">
        <f>IFERROR(IFERROR(VLOOKUP(DATASHEET!AF169,lookup,2,FALSE),VLOOKUP($A171,PRIORVALUES!$A$3:$U$245,5,FALSE)),"")</f>
        <v/>
      </c>
      <c r="AY171" s="97" t="str">
        <f>IFERROR(IFERROR(VLOOKUP(DATASHEET!CV169,lookup,2,FALSE),VLOOKUP($A171,PRIORVALUES!$A$3:$U$245,6,FALSE)),"")</f>
        <v/>
      </c>
      <c r="AZ171" s="104" t="str">
        <f>IFERROR(SMALL((PROGRESS!BC183,PROGRESS!BH183),1),"")</f>
        <v/>
      </c>
      <c r="BA171" s="104" t="str">
        <f>IFERROR(IFERROR(VLOOKUP(DATASHEET!CR169,lookup,2,FALSE),VLOOKUP($A171,PRIORVALUES!$A$3:$U$245,13,FALSE)),"")</f>
        <v/>
      </c>
      <c r="BB171" s="104" t="str">
        <f>IFERROR(IFERROR(VLOOKUP(DATASHEET!DD169,lookup,2,FALSE),VLOOKUP($A171,PRIORVALUES!$A$3:$U$245,14,FALSE)),"")</f>
        <v/>
      </c>
      <c r="BC171" s="118" t="str">
        <f>IFERROR(VLOOKUP(DATASHEET!DP169,lookup,2,FALSE),"")</f>
        <v/>
      </c>
      <c r="BD171" s="122">
        <f>IFERROR(IFERROR(VLOOKUP(DATASHEET!AN169,lookup,2,FALSE),VLOOKUP($A171,PRIORVALUES!$A$3:$U$245,7,FALSE)),"")</f>
        <v>2</v>
      </c>
      <c r="BE171" s="120" t="str">
        <f>IFERROR(IFERROR(VLOOKUP(DATASHEET!AV169,lookup,2,FALSE),VLOOKUP($A171,PRIORVALUES!$A$3:$U$245,16,FALSE)),"")</f>
        <v/>
      </c>
      <c r="BF171" s="586" t="str">
        <f>IFERROR(IFERROR(VLOOKUP(DATASHEET!CF169,lookup,2,FALSE),VLOOKUP($A171,PRIORVALUES!$A$3:$U$245,11,FALSE)),"")</f>
        <v/>
      </c>
      <c r="BG171" s="104" t="str">
        <f>IFERROR(VLOOKUP(DATASHEET!BD169,lookup,2,FALSE),"")</f>
        <v/>
      </c>
      <c r="BH171" s="99" t="str">
        <f>IFERROR(IFERROR(VLOOKUP(DATASHEET!BP169,lookup,2,FALSE),VLOOKUP($A171,PRIORVALUES!$A$3:$U$245,9,FALSE)),"")</f>
        <v/>
      </c>
      <c r="BI171" s="99" t="str">
        <f>IFERROR(IFERROR(VLOOKUP(DATASHEET!DL169,lookup,2,FALSE),VLOOKUP($A171,PRIORVALUES!$A$3:$U$245,15,FALSE)),"")</f>
        <v/>
      </c>
      <c r="BJ171" s="108" t="str">
        <f t="shared" si="85"/>
        <v/>
      </c>
      <c r="BK171" s="108" t="str">
        <f t="shared" si="86"/>
        <v/>
      </c>
      <c r="BL171" s="125" t="str">
        <f t="shared" si="87"/>
        <v/>
      </c>
      <c r="BM171" s="205"/>
    </row>
    <row r="172" spans="1:65" ht="27.75" customHeight="1" x14ac:dyDescent="0.25">
      <c r="A172" s="246" t="str">
        <f>DATASHEET!B170</f>
        <v>SIGGS, Patrick</v>
      </c>
      <c r="B172" s="113" t="str">
        <f>DATASHEET!C170</f>
        <v>11ZI</v>
      </c>
      <c r="C172" s="113" t="str">
        <f>DATASHEET!D170</f>
        <v>M</v>
      </c>
      <c r="D172" s="113" t="str">
        <f>DATASHEET!J170</f>
        <v>N</v>
      </c>
      <c r="E172" s="113" t="str">
        <f>DATASHEET!E170</f>
        <v>N</v>
      </c>
      <c r="F172" s="113" t="str">
        <f>DATASHEET!F170</f>
        <v>White - Irish</v>
      </c>
      <c r="G172" s="113" t="str">
        <f>DATASHEET!H170</f>
        <v>N</v>
      </c>
      <c r="H172" s="113" t="str">
        <f>DATASHEET!I170</f>
        <v>N</v>
      </c>
      <c r="I172" s="113" t="str">
        <f>DATASHEET!M170</f>
        <v>M</v>
      </c>
      <c r="J172" s="114" t="str">
        <f>DATASHEET!L170</f>
        <v>5-6</v>
      </c>
      <c r="K172" s="419">
        <f>IFERROR(PROGRESS!O184,"")</f>
        <v>54.013157999999997</v>
      </c>
      <c r="L172" s="235">
        <f t="shared" si="59"/>
        <v>5</v>
      </c>
      <c r="M172" s="152">
        <f t="shared" si="60"/>
        <v>-4.9013157999999999</v>
      </c>
      <c r="N172" s="237"/>
      <c r="O172" s="417">
        <f t="shared" si="61"/>
        <v>10.8026316</v>
      </c>
      <c r="P172" s="248" t="str">
        <f t="shared" si="62"/>
        <v/>
      </c>
      <c r="Q172" s="249" t="str">
        <f t="shared" si="63"/>
        <v/>
      </c>
      <c r="R172" s="417">
        <f t="shared" si="64"/>
        <v>10.8026316</v>
      </c>
      <c r="S172" s="248" t="str">
        <f t="shared" si="65"/>
        <v/>
      </c>
      <c r="T172" s="250" t="str">
        <f t="shared" si="66"/>
        <v/>
      </c>
      <c r="U172" s="247">
        <f t="shared" si="67"/>
        <v>16.203947400000001</v>
      </c>
      <c r="V172" s="248">
        <f t="shared" si="68"/>
        <v>5</v>
      </c>
      <c r="W172" s="251">
        <f t="shared" si="69"/>
        <v>-3.7346491333333334</v>
      </c>
      <c r="X172" s="252">
        <f t="shared" si="70"/>
        <v>2</v>
      </c>
      <c r="Y172" s="247">
        <f t="shared" si="71"/>
        <v>16.203947400000001</v>
      </c>
      <c r="Z172" s="248">
        <f t="shared" si="72"/>
        <v>0</v>
      </c>
      <c r="AA172" s="251">
        <f t="shared" si="73"/>
        <v>-5.4013157999999999</v>
      </c>
      <c r="AB172" s="252">
        <f t="shared" si="74"/>
        <v>3</v>
      </c>
      <c r="AC172" s="244"/>
      <c r="AD172" s="102" t="str">
        <f>IFERROR(VLOOKUP(DATASHEET!CN170,lookup,2,FALSE)*2,"")</f>
        <v/>
      </c>
      <c r="AE172" s="126" t="str">
        <f>IFERROR(LARGE((PROGRESS!BC184,PROGRESS!BH184),1)*2,"")</f>
        <v/>
      </c>
      <c r="AF172" s="253">
        <f t="shared" si="75"/>
        <v>5</v>
      </c>
      <c r="AG172" s="127" t="str">
        <f t="shared" si="76"/>
        <v/>
      </c>
      <c r="AH172" s="254" t="str">
        <f t="shared" si="77"/>
        <v/>
      </c>
      <c r="AI172" s="255" t="str">
        <f t="shared" si="78"/>
        <v/>
      </c>
      <c r="AJ172" s="128" t="str">
        <f t="shared" si="79"/>
        <v/>
      </c>
      <c r="AK172" s="256" t="str">
        <f t="shared" si="80"/>
        <v/>
      </c>
      <c r="AL172" s="245"/>
      <c r="AM172" s="89" t="str">
        <f>IFERROR(VLOOKUP(DATASHEET!AJ170,lookup,2,FALSE),"")</f>
        <v/>
      </c>
      <c r="AN172" s="90" t="str">
        <f>IFERROR(VLOOKUP(DATASHEET!AR170,lookup,2,FALSE),"")</f>
        <v/>
      </c>
      <c r="AO172" s="106" t="str">
        <f>IFERROR(VLOOKUP(DATASHEET!DH170,lookup,2,FALSE),"")</f>
        <v/>
      </c>
      <c r="AP172" s="106" t="str">
        <f>IFERROR(VLOOKUP(DATASHEET!DT170,lookup,2,FALSE),"")</f>
        <v/>
      </c>
      <c r="AQ172" s="106" t="str">
        <f t="shared" si="81"/>
        <v/>
      </c>
      <c r="AR172" s="91" t="str">
        <f>IFERROR(IFERROR(VLOOKUP(DATASHEET!AZ170,lookup,2,FALSE),VLOOKUP($A172,PRIORVALUES!$A$3:$U$245,8,FALSE)),"")</f>
        <v/>
      </c>
      <c r="AS172" s="100" t="str">
        <f>IFERROR(VLOOKUP(DATASHEET!BX170,lookup,2,FALSE),"")</f>
        <v/>
      </c>
      <c r="AT172" s="257" t="str">
        <f>IFERROR(VLOOKUP(DATASHEET!DX170,lookup,2,FALSE),"")</f>
        <v/>
      </c>
      <c r="AU172" s="92" t="str">
        <f>IFERROR(IFERROR(VLOOKUP(DATASHEET!CB170,lookup,2,FALSE),VLOOKUP($A172,PRIORVALUES!$A$3:$U$245,10,FALSE)),"")</f>
        <v/>
      </c>
      <c r="AV172" s="92">
        <f>IFERROR(IFERROR(VLOOKUP(DATASHEET!CJ170,lookup,2,FALSE),VLOOKUP($A172,PRIORVALUES!$A$3:$U$245,12,FALSE)),"")</f>
        <v>5</v>
      </c>
      <c r="AW172" s="93"/>
      <c r="AX172" s="96" t="str">
        <f>IFERROR(IFERROR(VLOOKUP(DATASHEET!AF170,lookup,2,FALSE),VLOOKUP($A172,PRIORVALUES!$A$3:$U$245,5,FALSE)),"")</f>
        <v/>
      </c>
      <c r="AY172" s="97" t="str">
        <f>IFERROR(IFERROR(VLOOKUP(DATASHEET!CV170,lookup,2,FALSE),VLOOKUP($A172,PRIORVALUES!$A$3:$U$245,6,FALSE)),"")</f>
        <v/>
      </c>
      <c r="AZ172" s="104" t="str">
        <f>IFERROR(SMALL((PROGRESS!BC184,PROGRESS!BH184),1),"")</f>
        <v/>
      </c>
      <c r="BA172" s="104" t="str">
        <f>IFERROR(IFERROR(VLOOKUP(DATASHEET!CR170,lookup,2,FALSE),VLOOKUP($A172,PRIORVALUES!$A$3:$U$245,13,FALSE)),"")</f>
        <v/>
      </c>
      <c r="BB172" s="104" t="str">
        <f>IFERROR(IFERROR(VLOOKUP(DATASHEET!DD170,lookup,2,FALSE),VLOOKUP($A172,PRIORVALUES!$A$3:$U$245,14,FALSE)),"")</f>
        <v/>
      </c>
      <c r="BC172" s="118" t="str">
        <f>IFERROR(VLOOKUP(DATASHEET!DP170,lookup,2,FALSE),"")</f>
        <v/>
      </c>
      <c r="BD172" s="122" t="str">
        <f>IFERROR(IFERROR(VLOOKUP(DATASHEET!AN170,lookup,2,FALSE),VLOOKUP($A172,PRIORVALUES!$A$3:$U$245,7,FALSE)),"")</f>
        <v/>
      </c>
      <c r="BE172" s="120" t="str">
        <f>IFERROR(IFERROR(VLOOKUP(DATASHEET!AV170,lookup,2,FALSE),VLOOKUP($A172,PRIORVALUES!$A$3:$U$245,16,FALSE)),"")</f>
        <v/>
      </c>
      <c r="BF172" s="586" t="str">
        <f>IFERROR(IFERROR(VLOOKUP(DATASHEET!CF170,lookup,2,FALSE),VLOOKUP($A172,PRIORVALUES!$A$3:$U$245,11,FALSE)),"")</f>
        <v/>
      </c>
      <c r="BG172" s="104" t="str">
        <f>IFERROR(VLOOKUP(DATASHEET!BD170,lookup,2,FALSE),"")</f>
        <v/>
      </c>
      <c r="BH172" s="99" t="str">
        <f>IFERROR(IFERROR(VLOOKUP(DATASHEET!BP170,lookup,2,FALSE),VLOOKUP($A172,PRIORVALUES!$A$3:$U$245,9,FALSE)),"")</f>
        <v/>
      </c>
      <c r="BI172" s="99" t="str">
        <f>IFERROR(IFERROR(VLOOKUP(DATASHEET!DL170,lookup,2,FALSE),VLOOKUP($A172,PRIORVALUES!$A$3:$U$245,15,FALSE)),"")</f>
        <v/>
      </c>
      <c r="BJ172" s="108" t="str">
        <f t="shared" si="85"/>
        <v/>
      </c>
      <c r="BK172" s="108" t="str">
        <f t="shared" si="86"/>
        <v/>
      </c>
      <c r="BL172" s="125" t="str">
        <f t="shared" si="87"/>
        <v/>
      </c>
      <c r="BM172" s="205"/>
    </row>
    <row r="173" spans="1:65" ht="27.75" customHeight="1" x14ac:dyDescent="0.25">
      <c r="A173" s="246" t="str">
        <f>DATASHEET!B171</f>
        <v>SIMPSON, Charlie</v>
      </c>
      <c r="B173" s="113" t="str">
        <f>DATASHEET!C171</f>
        <v>11SPI</v>
      </c>
      <c r="C173" s="113" t="str">
        <f>DATASHEET!D171</f>
        <v>M</v>
      </c>
      <c r="D173" s="113" t="str">
        <f>DATASHEET!J171</f>
        <v>N</v>
      </c>
      <c r="E173" s="113" t="str">
        <f>DATASHEET!E171</f>
        <v>N</v>
      </c>
      <c r="F173" s="113" t="str">
        <f>DATASHEET!F171</f>
        <v>White - British</v>
      </c>
      <c r="G173" s="113" t="str">
        <f>DATASHEET!H171</f>
        <v>N</v>
      </c>
      <c r="H173" s="113" t="str">
        <f>DATASHEET!I171</f>
        <v>N</v>
      </c>
      <c r="I173" s="113" t="str">
        <f>DATASHEET!M171</f>
        <v>M</v>
      </c>
      <c r="J173" s="114" t="str">
        <f>DATASHEET!L171</f>
        <v>4-5</v>
      </c>
      <c r="K173" s="419">
        <f>IFERROR(PROGRESS!O185,"")</f>
        <v>38.246667000000002</v>
      </c>
      <c r="L173" s="235">
        <f t="shared" si="59"/>
        <v>2</v>
      </c>
      <c r="M173" s="152">
        <f t="shared" si="60"/>
        <v>-3.6246667000000001</v>
      </c>
      <c r="N173" s="237"/>
      <c r="O173" s="417">
        <f t="shared" si="61"/>
        <v>7.6493334000000006</v>
      </c>
      <c r="P173" s="248" t="str">
        <f t="shared" si="62"/>
        <v/>
      </c>
      <c r="Q173" s="249" t="str">
        <f t="shared" si="63"/>
        <v/>
      </c>
      <c r="R173" s="417">
        <f t="shared" si="64"/>
        <v>7.6493334000000006</v>
      </c>
      <c r="S173" s="248" t="str">
        <f t="shared" si="65"/>
        <v/>
      </c>
      <c r="T173" s="250" t="str">
        <f t="shared" si="66"/>
        <v/>
      </c>
      <c r="U173" s="247">
        <f t="shared" si="67"/>
        <v>11.474000100000001</v>
      </c>
      <c r="V173" s="248">
        <f t="shared" si="68"/>
        <v>0</v>
      </c>
      <c r="W173" s="251">
        <f t="shared" si="69"/>
        <v>-3.8246667000000003</v>
      </c>
      <c r="X173" s="252">
        <f t="shared" si="70"/>
        <v>3</v>
      </c>
      <c r="Y173" s="247">
        <f t="shared" si="71"/>
        <v>11.474000100000001</v>
      </c>
      <c r="Z173" s="248">
        <f t="shared" si="72"/>
        <v>2</v>
      </c>
      <c r="AA173" s="251">
        <f t="shared" si="73"/>
        <v>-3.1580000333333338</v>
      </c>
      <c r="AB173" s="252">
        <f t="shared" si="74"/>
        <v>2</v>
      </c>
      <c r="AC173" s="244"/>
      <c r="AD173" s="102" t="str">
        <f>IFERROR(VLOOKUP(DATASHEET!CN171,lookup,2,FALSE)*2,"")</f>
        <v/>
      </c>
      <c r="AE173" s="126" t="str">
        <f>IFERROR(LARGE((PROGRESS!BC185,PROGRESS!BH185),1)*2,"")</f>
        <v/>
      </c>
      <c r="AF173" s="253" t="str">
        <f t="shared" si="75"/>
        <v/>
      </c>
      <c r="AG173" s="127" t="str">
        <f t="shared" si="76"/>
        <v/>
      </c>
      <c r="AH173" s="254" t="str">
        <f t="shared" si="77"/>
        <v/>
      </c>
      <c r="AI173" s="255">
        <f t="shared" si="78"/>
        <v>2</v>
      </c>
      <c r="AJ173" s="128" t="str">
        <f t="shared" si="79"/>
        <v/>
      </c>
      <c r="AK173" s="256" t="str">
        <f t="shared" si="80"/>
        <v/>
      </c>
      <c r="AL173" s="245"/>
      <c r="AM173" s="89" t="str">
        <f>IFERROR(VLOOKUP(DATASHEET!AJ171,lookup,2,FALSE),"")</f>
        <v/>
      </c>
      <c r="AN173" s="90" t="str">
        <f>IFERROR(VLOOKUP(DATASHEET!AR171,lookup,2,FALSE),"")</f>
        <v/>
      </c>
      <c r="AO173" s="106" t="str">
        <f>IFERROR(VLOOKUP(DATASHEET!DH171,lookup,2,FALSE),"")</f>
        <v/>
      </c>
      <c r="AP173" s="106" t="str">
        <f>IFERROR(VLOOKUP(DATASHEET!DT171,lookup,2,FALSE),"")</f>
        <v/>
      </c>
      <c r="AQ173" s="106" t="str">
        <f t="shared" si="81"/>
        <v/>
      </c>
      <c r="AR173" s="91" t="str">
        <f>IFERROR(IFERROR(VLOOKUP(DATASHEET!AZ171,lookup,2,FALSE),VLOOKUP($A173,PRIORVALUES!$A$3:$U$245,8,FALSE)),"")</f>
        <v/>
      </c>
      <c r="AS173" s="100" t="str">
        <f>IFERROR(VLOOKUP(DATASHEET!BX171,lookup,2,FALSE),"")</f>
        <v/>
      </c>
      <c r="AT173" s="257" t="str">
        <f>IFERROR(VLOOKUP(DATASHEET!DX171,lookup,2,FALSE),"")</f>
        <v/>
      </c>
      <c r="AU173" s="92" t="str">
        <f>IFERROR(IFERROR(VLOOKUP(DATASHEET!CB171,lookup,2,FALSE),VLOOKUP($A173,PRIORVALUES!$A$3:$U$245,10,FALSE)),"")</f>
        <v/>
      </c>
      <c r="AV173" s="92" t="str">
        <f>IFERROR(IFERROR(VLOOKUP(DATASHEET!CJ171,lookup,2,FALSE),VLOOKUP($A173,PRIORVALUES!$A$3:$U$245,12,FALSE)),"")</f>
        <v/>
      </c>
      <c r="AW173" s="93"/>
      <c r="AX173" s="96" t="str">
        <f>IFERROR(IFERROR(VLOOKUP(DATASHEET!AF171,lookup,2,FALSE),VLOOKUP($A173,PRIORVALUES!$A$3:$U$245,5,FALSE)),"")</f>
        <v/>
      </c>
      <c r="AY173" s="97" t="str">
        <f>IFERROR(IFERROR(VLOOKUP(DATASHEET!CV171,lookup,2,FALSE),VLOOKUP($A173,PRIORVALUES!$A$3:$U$245,6,FALSE)),"")</f>
        <v/>
      </c>
      <c r="AZ173" s="104" t="str">
        <f>IFERROR(SMALL((PROGRESS!BC185,PROGRESS!BH185),1),"")</f>
        <v/>
      </c>
      <c r="BA173" s="104" t="str">
        <f>IFERROR(IFERROR(VLOOKUP(DATASHEET!CR171,lookup,2,FALSE),VLOOKUP($A173,PRIORVALUES!$A$3:$U$245,13,FALSE)),"")</f>
        <v/>
      </c>
      <c r="BB173" s="104">
        <f>IFERROR(IFERROR(VLOOKUP(DATASHEET!DD171,lookup,2,FALSE),VLOOKUP($A173,PRIORVALUES!$A$3:$U$245,14,FALSE)),"")</f>
        <v>2</v>
      </c>
      <c r="BC173" s="118" t="str">
        <f>IFERROR(VLOOKUP(DATASHEET!DP171,lookup,2,FALSE),"")</f>
        <v/>
      </c>
      <c r="BD173" s="122" t="str">
        <f>IFERROR(IFERROR(VLOOKUP(DATASHEET!AN171,lookup,2,FALSE),VLOOKUP($A173,PRIORVALUES!$A$3:$U$245,7,FALSE)),"")</f>
        <v/>
      </c>
      <c r="BE173" s="120" t="str">
        <f>IFERROR(IFERROR(VLOOKUP(DATASHEET!AV171,lookup,2,FALSE),VLOOKUP($A173,PRIORVALUES!$A$3:$U$245,16,FALSE)),"")</f>
        <v/>
      </c>
      <c r="BF173" s="586" t="str">
        <f>IFERROR(IFERROR(VLOOKUP(DATASHEET!CF171,lookup,2,FALSE),VLOOKUP($A173,PRIORVALUES!$A$3:$U$245,11,FALSE)),"")</f>
        <v/>
      </c>
      <c r="BG173" s="104" t="str">
        <f>IFERROR(VLOOKUP(DATASHEET!BD171,lookup,2,FALSE),"")</f>
        <v/>
      </c>
      <c r="BH173" s="99" t="str">
        <f>IFERROR(IFERROR(VLOOKUP(DATASHEET!BP171,lookup,2,FALSE),VLOOKUP($A173,PRIORVALUES!$A$3:$U$245,9,FALSE)),"")</f>
        <v/>
      </c>
      <c r="BI173" s="99" t="str">
        <f>IFERROR(IFERROR(VLOOKUP(DATASHEET!DL171,lookup,2,FALSE),VLOOKUP($A173,PRIORVALUES!$A$3:$U$245,15,FALSE)),"")</f>
        <v/>
      </c>
      <c r="BJ173" s="108" t="str">
        <f t="shared" si="85"/>
        <v/>
      </c>
      <c r="BK173" s="108" t="str">
        <f t="shared" si="86"/>
        <v/>
      </c>
      <c r="BL173" s="125" t="str">
        <f t="shared" si="87"/>
        <v/>
      </c>
      <c r="BM173" s="205"/>
    </row>
    <row r="174" spans="1:65" ht="27.75" customHeight="1" x14ac:dyDescent="0.25">
      <c r="A174" s="246" t="str">
        <f>DATASHEET!B172</f>
        <v>SINKAMBA, Louisa</v>
      </c>
      <c r="B174" s="113" t="str">
        <f>DATASHEET!C172</f>
        <v>11WE</v>
      </c>
      <c r="C174" s="113" t="str">
        <f>DATASHEET!D172</f>
        <v>F</v>
      </c>
      <c r="D174" s="113" t="str">
        <f>DATASHEET!J172</f>
        <v>N</v>
      </c>
      <c r="E174" s="113" t="str">
        <f>DATASHEET!E172</f>
        <v>N</v>
      </c>
      <c r="F174" s="113" t="str">
        <f>DATASHEET!F172</f>
        <v>Other Black African</v>
      </c>
      <c r="G174" s="113" t="str">
        <f>DATASHEET!H172</f>
        <v>N</v>
      </c>
      <c r="H174" s="113" t="str">
        <f>DATASHEET!I172</f>
        <v>N</v>
      </c>
      <c r="I174" s="113" t="str">
        <f>DATASHEET!M172</f>
        <v>H</v>
      </c>
      <c r="J174" s="114" t="str">
        <f>DATASHEET!L172</f>
        <v>7-8</v>
      </c>
      <c r="K174" s="419">
        <f>IFERROR(PROGRESS!O186,"")</f>
        <v>68.411214999999999</v>
      </c>
      <c r="L174" s="235">
        <f t="shared" si="59"/>
        <v>4</v>
      </c>
      <c r="M174" s="152">
        <f t="shared" si="60"/>
        <v>-6.4411214999999995</v>
      </c>
      <c r="N174" s="237"/>
      <c r="O174" s="417">
        <f t="shared" si="61"/>
        <v>13.682243</v>
      </c>
      <c r="P174" s="248" t="str">
        <f t="shared" si="62"/>
        <v/>
      </c>
      <c r="Q174" s="249" t="str">
        <f t="shared" si="63"/>
        <v/>
      </c>
      <c r="R174" s="417">
        <f t="shared" si="64"/>
        <v>13.682243</v>
      </c>
      <c r="S174" s="248" t="str">
        <f t="shared" si="65"/>
        <v/>
      </c>
      <c r="T174" s="250" t="str">
        <f t="shared" si="66"/>
        <v/>
      </c>
      <c r="U174" s="247">
        <f t="shared" si="67"/>
        <v>20.5233645</v>
      </c>
      <c r="V174" s="248">
        <f t="shared" si="68"/>
        <v>0</v>
      </c>
      <c r="W174" s="251">
        <f t="shared" si="69"/>
        <v>-6.8411214999999999</v>
      </c>
      <c r="X174" s="252">
        <f t="shared" si="70"/>
        <v>3</v>
      </c>
      <c r="Y174" s="247">
        <f t="shared" si="71"/>
        <v>20.5233645</v>
      </c>
      <c r="Z174" s="248">
        <f t="shared" si="72"/>
        <v>4</v>
      </c>
      <c r="AA174" s="251">
        <f t="shared" si="73"/>
        <v>-5.5077881666666668</v>
      </c>
      <c r="AB174" s="252">
        <f t="shared" si="74"/>
        <v>2</v>
      </c>
      <c r="AC174" s="244"/>
      <c r="AD174" s="102" t="str">
        <f>IFERROR(VLOOKUP(DATASHEET!CN172,lookup,2,FALSE)*2,"")</f>
        <v/>
      </c>
      <c r="AE174" s="126" t="str">
        <f>IFERROR(LARGE((PROGRESS!BC186,PROGRESS!BH186),1)*2,"")</f>
        <v/>
      </c>
      <c r="AF174" s="253" t="str">
        <f t="shared" si="75"/>
        <v/>
      </c>
      <c r="AG174" s="127" t="str">
        <f t="shared" si="76"/>
        <v/>
      </c>
      <c r="AH174" s="254" t="str">
        <f t="shared" si="77"/>
        <v/>
      </c>
      <c r="AI174" s="255">
        <f t="shared" si="78"/>
        <v>4</v>
      </c>
      <c r="AJ174" s="128" t="str">
        <f t="shared" si="79"/>
        <v/>
      </c>
      <c r="AK174" s="256" t="str">
        <f t="shared" si="80"/>
        <v/>
      </c>
      <c r="AL174" s="245"/>
      <c r="AM174" s="89" t="str">
        <f>IFERROR(VLOOKUP(DATASHEET!AJ172,lookup,2,FALSE),"")</f>
        <v/>
      </c>
      <c r="AN174" s="90" t="str">
        <f>IFERROR(VLOOKUP(DATASHEET!AR172,lookup,2,FALSE),"")</f>
        <v/>
      </c>
      <c r="AO174" s="106" t="str">
        <f>IFERROR(VLOOKUP(DATASHEET!DH172,lookup,2,FALSE),"")</f>
        <v/>
      </c>
      <c r="AP174" s="106" t="str">
        <f>IFERROR(VLOOKUP(DATASHEET!DT172,lookup,2,FALSE),"")</f>
        <v/>
      </c>
      <c r="AQ174" s="106" t="str">
        <f t="shared" si="81"/>
        <v/>
      </c>
      <c r="AR174" s="91" t="str">
        <f>IFERROR(IFERROR(VLOOKUP(DATASHEET!AZ172,lookup,2,FALSE),VLOOKUP($A174,PRIORVALUES!$A$3:$U$245,8,FALSE)),"")</f>
        <v/>
      </c>
      <c r="AS174" s="100" t="str">
        <f>IFERROR(VLOOKUP(DATASHEET!BX172,lookup,2,FALSE),"")</f>
        <v/>
      </c>
      <c r="AT174" s="257" t="str">
        <f>IFERROR(VLOOKUP(DATASHEET!DX172,lookup,2,FALSE),"")</f>
        <v/>
      </c>
      <c r="AU174" s="92" t="str">
        <f>IFERROR(IFERROR(VLOOKUP(DATASHEET!CB172,lookup,2,FALSE),VLOOKUP($A174,PRIORVALUES!$A$3:$U$245,10,FALSE)),"")</f>
        <v/>
      </c>
      <c r="AV174" s="92" t="str">
        <f>IFERROR(IFERROR(VLOOKUP(DATASHEET!CJ172,lookup,2,FALSE),VLOOKUP($A174,PRIORVALUES!$A$3:$U$245,12,FALSE)),"")</f>
        <v/>
      </c>
      <c r="AW174" s="93"/>
      <c r="AX174" s="96" t="str">
        <f>IFERROR(IFERROR(VLOOKUP(DATASHEET!AF172,lookup,2,FALSE),VLOOKUP($A174,PRIORVALUES!$A$3:$U$245,5,FALSE)),"")</f>
        <v/>
      </c>
      <c r="AY174" s="97" t="str">
        <f>IFERROR(IFERROR(VLOOKUP(DATASHEET!CV172,lookup,2,FALSE),VLOOKUP($A174,PRIORVALUES!$A$3:$U$245,6,FALSE)),"")</f>
        <v/>
      </c>
      <c r="AZ174" s="104" t="str">
        <f>IFERROR(SMALL((PROGRESS!BC186,PROGRESS!BH186),1),"")</f>
        <v/>
      </c>
      <c r="BA174" s="104" t="str">
        <f>IFERROR(IFERROR(VLOOKUP(DATASHEET!CR172,lookup,2,FALSE),VLOOKUP($A174,PRIORVALUES!$A$3:$U$245,13,FALSE)),"")</f>
        <v/>
      </c>
      <c r="BB174" s="104" t="str">
        <f>IFERROR(IFERROR(VLOOKUP(DATASHEET!DD172,lookup,2,FALSE),VLOOKUP($A174,PRIORVALUES!$A$3:$U$245,14,FALSE)),"")</f>
        <v/>
      </c>
      <c r="BC174" s="118" t="str">
        <f>IFERROR(VLOOKUP(DATASHEET!DP172,lookup,2,FALSE),"")</f>
        <v/>
      </c>
      <c r="BD174" s="122">
        <f>IFERROR(IFERROR(VLOOKUP(DATASHEET!AN172,lookup,2,FALSE),VLOOKUP($A174,PRIORVALUES!$A$3:$U$245,7,FALSE)),"")</f>
        <v>4</v>
      </c>
      <c r="BE174" s="120" t="str">
        <f>IFERROR(IFERROR(VLOOKUP(DATASHEET!AV172,lookup,2,FALSE),VLOOKUP($A174,PRIORVALUES!$A$3:$U$245,16,FALSE)),"")</f>
        <v/>
      </c>
      <c r="BF174" s="586" t="str">
        <f>IFERROR(IFERROR(VLOOKUP(DATASHEET!CF172,lookup,2,FALSE),VLOOKUP($A174,PRIORVALUES!$A$3:$U$245,11,FALSE)),"")</f>
        <v/>
      </c>
      <c r="BG174" s="104" t="str">
        <f>IFERROR(VLOOKUP(DATASHEET!BD172,lookup,2,FALSE),"")</f>
        <v/>
      </c>
      <c r="BH174" s="99" t="str">
        <f>IFERROR(IFERROR(VLOOKUP(DATASHEET!BP172,lookup,2,FALSE),VLOOKUP($A174,PRIORVALUES!$A$3:$U$245,9,FALSE)),"")</f>
        <v/>
      </c>
      <c r="BI174" s="99" t="str">
        <f>IFERROR(IFERROR(VLOOKUP(DATASHEET!DL172,lookup,2,FALSE),VLOOKUP($A174,PRIORVALUES!$A$3:$U$245,15,FALSE)),"")</f>
        <v/>
      </c>
      <c r="BJ174" s="108" t="str">
        <f t="shared" si="85"/>
        <v/>
      </c>
      <c r="BK174" s="108" t="str">
        <f t="shared" si="86"/>
        <v/>
      </c>
      <c r="BL174" s="125" t="str">
        <f t="shared" si="87"/>
        <v/>
      </c>
      <c r="BM174" s="205"/>
    </row>
    <row r="175" spans="1:65" ht="27.75" customHeight="1" x14ac:dyDescent="0.25">
      <c r="A175" s="246" t="str">
        <f>DATASHEET!B173</f>
        <v>SMITH, Jasmine</v>
      </c>
      <c r="B175" s="113" t="str">
        <f>DATASHEET!C173</f>
        <v>11SK</v>
      </c>
      <c r="C175" s="113" t="str">
        <f>DATASHEET!D173</f>
        <v>F</v>
      </c>
      <c r="D175" s="113" t="str">
        <f>DATASHEET!J173</f>
        <v>N</v>
      </c>
      <c r="E175" s="113" t="str">
        <f>DATASHEET!E173</f>
        <v>N</v>
      </c>
      <c r="F175" s="113" t="str">
        <f>DATASHEET!F173</f>
        <v>Chinese</v>
      </c>
      <c r="G175" s="113" t="str">
        <f>DATASHEET!H173</f>
        <v>Y</v>
      </c>
      <c r="H175" s="113" t="str">
        <f>DATASHEET!I173</f>
        <v>N</v>
      </c>
      <c r="I175" s="113" t="str">
        <f>DATASHEET!M173</f>
        <v>H</v>
      </c>
      <c r="J175" s="114" t="str">
        <f>DATASHEET!L173</f>
        <v>7-8</v>
      </c>
      <c r="K175" s="419">
        <f>IFERROR(PROGRESS!O187,"")</f>
        <v>61.896647999999999</v>
      </c>
      <c r="L175" s="235">
        <f t="shared" si="59"/>
        <v>7</v>
      </c>
      <c r="M175" s="152">
        <f t="shared" si="60"/>
        <v>-5.4896647999999999</v>
      </c>
      <c r="N175" s="237"/>
      <c r="O175" s="417">
        <f t="shared" si="61"/>
        <v>12.3793296</v>
      </c>
      <c r="P175" s="248" t="str">
        <f t="shared" si="62"/>
        <v/>
      </c>
      <c r="Q175" s="249" t="str">
        <f t="shared" si="63"/>
        <v/>
      </c>
      <c r="R175" s="417">
        <f t="shared" si="64"/>
        <v>12.3793296</v>
      </c>
      <c r="S175" s="248" t="str">
        <f t="shared" si="65"/>
        <v/>
      </c>
      <c r="T175" s="250" t="str">
        <f t="shared" si="66"/>
        <v/>
      </c>
      <c r="U175" s="247">
        <f t="shared" si="67"/>
        <v>18.568994400000001</v>
      </c>
      <c r="V175" s="248">
        <f t="shared" si="68"/>
        <v>0</v>
      </c>
      <c r="W175" s="251">
        <f t="shared" si="69"/>
        <v>-6.1896648000000001</v>
      </c>
      <c r="X175" s="252">
        <f t="shared" si="70"/>
        <v>3</v>
      </c>
      <c r="Y175" s="247">
        <f t="shared" si="71"/>
        <v>18.568994400000001</v>
      </c>
      <c r="Z175" s="248">
        <f t="shared" si="72"/>
        <v>7</v>
      </c>
      <c r="AA175" s="251">
        <f t="shared" si="73"/>
        <v>-3.856331466666667</v>
      </c>
      <c r="AB175" s="252">
        <f t="shared" si="74"/>
        <v>2</v>
      </c>
      <c r="AC175" s="244"/>
      <c r="AD175" s="102" t="str">
        <f>IFERROR(VLOOKUP(DATASHEET!CN173,lookup,2,FALSE)*2,"")</f>
        <v/>
      </c>
      <c r="AE175" s="126" t="str">
        <f>IFERROR(LARGE((PROGRESS!BC187,PROGRESS!BH187),1)*2,"")</f>
        <v/>
      </c>
      <c r="AF175" s="253" t="str">
        <f t="shared" si="75"/>
        <v/>
      </c>
      <c r="AG175" s="127" t="str">
        <f t="shared" si="76"/>
        <v/>
      </c>
      <c r="AH175" s="254" t="str">
        <f t="shared" si="77"/>
        <v/>
      </c>
      <c r="AI175" s="255">
        <f t="shared" si="78"/>
        <v>7</v>
      </c>
      <c r="AJ175" s="128" t="str">
        <f t="shared" si="79"/>
        <v/>
      </c>
      <c r="AK175" s="256" t="str">
        <f t="shared" si="80"/>
        <v/>
      </c>
      <c r="AL175" s="245"/>
      <c r="AM175" s="89" t="str">
        <f>IFERROR(VLOOKUP(DATASHEET!AJ173,lookup,2,FALSE),"")</f>
        <v/>
      </c>
      <c r="AN175" s="90" t="str">
        <f>IFERROR(VLOOKUP(DATASHEET!AR173,lookup,2,FALSE),"")</f>
        <v/>
      </c>
      <c r="AO175" s="106" t="str">
        <f>IFERROR(VLOOKUP(DATASHEET!DH173,lookup,2,FALSE),"")</f>
        <v/>
      </c>
      <c r="AP175" s="106" t="str">
        <f>IFERROR(VLOOKUP(DATASHEET!DT173,lookup,2,FALSE),"")</f>
        <v/>
      </c>
      <c r="AQ175" s="106" t="str">
        <f t="shared" si="81"/>
        <v/>
      </c>
      <c r="AR175" s="91" t="str">
        <f>IFERROR(IFERROR(VLOOKUP(DATASHEET!AZ173,lookup,2,FALSE),VLOOKUP($A175,PRIORVALUES!$A$3:$U$245,8,FALSE)),"")</f>
        <v/>
      </c>
      <c r="AS175" s="100" t="str">
        <f>IFERROR(VLOOKUP(DATASHEET!BX173,lookup,2,FALSE),"")</f>
        <v/>
      </c>
      <c r="AT175" s="257" t="str">
        <f>IFERROR(VLOOKUP(DATASHEET!DX173,lookup,2,FALSE),"")</f>
        <v/>
      </c>
      <c r="AU175" s="92" t="str">
        <f>IFERROR(IFERROR(VLOOKUP(DATASHEET!CB173,lookup,2,FALSE),VLOOKUP($A175,PRIORVALUES!$A$3:$U$245,10,FALSE)),"")</f>
        <v/>
      </c>
      <c r="AV175" s="92" t="str">
        <f>IFERROR(IFERROR(VLOOKUP(DATASHEET!CJ173,lookup,2,FALSE),VLOOKUP($A175,PRIORVALUES!$A$3:$U$245,12,FALSE)),"")</f>
        <v/>
      </c>
      <c r="AW175" s="93"/>
      <c r="AX175" s="96" t="str">
        <f>IFERROR(IFERROR(VLOOKUP(DATASHEET!AF173,lookup,2,FALSE),VLOOKUP($A175,PRIORVALUES!$A$3:$U$245,5,FALSE)),"")</f>
        <v/>
      </c>
      <c r="AY175" s="97">
        <f>IFERROR(IFERROR(VLOOKUP(DATASHEET!CV173,lookup,2,FALSE),VLOOKUP($A175,PRIORVALUES!$A$3:$U$245,6,FALSE)),"")</f>
        <v>7</v>
      </c>
      <c r="AZ175" s="104" t="str">
        <f>IFERROR(SMALL((PROGRESS!BC187,PROGRESS!BH187),1),"")</f>
        <v/>
      </c>
      <c r="BA175" s="104" t="str">
        <f>IFERROR(IFERROR(VLOOKUP(DATASHEET!CR173,lookup,2,FALSE),VLOOKUP($A175,PRIORVALUES!$A$3:$U$245,13,FALSE)),"")</f>
        <v/>
      </c>
      <c r="BB175" s="104" t="str">
        <f>IFERROR(IFERROR(VLOOKUP(DATASHEET!DD173,lookup,2,FALSE),VLOOKUP($A175,PRIORVALUES!$A$3:$U$245,14,FALSE)),"")</f>
        <v/>
      </c>
      <c r="BC175" s="118" t="str">
        <f>IFERROR(VLOOKUP(DATASHEET!DP173,lookup,2,FALSE),"")</f>
        <v/>
      </c>
      <c r="BD175" s="122" t="str">
        <f>IFERROR(IFERROR(VLOOKUP(DATASHEET!AN173,lookup,2,FALSE),VLOOKUP($A175,PRIORVALUES!$A$3:$U$245,7,FALSE)),"")</f>
        <v/>
      </c>
      <c r="BE175" s="120" t="str">
        <f>IFERROR(IFERROR(VLOOKUP(DATASHEET!AV173,lookup,2,FALSE),VLOOKUP($A175,PRIORVALUES!$A$3:$U$245,16,FALSE)),"")</f>
        <v/>
      </c>
      <c r="BF175" s="586" t="str">
        <f>IFERROR(IFERROR(VLOOKUP(DATASHEET!CF173,lookup,2,FALSE),VLOOKUP($A175,PRIORVALUES!$A$3:$U$245,11,FALSE)),"")</f>
        <v/>
      </c>
      <c r="BG175" s="104" t="str">
        <f>IFERROR(VLOOKUP(DATASHEET!BD173,lookup,2,FALSE),"")</f>
        <v/>
      </c>
      <c r="BH175" s="99" t="str">
        <f>IFERROR(IFERROR(VLOOKUP(DATASHEET!BP173,lookup,2,FALSE),VLOOKUP($A175,PRIORVALUES!$A$3:$U$245,9,FALSE)),"")</f>
        <v/>
      </c>
      <c r="BI175" s="99" t="str">
        <f>IFERROR(IFERROR(VLOOKUP(DATASHEET!DL173,lookup,2,FALSE),VLOOKUP($A175,PRIORVALUES!$A$3:$U$245,15,FALSE)),"")</f>
        <v/>
      </c>
      <c r="BJ175" s="108" t="str">
        <f t="shared" si="85"/>
        <v/>
      </c>
      <c r="BK175" s="108" t="str">
        <f t="shared" si="86"/>
        <v/>
      </c>
      <c r="BL175" s="125" t="str">
        <f t="shared" si="87"/>
        <v/>
      </c>
      <c r="BM175" s="205"/>
    </row>
    <row r="176" spans="1:65" ht="27.75" customHeight="1" x14ac:dyDescent="0.25">
      <c r="A176" s="246" t="str">
        <f>DATASHEET!B174</f>
        <v>SMITH, Luke</v>
      </c>
      <c r="B176" s="113" t="str">
        <f>DATASHEET!C174</f>
        <v>11SPI</v>
      </c>
      <c r="C176" s="113" t="str">
        <f>DATASHEET!D174</f>
        <v>M</v>
      </c>
      <c r="D176" s="113" t="str">
        <f>DATASHEET!J174</f>
        <v>N</v>
      </c>
      <c r="E176" s="113" t="str">
        <f>DATASHEET!E174</f>
        <v>N</v>
      </c>
      <c r="F176" s="113" t="str">
        <f>DATASHEET!F174</f>
        <v>White - British</v>
      </c>
      <c r="G176" s="113" t="str">
        <f>DATASHEET!H174</f>
        <v>N</v>
      </c>
      <c r="H176" s="113" t="str">
        <f>DATASHEET!I174</f>
        <v>N</v>
      </c>
      <c r="I176" s="113" t="str">
        <f>DATASHEET!M174</f>
        <v>M</v>
      </c>
      <c r="J176" s="114" t="str">
        <f>DATASHEET!L174</f>
        <v>6-7</v>
      </c>
      <c r="K176" s="419">
        <f>IFERROR(PROGRESS!O188,"")</f>
        <v>59.353448</v>
      </c>
      <c r="L176" s="235">
        <f t="shared" si="59"/>
        <v>4</v>
      </c>
      <c r="M176" s="152">
        <f t="shared" si="60"/>
        <v>-5.5353447999999998</v>
      </c>
      <c r="N176" s="237"/>
      <c r="O176" s="417">
        <f t="shared" si="61"/>
        <v>11.8706896</v>
      </c>
      <c r="P176" s="248" t="str">
        <f t="shared" si="62"/>
        <v/>
      </c>
      <c r="Q176" s="249" t="str">
        <f t="shared" si="63"/>
        <v/>
      </c>
      <c r="R176" s="417">
        <f t="shared" si="64"/>
        <v>11.8706896</v>
      </c>
      <c r="S176" s="248" t="str">
        <f t="shared" si="65"/>
        <v/>
      </c>
      <c r="T176" s="250" t="str">
        <f t="shared" si="66"/>
        <v/>
      </c>
      <c r="U176" s="247">
        <f t="shared" si="67"/>
        <v>17.806034400000001</v>
      </c>
      <c r="V176" s="248">
        <f t="shared" si="68"/>
        <v>4</v>
      </c>
      <c r="W176" s="251">
        <f t="shared" si="69"/>
        <v>-4.6020114666666672</v>
      </c>
      <c r="X176" s="252">
        <f t="shared" si="70"/>
        <v>2</v>
      </c>
      <c r="Y176" s="247">
        <f t="shared" si="71"/>
        <v>17.806034400000001</v>
      </c>
      <c r="Z176" s="248">
        <f t="shared" si="72"/>
        <v>0</v>
      </c>
      <c r="AA176" s="251">
        <f t="shared" si="73"/>
        <v>-5.9353448000000002</v>
      </c>
      <c r="AB176" s="252">
        <f t="shared" si="74"/>
        <v>3</v>
      </c>
      <c r="AC176" s="244"/>
      <c r="AD176" s="102" t="str">
        <f>IFERROR(VLOOKUP(DATASHEET!CN174,lookup,2,FALSE)*2,"")</f>
        <v/>
      </c>
      <c r="AE176" s="126" t="str">
        <f>IFERROR(LARGE((PROGRESS!BC188,PROGRESS!BH188),1)*2,"")</f>
        <v/>
      </c>
      <c r="AF176" s="253">
        <f t="shared" si="75"/>
        <v>4</v>
      </c>
      <c r="AG176" s="127" t="str">
        <f t="shared" si="76"/>
        <v/>
      </c>
      <c r="AH176" s="254" t="str">
        <f t="shared" si="77"/>
        <v/>
      </c>
      <c r="AI176" s="255" t="str">
        <f t="shared" si="78"/>
        <v/>
      </c>
      <c r="AJ176" s="128" t="str">
        <f t="shared" si="79"/>
        <v/>
      </c>
      <c r="AK176" s="256" t="str">
        <f t="shared" si="80"/>
        <v/>
      </c>
      <c r="AL176" s="245"/>
      <c r="AM176" s="89" t="str">
        <f>IFERROR(VLOOKUP(DATASHEET!AJ174,lookup,2,FALSE),"")</f>
        <v/>
      </c>
      <c r="AN176" s="90" t="str">
        <f>IFERROR(VLOOKUP(DATASHEET!AR174,lookup,2,FALSE),"")</f>
        <v/>
      </c>
      <c r="AO176" s="106" t="str">
        <f>IFERROR(VLOOKUP(DATASHEET!DH174,lookup,2,FALSE),"")</f>
        <v/>
      </c>
      <c r="AP176" s="106" t="str">
        <f>IFERROR(VLOOKUP(DATASHEET!DT174,lookup,2,FALSE),"")</f>
        <v/>
      </c>
      <c r="AQ176" s="106" t="str">
        <f t="shared" si="81"/>
        <v/>
      </c>
      <c r="AR176" s="91" t="str">
        <f>IFERROR(IFERROR(VLOOKUP(DATASHEET!AZ174,lookup,2,FALSE),VLOOKUP($A176,PRIORVALUES!$A$3:$U$245,8,FALSE)),"")</f>
        <v/>
      </c>
      <c r="AS176" s="100" t="str">
        <f>IFERROR(VLOOKUP(DATASHEET!BX174,lookup,2,FALSE),"")</f>
        <v/>
      </c>
      <c r="AT176" s="257" t="str">
        <f>IFERROR(VLOOKUP(DATASHEET!DX174,lookup,2,FALSE),"")</f>
        <v/>
      </c>
      <c r="AU176" s="92">
        <f>IFERROR(IFERROR(VLOOKUP(DATASHEET!CB174,lookup,2,FALSE),VLOOKUP($A176,PRIORVALUES!$A$3:$U$245,10,FALSE)),"")</f>
        <v>4</v>
      </c>
      <c r="AV176" s="92" t="str">
        <f>IFERROR(IFERROR(VLOOKUP(DATASHEET!CJ174,lookup,2,FALSE),VLOOKUP($A176,PRIORVALUES!$A$3:$U$245,12,FALSE)),"")</f>
        <v/>
      </c>
      <c r="AW176" s="93"/>
      <c r="AX176" s="96" t="str">
        <f>IFERROR(IFERROR(VLOOKUP(DATASHEET!AF174,lookup,2,FALSE),VLOOKUP($A176,PRIORVALUES!$A$3:$U$245,5,FALSE)),"")</f>
        <v/>
      </c>
      <c r="AY176" s="97" t="str">
        <f>IFERROR(IFERROR(VLOOKUP(DATASHEET!CV174,lookup,2,FALSE),VLOOKUP($A176,PRIORVALUES!$A$3:$U$245,6,FALSE)),"")</f>
        <v/>
      </c>
      <c r="AZ176" s="104" t="str">
        <f>IFERROR(SMALL((PROGRESS!BC188,PROGRESS!BH188),1),"")</f>
        <v/>
      </c>
      <c r="BA176" s="104" t="str">
        <f>IFERROR(IFERROR(VLOOKUP(DATASHEET!CR174,lookup,2,FALSE),VLOOKUP($A176,PRIORVALUES!$A$3:$U$245,13,FALSE)),"")</f>
        <v/>
      </c>
      <c r="BB176" s="104" t="str">
        <f>IFERROR(IFERROR(VLOOKUP(DATASHEET!DD174,lookup,2,FALSE),VLOOKUP($A176,PRIORVALUES!$A$3:$U$245,14,FALSE)),"")</f>
        <v/>
      </c>
      <c r="BC176" s="118" t="str">
        <f>IFERROR(VLOOKUP(DATASHEET!DP174,lookup,2,FALSE),"")</f>
        <v/>
      </c>
      <c r="BD176" s="122" t="str">
        <f>IFERROR(IFERROR(VLOOKUP(DATASHEET!AN174,lookup,2,FALSE),VLOOKUP($A176,PRIORVALUES!$A$3:$U$245,7,FALSE)),"")</f>
        <v/>
      </c>
      <c r="BE176" s="120" t="str">
        <f>IFERROR(IFERROR(VLOOKUP(DATASHEET!AV174,lookup,2,FALSE),VLOOKUP($A176,PRIORVALUES!$A$3:$U$245,16,FALSE)),"")</f>
        <v/>
      </c>
      <c r="BF176" s="586" t="str">
        <f>IFERROR(IFERROR(VLOOKUP(DATASHEET!CF174,lookup,2,FALSE),VLOOKUP($A176,PRIORVALUES!$A$3:$U$245,11,FALSE)),"")</f>
        <v/>
      </c>
      <c r="BG176" s="104" t="str">
        <f>IFERROR(VLOOKUP(DATASHEET!BD174,lookup,2,FALSE),"")</f>
        <v/>
      </c>
      <c r="BH176" s="99" t="str">
        <f>IFERROR(IFERROR(VLOOKUP(DATASHEET!BP174,lookup,2,FALSE),VLOOKUP($A176,PRIORVALUES!$A$3:$U$245,9,FALSE)),"")</f>
        <v/>
      </c>
      <c r="BI176" s="99" t="str">
        <f>IFERROR(IFERROR(VLOOKUP(DATASHEET!DL174,lookup,2,FALSE),VLOOKUP($A176,PRIORVALUES!$A$3:$U$245,15,FALSE)),"")</f>
        <v/>
      </c>
      <c r="BJ176" s="108" t="str">
        <f t="shared" si="85"/>
        <v/>
      </c>
      <c r="BK176" s="108" t="str">
        <f t="shared" si="86"/>
        <v/>
      </c>
      <c r="BL176" s="125" t="str">
        <f t="shared" si="87"/>
        <v/>
      </c>
      <c r="BM176" s="205"/>
    </row>
    <row r="177" spans="1:65" ht="27.75" customHeight="1" x14ac:dyDescent="0.25">
      <c r="A177" s="246" t="str">
        <f>DATASHEET!B175</f>
        <v>SMITH, Nathanael</v>
      </c>
      <c r="B177" s="113" t="str">
        <f>DATASHEET!C175</f>
        <v>11SPI</v>
      </c>
      <c r="C177" s="113" t="str">
        <f>DATASHEET!D175</f>
        <v>M</v>
      </c>
      <c r="D177" s="113" t="str">
        <f>DATASHEET!J175</f>
        <v>N</v>
      </c>
      <c r="E177" s="113" t="str">
        <f>DATASHEET!E175</f>
        <v>N</v>
      </c>
      <c r="F177" s="113" t="str">
        <f>DATASHEET!F175</f>
        <v>White - British</v>
      </c>
      <c r="G177" s="113" t="str">
        <f>DATASHEET!H175</f>
        <v>N</v>
      </c>
      <c r="H177" s="113" t="str">
        <f>DATASHEET!I175</f>
        <v>N</v>
      </c>
      <c r="I177" s="113" t="str">
        <f>DATASHEET!M175</f>
        <v>M</v>
      </c>
      <c r="J177" s="114" t="str">
        <f>DATASHEET!L175</f>
        <v>5-6</v>
      </c>
      <c r="K177" s="419">
        <f>IFERROR(PROGRESS!O189,"")</f>
        <v>50.927548999999999</v>
      </c>
      <c r="L177" s="235">
        <f t="shared" si="59"/>
        <v>6</v>
      </c>
      <c r="M177" s="152">
        <f t="shared" si="60"/>
        <v>-4.4927548999999996</v>
      </c>
      <c r="N177" s="237"/>
      <c r="O177" s="417">
        <f t="shared" si="61"/>
        <v>10.1855098</v>
      </c>
      <c r="P177" s="248" t="str">
        <f t="shared" si="62"/>
        <v/>
      </c>
      <c r="Q177" s="249" t="str">
        <f t="shared" si="63"/>
        <v/>
      </c>
      <c r="R177" s="417">
        <f t="shared" si="64"/>
        <v>10.1855098</v>
      </c>
      <c r="S177" s="248" t="str">
        <f t="shared" si="65"/>
        <v/>
      </c>
      <c r="T177" s="250" t="str">
        <f t="shared" si="66"/>
        <v/>
      </c>
      <c r="U177" s="247">
        <f t="shared" si="67"/>
        <v>15.278264700000001</v>
      </c>
      <c r="V177" s="248">
        <f t="shared" si="68"/>
        <v>0</v>
      </c>
      <c r="W177" s="251">
        <f t="shared" si="69"/>
        <v>-5.0927549000000001</v>
      </c>
      <c r="X177" s="252">
        <f t="shared" si="70"/>
        <v>3</v>
      </c>
      <c r="Y177" s="247">
        <f t="shared" si="71"/>
        <v>15.278264700000001</v>
      </c>
      <c r="Z177" s="248">
        <f t="shared" si="72"/>
        <v>6</v>
      </c>
      <c r="AA177" s="251">
        <f t="shared" si="73"/>
        <v>-3.0927549000000005</v>
      </c>
      <c r="AB177" s="252">
        <f t="shared" si="74"/>
        <v>2</v>
      </c>
      <c r="AC177" s="244"/>
      <c r="AD177" s="102" t="str">
        <f>IFERROR(VLOOKUP(DATASHEET!CN175,lookup,2,FALSE)*2,"")</f>
        <v/>
      </c>
      <c r="AE177" s="126" t="str">
        <f>IFERROR(LARGE((PROGRESS!BC189,PROGRESS!BH189),1)*2,"")</f>
        <v/>
      </c>
      <c r="AF177" s="253" t="str">
        <f t="shared" si="75"/>
        <v/>
      </c>
      <c r="AG177" s="127" t="str">
        <f t="shared" si="76"/>
        <v/>
      </c>
      <c r="AH177" s="254" t="str">
        <f t="shared" si="77"/>
        <v/>
      </c>
      <c r="AI177" s="255">
        <f t="shared" si="78"/>
        <v>6</v>
      </c>
      <c r="AJ177" s="128" t="str">
        <f t="shared" si="79"/>
        <v/>
      </c>
      <c r="AK177" s="256" t="str">
        <f t="shared" si="80"/>
        <v/>
      </c>
      <c r="AL177" s="245"/>
      <c r="AM177" s="89" t="str">
        <f>IFERROR(VLOOKUP(DATASHEET!AJ175,lookup,2,FALSE),"")</f>
        <v/>
      </c>
      <c r="AN177" s="90" t="str">
        <f>IFERROR(VLOOKUP(DATASHEET!AR175,lookup,2,FALSE),"")</f>
        <v/>
      </c>
      <c r="AO177" s="106" t="str">
        <f>IFERROR(VLOOKUP(DATASHEET!DH175,lookup,2,FALSE),"")</f>
        <v/>
      </c>
      <c r="AP177" s="106" t="str">
        <f>IFERROR(VLOOKUP(DATASHEET!DT175,lookup,2,FALSE),"")</f>
        <v/>
      </c>
      <c r="AQ177" s="106" t="str">
        <f t="shared" si="81"/>
        <v/>
      </c>
      <c r="AR177" s="91" t="str">
        <f>IFERROR(IFERROR(VLOOKUP(DATASHEET!AZ175,lookup,2,FALSE),VLOOKUP($A177,PRIORVALUES!$A$3:$U$245,8,FALSE)),"")</f>
        <v/>
      </c>
      <c r="AS177" s="100" t="str">
        <f>IFERROR(VLOOKUP(DATASHEET!BX175,lookup,2,FALSE),"")</f>
        <v/>
      </c>
      <c r="AT177" s="257" t="str">
        <f>IFERROR(VLOOKUP(DATASHEET!DX175,lookup,2,FALSE),"")</f>
        <v/>
      </c>
      <c r="AU177" s="92" t="str">
        <f>IFERROR(IFERROR(VLOOKUP(DATASHEET!CB175,lookup,2,FALSE),VLOOKUP($A177,PRIORVALUES!$A$3:$U$245,10,FALSE)),"")</f>
        <v/>
      </c>
      <c r="AV177" s="92" t="str">
        <f>IFERROR(IFERROR(VLOOKUP(DATASHEET!CJ175,lookup,2,FALSE),VLOOKUP($A177,PRIORVALUES!$A$3:$U$245,12,FALSE)),"")</f>
        <v/>
      </c>
      <c r="AW177" s="93"/>
      <c r="AX177" s="96" t="str">
        <f>IFERROR(IFERROR(VLOOKUP(DATASHEET!AF175,lookup,2,FALSE),VLOOKUP($A177,PRIORVALUES!$A$3:$U$245,5,FALSE)),"")</f>
        <v/>
      </c>
      <c r="AY177" s="97" t="str">
        <f>IFERROR(IFERROR(VLOOKUP(DATASHEET!CV175,lookup,2,FALSE),VLOOKUP($A177,PRIORVALUES!$A$3:$U$245,6,FALSE)),"")</f>
        <v/>
      </c>
      <c r="AZ177" s="104" t="str">
        <f>IFERROR(SMALL((PROGRESS!BC189,PROGRESS!BH189),1),"")</f>
        <v/>
      </c>
      <c r="BA177" s="104" t="str">
        <f>IFERROR(IFERROR(VLOOKUP(DATASHEET!CR175,lookup,2,FALSE),VLOOKUP($A177,PRIORVALUES!$A$3:$U$245,13,FALSE)),"")</f>
        <v/>
      </c>
      <c r="BB177" s="104" t="str">
        <f>IFERROR(IFERROR(VLOOKUP(DATASHEET!DD175,lookup,2,FALSE),VLOOKUP($A177,PRIORVALUES!$A$3:$U$245,14,FALSE)),"")</f>
        <v/>
      </c>
      <c r="BC177" s="118" t="str">
        <f>IFERROR(VLOOKUP(DATASHEET!DP175,lookup,2,FALSE),"")</f>
        <v/>
      </c>
      <c r="BD177" s="122">
        <f>IFERROR(IFERROR(VLOOKUP(DATASHEET!AN175,lookup,2,FALSE),VLOOKUP($A177,PRIORVALUES!$A$3:$U$245,7,FALSE)),"")</f>
        <v>6</v>
      </c>
      <c r="BE177" s="120" t="str">
        <f>IFERROR(IFERROR(VLOOKUP(DATASHEET!AV175,lookup,2,FALSE),VLOOKUP($A177,PRIORVALUES!$A$3:$U$245,16,FALSE)),"")</f>
        <v/>
      </c>
      <c r="BF177" s="586" t="str">
        <f>IFERROR(IFERROR(VLOOKUP(DATASHEET!CF175,lookup,2,FALSE),VLOOKUP($A177,PRIORVALUES!$A$3:$U$245,11,FALSE)),"")</f>
        <v/>
      </c>
      <c r="BG177" s="104" t="str">
        <f>IFERROR(VLOOKUP(DATASHEET!BD175,lookup,2,FALSE),"")</f>
        <v/>
      </c>
      <c r="BH177" s="99" t="str">
        <f>IFERROR(IFERROR(VLOOKUP(DATASHEET!BP175,lookup,2,FALSE),VLOOKUP($A177,PRIORVALUES!$A$3:$U$245,9,FALSE)),"")</f>
        <v/>
      </c>
      <c r="BI177" s="99" t="str">
        <f>IFERROR(IFERROR(VLOOKUP(DATASHEET!DL175,lookup,2,FALSE),VLOOKUP($A177,PRIORVALUES!$A$3:$U$245,15,FALSE)),"")</f>
        <v/>
      </c>
      <c r="BJ177" s="108" t="str">
        <f t="shared" si="85"/>
        <v/>
      </c>
      <c r="BK177" s="108" t="str">
        <f t="shared" si="86"/>
        <v/>
      </c>
      <c r="BL177" s="125" t="str">
        <f t="shared" si="87"/>
        <v/>
      </c>
      <c r="BM177" s="205"/>
    </row>
    <row r="178" spans="1:65" ht="27.75" customHeight="1" x14ac:dyDescent="0.25">
      <c r="A178" s="246" t="str">
        <f>DATASHEET!B176</f>
        <v>SMITH, Niamh</v>
      </c>
      <c r="B178" s="113" t="str">
        <f>DATASHEET!C176</f>
        <v>11SPI</v>
      </c>
      <c r="C178" s="113" t="str">
        <f>DATASHEET!D176</f>
        <v>F</v>
      </c>
      <c r="D178" s="113" t="str">
        <f>DATASHEET!J176</f>
        <v>N</v>
      </c>
      <c r="E178" s="113" t="str">
        <f>DATASHEET!E176</f>
        <v>N</v>
      </c>
      <c r="F178" s="113" t="str">
        <f>DATASHEET!F176</f>
        <v>White - British</v>
      </c>
      <c r="G178" s="113" t="str">
        <f>DATASHEET!H176</f>
        <v>N</v>
      </c>
      <c r="H178" s="113" t="str">
        <f>DATASHEET!I176</f>
        <v>N</v>
      </c>
      <c r="I178" s="113" t="str">
        <f>DATASHEET!M176</f>
        <v>M</v>
      </c>
      <c r="J178" s="114" t="str">
        <f>DATASHEET!L176</f>
        <v>5-6</v>
      </c>
      <c r="K178" s="419">
        <f>IFERROR(PROGRESS!O190,"")</f>
        <v>49.024999999999999</v>
      </c>
      <c r="L178" s="235">
        <f t="shared" si="59"/>
        <v>7</v>
      </c>
      <c r="M178" s="152">
        <f t="shared" si="60"/>
        <v>-4.2024999999999997</v>
      </c>
      <c r="N178" s="237"/>
      <c r="O178" s="417">
        <f t="shared" si="61"/>
        <v>9.8049999999999997</v>
      </c>
      <c r="P178" s="248" t="str">
        <f t="shared" si="62"/>
        <v/>
      </c>
      <c r="Q178" s="249" t="str">
        <f t="shared" si="63"/>
        <v/>
      </c>
      <c r="R178" s="417">
        <f t="shared" si="64"/>
        <v>9.8049999999999997</v>
      </c>
      <c r="S178" s="248" t="str">
        <f t="shared" si="65"/>
        <v/>
      </c>
      <c r="T178" s="250" t="str">
        <f t="shared" si="66"/>
        <v/>
      </c>
      <c r="U178" s="247">
        <f t="shared" si="67"/>
        <v>14.7075</v>
      </c>
      <c r="V178" s="248">
        <f t="shared" si="68"/>
        <v>0</v>
      </c>
      <c r="W178" s="251">
        <f t="shared" si="69"/>
        <v>-4.9024999999999999</v>
      </c>
      <c r="X178" s="252">
        <f t="shared" si="70"/>
        <v>3</v>
      </c>
      <c r="Y178" s="247">
        <f t="shared" si="71"/>
        <v>14.7075</v>
      </c>
      <c r="Z178" s="248">
        <f t="shared" si="72"/>
        <v>7</v>
      </c>
      <c r="AA178" s="251">
        <f t="shared" si="73"/>
        <v>-2.5691666666666664</v>
      </c>
      <c r="AB178" s="252">
        <f t="shared" si="74"/>
        <v>2</v>
      </c>
      <c r="AC178" s="244"/>
      <c r="AD178" s="102" t="str">
        <f>IFERROR(VLOOKUP(DATASHEET!CN176,lookup,2,FALSE)*2,"")</f>
        <v/>
      </c>
      <c r="AE178" s="126" t="str">
        <f>IFERROR(LARGE((PROGRESS!BC190,PROGRESS!BH190),1)*2,"")</f>
        <v/>
      </c>
      <c r="AF178" s="253" t="str">
        <f t="shared" si="75"/>
        <v/>
      </c>
      <c r="AG178" s="127" t="str">
        <f t="shared" si="76"/>
        <v/>
      </c>
      <c r="AH178" s="254" t="str">
        <f t="shared" si="77"/>
        <v/>
      </c>
      <c r="AI178" s="255">
        <f t="shared" si="78"/>
        <v>7</v>
      </c>
      <c r="AJ178" s="128" t="str">
        <f t="shared" si="79"/>
        <v/>
      </c>
      <c r="AK178" s="256" t="str">
        <f t="shared" si="80"/>
        <v/>
      </c>
      <c r="AL178" s="245"/>
      <c r="AM178" s="89" t="str">
        <f>IFERROR(VLOOKUP(DATASHEET!AJ176,lookup,2,FALSE),"")</f>
        <v/>
      </c>
      <c r="AN178" s="90" t="str">
        <f>IFERROR(VLOOKUP(DATASHEET!AR176,lookup,2,FALSE),"")</f>
        <v/>
      </c>
      <c r="AO178" s="106" t="str">
        <f>IFERROR(VLOOKUP(DATASHEET!DH176,lookup,2,FALSE),"")</f>
        <v/>
      </c>
      <c r="AP178" s="106" t="str">
        <f>IFERROR(VLOOKUP(DATASHEET!DT176,lookup,2,FALSE),"")</f>
        <v/>
      </c>
      <c r="AQ178" s="106" t="str">
        <f t="shared" si="81"/>
        <v/>
      </c>
      <c r="AR178" s="91" t="str">
        <f>IFERROR(IFERROR(VLOOKUP(DATASHEET!AZ176,lookup,2,FALSE),VLOOKUP($A178,PRIORVALUES!$A$3:$U$245,8,FALSE)),"")</f>
        <v/>
      </c>
      <c r="AS178" s="100" t="str">
        <f>IFERROR(VLOOKUP(DATASHEET!BX176,lookup,2,FALSE),"")</f>
        <v/>
      </c>
      <c r="AT178" s="257" t="str">
        <f>IFERROR(VLOOKUP(DATASHEET!DX176,lookup,2,FALSE),"")</f>
        <v/>
      </c>
      <c r="AU178" s="92" t="str">
        <f>IFERROR(IFERROR(VLOOKUP(DATASHEET!CB176,lookup,2,FALSE),VLOOKUP($A178,PRIORVALUES!$A$3:$U$245,10,FALSE)),"")</f>
        <v/>
      </c>
      <c r="AV178" s="92" t="str">
        <f>IFERROR(IFERROR(VLOOKUP(DATASHEET!CJ176,lookup,2,FALSE),VLOOKUP($A178,PRIORVALUES!$A$3:$U$245,12,FALSE)),"")</f>
        <v/>
      </c>
      <c r="AW178" s="93"/>
      <c r="AX178" s="96">
        <f>IFERROR(IFERROR(VLOOKUP(DATASHEET!AF176,lookup,2,FALSE),VLOOKUP($A178,PRIORVALUES!$A$3:$U$245,5,FALSE)),"")</f>
        <v>7</v>
      </c>
      <c r="AY178" s="97" t="str">
        <f>IFERROR(IFERROR(VLOOKUP(DATASHEET!CV176,lookup,2,FALSE),VLOOKUP($A178,PRIORVALUES!$A$3:$U$245,6,FALSE)),"")</f>
        <v/>
      </c>
      <c r="AZ178" s="104" t="str">
        <f>IFERROR(SMALL((PROGRESS!BC190,PROGRESS!BH190),1),"")</f>
        <v/>
      </c>
      <c r="BA178" s="104" t="str">
        <f>IFERROR(IFERROR(VLOOKUP(DATASHEET!CR176,lookup,2,FALSE),VLOOKUP($A178,PRIORVALUES!$A$3:$U$245,13,FALSE)),"")</f>
        <v/>
      </c>
      <c r="BB178" s="104" t="str">
        <f>IFERROR(IFERROR(VLOOKUP(DATASHEET!DD176,lookup,2,FALSE),VLOOKUP($A178,PRIORVALUES!$A$3:$U$245,14,FALSE)),"")</f>
        <v/>
      </c>
      <c r="BC178" s="118" t="str">
        <f>IFERROR(VLOOKUP(DATASHEET!DP176,lookup,2,FALSE),"")</f>
        <v/>
      </c>
      <c r="BD178" s="122" t="str">
        <f>IFERROR(IFERROR(VLOOKUP(DATASHEET!AN176,lookup,2,FALSE),VLOOKUP($A178,PRIORVALUES!$A$3:$U$245,7,FALSE)),"")</f>
        <v/>
      </c>
      <c r="BE178" s="120" t="str">
        <f>IFERROR(IFERROR(VLOOKUP(DATASHEET!AV176,lookup,2,FALSE),VLOOKUP($A178,PRIORVALUES!$A$3:$U$245,16,FALSE)),"")</f>
        <v/>
      </c>
      <c r="BF178" s="586" t="str">
        <f>IFERROR(IFERROR(VLOOKUP(DATASHEET!CF176,lookup,2,FALSE),VLOOKUP($A178,PRIORVALUES!$A$3:$U$245,11,FALSE)),"")</f>
        <v/>
      </c>
      <c r="BG178" s="104" t="str">
        <f>IFERROR(VLOOKUP(DATASHEET!BD176,lookup,2,FALSE),"")</f>
        <v/>
      </c>
      <c r="BH178" s="99" t="str">
        <f>IFERROR(IFERROR(VLOOKUP(DATASHEET!BP176,lookup,2,FALSE),VLOOKUP($A178,PRIORVALUES!$A$3:$U$245,9,FALSE)),"")</f>
        <v/>
      </c>
      <c r="BI178" s="99" t="str">
        <f>IFERROR(IFERROR(VLOOKUP(DATASHEET!DL176,lookup,2,FALSE),VLOOKUP($A178,PRIORVALUES!$A$3:$U$245,15,FALSE)),"")</f>
        <v/>
      </c>
      <c r="BJ178" s="108" t="str">
        <f t="shared" si="85"/>
        <v/>
      </c>
      <c r="BK178" s="108" t="str">
        <f t="shared" si="86"/>
        <v/>
      </c>
      <c r="BL178" s="125" t="str">
        <f t="shared" si="87"/>
        <v/>
      </c>
      <c r="BM178" s="205"/>
    </row>
    <row r="179" spans="1:65" ht="27.75" customHeight="1" x14ac:dyDescent="0.25">
      <c r="A179" s="246" t="str">
        <f>DATASHEET!B177</f>
        <v>SMITH, Patrick</v>
      </c>
      <c r="B179" s="113" t="str">
        <f>DATASHEET!C177</f>
        <v>11SPI</v>
      </c>
      <c r="C179" s="113" t="str">
        <f>DATASHEET!D177</f>
        <v>M</v>
      </c>
      <c r="D179" s="113" t="str">
        <f>DATASHEET!J177</f>
        <v>N</v>
      </c>
      <c r="E179" s="113" t="str">
        <f>DATASHEET!E177</f>
        <v>N</v>
      </c>
      <c r="F179" s="113" t="str">
        <f>DATASHEET!F177</f>
        <v>White - Irish</v>
      </c>
      <c r="G179" s="113" t="str">
        <f>DATASHEET!H177</f>
        <v>N</v>
      </c>
      <c r="H179" s="113" t="str">
        <f>DATASHEET!I177</f>
        <v>N</v>
      </c>
      <c r="I179" s="113" t="str">
        <f>DATASHEET!M177</f>
        <v>M</v>
      </c>
      <c r="J179" s="114" t="str">
        <f>DATASHEET!L177</f>
        <v>5-6</v>
      </c>
      <c r="K179" s="419">
        <f>IFERROR(PROGRESS!O191,"")</f>
        <v>54.013157999999997</v>
      </c>
      <c r="L179" s="235">
        <f t="shared" si="59"/>
        <v>5</v>
      </c>
      <c r="M179" s="152">
        <f t="shared" si="60"/>
        <v>-4.9013157999999999</v>
      </c>
      <c r="N179" s="237"/>
      <c r="O179" s="417">
        <f t="shared" si="61"/>
        <v>10.8026316</v>
      </c>
      <c r="P179" s="248" t="str">
        <f t="shared" si="62"/>
        <v/>
      </c>
      <c r="Q179" s="249" t="str">
        <f t="shared" si="63"/>
        <v/>
      </c>
      <c r="R179" s="417">
        <f t="shared" si="64"/>
        <v>10.8026316</v>
      </c>
      <c r="S179" s="248" t="str">
        <f t="shared" si="65"/>
        <v/>
      </c>
      <c r="T179" s="250" t="str">
        <f t="shared" si="66"/>
        <v/>
      </c>
      <c r="U179" s="247">
        <f t="shared" si="67"/>
        <v>16.203947400000001</v>
      </c>
      <c r="V179" s="248">
        <f t="shared" si="68"/>
        <v>0</v>
      </c>
      <c r="W179" s="251">
        <f t="shared" si="69"/>
        <v>-5.4013157999999999</v>
      </c>
      <c r="X179" s="252">
        <f t="shared" si="70"/>
        <v>3</v>
      </c>
      <c r="Y179" s="247">
        <f t="shared" si="71"/>
        <v>16.203947400000001</v>
      </c>
      <c r="Z179" s="248">
        <f t="shared" si="72"/>
        <v>5</v>
      </c>
      <c r="AA179" s="251">
        <f t="shared" si="73"/>
        <v>-3.7346491333333334</v>
      </c>
      <c r="AB179" s="252">
        <f t="shared" si="74"/>
        <v>2</v>
      </c>
      <c r="AC179" s="244"/>
      <c r="AD179" s="102" t="str">
        <f>IFERROR(VLOOKUP(DATASHEET!CN177,lookup,2,FALSE)*2,"")</f>
        <v/>
      </c>
      <c r="AE179" s="126" t="str">
        <f>IFERROR(LARGE((PROGRESS!BC191,PROGRESS!BH191),1)*2,"")</f>
        <v/>
      </c>
      <c r="AF179" s="253" t="str">
        <f t="shared" si="75"/>
        <v/>
      </c>
      <c r="AG179" s="127" t="str">
        <f t="shared" si="76"/>
        <v/>
      </c>
      <c r="AH179" s="254" t="str">
        <f t="shared" si="77"/>
        <v/>
      </c>
      <c r="AI179" s="255">
        <f t="shared" si="78"/>
        <v>5</v>
      </c>
      <c r="AJ179" s="128" t="str">
        <f t="shared" si="79"/>
        <v/>
      </c>
      <c r="AK179" s="256" t="str">
        <f t="shared" si="80"/>
        <v/>
      </c>
      <c r="AL179" s="245"/>
      <c r="AM179" s="89" t="str">
        <f>IFERROR(VLOOKUP(DATASHEET!AJ177,lookup,2,FALSE),"")</f>
        <v/>
      </c>
      <c r="AN179" s="90" t="str">
        <f>IFERROR(VLOOKUP(DATASHEET!AR177,lookup,2,FALSE),"")</f>
        <v/>
      </c>
      <c r="AO179" s="106" t="str">
        <f>IFERROR(VLOOKUP(DATASHEET!DH177,lookup,2,FALSE),"")</f>
        <v/>
      </c>
      <c r="AP179" s="106" t="str">
        <f>IFERROR(VLOOKUP(DATASHEET!DT177,lookup,2,FALSE),"")</f>
        <v/>
      </c>
      <c r="AQ179" s="106" t="str">
        <f t="shared" si="81"/>
        <v/>
      </c>
      <c r="AR179" s="91" t="str">
        <f>IFERROR(IFERROR(VLOOKUP(DATASHEET!AZ177,lookup,2,FALSE),VLOOKUP($A179,PRIORVALUES!$A$3:$U$245,8,FALSE)),"")</f>
        <v/>
      </c>
      <c r="AS179" s="100" t="str">
        <f>IFERROR(VLOOKUP(DATASHEET!BX177,lookup,2,FALSE),"")</f>
        <v/>
      </c>
      <c r="AT179" s="257" t="str">
        <f>IFERROR(VLOOKUP(DATASHEET!DX177,lookup,2,FALSE),"")</f>
        <v/>
      </c>
      <c r="AU179" s="92" t="str">
        <f>IFERROR(IFERROR(VLOOKUP(DATASHEET!CB177,lookup,2,FALSE),VLOOKUP($A179,PRIORVALUES!$A$3:$U$245,10,FALSE)),"")</f>
        <v/>
      </c>
      <c r="AV179" s="92" t="str">
        <f>IFERROR(IFERROR(VLOOKUP(DATASHEET!CJ177,lookup,2,FALSE),VLOOKUP($A179,PRIORVALUES!$A$3:$U$245,12,FALSE)),"")</f>
        <v/>
      </c>
      <c r="AW179" s="93"/>
      <c r="AX179" s="96" t="str">
        <f>IFERROR(IFERROR(VLOOKUP(DATASHEET!AF177,lookup,2,FALSE),VLOOKUP($A179,PRIORVALUES!$A$3:$U$245,5,FALSE)),"")</f>
        <v/>
      </c>
      <c r="AY179" s="97">
        <f>IFERROR(IFERROR(VLOOKUP(DATASHEET!CV177,lookup,2,FALSE),VLOOKUP($A179,PRIORVALUES!$A$3:$U$245,6,FALSE)),"")</f>
        <v>5</v>
      </c>
      <c r="AZ179" s="104" t="str">
        <f>IFERROR(SMALL((PROGRESS!BC191,PROGRESS!BH191),1),"")</f>
        <v/>
      </c>
      <c r="BA179" s="104" t="str">
        <f>IFERROR(IFERROR(VLOOKUP(DATASHEET!CR177,lookup,2,FALSE),VLOOKUP($A179,PRIORVALUES!$A$3:$U$245,13,FALSE)),"")</f>
        <v/>
      </c>
      <c r="BB179" s="104" t="str">
        <f>IFERROR(IFERROR(VLOOKUP(DATASHEET!DD177,lookup,2,FALSE),VLOOKUP($A179,PRIORVALUES!$A$3:$U$245,14,FALSE)),"")</f>
        <v/>
      </c>
      <c r="BC179" s="118" t="str">
        <f>IFERROR(VLOOKUP(DATASHEET!DP177,lookup,2,FALSE),"")</f>
        <v/>
      </c>
      <c r="BD179" s="122" t="str">
        <f>IFERROR(IFERROR(VLOOKUP(DATASHEET!AN177,lookup,2,FALSE),VLOOKUP($A179,PRIORVALUES!$A$3:$U$245,7,FALSE)),"")</f>
        <v/>
      </c>
      <c r="BE179" s="120" t="str">
        <f>IFERROR(IFERROR(VLOOKUP(DATASHEET!AV177,lookup,2,FALSE),VLOOKUP($A179,PRIORVALUES!$A$3:$U$245,16,FALSE)),"")</f>
        <v/>
      </c>
      <c r="BF179" s="586" t="str">
        <f>IFERROR(IFERROR(VLOOKUP(DATASHEET!CF177,lookup,2,FALSE),VLOOKUP($A179,PRIORVALUES!$A$3:$U$245,11,FALSE)),"")</f>
        <v/>
      </c>
      <c r="BG179" s="104" t="str">
        <f>IFERROR(VLOOKUP(DATASHEET!BD177,lookup,2,FALSE),"")</f>
        <v/>
      </c>
      <c r="BH179" s="99" t="str">
        <f>IFERROR(IFERROR(VLOOKUP(DATASHEET!BP177,lookup,2,FALSE),VLOOKUP($A179,PRIORVALUES!$A$3:$U$245,9,FALSE)),"")</f>
        <v/>
      </c>
      <c r="BI179" s="99" t="str">
        <f>IFERROR(IFERROR(VLOOKUP(DATASHEET!DL177,lookup,2,FALSE),VLOOKUP($A179,PRIORVALUES!$A$3:$U$245,15,FALSE)),"")</f>
        <v/>
      </c>
      <c r="BJ179" s="108" t="str">
        <f t="shared" si="85"/>
        <v/>
      </c>
      <c r="BK179" s="108" t="str">
        <f t="shared" si="86"/>
        <v/>
      </c>
      <c r="BL179" s="125" t="str">
        <f t="shared" si="87"/>
        <v/>
      </c>
      <c r="BM179" s="205"/>
    </row>
    <row r="180" spans="1:65" ht="27.75" customHeight="1" x14ac:dyDescent="0.25">
      <c r="A180" s="246" t="str">
        <f>DATASHEET!B178</f>
        <v>SMITH, Taliah</v>
      </c>
      <c r="B180" s="113" t="str">
        <f>DATASHEET!C178</f>
        <v>11SPI</v>
      </c>
      <c r="C180" s="113" t="str">
        <f>DATASHEET!D178</f>
        <v>F</v>
      </c>
      <c r="D180" s="113" t="str">
        <f>DATASHEET!J178</f>
        <v>E</v>
      </c>
      <c r="E180" s="113" t="str">
        <f>DATASHEET!E178</f>
        <v>N</v>
      </c>
      <c r="F180" s="113" t="str">
        <f>DATASHEET!F178</f>
        <v>White and Any Other Ethnic Group</v>
      </c>
      <c r="G180" s="113" t="str">
        <f>DATASHEET!H178</f>
        <v>Y</v>
      </c>
      <c r="H180" s="113" t="str">
        <f>DATASHEET!I178</f>
        <v>N</v>
      </c>
      <c r="I180" s="113" t="str">
        <f>DATASHEET!M178</f>
        <v>L</v>
      </c>
      <c r="J180" s="114" t="str">
        <f>DATASHEET!L178</f>
        <v>1-2</v>
      </c>
      <c r="K180" s="419">
        <f>IFERROR(PROGRESS!O192,"")</f>
        <v>10.186364000000001</v>
      </c>
      <c r="L180" s="235">
        <f t="shared" si="59"/>
        <v>3</v>
      </c>
      <c r="M180" s="152">
        <f t="shared" si="60"/>
        <v>-0.71863640000000006</v>
      </c>
      <c r="N180" s="237"/>
      <c r="O180" s="417">
        <f t="shared" si="61"/>
        <v>2.0372728000000002</v>
      </c>
      <c r="P180" s="248" t="str">
        <f t="shared" si="62"/>
        <v/>
      </c>
      <c r="Q180" s="249" t="str">
        <f t="shared" si="63"/>
        <v/>
      </c>
      <c r="R180" s="417">
        <f t="shared" si="64"/>
        <v>2.0372728000000002</v>
      </c>
      <c r="S180" s="248" t="str">
        <f t="shared" si="65"/>
        <v/>
      </c>
      <c r="T180" s="250" t="str">
        <f t="shared" si="66"/>
        <v/>
      </c>
      <c r="U180" s="247">
        <f t="shared" si="67"/>
        <v>3.0559092000000003</v>
      </c>
      <c r="V180" s="248">
        <f t="shared" si="68"/>
        <v>0</v>
      </c>
      <c r="W180" s="251">
        <f t="shared" si="69"/>
        <v>-1.0186364000000001</v>
      </c>
      <c r="X180" s="252">
        <f t="shared" si="70"/>
        <v>3</v>
      </c>
      <c r="Y180" s="247">
        <f t="shared" si="71"/>
        <v>3.0559092000000003</v>
      </c>
      <c r="Z180" s="248">
        <f t="shared" si="72"/>
        <v>3</v>
      </c>
      <c r="AA180" s="251">
        <f t="shared" si="73"/>
        <v>-1.8636400000000108E-2</v>
      </c>
      <c r="AB180" s="252">
        <f t="shared" si="74"/>
        <v>2</v>
      </c>
      <c r="AC180" s="244"/>
      <c r="AD180" s="102" t="str">
        <f>IFERROR(VLOOKUP(DATASHEET!CN178,lookup,2,FALSE)*2,"")</f>
        <v/>
      </c>
      <c r="AE180" s="126" t="str">
        <f>IFERROR(LARGE((PROGRESS!BC192,PROGRESS!BH192),1)*2,"")</f>
        <v/>
      </c>
      <c r="AF180" s="253" t="str">
        <f t="shared" si="75"/>
        <v/>
      </c>
      <c r="AG180" s="127" t="str">
        <f t="shared" si="76"/>
        <v/>
      </c>
      <c r="AH180" s="254" t="str">
        <f t="shared" si="77"/>
        <v/>
      </c>
      <c r="AI180" s="255">
        <f t="shared" si="78"/>
        <v>3</v>
      </c>
      <c r="AJ180" s="128" t="str">
        <f t="shared" si="79"/>
        <v/>
      </c>
      <c r="AK180" s="256" t="str">
        <f t="shared" si="80"/>
        <v/>
      </c>
      <c r="AL180" s="245"/>
      <c r="AM180" s="89" t="str">
        <f>IFERROR(VLOOKUP(DATASHEET!AJ178,lookup,2,FALSE),"")</f>
        <v/>
      </c>
      <c r="AN180" s="90" t="str">
        <f>IFERROR(VLOOKUP(DATASHEET!AR178,lookup,2,FALSE),"")</f>
        <v/>
      </c>
      <c r="AO180" s="106" t="str">
        <f>IFERROR(VLOOKUP(DATASHEET!DH178,lookup,2,FALSE),"")</f>
        <v/>
      </c>
      <c r="AP180" s="106" t="str">
        <f>IFERROR(VLOOKUP(DATASHEET!DT178,lookup,2,FALSE),"")</f>
        <v/>
      </c>
      <c r="AQ180" s="106" t="str">
        <f t="shared" si="81"/>
        <v/>
      </c>
      <c r="AR180" s="91" t="str">
        <f>IFERROR(IFERROR(VLOOKUP(DATASHEET!AZ178,lookup,2,FALSE),VLOOKUP($A180,PRIORVALUES!$A$3:$U$245,8,FALSE)),"")</f>
        <v/>
      </c>
      <c r="AS180" s="100" t="str">
        <f>IFERROR(VLOOKUP(DATASHEET!BX178,lookup,2,FALSE),"")</f>
        <v/>
      </c>
      <c r="AT180" s="257" t="str">
        <f>IFERROR(VLOOKUP(DATASHEET!DX178,lookup,2,FALSE),"")</f>
        <v/>
      </c>
      <c r="AU180" s="92" t="str">
        <f>IFERROR(IFERROR(VLOOKUP(DATASHEET!CB178,lookup,2,FALSE),VLOOKUP($A180,PRIORVALUES!$A$3:$U$245,10,FALSE)),"")</f>
        <v/>
      </c>
      <c r="AV180" s="92" t="str">
        <f>IFERROR(IFERROR(VLOOKUP(DATASHEET!CJ178,lookup,2,FALSE),VLOOKUP($A180,PRIORVALUES!$A$3:$U$245,12,FALSE)),"")</f>
        <v/>
      </c>
      <c r="AW180" s="93"/>
      <c r="AX180" s="96">
        <f>IFERROR(IFERROR(VLOOKUP(DATASHEET!AF178,lookup,2,FALSE),VLOOKUP($A180,PRIORVALUES!$A$3:$U$245,5,FALSE)),"")</f>
        <v>3</v>
      </c>
      <c r="AY180" s="97" t="str">
        <f>IFERROR(IFERROR(VLOOKUP(DATASHEET!CV178,lookup,2,FALSE),VLOOKUP($A180,PRIORVALUES!$A$3:$U$245,6,FALSE)),"")</f>
        <v/>
      </c>
      <c r="AZ180" s="104" t="str">
        <f>IFERROR(SMALL((PROGRESS!BC192,PROGRESS!BH192),1),"")</f>
        <v/>
      </c>
      <c r="BA180" s="104" t="str">
        <f>IFERROR(IFERROR(VLOOKUP(DATASHEET!CR178,lookup,2,FALSE),VLOOKUP($A180,PRIORVALUES!$A$3:$U$245,13,FALSE)),"")</f>
        <v/>
      </c>
      <c r="BB180" s="104" t="str">
        <f>IFERROR(IFERROR(VLOOKUP(DATASHEET!DD178,lookup,2,FALSE),VLOOKUP($A180,PRIORVALUES!$A$3:$U$245,14,FALSE)),"")</f>
        <v/>
      </c>
      <c r="BC180" s="118" t="str">
        <f>IFERROR(VLOOKUP(DATASHEET!DP178,lookup,2,FALSE),"")</f>
        <v/>
      </c>
      <c r="BD180" s="122" t="str">
        <f>IFERROR(IFERROR(VLOOKUP(DATASHEET!AN178,lookup,2,FALSE),VLOOKUP($A180,PRIORVALUES!$A$3:$U$245,7,FALSE)),"")</f>
        <v/>
      </c>
      <c r="BE180" s="120" t="str">
        <f>IFERROR(IFERROR(VLOOKUP(DATASHEET!AV178,lookup,2,FALSE),VLOOKUP($A180,PRIORVALUES!$A$3:$U$245,16,FALSE)),"")</f>
        <v/>
      </c>
      <c r="BF180" s="586" t="str">
        <f>IFERROR(IFERROR(VLOOKUP(DATASHEET!CF178,lookup,2,FALSE),VLOOKUP($A180,PRIORVALUES!$A$3:$U$245,11,FALSE)),"")</f>
        <v/>
      </c>
      <c r="BG180" s="104" t="str">
        <f>IFERROR(VLOOKUP(DATASHEET!BD178,lookup,2,FALSE),"")</f>
        <v/>
      </c>
      <c r="BH180" s="99" t="str">
        <f>IFERROR(IFERROR(VLOOKUP(DATASHEET!BP178,lookup,2,FALSE),VLOOKUP($A180,PRIORVALUES!$A$3:$U$245,9,FALSE)),"")</f>
        <v/>
      </c>
      <c r="BI180" s="99" t="str">
        <f>IFERROR(IFERROR(VLOOKUP(DATASHEET!DL178,lookup,2,FALSE),VLOOKUP($A180,PRIORVALUES!$A$3:$U$245,15,FALSE)),"")</f>
        <v/>
      </c>
      <c r="BJ180" s="108" t="str">
        <f t="shared" si="85"/>
        <v/>
      </c>
      <c r="BK180" s="108" t="str">
        <f t="shared" si="86"/>
        <v/>
      </c>
      <c r="BL180" s="125" t="str">
        <f t="shared" si="87"/>
        <v/>
      </c>
      <c r="BM180" s="205"/>
    </row>
    <row r="181" spans="1:65" ht="27.75" customHeight="1" x14ac:dyDescent="0.25">
      <c r="A181" s="246" t="str">
        <f>DATASHEET!B179</f>
        <v>SMITH, William</v>
      </c>
      <c r="B181" s="113" t="str">
        <f>DATASHEET!C179</f>
        <v>11ZI</v>
      </c>
      <c r="C181" s="113" t="str">
        <f>DATASHEET!D179</f>
        <v>M</v>
      </c>
      <c r="D181" s="113" t="str">
        <f>DATASHEET!J179</f>
        <v>N</v>
      </c>
      <c r="E181" s="113" t="str">
        <f>DATASHEET!E179</f>
        <v>N</v>
      </c>
      <c r="F181" s="113" t="str">
        <f>DATASHEET!F179</f>
        <v>White - British</v>
      </c>
      <c r="G181" s="113" t="str">
        <f>DATASHEET!H179</f>
        <v>N</v>
      </c>
      <c r="H181" s="113" t="str">
        <f>DATASHEET!I179</f>
        <v>N</v>
      </c>
      <c r="I181" s="113" t="str">
        <f>DATASHEET!M179</f>
        <v>H</v>
      </c>
      <c r="J181" s="114" t="str">
        <f>DATASHEET!L179</f>
        <v>6-7</v>
      </c>
      <c r="K181" s="419">
        <f>IFERROR(PROGRESS!O193,"")</f>
        <v>65.541015999999999</v>
      </c>
      <c r="L181" s="235">
        <f t="shared" si="59"/>
        <v>6</v>
      </c>
      <c r="M181" s="152">
        <f t="shared" si="60"/>
        <v>-5.9541015999999996</v>
      </c>
      <c r="N181" s="237"/>
      <c r="O181" s="417">
        <f t="shared" si="61"/>
        <v>13.1082032</v>
      </c>
      <c r="P181" s="248" t="str">
        <f t="shared" si="62"/>
        <v/>
      </c>
      <c r="Q181" s="249" t="str">
        <f t="shared" si="63"/>
        <v/>
      </c>
      <c r="R181" s="417">
        <f t="shared" si="64"/>
        <v>13.1082032</v>
      </c>
      <c r="S181" s="248" t="str">
        <f t="shared" si="65"/>
        <v/>
      </c>
      <c r="T181" s="250" t="str">
        <f t="shared" si="66"/>
        <v/>
      </c>
      <c r="U181" s="247">
        <f t="shared" si="67"/>
        <v>19.662304800000001</v>
      </c>
      <c r="V181" s="248">
        <f t="shared" si="68"/>
        <v>6</v>
      </c>
      <c r="W181" s="251">
        <f t="shared" si="69"/>
        <v>-4.5541016000000001</v>
      </c>
      <c r="X181" s="252">
        <f t="shared" si="70"/>
        <v>2</v>
      </c>
      <c r="Y181" s="247">
        <f t="shared" si="71"/>
        <v>19.662304800000001</v>
      </c>
      <c r="Z181" s="248">
        <f t="shared" si="72"/>
        <v>0</v>
      </c>
      <c r="AA181" s="251">
        <f t="shared" si="73"/>
        <v>-6.5541016000000001</v>
      </c>
      <c r="AB181" s="252">
        <f t="shared" si="74"/>
        <v>3</v>
      </c>
      <c r="AC181" s="244"/>
      <c r="AD181" s="102" t="str">
        <f>IFERROR(VLOOKUP(DATASHEET!CN179,lookup,2,FALSE)*2,"")</f>
        <v/>
      </c>
      <c r="AE181" s="126" t="str">
        <f>IFERROR(LARGE((PROGRESS!BC193,PROGRESS!BH193),1)*2,"")</f>
        <v/>
      </c>
      <c r="AF181" s="253">
        <f t="shared" si="75"/>
        <v>6</v>
      </c>
      <c r="AG181" s="127" t="str">
        <f t="shared" si="76"/>
        <v/>
      </c>
      <c r="AH181" s="254" t="str">
        <f t="shared" si="77"/>
        <v/>
      </c>
      <c r="AI181" s="255" t="str">
        <f t="shared" si="78"/>
        <v/>
      </c>
      <c r="AJ181" s="128" t="str">
        <f t="shared" si="79"/>
        <v/>
      </c>
      <c r="AK181" s="256" t="str">
        <f t="shared" si="80"/>
        <v/>
      </c>
      <c r="AL181" s="245"/>
      <c r="AM181" s="89" t="str">
        <f>IFERROR(VLOOKUP(DATASHEET!AJ179,lookup,2,FALSE),"")</f>
        <v/>
      </c>
      <c r="AN181" s="90" t="str">
        <f>IFERROR(VLOOKUP(DATASHEET!AR179,lookup,2,FALSE),"")</f>
        <v/>
      </c>
      <c r="AO181" s="106" t="str">
        <f>IFERROR(VLOOKUP(DATASHEET!DH179,lookup,2,FALSE),"")</f>
        <v/>
      </c>
      <c r="AP181" s="106" t="str">
        <f>IFERROR(VLOOKUP(DATASHEET!DT179,lookup,2,FALSE),"")</f>
        <v/>
      </c>
      <c r="AQ181" s="106" t="str">
        <f t="shared" si="81"/>
        <v/>
      </c>
      <c r="AR181" s="91" t="str">
        <f>IFERROR(IFERROR(VLOOKUP(DATASHEET!AZ179,lookup,2,FALSE),VLOOKUP($A181,PRIORVALUES!$A$3:$U$245,8,FALSE)),"")</f>
        <v/>
      </c>
      <c r="AS181" s="100" t="str">
        <f>IFERROR(VLOOKUP(DATASHEET!BX179,lookup,2,FALSE),"")</f>
        <v/>
      </c>
      <c r="AT181" s="257" t="str">
        <f>IFERROR(VLOOKUP(DATASHEET!DX179,lookup,2,FALSE),"")</f>
        <v/>
      </c>
      <c r="AU181" s="92" t="str">
        <f>IFERROR(IFERROR(VLOOKUP(DATASHEET!CB179,lookup,2,FALSE),VLOOKUP($A181,PRIORVALUES!$A$3:$U$245,10,FALSE)),"")</f>
        <v/>
      </c>
      <c r="AV181" s="92">
        <f>IFERROR(IFERROR(VLOOKUP(DATASHEET!CJ179,lookup,2,FALSE),VLOOKUP($A181,PRIORVALUES!$A$3:$U$245,12,FALSE)),"")</f>
        <v>6</v>
      </c>
      <c r="AW181" s="93"/>
      <c r="AX181" s="96" t="str">
        <f>IFERROR(IFERROR(VLOOKUP(DATASHEET!AF179,lookup,2,FALSE),VLOOKUP($A181,PRIORVALUES!$A$3:$U$245,5,FALSE)),"")</f>
        <v/>
      </c>
      <c r="AY181" s="97" t="str">
        <f>IFERROR(IFERROR(VLOOKUP(DATASHEET!CV179,lookup,2,FALSE),VLOOKUP($A181,PRIORVALUES!$A$3:$U$245,6,FALSE)),"")</f>
        <v/>
      </c>
      <c r="AZ181" s="104" t="str">
        <f>IFERROR(SMALL((PROGRESS!BC193,PROGRESS!BH193),1),"")</f>
        <v/>
      </c>
      <c r="BA181" s="104" t="str">
        <f>IFERROR(IFERROR(VLOOKUP(DATASHEET!CR179,lookup,2,FALSE),VLOOKUP($A181,PRIORVALUES!$A$3:$U$245,13,FALSE)),"")</f>
        <v/>
      </c>
      <c r="BB181" s="104" t="str">
        <f>IFERROR(IFERROR(VLOOKUP(DATASHEET!DD179,lookup,2,FALSE),VLOOKUP($A181,PRIORVALUES!$A$3:$U$245,14,FALSE)),"")</f>
        <v/>
      </c>
      <c r="BC181" s="118" t="str">
        <f>IFERROR(VLOOKUP(DATASHEET!DP179,lookup,2,FALSE),"")</f>
        <v/>
      </c>
      <c r="BD181" s="122" t="str">
        <f>IFERROR(IFERROR(VLOOKUP(DATASHEET!AN179,lookup,2,FALSE),VLOOKUP($A181,PRIORVALUES!$A$3:$U$245,7,FALSE)),"")</f>
        <v/>
      </c>
      <c r="BE181" s="120" t="str">
        <f>IFERROR(IFERROR(VLOOKUP(DATASHEET!AV179,lookup,2,FALSE),VLOOKUP($A181,PRIORVALUES!$A$3:$U$245,16,FALSE)),"")</f>
        <v/>
      </c>
      <c r="BF181" s="586" t="str">
        <f>IFERROR(IFERROR(VLOOKUP(DATASHEET!CF179,lookup,2,FALSE),VLOOKUP($A181,PRIORVALUES!$A$3:$U$245,11,FALSE)),"")</f>
        <v/>
      </c>
      <c r="BG181" s="104" t="str">
        <f>IFERROR(VLOOKUP(DATASHEET!BD179,lookup,2,FALSE),"")</f>
        <v/>
      </c>
      <c r="BH181" s="99" t="str">
        <f>IFERROR(IFERROR(VLOOKUP(DATASHEET!BP179,lookup,2,FALSE),VLOOKUP($A181,PRIORVALUES!$A$3:$U$245,9,FALSE)),"")</f>
        <v/>
      </c>
      <c r="BI181" s="99" t="str">
        <f>IFERROR(IFERROR(VLOOKUP(DATASHEET!DL179,lookup,2,FALSE),VLOOKUP($A181,PRIORVALUES!$A$3:$U$245,15,FALSE)),"")</f>
        <v/>
      </c>
      <c r="BJ181" s="108" t="str">
        <f t="shared" si="85"/>
        <v/>
      </c>
      <c r="BK181" s="108" t="str">
        <f t="shared" si="86"/>
        <v/>
      </c>
      <c r="BL181" s="125" t="str">
        <f t="shared" si="87"/>
        <v/>
      </c>
      <c r="BM181" s="205"/>
    </row>
    <row r="182" spans="1:65" ht="27.75" customHeight="1" x14ac:dyDescent="0.25">
      <c r="A182" s="246" t="str">
        <f>DATASHEET!B180</f>
        <v>STAFFORD, James</v>
      </c>
      <c r="B182" s="113" t="str">
        <f>DATASHEET!C180</f>
        <v>11SK</v>
      </c>
      <c r="C182" s="113" t="str">
        <f>DATASHEET!D180</f>
        <v>M</v>
      </c>
      <c r="D182" s="113" t="str">
        <f>DATASHEET!J180</f>
        <v>N</v>
      </c>
      <c r="E182" s="113" t="str">
        <f>DATASHEET!E180</f>
        <v>N</v>
      </c>
      <c r="F182" s="113" t="str">
        <f>DATASHEET!F180</f>
        <v>White - British</v>
      </c>
      <c r="G182" s="113" t="str">
        <f>DATASHEET!H180</f>
        <v>N</v>
      </c>
      <c r="H182" s="113" t="str">
        <f>DATASHEET!I180</f>
        <v>N</v>
      </c>
      <c r="I182" s="113" t="str">
        <f>DATASHEET!M180</f>
        <v>H</v>
      </c>
      <c r="J182" s="114" t="str">
        <f>DATASHEET!L180</f>
        <v>6-7</v>
      </c>
      <c r="K182" s="419">
        <f>IFERROR(PROGRESS!O194,"")</f>
        <v>65.541015999999999</v>
      </c>
      <c r="L182" s="235">
        <f t="shared" si="59"/>
        <v>6</v>
      </c>
      <c r="M182" s="152">
        <f t="shared" si="60"/>
        <v>-5.9541015999999996</v>
      </c>
      <c r="N182" s="237"/>
      <c r="O182" s="417">
        <f t="shared" si="61"/>
        <v>13.1082032</v>
      </c>
      <c r="P182" s="248" t="str">
        <f t="shared" si="62"/>
        <v/>
      </c>
      <c r="Q182" s="249" t="str">
        <f t="shared" si="63"/>
        <v/>
      </c>
      <c r="R182" s="417">
        <f t="shared" si="64"/>
        <v>13.1082032</v>
      </c>
      <c r="S182" s="248" t="str">
        <f t="shared" si="65"/>
        <v/>
      </c>
      <c r="T182" s="250" t="str">
        <f t="shared" si="66"/>
        <v/>
      </c>
      <c r="U182" s="247">
        <f t="shared" si="67"/>
        <v>19.662304800000001</v>
      </c>
      <c r="V182" s="248">
        <f t="shared" si="68"/>
        <v>0</v>
      </c>
      <c r="W182" s="251">
        <f t="shared" si="69"/>
        <v>-6.5541016000000001</v>
      </c>
      <c r="X182" s="252">
        <f t="shared" si="70"/>
        <v>3</v>
      </c>
      <c r="Y182" s="247">
        <f t="shared" si="71"/>
        <v>19.662304800000001</v>
      </c>
      <c r="Z182" s="248">
        <f t="shared" si="72"/>
        <v>6</v>
      </c>
      <c r="AA182" s="251">
        <f t="shared" si="73"/>
        <v>-4.5541016000000001</v>
      </c>
      <c r="AB182" s="252">
        <f t="shared" si="74"/>
        <v>2</v>
      </c>
      <c r="AC182" s="244"/>
      <c r="AD182" s="102" t="str">
        <f>IFERROR(VLOOKUP(DATASHEET!CN180,lookup,2,FALSE)*2,"")</f>
        <v/>
      </c>
      <c r="AE182" s="126" t="str">
        <f>IFERROR(LARGE((PROGRESS!BC194,PROGRESS!BH194),1)*2,"")</f>
        <v/>
      </c>
      <c r="AF182" s="253" t="str">
        <f t="shared" si="75"/>
        <v/>
      </c>
      <c r="AG182" s="127" t="str">
        <f t="shared" si="76"/>
        <v/>
      </c>
      <c r="AH182" s="254" t="str">
        <f t="shared" si="77"/>
        <v/>
      </c>
      <c r="AI182" s="255">
        <f t="shared" si="78"/>
        <v>6</v>
      </c>
      <c r="AJ182" s="128" t="str">
        <f t="shared" si="79"/>
        <v/>
      </c>
      <c r="AK182" s="256" t="str">
        <f t="shared" si="80"/>
        <v/>
      </c>
      <c r="AL182" s="245"/>
      <c r="AM182" s="89" t="str">
        <f>IFERROR(VLOOKUP(DATASHEET!AJ180,lookup,2,FALSE),"")</f>
        <v/>
      </c>
      <c r="AN182" s="90" t="str">
        <f>IFERROR(VLOOKUP(DATASHEET!AR180,lookup,2,FALSE),"")</f>
        <v/>
      </c>
      <c r="AO182" s="106" t="str">
        <f>IFERROR(VLOOKUP(DATASHEET!DH180,lookup,2,FALSE),"")</f>
        <v/>
      </c>
      <c r="AP182" s="106" t="str">
        <f>IFERROR(VLOOKUP(DATASHEET!DT180,lookup,2,FALSE),"")</f>
        <v/>
      </c>
      <c r="AQ182" s="106" t="str">
        <f t="shared" si="81"/>
        <v/>
      </c>
      <c r="AR182" s="91" t="str">
        <f>IFERROR(IFERROR(VLOOKUP(DATASHEET!AZ180,lookup,2,FALSE),VLOOKUP($A182,PRIORVALUES!$A$3:$U$245,8,FALSE)),"")</f>
        <v/>
      </c>
      <c r="AS182" s="100" t="str">
        <f>IFERROR(VLOOKUP(DATASHEET!BX180,lookup,2,FALSE),"")</f>
        <v/>
      </c>
      <c r="AT182" s="257" t="str">
        <f>IFERROR(VLOOKUP(DATASHEET!DX180,lookup,2,FALSE),"")</f>
        <v/>
      </c>
      <c r="AU182" s="92" t="str">
        <f>IFERROR(IFERROR(VLOOKUP(DATASHEET!CB180,lookup,2,FALSE),VLOOKUP($A182,PRIORVALUES!$A$3:$U$245,10,FALSE)),"")</f>
        <v/>
      </c>
      <c r="AV182" s="92" t="str">
        <f>IFERROR(IFERROR(VLOOKUP(DATASHEET!CJ180,lookup,2,FALSE),VLOOKUP($A182,PRIORVALUES!$A$3:$U$245,12,FALSE)),"")</f>
        <v/>
      </c>
      <c r="AW182" s="93"/>
      <c r="AX182" s="96" t="str">
        <f>IFERROR(IFERROR(VLOOKUP(DATASHEET!AF180,lookup,2,FALSE),VLOOKUP($A182,PRIORVALUES!$A$3:$U$245,5,FALSE)),"")</f>
        <v/>
      </c>
      <c r="AY182" s="97">
        <f>IFERROR(IFERROR(VLOOKUP(DATASHEET!CV180,lookup,2,FALSE),VLOOKUP($A182,PRIORVALUES!$A$3:$U$245,6,FALSE)),"")</f>
        <v>6</v>
      </c>
      <c r="AZ182" s="104" t="str">
        <f>IFERROR(SMALL((PROGRESS!BC194,PROGRESS!BH194),1),"")</f>
        <v/>
      </c>
      <c r="BA182" s="104" t="str">
        <f>IFERROR(IFERROR(VLOOKUP(DATASHEET!CR180,lookup,2,FALSE),VLOOKUP($A182,PRIORVALUES!$A$3:$U$245,13,FALSE)),"")</f>
        <v/>
      </c>
      <c r="BB182" s="104" t="str">
        <f>IFERROR(IFERROR(VLOOKUP(DATASHEET!DD180,lookup,2,FALSE),VLOOKUP($A182,PRIORVALUES!$A$3:$U$245,14,FALSE)),"")</f>
        <v/>
      </c>
      <c r="BC182" s="118" t="str">
        <f>IFERROR(VLOOKUP(DATASHEET!DP180,lookup,2,FALSE),"")</f>
        <v/>
      </c>
      <c r="BD182" s="122" t="str">
        <f>IFERROR(IFERROR(VLOOKUP(DATASHEET!AN180,lookup,2,FALSE),VLOOKUP($A182,PRIORVALUES!$A$3:$U$245,7,FALSE)),"")</f>
        <v/>
      </c>
      <c r="BE182" s="120" t="str">
        <f>IFERROR(IFERROR(VLOOKUP(DATASHEET!AV180,lookup,2,FALSE),VLOOKUP($A182,PRIORVALUES!$A$3:$U$245,16,FALSE)),"")</f>
        <v/>
      </c>
      <c r="BF182" s="586" t="str">
        <f>IFERROR(IFERROR(VLOOKUP(DATASHEET!CF180,lookup,2,FALSE),VLOOKUP($A182,PRIORVALUES!$A$3:$U$245,11,FALSE)),"")</f>
        <v/>
      </c>
      <c r="BG182" s="104" t="str">
        <f>IFERROR(VLOOKUP(DATASHEET!BD180,lookup,2,FALSE),"")</f>
        <v/>
      </c>
      <c r="BH182" s="99" t="str">
        <f>IFERROR(IFERROR(VLOOKUP(DATASHEET!BP180,lookup,2,FALSE),VLOOKUP($A182,PRIORVALUES!$A$3:$U$245,9,FALSE)),"")</f>
        <v/>
      </c>
      <c r="BI182" s="99" t="str">
        <f>IFERROR(IFERROR(VLOOKUP(DATASHEET!DL180,lookup,2,FALSE),VLOOKUP($A182,PRIORVALUES!$A$3:$U$245,15,FALSE)),"")</f>
        <v/>
      </c>
      <c r="BJ182" s="108" t="str">
        <f t="shared" si="85"/>
        <v/>
      </c>
      <c r="BK182" s="108" t="str">
        <f t="shared" si="86"/>
        <v/>
      </c>
      <c r="BL182" s="125" t="str">
        <f t="shared" si="87"/>
        <v/>
      </c>
      <c r="BM182" s="205"/>
    </row>
    <row r="183" spans="1:65" ht="27.75" customHeight="1" x14ac:dyDescent="0.25">
      <c r="A183" s="246" t="str">
        <f>DATASHEET!B181</f>
        <v>STEPHENSON, Lewis</v>
      </c>
      <c r="B183" s="113" t="str">
        <f>DATASHEET!C181</f>
        <v>11SPI</v>
      </c>
      <c r="C183" s="113" t="str">
        <f>DATASHEET!D181</f>
        <v>M</v>
      </c>
      <c r="D183" s="113" t="str">
        <f>DATASHEET!J181</f>
        <v>N</v>
      </c>
      <c r="E183" s="113" t="str">
        <f>DATASHEET!E181</f>
        <v>N</v>
      </c>
      <c r="F183" s="113" t="str">
        <f>DATASHEET!F181</f>
        <v>White and Black Caribbean</v>
      </c>
      <c r="G183" s="113" t="str">
        <f>DATASHEET!H181</f>
        <v>N</v>
      </c>
      <c r="H183" s="113" t="str">
        <f>DATASHEET!I181</f>
        <v>N</v>
      </c>
      <c r="I183" s="113" t="str">
        <f>DATASHEET!M181</f>
        <v>M</v>
      </c>
      <c r="J183" s="114" t="str">
        <f>DATASHEET!L181</f>
        <v>5-6</v>
      </c>
      <c r="K183" s="419">
        <f>IFERROR(PROGRESS!O195,"")</f>
        <v>49.024999999999999</v>
      </c>
      <c r="L183" s="235">
        <f t="shared" si="59"/>
        <v>4</v>
      </c>
      <c r="M183" s="152">
        <f t="shared" si="60"/>
        <v>-4.5024999999999995</v>
      </c>
      <c r="N183" s="237"/>
      <c r="O183" s="417">
        <f t="shared" si="61"/>
        <v>9.8049999999999997</v>
      </c>
      <c r="P183" s="248" t="str">
        <f t="shared" si="62"/>
        <v/>
      </c>
      <c r="Q183" s="249" t="str">
        <f t="shared" si="63"/>
        <v/>
      </c>
      <c r="R183" s="417">
        <f t="shared" si="64"/>
        <v>9.8049999999999997</v>
      </c>
      <c r="S183" s="248" t="str">
        <f t="shared" si="65"/>
        <v/>
      </c>
      <c r="T183" s="250" t="str">
        <f t="shared" si="66"/>
        <v/>
      </c>
      <c r="U183" s="247">
        <f t="shared" si="67"/>
        <v>14.7075</v>
      </c>
      <c r="V183" s="248">
        <f t="shared" si="68"/>
        <v>0</v>
      </c>
      <c r="W183" s="251">
        <f t="shared" si="69"/>
        <v>-4.9024999999999999</v>
      </c>
      <c r="X183" s="252">
        <f t="shared" si="70"/>
        <v>3</v>
      </c>
      <c r="Y183" s="247">
        <f t="shared" si="71"/>
        <v>14.7075</v>
      </c>
      <c r="Z183" s="248">
        <f t="shared" si="72"/>
        <v>4</v>
      </c>
      <c r="AA183" s="251">
        <f t="shared" si="73"/>
        <v>-3.5691666666666664</v>
      </c>
      <c r="AB183" s="252">
        <f t="shared" si="74"/>
        <v>2</v>
      </c>
      <c r="AC183" s="244"/>
      <c r="AD183" s="102" t="str">
        <f>IFERROR(VLOOKUP(DATASHEET!CN181,lookup,2,FALSE)*2,"")</f>
        <v/>
      </c>
      <c r="AE183" s="126" t="str">
        <f>IFERROR(LARGE((PROGRESS!BC195,PROGRESS!BH195),1)*2,"")</f>
        <v/>
      </c>
      <c r="AF183" s="253" t="str">
        <f t="shared" si="75"/>
        <v/>
      </c>
      <c r="AG183" s="127" t="str">
        <f t="shared" si="76"/>
        <v/>
      </c>
      <c r="AH183" s="254" t="str">
        <f t="shared" si="77"/>
        <v/>
      </c>
      <c r="AI183" s="255">
        <f t="shared" si="78"/>
        <v>4</v>
      </c>
      <c r="AJ183" s="128" t="str">
        <f t="shared" si="79"/>
        <v/>
      </c>
      <c r="AK183" s="256" t="str">
        <f t="shared" si="80"/>
        <v/>
      </c>
      <c r="AL183" s="245"/>
      <c r="AM183" s="89" t="str">
        <f>IFERROR(VLOOKUP(DATASHEET!AJ181,lookup,2,FALSE),"")</f>
        <v/>
      </c>
      <c r="AN183" s="90" t="str">
        <f>IFERROR(VLOOKUP(DATASHEET!AR181,lookup,2,FALSE),"")</f>
        <v/>
      </c>
      <c r="AO183" s="106" t="str">
        <f>IFERROR(VLOOKUP(DATASHEET!DH181,lookup,2,FALSE),"")</f>
        <v/>
      </c>
      <c r="AP183" s="106" t="str">
        <f>IFERROR(VLOOKUP(DATASHEET!DT181,lookup,2,FALSE),"")</f>
        <v/>
      </c>
      <c r="AQ183" s="106" t="str">
        <f t="shared" si="81"/>
        <v/>
      </c>
      <c r="AR183" s="91" t="str">
        <f>IFERROR(IFERROR(VLOOKUP(DATASHEET!AZ181,lookup,2,FALSE),VLOOKUP($A183,PRIORVALUES!$A$3:$U$245,8,FALSE)),"")</f>
        <v/>
      </c>
      <c r="AS183" s="100" t="str">
        <f>IFERROR(VLOOKUP(DATASHEET!BX181,lookup,2,FALSE),"")</f>
        <v/>
      </c>
      <c r="AT183" s="257" t="str">
        <f>IFERROR(VLOOKUP(DATASHEET!DX181,lookup,2,FALSE),"")</f>
        <v/>
      </c>
      <c r="AU183" s="92" t="str">
        <f>IFERROR(IFERROR(VLOOKUP(DATASHEET!CB181,lookup,2,FALSE),VLOOKUP($A183,PRIORVALUES!$A$3:$U$245,10,FALSE)),"")</f>
        <v/>
      </c>
      <c r="AV183" s="92" t="str">
        <f>IFERROR(IFERROR(VLOOKUP(DATASHEET!CJ181,lookup,2,FALSE),VLOOKUP($A183,PRIORVALUES!$A$3:$U$245,12,FALSE)),"")</f>
        <v/>
      </c>
      <c r="AW183" s="93"/>
      <c r="AX183" s="96">
        <f>IFERROR(IFERROR(VLOOKUP(DATASHEET!AF181,lookup,2,FALSE),VLOOKUP($A183,PRIORVALUES!$A$3:$U$245,5,FALSE)),"")</f>
        <v>4</v>
      </c>
      <c r="AY183" s="97" t="str">
        <f>IFERROR(IFERROR(VLOOKUP(DATASHEET!CV181,lookup,2,FALSE),VLOOKUP($A183,PRIORVALUES!$A$3:$U$245,6,FALSE)),"")</f>
        <v/>
      </c>
      <c r="AZ183" s="104" t="str">
        <f>IFERROR(SMALL((PROGRESS!BC195,PROGRESS!BH195),1),"")</f>
        <v/>
      </c>
      <c r="BA183" s="104" t="str">
        <f>IFERROR(IFERROR(VLOOKUP(DATASHEET!CR181,lookup,2,FALSE),VLOOKUP($A183,PRIORVALUES!$A$3:$U$245,13,FALSE)),"")</f>
        <v/>
      </c>
      <c r="BB183" s="104" t="str">
        <f>IFERROR(IFERROR(VLOOKUP(DATASHEET!DD181,lookup,2,FALSE),VLOOKUP($A183,PRIORVALUES!$A$3:$U$245,14,FALSE)),"")</f>
        <v/>
      </c>
      <c r="BC183" s="118" t="str">
        <f>IFERROR(VLOOKUP(DATASHEET!DP181,lookup,2,FALSE),"")</f>
        <v/>
      </c>
      <c r="BD183" s="122" t="str">
        <f>IFERROR(IFERROR(VLOOKUP(DATASHEET!AN181,lookup,2,FALSE),VLOOKUP($A183,PRIORVALUES!$A$3:$U$245,7,FALSE)),"")</f>
        <v/>
      </c>
      <c r="BE183" s="120" t="str">
        <f>IFERROR(IFERROR(VLOOKUP(DATASHEET!AV181,lookup,2,FALSE),VLOOKUP($A183,PRIORVALUES!$A$3:$U$245,16,FALSE)),"")</f>
        <v/>
      </c>
      <c r="BF183" s="586" t="str">
        <f>IFERROR(IFERROR(VLOOKUP(DATASHEET!CF181,lookup,2,FALSE),VLOOKUP($A183,PRIORVALUES!$A$3:$U$245,11,FALSE)),"")</f>
        <v/>
      </c>
      <c r="BG183" s="104" t="str">
        <f>IFERROR(VLOOKUP(DATASHEET!BD181,lookup,2,FALSE),"")</f>
        <v/>
      </c>
      <c r="BH183" s="99" t="str">
        <f>IFERROR(IFERROR(VLOOKUP(DATASHEET!BP181,lookup,2,FALSE),VLOOKUP($A183,PRIORVALUES!$A$3:$U$245,9,FALSE)),"")</f>
        <v/>
      </c>
      <c r="BI183" s="99" t="str">
        <f>IFERROR(IFERROR(VLOOKUP(DATASHEET!DL181,lookup,2,FALSE),VLOOKUP($A183,PRIORVALUES!$A$3:$U$245,15,FALSE)),"")</f>
        <v/>
      </c>
      <c r="BJ183" s="108" t="str">
        <f t="shared" si="85"/>
        <v/>
      </c>
      <c r="BK183" s="108" t="str">
        <f t="shared" si="86"/>
        <v/>
      </c>
      <c r="BL183" s="125" t="str">
        <f t="shared" si="87"/>
        <v/>
      </c>
      <c r="BM183" s="205"/>
    </row>
    <row r="184" spans="1:65" ht="27.75" customHeight="1" x14ac:dyDescent="0.25">
      <c r="A184" s="246" t="str">
        <f>DATASHEET!B182</f>
        <v>STREICHER ROOTMAN, Mika</v>
      </c>
      <c r="B184" s="113" t="str">
        <f>DATASHEET!C182</f>
        <v>11JNE</v>
      </c>
      <c r="C184" s="113" t="str">
        <f>DATASHEET!D182</f>
        <v>F</v>
      </c>
      <c r="D184" s="113" t="str">
        <f>DATASHEET!J182</f>
        <v>N</v>
      </c>
      <c r="E184" s="113" t="str">
        <f>DATASHEET!E182</f>
        <v>N</v>
      </c>
      <c r="F184" s="113" t="str">
        <f>DATASHEET!F182</f>
        <v>White Other</v>
      </c>
      <c r="G184" s="113" t="str">
        <f>DATASHEET!H182</f>
        <v>N</v>
      </c>
      <c r="H184" s="113" t="str">
        <f>DATASHEET!I182</f>
        <v>N</v>
      </c>
      <c r="I184" s="113" t="str">
        <f>DATASHEET!M182</f>
        <v>H</v>
      </c>
      <c r="J184" s="114" t="str">
        <f>DATASHEET!L182</f>
        <v>6-7</v>
      </c>
      <c r="K184" s="419">
        <f>IFERROR(PROGRESS!O196,"")</f>
        <v>61.896647999999999</v>
      </c>
      <c r="L184" s="235">
        <f t="shared" si="59"/>
        <v>8</v>
      </c>
      <c r="M184" s="152">
        <f t="shared" si="60"/>
        <v>-5.3896648000000003</v>
      </c>
      <c r="N184" s="237"/>
      <c r="O184" s="417">
        <f t="shared" si="61"/>
        <v>12.3793296</v>
      </c>
      <c r="P184" s="248" t="str">
        <f t="shared" si="62"/>
        <v/>
      </c>
      <c r="Q184" s="249" t="str">
        <f t="shared" si="63"/>
        <v/>
      </c>
      <c r="R184" s="417">
        <f t="shared" si="64"/>
        <v>12.3793296</v>
      </c>
      <c r="S184" s="248" t="str">
        <f t="shared" si="65"/>
        <v/>
      </c>
      <c r="T184" s="250" t="str">
        <f t="shared" si="66"/>
        <v/>
      </c>
      <c r="U184" s="247">
        <f t="shared" si="67"/>
        <v>18.568994400000001</v>
      </c>
      <c r="V184" s="248">
        <f t="shared" si="68"/>
        <v>0</v>
      </c>
      <c r="W184" s="251">
        <f t="shared" si="69"/>
        <v>-6.1896648000000001</v>
      </c>
      <c r="X184" s="252">
        <f t="shared" si="70"/>
        <v>3</v>
      </c>
      <c r="Y184" s="247">
        <f t="shared" si="71"/>
        <v>18.568994400000001</v>
      </c>
      <c r="Z184" s="248">
        <f t="shared" si="72"/>
        <v>8</v>
      </c>
      <c r="AA184" s="251">
        <f t="shared" si="73"/>
        <v>-3.5229981333333336</v>
      </c>
      <c r="AB184" s="252">
        <f t="shared" si="74"/>
        <v>2</v>
      </c>
      <c r="AC184" s="244"/>
      <c r="AD184" s="102" t="str">
        <f>IFERROR(VLOOKUP(DATASHEET!CN182,lookup,2,FALSE)*2,"")</f>
        <v/>
      </c>
      <c r="AE184" s="126" t="str">
        <f>IFERROR(LARGE((PROGRESS!BC196,PROGRESS!BH196),1)*2,"")</f>
        <v/>
      </c>
      <c r="AF184" s="253" t="str">
        <f t="shared" si="75"/>
        <v/>
      </c>
      <c r="AG184" s="127" t="str">
        <f t="shared" si="76"/>
        <v/>
      </c>
      <c r="AH184" s="254" t="str">
        <f t="shared" si="77"/>
        <v/>
      </c>
      <c r="AI184" s="255">
        <f t="shared" si="78"/>
        <v>8</v>
      </c>
      <c r="AJ184" s="128" t="str">
        <f t="shared" si="79"/>
        <v/>
      </c>
      <c r="AK184" s="256" t="str">
        <f t="shared" si="80"/>
        <v/>
      </c>
      <c r="AL184" s="245"/>
      <c r="AM184" s="89" t="str">
        <f>IFERROR(VLOOKUP(DATASHEET!AJ182,lookup,2,FALSE),"")</f>
        <v/>
      </c>
      <c r="AN184" s="90" t="str">
        <f>IFERROR(VLOOKUP(DATASHEET!AR182,lookup,2,FALSE),"")</f>
        <v/>
      </c>
      <c r="AO184" s="106" t="str">
        <f>IFERROR(VLOOKUP(DATASHEET!DH182,lookup,2,FALSE),"")</f>
        <v/>
      </c>
      <c r="AP184" s="106" t="str">
        <f>IFERROR(VLOOKUP(DATASHEET!DT182,lookup,2,FALSE),"")</f>
        <v/>
      </c>
      <c r="AQ184" s="106" t="str">
        <f t="shared" si="81"/>
        <v/>
      </c>
      <c r="AR184" s="91" t="str">
        <f>IFERROR(IFERROR(VLOOKUP(DATASHEET!AZ182,lookup,2,FALSE),VLOOKUP($A184,PRIORVALUES!$A$3:$U$245,8,FALSE)),"")</f>
        <v/>
      </c>
      <c r="AS184" s="100" t="str">
        <f>IFERROR(VLOOKUP(DATASHEET!BX182,lookup,2,FALSE),"")</f>
        <v/>
      </c>
      <c r="AT184" s="257" t="str">
        <f>IFERROR(VLOOKUP(DATASHEET!DX182,lookup,2,FALSE),"")</f>
        <v/>
      </c>
      <c r="AU184" s="92" t="str">
        <f>IFERROR(IFERROR(VLOOKUP(DATASHEET!CB182,lookup,2,FALSE),VLOOKUP($A184,PRIORVALUES!$A$3:$U$245,10,FALSE)),"")</f>
        <v/>
      </c>
      <c r="AV184" s="92" t="str">
        <f>IFERROR(IFERROR(VLOOKUP(DATASHEET!CJ182,lookup,2,FALSE),VLOOKUP($A184,PRIORVALUES!$A$3:$U$245,12,FALSE)),"")</f>
        <v/>
      </c>
      <c r="AW184" s="93"/>
      <c r="AX184" s="96">
        <f>IFERROR(IFERROR(VLOOKUP(DATASHEET!AF182,lookup,2,FALSE),VLOOKUP($A184,PRIORVALUES!$A$3:$U$245,5,FALSE)),"")</f>
        <v>8</v>
      </c>
      <c r="AY184" s="97" t="str">
        <f>IFERROR(IFERROR(VLOOKUP(DATASHEET!CV182,lookup,2,FALSE),VLOOKUP($A184,PRIORVALUES!$A$3:$U$245,6,FALSE)),"")</f>
        <v/>
      </c>
      <c r="AZ184" s="104" t="str">
        <f>IFERROR(SMALL((PROGRESS!BC196,PROGRESS!BH196),1),"")</f>
        <v/>
      </c>
      <c r="BA184" s="104" t="str">
        <f>IFERROR(IFERROR(VLOOKUP(DATASHEET!CR182,lookup,2,FALSE),VLOOKUP($A184,PRIORVALUES!$A$3:$U$245,13,FALSE)),"")</f>
        <v/>
      </c>
      <c r="BB184" s="104" t="str">
        <f>IFERROR(IFERROR(VLOOKUP(DATASHEET!DD182,lookup,2,FALSE),VLOOKUP($A184,PRIORVALUES!$A$3:$U$245,14,FALSE)),"")</f>
        <v/>
      </c>
      <c r="BC184" s="118" t="str">
        <f>IFERROR(VLOOKUP(DATASHEET!DP182,lookup,2,FALSE),"")</f>
        <v/>
      </c>
      <c r="BD184" s="122" t="str">
        <f>IFERROR(IFERROR(VLOOKUP(DATASHEET!AN182,lookup,2,FALSE),VLOOKUP($A184,PRIORVALUES!$A$3:$U$245,7,FALSE)),"")</f>
        <v/>
      </c>
      <c r="BE184" s="120" t="str">
        <f>IFERROR(IFERROR(VLOOKUP(DATASHEET!AV182,lookup,2,FALSE),VLOOKUP($A184,PRIORVALUES!$A$3:$U$245,16,FALSE)),"")</f>
        <v/>
      </c>
      <c r="BF184" s="586" t="str">
        <f>IFERROR(IFERROR(VLOOKUP(DATASHEET!CF182,lookup,2,FALSE),VLOOKUP($A184,PRIORVALUES!$A$3:$U$245,11,FALSE)),"")</f>
        <v/>
      </c>
      <c r="BG184" s="104" t="str">
        <f>IFERROR(VLOOKUP(DATASHEET!BD182,lookup,2,FALSE),"")</f>
        <v/>
      </c>
      <c r="BH184" s="99" t="str">
        <f>IFERROR(IFERROR(VLOOKUP(DATASHEET!BP182,lookup,2,FALSE),VLOOKUP($A184,PRIORVALUES!$A$3:$U$245,9,FALSE)),"")</f>
        <v/>
      </c>
      <c r="BI184" s="99" t="str">
        <f>IFERROR(IFERROR(VLOOKUP(DATASHEET!DL182,lookup,2,FALSE),VLOOKUP($A184,PRIORVALUES!$A$3:$U$245,15,FALSE)),"")</f>
        <v/>
      </c>
      <c r="BJ184" s="108" t="str">
        <f t="shared" si="85"/>
        <v/>
      </c>
      <c r="BK184" s="108" t="str">
        <f t="shared" si="86"/>
        <v/>
      </c>
      <c r="BL184" s="125" t="str">
        <f t="shared" si="87"/>
        <v/>
      </c>
      <c r="BM184" s="205"/>
    </row>
    <row r="185" spans="1:65" ht="27.75" customHeight="1" x14ac:dyDescent="0.25">
      <c r="A185" s="246" t="str">
        <f>DATASHEET!B183</f>
        <v>SWEETING, Olivia</v>
      </c>
      <c r="B185" s="113" t="str">
        <f>DATASHEET!C183</f>
        <v>11SDA</v>
      </c>
      <c r="C185" s="113" t="str">
        <f>DATASHEET!D183</f>
        <v>F</v>
      </c>
      <c r="D185" s="113" t="str">
        <f>DATASHEET!J183</f>
        <v>N</v>
      </c>
      <c r="E185" s="113" t="str">
        <f>DATASHEET!E183</f>
        <v>N</v>
      </c>
      <c r="F185" s="113" t="str">
        <f>DATASHEET!F183</f>
        <v>White - British</v>
      </c>
      <c r="G185" s="113" t="str">
        <f>DATASHEET!H183</f>
        <v>N</v>
      </c>
      <c r="H185" s="113" t="str">
        <f>DATASHEET!I183</f>
        <v>N</v>
      </c>
      <c r="I185" s="113" t="str">
        <f>DATASHEET!M183</f>
        <v>H</v>
      </c>
      <c r="J185" s="114" t="str">
        <f>DATASHEET!L183</f>
        <v>8-9</v>
      </c>
      <c r="K185" s="419">
        <f>IFERROR(PROGRESS!O197,"")</f>
        <v>74.828357999999994</v>
      </c>
      <c r="L185" s="235">
        <f t="shared" si="59"/>
        <v>8</v>
      </c>
      <c r="M185" s="152">
        <f t="shared" si="60"/>
        <v>-6.6828357999999994</v>
      </c>
      <c r="N185" s="237"/>
      <c r="O185" s="417">
        <f t="shared" si="61"/>
        <v>14.965671599999999</v>
      </c>
      <c r="P185" s="248" t="str">
        <f t="shared" si="62"/>
        <v/>
      </c>
      <c r="Q185" s="249" t="str">
        <f t="shared" si="63"/>
        <v/>
      </c>
      <c r="R185" s="417">
        <f t="shared" si="64"/>
        <v>14.965671599999999</v>
      </c>
      <c r="S185" s="248" t="str">
        <f t="shared" si="65"/>
        <v/>
      </c>
      <c r="T185" s="250" t="str">
        <f t="shared" si="66"/>
        <v/>
      </c>
      <c r="U185" s="247">
        <f t="shared" si="67"/>
        <v>22.448507399999997</v>
      </c>
      <c r="V185" s="248">
        <f t="shared" si="68"/>
        <v>8</v>
      </c>
      <c r="W185" s="251">
        <f t="shared" si="69"/>
        <v>-4.8161691333333323</v>
      </c>
      <c r="X185" s="252">
        <f t="shared" si="70"/>
        <v>2</v>
      </c>
      <c r="Y185" s="247">
        <f t="shared" si="71"/>
        <v>22.448507399999997</v>
      </c>
      <c r="Z185" s="248">
        <f t="shared" si="72"/>
        <v>0</v>
      </c>
      <c r="AA185" s="251">
        <f t="shared" si="73"/>
        <v>-7.4828357999999993</v>
      </c>
      <c r="AB185" s="252">
        <f t="shared" si="74"/>
        <v>3</v>
      </c>
      <c r="AC185" s="244"/>
      <c r="AD185" s="102" t="str">
        <f>IFERROR(VLOOKUP(DATASHEET!CN183,lookup,2,FALSE)*2,"")</f>
        <v/>
      </c>
      <c r="AE185" s="126" t="str">
        <f>IFERROR(LARGE((PROGRESS!BC197,PROGRESS!BH197),1)*2,"")</f>
        <v/>
      </c>
      <c r="AF185" s="253">
        <f t="shared" si="75"/>
        <v>8</v>
      </c>
      <c r="AG185" s="127" t="str">
        <f t="shared" si="76"/>
        <v/>
      </c>
      <c r="AH185" s="254" t="str">
        <f t="shared" si="77"/>
        <v/>
      </c>
      <c r="AI185" s="255" t="str">
        <f t="shared" si="78"/>
        <v/>
      </c>
      <c r="AJ185" s="128" t="str">
        <f t="shared" si="79"/>
        <v/>
      </c>
      <c r="AK185" s="256" t="str">
        <f t="shared" si="80"/>
        <v/>
      </c>
      <c r="AL185" s="245"/>
      <c r="AM185" s="89" t="str">
        <f>IFERROR(VLOOKUP(DATASHEET!AJ183,lookup,2,FALSE),"")</f>
        <v/>
      </c>
      <c r="AN185" s="90" t="str">
        <f>IFERROR(VLOOKUP(DATASHEET!AR183,lookup,2,FALSE),"")</f>
        <v/>
      </c>
      <c r="AO185" s="106" t="str">
        <f>IFERROR(VLOOKUP(DATASHEET!DH183,lookup,2,FALSE),"")</f>
        <v/>
      </c>
      <c r="AP185" s="106" t="str">
        <f>IFERROR(VLOOKUP(DATASHEET!DT183,lookup,2,FALSE),"")</f>
        <v/>
      </c>
      <c r="AQ185" s="106" t="str">
        <f t="shared" si="81"/>
        <v/>
      </c>
      <c r="AR185" s="91" t="str">
        <f>IFERROR(IFERROR(VLOOKUP(DATASHEET!AZ183,lookup,2,FALSE),VLOOKUP($A185,PRIORVALUES!$A$3:$U$245,8,FALSE)),"")</f>
        <v/>
      </c>
      <c r="AS185" s="100" t="str">
        <f>IFERROR(VLOOKUP(DATASHEET!BX183,lookup,2,FALSE),"")</f>
        <v/>
      </c>
      <c r="AT185" s="257" t="str">
        <f>IFERROR(VLOOKUP(DATASHEET!DX183,lookup,2,FALSE),"")</f>
        <v/>
      </c>
      <c r="AU185" s="92">
        <f>IFERROR(IFERROR(VLOOKUP(DATASHEET!CB183,lookup,2,FALSE),VLOOKUP($A185,PRIORVALUES!$A$3:$U$245,10,FALSE)),"")</f>
        <v>8</v>
      </c>
      <c r="AV185" s="92" t="str">
        <f>IFERROR(IFERROR(VLOOKUP(DATASHEET!CJ183,lookup,2,FALSE),VLOOKUP($A185,PRIORVALUES!$A$3:$U$245,12,FALSE)),"")</f>
        <v/>
      </c>
      <c r="AW185" s="93"/>
      <c r="AX185" s="96" t="str">
        <f>IFERROR(IFERROR(VLOOKUP(DATASHEET!AF183,lookup,2,FALSE),VLOOKUP($A185,PRIORVALUES!$A$3:$U$245,5,FALSE)),"")</f>
        <v/>
      </c>
      <c r="AY185" s="97" t="str">
        <f>IFERROR(IFERROR(VLOOKUP(DATASHEET!CV183,lookup,2,FALSE),VLOOKUP($A185,PRIORVALUES!$A$3:$U$245,6,FALSE)),"")</f>
        <v/>
      </c>
      <c r="AZ185" s="104" t="str">
        <f>IFERROR(SMALL((PROGRESS!BC197,PROGRESS!BH197),1),"")</f>
        <v/>
      </c>
      <c r="BA185" s="104" t="str">
        <f>IFERROR(IFERROR(VLOOKUP(DATASHEET!CR183,lookup,2,FALSE),VLOOKUP($A185,PRIORVALUES!$A$3:$U$245,13,FALSE)),"")</f>
        <v/>
      </c>
      <c r="BB185" s="104" t="str">
        <f>IFERROR(IFERROR(VLOOKUP(DATASHEET!DD183,lookup,2,FALSE),VLOOKUP($A185,PRIORVALUES!$A$3:$U$245,14,FALSE)),"")</f>
        <v/>
      </c>
      <c r="BC185" s="118" t="str">
        <f>IFERROR(VLOOKUP(DATASHEET!DP183,lookup,2,FALSE),"")</f>
        <v/>
      </c>
      <c r="BD185" s="122" t="str">
        <f>IFERROR(IFERROR(VLOOKUP(DATASHEET!AN183,lookup,2,FALSE),VLOOKUP($A185,PRIORVALUES!$A$3:$U$245,7,FALSE)),"")</f>
        <v/>
      </c>
      <c r="BE185" s="120" t="str">
        <f>IFERROR(IFERROR(VLOOKUP(DATASHEET!AV183,lookup,2,FALSE),VLOOKUP($A185,PRIORVALUES!$A$3:$U$245,16,FALSE)),"")</f>
        <v/>
      </c>
      <c r="BF185" s="586" t="str">
        <f>IFERROR(IFERROR(VLOOKUP(DATASHEET!CF183,lookup,2,FALSE),VLOOKUP($A185,PRIORVALUES!$A$3:$U$245,11,FALSE)),"")</f>
        <v/>
      </c>
      <c r="BG185" s="104" t="str">
        <f>IFERROR(VLOOKUP(DATASHEET!BD183,lookup,2,FALSE),"")</f>
        <v/>
      </c>
      <c r="BH185" s="99" t="str">
        <f>IFERROR(IFERROR(VLOOKUP(DATASHEET!BP183,lookup,2,FALSE),VLOOKUP($A185,PRIORVALUES!$A$3:$U$245,9,FALSE)),"")</f>
        <v/>
      </c>
      <c r="BI185" s="99" t="str">
        <f>IFERROR(IFERROR(VLOOKUP(DATASHEET!DL183,lookup,2,FALSE),VLOOKUP($A185,PRIORVALUES!$A$3:$U$245,15,FALSE)),"")</f>
        <v/>
      </c>
      <c r="BJ185" s="108" t="str">
        <f t="shared" si="85"/>
        <v/>
      </c>
      <c r="BK185" s="108" t="str">
        <f t="shared" si="86"/>
        <v/>
      </c>
      <c r="BL185" s="125" t="str">
        <f t="shared" si="87"/>
        <v/>
      </c>
      <c r="BM185" s="205"/>
    </row>
    <row r="186" spans="1:65" ht="27.75" customHeight="1" x14ac:dyDescent="0.25">
      <c r="A186" s="246" t="str">
        <f>DATASHEET!B184</f>
        <v>TAFT, Alfie</v>
      </c>
      <c r="B186" s="113" t="str">
        <f>DATASHEET!C184</f>
        <v>11SK</v>
      </c>
      <c r="C186" s="113" t="str">
        <f>DATASHEET!D184</f>
        <v>M</v>
      </c>
      <c r="D186" s="113" t="str">
        <f>DATASHEET!J184</f>
        <v>N</v>
      </c>
      <c r="E186" s="113" t="str">
        <f>DATASHEET!E184</f>
        <v>N</v>
      </c>
      <c r="F186" s="113" t="str">
        <f>DATASHEET!F184</f>
        <v>White - British</v>
      </c>
      <c r="G186" s="113" t="str">
        <f>DATASHEET!H184</f>
        <v>N</v>
      </c>
      <c r="H186" s="113" t="str">
        <f>DATASHEET!I184</f>
        <v>N</v>
      </c>
      <c r="I186" s="113" t="str">
        <f>DATASHEET!M184</f>
        <v>L</v>
      </c>
      <c r="J186" s="114" t="str">
        <f>DATASHEET!L184</f>
        <v>3-4</v>
      </c>
      <c r="K186" s="419">
        <f>IFERROR(PROGRESS!O198,"")</f>
        <v>31.325758</v>
      </c>
      <c r="L186" s="235">
        <f t="shared" si="59"/>
        <v>3</v>
      </c>
      <c r="M186" s="152">
        <f t="shared" si="60"/>
        <v>-2.8325757999999999</v>
      </c>
      <c r="N186" s="237"/>
      <c r="O186" s="417">
        <f t="shared" si="61"/>
        <v>6.2651516000000003</v>
      </c>
      <c r="P186" s="248" t="str">
        <f t="shared" si="62"/>
        <v/>
      </c>
      <c r="Q186" s="249" t="str">
        <f t="shared" si="63"/>
        <v/>
      </c>
      <c r="R186" s="417">
        <f t="shared" si="64"/>
        <v>6.2651516000000003</v>
      </c>
      <c r="S186" s="248" t="str">
        <f t="shared" si="65"/>
        <v/>
      </c>
      <c r="T186" s="250" t="str">
        <f t="shared" si="66"/>
        <v/>
      </c>
      <c r="U186" s="247">
        <f t="shared" si="67"/>
        <v>9.3977274000000008</v>
      </c>
      <c r="V186" s="248">
        <f t="shared" si="68"/>
        <v>0</v>
      </c>
      <c r="W186" s="251">
        <f t="shared" si="69"/>
        <v>-3.1325758000000001</v>
      </c>
      <c r="X186" s="252">
        <f t="shared" si="70"/>
        <v>3</v>
      </c>
      <c r="Y186" s="247">
        <f t="shared" si="71"/>
        <v>9.3977274000000008</v>
      </c>
      <c r="Z186" s="248">
        <f t="shared" si="72"/>
        <v>3</v>
      </c>
      <c r="AA186" s="251">
        <f t="shared" si="73"/>
        <v>-2.1325758000000001</v>
      </c>
      <c r="AB186" s="252">
        <f t="shared" si="74"/>
        <v>2</v>
      </c>
      <c r="AC186" s="244"/>
      <c r="AD186" s="102" t="str">
        <f>IFERROR(VLOOKUP(DATASHEET!CN184,lookup,2,FALSE)*2,"")</f>
        <v/>
      </c>
      <c r="AE186" s="126" t="str">
        <f>IFERROR(LARGE((PROGRESS!BC198,PROGRESS!BH198),1)*2,"")</f>
        <v/>
      </c>
      <c r="AF186" s="253" t="str">
        <f t="shared" si="75"/>
        <v/>
      </c>
      <c r="AG186" s="127" t="str">
        <f t="shared" si="76"/>
        <v/>
      </c>
      <c r="AH186" s="254" t="str">
        <f t="shared" si="77"/>
        <v/>
      </c>
      <c r="AI186" s="255">
        <f t="shared" si="78"/>
        <v>3</v>
      </c>
      <c r="AJ186" s="128" t="str">
        <f t="shared" si="79"/>
        <v/>
      </c>
      <c r="AK186" s="256" t="str">
        <f t="shared" si="80"/>
        <v/>
      </c>
      <c r="AL186" s="245"/>
      <c r="AM186" s="89" t="str">
        <f>IFERROR(VLOOKUP(DATASHEET!AJ184,lookup,2,FALSE),"")</f>
        <v/>
      </c>
      <c r="AN186" s="90" t="str">
        <f>IFERROR(VLOOKUP(DATASHEET!AR184,lookup,2,FALSE),"")</f>
        <v/>
      </c>
      <c r="AO186" s="106" t="str">
        <f>IFERROR(VLOOKUP(DATASHEET!DH184,lookup,2,FALSE),"")</f>
        <v/>
      </c>
      <c r="AP186" s="106" t="str">
        <f>IFERROR(VLOOKUP(DATASHEET!DT184,lookup,2,FALSE),"")</f>
        <v/>
      </c>
      <c r="AQ186" s="106" t="str">
        <f t="shared" si="81"/>
        <v/>
      </c>
      <c r="AR186" s="91" t="str">
        <f>IFERROR(IFERROR(VLOOKUP(DATASHEET!AZ184,lookup,2,FALSE),VLOOKUP($A186,PRIORVALUES!$A$3:$U$245,8,FALSE)),"")</f>
        <v/>
      </c>
      <c r="AS186" s="100" t="str">
        <f>IFERROR(VLOOKUP(DATASHEET!BX184,lookup,2,FALSE),"")</f>
        <v/>
      </c>
      <c r="AT186" s="257" t="str">
        <f>IFERROR(VLOOKUP(DATASHEET!DX184,lookup,2,FALSE),"")</f>
        <v/>
      </c>
      <c r="AU186" s="92" t="str">
        <f>IFERROR(IFERROR(VLOOKUP(DATASHEET!CB184,lookup,2,FALSE),VLOOKUP($A186,PRIORVALUES!$A$3:$U$245,10,FALSE)),"")</f>
        <v/>
      </c>
      <c r="AV186" s="92" t="str">
        <f>IFERROR(IFERROR(VLOOKUP(DATASHEET!CJ184,lookup,2,FALSE),VLOOKUP($A186,PRIORVALUES!$A$3:$U$245,12,FALSE)),"")</f>
        <v/>
      </c>
      <c r="AW186" s="93"/>
      <c r="AX186" s="96" t="str">
        <f>IFERROR(IFERROR(VLOOKUP(DATASHEET!AF184,lookup,2,FALSE),VLOOKUP($A186,PRIORVALUES!$A$3:$U$245,5,FALSE)),"")</f>
        <v/>
      </c>
      <c r="AY186" s="97">
        <f>IFERROR(IFERROR(VLOOKUP(DATASHEET!CV184,lookup,2,FALSE),VLOOKUP($A186,PRIORVALUES!$A$3:$U$245,6,FALSE)),"")</f>
        <v>3</v>
      </c>
      <c r="AZ186" s="104" t="str">
        <f>IFERROR(SMALL((PROGRESS!BC198,PROGRESS!BH198),1),"")</f>
        <v/>
      </c>
      <c r="BA186" s="104" t="str">
        <f>IFERROR(IFERROR(VLOOKUP(DATASHEET!CR184,lookup,2,FALSE),VLOOKUP($A186,PRIORVALUES!$A$3:$U$245,13,FALSE)),"")</f>
        <v/>
      </c>
      <c r="BB186" s="104" t="str">
        <f>IFERROR(IFERROR(VLOOKUP(DATASHEET!DD184,lookup,2,FALSE),VLOOKUP($A186,PRIORVALUES!$A$3:$U$245,14,FALSE)),"")</f>
        <v/>
      </c>
      <c r="BC186" s="118" t="str">
        <f>IFERROR(VLOOKUP(DATASHEET!DP184,lookup,2,FALSE),"")</f>
        <v/>
      </c>
      <c r="BD186" s="122" t="str">
        <f>IFERROR(IFERROR(VLOOKUP(DATASHEET!AN184,lookup,2,FALSE),VLOOKUP($A186,PRIORVALUES!$A$3:$U$245,7,FALSE)),"")</f>
        <v/>
      </c>
      <c r="BE186" s="120" t="str">
        <f>IFERROR(IFERROR(VLOOKUP(DATASHEET!AV184,lookup,2,FALSE),VLOOKUP($A186,PRIORVALUES!$A$3:$U$245,16,FALSE)),"")</f>
        <v/>
      </c>
      <c r="BF186" s="586" t="str">
        <f>IFERROR(IFERROR(VLOOKUP(DATASHEET!CF184,lookup,2,FALSE),VLOOKUP($A186,PRIORVALUES!$A$3:$U$245,11,FALSE)),"")</f>
        <v/>
      </c>
      <c r="BG186" s="104" t="str">
        <f>IFERROR(VLOOKUP(DATASHEET!BD184,lookup,2,FALSE),"")</f>
        <v/>
      </c>
      <c r="BH186" s="99" t="str">
        <f>IFERROR(IFERROR(VLOOKUP(DATASHEET!BP184,lookup,2,FALSE),VLOOKUP($A186,PRIORVALUES!$A$3:$U$245,9,FALSE)),"")</f>
        <v/>
      </c>
      <c r="BI186" s="99" t="str">
        <f>IFERROR(IFERROR(VLOOKUP(DATASHEET!DL184,lookup,2,FALSE),VLOOKUP($A186,PRIORVALUES!$A$3:$U$245,15,FALSE)),"")</f>
        <v/>
      </c>
      <c r="BJ186" s="108" t="str">
        <f t="shared" si="85"/>
        <v/>
      </c>
      <c r="BK186" s="108" t="str">
        <f t="shared" si="86"/>
        <v/>
      </c>
      <c r="BL186" s="125" t="str">
        <f t="shared" si="87"/>
        <v/>
      </c>
      <c r="BM186" s="205"/>
    </row>
    <row r="187" spans="1:65" ht="27.75" customHeight="1" x14ac:dyDescent="0.25">
      <c r="A187" s="246" t="str">
        <f>DATASHEET!B185</f>
        <v>TAHIROVA, Maria</v>
      </c>
      <c r="B187" s="113" t="str">
        <f>DATASHEET!C185</f>
        <v>11SDA</v>
      </c>
      <c r="C187" s="113" t="str">
        <f>DATASHEET!D185</f>
        <v>F</v>
      </c>
      <c r="D187" s="113" t="str">
        <f>DATASHEET!J185</f>
        <v>N</v>
      </c>
      <c r="E187" s="113" t="str">
        <f>DATASHEET!E185</f>
        <v>Y</v>
      </c>
      <c r="F187" s="113" t="str">
        <f>DATASHEET!F185</f>
        <v>Other Mixed Background</v>
      </c>
      <c r="G187" s="113" t="str">
        <f>DATASHEET!H185</f>
        <v>Y</v>
      </c>
      <c r="H187" s="113" t="str">
        <f>DATASHEET!I185</f>
        <v>N</v>
      </c>
      <c r="I187" s="113" t="str">
        <f>DATASHEET!M185</f>
        <v>M</v>
      </c>
      <c r="J187" s="114" t="str">
        <f>DATASHEET!L185</f>
        <v>6-7</v>
      </c>
      <c r="K187" s="419">
        <f>IFERROR(PROGRESS!O199,"")</f>
        <v>54.013157999999997</v>
      </c>
      <c r="L187" s="235">
        <f t="shared" si="59"/>
        <v>8</v>
      </c>
      <c r="M187" s="152">
        <f t="shared" si="60"/>
        <v>-4.6013158000000001</v>
      </c>
      <c r="N187" s="237"/>
      <c r="O187" s="417">
        <f t="shared" si="61"/>
        <v>10.8026316</v>
      </c>
      <c r="P187" s="248" t="str">
        <f t="shared" si="62"/>
        <v/>
      </c>
      <c r="Q187" s="249" t="str">
        <f t="shared" si="63"/>
        <v/>
      </c>
      <c r="R187" s="417">
        <f t="shared" si="64"/>
        <v>10.8026316</v>
      </c>
      <c r="S187" s="248" t="str">
        <f t="shared" si="65"/>
        <v/>
      </c>
      <c r="T187" s="250" t="str">
        <f t="shared" si="66"/>
        <v/>
      </c>
      <c r="U187" s="247">
        <f t="shared" si="67"/>
        <v>16.203947400000001</v>
      </c>
      <c r="V187" s="248">
        <f t="shared" si="68"/>
        <v>8</v>
      </c>
      <c r="W187" s="251">
        <f t="shared" si="69"/>
        <v>-2.7346491333333334</v>
      </c>
      <c r="X187" s="252">
        <f t="shared" si="70"/>
        <v>2</v>
      </c>
      <c r="Y187" s="247">
        <f t="shared" si="71"/>
        <v>16.203947400000001</v>
      </c>
      <c r="Z187" s="248">
        <f t="shared" si="72"/>
        <v>0</v>
      </c>
      <c r="AA187" s="251">
        <f t="shared" si="73"/>
        <v>-5.4013157999999999</v>
      </c>
      <c r="AB187" s="252">
        <f t="shared" si="74"/>
        <v>3</v>
      </c>
      <c r="AC187" s="244"/>
      <c r="AD187" s="102" t="str">
        <f>IFERROR(VLOOKUP(DATASHEET!CN185,lookup,2,FALSE)*2,"")</f>
        <v/>
      </c>
      <c r="AE187" s="126" t="str">
        <f>IFERROR(LARGE((PROGRESS!BC199,PROGRESS!BH199),1)*2,"")</f>
        <v/>
      </c>
      <c r="AF187" s="253">
        <f t="shared" si="75"/>
        <v>8</v>
      </c>
      <c r="AG187" s="127" t="str">
        <f t="shared" si="76"/>
        <v/>
      </c>
      <c r="AH187" s="254" t="str">
        <f t="shared" si="77"/>
        <v/>
      </c>
      <c r="AI187" s="255" t="str">
        <f t="shared" si="78"/>
        <v/>
      </c>
      <c r="AJ187" s="128" t="str">
        <f t="shared" si="79"/>
        <v/>
      </c>
      <c r="AK187" s="256" t="str">
        <f t="shared" si="80"/>
        <v/>
      </c>
      <c r="AL187" s="245"/>
      <c r="AM187" s="89" t="str">
        <f>IFERROR(VLOOKUP(DATASHEET!AJ185,lookup,2,FALSE),"")</f>
        <v/>
      </c>
      <c r="AN187" s="90" t="str">
        <f>IFERROR(VLOOKUP(DATASHEET!AR185,lookup,2,FALSE),"")</f>
        <v/>
      </c>
      <c r="AO187" s="106" t="str">
        <f>IFERROR(VLOOKUP(DATASHEET!DH185,lookup,2,FALSE),"")</f>
        <v/>
      </c>
      <c r="AP187" s="106" t="str">
        <f>IFERROR(VLOOKUP(DATASHEET!DT185,lookup,2,FALSE),"")</f>
        <v/>
      </c>
      <c r="AQ187" s="106" t="str">
        <f t="shared" si="81"/>
        <v/>
      </c>
      <c r="AR187" s="91" t="str">
        <f>IFERROR(IFERROR(VLOOKUP(DATASHEET!AZ185,lookup,2,FALSE),VLOOKUP($A187,PRIORVALUES!$A$3:$U$245,8,FALSE)),"")</f>
        <v/>
      </c>
      <c r="AS187" s="100" t="str">
        <f>IFERROR(VLOOKUP(DATASHEET!BX185,lookup,2,FALSE),"")</f>
        <v/>
      </c>
      <c r="AT187" s="257" t="str">
        <f>IFERROR(VLOOKUP(DATASHEET!DX185,lookup,2,FALSE),"")</f>
        <v/>
      </c>
      <c r="AU187" s="92">
        <f>IFERROR(IFERROR(VLOOKUP(DATASHEET!CB185,lookup,2,FALSE),VLOOKUP($A187,PRIORVALUES!$A$3:$U$245,10,FALSE)),"")</f>
        <v>8</v>
      </c>
      <c r="AV187" s="92" t="str">
        <f>IFERROR(IFERROR(VLOOKUP(DATASHEET!CJ185,lookup,2,FALSE),VLOOKUP($A187,PRIORVALUES!$A$3:$U$245,12,FALSE)),"")</f>
        <v/>
      </c>
      <c r="AW187" s="93"/>
      <c r="AX187" s="96" t="str">
        <f>IFERROR(IFERROR(VLOOKUP(DATASHEET!AF185,lookup,2,FALSE),VLOOKUP($A187,PRIORVALUES!$A$3:$U$245,5,FALSE)),"")</f>
        <v/>
      </c>
      <c r="AY187" s="97" t="str">
        <f>IFERROR(IFERROR(VLOOKUP(DATASHEET!CV185,lookup,2,FALSE),VLOOKUP($A187,PRIORVALUES!$A$3:$U$245,6,FALSE)),"")</f>
        <v/>
      </c>
      <c r="AZ187" s="104" t="str">
        <f>IFERROR(SMALL((PROGRESS!BC199,PROGRESS!BH199),1),"")</f>
        <v/>
      </c>
      <c r="BA187" s="104" t="str">
        <f>IFERROR(IFERROR(VLOOKUP(DATASHEET!CR185,lookup,2,FALSE),VLOOKUP($A187,PRIORVALUES!$A$3:$U$245,13,FALSE)),"")</f>
        <v/>
      </c>
      <c r="BB187" s="104" t="str">
        <f>IFERROR(IFERROR(VLOOKUP(DATASHEET!DD185,lookup,2,FALSE),VLOOKUP($A187,PRIORVALUES!$A$3:$U$245,14,FALSE)),"")</f>
        <v/>
      </c>
      <c r="BC187" s="118" t="str">
        <f>IFERROR(VLOOKUP(DATASHEET!DP185,lookup,2,FALSE),"")</f>
        <v/>
      </c>
      <c r="BD187" s="122" t="str">
        <f>IFERROR(IFERROR(VLOOKUP(DATASHEET!AN185,lookup,2,FALSE),VLOOKUP($A187,PRIORVALUES!$A$3:$U$245,7,FALSE)),"")</f>
        <v/>
      </c>
      <c r="BE187" s="120" t="str">
        <f>IFERROR(IFERROR(VLOOKUP(DATASHEET!AV185,lookup,2,FALSE),VLOOKUP($A187,PRIORVALUES!$A$3:$U$245,16,FALSE)),"")</f>
        <v/>
      </c>
      <c r="BF187" s="586" t="str">
        <f>IFERROR(IFERROR(VLOOKUP(DATASHEET!CF185,lookup,2,FALSE),VLOOKUP($A187,PRIORVALUES!$A$3:$U$245,11,FALSE)),"")</f>
        <v/>
      </c>
      <c r="BG187" s="104" t="str">
        <f>IFERROR(VLOOKUP(DATASHEET!BD185,lookup,2,FALSE),"")</f>
        <v/>
      </c>
      <c r="BH187" s="99" t="str">
        <f>IFERROR(IFERROR(VLOOKUP(DATASHEET!BP185,lookup,2,FALSE),VLOOKUP($A187,PRIORVALUES!$A$3:$U$245,9,FALSE)),"")</f>
        <v/>
      </c>
      <c r="BI187" s="99" t="str">
        <f>IFERROR(IFERROR(VLOOKUP(DATASHEET!DL185,lookup,2,FALSE),VLOOKUP($A187,PRIORVALUES!$A$3:$U$245,15,FALSE)),"")</f>
        <v/>
      </c>
      <c r="BJ187" s="108" t="str">
        <f t="shared" si="85"/>
        <v/>
      </c>
      <c r="BK187" s="108" t="str">
        <f t="shared" si="86"/>
        <v/>
      </c>
      <c r="BL187" s="125" t="str">
        <f t="shared" si="87"/>
        <v/>
      </c>
      <c r="BM187" s="205"/>
    </row>
    <row r="188" spans="1:65" ht="27.75" customHeight="1" x14ac:dyDescent="0.25">
      <c r="A188" s="246" t="str">
        <f>DATASHEET!B186</f>
        <v>TANKARD, Erin</v>
      </c>
      <c r="B188" s="113" t="str">
        <f>DATASHEET!C186</f>
        <v>11WE</v>
      </c>
      <c r="C188" s="113" t="str">
        <f>DATASHEET!D186</f>
        <v>F</v>
      </c>
      <c r="D188" s="113" t="str">
        <f>DATASHEET!J186</f>
        <v>N</v>
      </c>
      <c r="E188" s="113" t="str">
        <f>DATASHEET!E186</f>
        <v>N</v>
      </c>
      <c r="F188" s="113" t="str">
        <f>DATASHEET!F186</f>
        <v>White - British</v>
      </c>
      <c r="G188" s="113" t="str">
        <f>DATASHEET!H186</f>
        <v>N</v>
      </c>
      <c r="H188" s="113" t="str">
        <f>DATASHEET!I186</f>
        <v>N</v>
      </c>
      <c r="I188" s="113" t="str">
        <f>DATASHEET!M186</f>
        <v>H</v>
      </c>
      <c r="J188" s="114" t="str">
        <f>DATASHEET!L186</f>
        <v>8-9</v>
      </c>
      <c r="K188" s="419">
        <f>IFERROR(PROGRESS!O200,"")</f>
        <v>75.154411999999994</v>
      </c>
      <c r="L188" s="235">
        <f t="shared" si="59"/>
        <v>7</v>
      </c>
      <c r="M188" s="152">
        <f t="shared" si="60"/>
        <v>-6.8154411999999995</v>
      </c>
      <c r="N188" s="237"/>
      <c r="O188" s="417">
        <f t="shared" si="61"/>
        <v>15.030882399999999</v>
      </c>
      <c r="P188" s="248" t="str">
        <f t="shared" si="62"/>
        <v/>
      </c>
      <c r="Q188" s="249" t="str">
        <f t="shared" si="63"/>
        <v/>
      </c>
      <c r="R188" s="417">
        <f t="shared" si="64"/>
        <v>15.030882399999999</v>
      </c>
      <c r="S188" s="248" t="str">
        <f t="shared" si="65"/>
        <v/>
      </c>
      <c r="T188" s="250" t="str">
        <f t="shared" si="66"/>
        <v/>
      </c>
      <c r="U188" s="247">
        <f t="shared" si="67"/>
        <v>22.546323600000001</v>
      </c>
      <c r="V188" s="248">
        <f t="shared" si="68"/>
        <v>0</v>
      </c>
      <c r="W188" s="251">
        <f t="shared" si="69"/>
        <v>-7.5154412000000006</v>
      </c>
      <c r="X188" s="252">
        <f t="shared" si="70"/>
        <v>3</v>
      </c>
      <c r="Y188" s="247">
        <f t="shared" si="71"/>
        <v>22.546323600000001</v>
      </c>
      <c r="Z188" s="248">
        <f t="shared" si="72"/>
        <v>7</v>
      </c>
      <c r="AA188" s="251">
        <f t="shared" si="73"/>
        <v>-5.1821078666666667</v>
      </c>
      <c r="AB188" s="252">
        <f t="shared" si="74"/>
        <v>2</v>
      </c>
      <c r="AC188" s="244"/>
      <c r="AD188" s="102" t="str">
        <f>IFERROR(VLOOKUP(DATASHEET!CN186,lookup,2,FALSE)*2,"")</f>
        <v/>
      </c>
      <c r="AE188" s="126" t="str">
        <f>IFERROR(LARGE((PROGRESS!BC200,PROGRESS!BH200),1)*2,"")</f>
        <v/>
      </c>
      <c r="AF188" s="253" t="str">
        <f t="shared" si="75"/>
        <v/>
      </c>
      <c r="AG188" s="127" t="str">
        <f t="shared" si="76"/>
        <v/>
      </c>
      <c r="AH188" s="254" t="str">
        <f t="shared" si="77"/>
        <v/>
      </c>
      <c r="AI188" s="255">
        <f t="shared" si="78"/>
        <v>7</v>
      </c>
      <c r="AJ188" s="128" t="str">
        <f t="shared" si="79"/>
        <v/>
      </c>
      <c r="AK188" s="256" t="str">
        <f t="shared" si="80"/>
        <v/>
      </c>
      <c r="AL188" s="245"/>
      <c r="AM188" s="89" t="str">
        <f>IFERROR(VLOOKUP(DATASHEET!AJ186,lookup,2,FALSE),"")</f>
        <v/>
      </c>
      <c r="AN188" s="90" t="str">
        <f>IFERROR(VLOOKUP(DATASHEET!AR186,lookup,2,FALSE),"")</f>
        <v/>
      </c>
      <c r="AO188" s="106" t="str">
        <f>IFERROR(VLOOKUP(DATASHEET!DH186,lookup,2,FALSE),"")</f>
        <v/>
      </c>
      <c r="AP188" s="106" t="str">
        <f>IFERROR(VLOOKUP(DATASHEET!DT186,lookup,2,FALSE),"")</f>
        <v/>
      </c>
      <c r="AQ188" s="106" t="str">
        <f t="shared" si="81"/>
        <v/>
      </c>
      <c r="AR188" s="91" t="str">
        <f>IFERROR(IFERROR(VLOOKUP(DATASHEET!AZ186,lookup,2,FALSE),VLOOKUP($A188,PRIORVALUES!$A$3:$U$245,8,FALSE)),"")</f>
        <v/>
      </c>
      <c r="AS188" s="100" t="str">
        <f>IFERROR(VLOOKUP(DATASHEET!BX186,lookup,2,FALSE),"")</f>
        <v/>
      </c>
      <c r="AT188" s="257" t="str">
        <f>IFERROR(VLOOKUP(DATASHEET!DX186,lookup,2,FALSE),"")</f>
        <v/>
      </c>
      <c r="AU188" s="92" t="str">
        <f>IFERROR(IFERROR(VLOOKUP(DATASHEET!CB186,lookup,2,FALSE),VLOOKUP($A188,PRIORVALUES!$A$3:$U$245,10,FALSE)),"")</f>
        <v/>
      </c>
      <c r="AV188" s="92" t="str">
        <f>IFERROR(IFERROR(VLOOKUP(DATASHEET!CJ186,lookup,2,FALSE),VLOOKUP($A188,PRIORVALUES!$A$3:$U$245,12,FALSE)),"")</f>
        <v/>
      </c>
      <c r="AW188" s="93"/>
      <c r="AX188" s="96" t="str">
        <f>IFERROR(IFERROR(VLOOKUP(DATASHEET!AF186,lookup,2,FALSE),VLOOKUP($A188,PRIORVALUES!$A$3:$U$245,5,FALSE)),"")</f>
        <v/>
      </c>
      <c r="AY188" s="97" t="str">
        <f>IFERROR(IFERROR(VLOOKUP(DATASHEET!CV186,lookup,2,FALSE),VLOOKUP($A188,PRIORVALUES!$A$3:$U$245,6,FALSE)),"")</f>
        <v/>
      </c>
      <c r="AZ188" s="104" t="str">
        <f>IFERROR(SMALL((PROGRESS!BC200,PROGRESS!BH200),1),"")</f>
        <v/>
      </c>
      <c r="BA188" s="104" t="str">
        <f>IFERROR(IFERROR(VLOOKUP(DATASHEET!CR186,lookup,2,FALSE),VLOOKUP($A188,PRIORVALUES!$A$3:$U$245,13,FALSE)),"")</f>
        <v/>
      </c>
      <c r="BB188" s="104" t="str">
        <f>IFERROR(IFERROR(VLOOKUP(DATASHEET!DD186,lookup,2,FALSE),VLOOKUP($A188,PRIORVALUES!$A$3:$U$245,14,FALSE)),"")</f>
        <v/>
      </c>
      <c r="BC188" s="118" t="str">
        <f>IFERROR(VLOOKUP(DATASHEET!DP186,lookup,2,FALSE),"")</f>
        <v/>
      </c>
      <c r="BD188" s="122">
        <f>IFERROR(IFERROR(VLOOKUP(DATASHEET!AN186,lookup,2,FALSE),VLOOKUP($A188,PRIORVALUES!$A$3:$U$245,7,FALSE)),"")</f>
        <v>7</v>
      </c>
      <c r="BE188" s="120" t="str">
        <f>IFERROR(IFERROR(VLOOKUP(DATASHEET!AV186,lookup,2,FALSE),VLOOKUP($A188,PRIORVALUES!$A$3:$U$245,16,FALSE)),"")</f>
        <v/>
      </c>
      <c r="BF188" s="586" t="str">
        <f>IFERROR(IFERROR(VLOOKUP(DATASHEET!CF186,lookup,2,FALSE),VLOOKUP($A188,PRIORVALUES!$A$3:$U$245,11,FALSE)),"")</f>
        <v/>
      </c>
      <c r="BG188" s="104" t="str">
        <f>IFERROR(VLOOKUP(DATASHEET!BD186,lookup,2,FALSE),"")</f>
        <v/>
      </c>
      <c r="BH188" s="99" t="str">
        <f>IFERROR(IFERROR(VLOOKUP(DATASHEET!BP186,lookup,2,FALSE),VLOOKUP($A188,PRIORVALUES!$A$3:$U$245,9,FALSE)),"")</f>
        <v/>
      </c>
      <c r="BI188" s="99" t="str">
        <f>IFERROR(IFERROR(VLOOKUP(DATASHEET!DL186,lookup,2,FALSE),VLOOKUP($A188,PRIORVALUES!$A$3:$U$245,15,FALSE)),"")</f>
        <v/>
      </c>
      <c r="BJ188" s="108" t="str">
        <f t="shared" si="85"/>
        <v/>
      </c>
      <c r="BK188" s="108" t="str">
        <f t="shared" si="86"/>
        <v/>
      </c>
      <c r="BL188" s="125" t="str">
        <f t="shared" si="87"/>
        <v/>
      </c>
      <c r="BM188" s="205"/>
    </row>
    <row r="189" spans="1:65" ht="27.75" customHeight="1" x14ac:dyDescent="0.25">
      <c r="A189" s="246" t="str">
        <f>DATASHEET!B187</f>
        <v>TATE, Ruby</v>
      </c>
      <c r="B189" s="113" t="str">
        <f>DATASHEET!C187</f>
        <v>11SPI</v>
      </c>
      <c r="C189" s="113" t="str">
        <f>DATASHEET!D187</f>
        <v>F</v>
      </c>
      <c r="D189" s="113" t="str">
        <f>DATASHEET!J187</f>
        <v>N</v>
      </c>
      <c r="E189" s="113" t="str">
        <f>DATASHEET!E187</f>
        <v>N</v>
      </c>
      <c r="F189" s="113" t="str">
        <f>DATASHEET!F187</f>
        <v>White - British</v>
      </c>
      <c r="G189" s="113" t="str">
        <f>DATASHEET!H187</f>
        <v>N</v>
      </c>
      <c r="H189" s="113" t="str">
        <f>DATASHEET!I187</f>
        <v>N</v>
      </c>
      <c r="I189" s="113" t="str">
        <f>DATASHEET!M187</f>
        <v>L</v>
      </c>
      <c r="J189" s="114" t="str">
        <f>DATASHEET!L187</f>
        <v>2-3</v>
      </c>
      <c r="K189" s="419">
        <f>IFERROR(PROGRESS!O201,"")</f>
        <v>21.686364000000001</v>
      </c>
      <c r="L189" s="235" t="str">
        <f t="shared" si="59"/>
        <v/>
      </c>
      <c r="M189" s="152" t="str">
        <f t="shared" si="60"/>
        <v/>
      </c>
      <c r="N189" s="237"/>
      <c r="O189" s="417">
        <f t="shared" si="61"/>
        <v>4.3372728</v>
      </c>
      <c r="P189" s="248" t="str">
        <f t="shared" si="62"/>
        <v/>
      </c>
      <c r="Q189" s="249" t="str">
        <f t="shared" si="63"/>
        <v/>
      </c>
      <c r="R189" s="417">
        <f t="shared" si="64"/>
        <v>4.3372728</v>
      </c>
      <c r="S189" s="248" t="str">
        <f t="shared" si="65"/>
        <v/>
      </c>
      <c r="T189" s="250" t="str">
        <f t="shared" si="66"/>
        <v/>
      </c>
      <c r="U189" s="247">
        <f t="shared" si="67"/>
        <v>6.5059091999999996</v>
      </c>
      <c r="V189" s="248">
        <f t="shared" si="68"/>
        <v>0</v>
      </c>
      <c r="W189" s="251">
        <f t="shared" si="69"/>
        <v>-2.1686364</v>
      </c>
      <c r="X189" s="252">
        <f t="shared" si="70"/>
        <v>3</v>
      </c>
      <c r="Y189" s="247">
        <f t="shared" si="71"/>
        <v>6.5059091999999996</v>
      </c>
      <c r="Z189" s="248">
        <f t="shared" si="72"/>
        <v>0</v>
      </c>
      <c r="AA189" s="251">
        <f t="shared" si="73"/>
        <v>-2.1686364</v>
      </c>
      <c r="AB189" s="252">
        <f t="shared" si="74"/>
        <v>2</v>
      </c>
      <c r="AC189" s="244"/>
      <c r="AD189" s="102" t="str">
        <f>IFERROR(VLOOKUP(DATASHEET!CN187,lookup,2,FALSE)*2,"")</f>
        <v/>
      </c>
      <c r="AE189" s="126" t="str">
        <f>IFERROR(LARGE((PROGRESS!BC201,PROGRESS!BH201),1)*2,"")</f>
        <v/>
      </c>
      <c r="AF189" s="253" t="str">
        <f t="shared" si="75"/>
        <v/>
      </c>
      <c r="AG189" s="127" t="str">
        <f t="shared" si="76"/>
        <v/>
      </c>
      <c r="AH189" s="254" t="str">
        <f t="shared" si="77"/>
        <v/>
      </c>
      <c r="AI189" s="255">
        <f t="shared" si="78"/>
        <v>0</v>
      </c>
      <c r="AJ189" s="128" t="str">
        <f t="shared" si="79"/>
        <v/>
      </c>
      <c r="AK189" s="256" t="str">
        <f t="shared" si="80"/>
        <v/>
      </c>
      <c r="AL189" s="245"/>
      <c r="AM189" s="89" t="str">
        <f>IFERROR(VLOOKUP(DATASHEET!AJ187,lookup,2,FALSE),"")</f>
        <v/>
      </c>
      <c r="AN189" s="90" t="str">
        <f>IFERROR(VLOOKUP(DATASHEET!AR187,lookup,2,FALSE),"")</f>
        <v/>
      </c>
      <c r="AO189" s="106" t="str">
        <f>IFERROR(VLOOKUP(DATASHEET!DH187,lookup,2,FALSE),"")</f>
        <v/>
      </c>
      <c r="AP189" s="106" t="str">
        <f>IFERROR(VLOOKUP(DATASHEET!DT187,lookup,2,FALSE),"")</f>
        <v/>
      </c>
      <c r="AQ189" s="106" t="str">
        <f t="shared" si="81"/>
        <v/>
      </c>
      <c r="AR189" s="91" t="str">
        <f>IFERROR(IFERROR(VLOOKUP(DATASHEET!AZ187,lookup,2,FALSE),VLOOKUP($A189,PRIORVALUES!$A$3:$U$245,8,FALSE)),"")</f>
        <v/>
      </c>
      <c r="AS189" s="100" t="str">
        <f>IFERROR(VLOOKUP(DATASHEET!BX187,lookup,2,FALSE),"")</f>
        <v/>
      </c>
      <c r="AT189" s="257" t="str">
        <f>IFERROR(VLOOKUP(DATASHEET!DX187,lookup,2,FALSE),"")</f>
        <v/>
      </c>
      <c r="AU189" s="92" t="str">
        <f>IFERROR(IFERROR(VLOOKUP(DATASHEET!CB187,lookup,2,FALSE),VLOOKUP($A189,PRIORVALUES!$A$3:$U$245,10,FALSE)),"")</f>
        <v/>
      </c>
      <c r="AV189" s="92" t="str">
        <f>IFERROR(IFERROR(VLOOKUP(DATASHEET!CJ187,lookup,2,FALSE),VLOOKUP($A189,PRIORVALUES!$A$3:$U$245,12,FALSE)),"")</f>
        <v/>
      </c>
      <c r="AW189" s="93"/>
      <c r="AX189" s="96" t="str">
        <f>IFERROR(IFERROR(VLOOKUP(DATASHEET!AF187,lookup,2,FALSE),VLOOKUP($A189,PRIORVALUES!$A$3:$U$245,5,FALSE)),"")</f>
        <v/>
      </c>
      <c r="AY189" s="97" t="str">
        <f>IFERROR(IFERROR(VLOOKUP(DATASHEET!CV187,lookup,2,FALSE),VLOOKUP($A189,PRIORVALUES!$A$3:$U$245,6,FALSE)),"")</f>
        <v/>
      </c>
      <c r="AZ189" s="104" t="str">
        <f>IFERROR(SMALL((PROGRESS!BC201,PROGRESS!BH201),1),"")</f>
        <v/>
      </c>
      <c r="BA189" s="104" t="str">
        <f>IFERROR(IFERROR(VLOOKUP(DATASHEET!CR187,lookup,2,FALSE),VLOOKUP($A189,PRIORVALUES!$A$3:$U$245,13,FALSE)),"")</f>
        <v/>
      </c>
      <c r="BB189" s="104" t="str">
        <f>IFERROR(IFERROR(VLOOKUP(DATASHEET!DD187,lookup,2,FALSE),VLOOKUP($A189,PRIORVALUES!$A$3:$U$245,14,FALSE)),"")</f>
        <v/>
      </c>
      <c r="BC189" s="118" t="str">
        <f>IFERROR(VLOOKUP(DATASHEET!DP187,lookup,2,FALSE),"")</f>
        <v/>
      </c>
      <c r="BD189" s="122" t="str">
        <f>IFERROR(IFERROR(VLOOKUP(DATASHEET!AN187,lookup,2,FALSE),VLOOKUP($A189,PRIORVALUES!$A$3:$U$245,7,FALSE)),"")</f>
        <v/>
      </c>
      <c r="BE189" s="120" t="str">
        <f>IFERROR(IFERROR(VLOOKUP(DATASHEET!AV187,lookup,2,FALSE),VLOOKUP($A189,PRIORVALUES!$A$3:$U$245,16,FALSE)),"")</f>
        <v/>
      </c>
      <c r="BF189" s="586">
        <f>IFERROR(IFERROR(VLOOKUP(DATASHEET!CF187,lookup,2,FALSE),VLOOKUP($A189,PRIORVALUES!$A$3:$U$245,11,FALSE)),"")</f>
        <v>0</v>
      </c>
      <c r="BG189" s="104" t="str">
        <f>IFERROR(VLOOKUP(DATASHEET!BD187,lookup,2,FALSE),"")</f>
        <v/>
      </c>
      <c r="BH189" s="99" t="str">
        <f>IFERROR(IFERROR(VLOOKUP(DATASHEET!BP187,lookup,2,FALSE),VLOOKUP($A189,PRIORVALUES!$A$3:$U$245,9,FALSE)),"")</f>
        <v/>
      </c>
      <c r="BI189" s="99" t="str">
        <f>IFERROR(IFERROR(VLOOKUP(DATASHEET!DL187,lookup,2,FALSE),VLOOKUP($A189,PRIORVALUES!$A$3:$U$245,15,FALSE)),"")</f>
        <v/>
      </c>
      <c r="BJ189" s="108" t="str">
        <f t="shared" si="85"/>
        <v/>
      </c>
      <c r="BK189" s="108" t="str">
        <f t="shared" si="86"/>
        <v/>
      </c>
      <c r="BL189" s="125" t="str">
        <f t="shared" si="87"/>
        <v/>
      </c>
      <c r="BM189" s="205"/>
    </row>
    <row r="190" spans="1:65" ht="27.75" customHeight="1" x14ac:dyDescent="0.25">
      <c r="A190" s="246" t="str">
        <f>DATASHEET!B188</f>
        <v>TAYLOR, Ethan</v>
      </c>
      <c r="B190" s="113" t="str">
        <f>DATASHEET!C188</f>
        <v>11JNE</v>
      </c>
      <c r="C190" s="113" t="str">
        <f>DATASHEET!D188</f>
        <v>M</v>
      </c>
      <c r="D190" s="113" t="str">
        <f>DATASHEET!J188</f>
        <v>K</v>
      </c>
      <c r="E190" s="113" t="str">
        <f>DATASHEET!E188</f>
        <v>Y</v>
      </c>
      <c r="F190" s="113" t="str">
        <f>DATASHEET!F188</f>
        <v>White - British</v>
      </c>
      <c r="G190" s="113" t="str">
        <f>DATASHEET!H188</f>
        <v>Y</v>
      </c>
      <c r="H190" s="113" t="str">
        <f>DATASHEET!I188</f>
        <v>N</v>
      </c>
      <c r="I190" s="113" t="str">
        <f>DATASHEET!M188</f>
        <v>L</v>
      </c>
      <c r="J190" s="114" t="str">
        <f>DATASHEET!L188</f>
        <v>4-5</v>
      </c>
      <c r="K190" s="419">
        <f>IFERROR(PROGRESS!O202,"")</f>
        <v>34.391429000000002</v>
      </c>
      <c r="L190" s="235">
        <f t="shared" si="59"/>
        <v>2</v>
      </c>
      <c r="M190" s="152">
        <f t="shared" si="60"/>
        <v>-3.2391429</v>
      </c>
      <c r="N190" s="237"/>
      <c r="O190" s="417">
        <f t="shared" si="61"/>
        <v>6.8782858000000004</v>
      </c>
      <c r="P190" s="248" t="str">
        <f t="shared" si="62"/>
        <v/>
      </c>
      <c r="Q190" s="249" t="str">
        <f t="shared" si="63"/>
        <v/>
      </c>
      <c r="R190" s="417">
        <f t="shared" si="64"/>
        <v>6.8782858000000004</v>
      </c>
      <c r="S190" s="248" t="str">
        <f t="shared" si="65"/>
        <v/>
      </c>
      <c r="T190" s="250" t="str">
        <f t="shared" si="66"/>
        <v/>
      </c>
      <c r="U190" s="247">
        <f t="shared" si="67"/>
        <v>10.317428700000001</v>
      </c>
      <c r="V190" s="248">
        <f t="shared" si="68"/>
        <v>0</v>
      </c>
      <c r="W190" s="251">
        <f t="shared" si="69"/>
        <v>-3.4391429000000002</v>
      </c>
      <c r="X190" s="252">
        <f t="shared" si="70"/>
        <v>3</v>
      </c>
      <c r="Y190" s="247">
        <f t="shared" si="71"/>
        <v>10.317428700000001</v>
      </c>
      <c r="Z190" s="248">
        <f t="shared" si="72"/>
        <v>2</v>
      </c>
      <c r="AA190" s="251">
        <f t="shared" si="73"/>
        <v>-2.7724762333333337</v>
      </c>
      <c r="AB190" s="252">
        <f t="shared" si="74"/>
        <v>2</v>
      </c>
      <c r="AC190" s="244"/>
      <c r="AD190" s="102" t="str">
        <f>IFERROR(VLOOKUP(DATASHEET!CN188,lookup,2,FALSE)*2,"")</f>
        <v/>
      </c>
      <c r="AE190" s="126" t="str">
        <f>IFERROR(LARGE((PROGRESS!BC202,PROGRESS!BH202),1)*2,"")</f>
        <v/>
      </c>
      <c r="AF190" s="253" t="str">
        <f t="shared" si="75"/>
        <v/>
      </c>
      <c r="AG190" s="127" t="str">
        <f t="shared" si="76"/>
        <v/>
      </c>
      <c r="AH190" s="254" t="str">
        <f t="shared" si="77"/>
        <v/>
      </c>
      <c r="AI190" s="255">
        <f t="shared" si="78"/>
        <v>2</v>
      </c>
      <c r="AJ190" s="128" t="str">
        <f t="shared" si="79"/>
        <v/>
      </c>
      <c r="AK190" s="256" t="str">
        <f t="shared" si="80"/>
        <v/>
      </c>
      <c r="AL190" s="245"/>
      <c r="AM190" s="89" t="str">
        <f>IFERROR(VLOOKUP(DATASHEET!AJ188,lookup,2,FALSE),"")</f>
        <v/>
      </c>
      <c r="AN190" s="90" t="str">
        <f>IFERROR(VLOOKUP(DATASHEET!AR188,lookup,2,FALSE),"")</f>
        <v/>
      </c>
      <c r="AO190" s="106" t="str">
        <f>IFERROR(VLOOKUP(DATASHEET!DH188,lookup,2,FALSE),"")</f>
        <v/>
      </c>
      <c r="AP190" s="106" t="str">
        <f>IFERROR(VLOOKUP(DATASHEET!DT188,lookup,2,FALSE),"")</f>
        <v/>
      </c>
      <c r="AQ190" s="106" t="str">
        <f t="shared" si="81"/>
        <v/>
      </c>
      <c r="AR190" s="91" t="str">
        <f>IFERROR(IFERROR(VLOOKUP(DATASHEET!AZ188,lookup,2,FALSE),VLOOKUP($A190,PRIORVALUES!$A$3:$U$245,8,FALSE)),"")</f>
        <v/>
      </c>
      <c r="AS190" s="100" t="str">
        <f>IFERROR(VLOOKUP(DATASHEET!BX188,lookup,2,FALSE),"")</f>
        <v/>
      </c>
      <c r="AT190" s="257" t="str">
        <f>IFERROR(VLOOKUP(DATASHEET!DX188,lookup,2,FALSE),"")</f>
        <v/>
      </c>
      <c r="AU190" s="92" t="str">
        <f>IFERROR(IFERROR(VLOOKUP(DATASHEET!CB188,lookup,2,FALSE),VLOOKUP($A190,PRIORVALUES!$A$3:$U$245,10,FALSE)),"")</f>
        <v/>
      </c>
      <c r="AV190" s="92" t="str">
        <f>IFERROR(IFERROR(VLOOKUP(DATASHEET!CJ188,lookup,2,FALSE),VLOOKUP($A190,PRIORVALUES!$A$3:$U$245,12,FALSE)),"")</f>
        <v/>
      </c>
      <c r="AW190" s="93"/>
      <c r="AX190" s="96" t="str">
        <f>IFERROR(IFERROR(VLOOKUP(DATASHEET!AF188,lookup,2,FALSE),VLOOKUP($A190,PRIORVALUES!$A$3:$U$245,5,FALSE)),"")</f>
        <v/>
      </c>
      <c r="AY190" s="97" t="str">
        <f>IFERROR(IFERROR(VLOOKUP(DATASHEET!CV188,lookup,2,FALSE),VLOOKUP($A190,PRIORVALUES!$A$3:$U$245,6,FALSE)),"")</f>
        <v/>
      </c>
      <c r="AZ190" s="104" t="str">
        <f>IFERROR(SMALL((PROGRESS!BC202,PROGRESS!BH202),1),"")</f>
        <v/>
      </c>
      <c r="BA190" s="104" t="str">
        <f>IFERROR(IFERROR(VLOOKUP(DATASHEET!CR188,lookup,2,FALSE),VLOOKUP($A190,PRIORVALUES!$A$3:$U$245,13,FALSE)),"")</f>
        <v/>
      </c>
      <c r="BB190" s="104">
        <f>IFERROR(IFERROR(VLOOKUP(DATASHEET!DD188,lookup,2,FALSE),VLOOKUP($A190,PRIORVALUES!$A$3:$U$245,14,FALSE)),"")</f>
        <v>2</v>
      </c>
      <c r="BC190" s="118" t="str">
        <f>IFERROR(VLOOKUP(DATASHEET!DP188,lookup,2,FALSE),"")</f>
        <v/>
      </c>
      <c r="BD190" s="122" t="str">
        <f>IFERROR(IFERROR(VLOOKUP(DATASHEET!AN188,lookup,2,FALSE),VLOOKUP($A190,PRIORVALUES!$A$3:$U$245,7,FALSE)),"")</f>
        <v/>
      </c>
      <c r="BE190" s="120" t="str">
        <f>IFERROR(IFERROR(VLOOKUP(DATASHEET!AV188,lookup,2,FALSE),VLOOKUP($A190,PRIORVALUES!$A$3:$U$245,16,FALSE)),"")</f>
        <v/>
      </c>
      <c r="BF190" s="586" t="str">
        <f>IFERROR(IFERROR(VLOOKUP(DATASHEET!CF188,lookup,2,FALSE),VLOOKUP($A190,PRIORVALUES!$A$3:$U$245,11,FALSE)),"")</f>
        <v/>
      </c>
      <c r="BG190" s="104" t="str">
        <f>IFERROR(VLOOKUP(DATASHEET!BD188,lookup,2,FALSE),"")</f>
        <v/>
      </c>
      <c r="BH190" s="99" t="str">
        <f>IFERROR(IFERROR(VLOOKUP(DATASHEET!BP188,lookup,2,FALSE),VLOOKUP($A190,PRIORVALUES!$A$3:$U$245,9,FALSE)),"")</f>
        <v/>
      </c>
      <c r="BI190" s="99" t="str">
        <f>IFERROR(IFERROR(VLOOKUP(DATASHEET!DL188,lookup,2,FALSE),VLOOKUP($A190,PRIORVALUES!$A$3:$U$245,15,FALSE)),"")</f>
        <v/>
      </c>
      <c r="BJ190" s="108" t="str">
        <f t="shared" si="85"/>
        <v/>
      </c>
      <c r="BK190" s="108" t="str">
        <f t="shared" si="86"/>
        <v/>
      </c>
      <c r="BL190" s="125" t="str">
        <f t="shared" si="87"/>
        <v/>
      </c>
      <c r="BM190" s="205"/>
    </row>
    <row r="191" spans="1:65" ht="27.75" customHeight="1" x14ac:dyDescent="0.25">
      <c r="A191" s="246" t="str">
        <f>DATASHEET!B189</f>
        <v>TEWODROS, Bezawet</v>
      </c>
      <c r="B191" s="113" t="str">
        <f>DATASHEET!C189</f>
        <v>11SK</v>
      </c>
      <c r="C191" s="113" t="str">
        <f>DATASHEET!D189</f>
        <v>F</v>
      </c>
      <c r="D191" s="113" t="str">
        <f>DATASHEET!J189</f>
        <v>N</v>
      </c>
      <c r="E191" s="113" t="str">
        <f>DATASHEET!E189</f>
        <v>Y</v>
      </c>
      <c r="F191" s="113" t="str">
        <f>DATASHEET!F189</f>
        <v>White and Black African</v>
      </c>
      <c r="G191" s="113" t="str">
        <f>DATASHEET!H189</f>
        <v>Y</v>
      </c>
      <c r="H191" s="113" t="str">
        <f>DATASHEET!I189</f>
        <v>N</v>
      </c>
      <c r="I191" s="113" t="str">
        <f>DATASHEET!M189</f>
        <v>M</v>
      </c>
      <c r="J191" s="114" t="str">
        <f>DATASHEET!L189</f>
        <v>6-7</v>
      </c>
      <c r="K191" s="419">
        <f>IFERROR(PROGRESS!O203,"")</f>
        <v>49.024999999999999</v>
      </c>
      <c r="L191" s="235" t="str">
        <f t="shared" si="59"/>
        <v/>
      </c>
      <c r="M191" s="152" t="str">
        <f t="shared" si="60"/>
        <v/>
      </c>
      <c r="N191" s="237"/>
      <c r="O191" s="417">
        <f t="shared" si="61"/>
        <v>9.8049999999999997</v>
      </c>
      <c r="P191" s="248" t="str">
        <f t="shared" si="62"/>
        <v/>
      </c>
      <c r="Q191" s="249" t="str">
        <f t="shared" si="63"/>
        <v/>
      </c>
      <c r="R191" s="417">
        <f t="shared" si="64"/>
        <v>9.8049999999999997</v>
      </c>
      <c r="S191" s="248" t="str">
        <f t="shared" si="65"/>
        <v/>
      </c>
      <c r="T191" s="250" t="str">
        <f t="shared" si="66"/>
        <v/>
      </c>
      <c r="U191" s="247">
        <f t="shared" si="67"/>
        <v>14.7075</v>
      </c>
      <c r="V191" s="248">
        <f t="shared" si="68"/>
        <v>0</v>
      </c>
      <c r="W191" s="251">
        <f t="shared" si="69"/>
        <v>-4.9024999999999999</v>
      </c>
      <c r="X191" s="252">
        <f t="shared" si="70"/>
        <v>3</v>
      </c>
      <c r="Y191" s="247">
        <f t="shared" si="71"/>
        <v>14.7075</v>
      </c>
      <c r="Z191" s="248">
        <f t="shared" si="72"/>
        <v>0</v>
      </c>
      <c r="AA191" s="251">
        <f t="shared" si="73"/>
        <v>-4.9024999999999999</v>
      </c>
      <c r="AB191" s="252">
        <f t="shared" si="74"/>
        <v>2</v>
      </c>
      <c r="AC191" s="244"/>
      <c r="AD191" s="102" t="str">
        <f>IFERROR(VLOOKUP(DATASHEET!CN189,lookup,2,FALSE)*2,"")</f>
        <v/>
      </c>
      <c r="AE191" s="126" t="str">
        <f>IFERROR(LARGE((PROGRESS!BC203,PROGRESS!BH203),1)*2,"")</f>
        <v/>
      </c>
      <c r="AF191" s="253" t="str">
        <f t="shared" si="75"/>
        <v/>
      </c>
      <c r="AG191" s="127" t="str">
        <f t="shared" si="76"/>
        <v/>
      </c>
      <c r="AH191" s="254" t="str">
        <f t="shared" si="77"/>
        <v/>
      </c>
      <c r="AI191" s="255">
        <f t="shared" si="78"/>
        <v>0</v>
      </c>
      <c r="AJ191" s="128" t="str">
        <f t="shared" si="79"/>
        <v/>
      </c>
      <c r="AK191" s="256" t="str">
        <f t="shared" si="80"/>
        <v/>
      </c>
      <c r="AL191" s="245"/>
      <c r="AM191" s="89" t="str">
        <f>IFERROR(VLOOKUP(DATASHEET!AJ189,lookup,2,FALSE),"")</f>
        <v/>
      </c>
      <c r="AN191" s="90" t="str">
        <f>IFERROR(VLOOKUP(DATASHEET!AR189,lookup,2,FALSE),"")</f>
        <v/>
      </c>
      <c r="AO191" s="106" t="str">
        <f>IFERROR(VLOOKUP(DATASHEET!DH189,lookup,2,FALSE),"")</f>
        <v/>
      </c>
      <c r="AP191" s="106" t="str">
        <f>IFERROR(VLOOKUP(DATASHEET!DT189,lookup,2,FALSE),"")</f>
        <v/>
      </c>
      <c r="AQ191" s="106" t="str">
        <f t="shared" si="81"/>
        <v/>
      </c>
      <c r="AR191" s="91" t="str">
        <f>IFERROR(IFERROR(VLOOKUP(DATASHEET!AZ189,lookup,2,FALSE),VLOOKUP($A191,PRIORVALUES!$A$3:$U$245,8,FALSE)),"")</f>
        <v/>
      </c>
      <c r="AS191" s="100" t="str">
        <f>IFERROR(VLOOKUP(DATASHEET!BX189,lookup,2,FALSE),"")</f>
        <v/>
      </c>
      <c r="AT191" s="257" t="str">
        <f>IFERROR(VLOOKUP(DATASHEET!DX189,lookup,2,FALSE),"")</f>
        <v/>
      </c>
      <c r="AU191" s="92" t="str">
        <f>IFERROR(IFERROR(VLOOKUP(DATASHEET!CB189,lookup,2,FALSE),VLOOKUP($A191,PRIORVALUES!$A$3:$U$245,10,FALSE)),"")</f>
        <v/>
      </c>
      <c r="AV191" s="92" t="str">
        <f>IFERROR(IFERROR(VLOOKUP(DATASHEET!CJ189,lookup,2,FALSE),VLOOKUP($A191,PRIORVALUES!$A$3:$U$245,12,FALSE)),"")</f>
        <v/>
      </c>
      <c r="AW191" s="93"/>
      <c r="AX191" s="96" t="str">
        <f>IFERROR(IFERROR(VLOOKUP(DATASHEET!AF189,lookup,2,FALSE),VLOOKUP($A191,PRIORVALUES!$A$3:$U$245,5,FALSE)),"")</f>
        <v/>
      </c>
      <c r="AY191" s="97" t="str">
        <f>IFERROR(IFERROR(VLOOKUP(DATASHEET!CV189,lookup,2,FALSE),VLOOKUP($A191,PRIORVALUES!$A$3:$U$245,6,FALSE)),"")</f>
        <v/>
      </c>
      <c r="AZ191" s="104" t="str">
        <f>IFERROR(SMALL((PROGRESS!BC203,PROGRESS!BH203),1),"")</f>
        <v/>
      </c>
      <c r="BA191" s="104" t="str">
        <f>IFERROR(IFERROR(VLOOKUP(DATASHEET!CR189,lookup,2,FALSE),VLOOKUP($A191,PRIORVALUES!$A$3:$U$245,13,FALSE)),"")</f>
        <v/>
      </c>
      <c r="BB191" s="104" t="str">
        <f>IFERROR(IFERROR(VLOOKUP(DATASHEET!DD189,lookup,2,FALSE),VLOOKUP($A191,PRIORVALUES!$A$3:$U$245,14,FALSE)),"")</f>
        <v/>
      </c>
      <c r="BC191" s="118" t="str">
        <f>IFERROR(VLOOKUP(DATASHEET!DP189,lookup,2,FALSE),"")</f>
        <v/>
      </c>
      <c r="BD191" s="122" t="str">
        <f>IFERROR(IFERROR(VLOOKUP(DATASHEET!AN189,lookup,2,FALSE),VLOOKUP($A191,PRIORVALUES!$A$3:$U$245,7,FALSE)),"")</f>
        <v/>
      </c>
      <c r="BE191" s="120" t="str">
        <f>IFERROR(IFERROR(VLOOKUP(DATASHEET!AV189,lookup,2,FALSE),VLOOKUP($A191,PRIORVALUES!$A$3:$U$245,16,FALSE)),"")</f>
        <v/>
      </c>
      <c r="BF191" s="586">
        <f>IFERROR(IFERROR(VLOOKUP(DATASHEET!CF189,lookup,2,FALSE),VLOOKUP($A191,PRIORVALUES!$A$3:$U$245,11,FALSE)),"")</f>
        <v>0</v>
      </c>
      <c r="BG191" s="104" t="str">
        <f>IFERROR(VLOOKUP(DATASHEET!BD189,lookup,2,FALSE),"")</f>
        <v/>
      </c>
      <c r="BH191" s="99" t="str">
        <f>IFERROR(IFERROR(VLOOKUP(DATASHEET!BP189,lookup,2,FALSE),VLOOKUP($A191,PRIORVALUES!$A$3:$U$245,9,FALSE)),"")</f>
        <v/>
      </c>
      <c r="BI191" s="99" t="str">
        <f>IFERROR(IFERROR(VLOOKUP(DATASHEET!DL189,lookup,2,FALSE),VLOOKUP($A191,PRIORVALUES!$A$3:$U$245,15,FALSE)),"")</f>
        <v/>
      </c>
      <c r="BJ191" s="108" t="str">
        <f t="shared" si="85"/>
        <v/>
      </c>
      <c r="BK191" s="108" t="str">
        <f t="shared" si="86"/>
        <v/>
      </c>
      <c r="BL191" s="125" t="str">
        <f t="shared" si="87"/>
        <v/>
      </c>
      <c r="BM191" s="205"/>
    </row>
    <row r="192" spans="1:65" ht="27.75" customHeight="1" x14ac:dyDescent="0.25">
      <c r="A192" s="246" t="str">
        <f>DATASHEET!B190</f>
        <v>THOMAS, Ryan</v>
      </c>
      <c r="B192" s="113" t="str">
        <f>DATASHEET!C190</f>
        <v>11SPI</v>
      </c>
      <c r="C192" s="113" t="str">
        <f>DATASHEET!D190</f>
        <v>M</v>
      </c>
      <c r="D192" s="113" t="str">
        <f>DATASHEET!J190</f>
        <v>N</v>
      </c>
      <c r="E192" s="113" t="str">
        <f>DATASHEET!E190</f>
        <v>N</v>
      </c>
      <c r="F192" s="113" t="str">
        <f>DATASHEET!F190</f>
        <v>Indian</v>
      </c>
      <c r="G192" s="113" t="str">
        <f>DATASHEET!H190</f>
        <v>N</v>
      </c>
      <c r="H192" s="113" t="str">
        <f>DATASHEET!I190</f>
        <v>N</v>
      </c>
      <c r="I192" s="113" t="str">
        <f>DATASHEET!M190</f>
        <v>H</v>
      </c>
      <c r="J192" s="114" t="str">
        <f>DATASHEET!L190</f>
        <v>6-7</v>
      </c>
      <c r="K192" s="419">
        <f>IFERROR(PROGRESS!O204,"")</f>
        <v>61.896647999999999</v>
      </c>
      <c r="L192" s="235">
        <f t="shared" si="59"/>
        <v>9</v>
      </c>
      <c r="M192" s="152">
        <f t="shared" si="60"/>
        <v>-5.2896647999999997</v>
      </c>
      <c r="N192" s="237"/>
      <c r="O192" s="417">
        <f t="shared" si="61"/>
        <v>12.3793296</v>
      </c>
      <c r="P192" s="248" t="str">
        <f t="shared" si="62"/>
        <v/>
      </c>
      <c r="Q192" s="249" t="str">
        <f t="shared" si="63"/>
        <v/>
      </c>
      <c r="R192" s="417">
        <f t="shared" si="64"/>
        <v>12.3793296</v>
      </c>
      <c r="S192" s="248" t="str">
        <f t="shared" si="65"/>
        <v/>
      </c>
      <c r="T192" s="250" t="str">
        <f t="shared" si="66"/>
        <v/>
      </c>
      <c r="U192" s="247">
        <f t="shared" si="67"/>
        <v>18.568994400000001</v>
      </c>
      <c r="V192" s="248">
        <f t="shared" si="68"/>
        <v>0</v>
      </c>
      <c r="W192" s="251">
        <f t="shared" si="69"/>
        <v>-6.1896648000000001</v>
      </c>
      <c r="X192" s="252">
        <f t="shared" si="70"/>
        <v>3</v>
      </c>
      <c r="Y192" s="247">
        <f t="shared" si="71"/>
        <v>18.568994400000001</v>
      </c>
      <c r="Z192" s="248">
        <f t="shared" si="72"/>
        <v>9</v>
      </c>
      <c r="AA192" s="251">
        <f t="shared" si="73"/>
        <v>-3.1896648000000005</v>
      </c>
      <c r="AB192" s="252">
        <f t="shared" si="74"/>
        <v>2</v>
      </c>
      <c r="AC192" s="244"/>
      <c r="AD192" s="102" t="str">
        <f>IFERROR(VLOOKUP(DATASHEET!CN190,lookup,2,FALSE)*2,"")</f>
        <v/>
      </c>
      <c r="AE192" s="126" t="str">
        <f>IFERROR(LARGE((PROGRESS!BC204,PROGRESS!BH204),1)*2,"")</f>
        <v/>
      </c>
      <c r="AF192" s="253" t="str">
        <f t="shared" si="75"/>
        <v/>
      </c>
      <c r="AG192" s="127" t="str">
        <f t="shared" si="76"/>
        <v/>
      </c>
      <c r="AH192" s="254" t="str">
        <f t="shared" si="77"/>
        <v/>
      </c>
      <c r="AI192" s="255">
        <f t="shared" si="78"/>
        <v>9</v>
      </c>
      <c r="AJ192" s="128" t="str">
        <f t="shared" si="79"/>
        <v/>
      </c>
      <c r="AK192" s="256" t="str">
        <f t="shared" si="80"/>
        <v/>
      </c>
      <c r="AL192" s="245"/>
      <c r="AM192" s="89" t="str">
        <f>IFERROR(VLOOKUP(DATASHEET!AJ190,lookup,2,FALSE),"")</f>
        <v/>
      </c>
      <c r="AN192" s="90" t="str">
        <f>IFERROR(VLOOKUP(DATASHEET!AR190,lookup,2,FALSE),"")</f>
        <v/>
      </c>
      <c r="AO192" s="106" t="str">
        <f>IFERROR(VLOOKUP(DATASHEET!DH190,lookup,2,FALSE),"")</f>
        <v/>
      </c>
      <c r="AP192" s="106" t="str">
        <f>IFERROR(VLOOKUP(DATASHEET!DT190,lookup,2,FALSE),"")</f>
        <v/>
      </c>
      <c r="AQ192" s="106" t="str">
        <f t="shared" si="81"/>
        <v/>
      </c>
      <c r="AR192" s="91" t="str">
        <f>IFERROR(IFERROR(VLOOKUP(DATASHEET!AZ190,lookup,2,FALSE),VLOOKUP($A192,PRIORVALUES!$A$3:$U$245,8,FALSE)),"")</f>
        <v/>
      </c>
      <c r="AS192" s="100" t="str">
        <f>IFERROR(VLOOKUP(DATASHEET!BX190,lookup,2,FALSE),"")</f>
        <v/>
      </c>
      <c r="AT192" s="257" t="str">
        <f>IFERROR(VLOOKUP(DATASHEET!DX190,lookup,2,FALSE),"")</f>
        <v/>
      </c>
      <c r="AU192" s="92" t="str">
        <f>IFERROR(IFERROR(VLOOKUP(DATASHEET!CB190,lookup,2,FALSE),VLOOKUP($A192,PRIORVALUES!$A$3:$U$245,10,FALSE)),"")</f>
        <v/>
      </c>
      <c r="AV192" s="92" t="str">
        <f>IFERROR(IFERROR(VLOOKUP(DATASHEET!CJ190,lookup,2,FALSE),VLOOKUP($A192,PRIORVALUES!$A$3:$U$245,12,FALSE)),"")</f>
        <v/>
      </c>
      <c r="AW192" s="93"/>
      <c r="AX192" s="96" t="str">
        <f>IFERROR(IFERROR(VLOOKUP(DATASHEET!AF190,lookup,2,FALSE),VLOOKUP($A192,PRIORVALUES!$A$3:$U$245,5,FALSE)),"")</f>
        <v/>
      </c>
      <c r="AY192" s="97">
        <f>IFERROR(IFERROR(VLOOKUP(DATASHEET!CV190,lookup,2,FALSE),VLOOKUP($A192,PRIORVALUES!$A$3:$U$245,6,FALSE)),"")</f>
        <v>9</v>
      </c>
      <c r="AZ192" s="104" t="str">
        <f>IFERROR(SMALL((PROGRESS!BC204,PROGRESS!BH204),1),"")</f>
        <v/>
      </c>
      <c r="BA192" s="104" t="str">
        <f>IFERROR(IFERROR(VLOOKUP(DATASHEET!CR190,lookup,2,FALSE),VLOOKUP($A192,PRIORVALUES!$A$3:$U$245,13,FALSE)),"")</f>
        <v/>
      </c>
      <c r="BB192" s="104" t="str">
        <f>IFERROR(IFERROR(VLOOKUP(DATASHEET!DD190,lookup,2,FALSE),VLOOKUP($A192,PRIORVALUES!$A$3:$U$245,14,FALSE)),"")</f>
        <v/>
      </c>
      <c r="BC192" s="118" t="str">
        <f>IFERROR(VLOOKUP(DATASHEET!DP190,lookup,2,FALSE),"")</f>
        <v/>
      </c>
      <c r="BD192" s="122" t="str">
        <f>IFERROR(IFERROR(VLOOKUP(DATASHEET!AN190,lookup,2,FALSE),VLOOKUP($A192,PRIORVALUES!$A$3:$U$245,7,FALSE)),"")</f>
        <v/>
      </c>
      <c r="BE192" s="120" t="str">
        <f>IFERROR(IFERROR(VLOOKUP(DATASHEET!AV190,lookup,2,FALSE),VLOOKUP($A192,PRIORVALUES!$A$3:$U$245,16,FALSE)),"")</f>
        <v/>
      </c>
      <c r="BF192" s="586" t="str">
        <f>IFERROR(IFERROR(VLOOKUP(DATASHEET!CF190,lookup,2,FALSE),VLOOKUP($A192,PRIORVALUES!$A$3:$U$245,11,FALSE)),"")</f>
        <v/>
      </c>
      <c r="BG192" s="104" t="str">
        <f>IFERROR(VLOOKUP(DATASHEET!BD190,lookup,2,FALSE),"")</f>
        <v/>
      </c>
      <c r="BH192" s="99" t="str">
        <f>IFERROR(IFERROR(VLOOKUP(DATASHEET!BP190,lookup,2,FALSE),VLOOKUP($A192,PRIORVALUES!$A$3:$U$245,9,FALSE)),"")</f>
        <v/>
      </c>
      <c r="BI192" s="99" t="str">
        <f>IFERROR(IFERROR(VLOOKUP(DATASHEET!DL190,lookup,2,FALSE),VLOOKUP($A192,PRIORVALUES!$A$3:$U$245,15,FALSE)),"")</f>
        <v/>
      </c>
      <c r="BJ192" s="108" t="str">
        <f t="shared" si="85"/>
        <v/>
      </c>
      <c r="BK192" s="108" t="str">
        <f t="shared" si="86"/>
        <v/>
      </c>
      <c r="BL192" s="125" t="str">
        <f t="shared" si="87"/>
        <v/>
      </c>
      <c r="BM192" s="205"/>
    </row>
    <row r="193" spans="1:65" ht="27.75" customHeight="1" x14ac:dyDescent="0.25">
      <c r="A193" s="246" t="str">
        <f>DATASHEET!B191</f>
        <v>THOMPSON, Zack</v>
      </c>
      <c r="B193" s="113" t="str">
        <f>DATASHEET!C191</f>
        <v>11SDA</v>
      </c>
      <c r="C193" s="113" t="str">
        <f>DATASHEET!D191</f>
        <v>M</v>
      </c>
      <c r="D193" s="113" t="str">
        <f>DATASHEET!J191</f>
        <v>N</v>
      </c>
      <c r="E193" s="113" t="str">
        <f>DATASHEET!E191</f>
        <v>N</v>
      </c>
      <c r="F193" s="113" t="str">
        <f>DATASHEET!F191</f>
        <v>White - British</v>
      </c>
      <c r="G193" s="113" t="str">
        <f>DATASHEET!H191</f>
        <v>N</v>
      </c>
      <c r="H193" s="113" t="str">
        <f>DATASHEET!I191</f>
        <v>N</v>
      </c>
      <c r="I193" s="113" t="str">
        <f>DATASHEET!M191</f>
        <v/>
      </c>
      <c r="J193" s="114" t="str">
        <f>DATASHEET!L191</f>
        <v/>
      </c>
      <c r="K193" s="419" t="str">
        <f>IFERROR(PROGRESS!O205,"")</f>
        <v/>
      </c>
      <c r="L193" s="235" t="str">
        <f t="shared" si="59"/>
        <v/>
      </c>
      <c r="M193" s="152" t="str">
        <f t="shared" si="60"/>
        <v/>
      </c>
      <c r="N193" s="237"/>
      <c r="O193" s="417" t="str">
        <f t="shared" si="61"/>
        <v/>
      </c>
      <c r="P193" s="248" t="str">
        <f t="shared" si="62"/>
        <v/>
      </c>
      <c r="Q193" s="249" t="str">
        <f t="shared" si="63"/>
        <v/>
      </c>
      <c r="R193" s="417" t="str">
        <f t="shared" si="64"/>
        <v/>
      </c>
      <c r="S193" s="248" t="str">
        <f t="shared" si="65"/>
        <v/>
      </c>
      <c r="T193" s="250" t="str">
        <f t="shared" si="66"/>
        <v/>
      </c>
      <c r="U193" s="247" t="str">
        <f t="shared" si="67"/>
        <v/>
      </c>
      <c r="V193" s="248">
        <f t="shared" si="68"/>
        <v>0</v>
      </c>
      <c r="W193" s="251" t="str">
        <f t="shared" si="69"/>
        <v/>
      </c>
      <c r="X193" s="252">
        <f t="shared" si="70"/>
        <v>3</v>
      </c>
      <c r="Y193" s="247" t="str">
        <f t="shared" si="71"/>
        <v/>
      </c>
      <c r="Z193" s="248">
        <f t="shared" si="72"/>
        <v>0</v>
      </c>
      <c r="AA193" s="251" t="str">
        <f t="shared" si="73"/>
        <v/>
      </c>
      <c r="AB193" s="252">
        <f t="shared" si="74"/>
        <v>3</v>
      </c>
      <c r="AC193" s="244"/>
      <c r="AD193" s="102" t="str">
        <f>IFERROR(VLOOKUP(DATASHEET!CN191,lookup,2,FALSE)*2,"")</f>
        <v/>
      </c>
      <c r="AE193" s="126" t="str">
        <f>IFERROR(LARGE((PROGRESS!BC205,PROGRESS!BH205),1)*2,"")</f>
        <v/>
      </c>
      <c r="AF193" s="253" t="str">
        <f t="shared" si="75"/>
        <v/>
      </c>
      <c r="AG193" s="127" t="str">
        <f t="shared" si="76"/>
        <v/>
      </c>
      <c r="AH193" s="254" t="str">
        <f t="shared" si="77"/>
        <v/>
      </c>
      <c r="AI193" s="255" t="str">
        <f t="shared" si="78"/>
        <v/>
      </c>
      <c r="AJ193" s="128" t="str">
        <f t="shared" si="79"/>
        <v/>
      </c>
      <c r="AK193" s="256" t="str">
        <f t="shared" si="80"/>
        <v/>
      </c>
      <c r="AL193" s="245"/>
      <c r="AM193" s="89" t="str">
        <f>IFERROR(VLOOKUP(DATASHEET!AJ191,lookup,2,FALSE),"")</f>
        <v/>
      </c>
      <c r="AN193" s="90" t="str">
        <f>IFERROR(VLOOKUP(DATASHEET!AR191,lookup,2,FALSE),"")</f>
        <v/>
      </c>
      <c r="AO193" s="106" t="str">
        <f>IFERROR(VLOOKUP(DATASHEET!DH191,lookup,2,FALSE),"")</f>
        <v/>
      </c>
      <c r="AP193" s="106" t="str">
        <f>IFERROR(VLOOKUP(DATASHEET!DT191,lookup,2,FALSE),"")</f>
        <v/>
      </c>
      <c r="AQ193" s="106" t="str">
        <f t="shared" si="81"/>
        <v/>
      </c>
      <c r="AR193" s="91" t="str">
        <f>IFERROR(IFERROR(VLOOKUP(DATASHEET!AZ191,lookup,2,FALSE),VLOOKUP($A193,PRIORVALUES!$A$3:$U$245,8,FALSE)),"")</f>
        <v/>
      </c>
      <c r="AS193" s="100" t="str">
        <f>IFERROR(VLOOKUP(DATASHEET!BX191,lookup,2,FALSE),"")</f>
        <v/>
      </c>
      <c r="AT193" s="257" t="str">
        <f>IFERROR(VLOOKUP(DATASHEET!DX191,lookup,2,FALSE),"")</f>
        <v/>
      </c>
      <c r="AU193" s="92" t="str">
        <f>IFERROR(IFERROR(VLOOKUP(DATASHEET!CB191,lookup,2,FALSE),VLOOKUP($A193,PRIORVALUES!$A$3:$U$245,10,FALSE)),"")</f>
        <v/>
      </c>
      <c r="AV193" s="92" t="str">
        <f>IFERROR(IFERROR(VLOOKUP(DATASHEET!CJ191,lookup,2,FALSE),VLOOKUP($A193,PRIORVALUES!$A$3:$U$245,12,FALSE)),"")</f>
        <v/>
      </c>
      <c r="AW193" s="93"/>
      <c r="AX193" s="96" t="str">
        <f>IFERROR(IFERROR(VLOOKUP(DATASHEET!AF191,lookup,2,FALSE),VLOOKUP($A193,PRIORVALUES!$A$3:$U$245,5,FALSE)),"")</f>
        <v/>
      </c>
      <c r="AY193" s="97" t="str">
        <f>IFERROR(IFERROR(VLOOKUP(DATASHEET!CV191,lookup,2,FALSE),VLOOKUP($A193,PRIORVALUES!$A$3:$U$245,6,FALSE)),"")</f>
        <v/>
      </c>
      <c r="AZ193" s="104" t="str">
        <f>IFERROR(SMALL((PROGRESS!BC205,PROGRESS!BH205),1),"")</f>
        <v/>
      </c>
      <c r="BA193" s="104" t="str">
        <f>IFERROR(IFERROR(VLOOKUP(DATASHEET!CR191,lookup,2,FALSE),VLOOKUP($A193,PRIORVALUES!$A$3:$U$245,13,FALSE)),"")</f>
        <v/>
      </c>
      <c r="BB193" s="104" t="str">
        <f>IFERROR(IFERROR(VLOOKUP(DATASHEET!DD191,lookup,2,FALSE),VLOOKUP($A193,PRIORVALUES!$A$3:$U$245,14,FALSE)),"")</f>
        <v/>
      </c>
      <c r="BC193" s="118" t="str">
        <f>IFERROR(VLOOKUP(DATASHEET!DP191,lookup,2,FALSE),"")</f>
        <v/>
      </c>
      <c r="BD193" s="122" t="str">
        <f>IFERROR(IFERROR(VLOOKUP(DATASHEET!AN191,lookup,2,FALSE),VLOOKUP($A193,PRIORVALUES!$A$3:$U$245,7,FALSE)),"")</f>
        <v/>
      </c>
      <c r="BE193" s="120" t="str">
        <f>IFERROR(IFERROR(VLOOKUP(DATASHEET!AV191,lookup,2,FALSE),VLOOKUP($A193,PRIORVALUES!$A$3:$U$245,16,FALSE)),"")</f>
        <v/>
      </c>
      <c r="BF193" s="586" t="str">
        <f>IFERROR(IFERROR(VLOOKUP(DATASHEET!CF191,lookup,2,FALSE),VLOOKUP($A193,PRIORVALUES!$A$3:$U$245,11,FALSE)),"")</f>
        <v/>
      </c>
      <c r="BG193" s="104" t="str">
        <f>IFERROR(VLOOKUP(DATASHEET!BD191,lookup,2,FALSE),"")</f>
        <v/>
      </c>
      <c r="BH193" s="99" t="str">
        <f>IFERROR(IFERROR(VLOOKUP(DATASHEET!BP191,lookup,2,FALSE),VLOOKUP($A193,PRIORVALUES!$A$3:$U$245,9,FALSE)),"")</f>
        <v/>
      </c>
      <c r="BI193" s="99" t="str">
        <f>IFERROR(IFERROR(VLOOKUP(DATASHEET!DL191,lookup,2,FALSE),VLOOKUP($A193,PRIORVALUES!$A$3:$U$245,15,FALSE)),"")</f>
        <v/>
      </c>
      <c r="BJ193" s="108" t="str">
        <f t="shared" si="85"/>
        <v/>
      </c>
      <c r="BK193" s="108" t="str">
        <f t="shared" si="86"/>
        <v/>
      </c>
      <c r="BL193" s="125" t="str">
        <f t="shared" si="87"/>
        <v/>
      </c>
      <c r="BM193" s="205"/>
    </row>
    <row r="194" spans="1:65" ht="27.75" customHeight="1" x14ac:dyDescent="0.25">
      <c r="A194" s="246" t="str">
        <f>DATASHEET!B192</f>
        <v>TOJO, Elwin</v>
      </c>
      <c r="B194" s="113" t="str">
        <f>DATASHEET!C192</f>
        <v>11KKN</v>
      </c>
      <c r="C194" s="113" t="str">
        <f>DATASHEET!D192</f>
        <v>M</v>
      </c>
      <c r="D194" s="113" t="str">
        <f>DATASHEET!J192</f>
        <v>N</v>
      </c>
      <c r="E194" s="113" t="str">
        <f>DATASHEET!E192</f>
        <v>N</v>
      </c>
      <c r="F194" s="113" t="str">
        <f>DATASHEET!F192</f>
        <v>Indian</v>
      </c>
      <c r="G194" s="113" t="str">
        <f>DATASHEET!H192</f>
        <v>N</v>
      </c>
      <c r="H194" s="113" t="str">
        <f>DATASHEET!I192</f>
        <v>N</v>
      </c>
      <c r="I194" s="113" t="str">
        <f>DATASHEET!M192</f>
        <v>M</v>
      </c>
      <c r="J194" s="114" t="str">
        <f>DATASHEET!L192</f>
        <v>4-5</v>
      </c>
      <c r="K194" s="419">
        <f>IFERROR(PROGRESS!O206,"")</f>
        <v>45.503675999999999</v>
      </c>
      <c r="L194" s="235">
        <f t="shared" si="59"/>
        <v>5</v>
      </c>
      <c r="M194" s="152">
        <f t="shared" si="60"/>
        <v>-4.0503675999999995</v>
      </c>
      <c r="N194" s="237"/>
      <c r="O194" s="417">
        <f t="shared" si="61"/>
        <v>9.100735199999999</v>
      </c>
      <c r="P194" s="248" t="str">
        <f t="shared" si="62"/>
        <v/>
      </c>
      <c r="Q194" s="249" t="str">
        <f t="shared" si="63"/>
        <v/>
      </c>
      <c r="R194" s="417">
        <f t="shared" si="64"/>
        <v>9.100735199999999</v>
      </c>
      <c r="S194" s="248" t="str">
        <f t="shared" si="65"/>
        <v/>
      </c>
      <c r="T194" s="250" t="str">
        <f t="shared" si="66"/>
        <v/>
      </c>
      <c r="U194" s="247">
        <f t="shared" si="67"/>
        <v>13.651102799999999</v>
      </c>
      <c r="V194" s="248">
        <f t="shared" si="68"/>
        <v>5</v>
      </c>
      <c r="W194" s="251">
        <f t="shared" si="69"/>
        <v>-2.883700933333333</v>
      </c>
      <c r="X194" s="252">
        <f t="shared" si="70"/>
        <v>2</v>
      </c>
      <c r="Y194" s="247">
        <f t="shared" si="71"/>
        <v>13.651102799999999</v>
      </c>
      <c r="Z194" s="248">
        <f t="shared" si="72"/>
        <v>0</v>
      </c>
      <c r="AA194" s="251">
        <f t="shared" si="73"/>
        <v>-4.5503675999999995</v>
      </c>
      <c r="AB194" s="252">
        <f t="shared" si="74"/>
        <v>3</v>
      </c>
      <c r="AC194" s="244"/>
      <c r="AD194" s="102" t="str">
        <f>IFERROR(VLOOKUP(DATASHEET!CN192,lookup,2,FALSE)*2,"")</f>
        <v/>
      </c>
      <c r="AE194" s="126" t="str">
        <f>IFERROR(LARGE((PROGRESS!BC206,PROGRESS!BH206),1)*2,"")</f>
        <v/>
      </c>
      <c r="AF194" s="253">
        <f t="shared" si="75"/>
        <v>5</v>
      </c>
      <c r="AG194" s="127" t="str">
        <f t="shared" si="76"/>
        <v/>
      </c>
      <c r="AH194" s="254" t="str">
        <f t="shared" si="77"/>
        <v/>
      </c>
      <c r="AI194" s="255" t="str">
        <f t="shared" si="78"/>
        <v/>
      </c>
      <c r="AJ194" s="128" t="str">
        <f t="shared" si="79"/>
        <v/>
      </c>
      <c r="AK194" s="256" t="str">
        <f t="shared" si="80"/>
        <v/>
      </c>
      <c r="AL194" s="245"/>
      <c r="AM194" s="89" t="str">
        <f>IFERROR(VLOOKUP(DATASHEET!AJ192,lookup,2,FALSE),"")</f>
        <v/>
      </c>
      <c r="AN194" s="90" t="str">
        <f>IFERROR(VLOOKUP(DATASHEET!AR192,lookup,2,FALSE),"")</f>
        <v/>
      </c>
      <c r="AO194" s="106" t="str">
        <f>IFERROR(VLOOKUP(DATASHEET!DH192,lookup,2,FALSE),"")</f>
        <v/>
      </c>
      <c r="AP194" s="106" t="str">
        <f>IFERROR(VLOOKUP(DATASHEET!DT192,lookup,2,FALSE),"")</f>
        <v/>
      </c>
      <c r="AQ194" s="106" t="str">
        <f t="shared" si="81"/>
        <v/>
      </c>
      <c r="AR194" s="91" t="str">
        <f>IFERROR(IFERROR(VLOOKUP(DATASHEET!AZ192,lookup,2,FALSE),VLOOKUP($A194,PRIORVALUES!$A$3:$U$245,8,FALSE)),"")</f>
        <v/>
      </c>
      <c r="AS194" s="100" t="str">
        <f>IFERROR(VLOOKUP(DATASHEET!BX192,lookup,2,FALSE),"")</f>
        <v/>
      </c>
      <c r="AT194" s="257" t="str">
        <f>IFERROR(VLOOKUP(DATASHEET!DX192,lookup,2,FALSE),"")</f>
        <v/>
      </c>
      <c r="AU194" s="92">
        <f>IFERROR(IFERROR(VLOOKUP(DATASHEET!CB192,lookup,2,FALSE),VLOOKUP($A194,PRIORVALUES!$A$3:$U$245,10,FALSE)),"")</f>
        <v>5</v>
      </c>
      <c r="AV194" s="92" t="str">
        <f>IFERROR(IFERROR(VLOOKUP(DATASHEET!CJ192,lookup,2,FALSE),VLOOKUP($A194,PRIORVALUES!$A$3:$U$245,12,FALSE)),"")</f>
        <v/>
      </c>
      <c r="AW194" s="93"/>
      <c r="AX194" s="96" t="str">
        <f>IFERROR(IFERROR(VLOOKUP(DATASHEET!AF192,lookup,2,FALSE),VLOOKUP($A194,PRIORVALUES!$A$3:$U$245,5,FALSE)),"")</f>
        <v/>
      </c>
      <c r="AY194" s="97" t="str">
        <f>IFERROR(IFERROR(VLOOKUP(DATASHEET!CV192,lookup,2,FALSE),VLOOKUP($A194,PRIORVALUES!$A$3:$U$245,6,FALSE)),"")</f>
        <v/>
      </c>
      <c r="AZ194" s="104" t="str">
        <f>IFERROR(SMALL((PROGRESS!BC206,PROGRESS!BH206),1),"")</f>
        <v/>
      </c>
      <c r="BA194" s="104" t="str">
        <f>IFERROR(IFERROR(VLOOKUP(DATASHEET!CR192,lookup,2,FALSE),VLOOKUP($A194,PRIORVALUES!$A$3:$U$245,13,FALSE)),"")</f>
        <v/>
      </c>
      <c r="BB194" s="104" t="str">
        <f>IFERROR(IFERROR(VLOOKUP(DATASHEET!DD192,lookup,2,FALSE),VLOOKUP($A194,PRIORVALUES!$A$3:$U$245,14,FALSE)),"")</f>
        <v/>
      </c>
      <c r="BC194" s="118" t="str">
        <f>IFERROR(VLOOKUP(DATASHEET!DP192,lookup,2,FALSE),"")</f>
        <v/>
      </c>
      <c r="BD194" s="122" t="str">
        <f>IFERROR(IFERROR(VLOOKUP(DATASHEET!AN192,lookup,2,FALSE),VLOOKUP($A194,PRIORVALUES!$A$3:$U$245,7,FALSE)),"")</f>
        <v/>
      </c>
      <c r="BE194" s="120" t="str">
        <f>IFERROR(IFERROR(VLOOKUP(DATASHEET!AV192,lookup,2,FALSE),VLOOKUP($A194,PRIORVALUES!$A$3:$U$245,16,FALSE)),"")</f>
        <v/>
      </c>
      <c r="BF194" s="586" t="str">
        <f>IFERROR(IFERROR(VLOOKUP(DATASHEET!CF192,lookup,2,FALSE),VLOOKUP($A194,PRIORVALUES!$A$3:$U$245,11,FALSE)),"")</f>
        <v/>
      </c>
      <c r="BG194" s="104" t="str">
        <f>IFERROR(VLOOKUP(DATASHEET!BD192,lookup,2,FALSE),"")</f>
        <v/>
      </c>
      <c r="BH194" s="99" t="str">
        <f>IFERROR(IFERROR(VLOOKUP(DATASHEET!BP192,lookup,2,FALSE),VLOOKUP($A194,PRIORVALUES!$A$3:$U$245,9,FALSE)),"")</f>
        <v/>
      </c>
      <c r="BI194" s="99" t="str">
        <f>IFERROR(IFERROR(VLOOKUP(DATASHEET!DL192,lookup,2,FALSE),VLOOKUP($A194,PRIORVALUES!$A$3:$U$245,15,FALSE)),"")</f>
        <v/>
      </c>
      <c r="BJ194" s="108" t="str">
        <f t="shared" si="85"/>
        <v/>
      </c>
      <c r="BK194" s="108" t="str">
        <f t="shared" si="86"/>
        <v/>
      </c>
      <c r="BL194" s="125" t="str">
        <f t="shared" si="87"/>
        <v/>
      </c>
      <c r="BM194" s="205"/>
    </row>
    <row r="195" spans="1:65" ht="27.75" customHeight="1" x14ac:dyDescent="0.25">
      <c r="A195" s="246" t="str">
        <f>DATASHEET!B193</f>
        <v>TSHUMA, Isaac</v>
      </c>
      <c r="B195" s="113" t="str">
        <f>DATASHEET!C193</f>
        <v>11SDA</v>
      </c>
      <c r="C195" s="113" t="str">
        <f>DATASHEET!D193</f>
        <v>M</v>
      </c>
      <c r="D195" s="113" t="str">
        <f>DATASHEET!J193</f>
        <v>N</v>
      </c>
      <c r="E195" s="113" t="str">
        <f>DATASHEET!E193</f>
        <v>N</v>
      </c>
      <c r="F195" s="113" t="str">
        <f>DATASHEET!F193</f>
        <v>Other Black African</v>
      </c>
      <c r="G195" s="113" t="str">
        <f>DATASHEET!H193</f>
        <v>N</v>
      </c>
      <c r="H195" s="113" t="str">
        <f>DATASHEET!I193</f>
        <v>N</v>
      </c>
      <c r="I195" s="113" t="str">
        <f>DATASHEET!M193</f>
        <v>L</v>
      </c>
      <c r="J195" s="114" t="str">
        <f>DATASHEET!L193</f>
        <v>2-3</v>
      </c>
      <c r="K195" s="419">
        <f>IFERROR(PROGRESS!O207,"")</f>
        <v>25.671512</v>
      </c>
      <c r="L195" s="235">
        <f t="shared" si="59"/>
        <v>2</v>
      </c>
      <c r="M195" s="152">
        <f t="shared" si="60"/>
        <v>-2.3671511999999999</v>
      </c>
      <c r="N195" s="237"/>
      <c r="O195" s="417">
        <f t="shared" si="61"/>
        <v>5.1343024000000002</v>
      </c>
      <c r="P195" s="248" t="str">
        <f t="shared" si="62"/>
        <v/>
      </c>
      <c r="Q195" s="249" t="str">
        <f t="shared" si="63"/>
        <v/>
      </c>
      <c r="R195" s="417">
        <f t="shared" si="64"/>
        <v>5.1343024000000002</v>
      </c>
      <c r="S195" s="248" t="str">
        <f t="shared" si="65"/>
        <v/>
      </c>
      <c r="T195" s="250" t="str">
        <f t="shared" si="66"/>
        <v/>
      </c>
      <c r="U195" s="247">
        <f t="shared" si="67"/>
        <v>7.7014536000000007</v>
      </c>
      <c r="V195" s="248">
        <f t="shared" si="68"/>
        <v>0</v>
      </c>
      <c r="W195" s="251">
        <f t="shared" si="69"/>
        <v>-2.5671512000000001</v>
      </c>
      <c r="X195" s="252">
        <f t="shared" si="70"/>
        <v>3</v>
      </c>
      <c r="Y195" s="247">
        <f t="shared" si="71"/>
        <v>7.7014536000000007</v>
      </c>
      <c r="Z195" s="248">
        <f t="shared" si="72"/>
        <v>2</v>
      </c>
      <c r="AA195" s="251">
        <f t="shared" si="73"/>
        <v>-1.9004845333333336</v>
      </c>
      <c r="AB195" s="252">
        <f t="shared" si="74"/>
        <v>2</v>
      </c>
      <c r="AC195" s="244"/>
      <c r="AD195" s="102" t="str">
        <f>IFERROR(VLOOKUP(DATASHEET!CN193,lookup,2,FALSE)*2,"")</f>
        <v/>
      </c>
      <c r="AE195" s="126" t="str">
        <f>IFERROR(LARGE((PROGRESS!BC207,PROGRESS!BH207),1)*2,"")</f>
        <v/>
      </c>
      <c r="AF195" s="253" t="str">
        <f t="shared" si="75"/>
        <v/>
      </c>
      <c r="AG195" s="127" t="str">
        <f t="shared" si="76"/>
        <v/>
      </c>
      <c r="AH195" s="254" t="str">
        <f t="shared" si="77"/>
        <v/>
      </c>
      <c r="AI195" s="255">
        <f t="shared" si="78"/>
        <v>2</v>
      </c>
      <c r="AJ195" s="128" t="str">
        <f t="shared" si="79"/>
        <v/>
      </c>
      <c r="AK195" s="256" t="str">
        <f t="shared" si="80"/>
        <v/>
      </c>
      <c r="AL195" s="245"/>
      <c r="AM195" s="89" t="str">
        <f>IFERROR(VLOOKUP(DATASHEET!AJ193,lookup,2,FALSE),"")</f>
        <v/>
      </c>
      <c r="AN195" s="90" t="str">
        <f>IFERROR(VLOOKUP(DATASHEET!AR193,lookup,2,FALSE),"")</f>
        <v/>
      </c>
      <c r="AO195" s="106" t="str">
        <f>IFERROR(VLOOKUP(DATASHEET!DH193,lookup,2,FALSE),"")</f>
        <v/>
      </c>
      <c r="AP195" s="106" t="str">
        <f>IFERROR(VLOOKUP(DATASHEET!DT193,lookup,2,FALSE),"")</f>
        <v/>
      </c>
      <c r="AQ195" s="106" t="str">
        <f t="shared" si="81"/>
        <v/>
      </c>
      <c r="AR195" s="91" t="str">
        <f>IFERROR(IFERROR(VLOOKUP(DATASHEET!AZ193,lookup,2,FALSE),VLOOKUP($A195,PRIORVALUES!$A$3:$U$245,8,FALSE)),"")</f>
        <v/>
      </c>
      <c r="AS195" s="100" t="str">
        <f>IFERROR(VLOOKUP(DATASHEET!BX193,lookup,2,FALSE),"")</f>
        <v/>
      </c>
      <c r="AT195" s="257" t="str">
        <f>IFERROR(VLOOKUP(DATASHEET!DX193,lookup,2,FALSE),"")</f>
        <v/>
      </c>
      <c r="AU195" s="92" t="str">
        <f>IFERROR(IFERROR(VLOOKUP(DATASHEET!CB193,lookup,2,FALSE),VLOOKUP($A195,PRIORVALUES!$A$3:$U$245,10,FALSE)),"")</f>
        <v/>
      </c>
      <c r="AV195" s="92" t="str">
        <f>IFERROR(IFERROR(VLOOKUP(DATASHEET!CJ193,lookup,2,FALSE),VLOOKUP($A195,PRIORVALUES!$A$3:$U$245,12,FALSE)),"")</f>
        <v/>
      </c>
      <c r="AW195" s="93"/>
      <c r="AX195" s="96" t="str">
        <f>IFERROR(IFERROR(VLOOKUP(DATASHEET!AF193,lookup,2,FALSE),VLOOKUP($A195,PRIORVALUES!$A$3:$U$245,5,FALSE)),"")</f>
        <v/>
      </c>
      <c r="AY195" s="97" t="str">
        <f>IFERROR(IFERROR(VLOOKUP(DATASHEET!CV193,lookup,2,FALSE),VLOOKUP($A195,PRIORVALUES!$A$3:$U$245,6,FALSE)),"")</f>
        <v/>
      </c>
      <c r="AZ195" s="104" t="str">
        <f>IFERROR(SMALL((PROGRESS!BC207,PROGRESS!BH207),1),"")</f>
        <v/>
      </c>
      <c r="BA195" s="104" t="str">
        <f>IFERROR(IFERROR(VLOOKUP(DATASHEET!CR193,lookup,2,FALSE),VLOOKUP($A195,PRIORVALUES!$A$3:$U$245,13,FALSE)),"")</f>
        <v/>
      </c>
      <c r="BB195" s="104" t="str">
        <f>IFERROR(IFERROR(VLOOKUP(DATASHEET!DD193,lookup,2,FALSE),VLOOKUP($A195,PRIORVALUES!$A$3:$U$245,14,FALSE)),"")</f>
        <v/>
      </c>
      <c r="BC195" s="118" t="str">
        <f>IFERROR(VLOOKUP(DATASHEET!DP193,lookup,2,FALSE),"")</f>
        <v/>
      </c>
      <c r="BD195" s="122">
        <f>IFERROR(IFERROR(VLOOKUP(DATASHEET!AN193,lookup,2,FALSE),VLOOKUP($A195,PRIORVALUES!$A$3:$U$245,7,FALSE)),"")</f>
        <v>2</v>
      </c>
      <c r="BE195" s="120" t="str">
        <f>IFERROR(IFERROR(VLOOKUP(DATASHEET!AV193,lookup,2,FALSE),VLOOKUP($A195,PRIORVALUES!$A$3:$U$245,16,FALSE)),"")</f>
        <v/>
      </c>
      <c r="BF195" s="586" t="str">
        <f>IFERROR(IFERROR(VLOOKUP(DATASHEET!CF193,lookup,2,FALSE),VLOOKUP($A195,PRIORVALUES!$A$3:$U$245,11,FALSE)),"")</f>
        <v/>
      </c>
      <c r="BG195" s="104" t="str">
        <f>IFERROR(VLOOKUP(DATASHEET!BD193,lookup,2,FALSE),"")</f>
        <v/>
      </c>
      <c r="BH195" s="99" t="str">
        <f>IFERROR(IFERROR(VLOOKUP(DATASHEET!BP193,lookup,2,FALSE),VLOOKUP($A195,PRIORVALUES!$A$3:$U$245,9,FALSE)),"")</f>
        <v/>
      </c>
      <c r="BI195" s="99" t="str">
        <f>IFERROR(IFERROR(VLOOKUP(DATASHEET!DL193,lookup,2,FALSE),VLOOKUP($A195,PRIORVALUES!$A$3:$U$245,15,FALSE)),"")</f>
        <v/>
      </c>
      <c r="BJ195" s="108" t="str">
        <f t="shared" si="85"/>
        <v/>
      </c>
      <c r="BK195" s="108" t="str">
        <f t="shared" si="86"/>
        <v/>
      </c>
      <c r="BL195" s="125" t="str">
        <f t="shared" si="87"/>
        <v/>
      </c>
      <c r="BM195" s="205"/>
    </row>
    <row r="196" spans="1:65" ht="27.75" customHeight="1" x14ac:dyDescent="0.25">
      <c r="A196" s="246" t="str">
        <f>DATASHEET!B194</f>
        <v>TURNER, Millie</v>
      </c>
      <c r="B196" s="113" t="str">
        <f>DATASHEET!C194</f>
        <v>11EGQ</v>
      </c>
      <c r="C196" s="113" t="str">
        <f>DATASHEET!D194</f>
        <v>F</v>
      </c>
      <c r="D196" s="113" t="str">
        <f>DATASHEET!J194</f>
        <v>N</v>
      </c>
      <c r="E196" s="113" t="str">
        <f>DATASHEET!E194</f>
        <v>N</v>
      </c>
      <c r="F196" s="113" t="str">
        <f>DATASHEET!F194</f>
        <v>White - British</v>
      </c>
      <c r="G196" s="113" t="str">
        <f>DATASHEET!H194</f>
        <v>N</v>
      </c>
      <c r="H196" s="113" t="str">
        <f>DATASHEET!I194</f>
        <v>N</v>
      </c>
      <c r="I196" s="113" t="str">
        <f>DATASHEET!M194</f>
        <v>M</v>
      </c>
      <c r="J196" s="114" t="str">
        <f>DATASHEET!L194</f>
        <v>4-5</v>
      </c>
      <c r="K196" s="419">
        <f>IFERROR(PROGRESS!O208,"")</f>
        <v>42.677678999999998</v>
      </c>
      <c r="L196" s="235">
        <f t="shared" ref="L196:L233" si="88">IF(IFERROR(SUM(AD196,AE196,AF196,AG196,AH196,AI196,AJ196,AK196),"NO DATA")=0,"",IFERROR(SUM(AD196,AE196,AF196,AG196,AH196,AI196,AJ196,AK196),"NO DATA"))</f>
        <v>5</v>
      </c>
      <c r="M196" s="152">
        <f t="shared" ref="M196:M233" si="89">IFERROR((L196-K196)/10,"")</f>
        <v>-3.7677678999999999</v>
      </c>
      <c r="N196" s="237"/>
      <c r="O196" s="417">
        <f t="shared" ref="O196:O216" si="90">IFERROR(K196/5,"")</f>
        <v>8.5355357999999999</v>
      </c>
      <c r="P196" s="248" t="str">
        <f t="shared" ref="P196:P216" si="91">AD196</f>
        <v/>
      </c>
      <c r="Q196" s="249" t="str">
        <f t="shared" ref="Q196:Q216" si="92">IFERROR((P196-O196)/2,"")</f>
        <v/>
      </c>
      <c r="R196" s="417">
        <f t="shared" ref="R196:R216" si="93">IFERROR(K196/5,"")</f>
        <v>8.5355357999999999</v>
      </c>
      <c r="S196" s="248" t="str">
        <f t="shared" ref="S196:S216" si="94">AE196</f>
        <v/>
      </c>
      <c r="T196" s="250" t="str">
        <f t="shared" ref="T196:T216" si="95">IFERROR((S196-R196)/2,"")</f>
        <v/>
      </c>
      <c r="U196" s="247">
        <f t="shared" ref="U196:U216" si="96">IFERROR(((K196/10)*3),"")</f>
        <v>12.803303700000001</v>
      </c>
      <c r="V196" s="248">
        <f t="shared" ref="V196:V216" si="97">IF(A196=0,"",SUM(AF196:AH196))</f>
        <v>0</v>
      </c>
      <c r="W196" s="251">
        <f t="shared" ref="W196:W216" si="98">IFERROR((V196-U196)/3,"")</f>
        <v>-4.2677678999999999</v>
      </c>
      <c r="X196" s="252">
        <f t="shared" ref="X196:X216" si="99">IF(A196=0,"",COUNTBLANK(AF196:AH196))</f>
        <v>3</v>
      </c>
      <c r="Y196" s="247">
        <f t="shared" ref="Y196:Y216" si="100">IFERROR(((K196/10)*3),"")</f>
        <v>12.803303700000001</v>
      </c>
      <c r="Z196" s="248">
        <f t="shared" ref="Z196:Z216" si="101">IF(A196=0,"",SUM(AI196:AK196))</f>
        <v>5</v>
      </c>
      <c r="AA196" s="251">
        <f t="shared" ref="AA196:AA216" si="102">IFERROR((Z196-Y196)/3,"")</f>
        <v>-2.6011012333333334</v>
      </c>
      <c r="AB196" s="252">
        <f t="shared" ref="AB196:AB216" si="103">IF(A196=0,"",COUNTBLANK(AI196:AK196))</f>
        <v>2</v>
      </c>
      <c r="AC196" s="244"/>
      <c r="AD196" s="102" t="str">
        <f>IFERROR(VLOOKUP(DATASHEET!CN194,lookup,2,FALSE)*2,"")</f>
        <v/>
      </c>
      <c r="AE196" s="126" t="str">
        <f>IFERROR(LARGE((PROGRESS!BC208,PROGRESS!BH208),1)*2,"")</f>
        <v/>
      </c>
      <c r="AF196" s="253" t="str">
        <f t="shared" ref="AF196:AF233" si="104">IFERROR(LARGE($AM196:$AV196,1),"")</f>
        <v/>
      </c>
      <c r="AG196" s="127" t="str">
        <f t="shared" ref="AG196:AG233" si="105">IFERROR(LARGE($AM196:$AV196,2),"")</f>
        <v/>
      </c>
      <c r="AH196" s="254" t="str">
        <f t="shared" ref="AH196:AH233" si="106">IFERROR(LARGE($AM196:$AV196,3),"")</f>
        <v/>
      </c>
      <c r="AI196" s="255">
        <f t="shared" ref="AI196:AI233" si="107">IFERROR(LARGE($AX196:$BL196,1),"")</f>
        <v>5</v>
      </c>
      <c r="AJ196" s="128" t="str">
        <f t="shared" ref="AJ196:AJ233" si="108">IFERROR(LARGE($AX196:$BL196,2),"")</f>
        <v/>
      </c>
      <c r="AK196" s="256" t="str">
        <f t="shared" ref="AK196:AK233" si="109">IFERROR(LARGE($AX196:$BL196,3),"")</f>
        <v/>
      </c>
      <c r="AL196" s="245"/>
      <c r="AM196" s="89" t="str">
        <f>IFERROR(VLOOKUP(DATASHEET!AJ194,lookup,2,FALSE),"")</f>
        <v/>
      </c>
      <c r="AN196" s="90" t="str">
        <f>IFERROR(VLOOKUP(DATASHEET!AR194,lookup,2,FALSE),"")</f>
        <v/>
      </c>
      <c r="AO196" s="106" t="str">
        <f>IFERROR(VLOOKUP(DATASHEET!DH194,lookup,2,FALSE),"")</f>
        <v/>
      </c>
      <c r="AP196" s="106" t="str">
        <f>IFERROR(VLOOKUP(DATASHEET!DT194,lookup,2,FALSE),"")</f>
        <v/>
      </c>
      <c r="AQ196" s="106" t="str">
        <f t="shared" ref="AQ196:AQ216" si="110">IF(ISNUMBER(AN196),"",AP196)</f>
        <v/>
      </c>
      <c r="AR196" s="91" t="str">
        <f>IFERROR(IFERROR(VLOOKUP(DATASHEET!AZ194,lookup,2,FALSE),VLOOKUP($A196,PRIORVALUES!$A$3:$U$245,8,FALSE)),"")</f>
        <v/>
      </c>
      <c r="AS196" s="100" t="str">
        <f>IFERROR(VLOOKUP(DATASHEET!BX194,lookup,2,FALSE),"")</f>
        <v/>
      </c>
      <c r="AT196" s="257" t="str">
        <f>IFERROR(VLOOKUP(DATASHEET!DX194,lookup,2,FALSE),"")</f>
        <v/>
      </c>
      <c r="AU196" s="92" t="str">
        <f>IFERROR(IFERROR(VLOOKUP(DATASHEET!CB194,lookup,2,FALSE),VLOOKUP($A196,PRIORVALUES!$A$3:$U$245,10,FALSE)),"")</f>
        <v/>
      </c>
      <c r="AV196" s="92" t="str">
        <f>IFERROR(IFERROR(VLOOKUP(DATASHEET!CJ194,lookup,2,FALSE),VLOOKUP($A196,PRIORVALUES!$A$3:$U$245,12,FALSE)),"")</f>
        <v/>
      </c>
      <c r="AW196" s="93"/>
      <c r="AX196" s="96" t="str">
        <f>IFERROR(IFERROR(VLOOKUP(DATASHEET!AF194,lookup,2,FALSE),VLOOKUP($A196,PRIORVALUES!$A$3:$U$245,5,FALSE)),"")</f>
        <v/>
      </c>
      <c r="AY196" s="97">
        <f>IFERROR(IFERROR(VLOOKUP(DATASHEET!CV194,lookup,2,FALSE),VLOOKUP($A196,PRIORVALUES!$A$3:$U$245,6,FALSE)),"")</f>
        <v>5</v>
      </c>
      <c r="AZ196" s="104" t="str">
        <f>IFERROR(SMALL((PROGRESS!BC208,PROGRESS!BH208),1),"")</f>
        <v/>
      </c>
      <c r="BA196" s="104" t="str">
        <f>IFERROR(IFERROR(VLOOKUP(DATASHEET!CR194,lookup,2,FALSE),VLOOKUP($A196,PRIORVALUES!$A$3:$U$245,13,FALSE)),"")</f>
        <v/>
      </c>
      <c r="BB196" s="104" t="str">
        <f>IFERROR(IFERROR(VLOOKUP(DATASHEET!DD194,lookup,2,FALSE),VLOOKUP($A196,PRIORVALUES!$A$3:$U$245,14,FALSE)),"")</f>
        <v/>
      </c>
      <c r="BC196" s="118" t="str">
        <f>IFERROR(VLOOKUP(DATASHEET!DP194,lookup,2,FALSE),"")</f>
        <v/>
      </c>
      <c r="BD196" s="122" t="str">
        <f>IFERROR(IFERROR(VLOOKUP(DATASHEET!AN194,lookup,2,FALSE),VLOOKUP($A196,PRIORVALUES!$A$3:$U$245,7,FALSE)),"")</f>
        <v/>
      </c>
      <c r="BE196" s="120" t="str">
        <f>IFERROR(IFERROR(VLOOKUP(DATASHEET!AV194,lookup,2,FALSE),VLOOKUP($A196,PRIORVALUES!$A$3:$U$245,16,FALSE)),"")</f>
        <v/>
      </c>
      <c r="BF196" s="586" t="str">
        <f>IFERROR(IFERROR(VLOOKUP(DATASHEET!CF194,lookup,2,FALSE),VLOOKUP($A196,PRIORVALUES!$A$3:$U$245,11,FALSE)),"")</f>
        <v/>
      </c>
      <c r="BG196" s="104" t="str">
        <f>IFERROR(VLOOKUP(DATASHEET!BD194,lookup,2,FALSE),"")</f>
        <v/>
      </c>
      <c r="BH196" s="99" t="str">
        <f>IFERROR(IFERROR(VLOOKUP(DATASHEET!BP194,lookup,2,FALSE),VLOOKUP($A196,PRIORVALUES!$A$3:$U$245,9,FALSE)),"")</f>
        <v/>
      </c>
      <c r="BI196" s="99" t="str">
        <f>IFERROR(IFERROR(VLOOKUP(DATASHEET!DL194,lookup,2,FALSE),VLOOKUP($A196,PRIORVALUES!$A$3:$U$245,15,FALSE)),"")</f>
        <v/>
      </c>
      <c r="BJ196" s="108" t="str">
        <f t="shared" ref="BJ196:BJ233" si="111">IFERROR(LARGE(AM196:AV196,4),"")</f>
        <v/>
      </c>
      <c r="BK196" s="108" t="str">
        <f t="shared" ref="BK196:BK233" si="112">IFERROR(LARGE(AM196:AV196,5),"")</f>
        <v/>
      </c>
      <c r="BL196" s="125" t="str">
        <f t="shared" ref="BL196:BL233" si="113">IFERROR(LARGE(AM196:AV196,6),"")</f>
        <v/>
      </c>
      <c r="BM196" s="205"/>
    </row>
    <row r="197" spans="1:65" ht="27.75" customHeight="1" x14ac:dyDescent="0.25">
      <c r="A197" s="246" t="str">
        <f>DATASHEET!B195</f>
        <v>TYMINSKA, Maja</v>
      </c>
      <c r="B197" s="113" t="str">
        <f>DATASHEET!C195</f>
        <v>11EGQ</v>
      </c>
      <c r="C197" s="113" t="str">
        <f>DATASHEET!D195</f>
        <v>F</v>
      </c>
      <c r="D197" s="113" t="str">
        <f>DATASHEET!J195</f>
        <v>N</v>
      </c>
      <c r="E197" s="113" t="str">
        <f>DATASHEET!E195</f>
        <v>N</v>
      </c>
      <c r="F197" s="113" t="str">
        <f>DATASHEET!F195</f>
        <v>White and Any Other Ethnic Group</v>
      </c>
      <c r="G197" s="113" t="str">
        <f>DATASHEET!H195</f>
        <v>N</v>
      </c>
      <c r="H197" s="113" t="str">
        <f>DATASHEET!I195</f>
        <v>N</v>
      </c>
      <c r="I197" s="113" t="str">
        <f>DATASHEET!M195</f>
        <v>M</v>
      </c>
      <c r="J197" s="114" t="str">
        <f>DATASHEET!L195</f>
        <v>4-5</v>
      </c>
      <c r="K197" s="419">
        <f>IFERROR(PROGRESS!O209,"")</f>
        <v>45.503675999999999</v>
      </c>
      <c r="L197" s="235">
        <f t="shared" si="88"/>
        <v>6</v>
      </c>
      <c r="M197" s="152">
        <f t="shared" si="89"/>
        <v>-3.9503675999999999</v>
      </c>
      <c r="N197" s="237"/>
      <c r="O197" s="417">
        <f t="shared" si="90"/>
        <v>9.100735199999999</v>
      </c>
      <c r="P197" s="248" t="str">
        <f t="shared" si="91"/>
        <v/>
      </c>
      <c r="Q197" s="249" t="str">
        <f t="shared" si="92"/>
        <v/>
      </c>
      <c r="R197" s="417">
        <f t="shared" si="93"/>
        <v>9.100735199999999</v>
      </c>
      <c r="S197" s="248" t="str">
        <f t="shared" si="94"/>
        <v/>
      </c>
      <c r="T197" s="250" t="str">
        <f t="shared" si="95"/>
        <v/>
      </c>
      <c r="U197" s="247">
        <f t="shared" si="96"/>
        <v>13.651102799999999</v>
      </c>
      <c r="V197" s="248">
        <f t="shared" si="97"/>
        <v>6</v>
      </c>
      <c r="W197" s="251">
        <f t="shared" si="98"/>
        <v>-2.5503675999999995</v>
      </c>
      <c r="X197" s="252">
        <f t="shared" si="99"/>
        <v>2</v>
      </c>
      <c r="Y197" s="247">
        <f t="shared" si="100"/>
        <v>13.651102799999999</v>
      </c>
      <c r="Z197" s="248">
        <f t="shared" si="101"/>
        <v>0</v>
      </c>
      <c r="AA197" s="251">
        <f t="shared" si="102"/>
        <v>-4.5503675999999995</v>
      </c>
      <c r="AB197" s="252">
        <f t="shared" si="103"/>
        <v>3</v>
      </c>
      <c r="AC197" s="244"/>
      <c r="AD197" s="102" t="str">
        <f>IFERROR(VLOOKUP(DATASHEET!CN195,lookup,2,FALSE)*2,"")</f>
        <v/>
      </c>
      <c r="AE197" s="126" t="str">
        <f>IFERROR(LARGE((PROGRESS!BC209,PROGRESS!BH209),1)*2,"")</f>
        <v/>
      </c>
      <c r="AF197" s="253">
        <f t="shared" si="104"/>
        <v>6</v>
      </c>
      <c r="AG197" s="127" t="str">
        <f t="shared" si="105"/>
        <v/>
      </c>
      <c r="AH197" s="254" t="str">
        <f t="shared" si="106"/>
        <v/>
      </c>
      <c r="AI197" s="255" t="str">
        <f t="shared" si="107"/>
        <v/>
      </c>
      <c r="AJ197" s="128" t="str">
        <f t="shared" si="108"/>
        <v/>
      </c>
      <c r="AK197" s="256" t="str">
        <f t="shared" si="109"/>
        <v/>
      </c>
      <c r="AL197" s="245"/>
      <c r="AM197" s="89" t="str">
        <f>IFERROR(VLOOKUP(DATASHEET!AJ195,lookup,2,FALSE),"")</f>
        <v/>
      </c>
      <c r="AN197" s="90" t="str">
        <f>IFERROR(VLOOKUP(DATASHEET!AR195,lookup,2,FALSE),"")</f>
        <v/>
      </c>
      <c r="AO197" s="106" t="str">
        <f>IFERROR(VLOOKUP(DATASHEET!DH195,lookup,2,FALSE),"")</f>
        <v/>
      </c>
      <c r="AP197" s="106" t="str">
        <f>IFERROR(VLOOKUP(DATASHEET!DT195,lookup,2,FALSE),"")</f>
        <v/>
      </c>
      <c r="AQ197" s="106" t="str">
        <f t="shared" si="110"/>
        <v/>
      </c>
      <c r="AR197" s="91" t="str">
        <f>IFERROR(IFERROR(VLOOKUP(DATASHEET!AZ195,lookup,2,FALSE),VLOOKUP($A197,PRIORVALUES!$A$3:$U$245,8,FALSE)),"")</f>
        <v/>
      </c>
      <c r="AS197" s="100" t="str">
        <f>IFERROR(VLOOKUP(DATASHEET!BX195,lookup,2,FALSE),"")</f>
        <v/>
      </c>
      <c r="AT197" s="257" t="str">
        <f>IFERROR(VLOOKUP(DATASHEET!DX195,lookup,2,FALSE),"")</f>
        <v/>
      </c>
      <c r="AU197" s="92">
        <f>IFERROR(IFERROR(VLOOKUP(DATASHEET!CB195,lookup,2,FALSE),VLOOKUP($A197,PRIORVALUES!$A$3:$U$245,10,FALSE)),"")</f>
        <v>6</v>
      </c>
      <c r="AV197" s="92" t="str">
        <f>IFERROR(IFERROR(VLOOKUP(DATASHEET!CJ195,lookup,2,FALSE),VLOOKUP($A197,PRIORVALUES!$A$3:$U$245,12,FALSE)),"")</f>
        <v/>
      </c>
      <c r="AW197" s="93"/>
      <c r="AX197" s="96" t="str">
        <f>IFERROR(IFERROR(VLOOKUP(DATASHEET!AF195,lookup,2,FALSE),VLOOKUP($A197,PRIORVALUES!$A$3:$U$245,5,FALSE)),"")</f>
        <v/>
      </c>
      <c r="AY197" s="97" t="str">
        <f>IFERROR(IFERROR(VLOOKUP(DATASHEET!CV195,lookup,2,FALSE),VLOOKUP($A197,PRIORVALUES!$A$3:$U$245,6,FALSE)),"")</f>
        <v/>
      </c>
      <c r="AZ197" s="104" t="str">
        <f>IFERROR(SMALL((PROGRESS!BC209,PROGRESS!BH209),1),"")</f>
        <v/>
      </c>
      <c r="BA197" s="104" t="str">
        <f>IFERROR(IFERROR(VLOOKUP(DATASHEET!CR195,lookup,2,FALSE),VLOOKUP($A197,PRIORVALUES!$A$3:$U$245,13,FALSE)),"")</f>
        <v/>
      </c>
      <c r="BB197" s="104" t="str">
        <f>IFERROR(IFERROR(VLOOKUP(DATASHEET!DD195,lookup,2,FALSE),VLOOKUP($A197,PRIORVALUES!$A$3:$U$245,14,FALSE)),"")</f>
        <v/>
      </c>
      <c r="BC197" s="118" t="str">
        <f>IFERROR(VLOOKUP(DATASHEET!DP195,lookup,2,FALSE),"")</f>
        <v/>
      </c>
      <c r="BD197" s="122" t="str">
        <f>IFERROR(IFERROR(VLOOKUP(DATASHEET!AN195,lookup,2,FALSE),VLOOKUP($A197,PRIORVALUES!$A$3:$U$245,7,FALSE)),"")</f>
        <v/>
      </c>
      <c r="BE197" s="120" t="str">
        <f>IFERROR(IFERROR(VLOOKUP(DATASHEET!AV195,lookup,2,FALSE),VLOOKUP($A197,PRIORVALUES!$A$3:$U$245,16,FALSE)),"")</f>
        <v/>
      </c>
      <c r="BF197" s="586" t="str">
        <f>IFERROR(IFERROR(VLOOKUP(DATASHEET!CF195,lookup,2,FALSE),VLOOKUP($A197,PRIORVALUES!$A$3:$U$245,11,FALSE)),"")</f>
        <v/>
      </c>
      <c r="BG197" s="104" t="str">
        <f>IFERROR(VLOOKUP(DATASHEET!BD195,lookup,2,FALSE),"")</f>
        <v/>
      </c>
      <c r="BH197" s="99" t="str">
        <f>IFERROR(IFERROR(VLOOKUP(DATASHEET!BP195,lookup,2,FALSE),VLOOKUP($A197,PRIORVALUES!$A$3:$U$245,9,FALSE)),"")</f>
        <v/>
      </c>
      <c r="BI197" s="99" t="str">
        <f>IFERROR(IFERROR(VLOOKUP(DATASHEET!DL195,lookup,2,FALSE),VLOOKUP($A197,PRIORVALUES!$A$3:$U$245,15,FALSE)),"")</f>
        <v/>
      </c>
      <c r="BJ197" s="108" t="str">
        <f t="shared" si="111"/>
        <v/>
      </c>
      <c r="BK197" s="108" t="str">
        <f t="shared" si="112"/>
        <v/>
      </c>
      <c r="BL197" s="125" t="str">
        <f t="shared" si="113"/>
        <v/>
      </c>
      <c r="BM197" s="205"/>
    </row>
    <row r="198" spans="1:65" ht="27.75" customHeight="1" x14ac:dyDescent="0.25">
      <c r="A198" s="246" t="str">
        <f>DATASHEET!B196</f>
        <v>UDUOISE, Eliana</v>
      </c>
      <c r="B198" s="113" t="str">
        <f>DATASHEET!C196</f>
        <v>11SK</v>
      </c>
      <c r="C198" s="113" t="str">
        <f>DATASHEET!D196</f>
        <v>F</v>
      </c>
      <c r="D198" s="113" t="str">
        <f>DATASHEET!J196</f>
        <v>N</v>
      </c>
      <c r="E198" s="113" t="str">
        <f>DATASHEET!E196</f>
        <v>N</v>
      </c>
      <c r="F198" s="113" t="str">
        <f>DATASHEET!F196</f>
        <v>Other Black African</v>
      </c>
      <c r="G198" s="113" t="str">
        <f>DATASHEET!H196</f>
        <v>N</v>
      </c>
      <c r="H198" s="113" t="str">
        <f>DATASHEET!I196</f>
        <v>N</v>
      </c>
      <c r="I198" s="113" t="str">
        <f>DATASHEET!M196</f>
        <v>M</v>
      </c>
      <c r="J198" s="114" t="str">
        <f>DATASHEET!L196</f>
        <v>5-6</v>
      </c>
      <c r="K198" s="419">
        <f>IFERROR(PROGRESS!O210,"")</f>
        <v>49.024999999999999</v>
      </c>
      <c r="L198" s="235">
        <f t="shared" si="88"/>
        <v>4</v>
      </c>
      <c r="M198" s="152">
        <f t="shared" si="89"/>
        <v>-4.5024999999999995</v>
      </c>
      <c r="N198" s="237"/>
      <c r="O198" s="417">
        <f t="shared" si="90"/>
        <v>9.8049999999999997</v>
      </c>
      <c r="P198" s="248" t="str">
        <f t="shared" si="91"/>
        <v/>
      </c>
      <c r="Q198" s="249" t="str">
        <f t="shared" si="92"/>
        <v/>
      </c>
      <c r="R198" s="417">
        <f t="shared" si="93"/>
        <v>9.8049999999999997</v>
      </c>
      <c r="S198" s="248" t="str">
        <f t="shared" si="94"/>
        <v/>
      </c>
      <c r="T198" s="250" t="str">
        <f t="shared" si="95"/>
        <v/>
      </c>
      <c r="U198" s="247">
        <f t="shared" si="96"/>
        <v>14.7075</v>
      </c>
      <c r="V198" s="248">
        <f t="shared" si="97"/>
        <v>0</v>
      </c>
      <c r="W198" s="251">
        <f t="shared" si="98"/>
        <v>-4.9024999999999999</v>
      </c>
      <c r="X198" s="252">
        <f t="shared" si="99"/>
        <v>3</v>
      </c>
      <c r="Y198" s="247">
        <f t="shared" si="100"/>
        <v>14.7075</v>
      </c>
      <c r="Z198" s="248">
        <f t="shared" si="101"/>
        <v>4</v>
      </c>
      <c r="AA198" s="251">
        <f t="shared" si="102"/>
        <v>-3.5691666666666664</v>
      </c>
      <c r="AB198" s="252">
        <f t="shared" si="103"/>
        <v>2</v>
      </c>
      <c r="AC198" s="244"/>
      <c r="AD198" s="102" t="str">
        <f>IFERROR(VLOOKUP(DATASHEET!CN196,lookup,2,FALSE)*2,"")</f>
        <v/>
      </c>
      <c r="AE198" s="126" t="str">
        <f>IFERROR(LARGE((PROGRESS!BC210,PROGRESS!BH210),1)*2,"")</f>
        <v/>
      </c>
      <c r="AF198" s="253" t="str">
        <f t="shared" si="104"/>
        <v/>
      </c>
      <c r="AG198" s="127" t="str">
        <f t="shared" si="105"/>
        <v/>
      </c>
      <c r="AH198" s="254" t="str">
        <f t="shared" si="106"/>
        <v/>
      </c>
      <c r="AI198" s="255">
        <f t="shared" si="107"/>
        <v>4</v>
      </c>
      <c r="AJ198" s="128" t="str">
        <f t="shared" si="108"/>
        <v/>
      </c>
      <c r="AK198" s="256" t="str">
        <f t="shared" si="109"/>
        <v/>
      </c>
      <c r="AL198" s="245"/>
      <c r="AM198" s="89" t="str">
        <f>IFERROR(VLOOKUP(DATASHEET!AJ196,lookup,2,FALSE),"")</f>
        <v/>
      </c>
      <c r="AN198" s="90" t="str">
        <f>IFERROR(VLOOKUP(DATASHEET!AR196,lookup,2,FALSE),"")</f>
        <v/>
      </c>
      <c r="AO198" s="106" t="str">
        <f>IFERROR(VLOOKUP(DATASHEET!DH196,lookup,2,FALSE),"")</f>
        <v/>
      </c>
      <c r="AP198" s="106" t="str">
        <f>IFERROR(VLOOKUP(DATASHEET!DT196,lookup,2,FALSE),"")</f>
        <v/>
      </c>
      <c r="AQ198" s="106" t="str">
        <f t="shared" si="110"/>
        <v/>
      </c>
      <c r="AR198" s="91" t="str">
        <f>IFERROR(IFERROR(VLOOKUP(DATASHEET!AZ196,lookup,2,FALSE),VLOOKUP($A198,PRIORVALUES!$A$3:$U$245,8,FALSE)),"")</f>
        <v/>
      </c>
      <c r="AS198" s="100" t="str">
        <f>IFERROR(VLOOKUP(DATASHEET!BX196,lookup,2,FALSE),"")</f>
        <v/>
      </c>
      <c r="AT198" s="257" t="str">
        <f>IFERROR(VLOOKUP(DATASHEET!DX196,lookup,2,FALSE),"")</f>
        <v/>
      </c>
      <c r="AU198" s="92" t="str">
        <f>IFERROR(IFERROR(VLOOKUP(DATASHEET!CB196,lookup,2,FALSE),VLOOKUP($A198,PRIORVALUES!$A$3:$U$245,10,FALSE)),"")</f>
        <v/>
      </c>
      <c r="AV198" s="92" t="str">
        <f>IFERROR(IFERROR(VLOOKUP(DATASHEET!CJ196,lookup,2,FALSE),VLOOKUP($A198,PRIORVALUES!$A$3:$U$245,12,FALSE)),"")</f>
        <v/>
      </c>
      <c r="AW198" s="93"/>
      <c r="AX198" s="96" t="str">
        <f>IFERROR(IFERROR(VLOOKUP(DATASHEET!AF196,lookup,2,FALSE),VLOOKUP($A198,PRIORVALUES!$A$3:$U$245,5,FALSE)),"")</f>
        <v/>
      </c>
      <c r="AY198" s="97" t="str">
        <f>IFERROR(IFERROR(VLOOKUP(DATASHEET!CV196,lookup,2,FALSE),VLOOKUP($A198,PRIORVALUES!$A$3:$U$245,6,FALSE)),"")</f>
        <v/>
      </c>
      <c r="AZ198" s="104" t="str">
        <f>IFERROR(SMALL((PROGRESS!BC210,PROGRESS!BH210),1),"")</f>
        <v/>
      </c>
      <c r="BA198" s="104" t="str">
        <f>IFERROR(IFERROR(VLOOKUP(DATASHEET!CR196,lookup,2,FALSE),VLOOKUP($A198,PRIORVALUES!$A$3:$U$245,13,FALSE)),"")</f>
        <v/>
      </c>
      <c r="BB198" s="104" t="str">
        <f>IFERROR(IFERROR(VLOOKUP(DATASHEET!DD196,lookup,2,FALSE),VLOOKUP($A198,PRIORVALUES!$A$3:$U$245,14,FALSE)),"")</f>
        <v/>
      </c>
      <c r="BC198" s="118" t="str">
        <f>IFERROR(VLOOKUP(DATASHEET!DP196,lookup,2,FALSE),"")</f>
        <v/>
      </c>
      <c r="BD198" s="122" t="str">
        <f>IFERROR(IFERROR(VLOOKUP(DATASHEET!AN196,lookup,2,FALSE),VLOOKUP($A198,PRIORVALUES!$A$3:$U$245,7,FALSE)),"")</f>
        <v/>
      </c>
      <c r="BE198" s="120" t="str">
        <f>IFERROR(IFERROR(VLOOKUP(DATASHEET!AV196,lookup,2,FALSE),VLOOKUP($A198,PRIORVALUES!$A$3:$U$245,16,FALSE)),"")</f>
        <v/>
      </c>
      <c r="BF198" s="586">
        <f>IFERROR(IFERROR(VLOOKUP(DATASHEET!CF196,lookup,2,FALSE),VLOOKUP($A198,PRIORVALUES!$A$3:$U$245,11,FALSE)),"")</f>
        <v>4</v>
      </c>
      <c r="BG198" s="104" t="str">
        <f>IFERROR(VLOOKUP(DATASHEET!BD196,lookup,2,FALSE),"")</f>
        <v/>
      </c>
      <c r="BH198" s="99" t="str">
        <f>IFERROR(IFERROR(VLOOKUP(DATASHEET!BP196,lookup,2,FALSE),VLOOKUP($A198,PRIORVALUES!$A$3:$U$245,9,FALSE)),"")</f>
        <v/>
      </c>
      <c r="BI198" s="99" t="str">
        <f>IFERROR(IFERROR(VLOOKUP(DATASHEET!DL196,lookup,2,FALSE),VLOOKUP($A198,PRIORVALUES!$A$3:$U$245,15,FALSE)),"")</f>
        <v/>
      </c>
      <c r="BJ198" s="108" t="str">
        <f t="shared" si="111"/>
        <v/>
      </c>
      <c r="BK198" s="108" t="str">
        <f t="shared" si="112"/>
        <v/>
      </c>
      <c r="BL198" s="125" t="str">
        <f t="shared" si="113"/>
        <v/>
      </c>
      <c r="BM198" s="205"/>
    </row>
    <row r="199" spans="1:65" ht="27.75" customHeight="1" x14ac:dyDescent="0.25">
      <c r="A199" s="246" t="str">
        <f>DATASHEET!B197</f>
        <v>UFONDU, Chinonso</v>
      </c>
      <c r="B199" s="113" t="str">
        <f>DATASHEET!C197</f>
        <v>11SK</v>
      </c>
      <c r="C199" s="113" t="str">
        <f>DATASHEET!D197</f>
        <v>M</v>
      </c>
      <c r="D199" s="113" t="str">
        <f>DATASHEET!J197</f>
        <v>N</v>
      </c>
      <c r="E199" s="113" t="str">
        <f>DATASHEET!E197</f>
        <v>N</v>
      </c>
      <c r="F199" s="113" t="str">
        <f>DATASHEET!F197</f>
        <v>Other Black African</v>
      </c>
      <c r="G199" s="113" t="str">
        <f>DATASHEET!H197</f>
        <v>N</v>
      </c>
      <c r="H199" s="113" t="str">
        <f>DATASHEET!I197</f>
        <v>N</v>
      </c>
      <c r="I199" s="113" t="str">
        <f>DATASHEET!M197</f>
        <v>M</v>
      </c>
      <c r="J199" s="114" t="str">
        <f>DATASHEET!L197</f>
        <v>5-6</v>
      </c>
      <c r="K199" s="419">
        <f>IFERROR(PROGRESS!O211,"")</f>
        <v>54.013157999999997</v>
      </c>
      <c r="L199" s="235">
        <f t="shared" si="88"/>
        <v>8</v>
      </c>
      <c r="M199" s="152">
        <f t="shared" si="89"/>
        <v>-4.6013158000000001</v>
      </c>
      <c r="N199" s="237"/>
      <c r="O199" s="417">
        <f t="shared" si="90"/>
        <v>10.8026316</v>
      </c>
      <c r="P199" s="248" t="str">
        <f t="shared" si="91"/>
        <v/>
      </c>
      <c r="Q199" s="249" t="str">
        <f t="shared" si="92"/>
        <v/>
      </c>
      <c r="R199" s="417">
        <f t="shared" si="93"/>
        <v>10.8026316</v>
      </c>
      <c r="S199" s="248" t="str">
        <f t="shared" si="94"/>
        <v/>
      </c>
      <c r="T199" s="250" t="str">
        <f t="shared" si="95"/>
        <v/>
      </c>
      <c r="U199" s="247">
        <f t="shared" si="96"/>
        <v>16.203947400000001</v>
      </c>
      <c r="V199" s="248">
        <f t="shared" si="97"/>
        <v>8</v>
      </c>
      <c r="W199" s="251">
        <f t="shared" si="98"/>
        <v>-2.7346491333333334</v>
      </c>
      <c r="X199" s="252">
        <f t="shared" si="99"/>
        <v>2</v>
      </c>
      <c r="Y199" s="247">
        <f t="shared" si="100"/>
        <v>16.203947400000001</v>
      </c>
      <c r="Z199" s="248">
        <f t="shared" si="101"/>
        <v>0</v>
      </c>
      <c r="AA199" s="251">
        <f t="shared" si="102"/>
        <v>-5.4013157999999999</v>
      </c>
      <c r="AB199" s="252">
        <f t="shared" si="103"/>
        <v>3</v>
      </c>
      <c r="AC199" s="244"/>
      <c r="AD199" s="102" t="str">
        <f>IFERROR(VLOOKUP(DATASHEET!CN197,lookup,2,FALSE)*2,"")</f>
        <v/>
      </c>
      <c r="AE199" s="126" t="str">
        <f>IFERROR(LARGE((PROGRESS!BC211,PROGRESS!BH211),1)*2,"")</f>
        <v/>
      </c>
      <c r="AF199" s="253">
        <f t="shared" si="104"/>
        <v>8</v>
      </c>
      <c r="AG199" s="127" t="str">
        <f t="shared" si="105"/>
        <v/>
      </c>
      <c r="AH199" s="254" t="str">
        <f t="shared" si="106"/>
        <v/>
      </c>
      <c r="AI199" s="255" t="str">
        <f t="shared" si="107"/>
        <v/>
      </c>
      <c r="AJ199" s="128" t="str">
        <f t="shared" si="108"/>
        <v/>
      </c>
      <c r="AK199" s="256" t="str">
        <f t="shared" si="109"/>
        <v/>
      </c>
      <c r="AL199" s="245"/>
      <c r="AM199" s="89" t="str">
        <f>IFERROR(VLOOKUP(DATASHEET!AJ197,lookup,2,FALSE),"")</f>
        <v/>
      </c>
      <c r="AN199" s="90" t="str">
        <f>IFERROR(VLOOKUP(DATASHEET!AR197,lookup,2,FALSE),"")</f>
        <v/>
      </c>
      <c r="AO199" s="106" t="str">
        <f>IFERROR(VLOOKUP(DATASHEET!DH197,lookup,2,FALSE),"")</f>
        <v/>
      </c>
      <c r="AP199" s="106" t="str">
        <f>IFERROR(VLOOKUP(DATASHEET!DT197,lookup,2,FALSE),"")</f>
        <v/>
      </c>
      <c r="AQ199" s="106" t="str">
        <f t="shared" si="110"/>
        <v/>
      </c>
      <c r="AR199" s="91" t="str">
        <f>IFERROR(IFERROR(VLOOKUP(DATASHEET!AZ197,lookup,2,FALSE),VLOOKUP($A199,PRIORVALUES!$A$3:$U$245,8,FALSE)),"")</f>
        <v/>
      </c>
      <c r="AS199" s="100" t="str">
        <f>IFERROR(VLOOKUP(DATASHEET!BX197,lookup,2,FALSE),"")</f>
        <v/>
      </c>
      <c r="AT199" s="257" t="str">
        <f>IFERROR(VLOOKUP(DATASHEET!DX197,lookup,2,FALSE),"")</f>
        <v/>
      </c>
      <c r="AU199" s="92">
        <f>IFERROR(IFERROR(VLOOKUP(DATASHEET!CB197,lookup,2,FALSE),VLOOKUP($A199,PRIORVALUES!$A$3:$U$245,10,FALSE)),"")</f>
        <v>8</v>
      </c>
      <c r="AV199" s="92" t="str">
        <f>IFERROR(IFERROR(VLOOKUP(DATASHEET!CJ197,lookup,2,FALSE),VLOOKUP($A199,PRIORVALUES!$A$3:$U$245,12,FALSE)),"")</f>
        <v/>
      </c>
      <c r="AW199" s="93"/>
      <c r="AX199" s="96" t="str">
        <f>IFERROR(IFERROR(VLOOKUP(DATASHEET!AF197,lookup,2,FALSE),VLOOKUP($A199,PRIORVALUES!$A$3:$U$245,5,FALSE)),"")</f>
        <v/>
      </c>
      <c r="AY199" s="97" t="str">
        <f>IFERROR(IFERROR(VLOOKUP(DATASHEET!CV197,lookup,2,FALSE),VLOOKUP($A199,PRIORVALUES!$A$3:$U$245,6,FALSE)),"")</f>
        <v/>
      </c>
      <c r="AZ199" s="104" t="str">
        <f>IFERROR(SMALL((PROGRESS!BC211,PROGRESS!BH211),1),"")</f>
        <v/>
      </c>
      <c r="BA199" s="104" t="str">
        <f>IFERROR(IFERROR(VLOOKUP(DATASHEET!CR197,lookup,2,FALSE),VLOOKUP($A199,PRIORVALUES!$A$3:$U$245,13,FALSE)),"")</f>
        <v/>
      </c>
      <c r="BB199" s="104" t="str">
        <f>IFERROR(IFERROR(VLOOKUP(DATASHEET!DD197,lookup,2,FALSE),VLOOKUP($A199,PRIORVALUES!$A$3:$U$245,14,FALSE)),"")</f>
        <v/>
      </c>
      <c r="BC199" s="118" t="str">
        <f>IFERROR(VLOOKUP(DATASHEET!DP197,lookup,2,FALSE),"")</f>
        <v/>
      </c>
      <c r="BD199" s="122" t="str">
        <f>IFERROR(IFERROR(VLOOKUP(DATASHEET!AN197,lookup,2,FALSE),VLOOKUP($A199,PRIORVALUES!$A$3:$U$245,7,FALSE)),"")</f>
        <v/>
      </c>
      <c r="BE199" s="120" t="str">
        <f>IFERROR(IFERROR(VLOOKUP(DATASHEET!AV197,lookup,2,FALSE),VLOOKUP($A199,PRIORVALUES!$A$3:$U$245,16,FALSE)),"")</f>
        <v/>
      </c>
      <c r="BF199" s="586" t="str">
        <f>IFERROR(IFERROR(VLOOKUP(DATASHEET!CF197,lookup,2,FALSE),VLOOKUP($A199,PRIORVALUES!$A$3:$U$245,11,FALSE)),"")</f>
        <v/>
      </c>
      <c r="BG199" s="104" t="str">
        <f>IFERROR(VLOOKUP(DATASHEET!BD197,lookup,2,FALSE),"")</f>
        <v/>
      </c>
      <c r="BH199" s="99" t="str">
        <f>IFERROR(IFERROR(VLOOKUP(DATASHEET!BP197,lookup,2,FALSE),VLOOKUP($A199,PRIORVALUES!$A$3:$U$245,9,FALSE)),"")</f>
        <v/>
      </c>
      <c r="BI199" s="99" t="str">
        <f>IFERROR(IFERROR(VLOOKUP(DATASHEET!DL197,lookup,2,FALSE),VLOOKUP($A199,PRIORVALUES!$A$3:$U$245,15,FALSE)),"")</f>
        <v/>
      </c>
      <c r="BJ199" s="108" t="str">
        <f t="shared" si="111"/>
        <v/>
      </c>
      <c r="BK199" s="108" t="str">
        <f t="shared" si="112"/>
        <v/>
      </c>
      <c r="BL199" s="125" t="str">
        <f t="shared" si="113"/>
        <v/>
      </c>
      <c r="BM199" s="205"/>
    </row>
    <row r="200" spans="1:65" ht="27.75" customHeight="1" x14ac:dyDescent="0.25">
      <c r="A200" s="246" t="str">
        <f>DATASHEET!B198</f>
        <v>UWAGBOE, Eghosa</v>
      </c>
      <c r="B200" s="113" t="str">
        <f>DATASHEET!C198</f>
        <v>11SDA</v>
      </c>
      <c r="C200" s="113" t="str">
        <f>DATASHEET!D198</f>
        <v>F</v>
      </c>
      <c r="D200" s="113" t="str">
        <f>DATASHEET!J198</f>
        <v>N</v>
      </c>
      <c r="E200" s="113" t="str">
        <f>DATASHEET!E198</f>
        <v>Y</v>
      </c>
      <c r="F200" s="113" t="str">
        <f>DATASHEET!F198</f>
        <v>Other Black African</v>
      </c>
      <c r="G200" s="113" t="str">
        <f>DATASHEET!H198</f>
        <v>Y</v>
      </c>
      <c r="H200" s="113" t="str">
        <f>DATASHEET!I198</f>
        <v>N</v>
      </c>
      <c r="I200" s="113" t="str">
        <f>DATASHEET!M198</f>
        <v>M</v>
      </c>
      <c r="J200" s="114" t="str">
        <f>DATASHEET!L198</f>
        <v>5-6</v>
      </c>
      <c r="K200" s="419">
        <f>IFERROR(PROGRESS!O212,"")</f>
        <v>42.677678999999998</v>
      </c>
      <c r="L200" s="235">
        <f t="shared" si="88"/>
        <v>5</v>
      </c>
      <c r="M200" s="152">
        <f t="shared" si="89"/>
        <v>-3.7677678999999999</v>
      </c>
      <c r="N200" s="237"/>
      <c r="O200" s="417">
        <f t="shared" si="90"/>
        <v>8.5355357999999999</v>
      </c>
      <c r="P200" s="248" t="str">
        <f t="shared" si="91"/>
        <v/>
      </c>
      <c r="Q200" s="249" t="str">
        <f t="shared" si="92"/>
        <v/>
      </c>
      <c r="R200" s="417">
        <f t="shared" si="93"/>
        <v>8.5355357999999999</v>
      </c>
      <c r="S200" s="248" t="str">
        <f t="shared" si="94"/>
        <v/>
      </c>
      <c r="T200" s="250" t="str">
        <f t="shared" si="95"/>
        <v/>
      </c>
      <c r="U200" s="247">
        <f t="shared" si="96"/>
        <v>12.803303700000001</v>
      </c>
      <c r="V200" s="248">
        <f t="shared" si="97"/>
        <v>0</v>
      </c>
      <c r="W200" s="251">
        <f t="shared" si="98"/>
        <v>-4.2677678999999999</v>
      </c>
      <c r="X200" s="252">
        <f t="shared" si="99"/>
        <v>3</v>
      </c>
      <c r="Y200" s="247">
        <f t="shared" si="100"/>
        <v>12.803303700000001</v>
      </c>
      <c r="Z200" s="248">
        <f t="shared" si="101"/>
        <v>5</v>
      </c>
      <c r="AA200" s="251">
        <f t="shared" si="102"/>
        <v>-2.6011012333333334</v>
      </c>
      <c r="AB200" s="252">
        <f t="shared" si="103"/>
        <v>2</v>
      </c>
      <c r="AC200" s="244"/>
      <c r="AD200" s="102" t="str">
        <f>IFERROR(VLOOKUP(DATASHEET!CN198,lookup,2,FALSE)*2,"")</f>
        <v/>
      </c>
      <c r="AE200" s="126" t="str">
        <f>IFERROR(LARGE((PROGRESS!BC212,PROGRESS!BH212),1)*2,"")</f>
        <v/>
      </c>
      <c r="AF200" s="253" t="str">
        <f t="shared" si="104"/>
        <v/>
      </c>
      <c r="AG200" s="127" t="str">
        <f t="shared" si="105"/>
        <v/>
      </c>
      <c r="AH200" s="254" t="str">
        <f t="shared" si="106"/>
        <v/>
      </c>
      <c r="AI200" s="255">
        <f t="shared" si="107"/>
        <v>5</v>
      </c>
      <c r="AJ200" s="128" t="str">
        <f t="shared" si="108"/>
        <v/>
      </c>
      <c r="AK200" s="256" t="str">
        <f t="shared" si="109"/>
        <v/>
      </c>
      <c r="AL200" s="245"/>
      <c r="AM200" s="89" t="str">
        <f>IFERROR(VLOOKUP(DATASHEET!AJ198,lookup,2,FALSE),"")</f>
        <v/>
      </c>
      <c r="AN200" s="90" t="str">
        <f>IFERROR(VLOOKUP(DATASHEET!AR198,lookup,2,FALSE),"")</f>
        <v/>
      </c>
      <c r="AO200" s="106" t="str">
        <f>IFERROR(VLOOKUP(DATASHEET!DH198,lookup,2,FALSE),"")</f>
        <v/>
      </c>
      <c r="AP200" s="106" t="str">
        <f>IFERROR(VLOOKUP(DATASHEET!DT198,lookup,2,FALSE),"")</f>
        <v/>
      </c>
      <c r="AQ200" s="106" t="str">
        <f t="shared" si="110"/>
        <v/>
      </c>
      <c r="AR200" s="91" t="str">
        <f>IFERROR(IFERROR(VLOOKUP(DATASHEET!AZ198,lookup,2,FALSE),VLOOKUP($A200,PRIORVALUES!$A$3:$U$245,8,FALSE)),"")</f>
        <v/>
      </c>
      <c r="AS200" s="100" t="str">
        <f>IFERROR(VLOOKUP(DATASHEET!BX198,lookup,2,FALSE),"")</f>
        <v/>
      </c>
      <c r="AT200" s="258" t="str">
        <f>IFERROR(VLOOKUP(DATASHEET!DX198,lookup,2,FALSE),"")</f>
        <v/>
      </c>
      <c r="AU200" s="92" t="str">
        <f>IFERROR(IFERROR(VLOOKUP(DATASHEET!CB198,lookup,2,FALSE),VLOOKUP($A200,PRIORVALUES!$A$3:$U$245,10,FALSE)),"")</f>
        <v/>
      </c>
      <c r="AV200" s="92" t="str">
        <f>IFERROR(IFERROR(VLOOKUP(DATASHEET!CJ198,lookup,2,FALSE),VLOOKUP($A200,PRIORVALUES!$A$3:$U$245,12,FALSE)),"")</f>
        <v/>
      </c>
      <c r="AW200" s="93"/>
      <c r="AX200" s="96">
        <f>IFERROR(IFERROR(VLOOKUP(DATASHEET!AF198,lookup,2,FALSE),VLOOKUP($A200,PRIORVALUES!$A$3:$U$245,5,FALSE)),"")</f>
        <v>5</v>
      </c>
      <c r="AY200" s="97" t="str">
        <f>IFERROR(IFERROR(VLOOKUP(DATASHEET!CV198,lookup,2,FALSE),VLOOKUP($A200,PRIORVALUES!$A$3:$U$245,6,FALSE)),"")</f>
        <v/>
      </c>
      <c r="AZ200" s="104" t="str">
        <f>IFERROR(SMALL((PROGRESS!BC212,PROGRESS!BH212),1),"")</f>
        <v/>
      </c>
      <c r="BA200" s="104" t="str">
        <f>IFERROR(IFERROR(VLOOKUP(DATASHEET!CR198,lookup,2,FALSE),VLOOKUP($A200,PRIORVALUES!$A$3:$U$245,13,FALSE)),"")</f>
        <v/>
      </c>
      <c r="BB200" s="104" t="str">
        <f>IFERROR(IFERROR(VLOOKUP(DATASHEET!DD198,lookup,2,FALSE),VLOOKUP($A200,PRIORVALUES!$A$3:$U$245,14,FALSE)),"")</f>
        <v/>
      </c>
      <c r="BC200" s="118" t="str">
        <f>IFERROR(VLOOKUP(DATASHEET!DP198,lookup,2,FALSE),"")</f>
        <v/>
      </c>
      <c r="BD200" s="122" t="str">
        <f>IFERROR(IFERROR(VLOOKUP(DATASHEET!AN198,lookup,2,FALSE),VLOOKUP($A200,PRIORVALUES!$A$3:$U$245,7,FALSE)),"")</f>
        <v/>
      </c>
      <c r="BE200" s="120" t="str">
        <f>IFERROR(IFERROR(VLOOKUP(DATASHEET!AV198,lookup,2,FALSE),VLOOKUP($A200,PRIORVALUES!$A$3:$U$245,16,FALSE)),"")</f>
        <v/>
      </c>
      <c r="BF200" s="586" t="str">
        <f>IFERROR(IFERROR(VLOOKUP(DATASHEET!CF198,lookup,2,FALSE),VLOOKUP($A200,PRIORVALUES!$A$3:$U$245,11,FALSE)),"")</f>
        <v/>
      </c>
      <c r="BG200" s="104" t="str">
        <f>IFERROR(VLOOKUP(DATASHEET!BD198,lookup,2,FALSE),"")</f>
        <v/>
      </c>
      <c r="BH200" s="99" t="str">
        <f>IFERROR(IFERROR(VLOOKUP(DATASHEET!BP198,lookup,2,FALSE),VLOOKUP($A200,PRIORVALUES!$A$3:$U$245,9,FALSE)),"")</f>
        <v/>
      </c>
      <c r="BI200" s="99" t="str">
        <f>IFERROR(IFERROR(VLOOKUP(DATASHEET!DL198,lookup,2,FALSE),VLOOKUP($A200,PRIORVALUES!$A$3:$U$245,15,FALSE)),"")</f>
        <v/>
      </c>
      <c r="BJ200" s="108" t="str">
        <f t="shared" si="111"/>
        <v/>
      </c>
      <c r="BK200" s="108" t="str">
        <f t="shared" si="112"/>
        <v/>
      </c>
      <c r="BL200" s="125" t="str">
        <f t="shared" si="113"/>
        <v/>
      </c>
      <c r="BM200" s="205"/>
    </row>
    <row r="201" spans="1:65" ht="27.75" customHeight="1" x14ac:dyDescent="0.25">
      <c r="A201" s="246" t="str">
        <f>DATASHEET!B199</f>
        <v>VAS, Camille</v>
      </c>
      <c r="B201" s="113" t="str">
        <f>DATASHEET!C199</f>
        <v>11WE</v>
      </c>
      <c r="C201" s="113" t="str">
        <f>DATASHEET!D199</f>
        <v>F</v>
      </c>
      <c r="D201" s="113" t="str">
        <f>DATASHEET!J199</f>
        <v>N</v>
      </c>
      <c r="E201" s="113" t="str">
        <f>DATASHEET!E199</f>
        <v>N</v>
      </c>
      <c r="F201" s="113" t="str">
        <f>DATASHEET!F199</f>
        <v>Other Mixed Background</v>
      </c>
      <c r="G201" s="113" t="str">
        <f>DATASHEET!H199</f>
        <v>N</v>
      </c>
      <c r="H201" s="113" t="str">
        <f>DATASHEET!I199</f>
        <v>N</v>
      </c>
      <c r="I201" s="113" t="str">
        <f>DATASHEET!M199</f>
        <v>H</v>
      </c>
      <c r="J201" s="114" t="str">
        <f>DATASHEET!L199</f>
        <v>7-8</v>
      </c>
      <c r="K201" s="419">
        <f>IFERROR(PROGRESS!O213,"")</f>
        <v>71.839286000000001</v>
      </c>
      <c r="L201" s="235">
        <f t="shared" si="88"/>
        <v>8</v>
      </c>
      <c r="M201" s="152">
        <f t="shared" si="89"/>
        <v>-6.3839286</v>
      </c>
      <c r="N201" s="237"/>
      <c r="O201" s="417">
        <f t="shared" si="90"/>
        <v>14.3678572</v>
      </c>
      <c r="P201" s="248" t="str">
        <f t="shared" si="91"/>
        <v/>
      </c>
      <c r="Q201" s="249" t="str">
        <f t="shared" si="92"/>
        <v/>
      </c>
      <c r="R201" s="417">
        <f t="shared" si="93"/>
        <v>14.3678572</v>
      </c>
      <c r="S201" s="248" t="str">
        <f t="shared" si="94"/>
        <v/>
      </c>
      <c r="T201" s="250" t="str">
        <f t="shared" si="95"/>
        <v/>
      </c>
      <c r="U201" s="247">
        <f t="shared" si="96"/>
        <v>21.551785799999998</v>
      </c>
      <c r="V201" s="248">
        <f t="shared" si="97"/>
        <v>0</v>
      </c>
      <c r="W201" s="251">
        <f t="shared" si="98"/>
        <v>-7.1839285999999989</v>
      </c>
      <c r="X201" s="252">
        <f t="shared" si="99"/>
        <v>3</v>
      </c>
      <c r="Y201" s="247">
        <f t="shared" si="100"/>
        <v>21.551785799999998</v>
      </c>
      <c r="Z201" s="248">
        <f t="shared" si="101"/>
        <v>8</v>
      </c>
      <c r="AA201" s="251">
        <f t="shared" si="102"/>
        <v>-4.5172619333333328</v>
      </c>
      <c r="AB201" s="252">
        <f t="shared" si="103"/>
        <v>2</v>
      </c>
      <c r="AC201" s="244"/>
      <c r="AD201" s="102" t="str">
        <f>IFERROR(VLOOKUP(DATASHEET!CN199,lookup,2,FALSE)*2,"")</f>
        <v/>
      </c>
      <c r="AE201" s="126" t="str">
        <f>IFERROR(LARGE((PROGRESS!BC213,PROGRESS!BH213),1)*2,"")</f>
        <v/>
      </c>
      <c r="AF201" s="253" t="str">
        <f t="shared" si="104"/>
        <v/>
      </c>
      <c r="AG201" s="127" t="str">
        <f t="shared" si="105"/>
        <v/>
      </c>
      <c r="AH201" s="254" t="str">
        <f t="shared" si="106"/>
        <v/>
      </c>
      <c r="AI201" s="255">
        <f t="shared" si="107"/>
        <v>8</v>
      </c>
      <c r="AJ201" s="128" t="str">
        <f t="shared" si="108"/>
        <v/>
      </c>
      <c r="AK201" s="256" t="str">
        <f t="shared" si="109"/>
        <v/>
      </c>
      <c r="AL201" s="245"/>
      <c r="AM201" s="89" t="str">
        <f>IFERROR(VLOOKUP(DATASHEET!AJ199,lookup,2,FALSE),"")</f>
        <v/>
      </c>
      <c r="AN201" s="90" t="str">
        <f>IFERROR(VLOOKUP(DATASHEET!AR199,lookup,2,FALSE),"")</f>
        <v/>
      </c>
      <c r="AO201" s="106" t="str">
        <f>IFERROR(VLOOKUP(DATASHEET!DH199,lookup,2,FALSE),"")</f>
        <v/>
      </c>
      <c r="AP201" s="106" t="str">
        <f>IFERROR(VLOOKUP(DATASHEET!DT199,lookup,2,FALSE),"")</f>
        <v/>
      </c>
      <c r="AQ201" s="106" t="str">
        <f t="shared" si="110"/>
        <v/>
      </c>
      <c r="AR201" s="91" t="str">
        <f>IFERROR(IFERROR(VLOOKUP(DATASHEET!AZ199,lookup,2,FALSE),VLOOKUP($A201,PRIORVALUES!$A$3:$U$245,8,FALSE)),"")</f>
        <v/>
      </c>
      <c r="AS201" s="100" t="str">
        <f>IFERROR(VLOOKUP(DATASHEET!BX199,lookup,2,FALSE),"")</f>
        <v/>
      </c>
      <c r="AT201" s="258" t="str">
        <f>IFERROR(VLOOKUP(DATASHEET!DX199,lookup,2,FALSE),"")</f>
        <v/>
      </c>
      <c r="AU201" s="92" t="str">
        <f>IFERROR(IFERROR(VLOOKUP(DATASHEET!CB199,lookup,2,FALSE),VLOOKUP($A201,PRIORVALUES!$A$3:$U$245,10,FALSE)),"")</f>
        <v/>
      </c>
      <c r="AV201" s="92" t="str">
        <f>IFERROR(IFERROR(VLOOKUP(DATASHEET!CJ199,lookup,2,FALSE),VLOOKUP($A201,PRIORVALUES!$A$3:$U$245,12,FALSE)),"")</f>
        <v/>
      </c>
      <c r="AW201" s="93"/>
      <c r="AX201" s="96" t="str">
        <f>IFERROR(IFERROR(VLOOKUP(DATASHEET!AF199,lookup,2,FALSE),VLOOKUP($A201,PRIORVALUES!$A$3:$U$245,5,FALSE)),"")</f>
        <v/>
      </c>
      <c r="AY201" s="97">
        <f>IFERROR(IFERROR(VLOOKUP(DATASHEET!CV199,lookup,2,FALSE),VLOOKUP($A201,PRIORVALUES!$A$3:$U$245,6,FALSE)),"")</f>
        <v>8</v>
      </c>
      <c r="AZ201" s="104" t="str">
        <f>IFERROR(SMALL((PROGRESS!BC213,PROGRESS!BH213),1),"")</f>
        <v/>
      </c>
      <c r="BA201" s="104" t="str">
        <f>IFERROR(IFERROR(VLOOKUP(DATASHEET!CR199,lookup,2,FALSE),VLOOKUP($A201,PRIORVALUES!$A$3:$U$245,13,FALSE)),"")</f>
        <v/>
      </c>
      <c r="BB201" s="104" t="str">
        <f>IFERROR(IFERROR(VLOOKUP(DATASHEET!DD199,lookup,2,FALSE),VLOOKUP($A201,PRIORVALUES!$A$3:$U$245,14,FALSE)),"")</f>
        <v/>
      </c>
      <c r="BC201" s="118" t="str">
        <f>IFERROR(VLOOKUP(DATASHEET!DP199,lookup,2,FALSE),"")</f>
        <v/>
      </c>
      <c r="BD201" s="122" t="str">
        <f>IFERROR(IFERROR(VLOOKUP(DATASHEET!AN199,lookup,2,FALSE),VLOOKUP($A201,PRIORVALUES!$A$3:$U$245,7,FALSE)),"")</f>
        <v/>
      </c>
      <c r="BE201" s="120" t="str">
        <f>IFERROR(IFERROR(VLOOKUP(DATASHEET!AV199,lookup,2,FALSE),VLOOKUP($A201,PRIORVALUES!$A$3:$U$245,16,FALSE)),"")</f>
        <v/>
      </c>
      <c r="BF201" s="586" t="str">
        <f>IFERROR(IFERROR(VLOOKUP(DATASHEET!CF199,lookup,2,FALSE),VLOOKUP($A201,PRIORVALUES!$A$3:$U$245,11,FALSE)),"")</f>
        <v/>
      </c>
      <c r="BG201" s="104" t="str">
        <f>IFERROR(VLOOKUP(DATASHEET!BD199,lookup,2,FALSE),"")</f>
        <v/>
      </c>
      <c r="BH201" s="99" t="str">
        <f>IFERROR(IFERROR(VLOOKUP(DATASHEET!BP199,lookup,2,FALSE),VLOOKUP($A201,PRIORVALUES!$A$3:$U$245,9,FALSE)),"")</f>
        <v/>
      </c>
      <c r="BI201" s="99" t="str">
        <f>IFERROR(IFERROR(VLOOKUP(DATASHEET!DL199,lookup,2,FALSE),VLOOKUP($A201,PRIORVALUES!$A$3:$U$245,15,FALSE)),"")</f>
        <v/>
      </c>
      <c r="BJ201" s="108" t="str">
        <f t="shared" si="111"/>
        <v/>
      </c>
      <c r="BK201" s="108" t="str">
        <f t="shared" si="112"/>
        <v/>
      </c>
      <c r="BL201" s="125" t="str">
        <f t="shared" si="113"/>
        <v/>
      </c>
      <c r="BM201" s="205"/>
    </row>
    <row r="202" spans="1:65" ht="27.75" customHeight="1" x14ac:dyDescent="0.25">
      <c r="A202" s="246" t="str">
        <f>DATASHEET!B200</f>
        <v>WALDRON, Sophie</v>
      </c>
      <c r="B202" s="113" t="str">
        <f>DATASHEET!C200</f>
        <v>11SDA</v>
      </c>
      <c r="C202" s="113" t="str">
        <f>DATASHEET!D200</f>
        <v>F</v>
      </c>
      <c r="D202" s="113" t="str">
        <f>DATASHEET!J200</f>
        <v>N</v>
      </c>
      <c r="E202" s="113" t="str">
        <f>DATASHEET!E200</f>
        <v>N</v>
      </c>
      <c r="F202" s="113" t="str">
        <f>DATASHEET!F200</f>
        <v>White - British</v>
      </c>
      <c r="G202" s="113" t="str">
        <f>DATASHEET!H200</f>
        <v>N</v>
      </c>
      <c r="H202" s="113" t="str">
        <f>DATASHEET!I200</f>
        <v>N</v>
      </c>
      <c r="I202" s="113" t="str">
        <f>DATASHEET!M200</f>
        <v>M</v>
      </c>
      <c r="J202" s="114" t="str">
        <f>DATASHEET!L200</f>
        <v>6-7</v>
      </c>
      <c r="K202" s="419">
        <f>IFERROR(PROGRESS!O214,"")</f>
        <v>59.353448</v>
      </c>
      <c r="L202" s="235">
        <f t="shared" si="88"/>
        <v>4</v>
      </c>
      <c r="M202" s="152">
        <f t="shared" si="89"/>
        <v>-5.5353447999999998</v>
      </c>
      <c r="N202" s="237"/>
      <c r="O202" s="417">
        <f t="shared" si="90"/>
        <v>11.8706896</v>
      </c>
      <c r="P202" s="248" t="str">
        <f t="shared" si="91"/>
        <v/>
      </c>
      <c r="Q202" s="249" t="str">
        <f t="shared" si="92"/>
        <v/>
      </c>
      <c r="R202" s="417">
        <f t="shared" si="93"/>
        <v>11.8706896</v>
      </c>
      <c r="S202" s="248" t="str">
        <f t="shared" si="94"/>
        <v/>
      </c>
      <c r="T202" s="250" t="str">
        <f t="shared" si="95"/>
        <v/>
      </c>
      <c r="U202" s="247">
        <f t="shared" si="96"/>
        <v>17.806034400000001</v>
      </c>
      <c r="V202" s="248">
        <f t="shared" si="97"/>
        <v>4</v>
      </c>
      <c r="W202" s="251">
        <f t="shared" si="98"/>
        <v>-4.6020114666666672</v>
      </c>
      <c r="X202" s="252">
        <f t="shared" si="99"/>
        <v>2</v>
      </c>
      <c r="Y202" s="247">
        <f t="shared" si="100"/>
        <v>17.806034400000001</v>
      </c>
      <c r="Z202" s="248">
        <f t="shared" si="101"/>
        <v>0</v>
      </c>
      <c r="AA202" s="251">
        <f t="shared" si="102"/>
        <v>-5.9353448000000002</v>
      </c>
      <c r="AB202" s="252">
        <f t="shared" si="103"/>
        <v>3</v>
      </c>
      <c r="AC202" s="244"/>
      <c r="AD202" s="102" t="str">
        <f>IFERROR(VLOOKUP(DATASHEET!CN200,lookup,2,FALSE)*2,"")</f>
        <v/>
      </c>
      <c r="AE202" s="126" t="str">
        <f>IFERROR(LARGE((PROGRESS!BC214,PROGRESS!BH214),1)*2,"")</f>
        <v/>
      </c>
      <c r="AF202" s="253">
        <f t="shared" si="104"/>
        <v>4</v>
      </c>
      <c r="AG202" s="127" t="str">
        <f t="shared" si="105"/>
        <v/>
      </c>
      <c r="AH202" s="254" t="str">
        <f t="shared" si="106"/>
        <v/>
      </c>
      <c r="AI202" s="255" t="str">
        <f t="shared" si="107"/>
        <v/>
      </c>
      <c r="AJ202" s="128" t="str">
        <f t="shared" si="108"/>
        <v/>
      </c>
      <c r="AK202" s="256" t="str">
        <f t="shared" si="109"/>
        <v/>
      </c>
      <c r="AL202" s="245"/>
      <c r="AM202" s="89" t="str">
        <f>IFERROR(VLOOKUP(DATASHEET!AJ200,lookup,2,FALSE),"")</f>
        <v/>
      </c>
      <c r="AN202" s="90" t="str">
        <f>IFERROR(VLOOKUP(DATASHEET!AR200,lookup,2,FALSE),"")</f>
        <v/>
      </c>
      <c r="AO202" s="106" t="str">
        <f>IFERROR(VLOOKUP(DATASHEET!DH200,lookup,2,FALSE),"")</f>
        <v/>
      </c>
      <c r="AP202" s="106" t="str">
        <f>IFERROR(VLOOKUP(DATASHEET!DT200,lookup,2,FALSE),"")</f>
        <v/>
      </c>
      <c r="AQ202" s="106" t="str">
        <f t="shared" si="110"/>
        <v/>
      </c>
      <c r="AR202" s="91" t="str">
        <f>IFERROR(IFERROR(VLOOKUP(DATASHEET!AZ200,lookup,2,FALSE),VLOOKUP($A202,PRIORVALUES!$A$3:$U$245,8,FALSE)),"")</f>
        <v/>
      </c>
      <c r="AS202" s="100" t="str">
        <f>IFERROR(VLOOKUP(DATASHEET!BX200,lookup,2,FALSE),"")</f>
        <v/>
      </c>
      <c r="AT202" s="258" t="str">
        <f>IFERROR(VLOOKUP(DATASHEET!DX200,lookup,2,FALSE),"")</f>
        <v/>
      </c>
      <c r="AU202" s="92" t="str">
        <f>IFERROR(IFERROR(VLOOKUP(DATASHEET!CB200,lookup,2,FALSE),VLOOKUP($A202,PRIORVALUES!$A$3:$U$245,10,FALSE)),"")</f>
        <v/>
      </c>
      <c r="AV202" s="92">
        <f>IFERROR(IFERROR(VLOOKUP(DATASHEET!CJ200,lookup,2,FALSE),VLOOKUP($A202,PRIORVALUES!$A$3:$U$245,12,FALSE)),"")</f>
        <v>4</v>
      </c>
      <c r="AW202" s="93"/>
      <c r="AX202" s="96" t="str">
        <f>IFERROR(IFERROR(VLOOKUP(DATASHEET!AF200,lookup,2,FALSE),VLOOKUP($A202,PRIORVALUES!$A$3:$U$245,5,FALSE)),"")</f>
        <v/>
      </c>
      <c r="AY202" s="97" t="str">
        <f>IFERROR(IFERROR(VLOOKUP(DATASHEET!CV200,lookup,2,FALSE),VLOOKUP($A202,PRIORVALUES!$A$3:$U$245,6,FALSE)),"")</f>
        <v/>
      </c>
      <c r="AZ202" s="104" t="str">
        <f>IFERROR(SMALL((PROGRESS!BC214,PROGRESS!BH214),1),"")</f>
        <v/>
      </c>
      <c r="BA202" s="104" t="str">
        <f>IFERROR(IFERROR(VLOOKUP(DATASHEET!CR200,lookup,2,FALSE),VLOOKUP($A202,PRIORVALUES!$A$3:$U$245,13,FALSE)),"")</f>
        <v/>
      </c>
      <c r="BB202" s="104" t="str">
        <f>IFERROR(IFERROR(VLOOKUP(DATASHEET!DD200,lookup,2,FALSE),VLOOKUP($A202,PRIORVALUES!$A$3:$U$245,14,FALSE)),"")</f>
        <v/>
      </c>
      <c r="BC202" s="118" t="str">
        <f>IFERROR(VLOOKUP(DATASHEET!DP200,lookup,2,FALSE),"")</f>
        <v/>
      </c>
      <c r="BD202" s="122" t="str">
        <f>IFERROR(IFERROR(VLOOKUP(DATASHEET!AN200,lookup,2,FALSE),VLOOKUP($A202,PRIORVALUES!$A$3:$U$245,7,FALSE)),"")</f>
        <v/>
      </c>
      <c r="BE202" s="120" t="str">
        <f>IFERROR(IFERROR(VLOOKUP(DATASHEET!AV200,lookup,2,FALSE),VLOOKUP($A202,PRIORVALUES!$A$3:$U$245,16,FALSE)),"")</f>
        <v/>
      </c>
      <c r="BF202" s="586" t="str">
        <f>IFERROR(IFERROR(VLOOKUP(DATASHEET!CF200,lookup,2,FALSE),VLOOKUP($A202,PRIORVALUES!$A$3:$U$245,11,FALSE)),"")</f>
        <v/>
      </c>
      <c r="BG202" s="104" t="str">
        <f>IFERROR(VLOOKUP(DATASHEET!BD200,lookup,2,FALSE),"")</f>
        <v/>
      </c>
      <c r="BH202" s="99" t="str">
        <f>IFERROR(IFERROR(VLOOKUP(DATASHEET!BP200,lookup,2,FALSE),VLOOKUP($A202,PRIORVALUES!$A$3:$U$245,9,FALSE)),"")</f>
        <v/>
      </c>
      <c r="BI202" s="99" t="str">
        <f>IFERROR(IFERROR(VLOOKUP(DATASHEET!DL200,lookup,2,FALSE),VLOOKUP($A202,PRIORVALUES!$A$3:$U$245,15,FALSE)),"")</f>
        <v/>
      </c>
      <c r="BJ202" s="108" t="str">
        <f t="shared" si="111"/>
        <v/>
      </c>
      <c r="BK202" s="108" t="str">
        <f t="shared" si="112"/>
        <v/>
      </c>
      <c r="BL202" s="125" t="str">
        <f t="shared" si="113"/>
        <v/>
      </c>
      <c r="BM202" s="205"/>
    </row>
    <row r="203" spans="1:65" ht="27.75" customHeight="1" x14ac:dyDescent="0.25">
      <c r="A203" s="246" t="str">
        <f>DATASHEET!B201</f>
        <v>WALFORD, Riannon</v>
      </c>
      <c r="B203" s="113" t="str">
        <f>DATASHEET!C201</f>
        <v>11EGQ</v>
      </c>
      <c r="C203" s="113" t="str">
        <f>DATASHEET!D201</f>
        <v>F</v>
      </c>
      <c r="D203" s="113" t="str">
        <f>DATASHEET!J201</f>
        <v>N</v>
      </c>
      <c r="E203" s="113" t="str">
        <f>DATASHEET!E201</f>
        <v>N</v>
      </c>
      <c r="F203" s="113" t="str">
        <f>DATASHEET!F201</f>
        <v>White - British</v>
      </c>
      <c r="G203" s="113" t="str">
        <f>DATASHEET!H201</f>
        <v>N</v>
      </c>
      <c r="H203" s="113" t="str">
        <f>DATASHEET!I201</f>
        <v>N</v>
      </c>
      <c r="I203" s="113" t="str">
        <f>DATASHEET!M201</f>
        <v>L</v>
      </c>
      <c r="J203" s="114" t="str">
        <f>DATASHEET!L201</f>
        <v>3-4</v>
      </c>
      <c r="K203" s="419">
        <f>IFERROR(PROGRESS!O215,"")</f>
        <v>34.391429000000002</v>
      </c>
      <c r="L203" s="235">
        <f t="shared" si="88"/>
        <v>4</v>
      </c>
      <c r="M203" s="152">
        <f t="shared" si="89"/>
        <v>-3.0391429000000003</v>
      </c>
      <c r="N203" s="237"/>
      <c r="O203" s="417">
        <f t="shared" si="90"/>
        <v>6.8782858000000004</v>
      </c>
      <c r="P203" s="248" t="str">
        <f t="shared" si="91"/>
        <v/>
      </c>
      <c r="Q203" s="249" t="str">
        <f t="shared" si="92"/>
        <v/>
      </c>
      <c r="R203" s="417">
        <f t="shared" si="93"/>
        <v>6.8782858000000004</v>
      </c>
      <c r="S203" s="248" t="str">
        <f t="shared" si="94"/>
        <v/>
      </c>
      <c r="T203" s="250" t="str">
        <f t="shared" si="95"/>
        <v/>
      </c>
      <c r="U203" s="247">
        <f t="shared" si="96"/>
        <v>10.317428700000001</v>
      </c>
      <c r="V203" s="248">
        <f t="shared" si="97"/>
        <v>0</v>
      </c>
      <c r="W203" s="251">
        <f t="shared" si="98"/>
        <v>-3.4391429000000002</v>
      </c>
      <c r="X203" s="252">
        <f t="shared" si="99"/>
        <v>3</v>
      </c>
      <c r="Y203" s="247">
        <f t="shared" si="100"/>
        <v>10.317428700000001</v>
      </c>
      <c r="Z203" s="248">
        <f t="shared" si="101"/>
        <v>4</v>
      </c>
      <c r="AA203" s="251">
        <f t="shared" si="102"/>
        <v>-2.1058095666666667</v>
      </c>
      <c r="AB203" s="252">
        <f t="shared" si="103"/>
        <v>2</v>
      </c>
      <c r="AC203" s="244"/>
      <c r="AD203" s="102" t="str">
        <f>IFERROR(VLOOKUP(DATASHEET!CN201,lookup,2,FALSE)*2,"")</f>
        <v/>
      </c>
      <c r="AE203" s="126" t="str">
        <f>IFERROR(LARGE((PROGRESS!BC215,PROGRESS!BH215),1)*2,"")</f>
        <v/>
      </c>
      <c r="AF203" s="253" t="str">
        <f t="shared" si="104"/>
        <v/>
      </c>
      <c r="AG203" s="127" t="str">
        <f t="shared" si="105"/>
        <v/>
      </c>
      <c r="AH203" s="254" t="str">
        <f t="shared" si="106"/>
        <v/>
      </c>
      <c r="AI203" s="255">
        <f t="shared" si="107"/>
        <v>4</v>
      </c>
      <c r="AJ203" s="128" t="str">
        <f t="shared" si="108"/>
        <v/>
      </c>
      <c r="AK203" s="256" t="str">
        <f t="shared" si="109"/>
        <v/>
      </c>
      <c r="AL203" s="245"/>
      <c r="AM203" s="89" t="str">
        <f>IFERROR(VLOOKUP(DATASHEET!AJ201,lookup,2,FALSE),"")</f>
        <v/>
      </c>
      <c r="AN203" s="90" t="str">
        <f>IFERROR(VLOOKUP(DATASHEET!AR201,lookup,2,FALSE),"")</f>
        <v/>
      </c>
      <c r="AO203" s="106" t="str">
        <f>IFERROR(VLOOKUP(DATASHEET!DH201,lookup,2,FALSE),"")</f>
        <v/>
      </c>
      <c r="AP203" s="106" t="str">
        <f>IFERROR(VLOOKUP(DATASHEET!DT201,lookup,2,FALSE),"")</f>
        <v/>
      </c>
      <c r="AQ203" s="106" t="str">
        <f t="shared" si="110"/>
        <v/>
      </c>
      <c r="AR203" s="91" t="str">
        <f>IFERROR(IFERROR(VLOOKUP(DATASHEET!AZ201,lookup,2,FALSE),VLOOKUP($A203,PRIORVALUES!$A$3:$U$245,8,FALSE)),"")</f>
        <v/>
      </c>
      <c r="AS203" s="100" t="str">
        <f>IFERROR(VLOOKUP(DATASHEET!BX201,lookup,2,FALSE),"")</f>
        <v/>
      </c>
      <c r="AT203" s="258" t="str">
        <f>IFERROR(VLOOKUP(DATASHEET!DX201,lookup,2,FALSE),"")</f>
        <v/>
      </c>
      <c r="AU203" s="92" t="str">
        <f>IFERROR(IFERROR(VLOOKUP(DATASHEET!CB201,lookup,2,FALSE),VLOOKUP($A203,PRIORVALUES!$A$3:$U$245,10,FALSE)),"")</f>
        <v/>
      </c>
      <c r="AV203" s="92" t="str">
        <f>IFERROR(IFERROR(VLOOKUP(DATASHEET!CJ201,lookup,2,FALSE),VLOOKUP($A203,PRIORVALUES!$A$3:$U$245,12,FALSE)),"")</f>
        <v/>
      </c>
      <c r="AW203" s="93"/>
      <c r="AX203" s="96" t="str">
        <f>IFERROR(IFERROR(VLOOKUP(DATASHEET!AF201,lookup,2,FALSE),VLOOKUP($A203,PRIORVALUES!$A$3:$U$245,5,FALSE)),"")</f>
        <v/>
      </c>
      <c r="AY203" s="97" t="str">
        <f>IFERROR(IFERROR(VLOOKUP(DATASHEET!CV201,lookup,2,FALSE),VLOOKUP($A203,PRIORVALUES!$A$3:$U$245,6,FALSE)),"")</f>
        <v/>
      </c>
      <c r="AZ203" s="104" t="str">
        <f>IFERROR(SMALL((PROGRESS!BC215,PROGRESS!BH215),1),"")</f>
        <v/>
      </c>
      <c r="BA203" s="104" t="str">
        <f>IFERROR(IFERROR(VLOOKUP(DATASHEET!CR201,lookup,2,FALSE),VLOOKUP($A203,PRIORVALUES!$A$3:$U$245,13,FALSE)),"")</f>
        <v/>
      </c>
      <c r="BB203" s="104" t="str">
        <f>IFERROR(IFERROR(VLOOKUP(DATASHEET!DD201,lookup,2,FALSE),VLOOKUP($A203,PRIORVALUES!$A$3:$U$245,14,FALSE)),"")</f>
        <v/>
      </c>
      <c r="BC203" s="118" t="str">
        <f>IFERROR(VLOOKUP(DATASHEET!DP201,lookup,2,FALSE),"")</f>
        <v/>
      </c>
      <c r="BD203" s="122" t="str">
        <f>IFERROR(IFERROR(VLOOKUP(DATASHEET!AN201,lookup,2,FALSE),VLOOKUP($A203,PRIORVALUES!$A$3:$U$245,7,FALSE)),"")</f>
        <v/>
      </c>
      <c r="BE203" s="120" t="str">
        <f>IFERROR(IFERROR(VLOOKUP(DATASHEET!AV201,lookup,2,FALSE),VLOOKUP($A203,PRIORVALUES!$A$3:$U$245,16,FALSE)),"")</f>
        <v/>
      </c>
      <c r="BF203" s="586">
        <f>IFERROR(IFERROR(VLOOKUP(DATASHEET!CF201,lookup,2,FALSE),VLOOKUP($A203,PRIORVALUES!$A$3:$U$245,11,FALSE)),"")</f>
        <v>4</v>
      </c>
      <c r="BG203" s="104" t="str">
        <f>IFERROR(VLOOKUP(DATASHEET!BD201,lookup,2,FALSE),"")</f>
        <v/>
      </c>
      <c r="BH203" s="99" t="str">
        <f>IFERROR(IFERROR(VLOOKUP(DATASHEET!BP201,lookup,2,FALSE),VLOOKUP($A203,PRIORVALUES!$A$3:$U$245,9,FALSE)),"")</f>
        <v/>
      </c>
      <c r="BI203" s="99" t="str">
        <f>IFERROR(IFERROR(VLOOKUP(DATASHEET!DL201,lookup,2,FALSE),VLOOKUP($A203,PRIORVALUES!$A$3:$U$245,15,FALSE)),"")</f>
        <v/>
      </c>
      <c r="BJ203" s="108" t="str">
        <f t="shared" si="111"/>
        <v/>
      </c>
      <c r="BK203" s="108" t="str">
        <f t="shared" si="112"/>
        <v/>
      </c>
      <c r="BL203" s="125" t="str">
        <f t="shared" si="113"/>
        <v/>
      </c>
      <c r="BM203" s="205"/>
    </row>
    <row r="204" spans="1:65" ht="27.75" customHeight="1" x14ac:dyDescent="0.25">
      <c r="A204" s="246" t="str">
        <f>DATASHEET!B202</f>
        <v>WALSH, Caitlin</v>
      </c>
      <c r="B204" s="113" t="str">
        <f>DATASHEET!C202</f>
        <v>11JNE</v>
      </c>
      <c r="C204" s="113" t="str">
        <f>DATASHEET!D202</f>
        <v>F</v>
      </c>
      <c r="D204" s="113" t="str">
        <f>DATASHEET!J202</f>
        <v>N</v>
      </c>
      <c r="E204" s="113" t="str">
        <f>DATASHEET!E202</f>
        <v>N</v>
      </c>
      <c r="F204" s="113" t="str">
        <f>DATASHEET!F202</f>
        <v>White - British</v>
      </c>
      <c r="G204" s="113" t="str">
        <f>DATASHEET!H202</f>
        <v>N</v>
      </c>
      <c r="H204" s="113" t="str">
        <f>DATASHEET!I202</f>
        <v>N</v>
      </c>
      <c r="I204" s="113" t="str">
        <f>DATASHEET!M202</f>
        <v>H</v>
      </c>
      <c r="J204" s="114" t="str">
        <f>DATASHEET!L202</f>
        <v>7-8</v>
      </c>
      <c r="K204" s="419">
        <f>IFERROR(PROGRESS!O216,"")</f>
        <v>71.839286000000001</v>
      </c>
      <c r="L204" s="235">
        <f t="shared" si="88"/>
        <v>5</v>
      </c>
      <c r="M204" s="152">
        <f t="shared" si="89"/>
        <v>-6.6839285999999998</v>
      </c>
      <c r="N204" s="237"/>
      <c r="O204" s="417">
        <f t="shared" si="90"/>
        <v>14.3678572</v>
      </c>
      <c r="P204" s="248" t="str">
        <f t="shared" si="91"/>
        <v/>
      </c>
      <c r="Q204" s="249" t="str">
        <f t="shared" si="92"/>
        <v/>
      </c>
      <c r="R204" s="417">
        <f t="shared" si="93"/>
        <v>14.3678572</v>
      </c>
      <c r="S204" s="248" t="str">
        <f t="shared" si="94"/>
        <v/>
      </c>
      <c r="T204" s="250" t="str">
        <f t="shared" si="95"/>
        <v/>
      </c>
      <c r="U204" s="247">
        <f t="shared" si="96"/>
        <v>21.551785799999998</v>
      </c>
      <c r="V204" s="248">
        <f t="shared" si="97"/>
        <v>0</v>
      </c>
      <c r="W204" s="251">
        <f t="shared" si="98"/>
        <v>-7.1839285999999989</v>
      </c>
      <c r="X204" s="252">
        <f t="shared" si="99"/>
        <v>3</v>
      </c>
      <c r="Y204" s="247">
        <f t="shared" si="100"/>
        <v>21.551785799999998</v>
      </c>
      <c r="Z204" s="248">
        <f t="shared" si="101"/>
        <v>5</v>
      </c>
      <c r="AA204" s="251">
        <f t="shared" si="102"/>
        <v>-5.5172619333333328</v>
      </c>
      <c r="AB204" s="252">
        <f t="shared" si="103"/>
        <v>2</v>
      </c>
      <c r="AC204" s="244"/>
      <c r="AD204" s="102" t="str">
        <f>IFERROR(VLOOKUP(DATASHEET!CN202,lookup,2,FALSE)*2,"")</f>
        <v/>
      </c>
      <c r="AE204" s="126" t="str">
        <f>IFERROR(LARGE((PROGRESS!BC216,PROGRESS!BH216),1)*2,"")</f>
        <v/>
      </c>
      <c r="AF204" s="253" t="str">
        <f t="shared" si="104"/>
        <v/>
      </c>
      <c r="AG204" s="127" t="str">
        <f t="shared" si="105"/>
        <v/>
      </c>
      <c r="AH204" s="254" t="str">
        <f t="shared" si="106"/>
        <v/>
      </c>
      <c r="AI204" s="255">
        <f t="shared" si="107"/>
        <v>5</v>
      </c>
      <c r="AJ204" s="128" t="str">
        <f t="shared" si="108"/>
        <v/>
      </c>
      <c r="AK204" s="256" t="str">
        <f t="shared" si="109"/>
        <v/>
      </c>
      <c r="AL204" s="245"/>
      <c r="AM204" s="89" t="str">
        <f>IFERROR(VLOOKUP(DATASHEET!AJ202,lookup,2,FALSE),"")</f>
        <v/>
      </c>
      <c r="AN204" s="90" t="str">
        <f>IFERROR(VLOOKUP(DATASHEET!AR202,lookup,2,FALSE),"")</f>
        <v/>
      </c>
      <c r="AO204" s="106" t="str">
        <f>IFERROR(VLOOKUP(DATASHEET!DH202,lookup,2,FALSE),"")</f>
        <v/>
      </c>
      <c r="AP204" s="106" t="str">
        <f>IFERROR(VLOOKUP(DATASHEET!DT202,lookup,2,FALSE),"")</f>
        <v/>
      </c>
      <c r="AQ204" s="106" t="str">
        <f t="shared" si="110"/>
        <v/>
      </c>
      <c r="AR204" s="91" t="str">
        <f>IFERROR(IFERROR(VLOOKUP(DATASHEET!AZ202,lookup,2,FALSE),VLOOKUP($A204,PRIORVALUES!$A$3:$U$245,8,FALSE)),"")</f>
        <v/>
      </c>
      <c r="AS204" s="100" t="str">
        <f>IFERROR(VLOOKUP(DATASHEET!BX202,lookup,2,FALSE),"")</f>
        <v/>
      </c>
      <c r="AT204" s="258" t="str">
        <f>IFERROR(VLOOKUP(DATASHEET!DX202,lookup,2,FALSE),"")</f>
        <v/>
      </c>
      <c r="AU204" s="92" t="str">
        <f>IFERROR(IFERROR(VLOOKUP(DATASHEET!CB202,lookup,2,FALSE),VLOOKUP($A204,PRIORVALUES!$A$3:$U$245,10,FALSE)),"")</f>
        <v/>
      </c>
      <c r="AV204" s="92" t="str">
        <f>IFERROR(IFERROR(VLOOKUP(DATASHEET!CJ202,lookup,2,FALSE),VLOOKUP($A204,PRIORVALUES!$A$3:$U$245,12,FALSE)),"")</f>
        <v/>
      </c>
      <c r="AW204" s="93"/>
      <c r="AX204" s="96" t="str">
        <f>IFERROR(IFERROR(VLOOKUP(DATASHEET!AF202,lookup,2,FALSE),VLOOKUP($A204,PRIORVALUES!$A$3:$U$245,5,FALSE)),"")</f>
        <v/>
      </c>
      <c r="AY204" s="97">
        <f>IFERROR(IFERROR(VLOOKUP(DATASHEET!CV202,lookup,2,FALSE),VLOOKUP($A204,PRIORVALUES!$A$3:$U$245,6,FALSE)),"")</f>
        <v>5</v>
      </c>
      <c r="AZ204" s="104" t="str">
        <f>IFERROR(SMALL((PROGRESS!BC216,PROGRESS!BH216),1),"")</f>
        <v/>
      </c>
      <c r="BA204" s="104" t="str">
        <f>IFERROR(IFERROR(VLOOKUP(DATASHEET!CR202,lookup,2,FALSE),VLOOKUP($A204,PRIORVALUES!$A$3:$U$245,13,FALSE)),"")</f>
        <v/>
      </c>
      <c r="BB204" s="104" t="str">
        <f>IFERROR(IFERROR(VLOOKUP(DATASHEET!DD202,lookup,2,FALSE),VLOOKUP($A204,PRIORVALUES!$A$3:$U$245,14,FALSE)),"")</f>
        <v/>
      </c>
      <c r="BC204" s="118" t="str">
        <f>IFERROR(VLOOKUP(DATASHEET!DP202,lookup,2,FALSE),"")</f>
        <v/>
      </c>
      <c r="BD204" s="122" t="str">
        <f>IFERROR(IFERROR(VLOOKUP(DATASHEET!AN202,lookup,2,FALSE),VLOOKUP($A204,PRIORVALUES!$A$3:$U$245,7,FALSE)),"")</f>
        <v/>
      </c>
      <c r="BE204" s="120" t="str">
        <f>IFERROR(IFERROR(VLOOKUP(DATASHEET!AV202,lookup,2,FALSE),VLOOKUP($A204,PRIORVALUES!$A$3:$U$245,16,FALSE)),"")</f>
        <v/>
      </c>
      <c r="BF204" s="586" t="str">
        <f>IFERROR(IFERROR(VLOOKUP(DATASHEET!CF202,lookup,2,FALSE),VLOOKUP($A204,PRIORVALUES!$A$3:$U$245,11,FALSE)),"")</f>
        <v/>
      </c>
      <c r="BG204" s="104" t="str">
        <f>IFERROR(VLOOKUP(DATASHEET!BD202,lookup,2,FALSE),"")</f>
        <v/>
      </c>
      <c r="BH204" s="99" t="str">
        <f>IFERROR(IFERROR(VLOOKUP(DATASHEET!BP202,lookup,2,FALSE),VLOOKUP($A204,PRIORVALUES!$A$3:$U$245,9,FALSE)),"")</f>
        <v/>
      </c>
      <c r="BI204" s="99" t="str">
        <f>IFERROR(IFERROR(VLOOKUP(DATASHEET!DL202,lookup,2,FALSE),VLOOKUP($A204,PRIORVALUES!$A$3:$U$245,15,FALSE)),"")</f>
        <v/>
      </c>
      <c r="BJ204" s="108" t="str">
        <f t="shared" si="111"/>
        <v/>
      </c>
      <c r="BK204" s="108" t="str">
        <f t="shared" si="112"/>
        <v/>
      </c>
      <c r="BL204" s="125" t="str">
        <f t="shared" si="113"/>
        <v/>
      </c>
      <c r="BM204" s="205"/>
    </row>
    <row r="205" spans="1:65" ht="27.75" customHeight="1" x14ac:dyDescent="0.25">
      <c r="A205" s="246" t="str">
        <f>DATASHEET!B203</f>
        <v>WALSH, James</v>
      </c>
      <c r="B205" s="113" t="str">
        <f>DATASHEET!C203</f>
        <v>11EGQ</v>
      </c>
      <c r="C205" s="113" t="str">
        <f>DATASHEET!D203</f>
        <v>M</v>
      </c>
      <c r="D205" s="113" t="str">
        <f>DATASHEET!J203</f>
        <v>K</v>
      </c>
      <c r="E205" s="113" t="str">
        <f>DATASHEET!E203</f>
        <v>N</v>
      </c>
      <c r="F205" s="113" t="str">
        <f>DATASHEET!F203</f>
        <v>White - British</v>
      </c>
      <c r="G205" s="113" t="str">
        <f>DATASHEET!H203</f>
        <v>N</v>
      </c>
      <c r="H205" s="113" t="str">
        <f>DATASHEET!I203</f>
        <v>N</v>
      </c>
      <c r="I205" s="113" t="str">
        <f>DATASHEET!M203</f>
        <v>M</v>
      </c>
      <c r="J205" s="114" t="str">
        <f>DATASHEET!L203</f>
        <v>4-5</v>
      </c>
      <c r="K205" s="419">
        <f>IFERROR(PROGRESS!O217,"")</f>
        <v>38.246667000000002</v>
      </c>
      <c r="L205" s="235">
        <f t="shared" si="88"/>
        <v>7</v>
      </c>
      <c r="M205" s="152">
        <f t="shared" si="89"/>
        <v>-3.1246667000000001</v>
      </c>
      <c r="N205" s="237"/>
      <c r="O205" s="417">
        <f t="shared" si="90"/>
        <v>7.6493334000000006</v>
      </c>
      <c r="P205" s="248" t="str">
        <f t="shared" si="91"/>
        <v/>
      </c>
      <c r="Q205" s="249" t="str">
        <f t="shared" si="92"/>
        <v/>
      </c>
      <c r="R205" s="417">
        <f t="shared" si="93"/>
        <v>7.6493334000000006</v>
      </c>
      <c r="S205" s="248" t="str">
        <f t="shared" si="94"/>
        <v/>
      </c>
      <c r="T205" s="250" t="str">
        <f t="shared" si="95"/>
        <v/>
      </c>
      <c r="U205" s="247">
        <f t="shared" si="96"/>
        <v>11.474000100000001</v>
      </c>
      <c r="V205" s="248">
        <f t="shared" si="97"/>
        <v>7</v>
      </c>
      <c r="W205" s="251">
        <f t="shared" si="98"/>
        <v>-1.491333366666667</v>
      </c>
      <c r="X205" s="252">
        <f t="shared" si="99"/>
        <v>2</v>
      </c>
      <c r="Y205" s="247">
        <f t="shared" si="100"/>
        <v>11.474000100000001</v>
      </c>
      <c r="Z205" s="248">
        <f t="shared" si="101"/>
        <v>0</v>
      </c>
      <c r="AA205" s="251">
        <f t="shared" si="102"/>
        <v>-3.8246667000000003</v>
      </c>
      <c r="AB205" s="252">
        <f t="shared" si="103"/>
        <v>3</v>
      </c>
      <c r="AC205" s="244"/>
      <c r="AD205" s="102" t="str">
        <f>IFERROR(VLOOKUP(DATASHEET!CN203,lookup,2,FALSE)*2,"")</f>
        <v/>
      </c>
      <c r="AE205" s="126" t="str">
        <f>IFERROR(LARGE((PROGRESS!BC217,PROGRESS!BH217),1)*2,"")</f>
        <v/>
      </c>
      <c r="AF205" s="253">
        <f t="shared" si="104"/>
        <v>7</v>
      </c>
      <c r="AG205" s="127" t="str">
        <f t="shared" si="105"/>
        <v/>
      </c>
      <c r="AH205" s="254" t="str">
        <f t="shared" si="106"/>
        <v/>
      </c>
      <c r="AI205" s="255" t="str">
        <f t="shared" si="107"/>
        <v/>
      </c>
      <c r="AJ205" s="128" t="str">
        <f t="shared" si="108"/>
        <v/>
      </c>
      <c r="AK205" s="256" t="str">
        <f t="shared" si="109"/>
        <v/>
      </c>
      <c r="AL205" s="245"/>
      <c r="AM205" s="89" t="str">
        <f>IFERROR(VLOOKUP(DATASHEET!AJ203,lookup,2,FALSE),"")</f>
        <v/>
      </c>
      <c r="AN205" s="90" t="str">
        <f>IFERROR(VLOOKUP(DATASHEET!AR203,lookup,2,FALSE),"")</f>
        <v/>
      </c>
      <c r="AO205" s="106" t="str">
        <f>IFERROR(VLOOKUP(DATASHEET!DH203,lookup,2,FALSE),"")</f>
        <v/>
      </c>
      <c r="AP205" s="106" t="str">
        <f>IFERROR(VLOOKUP(DATASHEET!DT203,lookup,2,FALSE),"")</f>
        <v/>
      </c>
      <c r="AQ205" s="106" t="str">
        <f t="shared" si="110"/>
        <v/>
      </c>
      <c r="AR205" s="91" t="str">
        <f>IFERROR(IFERROR(VLOOKUP(DATASHEET!AZ203,lookup,2,FALSE),VLOOKUP($A205,PRIORVALUES!$A$3:$U$245,8,FALSE)),"")</f>
        <v/>
      </c>
      <c r="AS205" s="100" t="str">
        <f>IFERROR(VLOOKUP(DATASHEET!BX203,lookup,2,FALSE),"")</f>
        <v/>
      </c>
      <c r="AT205" s="258" t="str">
        <f>IFERROR(VLOOKUP(DATASHEET!DX203,lookup,2,FALSE),"")</f>
        <v/>
      </c>
      <c r="AU205" s="92" t="str">
        <f>IFERROR(IFERROR(VLOOKUP(DATASHEET!CB203,lookup,2,FALSE),VLOOKUP($A205,PRIORVALUES!$A$3:$U$245,10,FALSE)),"")</f>
        <v/>
      </c>
      <c r="AV205" s="92">
        <f>IFERROR(IFERROR(VLOOKUP(DATASHEET!CJ203,lookup,2,FALSE),VLOOKUP($A205,PRIORVALUES!$A$3:$U$245,12,FALSE)),"")</f>
        <v>7</v>
      </c>
      <c r="AW205" s="93"/>
      <c r="AX205" s="96" t="str">
        <f>IFERROR(IFERROR(VLOOKUP(DATASHEET!AF203,lookup,2,FALSE),VLOOKUP($A205,PRIORVALUES!$A$3:$U$245,5,FALSE)),"")</f>
        <v/>
      </c>
      <c r="AY205" s="97" t="str">
        <f>IFERROR(IFERROR(VLOOKUP(DATASHEET!CV203,lookup,2,FALSE),VLOOKUP($A205,PRIORVALUES!$A$3:$U$245,6,FALSE)),"")</f>
        <v/>
      </c>
      <c r="AZ205" s="104" t="str">
        <f>IFERROR(SMALL((PROGRESS!BC217,PROGRESS!BH217),1),"")</f>
        <v/>
      </c>
      <c r="BA205" s="104" t="str">
        <f>IFERROR(IFERROR(VLOOKUP(DATASHEET!CR203,lookup,2,FALSE),VLOOKUP($A205,PRIORVALUES!$A$3:$U$245,13,FALSE)),"")</f>
        <v/>
      </c>
      <c r="BB205" s="104" t="str">
        <f>IFERROR(IFERROR(VLOOKUP(DATASHEET!DD203,lookup,2,FALSE),VLOOKUP($A205,PRIORVALUES!$A$3:$U$245,14,FALSE)),"")</f>
        <v/>
      </c>
      <c r="BC205" s="118" t="str">
        <f>IFERROR(VLOOKUP(DATASHEET!DP203,lookup,2,FALSE),"")</f>
        <v/>
      </c>
      <c r="BD205" s="122" t="str">
        <f>IFERROR(IFERROR(VLOOKUP(DATASHEET!AN203,lookup,2,FALSE),VLOOKUP($A205,PRIORVALUES!$A$3:$U$245,7,FALSE)),"")</f>
        <v/>
      </c>
      <c r="BE205" s="120" t="str">
        <f>IFERROR(IFERROR(VLOOKUP(DATASHEET!AV203,lookup,2,FALSE),VLOOKUP($A205,PRIORVALUES!$A$3:$U$245,16,FALSE)),"")</f>
        <v/>
      </c>
      <c r="BF205" s="586" t="str">
        <f>IFERROR(IFERROR(VLOOKUP(DATASHEET!CF203,lookup,2,FALSE),VLOOKUP($A205,PRIORVALUES!$A$3:$U$245,11,FALSE)),"")</f>
        <v/>
      </c>
      <c r="BG205" s="104" t="str">
        <f>IFERROR(VLOOKUP(DATASHEET!BD203,lookup,2,FALSE),"")</f>
        <v/>
      </c>
      <c r="BH205" s="99" t="str">
        <f>IFERROR(IFERROR(VLOOKUP(DATASHEET!BP203,lookup,2,FALSE),VLOOKUP($A205,PRIORVALUES!$A$3:$U$245,9,FALSE)),"")</f>
        <v/>
      </c>
      <c r="BI205" s="99" t="str">
        <f>IFERROR(IFERROR(VLOOKUP(DATASHEET!DL203,lookup,2,FALSE),VLOOKUP($A205,PRIORVALUES!$A$3:$U$245,15,FALSE)),"")</f>
        <v/>
      </c>
      <c r="BJ205" s="108" t="str">
        <f t="shared" si="111"/>
        <v/>
      </c>
      <c r="BK205" s="108" t="str">
        <f t="shared" si="112"/>
        <v/>
      </c>
      <c r="BL205" s="125" t="str">
        <f t="shared" si="113"/>
        <v/>
      </c>
      <c r="BM205" s="205"/>
    </row>
    <row r="206" spans="1:65" ht="27.75" customHeight="1" x14ac:dyDescent="0.25">
      <c r="A206" s="246" t="str">
        <f>DATASHEET!B204</f>
        <v>WALTON-MCBAIN, Evangeline</v>
      </c>
      <c r="B206" s="113" t="str">
        <f>DATASHEET!C204</f>
        <v>11KKN</v>
      </c>
      <c r="C206" s="113" t="str">
        <f>DATASHEET!D204</f>
        <v>F</v>
      </c>
      <c r="D206" s="113" t="str">
        <f>DATASHEET!J204</f>
        <v>N</v>
      </c>
      <c r="E206" s="113" t="str">
        <f>DATASHEET!E204</f>
        <v>N</v>
      </c>
      <c r="F206" s="113" t="str">
        <f>DATASHEET!F204</f>
        <v>White - British</v>
      </c>
      <c r="G206" s="113" t="str">
        <f>DATASHEET!H204</f>
        <v>N</v>
      </c>
      <c r="H206" s="113" t="str">
        <f>DATASHEET!I204</f>
        <v>N</v>
      </c>
      <c r="I206" s="113" t="str">
        <f>DATASHEET!M204</f>
        <v>H</v>
      </c>
      <c r="J206" s="114" t="str">
        <f>DATASHEET!L204</f>
        <v>8-9</v>
      </c>
      <c r="K206" s="419">
        <f>IFERROR(PROGRESS!O218,"")</f>
        <v>74.702128000000002</v>
      </c>
      <c r="L206" s="235">
        <f t="shared" si="88"/>
        <v>9</v>
      </c>
      <c r="M206" s="152">
        <f t="shared" si="89"/>
        <v>-6.5702128000000002</v>
      </c>
      <c r="N206" s="237"/>
      <c r="O206" s="417">
        <f t="shared" si="90"/>
        <v>14.940425600000001</v>
      </c>
      <c r="P206" s="248" t="str">
        <f t="shared" si="91"/>
        <v/>
      </c>
      <c r="Q206" s="249" t="str">
        <f t="shared" si="92"/>
        <v/>
      </c>
      <c r="R206" s="417">
        <f t="shared" si="93"/>
        <v>14.940425600000001</v>
      </c>
      <c r="S206" s="248" t="str">
        <f t="shared" si="94"/>
        <v/>
      </c>
      <c r="T206" s="250" t="str">
        <f t="shared" si="95"/>
        <v/>
      </c>
      <c r="U206" s="247">
        <f t="shared" si="96"/>
        <v>22.410638400000003</v>
      </c>
      <c r="V206" s="248">
        <f t="shared" si="97"/>
        <v>9</v>
      </c>
      <c r="W206" s="251">
        <f t="shared" si="98"/>
        <v>-4.4702128000000014</v>
      </c>
      <c r="X206" s="252">
        <f t="shared" si="99"/>
        <v>2</v>
      </c>
      <c r="Y206" s="247">
        <f t="shared" si="100"/>
        <v>22.410638400000003</v>
      </c>
      <c r="Z206" s="248">
        <f t="shared" si="101"/>
        <v>0</v>
      </c>
      <c r="AA206" s="251">
        <f t="shared" si="102"/>
        <v>-7.4702128000000014</v>
      </c>
      <c r="AB206" s="252">
        <f t="shared" si="103"/>
        <v>3</v>
      </c>
      <c r="AC206" s="244"/>
      <c r="AD206" s="102" t="str">
        <f>IFERROR(VLOOKUP(DATASHEET!CN204,lookup,2,FALSE)*2,"")</f>
        <v/>
      </c>
      <c r="AE206" s="126" t="str">
        <f>IFERROR(LARGE((PROGRESS!BC218,PROGRESS!BH218),1)*2,"")</f>
        <v/>
      </c>
      <c r="AF206" s="253">
        <f t="shared" si="104"/>
        <v>9</v>
      </c>
      <c r="AG206" s="127" t="str">
        <f t="shared" si="105"/>
        <v/>
      </c>
      <c r="AH206" s="254" t="str">
        <f t="shared" si="106"/>
        <v/>
      </c>
      <c r="AI206" s="255" t="str">
        <f t="shared" si="107"/>
        <v/>
      </c>
      <c r="AJ206" s="128" t="str">
        <f t="shared" si="108"/>
        <v/>
      </c>
      <c r="AK206" s="256" t="str">
        <f t="shared" si="109"/>
        <v/>
      </c>
      <c r="AL206" s="245"/>
      <c r="AM206" s="89" t="str">
        <f>IFERROR(VLOOKUP(DATASHEET!AJ204,lookup,2,FALSE),"")</f>
        <v/>
      </c>
      <c r="AN206" s="90" t="str">
        <f>IFERROR(VLOOKUP(DATASHEET!AR204,lookup,2,FALSE),"")</f>
        <v/>
      </c>
      <c r="AO206" s="106" t="str">
        <f>IFERROR(VLOOKUP(DATASHEET!DH204,lookup,2,FALSE),"")</f>
        <v/>
      </c>
      <c r="AP206" s="106" t="str">
        <f>IFERROR(VLOOKUP(DATASHEET!DT204,lookup,2,FALSE),"")</f>
        <v/>
      </c>
      <c r="AQ206" s="106" t="str">
        <f t="shared" si="110"/>
        <v/>
      </c>
      <c r="AR206" s="91" t="str">
        <f>IFERROR(IFERROR(VLOOKUP(DATASHEET!AZ204,lookup,2,FALSE),VLOOKUP($A206,PRIORVALUES!$A$3:$U$245,8,FALSE)),"")</f>
        <v/>
      </c>
      <c r="AS206" s="100" t="str">
        <f>IFERROR(VLOOKUP(DATASHEET!BX204,lookup,2,FALSE),"")</f>
        <v/>
      </c>
      <c r="AT206" s="258" t="str">
        <f>IFERROR(VLOOKUP(DATASHEET!DX204,lookup,2,FALSE),"")</f>
        <v/>
      </c>
      <c r="AU206" s="92">
        <f>IFERROR(IFERROR(VLOOKUP(DATASHEET!CB204,lookup,2,FALSE),VLOOKUP($A206,PRIORVALUES!$A$3:$U$245,10,FALSE)),"")</f>
        <v>9</v>
      </c>
      <c r="AV206" s="92" t="str">
        <f>IFERROR(IFERROR(VLOOKUP(DATASHEET!CJ204,lookup,2,FALSE),VLOOKUP($A206,PRIORVALUES!$A$3:$U$245,12,FALSE)),"")</f>
        <v/>
      </c>
      <c r="AW206" s="93"/>
      <c r="AX206" s="96" t="str">
        <f>IFERROR(IFERROR(VLOOKUP(DATASHEET!AF204,lookup,2,FALSE),VLOOKUP($A206,PRIORVALUES!$A$3:$U$245,5,FALSE)),"")</f>
        <v/>
      </c>
      <c r="AY206" s="97" t="str">
        <f>IFERROR(IFERROR(VLOOKUP(DATASHEET!CV204,lookup,2,FALSE),VLOOKUP($A206,PRIORVALUES!$A$3:$U$245,6,FALSE)),"")</f>
        <v/>
      </c>
      <c r="AZ206" s="104" t="str">
        <f>IFERROR(SMALL((PROGRESS!BC218,PROGRESS!BH218),1),"")</f>
        <v/>
      </c>
      <c r="BA206" s="104" t="str">
        <f>IFERROR(IFERROR(VLOOKUP(DATASHEET!CR204,lookup,2,FALSE),VLOOKUP($A206,PRIORVALUES!$A$3:$U$245,13,FALSE)),"")</f>
        <v/>
      </c>
      <c r="BB206" s="104" t="str">
        <f>IFERROR(IFERROR(VLOOKUP(DATASHEET!DD204,lookup,2,FALSE),VLOOKUP($A206,PRIORVALUES!$A$3:$U$245,14,FALSE)),"")</f>
        <v/>
      </c>
      <c r="BC206" s="118" t="str">
        <f>IFERROR(VLOOKUP(DATASHEET!DP204,lookup,2,FALSE),"")</f>
        <v/>
      </c>
      <c r="BD206" s="122" t="str">
        <f>IFERROR(IFERROR(VLOOKUP(DATASHEET!AN204,lookup,2,FALSE),VLOOKUP($A206,PRIORVALUES!$A$3:$U$245,7,FALSE)),"")</f>
        <v/>
      </c>
      <c r="BE206" s="120" t="str">
        <f>IFERROR(IFERROR(VLOOKUP(DATASHEET!AV204,lookup,2,FALSE),VLOOKUP($A206,PRIORVALUES!$A$3:$U$245,16,FALSE)),"")</f>
        <v/>
      </c>
      <c r="BF206" s="586" t="str">
        <f>IFERROR(IFERROR(VLOOKUP(DATASHEET!CF204,lookup,2,FALSE),VLOOKUP($A206,PRIORVALUES!$A$3:$U$245,11,FALSE)),"")</f>
        <v/>
      </c>
      <c r="BG206" s="104" t="str">
        <f>IFERROR(VLOOKUP(DATASHEET!BD204,lookup,2,FALSE),"")</f>
        <v/>
      </c>
      <c r="BH206" s="99" t="str">
        <f>IFERROR(IFERROR(VLOOKUP(DATASHEET!BP204,lookup,2,FALSE),VLOOKUP($A206,PRIORVALUES!$A$3:$U$245,9,FALSE)),"")</f>
        <v/>
      </c>
      <c r="BI206" s="99" t="str">
        <f>IFERROR(IFERROR(VLOOKUP(DATASHEET!DL204,lookup,2,FALSE),VLOOKUP($A206,PRIORVALUES!$A$3:$U$245,15,FALSE)),"")</f>
        <v/>
      </c>
      <c r="BJ206" s="108" t="str">
        <f t="shared" si="111"/>
        <v/>
      </c>
      <c r="BK206" s="108" t="str">
        <f t="shared" si="112"/>
        <v/>
      </c>
      <c r="BL206" s="125" t="str">
        <f t="shared" si="113"/>
        <v/>
      </c>
      <c r="BM206" s="205"/>
    </row>
    <row r="207" spans="1:65" ht="27.75" customHeight="1" x14ac:dyDescent="0.25">
      <c r="A207" s="246" t="str">
        <f>DATASHEET!B205</f>
        <v>WALTON-RYAN, Gabriel</v>
      </c>
      <c r="B207" s="113" t="str">
        <f>DATASHEET!C205</f>
        <v>11KKN</v>
      </c>
      <c r="C207" s="113" t="str">
        <f>DATASHEET!D205</f>
        <v>M</v>
      </c>
      <c r="D207" s="113" t="str">
        <f>DATASHEET!J205</f>
        <v>N</v>
      </c>
      <c r="E207" s="113" t="str">
        <f>DATASHEET!E205</f>
        <v>N</v>
      </c>
      <c r="F207" s="113" t="str">
        <f>DATASHEET!F205</f>
        <v>White - British</v>
      </c>
      <c r="G207" s="113" t="str">
        <f>DATASHEET!H205</f>
        <v>N</v>
      </c>
      <c r="H207" s="113" t="str">
        <f>DATASHEET!I205</f>
        <v>N</v>
      </c>
      <c r="I207" s="113" t="str">
        <f>DATASHEET!M205</f>
        <v>M</v>
      </c>
      <c r="J207" s="114" t="str">
        <f>DATASHEET!L205</f>
        <v>5-6</v>
      </c>
      <c r="K207" s="419">
        <f>IFERROR(PROGRESS!O219,"")</f>
        <v>49.024999999999999</v>
      </c>
      <c r="L207" s="235">
        <f t="shared" si="88"/>
        <v>6</v>
      </c>
      <c r="M207" s="152">
        <f t="shared" si="89"/>
        <v>-4.3025000000000002</v>
      </c>
      <c r="N207" s="237"/>
      <c r="O207" s="417">
        <f t="shared" si="90"/>
        <v>9.8049999999999997</v>
      </c>
      <c r="P207" s="248" t="str">
        <f t="shared" si="91"/>
        <v/>
      </c>
      <c r="Q207" s="249" t="str">
        <f t="shared" si="92"/>
        <v/>
      </c>
      <c r="R207" s="417">
        <f t="shared" si="93"/>
        <v>9.8049999999999997</v>
      </c>
      <c r="S207" s="248" t="str">
        <f t="shared" si="94"/>
        <v/>
      </c>
      <c r="T207" s="250" t="str">
        <f t="shared" si="95"/>
        <v/>
      </c>
      <c r="U207" s="247">
        <f t="shared" si="96"/>
        <v>14.7075</v>
      </c>
      <c r="V207" s="248">
        <f t="shared" si="97"/>
        <v>0</v>
      </c>
      <c r="W207" s="251">
        <f t="shared" si="98"/>
        <v>-4.9024999999999999</v>
      </c>
      <c r="X207" s="252">
        <f t="shared" si="99"/>
        <v>3</v>
      </c>
      <c r="Y207" s="247">
        <f t="shared" si="100"/>
        <v>14.7075</v>
      </c>
      <c r="Z207" s="248">
        <f t="shared" si="101"/>
        <v>6</v>
      </c>
      <c r="AA207" s="251">
        <f t="shared" si="102"/>
        <v>-2.9024999999999999</v>
      </c>
      <c r="AB207" s="252">
        <f t="shared" si="103"/>
        <v>2</v>
      </c>
      <c r="AC207" s="244"/>
      <c r="AD207" s="102" t="str">
        <f>IFERROR(VLOOKUP(DATASHEET!CN205,lookup,2,FALSE)*2,"")</f>
        <v/>
      </c>
      <c r="AE207" s="126" t="str">
        <f>IFERROR(LARGE((PROGRESS!BC219,PROGRESS!BH219),1)*2,"")</f>
        <v/>
      </c>
      <c r="AF207" s="253" t="str">
        <f t="shared" si="104"/>
        <v/>
      </c>
      <c r="AG207" s="127" t="str">
        <f t="shared" si="105"/>
        <v/>
      </c>
      <c r="AH207" s="254" t="str">
        <f t="shared" si="106"/>
        <v/>
      </c>
      <c r="AI207" s="255">
        <f t="shared" si="107"/>
        <v>6</v>
      </c>
      <c r="AJ207" s="128" t="str">
        <f t="shared" si="108"/>
        <v/>
      </c>
      <c r="AK207" s="256" t="str">
        <f t="shared" si="109"/>
        <v/>
      </c>
      <c r="AL207" s="245"/>
      <c r="AM207" s="89" t="str">
        <f>IFERROR(VLOOKUP(DATASHEET!AJ205,lookup,2,FALSE),"")</f>
        <v/>
      </c>
      <c r="AN207" s="90" t="str">
        <f>IFERROR(VLOOKUP(DATASHEET!AR205,lookup,2,FALSE),"")</f>
        <v/>
      </c>
      <c r="AO207" s="106" t="str">
        <f>IFERROR(VLOOKUP(DATASHEET!DH205,lookup,2,FALSE),"")</f>
        <v/>
      </c>
      <c r="AP207" s="106" t="str">
        <f>IFERROR(VLOOKUP(DATASHEET!DT205,lookup,2,FALSE),"")</f>
        <v/>
      </c>
      <c r="AQ207" s="106" t="str">
        <f t="shared" si="110"/>
        <v/>
      </c>
      <c r="AR207" s="91" t="str">
        <f>IFERROR(IFERROR(VLOOKUP(DATASHEET!AZ205,lookup,2,FALSE),VLOOKUP($A207,PRIORVALUES!$A$3:$U$245,8,FALSE)),"")</f>
        <v/>
      </c>
      <c r="AS207" s="100" t="str">
        <f>IFERROR(VLOOKUP(DATASHEET!BX205,lookup,2,FALSE),"")</f>
        <v/>
      </c>
      <c r="AT207" s="258" t="str">
        <f>IFERROR(VLOOKUP(DATASHEET!DX205,lookup,2,FALSE),"")</f>
        <v/>
      </c>
      <c r="AU207" s="92" t="str">
        <f>IFERROR(IFERROR(VLOOKUP(DATASHEET!CB205,lookup,2,FALSE),VLOOKUP($A207,PRIORVALUES!$A$3:$U$245,10,FALSE)),"")</f>
        <v/>
      </c>
      <c r="AV207" s="92" t="str">
        <f>IFERROR(IFERROR(VLOOKUP(DATASHEET!CJ205,lookup,2,FALSE),VLOOKUP($A207,PRIORVALUES!$A$3:$U$245,12,FALSE)),"")</f>
        <v/>
      </c>
      <c r="AW207" s="93"/>
      <c r="AX207" s="96" t="str">
        <f>IFERROR(IFERROR(VLOOKUP(DATASHEET!AF205,lookup,2,FALSE),VLOOKUP($A207,PRIORVALUES!$A$3:$U$245,5,FALSE)),"")</f>
        <v/>
      </c>
      <c r="AY207" s="97">
        <f>IFERROR(IFERROR(VLOOKUP(DATASHEET!CV205,lookup,2,FALSE),VLOOKUP($A207,PRIORVALUES!$A$3:$U$245,6,FALSE)),"")</f>
        <v>6</v>
      </c>
      <c r="AZ207" s="104" t="str">
        <f>IFERROR(SMALL((PROGRESS!BC219,PROGRESS!BH219),1),"")</f>
        <v/>
      </c>
      <c r="BA207" s="104" t="str">
        <f>IFERROR(IFERROR(VLOOKUP(DATASHEET!CR205,lookup,2,FALSE),VLOOKUP($A207,PRIORVALUES!$A$3:$U$245,13,FALSE)),"")</f>
        <v/>
      </c>
      <c r="BB207" s="104" t="str">
        <f>IFERROR(IFERROR(VLOOKUP(DATASHEET!DD205,lookup,2,FALSE),VLOOKUP($A207,PRIORVALUES!$A$3:$U$245,14,FALSE)),"")</f>
        <v/>
      </c>
      <c r="BC207" s="118" t="str">
        <f>IFERROR(VLOOKUP(DATASHEET!DP205,lookup,2,FALSE),"")</f>
        <v/>
      </c>
      <c r="BD207" s="122" t="str">
        <f>IFERROR(IFERROR(VLOOKUP(DATASHEET!AN205,lookup,2,FALSE),VLOOKUP($A207,PRIORVALUES!$A$3:$U$245,7,FALSE)),"")</f>
        <v/>
      </c>
      <c r="BE207" s="120" t="str">
        <f>IFERROR(IFERROR(VLOOKUP(DATASHEET!AV205,lookup,2,FALSE),VLOOKUP($A207,PRIORVALUES!$A$3:$U$245,16,FALSE)),"")</f>
        <v/>
      </c>
      <c r="BF207" s="586" t="str">
        <f>IFERROR(IFERROR(VLOOKUP(DATASHEET!CF205,lookup,2,FALSE),VLOOKUP($A207,PRIORVALUES!$A$3:$U$245,11,FALSE)),"")</f>
        <v/>
      </c>
      <c r="BG207" s="104" t="str">
        <f>IFERROR(VLOOKUP(DATASHEET!BD205,lookup,2,FALSE),"")</f>
        <v/>
      </c>
      <c r="BH207" s="99" t="str">
        <f>IFERROR(IFERROR(VLOOKUP(DATASHEET!BP205,lookup,2,FALSE),VLOOKUP($A207,PRIORVALUES!$A$3:$U$245,9,FALSE)),"")</f>
        <v/>
      </c>
      <c r="BI207" s="99" t="str">
        <f>IFERROR(IFERROR(VLOOKUP(DATASHEET!DL205,lookup,2,FALSE),VLOOKUP($A207,PRIORVALUES!$A$3:$U$245,15,FALSE)),"")</f>
        <v/>
      </c>
      <c r="BJ207" s="108" t="str">
        <f t="shared" si="111"/>
        <v/>
      </c>
      <c r="BK207" s="108" t="str">
        <f t="shared" si="112"/>
        <v/>
      </c>
      <c r="BL207" s="125" t="str">
        <f t="shared" si="113"/>
        <v/>
      </c>
      <c r="BM207" s="205"/>
    </row>
    <row r="208" spans="1:65" ht="27.75" customHeight="1" x14ac:dyDescent="0.25">
      <c r="A208" s="246" t="str">
        <f>DATASHEET!B206</f>
        <v>WALTON-RYAN, Lola</v>
      </c>
      <c r="B208" s="113" t="str">
        <f>DATASHEET!C206</f>
        <v>11JNE</v>
      </c>
      <c r="C208" s="113" t="str">
        <f>DATASHEET!D206</f>
        <v>F</v>
      </c>
      <c r="D208" s="113" t="str">
        <f>DATASHEET!J206</f>
        <v>N</v>
      </c>
      <c r="E208" s="113" t="str">
        <f>DATASHEET!E206</f>
        <v>N</v>
      </c>
      <c r="F208" s="113" t="str">
        <f>DATASHEET!F206</f>
        <v>White - British</v>
      </c>
      <c r="G208" s="113" t="str">
        <f>DATASHEET!H206</f>
        <v>N</v>
      </c>
      <c r="H208" s="113" t="str">
        <f>DATASHEET!I206</f>
        <v>N</v>
      </c>
      <c r="I208" s="113" t="str">
        <f>DATASHEET!M206</f>
        <v>H</v>
      </c>
      <c r="J208" s="114" t="str">
        <f>DATASHEET!L206</f>
        <v>6-7</v>
      </c>
      <c r="K208" s="419">
        <f>IFERROR(PROGRESS!O220,"")</f>
        <v>61.896647999999999</v>
      </c>
      <c r="L208" s="235">
        <f t="shared" si="88"/>
        <v>7</v>
      </c>
      <c r="M208" s="152">
        <f t="shared" si="89"/>
        <v>-5.4896647999999999</v>
      </c>
      <c r="N208" s="237"/>
      <c r="O208" s="417">
        <f t="shared" si="90"/>
        <v>12.3793296</v>
      </c>
      <c r="P208" s="248" t="str">
        <f t="shared" si="91"/>
        <v/>
      </c>
      <c r="Q208" s="249" t="str">
        <f t="shared" si="92"/>
        <v/>
      </c>
      <c r="R208" s="417">
        <f t="shared" si="93"/>
        <v>12.3793296</v>
      </c>
      <c r="S208" s="248" t="str">
        <f t="shared" si="94"/>
        <v/>
      </c>
      <c r="T208" s="250" t="str">
        <f t="shared" si="95"/>
        <v/>
      </c>
      <c r="U208" s="247">
        <f t="shared" si="96"/>
        <v>18.568994400000001</v>
      </c>
      <c r="V208" s="248">
        <f t="shared" si="97"/>
        <v>0</v>
      </c>
      <c r="W208" s="251">
        <f t="shared" si="98"/>
        <v>-6.1896648000000001</v>
      </c>
      <c r="X208" s="252">
        <f t="shared" si="99"/>
        <v>3</v>
      </c>
      <c r="Y208" s="247">
        <f t="shared" si="100"/>
        <v>18.568994400000001</v>
      </c>
      <c r="Z208" s="248">
        <f t="shared" si="101"/>
        <v>7</v>
      </c>
      <c r="AA208" s="251">
        <f t="shared" si="102"/>
        <v>-3.856331466666667</v>
      </c>
      <c r="AB208" s="252">
        <f t="shared" si="103"/>
        <v>2</v>
      </c>
      <c r="AC208" s="244"/>
      <c r="AD208" s="102" t="str">
        <f>IFERROR(VLOOKUP(DATASHEET!CN206,lookup,2,FALSE)*2,"")</f>
        <v/>
      </c>
      <c r="AE208" s="126" t="str">
        <f>IFERROR(LARGE((PROGRESS!BC220,PROGRESS!BH220),1)*2,"")</f>
        <v/>
      </c>
      <c r="AF208" s="253" t="str">
        <f t="shared" si="104"/>
        <v/>
      </c>
      <c r="AG208" s="127" t="str">
        <f t="shared" si="105"/>
        <v/>
      </c>
      <c r="AH208" s="254" t="str">
        <f t="shared" si="106"/>
        <v/>
      </c>
      <c r="AI208" s="255">
        <f t="shared" si="107"/>
        <v>7</v>
      </c>
      <c r="AJ208" s="128" t="str">
        <f t="shared" si="108"/>
        <v/>
      </c>
      <c r="AK208" s="256" t="str">
        <f t="shared" si="109"/>
        <v/>
      </c>
      <c r="AL208" s="245"/>
      <c r="AM208" s="89" t="str">
        <f>IFERROR(VLOOKUP(DATASHEET!AJ206,lookup,2,FALSE),"")</f>
        <v/>
      </c>
      <c r="AN208" s="90" t="str">
        <f>IFERROR(VLOOKUP(DATASHEET!AR206,lookup,2,FALSE),"")</f>
        <v/>
      </c>
      <c r="AO208" s="106" t="str">
        <f>IFERROR(VLOOKUP(DATASHEET!DH206,lookup,2,FALSE),"")</f>
        <v/>
      </c>
      <c r="AP208" s="106" t="str">
        <f>IFERROR(VLOOKUP(DATASHEET!DT206,lookup,2,FALSE),"")</f>
        <v/>
      </c>
      <c r="AQ208" s="106" t="str">
        <f t="shared" si="110"/>
        <v/>
      </c>
      <c r="AR208" s="91" t="str">
        <f>IFERROR(IFERROR(VLOOKUP(DATASHEET!AZ206,lookup,2,FALSE),VLOOKUP($A208,PRIORVALUES!$A$3:$U$245,8,FALSE)),"")</f>
        <v/>
      </c>
      <c r="AS208" s="100" t="str">
        <f>IFERROR(VLOOKUP(DATASHEET!BX206,lookup,2,FALSE),"")</f>
        <v/>
      </c>
      <c r="AT208" s="258" t="str">
        <f>IFERROR(VLOOKUP(DATASHEET!DX206,lookup,2,FALSE),"")</f>
        <v/>
      </c>
      <c r="AU208" s="92" t="str">
        <f>IFERROR(IFERROR(VLOOKUP(DATASHEET!CB206,lookup,2,FALSE),VLOOKUP($A208,PRIORVALUES!$A$3:$U$245,10,FALSE)),"")</f>
        <v/>
      </c>
      <c r="AV208" s="92" t="str">
        <f>IFERROR(IFERROR(VLOOKUP(DATASHEET!CJ206,lookup,2,FALSE),VLOOKUP($A208,PRIORVALUES!$A$3:$U$245,12,FALSE)),"")</f>
        <v/>
      </c>
      <c r="AW208" s="93"/>
      <c r="AX208" s="96">
        <f>IFERROR(IFERROR(VLOOKUP(DATASHEET!AF206,lookup,2,FALSE),VLOOKUP($A208,PRIORVALUES!$A$3:$U$245,5,FALSE)),"")</f>
        <v>7</v>
      </c>
      <c r="AY208" s="97" t="str">
        <f>IFERROR(IFERROR(VLOOKUP(DATASHEET!CV206,lookup,2,FALSE),VLOOKUP($A208,PRIORVALUES!$A$3:$U$245,6,FALSE)),"")</f>
        <v/>
      </c>
      <c r="AZ208" s="104" t="str">
        <f>IFERROR(SMALL((PROGRESS!BC220,PROGRESS!BH220),1),"")</f>
        <v/>
      </c>
      <c r="BA208" s="104" t="str">
        <f>IFERROR(IFERROR(VLOOKUP(DATASHEET!CR206,lookup,2,FALSE),VLOOKUP($A208,PRIORVALUES!$A$3:$U$245,13,FALSE)),"")</f>
        <v/>
      </c>
      <c r="BB208" s="104" t="str">
        <f>IFERROR(IFERROR(VLOOKUP(DATASHEET!DD206,lookup,2,FALSE),VLOOKUP($A208,PRIORVALUES!$A$3:$U$245,14,FALSE)),"")</f>
        <v/>
      </c>
      <c r="BC208" s="118" t="str">
        <f>IFERROR(VLOOKUP(DATASHEET!DP206,lookup,2,FALSE),"")</f>
        <v/>
      </c>
      <c r="BD208" s="122" t="str">
        <f>IFERROR(IFERROR(VLOOKUP(DATASHEET!AN206,lookup,2,FALSE),VLOOKUP($A208,PRIORVALUES!$A$3:$U$245,7,FALSE)),"")</f>
        <v/>
      </c>
      <c r="BE208" s="120" t="str">
        <f>IFERROR(IFERROR(VLOOKUP(DATASHEET!AV206,lookup,2,FALSE),VLOOKUP($A208,PRIORVALUES!$A$3:$U$245,16,FALSE)),"")</f>
        <v/>
      </c>
      <c r="BF208" s="586" t="str">
        <f>IFERROR(IFERROR(VLOOKUP(DATASHEET!CF206,lookup,2,FALSE),VLOOKUP($A208,PRIORVALUES!$A$3:$U$245,11,FALSE)),"")</f>
        <v/>
      </c>
      <c r="BG208" s="104" t="str">
        <f>IFERROR(VLOOKUP(DATASHEET!BD206,lookup,2,FALSE),"")</f>
        <v/>
      </c>
      <c r="BH208" s="99" t="str">
        <f>IFERROR(IFERROR(VLOOKUP(DATASHEET!BP206,lookup,2,FALSE),VLOOKUP($A208,PRIORVALUES!$A$3:$U$245,9,FALSE)),"")</f>
        <v/>
      </c>
      <c r="BI208" s="99" t="str">
        <f>IFERROR(IFERROR(VLOOKUP(DATASHEET!DL206,lookup,2,FALSE),VLOOKUP($A208,PRIORVALUES!$A$3:$U$245,15,FALSE)),"")</f>
        <v/>
      </c>
      <c r="BJ208" s="108" t="str">
        <f t="shared" si="111"/>
        <v/>
      </c>
      <c r="BK208" s="108" t="str">
        <f t="shared" si="112"/>
        <v/>
      </c>
      <c r="BL208" s="125" t="str">
        <f t="shared" si="113"/>
        <v/>
      </c>
      <c r="BM208" s="205"/>
    </row>
    <row r="209" spans="1:65" ht="27.75" customHeight="1" x14ac:dyDescent="0.25">
      <c r="A209" s="246" t="str">
        <f>DATASHEET!B207</f>
        <v>WARD, Benjamin</v>
      </c>
      <c r="B209" s="113" t="str">
        <f>DATASHEET!C207</f>
        <v>11SDA</v>
      </c>
      <c r="C209" s="113" t="str">
        <f>DATASHEET!D207</f>
        <v>M</v>
      </c>
      <c r="D209" s="113" t="str">
        <f>DATASHEET!J207</f>
        <v>N</v>
      </c>
      <c r="E209" s="113" t="str">
        <f>DATASHEET!E207</f>
        <v>Y</v>
      </c>
      <c r="F209" s="113" t="str">
        <f>DATASHEET!F207</f>
        <v>White and Black Caribbean</v>
      </c>
      <c r="G209" s="113" t="str">
        <f>DATASHEET!H207</f>
        <v>Y</v>
      </c>
      <c r="H209" s="113" t="str">
        <f>DATASHEET!I207</f>
        <v>N</v>
      </c>
      <c r="I209" s="113" t="str">
        <f>DATASHEET!M207</f>
        <v>M</v>
      </c>
      <c r="J209" s="114" t="str">
        <f>DATASHEET!L207</f>
        <v>5-6</v>
      </c>
      <c r="K209" s="419">
        <f>IFERROR(PROGRESS!O221,"")</f>
        <v>41.109434</v>
      </c>
      <c r="L209" s="235">
        <f t="shared" si="88"/>
        <v>5</v>
      </c>
      <c r="M209" s="152">
        <f t="shared" si="89"/>
        <v>-3.6109434</v>
      </c>
      <c r="N209" s="237"/>
      <c r="O209" s="417">
        <f t="shared" si="90"/>
        <v>8.2218868000000001</v>
      </c>
      <c r="P209" s="248" t="str">
        <f t="shared" si="91"/>
        <v/>
      </c>
      <c r="Q209" s="249" t="str">
        <f t="shared" si="92"/>
        <v/>
      </c>
      <c r="R209" s="417">
        <f t="shared" si="93"/>
        <v>8.2218868000000001</v>
      </c>
      <c r="S209" s="248" t="str">
        <f t="shared" si="94"/>
        <v/>
      </c>
      <c r="T209" s="250" t="str">
        <f t="shared" si="95"/>
        <v/>
      </c>
      <c r="U209" s="247">
        <f t="shared" si="96"/>
        <v>12.3328302</v>
      </c>
      <c r="V209" s="248">
        <f t="shared" si="97"/>
        <v>5</v>
      </c>
      <c r="W209" s="251">
        <f t="shared" si="98"/>
        <v>-2.4442767333333335</v>
      </c>
      <c r="X209" s="252">
        <f t="shared" si="99"/>
        <v>2</v>
      </c>
      <c r="Y209" s="247">
        <f t="shared" si="100"/>
        <v>12.3328302</v>
      </c>
      <c r="Z209" s="248">
        <f t="shared" si="101"/>
        <v>0</v>
      </c>
      <c r="AA209" s="251">
        <f t="shared" si="102"/>
        <v>-4.1109434</v>
      </c>
      <c r="AB209" s="252">
        <f t="shared" si="103"/>
        <v>3</v>
      </c>
      <c r="AC209" s="244"/>
      <c r="AD209" s="102" t="str">
        <f>IFERROR(VLOOKUP(DATASHEET!CN207,lookup,2,FALSE)*2,"")</f>
        <v/>
      </c>
      <c r="AE209" s="126" t="str">
        <f>IFERROR(LARGE((PROGRESS!BC221,PROGRESS!BH221),1)*2,"")</f>
        <v/>
      </c>
      <c r="AF209" s="253">
        <f t="shared" si="104"/>
        <v>5</v>
      </c>
      <c r="AG209" s="127" t="str">
        <f t="shared" si="105"/>
        <v/>
      </c>
      <c r="AH209" s="254" t="str">
        <f t="shared" si="106"/>
        <v/>
      </c>
      <c r="AI209" s="255" t="str">
        <f t="shared" si="107"/>
        <v/>
      </c>
      <c r="AJ209" s="128" t="str">
        <f t="shared" si="108"/>
        <v/>
      </c>
      <c r="AK209" s="256" t="str">
        <f t="shared" si="109"/>
        <v/>
      </c>
      <c r="AL209" s="245"/>
      <c r="AM209" s="89" t="str">
        <f>IFERROR(VLOOKUP(DATASHEET!AJ207,lookup,2,FALSE),"")</f>
        <v/>
      </c>
      <c r="AN209" s="90" t="str">
        <f>IFERROR(VLOOKUP(DATASHEET!AR207,lookup,2,FALSE),"")</f>
        <v/>
      </c>
      <c r="AO209" s="106" t="str">
        <f>IFERROR(VLOOKUP(DATASHEET!DH207,lookup,2,FALSE),"")</f>
        <v/>
      </c>
      <c r="AP209" s="106" t="str">
        <f>IFERROR(VLOOKUP(DATASHEET!DT207,lookup,2,FALSE),"")</f>
        <v/>
      </c>
      <c r="AQ209" s="106" t="str">
        <f t="shared" si="110"/>
        <v/>
      </c>
      <c r="AR209" s="91" t="str">
        <f>IFERROR(IFERROR(VLOOKUP(DATASHEET!AZ207,lookup,2,FALSE),VLOOKUP($A209,PRIORVALUES!$A$3:$U$245,8,FALSE)),"")</f>
        <v/>
      </c>
      <c r="AS209" s="100" t="str">
        <f>IFERROR(VLOOKUP(DATASHEET!BX207,lookup,2,FALSE),"")</f>
        <v/>
      </c>
      <c r="AT209" s="258" t="str">
        <f>IFERROR(VLOOKUP(DATASHEET!DX207,lookup,2,FALSE),"")</f>
        <v/>
      </c>
      <c r="AU209" s="92" t="str">
        <f>IFERROR(IFERROR(VLOOKUP(DATASHEET!CB207,lookup,2,FALSE),VLOOKUP($A209,PRIORVALUES!$A$3:$U$245,10,FALSE)),"")</f>
        <v/>
      </c>
      <c r="AV209" s="92">
        <f>IFERROR(IFERROR(VLOOKUP(DATASHEET!CJ207,lookup,2,FALSE),VLOOKUP($A209,PRIORVALUES!$A$3:$U$245,12,FALSE)),"")</f>
        <v>5</v>
      </c>
      <c r="AW209" s="93"/>
      <c r="AX209" s="96" t="str">
        <f>IFERROR(IFERROR(VLOOKUP(DATASHEET!AF207,lookup,2,FALSE),VLOOKUP($A209,PRIORVALUES!$A$3:$U$245,5,FALSE)),"")</f>
        <v/>
      </c>
      <c r="AY209" s="97" t="str">
        <f>IFERROR(IFERROR(VLOOKUP(DATASHEET!CV207,lookup,2,FALSE),VLOOKUP($A209,PRIORVALUES!$A$3:$U$245,6,FALSE)),"")</f>
        <v/>
      </c>
      <c r="AZ209" s="104" t="str">
        <f>IFERROR(SMALL((PROGRESS!BC221,PROGRESS!BH221),1),"")</f>
        <v/>
      </c>
      <c r="BA209" s="104" t="str">
        <f>IFERROR(IFERROR(VLOOKUP(DATASHEET!CR207,lookup,2,FALSE),VLOOKUP($A209,PRIORVALUES!$A$3:$U$245,13,FALSE)),"")</f>
        <v/>
      </c>
      <c r="BB209" s="104" t="str">
        <f>IFERROR(IFERROR(VLOOKUP(DATASHEET!DD207,lookup,2,FALSE),VLOOKUP($A209,PRIORVALUES!$A$3:$U$245,14,FALSE)),"")</f>
        <v/>
      </c>
      <c r="BC209" s="118" t="str">
        <f>IFERROR(VLOOKUP(DATASHEET!DP207,lookup,2,FALSE),"")</f>
        <v/>
      </c>
      <c r="BD209" s="122" t="str">
        <f>IFERROR(IFERROR(VLOOKUP(DATASHEET!AN207,lookup,2,FALSE),VLOOKUP($A209,PRIORVALUES!$A$3:$U$245,7,FALSE)),"")</f>
        <v/>
      </c>
      <c r="BE209" s="120" t="str">
        <f>IFERROR(IFERROR(VLOOKUP(DATASHEET!AV207,lookup,2,FALSE),VLOOKUP($A209,PRIORVALUES!$A$3:$U$245,16,FALSE)),"")</f>
        <v/>
      </c>
      <c r="BF209" s="586" t="str">
        <f>IFERROR(IFERROR(VLOOKUP(DATASHEET!CF207,lookup,2,FALSE),VLOOKUP($A209,PRIORVALUES!$A$3:$U$245,11,FALSE)),"")</f>
        <v/>
      </c>
      <c r="BG209" s="104" t="str">
        <f>IFERROR(VLOOKUP(DATASHEET!BD207,lookup,2,FALSE),"")</f>
        <v/>
      </c>
      <c r="BH209" s="99" t="str">
        <f>IFERROR(IFERROR(VLOOKUP(DATASHEET!BP207,lookup,2,FALSE),VLOOKUP($A209,PRIORVALUES!$A$3:$U$245,9,FALSE)),"")</f>
        <v/>
      </c>
      <c r="BI209" s="99" t="str">
        <f>IFERROR(IFERROR(VLOOKUP(DATASHEET!DL207,lookup,2,FALSE),VLOOKUP($A209,PRIORVALUES!$A$3:$U$245,15,FALSE)),"")</f>
        <v/>
      </c>
      <c r="BJ209" s="108" t="str">
        <f t="shared" si="111"/>
        <v/>
      </c>
      <c r="BK209" s="108" t="str">
        <f t="shared" si="112"/>
        <v/>
      </c>
      <c r="BL209" s="125" t="str">
        <f t="shared" si="113"/>
        <v/>
      </c>
      <c r="BM209" s="205"/>
    </row>
    <row r="210" spans="1:65" ht="27.75" customHeight="1" x14ac:dyDescent="0.25">
      <c r="A210" s="246" t="str">
        <f>DATASHEET!B208</f>
        <v>WHITAKER SMITH, Lily</v>
      </c>
      <c r="B210" s="113" t="str">
        <f>DATASHEET!C208</f>
        <v>11JNE</v>
      </c>
      <c r="C210" s="113" t="str">
        <f>DATASHEET!D208</f>
        <v>F</v>
      </c>
      <c r="D210" s="113" t="str">
        <f>DATASHEET!J208</f>
        <v>N</v>
      </c>
      <c r="E210" s="113" t="str">
        <f>DATASHEET!E208</f>
        <v>N</v>
      </c>
      <c r="F210" s="113" t="str">
        <f>DATASHEET!F208</f>
        <v>White - British</v>
      </c>
      <c r="G210" s="113" t="str">
        <f>DATASHEET!H208</f>
        <v>N</v>
      </c>
      <c r="H210" s="113" t="str">
        <f>DATASHEET!I208</f>
        <v>N</v>
      </c>
      <c r="I210" s="113" t="str">
        <f>DATASHEET!M208</f>
        <v>L</v>
      </c>
      <c r="J210" s="114" t="str">
        <f>DATASHEET!L208</f>
        <v>3-4</v>
      </c>
      <c r="K210" s="419">
        <f>IFERROR(PROGRESS!O222,"")</f>
        <v>34.391429000000002</v>
      </c>
      <c r="L210" s="235">
        <f t="shared" si="88"/>
        <v>5</v>
      </c>
      <c r="M210" s="152">
        <f t="shared" si="89"/>
        <v>-2.9391429000000002</v>
      </c>
      <c r="N210" s="237"/>
      <c r="O210" s="417">
        <f t="shared" si="90"/>
        <v>6.8782858000000004</v>
      </c>
      <c r="P210" s="248" t="str">
        <f t="shared" si="91"/>
        <v/>
      </c>
      <c r="Q210" s="249" t="str">
        <f t="shared" si="92"/>
        <v/>
      </c>
      <c r="R210" s="417">
        <f t="shared" si="93"/>
        <v>6.8782858000000004</v>
      </c>
      <c r="S210" s="248" t="str">
        <f t="shared" si="94"/>
        <v/>
      </c>
      <c r="T210" s="250" t="str">
        <f t="shared" si="95"/>
        <v/>
      </c>
      <c r="U210" s="247">
        <f t="shared" si="96"/>
        <v>10.317428700000001</v>
      </c>
      <c r="V210" s="248">
        <f t="shared" si="97"/>
        <v>5</v>
      </c>
      <c r="W210" s="251">
        <f t="shared" si="98"/>
        <v>-1.7724762333333335</v>
      </c>
      <c r="X210" s="252">
        <f t="shared" si="99"/>
        <v>2</v>
      </c>
      <c r="Y210" s="247">
        <f t="shared" si="100"/>
        <v>10.317428700000001</v>
      </c>
      <c r="Z210" s="248">
        <f t="shared" si="101"/>
        <v>0</v>
      </c>
      <c r="AA210" s="251">
        <f t="shared" si="102"/>
        <v>-3.4391429000000002</v>
      </c>
      <c r="AB210" s="252">
        <f t="shared" si="103"/>
        <v>3</v>
      </c>
      <c r="AC210" s="244"/>
      <c r="AD210" s="102" t="str">
        <f>IFERROR(VLOOKUP(DATASHEET!CN208,lookup,2,FALSE)*2,"")</f>
        <v/>
      </c>
      <c r="AE210" s="126" t="str">
        <f>IFERROR(LARGE((PROGRESS!BC222,PROGRESS!BH222),1)*2,"")</f>
        <v/>
      </c>
      <c r="AF210" s="253">
        <f t="shared" si="104"/>
        <v>5</v>
      </c>
      <c r="AG210" s="127" t="str">
        <f t="shared" si="105"/>
        <v/>
      </c>
      <c r="AH210" s="254" t="str">
        <f t="shared" si="106"/>
        <v/>
      </c>
      <c r="AI210" s="255" t="str">
        <f t="shared" si="107"/>
        <v/>
      </c>
      <c r="AJ210" s="128" t="str">
        <f t="shared" si="108"/>
        <v/>
      </c>
      <c r="AK210" s="256" t="str">
        <f t="shared" si="109"/>
        <v/>
      </c>
      <c r="AL210" s="245"/>
      <c r="AM210" s="89" t="str">
        <f>IFERROR(VLOOKUP(DATASHEET!AJ208,lookup,2,FALSE),"")</f>
        <v/>
      </c>
      <c r="AN210" s="90" t="str">
        <f>IFERROR(VLOOKUP(DATASHEET!AR208,lookup,2,FALSE),"")</f>
        <v/>
      </c>
      <c r="AO210" s="106" t="str">
        <f>IFERROR(VLOOKUP(DATASHEET!DH208,lookup,2,FALSE),"")</f>
        <v/>
      </c>
      <c r="AP210" s="106" t="str">
        <f>IFERROR(VLOOKUP(DATASHEET!DT208,lookup,2,FALSE),"")</f>
        <v/>
      </c>
      <c r="AQ210" s="106" t="str">
        <f t="shared" si="110"/>
        <v/>
      </c>
      <c r="AR210" s="91" t="str">
        <f>IFERROR(IFERROR(VLOOKUP(DATASHEET!AZ208,lookup,2,FALSE),VLOOKUP($A210,PRIORVALUES!$A$3:$U$245,8,FALSE)),"")</f>
        <v/>
      </c>
      <c r="AS210" s="100" t="str">
        <f>IFERROR(VLOOKUP(DATASHEET!BX208,lookup,2,FALSE),"")</f>
        <v/>
      </c>
      <c r="AT210" s="258" t="str">
        <f>IFERROR(VLOOKUP(DATASHEET!DX208,lookup,2,FALSE),"")</f>
        <v/>
      </c>
      <c r="AU210" s="92">
        <f>IFERROR(IFERROR(VLOOKUP(DATASHEET!CB208,lookup,2,FALSE),VLOOKUP($A210,PRIORVALUES!$A$3:$U$245,10,FALSE)),"")</f>
        <v>5</v>
      </c>
      <c r="AV210" s="92" t="str">
        <f>IFERROR(IFERROR(VLOOKUP(DATASHEET!CJ208,lookup,2,FALSE),VLOOKUP($A210,PRIORVALUES!$A$3:$U$245,12,FALSE)),"")</f>
        <v/>
      </c>
      <c r="AW210" s="93"/>
      <c r="AX210" s="96" t="str">
        <f>IFERROR(IFERROR(VLOOKUP(DATASHEET!AF208,lookup,2,FALSE),VLOOKUP($A210,PRIORVALUES!$A$3:$U$245,5,FALSE)),"")</f>
        <v/>
      </c>
      <c r="AY210" s="97" t="str">
        <f>IFERROR(IFERROR(VLOOKUP(DATASHEET!CV208,lookup,2,FALSE),VLOOKUP($A210,PRIORVALUES!$A$3:$U$245,6,FALSE)),"")</f>
        <v/>
      </c>
      <c r="AZ210" s="104" t="str">
        <f>IFERROR(SMALL((PROGRESS!BC222,PROGRESS!BH222),1),"")</f>
        <v/>
      </c>
      <c r="BA210" s="104" t="str">
        <f>IFERROR(IFERROR(VLOOKUP(DATASHEET!CR208,lookup,2,FALSE),VLOOKUP($A210,PRIORVALUES!$A$3:$U$245,13,FALSE)),"")</f>
        <v/>
      </c>
      <c r="BB210" s="104" t="str">
        <f>IFERROR(IFERROR(VLOOKUP(DATASHEET!DD208,lookup,2,FALSE),VLOOKUP($A210,PRIORVALUES!$A$3:$U$245,14,FALSE)),"")</f>
        <v/>
      </c>
      <c r="BC210" s="118" t="str">
        <f>IFERROR(VLOOKUP(DATASHEET!DP208,lookup,2,FALSE),"")</f>
        <v/>
      </c>
      <c r="BD210" s="122" t="str">
        <f>IFERROR(IFERROR(VLOOKUP(DATASHEET!AN208,lookup,2,FALSE),VLOOKUP($A210,PRIORVALUES!$A$3:$U$245,7,FALSE)),"")</f>
        <v/>
      </c>
      <c r="BE210" s="120" t="str">
        <f>IFERROR(IFERROR(VLOOKUP(DATASHEET!AV208,lookup,2,FALSE),VLOOKUP($A210,PRIORVALUES!$A$3:$U$245,16,FALSE)),"")</f>
        <v/>
      </c>
      <c r="BF210" s="586" t="str">
        <f>IFERROR(IFERROR(VLOOKUP(DATASHEET!CF208,lookup,2,FALSE),VLOOKUP($A210,PRIORVALUES!$A$3:$U$245,11,FALSE)),"")</f>
        <v/>
      </c>
      <c r="BG210" s="104" t="str">
        <f>IFERROR(VLOOKUP(DATASHEET!BD208,lookup,2,FALSE),"")</f>
        <v/>
      </c>
      <c r="BH210" s="99" t="str">
        <f>IFERROR(IFERROR(VLOOKUP(DATASHEET!BP208,lookup,2,FALSE),VLOOKUP($A210,PRIORVALUES!$A$3:$U$245,9,FALSE)),"")</f>
        <v/>
      </c>
      <c r="BI210" s="99" t="str">
        <f>IFERROR(IFERROR(VLOOKUP(DATASHEET!DL208,lookup,2,FALSE),VLOOKUP($A210,PRIORVALUES!$A$3:$U$245,15,FALSE)),"")</f>
        <v/>
      </c>
      <c r="BJ210" s="108" t="str">
        <f t="shared" si="111"/>
        <v/>
      </c>
      <c r="BK210" s="108" t="str">
        <f t="shared" si="112"/>
        <v/>
      </c>
      <c r="BL210" s="125" t="str">
        <f t="shared" si="113"/>
        <v/>
      </c>
      <c r="BM210" s="205"/>
    </row>
    <row r="211" spans="1:65" ht="27.75" customHeight="1" x14ac:dyDescent="0.25">
      <c r="A211" s="246" t="str">
        <f>DATASHEET!B209</f>
        <v>WHITWORTH, Alecia</v>
      </c>
      <c r="B211" s="113" t="str">
        <f>DATASHEET!C209</f>
        <v>11SK</v>
      </c>
      <c r="C211" s="113" t="str">
        <f>DATASHEET!D209</f>
        <v>F</v>
      </c>
      <c r="D211" s="113" t="str">
        <f>DATASHEET!J209</f>
        <v>N</v>
      </c>
      <c r="E211" s="113" t="str">
        <f>DATASHEET!E209</f>
        <v>N</v>
      </c>
      <c r="F211" s="113" t="str">
        <f>DATASHEET!F209</f>
        <v>White - British</v>
      </c>
      <c r="G211" s="113" t="str">
        <f>DATASHEET!H209</f>
        <v>N</v>
      </c>
      <c r="H211" s="113" t="str">
        <f>DATASHEET!I209</f>
        <v>N</v>
      </c>
      <c r="I211" s="113" t="str">
        <f>DATASHEET!M209</f>
        <v>H</v>
      </c>
      <c r="J211" s="114" t="str">
        <f>DATASHEET!L209</f>
        <v>6-7</v>
      </c>
      <c r="K211" s="419">
        <f>IFERROR(PROGRESS!O223,"")</f>
        <v>61.896647999999999</v>
      </c>
      <c r="L211" s="235">
        <f t="shared" si="88"/>
        <v>8</v>
      </c>
      <c r="M211" s="152">
        <f t="shared" si="89"/>
        <v>-5.3896648000000003</v>
      </c>
      <c r="N211" s="237"/>
      <c r="O211" s="417">
        <f t="shared" si="90"/>
        <v>12.3793296</v>
      </c>
      <c r="P211" s="248" t="str">
        <f t="shared" si="91"/>
        <v/>
      </c>
      <c r="Q211" s="249" t="str">
        <f t="shared" si="92"/>
        <v/>
      </c>
      <c r="R211" s="417">
        <f t="shared" si="93"/>
        <v>12.3793296</v>
      </c>
      <c r="S211" s="248" t="str">
        <f t="shared" si="94"/>
        <v/>
      </c>
      <c r="T211" s="250" t="str">
        <f t="shared" si="95"/>
        <v/>
      </c>
      <c r="U211" s="247">
        <f t="shared" si="96"/>
        <v>18.568994400000001</v>
      </c>
      <c r="V211" s="248">
        <f t="shared" si="97"/>
        <v>8</v>
      </c>
      <c r="W211" s="251">
        <f t="shared" si="98"/>
        <v>-3.5229981333333336</v>
      </c>
      <c r="X211" s="252">
        <f t="shared" si="99"/>
        <v>2</v>
      </c>
      <c r="Y211" s="247">
        <f t="shared" si="100"/>
        <v>18.568994400000001</v>
      </c>
      <c r="Z211" s="248">
        <f t="shared" si="101"/>
        <v>0</v>
      </c>
      <c r="AA211" s="251">
        <f t="shared" si="102"/>
        <v>-6.1896648000000001</v>
      </c>
      <c r="AB211" s="252">
        <f t="shared" si="103"/>
        <v>3</v>
      </c>
      <c r="AC211" s="244"/>
      <c r="AD211" s="102" t="str">
        <f>IFERROR(VLOOKUP(DATASHEET!CN209,lookup,2,FALSE)*2,"")</f>
        <v/>
      </c>
      <c r="AE211" s="126" t="str">
        <f>IFERROR(LARGE((PROGRESS!BC223,PROGRESS!BH223),1)*2,"")</f>
        <v/>
      </c>
      <c r="AF211" s="253">
        <f t="shared" si="104"/>
        <v>8</v>
      </c>
      <c r="AG211" s="127" t="str">
        <f t="shared" si="105"/>
        <v/>
      </c>
      <c r="AH211" s="254" t="str">
        <f t="shared" si="106"/>
        <v/>
      </c>
      <c r="AI211" s="255" t="str">
        <f t="shared" si="107"/>
        <v/>
      </c>
      <c r="AJ211" s="128" t="str">
        <f t="shared" si="108"/>
        <v/>
      </c>
      <c r="AK211" s="256" t="str">
        <f t="shared" si="109"/>
        <v/>
      </c>
      <c r="AL211" s="245"/>
      <c r="AM211" s="89" t="str">
        <f>IFERROR(VLOOKUP(DATASHEET!AJ209,lookup,2,FALSE),"")</f>
        <v/>
      </c>
      <c r="AN211" s="90" t="str">
        <f>IFERROR(VLOOKUP(DATASHEET!AR209,lookup,2,FALSE),"")</f>
        <v/>
      </c>
      <c r="AO211" s="106" t="str">
        <f>IFERROR(VLOOKUP(DATASHEET!DH209,lookup,2,FALSE),"")</f>
        <v/>
      </c>
      <c r="AP211" s="106" t="str">
        <f>IFERROR(VLOOKUP(DATASHEET!DT209,lookup,2,FALSE),"")</f>
        <v/>
      </c>
      <c r="AQ211" s="106" t="str">
        <f t="shared" si="110"/>
        <v/>
      </c>
      <c r="AR211" s="91" t="str">
        <f>IFERROR(IFERROR(VLOOKUP(DATASHEET!AZ209,lookup,2,FALSE),VLOOKUP($A211,PRIORVALUES!$A$3:$U$245,8,FALSE)),"")</f>
        <v/>
      </c>
      <c r="AS211" s="100" t="str">
        <f>IFERROR(VLOOKUP(DATASHEET!BX209,lookup,2,FALSE),"")</f>
        <v/>
      </c>
      <c r="AT211" s="258" t="str">
        <f>IFERROR(VLOOKUP(DATASHEET!DX209,lookup,2,FALSE),"")</f>
        <v/>
      </c>
      <c r="AU211" s="92" t="str">
        <f>IFERROR(IFERROR(VLOOKUP(DATASHEET!CB209,lookup,2,FALSE),VLOOKUP($A211,PRIORVALUES!$A$3:$U$245,10,FALSE)),"")</f>
        <v/>
      </c>
      <c r="AV211" s="92">
        <f>IFERROR(IFERROR(VLOOKUP(DATASHEET!CJ209,lookup,2,FALSE),VLOOKUP($A211,PRIORVALUES!$A$3:$U$245,12,FALSE)),"")</f>
        <v>8</v>
      </c>
      <c r="AW211" s="93"/>
      <c r="AX211" s="96" t="str">
        <f>IFERROR(IFERROR(VLOOKUP(DATASHEET!AF209,lookup,2,FALSE),VLOOKUP($A211,PRIORVALUES!$A$3:$U$245,5,FALSE)),"")</f>
        <v/>
      </c>
      <c r="AY211" s="97" t="str">
        <f>IFERROR(IFERROR(VLOOKUP(DATASHEET!CV209,lookup,2,FALSE),VLOOKUP($A211,PRIORVALUES!$A$3:$U$245,6,FALSE)),"")</f>
        <v/>
      </c>
      <c r="AZ211" s="104" t="str">
        <f>IFERROR(SMALL((PROGRESS!BC223,PROGRESS!BH223),1),"")</f>
        <v/>
      </c>
      <c r="BA211" s="104" t="str">
        <f>IFERROR(IFERROR(VLOOKUP(DATASHEET!CR209,lookup,2,FALSE),VLOOKUP($A211,PRIORVALUES!$A$3:$U$245,13,FALSE)),"")</f>
        <v/>
      </c>
      <c r="BB211" s="104" t="str">
        <f>IFERROR(IFERROR(VLOOKUP(DATASHEET!DD209,lookup,2,FALSE),VLOOKUP($A211,PRIORVALUES!$A$3:$U$245,14,FALSE)),"")</f>
        <v/>
      </c>
      <c r="BC211" s="118" t="str">
        <f>IFERROR(VLOOKUP(DATASHEET!DP209,lookup,2,FALSE),"")</f>
        <v/>
      </c>
      <c r="BD211" s="122" t="str">
        <f>IFERROR(IFERROR(VLOOKUP(DATASHEET!AN209,lookup,2,FALSE),VLOOKUP($A211,PRIORVALUES!$A$3:$U$245,7,FALSE)),"")</f>
        <v/>
      </c>
      <c r="BE211" s="120" t="str">
        <f>IFERROR(IFERROR(VLOOKUP(DATASHEET!AV209,lookup,2,FALSE),VLOOKUP($A211,PRIORVALUES!$A$3:$U$245,16,FALSE)),"")</f>
        <v/>
      </c>
      <c r="BF211" s="586" t="str">
        <f>IFERROR(IFERROR(VLOOKUP(DATASHEET!CF209,lookup,2,FALSE),VLOOKUP($A211,PRIORVALUES!$A$3:$U$245,11,FALSE)),"")</f>
        <v/>
      </c>
      <c r="BG211" s="104" t="str">
        <f>IFERROR(VLOOKUP(DATASHEET!BD209,lookup,2,FALSE),"")</f>
        <v/>
      </c>
      <c r="BH211" s="99" t="str">
        <f>IFERROR(IFERROR(VLOOKUP(DATASHEET!BP209,lookup,2,FALSE),VLOOKUP($A211,PRIORVALUES!$A$3:$U$245,9,FALSE)),"")</f>
        <v/>
      </c>
      <c r="BI211" s="99" t="str">
        <f>IFERROR(IFERROR(VLOOKUP(DATASHEET!DL209,lookup,2,FALSE),VLOOKUP($A211,PRIORVALUES!$A$3:$U$245,15,FALSE)),"")</f>
        <v/>
      </c>
      <c r="BJ211" s="108" t="str">
        <f t="shared" si="111"/>
        <v/>
      </c>
      <c r="BK211" s="108" t="str">
        <f t="shared" si="112"/>
        <v/>
      </c>
      <c r="BL211" s="125" t="str">
        <f t="shared" si="113"/>
        <v/>
      </c>
      <c r="BM211" s="205"/>
    </row>
    <row r="212" spans="1:65" ht="27.75" customHeight="1" x14ac:dyDescent="0.25">
      <c r="A212" s="246" t="str">
        <f>DATASHEET!B210</f>
        <v>WILLIAMS, Mya</v>
      </c>
      <c r="B212" s="113" t="str">
        <f>DATASHEET!C210</f>
        <v>11SDA</v>
      </c>
      <c r="C212" s="113" t="str">
        <f>DATASHEET!D210</f>
        <v>F</v>
      </c>
      <c r="D212" s="113" t="str">
        <f>DATASHEET!J210</f>
        <v>N</v>
      </c>
      <c r="E212" s="113" t="str">
        <f>DATASHEET!E210</f>
        <v>Y</v>
      </c>
      <c r="F212" s="113" t="str">
        <f>DATASHEET!F210</f>
        <v>Black and Any Other Ethnic Group</v>
      </c>
      <c r="G212" s="113" t="str">
        <f>DATASHEET!H210</f>
        <v>Y</v>
      </c>
      <c r="H212" s="113" t="str">
        <f>DATASHEET!I210</f>
        <v>N</v>
      </c>
      <c r="I212" s="113" t="str">
        <f>DATASHEET!M210</f>
        <v>M</v>
      </c>
      <c r="J212" s="114" t="str">
        <f>DATASHEET!L210</f>
        <v>6-7</v>
      </c>
      <c r="K212" s="151">
        <f>IFERROR(PROGRESS!O224,"")</f>
        <v>49.024999999999999</v>
      </c>
      <c r="L212" s="235">
        <f t="shared" si="88"/>
        <v>4</v>
      </c>
      <c r="M212" s="152">
        <f t="shared" si="89"/>
        <v>-4.5024999999999995</v>
      </c>
      <c r="N212" s="237"/>
      <c r="O212" s="247">
        <f t="shared" si="90"/>
        <v>9.8049999999999997</v>
      </c>
      <c r="P212" s="248" t="str">
        <f t="shared" si="91"/>
        <v/>
      </c>
      <c r="Q212" s="249" t="str">
        <f t="shared" si="92"/>
        <v/>
      </c>
      <c r="R212" s="247">
        <f t="shared" si="93"/>
        <v>9.8049999999999997</v>
      </c>
      <c r="S212" s="248" t="str">
        <f t="shared" si="94"/>
        <v/>
      </c>
      <c r="T212" s="250" t="str">
        <f t="shared" si="95"/>
        <v/>
      </c>
      <c r="U212" s="247">
        <f t="shared" si="96"/>
        <v>14.7075</v>
      </c>
      <c r="V212" s="248">
        <f t="shared" si="97"/>
        <v>0</v>
      </c>
      <c r="W212" s="251">
        <f t="shared" si="98"/>
        <v>-4.9024999999999999</v>
      </c>
      <c r="X212" s="252">
        <f t="shared" si="99"/>
        <v>3</v>
      </c>
      <c r="Y212" s="247">
        <f t="shared" si="100"/>
        <v>14.7075</v>
      </c>
      <c r="Z212" s="248">
        <f t="shared" si="101"/>
        <v>4</v>
      </c>
      <c r="AA212" s="251">
        <f t="shared" si="102"/>
        <v>-3.5691666666666664</v>
      </c>
      <c r="AB212" s="252">
        <f t="shared" si="103"/>
        <v>2</v>
      </c>
      <c r="AC212" s="244"/>
      <c r="AD212" s="102" t="str">
        <f>IFERROR(VLOOKUP(DATASHEET!CN210,lookup,2,FALSE)*2,"")</f>
        <v/>
      </c>
      <c r="AE212" s="126" t="str">
        <f>IFERROR(LARGE((PROGRESS!BC224,PROGRESS!BH224),1)*2,"")</f>
        <v/>
      </c>
      <c r="AF212" s="253" t="str">
        <f t="shared" si="104"/>
        <v/>
      </c>
      <c r="AG212" s="127" t="str">
        <f t="shared" si="105"/>
        <v/>
      </c>
      <c r="AH212" s="254" t="str">
        <f t="shared" si="106"/>
        <v/>
      </c>
      <c r="AI212" s="255">
        <f t="shared" si="107"/>
        <v>4</v>
      </c>
      <c r="AJ212" s="128" t="str">
        <f t="shared" si="108"/>
        <v/>
      </c>
      <c r="AK212" s="256" t="str">
        <f t="shared" si="109"/>
        <v/>
      </c>
      <c r="AL212" s="245"/>
      <c r="AM212" s="89" t="str">
        <f>IFERROR(VLOOKUP(DATASHEET!AJ210,lookup,2,FALSE),"")</f>
        <v/>
      </c>
      <c r="AN212" s="90" t="str">
        <f>IFERROR(VLOOKUP(DATASHEET!AR210,lookup,2,FALSE),"")</f>
        <v/>
      </c>
      <c r="AO212" s="106" t="str">
        <f>IFERROR(VLOOKUP(DATASHEET!DH210,lookup,2,FALSE),"")</f>
        <v/>
      </c>
      <c r="AP212" s="106" t="str">
        <f>IFERROR(VLOOKUP(DATASHEET!DT210,lookup,2,FALSE),"")</f>
        <v/>
      </c>
      <c r="AQ212" s="106" t="str">
        <f t="shared" si="110"/>
        <v/>
      </c>
      <c r="AR212" s="91" t="str">
        <f>IFERROR(IFERROR(VLOOKUP(DATASHEET!AZ210,lookup,2,FALSE),VLOOKUP($A212,PRIORVALUES!$A$3:$U$245,8,FALSE)),"")</f>
        <v/>
      </c>
      <c r="AS212" s="100" t="str">
        <f>IFERROR(VLOOKUP(DATASHEET!BX210,lookup,2,FALSE),"")</f>
        <v/>
      </c>
      <c r="AT212" s="258" t="str">
        <f>IFERROR(VLOOKUP(DATASHEET!DX210,lookup,2,FALSE),"")</f>
        <v/>
      </c>
      <c r="AU212" s="92" t="str">
        <f>IFERROR(IFERROR(VLOOKUP(DATASHEET!CB210,lookup,2,FALSE),VLOOKUP($A212,PRIORVALUES!$A$3:$U$245,10,FALSE)),"")</f>
        <v/>
      </c>
      <c r="AV212" s="92" t="str">
        <f>IFERROR(IFERROR(VLOOKUP(DATASHEET!CJ210,lookup,2,FALSE),VLOOKUP($A212,PRIORVALUES!$A$3:$U$245,12,FALSE)),"")</f>
        <v/>
      </c>
      <c r="AW212" s="93"/>
      <c r="AX212" s="96" t="str">
        <f>IFERROR(IFERROR(VLOOKUP(DATASHEET!AF210,lookup,2,FALSE),VLOOKUP($A212,PRIORVALUES!$A$3:$U$245,5,FALSE)),"")</f>
        <v/>
      </c>
      <c r="AY212" s="97" t="str">
        <f>IFERROR(IFERROR(VLOOKUP(DATASHEET!CV210,lookup,2,FALSE),VLOOKUP($A212,PRIORVALUES!$A$3:$U$245,6,FALSE)),"")</f>
        <v/>
      </c>
      <c r="AZ212" s="104" t="str">
        <f>IFERROR(SMALL((PROGRESS!BC224,PROGRESS!BH224),1),"")</f>
        <v/>
      </c>
      <c r="BA212" s="104" t="str">
        <f>IFERROR(IFERROR(VLOOKUP(DATASHEET!CR210,lookup,2,FALSE),VLOOKUP($A212,PRIORVALUES!$A$3:$U$245,13,FALSE)),"")</f>
        <v/>
      </c>
      <c r="BB212" s="104" t="str">
        <f>IFERROR(IFERROR(VLOOKUP(DATASHEET!DD210,lookup,2,FALSE),VLOOKUP($A212,PRIORVALUES!$A$3:$U$245,14,FALSE)),"")</f>
        <v/>
      </c>
      <c r="BC212" s="118" t="str">
        <f>IFERROR(VLOOKUP(DATASHEET!DP210,lookup,2,FALSE),"")</f>
        <v/>
      </c>
      <c r="BD212" s="122" t="str">
        <f>IFERROR(IFERROR(VLOOKUP(DATASHEET!AN210,lookup,2,FALSE),VLOOKUP($A212,PRIORVALUES!$A$3:$U$245,7,FALSE)),"")</f>
        <v/>
      </c>
      <c r="BE212" s="120" t="str">
        <f>IFERROR(IFERROR(VLOOKUP(DATASHEET!AV210,lookup,2,FALSE),VLOOKUP($A212,PRIORVALUES!$A$3:$U$245,16,FALSE)),"")</f>
        <v/>
      </c>
      <c r="BF212" s="586">
        <f>IFERROR(IFERROR(VLOOKUP(DATASHEET!CF210,lookup,2,FALSE),VLOOKUP($A212,PRIORVALUES!$A$3:$U$245,11,FALSE)),"")</f>
        <v>4</v>
      </c>
      <c r="BG212" s="104" t="str">
        <f>IFERROR(VLOOKUP(DATASHEET!BD210,lookup,2,FALSE),"")</f>
        <v/>
      </c>
      <c r="BH212" s="99" t="str">
        <f>IFERROR(IFERROR(VLOOKUP(DATASHEET!BP210,lookup,2,FALSE),VLOOKUP($A212,PRIORVALUES!$A$3:$U$245,9,FALSE)),"")</f>
        <v/>
      </c>
      <c r="BI212" s="99" t="str">
        <f>IFERROR(IFERROR(VLOOKUP(DATASHEET!DL210,lookup,2,FALSE),VLOOKUP($A212,PRIORVALUES!$A$3:$U$245,15,FALSE)),"")</f>
        <v/>
      </c>
      <c r="BJ212" s="108" t="str">
        <f t="shared" si="111"/>
        <v/>
      </c>
      <c r="BK212" s="108" t="str">
        <f t="shared" si="112"/>
        <v/>
      </c>
      <c r="BL212" s="125" t="str">
        <f t="shared" si="113"/>
        <v/>
      </c>
      <c r="BM212" s="205"/>
    </row>
    <row r="213" spans="1:65" ht="30" customHeight="1" x14ac:dyDescent="0.25">
      <c r="A213" s="246" t="str">
        <f>DATASHEET!B211</f>
        <v>WOMERSLEY, Poppy</v>
      </c>
      <c r="B213" s="113" t="str">
        <f>DATASHEET!C211</f>
        <v>11EGQ</v>
      </c>
      <c r="C213" s="113" t="str">
        <f>DATASHEET!D211</f>
        <v>F</v>
      </c>
      <c r="D213" s="113" t="str">
        <f>DATASHEET!J211</f>
        <v>N</v>
      </c>
      <c r="E213" s="113" t="str">
        <f>DATASHEET!E211</f>
        <v>N</v>
      </c>
      <c r="F213" s="113" t="str">
        <f>DATASHEET!F211</f>
        <v>White - British</v>
      </c>
      <c r="G213" s="113" t="str">
        <f>DATASHEET!H211</f>
        <v>N</v>
      </c>
      <c r="H213" s="113" t="str">
        <f>DATASHEET!I211</f>
        <v>N</v>
      </c>
      <c r="I213" s="113" t="str">
        <f>DATASHEET!M211</f>
        <v>H</v>
      </c>
      <c r="J213" s="114" t="str">
        <f>DATASHEET!L211</f>
        <v>6-7</v>
      </c>
      <c r="K213" s="151">
        <f>IFERROR(PROGRESS!O225,"")</f>
        <v>64.375</v>
      </c>
      <c r="L213" s="235">
        <f t="shared" si="88"/>
        <v>6</v>
      </c>
      <c r="M213" s="152">
        <f t="shared" si="89"/>
        <v>-5.8375000000000004</v>
      </c>
      <c r="N213" s="237"/>
      <c r="O213" s="247">
        <f t="shared" si="90"/>
        <v>12.875</v>
      </c>
      <c r="P213" s="248" t="str">
        <f t="shared" si="91"/>
        <v/>
      </c>
      <c r="Q213" s="249" t="str">
        <f t="shared" si="92"/>
        <v/>
      </c>
      <c r="R213" s="247">
        <f t="shared" si="93"/>
        <v>12.875</v>
      </c>
      <c r="S213" s="248" t="str">
        <f t="shared" si="94"/>
        <v/>
      </c>
      <c r="T213" s="250" t="str">
        <f t="shared" si="95"/>
        <v/>
      </c>
      <c r="U213" s="247">
        <f t="shared" si="96"/>
        <v>19.3125</v>
      </c>
      <c r="V213" s="248">
        <f t="shared" si="97"/>
        <v>6</v>
      </c>
      <c r="W213" s="251">
        <f t="shared" si="98"/>
        <v>-4.4375</v>
      </c>
      <c r="X213" s="252">
        <f t="shared" si="99"/>
        <v>2</v>
      </c>
      <c r="Y213" s="247">
        <f t="shared" si="100"/>
        <v>19.3125</v>
      </c>
      <c r="Z213" s="248">
        <f t="shared" si="101"/>
        <v>0</v>
      </c>
      <c r="AA213" s="251">
        <f t="shared" si="102"/>
        <v>-6.4375</v>
      </c>
      <c r="AB213" s="252">
        <f t="shared" si="103"/>
        <v>3</v>
      </c>
      <c r="AC213" s="244"/>
      <c r="AD213" s="102" t="str">
        <f>IFERROR(VLOOKUP(DATASHEET!CN211,lookup,2,FALSE)*2,"")</f>
        <v/>
      </c>
      <c r="AE213" s="126" t="str">
        <f>IFERROR(LARGE((PROGRESS!BC225,PROGRESS!BH225),1)*2,"")</f>
        <v/>
      </c>
      <c r="AF213" s="253">
        <f t="shared" si="104"/>
        <v>6</v>
      </c>
      <c r="AG213" s="127" t="str">
        <f t="shared" si="105"/>
        <v/>
      </c>
      <c r="AH213" s="254" t="str">
        <f t="shared" si="106"/>
        <v/>
      </c>
      <c r="AI213" s="255" t="str">
        <f t="shared" si="107"/>
        <v/>
      </c>
      <c r="AJ213" s="128" t="str">
        <f t="shared" si="108"/>
        <v/>
      </c>
      <c r="AK213" s="256" t="str">
        <f t="shared" si="109"/>
        <v/>
      </c>
      <c r="AL213" s="245"/>
      <c r="AM213" s="89" t="str">
        <f>IFERROR(VLOOKUP(DATASHEET!AJ211,lookup,2,FALSE),"")</f>
        <v/>
      </c>
      <c r="AN213" s="90" t="str">
        <f>IFERROR(VLOOKUP(DATASHEET!AR211,lookup,2,FALSE),"")</f>
        <v/>
      </c>
      <c r="AO213" s="106" t="str">
        <f>IFERROR(VLOOKUP(DATASHEET!DH211,lookup,2,FALSE),"")</f>
        <v/>
      </c>
      <c r="AP213" s="106" t="str">
        <f>IFERROR(VLOOKUP(DATASHEET!DT211,lookup,2,FALSE),"")</f>
        <v/>
      </c>
      <c r="AQ213" s="106" t="str">
        <f t="shared" si="110"/>
        <v/>
      </c>
      <c r="AR213" s="91" t="str">
        <f>IFERROR(IFERROR(VLOOKUP(DATASHEET!AZ211,lookup,2,FALSE),VLOOKUP($A213,PRIORVALUES!$A$3:$U$245,8,FALSE)),"")</f>
        <v/>
      </c>
      <c r="AS213" s="100" t="str">
        <f>IFERROR(VLOOKUP(DATASHEET!BX211,lookup,2,FALSE),"")</f>
        <v/>
      </c>
      <c r="AT213" s="258" t="str">
        <f>IFERROR(VLOOKUP(DATASHEET!DX211,lookup,2,FALSE),"")</f>
        <v/>
      </c>
      <c r="AU213" s="92">
        <f>IFERROR(IFERROR(VLOOKUP(DATASHEET!CB211,lookup,2,FALSE),VLOOKUP($A213,PRIORVALUES!$A$3:$U$245,10,FALSE)),"")</f>
        <v>6</v>
      </c>
      <c r="AV213" s="92" t="str">
        <f>IFERROR(IFERROR(VLOOKUP(DATASHEET!CJ211,lookup,2,FALSE),VLOOKUP($A213,PRIORVALUES!$A$3:$U$245,12,FALSE)),"")</f>
        <v/>
      </c>
      <c r="AW213" s="93"/>
      <c r="AX213" s="96" t="str">
        <f>IFERROR(IFERROR(VLOOKUP(DATASHEET!AF211,lookup,2,FALSE),VLOOKUP($A213,PRIORVALUES!$A$3:$U$245,5,FALSE)),"")</f>
        <v/>
      </c>
      <c r="AY213" s="97" t="str">
        <f>IFERROR(IFERROR(VLOOKUP(DATASHEET!CV211,lookup,2,FALSE),VLOOKUP($A213,PRIORVALUES!$A$3:$U$245,6,FALSE)),"")</f>
        <v/>
      </c>
      <c r="AZ213" s="104" t="str">
        <f>IFERROR(SMALL((PROGRESS!BC225,PROGRESS!BH225),1),"")</f>
        <v/>
      </c>
      <c r="BA213" s="104" t="str">
        <f>IFERROR(IFERROR(VLOOKUP(DATASHEET!CR211,lookup,2,FALSE),VLOOKUP($A213,PRIORVALUES!$A$3:$U$245,13,FALSE)),"")</f>
        <v/>
      </c>
      <c r="BB213" s="104" t="str">
        <f>IFERROR(IFERROR(VLOOKUP(DATASHEET!DD211,lookup,2,FALSE),VLOOKUP($A213,PRIORVALUES!$A$3:$U$245,14,FALSE)),"")</f>
        <v/>
      </c>
      <c r="BC213" s="118" t="str">
        <f>IFERROR(VLOOKUP(DATASHEET!DP211,lookup,2,FALSE),"")</f>
        <v/>
      </c>
      <c r="BD213" s="122" t="str">
        <f>IFERROR(IFERROR(VLOOKUP(DATASHEET!AN211,lookup,2,FALSE),VLOOKUP($A213,PRIORVALUES!$A$3:$U$245,7,FALSE)),"")</f>
        <v/>
      </c>
      <c r="BE213" s="120" t="str">
        <f>IFERROR(IFERROR(VLOOKUP(DATASHEET!AV211,lookup,2,FALSE),VLOOKUP($A213,PRIORVALUES!$A$3:$U$245,16,FALSE)),"")</f>
        <v/>
      </c>
      <c r="BF213" s="586" t="str">
        <f>IFERROR(IFERROR(VLOOKUP(DATASHEET!CF211,lookup,2,FALSE),VLOOKUP($A213,PRIORVALUES!$A$3:$U$245,11,FALSE)),"")</f>
        <v/>
      </c>
      <c r="BG213" s="104" t="str">
        <f>IFERROR(VLOOKUP(DATASHEET!BD211,lookup,2,FALSE),"")</f>
        <v/>
      </c>
      <c r="BH213" s="99" t="str">
        <f>IFERROR(IFERROR(VLOOKUP(DATASHEET!BP211,lookup,2,FALSE),VLOOKUP($A213,PRIORVALUES!$A$3:$U$245,9,FALSE)),"")</f>
        <v/>
      </c>
      <c r="BI213" s="99" t="str">
        <f>IFERROR(IFERROR(VLOOKUP(DATASHEET!DL211,lookup,2,FALSE),VLOOKUP($A213,PRIORVALUES!$A$3:$U$245,15,FALSE)),"")</f>
        <v/>
      </c>
      <c r="BJ213" s="108" t="str">
        <f t="shared" si="111"/>
        <v/>
      </c>
      <c r="BK213" s="108" t="str">
        <f t="shared" si="112"/>
        <v/>
      </c>
      <c r="BL213" s="125" t="str">
        <f t="shared" si="113"/>
        <v/>
      </c>
      <c r="BM213" s="205"/>
    </row>
    <row r="214" spans="1:65" ht="30" customHeight="1" x14ac:dyDescent="0.25">
      <c r="A214" s="246" t="str">
        <f>DATASHEET!B212</f>
        <v>WRIGHT, Sadie</v>
      </c>
      <c r="B214" s="113" t="str">
        <f>DATASHEET!C212</f>
        <v>11WE</v>
      </c>
      <c r="C214" s="113" t="str">
        <f>DATASHEET!D212</f>
        <v>F</v>
      </c>
      <c r="D214" s="113" t="str">
        <f>DATASHEET!J212</f>
        <v>N</v>
      </c>
      <c r="E214" s="113" t="str">
        <f>DATASHEET!E212</f>
        <v>N</v>
      </c>
      <c r="F214" s="113" t="str">
        <f>DATASHEET!F212</f>
        <v>White - British</v>
      </c>
      <c r="G214" s="113" t="str">
        <f>DATASHEET!H212</f>
        <v>N</v>
      </c>
      <c r="H214" s="113" t="str">
        <f>DATASHEET!I212</f>
        <v>N</v>
      </c>
      <c r="I214" s="113" t="str">
        <f>DATASHEET!M212</f>
        <v>H</v>
      </c>
      <c r="J214" s="114" t="str">
        <f>DATASHEET!L212</f>
        <v>6-7</v>
      </c>
      <c r="K214" s="151">
        <f>IFERROR(PROGRESS!O226,"")</f>
        <v>61.896647999999999</v>
      </c>
      <c r="L214" s="235">
        <f t="shared" si="88"/>
        <v>6</v>
      </c>
      <c r="M214" s="152">
        <f t="shared" si="89"/>
        <v>-5.5896647999999995</v>
      </c>
      <c r="N214" s="237"/>
      <c r="O214" s="247">
        <f t="shared" si="90"/>
        <v>12.3793296</v>
      </c>
      <c r="P214" s="248" t="str">
        <f t="shared" si="91"/>
        <v/>
      </c>
      <c r="Q214" s="249" t="str">
        <f t="shared" si="92"/>
        <v/>
      </c>
      <c r="R214" s="247">
        <f t="shared" si="93"/>
        <v>12.3793296</v>
      </c>
      <c r="S214" s="248" t="str">
        <f t="shared" si="94"/>
        <v/>
      </c>
      <c r="T214" s="250" t="str">
        <f t="shared" si="95"/>
        <v/>
      </c>
      <c r="U214" s="247">
        <f t="shared" si="96"/>
        <v>18.568994400000001</v>
      </c>
      <c r="V214" s="248">
        <f t="shared" si="97"/>
        <v>0</v>
      </c>
      <c r="W214" s="251">
        <f t="shared" si="98"/>
        <v>-6.1896648000000001</v>
      </c>
      <c r="X214" s="252">
        <f t="shared" si="99"/>
        <v>3</v>
      </c>
      <c r="Y214" s="247">
        <f t="shared" si="100"/>
        <v>18.568994400000001</v>
      </c>
      <c r="Z214" s="248">
        <f t="shared" si="101"/>
        <v>6</v>
      </c>
      <c r="AA214" s="251">
        <f t="shared" si="102"/>
        <v>-4.1896648000000001</v>
      </c>
      <c r="AB214" s="252">
        <f t="shared" si="103"/>
        <v>2</v>
      </c>
      <c r="AC214" s="244"/>
      <c r="AD214" s="102" t="str">
        <f>IFERROR(VLOOKUP(DATASHEET!CN212,lookup,2,FALSE)*2,"")</f>
        <v/>
      </c>
      <c r="AE214" s="126" t="str">
        <f>IFERROR(LARGE((PROGRESS!BC226,PROGRESS!BH226),1)*2,"")</f>
        <v/>
      </c>
      <c r="AF214" s="253" t="str">
        <f t="shared" si="104"/>
        <v/>
      </c>
      <c r="AG214" s="127" t="str">
        <f t="shared" si="105"/>
        <v/>
      </c>
      <c r="AH214" s="254" t="str">
        <f t="shared" si="106"/>
        <v/>
      </c>
      <c r="AI214" s="255">
        <f t="shared" si="107"/>
        <v>6</v>
      </c>
      <c r="AJ214" s="128" t="str">
        <f t="shared" si="108"/>
        <v/>
      </c>
      <c r="AK214" s="256" t="str">
        <f t="shared" si="109"/>
        <v/>
      </c>
      <c r="AL214" s="245"/>
      <c r="AM214" s="89" t="str">
        <f>IFERROR(VLOOKUP(DATASHEET!AJ212,lookup,2,FALSE),"")</f>
        <v/>
      </c>
      <c r="AN214" s="90" t="str">
        <f>IFERROR(VLOOKUP(DATASHEET!AR212,lookup,2,FALSE),"")</f>
        <v/>
      </c>
      <c r="AO214" s="106" t="str">
        <f>IFERROR(VLOOKUP(DATASHEET!DH212,lookup,2,FALSE),"")</f>
        <v/>
      </c>
      <c r="AP214" s="106" t="str">
        <f>IFERROR(VLOOKUP(DATASHEET!DT212,lookup,2,FALSE),"")</f>
        <v/>
      </c>
      <c r="AQ214" s="106" t="str">
        <f t="shared" si="110"/>
        <v/>
      </c>
      <c r="AR214" s="91" t="str">
        <f>IFERROR(IFERROR(VLOOKUP(DATASHEET!AZ212,lookup,2,FALSE),VLOOKUP($A214,PRIORVALUES!$A$3:$U$245,8,FALSE)),"")</f>
        <v/>
      </c>
      <c r="AS214" s="100" t="str">
        <f>IFERROR(VLOOKUP(DATASHEET!BX212,lookup,2,FALSE),"")</f>
        <v/>
      </c>
      <c r="AT214" s="258" t="str">
        <f>IFERROR(VLOOKUP(DATASHEET!DX212,lookup,2,FALSE),"")</f>
        <v/>
      </c>
      <c r="AU214" s="92" t="str">
        <f>IFERROR(IFERROR(VLOOKUP(DATASHEET!CB212,lookup,2,FALSE),VLOOKUP($A214,PRIORVALUES!$A$3:$U$245,10,FALSE)),"")</f>
        <v/>
      </c>
      <c r="AV214" s="92" t="str">
        <f>IFERROR(IFERROR(VLOOKUP(DATASHEET!CJ212,lookup,2,FALSE),VLOOKUP($A214,PRIORVALUES!$A$3:$U$245,12,FALSE)),"")</f>
        <v/>
      </c>
      <c r="AW214" s="93"/>
      <c r="AX214" s="96" t="str">
        <f>IFERROR(IFERROR(VLOOKUP(DATASHEET!AF212,lookup,2,FALSE),VLOOKUP($A214,PRIORVALUES!$A$3:$U$245,5,FALSE)),"")</f>
        <v/>
      </c>
      <c r="AY214" s="97" t="str">
        <f>IFERROR(IFERROR(VLOOKUP(DATASHEET!CV212,lookup,2,FALSE),VLOOKUP($A214,PRIORVALUES!$A$3:$U$245,6,FALSE)),"")</f>
        <v/>
      </c>
      <c r="AZ214" s="104" t="str">
        <f>IFERROR(SMALL((PROGRESS!BC226,PROGRESS!BH226),1),"")</f>
        <v/>
      </c>
      <c r="BA214" s="104" t="str">
        <f>IFERROR(IFERROR(VLOOKUP(DATASHEET!CR212,lookup,2,FALSE),VLOOKUP($A214,PRIORVALUES!$A$3:$U$245,13,FALSE)),"")</f>
        <v/>
      </c>
      <c r="BB214" s="104" t="str">
        <f>IFERROR(IFERROR(VLOOKUP(DATASHEET!DD212,lookup,2,FALSE),VLOOKUP($A214,PRIORVALUES!$A$3:$U$245,14,FALSE)),"")</f>
        <v/>
      </c>
      <c r="BC214" s="118" t="str">
        <f>IFERROR(VLOOKUP(DATASHEET!DP212,lookup,2,FALSE),"")</f>
        <v/>
      </c>
      <c r="BD214" s="122">
        <f>IFERROR(IFERROR(VLOOKUP(DATASHEET!AN212,lookup,2,FALSE),VLOOKUP($A214,PRIORVALUES!$A$3:$U$245,7,FALSE)),"")</f>
        <v>6</v>
      </c>
      <c r="BE214" s="120" t="str">
        <f>IFERROR(IFERROR(VLOOKUP(DATASHEET!AV212,lookup,2,FALSE),VLOOKUP($A214,PRIORVALUES!$A$3:$U$245,16,FALSE)),"")</f>
        <v/>
      </c>
      <c r="BF214" s="586" t="str">
        <f>IFERROR(IFERROR(VLOOKUP(DATASHEET!CF212,lookup,2,FALSE),VLOOKUP($A214,PRIORVALUES!$A$3:$U$245,11,FALSE)),"")</f>
        <v/>
      </c>
      <c r="BG214" s="104" t="str">
        <f>IFERROR(VLOOKUP(DATASHEET!BD212,lookup,2,FALSE),"")</f>
        <v/>
      </c>
      <c r="BH214" s="99" t="str">
        <f>IFERROR(IFERROR(VLOOKUP(DATASHEET!BP212,lookup,2,FALSE),VLOOKUP($A214,PRIORVALUES!$A$3:$U$245,9,FALSE)),"")</f>
        <v/>
      </c>
      <c r="BI214" s="99" t="str">
        <f>IFERROR(IFERROR(VLOOKUP(DATASHEET!DL212,lookup,2,FALSE),VLOOKUP($A214,PRIORVALUES!$A$3:$U$245,15,FALSE)),"")</f>
        <v/>
      </c>
      <c r="BJ214" s="108" t="str">
        <f t="shared" si="111"/>
        <v/>
      </c>
      <c r="BK214" s="108" t="str">
        <f t="shared" si="112"/>
        <v/>
      </c>
      <c r="BL214" s="125" t="str">
        <f t="shared" si="113"/>
        <v/>
      </c>
      <c r="BM214" s="205"/>
    </row>
    <row r="215" spans="1:65" ht="30" customHeight="1" x14ac:dyDescent="0.25">
      <c r="A215" s="246" t="str">
        <f>DATASHEET!B213</f>
        <v>YEBOAH, Samuel</v>
      </c>
      <c r="B215" s="113" t="str">
        <f>DATASHEET!C213</f>
        <v>11EGQ</v>
      </c>
      <c r="C215" s="113" t="str">
        <f>DATASHEET!D213</f>
        <v>M</v>
      </c>
      <c r="D215" s="113" t="str">
        <f>DATASHEET!J213</f>
        <v>N</v>
      </c>
      <c r="E215" s="113" t="str">
        <f>DATASHEET!E213</f>
        <v>N</v>
      </c>
      <c r="F215" s="113" t="str">
        <f>DATASHEET!F213</f>
        <v>Other Black African</v>
      </c>
      <c r="G215" s="113" t="str">
        <f>DATASHEET!H213</f>
        <v>N</v>
      </c>
      <c r="H215" s="113" t="str">
        <f>DATASHEET!I213</f>
        <v>N</v>
      </c>
      <c r="I215" s="113" t="str">
        <f>DATASHEET!M213</f>
        <v>M</v>
      </c>
      <c r="J215" s="114" t="str">
        <f>DATASHEET!L213</f>
        <v>5-6</v>
      </c>
      <c r="K215" s="151">
        <f>IFERROR(PROGRESS!O227,"")</f>
        <v>49.024999999999999</v>
      </c>
      <c r="L215" s="235">
        <f t="shared" si="88"/>
        <v>6</v>
      </c>
      <c r="M215" s="152">
        <f t="shared" si="89"/>
        <v>-4.3025000000000002</v>
      </c>
      <c r="N215" s="237"/>
      <c r="O215" s="247">
        <f t="shared" si="90"/>
        <v>9.8049999999999997</v>
      </c>
      <c r="P215" s="248" t="str">
        <f t="shared" si="91"/>
        <v/>
      </c>
      <c r="Q215" s="249" t="str">
        <f t="shared" si="92"/>
        <v/>
      </c>
      <c r="R215" s="247">
        <f t="shared" si="93"/>
        <v>9.8049999999999997</v>
      </c>
      <c r="S215" s="248" t="str">
        <f t="shared" si="94"/>
        <v/>
      </c>
      <c r="T215" s="250" t="str">
        <f t="shared" si="95"/>
        <v/>
      </c>
      <c r="U215" s="247">
        <f t="shared" si="96"/>
        <v>14.7075</v>
      </c>
      <c r="V215" s="248">
        <f t="shared" si="97"/>
        <v>0</v>
      </c>
      <c r="W215" s="251">
        <f t="shared" si="98"/>
        <v>-4.9024999999999999</v>
      </c>
      <c r="X215" s="252">
        <f t="shared" si="99"/>
        <v>3</v>
      </c>
      <c r="Y215" s="247">
        <f t="shared" si="100"/>
        <v>14.7075</v>
      </c>
      <c r="Z215" s="248">
        <f t="shared" si="101"/>
        <v>6</v>
      </c>
      <c r="AA215" s="251">
        <f t="shared" si="102"/>
        <v>-2.9024999999999999</v>
      </c>
      <c r="AB215" s="252">
        <f t="shared" si="103"/>
        <v>2</v>
      </c>
      <c r="AC215" s="244"/>
      <c r="AD215" s="102" t="str">
        <f>IFERROR(VLOOKUP(DATASHEET!CN213,lookup,2,FALSE)*2,"")</f>
        <v/>
      </c>
      <c r="AE215" s="126" t="str">
        <f>IFERROR(LARGE((PROGRESS!BC227,PROGRESS!BH227),1)*2,"")</f>
        <v/>
      </c>
      <c r="AF215" s="253" t="str">
        <f t="shared" si="104"/>
        <v/>
      </c>
      <c r="AG215" s="127" t="str">
        <f t="shared" si="105"/>
        <v/>
      </c>
      <c r="AH215" s="254" t="str">
        <f t="shared" si="106"/>
        <v/>
      </c>
      <c r="AI215" s="255">
        <f t="shared" si="107"/>
        <v>6</v>
      </c>
      <c r="AJ215" s="128" t="str">
        <f t="shared" si="108"/>
        <v/>
      </c>
      <c r="AK215" s="256" t="str">
        <f t="shared" si="109"/>
        <v/>
      </c>
      <c r="AL215" s="245"/>
      <c r="AM215" s="89" t="str">
        <f>IFERROR(VLOOKUP(DATASHEET!AJ213,lookup,2,FALSE),"")</f>
        <v/>
      </c>
      <c r="AN215" s="90" t="str">
        <f>IFERROR(VLOOKUP(DATASHEET!AR213,lookup,2,FALSE),"")</f>
        <v/>
      </c>
      <c r="AO215" s="106" t="str">
        <f>IFERROR(VLOOKUP(DATASHEET!DH213,lookup,2,FALSE),"")</f>
        <v/>
      </c>
      <c r="AP215" s="106" t="str">
        <f>IFERROR(VLOOKUP(DATASHEET!DT213,lookup,2,FALSE),"")</f>
        <v/>
      </c>
      <c r="AQ215" s="106" t="str">
        <f t="shared" si="110"/>
        <v/>
      </c>
      <c r="AR215" s="91" t="str">
        <f>IFERROR(IFERROR(VLOOKUP(DATASHEET!AZ213,lookup,2,FALSE),VLOOKUP($A215,PRIORVALUES!$A$3:$U$245,8,FALSE)),"")</f>
        <v/>
      </c>
      <c r="AS215" s="100" t="str">
        <f>IFERROR(VLOOKUP(DATASHEET!BX213,lookup,2,FALSE),"")</f>
        <v/>
      </c>
      <c r="AT215" s="258" t="str">
        <f>IFERROR(VLOOKUP(DATASHEET!DX213,lookup,2,FALSE),"")</f>
        <v/>
      </c>
      <c r="AU215" s="92" t="str">
        <f>IFERROR(IFERROR(VLOOKUP(DATASHEET!CB213,lookup,2,FALSE),VLOOKUP($A215,PRIORVALUES!$A$3:$U$245,10,FALSE)),"")</f>
        <v/>
      </c>
      <c r="AV215" s="92" t="str">
        <f>IFERROR(IFERROR(VLOOKUP(DATASHEET!CJ213,lookup,2,FALSE),VLOOKUP($A215,PRIORVALUES!$A$3:$U$245,12,FALSE)),"")</f>
        <v/>
      </c>
      <c r="AW215" s="93"/>
      <c r="AX215" s="96" t="str">
        <f>IFERROR(IFERROR(VLOOKUP(DATASHEET!AF213,lookup,2,FALSE),VLOOKUP($A215,PRIORVALUES!$A$3:$U$245,5,FALSE)),"")</f>
        <v/>
      </c>
      <c r="AY215" s="97" t="str">
        <f>IFERROR(IFERROR(VLOOKUP(DATASHEET!CV213,lookup,2,FALSE),VLOOKUP($A215,PRIORVALUES!$A$3:$U$245,6,FALSE)),"")</f>
        <v/>
      </c>
      <c r="AZ215" s="104" t="str">
        <f>IFERROR(SMALL((PROGRESS!BC227,PROGRESS!BH227),1),"")</f>
        <v/>
      </c>
      <c r="BA215" s="104" t="str">
        <f>IFERROR(IFERROR(VLOOKUP(DATASHEET!CR213,lookup,2,FALSE),VLOOKUP($A215,PRIORVALUES!$A$3:$U$245,13,FALSE)),"")</f>
        <v/>
      </c>
      <c r="BB215" s="104">
        <f>IFERROR(IFERROR(VLOOKUP(DATASHEET!DD213,lookup,2,FALSE),VLOOKUP($A215,PRIORVALUES!$A$3:$U$245,14,FALSE)),"")</f>
        <v>6</v>
      </c>
      <c r="BC215" s="118" t="str">
        <f>IFERROR(VLOOKUP(DATASHEET!DP213,lookup,2,FALSE),"")</f>
        <v/>
      </c>
      <c r="BD215" s="122" t="str">
        <f>IFERROR(IFERROR(VLOOKUP(DATASHEET!AN213,lookup,2,FALSE),VLOOKUP($A215,PRIORVALUES!$A$3:$U$245,7,FALSE)),"")</f>
        <v/>
      </c>
      <c r="BE215" s="120" t="str">
        <f>IFERROR(IFERROR(VLOOKUP(DATASHEET!AV213,lookup,2,FALSE),VLOOKUP($A215,PRIORVALUES!$A$3:$U$245,16,FALSE)),"")</f>
        <v/>
      </c>
      <c r="BF215" s="586" t="str">
        <f>IFERROR(IFERROR(VLOOKUP(DATASHEET!CF213,lookup,2,FALSE),VLOOKUP($A215,PRIORVALUES!$A$3:$U$245,11,FALSE)),"")</f>
        <v/>
      </c>
      <c r="BG215" s="104" t="str">
        <f>IFERROR(VLOOKUP(DATASHEET!BD213,lookup,2,FALSE),"")</f>
        <v/>
      </c>
      <c r="BH215" s="99" t="str">
        <f>IFERROR(IFERROR(VLOOKUP(DATASHEET!BP213,lookup,2,FALSE),VLOOKUP($A215,PRIORVALUES!$A$3:$U$245,9,FALSE)),"")</f>
        <v/>
      </c>
      <c r="BI215" s="99" t="str">
        <f>IFERROR(IFERROR(VLOOKUP(DATASHEET!DL213,lookup,2,FALSE),VLOOKUP($A215,PRIORVALUES!$A$3:$U$245,15,FALSE)),"")</f>
        <v/>
      </c>
      <c r="BJ215" s="108" t="str">
        <f t="shared" si="111"/>
        <v/>
      </c>
      <c r="BK215" s="108" t="str">
        <f t="shared" si="112"/>
        <v/>
      </c>
      <c r="BL215" s="125" t="str">
        <f t="shared" si="113"/>
        <v/>
      </c>
      <c r="BM215" s="205"/>
    </row>
    <row r="216" spans="1:65" ht="30" customHeight="1" x14ac:dyDescent="0.25">
      <c r="A216" s="246" t="str">
        <f>DATASHEET!B214</f>
        <v>YEMANE, Harmala</v>
      </c>
      <c r="B216" s="113" t="str">
        <f>DATASHEET!C214</f>
        <v>11KKN</v>
      </c>
      <c r="C216" s="113" t="str">
        <f>DATASHEET!D214</f>
        <v>F</v>
      </c>
      <c r="D216" s="113" t="str">
        <f>DATASHEET!J214</f>
        <v>N</v>
      </c>
      <c r="E216" s="113" t="str">
        <f>DATASHEET!E214</f>
        <v>N</v>
      </c>
      <c r="F216" s="113" t="str">
        <f>DATASHEET!F214</f>
        <v>Other Black African</v>
      </c>
      <c r="G216" s="113" t="str">
        <f>DATASHEET!H214</f>
        <v>N</v>
      </c>
      <c r="H216" s="113" t="str">
        <f>DATASHEET!I214</f>
        <v>N</v>
      </c>
      <c r="I216" s="113" t="str">
        <f>DATASHEET!M214</f>
        <v>M</v>
      </c>
      <c r="J216" s="114" t="str">
        <f>DATASHEET!L214</f>
        <v>5-6</v>
      </c>
      <c r="K216" s="151">
        <f>IFERROR(PROGRESS!O228,"")</f>
        <v>50.927548999999999</v>
      </c>
      <c r="L216" s="235">
        <f t="shared" si="88"/>
        <v>4</v>
      </c>
      <c r="M216" s="152">
        <f t="shared" si="89"/>
        <v>-4.6927548999999997</v>
      </c>
      <c r="N216" s="237"/>
      <c r="O216" s="247">
        <f t="shared" si="90"/>
        <v>10.1855098</v>
      </c>
      <c r="P216" s="248" t="str">
        <f t="shared" si="91"/>
        <v/>
      </c>
      <c r="Q216" s="249" t="str">
        <f t="shared" si="92"/>
        <v/>
      </c>
      <c r="R216" s="247">
        <f t="shared" si="93"/>
        <v>10.1855098</v>
      </c>
      <c r="S216" s="248" t="str">
        <f t="shared" si="94"/>
        <v/>
      </c>
      <c r="T216" s="250" t="str">
        <f t="shared" si="95"/>
        <v/>
      </c>
      <c r="U216" s="247">
        <f t="shared" si="96"/>
        <v>15.278264700000001</v>
      </c>
      <c r="V216" s="248">
        <f t="shared" si="97"/>
        <v>0</v>
      </c>
      <c r="W216" s="251">
        <f t="shared" si="98"/>
        <v>-5.0927549000000001</v>
      </c>
      <c r="X216" s="252">
        <f t="shared" si="99"/>
        <v>3</v>
      </c>
      <c r="Y216" s="247">
        <f t="shared" si="100"/>
        <v>15.278264700000001</v>
      </c>
      <c r="Z216" s="248">
        <f t="shared" si="101"/>
        <v>4</v>
      </c>
      <c r="AA216" s="251">
        <f t="shared" si="102"/>
        <v>-3.759421566666667</v>
      </c>
      <c r="AB216" s="252">
        <f t="shared" si="103"/>
        <v>2</v>
      </c>
      <c r="AC216" s="244"/>
      <c r="AD216" s="102" t="str">
        <f>IFERROR(VLOOKUP(DATASHEET!CN214,lookup,2,FALSE)*2,"")</f>
        <v/>
      </c>
      <c r="AE216" s="126" t="str">
        <f>IFERROR(LARGE((PROGRESS!BC228,PROGRESS!BH228),1)*2,"")</f>
        <v/>
      </c>
      <c r="AF216" s="253" t="str">
        <f t="shared" si="104"/>
        <v/>
      </c>
      <c r="AG216" s="127" t="str">
        <f t="shared" si="105"/>
        <v/>
      </c>
      <c r="AH216" s="254" t="str">
        <f t="shared" si="106"/>
        <v/>
      </c>
      <c r="AI216" s="255">
        <f t="shared" si="107"/>
        <v>4</v>
      </c>
      <c r="AJ216" s="128" t="str">
        <f t="shared" si="108"/>
        <v/>
      </c>
      <c r="AK216" s="256" t="str">
        <f t="shared" si="109"/>
        <v/>
      </c>
      <c r="AL216" s="245"/>
      <c r="AM216" s="89" t="str">
        <f>IFERROR(VLOOKUP(DATASHEET!AJ214,lookup,2,FALSE),"")</f>
        <v/>
      </c>
      <c r="AN216" s="90" t="str">
        <f>IFERROR(VLOOKUP(DATASHEET!AR214,lookup,2,FALSE),"")</f>
        <v/>
      </c>
      <c r="AO216" s="106" t="str">
        <f>IFERROR(VLOOKUP(DATASHEET!DH214,lookup,2,FALSE),"")</f>
        <v/>
      </c>
      <c r="AP216" s="106" t="str">
        <f>IFERROR(VLOOKUP(DATASHEET!DT214,lookup,2,FALSE),"")</f>
        <v/>
      </c>
      <c r="AQ216" s="106" t="str">
        <f t="shared" si="110"/>
        <v/>
      </c>
      <c r="AR216" s="91" t="str">
        <f>IFERROR(IFERROR(VLOOKUP(DATASHEET!AZ214,lookup,2,FALSE),VLOOKUP($A216,PRIORVALUES!$A$3:$U$245,8,FALSE)),"")</f>
        <v/>
      </c>
      <c r="AS216" s="100" t="str">
        <f>IFERROR(VLOOKUP(DATASHEET!BX214,lookup,2,FALSE),"")</f>
        <v/>
      </c>
      <c r="AT216" s="258" t="str">
        <f>IFERROR(VLOOKUP(DATASHEET!DX214,lookup,2,FALSE),"")</f>
        <v/>
      </c>
      <c r="AU216" s="92" t="str">
        <f>IFERROR(IFERROR(VLOOKUP(DATASHEET!CB214,lookup,2,FALSE),VLOOKUP($A216,PRIORVALUES!$A$3:$U$245,10,FALSE)),"")</f>
        <v/>
      </c>
      <c r="AV216" s="92" t="str">
        <f>IFERROR(IFERROR(VLOOKUP(DATASHEET!CJ214,lookup,2,FALSE),VLOOKUP($A216,PRIORVALUES!$A$3:$U$245,12,FALSE)),"")</f>
        <v/>
      </c>
      <c r="AW216" s="93"/>
      <c r="AX216" s="96">
        <f>IFERROR(IFERROR(VLOOKUP(DATASHEET!AF214,lookup,2,FALSE),VLOOKUP($A216,PRIORVALUES!$A$3:$U$245,5,FALSE)),"")</f>
        <v>4</v>
      </c>
      <c r="AY216" s="97" t="str">
        <f>IFERROR(IFERROR(VLOOKUP(DATASHEET!CV214,lookup,2,FALSE),VLOOKUP($A216,PRIORVALUES!$A$3:$U$245,6,FALSE)),"")</f>
        <v/>
      </c>
      <c r="AZ216" s="104" t="str">
        <f>IFERROR(SMALL((PROGRESS!BC228,PROGRESS!BH228),1),"")</f>
        <v/>
      </c>
      <c r="BA216" s="104" t="str">
        <f>IFERROR(IFERROR(VLOOKUP(DATASHEET!CR214,lookup,2,FALSE),VLOOKUP($A216,PRIORVALUES!$A$3:$U$245,13,FALSE)),"")</f>
        <v/>
      </c>
      <c r="BB216" s="104" t="str">
        <f>IFERROR(IFERROR(VLOOKUP(DATASHEET!DD214,lookup,2,FALSE),VLOOKUP($A216,PRIORVALUES!$A$3:$U$245,14,FALSE)),"")</f>
        <v/>
      </c>
      <c r="BC216" s="118" t="str">
        <f>IFERROR(VLOOKUP(DATASHEET!DP214,lookup,2,FALSE),"")</f>
        <v/>
      </c>
      <c r="BD216" s="122" t="str">
        <f>IFERROR(IFERROR(VLOOKUP(DATASHEET!AN214,lookup,2,FALSE),VLOOKUP($A216,PRIORVALUES!$A$3:$U$245,7,FALSE)),"")</f>
        <v/>
      </c>
      <c r="BE216" s="120" t="str">
        <f>IFERROR(IFERROR(VLOOKUP(DATASHEET!AV214,lookup,2,FALSE),VLOOKUP($A216,PRIORVALUES!$A$3:$U$245,16,FALSE)),"")</f>
        <v/>
      </c>
      <c r="BF216" s="586" t="str">
        <f>IFERROR(IFERROR(VLOOKUP(DATASHEET!CF214,lookup,2,FALSE),VLOOKUP($A216,PRIORVALUES!$A$3:$U$245,11,FALSE)),"")</f>
        <v/>
      </c>
      <c r="BG216" s="104" t="str">
        <f>IFERROR(VLOOKUP(DATASHEET!BD214,lookup,2,FALSE),"")</f>
        <v/>
      </c>
      <c r="BH216" s="99" t="str">
        <f>IFERROR(IFERROR(VLOOKUP(DATASHEET!BP214,lookup,2,FALSE),VLOOKUP($A216,PRIORVALUES!$A$3:$U$245,9,FALSE)),"")</f>
        <v/>
      </c>
      <c r="BI216" s="99" t="str">
        <f>IFERROR(IFERROR(VLOOKUP(DATASHEET!DL214,lookup,2,FALSE),VLOOKUP($A216,PRIORVALUES!$A$3:$U$245,15,FALSE)),"")</f>
        <v/>
      </c>
      <c r="BJ216" s="108" t="str">
        <f t="shared" si="111"/>
        <v/>
      </c>
      <c r="BK216" s="108" t="str">
        <f t="shared" si="112"/>
        <v/>
      </c>
      <c r="BL216" s="125" t="str">
        <f t="shared" si="113"/>
        <v/>
      </c>
      <c r="BM216" s="205"/>
    </row>
    <row r="217" spans="1:65" ht="30" customHeight="1" x14ac:dyDescent="0.25">
      <c r="A217" s="246">
        <f>DATASHEET!B215</f>
        <v>0</v>
      </c>
      <c r="B217" s="113">
        <f>DATASHEET!C215</f>
        <v>0</v>
      </c>
      <c r="C217" s="113">
        <f>DATASHEET!D215</f>
        <v>0</v>
      </c>
      <c r="D217" s="113">
        <f>DATASHEET!J215</f>
        <v>0</v>
      </c>
      <c r="E217" s="113">
        <f>DATASHEET!E215</f>
        <v>0</v>
      </c>
      <c r="F217" s="113">
        <f>DATASHEET!F215</f>
        <v>0</v>
      </c>
      <c r="G217" s="113">
        <f>DATASHEET!H215</f>
        <v>0</v>
      </c>
      <c r="H217" s="113">
        <f>DATASHEET!I215</f>
        <v>0</v>
      </c>
      <c r="I217" s="113" t="str">
        <f>DATASHEET!M215</f>
        <v/>
      </c>
      <c r="J217" s="114" t="str">
        <f>DATASHEET!L215</f>
        <v/>
      </c>
      <c r="K217" s="151" t="str">
        <f>IFERROR(PROGRESS!O229,"")</f>
        <v/>
      </c>
      <c r="L217" s="235" t="str">
        <f t="shared" si="88"/>
        <v/>
      </c>
      <c r="M217" s="152" t="str">
        <f t="shared" si="89"/>
        <v/>
      </c>
      <c r="N217" s="237"/>
      <c r="O217" s="247" t="str">
        <f t="shared" ref="O217:O233" si="114">IFERROR(K217/5,"")</f>
        <v/>
      </c>
      <c r="P217" s="248" t="str">
        <f t="shared" ref="P217:P233" si="115">AD217</f>
        <v/>
      </c>
      <c r="Q217" s="249" t="str">
        <f t="shared" ref="Q217:Q233" si="116">IFERROR((P217-O217)/2,"")</f>
        <v/>
      </c>
      <c r="R217" s="247" t="str">
        <f t="shared" ref="R217:R233" si="117">IFERROR(K217/5,"")</f>
        <v/>
      </c>
      <c r="S217" s="248" t="str">
        <f t="shared" ref="S217:S233" si="118">AE217</f>
        <v/>
      </c>
      <c r="T217" s="250" t="str">
        <f t="shared" ref="T217:T233" si="119">IFERROR((S217-R217)/2,"")</f>
        <v/>
      </c>
      <c r="U217" s="247" t="str">
        <f t="shared" ref="U217:U233" si="120">IFERROR(((K217/10)*3),"")</f>
        <v/>
      </c>
      <c r="V217" s="248" t="str">
        <f t="shared" ref="V217:V233" si="121">IF(A217=0,"",SUM(AF217:AH217))</f>
        <v/>
      </c>
      <c r="W217" s="251" t="str">
        <f t="shared" ref="W217:W233" si="122">IFERROR((V217-U217)/3,"")</f>
        <v/>
      </c>
      <c r="X217" s="252" t="str">
        <f t="shared" ref="X217:X233" si="123">IF(A217=0,"",COUNTBLANK(AF217:AH217))</f>
        <v/>
      </c>
      <c r="Y217" s="247" t="str">
        <f t="shared" ref="Y217:Y233" si="124">IFERROR(((K217/10)*3),"")</f>
        <v/>
      </c>
      <c r="Z217" s="248" t="str">
        <f t="shared" ref="Z217:Z233" si="125">IF(A217=0,"",SUM(AI217:AK217))</f>
        <v/>
      </c>
      <c r="AA217" s="251" t="str">
        <f t="shared" ref="AA217:AA233" si="126">IFERROR((Z217-Y217)/3,"")</f>
        <v/>
      </c>
      <c r="AB217" s="252" t="str">
        <f t="shared" ref="AB217:AB233" si="127">IF(A217=0,"",COUNTBLANK(AI217:AK217))</f>
        <v/>
      </c>
      <c r="AC217" s="244"/>
      <c r="AD217" s="102" t="str">
        <f>IFERROR(VLOOKUP(DATASHEET!CN215,lookup,2,FALSE)*2,"")</f>
        <v/>
      </c>
      <c r="AE217" s="126" t="str">
        <f>IFERROR(LARGE((PROGRESS!BC229,PROGRESS!BH229),1)*2,"")</f>
        <v/>
      </c>
      <c r="AF217" s="253" t="str">
        <f t="shared" si="104"/>
        <v/>
      </c>
      <c r="AG217" s="127" t="str">
        <f t="shared" si="105"/>
        <v/>
      </c>
      <c r="AH217" s="254" t="str">
        <f t="shared" si="106"/>
        <v/>
      </c>
      <c r="AI217" s="255" t="str">
        <f t="shared" si="107"/>
        <v/>
      </c>
      <c r="AJ217" s="128" t="str">
        <f t="shared" si="108"/>
        <v/>
      </c>
      <c r="AK217" s="256" t="str">
        <f t="shared" si="109"/>
        <v/>
      </c>
      <c r="AL217" s="245"/>
      <c r="AM217" s="89" t="str">
        <f>IFERROR(VLOOKUP(DATASHEET!AJ215,lookup,2,FALSE),"")</f>
        <v/>
      </c>
      <c r="AN217" s="90" t="str">
        <f>IFERROR(VLOOKUP(DATASHEET!AR215,lookup,2,FALSE),"")</f>
        <v/>
      </c>
      <c r="AO217" s="106" t="str">
        <f>IFERROR(VLOOKUP(DATASHEET!DH215,lookup,2,FALSE),"")</f>
        <v/>
      </c>
      <c r="AP217" s="106" t="str">
        <f>IFERROR(VLOOKUP(DATASHEET!DT215,lookup,2,FALSE),"")</f>
        <v/>
      </c>
      <c r="AQ217" s="106" t="str">
        <f t="shared" ref="AQ217:AQ233" si="128">IF(ISNUMBER(AN217),"",AP217)</f>
        <v/>
      </c>
      <c r="AR217" s="91" t="str">
        <f>IFERROR(IFERROR(VLOOKUP(DATASHEET!AZ215,lookup,2,FALSE),VLOOKUP($A217,PRIORVALUES!$A$3:$U$245,8,FALSE)),"")</f>
        <v/>
      </c>
      <c r="AS217" s="100" t="str">
        <f>IFERROR(VLOOKUP(DATASHEET!BX215,lookup,2,FALSE),"")</f>
        <v/>
      </c>
      <c r="AT217" s="258" t="str">
        <f>IFERROR(VLOOKUP(DATASHEET!DX215,lookup,2,FALSE),"")</f>
        <v/>
      </c>
      <c r="AU217" s="92" t="str">
        <f>IFERROR(IFERROR(VLOOKUP(DATASHEET!CB215,lookup,2,FALSE),VLOOKUP($A217,PRIORVALUES!$A$3:$U$245,10,FALSE)),"")</f>
        <v/>
      </c>
      <c r="AV217" s="92" t="str">
        <f>IFERROR(IFERROR(VLOOKUP(DATASHEET!CJ215,lookup,2,FALSE),VLOOKUP($A217,PRIORVALUES!$A$3:$U$245,12,FALSE)),"")</f>
        <v/>
      </c>
      <c r="AW217" s="93"/>
      <c r="AX217" s="96" t="str">
        <f>IFERROR(IFERROR(VLOOKUP(DATASHEET!AF215,lookup,2,FALSE),VLOOKUP($A217,PRIORVALUES!$A$3:$U$245,5,FALSE)),"")</f>
        <v/>
      </c>
      <c r="AY217" s="97" t="str">
        <f>IFERROR(IFERROR(VLOOKUP(DATASHEET!CV215,lookup,2,FALSE),VLOOKUP($A217,PRIORVALUES!$A$3:$U$245,6,FALSE)),"")</f>
        <v/>
      </c>
      <c r="AZ217" s="104" t="str">
        <f>IFERROR(SMALL((PROGRESS!BC229,PROGRESS!BH229),1),"")</f>
        <v/>
      </c>
      <c r="BA217" s="104" t="str">
        <f>IFERROR(IFERROR(VLOOKUP(DATASHEET!CR215,lookup,2,FALSE),VLOOKUP($A217,PRIORVALUES!$A$3:$U$245,13,FALSE)),"")</f>
        <v/>
      </c>
      <c r="BB217" s="104" t="str">
        <f>IFERROR(IFERROR(VLOOKUP(DATASHEET!DD215,lookup,2,FALSE),VLOOKUP($A217,PRIORVALUES!$A$3:$U$245,14,FALSE)),"")</f>
        <v/>
      </c>
      <c r="BC217" s="118" t="str">
        <f>IFERROR(VLOOKUP(DATASHEET!DP215,lookup,2,FALSE),"")</f>
        <v/>
      </c>
      <c r="BD217" s="122" t="str">
        <f>IFERROR(IFERROR(VLOOKUP(DATASHEET!AN215,lookup,2,FALSE),VLOOKUP($A217,PRIORVALUES!$A$3:$U$245,7,FALSE)),"")</f>
        <v/>
      </c>
      <c r="BE217" s="120" t="str">
        <f>IFERROR(IFERROR(VLOOKUP(DATASHEET!AV215,lookup,2,FALSE),VLOOKUP($A217,PRIORVALUES!$A$3:$U$245,16,FALSE)),"")</f>
        <v/>
      </c>
      <c r="BF217" s="586" t="str">
        <f>IFERROR(IFERROR(VLOOKUP(DATASHEET!CF215,lookup,2,FALSE),VLOOKUP($A217,PRIORVALUES!$A$3:$U$245,11,FALSE)),"")</f>
        <v/>
      </c>
      <c r="BG217" s="104" t="str">
        <f>IFERROR(VLOOKUP(DATASHEET!BD215,lookup,2,FALSE),"")</f>
        <v/>
      </c>
      <c r="BH217" s="99" t="str">
        <f>IFERROR(IFERROR(VLOOKUP(DATASHEET!BP215,lookup,2,FALSE),VLOOKUP($A217,PRIORVALUES!$A$3:$U$245,9,FALSE)),"")</f>
        <v/>
      </c>
      <c r="BI217" s="99" t="str">
        <f>IFERROR(IFERROR(VLOOKUP(DATASHEET!DL215,lookup,2,FALSE),VLOOKUP($A217,PRIORVALUES!$A$3:$U$245,15,FALSE)),"")</f>
        <v/>
      </c>
      <c r="BJ217" s="108" t="str">
        <f t="shared" si="111"/>
        <v/>
      </c>
      <c r="BK217" s="108" t="str">
        <f t="shared" si="112"/>
        <v/>
      </c>
      <c r="BL217" s="125" t="str">
        <f t="shared" si="113"/>
        <v/>
      </c>
      <c r="BM217" s="205"/>
    </row>
    <row r="218" spans="1:65" ht="30" customHeight="1" x14ac:dyDescent="0.25">
      <c r="A218" s="246">
        <f>DATASHEET!B216</f>
        <v>0</v>
      </c>
      <c r="B218" s="113">
        <f>DATASHEET!C216</f>
        <v>0</v>
      </c>
      <c r="C218" s="113">
        <f>DATASHEET!D216</f>
        <v>0</v>
      </c>
      <c r="D218" s="113">
        <f>DATASHEET!J216</f>
        <v>0</v>
      </c>
      <c r="E218" s="113">
        <f>DATASHEET!E216</f>
        <v>0</v>
      </c>
      <c r="F218" s="113">
        <f>DATASHEET!F216</f>
        <v>0</v>
      </c>
      <c r="G218" s="113">
        <f>DATASHEET!H216</f>
        <v>0</v>
      </c>
      <c r="H218" s="113">
        <f>DATASHEET!I216</f>
        <v>0</v>
      </c>
      <c r="I218" s="113" t="str">
        <f>DATASHEET!M216</f>
        <v/>
      </c>
      <c r="J218" s="114" t="str">
        <f>DATASHEET!L216</f>
        <v/>
      </c>
      <c r="K218" s="151" t="str">
        <f>IFERROR(PROGRESS!O230,"")</f>
        <v/>
      </c>
      <c r="L218" s="235" t="str">
        <f t="shared" si="88"/>
        <v/>
      </c>
      <c r="M218" s="152" t="str">
        <f t="shared" si="89"/>
        <v/>
      </c>
      <c r="N218" s="237"/>
      <c r="O218" s="247" t="str">
        <f t="shared" si="114"/>
        <v/>
      </c>
      <c r="P218" s="248" t="str">
        <f t="shared" si="115"/>
        <v/>
      </c>
      <c r="Q218" s="249" t="str">
        <f t="shared" si="116"/>
        <v/>
      </c>
      <c r="R218" s="247" t="str">
        <f t="shared" si="117"/>
        <v/>
      </c>
      <c r="S218" s="248" t="str">
        <f t="shared" si="118"/>
        <v/>
      </c>
      <c r="T218" s="250" t="str">
        <f t="shared" si="119"/>
        <v/>
      </c>
      <c r="U218" s="247" t="str">
        <f t="shared" si="120"/>
        <v/>
      </c>
      <c r="V218" s="248" t="str">
        <f t="shared" si="121"/>
        <v/>
      </c>
      <c r="W218" s="251" t="str">
        <f t="shared" si="122"/>
        <v/>
      </c>
      <c r="X218" s="252" t="str">
        <f t="shared" si="123"/>
        <v/>
      </c>
      <c r="Y218" s="247" t="str">
        <f t="shared" si="124"/>
        <v/>
      </c>
      <c r="Z218" s="248" t="str">
        <f t="shared" si="125"/>
        <v/>
      </c>
      <c r="AA218" s="251" t="str">
        <f t="shared" si="126"/>
        <v/>
      </c>
      <c r="AB218" s="252" t="str">
        <f t="shared" si="127"/>
        <v/>
      </c>
      <c r="AC218" s="244"/>
      <c r="AD218" s="102" t="str">
        <f>IFERROR(VLOOKUP(DATASHEET!CN216,lookup,2,FALSE)*2,"")</f>
        <v/>
      </c>
      <c r="AE218" s="126" t="str">
        <f>IFERROR(LARGE((PROGRESS!BC230,PROGRESS!BH230),1)*2,"")</f>
        <v/>
      </c>
      <c r="AF218" s="253" t="str">
        <f t="shared" si="104"/>
        <v/>
      </c>
      <c r="AG218" s="127" t="str">
        <f t="shared" si="105"/>
        <v/>
      </c>
      <c r="AH218" s="254" t="str">
        <f t="shared" si="106"/>
        <v/>
      </c>
      <c r="AI218" s="255" t="str">
        <f t="shared" si="107"/>
        <v/>
      </c>
      <c r="AJ218" s="128" t="str">
        <f t="shared" si="108"/>
        <v/>
      </c>
      <c r="AK218" s="256" t="str">
        <f t="shared" si="109"/>
        <v/>
      </c>
      <c r="AL218" s="245"/>
      <c r="AM218" s="89" t="str">
        <f>IFERROR(VLOOKUP(DATASHEET!AJ216,lookup,2,FALSE),"")</f>
        <v/>
      </c>
      <c r="AN218" s="90" t="str">
        <f>IFERROR(VLOOKUP(DATASHEET!AR216,lookup,2,FALSE),"")</f>
        <v/>
      </c>
      <c r="AO218" s="106" t="str">
        <f>IFERROR(VLOOKUP(DATASHEET!DH216,lookup,2,FALSE),"")</f>
        <v/>
      </c>
      <c r="AP218" s="106" t="str">
        <f>IFERROR(VLOOKUP(DATASHEET!DT216,lookup,2,FALSE),"")</f>
        <v/>
      </c>
      <c r="AQ218" s="106" t="str">
        <f t="shared" si="128"/>
        <v/>
      </c>
      <c r="AR218" s="91" t="str">
        <f>IFERROR(IFERROR(VLOOKUP(DATASHEET!AZ216,lookup,2,FALSE),VLOOKUP($A218,PRIORVALUES!$A$3:$U$245,8,FALSE)),"")</f>
        <v/>
      </c>
      <c r="AS218" s="100" t="str">
        <f>IFERROR(VLOOKUP(DATASHEET!BX216,lookup,2,FALSE),"")</f>
        <v/>
      </c>
      <c r="AT218" s="258" t="str">
        <f>IFERROR(VLOOKUP(DATASHEET!DX216,lookup,2,FALSE),"")</f>
        <v/>
      </c>
      <c r="AU218" s="92" t="str">
        <f>IFERROR(IFERROR(VLOOKUP(DATASHEET!CB216,lookup,2,FALSE),VLOOKUP($A218,PRIORVALUES!$A$3:$U$245,10,FALSE)),"")</f>
        <v/>
      </c>
      <c r="AV218" s="92" t="str">
        <f>IFERROR(IFERROR(VLOOKUP(DATASHEET!CJ216,lookup,2,FALSE),VLOOKUP($A218,PRIORVALUES!$A$3:$U$245,12,FALSE)),"")</f>
        <v/>
      </c>
      <c r="AW218" s="93"/>
      <c r="AX218" s="96" t="str">
        <f>IFERROR(IFERROR(VLOOKUP(DATASHEET!AF216,lookup,2,FALSE),VLOOKUP($A218,PRIORVALUES!$A$3:$U$245,5,FALSE)),"")</f>
        <v/>
      </c>
      <c r="AY218" s="97" t="str">
        <f>IFERROR(IFERROR(VLOOKUP(DATASHEET!CV216,lookup,2,FALSE),VLOOKUP($A218,PRIORVALUES!$A$3:$U$245,6,FALSE)),"")</f>
        <v/>
      </c>
      <c r="AZ218" s="104" t="str">
        <f>IFERROR(SMALL((PROGRESS!BC230,PROGRESS!BH230),1),"")</f>
        <v/>
      </c>
      <c r="BA218" s="104" t="str">
        <f>IFERROR(IFERROR(VLOOKUP(DATASHEET!CR216,lookup,2,FALSE),VLOOKUP($A218,PRIORVALUES!$A$3:$U$245,13,FALSE)),"")</f>
        <v/>
      </c>
      <c r="BB218" s="104" t="str">
        <f>IFERROR(IFERROR(VLOOKUP(DATASHEET!DD216,lookup,2,FALSE),VLOOKUP($A218,PRIORVALUES!$A$3:$U$245,14,FALSE)),"")</f>
        <v/>
      </c>
      <c r="BC218" s="118" t="str">
        <f>IFERROR(VLOOKUP(DATASHEET!DP216,lookup,2,FALSE),"")</f>
        <v/>
      </c>
      <c r="BD218" s="122" t="str">
        <f>IFERROR(IFERROR(VLOOKUP(DATASHEET!AN216,lookup,2,FALSE),VLOOKUP($A218,PRIORVALUES!$A$3:$U$245,7,FALSE)),"")</f>
        <v/>
      </c>
      <c r="BE218" s="120" t="str">
        <f>IFERROR(IFERROR(VLOOKUP(DATASHEET!AV216,lookup,2,FALSE),VLOOKUP($A218,PRIORVALUES!$A$3:$U$245,16,FALSE)),"")</f>
        <v/>
      </c>
      <c r="BF218" s="586" t="str">
        <f>IFERROR(IFERROR(VLOOKUP(DATASHEET!CF216,lookup,2,FALSE),VLOOKUP($A218,PRIORVALUES!$A$3:$U$245,11,FALSE)),"")</f>
        <v/>
      </c>
      <c r="BG218" s="104" t="str">
        <f>IFERROR(VLOOKUP(DATASHEET!BD216,lookup,2,FALSE),"")</f>
        <v/>
      </c>
      <c r="BH218" s="99" t="str">
        <f>IFERROR(IFERROR(VLOOKUP(DATASHEET!BP216,lookup,2,FALSE),VLOOKUP($A218,PRIORVALUES!$A$3:$U$245,9,FALSE)),"")</f>
        <v/>
      </c>
      <c r="BI218" s="99" t="str">
        <f>IFERROR(IFERROR(VLOOKUP(DATASHEET!DL216,lookup,2,FALSE),VLOOKUP($A218,PRIORVALUES!$A$3:$U$245,15,FALSE)),"")</f>
        <v/>
      </c>
      <c r="BJ218" s="108" t="str">
        <f t="shared" si="111"/>
        <v/>
      </c>
      <c r="BK218" s="108" t="str">
        <f t="shared" si="112"/>
        <v/>
      </c>
      <c r="BL218" s="125" t="str">
        <f t="shared" si="113"/>
        <v/>
      </c>
      <c r="BM218" s="205"/>
    </row>
    <row r="219" spans="1:65" ht="30" customHeight="1" x14ac:dyDescent="0.25">
      <c r="A219" s="246">
        <f>DATASHEET!B217</f>
        <v>0</v>
      </c>
      <c r="B219" s="113">
        <f>DATASHEET!C217</f>
        <v>0</v>
      </c>
      <c r="C219" s="113">
        <f>DATASHEET!D217</f>
        <v>0</v>
      </c>
      <c r="D219" s="113">
        <f>DATASHEET!J217</f>
        <v>0</v>
      </c>
      <c r="E219" s="113">
        <f>DATASHEET!E217</f>
        <v>0</v>
      </c>
      <c r="F219" s="113">
        <f>DATASHEET!F217</f>
        <v>0</v>
      </c>
      <c r="G219" s="113">
        <f>DATASHEET!H217</f>
        <v>0</v>
      </c>
      <c r="H219" s="113">
        <f>DATASHEET!I217</f>
        <v>0</v>
      </c>
      <c r="I219" s="113" t="str">
        <f>DATASHEET!M217</f>
        <v/>
      </c>
      <c r="J219" s="114" t="str">
        <f>DATASHEET!L217</f>
        <v/>
      </c>
      <c r="K219" s="151" t="str">
        <f>IFERROR(PROGRESS!O231,"")</f>
        <v/>
      </c>
      <c r="L219" s="235" t="str">
        <f t="shared" si="88"/>
        <v/>
      </c>
      <c r="M219" s="152" t="str">
        <f t="shared" si="89"/>
        <v/>
      </c>
      <c r="N219" s="237"/>
      <c r="O219" s="247" t="str">
        <f t="shared" si="114"/>
        <v/>
      </c>
      <c r="P219" s="248" t="str">
        <f t="shared" si="115"/>
        <v/>
      </c>
      <c r="Q219" s="249" t="str">
        <f t="shared" si="116"/>
        <v/>
      </c>
      <c r="R219" s="247" t="str">
        <f t="shared" si="117"/>
        <v/>
      </c>
      <c r="S219" s="248" t="str">
        <f t="shared" si="118"/>
        <v/>
      </c>
      <c r="T219" s="250" t="str">
        <f t="shared" si="119"/>
        <v/>
      </c>
      <c r="U219" s="247" t="str">
        <f t="shared" si="120"/>
        <v/>
      </c>
      <c r="V219" s="248" t="str">
        <f t="shared" si="121"/>
        <v/>
      </c>
      <c r="W219" s="251" t="str">
        <f t="shared" si="122"/>
        <v/>
      </c>
      <c r="X219" s="252" t="str">
        <f t="shared" si="123"/>
        <v/>
      </c>
      <c r="Y219" s="247" t="str">
        <f t="shared" si="124"/>
        <v/>
      </c>
      <c r="Z219" s="248" t="str">
        <f t="shared" si="125"/>
        <v/>
      </c>
      <c r="AA219" s="251" t="str">
        <f t="shared" si="126"/>
        <v/>
      </c>
      <c r="AB219" s="252" t="str">
        <f t="shared" si="127"/>
        <v/>
      </c>
      <c r="AC219" s="244"/>
      <c r="AD219" s="102" t="str">
        <f>IFERROR(VLOOKUP(DATASHEET!CN217,lookup,2,FALSE)*2,"")</f>
        <v/>
      </c>
      <c r="AE219" s="126" t="str">
        <f>IFERROR(LARGE((PROGRESS!BC231,PROGRESS!BH231),1)*2,"")</f>
        <v/>
      </c>
      <c r="AF219" s="253" t="str">
        <f t="shared" si="104"/>
        <v/>
      </c>
      <c r="AG219" s="127" t="str">
        <f t="shared" si="105"/>
        <v/>
      </c>
      <c r="AH219" s="254" t="str">
        <f t="shared" si="106"/>
        <v/>
      </c>
      <c r="AI219" s="255" t="str">
        <f t="shared" si="107"/>
        <v/>
      </c>
      <c r="AJ219" s="128" t="str">
        <f t="shared" si="108"/>
        <v/>
      </c>
      <c r="AK219" s="256" t="str">
        <f t="shared" si="109"/>
        <v/>
      </c>
      <c r="AL219" s="245"/>
      <c r="AM219" s="89" t="str">
        <f>IFERROR(VLOOKUP(DATASHEET!AJ217,lookup,2,FALSE),"")</f>
        <v/>
      </c>
      <c r="AN219" s="90" t="str">
        <f>IFERROR(VLOOKUP(DATASHEET!AR217,lookup,2,FALSE),"")</f>
        <v/>
      </c>
      <c r="AO219" s="106" t="str">
        <f>IFERROR(VLOOKUP(DATASHEET!DH217,lookup,2,FALSE),"")</f>
        <v/>
      </c>
      <c r="AP219" s="106" t="str">
        <f>IFERROR(VLOOKUP(DATASHEET!DT217,lookup,2,FALSE),"")</f>
        <v/>
      </c>
      <c r="AQ219" s="106" t="str">
        <f t="shared" si="128"/>
        <v/>
      </c>
      <c r="AR219" s="91" t="str">
        <f>IFERROR(IFERROR(VLOOKUP(DATASHEET!AZ217,lookup,2,FALSE),VLOOKUP($A219,PRIORVALUES!$A$3:$U$245,8,FALSE)),"")</f>
        <v/>
      </c>
      <c r="AS219" s="100" t="str">
        <f>IFERROR(VLOOKUP(DATASHEET!BX217,lookup,2,FALSE),"")</f>
        <v/>
      </c>
      <c r="AT219" s="258" t="str">
        <f>IFERROR(VLOOKUP(DATASHEET!DX217,lookup,2,FALSE),"")</f>
        <v/>
      </c>
      <c r="AU219" s="92" t="str">
        <f>IFERROR(IFERROR(VLOOKUP(DATASHEET!CB217,lookup,2,FALSE),VLOOKUP($A219,PRIORVALUES!$A$3:$U$245,10,FALSE)),"")</f>
        <v/>
      </c>
      <c r="AV219" s="92" t="str">
        <f>IFERROR(IFERROR(VLOOKUP(DATASHEET!CJ217,lookup,2,FALSE),VLOOKUP($A219,PRIORVALUES!$A$3:$U$245,12,FALSE)),"")</f>
        <v/>
      </c>
      <c r="AW219" s="93"/>
      <c r="AX219" s="96" t="str">
        <f>IFERROR(IFERROR(VLOOKUP(DATASHEET!AF217,lookup,2,FALSE),VLOOKUP($A219,PRIORVALUES!$A$3:$U$245,5,FALSE)),"")</f>
        <v/>
      </c>
      <c r="AY219" s="97" t="str">
        <f>IFERROR(IFERROR(VLOOKUP(DATASHEET!CV217,lookup,2,FALSE),VLOOKUP($A219,PRIORVALUES!$A$3:$U$245,6,FALSE)),"")</f>
        <v/>
      </c>
      <c r="AZ219" s="104" t="str">
        <f>IFERROR(SMALL((PROGRESS!BC231,PROGRESS!BH231),1),"")</f>
        <v/>
      </c>
      <c r="BA219" s="104" t="str">
        <f>IFERROR(IFERROR(VLOOKUP(DATASHEET!CR217,lookup,2,FALSE),VLOOKUP($A219,PRIORVALUES!$A$3:$U$245,13,FALSE)),"")</f>
        <v/>
      </c>
      <c r="BB219" s="104" t="str">
        <f>IFERROR(IFERROR(VLOOKUP(DATASHEET!DD217,lookup,2,FALSE),VLOOKUP($A219,PRIORVALUES!$A$3:$U$245,14,FALSE)),"")</f>
        <v/>
      </c>
      <c r="BC219" s="118" t="str">
        <f>IFERROR(VLOOKUP(DATASHEET!DP217,lookup,2,FALSE),"")</f>
        <v/>
      </c>
      <c r="BD219" s="122" t="str">
        <f>IFERROR(IFERROR(VLOOKUP(DATASHEET!AN217,lookup,2,FALSE),VLOOKUP($A219,PRIORVALUES!$A$3:$U$245,7,FALSE)),"")</f>
        <v/>
      </c>
      <c r="BE219" s="120" t="str">
        <f>IFERROR(IFERROR(VLOOKUP(DATASHEET!AV217,lookup,2,FALSE),VLOOKUP($A219,PRIORVALUES!$A$3:$U$245,16,FALSE)),"")</f>
        <v/>
      </c>
      <c r="BF219" s="586" t="str">
        <f>IFERROR(IFERROR(VLOOKUP(DATASHEET!CF217,lookup,2,FALSE),VLOOKUP($A219,PRIORVALUES!$A$3:$U$245,11,FALSE)),"")</f>
        <v/>
      </c>
      <c r="BG219" s="104" t="str">
        <f>IFERROR(VLOOKUP(DATASHEET!BD217,lookup,2,FALSE),"")</f>
        <v/>
      </c>
      <c r="BH219" s="99" t="str">
        <f>IFERROR(IFERROR(VLOOKUP(DATASHEET!BP217,lookup,2,FALSE),VLOOKUP($A219,PRIORVALUES!$A$3:$U$245,9,FALSE)),"")</f>
        <v/>
      </c>
      <c r="BI219" s="99" t="str">
        <f>IFERROR(IFERROR(VLOOKUP(DATASHEET!DL217,lookup,2,FALSE),VLOOKUP($A219,PRIORVALUES!$A$3:$U$245,15,FALSE)),"")</f>
        <v/>
      </c>
      <c r="BJ219" s="108" t="str">
        <f t="shared" si="111"/>
        <v/>
      </c>
      <c r="BK219" s="108" t="str">
        <f t="shared" si="112"/>
        <v/>
      </c>
      <c r="BL219" s="125" t="str">
        <f t="shared" si="113"/>
        <v/>
      </c>
      <c r="BM219" s="205"/>
    </row>
    <row r="220" spans="1:65" ht="30" customHeight="1" x14ac:dyDescent="0.25">
      <c r="A220" s="246">
        <f>DATASHEET!B218</f>
        <v>0</v>
      </c>
      <c r="B220" s="113">
        <f>DATASHEET!C218</f>
        <v>0</v>
      </c>
      <c r="C220" s="113">
        <f>DATASHEET!D218</f>
        <v>0</v>
      </c>
      <c r="D220" s="113">
        <f>DATASHEET!J218</f>
        <v>0</v>
      </c>
      <c r="E220" s="113">
        <f>DATASHEET!E218</f>
        <v>0</v>
      </c>
      <c r="F220" s="113">
        <f>DATASHEET!F218</f>
        <v>0</v>
      </c>
      <c r="G220" s="113">
        <f>DATASHEET!H218</f>
        <v>0</v>
      </c>
      <c r="H220" s="113">
        <f>DATASHEET!I218</f>
        <v>0</v>
      </c>
      <c r="I220" s="113" t="str">
        <f>DATASHEET!M218</f>
        <v/>
      </c>
      <c r="J220" s="114" t="str">
        <f>DATASHEET!L218</f>
        <v/>
      </c>
      <c r="K220" s="151" t="str">
        <f>IFERROR(PROGRESS!O232,"")</f>
        <v/>
      </c>
      <c r="L220" s="235" t="str">
        <f t="shared" si="88"/>
        <v/>
      </c>
      <c r="M220" s="152" t="str">
        <f t="shared" si="89"/>
        <v/>
      </c>
      <c r="N220" s="237"/>
      <c r="O220" s="247" t="str">
        <f t="shared" si="114"/>
        <v/>
      </c>
      <c r="P220" s="248" t="str">
        <f t="shared" si="115"/>
        <v/>
      </c>
      <c r="Q220" s="249" t="str">
        <f t="shared" si="116"/>
        <v/>
      </c>
      <c r="R220" s="247" t="str">
        <f t="shared" si="117"/>
        <v/>
      </c>
      <c r="S220" s="248" t="str">
        <f t="shared" si="118"/>
        <v/>
      </c>
      <c r="T220" s="250" t="str">
        <f t="shared" si="119"/>
        <v/>
      </c>
      <c r="U220" s="247" t="str">
        <f t="shared" si="120"/>
        <v/>
      </c>
      <c r="V220" s="248" t="str">
        <f t="shared" si="121"/>
        <v/>
      </c>
      <c r="W220" s="251" t="str">
        <f t="shared" si="122"/>
        <v/>
      </c>
      <c r="X220" s="252" t="str">
        <f t="shared" si="123"/>
        <v/>
      </c>
      <c r="Y220" s="247" t="str">
        <f t="shared" si="124"/>
        <v/>
      </c>
      <c r="Z220" s="248" t="str">
        <f t="shared" si="125"/>
        <v/>
      </c>
      <c r="AA220" s="251" t="str">
        <f t="shared" si="126"/>
        <v/>
      </c>
      <c r="AB220" s="252" t="str">
        <f t="shared" si="127"/>
        <v/>
      </c>
      <c r="AC220" s="244"/>
      <c r="AD220" s="102" t="str">
        <f>IFERROR(VLOOKUP(DATASHEET!CN218,lookup,2,FALSE)*2,"")</f>
        <v/>
      </c>
      <c r="AE220" s="126" t="str">
        <f>IFERROR(LARGE((PROGRESS!BC232,PROGRESS!BH232),1)*2,"")</f>
        <v/>
      </c>
      <c r="AF220" s="253" t="str">
        <f t="shared" si="104"/>
        <v/>
      </c>
      <c r="AG220" s="127" t="str">
        <f t="shared" si="105"/>
        <v/>
      </c>
      <c r="AH220" s="254" t="str">
        <f t="shared" si="106"/>
        <v/>
      </c>
      <c r="AI220" s="255" t="str">
        <f t="shared" si="107"/>
        <v/>
      </c>
      <c r="AJ220" s="128" t="str">
        <f t="shared" si="108"/>
        <v/>
      </c>
      <c r="AK220" s="256" t="str">
        <f t="shared" si="109"/>
        <v/>
      </c>
      <c r="AL220" s="245"/>
      <c r="AM220" s="89" t="str">
        <f>IFERROR(VLOOKUP(DATASHEET!AJ218,lookup,2,FALSE),"")</f>
        <v/>
      </c>
      <c r="AN220" s="90" t="str">
        <f>IFERROR(VLOOKUP(DATASHEET!AR218,lookup,2,FALSE),"")</f>
        <v/>
      </c>
      <c r="AO220" s="106" t="str">
        <f>IFERROR(VLOOKUP(DATASHEET!DH218,lookup,2,FALSE),"")</f>
        <v/>
      </c>
      <c r="AP220" s="106" t="str">
        <f>IFERROR(VLOOKUP(DATASHEET!DT218,lookup,2,FALSE),"")</f>
        <v/>
      </c>
      <c r="AQ220" s="106" t="str">
        <f t="shared" si="128"/>
        <v/>
      </c>
      <c r="AR220" s="91" t="str">
        <f>IFERROR(IFERROR(VLOOKUP(DATASHEET!AZ218,lookup,2,FALSE),VLOOKUP($A220,PRIORVALUES!$A$3:$U$245,8,FALSE)),"")</f>
        <v/>
      </c>
      <c r="AS220" s="100" t="str">
        <f>IFERROR(VLOOKUP(DATASHEET!BX218,lookup,2,FALSE),"")</f>
        <v/>
      </c>
      <c r="AT220" s="258" t="str">
        <f>IFERROR(VLOOKUP(DATASHEET!DX218,lookup,2,FALSE),"")</f>
        <v/>
      </c>
      <c r="AU220" s="92" t="str">
        <f>IFERROR(IFERROR(VLOOKUP(DATASHEET!CB218,lookup,2,FALSE),VLOOKUP($A220,PRIORVALUES!$A$3:$U$245,10,FALSE)),"")</f>
        <v/>
      </c>
      <c r="AV220" s="92" t="str">
        <f>IFERROR(IFERROR(VLOOKUP(DATASHEET!CJ218,lookup,2,FALSE),VLOOKUP($A220,PRIORVALUES!$A$3:$U$245,12,FALSE)),"")</f>
        <v/>
      </c>
      <c r="AW220" s="93"/>
      <c r="AX220" s="96" t="str">
        <f>IFERROR(IFERROR(VLOOKUP(DATASHEET!AF218,lookup,2,FALSE),VLOOKUP($A220,PRIORVALUES!$A$3:$U$245,5,FALSE)),"")</f>
        <v/>
      </c>
      <c r="AY220" s="97" t="str">
        <f>IFERROR(IFERROR(VLOOKUP(DATASHEET!CV218,lookup,2,FALSE),VLOOKUP($A220,PRIORVALUES!$A$3:$U$245,6,FALSE)),"")</f>
        <v/>
      </c>
      <c r="AZ220" s="104" t="str">
        <f>IFERROR(SMALL((PROGRESS!BC232,PROGRESS!BH232),1),"")</f>
        <v/>
      </c>
      <c r="BA220" s="104" t="str">
        <f>IFERROR(IFERROR(VLOOKUP(DATASHEET!CR218,lookup,2,FALSE),VLOOKUP($A220,PRIORVALUES!$A$3:$U$245,13,FALSE)),"")</f>
        <v/>
      </c>
      <c r="BB220" s="104" t="str">
        <f>IFERROR(IFERROR(VLOOKUP(DATASHEET!DD218,lookup,2,FALSE),VLOOKUP($A220,PRIORVALUES!$A$3:$U$245,14,FALSE)),"")</f>
        <v/>
      </c>
      <c r="BC220" s="118" t="str">
        <f>IFERROR(VLOOKUP(DATASHEET!DP218,lookup,2,FALSE),"")</f>
        <v/>
      </c>
      <c r="BD220" s="122" t="str">
        <f>IFERROR(IFERROR(VLOOKUP(DATASHEET!AN218,lookup,2,FALSE),VLOOKUP($A220,PRIORVALUES!$A$3:$U$245,7,FALSE)),"")</f>
        <v/>
      </c>
      <c r="BE220" s="120" t="str">
        <f>IFERROR(IFERROR(VLOOKUP(DATASHEET!AV218,lookup,2,FALSE),VLOOKUP($A220,PRIORVALUES!$A$3:$U$245,16,FALSE)),"")</f>
        <v/>
      </c>
      <c r="BF220" s="586" t="str">
        <f>IFERROR(IFERROR(VLOOKUP(DATASHEET!CF218,lookup,2,FALSE),VLOOKUP($A220,PRIORVALUES!$A$3:$U$245,11,FALSE)),"")</f>
        <v/>
      </c>
      <c r="BG220" s="104" t="str">
        <f>IFERROR(VLOOKUP(DATASHEET!BD218,lookup,2,FALSE),"")</f>
        <v/>
      </c>
      <c r="BH220" s="99" t="str">
        <f>IFERROR(IFERROR(VLOOKUP(DATASHEET!BP218,lookup,2,FALSE),VLOOKUP($A220,PRIORVALUES!$A$3:$U$245,9,FALSE)),"")</f>
        <v/>
      </c>
      <c r="BI220" s="99" t="str">
        <f>IFERROR(IFERROR(VLOOKUP(DATASHEET!DL218,lookup,2,FALSE),VLOOKUP($A220,PRIORVALUES!$A$3:$U$245,15,FALSE)),"")</f>
        <v/>
      </c>
      <c r="BJ220" s="108" t="str">
        <f t="shared" si="111"/>
        <v/>
      </c>
      <c r="BK220" s="108" t="str">
        <f t="shared" si="112"/>
        <v/>
      </c>
      <c r="BL220" s="125" t="str">
        <f t="shared" si="113"/>
        <v/>
      </c>
      <c r="BM220" s="205"/>
    </row>
    <row r="221" spans="1:65" ht="30" customHeight="1" x14ac:dyDescent="0.25">
      <c r="A221" s="246">
        <f>DATASHEET!B219</f>
        <v>0</v>
      </c>
      <c r="B221" s="113">
        <f>DATASHEET!C219</f>
        <v>0</v>
      </c>
      <c r="C221" s="113">
        <f>DATASHEET!D219</f>
        <v>0</v>
      </c>
      <c r="D221" s="113">
        <f>DATASHEET!J219</f>
        <v>0</v>
      </c>
      <c r="E221" s="113">
        <f>DATASHEET!E219</f>
        <v>0</v>
      </c>
      <c r="F221" s="113">
        <f>DATASHEET!F219</f>
        <v>0</v>
      </c>
      <c r="G221" s="113">
        <f>DATASHEET!H219</f>
        <v>0</v>
      </c>
      <c r="H221" s="113">
        <f>DATASHEET!I219</f>
        <v>0</v>
      </c>
      <c r="I221" s="113" t="str">
        <f>DATASHEET!M219</f>
        <v/>
      </c>
      <c r="J221" s="114" t="str">
        <f>DATASHEET!L219</f>
        <v/>
      </c>
      <c r="K221" s="151" t="str">
        <f>IFERROR(PROGRESS!O233,"")</f>
        <v/>
      </c>
      <c r="L221" s="235" t="str">
        <f t="shared" si="88"/>
        <v/>
      </c>
      <c r="M221" s="152" t="str">
        <f t="shared" si="89"/>
        <v/>
      </c>
      <c r="N221" s="237"/>
      <c r="O221" s="247" t="str">
        <f t="shared" si="114"/>
        <v/>
      </c>
      <c r="P221" s="248" t="str">
        <f t="shared" si="115"/>
        <v/>
      </c>
      <c r="Q221" s="249" t="str">
        <f t="shared" si="116"/>
        <v/>
      </c>
      <c r="R221" s="247" t="str">
        <f t="shared" si="117"/>
        <v/>
      </c>
      <c r="S221" s="248" t="str">
        <f t="shared" si="118"/>
        <v/>
      </c>
      <c r="T221" s="250" t="str">
        <f t="shared" si="119"/>
        <v/>
      </c>
      <c r="U221" s="247" t="str">
        <f t="shared" si="120"/>
        <v/>
      </c>
      <c r="V221" s="248" t="str">
        <f t="shared" si="121"/>
        <v/>
      </c>
      <c r="W221" s="251" t="str">
        <f t="shared" si="122"/>
        <v/>
      </c>
      <c r="X221" s="252" t="str">
        <f t="shared" si="123"/>
        <v/>
      </c>
      <c r="Y221" s="247" t="str">
        <f t="shared" si="124"/>
        <v/>
      </c>
      <c r="Z221" s="248" t="str">
        <f t="shared" si="125"/>
        <v/>
      </c>
      <c r="AA221" s="251" t="str">
        <f t="shared" si="126"/>
        <v/>
      </c>
      <c r="AB221" s="252" t="str">
        <f t="shared" si="127"/>
        <v/>
      </c>
      <c r="AC221" s="244"/>
      <c r="AD221" s="102" t="str">
        <f>IFERROR(VLOOKUP(DATASHEET!CN219,lookup,2,FALSE)*2,"")</f>
        <v/>
      </c>
      <c r="AE221" s="126" t="str">
        <f>IFERROR(LARGE((PROGRESS!BC233,PROGRESS!BH233),1)*2,"")</f>
        <v/>
      </c>
      <c r="AF221" s="253" t="str">
        <f t="shared" si="104"/>
        <v/>
      </c>
      <c r="AG221" s="127" t="str">
        <f t="shared" si="105"/>
        <v/>
      </c>
      <c r="AH221" s="254" t="str">
        <f t="shared" si="106"/>
        <v/>
      </c>
      <c r="AI221" s="255" t="str">
        <f t="shared" si="107"/>
        <v/>
      </c>
      <c r="AJ221" s="128" t="str">
        <f t="shared" si="108"/>
        <v/>
      </c>
      <c r="AK221" s="256" t="str">
        <f t="shared" si="109"/>
        <v/>
      </c>
      <c r="AL221" s="245"/>
      <c r="AM221" s="89" t="str">
        <f>IFERROR(VLOOKUP(DATASHEET!AJ219,lookup,2,FALSE),"")</f>
        <v/>
      </c>
      <c r="AN221" s="90" t="str">
        <f>IFERROR(VLOOKUP(DATASHEET!AR219,lookup,2,FALSE),"")</f>
        <v/>
      </c>
      <c r="AO221" s="106" t="str">
        <f>IFERROR(VLOOKUP(DATASHEET!DH219,lookup,2,FALSE),"")</f>
        <v/>
      </c>
      <c r="AP221" s="106" t="str">
        <f>IFERROR(VLOOKUP(DATASHEET!DT219,lookup,2,FALSE),"")</f>
        <v/>
      </c>
      <c r="AQ221" s="106" t="str">
        <f t="shared" si="128"/>
        <v/>
      </c>
      <c r="AR221" s="91" t="str">
        <f>IFERROR(IFERROR(VLOOKUP(DATASHEET!AZ219,lookup,2,FALSE),VLOOKUP($A221,PRIORVALUES!$A$3:$U$245,8,FALSE)),"")</f>
        <v/>
      </c>
      <c r="AS221" s="100" t="str">
        <f>IFERROR(VLOOKUP(DATASHEET!BX219,lookup,2,FALSE),"")</f>
        <v/>
      </c>
      <c r="AT221" s="258" t="str">
        <f>IFERROR(VLOOKUP(DATASHEET!DX219,lookup,2,FALSE),"")</f>
        <v/>
      </c>
      <c r="AU221" s="92" t="str">
        <f>IFERROR(IFERROR(VLOOKUP(DATASHEET!CB219,lookup,2,FALSE),VLOOKUP($A221,PRIORVALUES!$A$3:$U$245,10,FALSE)),"")</f>
        <v/>
      </c>
      <c r="AV221" s="92" t="str">
        <f>IFERROR(IFERROR(VLOOKUP(DATASHEET!CJ219,lookup,2,FALSE),VLOOKUP($A221,PRIORVALUES!$A$3:$U$245,12,FALSE)),"")</f>
        <v/>
      </c>
      <c r="AW221" s="93"/>
      <c r="AX221" s="96" t="str">
        <f>IFERROR(IFERROR(VLOOKUP(DATASHEET!AF219,lookup,2,FALSE),VLOOKUP($A221,PRIORVALUES!$A$3:$U$245,5,FALSE)),"")</f>
        <v/>
      </c>
      <c r="AY221" s="97" t="str">
        <f>IFERROR(IFERROR(VLOOKUP(DATASHEET!CV219,lookup,2,FALSE),VLOOKUP($A221,PRIORVALUES!$A$3:$U$245,6,FALSE)),"")</f>
        <v/>
      </c>
      <c r="AZ221" s="104" t="str">
        <f>IFERROR(SMALL((PROGRESS!BC233,PROGRESS!BH233),1),"")</f>
        <v/>
      </c>
      <c r="BA221" s="104" t="str">
        <f>IFERROR(IFERROR(VLOOKUP(DATASHEET!CR219,lookup,2,FALSE),VLOOKUP($A221,PRIORVALUES!$A$3:$U$245,13,FALSE)),"")</f>
        <v/>
      </c>
      <c r="BB221" s="104" t="str">
        <f>IFERROR(IFERROR(VLOOKUP(DATASHEET!DD219,lookup,2,FALSE),VLOOKUP($A221,PRIORVALUES!$A$3:$U$245,14,FALSE)),"")</f>
        <v/>
      </c>
      <c r="BC221" s="118" t="str">
        <f>IFERROR(VLOOKUP(DATASHEET!DP219,lookup,2,FALSE),"")</f>
        <v/>
      </c>
      <c r="BD221" s="122" t="str">
        <f>IFERROR(IFERROR(VLOOKUP(DATASHEET!AN219,lookup,2,FALSE),VLOOKUP($A221,PRIORVALUES!$A$3:$U$245,7,FALSE)),"")</f>
        <v/>
      </c>
      <c r="BE221" s="120" t="str">
        <f>IFERROR(IFERROR(VLOOKUP(DATASHEET!AV219,lookup,2,FALSE),VLOOKUP($A221,PRIORVALUES!$A$3:$U$245,16,FALSE)),"")</f>
        <v/>
      </c>
      <c r="BF221" s="586" t="str">
        <f>IFERROR(IFERROR(VLOOKUP(DATASHEET!CF219,lookup,2,FALSE),VLOOKUP($A221,PRIORVALUES!$A$3:$U$245,11,FALSE)),"")</f>
        <v/>
      </c>
      <c r="BG221" s="104" t="str">
        <f>IFERROR(VLOOKUP(DATASHEET!BD219,lookup,2,FALSE),"")</f>
        <v/>
      </c>
      <c r="BH221" s="99" t="str">
        <f>IFERROR(IFERROR(VLOOKUP(DATASHEET!BP219,lookup,2,FALSE),VLOOKUP($A221,PRIORVALUES!$A$3:$U$245,9,FALSE)),"")</f>
        <v/>
      </c>
      <c r="BI221" s="99" t="str">
        <f>IFERROR(IFERROR(VLOOKUP(DATASHEET!DL219,lookup,2,FALSE),VLOOKUP($A221,PRIORVALUES!$A$3:$U$245,15,FALSE)),"")</f>
        <v/>
      </c>
      <c r="BJ221" s="108" t="str">
        <f t="shared" si="111"/>
        <v/>
      </c>
      <c r="BK221" s="108" t="str">
        <f t="shared" si="112"/>
        <v/>
      </c>
      <c r="BL221" s="125" t="str">
        <f t="shared" si="113"/>
        <v/>
      </c>
      <c r="BM221" s="205"/>
    </row>
    <row r="222" spans="1:65" ht="30" customHeight="1" x14ac:dyDescent="0.25">
      <c r="A222" s="246">
        <f>DATASHEET!B220</f>
        <v>0</v>
      </c>
      <c r="B222" s="113">
        <f>DATASHEET!C220</f>
        <v>0</v>
      </c>
      <c r="C222" s="113">
        <f>DATASHEET!D220</f>
        <v>0</v>
      </c>
      <c r="D222" s="113">
        <f>DATASHEET!J220</f>
        <v>0</v>
      </c>
      <c r="E222" s="113">
        <f>DATASHEET!E220</f>
        <v>0</v>
      </c>
      <c r="F222" s="113">
        <f>DATASHEET!F220</f>
        <v>0</v>
      </c>
      <c r="G222" s="113">
        <f>DATASHEET!H220</f>
        <v>0</v>
      </c>
      <c r="H222" s="113">
        <f>DATASHEET!I220</f>
        <v>0</v>
      </c>
      <c r="I222" s="113" t="str">
        <f>DATASHEET!M220</f>
        <v/>
      </c>
      <c r="J222" s="114" t="str">
        <f>DATASHEET!L220</f>
        <v/>
      </c>
      <c r="K222" s="151" t="str">
        <f>IFERROR(PROGRESS!O234,"")</f>
        <v/>
      </c>
      <c r="L222" s="235" t="str">
        <f t="shared" si="88"/>
        <v/>
      </c>
      <c r="M222" s="152" t="str">
        <f t="shared" si="89"/>
        <v/>
      </c>
      <c r="N222" s="237"/>
      <c r="O222" s="247" t="str">
        <f t="shared" si="114"/>
        <v/>
      </c>
      <c r="P222" s="248" t="str">
        <f t="shared" si="115"/>
        <v/>
      </c>
      <c r="Q222" s="249" t="str">
        <f t="shared" si="116"/>
        <v/>
      </c>
      <c r="R222" s="247" t="str">
        <f t="shared" si="117"/>
        <v/>
      </c>
      <c r="S222" s="248" t="str">
        <f t="shared" si="118"/>
        <v/>
      </c>
      <c r="T222" s="250" t="str">
        <f t="shared" si="119"/>
        <v/>
      </c>
      <c r="U222" s="247" t="str">
        <f t="shared" si="120"/>
        <v/>
      </c>
      <c r="V222" s="248" t="str">
        <f t="shared" si="121"/>
        <v/>
      </c>
      <c r="W222" s="251" t="str">
        <f t="shared" si="122"/>
        <v/>
      </c>
      <c r="X222" s="252" t="str">
        <f t="shared" si="123"/>
        <v/>
      </c>
      <c r="Y222" s="247" t="str">
        <f t="shared" si="124"/>
        <v/>
      </c>
      <c r="Z222" s="248" t="str">
        <f t="shared" si="125"/>
        <v/>
      </c>
      <c r="AA222" s="251" t="str">
        <f t="shared" si="126"/>
        <v/>
      </c>
      <c r="AB222" s="252" t="str">
        <f t="shared" si="127"/>
        <v/>
      </c>
      <c r="AC222" s="244"/>
      <c r="AD222" s="102" t="str">
        <f>IFERROR(VLOOKUP(DATASHEET!CN220,lookup,2,FALSE)*2,"")</f>
        <v/>
      </c>
      <c r="AE222" s="126" t="str">
        <f>IFERROR(LARGE((PROGRESS!BC234,PROGRESS!BH234),1)*2,"")</f>
        <v/>
      </c>
      <c r="AF222" s="253" t="str">
        <f t="shared" si="104"/>
        <v/>
      </c>
      <c r="AG222" s="127" t="str">
        <f t="shared" si="105"/>
        <v/>
      </c>
      <c r="AH222" s="254" t="str">
        <f t="shared" si="106"/>
        <v/>
      </c>
      <c r="AI222" s="255" t="str">
        <f t="shared" si="107"/>
        <v/>
      </c>
      <c r="AJ222" s="128" t="str">
        <f t="shared" si="108"/>
        <v/>
      </c>
      <c r="AK222" s="256" t="str">
        <f t="shared" si="109"/>
        <v/>
      </c>
      <c r="AL222" s="245"/>
      <c r="AM222" s="89" t="str">
        <f>IFERROR(VLOOKUP(DATASHEET!AJ220,lookup,2,FALSE),"")</f>
        <v/>
      </c>
      <c r="AN222" s="90" t="str">
        <f>IFERROR(VLOOKUP(DATASHEET!AR220,lookup,2,FALSE),"")</f>
        <v/>
      </c>
      <c r="AO222" s="106" t="str">
        <f>IFERROR(VLOOKUP(DATASHEET!DH220,lookup,2,FALSE),"")</f>
        <v/>
      </c>
      <c r="AP222" s="106" t="str">
        <f>IFERROR(VLOOKUP(DATASHEET!DT220,lookup,2,FALSE),"")</f>
        <v/>
      </c>
      <c r="AQ222" s="106" t="str">
        <f t="shared" si="128"/>
        <v/>
      </c>
      <c r="AR222" s="91" t="str">
        <f>IFERROR(IFERROR(VLOOKUP(DATASHEET!AZ220,lookup,2,FALSE),VLOOKUP($A222,PRIORVALUES!$A$3:$U$245,8,FALSE)),"")</f>
        <v/>
      </c>
      <c r="AS222" s="100" t="str">
        <f>IFERROR(VLOOKUP(DATASHEET!BX220,lookup,2,FALSE),"")</f>
        <v/>
      </c>
      <c r="AT222" s="258" t="str">
        <f>IFERROR(VLOOKUP(DATASHEET!DX220,lookup,2,FALSE),"")</f>
        <v/>
      </c>
      <c r="AU222" s="92" t="str">
        <f>IFERROR(IFERROR(VLOOKUP(DATASHEET!CB220,lookup,2,FALSE),VLOOKUP($A222,PRIORVALUES!$A$3:$U$245,10,FALSE)),"")</f>
        <v/>
      </c>
      <c r="AV222" s="92" t="str">
        <f>IFERROR(IFERROR(VLOOKUP(DATASHEET!CJ220,lookup,2,FALSE),VLOOKUP($A222,PRIORVALUES!$A$3:$U$245,12,FALSE)),"")</f>
        <v/>
      </c>
      <c r="AW222" s="93"/>
      <c r="AX222" s="96" t="str">
        <f>IFERROR(IFERROR(VLOOKUP(DATASHEET!AF220,lookup,2,FALSE),VLOOKUP($A222,PRIORVALUES!$A$3:$U$245,5,FALSE)),"")</f>
        <v/>
      </c>
      <c r="AY222" s="97" t="str">
        <f>IFERROR(IFERROR(VLOOKUP(DATASHEET!CV220,lookup,2,FALSE),VLOOKUP($A222,PRIORVALUES!$A$3:$U$245,6,FALSE)),"")</f>
        <v/>
      </c>
      <c r="AZ222" s="104" t="str">
        <f>IFERROR(SMALL((PROGRESS!BC234,PROGRESS!BH234),1),"")</f>
        <v/>
      </c>
      <c r="BA222" s="104" t="str">
        <f>IFERROR(IFERROR(VLOOKUP(DATASHEET!CR220,lookup,2,FALSE),VLOOKUP($A222,PRIORVALUES!$A$3:$U$245,13,FALSE)),"")</f>
        <v/>
      </c>
      <c r="BB222" s="104" t="str">
        <f>IFERROR(IFERROR(VLOOKUP(DATASHEET!DD220,lookup,2,FALSE),VLOOKUP($A222,PRIORVALUES!$A$3:$U$245,14,FALSE)),"")</f>
        <v/>
      </c>
      <c r="BC222" s="118" t="str">
        <f>IFERROR(VLOOKUP(DATASHEET!DP220,lookup,2,FALSE),"")</f>
        <v/>
      </c>
      <c r="BD222" s="122" t="str">
        <f>IFERROR(IFERROR(VLOOKUP(DATASHEET!AN220,lookup,2,FALSE),VLOOKUP($A222,PRIORVALUES!$A$3:$U$245,7,FALSE)),"")</f>
        <v/>
      </c>
      <c r="BE222" s="120" t="str">
        <f>IFERROR(IFERROR(VLOOKUP(DATASHEET!AV220,lookup,2,FALSE),VLOOKUP($A222,PRIORVALUES!$A$3:$U$245,16,FALSE)),"")</f>
        <v/>
      </c>
      <c r="BF222" s="586" t="str">
        <f>IFERROR(IFERROR(VLOOKUP(DATASHEET!CF220,lookup,2,FALSE),VLOOKUP($A222,PRIORVALUES!$A$3:$U$245,11,FALSE)),"")</f>
        <v/>
      </c>
      <c r="BG222" s="104" t="str">
        <f>IFERROR(VLOOKUP(DATASHEET!BD220,lookup,2,FALSE),"")</f>
        <v/>
      </c>
      <c r="BH222" s="99" t="str">
        <f>IFERROR(IFERROR(VLOOKUP(DATASHEET!BP220,lookup,2,FALSE),VLOOKUP($A222,PRIORVALUES!$A$3:$U$245,9,FALSE)),"")</f>
        <v/>
      </c>
      <c r="BI222" s="99" t="str">
        <f>IFERROR(IFERROR(VLOOKUP(DATASHEET!DL220,lookup,2,FALSE),VLOOKUP($A222,PRIORVALUES!$A$3:$U$245,15,FALSE)),"")</f>
        <v/>
      </c>
      <c r="BJ222" s="108" t="str">
        <f t="shared" si="111"/>
        <v/>
      </c>
      <c r="BK222" s="108" t="str">
        <f t="shared" si="112"/>
        <v/>
      </c>
      <c r="BL222" s="125" t="str">
        <f t="shared" si="113"/>
        <v/>
      </c>
      <c r="BM222" s="205"/>
    </row>
    <row r="223" spans="1:65" ht="30" customHeight="1" x14ac:dyDescent="0.25">
      <c r="A223" s="246">
        <f>DATASHEET!B221</f>
        <v>0</v>
      </c>
      <c r="B223" s="113">
        <f>DATASHEET!C221</f>
        <v>0</v>
      </c>
      <c r="C223" s="113">
        <f>DATASHEET!D221</f>
        <v>0</v>
      </c>
      <c r="D223" s="113">
        <f>DATASHEET!J221</f>
        <v>0</v>
      </c>
      <c r="E223" s="113">
        <f>DATASHEET!E221</f>
        <v>0</v>
      </c>
      <c r="F223" s="113">
        <f>DATASHEET!F221</f>
        <v>0</v>
      </c>
      <c r="G223" s="113">
        <f>DATASHEET!H221</f>
        <v>0</v>
      </c>
      <c r="H223" s="113">
        <f>DATASHEET!I221</f>
        <v>0</v>
      </c>
      <c r="I223" s="113" t="str">
        <f>DATASHEET!M221</f>
        <v/>
      </c>
      <c r="J223" s="114" t="str">
        <f>DATASHEET!L221</f>
        <v/>
      </c>
      <c r="K223" s="151" t="str">
        <f>IFERROR(PROGRESS!O235,"")</f>
        <v/>
      </c>
      <c r="L223" s="235" t="str">
        <f t="shared" si="88"/>
        <v/>
      </c>
      <c r="M223" s="152" t="str">
        <f t="shared" si="89"/>
        <v/>
      </c>
      <c r="N223" s="237"/>
      <c r="O223" s="247" t="str">
        <f t="shared" si="114"/>
        <v/>
      </c>
      <c r="P223" s="248" t="str">
        <f t="shared" si="115"/>
        <v/>
      </c>
      <c r="Q223" s="249" t="str">
        <f t="shared" si="116"/>
        <v/>
      </c>
      <c r="R223" s="247" t="str">
        <f t="shared" si="117"/>
        <v/>
      </c>
      <c r="S223" s="248" t="str">
        <f t="shared" si="118"/>
        <v/>
      </c>
      <c r="T223" s="250" t="str">
        <f t="shared" si="119"/>
        <v/>
      </c>
      <c r="U223" s="247" t="str">
        <f t="shared" si="120"/>
        <v/>
      </c>
      <c r="V223" s="248" t="str">
        <f t="shared" si="121"/>
        <v/>
      </c>
      <c r="W223" s="251" t="str">
        <f t="shared" si="122"/>
        <v/>
      </c>
      <c r="X223" s="252" t="str">
        <f t="shared" si="123"/>
        <v/>
      </c>
      <c r="Y223" s="247" t="str">
        <f t="shared" si="124"/>
        <v/>
      </c>
      <c r="Z223" s="248" t="str">
        <f t="shared" si="125"/>
        <v/>
      </c>
      <c r="AA223" s="251" t="str">
        <f t="shared" si="126"/>
        <v/>
      </c>
      <c r="AB223" s="252" t="str">
        <f t="shared" si="127"/>
        <v/>
      </c>
      <c r="AC223" s="244"/>
      <c r="AD223" s="102" t="str">
        <f>IFERROR(VLOOKUP(DATASHEET!CN221,lookup,2,FALSE)*2,"")</f>
        <v/>
      </c>
      <c r="AE223" s="126" t="str">
        <f>IFERROR(LARGE((PROGRESS!BC235,PROGRESS!BH235),1)*2,"")</f>
        <v/>
      </c>
      <c r="AF223" s="253" t="str">
        <f t="shared" si="104"/>
        <v/>
      </c>
      <c r="AG223" s="127" t="str">
        <f t="shared" si="105"/>
        <v/>
      </c>
      <c r="AH223" s="254" t="str">
        <f t="shared" si="106"/>
        <v/>
      </c>
      <c r="AI223" s="255" t="str">
        <f t="shared" si="107"/>
        <v/>
      </c>
      <c r="AJ223" s="128" t="str">
        <f t="shared" si="108"/>
        <v/>
      </c>
      <c r="AK223" s="256" t="str">
        <f t="shared" si="109"/>
        <v/>
      </c>
      <c r="AL223" s="245"/>
      <c r="AM223" s="89" t="str">
        <f>IFERROR(VLOOKUP(DATASHEET!AJ221,lookup,2,FALSE),"")</f>
        <v/>
      </c>
      <c r="AN223" s="90" t="str">
        <f>IFERROR(VLOOKUP(DATASHEET!AR221,lookup,2,FALSE),"")</f>
        <v/>
      </c>
      <c r="AO223" s="106" t="str">
        <f>IFERROR(VLOOKUP(DATASHEET!DH221,lookup,2,FALSE),"")</f>
        <v/>
      </c>
      <c r="AP223" s="106" t="str">
        <f>IFERROR(VLOOKUP(DATASHEET!DT221,lookup,2,FALSE),"")</f>
        <v/>
      </c>
      <c r="AQ223" s="106" t="str">
        <f t="shared" si="128"/>
        <v/>
      </c>
      <c r="AR223" s="91" t="str">
        <f>IFERROR(IFERROR(VLOOKUP(DATASHEET!AZ221,lookup,2,FALSE),VLOOKUP($A223,PRIORVALUES!$A$3:$U$245,8,FALSE)),"")</f>
        <v/>
      </c>
      <c r="AS223" s="100" t="str">
        <f>IFERROR(VLOOKUP(DATASHEET!BX221,lookup,2,FALSE),"")</f>
        <v/>
      </c>
      <c r="AT223" s="258" t="str">
        <f>IFERROR(VLOOKUP(DATASHEET!DX221,lookup,2,FALSE),"")</f>
        <v/>
      </c>
      <c r="AU223" s="92" t="str">
        <f>IFERROR(IFERROR(VLOOKUP(DATASHEET!CB221,lookup,2,FALSE),VLOOKUP($A223,PRIORVALUES!$A$3:$U$245,10,FALSE)),"")</f>
        <v/>
      </c>
      <c r="AV223" s="92" t="str">
        <f>IFERROR(IFERROR(VLOOKUP(DATASHEET!CJ221,lookup,2,FALSE),VLOOKUP($A223,PRIORVALUES!$A$3:$U$245,12,FALSE)),"")</f>
        <v/>
      </c>
      <c r="AW223" s="93"/>
      <c r="AX223" s="96" t="str">
        <f>IFERROR(IFERROR(VLOOKUP(DATASHEET!AF221,lookup,2,FALSE),VLOOKUP($A223,PRIORVALUES!$A$3:$U$245,5,FALSE)),"")</f>
        <v/>
      </c>
      <c r="AY223" s="97" t="str">
        <f>IFERROR(IFERROR(VLOOKUP(DATASHEET!CV221,lookup,2,FALSE),VLOOKUP($A223,PRIORVALUES!$A$3:$U$245,6,FALSE)),"")</f>
        <v/>
      </c>
      <c r="AZ223" s="104" t="str">
        <f>IFERROR(SMALL((PROGRESS!BC235,PROGRESS!BH235),1),"")</f>
        <v/>
      </c>
      <c r="BA223" s="104" t="str">
        <f>IFERROR(IFERROR(VLOOKUP(DATASHEET!CR221,lookup,2,FALSE),VLOOKUP($A223,PRIORVALUES!$A$3:$U$245,13,FALSE)),"")</f>
        <v/>
      </c>
      <c r="BB223" s="104" t="str">
        <f>IFERROR(IFERROR(VLOOKUP(DATASHEET!DD221,lookup,2,FALSE),VLOOKUP($A223,PRIORVALUES!$A$3:$U$245,14,FALSE)),"")</f>
        <v/>
      </c>
      <c r="BC223" s="118" t="str">
        <f>IFERROR(VLOOKUP(DATASHEET!DP221,lookup,2,FALSE),"")</f>
        <v/>
      </c>
      <c r="BD223" s="122" t="str">
        <f>IFERROR(IFERROR(VLOOKUP(DATASHEET!AN221,lookup,2,FALSE),VLOOKUP($A223,PRIORVALUES!$A$3:$U$245,7,FALSE)),"")</f>
        <v/>
      </c>
      <c r="BE223" s="120" t="str">
        <f>IFERROR(IFERROR(VLOOKUP(DATASHEET!AV221,lookup,2,FALSE),VLOOKUP($A223,PRIORVALUES!$A$3:$U$245,16,FALSE)),"")</f>
        <v/>
      </c>
      <c r="BF223" s="586" t="str">
        <f>IFERROR(IFERROR(VLOOKUP(DATASHEET!CF221,lookup,2,FALSE),VLOOKUP($A223,PRIORVALUES!$A$3:$U$245,11,FALSE)),"")</f>
        <v/>
      </c>
      <c r="BG223" s="104" t="str">
        <f>IFERROR(VLOOKUP(DATASHEET!BD221,lookup,2,FALSE),"")</f>
        <v/>
      </c>
      <c r="BH223" s="99" t="str">
        <f>IFERROR(IFERROR(VLOOKUP(DATASHEET!BP221,lookup,2,FALSE),VLOOKUP($A223,PRIORVALUES!$A$3:$U$245,9,FALSE)),"")</f>
        <v/>
      </c>
      <c r="BI223" s="99" t="str">
        <f>IFERROR(IFERROR(VLOOKUP(DATASHEET!DL221,lookup,2,FALSE),VLOOKUP($A223,PRIORVALUES!$A$3:$U$245,15,FALSE)),"")</f>
        <v/>
      </c>
      <c r="BJ223" s="108" t="str">
        <f t="shared" si="111"/>
        <v/>
      </c>
      <c r="BK223" s="108" t="str">
        <f t="shared" si="112"/>
        <v/>
      </c>
      <c r="BL223" s="125" t="str">
        <f t="shared" si="113"/>
        <v/>
      </c>
      <c r="BM223" s="205"/>
    </row>
    <row r="224" spans="1:65" ht="30" customHeight="1" x14ac:dyDescent="0.25">
      <c r="A224" s="246">
        <f>DATASHEET!B222</f>
        <v>0</v>
      </c>
      <c r="B224" s="113">
        <f>DATASHEET!C222</f>
        <v>0</v>
      </c>
      <c r="C224" s="113">
        <f>DATASHEET!D222</f>
        <v>0</v>
      </c>
      <c r="D224" s="113">
        <f>DATASHEET!J222</f>
        <v>0</v>
      </c>
      <c r="E224" s="113">
        <f>DATASHEET!E222</f>
        <v>0</v>
      </c>
      <c r="F224" s="113">
        <f>DATASHEET!F222</f>
        <v>0</v>
      </c>
      <c r="G224" s="113">
        <f>DATASHEET!H222</f>
        <v>0</v>
      </c>
      <c r="H224" s="113">
        <f>DATASHEET!I222</f>
        <v>0</v>
      </c>
      <c r="I224" s="113" t="str">
        <f>DATASHEET!M222</f>
        <v/>
      </c>
      <c r="J224" s="114" t="str">
        <f>DATASHEET!L222</f>
        <v/>
      </c>
      <c r="K224" s="151" t="str">
        <f>IFERROR(PROGRESS!O236,"")</f>
        <v/>
      </c>
      <c r="L224" s="235" t="str">
        <f t="shared" si="88"/>
        <v/>
      </c>
      <c r="M224" s="152" t="str">
        <f t="shared" si="89"/>
        <v/>
      </c>
      <c r="N224" s="237"/>
      <c r="O224" s="247" t="str">
        <f t="shared" si="114"/>
        <v/>
      </c>
      <c r="P224" s="248" t="str">
        <f t="shared" si="115"/>
        <v/>
      </c>
      <c r="Q224" s="249" t="str">
        <f t="shared" si="116"/>
        <v/>
      </c>
      <c r="R224" s="247" t="str">
        <f t="shared" si="117"/>
        <v/>
      </c>
      <c r="S224" s="248" t="str">
        <f t="shared" si="118"/>
        <v/>
      </c>
      <c r="T224" s="250" t="str">
        <f t="shared" si="119"/>
        <v/>
      </c>
      <c r="U224" s="247" t="str">
        <f t="shared" si="120"/>
        <v/>
      </c>
      <c r="V224" s="248" t="str">
        <f t="shared" si="121"/>
        <v/>
      </c>
      <c r="W224" s="251" t="str">
        <f t="shared" si="122"/>
        <v/>
      </c>
      <c r="X224" s="252" t="str">
        <f t="shared" si="123"/>
        <v/>
      </c>
      <c r="Y224" s="247" t="str">
        <f t="shared" si="124"/>
        <v/>
      </c>
      <c r="Z224" s="248" t="str">
        <f t="shared" si="125"/>
        <v/>
      </c>
      <c r="AA224" s="251" t="str">
        <f t="shared" si="126"/>
        <v/>
      </c>
      <c r="AB224" s="252" t="str">
        <f t="shared" si="127"/>
        <v/>
      </c>
      <c r="AC224" s="244"/>
      <c r="AD224" s="102" t="str">
        <f>IFERROR(VLOOKUP(DATASHEET!CN222,lookup,2,FALSE)*2,"")</f>
        <v/>
      </c>
      <c r="AE224" s="126" t="str">
        <f>IFERROR(LARGE((PROGRESS!#REF!,PROGRESS!#REF!),1)*2,"")</f>
        <v/>
      </c>
      <c r="AF224" s="253" t="str">
        <f t="shared" si="104"/>
        <v/>
      </c>
      <c r="AG224" s="127" t="str">
        <f t="shared" si="105"/>
        <v/>
      </c>
      <c r="AH224" s="254" t="str">
        <f t="shared" si="106"/>
        <v/>
      </c>
      <c r="AI224" s="255" t="str">
        <f t="shared" si="107"/>
        <v/>
      </c>
      <c r="AJ224" s="128" t="str">
        <f t="shared" si="108"/>
        <v/>
      </c>
      <c r="AK224" s="256" t="str">
        <f t="shared" si="109"/>
        <v/>
      </c>
      <c r="AL224" s="245"/>
      <c r="AM224" s="89" t="str">
        <f>IFERROR(VLOOKUP(DATASHEET!AJ222,lookup,2,FALSE),"")</f>
        <v/>
      </c>
      <c r="AN224" s="90" t="str">
        <f>IFERROR(VLOOKUP(DATASHEET!AR222,lookup,2,FALSE),"")</f>
        <v/>
      </c>
      <c r="AO224" s="106" t="str">
        <f>IFERROR(VLOOKUP(DATASHEET!DH222,lookup,2,FALSE),"")</f>
        <v/>
      </c>
      <c r="AP224" s="106" t="str">
        <f>IFERROR(VLOOKUP(DATASHEET!DT222,lookup,2,FALSE),"")</f>
        <v/>
      </c>
      <c r="AQ224" s="106" t="str">
        <f t="shared" si="128"/>
        <v/>
      </c>
      <c r="AR224" s="91" t="str">
        <f>IFERROR(IFERROR(VLOOKUP(DATASHEET!AZ222,lookup,2,FALSE),VLOOKUP($A224,PRIORVALUES!$A$3:$U$245,8,FALSE)),"")</f>
        <v/>
      </c>
      <c r="AS224" s="100" t="str">
        <f>IFERROR(VLOOKUP(DATASHEET!BX222,lookup,2,FALSE),"")</f>
        <v/>
      </c>
      <c r="AT224" s="258" t="str">
        <f>IFERROR(VLOOKUP(DATASHEET!DX222,lookup,2,FALSE),"")</f>
        <v/>
      </c>
      <c r="AU224" s="92" t="str">
        <f>IFERROR(IFERROR(VLOOKUP(DATASHEET!CB222,lookup,2,FALSE),VLOOKUP($A224,PRIORVALUES!$A$3:$U$245,10,FALSE)),"")</f>
        <v/>
      </c>
      <c r="AV224" s="92" t="str">
        <f>IFERROR(IFERROR(VLOOKUP(DATASHEET!CJ222,lookup,2,FALSE),VLOOKUP($A224,PRIORVALUES!$A$3:$U$245,12,FALSE)),"")</f>
        <v/>
      </c>
      <c r="AW224" s="93"/>
      <c r="AX224" s="96" t="str">
        <f>IFERROR(IFERROR(VLOOKUP(DATASHEET!AF222,lookup,2,FALSE),VLOOKUP($A224,PRIORVALUES!$A$3:$U$245,5,FALSE)),"")</f>
        <v/>
      </c>
      <c r="AY224" s="97" t="str">
        <f>IFERROR(IFERROR(VLOOKUP(DATASHEET!CV222,lookup,2,FALSE),VLOOKUP($A224,PRIORVALUES!$A$3:$U$245,6,FALSE)),"")</f>
        <v/>
      </c>
      <c r="AZ224" s="104" t="str">
        <f>IFERROR(SMALL((PROGRESS!#REF!,PROGRESS!#REF!),1),"")</f>
        <v/>
      </c>
      <c r="BA224" s="104" t="str">
        <f>IFERROR(IFERROR(VLOOKUP(DATASHEET!CR222,lookup,2,FALSE),VLOOKUP($A224,PRIORVALUES!$A$3:$U$245,13,FALSE)),"")</f>
        <v/>
      </c>
      <c r="BB224" s="104" t="str">
        <f>IFERROR(IFERROR(VLOOKUP(DATASHEET!DD222,lookup,2,FALSE),VLOOKUP($A224,PRIORVALUES!$A$3:$U$245,14,FALSE)),"")</f>
        <v/>
      </c>
      <c r="BC224" s="118" t="str">
        <f>IFERROR(VLOOKUP(DATASHEET!DP222,lookup,2,FALSE),"")</f>
        <v/>
      </c>
      <c r="BD224" s="122" t="str">
        <f>IFERROR(IFERROR(VLOOKUP(DATASHEET!AN222,lookup,2,FALSE),VLOOKUP($A224,PRIORVALUES!$A$3:$U$245,7,FALSE)),"")</f>
        <v/>
      </c>
      <c r="BE224" s="120" t="str">
        <f>IFERROR(IFERROR(VLOOKUP(DATASHEET!AV222,lookup,2,FALSE),VLOOKUP($A224,PRIORVALUES!$A$3:$U$245,16,FALSE)),"")</f>
        <v/>
      </c>
      <c r="BF224" s="586" t="str">
        <f>IFERROR(IFERROR(VLOOKUP(DATASHEET!CF222,lookup,2,FALSE),VLOOKUP($A224,PRIORVALUES!$A$3:$U$245,11,FALSE)),"")</f>
        <v/>
      </c>
      <c r="BG224" s="104" t="str">
        <f>IFERROR(VLOOKUP(DATASHEET!BD222,lookup,2,FALSE),"")</f>
        <v/>
      </c>
      <c r="BH224" s="99" t="str">
        <f>IFERROR(IFERROR(VLOOKUP(DATASHEET!BP222,lookup,2,FALSE),VLOOKUP($A224,PRIORVALUES!$A$3:$U$245,9,FALSE)),"")</f>
        <v/>
      </c>
      <c r="BI224" s="99" t="str">
        <f>IFERROR(IFERROR(VLOOKUP(DATASHEET!DL222,lookup,2,FALSE),VLOOKUP($A224,PRIORVALUES!$A$3:$U$245,15,FALSE)),"")</f>
        <v/>
      </c>
      <c r="BJ224" s="108" t="str">
        <f t="shared" si="111"/>
        <v/>
      </c>
      <c r="BK224" s="108" t="str">
        <f t="shared" si="112"/>
        <v/>
      </c>
      <c r="BL224" s="125" t="str">
        <f t="shared" si="113"/>
        <v/>
      </c>
      <c r="BM224" s="205"/>
    </row>
    <row r="225" spans="1:65" ht="30" customHeight="1" x14ac:dyDescent="0.25">
      <c r="A225" s="246">
        <f>DATASHEET!B223</f>
        <v>0</v>
      </c>
      <c r="B225" s="113">
        <f>DATASHEET!C223</f>
        <v>0</v>
      </c>
      <c r="C225" s="113">
        <f>DATASHEET!D223</f>
        <v>0</v>
      </c>
      <c r="D225" s="113">
        <f>DATASHEET!J223</f>
        <v>0</v>
      </c>
      <c r="E225" s="113">
        <f>DATASHEET!E223</f>
        <v>0</v>
      </c>
      <c r="F225" s="113">
        <f>DATASHEET!F223</f>
        <v>0</v>
      </c>
      <c r="G225" s="113">
        <f>DATASHEET!H223</f>
        <v>0</v>
      </c>
      <c r="H225" s="113">
        <f>DATASHEET!I223</f>
        <v>0</v>
      </c>
      <c r="I225" s="113" t="str">
        <f>DATASHEET!M223</f>
        <v/>
      </c>
      <c r="J225" s="114" t="str">
        <f>DATASHEET!L223</f>
        <v/>
      </c>
      <c r="K225" s="151" t="str">
        <f>IFERROR(PROGRESS!O237,"")</f>
        <v/>
      </c>
      <c r="L225" s="235" t="str">
        <f t="shared" si="88"/>
        <v/>
      </c>
      <c r="M225" s="152" t="str">
        <f t="shared" si="89"/>
        <v/>
      </c>
      <c r="N225" s="237"/>
      <c r="O225" s="247" t="str">
        <f t="shared" si="114"/>
        <v/>
      </c>
      <c r="P225" s="248" t="str">
        <f t="shared" si="115"/>
        <v/>
      </c>
      <c r="Q225" s="249" t="str">
        <f t="shared" si="116"/>
        <v/>
      </c>
      <c r="R225" s="247" t="str">
        <f t="shared" si="117"/>
        <v/>
      </c>
      <c r="S225" s="248" t="str">
        <f t="shared" si="118"/>
        <v/>
      </c>
      <c r="T225" s="250" t="str">
        <f t="shared" si="119"/>
        <v/>
      </c>
      <c r="U225" s="247" t="str">
        <f t="shared" si="120"/>
        <v/>
      </c>
      <c r="V225" s="248" t="str">
        <f t="shared" si="121"/>
        <v/>
      </c>
      <c r="W225" s="251" t="str">
        <f t="shared" si="122"/>
        <v/>
      </c>
      <c r="X225" s="252" t="str">
        <f t="shared" si="123"/>
        <v/>
      </c>
      <c r="Y225" s="247" t="str">
        <f t="shared" si="124"/>
        <v/>
      </c>
      <c r="Z225" s="248" t="str">
        <f t="shared" si="125"/>
        <v/>
      </c>
      <c r="AA225" s="251" t="str">
        <f t="shared" si="126"/>
        <v/>
      </c>
      <c r="AB225" s="252" t="str">
        <f t="shared" si="127"/>
        <v/>
      </c>
      <c r="AC225" s="244"/>
      <c r="AD225" s="102" t="str">
        <f>IFERROR(VLOOKUP(DATASHEET!CN223,lookup,2,FALSE)*2,"")</f>
        <v/>
      </c>
      <c r="AE225" s="126" t="str">
        <f>IFERROR(LARGE((PROGRESS!BC236,PROGRESS!BH236),1)*2,"")</f>
        <v/>
      </c>
      <c r="AF225" s="253" t="str">
        <f t="shared" si="104"/>
        <v/>
      </c>
      <c r="AG225" s="127" t="str">
        <f t="shared" si="105"/>
        <v/>
      </c>
      <c r="AH225" s="254" t="str">
        <f t="shared" si="106"/>
        <v/>
      </c>
      <c r="AI225" s="255" t="str">
        <f t="shared" si="107"/>
        <v/>
      </c>
      <c r="AJ225" s="128" t="str">
        <f t="shared" si="108"/>
        <v/>
      </c>
      <c r="AK225" s="256" t="str">
        <f t="shared" si="109"/>
        <v/>
      </c>
      <c r="AL225" s="245"/>
      <c r="AM225" s="89" t="str">
        <f>IFERROR(VLOOKUP(DATASHEET!AJ223,lookup,2,FALSE),"")</f>
        <v/>
      </c>
      <c r="AN225" s="90" t="str">
        <f>IFERROR(VLOOKUP(DATASHEET!AR223,lookup,2,FALSE),"")</f>
        <v/>
      </c>
      <c r="AO225" s="106" t="str">
        <f>IFERROR(VLOOKUP(DATASHEET!DH223,lookup,2,FALSE),"")</f>
        <v/>
      </c>
      <c r="AP225" s="106" t="str">
        <f>IFERROR(VLOOKUP(DATASHEET!DT223,lookup,2,FALSE),"")</f>
        <v/>
      </c>
      <c r="AQ225" s="106" t="str">
        <f t="shared" si="128"/>
        <v/>
      </c>
      <c r="AR225" s="91" t="str">
        <f>IFERROR(IFERROR(VLOOKUP(DATASHEET!AZ223,lookup,2,FALSE),VLOOKUP($A225,PRIORVALUES!$A$3:$U$245,8,FALSE)),"")</f>
        <v/>
      </c>
      <c r="AS225" s="100" t="str">
        <f>IFERROR(VLOOKUP(DATASHEET!BX223,lookup,2,FALSE),"")</f>
        <v/>
      </c>
      <c r="AT225" s="258" t="str">
        <f>IFERROR(VLOOKUP(DATASHEET!DX223,lookup,2,FALSE),"")</f>
        <v/>
      </c>
      <c r="AU225" s="92" t="str">
        <f>IFERROR(IFERROR(VLOOKUP(DATASHEET!CB223,lookup,2,FALSE),VLOOKUP($A225,PRIORVALUES!$A$3:$U$245,10,FALSE)),"")</f>
        <v/>
      </c>
      <c r="AV225" s="92" t="str">
        <f>IFERROR(IFERROR(VLOOKUP(DATASHEET!CJ223,lookup,2,FALSE),VLOOKUP($A225,PRIORVALUES!$A$3:$U$245,12,FALSE)),"")</f>
        <v/>
      </c>
      <c r="AW225" s="93"/>
      <c r="AX225" s="96" t="str">
        <f>IFERROR(IFERROR(VLOOKUP(DATASHEET!AF223,lookup,2,FALSE),VLOOKUP($A225,PRIORVALUES!$A$3:$U$245,5,FALSE)),"")</f>
        <v/>
      </c>
      <c r="AY225" s="97" t="str">
        <f>IFERROR(IFERROR(VLOOKUP(DATASHEET!CV223,lookup,2,FALSE),VLOOKUP($A225,PRIORVALUES!$A$3:$U$245,6,FALSE)),"")</f>
        <v/>
      </c>
      <c r="AZ225" s="104" t="str">
        <f>IFERROR(SMALL((PROGRESS!BC236,PROGRESS!BH236),1),"")</f>
        <v/>
      </c>
      <c r="BA225" s="104" t="str">
        <f>IFERROR(IFERROR(VLOOKUP(DATASHEET!CR223,lookup,2,FALSE),VLOOKUP($A225,PRIORVALUES!$A$3:$U$245,13,FALSE)),"")</f>
        <v/>
      </c>
      <c r="BB225" s="104" t="str">
        <f>IFERROR(IFERROR(VLOOKUP(DATASHEET!DD223,lookup,2,FALSE),VLOOKUP($A225,PRIORVALUES!$A$3:$U$245,14,FALSE)),"")</f>
        <v/>
      </c>
      <c r="BC225" s="118" t="str">
        <f>IFERROR(VLOOKUP(DATASHEET!DP223,lookup,2,FALSE),"")</f>
        <v/>
      </c>
      <c r="BD225" s="122" t="str">
        <f>IFERROR(IFERROR(VLOOKUP(DATASHEET!AN223,lookup,2,FALSE),VLOOKUP($A225,PRIORVALUES!$A$3:$U$245,7,FALSE)),"")</f>
        <v/>
      </c>
      <c r="BE225" s="120" t="str">
        <f>IFERROR(IFERROR(VLOOKUP(DATASHEET!AV223,lookup,2,FALSE),VLOOKUP($A225,PRIORVALUES!$A$3:$U$245,16,FALSE)),"")</f>
        <v/>
      </c>
      <c r="BF225" s="586" t="str">
        <f>IFERROR(IFERROR(VLOOKUP(DATASHEET!CF223,lookup,2,FALSE),VLOOKUP($A225,PRIORVALUES!$A$3:$U$245,11,FALSE)),"")</f>
        <v/>
      </c>
      <c r="BG225" s="104" t="str">
        <f>IFERROR(VLOOKUP(DATASHEET!BD223,lookup,2,FALSE),"")</f>
        <v/>
      </c>
      <c r="BH225" s="99" t="str">
        <f>IFERROR(IFERROR(VLOOKUP(DATASHEET!BP223,lookup,2,FALSE),VLOOKUP($A225,PRIORVALUES!$A$3:$U$245,9,FALSE)),"")</f>
        <v/>
      </c>
      <c r="BI225" s="99" t="str">
        <f>IFERROR(IFERROR(VLOOKUP(DATASHEET!DL223,lookup,2,FALSE),VLOOKUP($A225,PRIORVALUES!$A$3:$U$245,15,FALSE)),"")</f>
        <v/>
      </c>
      <c r="BJ225" s="108" t="str">
        <f t="shared" si="111"/>
        <v/>
      </c>
      <c r="BK225" s="108" t="str">
        <f t="shared" si="112"/>
        <v/>
      </c>
      <c r="BL225" s="125" t="str">
        <f t="shared" si="113"/>
        <v/>
      </c>
      <c r="BM225" s="205"/>
    </row>
    <row r="226" spans="1:65" ht="30" customHeight="1" x14ac:dyDescent="0.25">
      <c r="A226" s="246">
        <f>DATASHEET!B224</f>
        <v>0</v>
      </c>
      <c r="B226" s="113">
        <f>DATASHEET!C224</f>
        <v>0</v>
      </c>
      <c r="C226" s="113">
        <f>DATASHEET!D224</f>
        <v>0</v>
      </c>
      <c r="D226" s="113">
        <f>DATASHEET!J224</f>
        <v>0</v>
      </c>
      <c r="E226" s="113">
        <f>DATASHEET!E224</f>
        <v>0</v>
      </c>
      <c r="F226" s="113">
        <f>DATASHEET!F224</f>
        <v>0</v>
      </c>
      <c r="G226" s="113">
        <f>DATASHEET!H224</f>
        <v>0</v>
      </c>
      <c r="H226" s="113">
        <f>DATASHEET!I224</f>
        <v>0</v>
      </c>
      <c r="I226" s="113" t="str">
        <f>DATASHEET!M224</f>
        <v/>
      </c>
      <c r="J226" s="114" t="str">
        <f>DATASHEET!L224</f>
        <v/>
      </c>
      <c r="K226" s="151" t="str">
        <f>IFERROR(PROGRESS!O238,"")</f>
        <v/>
      </c>
      <c r="L226" s="235" t="str">
        <f t="shared" si="88"/>
        <v/>
      </c>
      <c r="M226" s="152" t="str">
        <f t="shared" si="89"/>
        <v/>
      </c>
      <c r="N226" s="237"/>
      <c r="O226" s="247" t="str">
        <f t="shared" si="114"/>
        <v/>
      </c>
      <c r="P226" s="248" t="str">
        <f t="shared" si="115"/>
        <v/>
      </c>
      <c r="Q226" s="249" t="str">
        <f t="shared" si="116"/>
        <v/>
      </c>
      <c r="R226" s="247" t="str">
        <f t="shared" si="117"/>
        <v/>
      </c>
      <c r="S226" s="248" t="str">
        <f t="shared" si="118"/>
        <v/>
      </c>
      <c r="T226" s="250" t="str">
        <f t="shared" si="119"/>
        <v/>
      </c>
      <c r="U226" s="247" t="str">
        <f t="shared" si="120"/>
        <v/>
      </c>
      <c r="V226" s="248" t="str">
        <f t="shared" si="121"/>
        <v/>
      </c>
      <c r="W226" s="251" t="str">
        <f t="shared" si="122"/>
        <v/>
      </c>
      <c r="X226" s="252" t="str">
        <f t="shared" si="123"/>
        <v/>
      </c>
      <c r="Y226" s="247" t="str">
        <f t="shared" si="124"/>
        <v/>
      </c>
      <c r="Z226" s="248" t="str">
        <f t="shared" si="125"/>
        <v/>
      </c>
      <c r="AA226" s="251" t="str">
        <f t="shared" si="126"/>
        <v/>
      </c>
      <c r="AB226" s="252" t="str">
        <f t="shared" si="127"/>
        <v/>
      </c>
      <c r="AC226" s="244"/>
      <c r="AD226" s="102" t="str">
        <f>IFERROR(VLOOKUP(DATASHEET!CN224,lookup,2,FALSE)*2,"")</f>
        <v/>
      </c>
      <c r="AE226" s="126" t="str">
        <f>IFERROR(LARGE((PROGRESS!BC237,PROGRESS!BH237),1)*2,"")</f>
        <v/>
      </c>
      <c r="AF226" s="253" t="str">
        <f t="shared" si="104"/>
        <v/>
      </c>
      <c r="AG226" s="127" t="str">
        <f t="shared" si="105"/>
        <v/>
      </c>
      <c r="AH226" s="254" t="str">
        <f t="shared" si="106"/>
        <v/>
      </c>
      <c r="AI226" s="255" t="str">
        <f t="shared" si="107"/>
        <v/>
      </c>
      <c r="AJ226" s="128" t="str">
        <f t="shared" si="108"/>
        <v/>
      </c>
      <c r="AK226" s="256" t="str">
        <f t="shared" si="109"/>
        <v/>
      </c>
      <c r="AL226" s="245"/>
      <c r="AM226" s="89" t="str">
        <f>IFERROR(VLOOKUP(DATASHEET!AJ224,lookup,2,FALSE),"")</f>
        <v/>
      </c>
      <c r="AN226" s="90" t="str">
        <f>IFERROR(VLOOKUP(DATASHEET!AR224,lookup,2,FALSE),"")</f>
        <v/>
      </c>
      <c r="AO226" s="106" t="str">
        <f>IFERROR(VLOOKUP(DATASHEET!DH224,lookup,2,FALSE),"")</f>
        <v/>
      </c>
      <c r="AP226" s="106" t="str">
        <f>IFERROR(VLOOKUP(DATASHEET!DT224,lookup,2,FALSE),"")</f>
        <v/>
      </c>
      <c r="AQ226" s="106" t="str">
        <f t="shared" si="128"/>
        <v/>
      </c>
      <c r="AR226" s="91" t="str">
        <f>IFERROR(IFERROR(VLOOKUP(DATASHEET!AZ224,lookup,2,FALSE),VLOOKUP($A226,PRIORVALUES!$A$3:$U$245,8,FALSE)),"")</f>
        <v/>
      </c>
      <c r="AS226" s="100" t="str">
        <f>IFERROR(VLOOKUP(DATASHEET!BX224,lookup,2,FALSE),"")</f>
        <v/>
      </c>
      <c r="AT226" s="258" t="str">
        <f>IFERROR(VLOOKUP(DATASHEET!DX224,lookup,2,FALSE),"")</f>
        <v/>
      </c>
      <c r="AU226" s="92" t="str">
        <f>IFERROR(IFERROR(VLOOKUP(DATASHEET!CB224,lookup,2,FALSE),VLOOKUP($A226,PRIORVALUES!$A$3:$U$245,10,FALSE)),"")</f>
        <v/>
      </c>
      <c r="AV226" s="92" t="str">
        <f>IFERROR(IFERROR(VLOOKUP(DATASHEET!CJ224,lookup,2,FALSE),VLOOKUP($A226,PRIORVALUES!$A$3:$U$245,12,FALSE)),"")</f>
        <v/>
      </c>
      <c r="AW226" s="93"/>
      <c r="AX226" s="96" t="str">
        <f>IFERROR(IFERROR(VLOOKUP(DATASHEET!AF224,lookup,2,FALSE),VLOOKUP($A226,PRIORVALUES!$A$3:$U$245,5,FALSE)),"")</f>
        <v/>
      </c>
      <c r="AY226" s="97" t="str">
        <f>IFERROR(IFERROR(VLOOKUP(DATASHEET!CV224,lookup,2,FALSE),VLOOKUP($A226,PRIORVALUES!$A$3:$U$245,6,FALSE)),"")</f>
        <v/>
      </c>
      <c r="AZ226" s="104" t="str">
        <f>IFERROR(SMALL((PROGRESS!BC237,PROGRESS!BH237),1),"")</f>
        <v/>
      </c>
      <c r="BA226" s="104" t="str">
        <f>IFERROR(IFERROR(VLOOKUP(DATASHEET!CR224,lookup,2,FALSE),VLOOKUP($A226,PRIORVALUES!$A$3:$U$245,13,FALSE)),"")</f>
        <v/>
      </c>
      <c r="BB226" s="104" t="str">
        <f>IFERROR(IFERROR(VLOOKUP(DATASHEET!DD224,lookup,2,FALSE),VLOOKUP($A226,PRIORVALUES!$A$3:$U$245,14,FALSE)),"")</f>
        <v/>
      </c>
      <c r="BC226" s="118" t="str">
        <f>IFERROR(VLOOKUP(DATASHEET!DP224,lookup,2,FALSE),"")</f>
        <v/>
      </c>
      <c r="BD226" s="122" t="str">
        <f>IFERROR(IFERROR(VLOOKUP(DATASHEET!AN224,lookup,2,FALSE),VLOOKUP($A226,PRIORVALUES!$A$3:$U$245,7,FALSE)),"")</f>
        <v/>
      </c>
      <c r="BE226" s="120" t="str">
        <f>IFERROR(IFERROR(VLOOKUP(DATASHEET!AV224,lookup,2,FALSE),VLOOKUP($A226,PRIORVALUES!$A$3:$U$245,16,FALSE)),"")</f>
        <v/>
      </c>
      <c r="BF226" s="586" t="str">
        <f>IFERROR(IFERROR(VLOOKUP(DATASHEET!CF224,lookup,2,FALSE),VLOOKUP($A226,PRIORVALUES!$A$3:$U$245,11,FALSE)),"")</f>
        <v/>
      </c>
      <c r="BG226" s="104" t="str">
        <f>IFERROR(VLOOKUP(DATASHEET!BD224,lookup,2,FALSE),"")</f>
        <v/>
      </c>
      <c r="BH226" s="99" t="str">
        <f>IFERROR(IFERROR(VLOOKUP(DATASHEET!BP224,lookup,2,FALSE),VLOOKUP($A226,PRIORVALUES!$A$3:$U$245,9,FALSE)),"")</f>
        <v/>
      </c>
      <c r="BI226" s="99" t="str">
        <f>IFERROR(IFERROR(VLOOKUP(DATASHEET!DL224,lookup,2,FALSE),VLOOKUP($A226,PRIORVALUES!$A$3:$U$245,15,FALSE)),"")</f>
        <v/>
      </c>
      <c r="BJ226" s="108" t="str">
        <f t="shared" si="111"/>
        <v/>
      </c>
      <c r="BK226" s="108" t="str">
        <f t="shared" si="112"/>
        <v/>
      </c>
      <c r="BL226" s="125" t="str">
        <f t="shared" si="113"/>
        <v/>
      </c>
      <c r="BM226" s="205"/>
    </row>
    <row r="227" spans="1:65" ht="30" customHeight="1" x14ac:dyDescent="0.25">
      <c r="A227" s="246">
        <f>DATASHEET!B225</f>
        <v>0</v>
      </c>
      <c r="B227" s="113">
        <f>DATASHEET!C225</f>
        <v>0</v>
      </c>
      <c r="C227" s="113">
        <f>DATASHEET!D225</f>
        <v>0</v>
      </c>
      <c r="D227" s="113">
        <f>DATASHEET!J225</f>
        <v>0</v>
      </c>
      <c r="E227" s="113">
        <f>DATASHEET!E225</f>
        <v>0</v>
      </c>
      <c r="F227" s="113">
        <f>DATASHEET!F225</f>
        <v>0</v>
      </c>
      <c r="G227" s="113">
        <f>DATASHEET!H225</f>
        <v>0</v>
      </c>
      <c r="H227" s="113">
        <f>DATASHEET!I225</f>
        <v>0</v>
      </c>
      <c r="I227" s="113" t="str">
        <f>DATASHEET!M225</f>
        <v/>
      </c>
      <c r="J227" s="114" t="str">
        <f>DATASHEET!L225</f>
        <v/>
      </c>
      <c r="K227" s="151" t="str">
        <f>IFERROR(PROGRESS!O239,"")</f>
        <v/>
      </c>
      <c r="L227" s="235" t="str">
        <f t="shared" si="88"/>
        <v/>
      </c>
      <c r="M227" s="152" t="str">
        <f t="shared" si="89"/>
        <v/>
      </c>
      <c r="N227" s="237"/>
      <c r="O227" s="247" t="str">
        <f t="shared" si="114"/>
        <v/>
      </c>
      <c r="P227" s="248" t="str">
        <f t="shared" si="115"/>
        <v/>
      </c>
      <c r="Q227" s="249" t="str">
        <f t="shared" si="116"/>
        <v/>
      </c>
      <c r="R227" s="247" t="str">
        <f t="shared" si="117"/>
        <v/>
      </c>
      <c r="S227" s="248" t="str">
        <f t="shared" si="118"/>
        <v/>
      </c>
      <c r="T227" s="250" t="str">
        <f t="shared" si="119"/>
        <v/>
      </c>
      <c r="U227" s="247" t="str">
        <f t="shared" si="120"/>
        <v/>
      </c>
      <c r="V227" s="248" t="str">
        <f t="shared" si="121"/>
        <v/>
      </c>
      <c r="W227" s="251" t="str">
        <f t="shared" si="122"/>
        <v/>
      </c>
      <c r="X227" s="252" t="str">
        <f t="shared" si="123"/>
        <v/>
      </c>
      <c r="Y227" s="247" t="str">
        <f t="shared" si="124"/>
        <v/>
      </c>
      <c r="Z227" s="248" t="str">
        <f t="shared" si="125"/>
        <v/>
      </c>
      <c r="AA227" s="251" t="str">
        <f t="shared" si="126"/>
        <v/>
      </c>
      <c r="AB227" s="252" t="str">
        <f t="shared" si="127"/>
        <v/>
      </c>
      <c r="AC227" s="244"/>
      <c r="AD227" s="102" t="str">
        <f>IFERROR(VLOOKUP(DATASHEET!CN225,lookup,2,FALSE)*2,"")</f>
        <v/>
      </c>
      <c r="AE227" s="126" t="str">
        <f>IFERROR(LARGE((PROGRESS!BC238,PROGRESS!BH238),1)*2,"")</f>
        <v/>
      </c>
      <c r="AF227" s="253" t="str">
        <f t="shared" si="104"/>
        <v/>
      </c>
      <c r="AG227" s="127" t="str">
        <f t="shared" si="105"/>
        <v/>
      </c>
      <c r="AH227" s="254" t="str">
        <f t="shared" si="106"/>
        <v/>
      </c>
      <c r="AI227" s="255" t="str">
        <f t="shared" si="107"/>
        <v/>
      </c>
      <c r="AJ227" s="128" t="str">
        <f t="shared" si="108"/>
        <v/>
      </c>
      <c r="AK227" s="256" t="str">
        <f t="shared" si="109"/>
        <v/>
      </c>
      <c r="AL227" s="245"/>
      <c r="AM227" s="89" t="str">
        <f>IFERROR(VLOOKUP(DATASHEET!AJ225,lookup,2,FALSE),"")</f>
        <v/>
      </c>
      <c r="AN227" s="90" t="str">
        <f>IFERROR(VLOOKUP(DATASHEET!AR225,lookup,2,FALSE),"")</f>
        <v/>
      </c>
      <c r="AO227" s="106" t="str">
        <f>IFERROR(VLOOKUP(DATASHEET!DH225,lookup,2,FALSE),"")</f>
        <v/>
      </c>
      <c r="AP227" s="106" t="str">
        <f>IFERROR(VLOOKUP(DATASHEET!DT225,lookup,2,FALSE),"")</f>
        <v/>
      </c>
      <c r="AQ227" s="106" t="str">
        <f t="shared" si="128"/>
        <v/>
      </c>
      <c r="AR227" s="91" t="str">
        <f>IFERROR(IFERROR(VLOOKUP(DATASHEET!AZ225,lookup,2,FALSE),VLOOKUP($A227,PRIORVALUES!$A$3:$U$245,8,FALSE)),"")</f>
        <v/>
      </c>
      <c r="AS227" s="100" t="str">
        <f>IFERROR(VLOOKUP(DATASHEET!BX225,lookup,2,FALSE),"")</f>
        <v/>
      </c>
      <c r="AT227" s="258" t="str">
        <f>IFERROR(VLOOKUP(DATASHEET!DX225,lookup,2,FALSE),"")</f>
        <v/>
      </c>
      <c r="AU227" s="92" t="str">
        <f>IFERROR(IFERROR(VLOOKUP(DATASHEET!CB225,lookup,2,FALSE),VLOOKUP($A227,PRIORVALUES!$A$3:$U$245,10,FALSE)),"")</f>
        <v/>
      </c>
      <c r="AV227" s="92" t="str">
        <f>IFERROR(IFERROR(VLOOKUP(DATASHEET!CJ225,lookup,2,FALSE),VLOOKUP($A227,PRIORVALUES!$A$3:$U$245,12,FALSE)),"")</f>
        <v/>
      </c>
      <c r="AW227" s="93"/>
      <c r="AX227" s="96" t="str">
        <f>IFERROR(IFERROR(VLOOKUP(DATASHEET!AF225,lookup,2,FALSE),VLOOKUP($A227,PRIORVALUES!$A$3:$U$245,5,FALSE)),"")</f>
        <v/>
      </c>
      <c r="AY227" s="97" t="str">
        <f>IFERROR(IFERROR(VLOOKUP(DATASHEET!CV225,lookup,2,FALSE),VLOOKUP($A227,PRIORVALUES!$A$3:$U$245,6,FALSE)),"")</f>
        <v/>
      </c>
      <c r="AZ227" s="104" t="str">
        <f>IFERROR(SMALL((PROGRESS!BC238,PROGRESS!BH238),1),"")</f>
        <v/>
      </c>
      <c r="BA227" s="104" t="str">
        <f>IFERROR(IFERROR(VLOOKUP(DATASHEET!CR225,lookup,2,FALSE),VLOOKUP($A227,PRIORVALUES!$A$3:$U$245,13,FALSE)),"")</f>
        <v/>
      </c>
      <c r="BB227" s="104" t="str">
        <f>IFERROR(IFERROR(VLOOKUP(DATASHEET!DD225,lookup,2,FALSE),VLOOKUP($A227,PRIORVALUES!$A$3:$U$245,14,FALSE)),"")</f>
        <v/>
      </c>
      <c r="BC227" s="118" t="str">
        <f>IFERROR(VLOOKUP(DATASHEET!DP225,lookup,2,FALSE),"")</f>
        <v/>
      </c>
      <c r="BD227" s="122" t="str">
        <f>IFERROR(IFERROR(VLOOKUP(DATASHEET!AN225,lookup,2,FALSE),VLOOKUP($A227,PRIORVALUES!$A$3:$U$245,7,FALSE)),"")</f>
        <v/>
      </c>
      <c r="BE227" s="120" t="str">
        <f>IFERROR(IFERROR(VLOOKUP(DATASHEET!AV225,lookup,2,FALSE),VLOOKUP($A227,PRIORVALUES!$A$3:$U$245,16,FALSE)),"")</f>
        <v/>
      </c>
      <c r="BF227" s="586" t="str">
        <f>IFERROR(IFERROR(VLOOKUP(DATASHEET!CF225,lookup,2,FALSE),VLOOKUP($A227,PRIORVALUES!$A$3:$U$245,11,FALSE)),"")</f>
        <v/>
      </c>
      <c r="BG227" s="104" t="str">
        <f>IFERROR(VLOOKUP(DATASHEET!BD225,lookup,2,FALSE),"")</f>
        <v/>
      </c>
      <c r="BH227" s="99" t="str">
        <f>IFERROR(IFERROR(VLOOKUP(DATASHEET!BP225,lookup,2,FALSE),VLOOKUP($A227,PRIORVALUES!$A$3:$U$245,9,FALSE)),"")</f>
        <v/>
      </c>
      <c r="BI227" s="99" t="str">
        <f>IFERROR(IFERROR(VLOOKUP(DATASHEET!DL225,lookup,2,FALSE),VLOOKUP($A227,PRIORVALUES!$A$3:$U$245,15,FALSE)),"")</f>
        <v/>
      </c>
      <c r="BJ227" s="108" t="str">
        <f t="shared" si="111"/>
        <v/>
      </c>
      <c r="BK227" s="108" t="str">
        <f t="shared" si="112"/>
        <v/>
      </c>
      <c r="BL227" s="125" t="str">
        <f t="shared" si="113"/>
        <v/>
      </c>
      <c r="BM227" s="205"/>
    </row>
    <row r="228" spans="1:65" ht="30" customHeight="1" x14ac:dyDescent="0.25">
      <c r="A228" s="246">
        <f>DATASHEET!B226</f>
        <v>0</v>
      </c>
      <c r="B228" s="113">
        <f>DATASHEET!C226</f>
        <v>0</v>
      </c>
      <c r="C228" s="113">
        <f>DATASHEET!D226</f>
        <v>0</v>
      </c>
      <c r="D228" s="113">
        <f>DATASHEET!J226</f>
        <v>0</v>
      </c>
      <c r="E228" s="113">
        <f>DATASHEET!E226</f>
        <v>0</v>
      </c>
      <c r="F228" s="113">
        <f>DATASHEET!F226</f>
        <v>0</v>
      </c>
      <c r="G228" s="113">
        <f>DATASHEET!H226</f>
        <v>0</v>
      </c>
      <c r="H228" s="113">
        <f>DATASHEET!I226</f>
        <v>0</v>
      </c>
      <c r="I228" s="113" t="str">
        <f>DATASHEET!M226</f>
        <v/>
      </c>
      <c r="J228" s="114" t="str">
        <f>DATASHEET!L226</f>
        <v/>
      </c>
      <c r="K228" s="151" t="str">
        <f>IFERROR(PROGRESS!O240,"")</f>
        <v/>
      </c>
      <c r="L228" s="235" t="str">
        <f t="shared" si="88"/>
        <v/>
      </c>
      <c r="M228" s="152" t="str">
        <f t="shared" si="89"/>
        <v/>
      </c>
      <c r="N228" s="237"/>
      <c r="O228" s="247" t="str">
        <f t="shared" si="114"/>
        <v/>
      </c>
      <c r="P228" s="248" t="str">
        <f t="shared" si="115"/>
        <v/>
      </c>
      <c r="Q228" s="249" t="str">
        <f t="shared" si="116"/>
        <v/>
      </c>
      <c r="R228" s="247" t="str">
        <f t="shared" si="117"/>
        <v/>
      </c>
      <c r="S228" s="248" t="str">
        <f t="shared" si="118"/>
        <v/>
      </c>
      <c r="T228" s="250" t="str">
        <f t="shared" si="119"/>
        <v/>
      </c>
      <c r="U228" s="247" t="str">
        <f t="shared" si="120"/>
        <v/>
      </c>
      <c r="V228" s="248" t="str">
        <f t="shared" si="121"/>
        <v/>
      </c>
      <c r="W228" s="251" t="str">
        <f t="shared" si="122"/>
        <v/>
      </c>
      <c r="X228" s="252" t="str">
        <f t="shared" si="123"/>
        <v/>
      </c>
      <c r="Y228" s="247" t="str">
        <f t="shared" si="124"/>
        <v/>
      </c>
      <c r="Z228" s="248" t="str">
        <f t="shared" si="125"/>
        <v/>
      </c>
      <c r="AA228" s="251" t="str">
        <f t="shared" si="126"/>
        <v/>
      </c>
      <c r="AB228" s="252" t="str">
        <f t="shared" si="127"/>
        <v/>
      </c>
      <c r="AC228" s="244"/>
      <c r="AD228" s="102" t="str">
        <f>IFERROR(VLOOKUP(DATASHEET!CN226,lookup,2,FALSE)*2,"")</f>
        <v/>
      </c>
      <c r="AE228" s="126" t="str">
        <f>IFERROR(LARGE((PROGRESS!BC239,PROGRESS!BH239),1)*2,"")</f>
        <v/>
      </c>
      <c r="AF228" s="253" t="str">
        <f t="shared" si="104"/>
        <v/>
      </c>
      <c r="AG228" s="127" t="str">
        <f t="shared" si="105"/>
        <v/>
      </c>
      <c r="AH228" s="254" t="str">
        <f t="shared" si="106"/>
        <v/>
      </c>
      <c r="AI228" s="255" t="str">
        <f t="shared" si="107"/>
        <v/>
      </c>
      <c r="AJ228" s="128" t="str">
        <f t="shared" si="108"/>
        <v/>
      </c>
      <c r="AK228" s="256" t="str">
        <f t="shared" si="109"/>
        <v/>
      </c>
      <c r="AL228" s="245"/>
      <c r="AM228" s="89" t="str">
        <f>IFERROR(VLOOKUP(DATASHEET!AJ226,lookup,2,FALSE),"")</f>
        <v/>
      </c>
      <c r="AN228" s="90" t="str">
        <f>IFERROR(VLOOKUP(DATASHEET!AR226,lookup,2,FALSE),"")</f>
        <v/>
      </c>
      <c r="AO228" s="106" t="str">
        <f>IFERROR(VLOOKUP(DATASHEET!DH226,lookup,2,FALSE),"")</f>
        <v/>
      </c>
      <c r="AP228" s="106" t="str">
        <f>IFERROR(VLOOKUP(DATASHEET!DT226,lookup,2,FALSE),"")</f>
        <v/>
      </c>
      <c r="AQ228" s="106" t="str">
        <f t="shared" si="128"/>
        <v/>
      </c>
      <c r="AR228" s="91" t="str">
        <f>IFERROR(IFERROR(VLOOKUP(DATASHEET!AZ226,lookup,2,FALSE),VLOOKUP($A228,PRIORVALUES!$A$3:$U$245,8,FALSE)),"")</f>
        <v/>
      </c>
      <c r="AS228" s="100" t="str">
        <f>IFERROR(VLOOKUP(DATASHEET!BX226,lookup,2,FALSE),"")</f>
        <v/>
      </c>
      <c r="AT228" s="258" t="str">
        <f>IFERROR(VLOOKUP(DATASHEET!DX226,lookup,2,FALSE),"")</f>
        <v/>
      </c>
      <c r="AU228" s="92" t="str">
        <f>IFERROR(IFERROR(VLOOKUP(DATASHEET!CB226,lookup,2,FALSE),VLOOKUP($A228,PRIORVALUES!$A$3:$U$245,10,FALSE)),"")</f>
        <v/>
      </c>
      <c r="AV228" s="92" t="str">
        <f>IFERROR(IFERROR(VLOOKUP(DATASHEET!CJ226,lookup,2,FALSE),VLOOKUP($A228,PRIORVALUES!$A$3:$U$245,12,FALSE)),"")</f>
        <v/>
      </c>
      <c r="AW228" s="93"/>
      <c r="AX228" s="96" t="str">
        <f>IFERROR(IFERROR(VLOOKUP(DATASHEET!AF226,lookup,2,FALSE),VLOOKUP($A228,PRIORVALUES!$A$3:$U$245,5,FALSE)),"")</f>
        <v/>
      </c>
      <c r="AY228" s="97" t="str">
        <f>IFERROR(IFERROR(VLOOKUP(DATASHEET!CV226,lookup,2,FALSE),VLOOKUP($A228,PRIORVALUES!$A$3:$U$245,6,FALSE)),"")</f>
        <v/>
      </c>
      <c r="AZ228" s="104" t="str">
        <f>IFERROR(SMALL((PROGRESS!BC239,PROGRESS!BH239),1),"")</f>
        <v/>
      </c>
      <c r="BA228" s="104" t="str">
        <f>IFERROR(IFERROR(VLOOKUP(DATASHEET!CR226,lookup,2,FALSE),VLOOKUP($A228,PRIORVALUES!$A$3:$U$245,13,FALSE)),"")</f>
        <v/>
      </c>
      <c r="BB228" s="104" t="str">
        <f>IFERROR(IFERROR(VLOOKUP(DATASHEET!DD226,lookup,2,FALSE),VLOOKUP($A228,PRIORVALUES!$A$3:$U$245,14,FALSE)),"")</f>
        <v/>
      </c>
      <c r="BC228" s="118" t="str">
        <f>IFERROR(VLOOKUP(DATASHEET!DP226,lookup,2,FALSE),"")</f>
        <v/>
      </c>
      <c r="BD228" s="122" t="str">
        <f>IFERROR(IFERROR(VLOOKUP(DATASHEET!AN226,lookup,2,FALSE),VLOOKUP($A228,PRIORVALUES!$A$3:$U$245,7,FALSE)),"")</f>
        <v/>
      </c>
      <c r="BE228" s="120" t="str">
        <f>IFERROR(IFERROR(VLOOKUP(DATASHEET!AV226,lookup,2,FALSE),VLOOKUP($A228,PRIORVALUES!$A$3:$U$245,16,FALSE)),"")</f>
        <v/>
      </c>
      <c r="BF228" s="586" t="str">
        <f>IFERROR(IFERROR(VLOOKUP(DATASHEET!CF226,lookup,2,FALSE),VLOOKUP($A228,PRIORVALUES!$A$3:$U$245,11,FALSE)),"")</f>
        <v/>
      </c>
      <c r="BG228" s="104" t="str">
        <f>IFERROR(VLOOKUP(DATASHEET!BD226,lookup,2,FALSE),"")</f>
        <v/>
      </c>
      <c r="BH228" s="99" t="str">
        <f>IFERROR(IFERROR(VLOOKUP(DATASHEET!BP226,lookup,2,FALSE),VLOOKUP($A228,PRIORVALUES!$A$3:$U$245,9,FALSE)),"")</f>
        <v/>
      </c>
      <c r="BI228" s="99" t="str">
        <f>IFERROR(IFERROR(VLOOKUP(DATASHEET!DL226,lookup,2,FALSE),VLOOKUP($A228,PRIORVALUES!$A$3:$U$245,15,FALSE)),"")</f>
        <v/>
      </c>
      <c r="BJ228" s="108" t="str">
        <f t="shared" si="111"/>
        <v/>
      </c>
      <c r="BK228" s="108" t="str">
        <f t="shared" si="112"/>
        <v/>
      </c>
      <c r="BL228" s="125" t="str">
        <f t="shared" si="113"/>
        <v/>
      </c>
      <c r="BM228" s="205"/>
    </row>
    <row r="229" spans="1:65" ht="30" customHeight="1" x14ac:dyDescent="0.25">
      <c r="A229" s="246">
        <f>DATASHEET!B227</f>
        <v>0</v>
      </c>
      <c r="B229" s="113">
        <f>DATASHEET!C227</f>
        <v>0</v>
      </c>
      <c r="C229" s="113">
        <f>DATASHEET!D227</f>
        <v>0</v>
      </c>
      <c r="D229" s="113">
        <f>DATASHEET!J227</f>
        <v>0</v>
      </c>
      <c r="E229" s="113">
        <f>DATASHEET!E227</f>
        <v>0</v>
      </c>
      <c r="F229" s="113">
        <f>DATASHEET!F227</f>
        <v>0</v>
      </c>
      <c r="G229" s="113">
        <f>DATASHEET!H227</f>
        <v>0</v>
      </c>
      <c r="H229" s="113">
        <f>DATASHEET!I227</f>
        <v>0</v>
      </c>
      <c r="I229" s="113" t="str">
        <f>DATASHEET!M227</f>
        <v/>
      </c>
      <c r="J229" s="114" t="str">
        <f>DATASHEET!L227</f>
        <v/>
      </c>
      <c r="K229" s="151" t="str">
        <f>IFERROR(PROGRESS!O241,"")</f>
        <v/>
      </c>
      <c r="L229" s="235" t="str">
        <f t="shared" si="88"/>
        <v/>
      </c>
      <c r="M229" s="152" t="str">
        <f t="shared" si="89"/>
        <v/>
      </c>
      <c r="N229" s="237"/>
      <c r="O229" s="247" t="str">
        <f t="shared" si="114"/>
        <v/>
      </c>
      <c r="P229" s="248" t="str">
        <f t="shared" si="115"/>
        <v/>
      </c>
      <c r="Q229" s="249" t="str">
        <f t="shared" si="116"/>
        <v/>
      </c>
      <c r="R229" s="247" t="str">
        <f t="shared" si="117"/>
        <v/>
      </c>
      <c r="S229" s="248" t="str">
        <f t="shared" si="118"/>
        <v/>
      </c>
      <c r="T229" s="250" t="str">
        <f t="shared" si="119"/>
        <v/>
      </c>
      <c r="U229" s="247" t="str">
        <f t="shared" si="120"/>
        <v/>
      </c>
      <c r="V229" s="248" t="str">
        <f t="shared" si="121"/>
        <v/>
      </c>
      <c r="W229" s="251" t="str">
        <f t="shared" si="122"/>
        <v/>
      </c>
      <c r="X229" s="252" t="str">
        <f t="shared" si="123"/>
        <v/>
      </c>
      <c r="Y229" s="247" t="str">
        <f t="shared" si="124"/>
        <v/>
      </c>
      <c r="Z229" s="248" t="str">
        <f t="shared" si="125"/>
        <v/>
      </c>
      <c r="AA229" s="251" t="str">
        <f t="shared" si="126"/>
        <v/>
      </c>
      <c r="AB229" s="252" t="str">
        <f t="shared" si="127"/>
        <v/>
      </c>
      <c r="AC229" s="244"/>
      <c r="AD229" s="102" t="str">
        <f>IFERROR(VLOOKUP(DATASHEET!CN227,lookup,2,FALSE)*2,"")</f>
        <v/>
      </c>
      <c r="AE229" s="126" t="str">
        <f>IFERROR(LARGE((PROGRESS!BC240,PROGRESS!BH240),1)*2,"")</f>
        <v/>
      </c>
      <c r="AF229" s="253" t="str">
        <f t="shared" si="104"/>
        <v/>
      </c>
      <c r="AG229" s="127" t="str">
        <f t="shared" si="105"/>
        <v/>
      </c>
      <c r="AH229" s="254" t="str">
        <f t="shared" si="106"/>
        <v/>
      </c>
      <c r="AI229" s="255" t="str">
        <f t="shared" si="107"/>
        <v/>
      </c>
      <c r="AJ229" s="128" t="str">
        <f t="shared" si="108"/>
        <v/>
      </c>
      <c r="AK229" s="256" t="str">
        <f t="shared" si="109"/>
        <v/>
      </c>
      <c r="AL229" s="245"/>
      <c r="AM229" s="89" t="str">
        <f>IFERROR(VLOOKUP(DATASHEET!AJ227,lookup,2,FALSE),"")</f>
        <v/>
      </c>
      <c r="AN229" s="90" t="str">
        <f>IFERROR(VLOOKUP(DATASHEET!AR227,lookup,2,FALSE),"")</f>
        <v/>
      </c>
      <c r="AO229" s="106" t="str">
        <f>IFERROR(VLOOKUP(DATASHEET!DH227,lookup,2,FALSE),"")</f>
        <v/>
      </c>
      <c r="AP229" s="106" t="str">
        <f>IFERROR(VLOOKUP(DATASHEET!DT227,lookup,2,FALSE),"")</f>
        <v/>
      </c>
      <c r="AQ229" s="106" t="str">
        <f t="shared" si="128"/>
        <v/>
      </c>
      <c r="AR229" s="91" t="str">
        <f>IFERROR(IFERROR(VLOOKUP(DATASHEET!AZ227,lookup,2,FALSE),VLOOKUP($A229,PRIORVALUES!$A$3:$U$245,8,FALSE)),"")</f>
        <v/>
      </c>
      <c r="AS229" s="100" t="str">
        <f>IFERROR(VLOOKUP(DATASHEET!BX227,lookup,2,FALSE),"")</f>
        <v/>
      </c>
      <c r="AT229" s="258" t="str">
        <f>IFERROR(VLOOKUP(DATASHEET!DX227,lookup,2,FALSE),"")</f>
        <v/>
      </c>
      <c r="AU229" s="92" t="str">
        <f>IFERROR(IFERROR(VLOOKUP(DATASHEET!CB227,lookup,2,FALSE),VLOOKUP($A229,PRIORVALUES!$A$3:$U$245,10,FALSE)),"")</f>
        <v/>
      </c>
      <c r="AV229" s="92" t="str">
        <f>IFERROR(IFERROR(VLOOKUP(DATASHEET!CJ227,lookup,2,FALSE),VLOOKUP($A229,PRIORVALUES!$A$3:$U$245,12,FALSE)),"")</f>
        <v/>
      </c>
      <c r="AW229" s="93"/>
      <c r="AX229" s="96" t="str">
        <f>IFERROR(IFERROR(VLOOKUP(DATASHEET!AF227,lookup,2,FALSE),VLOOKUP($A229,PRIORVALUES!$A$3:$U$245,5,FALSE)),"")</f>
        <v/>
      </c>
      <c r="AY229" s="97" t="str">
        <f>IFERROR(IFERROR(VLOOKUP(DATASHEET!CV227,lookup,2,FALSE),VLOOKUP($A229,PRIORVALUES!$A$3:$U$245,6,FALSE)),"")</f>
        <v/>
      </c>
      <c r="AZ229" s="104" t="str">
        <f>IFERROR(SMALL((PROGRESS!BC240,PROGRESS!BH240),1),"")</f>
        <v/>
      </c>
      <c r="BA229" s="104" t="str">
        <f>IFERROR(IFERROR(VLOOKUP(DATASHEET!CR227,lookup,2,FALSE),VLOOKUP($A229,PRIORVALUES!$A$3:$U$245,13,FALSE)),"")</f>
        <v/>
      </c>
      <c r="BB229" s="104" t="str">
        <f>IFERROR(IFERROR(VLOOKUP(DATASHEET!DD227,lookup,2,FALSE),VLOOKUP($A229,PRIORVALUES!$A$3:$U$245,14,FALSE)),"")</f>
        <v/>
      </c>
      <c r="BC229" s="118" t="str">
        <f>IFERROR(VLOOKUP(DATASHEET!DP227,lookup,2,FALSE),"")</f>
        <v/>
      </c>
      <c r="BD229" s="122" t="str">
        <f>IFERROR(IFERROR(VLOOKUP(DATASHEET!AN227,lookup,2,FALSE),VLOOKUP($A229,PRIORVALUES!$A$3:$U$245,7,FALSE)),"")</f>
        <v/>
      </c>
      <c r="BE229" s="120" t="str">
        <f>IFERROR(IFERROR(VLOOKUP(DATASHEET!AV227,lookup,2,FALSE),VLOOKUP($A229,PRIORVALUES!$A$3:$U$245,16,FALSE)),"")</f>
        <v/>
      </c>
      <c r="BF229" s="586" t="str">
        <f>IFERROR(IFERROR(VLOOKUP(DATASHEET!CF227,lookup,2,FALSE),VLOOKUP($A229,PRIORVALUES!$A$3:$U$245,11,FALSE)),"")</f>
        <v/>
      </c>
      <c r="BG229" s="104" t="str">
        <f>IFERROR(VLOOKUP(DATASHEET!BD227,lookup,2,FALSE),"")</f>
        <v/>
      </c>
      <c r="BH229" s="99" t="str">
        <f>IFERROR(IFERROR(VLOOKUP(DATASHEET!BP227,lookup,2,FALSE),VLOOKUP($A229,PRIORVALUES!$A$3:$U$245,9,FALSE)),"")</f>
        <v/>
      </c>
      <c r="BI229" s="99" t="str">
        <f>IFERROR(IFERROR(VLOOKUP(DATASHEET!DL227,lookup,2,FALSE),VLOOKUP($A229,PRIORVALUES!$A$3:$U$245,15,FALSE)),"")</f>
        <v/>
      </c>
      <c r="BJ229" s="108" t="str">
        <f t="shared" si="111"/>
        <v/>
      </c>
      <c r="BK229" s="108" t="str">
        <f t="shared" si="112"/>
        <v/>
      </c>
      <c r="BL229" s="125" t="str">
        <f t="shared" si="113"/>
        <v/>
      </c>
      <c r="BM229" s="205"/>
    </row>
    <row r="230" spans="1:65" ht="30" customHeight="1" x14ac:dyDescent="0.25">
      <c r="A230" s="246">
        <f>DATASHEET!B228</f>
        <v>0</v>
      </c>
      <c r="B230" s="113">
        <f>DATASHEET!C228</f>
        <v>0</v>
      </c>
      <c r="C230" s="113">
        <f>DATASHEET!D228</f>
        <v>0</v>
      </c>
      <c r="D230" s="113">
        <f>DATASHEET!J228</f>
        <v>0</v>
      </c>
      <c r="E230" s="113">
        <f>DATASHEET!E228</f>
        <v>0</v>
      </c>
      <c r="F230" s="113">
        <f>DATASHEET!F228</f>
        <v>0</v>
      </c>
      <c r="G230" s="113">
        <f>DATASHEET!H228</f>
        <v>0</v>
      </c>
      <c r="H230" s="113">
        <f>DATASHEET!I228</f>
        <v>0</v>
      </c>
      <c r="I230" s="113" t="str">
        <f>DATASHEET!M228</f>
        <v/>
      </c>
      <c r="J230" s="114" t="str">
        <f>DATASHEET!L228</f>
        <v/>
      </c>
      <c r="K230" s="151" t="str">
        <f>IFERROR(PROGRESS!O242,"")</f>
        <v/>
      </c>
      <c r="L230" s="235" t="str">
        <f t="shared" si="88"/>
        <v/>
      </c>
      <c r="M230" s="152" t="str">
        <f t="shared" si="89"/>
        <v/>
      </c>
      <c r="N230" s="237"/>
      <c r="O230" s="247" t="str">
        <f t="shared" si="114"/>
        <v/>
      </c>
      <c r="P230" s="248" t="str">
        <f t="shared" si="115"/>
        <v/>
      </c>
      <c r="Q230" s="249" t="str">
        <f t="shared" si="116"/>
        <v/>
      </c>
      <c r="R230" s="247" t="str">
        <f t="shared" si="117"/>
        <v/>
      </c>
      <c r="S230" s="248" t="str">
        <f t="shared" si="118"/>
        <v/>
      </c>
      <c r="T230" s="250" t="str">
        <f t="shared" si="119"/>
        <v/>
      </c>
      <c r="U230" s="247" t="str">
        <f t="shared" si="120"/>
        <v/>
      </c>
      <c r="V230" s="248" t="str">
        <f t="shared" si="121"/>
        <v/>
      </c>
      <c r="W230" s="251" t="str">
        <f t="shared" si="122"/>
        <v/>
      </c>
      <c r="X230" s="252" t="str">
        <f t="shared" si="123"/>
        <v/>
      </c>
      <c r="Y230" s="247" t="str">
        <f t="shared" si="124"/>
        <v/>
      </c>
      <c r="Z230" s="248" t="str">
        <f t="shared" si="125"/>
        <v/>
      </c>
      <c r="AA230" s="251" t="str">
        <f t="shared" si="126"/>
        <v/>
      </c>
      <c r="AB230" s="252" t="str">
        <f t="shared" si="127"/>
        <v/>
      </c>
      <c r="AC230" s="244"/>
      <c r="AD230" s="102" t="str">
        <f>IFERROR(VLOOKUP(DATASHEET!CN228,lookup,2,FALSE)*2,"")</f>
        <v/>
      </c>
      <c r="AE230" s="126" t="str">
        <f>IFERROR(LARGE((PROGRESS!BC241,PROGRESS!BH241),1)*2,"")</f>
        <v/>
      </c>
      <c r="AF230" s="253" t="str">
        <f t="shared" si="104"/>
        <v/>
      </c>
      <c r="AG230" s="127" t="str">
        <f t="shared" si="105"/>
        <v/>
      </c>
      <c r="AH230" s="254" t="str">
        <f t="shared" si="106"/>
        <v/>
      </c>
      <c r="AI230" s="255" t="str">
        <f t="shared" si="107"/>
        <v/>
      </c>
      <c r="AJ230" s="128" t="str">
        <f t="shared" si="108"/>
        <v/>
      </c>
      <c r="AK230" s="256" t="str">
        <f t="shared" si="109"/>
        <v/>
      </c>
      <c r="AL230" s="245"/>
      <c r="AM230" s="89" t="str">
        <f>IFERROR(VLOOKUP(DATASHEET!AJ228,lookup,2,FALSE),"")</f>
        <v/>
      </c>
      <c r="AN230" s="90" t="str">
        <f>IFERROR(VLOOKUP(DATASHEET!AR228,lookup,2,FALSE),"")</f>
        <v/>
      </c>
      <c r="AO230" s="106" t="str">
        <f>IFERROR(VLOOKUP(DATASHEET!DH228,lookup,2,FALSE),"")</f>
        <v/>
      </c>
      <c r="AP230" s="106" t="str">
        <f>IFERROR(VLOOKUP(DATASHEET!DT228,lookup,2,FALSE),"")</f>
        <v/>
      </c>
      <c r="AQ230" s="106" t="str">
        <f t="shared" si="128"/>
        <v/>
      </c>
      <c r="AR230" s="91" t="str">
        <f>IFERROR(IFERROR(VLOOKUP(DATASHEET!AZ228,lookup,2,FALSE),VLOOKUP($A230,PRIORVALUES!$A$3:$U$245,8,FALSE)),"")</f>
        <v/>
      </c>
      <c r="AS230" s="100" t="str">
        <f>IFERROR(VLOOKUP(DATASHEET!BX228,lookup,2,FALSE),"")</f>
        <v/>
      </c>
      <c r="AT230" s="258" t="str">
        <f>IFERROR(VLOOKUP(DATASHEET!DX228,lookup,2,FALSE),"")</f>
        <v/>
      </c>
      <c r="AU230" s="92" t="str">
        <f>IFERROR(IFERROR(VLOOKUP(DATASHEET!CB228,lookup,2,FALSE),VLOOKUP($A230,PRIORVALUES!$A$3:$U$245,10,FALSE)),"")</f>
        <v/>
      </c>
      <c r="AV230" s="92" t="str">
        <f>IFERROR(IFERROR(VLOOKUP(DATASHEET!CJ228,lookup,2,FALSE),VLOOKUP($A230,PRIORVALUES!$A$3:$U$245,12,FALSE)),"")</f>
        <v/>
      </c>
      <c r="AW230" s="93"/>
      <c r="AX230" s="96" t="str">
        <f>IFERROR(IFERROR(VLOOKUP(DATASHEET!AF228,lookup,2,FALSE),VLOOKUP($A230,PRIORVALUES!$A$3:$U$245,5,FALSE)),"")</f>
        <v/>
      </c>
      <c r="AY230" s="97" t="str">
        <f>IFERROR(IFERROR(VLOOKUP(DATASHEET!CV228,lookup,2,FALSE),VLOOKUP($A230,PRIORVALUES!$A$3:$U$245,6,FALSE)),"")</f>
        <v/>
      </c>
      <c r="AZ230" s="104" t="str">
        <f>IFERROR(SMALL((PROGRESS!BC241,PROGRESS!BH241),1),"")</f>
        <v/>
      </c>
      <c r="BA230" s="104" t="str">
        <f>IFERROR(IFERROR(VLOOKUP(DATASHEET!CR228,lookup,2,FALSE),VLOOKUP($A230,PRIORVALUES!$A$3:$U$245,13,FALSE)),"")</f>
        <v/>
      </c>
      <c r="BB230" s="104" t="str">
        <f>IFERROR(IFERROR(VLOOKUP(DATASHEET!DD228,lookup,2,FALSE),VLOOKUP($A230,PRIORVALUES!$A$3:$U$245,14,FALSE)),"")</f>
        <v/>
      </c>
      <c r="BC230" s="118" t="str">
        <f>IFERROR(VLOOKUP(DATASHEET!DP228,lookup,2,FALSE),"")</f>
        <v/>
      </c>
      <c r="BD230" s="122" t="str">
        <f>IFERROR(IFERROR(VLOOKUP(DATASHEET!AN228,lookup,2,FALSE),VLOOKUP($A230,PRIORVALUES!$A$3:$U$245,7,FALSE)),"")</f>
        <v/>
      </c>
      <c r="BE230" s="120" t="str">
        <f>IFERROR(IFERROR(VLOOKUP(DATASHEET!AV228,lookup,2,FALSE),VLOOKUP($A230,PRIORVALUES!$A$3:$U$245,16,FALSE)),"")</f>
        <v/>
      </c>
      <c r="BF230" s="586" t="str">
        <f>IFERROR(IFERROR(VLOOKUP(DATASHEET!CF228,lookup,2,FALSE),VLOOKUP($A230,PRIORVALUES!$A$3:$U$245,11,FALSE)),"")</f>
        <v/>
      </c>
      <c r="BG230" s="104" t="str">
        <f>IFERROR(VLOOKUP(DATASHEET!BD228,lookup,2,FALSE),"")</f>
        <v/>
      </c>
      <c r="BH230" s="99" t="str">
        <f>IFERROR(IFERROR(VLOOKUP(DATASHEET!BP228,lookup,2,FALSE),VLOOKUP($A230,PRIORVALUES!$A$3:$U$245,9,FALSE)),"")</f>
        <v/>
      </c>
      <c r="BI230" s="99" t="str">
        <f>IFERROR(IFERROR(VLOOKUP(DATASHEET!DL228,lookup,2,FALSE),VLOOKUP($A230,PRIORVALUES!$A$3:$U$245,15,FALSE)),"")</f>
        <v/>
      </c>
      <c r="BJ230" s="108" t="str">
        <f t="shared" si="111"/>
        <v/>
      </c>
      <c r="BK230" s="108" t="str">
        <f t="shared" si="112"/>
        <v/>
      </c>
      <c r="BL230" s="125" t="str">
        <f t="shared" si="113"/>
        <v/>
      </c>
      <c r="BM230" s="205"/>
    </row>
    <row r="231" spans="1:65" ht="30" customHeight="1" x14ac:dyDescent="0.25">
      <c r="A231" s="246">
        <f>DATASHEET!B229</f>
        <v>0</v>
      </c>
      <c r="B231" s="113">
        <f>DATASHEET!C229</f>
        <v>0</v>
      </c>
      <c r="C231" s="113">
        <f>DATASHEET!D229</f>
        <v>0</v>
      </c>
      <c r="D231" s="113">
        <f>DATASHEET!J229</f>
        <v>0</v>
      </c>
      <c r="E231" s="113">
        <f>DATASHEET!E229</f>
        <v>0</v>
      </c>
      <c r="F231" s="113">
        <f>DATASHEET!F229</f>
        <v>0</v>
      </c>
      <c r="G231" s="113">
        <f>DATASHEET!H229</f>
        <v>0</v>
      </c>
      <c r="H231" s="113">
        <f>DATASHEET!I229</f>
        <v>0</v>
      </c>
      <c r="I231" s="113" t="str">
        <f>DATASHEET!M229</f>
        <v/>
      </c>
      <c r="J231" s="114" t="str">
        <f>DATASHEET!L229</f>
        <v/>
      </c>
      <c r="K231" s="151" t="str">
        <f>IFERROR(PROGRESS!O243,"")</f>
        <v/>
      </c>
      <c r="L231" s="235" t="str">
        <f t="shared" si="88"/>
        <v/>
      </c>
      <c r="M231" s="152" t="str">
        <f t="shared" si="89"/>
        <v/>
      </c>
      <c r="N231" s="237"/>
      <c r="O231" s="247" t="str">
        <f t="shared" si="114"/>
        <v/>
      </c>
      <c r="P231" s="248" t="str">
        <f t="shared" si="115"/>
        <v/>
      </c>
      <c r="Q231" s="249" t="str">
        <f t="shared" si="116"/>
        <v/>
      </c>
      <c r="R231" s="247" t="str">
        <f t="shared" si="117"/>
        <v/>
      </c>
      <c r="S231" s="248" t="str">
        <f t="shared" si="118"/>
        <v/>
      </c>
      <c r="T231" s="250" t="str">
        <f t="shared" si="119"/>
        <v/>
      </c>
      <c r="U231" s="247" t="str">
        <f t="shared" si="120"/>
        <v/>
      </c>
      <c r="V231" s="248" t="str">
        <f t="shared" si="121"/>
        <v/>
      </c>
      <c r="W231" s="251" t="str">
        <f t="shared" si="122"/>
        <v/>
      </c>
      <c r="X231" s="252" t="str">
        <f t="shared" si="123"/>
        <v/>
      </c>
      <c r="Y231" s="247" t="str">
        <f t="shared" si="124"/>
        <v/>
      </c>
      <c r="Z231" s="248" t="str">
        <f t="shared" si="125"/>
        <v/>
      </c>
      <c r="AA231" s="251" t="str">
        <f t="shared" si="126"/>
        <v/>
      </c>
      <c r="AB231" s="252" t="str">
        <f t="shared" si="127"/>
        <v/>
      </c>
      <c r="AC231" s="244"/>
      <c r="AD231" s="102" t="str">
        <f>IFERROR(VLOOKUP(DATASHEET!CN229,lookup,2,FALSE)*2,"")</f>
        <v/>
      </c>
      <c r="AE231" s="126" t="str">
        <f>IFERROR(LARGE((PROGRESS!BC242,PROGRESS!BH242),1)*2,"")</f>
        <v/>
      </c>
      <c r="AF231" s="253" t="str">
        <f t="shared" si="104"/>
        <v/>
      </c>
      <c r="AG231" s="127" t="str">
        <f t="shared" si="105"/>
        <v/>
      </c>
      <c r="AH231" s="254" t="str">
        <f t="shared" si="106"/>
        <v/>
      </c>
      <c r="AI231" s="255" t="str">
        <f t="shared" si="107"/>
        <v/>
      </c>
      <c r="AJ231" s="128" t="str">
        <f t="shared" si="108"/>
        <v/>
      </c>
      <c r="AK231" s="256" t="str">
        <f t="shared" si="109"/>
        <v/>
      </c>
      <c r="AL231" s="245"/>
      <c r="AM231" s="89" t="str">
        <f>IFERROR(VLOOKUP(DATASHEET!AJ229,lookup,2,FALSE),"")</f>
        <v/>
      </c>
      <c r="AN231" s="90" t="str">
        <f>IFERROR(VLOOKUP(DATASHEET!AR229,lookup,2,FALSE),"")</f>
        <v/>
      </c>
      <c r="AO231" s="106" t="str">
        <f>IFERROR(VLOOKUP(DATASHEET!DH229,lookup,2,FALSE),"")</f>
        <v/>
      </c>
      <c r="AP231" s="106" t="str">
        <f>IFERROR(VLOOKUP(DATASHEET!DT229,lookup,2,FALSE),"")</f>
        <v/>
      </c>
      <c r="AQ231" s="106" t="str">
        <f t="shared" si="128"/>
        <v/>
      </c>
      <c r="AR231" s="91" t="str">
        <f>IFERROR(IFERROR(VLOOKUP(DATASHEET!AZ229,lookup,2,FALSE),VLOOKUP($A231,PRIORVALUES!$A$3:$U$245,8,FALSE)),"")</f>
        <v/>
      </c>
      <c r="AS231" s="100" t="str">
        <f>IFERROR(VLOOKUP(DATASHEET!BX229,lookup,2,FALSE),"")</f>
        <v/>
      </c>
      <c r="AT231" s="258" t="str">
        <f>IFERROR(VLOOKUP(DATASHEET!DX229,lookup,2,FALSE),"")</f>
        <v/>
      </c>
      <c r="AU231" s="92" t="str">
        <f>IFERROR(IFERROR(VLOOKUP(DATASHEET!CB229,lookup,2,FALSE),VLOOKUP($A231,PRIORVALUES!$A$3:$U$245,10,FALSE)),"")</f>
        <v/>
      </c>
      <c r="AV231" s="92" t="str">
        <f>IFERROR(IFERROR(VLOOKUP(DATASHEET!CJ229,lookup,2,FALSE),VLOOKUP($A231,PRIORVALUES!$A$3:$U$245,12,FALSE)),"")</f>
        <v/>
      </c>
      <c r="AW231" s="93"/>
      <c r="AX231" s="96" t="str">
        <f>IFERROR(IFERROR(VLOOKUP(DATASHEET!AF229,lookup,2,FALSE),VLOOKUP($A231,PRIORVALUES!$A$3:$U$245,5,FALSE)),"")</f>
        <v/>
      </c>
      <c r="AY231" s="97" t="str">
        <f>IFERROR(IFERROR(VLOOKUP(DATASHEET!CV229,lookup,2,FALSE),VLOOKUP($A231,PRIORVALUES!$A$3:$U$245,6,FALSE)),"")</f>
        <v/>
      </c>
      <c r="AZ231" s="104" t="str">
        <f>IFERROR(SMALL((PROGRESS!BC242,PROGRESS!BH242),1),"")</f>
        <v/>
      </c>
      <c r="BA231" s="104" t="str">
        <f>IFERROR(IFERROR(VLOOKUP(DATASHEET!CR229,lookup,2,FALSE),VLOOKUP($A231,PRIORVALUES!$A$3:$U$245,13,FALSE)),"")</f>
        <v/>
      </c>
      <c r="BB231" s="104" t="str">
        <f>IFERROR(IFERROR(VLOOKUP(DATASHEET!DD229,lookup,2,FALSE),VLOOKUP($A231,PRIORVALUES!$A$3:$U$245,14,FALSE)),"")</f>
        <v/>
      </c>
      <c r="BC231" s="118" t="str">
        <f>IFERROR(VLOOKUP(DATASHEET!DP229,lookup,2,FALSE),"")</f>
        <v/>
      </c>
      <c r="BD231" s="122" t="str">
        <f>IFERROR(IFERROR(VLOOKUP(DATASHEET!AN229,lookup,2,FALSE),VLOOKUP($A231,PRIORVALUES!$A$3:$U$245,7,FALSE)),"")</f>
        <v/>
      </c>
      <c r="BE231" s="120" t="str">
        <f>IFERROR(IFERROR(VLOOKUP(DATASHEET!AV229,lookup,2,FALSE),VLOOKUP($A231,PRIORVALUES!$A$3:$U$245,16,FALSE)),"")</f>
        <v/>
      </c>
      <c r="BF231" s="586" t="str">
        <f>IFERROR(IFERROR(VLOOKUP(DATASHEET!CF229,lookup,2,FALSE),VLOOKUP($A231,PRIORVALUES!$A$3:$U$245,11,FALSE)),"")</f>
        <v/>
      </c>
      <c r="BG231" s="104" t="str">
        <f>IFERROR(VLOOKUP(DATASHEET!BD229,lookup,2,FALSE),"")</f>
        <v/>
      </c>
      <c r="BH231" s="99" t="str">
        <f>IFERROR(IFERROR(VLOOKUP(DATASHEET!BP229,lookup,2,FALSE),VLOOKUP($A231,PRIORVALUES!$A$3:$U$245,9,FALSE)),"")</f>
        <v/>
      </c>
      <c r="BI231" s="99" t="str">
        <f>IFERROR(IFERROR(VLOOKUP(DATASHEET!DL229,lookup,2,FALSE),VLOOKUP($A231,PRIORVALUES!$A$3:$U$245,15,FALSE)),"")</f>
        <v/>
      </c>
      <c r="BJ231" s="108" t="str">
        <f t="shared" si="111"/>
        <v/>
      </c>
      <c r="BK231" s="108" t="str">
        <f t="shared" si="112"/>
        <v/>
      </c>
      <c r="BL231" s="125" t="str">
        <f t="shared" si="113"/>
        <v/>
      </c>
      <c r="BM231" s="205"/>
    </row>
    <row r="232" spans="1:65" ht="30" customHeight="1" x14ac:dyDescent="0.25">
      <c r="A232" s="246">
        <f>DATASHEET!B230</f>
        <v>0</v>
      </c>
      <c r="B232" s="113">
        <f>DATASHEET!C230</f>
        <v>0</v>
      </c>
      <c r="C232" s="113">
        <f>DATASHEET!D230</f>
        <v>0</v>
      </c>
      <c r="D232" s="113">
        <f>DATASHEET!J230</f>
        <v>0</v>
      </c>
      <c r="E232" s="113">
        <f>DATASHEET!E230</f>
        <v>0</v>
      </c>
      <c r="F232" s="113">
        <f>DATASHEET!F230</f>
        <v>0</v>
      </c>
      <c r="G232" s="113">
        <f>DATASHEET!H230</f>
        <v>0</v>
      </c>
      <c r="H232" s="113">
        <f>DATASHEET!I230</f>
        <v>0</v>
      </c>
      <c r="I232" s="113" t="str">
        <f>DATASHEET!M230</f>
        <v/>
      </c>
      <c r="J232" s="114" t="str">
        <f>DATASHEET!L230</f>
        <v/>
      </c>
      <c r="K232" s="151" t="str">
        <f>IFERROR(PROGRESS!O244,"")</f>
        <v/>
      </c>
      <c r="L232" s="235" t="str">
        <f t="shared" si="88"/>
        <v/>
      </c>
      <c r="M232" s="152" t="str">
        <f t="shared" si="89"/>
        <v/>
      </c>
      <c r="N232" s="237"/>
      <c r="O232" s="247" t="str">
        <f t="shared" si="114"/>
        <v/>
      </c>
      <c r="P232" s="248" t="str">
        <f t="shared" si="115"/>
        <v/>
      </c>
      <c r="Q232" s="249" t="str">
        <f t="shared" si="116"/>
        <v/>
      </c>
      <c r="R232" s="247" t="str">
        <f t="shared" si="117"/>
        <v/>
      </c>
      <c r="S232" s="248" t="str">
        <f t="shared" si="118"/>
        <v/>
      </c>
      <c r="T232" s="250" t="str">
        <f t="shared" si="119"/>
        <v/>
      </c>
      <c r="U232" s="247" t="str">
        <f t="shared" si="120"/>
        <v/>
      </c>
      <c r="V232" s="248" t="str">
        <f t="shared" si="121"/>
        <v/>
      </c>
      <c r="W232" s="251" t="str">
        <f t="shared" si="122"/>
        <v/>
      </c>
      <c r="X232" s="252" t="str">
        <f t="shared" si="123"/>
        <v/>
      </c>
      <c r="Y232" s="247" t="str">
        <f t="shared" si="124"/>
        <v/>
      </c>
      <c r="Z232" s="248" t="str">
        <f t="shared" si="125"/>
        <v/>
      </c>
      <c r="AA232" s="251" t="str">
        <f t="shared" si="126"/>
        <v/>
      </c>
      <c r="AB232" s="252" t="str">
        <f t="shared" si="127"/>
        <v/>
      </c>
      <c r="AC232" s="244"/>
      <c r="AD232" s="102" t="str">
        <f>IFERROR(VLOOKUP(DATASHEET!CN230,lookup,2,FALSE)*2,"")</f>
        <v/>
      </c>
      <c r="AE232" s="126" t="str">
        <f>IFERROR(LARGE((PROGRESS!BC243,PROGRESS!BH243),1)*2,"")</f>
        <v/>
      </c>
      <c r="AF232" s="253" t="str">
        <f t="shared" si="104"/>
        <v/>
      </c>
      <c r="AG232" s="127" t="str">
        <f t="shared" si="105"/>
        <v/>
      </c>
      <c r="AH232" s="254" t="str">
        <f t="shared" si="106"/>
        <v/>
      </c>
      <c r="AI232" s="255" t="str">
        <f t="shared" si="107"/>
        <v/>
      </c>
      <c r="AJ232" s="128" t="str">
        <f t="shared" si="108"/>
        <v/>
      </c>
      <c r="AK232" s="256" t="str">
        <f t="shared" si="109"/>
        <v/>
      </c>
      <c r="AL232" s="245"/>
      <c r="AM232" s="89" t="str">
        <f>IFERROR(VLOOKUP(DATASHEET!AJ230,lookup,2,FALSE),"")</f>
        <v/>
      </c>
      <c r="AN232" s="90" t="str">
        <f>IFERROR(VLOOKUP(DATASHEET!AR230,lookup,2,FALSE),"")</f>
        <v/>
      </c>
      <c r="AO232" s="106" t="str">
        <f>IFERROR(VLOOKUP(DATASHEET!DH230,lookup,2,FALSE),"")</f>
        <v/>
      </c>
      <c r="AP232" s="106" t="str">
        <f>IFERROR(VLOOKUP(DATASHEET!DT230,lookup,2,FALSE),"")</f>
        <v/>
      </c>
      <c r="AQ232" s="106" t="str">
        <f t="shared" si="128"/>
        <v/>
      </c>
      <c r="AR232" s="91" t="str">
        <f>IFERROR(IFERROR(VLOOKUP(DATASHEET!AZ230,lookup,2,FALSE),VLOOKUP($A232,PRIORVALUES!$A$3:$U$245,8,FALSE)),"")</f>
        <v/>
      </c>
      <c r="AS232" s="100" t="str">
        <f>IFERROR(VLOOKUP(DATASHEET!BX230,lookup,2,FALSE),"")</f>
        <v/>
      </c>
      <c r="AT232" s="258" t="str">
        <f>IFERROR(VLOOKUP(DATASHEET!DX230,lookup,2,FALSE),"")</f>
        <v/>
      </c>
      <c r="AU232" s="92" t="str">
        <f>IFERROR(IFERROR(VLOOKUP(DATASHEET!CB230,lookup,2,FALSE),VLOOKUP($A232,PRIORVALUES!$A$3:$U$245,10,FALSE)),"")</f>
        <v/>
      </c>
      <c r="AV232" s="92" t="str">
        <f>IFERROR(IFERROR(VLOOKUP(DATASHEET!CJ230,lookup,2,FALSE),VLOOKUP($A232,PRIORVALUES!$A$3:$U$245,12,FALSE)),"")</f>
        <v/>
      </c>
      <c r="AW232" s="93"/>
      <c r="AX232" s="96" t="str">
        <f>IFERROR(IFERROR(VLOOKUP(DATASHEET!AF230,lookup,2,FALSE),VLOOKUP($A232,PRIORVALUES!$A$3:$U$245,5,FALSE)),"")</f>
        <v/>
      </c>
      <c r="AY232" s="97" t="str">
        <f>IFERROR(IFERROR(VLOOKUP(DATASHEET!CV230,lookup,2,FALSE),VLOOKUP($A232,PRIORVALUES!$A$3:$U$245,6,FALSE)),"")</f>
        <v/>
      </c>
      <c r="AZ232" s="104" t="str">
        <f>IFERROR(SMALL((PROGRESS!BC243,PROGRESS!BH243),1),"")</f>
        <v/>
      </c>
      <c r="BA232" s="104" t="str">
        <f>IFERROR(IFERROR(VLOOKUP(DATASHEET!CR230,lookup,2,FALSE),VLOOKUP($A232,PRIORVALUES!$A$3:$U$245,13,FALSE)),"")</f>
        <v/>
      </c>
      <c r="BB232" s="104" t="str">
        <f>IFERROR(IFERROR(VLOOKUP(DATASHEET!DD230,lookup,2,FALSE),VLOOKUP($A232,PRIORVALUES!$A$3:$U$245,14,FALSE)),"")</f>
        <v/>
      </c>
      <c r="BC232" s="118" t="str">
        <f>IFERROR(VLOOKUP(DATASHEET!DP230,lookup,2,FALSE),"")</f>
        <v/>
      </c>
      <c r="BD232" s="122" t="str">
        <f>IFERROR(IFERROR(VLOOKUP(DATASHEET!AN230,lookup,2,FALSE),VLOOKUP($A232,PRIORVALUES!$A$3:$U$245,7,FALSE)),"")</f>
        <v/>
      </c>
      <c r="BE232" s="120" t="str">
        <f>IFERROR(IFERROR(VLOOKUP(DATASHEET!AV230,lookup,2,FALSE),VLOOKUP($A232,PRIORVALUES!$A$3:$U$245,16,FALSE)),"")</f>
        <v/>
      </c>
      <c r="BF232" s="586" t="str">
        <f>IFERROR(IFERROR(VLOOKUP(DATASHEET!CF230,lookup,2,FALSE),VLOOKUP($A232,PRIORVALUES!$A$3:$U$245,11,FALSE)),"")</f>
        <v/>
      </c>
      <c r="BG232" s="104" t="str">
        <f>IFERROR(VLOOKUP(DATASHEET!BD230,lookup,2,FALSE),"")</f>
        <v/>
      </c>
      <c r="BH232" s="99" t="str">
        <f>IFERROR(IFERROR(VLOOKUP(DATASHEET!BP230,lookup,2,FALSE),VLOOKUP($A232,PRIORVALUES!$A$3:$U$245,9,FALSE)),"")</f>
        <v/>
      </c>
      <c r="BI232" s="99" t="str">
        <f>IFERROR(IFERROR(VLOOKUP(DATASHEET!DL230,lookup,2,FALSE),VLOOKUP($A232,PRIORVALUES!$A$3:$U$245,15,FALSE)),"")</f>
        <v/>
      </c>
      <c r="BJ232" s="108" t="str">
        <f t="shared" si="111"/>
        <v/>
      </c>
      <c r="BK232" s="108" t="str">
        <f t="shared" si="112"/>
        <v/>
      </c>
      <c r="BL232" s="125" t="str">
        <f t="shared" si="113"/>
        <v/>
      </c>
      <c r="BM232" s="205"/>
    </row>
    <row r="233" spans="1:65" ht="27.75" customHeight="1" thickBot="1" x14ac:dyDescent="0.3">
      <c r="A233" s="259">
        <f>DATASHEET!B231</f>
        <v>0</v>
      </c>
      <c r="B233" s="260">
        <f>DATASHEET!C231</f>
        <v>0</v>
      </c>
      <c r="C233" s="260">
        <f>DATASHEET!D231</f>
        <v>0</v>
      </c>
      <c r="D233" s="260">
        <f>DATASHEET!J231</f>
        <v>0</v>
      </c>
      <c r="E233" s="260">
        <f>DATASHEET!E231</f>
        <v>0</v>
      </c>
      <c r="F233" s="260">
        <f>DATASHEET!F231</f>
        <v>0</v>
      </c>
      <c r="G233" s="260">
        <f>DATASHEET!H231</f>
        <v>0</v>
      </c>
      <c r="H233" s="260">
        <f>DATASHEET!I231</f>
        <v>0</v>
      </c>
      <c r="I233" s="260" t="str">
        <f>DATASHEET!M231</f>
        <v/>
      </c>
      <c r="J233" s="261" t="str">
        <f>DATASHEET!L231</f>
        <v/>
      </c>
      <c r="K233" s="262" t="str">
        <f>IFERROR(PROGRESS!O245,"")</f>
        <v/>
      </c>
      <c r="L233" s="263" t="str">
        <f t="shared" si="88"/>
        <v/>
      </c>
      <c r="M233" s="153" t="str">
        <f t="shared" si="89"/>
        <v/>
      </c>
      <c r="N233" s="237"/>
      <c r="O233" s="264" t="str">
        <f t="shared" si="114"/>
        <v/>
      </c>
      <c r="P233" s="265" t="str">
        <f t="shared" si="115"/>
        <v/>
      </c>
      <c r="Q233" s="266" t="str">
        <f t="shared" si="116"/>
        <v/>
      </c>
      <c r="R233" s="264" t="str">
        <f t="shared" si="117"/>
        <v/>
      </c>
      <c r="S233" s="265" t="str">
        <f t="shared" si="118"/>
        <v/>
      </c>
      <c r="T233" s="267" t="str">
        <f t="shared" si="119"/>
        <v/>
      </c>
      <c r="U233" s="264" t="str">
        <f t="shared" si="120"/>
        <v/>
      </c>
      <c r="V233" s="265" t="str">
        <f t="shared" si="121"/>
        <v/>
      </c>
      <c r="W233" s="268" t="str">
        <f t="shared" si="122"/>
        <v/>
      </c>
      <c r="X233" s="269" t="str">
        <f t="shared" si="123"/>
        <v/>
      </c>
      <c r="Y233" s="264" t="str">
        <f t="shared" si="124"/>
        <v/>
      </c>
      <c r="Z233" s="265" t="str">
        <f t="shared" si="125"/>
        <v/>
      </c>
      <c r="AA233" s="268" t="str">
        <f t="shared" si="126"/>
        <v/>
      </c>
      <c r="AB233" s="269" t="str">
        <f t="shared" si="127"/>
        <v/>
      </c>
      <c r="AC233" s="244"/>
      <c r="AD233" s="293" t="str">
        <f>IFERROR(VLOOKUP(DATASHEET!CN231,lookup,2,FALSE)*2,"")</f>
        <v/>
      </c>
      <c r="AE233" s="294" t="str">
        <f>IFERROR(LARGE((PROGRESS!BC244,PROGRESS!BH244),1)*2,"")</f>
        <v/>
      </c>
      <c r="AF233" s="295" t="str">
        <f t="shared" si="104"/>
        <v/>
      </c>
      <c r="AG233" s="296" t="str">
        <f t="shared" si="105"/>
        <v/>
      </c>
      <c r="AH233" s="297" t="str">
        <f t="shared" si="106"/>
        <v/>
      </c>
      <c r="AI233" s="298" t="str">
        <f t="shared" si="107"/>
        <v/>
      </c>
      <c r="AJ233" s="299" t="str">
        <f t="shared" si="108"/>
        <v/>
      </c>
      <c r="AK233" s="300" t="str">
        <f t="shared" si="109"/>
        <v/>
      </c>
      <c r="AL233" s="245"/>
      <c r="AM233" s="270" t="str">
        <f>IFERROR(VLOOKUP(DATASHEET!AJ231,lookup,2,FALSE),"")</f>
        <v/>
      </c>
      <c r="AN233" s="271" t="str">
        <f>IFERROR(VLOOKUP(DATASHEET!AR231,lookup,2,FALSE),"")</f>
        <v/>
      </c>
      <c r="AO233" s="272" t="str">
        <f>IFERROR(VLOOKUP(DATASHEET!DH231,lookup,2,FALSE),"")</f>
        <v/>
      </c>
      <c r="AP233" s="272" t="str">
        <f>IFERROR(VLOOKUP(DATASHEET!DT231,lookup,2,FALSE),"")</f>
        <v/>
      </c>
      <c r="AQ233" s="272" t="str">
        <f t="shared" si="128"/>
        <v/>
      </c>
      <c r="AR233" s="273" t="str">
        <f>IFERROR(IFERROR(VLOOKUP(DATASHEET!AZ231,lookup,2,FALSE),VLOOKUP($A233,PRIORVALUES!$A$3:$U$245,8,FALSE)),"")</f>
        <v/>
      </c>
      <c r="AS233" s="274" t="str">
        <f>IFERROR(VLOOKUP(DATASHEET!BX231,lookup,2,FALSE),"")</f>
        <v/>
      </c>
      <c r="AT233" s="275" t="str">
        <f>IFERROR(VLOOKUP(DATASHEET!DX231,lookup,2,FALSE),"")</f>
        <v/>
      </c>
      <c r="AU233" s="92" t="str">
        <f>IFERROR(IFERROR(VLOOKUP(DATASHEET!CB231,lookup,2,FALSE),VLOOKUP($A233,PRIORVALUES!$A$3:$U$245,10,FALSE)),"")</f>
        <v/>
      </c>
      <c r="AV233" s="276" t="str">
        <f>IFERROR(IFERROR(VLOOKUP(DATASHEET!CJ231,lookup,2,FALSE),VLOOKUP($A233,PRIORVALUES!$A$3:$U$245,12,FALSE)),"")</f>
        <v/>
      </c>
      <c r="AW233" s="277"/>
      <c r="AX233" s="278" t="str">
        <f>IFERROR(IFERROR(VLOOKUP(DATASHEET!AF231,lookup,2,FALSE),VLOOKUP($A233,PRIORVALUES!$A$3:$U$245,5,FALSE)),"")</f>
        <v/>
      </c>
      <c r="AY233" s="279" t="str">
        <f>IFERROR(IFERROR(VLOOKUP(DATASHEET!CV231,lookup,2,FALSE),VLOOKUP($A233,PRIORVALUES!$A$3:$U$245,6,FALSE)),"")</f>
        <v/>
      </c>
      <c r="AZ233" s="280" t="str">
        <f>IFERROR(SMALL((PROGRESS!BC244,PROGRESS!BH244),1),"")</f>
        <v/>
      </c>
      <c r="BA233" s="280" t="str">
        <f>IFERROR(IFERROR(VLOOKUP(DATASHEET!CR231,lookup,2,FALSE),VLOOKUP($A233,PRIORVALUES!$A$3:$U$245,13,FALSE)),"")</f>
        <v/>
      </c>
      <c r="BB233" s="280" t="str">
        <f>IFERROR(IFERROR(VLOOKUP(DATASHEET!DD231,lookup,2,FALSE),VLOOKUP($A233,PRIORVALUES!$A$3:$U$245,14,FALSE)),"")</f>
        <v/>
      </c>
      <c r="BC233" s="281" t="str">
        <f>IFERROR(VLOOKUP(DATASHEET!DP231,lookup,2,FALSE),"")</f>
        <v/>
      </c>
      <c r="BD233" s="282" t="str">
        <f>IFERROR(IFERROR(VLOOKUP(DATASHEET!AN231,lookup,2,FALSE),VLOOKUP($A233,PRIORVALUES!$A$3:$U$245,7,FALSE)),"")</f>
        <v/>
      </c>
      <c r="BE233" s="283" t="str">
        <f>IFERROR(IFERROR(VLOOKUP(DATASHEET!AV231,lookup,2,FALSE),VLOOKUP($A233,PRIORVALUES!$A$3:$U$245,16,FALSE)),"")</f>
        <v/>
      </c>
      <c r="BF233" s="587" t="str">
        <f>IFERROR(IFERROR(VLOOKUP(DATASHEET!CF231,lookup,2,FALSE),VLOOKUP($A233,PRIORVALUES!$A$3:$U$245,11,FALSE)),"")</f>
        <v/>
      </c>
      <c r="BG233" s="280" t="str">
        <f>IFERROR(VLOOKUP(DATASHEET!BD231,lookup,2,FALSE),"")</f>
        <v/>
      </c>
      <c r="BH233" s="284" t="str">
        <f>IFERROR(IFERROR(VLOOKUP(DATASHEET!BP231,lookup,2,FALSE),VLOOKUP($A233,PRIORVALUES!$A$3:$U$245,9,FALSE)),"")</f>
        <v/>
      </c>
      <c r="BI233" s="284" t="str">
        <f>IFERROR(IFERROR(VLOOKUP(DATASHEET!DL231,lookup,2,FALSE),VLOOKUP($A233,PRIORVALUES!$A$3:$U$245,15,FALSE)),"")</f>
        <v/>
      </c>
      <c r="BJ233" s="285" t="str">
        <f t="shared" si="111"/>
        <v/>
      </c>
      <c r="BK233" s="285" t="str">
        <f t="shared" si="112"/>
        <v/>
      </c>
      <c r="BL233" s="286" t="str">
        <f t="shared" si="113"/>
        <v/>
      </c>
      <c r="BM233" s="205"/>
    </row>
  </sheetData>
  <autoFilter ref="A3:BM233" xr:uid="{00000000-0009-0000-0000-000006000000}"/>
  <sortState ref="A4:BL216">
    <sortCondition ref="A4:A216"/>
  </sortState>
  <customSheetViews>
    <customSheetView guid="{D8C81B0B-BAF0-475C-B016-87D4C3E60B63}" scale="70" showPageBreaks="1" printArea="1" showAutoFilter="1">
      <pane xSplit="14" ySplit="3" topLeftCell="W4" activePane="bottomRight" state="frozen"/>
      <selection pane="bottomRight" activeCell="AD4" sqref="AD4"/>
      <rowBreaks count="1" manualBreakCount="1">
        <brk id="3" max="16383" man="1"/>
      </rowBreaks>
      <colBreaks count="1" manualBreakCount="1">
        <brk id="28" max="1048575" man="1"/>
      </colBreaks>
      <pageMargins left="0.7" right="0.7" top="0.75" bottom="0.75" header="0.3" footer="0.3"/>
      <pageSetup paperSize="9" scale="43" orientation="portrait" r:id="rId1"/>
      <autoFilter ref="A3:BO233" xr:uid="{00000000-0000-0000-0000-000000000000}"/>
    </customSheetView>
    <customSheetView guid="{AB72AB40-A0C1-4CA4-B3F4-70E07051F213}" scale="70" showAutoFilter="1" state="hidden">
      <pane xSplit="14" ySplit="3" topLeftCell="Y4" activePane="bottomRight" state="frozen"/>
      <selection pane="bottomRight" activeCell="EV9" sqref="EV9"/>
      <rowBreaks count="1" manualBreakCount="1">
        <brk id="3" max="16383" man="1"/>
      </rowBreaks>
      <colBreaks count="1" manualBreakCount="1">
        <brk id="28" max="1048575" man="1"/>
      </colBreaks>
      <pageMargins left="0.7" right="0.7" top="0.75" bottom="0.75" header="0.3" footer="0.3"/>
      <pageSetup paperSize="9" scale="43" orientation="portrait" r:id="rId2"/>
      <autoFilter ref="A3:BO233" xr:uid="{00000000-0000-0000-0000-000000000000}"/>
    </customSheetView>
  </customSheetViews>
  <mergeCells count="12">
    <mergeCell ref="AM1:BL1"/>
    <mergeCell ref="AX2:BL2"/>
    <mergeCell ref="AM2:AV2"/>
    <mergeCell ref="A2:J2"/>
    <mergeCell ref="A1:K1"/>
    <mergeCell ref="L1:M1"/>
    <mergeCell ref="O1:AB1"/>
    <mergeCell ref="AD1:AK1"/>
    <mergeCell ref="AD2:AD3"/>
    <mergeCell ref="AE2:AE3"/>
    <mergeCell ref="AF2:AH2"/>
    <mergeCell ref="AI2:AK2"/>
  </mergeCells>
  <conditionalFormatting sqref="X72">
    <cfRule type="cellIs" dxfId="1544" priority="326" operator="greaterThan">
      <formula>0</formula>
    </cfRule>
  </conditionalFormatting>
  <conditionalFormatting sqref="X4:X71">
    <cfRule type="cellIs" dxfId="1543" priority="325" operator="greaterThan">
      <formula>0</formula>
    </cfRule>
  </conditionalFormatting>
  <conditionalFormatting sqref="X73:X232">
    <cfRule type="cellIs" dxfId="1542" priority="324" operator="greaterThan">
      <formula>0</formula>
    </cfRule>
  </conditionalFormatting>
  <conditionalFormatting sqref="AA4:AA232">
    <cfRule type="cellIs" dxfId="1541" priority="238" stopIfTrue="1" operator="equal">
      <formula>"NO DATA"</formula>
    </cfRule>
  </conditionalFormatting>
  <conditionalFormatting sqref="AA4:AA232">
    <cfRule type="cellIs" dxfId="1540" priority="239" operator="lessThan">
      <formula>-1</formula>
    </cfRule>
    <cfRule type="cellIs" dxfId="1539" priority="240" operator="between">
      <formula>0</formula>
      <formula>-1</formula>
    </cfRule>
    <cfRule type="cellIs" dxfId="1538" priority="241" operator="between">
      <formula>0</formula>
      <formula>1</formula>
    </cfRule>
    <cfRule type="cellIs" dxfId="1537" priority="242" operator="greaterThan">
      <formula>1</formula>
    </cfRule>
  </conditionalFormatting>
  <conditionalFormatting sqref="AA4:AA232">
    <cfRule type="cellIs" dxfId="1536" priority="234" operator="lessThan">
      <formula>-0.5</formula>
    </cfRule>
    <cfRule type="cellIs" dxfId="1535" priority="235" operator="between">
      <formula>0</formula>
      <formula>-0.5</formula>
    </cfRule>
    <cfRule type="cellIs" dxfId="1534" priority="236" operator="between">
      <formula>0</formula>
      <formula>0.5</formula>
    </cfRule>
    <cfRule type="cellIs" dxfId="1533" priority="237" operator="greaterThan">
      <formula>0.5</formula>
    </cfRule>
  </conditionalFormatting>
  <conditionalFormatting sqref="Q4">
    <cfRule type="cellIs" dxfId="1532" priority="313" stopIfTrue="1" operator="equal">
      <formula>"NO DATA"</formula>
    </cfRule>
  </conditionalFormatting>
  <conditionalFormatting sqref="Q4">
    <cfRule type="cellIs" dxfId="1531" priority="314" operator="lessThan">
      <formula>-1</formula>
    </cfRule>
    <cfRule type="cellIs" dxfId="1530" priority="315" operator="between">
      <formula>0</formula>
      <formula>-1</formula>
    </cfRule>
    <cfRule type="cellIs" dxfId="1529" priority="316" operator="between">
      <formula>0</formula>
      <formula>1</formula>
    </cfRule>
    <cfRule type="cellIs" dxfId="1528" priority="317" operator="greaterThan">
      <formula>1</formula>
    </cfRule>
  </conditionalFormatting>
  <conditionalFormatting sqref="Q4">
    <cfRule type="cellIs" dxfId="1527" priority="309" operator="lessThan">
      <formula>-0.5</formula>
    </cfRule>
    <cfRule type="cellIs" dxfId="1526" priority="310" operator="between">
      <formula>0</formula>
      <formula>-0.5</formula>
    </cfRule>
    <cfRule type="cellIs" dxfId="1525" priority="311" operator="between">
      <formula>0</formula>
      <formula>0.5</formula>
    </cfRule>
    <cfRule type="cellIs" dxfId="1524" priority="312" operator="greaterThan">
      <formula>0.5</formula>
    </cfRule>
  </conditionalFormatting>
  <conditionalFormatting sqref="Q5:Q232">
    <cfRule type="cellIs" dxfId="1523" priority="304" stopIfTrue="1" operator="equal">
      <formula>"NO DATA"</formula>
    </cfRule>
  </conditionalFormatting>
  <conditionalFormatting sqref="Q5:Q232">
    <cfRule type="cellIs" dxfId="1522" priority="305" operator="lessThan">
      <formula>-1</formula>
    </cfRule>
    <cfRule type="cellIs" dxfId="1521" priority="306" operator="between">
      <formula>0</formula>
      <formula>-1</formula>
    </cfRule>
    <cfRule type="cellIs" dxfId="1520" priority="307" operator="between">
      <formula>0</formula>
      <formula>1</formula>
    </cfRule>
    <cfRule type="cellIs" dxfId="1519" priority="308" operator="greaterThan">
      <formula>1</formula>
    </cfRule>
  </conditionalFormatting>
  <conditionalFormatting sqref="Q5:Q232">
    <cfRule type="cellIs" dxfId="1518" priority="300" operator="lessThan">
      <formula>-0.5</formula>
    </cfRule>
    <cfRule type="cellIs" dxfId="1517" priority="301" operator="between">
      <formula>0</formula>
      <formula>-0.5</formula>
    </cfRule>
    <cfRule type="cellIs" dxfId="1516" priority="302" operator="between">
      <formula>0</formula>
      <formula>0.5</formula>
    </cfRule>
    <cfRule type="cellIs" dxfId="1515" priority="303" operator="greaterThan">
      <formula>0.5</formula>
    </cfRule>
  </conditionalFormatting>
  <conditionalFormatting sqref="M4:M232">
    <cfRule type="cellIs" dxfId="1514" priority="295" stopIfTrue="1" operator="equal">
      <formula>"NO DATA"</formula>
    </cfRule>
  </conditionalFormatting>
  <conditionalFormatting sqref="M4:M232">
    <cfRule type="cellIs" dxfId="1513" priority="296" operator="lessThan">
      <formula>-1</formula>
    </cfRule>
    <cfRule type="cellIs" dxfId="1512" priority="297" operator="between">
      <formula>0</formula>
      <formula>-1</formula>
    </cfRule>
    <cfRule type="cellIs" dxfId="1511" priority="298" operator="between">
      <formula>0</formula>
      <formula>1</formula>
    </cfRule>
    <cfRule type="cellIs" dxfId="1510" priority="299" operator="greaterThan">
      <formula>1</formula>
    </cfRule>
  </conditionalFormatting>
  <conditionalFormatting sqref="M4:M232">
    <cfRule type="cellIs" dxfId="1509" priority="291" operator="lessThan">
      <formula>-0.5</formula>
    </cfRule>
    <cfRule type="cellIs" dxfId="1508" priority="292" operator="between">
      <formula>0</formula>
      <formula>-0.5</formula>
    </cfRule>
    <cfRule type="cellIs" dxfId="1507" priority="293" operator="between">
      <formula>0</formula>
      <formula>0.5</formula>
    </cfRule>
    <cfRule type="cellIs" dxfId="1506" priority="294" operator="greaterThan">
      <formula>0.5</formula>
    </cfRule>
  </conditionalFormatting>
  <conditionalFormatting sqref="W4:W232">
    <cfRule type="cellIs" dxfId="1505" priority="277" stopIfTrue="1" operator="equal">
      <formula>"NO DATA"</formula>
    </cfRule>
  </conditionalFormatting>
  <conditionalFormatting sqref="W4:W232">
    <cfRule type="cellIs" dxfId="1504" priority="278" operator="lessThan">
      <formula>-1</formula>
    </cfRule>
    <cfRule type="cellIs" dxfId="1503" priority="279" operator="between">
      <formula>0</formula>
      <formula>-1</formula>
    </cfRule>
    <cfRule type="cellIs" dxfId="1502" priority="280" operator="between">
      <formula>0</formula>
      <formula>1</formula>
    </cfRule>
    <cfRule type="cellIs" dxfId="1501" priority="281" operator="greaterThan">
      <formula>1</formula>
    </cfRule>
  </conditionalFormatting>
  <conditionalFormatting sqref="W4:W232">
    <cfRule type="cellIs" dxfId="1500" priority="273" operator="lessThan">
      <formula>-0.5</formula>
    </cfRule>
    <cfRule type="cellIs" dxfId="1499" priority="274" operator="between">
      <formula>0</formula>
      <formula>-0.5</formula>
    </cfRule>
    <cfRule type="cellIs" dxfId="1498" priority="275" operator="between">
      <formula>0</formula>
      <formula>0.5</formula>
    </cfRule>
    <cfRule type="cellIs" dxfId="1497" priority="276" operator="greaterThan">
      <formula>0.5</formula>
    </cfRule>
  </conditionalFormatting>
  <conditionalFormatting sqref="T4">
    <cfRule type="cellIs" dxfId="1496" priority="268" stopIfTrue="1" operator="equal">
      <formula>"NO DATA"</formula>
    </cfRule>
  </conditionalFormatting>
  <conditionalFormatting sqref="T4">
    <cfRule type="cellIs" dxfId="1495" priority="269" operator="lessThan">
      <formula>-1</formula>
    </cfRule>
    <cfRule type="cellIs" dxfId="1494" priority="270" operator="between">
      <formula>0</formula>
      <formula>-1</formula>
    </cfRule>
    <cfRule type="cellIs" dxfId="1493" priority="271" operator="between">
      <formula>0</formula>
      <formula>1</formula>
    </cfRule>
    <cfRule type="cellIs" dxfId="1492" priority="272" operator="greaterThan">
      <formula>1</formula>
    </cfRule>
  </conditionalFormatting>
  <conditionalFormatting sqref="T4">
    <cfRule type="cellIs" dxfId="1491" priority="264" operator="lessThan">
      <formula>-0.5</formula>
    </cfRule>
    <cfRule type="cellIs" dxfId="1490" priority="265" operator="between">
      <formula>0</formula>
      <formula>-0.5</formula>
    </cfRule>
    <cfRule type="cellIs" dxfId="1489" priority="266" operator="between">
      <formula>0</formula>
      <formula>0.5</formula>
    </cfRule>
    <cfRule type="cellIs" dxfId="1488" priority="267" operator="greaterThan">
      <formula>0.5</formula>
    </cfRule>
  </conditionalFormatting>
  <conditionalFormatting sqref="T5:T232">
    <cfRule type="cellIs" dxfId="1487" priority="259" stopIfTrue="1" operator="equal">
      <formula>"NO DATA"</formula>
    </cfRule>
  </conditionalFormatting>
  <conditionalFormatting sqref="T5:T232">
    <cfRule type="cellIs" dxfId="1486" priority="260" operator="lessThan">
      <formula>-1</formula>
    </cfRule>
    <cfRule type="cellIs" dxfId="1485" priority="261" operator="between">
      <formula>0</formula>
      <formula>-1</formula>
    </cfRule>
    <cfRule type="cellIs" dxfId="1484" priority="262" operator="between">
      <formula>0</formula>
      <formula>1</formula>
    </cfRule>
    <cfRule type="cellIs" dxfId="1483" priority="263" operator="greaterThan">
      <formula>1</formula>
    </cfRule>
  </conditionalFormatting>
  <conditionalFormatting sqref="T5:T232">
    <cfRule type="cellIs" dxfId="1482" priority="255" operator="lessThan">
      <formula>-0.5</formula>
    </cfRule>
    <cfRule type="cellIs" dxfId="1481" priority="256" operator="between">
      <formula>0</formula>
      <formula>-0.5</formula>
    </cfRule>
    <cfRule type="cellIs" dxfId="1480" priority="257" operator="between">
      <formula>0</formula>
      <formula>0.5</formula>
    </cfRule>
    <cfRule type="cellIs" dxfId="1479" priority="258" operator="greaterThan">
      <formula>0.5</formula>
    </cfRule>
  </conditionalFormatting>
  <conditionalFormatting sqref="AB72">
    <cfRule type="cellIs" dxfId="1478" priority="254" operator="greaterThan">
      <formula>0</formula>
    </cfRule>
  </conditionalFormatting>
  <conditionalFormatting sqref="AB4:AB71">
    <cfRule type="cellIs" dxfId="1477" priority="253" operator="greaterThan">
      <formula>0</formula>
    </cfRule>
  </conditionalFormatting>
  <conditionalFormatting sqref="AB73:AB232">
    <cfRule type="cellIs" dxfId="1476" priority="252" operator="greaterThan">
      <formula>0</formula>
    </cfRule>
  </conditionalFormatting>
  <conditionalFormatting sqref="X2">
    <cfRule type="cellIs" dxfId="1475" priority="94" operator="greaterThan">
      <formula>0</formula>
    </cfRule>
  </conditionalFormatting>
  <conditionalFormatting sqref="AA2">
    <cfRule type="cellIs" dxfId="1474" priority="61" stopIfTrue="1" operator="equal">
      <formula>"NO DATA"</formula>
    </cfRule>
  </conditionalFormatting>
  <conditionalFormatting sqref="AA2">
    <cfRule type="cellIs" dxfId="1473" priority="62" operator="lessThan">
      <formula>-1</formula>
    </cfRule>
    <cfRule type="cellIs" dxfId="1472" priority="63" operator="between">
      <formula>0</formula>
      <formula>-1</formula>
    </cfRule>
    <cfRule type="cellIs" dxfId="1471" priority="64" operator="between">
      <formula>0</formula>
      <formula>1</formula>
    </cfRule>
    <cfRule type="cellIs" dxfId="1470" priority="65" operator="greaterThan">
      <formula>1</formula>
    </cfRule>
  </conditionalFormatting>
  <conditionalFormatting sqref="AA2">
    <cfRule type="cellIs" dxfId="1469" priority="57" operator="lessThan">
      <formula>-0.5</formula>
    </cfRule>
    <cfRule type="cellIs" dxfId="1468" priority="58" operator="between">
      <formula>0</formula>
      <formula>-0.5</formula>
    </cfRule>
    <cfRule type="cellIs" dxfId="1467" priority="59" operator="between">
      <formula>0</formula>
      <formula>0.5</formula>
    </cfRule>
    <cfRule type="cellIs" dxfId="1466" priority="60" operator="greaterThan">
      <formula>0.5</formula>
    </cfRule>
  </conditionalFormatting>
  <conditionalFormatting sqref="Q2">
    <cfRule type="cellIs" dxfId="1465" priority="89" stopIfTrue="1" operator="equal">
      <formula>"NO DATA"</formula>
    </cfRule>
  </conditionalFormatting>
  <conditionalFormatting sqref="Q2">
    <cfRule type="cellIs" dxfId="1464" priority="90" operator="lessThan">
      <formula>-1</formula>
    </cfRule>
    <cfRule type="cellIs" dxfId="1463" priority="91" operator="between">
      <formula>0</formula>
      <formula>-1</formula>
    </cfRule>
    <cfRule type="cellIs" dxfId="1462" priority="92" operator="between">
      <formula>0</formula>
      <formula>1</formula>
    </cfRule>
    <cfRule type="cellIs" dxfId="1461" priority="93" operator="greaterThan">
      <formula>1</formula>
    </cfRule>
  </conditionalFormatting>
  <conditionalFormatting sqref="Q2">
    <cfRule type="cellIs" dxfId="1460" priority="85" operator="lessThan">
      <formula>-0.5</formula>
    </cfRule>
    <cfRule type="cellIs" dxfId="1459" priority="86" operator="between">
      <formula>0</formula>
      <formula>-0.5</formula>
    </cfRule>
    <cfRule type="cellIs" dxfId="1458" priority="87" operator="between">
      <formula>0</formula>
      <formula>0.5</formula>
    </cfRule>
    <cfRule type="cellIs" dxfId="1457" priority="88" operator="greaterThan">
      <formula>0.5</formula>
    </cfRule>
  </conditionalFormatting>
  <conditionalFormatting sqref="W2">
    <cfRule type="cellIs" dxfId="1456" priority="80" stopIfTrue="1" operator="equal">
      <formula>"NO DATA"</formula>
    </cfRule>
  </conditionalFormatting>
  <conditionalFormatting sqref="W2">
    <cfRule type="cellIs" dxfId="1455" priority="81" operator="lessThan">
      <formula>-1</formula>
    </cfRule>
    <cfRule type="cellIs" dxfId="1454" priority="82" operator="between">
      <formula>0</formula>
      <formula>-1</formula>
    </cfRule>
    <cfRule type="cellIs" dxfId="1453" priority="83" operator="between">
      <formula>0</formula>
      <formula>1</formula>
    </cfRule>
    <cfRule type="cellIs" dxfId="1452" priority="84" operator="greaterThan">
      <formula>1</formula>
    </cfRule>
  </conditionalFormatting>
  <conditionalFormatting sqref="W2">
    <cfRule type="cellIs" dxfId="1451" priority="76" operator="lessThan">
      <formula>-0.5</formula>
    </cfRule>
    <cfRule type="cellIs" dxfId="1450" priority="77" operator="between">
      <formula>0</formula>
      <formula>-0.5</formula>
    </cfRule>
    <cfRule type="cellIs" dxfId="1449" priority="78" operator="between">
      <formula>0</formula>
      <formula>0.5</formula>
    </cfRule>
    <cfRule type="cellIs" dxfId="1448" priority="79" operator="greaterThan">
      <formula>0.5</formula>
    </cfRule>
  </conditionalFormatting>
  <conditionalFormatting sqref="T2">
    <cfRule type="cellIs" dxfId="1447" priority="71" stopIfTrue="1" operator="equal">
      <formula>"NO DATA"</formula>
    </cfRule>
  </conditionalFormatting>
  <conditionalFormatting sqref="T2">
    <cfRule type="cellIs" dxfId="1446" priority="72" operator="lessThan">
      <formula>-1</formula>
    </cfRule>
    <cfRule type="cellIs" dxfId="1445" priority="73" operator="between">
      <formula>0</formula>
      <formula>-1</formula>
    </cfRule>
    <cfRule type="cellIs" dxfId="1444" priority="74" operator="between">
      <formula>0</formula>
      <formula>1</formula>
    </cfRule>
    <cfRule type="cellIs" dxfId="1443" priority="75" operator="greaterThan">
      <formula>1</formula>
    </cfRule>
  </conditionalFormatting>
  <conditionalFormatting sqref="T2">
    <cfRule type="cellIs" dxfId="1442" priority="67" operator="lessThan">
      <formula>-0.5</formula>
    </cfRule>
    <cfRule type="cellIs" dxfId="1441" priority="68" operator="between">
      <formula>0</formula>
      <formula>-0.5</formula>
    </cfRule>
    <cfRule type="cellIs" dxfId="1440" priority="69" operator="between">
      <formula>0</formula>
      <formula>0.5</formula>
    </cfRule>
    <cfRule type="cellIs" dxfId="1439" priority="70" operator="greaterThan">
      <formula>0.5</formula>
    </cfRule>
  </conditionalFormatting>
  <conditionalFormatting sqref="AB2">
    <cfRule type="cellIs" dxfId="1438" priority="66" operator="greaterThan">
      <formula>0</formula>
    </cfRule>
  </conditionalFormatting>
  <conditionalFormatting sqref="M233">
    <cfRule type="cellIs" dxfId="1437" priority="52" stopIfTrue="1" operator="equal">
      <formula>"NO DATA"</formula>
    </cfRule>
  </conditionalFormatting>
  <conditionalFormatting sqref="M233">
    <cfRule type="cellIs" dxfId="1436" priority="53" operator="lessThan">
      <formula>-1</formula>
    </cfRule>
    <cfRule type="cellIs" dxfId="1435" priority="54" operator="between">
      <formula>0</formula>
      <formula>-1</formula>
    </cfRule>
    <cfRule type="cellIs" dxfId="1434" priority="55" operator="between">
      <formula>0</formula>
      <formula>1</formula>
    </cfRule>
    <cfRule type="cellIs" dxfId="1433" priority="56" operator="greaterThan">
      <formula>1</formula>
    </cfRule>
  </conditionalFormatting>
  <conditionalFormatting sqref="X233">
    <cfRule type="cellIs" dxfId="1432" priority="51" operator="greaterThan">
      <formula>0</formula>
    </cfRule>
  </conditionalFormatting>
  <conditionalFormatting sqref="M233">
    <cfRule type="cellIs" dxfId="1431" priority="47" operator="lessThan">
      <formula>-0.5</formula>
    </cfRule>
    <cfRule type="cellIs" dxfId="1430" priority="48" operator="between">
      <formula>0</formula>
      <formula>-0.5</formula>
    </cfRule>
    <cfRule type="cellIs" dxfId="1429" priority="49" operator="between">
      <formula>0</formula>
      <formula>0.5</formula>
    </cfRule>
    <cfRule type="cellIs" dxfId="1428" priority="50" operator="greaterThan">
      <formula>0.5</formula>
    </cfRule>
  </conditionalFormatting>
  <conditionalFormatting sqref="Q233">
    <cfRule type="cellIs" dxfId="1427" priority="42" stopIfTrue="1" operator="equal">
      <formula>"NO DATA"</formula>
    </cfRule>
  </conditionalFormatting>
  <conditionalFormatting sqref="Q233">
    <cfRule type="cellIs" dxfId="1426" priority="43" operator="lessThan">
      <formula>-1</formula>
    </cfRule>
    <cfRule type="cellIs" dxfId="1425" priority="44" operator="between">
      <formula>0</formula>
      <formula>-1</formula>
    </cfRule>
    <cfRule type="cellIs" dxfId="1424" priority="45" operator="between">
      <formula>0</formula>
      <formula>1</formula>
    </cfRule>
    <cfRule type="cellIs" dxfId="1423" priority="46" operator="greaterThan">
      <formula>1</formula>
    </cfRule>
  </conditionalFormatting>
  <conditionalFormatting sqref="Q233">
    <cfRule type="cellIs" dxfId="1422" priority="38" operator="lessThan">
      <formula>-0.5</formula>
    </cfRule>
    <cfRule type="cellIs" dxfId="1421" priority="39" operator="between">
      <formula>0</formula>
      <formula>-0.5</formula>
    </cfRule>
    <cfRule type="cellIs" dxfId="1420" priority="40" operator="between">
      <formula>0</formula>
      <formula>0.5</formula>
    </cfRule>
    <cfRule type="cellIs" dxfId="1419" priority="41" operator="greaterThan">
      <formula>0.5</formula>
    </cfRule>
  </conditionalFormatting>
  <conditionalFormatting sqref="W233">
    <cfRule type="cellIs" dxfId="1418" priority="33" stopIfTrue="1" operator="equal">
      <formula>"NO DATA"</formula>
    </cfRule>
  </conditionalFormatting>
  <conditionalFormatting sqref="W233">
    <cfRule type="cellIs" dxfId="1417" priority="34" operator="lessThan">
      <formula>-1</formula>
    </cfRule>
    <cfRule type="cellIs" dxfId="1416" priority="35" operator="between">
      <formula>0</formula>
      <formula>-1</formula>
    </cfRule>
    <cfRule type="cellIs" dxfId="1415" priority="36" operator="between">
      <formula>0</formula>
      <formula>1</formula>
    </cfRule>
    <cfRule type="cellIs" dxfId="1414" priority="37" operator="greaterThan">
      <formula>1</formula>
    </cfRule>
  </conditionalFormatting>
  <conditionalFormatting sqref="W233">
    <cfRule type="cellIs" dxfId="1413" priority="29" operator="lessThan">
      <formula>-0.5</formula>
    </cfRule>
    <cfRule type="cellIs" dxfId="1412" priority="30" operator="between">
      <formula>0</formula>
      <formula>-0.5</formula>
    </cfRule>
    <cfRule type="cellIs" dxfId="1411" priority="31" operator="between">
      <formula>0</formula>
      <formula>0.5</formula>
    </cfRule>
    <cfRule type="cellIs" dxfId="1410" priority="32" operator="greaterThan">
      <formula>0.5</formula>
    </cfRule>
  </conditionalFormatting>
  <conditionalFormatting sqref="T233">
    <cfRule type="cellIs" dxfId="1409" priority="24" stopIfTrue="1" operator="equal">
      <formula>"NO DATA"</formula>
    </cfRule>
  </conditionalFormatting>
  <conditionalFormatting sqref="T233">
    <cfRule type="cellIs" dxfId="1408" priority="25" operator="lessThan">
      <formula>-1</formula>
    </cfRule>
    <cfRule type="cellIs" dxfId="1407" priority="26" operator="between">
      <formula>0</formula>
      <formula>-1</formula>
    </cfRule>
    <cfRule type="cellIs" dxfId="1406" priority="27" operator="between">
      <formula>0</formula>
      <formula>1</formula>
    </cfRule>
    <cfRule type="cellIs" dxfId="1405" priority="28" operator="greaterThan">
      <formula>1</formula>
    </cfRule>
  </conditionalFormatting>
  <conditionalFormatting sqref="T233">
    <cfRule type="cellIs" dxfId="1404" priority="20" operator="lessThan">
      <formula>-0.5</formula>
    </cfRule>
    <cfRule type="cellIs" dxfId="1403" priority="21" operator="between">
      <formula>0</formula>
      <formula>-0.5</formula>
    </cfRule>
    <cfRule type="cellIs" dxfId="1402" priority="22" operator="between">
      <formula>0</formula>
      <formula>0.5</formula>
    </cfRule>
    <cfRule type="cellIs" dxfId="1401" priority="23" operator="greaterThan">
      <formula>0.5</formula>
    </cfRule>
  </conditionalFormatting>
  <conditionalFormatting sqref="AB233">
    <cfRule type="cellIs" dxfId="1400" priority="19" operator="greaterThan">
      <formula>0</formula>
    </cfRule>
  </conditionalFormatting>
  <conditionalFormatting sqref="AA233">
    <cfRule type="cellIs" dxfId="1399" priority="14" stopIfTrue="1" operator="equal">
      <formula>"NO DATA"</formula>
    </cfRule>
  </conditionalFormatting>
  <conditionalFormatting sqref="AA233">
    <cfRule type="cellIs" dxfId="1398" priority="15" operator="lessThan">
      <formula>-1</formula>
    </cfRule>
    <cfRule type="cellIs" dxfId="1397" priority="16" operator="between">
      <formula>0</formula>
      <formula>-1</formula>
    </cfRule>
    <cfRule type="cellIs" dxfId="1396" priority="17" operator="between">
      <formula>0</formula>
      <formula>1</formula>
    </cfRule>
    <cfRule type="cellIs" dxfId="1395" priority="18" operator="greaterThan">
      <formula>1</formula>
    </cfRule>
  </conditionalFormatting>
  <conditionalFormatting sqref="AA233">
    <cfRule type="cellIs" dxfId="1394" priority="10" operator="lessThan">
      <formula>-0.5</formula>
    </cfRule>
    <cfRule type="cellIs" dxfId="1393" priority="11" operator="between">
      <formula>0</formula>
      <formula>-0.5</formula>
    </cfRule>
    <cfRule type="cellIs" dxfId="1392" priority="12" operator="between">
      <formula>0</formula>
      <formula>0.5</formula>
    </cfRule>
    <cfRule type="cellIs" dxfId="1391" priority="13" operator="greaterThan">
      <formula>0.5</formula>
    </cfRule>
  </conditionalFormatting>
  <conditionalFormatting sqref="M2">
    <cfRule type="cellIs" dxfId="1390" priority="5" stopIfTrue="1" operator="equal">
      <formula>"NO DATA"</formula>
    </cfRule>
  </conditionalFormatting>
  <conditionalFormatting sqref="M2">
    <cfRule type="cellIs" dxfId="1389" priority="6" operator="lessThan">
      <formula>-1</formula>
    </cfRule>
    <cfRule type="cellIs" dxfId="1388" priority="7" operator="between">
      <formula>0</formula>
      <formula>-1</formula>
    </cfRule>
    <cfRule type="cellIs" dxfId="1387" priority="8" operator="between">
      <formula>0</formula>
      <formula>1</formula>
    </cfRule>
    <cfRule type="cellIs" dxfId="1386" priority="9" operator="greaterThan">
      <formula>1</formula>
    </cfRule>
  </conditionalFormatting>
  <conditionalFormatting sqref="M2">
    <cfRule type="cellIs" dxfId="1385" priority="1" operator="lessThan">
      <formula>-0.5</formula>
    </cfRule>
    <cfRule type="cellIs" dxfId="1384" priority="2" operator="between">
      <formula>0</formula>
      <formula>-0.5</formula>
    </cfRule>
    <cfRule type="cellIs" dxfId="1383" priority="3" operator="between">
      <formula>0</formula>
      <formula>0.5</formula>
    </cfRule>
    <cfRule type="cellIs" dxfId="1382" priority="4" operator="greaterThan">
      <formula>0.5</formula>
    </cfRule>
  </conditionalFormatting>
  <pageMargins left="0.7" right="0.7" top="0.75" bottom="0.75" header="0.3" footer="0.3"/>
  <pageSetup paperSize="9" scale="43" orientation="portrait" r:id="rId3"/>
  <rowBreaks count="1" manualBreakCount="1">
    <brk id="3" max="16383" man="1"/>
  </rowBreaks>
  <colBreaks count="1" manualBreakCount="1">
    <brk id="28" max="1048575" man="1"/>
  </colBreaks>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FFFF00"/>
    <pageSetUpPr fitToPage="1"/>
  </sheetPr>
  <dimension ref="A1:AD232"/>
  <sheetViews>
    <sheetView showGridLines="0" zoomScale="70" zoomScaleNormal="70" workbookViewId="0">
      <pane xSplit="7" ySplit="4" topLeftCell="H5" activePane="bottomRight" state="frozen"/>
      <selection activeCell="J11" sqref="J11"/>
      <selection pane="topRight" activeCell="J11" sqref="J11"/>
      <selection pane="bottomLeft" activeCell="J11" sqref="J11"/>
      <selection pane="bottomRight" activeCell="AN13" sqref="AN13"/>
    </sheetView>
  </sheetViews>
  <sheetFormatPr defaultRowHeight="15" x14ac:dyDescent="0.25"/>
  <cols>
    <col min="1" max="1" width="8.85546875" style="17" customWidth="1"/>
    <col min="2" max="2" width="24.28515625" style="17" customWidth="1"/>
    <col min="3" max="3" width="7.42578125" style="17" customWidth="1"/>
    <col min="4" max="5" width="6" style="17" customWidth="1"/>
    <col min="6" max="6" width="5.5703125" style="17" customWidth="1"/>
    <col min="7" max="7" width="7.85546875" style="17" customWidth="1"/>
    <col min="8" max="21" width="6.5703125" style="17" customWidth="1"/>
    <col min="22" max="26" width="6.5703125" customWidth="1"/>
    <col min="27" max="27" width="6.5703125" style="17" customWidth="1"/>
    <col min="28" max="28" width="6.5703125" customWidth="1"/>
    <col min="29" max="30" width="6.5703125" style="17" customWidth="1"/>
    <col min="31" max="16384" width="9.140625" style="17"/>
  </cols>
  <sheetData>
    <row r="1" spans="1:30" ht="17.25" customHeight="1" thickBot="1" x14ac:dyDescent="0.3">
      <c r="A1" s="864" t="s">
        <v>306</v>
      </c>
      <c r="B1" s="865"/>
      <c r="C1" s="865"/>
      <c r="D1" s="865"/>
      <c r="E1" s="865"/>
      <c r="F1" s="865"/>
      <c r="G1" s="866"/>
      <c r="H1" s="326">
        <f t="shared" ref="H1:AD1" si="0">COUNT(H5:H231)</f>
        <v>0</v>
      </c>
      <c r="I1" s="326">
        <f>COUNT(I5:I231)</f>
        <v>0</v>
      </c>
      <c r="J1" s="326">
        <f t="shared" si="0"/>
        <v>0</v>
      </c>
      <c r="K1" s="326">
        <f>COUNT(K5:K231)</f>
        <v>0</v>
      </c>
      <c r="L1" s="326">
        <f t="shared" si="0"/>
        <v>0</v>
      </c>
      <c r="M1" s="326">
        <f t="shared" si="0"/>
        <v>0</v>
      </c>
      <c r="N1" s="326">
        <f t="shared" si="0"/>
        <v>0</v>
      </c>
      <c r="O1" s="326">
        <f t="shared" si="0"/>
        <v>0</v>
      </c>
      <c r="P1" s="326">
        <f t="shared" si="0"/>
        <v>0</v>
      </c>
      <c r="Q1" s="326">
        <f t="shared" si="0"/>
        <v>0</v>
      </c>
      <c r="R1" s="326">
        <f t="shared" si="0"/>
        <v>0</v>
      </c>
      <c r="S1" s="326">
        <f t="shared" si="0"/>
        <v>0</v>
      </c>
      <c r="T1" s="326">
        <f t="shared" si="0"/>
        <v>0</v>
      </c>
      <c r="U1" s="326">
        <f t="shared" si="0"/>
        <v>0</v>
      </c>
      <c r="V1" s="326">
        <f t="shared" si="0"/>
        <v>0</v>
      </c>
      <c r="W1" s="326">
        <f t="shared" si="0"/>
        <v>0</v>
      </c>
      <c r="X1" s="326">
        <f>COUNT(X5:X231)</f>
        <v>0</v>
      </c>
      <c r="Y1" s="326">
        <f t="shared" si="0"/>
        <v>0</v>
      </c>
      <c r="Z1" s="326">
        <f t="shared" si="0"/>
        <v>0</v>
      </c>
      <c r="AA1" s="326">
        <f>COUNT(AA5:AA231)</f>
        <v>0</v>
      </c>
      <c r="AB1" s="326">
        <f t="shared" si="0"/>
        <v>0</v>
      </c>
      <c r="AC1" s="326">
        <f t="shared" si="0"/>
        <v>0</v>
      </c>
      <c r="AD1" s="326">
        <f t="shared" si="0"/>
        <v>0</v>
      </c>
    </row>
    <row r="2" spans="1:30" ht="15.75" thickBot="1" x14ac:dyDescent="0.3">
      <c r="A2" s="864" t="s">
        <v>305</v>
      </c>
      <c r="B2" s="865"/>
      <c r="C2" s="865"/>
      <c r="D2" s="865"/>
      <c r="E2" s="865"/>
      <c r="F2" s="865"/>
      <c r="G2" s="866"/>
      <c r="H2" s="325" t="str">
        <f>IFERROR((GROUPDISTRIBUTION!L276),"")</f>
        <v/>
      </c>
      <c r="I2" s="325" t="str">
        <f>IFERROR((GROUPDISTRIBUTION!M276),"")</f>
        <v/>
      </c>
      <c r="J2" s="325" t="str">
        <f>IFERROR((GROUPDISTRIBUTION!N276),"")</f>
        <v/>
      </c>
      <c r="K2" s="325" t="str">
        <f>IFERROR((GROUPDISTRIBUTION!O276),"")</f>
        <v/>
      </c>
      <c r="L2" s="325" t="str">
        <f>IFERROR((GROUPDISTRIBUTION!P276),"")</f>
        <v/>
      </c>
      <c r="M2" s="325" t="str">
        <f>IFERROR((GROUPDISTRIBUTION!Q276),"")</f>
        <v/>
      </c>
      <c r="N2" s="325" t="str">
        <f>IFERROR((GROUPDISTRIBUTION!R276),"")</f>
        <v/>
      </c>
      <c r="O2" s="325" t="str">
        <f>IFERROR((GROUPDISTRIBUTION!S276),"")</f>
        <v/>
      </c>
      <c r="P2" s="325" t="str">
        <f>IFERROR((GROUPDISTRIBUTION!T276),"")</f>
        <v/>
      </c>
      <c r="Q2" s="325" t="str">
        <f>IFERROR((GROUPDISTRIBUTION!U276),"")</f>
        <v/>
      </c>
      <c r="R2" s="325" t="str">
        <f>IFERROR((GROUPDISTRIBUTION!V276),"")</f>
        <v/>
      </c>
      <c r="S2" s="325" t="str">
        <f>IFERROR((GROUPDISTRIBUTION!W276),"")</f>
        <v/>
      </c>
      <c r="T2" s="325" t="str">
        <f>IFERROR((GROUPDISTRIBUTION!Y276),"")</f>
        <v/>
      </c>
      <c r="U2" s="325" t="str">
        <f>IFERROR((GROUPDISTRIBUTION!Z276),"")</f>
        <v/>
      </c>
      <c r="V2" s="325" t="str">
        <f>IFERROR((GROUPDISTRIBUTION!AA276),"")</f>
        <v/>
      </c>
      <c r="W2" s="325" t="str">
        <f>IFERROR((GROUPDISTRIBUTION!AB276),"")</f>
        <v/>
      </c>
      <c r="X2" s="325" t="str">
        <f>IFERROR((GROUPDISTRIBUTION!AE276),"")</f>
        <v/>
      </c>
      <c r="Y2" s="325" t="str">
        <f>IFERROR((GROUPDISTRIBUTION!AC276),"")</f>
        <v/>
      </c>
      <c r="Z2" s="325" t="str">
        <f>IFERROR((GROUPDISTRIBUTION!AD276),"")</f>
        <v/>
      </c>
      <c r="AA2" s="325" t="str">
        <f>IFERROR((GROUPDISTRIBUTION!AF276),"")</f>
        <v/>
      </c>
      <c r="AB2" s="325" t="str">
        <f>IFERROR((GROUPDISTRIBUTION!AG276),"")</f>
        <v/>
      </c>
      <c r="AC2" s="325" t="str">
        <f>IFERROR((GROUPDISTRIBUTION!AH276),"")</f>
        <v/>
      </c>
      <c r="AD2" s="325">
        <f>IFERROR((GROUPDISTRIBUTION!AI276),"")</f>
        <v>0</v>
      </c>
    </row>
    <row r="3" spans="1:30" ht="16.5" thickBot="1" x14ac:dyDescent="0.3">
      <c r="A3" s="864" t="s">
        <v>307</v>
      </c>
      <c r="B3" s="865"/>
      <c r="C3" s="865"/>
      <c r="D3" s="865"/>
      <c r="E3" s="865"/>
      <c r="F3" s="865"/>
      <c r="G3" s="866"/>
      <c r="H3" s="354" t="str">
        <f t="shared" ref="H3:AD3" si="1">IFERROR((AVERAGE(H5:H231)),"")</f>
        <v/>
      </c>
      <c r="I3" s="354" t="str">
        <f>IFERROR((AVERAGE(I5:I231)),"")</f>
        <v/>
      </c>
      <c r="J3" s="354" t="str">
        <f t="shared" si="1"/>
        <v/>
      </c>
      <c r="K3" s="354" t="str">
        <f>IFERROR((AVERAGE(K5:K231)),"")</f>
        <v/>
      </c>
      <c r="L3" s="354" t="str">
        <f t="shared" si="1"/>
        <v/>
      </c>
      <c r="M3" s="354" t="str">
        <f t="shared" si="1"/>
        <v/>
      </c>
      <c r="N3" s="354" t="str">
        <f t="shared" si="1"/>
        <v/>
      </c>
      <c r="O3" s="354" t="str">
        <f t="shared" si="1"/>
        <v/>
      </c>
      <c r="P3" s="354" t="str">
        <f t="shared" si="1"/>
        <v/>
      </c>
      <c r="Q3" s="354" t="str">
        <f t="shared" si="1"/>
        <v/>
      </c>
      <c r="R3" s="354" t="str">
        <f t="shared" si="1"/>
        <v/>
      </c>
      <c r="S3" s="354" t="str">
        <f t="shared" si="1"/>
        <v/>
      </c>
      <c r="T3" s="354" t="str">
        <f t="shared" si="1"/>
        <v/>
      </c>
      <c r="U3" s="354" t="str">
        <f t="shared" si="1"/>
        <v/>
      </c>
      <c r="V3" s="354" t="str">
        <f t="shared" si="1"/>
        <v/>
      </c>
      <c r="W3" s="354" t="str">
        <f t="shared" si="1"/>
        <v/>
      </c>
      <c r="X3" s="354" t="str">
        <f>IFERROR((AVERAGE(X5:X231)),"")</f>
        <v/>
      </c>
      <c r="Y3" s="354" t="str">
        <f t="shared" si="1"/>
        <v/>
      </c>
      <c r="Z3" s="354" t="str">
        <f t="shared" si="1"/>
        <v/>
      </c>
      <c r="AA3" s="354" t="str">
        <f>IFERROR((AVERAGE(AA5:AA231)),"")</f>
        <v/>
      </c>
      <c r="AB3" s="354" t="str">
        <f t="shared" si="1"/>
        <v/>
      </c>
      <c r="AC3" s="354" t="str">
        <f t="shared" si="1"/>
        <v/>
      </c>
      <c r="AD3" s="354" t="str">
        <f t="shared" si="1"/>
        <v/>
      </c>
    </row>
    <row r="4" spans="1:30" ht="144" customHeight="1" thickBot="1" x14ac:dyDescent="0.3">
      <c r="A4" s="487" t="str">
        <f>DATASHEET!A1</f>
        <v>Id</v>
      </c>
      <c r="B4" s="488" t="str">
        <f>DATASHEET!B1</f>
        <v>Name</v>
      </c>
      <c r="C4" s="489" t="str">
        <f>DATASHEET!C1</f>
        <v>Form</v>
      </c>
      <c r="D4" s="564" t="s">
        <v>2</v>
      </c>
      <c r="E4" s="564" t="s">
        <v>36</v>
      </c>
      <c r="F4" s="490" t="s">
        <v>284</v>
      </c>
      <c r="G4" s="486" t="s">
        <v>307</v>
      </c>
      <c r="H4" s="484" t="str">
        <f>PROGRESS!S2</f>
        <v>ART</v>
      </c>
      <c r="I4" s="485" t="str">
        <f>PROGRESS!X2</f>
        <v>BIOLOGY</v>
      </c>
      <c r="J4" s="485" t="str">
        <f>PROGRESS!AC2</f>
        <v>BUSINESS</v>
      </c>
      <c r="K4" s="485" t="str">
        <f>PROGRESS!AH2</f>
        <v>CHEMISTRY</v>
      </c>
      <c r="L4" s="485" t="str">
        <f>PROGRESS!AM2</f>
        <v>CHILDDEV</v>
      </c>
      <c r="M4" s="485" t="str">
        <f>PROGRESS!AR2</f>
        <v>COMPUTING</v>
      </c>
      <c r="N4" s="485" t="str">
        <f>PROGRESS!AW2</f>
        <v>DRAMA</v>
      </c>
      <c r="O4" s="485" t="str">
        <f>PROGRESS!BB2</f>
        <v>ENGLISH</v>
      </c>
      <c r="P4" s="485" t="str">
        <f>PROGRESS!BG2</f>
        <v>ENGLISH LIT</v>
      </c>
      <c r="Q4" s="485" t="str">
        <f>PROGRESS!BL2</f>
        <v>FOOD</v>
      </c>
      <c r="R4" s="485" t="str">
        <f>PROGRESS!BQ2</f>
        <v>FRENCH</v>
      </c>
      <c r="S4" s="485" t="str">
        <f>PROGRESS!BV2</f>
        <v>GEOGRAPHY</v>
      </c>
      <c r="T4" s="516" t="str">
        <f>PROGRESS!CA2</f>
        <v>H&amp;SC</v>
      </c>
      <c r="U4" s="485" t="str">
        <f>PROGRESS!CF2</f>
        <v>HISTORY</v>
      </c>
      <c r="V4" s="485" t="str">
        <f>PROGRESS!CK2</f>
        <v>MATHS</v>
      </c>
      <c r="W4" s="485" t="str">
        <f>PROGRESS!CP2</f>
        <v>MUSIC</v>
      </c>
      <c r="X4" s="485" t="str">
        <f>PROGRESS!CU2</f>
        <v>PHOTOGRAPHY</v>
      </c>
      <c r="Y4" s="485" t="str">
        <f>PROGRESS!CZ2</f>
        <v>PHYSEDMS</v>
      </c>
      <c r="Z4" s="516" t="str">
        <f>PROGRESS!DE2</f>
        <v>PHYSICS</v>
      </c>
      <c r="AA4" s="485" t="str">
        <f>PROGRESS!DJ2</f>
        <v>PRDDESIGN</v>
      </c>
      <c r="AB4" s="485" t="str">
        <f>PROGRESS!DO2</f>
        <v>RELIGIOUSED</v>
      </c>
      <c r="AC4" s="485" t="s">
        <v>333</v>
      </c>
      <c r="AD4" s="485" t="str">
        <f>PROGRESS!DY2</f>
        <v>SPANISH</v>
      </c>
    </row>
    <row r="5" spans="1:30" ht="18.75" x14ac:dyDescent="0.3">
      <c r="A5" s="566">
        <f>IF(DATASHEET!A2="","",DATASHEET!A2)</f>
        <v>152713</v>
      </c>
      <c r="B5" s="567" t="str">
        <f>DATASHEET!B2</f>
        <v>ADEDAYO-SOGADE, Iteoluwa</v>
      </c>
      <c r="C5" s="567" t="str">
        <f>DATASHEET!C2</f>
        <v>11ZI</v>
      </c>
      <c r="D5" s="138" t="str">
        <f>PROGRESS!E16</f>
        <v>N</v>
      </c>
      <c r="E5" s="574" t="str">
        <f>PROGRESS!I16</f>
        <v>N</v>
      </c>
      <c r="F5" s="571" t="str">
        <f>DATASHEET!L2</f>
        <v>6-7</v>
      </c>
      <c r="G5" s="565" t="str">
        <f t="shared" ref="G5:G36" si="2">IFERROR(AVERAGE(H5:AD5),"")</f>
        <v/>
      </c>
      <c r="H5" s="568" t="str">
        <f>IF(PROGRESS!R16="NO DATA","",PROGRESS!R16)</f>
        <v/>
      </c>
      <c r="I5" s="569" t="str">
        <f>IF(PROGRESS!W16="NO DATA","",PROGRESS!W16)</f>
        <v/>
      </c>
      <c r="J5" s="569" t="str">
        <f>IF(PROGRESS!AB16="NO DATA","",PROGRESS!AB16)</f>
        <v/>
      </c>
      <c r="K5" s="569" t="str">
        <f>IF(PROGRESS!AG16="NO DATA","",PROGRESS!AG16)</f>
        <v/>
      </c>
      <c r="L5" s="569" t="str">
        <f>IF(PROGRESS!AL16="NO DATA","",PROGRESS!AL16)</f>
        <v/>
      </c>
      <c r="M5" s="569" t="str">
        <f>IF(PROGRESS!AQ16="NO DATA","",PROGRESS!AQ16)</f>
        <v/>
      </c>
      <c r="N5" s="569" t="str">
        <f>IF(PROGRESS!AV16="NO DATA","",PROGRESS!AV16)</f>
        <v/>
      </c>
      <c r="O5" s="569" t="str">
        <f>IF(PROGRESS!BA16="NO DATA","",PROGRESS!BA16)</f>
        <v/>
      </c>
      <c r="P5" s="569" t="str">
        <f>IF(PROGRESS!BF16="NO DATA","",PROGRESS!BF16)</f>
        <v/>
      </c>
      <c r="Q5" s="569" t="str">
        <f>IF(PROGRESS!BK16="NO DATA","",PROGRESS!BK16)</f>
        <v/>
      </c>
      <c r="R5" s="569" t="str">
        <f>IF(PROGRESS!BP16="NO DATA","",PROGRESS!BP16)</f>
        <v/>
      </c>
      <c r="S5" s="569" t="str">
        <f>IF(PROGRESS!BU16="NO DATA","",PROGRESS!BU16)</f>
        <v/>
      </c>
      <c r="T5" s="569" t="str">
        <f>IF(PROGRESS!CA16="NO DATA","",PROGRESS!CA16)</f>
        <v/>
      </c>
      <c r="U5" s="569" t="str">
        <f>IF(PROGRESS!CE16="NO DATA","",PROGRESS!CE16)</f>
        <v/>
      </c>
      <c r="V5" s="569" t="str">
        <f>IF(PROGRESS!CJ16="NO DATA","",PROGRESS!CJ16)</f>
        <v/>
      </c>
      <c r="W5" s="569" t="str">
        <f>IF(PROGRESS!CO16="NO DATA","",PROGRESS!CO16)</f>
        <v/>
      </c>
      <c r="X5" s="569" t="str">
        <f>IF(PROGRESS!CT16="NO DATA","",PROGRESS!CT16)</f>
        <v/>
      </c>
      <c r="Y5" s="569" t="str">
        <f>IF(PROGRESS!CY16="NO DATA","",PROGRESS!CY16)</f>
        <v/>
      </c>
      <c r="Z5" s="569" t="str">
        <f>IF(PROGRESS!DD16="NO DATA","",PROGRESS!DD16)</f>
        <v/>
      </c>
      <c r="AA5" s="569" t="str">
        <f>IF(PROGRESS!DI16="NO DATA","",PROGRESS!DI16)</f>
        <v/>
      </c>
      <c r="AB5" s="569" t="str">
        <f>IF(PROGRESS!DN16="NO DATA","",PROGRESS!DN16)</f>
        <v/>
      </c>
      <c r="AC5" s="569" t="str">
        <f>IF(PROGRESS!DS16="NO DATA","",PROGRESS!DS16)</f>
        <v/>
      </c>
      <c r="AD5" s="569" t="str">
        <f>IF(PROGRESS!DX16="NO DATA","",PROGRESS!DX16)</f>
        <v/>
      </c>
    </row>
    <row r="6" spans="1:30" ht="18.75" x14ac:dyDescent="0.3">
      <c r="A6" s="20">
        <f>IF(DATASHEET!A3="","",DATASHEET!A3)</f>
        <v>151734</v>
      </c>
      <c r="B6" s="21" t="str">
        <f>DATASHEET!B3</f>
        <v>AFFOH, Andrew</v>
      </c>
      <c r="C6" s="21" t="str">
        <f>DATASHEET!C3</f>
        <v>11KKN</v>
      </c>
      <c r="D6" s="139" t="str">
        <f>PROGRESS!E17</f>
        <v>N</v>
      </c>
      <c r="E6" s="570" t="str">
        <f>PROGRESS!I17</f>
        <v>N</v>
      </c>
      <c r="F6" s="572" t="str">
        <f>DATASHEET!L3</f>
        <v>3-4</v>
      </c>
      <c r="G6" s="565" t="str">
        <f t="shared" si="2"/>
        <v/>
      </c>
      <c r="H6" s="313" t="str">
        <f>IF(PROGRESS!R17="NO DATA","",PROGRESS!R17)</f>
        <v/>
      </c>
      <c r="I6" s="312" t="str">
        <f>IF(PROGRESS!W17="NO DATA","",PROGRESS!W17)</f>
        <v/>
      </c>
      <c r="J6" s="312" t="str">
        <f>IF(PROGRESS!AB17="NO DATA","",PROGRESS!AB17)</f>
        <v/>
      </c>
      <c r="K6" s="312" t="str">
        <f>IF(PROGRESS!AG17="NO DATA","",PROGRESS!AG17)</f>
        <v/>
      </c>
      <c r="L6" s="312" t="str">
        <f>IF(PROGRESS!AL17="NO DATA","",PROGRESS!AL17)</f>
        <v/>
      </c>
      <c r="M6" s="312" t="str">
        <f>IF(PROGRESS!AQ17="NO DATA","",PROGRESS!AQ17)</f>
        <v/>
      </c>
      <c r="N6" s="312" t="str">
        <f>IF(PROGRESS!AV17="NO DATA","",PROGRESS!AV17)</f>
        <v/>
      </c>
      <c r="O6" s="312" t="str">
        <f>IF(PROGRESS!BA17="NO DATA","",PROGRESS!BA17)</f>
        <v/>
      </c>
      <c r="P6" s="312" t="str">
        <f>IF(PROGRESS!BF17="NO DATA","",PROGRESS!BF17)</f>
        <v/>
      </c>
      <c r="Q6" s="312" t="str">
        <f>IF(PROGRESS!BK17="NO DATA","",PROGRESS!BK17)</f>
        <v/>
      </c>
      <c r="R6" s="312" t="str">
        <f>IF(PROGRESS!BP17="NO DATA","",PROGRESS!BP17)</f>
        <v/>
      </c>
      <c r="S6" s="312" t="str">
        <f>IF(PROGRESS!BU17="NO DATA","",PROGRESS!BU17)</f>
        <v/>
      </c>
      <c r="T6" s="569" t="str">
        <f>IF(PROGRESS!CA17="NO DATA","",PROGRESS!CA17)</f>
        <v/>
      </c>
      <c r="U6" s="312" t="str">
        <f>IF(PROGRESS!CE17="NO DATA","",PROGRESS!CE17)</f>
        <v/>
      </c>
      <c r="V6" s="312" t="str">
        <f>IF(PROGRESS!CJ17="NO DATA","",PROGRESS!CJ17)</f>
        <v/>
      </c>
      <c r="W6" s="312" t="str">
        <f>IF(PROGRESS!CO17="NO DATA","",PROGRESS!CO17)</f>
        <v/>
      </c>
      <c r="X6" s="312" t="str">
        <f>IF(PROGRESS!CT17="NO DATA","",PROGRESS!CT17)</f>
        <v/>
      </c>
      <c r="Y6" s="312" t="str">
        <f>IF(PROGRESS!CY17="NO DATA","",PROGRESS!CY17)</f>
        <v/>
      </c>
      <c r="Z6" s="312" t="str">
        <f>IF(PROGRESS!DD17="NO DATA","",PROGRESS!DD17)</f>
        <v/>
      </c>
      <c r="AA6" s="312" t="str">
        <f>IF(PROGRESS!DI17="NO DATA","",PROGRESS!DI17)</f>
        <v/>
      </c>
      <c r="AB6" s="312" t="str">
        <f>IF(PROGRESS!DN17="NO DATA","",PROGRESS!DN17)</f>
        <v/>
      </c>
      <c r="AC6" s="312" t="str">
        <f>IF(PROGRESS!DS17="NO DATA","",PROGRESS!DS17)</f>
        <v/>
      </c>
      <c r="AD6" s="312" t="str">
        <f>IF(PROGRESS!DX17="NO DATA","",PROGRESS!DX17)</f>
        <v/>
      </c>
    </row>
    <row r="7" spans="1:30" ht="18.75" x14ac:dyDescent="0.3">
      <c r="A7" s="20">
        <f>IF(DATASHEET!A4="","",DATASHEET!A4)</f>
        <v>151735</v>
      </c>
      <c r="B7" s="21" t="str">
        <f>DATASHEET!B4</f>
        <v>AFFOH, Anthony</v>
      </c>
      <c r="C7" s="21" t="str">
        <f>DATASHEET!C4</f>
        <v>11KKN</v>
      </c>
      <c r="D7" s="139" t="str">
        <f>PROGRESS!E18</f>
        <v>N</v>
      </c>
      <c r="E7" s="570" t="str">
        <f>PROGRESS!I18</f>
        <v>N</v>
      </c>
      <c r="F7" s="572" t="str">
        <f>DATASHEET!L4</f>
        <v>5-6</v>
      </c>
      <c r="G7" s="565" t="str">
        <f t="shared" si="2"/>
        <v/>
      </c>
      <c r="H7" s="313" t="str">
        <f>IF(PROGRESS!R18="NO DATA","",PROGRESS!R18)</f>
        <v/>
      </c>
      <c r="I7" s="312" t="str">
        <f>IF(PROGRESS!W18="NO DATA","",PROGRESS!W18)</f>
        <v/>
      </c>
      <c r="J7" s="312" t="str">
        <f>IF(PROGRESS!AB18="NO DATA","",PROGRESS!AB18)</f>
        <v/>
      </c>
      <c r="K7" s="312" t="str">
        <f>IF(PROGRESS!AG18="NO DATA","",PROGRESS!AG18)</f>
        <v/>
      </c>
      <c r="L7" s="312" t="str">
        <f>IF(PROGRESS!AL18="NO DATA","",PROGRESS!AL18)</f>
        <v/>
      </c>
      <c r="M7" s="312" t="str">
        <f>IF(PROGRESS!AQ18="NO DATA","",PROGRESS!AQ18)</f>
        <v/>
      </c>
      <c r="N7" s="312" t="str">
        <f>IF(PROGRESS!AV18="NO DATA","",PROGRESS!AV18)</f>
        <v/>
      </c>
      <c r="O7" s="312" t="str">
        <f>IF(PROGRESS!BA18="NO DATA","",PROGRESS!BA18)</f>
        <v/>
      </c>
      <c r="P7" s="312" t="str">
        <f>IF(PROGRESS!BF18="NO DATA","",PROGRESS!BF18)</f>
        <v/>
      </c>
      <c r="Q7" s="312" t="str">
        <f>IF(PROGRESS!BK18="NO DATA","",PROGRESS!BK18)</f>
        <v/>
      </c>
      <c r="R7" s="312" t="str">
        <f>IF(PROGRESS!BP18="NO DATA","",PROGRESS!BP18)</f>
        <v/>
      </c>
      <c r="S7" s="312" t="str">
        <f>IF(PROGRESS!BU18="NO DATA","",PROGRESS!BU18)</f>
        <v/>
      </c>
      <c r="T7" s="569" t="str">
        <f>IF(PROGRESS!CA18="NO DATA","",PROGRESS!CA18)</f>
        <v/>
      </c>
      <c r="U7" s="312" t="str">
        <f>IF(PROGRESS!CE18="NO DATA","",PROGRESS!CE18)</f>
        <v/>
      </c>
      <c r="V7" s="312" t="str">
        <f>IF(PROGRESS!CJ18="NO DATA","",PROGRESS!CJ18)</f>
        <v/>
      </c>
      <c r="W7" s="312" t="str">
        <f>IF(PROGRESS!CO18="NO DATA","",PROGRESS!CO18)</f>
        <v/>
      </c>
      <c r="X7" s="312" t="str">
        <f>IF(PROGRESS!CT18="NO DATA","",PROGRESS!CT18)</f>
        <v/>
      </c>
      <c r="Y7" s="312" t="str">
        <f>IF(PROGRESS!CY18="NO DATA","",PROGRESS!CY18)</f>
        <v/>
      </c>
      <c r="Z7" s="312" t="str">
        <f>IF(PROGRESS!DD18="NO DATA","",PROGRESS!DD18)</f>
        <v/>
      </c>
      <c r="AA7" s="312" t="str">
        <f>IF(PROGRESS!DI18="NO DATA","",PROGRESS!DI18)</f>
        <v/>
      </c>
      <c r="AB7" s="312" t="str">
        <f>IF(PROGRESS!DN18="NO DATA","",PROGRESS!DN18)</f>
        <v/>
      </c>
      <c r="AC7" s="312" t="str">
        <f>IF(PROGRESS!DS18="NO DATA","",PROGRESS!DS18)</f>
        <v/>
      </c>
      <c r="AD7" s="312" t="str">
        <f>IF(PROGRESS!DX18="NO DATA","",PROGRESS!DX18)</f>
        <v/>
      </c>
    </row>
    <row r="8" spans="1:30" ht="18.75" x14ac:dyDescent="0.3">
      <c r="A8" s="20">
        <f>IF(DATASHEET!A5="","",DATASHEET!A5)</f>
        <v>160122</v>
      </c>
      <c r="B8" s="21" t="str">
        <f>DATASHEET!B5</f>
        <v>AFOLABI, Jewel</v>
      </c>
      <c r="C8" s="21" t="str">
        <f>DATASHEET!C5</f>
        <v>11SK</v>
      </c>
      <c r="D8" s="139" t="str">
        <f>PROGRESS!E19</f>
        <v>N</v>
      </c>
      <c r="E8" s="570" t="str">
        <f>PROGRESS!I19</f>
        <v>Y</v>
      </c>
      <c r="F8" s="572" t="str">
        <f>DATASHEET!L5</f>
        <v/>
      </c>
      <c r="G8" s="565" t="str">
        <f t="shared" si="2"/>
        <v/>
      </c>
      <c r="H8" s="313" t="str">
        <f>IF(PROGRESS!R19="NO DATA","",PROGRESS!R19)</f>
        <v/>
      </c>
      <c r="I8" s="312" t="str">
        <f>IF(PROGRESS!W19="NO DATA","",PROGRESS!W19)</f>
        <v/>
      </c>
      <c r="J8" s="312" t="str">
        <f>IF(PROGRESS!AB19="NO DATA","",PROGRESS!AB19)</f>
        <v/>
      </c>
      <c r="K8" s="312" t="str">
        <f>IF(PROGRESS!AG19="NO DATA","",PROGRESS!AG19)</f>
        <v/>
      </c>
      <c r="L8" s="312" t="str">
        <f>IF(PROGRESS!AL19="NO DATA","",PROGRESS!AL19)</f>
        <v/>
      </c>
      <c r="M8" s="312" t="str">
        <f>IF(PROGRESS!AQ19="NO DATA","",PROGRESS!AQ19)</f>
        <v/>
      </c>
      <c r="N8" s="312" t="str">
        <f>IF(PROGRESS!AV19="NO DATA","",PROGRESS!AV19)</f>
        <v/>
      </c>
      <c r="O8" s="312" t="str">
        <f>IF(PROGRESS!BA19="NO DATA","",PROGRESS!BA19)</f>
        <v/>
      </c>
      <c r="P8" s="312" t="str">
        <f>IF(PROGRESS!BF19="NO DATA","",PROGRESS!BF19)</f>
        <v/>
      </c>
      <c r="Q8" s="312" t="str">
        <f>IF(PROGRESS!BK19="NO DATA","",PROGRESS!BK19)</f>
        <v/>
      </c>
      <c r="R8" s="312" t="str">
        <f>IF(PROGRESS!BP19="NO DATA","",PROGRESS!BP19)</f>
        <v/>
      </c>
      <c r="S8" s="312" t="str">
        <f>IF(PROGRESS!BU19="NO DATA","",PROGRESS!BU19)</f>
        <v/>
      </c>
      <c r="T8" s="569" t="str">
        <f>IF(PROGRESS!CA19="NO DATA","",PROGRESS!CA19)</f>
        <v/>
      </c>
      <c r="U8" s="312" t="str">
        <f>IF(PROGRESS!CE19="NO DATA","",PROGRESS!CE19)</f>
        <v/>
      </c>
      <c r="V8" s="312" t="str">
        <f>IF(PROGRESS!CJ19="NO DATA","",PROGRESS!CJ19)</f>
        <v/>
      </c>
      <c r="W8" s="312" t="str">
        <f>IF(PROGRESS!CO19="NO DATA","",PROGRESS!CO19)</f>
        <v/>
      </c>
      <c r="X8" s="312" t="str">
        <f>IF(PROGRESS!CT19="NO DATA","",PROGRESS!CT19)</f>
        <v/>
      </c>
      <c r="Y8" s="312" t="str">
        <f>IF(PROGRESS!CY19="NO DATA","",PROGRESS!CY19)</f>
        <v/>
      </c>
      <c r="Z8" s="312" t="str">
        <f>IF(PROGRESS!DD19="NO DATA","",PROGRESS!DD19)</f>
        <v/>
      </c>
      <c r="AA8" s="312" t="str">
        <f>IF(PROGRESS!DI19="NO DATA","",PROGRESS!DI19)</f>
        <v/>
      </c>
      <c r="AB8" s="312" t="str">
        <f>IF(PROGRESS!DN19="NO DATA","",PROGRESS!DN19)</f>
        <v/>
      </c>
      <c r="AC8" s="312" t="str">
        <f>IF(PROGRESS!DS19="NO DATA","",PROGRESS!DS19)</f>
        <v/>
      </c>
      <c r="AD8" s="312" t="str">
        <f>IF(PROGRESS!DX19="NO DATA","",PROGRESS!DX19)</f>
        <v/>
      </c>
    </row>
    <row r="9" spans="1:30" ht="18.75" x14ac:dyDescent="0.3">
      <c r="A9" s="20">
        <f>IF(DATASHEET!A6="","",DATASHEET!A6)</f>
        <v>160012</v>
      </c>
      <c r="B9" s="21" t="str">
        <f>DATASHEET!B6</f>
        <v>AKINBOYEWA, Elizabeth</v>
      </c>
      <c r="C9" s="21" t="str">
        <f>DATASHEET!C6</f>
        <v>11SK</v>
      </c>
      <c r="D9" s="139" t="str">
        <f>PROGRESS!E20</f>
        <v>N</v>
      </c>
      <c r="E9" s="570" t="str">
        <f>PROGRESS!I20</f>
        <v>N</v>
      </c>
      <c r="F9" s="572" t="str">
        <f>DATASHEET!L6</f>
        <v>5-6</v>
      </c>
      <c r="G9" s="565" t="str">
        <f t="shared" si="2"/>
        <v/>
      </c>
      <c r="H9" s="313" t="str">
        <f>IF(PROGRESS!R20="NO DATA","",PROGRESS!R20)</f>
        <v/>
      </c>
      <c r="I9" s="312" t="str">
        <f>IF(PROGRESS!W20="NO DATA","",PROGRESS!W20)</f>
        <v/>
      </c>
      <c r="J9" s="312" t="str">
        <f>IF(PROGRESS!AB20="NO DATA","",PROGRESS!AB20)</f>
        <v/>
      </c>
      <c r="K9" s="312" t="str">
        <f>IF(PROGRESS!AG20="NO DATA","",PROGRESS!AG20)</f>
        <v/>
      </c>
      <c r="L9" s="312" t="str">
        <f>IF(PROGRESS!AL20="NO DATA","",PROGRESS!AL20)</f>
        <v/>
      </c>
      <c r="M9" s="312" t="str">
        <f>IF(PROGRESS!AQ20="NO DATA","",PROGRESS!AQ20)</f>
        <v/>
      </c>
      <c r="N9" s="312" t="str">
        <f>IF(PROGRESS!AV20="NO DATA","",PROGRESS!AV20)</f>
        <v/>
      </c>
      <c r="O9" s="312" t="str">
        <f>IF(PROGRESS!BA20="NO DATA","",PROGRESS!BA20)</f>
        <v/>
      </c>
      <c r="P9" s="312" t="str">
        <f>IF(PROGRESS!BF20="NO DATA","",PROGRESS!BF20)</f>
        <v/>
      </c>
      <c r="Q9" s="312" t="str">
        <f>IF(PROGRESS!BK20="NO DATA","",PROGRESS!BK20)</f>
        <v/>
      </c>
      <c r="R9" s="312" t="str">
        <f>IF(PROGRESS!BP20="NO DATA","",PROGRESS!BP20)</f>
        <v/>
      </c>
      <c r="S9" s="312" t="str">
        <f>IF(PROGRESS!BU20="NO DATA","",PROGRESS!BU20)</f>
        <v/>
      </c>
      <c r="T9" s="569" t="str">
        <f>IF(PROGRESS!CA20="NO DATA","",PROGRESS!CA20)</f>
        <v/>
      </c>
      <c r="U9" s="312" t="str">
        <f>IF(PROGRESS!CE20="NO DATA","",PROGRESS!CE20)</f>
        <v/>
      </c>
      <c r="V9" s="312" t="str">
        <f>IF(PROGRESS!CJ20="NO DATA","",PROGRESS!CJ20)</f>
        <v/>
      </c>
      <c r="W9" s="312" t="str">
        <f>IF(PROGRESS!CO20="NO DATA","",PROGRESS!CO20)</f>
        <v/>
      </c>
      <c r="X9" s="312" t="str">
        <f>IF(PROGRESS!CT20="NO DATA","",PROGRESS!CT20)</f>
        <v/>
      </c>
      <c r="Y9" s="312" t="str">
        <f>IF(PROGRESS!CY20="NO DATA","",PROGRESS!CY20)</f>
        <v/>
      </c>
      <c r="Z9" s="312" t="str">
        <f>IF(PROGRESS!DD20="NO DATA","",PROGRESS!DD20)</f>
        <v/>
      </c>
      <c r="AA9" s="312" t="str">
        <f>IF(PROGRESS!DI20="NO DATA","",PROGRESS!DI20)</f>
        <v/>
      </c>
      <c r="AB9" s="312" t="str">
        <f>IF(PROGRESS!DN20="NO DATA","",PROGRESS!DN20)</f>
        <v/>
      </c>
      <c r="AC9" s="312" t="str">
        <f>IF(PROGRESS!DS20="NO DATA","",PROGRESS!DS20)</f>
        <v/>
      </c>
      <c r="AD9" s="312" t="str">
        <f>IF(PROGRESS!DX20="NO DATA","",PROGRESS!DX20)</f>
        <v/>
      </c>
    </row>
    <row r="10" spans="1:30" ht="18.75" x14ac:dyDescent="0.3">
      <c r="A10" s="20">
        <f>IF(DATASHEET!A7="","",DATASHEET!A7)</f>
        <v>151529</v>
      </c>
      <c r="B10" s="21" t="str">
        <f>DATASHEET!B7</f>
        <v>AKUNDA, Shakylla</v>
      </c>
      <c r="C10" s="21" t="str">
        <f>DATASHEET!C7</f>
        <v>11EGQ</v>
      </c>
      <c r="D10" s="139" t="str">
        <f>PROGRESS!E21</f>
        <v>N</v>
      </c>
      <c r="E10" s="570" t="str">
        <f>PROGRESS!I21</f>
        <v>Y</v>
      </c>
      <c r="F10" s="572" t="str">
        <f>DATASHEET!L7</f>
        <v>6-7</v>
      </c>
      <c r="G10" s="565" t="str">
        <f t="shared" si="2"/>
        <v/>
      </c>
      <c r="H10" s="313" t="str">
        <f>IF(PROGRESS!R21="NO DATA","",PROGRESS!R21)</f>
        <v/>
      </c>
      <c r="I10" s="312" t="str">
        <f>IF(PROGRESS!W21="NO DATA","",PROGRESS!W21)</f>
        <v/>
      </c>
      <c r="J10" s="312" t="str">
        <f>IF(PROGRESS!AB21="NO DATA","",PROGRESS!AB21)</f>
        <v/>
      </c>
      <c r="K10" s="312" t="str">
        <f>IF(PROGRESS!AG21="NO DATA","",PROGRESS!AG21)</f>
        <v/>
      </c>
      <c r="L10" s="312" t="str">
        <f>IF(PROGRESS!AL21="NO DATA","",PROGRESS!AL21)</f>
        <v/>
      </c>
      <c r="M10" s="312" t="str">
        <f>IF(PROGRESS!AQ21="NO DATA","",PROGRESS!AQ21)</f>
        <v/>
      </c>
      <c r="N10" s="312" t="str">
        <f>IF(PROGRESS!AV21="NO DATA","",PROGRESS!AV21)</f>
        <v/>
      </c>
      <c r="O10" s="312" t="str">
        <f>IF(PROGRESS!BA21="NO DATA","",PROGRESS!BA21)</f>
        <v/>
      </c>
      <c r="P10" s="312" t="str">
        <f>IF(PROGRESS!BF21="NO DATA","",PROGRESS!BF21)</f>
        <v/>
      </c>
      <c r="Q10" s="312" t="str">
        <f>IF(PROGRESS!BK21="NO DATA","",PROGRESS!BK21)</f>
        <v/>
      </c>
      <c r="R10" s="312" t="str">
        <f>IF(PROGRESS!BP21="NO DATA","",PROGRESS!BP21)</f>
        <v/>
      </c>
      <c r="S10" s="312" t="str">
        <f>IF(PROGRESS!BU21="NO DATA","",PROGRESS!BU21)</f>
        <v/>
      </c>
      <c r="T10" s="569" t="str">
        <f>IF(PROGRESS!CA21="NO DATA","",PROGRESS!CA21)</f>
        <v/>
      </c>
      <c r="U10" s="312" t="str">
        <f>IF(PROGRESS!CE21="NO DATA","",PROGRESS!CE21)</f>
        <v/>
      </c>
      <c r="V10" s="312" t="str">
        <f>IF(PROGRESS!CJ21="NO DATA","",PROGRESS!CJ21)</f>
        <v/>
      </c>
      <c r="W10" s="312" t="str">
        <f>IF(PROGRESS!CO21="NO DATA","",PROGRESS!CO21)</f>
        <v/>
      </c>
      <c r="X10" s="312" t="str">
        <f>IF(PROGRESS!CT21="NO DATA","",PROGRESS!CT21)</f>
        <v/>
      </c>
      <c r="Y10" s="312" t="str">
        <f>IF(PROGRESS!CY21="NO DATA","",PROGRESS!CY21)</f>
        <v/>
      </c>
      <c r="Z10" s="312" t="str">
        <f>IF(PROGRESS!DD21="NO DATA","",PROGRESS!DD21)</f>
        <v/>
      </c>
      <c r="AA10" s="312" t="str">
        <f>IF(PROGRESS!DI21="NO DATA","",PROGRESS!DI21)</f>
        <v/>
      </c>
      <c r="AB10" s="312" t="str">
        <f>IF(PROGRESS!DN21="NO DATA","",PROGRESS!DN21)</f>
        <v/>
      </c>
      <c r="AC10" s="312" t="str">
        <f>IF(PROGRESS!DS21="NO DATA","",PROGRESS!DS21)</f>
        <v/>
      </c>
      <c r="AD10" s="312" t="str">
        <f>IF(PROGRESS!DX21="NO DATA","",PROGRESS!DX21)</f>
        <v/>
      </c>
    </row>
    <row r="11" spans="1:30" ht="18.75" x14ac:dyDescent="0.3">
      <c r="A11" s="20">
        <f>IF(DATASHEET!A8="","",DATASHEET!A8)</f>
        <v>152719</v>
      </c>
      <c r="B11" s="21" t="str">
        <f>DATASHEET!B8</f>
        <v>ALI, Amree</v>
      </c>
      <c r="C11" s="21" t="str">
        <f>DATASHEET!C8</f>
        <v>11KKN</v>
      </c>
      <c r="D11" s="139" t="str">
        <f>PROGRESS!E22</f>
        <v>N</v>
      </c>
      <c r="E11" s="570" t="str">
        <f>PROGRESS!I22</f>
        <v>Y</v>
      </c>
      <c r="F11" s="572" t="str">
        <f>DATASHEET!L8</f>
        <v>6-7</v>
      </c>
      <c r="G11" s="565" t="str">
        <f t="shared" si="2"/>
        <v/>
      </c>
      <c r="H11" s="313" t="str">
        <f>IF(PROGRESS!R22="NO DATA","",PROGRESS!R22)</f>
        <v/>
      </c>
      <c r="I11" s="312" t="str">
        <f>IF(PROGRESS!W22="NO DATA","",PROGRESS!W22)</f>
        <v/>
      </c>
      <c r="J11" s="312" t="str">
        <f>IF(PROGRESS!AB22="NO DATA","",PROGRESS!AB22)</f>
        <v/>
      </c>
      <c r="K11" s="312" t="str">
        <f>IF(PROGRESS!AG22="NO DATA","",PROGRESS!AG22)</f>
        <v/>
      </c>
      <c r="L11" s="312" t="str">
        <f>IF(PROGRESS!AL22="NO DATA","",PROGRESS!AL22)</f>
        <v/>
      </c>
      <c r="M11" s="312" t="str">
        <f>IF(PROGRESS!AQ22="NO DATA","",PROGRESS!AQ22)</f>
        <v/>
      </c>
      <c r="N11" s="312" t="str">
        <f>IF(PROGRESS!AV22="NO DATA","",PROGRESS!AV22)</f>
        <v/>
      </c>
      <c r="O11" s="312" t="str">
        <f>IF(PROGRESS!BA22="NO DATA","",PROGRESS!BA22)</f>
        <v/>
      </c>
      <c r="P11" s="312" t="str">
        <f>IF(PROGRESS!BF22="NO DATA","",PROGRESS!BF22)</f>
        <v/>
      </c>
      <c r="Q11" s="312" t="str">
        <f>IF(PROGRESS!BK22="NO DATA","",PROGRESS!BK22)</f>
        <v/>
      </c>
      <c r="R11" s="312" t="str">
        <f>IF(PROGRESS!BP22="NO DATA","",PROGRESS!BP22)</f>
        <v/>
      </c>
      <c r="S11" s="312" t="str">
        <f>IF(PROGRESS!BU22="NO DATA","",PROGRESS!BU22)</f>
        <v/>
      </c>
      <c r="T11" s="569" t="str">
        <f>IF(PROGRESS!CA22="NO DATA","",PROGRESS!CA22)</f>
        <v/>
      </c>
      <c r="U11" s="312" t="str">
        <f>IF(PROGRESS!CE22="NO DATA","",PROGRESS!CE22)</f>
        <v/>
      </c>
      <c r="V11" s="312" t="str">
        <f>IF(PROGRESS!CJ22="NO DATA","",PROGRESS!CJ22)</f>
        <v/>
      </c>
      <c r="W11" s="312" t="str">
        <f>IF(PROGRESS!CO22="NO DATA","",PROGRESS!CO22)</f>
        <v/>
      </c>
      <c r="X11" s="312" t="str">
        <f>IF(PROGRESS!CT22="NO DATA","",PROGRESS!CT22)</f>
        <v/>
      </c>
      <c r="Y11" s="312" t="str">
        <f>IF(PROGRESS!CY22="NO DATA","",PROGRESS!CY22)</f>
        <v/>
      </c>
      <c r="Z11" s="312" t="str">
        <f>IF(PROGRESS!DD22="NO DATA","",PROGRESS!DD22)</f>
        <v/>
      </c>
      <c r="AA11" s="312" t="str">
        <f>IF(PROGRESS!DI22="NO DATA","",PROGRESS!DI22)</f>
        <v/>
      </c>
      <c r="AB11" s="312" t="str">
        <f>IF(PROGRESS!DN22="NO DATA","",PROGRESS!DN22)</f>
        <v/>
      </c>
      <c r="AC11" s="312" t="str">
        <f>IF(PROGRESS!DS22="NO DATA","",PROGRESS!DS22)</f>
        <v/>
      </c>
      <c r="AD11" s="312" t="str">
        <f>IF(PROGRESS!DX22="NO DATA","",PROGRESS!DX22)</f>
        <v/>
      </c>
    </row>
    <row r="12" spans="1:30" ht="18.75" x14ac:dyDescent="0.3">
      <c r="A12" s="20">
        <f>IF(DATASHEET!A9="","",DATASHEET!A9)</f>
        <v>160364</v>
      </c>
      <c r="B12" s="21" t="str">
        <f>DATASHEET!B9</f>
        <v>ALIMAHMOODI, Aria</v>
      </c>
      <c r="C12" s="21" t="str">
        <f>DATASHEET!C9</f>
        <v>11SPI</v>
      </c>
      <c r="D12" s="139" t="str">
        <f>PROGRESS!E23</f>
        <v>N</v>
      </c>
      <c r="E12" s="570" t="str">
        <f>PROGRESS!I23</f>
        <v>N</v>
      </c>
      <c r="F12" s="572" t="str">
        <f>DATASHEET!L9</f>
        <v/>
      </c>
      <c r="G12" s="565" t="str">
        <f t="shared" si="2"/>
        <v/>
      </c>
      <c r="H12" s="313" t="str">
        <f>IF(PROGRESS!R23="NO DATA","",PROGRESS!R23)</f>
        <v/>
      </c>
      <c r="I12" s="312" t="str">
        <f>IF(PROGRESS!W23="NO DATA","",PROGRESS!W23)</f>
        <v/>
      </c>
      <c r="J12" s="312" t="str">
        <f>IF(PROGRESS!AB23="NO DATA","",PROGRESS!AB23)</f>
        <v/>
      </c>
      <c r="K12" s="312" t="str">
        <f>IF(PROGRESS!AG23="NO DATA","",PROGRESS!AG23)</f>
        <v/>
      </c>
      <c r="L12" s="312" t="str">
        <f>IF(PROGRESS!AL23="NO DATA","",PROGRESS!AL23)</f>
        <v/>
      </c>
      <c r="M12" s="312" t="str">
        <f>IF(PROGRESS!AQ23="NO DATA","",PROGRESS!AQ23)</f>
        <v/>
      </c>
      <c r="N12" s="312" t="str">
        <f>IF(PROGRESS!AV23="NO DATA","",PROGRESS!AV23)</f>
        <v/>
      </c>
      <c r="O12" s="312" t="str">
        <f>IF(PROGRESS!BA23="NO DATA","",PROGRESS!BA23)</f>
        <v/>
      </c>
      <c r="P12" s="312" t="str">
        <f>IF(PROGRESS!BF23="NO DATA","",PROGRESS!BF23)</f>
        <v/>
      </c>
      <c r="Q12" s="312" t="str">
        <f>IF(PROGRESS!BK23="NO DATA","",PROGRESS!BK23)</f>
        <v/>
      </c>
      <c r="R12" s="312" t="str">
        <f>IF(PROGRESS!BP23="NO DATA","",PROGRESS!BP23)</f>
        <v/>
      </c>
      <c r="S12" s="312" t="str">
        <f>IF(PROGRESS!BU23="NO DATA","",PROGRESS!BU23)</f>
        <v/>
      </c>
      <c r="T12" s="569" t="str">
        <f>IF(PROGRESS!CA23="NO DATA","",PROGRESS!CA23)</f>
        <v/>
      </c>
      <c r="U12" s="312" t="str">
        <f>IF(PROGRESS!CE23="NO DATA","",PROGRESS!CE23)</f>
        <v/>
      </c>
      <c r="V12" s="312" t="str">
        <f>IF(PROGRESS!CJ23="NO DATA","",PROGRESS!CJ23)</f>
        <v/>
      </c>
      <c r="W12" s="312" t="str">
        <f>IF(PROGRESS!CO23="NO DATA","",PROGRESS!CO23)</f>
        <v/>
      </c>
      <c r="X12" s="312" t="str">
        <f>IF(PROGRESS!CT23="NO DATA","",PROGRESS!CT23)</f>
        <v/>
      </c>
      <c r="Y12" s="312" t="str">
        <f>IF(PROGRESS!CY23="NO DATA","",PROGRESS!CY23)</f>
        <v/>
      </c>
      <c r="Z12" s="312" t="str">
        <f>IF(PROGRESS!DD23="NO DATA","",PROGRESS!DD23)</f>
        <v/>
      </c>
      <c r="AA12" s="312" t="str">
        <f>IF(PROGRESS!DI23="NO DATA","",PROGRESS!DI23)</f>
        <v/>
      </c>
      <c r="AB12" s="312" t="str">
        <f>IF(PROGRESS!DN23="NO DATA","",PROGRESS!DN23)</f>
        <v/>
      </c>
      <c r="AC12" s="312" t="str">
        <f>IF(PROGRESS!DS23="NO DATA","",PROGRESS!DS23)</f>
        <v/>
      </c>
      <c r="AD12" s="312" t="str">
        <f>IF(PROGRESS!DX23="NO DATA","",PROGRESS!DX23)</f>
        <v/>
      </c>
    </row>
    <row r="13" spans="1:30" ht="18.75" x14ac:dyDescent="0.3">
      <c r="A13" s="20">
        <f>IF(DATASHEET!A10="","",DATASHEET!A10)</f>
        <v>151642</v>
      </c>
      <c r="B13" s="21" t="str">
        <f>DATASHEET!B10</f>
        <v>ALLEN, Sofia</v>
      </c>
      <c r="C13" s="21" t="str">
        <f>DATASHEET!C10</f>
        <v>11SPI</v>
      </c>
      <c r="D13" s="139" t="str">
        <f>PROGRESS!E24</f>
        <v>N</v>
      </c>
      <c r="E13" s="570" t="str">
        <f>PROGRESS!I24</f>
        <v>N</v>
      </c>
      <c r="F13" s="572" t="str">
        <f>DATASHEET!L10</f>
        <v>6-7</v>
      </c>
      <c r="G13" s="565" t="str">
        <f t="shared" si="2"/>
        <v/>
      </c>
      <c r="H13" s="313" t="str">
        <f>IF(PROGRESS!R24="NO DATA","",PROGRESS!R24)</f>
        <v/>
      </c>
      <c r="I13" s="312" t="str">
        <f>IF(PROGRESS!W24="NO DATA","",PROGRESS!W24)</f>
        <v/>
      </c>
      <c r="J13" s="312" t="str">
        <f>IF(PROGRESS!AB24="NO DATA","",PROGRESS!AB24)</f>
        <v/>
      </c>
      <c r="K13" s="312" t="str">
        <f>IF(PROGRESS!AG24="NO DATA","",PROGRESS!AG24)</f>
        <v/>
      </c>
      <c r="L13" s="312" t="str">
        <f>IF(PROGRESS!AL24="NO DATA","",PROGRESS!AL24)</f>
        <v/>
      </c>
      <c r="M13" s="312" t="str">
        <f>IF(PROGRESS!AQ24="NO DATA","",PROGRESS!AQ24)</f>
        <v/>
      </c>
      <c r="N13" s="312" t="str">
        <f>IF(PROGRESS!AV24="NO DATA","",PROGRESS!AV24)</f>
        <v/>
      </c>
      <c r="O13" s="312" t="str">
        <f>IF(PROGRESS!BA24="NO DATA","",PROGRESS!BA24)</f>
        <v/>
      </c>
      <c r="P13" s="312" t="str">
        <f>IF(PROGRESS!BF24="NO DATA","",PROGRESS!BF24)</f>
        <v/>
      </c>
      <c r="Q13" s="312" t="str">
        <f>IF(PROGRESS!BK24="NO DATA","",PROGRESS!BK24)</f>
        <v/>
      </c>
      <c r="R13" s="312" t="str">
        <f>IF(PROGRESS!BP24="NO DATA","",PROGRESS!BP24)</f>
        <v/>
      </c>
      <c r="S13" s="312" t="str">
        <f>IF(PROGRESS!BU24="NO DATA","",PROGRESS!BU24)</f>
        <v/>
      </c>
      <c r="T13" s="569" t="str">
        <f>IF(PROGRESS!CA24="NO DATA","",PROGRESS!CA24)</f>
        <v/>
      </c>
      <c r="U13" s="312" t="str">
        <f>IF(PROGRESS!CE24="NO DATA","",PROGRESS!CE24)</f>
        <v/>
      </c>
      <c r="V13" s="312" t="str">
        <f>IF(PROGRESS!CJ24="NO DATA","",PROGRESS!CJ24)</f>
        <v/>
      </c>
      <c r="W13" s="312" t="str">
        <f>IF(PROGRESS!CO24="NO DATA","",PROGRESS!CO24)</f>
        <v/>
      </c>
      <c r="X13" s="312" t="str">
        <f>IF(PROGRESS!CT24="NO DATA","",PROGRESS!CT24)</f>
        <v/>
      </c>
      <c r="Y13" s="312" t="str">
        <f>IF(PROGRESS!CY24="NO DATA","",PROGRESS!CY24)</f>
        <v/>
      </c>
      <c r="Z13" s="312" t="str">
        <f>IF(PROGRESS!DD24="NO DATA","",PROGRESS!DD24)</f>
        <v/>
      </c>
      <c r="AA13" s="312" t="str">
        <f>IF(PROGRESS!DI24="NO DATA","",PROGRESS!DI24)</f>
        <v/>
      </c>
      <c r="AB13" s="312" t="str">
        <f>IF(PROGRESS!DN24="NO DATA","",PROGRESS!DN24)</f>
        <v/>
      </c>
      <c r="AC13" s="312" t="str">
        <f>IF(PROGRESS!DS24="NO DATA","",PROGRESS!DS24)</f>
        <v/>
      </c>
      <c r="AD13" s="312" t="str">
        <f>IF(PROGRESS!DX24="NO DATA","",PROGRESS!DX24)</f>
        <v/>
      </c>
    </row>
    <row r="14" spans="1:30" ht="18.75" x14ac:dyDescent="0.3">
      <c r="A14" s="20">
        <f>IF(DATASHEET!A11="","",DATASHEET!A11)</f>
        <v>151537</v>
      </c>
      <c r="B14" s="21" t="str">
        <f>DATASHEET!B11</f>
        <v>ALYAS, James</v>
      </c>
      <c r="C14" s="21" t="str">
        <f>DATASHEET!C11</f>
        <v>11SK</v>
      </c>
      <c r="D14" s="139" t="str">
        <f>PROGRESS!E25</f>
        <v>N</v>
      </c>
      <c r="E14" s="570" t="str">
        <f>PROGRESS!I25</f>
        <v>N</v>
      </c>
      <c r="F14" s="572" t="str">
        <f>DATASHEET!L11</f>
        <v>6-7</v>
      </c>
      <c r="G14" s="565" t="str">
        <f t="shared" si="2"/>
        <v/>
      </c>
      <c r="H14" s="313" t="str">
        <f>IF(PROGRESS!R25="NO DATA","",PROGRESS!R25)</f>
        <v/>
      </c>
      <c r="I14" s="312" t="str">
        <f>IF(PROGRESS!W25="NO DATA","",PROGRESS!W25)</f>
        <v/>
      </c>
      <c r="J14" s="312" t="str">
        <f>IF(PROGRESS!AB25="NO DATA","",PROGRESS!AB25)</f>
        <v/>
      </c>
      <c r="K14" s="312" t="str">
        <f>IF(PROGRESS!AG25="NO DATA","",PROGRESS!AG25)</f>
        <v/>
      </c>
      <c r="L14" s="312" t="str">
        <f>IF(PROGRESS!AL25="NO DATA","",PROGRESS!AL25)</f>
        <v/>
      </c>
      <c r="M14" s="312" t="str">
        <f>IF(PROGRESS!AQ25="NO DATA","",PROGRESS!AQ25)</f>
        <v/>
      </c>
      <c r="N14" s="312" t="str">
        <f>IF(PROGRESS!AV25="NO DATA","",PROGRESS!AV25)</f>
        <v/>
      </c>
      <c r="O14" s="312" t="str">
        <f>IF(PROGRESS!BA25="NO DATA","",PROGRESS!BA25)</f>
        <v/>
      </c>
      <c r="P14" s="312" t="str">
        <f>IF(PROGRESS!BF25="NO DATA","",PROGRESS!BF25)</f>
        <v/>
      </c>
      <c r="Q14" s="312" t="str">
        <f>IF(PROGRESS!BK25="NO DATA","",PROGRESS!BK25)</f>
        <v/>
      </c>
      <c r="R14" s="312" t="str">
        <f>IF(PROGRESS!BP25="NO DATA","",PROGRESS!BP25)</f>
        <v/>
      </c>
      <c r="S14" s="312" t="str">
        <f>IF(PROGRESS!BU25="NO DATA","",PROGRESS!BU25)</f>
        <v/>
      </c>
      <c r="T14" s="569" t="str">
        <f>IF(PROGRESS!CA25="NO DATA","",PROGRESS!CA25)</f>
        <v/>
      </c>
      <c r="U14" s="312" t="str">
        <f>IF(PROGRESS!CE25="NO DATA","",PROGRESS!CE25)</f>
        <v/>
      </c>
      <c r="V14" s="312" t="str">
        <f>IF(PROGRESS!CJ25="NO DATA","",PROGRESS!CJ25)</f>
        <v/>
      </c>
      <c r="W14" s="312" t="str">
        <f>IF(PROGRESS!CO25="NO DATA","",PROGRESS!CO25)</f>
        <v/>
      </c>
      <c r="X14" s="312" t="str">
        <f>IF(PROGRESS!CT25="NO DATA","",PROGRESS!CT25)</f>
        <v/>
      </c>
      <c r="Y14" s="312" t="str">
        <f>IF(PROGRESS!CY25="NO DATA","",PROGRESS!CY25)</f>
        <v/>
      </c>
      <c r="Z14" s="312" t="str">
        <f>IF(PROGRESS!DD25="NO DATA","",PROGRESS!DD25)</f>
        <v/>
      </c>
      <c r="AA14" s="312" t="str">
        <f>IF(PROGRESS!DI25="NO DATA","",PROGRESS!DI25)</f>
        <v/>
      </c>
      <c r="AB14" s="312" t="str">
        <f>IF(PROGRESS!DN25="NO DATA","",PROGRESS!DN25)</f>
        <v/>
      </c>
      <c r="AC14" s="312" t="str">
        <f>IF(PROGRESS!DS25="NO DATA","",PROGRESS!DS25)</f>
        <v/>
      </c>
      <c r="AD14" s="312" t="str">
        <f>IF(PROGRESS!DX25="NO DATA","",PROGRESS!DX25)</f>
        <v/>
      </c>
    </row>
    <row r="15" spans="1:30" ht="18.75" x14ac:dyDescent="0.3">
      <c r="A15" s="20">
        <f>IF(DATASHEET!A12="","",DATASHEET!A12)</f>
        <v>151591</v>
      </c>
      <c r="B15" s="21" t="str">
        <f>DATASHEET!B12</f>
        <v>AMBOE, Brandon</v>
      </c>
      <c r="C15" s="21" t="str">
        <f>DATASHEET!C12</f>
        <v>11ZI</v>
      </c>
      <c r="D15" s="139" t="str">
        <f>PROGRESS!E26</f>
        <v>N</v>
      </c>
      <c r="E15" s="570" t="str">
        <f>PROGRESS!I26</f>
        <v>N</v>
      </c>
      <c r="F15" s="572" t="str">
        <f>DATASHEET!L12</f>
        <v>4-5</v>
      </c>
      <c r="G15" s="565" t="str">
        <f t="shared" si="2"/>
        <v/>
      </c>
      <c r="H15" s="313" t="str">
        <f>IF(PROGRESS!R26="NO DATA","",PROGRESS!R26)</f>
        <v/>
      </c>
      <c r="I15" s="312" t="str">
        <f>IF(PROGRESS!W26="NO DATA","",PROGRESS!W26)</f>
        <v/>
      </c>
      <c r="J15" s="312" t="str">
        <f>IF(PROGRESS!AB26="NO DATA","",PROGRESS!AB26)</f>
        <v/>
      </c>
      <c r="K15" s="312" t="str">
        <f>IF(PROGRESS!AG26="NO DATA","",PROGRESS!AG26)</f>
        <v/>
      </c>
      <c r="L15" s="312" t="str">
        <f>IF(PROGRESS!AL26="NO DATA","",PROGRESS!AL26)</f>
        <v/>
      </c>
      <c r="M15" s="312" t="str">
        <f>IF(PROGRESS!AQ26="NO DATA","",PROGRESS!AQ26)</f>
        <v/>
      </c>
      <c r="N15" s="312" t="str">
        <f>IF(PROGRESS!AV26="NO DATA","",PROGRESS!AV26)</f>
        <v/>
      </c>
      <c r="O15" s="312" t="str">
        <f>IF(PROGRESS!BA26="NO DATA","",PROGRESS!BA26)</f>
        <v/>
      </c>
      <c r="P15" s="312" t="str">
        <f>IF(PROGRESS!BF26="NO DATA","",PROGRESS!BF26)</f>
        <v/>
      </c>
      <c r="Q15" s="312" t="str">
        <f>IF(PROGRESS!BK26="NO DATA","",PROGRESS!BK26)</f>
        <v/>
      </c>
      <c r="R15" s="312" t="str">
        <f>IF(PROGRESS!BP26="NO DATA","",PROGRESS!BP26)</f>
        <v/>
      </c>
      <c r="S15" s="312" t="str">
        <f>IF(PROGRESS!BU26="NO DATA","",PROGRESS!BU26)</f>
        <v/>
      </c>
      <c r="T15" s="569" t="str">
        <f>IF(PROGRESS!CA26="NO DATA","",PROGRESS!CA26)</f>
        <v/>
      </c>
      <c r="U15" s="312" t="str">
        <f>IF(PROGRESS!CE26="NO DATA","",PROGRESS!CE26)</f>
        <v/>
      </c>
      <c r="V15" s="312" t="str">
        <f>IF(PROGRESS!CJ26="NO DATA","",PROGRESS!CJ26)</f>
        <v/>
      </c>
      <c r="W15" s="312" t="str">
        <f>IF(PROGRESS!CO26="NO DATA","",PROGRESS!CO26)</f>
        <v/>
      </c>
      <c r="X15" s="312" t="str">
        <f>IF(PROGRESS!CT26="NO DATA","",PROGRESS!CT26)</f>
        <v/>
      </c>
      <c r="Y15" s="312" t="str">
        <f>IF(PROGRESS!CY26="NO DATA","",PROGRESS!CY26)</f>
        <v/>
      </c>
      <c r="Z15" s="312" t="str">
        <f>IF(PROGRESS!DD26="NO DATA","",PROGRESS!DD26)</f>
        <v/>
      </c>
      <c r="AA15" s="312" t="str">
        <f>IF(PROGRESS!DI26="NO DATA","",PROGRESS!DI26)</f>
        <v/>
      </c>
      <c r="AB15" s="312" t="str">
        <f>IF(PROGRESS!DN26="NO DATA","",PROGRESS!DN26)</f>
        <v/>
      </c>
      <c r="AC15" s="312" t="str">
        <f>IF(PROGRESS!DS26="NO DATA","",PROGRESS!DS26)</f>
        <v/>
      </c>
      <c r="AD15" s="312" t="str">
        <f>IF(PROGRESS!DX26="NO DATA","",PROGRESS!DX26)</f>
        <v/>
      </c>
    </row>
    <row r="16" spans="1:30" ht="18.75" x14ac:dyDescent="0.3">
      <c r="A16" s="20">
        <f>IF(DATASHEET!A13="","",DATASHEET!A13)</f>
        <v>151630</v>
      </c>
      <c r="B16" s="21" t="str">
        <f>DATASHEET!B13</f>
        <v>AMER, Elijah</v>
      </c>
      <c r="C16" s="21" t="str">
        <f>DATASHEET!C13</f>
        <v>11SDA</v>
      </c>
      <c r="D16" s="139" t="str">
        <f>PROGRESS!E27</f>
        <v>N</v>
      </c>
      <c r="E16" s="570" t="str">
        <f>PROGRESS!I27</f>
        <v>N</v>
      </c>
      <c r="F16" s="572" t="str">
        <f>DATASHEET!L13</f>
        <v>5-6</v>
      </c>
      <c r="G16" s="565" t="str">
        <f t="shared" si="2"/>
        <v/>
      </c>
      <c r="H16" s="313" t="str">
        <f>IF(PROGRESS!R27="NO DATA","",PROGRESS!R27)</f>
        <v/>
      </c>
      <c r="I16" s="312" t="str">
        <f>IF(PROGRESS!W27="NO DATA","",PROGRESS!W27)</f>
        <v/>
      </c>
      <c r="J16" s="312" t="str">
        <f>IF(PROGRESS!AB27="NO DATA","",PROGRESS!AB27)</f>
        <v/>
      </c>
      <c r="K16" s="312" t="str">
        <f>IF(PROGRESS!AG27="NO DATA","",PROGRESS!AG27)</f>
        <v/>
      </c>
      <c r="L16" s="312" t="str">
        <f>IF(PROGRESS!AL27="NO DATA","",PROGRESS!AL27)</f>
        <v/>
      </c>
      <c r="M16" s="312" t="str">
        <f>IF(PROGRESS!AQ27="NO DATA","",PROGRESS!AQ27)</f>
        <v/>
      </c>
      <c r="N16" s="312" t="str">
        <f>IF(PROGRESS!AV27="NO DATA","",PROGRESS!AV27)</f>
        <v/>
      </c>
      <c r="O16" s="312" t="str">
        <f>IF(PROGRESS!BA27="NO DATA","",PROGRESS!BA27)</f>
        <v/>
      </c>
      <c r="P16" s="312" t="str">
        <f>IF(PROGRESS!BF27="NO DATA","",PROGRESS!BF27)</f>
        <v/>
      </c>
      <c r="Q16" s="312" t="str">
        <f>IF(PROGRESS!BK27="NO DATA","",PROGRESS!BK27)</f>
        <v/>
      </c>
      <c r="R16" s="312" t="str">
        <f>IF(PROGRESS!BP27="NO DATA","",PROGRESS!BP27)</f>
        <v/>
      </c>
      <c r="S16" s="312" t="str">
        <f>IF(PROGRESS!BU27="NO DATA","",PROGRESS!BU27)</f>
        <v/>
      </c>
      <c r="T16" s="569" t="str">
        <f>IF(PROGRESS!CA27="NO DATA","",PROGRESS!CA27)</f>
        <v/>
      </c>
      <c r="U16" s="312" t="str">
        <f>IF(PROGRESS!CE27="NO DATA","",PROGRESS!CE27)</f>
        <v/>
      </c>
      <c r="V16" s="312" t="str">
        <f>IF(PROGRESS!CJ27="NO DATA","",PROGRESS!CJ27)</f>
        <v/>
      </c>
      <c r="W16" s="312" t="str">
        <f>IF(PROGRESS!CO27="NO DATA","",PROGRESS!CO27)</f>
        <v/>
      </c>
      <c r="X16" s="312" t="str">
        <f>IF(PROGRESS!CT27="NO DATA","",PROGRESS!CT27)</f>
        <v/>
      </c>
      <c r="Y16" s="312" t="str">
        <f>IF(PROGRESS!CY27="NO DATA","",PROGRESS!CY27)</f>
        <v/>
      </c>
      <c r="Z16" s="312" t="str">
        <f>IF(PROGRESS!DD27="NO DATA","",PROGRESS!DD27)</f>
        <v/>
      </c>
      <c r="AA16" s="312" t="str">
        <f>IF(PROGRESS!DI27="NO DATA","",PROGRESS!DI27)</f>
        <v/>
      </c>
      <c r="AB16" s="312" t="str">
        <f>IF(PROGRESS!DN27="NO DATA","",PROGRESS!DN27)</f>
        <v/>
      </c>
      <c r="AC16" s="312" t="str">
        <f>IF(PROGRESS!DS27="NO DATA","",PROGRESS!DS27)</f>
        <v/>
      </c>
      <c r="AD16" s="312" t="str">
        <f>IF(PROGRESS!DX27="NO DATA","",PROGRESS!DX27)</f>
        <v/>
      </c>
    </row>
    <row r="17" spans="1:30" ht="18.75" x14ac:dyDescent="0.3">
      <c r="A17" s="20">
        <f>IF(DATASHEET!A14="","",DATASHEET!A14)</f>
        <v>151629</v>
      </c>
      <c r="B17" s="21" t="str">
        <f>DATASHEET!B14</f>
        <v>ANDERSON, Leo</v>
      </c>
      <c r="C17" s="21" t="str">
        <f>DATASHEET!C14</f>
        <v>11WE</v>
      </c>
      <c r="D17" s="139" t="str">
        <f>PROGRESS!E28</f>
        <v>N</v>
      </c>
      <c r="E17" s="570" t="str">
        <f>PROGRESS!I28</f>
        <v>N</v>
      </c>
      <c r="F17" s="572" t="str">
        <f>DATASHEET!L14</f>
        <v>6-7</v>
      </c>
      <c r="G17" s="565" t="str">
        <f t="shared" si="2"/>
        <v/>
      </c>
      <c r="H17" s="313" t="str">
        <f>IF(PROGRESS!R28="NO DATA","",PROGRESS!R28)</f>
        <v/>
      </c>
      <c r="I17" s="312" t="str">
        <f>IF(PROGRESS!W28="NO DATA","",PROGRESS!W28)</f>
        <v/>
      </c>
      <c r="J17" s="312" t="str">
        <f>IF(PROGRESS!AB28="NO DATA","",PROGRESS!AB28)</f>
        <v/>
      </c>
      <c r="K17" s="312" t="str">
        <f>IF(PROGRESS!AG28="NO DATA","",PROGRESS!AG28)</f>
        <v/>
      </c>
      <c r="L17" s="312" t="str">
        <f>IF(PROGRESS!AL28="NO DATA","",PROGRESS!AL28)</f>
        <v/>
      </c>
      <c r="M17" s="312" t="str">
        <f>IF(PROGRESS!AQ28="NO DATA","",PROGRESS!AQ28)</f>
        <v/>
      </c>
      <c r="N17" s="312" t="str">
        <f>IF(PROGRESS!AV28="NO DATA","",PROGRESS!AV28)</f>
        <v/>
      </c>
      <c r="O17" s="312" t="str">
        <f>IF(PROGRESS!BA28="NO DATA","",PROGRESS!BA28)</f>
        <v/>
      </c>
      <c r="P17" s="312" t="str">
        <f>IF(PROGRESS!BF28="NO DATA","",PROGRESS!BF28)</f>
        <v/>
      </c>
      <c r="Q17" s="312" t="str">
        <f>IF(PROGRESS!BK28="NO DATA","",PROGRESS!BK28)</f>
        <v/>
      </c>
      <c r="R17" s="312" t="str">
        <f>IF(PROGRESS!BP28="NO DATA","",PROGRESS!BP28)</f>
        <v/>
      </c>
      <c r="S17" s="312" t="str">
        <f>IF(PROGRESS!BU28="NO DATA","",PROGRESS!BU28)</f>
        <v/>
      </c>
      <c r="T17" s="569" t="str">
        <f>IF(PROGRESS!CA28="NO DATA","",PROGRESS!CA28)</f>
        <v/>
      </c>
      <c r="U17" s="312" t="str">
        <f>IF(PROGRESS!CE28="NO DATA","",PROGRESS!CE28)</f>
        <v/>
      </c>
      <c r="V17" s="312" t="str">
        <f>IF(PROGRESS!CJ28="NO DATA","",PROGRESS!CJ28)</f>
        <v/>
      </c>
      <c r="W17" s="312" t="str">
        <f>IF(PROGRESS!CO28="NO DATA","",PROGRESS!CO28)</f>
        <v/>
      </c>
      <c r="X17" s="312" t="str">
        <f>IF(PROGRESS!CT28="NO DATA","",PROGRESS!CT28)</f>
        <v/>
      </c>
      <c r="Y17" s="312" t="str">
        <f>IF(PROGRESS!CY28="NO DATA","",PROGRESS!CY28)</f>
        <v/>
      </c>
      <c r="Z17" s="312" t="str">
        <f>IF(PROGRESS!DD28="NO DATA","",PROGRESS!DD28)</f>
        <v/>
      </c>
      <c r="AA17" s="312" t="str">
        <f>IF(PROGRESS!DI28="NO DATA","",PROGRESS!DI28)</f>
        <v/>
      </c>
      <c r="AB17" s="312" t="str">
        <f>IF(PROGRESS!DN28="NO DATA","",PROGRESS!DN28)</f>
        <v/>
      </c>
      <c r="AC17" s="312" t="str">
        <f>IF(PROGRESS!DS28="NO DATA","",PROGRESS!DS28)</f>
        <v/>
      </c>
      <c r="AD17" s="312" t="str">
        <f>IF(PROGRESS!DX28="NO DATA","",PROGRESS!DX28)</f>
        <v/>
      </c>
    </row>
    <row r="18" spans="1:30" ht="18.75" x14ac:dyDescent="0.3">
      <c r="A18" s="20">
        <f>IF(DATASHEET!A15="","",DATASHEET!A15)</f>
        <v>151527</v>
      </c>
      <c r="B18" s="21" t="str">
        <f>DATASHEET!B15</f>
        <v>ANWAR, Sara</v>
      </c>
      <c r="C18" s="21" t="str">
        <f>DATASHEET!C15</f>
        <v>11KKN</v>
      </c>
      <c r="D18" s="139" t="str">
        <f>PROGRESS!E29</f>
        <v>N</v>
      </c>
      <c r="E18" s="570" t="str">
        <f>PROGRESS!I29</f>
        <v>N</v>
      </c>
      <c r="F18" s="572" t="str">
        <f>DATASHEET!L15</f>
        <v>4-5</v>
      </c>
      <c r="G18" s="565" t="str">
        <f t="shared" si="2"/>
        <v/>
      </c>
      <c r="H18" s="313" t="str">
        <f>IF(PROGRESS!R29="NO DATA","",PROGRESS!R29)</f>
        <v/>
      </c>
      <c r="I18" s="312" t="str">
        <f>IF(PROGRESS!W29="NO DATA","",PROGRESS!W29)</f>
        <v/>
      </c>
      <c r="J18" s="312" t="str">
        <f>IF(PROGRESS!AB29="NO DATA","",PROGRESS!AB29)</f>
        <v/>
      </c>
      <c r="K18" s="312" t="str">
        <f>IF(PROGRESS!AG29="NO DATA","",PROGRESS!AG29)</f>
        <v/>
      </c>
      <c r="L18" s="312" t="str">
        <f>IF(PROGRESS!AL29="NO DATA","",PROGRESS!AL29)</f>
        <v/>
      </c>
      <c r="M18" s="312" t="str">
        <f>IF(PROGRESS!AQ29="NO DATA","",PROGRESS!AQ29)</f>
        <v/>
      </c>
      <c r="N18" s="312" t="str">
        <f>IF(PROGRESS!AV29="NO DATA","",PROGRESS!AV29)</f>
        <v/>
      </c>
      <c r="O18" s="312" t="str">
        <f>IF(PROGRESS!BA29="NO DATA","",PROGRESS!BA29)</f>
        <v/>
      </c>
      <c r="P18" s="312" t="str">
        <f>IF(PROGRESS!BF29="NO DATA","",PROGRESS!BF29)</f>
        <v/>
      </c>
      <c r="Q18" s="312" t="str">
        <f>IF(PROGRESS!BK29="NO DATA","",PROGRESS!BK29)</f>
        <v/>
      </c>
      <c r="R18" s="312" t="str">
        <f>IF(PROGRESS!BP29="NO DATA","",PROGRESS!BP29)</f>
        <v/>
      </c>
      <c r="S18" s="312" t="str">
        <f>IF(PROGRESS!BU29="NO DATA","",PROGRESS!BU29)</f>
        <v/>
      </c>
      <c r="T18" s="569" t="str">
        <f>IF(PROGRESS!CA29="NO DATA","",PROGRESS!CA29)</f>
        <v/>
      </c>
      <c r="U18" s="312" t="str">
        <f>IF(PROGRESS!CE29="NO DATA","",PROGRESS!CE29)</f>
        <v/>
      </c>
      <c r="V18" s="312" t="str">
        <f>IF(PROGRESS!CJ29="NO DATA","",PROGRESS!CJ29)</f>
        <v/>
      </c>
      <c r="W18" s="312" t="str">
        <f>IF(PROGRESS!CO29="NO DATA","",PROGRESS!CO29)</f>
        <v/>
      </c>
      <c r="X18" s="312" t="str">
        <f>IF(PROGRESS!CT29="NO DATA","",PROGRESS!CT29)</f>
        <v/>
      </c>
      <c r="Y18" s="312" t="str">
        <f>IF(PROGRESS!CY29="NO DATA","",PROGRESS!CY29)</f>
        <v/>
      </c>
      <c r="Z18" s="312" t="str">
        <f>IF(PROGRESS!DD29="NO DATA","",PROGRESS!DD29)</f>
        <v/>
      </c>
      <c r="AA18" s="312" t="str">
        <f>IF(PROGRESS!DI29="NO DATA","",PROGRESS!DI29)</f>
        <v/>
      </c>
      <c r="AB18" s="312" t="str">
        <f>IF(PROGRESS!DN29="NO DATA","",PROGRESS!DN29)</f>
        <v/>
      </c>
      <c r="AC18" s="312" t="str">
        <f>IF(PROGRESS!DS29="NO DATA","",PROGRESS!DS29)</f>
        <v/>
      </c>
      <c r="AD18" s="312" t="str">
        <f>IF(PROGRESS!DX29="NO DATA","",PROGRESS!DX29)</f>
        <v/>
      </c>
    </row>
    <row r="19" spans="1:30" ht="18.75" x14ac:dyDescent="0.3">
      <c r="A19" s="20">
        <f>IF(DATASHEET!A16="","",DATASHEET!A16)</f>
        <v>151638</v>
      </c>
      <c r="B19" s="21" t="str">
        <f>DATASHEET!B16</f>
        <v>ASLAM, Sana</v>
      </c>
      <c r="C19" s="21" t="str">
        <f>DATASHEET!C16</f>
        <v>11SK</v>
      </c>
      <c r="D19" s="139" t="str">
        <f>PROGRESS!E30</f>
        <v>N</v>
      </c>
      <c r="E19" s="570" t="str">
        <f>PROGRESS!I30</f>
        <v>N</v>
      </c>
      <c r="F19" s="572" t="str">
        <f>DATASHEET!L16</f>
        <v>5-6</v>
      </c>
      <c r="G19" s="565" t="str">
        <f t="shared" si="2"/>
        <v/>
      </c>
      <c r="H19" s="313" t="str">
        <f>IF(PROGRESS!R30="NO DATA","",PROGRESS!R30)</f>
        <v/>
      </c>
      <c r="I19" s="312" t="str">
        <f>IF(PROGRESS!W30="NO DATA","",PROGRESS!W30)</f>
        <v/>
      </c>
      <c r="J19" s="312" t="str">
        <f>IF(PROGRESS!AB30="NO DATA","",PROGRESS!AB30)</f>
        <v/>
      </c>
      <c r="K19" s="312" t="str">
        <f>IF(PROGRESS!AG30="NO DATA","",PROGRESS!AG30)</f>
        <v/>
      </c>
      <c r="L19" s="312" t="str">
        <f>IF(PROGRESS!AL30="NO DATA","",PROGRESS!AL30)</f>
        <v/>
      </c>
      <c r="M19" s="312" t="str">
        <f>IF(PROGRESS!AQ30="NO DATA","",PROGRESS!AQ30)</f>
        <v/>
      </c>
      <c r="N19" s="312" t="str">
        <f>IF(PROGRESS!AV30="NO DATA","",PROGRESS!AV30)</f>
        <v/>
      </c>
      <c r="O19" s="312" t="str">
        <f>IF(PROGRESS!BA30="NO DATA","",PROGRESS!BA30)</f>
        <v/>
      </c>
      <c r="P19" s="312" t="str">
        <f>IF(PROGRESS!BF30="NO DATA","",PROGRESS!BF30)</f>
        <v/>
      </c>
      <c r="Q19" s="312" t="str">
        <f>IF(PROGRESS!BK30="NO DATA","",PROGRESS!BK30)</f>
        <v/>
      </c>
      <c r="R19" s="312" t="str">
        <f>IF(PROGRESS!BP30="NO DATA","",PROGRESS!BP30)</f>
        <v/>
      </c>
      <c r="S19" s="312" t="str">
        <f>IF(PROGRESS!BU30="NO DATA","",PROGRESS!BU30)</f>
        <v/>
      </c>
      <c r="T19" s="569" t="str">
        <f>IF(PROGRESS!CA30="NO DATA","",PROGRESS!CA30)</f>
        <v/>
      </c>
      <c r="U19" s="312" t="str">
        <f>IF(PROGRESS!CE30="NO DATA","",PROGRESS!CE30)</f>
        <v/>
      </c>
      <c r="V19" s="312" t="str">
        <f>IF(PROGRESS!CJ30="NO DATA","",PROGRESS!CJ30)</f>
        <v/>
      </c>
      <c r="W19" s="312" t="str">
        <f>IF(PROGRESS!CO30="NO DATA","",PROGRESS!CO30)</f>
        <v/>
      </c>
      <c r="X19" s="312" t="str">
        <f>IF(PROGRESS!CT30="NO DATA","",PROGRESS!CT30)</f>
        <v/>
      </c>
      <c r="Y19" s="312" t="str">
        <f>IF(PROGRESS!CY30="NO DATA","",PROGRESS!CY30)</f>
        <v/>
      </c>
      <c r="Z19" s="312" t="str">
        <f>IF(PROGRESS!DD30="NO DATA","",PROGRESS!DD30)</f>
        <v/>
      </c>
      <c r="AA19" s="312" t="str">
        <f>IF(PROGRESS!DI30="NO DATA","",PROGRESS!DI30)</f>
        <v/>
      </c>
      <c r="AB19" s="312" t="str">
        <f>IF(PROGRESS!DN30="NO DATA","",PROGRESS!DN30)</f>
        <v/>
      </c>
      <c r="AC19" s="312" t="str">
        <f>IF(PROGRESS!DS30="NO DATA","",PROGRESS!DS30)</f>
        <v/>
      </c>
      <c r="AD19" s="312" t="str">
        <f>IF(PROGRESS!DX30="NO DATA","",PROGRESS!DX30)</f>
        <v/>
      </c>
    </row>
    <row r="20" spans="1:30" ht="18.75" x14ac:dyDescent="0.3">
      <c r="A20" s="20">
        <f>IF(DATASHEET!A17="","",DATASHEET!A17)</f>
        <v>151669</v>
      </c>
      <c r="B20" s="21" t="str">
        <f>DATASHEET!B17</f>
        <v>ATKINSON, Declan</v>
      </c>
      <c r="C20" s="21" t="str">
        <f>DATASHEET!C17</f>
        <v>11JNE</v>
      </c>
      <c r="D20" s="139" t="str">
        <f>PROGRESS!E31</f>
        <v>K</v>
      </c>
      <c r="E20" s="570" t="str">
        <f>PROGRESS!I31</f>
        <v>Y</v>
      </c>
      <c r="F20" s="572" t="str">
        <f>DATASHEET!L17</f>
        <v>8-9</v>
      </c>
      <c r="G20" s="565" t="str">
        <f t="shared" si="2"/>
        <v/>
      </c>
      <c r="H20" s="313" t="str">
        <f>IF(PROGRESS!R31="NO DATA","",PROGRESS!R31)</f>
        <v/>
      </c>
      <c r="I20" s="312" t="str">
        <f>IF(PROGRESS!W31="NO DATA","",PROGRESS!W31)</f>
        <v/>
      </c>
      <c r="J20" s="312" t="str">
        <f>IF(PROGRESS!AB31="NO DATA","",PROGRESS!AB31)</f>
        <v/>
      </c>
      <c r="K20" s="312" t="str">
        <f>IF(PROGRESS!AG31="NO DATA","",PROGRESS!AG31)</f>
        <v/>
      </c>
      <c r="L20" s="312" t="str">
        <f>IF(PROGRESS!AL31="NO DATA","",PROGRESS!AL31)</f>
        <v/>
      </c>
      <c r="M20" s="312" t="str">
        <f>IF(PROGRESS!AQ31="NO DATA","",PROGRESS!AQ31)</f>
        <v/>
      </c>
      <c r="N20" s="312" t="str">
        <f>IF(PROGRESS!AV31="NO DATA","",PROGRESS!AV31)</f>
        <v/>
      </c>
      <c r="O20" s="312" t="str">
        <f>IF(PROGRESS!BA31="NO DATA","",PROGRESS!BA31)</f>
        <v/>
      </c>
      <c r="P20" s="312" t="str">
        <f>IF(PROGRESS!BF31="NO DATA","",PROGRESS!BF31)</f>
        <v/>
      </c>
      <c r="Q20" s="312" t="str">
        <f>IF(PROGRESS!BK31="NO DATA","",PROGRESS!BK31)</f>
        <v/>
      </c>
      <c r="R20" s="312" t="str">
        <f>IF(PROGRESS!BP31="NO DATA","",PROGRESS!BP31)</f>
        <v/>
      </c>
      <c r="S20" s="312" t="str">
        <f>IF(PROGRESS!BU31="NO DATA","",PROGRESS!BU31)</f>
        <v/>
      </c>
      <c r="T20" s="569" t="str">
        <f>IF(PROGRESS!CA31="NO DATA","",PROGRESS!CA31)</f>
        <v/>
      </c>
      <c r="U20" s="312" t="str">
        <f>IF(PROGRESS!CE31="NO DATA","",PROGRESS!CE31)</f>
        <v/>
      </c>
      <c r="V20" s="312" t="str">
        <f>IF(PROGRESS!CJ31="NO DATA","",PROGRESS!CJ31)</f>
        <v/>
      </c>
      <c r="W20" s="312" t="str">
        <f>IF(PROGRESS!CO31="NO DATA","",PROGRESS!CO31)</f>
        <v/>
      </c>
      <c r="X20" s="312" t="str">
        <f>IF(PROGRESS!CT31="NO DATA","",PROGRESS!CT31)</f>
        <v/>
      </c>
      <c r="Y20" s="312" t="str">
        <f>IF(PROGRESS!CY31="NO DATA","",PROGRESS!CY31)</f>
        <v/>
      </c>
      <c r="Z20" s="312" t="str">
        <f>IF(PROGRESS!DD31="NO DATA","",PROGRESS!DD31)</f>
        <v/>
      </c>
      <c r="AA20" s="312" t="str">
        <f>IF(PROGRESS!DI31="NO DATA","",PROGRESS!DI31)</f>
        <v/>
      </c>
      <c r="AB20" s="312" t="str">
        <f>IF(PROGRESS!DN31="NO DATA","",PROGRESS!DN31)</f>
        <v/>
      </c>
      <c r="AC20" s="312" t="str">
        <f>IF(PROGRESS!DS31="NO DATA","",PROGRESS!DS31)</f>
        <v/>
      </c>
      <c r="AD20" s="312" t="str">
        <f>IF(PROGRESS!DX31="NO DATA","",PROGRESS!DX31)</f>
        <v/>
      </c>
    </row>
    <row r="21" spans="1:30" ht="18.75" x14ac:dyDescent="0.3">
      <c r="A21" s="20">
        <f>IF(DATASHEET!A18="","",DATASHEET!A18)</f>
        <v>151742</v>
      </c>
      <c r="B21" s="21" t="str">
        <f>DATASHEET!B18</f>
        <v>ATOYEBI, Anaiah</v>
      </c>
      <c r="C21" s="21" t="str">
        <f>DATASHEET!C18</f>
        <v>11EGQ</v>
      </c>
      <c r="D21" s="139" t="str">
        <f>PROGRESS!E32</f>
        <v>N</v>
      </c>
      <c r="E21" s="570" t="str">
        <f>PROGRESS!I32</f>
        <v>N</v>
      </c>
      <c r="F21" s="572" t="str">
        <f>DATASHEET!L18</f>
        <v>6-7</v>
      </c>
      <c r="G21" s="565" t="str">
        <f t="shared" si="2"/>
        <v/>
      </c>
      <c r="H21" s="313" t="str">
        <f>IF(PROGRESS!R32="NO DATA","",PROGRESS!R32)</f>
        <v/>
      </c>
      <c r="I21" s="312" t="str">
        <f>IF(PROGRESS!W32="NO DATA","",PROGRESS!W32)</f>
        <v/>
      </c>
      <c r="J21" s="312" t="str">
        <f>IF(PROGRESS!AB32="NO DATA","",PROGRESS!AB32)</f>
        <v/>
      </c>
      <c r="K21" s="312" t="str">
        <f>IF(PROGRESS!AG32="NO DATA","",PROGRESS!AG32)</f>
        <v/>
      </c>
      <c r="L21" s="312" t="str">
        <f>IF(PROGRESS!AL32="NO DATA","",PROGRESS!AL32)</f>
        <v/>
      </c>
      <c r="M21" s="312" t="str">
        <f>IF(PROGRESS!AQ32="NO DATA","",PROGRESS!AQ32)</f>
        <v/>
      </c>
      <c r="N21" s="312" t="str">
        <f>IF(PROGRESS!AV32="NO DATA","",PROGRESS!AV32)</f>
        <v/>
      </c>
      <c r="O21" s="312" t="str">
        <f>IF(PROGRESS!BA32="NO DATA","",PROGRESS!BA32)</f>
        <v/>
      </c>
      <c r="P21" s="312" t="str">
        <f>IF(PROGRESS!BF32="NO DATA","",PROGRESS!BF32)</f>
        <v/>
      </c>
      <c r="Q21" s="312" t="str">
        <f>IF(PROGRESS!BK32="NO DATA","",PROGRESS!BK32)</f>
        <v/>
      </c>
      <c r="R21" s="312" t="str">
        <f>IF(PROGRESS!BP32="NO DATA","",PROGRESS!BP32)</f>
        <v/>
      </c>
      <c r="S21" s="312" t="str">
        <f>IF(PROGRESS!BU32="NO DATA","",PROGRESS!BU32)</f>
        <v/>
      </c>
      <c r="T21" s="569" t="str">
        <f>IF(PROGRESS!CA32="NO DATA","",PROGRESS!CA32)</f>
        <v/>
      </c>
      <c r="U21" s="312" t="str">
        <f>IF(PROGRESS!CE32="NO DATA","",PROGRESS!CE32)</f>
        <v/>
      </c>
      <c r="V21" s="312" t="str">
        <f>IF(PROGRESS!CJ32="NO DATA","",PROGRESS!CJ32)</f>
        <v/>
      </c>
      <c r="W21" s="312" t="str">
        <f>IF(PROGRESS!CO32="NO DATA","",PROGRESS!CO32)</f>
        <v/>
      </c>
      <c r="X21" s="312" t="str">
        <f>IF(PROGRESS!CT32="NO DATA","",PROGRESS!CT32)</f>
        <v/>
      </c>
      <c r="Y21" s="312" t="str">
        <f>IF(PROGRESS!CY32="NO DATA","",PROGRESS!CY32)</f>
        <v/>
      </c>
      <c r="Z21" s="312" t="str">
        <f>IF(PROGRESS!DD32="NO DATA","",PROGRESS!DD32)</f>
        <v/>
      </c>
      <c r="AA21" s="312" t="str">
        <f>IF(PROGRESS!DI32="NO DATA","",PROGRESS!DI32)</f>
        <v/>
      </c>
      <c r="AB21" s="312" t="str">
        <f>IF(PROGRESS!DN32="NO DATA","",PROGRESS!DN32)</f>
        <v/>
      </c>
      <c r="AC21" s="312" t="str">
        <f>IF(PROGRESS!DS32="NO DATA","",PROGRESS!DS32)</f>
        <v/>
      </c>
      <c r="AD21" s="312" t="str">
        <f>IF(PROGRESS!DX32="NO DATA","",PROGRESS!DX32)</f>
        <v/>
      </c>
    </row>
    <row r="22" spans="1:30" ht="18.75" x14ac:dyDescent="0.3">
      <c r="A22" s="20">
        <f>IF(DATASHEET!A19="","",DATASHEET!A19)</f>
        <v>151633</v>
      </c>
      <c r="B22" s="21" t="str">
        <f>DATASHEET!B19</f>
        <v>AZAR, Sarah</v>
      </c>
      <c r="C22" s="21" t="str">
        <f>DATASHEET!C19</f>
        <v>11SK</v>
      </c>
      <c r="D22" s="139" t="str">
        <f>PROGRESS!E33</f>
        <v>N</v>
      </c>
      <c r="E22" s="570" t="str">
        <f>PROGRESS!I33</f>
        <v>N</v>
      </c>
      <c r="F22" s="572" t="str">
        <f>DATASHEET!L19</f>
        <v>6-7</v>
      </c>
      <c r="G22" s="565" t="str">
        <f t="shared" si="2"/>
        <v/>
      </c>
      <c r="H22" s="313" t="str">
        <f>IF(PROGRESS!R33="NO DATA","",PROGRESS!R33)</f>
        <v/>
      </c>
      <c r="I22" s="312" t="str">
        <f>IF(PROGRESS!W33="NO DATA","",PROGRESS!W33)</f>
        <v/>
      </c>
      <c r="J22" s="312" t="str">
        <f>IF(PROGRESS!AB33="NO DATA","",PROGRESS!AB33)</f>
        <v/>
      </c>
      <c r="K22" s="312" t="str">
        <f>IF(PROGRESS!AG33="NO DATA","",PROGRESS!AG33)</f>
        <v/>
      </c>
      <c r="L22" s="312" t="str">
        <f>IF(PROGRESS!AL33="NO DATA","",PROGRESS!AL33)</f>
        <v/>
      </c>
      <c r="M22" s="312" t="str">
        <f>IF(PROGRESS!AQ33="NO DATA","",PROGRESS!AQ33)</f>
        <v/>
      </c>
      <c r="N22" s="312" t="str">
        <f>IF(PROGRESS!AV33="NO DATA","",PROGRESS!AV33)</f>
        <v/>
      </c>
      <c r="O22" s="312" t="str">
        <f>IF(PROGRESS!BA33="NO DATA","",PROGRESS!BA33)</f>
        <v/>
      </c>
      <c r="P22" s="312" t="str">
        <f>IF(PROGRESS!BF33="NO DATA","",PROGRESS!BF33)</f>
        <v/>
      </c>
      <c r="Q22" s="312" t="str">
        <f>IF(PROGRESS!BK33="NO DATA","",PROGRESS!BK33)</f>
        <v/>
      </c>
      <c r="R22" s="312" t="str">
        <f>IF(PROGRESS!BP33="NO DATA","",PROGRESS!BP33)</f>
        <v/>
      </c>
      <c r="S22" s="312" t="str">
        <f>IF(PROGRESS!BU33="NO DATA","",PROGRESS!BU33)</f>
        <v/>
      </c>
      <c r="T22" s="569" t="str">
        <f>IF(PROGRESS!CA33="NO DATA","",PROGRESS!CA33)</f>
        <v/>
      </c>
      <c r="U22" s="312" t="str">
        <f>IF(PROGRESS!CE33="NO DATA","",PROGRESS!CE33)</f>
        <v/>
      </c>
      <c r="V22" s="312" t="str">
        <f>IF(PROGRESS!CJ33="NO DATA","",PROGRESS!CJ33)</f>
        <v/>
      </c>
      <c r="W22" s="312" t="str">
        <f>IF(PROGRESS!CO33="NO DATA","",PROGRESS!CO33)</f>
        <v/>
      </c>
      <c r="X22" s="312" t="str">
        <f>IF(PROGRESS!CT33="NO DATA","",PROGRESS!CT33)</f>
        <v/>
      </c>
      <c r="Y22" s="312" t="str">
        <f>IF(PROGRESS!CY33="NO DATA","",PROGRESS!CY33)</f>
        <v/>
      </c>
      <c r="Z22" s="312" t="str">
        <f>IF(PROGRESS!DD33="NO DATA","",PROGRESS!DD33)</f>
        <v/>
      </c>
      <c r="AA22" s="312" t="str">
        <f>IF(PROGRESS!DI33="NO DATA","",PROGRESS!DI33)</f>
        <v/>
      </c>
      <c r="AB22" s="312" t="str">
        <f>IF(PROGRESS!DN33="NO DATA","",PROGRESS!DN33)</f>
        <v/>
      </c>
      <c r="AC22" s="312" t="str">
        <f>IF(PROGRESS!DS33="NO DATA","",PROGRESS!DS33)</f>
        <v/>
      </c>
      <c r="AD22" s="312" t="str">
        <f>IF(PROGRESS!DX33="NO DATA","",PROGRESS!DX33)</f>
        <v/>
      </c>
    </row>
    <row r="23" spans="1:30" ht="18.75" x14ac:dyDescent="0.3">
      <c r="A23" s="20">
        <f>IF(DATASHEET!A20="","",DATASHEET!A20)</f>
        <v>151607</v>
      </c>
      <c r="B23" s="21" t="str">
        <f>DATASHEET!B20</f>
        <v>BARNES, Gabriel</v>
      </c>
      <c r="C23" s="21" t="str">
        <f>DATASHEET!C20</f>
        <v>11SDA</v>
      </c>
      <c r="D23" s="139" t="str">
        <f>PROGRESS!E34</f>
        <v>N</v>
      </c>
      <c r="E23" s="570" t="str">
        <f>PROGRESS!I34</f>
        <v>N</v>
      </c>
      <c r="F23" s="572" t="str">
        <f>DATASHEET!L20</f>
        <v>4-5</v>
      </c>
      <c r="G23" s="565" t="str">
        <f t="shared" si="2"/>
        <v/>
      </c>
      <c r="H23" s="313" t="str">
        <f>IF(PROGRESS!R34="NO DATA","",PROGRESS!R34)</f>
        <v/>
      </c>
      <c r="I23" s="312" t="str">
        <f>IF(PROGRESS!W34="NO DATA","",PROGRESS!W34)</f>
        <v/>
      </c>
      <c r="J23" s="312" t="str">
        <f>IF(PROGRESS!AB34="NO DATA","",PROGRESS!AB34)</f>
        <v/>
      </c>
      <c r="K23" s="312" t="str">
        <f>IF(PROGRESS!AG34="NO DATA","",PROGRESS!AG34)</f>
        <v/>
      </c>
      <c r="L23" s="312" t="str">
        <f>IF(PROGRESS!AL34="NO DATA","",PROGRESS!AL34)</f>
        <v/>
      </c>
      <c r="M23" s="312" t="str">
        <f>IF(PROGRESS!AQ34="NO DATA","",PROGRESS!AQ34)</f>
        <v/>
      </c>
      <c r="N23" s="312" t="str">
        <f>IF(PROGRESS!AV34="NO DATA","",PROGRESS!AV34)</f>
        <v/>
      </c>
      <c r="O23" s="312" t="str">
        <f>IF(PROGRESS!BA34="NO DATA","",PROGRESS!BA34)</f>
        <v/>
      </c>
      <c r="P23" s="312" t="str">
        <f>IF(PROGRESS!BF34="NO DATA","",PROGRESS!BF34)</f>
        <v/>
      </c>
      <c r="Q23" s="312" t="str">
        <f>IF(PROGRESS!BK34="NO DATA","",PROGRESS!BK34)</f>
        <v/>
      </c>
      <c r="R23" s="312" t="str">
        <f>IF(PROGRESS!BP34="NO DATA","",PROGRESS!BP34)</f>
        <v/>
      </c>
      <c r="S23" s="312" t="str">
        <f>IF(PROGRESS!BU34="NO DATA","",PROGRESS!BU34)</f>
        <v/>
      </c>
      <c r="T23" s="569" t="str">
        <f>IF(PROGRESS!CA34="NO DATA","",PROGRESS!CA34)</f>
        <v/>
      </c>
      <c r="U23" s="312" t="str">
        <f>IF(PROGRESS!CE34="NO DATA","",PROGRESS!CE34)</f>
        <v/>
      </c>
      <c r="V23" s="312" t="str">
        <f>IF(PROGRESS!CJ34="NO DATA","",PROGRESS!CJ34)</f>
        <v/>
      </c>
      <c r="W23" s="312" t="str">
        <f>IF(PROGRESS!CO34="NO DATA","",PROGRESS!CO34)</f>
        <v/>
      </c>
      <c r="X23" s="312" t="str">
        <f>IF(PROGRESS!CT34="NO DATA","",PROGRESS!CT34)</f>
        <v/>
      </c>
      <c r="Y23" s="312" t="str">
        <f>IF(PROGRESS!CY34="NO DATA","",PROGRESS!CY34)</f>
        <v/>
      </c>
      <c r="Z23" s="312" t="str">
        <f>IF(PROGRESS!DD34="NO DATA","",PROGRESS!DD34)</f>
        <v/>
      </c>
      <c r="AA23" s="312" t="str">
        <f>IF(PROGRESS!DI34="NO DATA","",PROGRESS!DI34)</f>
        <v/>
      </c>
      <c r="AB23" s="312" t="str">
        <f>IF(PROGRESS!DN34="NO DATA","",PROGRESS!DN34)</f>
        <v/>
      </c>
      <c r="AC23" s="312" t="str">
        <f>IF(PROGRESS!DS34="NO DATA","",PROGRESS!DS34)</f>
        <v/>
      </c>
      <c r="AD23" s="312" t="str">
        <f>IF(PROGRESS!DX34="NO DATA","",PROGRESS!DX34)</f>
        <v/>
      </c>
    </row>
    <row r="24" spans="1:30" ht="18.75" x14ac:dyDescent="0.3">
      <c r="A24" s="20">
        <f>IF(DATASHEET!A21="","",DATASHEET!A21)</f>
        <v>151703</v>
      </c>
      <c r="B24" s="21" t="str">
        <f>DATASHEET!B21</f>
        <v>BARRATT, Beth</v>
      </c>
      <c r="C24" s="21" t="str">
        <f>DATASHEET!C21</f>
        <v>11ZI</v>
      </c>
      <c r="D24" s="139" t="str">
        <f>PROGRESS!E35</f>
        <v>N</v>
      </c>
      <c r="E24" s="570" t="str">
        <f>PROGRESS!I35</f>
        <v>N</v>
      </c>
      <c r="F24" s="572" t="str">
        <f>DATASHEET!L21</f>
        <v>6-7</v>
      </c>
      <c r="G24" s="565" t="str">
        <f t="shared" si="2"/>
        <v/>
      </c>
      <c r="H24" s="313" t="str">
        <f>IF(PROGRESS!R35="NO DATA","",PROGRESS!R35)</f>
        <v/>
      </c>
      <c r="I24" s="312" t="str">
        <f>IF(PROGRESS!W35="NO DATA","",PROGRESS!W35)</f>
        <v/>
      </c>
      <c r="J24" s="312" t="str">
        <f>IF(PROGRESS!AB35="NO DATA","",PROGRESS!AB35)</f>
        <v/>
      </c>
      <c r="K24" s="312" t="str">
        <f>IF(PROGRESS!AG35="NO DATA","",PROGRESS!AG35)</f>
        <v/>
      </c>
      <c r="L24" s="312" t="str">
        <f>IF(PROGRESS!AL35="NO DATA","",PROGRESS!AL35)</f>
        <v/>
      </c>
      <c r="M24" s="312" t="str">
        <f>IF(PROGRESS!AQ35="NO DATA","",PROGRESS!AQ35)</f>
        <v/>
      </c>
      <c r="N24" s="312" t="str">
        <f>IF(PROGRESS!AV35="NO DATA","",PROGRESS!AV35)</f>
        <v/>
      </c>
      <c r="O24" s="312" t="str">
        <f>IF(PROGRESS!BA35="NO DATA","",PROGRESS!BA35)</f>
        <v/>
      </c>
      <c r="P24" s="312" t="str">
        <f>IF(PROGRESS!BF35="NO DATA","",PROGRESS!BF35)</f>
        <v/>
      </c>
      <c r="Q24" s="312" t="str">
        <f>IF(PROGRESS!BK35="NO DATA","",PROGRESS!BK35)</f>
        <v/>
      </c>
      <c r="R24" s="312" t="str">
        <f>IF(PROGRESS!BP35="NO DATA","",PROGRESS!BP35)</f>
        <v/>
      </c>
      <c r="S24" s="312" t="str">
        <f>IF(PROGRESS!BU35="NO DATA","",PROGRESS!BU35)</f>
        <v/>
      </c>
      <c r="T24" s="569" t="str">
        <f>IF(PROGRESS!CA35="NO DATA","",PROGRESS!CA35)</f>
        <v/>
      </c>
      <c r="U24" s="312" t="str">
        <f>IF(PROGRESS!CE35="NO DATA","",PROGRESS!CE35)</f>
        <v/>
      </c>
      <c r="V24" s="312" t="str">
        <f>IF(PROGRESS!CJ35="NO DATA","",PROGRESS!CJ35)</f>
        <v/>
      </c>
      <c r="W24" s="312" t="str">
        <f>IF(PROGRESS!CO35="NO DATA","",PROGRESS!CO35)</f>
        <v/>
      </c>
      <c r="X24" s="312" t="str">
        <f>IF(PROGRESS!CT35="NO DATA","",PROGRESS!CT35)</f>
        <v/>
      </c>
      <c r="Y24" s="312" t="str">
        <f>IF(PROGRESS!CY35="NO DATA","",PROGRESS!CY35)</f>
        <v/>
      </c>
      <c r="Z24" s="312" t="str">
        <f>IF(PROGRESS!DD35="NO DATA","",PROGRESS!DD35)</f>
        <v/>
      </c>
      <c r="AA24" s="312" t="str">
        <f>IF(PROGRESS!DI35="NO DATA","",PROGRESS!DI35)</f>
        <v/>
      </c>
      <c r="AB24" s="312" t="str">
        <f>IF(PROGRESS!DN35="NO DATA","",PROGRESS!DN35)</f>
        <v/>
      </c>
      <c r="AC24" s="312" t="str">
        <f>IF(PROGRESS!DS35="NO DATA","",PROGRESS!DS35)</f>
        <v/>
      </c>
      <c r="AD24" s="312" t="str">
        <f>IF(PROGRESS!DX35="NO DATA","",PROGRESS!DX35)</f>
        <v/>
      </c>
    </row>
    <row r="25" spans="1:30" ht="18.75" x14ac:dyDescent="0.3">
      <c r="A25" s="20">
        <f>IF(DATASHEET!A22="","",DATASHEET!A22)</f>
        <v>151621</v>
      </c>
      <c r="B25" s="21" t="str">
        <f>DATASHEET!B22</f>
        <v>BARRETT, Edward</v>
      </c>
      <c r="C25" s="21" t="str">
        <f>DATASHEET!C22</f>
        <v>11SPI</v>
      </c>
      <c r="D25" s="139" t="str">
        <f>PROGRESS!E36</f>
        <v>K</v>
      </c>
      <c r="E25" s="570" t="str">
        <f>PROGRESS!I36</f>
        <v>N</v>
      </c>
      <c r="F25" s="572" t="str">
        <f>DATASHEET!L22</f>
        <v>1-2</v>
      </c>
      <c r="G25" s="565" t="str">
        <f t="shared" si="2"/>
        <v/>
      </c>
      <c r="H25" s="313" t="str">
        <f>IF(PROGRESS!R36="NO DATA","",PROGRESS!R36)</f>
        <v/>
      </c>
      <c r="I25" s="312" t="str">
        <f>IF(PROGRESS!W36="NO DATA","",PROGRESS!W36)</f>
        <v/>
      </c>
      <c r="J25" s="312" t="str">
        <f>IF(PROGRESS!AB36="NO DATA","",PROGRESS!AB36)</f>
        <v/>
      </c>
      <c r="K25" s="312" t="str">
        <f>IF(PROGRESS!AG36="NO DATA","",PROGRESS!AG36)</f>
        <v/>
      </c>
      <c r="L25" s="312" t="str">
        <f>IF(PROGRESS!AL36="NO DATA","",PROGRESS!AL36)</f>
        <v/>
      </c>
      <c r="M25" s="312" t="str">
        <f>IF(PROGRESS!AQ36="NO DATA","",PROGRESS!AQ36)</f>
        <v/>
      </c>
      <c r="N25" s="312" t="str">
        <f>IF(PROGRESS!AV36="NO DATA","",PROGRESS!AV36)</f>
        <v/>
      </c>
      <c r="O25" s="312" t="str">
        <f>IF(PROGRESS!BA36="NO DATA","",PROGRESS!BA36)</f>
        <v/>
      </c>
      <c r="P25" s="312" t="str">
        <f>IF(PROGRESS!BF36="NO DATA","",PROGRESS!BF36)</f>
        <v/>
      </c>
      <c r="Q25" s="312" t="str">
        <f>IF(PROGRESS!BK36="NO DATA","",PROGRESS!BK36)</f>
        <v/>
      </c>
      <c r="R25" s="312" t="str">
        <f>IF(PROGRESS!BP36="NO DATA","",PROGRESS!BP36)</f>
        <v/>
      </c>
      <c r="S25" s="312" t="str">
        <f>IF(PROGRESS!BU36="NO DATA","",PROGRESS!BU36)</f>
        <v/>
      </c>
      <c r="T25" s="569" t="str">
        <f>IF(PROGRESS!CA36="NO DATA","",PROGRESS!CA36)</f>
        <v/>
      </c>
      <c r="U25" s="312" t="str">
        <f>IF(PROGRESS!CE36="NO DATA","",PROGRESS!CE36)</f>
        <v/>
      </c>
      <c r="V25" s="312" t="str">
        <f>IF(PROGRESS!CJ36="NO DATA","",PROGRESS!CJ36)</f>
        <v/>
      </c>
      <c r="W25" s="312" t="str">
        <f>IF(PROGRESS!CO36="NO DATA","",PROGRESS!CO36)</f>
        <v/>
      </c>
      <c r="X25" s="312" t="str">
        <f>IF(PROGRESS!CT36="NO DATA","",PROGRESS!CT36)</f>
        <v/>
      </c>
      <c r="Y25" s="312" t="str">
        <f>IF(PROGRESS!CY36="NO DATA","",PROGRESS!CY36)</f>
        <v/>
      </c>
      <c r="Z25" s="312" t="str">
        <f>IF(PROGRESS!DD36="NO DATA","",PROGRESS!DD36)</f>
        <v/>
      </c>
      <c r="AA25" s="312" t="str">
        <f>IF(PROGRESS!DI36="NO DATA","",PROGRESS!DI36)</f>
        <v/>
      </c>
      <c r="AB25" s="312" t="str">
        <f>IF(PROGRESS!DN36="NO DATA","",PROGRESS!DN36)</f>
        <v/>
      </c>
      <c r="AC25" s="312" t="str">
        <f>IF(PROGRESS!DS36="NO DATA","",PROGRESS!DS36)</f>
        <v/>
      </c>
      <c r="AD25" s="312" t="str">
        <f>IF(PROGRESS!DX36="NO DATA","",PROGRESS!DX36)</f>
        <v/>
      </c>
    </row>
    <row r="26" spans="1:30" ht="18.75" x14ac:dyDescent="0.3">
      <c r="A26" s="20">
        <f>IF(DATASHEET!A23="","",DATASHEET!A23)</f>
        <v>151576</v>
      </c>
      <c r="B26" s="21" t="str">
        <f>DATASHEET!B23</f>
        <v>BATH, Natalie</v>
      </c>
      <c r="C26" s="21" t="str">
        <f>DATASHEET!C23</f>
        <v>11KKN</v>
      </c>
      <c r="D26" s="139" t="str">
        <f>PROGRESS!E37</f>
        <v>N</v>
      </c>
      <c r="E26" s="570" t="str">
        <f>PROGRESS!I37</f>
        <v>N</v>
      </c>
      <c r="F26" s="572" t="str">
        <f>DATASHEET!L23</f>
        <v>6-7</v>
      </c>
      <c r="G26" s="565" t="str">
        <f t="shared" si="2"/>
        <v/>
      </c>
      <c r="H26" s="313" t="str">
        <f>IF(PROGRESS!R37="NO DATA","",PROGRESS!R37)</f>
        <v/>
      </c>
      <c r="I26" s="312" t="str">
        <f>IF(PROGRESS!W37="NO DATA","",PROGRESS!W37)</f>
        <v/>
      </c>
      <c r="J26" s="312" t="str">
        <f>IF(PROGRESS!AB37="NO DATA","",PROGRESS!AB37)</f>
        <v/>
      </c>
      <c r="K26" s="312" t="str">
        <f>IF(PROGRESS!AG37="NO DATA","",PROGRESS!AG37)</f>
        <v/>
      </c>
      <c r="L26" s="312" t="str">
        <f>IF(PROGRESS!AL37="NO DATA","",PROGRESS!AL37)</f>
        <v/>
      </c>
      <c r="M26" s="312" t="str">
        <f>IF(PROGRESS!AQ37="NO DATA","",PROGRESS!AQ37)</f>
        <v/>
      </c>
      <c r="N26" s="312" t="str">
        <f>IF(PROGRESS!AV37="NO DATA","",PROGRESS!AV37)</f>
        <v/>
      </c>
      <c r="O26" s="312" t="str">
        <f>IF(PROGRESS!BA37="NO DATA","",PROGRESS!BA37)</f>
        <v/>
      </c>
      <c r="P26" s="312" t="str">
        <f>IF(PROGRESS!BF37="NO DATA","",PROGRESS!BF37)</f>
        <v/>
      </c>
      <c r="Q26" s="312" t="str">
        <f>IF(PROGRESS!BK37="NO DATA","",PROGRESS!BK37)</f>
        <v/>
      </c>
      <c r="R26" s="312" t="str">
        <f>IF(PROGRESS!BP37="NO DATA","",PROGRESS!BP37)</f>
        <v/>
      </c>
      <c r="S26" s="312" t="str">
        <f>IF(PROGRESS!BU37="NO DATA","",PROGRESS!BU37)</f>
        <v/>
      </c>
      <c r="T26" s="569" t="str">
        <f>IF(PROGRESS!CA37="NO DATA","",PROGRESS!CA37)</f>
        <v/>
      </c>
      <c r="U26" s="312" t="str">
        <f>IF(PROGRESS!CE37="NO DATA","",PROGRESS!CE37)</f>
        <v/>
      </c>
      <c r="V26" s="312" t="str">
        <f>IF(PROGRESS!CJ37="NO DATA","",PROGRESS!CJ37)</f>
        <v/>
      </c>
      <c r="W26" s="312" t="str">
        <f>IF(PROGRESS!CO37="NO DATA","",PROGRESS!CO37)</f>
        <v/>
      </c>
      <c r="X26" s="312" t="str">
        <f>IF(PROGRESS!CT37="NO DATA","",PROGRESS!CT37)</f>
        <v/>
      </c>
      <c r="Y26" s="312" t="str">
        <f>IF(PROGRESS!CY37="NO DATA","",PROGRESS!CY37)</f>
        <v/>
      </c>
      <c r="Z26" s="312" t="str">
        <f>IF(PROGRESS!DD37="NO DATA","",PROGRESS!DD37)</f>
        <v/>
      </c>
      <c r="AA26" s="312" t="str">
        <f>IF(PROGRESS!DI37="NO DATA","",PROGRESS!DI37)</f>
        <v/>
      </c>
      <c r="AB26" s="312" t="str">
        <f>IF(PROGRESS!DN37="NO DATA","",PROGRESS!DN37)</f>
        <v/>
      </c>
      <c r="AC26" s="312" t="str">
        <f>IF(PROGRESS!DS37="NO DATA","",PROGRESS!DS37)</f>
        <v/>
      </c>
      <c r="AD26" s="312" t="str">
        <f>IF(PROGRESS!DX37="NO DATA","",PROGRESS!DX37)</f>
        <v/>
      </c>
    </row>
    <row r="27" spans="1:30" ht="18.75" x14ac:dyDescent="0.3">
      <c r="A27" s="20">
        <f>IF(DATASHEET!A24="","",DATASHEET!A24)</f>
        <v>151673</v>
      </c>
      <c r="B27" s="21" t="str">
        <f>DATASHEET!B24</f>
        <v>BATY, Mia</v>
      </c>
      <c r="C27" s="21" t="str">
        <f>DATASHEET!C24</f>
        <v>11ZI</v>
      </c>
      <c r="D27" s="139" t="str">
        <f>PROGRESS!E38</f>
        <v>N</v>
      </c>
      <c r="E27" s="570" t="str">
        <f>PROGRESS!I38</f>
        <v>N</v>
      </c>
      <c r="F27" s="572" t="str">
        <f>DATASHEET!L24</f>
        <v>6-7</v>
      </c>
      <c r="G27" s="565" t="str">
        <f t="shared" si="2"/>
        <v/>
      </c>
      <c r="H27" s="313" t="str">
        <f>IF(PROGRESS!R38="NO DATA","",PROGRESS!R38)</f>
        <v/>
      </c>
      <c r="I27" s="312" t="str">
        <f>IF(PROGRESS!W38="NO DATA","",PROGRESS!W38)</f>
        <v/>
      </c>
      <c r="J27" s="312" t="str">
        <f>IF(PROGRESS!AB38="NO DATA","",PROGRESS!AB38)</f>
        <v/>
      </c>
      <c r="K27" s="312" t="str">
        <f>IF(PROGRESS!AG38="NO DATA","",PROGRESS!AG38)</f>
        <v/>
      </c>
      <c r="L27" s="312" t="str">
        <f>IF(PROGRESS!AL38="NO DATA","",PROGRESS!AL38)</f>
        <v/>
      </c>
      <c r="M27" s="312" t="str">
        <f>IF(PROGRESS!AQ38="NO DATA","",PROGRESS!AQ38)</f>
        <v/>
      </c>
      <c r="N27" s="312" t="str">
        <f>IF(PROGRESS!AV38="NO DATA","",PROGRESS!AV38)</f>
        <v/>
      </c>
      <c r="O27" s="312" t="str">
        <f>IF(PROGRESS!BA38="NO DATA","",PROGRESS!BA38)</f>
        <v/>
      </c>
      <c r="P27" s="312" t="str">
        <f>IF(PROGRESS!BF38="NO DATA","",PROGRESS!BF38)</f>
        <v/>
      </c>
      <c r="Q27" s="312" t="str">
        <f>IF(PROGRESS!BK38="NO DATA","",PROGRESS!BK38)</f>
        <v/>
      </c>
      <c r="R27" s="312" t="str">
        <f>IF(PROGRESS!BP38="NO DATA","",PROGRESS!BP38)</f>
        <v/>
      </c>
      <c r="S27" s="312" t="str">
        <f>IF(PROGRESS!BU38="NO DATA","",PROGRESS!BU38)</f>
        <v/>
      </c>
      <c r="T27" s="569" t="str">
        <f>IF(PROGRESS!CA38="NO DATA","",PROGRESS!CA38)</f>
        <v/>
      </c>
      <c r="U27" s="312" t="str">
        <f>IF(PROGRESS!CE38="NO DATA","",PROGRESS!CE38)</f>
        <v/>
      </c>
      <c r="V27" s="312" t="str">
        <f>IF(PROGRESS!CJ38="NO DATA","",PROGRESS!CJ38)</f>
        <v/>
      </c>
      <c r="W27" s="312" t="str">
        <f>IF(PROGRESS!CO38="NO DATA","",PROGRESS!CO38)</f>
        <v/>
      </c>
      <c r="X27" s="312" t="str">
        <f>IF(PROGRESS!CT38="NO DATA","",PROGRESS!CT38)</f>
        <v/>
      </c>
      <c r="Y27" s="312" t="str">
        <f>IF(PROGRESS!CY38="NO DATA","",PROGRESS!CY38)</f>
        <v/>
      </c>
      <c r="Z27" s="312" t="str">
        <f>IF(PROGRESS!DD38="NO DATA","",PROGRESS!DD38)</f>
        <v/>
      </c>
      <c r="AA27" s="312" t="str">
        <f>IF(PROGRESS!DI38="NO DATA","",PROGRESS!DI38)</f>
        <v/>
      </c>
      <c r="AB27" s="312" t="str">
        <f>IF(PROGRESS!DN38="NO DATA","",PROGRESS!DN38)</f>
        <v/>
      </c>
      <c r="AC27" s="312" t="str">
        <f>IF(PROGRESS!DS38="NO DATA","",PROGRESS!DS38)</f>
        <v/>
      </c>
      <c r="AD27" s="312" t="str">
        <f>IF(PROGRESS!DX38="NO DATA","",PROGRESS!DX38)</f>
        <v/>
      </c>
    </row>
    <row r="28" spans="1:30" ht="18.75" x14ac:dyDescent="0.3">
      <c r="A28" s="20">
        <f>IF(DATASHEET!A25="","",DATASHEET!A25)</f>
        <v>151599</v>
      </c>
      <c r="B28" s="21" t="str">
        <f>DATASHEET!B25</f>
        <v>BEARE, Lucy</v>
      </c>
      <c r="C28" s="21" t="str">
        <f>DATASHEET!C25</f>
        <v>11ZI</v>
      </c>
      <c r="D28" s="139" t="str">
        <f>PROGRESS!E39</f>
        <v>N</v>
      </c>
      <c r="E28" s="570" t="str">
        <f>PROGRESS!I39</f>
        <v>N</v>
      </c>
      <c r="F28" s="572" t="str">
        <f>DATASHEET!L25</f>
        <v>7-8</v>
      </c>
      <c r="G28" s="565" t="str">
        <f t="shared" si="2"/>
        <v/>
      </c>
      <c r="H28" s="313" t="str">
        <f>IF(PROGRESS!R39="NO DATA","",PROGRESS!R39)</f>
        <v/>
      </c>
      <c r="I28" s="312" t="str">
        <f>IF(PROGRESS!W39="NO DATA","",PROGRESS!W39)</f>
        <v/>
      </c>
      <c r="J28" s="312" t="str">
        <f>IF(PROGRESS!AB39="NO DATA","",PROGRESS!AB39)</f>
        <v/>
      </c>
      <c r="K28" s="312" t="str">
        <f>IF(PROGRESS!AG39="NO DATA","",PROGRESS!AG39)</f>
        <v/>
      </c>
      <c r="L28" s="312" t="str">
        <f>IF(PROGRESS!AL39="NO DATA","",PROGRESS!AL39)</f>
        <v/>
      </c>
      <c r="M28" s="312" t="str">
        <f>IF(PROGRESS!AQ39="NO DATA","",PROGRESS!AQ39)</f>
        <v/>
      </c>
      <c r="N28" s="312" t="str">
        <f>IF(PROGRESS!AV39="NO DATA","",PROGRESS!AV39)</f>
        <v/>
      </c>
      <c r="O28" s="312" t="str">
        <f>IF(PROGRESS!BA39="NO DATA","",PROGRESS!BA39)</f>
        <v/>
      </c>
      <c r="P28" s="312" t="str">
        <f>IF(PROGRESS!BF39="NO DATA","",PROGRESS!BF39)</f>
        <v/>
      </c>
      <c r="Q28" s="312" t="str">
        <f>IF(PROGRESS!BK39="NO DATA","",PROGRESS!BK39)</f>
        <v/>
      </c>
      <c r="R28" s="312" t="str">
        <f>IF(PROGRESS!BP39="NO DATA","",PROGRESS!BP39)</f>
        <v/>
      </c>
      <c r="S28" s="312" t="str">
        <f>IF(PROGRESS!BU39="NO DATA","",PROGRESS!BU39)</f>
        <v/>
      </c>
      <c r="T28" s="569" t="str">
        <f>IF(PROGRESS!CA39="NO DATA","",PROGRESS!CA39)</f>
        <v/>
      </c>
      <c r="U28" s="312" t="str">
        <f>IF(PROGRESS!CE39="NO DATA","",PROGRESS!CE39)</f>
        <v/>
      </c>
      <c r="V28" s="312" t="str">
        <f>IF(PROGRESS!CJ39="NO DATA","",PROGRESS!CJ39)</f>
        <v/>
      </c>
      <c r="W28" s="312" t="str">
        <f>IF(PROGRESS!CO39="NO DATA","",PROGRESS!CO39)</f>
        <v/>
      </c>
      <c r="X28" s="312" t="str">
        <f>IF(PROGRESS!CT39="NO DATA","",PROGRESS!CT39)</f>
        <v/>
      </c>
      <c r="Y28" s="312" t="str">
        <f>IF(PROGRESS!CY39="NO DATA","",PROGRESS!CY39)</f>
        <v/>
      </c>
      <c r="Z28" s="312" t="str">
        <f>IF(PROGRESS!DD39="NO DATA","",PROGRESS!DD39)</f>
        <v/>
      </c>
      <c r="AA28" s="312" t="str">
        <f>IF(PROGRESS!DI39="NO DATA","",PROGRESS!DI39)</f>
        <v/>
      </c>
      <c r="AB28" s="312" t="str">
        <f>IF(PROGRESS!DN39="NO DATA","",PROGRESS!DN39)</f>
        <v/>
      </c>
      <c r="AC28" s="312" t="str">
        <f>IF(PROGRESS!DS39="NO DATA","",PROGRESS!DS39)</f>
        <v/>
      </c>
      <c r="AD28" s="312" t="str">
        <f>IF(PROGRESS!DX39="NO DATA","",PROGRESS!DX39)</f>
        <v/>
      </c>
    </row>
    <row r="29" spans="1:30" ht="18.75" x14ac:dyDescent="0.3">
      <c r="A29" s="20">
        <f>IF(DATASHEET!A26="","",DATASHEET!A26)</f>
        <v>151736</v>
      </c>
      <c r="B29" s="21" t="str">
        <f>DATASHEET!B26</f>
        <v>BEREKET, Rim</v>
      </c>
      <c r="C29" s="21" t="str">
        <f>DATASHEET!C26</f>
        <v>11ZI</v>
      </c>
      <c r="D29" s="139" t="str">
        <f>PROGRESS!E40</f>
        <v>N</v>
      </c>
      <c r="E29" s="570" t="str">
        <f>PROGRESS!I40</f>
        <v>Y</v>
      </c>
      <c r="F29" s="572" t="str">
        <f>DATASHEET!L26</f>
        <v>8-9</v>
      </c>
      <c r="G29" s="565" t="str">
        <f t="shared" si="2"/>
        <v/>
      </c>
      <c r="H29" s="313" t="str">
        <f>IF(PROGRESS!R40="NO DATA","",PROGRESS!R40)</f>
        <v/>
      </c>
      <c r="I29" s="312" t="str">
        <f>IF(PROGRESS!W40="NO DATA","",PROGRESS!W40)</f>
        <v/>
      </c>
      <c r="J29" s="312" t="str">
        <f>IF(PROGRESS!AB40="NO DATA","",PROGRESS!AB40)</f>
        <v/>
      </c>
      <c r="K29" s="312" t="str">
        <f>IF(PROGRESS!AG40="NO DATA","",PROGRESS!AG40)</f>
        <v/>
      </c>
      <c r="L29" s="312" t="str">
        <f>IF(PROGRESS!AL40="NO DATA","",PROGRESS!AL40)</f>
        <v/>
      </c>
      <c r="M29" s="312" t="str">
        <f>IF(PROGRESS!AQ40="NO DATA","",PROGRESS!AQ40)</f>
        <v/>
      </c>
      <c r="N29" s="312" t="str">
        <f>IF(PROGRESS!AV40="NO DATA","",PROGRESS!AV40)</f>
        <v/>
      </c>
      <c r="O29" s="312" t="str">
        <f>IF(PROGRESS!BA40="NO DATA","",PROGRESS!BA40)</f>
        <v/>
      </c>
      <c r="P29" s="312" t="str">
        <f>IF(PROGRESS!BF40="NO DATA","",PROGRESS!BF40)</f>
        <v/>
      </c>
      <c r="Q29" s="312" t="str">
        <f>IF(PROGRESS!BK40="NO DATA","",PROGRESS!BK40)</f>
        <v/>
      </c>
      <c r="R29" s="312" t="str">
        <f>IF(PROGRESS!BP40="NO DATA","",PROGRESS!BP40)</f>
        <v/>
      </c>
      <c r="S29" s="312" t="str">
        <f>IF(PROGRESS!BU40="NO DATA","",PROGRESS!BU40)</f>
        <v/>
      </c>
      <c r="T29" s="569" t="str">
        <f>IF(PROGRESS!CA40="NO DATA","",PROGRESS!CA40)</f>
        <v/>
      </c>
      <c r="U29" s="312" t="str">
        <f>IF(PROGRESS!CE40="NO DATA","",PROGRESS!CE40)</f>
        <v/>
      </c>
      <c r="V29" s="312" t="str">
        <f>IF(PROGRESS!CJ40="NO DATA","",PROGRESS!CJ40)</f>
        <v/>
      </c>
      <c r="W29" s="312" t="str">
        <f>IF(PROGRESS!CO40="NO DATA","",PROGRESS!CO40)</f>
        <v/>
      </c>
      <c r="X29" s="312" t="str">
        <f>IF(PROGRESS!CT40="NO DATA","",PROGRESS!CT40)</f>
        <v/>
      </c>
      <c r="Y29" s="312" t="str">
        <f>IF(PROGRESS!CY40="NO DATA","",PROGRESS!CY40)</f>
        <v/>
      </c>
      <c r="Z29" s="312" t="str">
        <f>IF(PROGRESS!DD40="NO DATA","",PROGRESS!DD40)</f>
        <v/>
      </c>
      <c r="AA29" s="312" t="str">
        <f>IF(PROGRESS!DI40="NO DATA","",PROGRESS!DI40)</f>
        <v/>
      </c>
      <c r="AB29" s="312" t="str">
        <f>IF(PROGRESS!DN40="NO DATA","",PROGRESS!DN40)</f>
        <v/>
      </c>
      <c r="AC29" s="312" t="str">
        <f>IF(PROGRESS!DS40="NO DATA","",PROGRESS!DS40)</f>
        <v/>
      </c>
      <c r="AD29" s="312" t="str">
        <f>IF(PROGRESS!DX40="NO DATA","",PROGRESS!DX40)</f>
        <v/>
      </c>
    </row>
    <row r="30" spans="1:30" ht="18.75" x14ac:dyDescent="0.3">
      <c r="A30" s="20">
        <f>IF(DATASHEET!A27="","",DATASHEET!A27)</f>
        <v>151545</v>
      </c>
      <c r="B30" s="21" t="str">
        <f>DATASHEET!B27</f>
        <v>BEREKET, Samuel</v>
      </c>
      <c r="C30" s="21" t="str">
        <f>DATASHEET!C27</f>
        <v>11EGQ</v>
      </c>
      <c r="D30" s="139" t="str">
        <f>PROGRESS!E41</f>
        <v>N</v>
      </c>
      <c r="E30" s="570" t="str">
        <f>PROGRESS!I41</f>
        <v>Y</v>
      </c>
      <c r="F30" s="572" t="str">
        <f>DATASHEET!L27</f>
        <v>5-6</v>
      </c>
      <c r="G30" s="565" t="str">
        <f t="shared" si="2"/>
        <v/>
      </c>
      <c r="H30" s="313" t="str">
        <f>IF(PROGRESS!R41="NO DATA","",PROGRESS!R41)</f>
        <v/>
      </c>
      <c r="I30" s="312" t="str">
        <f>IF(PROGRESS!W41="NO DATA","",PROGRESS!W41)</f>
        <v/>
      </c>
      <c r="J30" s="312" t="str">
        <f>IF(PROGRESS!AB41="NO DATA","",PROGRESS!AB41)</f>
        <v/>
      </c>
      <c r="K30" s="312" t="str">
        <f>IF(PROGRESS!AG41="NO DATA","",PROGRESS!AG41)</f>
        <v/>
      </c>
      <c r="L30" s="312" t="str">
        <f>IF(PROGRESS!AL41="NO DATA","",PROGRESS!AL41)</f>
        <v/>
      </c>
      <c r="M30" s="312" t="str">
        <f>IF(PROGRESS!AQ41="NO DATA","",PROGRESS!AQ41)</f>
        <v/>
      </c>
      <c r="N30" s="312" t="str">
        <f>IF(PROGRESS!AV41="NO DATA","",PROGRESS!AV41)</f>
        <v/>
      </c>
      <c r="O30" s="312" t="str">
        <f>IF(PROGRESS!BA41="NO DATA","",PROGRESS!BA41)</f>
        <v/>
      </c>
      <c r="P30" s="312" t="str">
        <f>IF(PROGRESS!BF41="NO DATA","",PROGRESS!BF41)</f>
        <v/>
      </c>
      <c r="Q30" s="312" t="str">
        <f>IF(PROGRESS!BK41="NO DATA","",PROGRESS!BK41)</f>
        <v/>
      </c>
      <c r="R30" s="312" t="str">
        <f>IF(PROGRESS!BP41="NO DATA","",PROGRESS!BP41)</f>
        <v/>
      </c>
      <c r="S30" s="312" t="str">
        <f>IF(PROGRESS!BU41="NO DATA","",PROGRESS!BU41)</f>
        <v/>
      </c>
      <c r="T30" s="569" t="str">
        <f>IF(PROGRESS!CA41="NO DATA","",PROGRESS!CA41)</f>
        <v/>
      </c>
      <c r="U30" s="312" t="str">
        <f>IF(PROGRESS!CE41="NO DATA","",PROGRESS!CE41)</f>
        <v/>
      </c>
      <c r="V30" s="312" t="str">
        <f>IF(PROGRESS!CJ41="NO DATA","",PROGRESS!CJ41)</f>
        <v/>
      </c>
      <c r="W30" s="312" t="str">
        <f>IF(PROGRESS!CO41="NO DATA","",PROGRESS!CO41)</f>
        <v/>
      </c>
      <c r="X30" s="312" t="str">
        <f>IF(PROGRESS!CT41="NO DATA","",PROGRESS!CT41)</f>
        <v/>
      </c>
      <c r="Y30" s="312" t="str">
        <f>IF(PROGRESS!CY41="NO DATA","",PROGRESS!CY41)</f>
        <v/>
      </c>
      <c r="Z30" s="312" t="str">
        <f>IF(PROGRESS!DD41="NO DATA","",PROGRESS!DD41)</f>
        <v/>
      </c>
      <c r="AA30" s="312" t="str">
        <f>IF(PROGRESS!DI41="NO DATA","",PROGRESS!DI41)</f>
        <v/>
      </c>
      <c r="AB30" s="312" t="str">
        <f>IF(PROGRESS!DN41="NO DATA","",PROGRESS!DN41)</f>
        <v/>
      </c>
      <c r="AC30" s="312" t="str">
        <f>IF(PROGRESS!DS41="NO DATA","",PROGRESS!DS41)</f>
        <v/>
      </c>
      <c r="AD30" s="312" t="str">
        <f>IF(PROGRESS!DX41="NO DATA","",PROGRESS!DX41)</f>
        <v/>
      </c>
    </row>
    <row r="31" spans="1:30" ht="18.75" x14ac:dyDescent="0.3">
      <c r="A31" s="20">
        <f>IF(DATASHEET!A28="","",DATASHEET!A28)</f>
        <v>151618</v>
      </c>
      <c r="B31" s="21" t="str">
        <f>DATASHEET!B28</f>
        <v>BOATENG, Mariella</v>
      </c>
      <c r="C31" s="21" t="str">
        <f>DATASHEET!C28</f>
        <v>11SPI</v>
      </c>
      <c r="D31" s="139" t="str">
        <f>PROGRESS!E42</f>
        <v>N</v>
      </c>
      <c r="E31" s="570" t="str">
        <f>PROGRESS!I42</f>
        <v>N</v>
      </c>
      <c r="F31" s="572" t="str">
        <f>DATASHEET!L28</f>
        <v>5-6</v>
      </c>
      <c r="G31" s="565" t="str">
        <f t="shared" si="2"/>
        <v/>
      </c>
      <c r="H31" s="313" t="str">
        <f>IF(PROGRESS!R42="NO DATA","",PROGRESS!R42)</f>
        <v/>
      </c>
      <c r="I31" s="312" t="str">
        <f>IF(PROGRESS!W42="NO DATA","",PROGRESS!W42)</f>
        <v/>
      </c>
      <c r="J31" s="312" t="str">
        <f>IF(PROGRESS!AB42="NO DATA","",PROGRESS!AB42)</f>
        <v/>
      </c>
      <c r="K31" s="312" t="str">
        <f>IF(PROGRESS!AG42="NO DATA","",PROGRESS!AG42)</f>
        <v/>
      </c>
      <c r="L31" s="312" t="str">
        <f>IF(PROGRESS!AL42="NO DATA","",PROGRESS!AL42)</f>
        <v/>
      </c>
      <c r="M31" s="312" t="str">
        <f>IF(PROGRESS!AQ42="NO DATA","",PROGRESS!AQ42)</f>
        <v/>
      </c>
      <c r="N31" s="312" t="str">
        <f>IF(PROGRESS!AV42="NO DATA","",PROGRESS!AV42)</f>
        <v/>
      </c>
      <c r="O31" s="312" t="str">
        <f>IF(PROGRESS!BA42="NO DATA","",PROGRESS!BA42)</f>
        <v/>
      </c>
      <c r="P31" s="312" t="str">
        <f>IF(PROGRESS!BF42="NO DATA","",PROGRESS!BF42)</f>
        <v/>
      </c>
      <c r="Q31" s="312" t="str">
        <f>IF(PROGRESS!BK42="NO DATA","",PROGRESS!BK42)</f>
        <v/>
      </c>
      <c r="R31" s="312" t="str">
        <f>IF(PROGRESS!BP42="NO DATA","",PROGRESS!BP42)</f>
        <v/>
      </c>
      <c r="S31" s="312" t="str">
        <f>IF(PROGRESS!BU42="NO DATA","",PROGRESS!BU42)</f>
        <v/>
      </c>
      <c r="T31" s="569" t="str">
        <f>IF(PROGRESS!CA42="NO DATA","",PROGRESS!CA42)</f>
        <v/>
      </c>
      <c r="U31" s="312" t="str">
        <f>IF(PROGRESS!CE42="NO DATA","",PROGRESS!CE42)</f>
        <v/>
      </c>
      <c r="V31" s="312" t="str">
        <f>IF(PROGRESS!CJ42="NO DATA","",PROGRESS!CJ42)</f>
        <v/>
      </c>
      <c r="W31" s="312" t="str">
        <f>IF(PROGRESS!CO42="NO DATA","",PROGRESS!CO42)</f>
        <v/>
      </c>
      <c r="X31" s="312" t="str">
        <f>IF(PROGRESS!CT42="NO DATA","",PROGRESS!CT42)</f>
        <v/>
      </c>
      <c r="Y31" s="312" t="str">
        <f>IF(PROGRESS!CY42="NO DATA","",PROGRESS!CY42)</f>
        <v/>
      </c>
      <c r="Z31" s="312" t="str">
        <f>IF(PROGRESS!DD42="NO DATA","",PROGRESS!DD42)</f>
        <v/>
      </c>
      <c r="AA31" s="312" t="str">
        <f>IF(PROGRESS!DI42="NO DATA","",PROGRESS!DI42)</f>
        <v/>
      </c>
      <c r="AB31" s="312" t="str">
        <f>IF(PROGRESS!DN42="NO DATA","",PROGRESS!DN42)</f>
        <v/>
      </c>
      <c r="AC31" s="312" t="str">
        <f>IF(PROGRESS!DS42="NO DATA","",PROGRESS!DS42)</f>
        <v/>
      </c>
      <c r="AD31" s="312" t="str">
        <f>IF(PROGRESS!DX42="NO DATA","",PROGRESS!DX42)</f>
        <v/>
      </c>
    </row>
    <row r="32" spans="1:30" ht="18.75" x14ac:dyDescent="0.3">
      <c r="A32" s="20">
        <f>IF(DATASHEET!A29="","",DATASHEET!A29)</f>
        <v>152721</v>
      </c>
      <c r="B32" s="21" t="str">
        <f>DATASHEET!B29</f>
        <v>BODELL, Alisha</v>
      </c>
      <c r="C32" s="21" t="str">
        <f>DATASHEET!C29</f>
        <v>11EGQ</v>
      </c>
      <c r="D32" s="139" t="str">
        <f>PROGRESS!E43</f>
        <v>E</v>
      </c>
      <c r="E32" s="570" t="str">
        <f>PROGRESS!I43</f>
        <v>Y</v>
      </c>
      <c r="F32" s="572" t="str">
        <f>DATASHEET!L29</f>
        <v/>
      </c>
      <c r="G32" s="565" t="str">
        <f t="shared" si="2"/>
        <v/>
      </c>
      <c r="H32" s="313" t="str">
        <f>IF(PROGRESS!R43="NO DATA","",PROGRESS!R43)</f>
        <v/>
      </c>
      <c r="I32" s="312" t="str">
        <f>IF(PROGRESS!W43="NO DATA","",PROGRESS!W43)</f>
        <v/>
      </c>
      <c r="J32" s="312" t="str">
        <f>IF(PROGRESS!AB43="NO DATA","",PROGRESS!AB43)</f>
        <v/>
      </c>
      <c r="K32" s="312" t="str">
        <f>IF(PROGRESS!AG43="NO DATA","",PROGRESS!AG43)</f>
        <v/>
      </c>
      <c r="L32" s="312" t="str">
        <f>IF(PROGRESS!AL43="NO DATA","",PROGRESS!AL43)</f>
        <v/>
      </c>
      <c r="M32" s="312" t="str">
        <f>IF(PROGRESS!AQ43="NO DATA","",PROGRESS!AQ43)</f>
        <v/>
      </c>
      <c r="N32" s="312" t="str">
        <f>IF(PROGRESS!AV43="NO DATA","",PROGRESS!AV43)</f>
        <v/>
      </c>
      <c r="O32" s="312" t="str">
        <f>IF(PROGRESS!BA43="NO DATA","",PROGRESS!BA43)</f>
        <v/>
      </c>
      <c r="P32" s="312" t="str">
        <f>IF(PROGRESS!BF43="NO DATA","",PROGRESS!BF43)</f>
        <v/>
      </c>
      <c r="Q32" s="312" t="str">
        <f>IF(PROGRESS!BK43="NO DATA","",PROGRESS!BK43)</f>
        <v/>
      </c>
      <c r="R32" s="312" t="str">
        <f>IF(PROGRESS!BP43="NO DATA","",PROGRESS!BP43)</f>
        <v/>
      </c>
      <c r="S32" s="312" t="str">
        <f>IF(PROGRESS!BU43="NO DATA","",PROGRESS!BU43)</f>
        <v/>
      </c>
      <c r="T32" s="569" t="str">
        <f>IF(PROGRESS!CA43="NO DATA","",PROGRESS!CA43)</f>
        <v/>
      </c>
      <c r="U32" s="312" t="str">
        <f>IF(PROGRESS!CE43="NO DATA","",PROGRESS!CE43)</f>
        <v/>
      </c>
      <c r="V32" s="312" t="str">
        <f>IF(PROGRESS!CJ43="NO DATA","",PROGRESS!CJ43)</f>
        <v/>
      </c>
      <c r="W32" s="312" t="str">
        <f>IF(PROGRESS!CO43="NO DATA","",PROGRESS!CO43)</f>
        <v/>
      </c>
      <c r="X32" s="312" t="str">
        <f>IF(PROGRESS!CT43="NO DATA","",PROGRESS!CT43)</f>
        <v/>
      </c>
      <c r="Y32" s="312" t="str">
        <f>IF(PROGRESS!CY43="NO DATA","",PROGRESS!CY43)</f>
        <v/>
      </c>
      <c r="Z32" s="312" t="str">
        <f>IF(PROGRESS!DD43="NO DATA","",PROGRESS!DD43)</f>
        <v/>
      </c>
      <c r="AA32" s="312" t="str">
        <f>IF(PROGRESS!DI43="NO DATA","",PROGRESS!DI43)</f>
        <v/>
      </c>
      <c r="AB32" s="312" t="str">
        <f>IF(PROGRESS!DN43="NO DATA","",PROGRESS!DN43)</f>
        <v/>
      </c>
      <c r="AC32" s="312" t="str">
        <f>IF(PROGRESS!DS43="NO DATA","",PROGRESS!DS43)</f>
        <v/>
      </c>
      <c r="AD32" s="312" t="str">
        <f>IF(PROGRESS!DX43="NO DATA","",PROGRESS!DX43)</f>
        <v/>
      </c>
    </row>
    <row r="33" spans="1:30" ht="18.75" x14ac:dyDescent="0.3">
      <c r="A33" s="20">
        <f>IF(DATASHEET!A30="","",DATASHEET!A30)</f>
        <v>151681</v>
      </c>
      <c r="B33" s="21" t="str">
        <f>DATASHEET!B30</f>
        <v>BOLTON, Jacob</v>
      </c>
      <c r="C33" s="21" t="str">
        <f>DATASHEET!C30</f>
        <v>11SDA</v>
      </c>
      <c r="D33" s="139" t="str">
        <f>PROGRESS!E44</f>
        <v>N</v>
      </c>
      <c r="E33" s="570" t="str">
        <f>PROGRESS!I44</f>
        <v>N</v>
      </c>
      <c r="F33" s="572" t="str">
        <f>DATASHEET!L30</f>
        <v>4-5</v>
      </c>
      <c r="G33" s="565" t="str">
        <f t="shared" si="2"/>
        <v/>
      </c>
      <c r="H33" s="313" t="str">
        <f>IF(PROGRESS!R44="NO DATA","",PROGRESS!R44)</f>
        <v/>
      </c>
      <c r="I33" s="312" t="str">
        <f>IF(PROGRESS!W44="NO DATA","",PROGRESS!W44)</f>
        <v/>
      </c>
      <c r="J33" s="312" t="str">
        <f>IF(PROGRESS!AB44="NO DATA","",PROGRESS!AB44)</f>
        <v/>
      </c>
      <c r="K33" s="312" t="str">
        <f>IF(PROGRESS!AG44="NO DATA","",PROGRESS!AG44)</f>
        <v/>
      </c>
      <c r="L33" s="312" t="str">
        <f>IF(PROGRESS!AL44="NO DATA","",PROGRESS!AL44)</f>
        <v/>
      </c>
      <c r="M33" s="312" t="str">
        <f>IF(PROGRESS!AQ44="NO DATA","",PROGRESS!AQ44)</f>
        <v/>
      </c>
      <c r="N33" s="312" t="str">
        <f>IF(PROGRESS!AV44="NO DATA","",PROGRESS!AV44)</f>
        <v/>
      </c>
      <c r="O33" s="312" t="str">
        <f>IF(PROGRESS!BA44="NO DATA","",PROGRESS!BA44)</f>
        <v/>
      </c>
      <c r="P33" s="312" t="str">
        <f>IF(PROGRESS!BF44="NO DATA","",PROGRESS!BF44)</f>
        <v/>
      </c>
      <c r="Q33" s="312" t="str">
        <f>IF(PROGRESS!BK44="NO DATA","",PROGRESS!BK44)</f>
        <v/>
      </c>
      <c r="R33" s="312" t="str">
        <f>IF(PROGRESS!BP44="NO DATA","",PROGRESS!BP44)</f>
        <v/>
      </c>
      <c r="S33" s="312" t="str">
        <f>IF(PROGRESS!BU44="NO DATA","",PROGRESS!BU44)</f>
        <v/>
      </c>
      <c r="T33" s="569" t="str">
        <f>IF(PROGRESS!CA44="NO DATA","",PROGRESS!CA44)</f>
        <v/>
      </c>
      <c r="U33" s="312" t="str">
        <f>IF(PROGRESS!CE44="NO DATA","",PROGRESS!CE44)</f>
        <v/>
      </c>
      <c r="V33" s="312" t="str">
        <f>IF(PROGRESS!CJ44="NO DATA","",PROGRESS!CJ44)</f>
        <v/>
      </c>
      <c r="W33" s="312" t="str">
        <f>IF(PROGRESS!CO44="NO DATA","",PROGRESS!CO44)</f>
        <v/>
      </c>
      <c r="X33" s="312" t="str">
        <f>IF(PROGRESS!CT44="NO DATA","",PROGRESS!CT44)</f>
        <v/>
      </c>
      <c r="Y33" s="312" t="str">
        <f>IF(PROGRESS!CY44="NO DATA","",PROGRESS!CY44)</f>
        <v/>
      </c>
      <c r="Z33" s="312" t="str">
        <f>IF(PROGRESS!DD44="NO DATA","",PROGRESS!DD44)</f>
        <v/>
      </c>
      <c r="AA33" s="312" t="str">
        <f>IF(PROGRESS!DI44="NO DATA","",PROGRESS!DI44)</f>
        <v/>
      </c>
      <c r="AB33" s="312" t="str">
        <f>IF(PROGRESS!DN44="NO DATA","",PROGRESS!DN44)</f>
        <v/>
      </c>
      <c r="AC33" s="312" t="str">
        <f>IF(PROGRESS!DS44="NO DATA","",PROGRESS!DS44)</f>
        <v/>
      </c>
      <c r="AD33" s="312" t="str">
        <f>IF(PROGRESS!DX44="NO DATA","",PROGRESS!DX44)</f>
        <v/>
      </c>
    </row>
    <row r="34" spans="1:30" ht="18.75" x14ac:dyDescent="0.3">
      <c r="A34" s="20">
        <f>IF(DATASHEET!A31="","",DATASHEET!A31)</f>
        <v>151740</v>
      </c>
      <c r="B34" s="21" t="str">
        <f>DATASHEET!B31</f>
        <v>BRIGGS, Grace</v>
      </c>
      <c r="C34" s="21" t="str">
        <f>DATASHEET!C31</f>
        <v>11JNE</v>
      </c>
      <c r="D34" s="139" t="str">
        <f>PROGRESS!E45</f>
        <v>K</v>
      </c>
      <c r="E34" s="570" t="str">
        <f>PROGRESS!I45</f>
        <v>Y</v>
      </c>
      <c r="F34" s="572" t="str">
        <f>DATASHEET!L31</f>
        <v>2-3</v>
      </c>
      <c r="G34" s="565" t="str">
        <f t="shared" si="2"/>
        <v/>
      </c>
      <c r="H34" s="313" t="str">
        <f>IF(PROGRESS!R45="NO DATA","",PROGRESS!R45)</f>
        <v/>
      </c>
      <c r="I34" s="312" t="str">
        <f>IF(PROGRESS!W45="NO DATA","",PROGRESS!W45)</f>
        <v/>
      </c>
      <c r="J34" s="312" t="str">
        <f>IF(PROGRESS!AB45="NO DATA","",PROGRESS!AB45)</f>
        <v/>
      </c>
      <c r="K34" s="312" t="str">
        <f>IF(PROGRESS!AG45="NO DATA","",PROGRESS!AG45)</f>
        <v/>
      </c>
      <c r="L34" s="312" t="str">
        <f>IF(PROGRESS!AL45="NO DATA","",PROGRESS!AL45)</f>
        <v/>
      </c>
      <c r="M34" s="312" t="str">
        <f>IF(PROGRESS!AQ45="NO DATA","",PROGRESS!AQ45)</f>
        <v/>
      </c>
      <c r="N34" s="312" t="str">
        <f>IF(PROGRESS!AV45="NO DATA","",PROGRESS!AV45)</f>
        <v/>
      </c>
      <c r="O34" s="312" t="str">
        <f>IF(PROGRESS!BA45="NO DATA","",PROGRESS!BA45)</f>
        <v/>
      </c>
      <c r="P34" s="312" t="str">
        <f>IF(PROGRESS!BF45="NO DATA","",PROGRESS!BF45)</f>
        <v/>
      </c>
      <c r="Q34" s="312" t="str">
        <f>IF(PROGRESS!BK45="NO DATA","",PROGRESS!BK45)</f>
        <v/>
      </c>
      <c r="R34" s="312" t="str">
        <f>IF(PROGRESS!BP45="NO DATA","",PROGRESS!BP45)</f>
        <v/>
      </c>
      <c r="S34" s="312" t="str">
        <f>IF(PROGRESS!BU45="NO DATA","",PROGRESS!BU45)</f>
        <v/>
      </c>
      <c r="T34" s="569" t="str">
        <f>IF(PROGRESS!CA45="NO DATA","",PROGRESS!CA45)</f>
        <v/>
      </c>
      <c r="U34" s="312" t="str">
        <f>IF(PROGRESS!CE45="NO DATA","",PROGRESS!CE45)</f>
        <v/>
      </c>
      <c r="V34" s="312" t="str">
        <f>IF(PROGRESS!CJ45="NO DATA","",PROGRESS!CJ45)</f>
        <v/>
      </c>
      <c r="W34" s="312" t="str">
        <f>IF(PROGRESS!CO45="NO DATA","",PROGRESS!CO45)</f>
        <v/>
      </c>
      <c r="X34" s="312" t="str">
        <f>IF(PROGRESS!CT45="NO DATA","",PROGRESS!CT45)</f>
        <v/>
      </c>
      <c r="Y34" s="312" t="str">
        <f>IF(PROGRESS!CY45="NO DATA","",PROGRESS!CY45)</f>
        <v/>
      </c>
      <c r="Z34" s="312" t="str">
        <f>IF(PROGRESS!DD45="NO DATA","",PROGRESS!DD45)</f>
        <v/>
      </c>
      <c r="AA34" s="312" t="str">
        <f>IF(PROGRESS!DI45="NO DATA","",PROGRESS!DI45)</f>
        <v/>
      </c>
      <c r="AB34" s="312" t="str">
        <f>IF(PROGRESS!DN45="NO DATA","",PROGRESS!DN45)</f>
        <v/>
      </c>
      <c r="AC34" s="312" t="str">
        <f>IF(PROGRESS!DS45="NO DATA","",PROGRESS!DS45)</f>
        <v/>
      </c>
      <c r="AD34" s="312" t="str">
        <f>IF(PROGRESS!DX45="NO DATA","",PROGRESS!DX45)</f>
        <v/>
      </c>
    </row>
    <row r="35" spans="1:30" ht="18.75" x14ac:dyDescent="0.3">
      <c r="A35" s="20">
        <f>IF(DATASHEET!A32="","",DATASHEET!A32)</f>
        <v>151678</v>
      </c>
      <c r="B35" s="21" t="str">
        <f>DATASHEET!B32</f>
        <v>BROOMHEAD, Emma</v>
      </c>
      <c r="C35" s="21" t="str">
        <f>DATASHEET!C32</f>
        <v>11SK</v>
      </c>
      <c r="D35" s="139" t="str">
        <f>PROGRESS!E46</f>
        <v>N</v>
      </c>
      <c r="E35" s="570" t="str">
        <f>PROGRESS!I46</f>
        <v>N</v>
      </c>
      <c r="F35" s="572" t="str">
        <f>DATASHEET!L32</f>
        <v>6-7</v>
      </c>
      <c r="G35" s="565" t="str">
        <f t="shared" si="2"/>
        <v/>
      </c>
      <c r="H35" s="313" t="str">
        <f>IF(PROGRESS!R46="NO DATA","",PROGRESS!R46)</f>
        <v/>
      </c>
      <c r="I35" s="312" t="str">
        <f>IF(PROGRESS!W46="NO DATA","",PROGRESS!W46)</f>
        <v/>
      </c>
      <c r="J35" s="312" t="str">
        <f>IF(PROGRESS!AB46="NO DATA","",PROGRESS!AB46)</f>
        <v/>
      </c>
      <c r="K35" s="312" t="str">
        <f>IF(PROGRESS!AG46="NO DATA","",PROGRESS!AG46)</f>
        <v/>
      </c>
      <c r="L35" s="312" t="str">
        <f>IF(PROGRESS!AL46="NO DATA","",PROGRESS!AL46)</f>
        <v/>
      </c>
      <c r="M35" s="312" t="str">
        <f>IF(PROGRESS!AQ46="NO DATA","",PROGRESS!AQ46)</f>
        <v/>
      </c>
      <c r="N35" s="312" t="str">
        <f>IF(PROGRESS!AV46="NO DATA","",PROGRESS!AV46)</f>
        <v/>
      </c>
      <c r="O35" s="312" t="str">
        <f>IF(PROGRESS!BA46="NO DATA","",PROGRESS!BA46)</f>
        <v/>
      </c>
      <c r="P35" s="312" t="str">
        <f>IF(PROGRESS!BF46="NO DATA","",PROGRESS!BF46)</f>
        <v/>
      </c>
      <c r="Q35" s="312" t="str">
        <f>IF(PROGRESS!BK46="NO DATA","",PROGRESS!BK46)</f>
        <v/>
      </c>
      <c r="R35" s="312" t="str">
        <f>IF(PROGRESS!BP46="NO DATA","",PROGRESS!BP46)</f>
        <v/>
      </c>
      <c r="S35" s="312" t="str">
        <f>IF(PROGRESS!BU46="NO DATA","",PROGRESS!BU46)</f>
        <v/>
      </c>
      <c r="T35" s="569" t="str">
        <f>IF(PROGRESS!CA46="NO DATA","",PROGRESS!CA46)</f>
        <v/>
      </c>
      <c r="U35" s="312" t="str">
        <f>IF(PROGRESS!CE46="NO DATA","",PROGRESS!CE46)</f>
        <v/>
      </c>
      <c r="V35" s="312" t="str">
        <f>IF(PROGRESS!CJ46="NO DATA","",PROGRESS!CJ46)</f>
        <v/>
      </c>
      <c r="W35" s="312" t="str">
        <f>IF(PROGRESS!CO46="NO DATA","",PROGRESS!CO46)</f>
        <v/>
      </c>
      <c r="X35" s="312" t="str">
        <f>IF(PROGRESS!CT46="NO DATA","",PROGRESS!CT46)</f>
        <v/>
      </c>
      <c r="Y35" s="312" t="str">
        <f>IF(PROGRESS!CY46="NO DATA","",PROGRESS!CY46)</f>
        <v/>
      </c>
      <c r="Z35" s="312" t="str">
        <f>IF(PROGRESS!DD46="NO DATA","",PROGRESS!DD46)</f>
        <v/>
      </c>
      <c r="AA35" s="312" t="str">
        <f>IF(PROGRESS!DI46="NO DATA","",PROGRESS!DI46)</f>
        <v/>
      </c>
      <c r="AB35" s="312" t="str">
        <f>IF(PROGRESS!DN46="NO DATA","",PROGRESS!DN46)</f>
        <v/>
      </c>
      <c r="AC35" s="312" t="str">
        <f>IF(PROGRESS!DS46="NO DATA","",PROGRESS!DS46)</f>
        <v/>
      </c>
      <c r="AD35" s="312" t="str">
        <f>IF(PROGRESS!DX46="NO DATA","",PROGRESS!DX46)</f>
        <v/>
      </c>
    </row>
    <row r="36" spans="1:30" ht="18.75" x14ac:dyDescent="0.3">
      <c r="A36" s="20">
        <f>IF(DATASHEET!A33="","",DATASHEET!A33)</f>
        <v>151594</v>
      </c>
      <c r="B36" s="21" t="str">
        <f>DATASHEET!B33</f>
        <v>BROWN, Noah</v>
      </c>
      <c r="C36" s="21" t="str">
        <f>DATASHEET!C33</f>
        <v>11SPI</v>
      </c>
      <c r="D36" s="139" t="str">
        <f>PROGRESS!E47</f>
        <v>N</v>
      </c>
      <c r="E36" s="570" t="str">
        <f>PROGRESS!I47</f>
        <v>N</v>
      </c>
      <c r="F36" s="572" t="str">
        <f>DATASHEET!L33</f>
        <v>6-7</v>
      </c>
      <c r="G36" s="565" t="str">
        <f t="shared" si="2"/>
        <v/>
      </c>
      <c r="H36" s="313" t="str">
        <f>IF(PROGRESS!R47="NO DATA","",PROGRESS!R47)</f>
        <v/>
      </c>
      <c r="I36" s="312" t="str">
        <f>IF(PROGRESS!W47="NO DATA","",PROGRESS!W47)</f>
        <v/>
      </c>
      <c r="J36" s="312" t="str">
        <f>IF(PROGRESS!AB47="NO DATA","",PROGRESS!AB47)</f>
        <v/>
      </c>
      <c r="K36" s="312" t="str">
        <f>IF(PROGRESS!AG47="NO DATA","",PROGRESS!AG47)</f>
        <v/>
      </c>
      <c r="L36" s="312" t="str">
        <f>IF(PROGRESS!AL47="NO DATA","",PROGRESS!AL47)</f>
        <v/>
      </c>
      <c r="M36" s="312" t="str">
        <f>IF(PROGRESS!AQ47="NO DATA","",PROGRESS!AQ47)</f>
        <v/>
      </c>
      <c r="N36" s="312" t="str">
        <f>IF(PROGRESS!AV47="NO DATA","",PROGRESS!AV47)</f>
        <v/>
      </c>
      <c r="O36" s="312" t="str">
        <f>IF(PROGRESS!BA47="NO DATA","",PROGRESS!BA47)</f>
        <v/>
      </c>
      <c r="P36" s="312" t="str">
        <f>IF(PROGRESS!BF47="NO DATA","",PROGRESS!BF47)</f>
        <v/>
      </c>
      <c r="Q36" s="312" t="str">
        <f>IF(PROGRESS!BK47="NO DATA","",PROGRESS!BK47)</f>
        <v/>
      </c>
      <c r="R36" s="312" t="str">
        <f>IF(PROGRESS!BP47="NO DATA","",PROGRESS!BP47)</f>
        <v/>
      </c>
      <c r="S36" s="312" t="str">
        <f>IF(PROGRESS!BU47="NO DATA","",PROGRESS!BU47)</f>
        <v/>
      </c>
      <c r="T36" s="569" t="str">
        <f>IF(PROGRESS!CA47="NO DATA","",PROGRESS!CA47)</f>
        <v/>
      </c>
      <c r="U36" s="312" t="str">
        <f>IF(PROGRESS!CE47="NO DATA","",PROGRESS!CE47)</f>
        <v/>
      </c>
      <c r="V36" s="312" t="str">
        <f>IF(PROGRESS!CJ47="NO DATA","",PROGRESS!CJ47)</f>
        <v/>
      </c>
      <c r="W36" s="312" t="str">
        <f>IF(PROGRESS!CO47="NO DATA","",PROGRESS!CO47)</f>
        <v/>
      </c>
      <c r="X36" s="312" t="str">
        <f>IF(PROGRESS!CT47="NO DATA","",PROGRESS!CT47)</f>
        <v/>
      </c>
      <c r="Y36" s="312" t="str">
        <f>IF(PROGRESS!CY47="NO DATA","",PROGRESS!CY47)</f>
        <v/>
      </c>
      <c r="Z36" s="312" t="str">
        <f>IF(PROGRESS!DD47="NO DATA","",PROGRESS!DD47)</f>
        <v/>
      </c>
      <c r="AA36" s="312" t="str">
        <f>IF(PROGRESS!DI47="NO DATA","",PROGRESS!DI47)</f>
        <v/>
      </c>
      <c r="AB36" s="312" t="str">
        <f>IF(PROGRESS!DN47="NO DATA","",PROGRESS!DN47)</f>
        <v/>
      </c>
      <c r="AC36" s="312" t="str">
        <f>IF(PROGRESS!DS47="NO DATA","",PROGRESS!DS47)</f>
        <v/>
      </c>
      <c r="AD36" s="312" t="str">
        <f>IF(PROGRESS!DX47="NO DATA","",PROGRESS!DX47)</f>
        <v/>
      </c>
    </row>
    <row r="37" spans="1:30" ht="18.75" x14ac:dyDescent="0.3">
      <c r="A37" s="20">
        <f>IF(DATASHEET!A34="","",DATASHEET!A34)</f>
        <v>151604</v>
      </c>
      <c r="B37" s="21" t="str">
        <f>DATASHEET!B34</f>
        <v>BURTON, Jessica</v>
      </c>
      <c r="C37" s="21" t="str">
        <f>DATASHEET!C34</f>
        <v>11SK</v>
      </c>
      <c r="D37" s="139" t="str">
        <f>PROGRESS!E48</f>
        <v>N</v>
      </c>
      <c r="E37" s="570" t="str">
        <f>PROGRESS!I48</f>
        <v>N</v>
      </c>
      <c r="F37" s="572" t="str">
        <f>DATASHEET!L34</f>
        <v>5-6</v>
      </c>
      <c r="G37" s="565" t="str">
        <f t="shared" ref="G37:G68" si="3">IFERROR(AVERAGE(H37:AD37),"")</f>
        <v/>
      </c>
      <c r="H37" s="313" t="str">
        <f>IF(PROGRESS!R48="NO DATA","",PROGRESS!R48)</f>
        <v/>
      </c>
      <c r="I37" s="312" t="str">
        <f>IF(PROGRESS!W48="NO DATA","",PROGRESS!W48)</f>
        <v/>
      </c>
      <c r="J37" s="312" t="str">
        <f>IF(PROGRESS!AB48="NO DATA","",PROGRESS!AB48)</f>
        <v/>
      </c>
      <c r="K37" s="312" t="str">
        <f>IF(PROGRESS!AG48="NO DATA","",PROGRESS!AG48)</f>
        <v/>
      </c>
      <c r="L37" s="312" t="str">
        <f>IF(PROGRESS!AL48="NO DATA","",PROGRESS!AL48)</f>
        <v/>
      </c>
      <c r="M37" s="312" t="str">
        <f>IF(PROGRESS!AQ48="NO DATA","",PROGRESS!AQ48)</f>
        <v/>
      </c>
      <c r="N37" s="312" t="str">
        <f>IF(PROGRESS!AV48="NO DATA","",PROGRESS!AV48)</f>
        <v/>
      </c>
      <c r="O37" s="312" t="str">
        <f>IF(PROGRESS!BA48="NO DATA","",PROGRESS!BA48)</f>
        <v/>
      </c>
      <c r="P37" s="312" t="str">
        <f>IF(PROGRESS!BF48="NO DATA","",PROGRESS!BF48)</f>
        <v/>
      </c>
      <c r="Q37" s="312" t="str">
        <f>IF(PROGRESS!BK48="NO DATA","",PROGRESS!BK48)</f>
        <v/>
      </c>
      <c r="R37" s="312" t="str">
        <f>IF(PROGRESS!BP48="NO DATA","",PROGRESS!BP48)</f>
        <v/>
      </c>
      <c r="S37" s="312" t="str">
        <f>IF(PROGRESS!BU48="NO DATA","",PROGRESS!BU48)</f>
        <v/>
      </c>
      <c r="T37" s="569" t="str">
        <f>IF(PROGRESS!CA48="NO DATA","",PROGRESS!CA48)</f>
        <v/>
      </c>
      <c r="U37" s="312" t="str">
        <f>IF(PROGRESS!CE48="NO DATA","",PROGRESS!CE48)</f>
        <v/>
      </c>
      <c r="V37" s="312" t="str">
        <f>IF(PROGRESS!CJ48="NO DATA","",PROGRESS!CJ48)</f>
        <v/>
      </c>
      <c r="W37" s="312" t="str">
        <f>IF(PROGRESS!CO48="NO DATA","",PROGRESS!CO48)</f>
        <v/>
      </c>
      <c r="X37" s="312" t="str">
        <f>IF(PROGRESS!CT48="NO DATA","",PROGRESS!CT48)</f>
        <v/>
      </c>
      <c r="Y37" s="312" t="str">
        <f>IF(PROGRESS!CY48="NO DATA","",PROGRESS!CY48)</f>
        <v/>
      </c>
      <c r="Z37" s="312" t="str">
        <f>IF(PROGRESS!DD48="NO DATA","",PROGRESS!DD48)</f>
        <v/>
      </c>
      <c r="AA37" s="312" t="str">
        <f>IF(PROGRESS!DI48="NO DATA","",PROGRESS!DI48)</f>
        <v/>
      </c>
      <c r="AB37" s="312" t="str">
        <f>IF(PROGRESS!DN48="NO DATA","",PROGRESS!DN48)</f>
        <v/>
      </c>
      <c r="AC37" s="312" t="str">
        <f>IF(PROGRESS!DS48="NO DATA","",PROGRESS!DS48)</f>
        <v/>
      </c>
      <c r="AD37" s="312" t="str">
        <f>IF(PROGRESS!DX48="NO DATA","",PROGRESS!DX48)</f>
        <v/>
      </c>
    </row>
    <row r="38" spans="1:30" ht="18.75" x14ac:dyDescent="0.3">
      <c r="A38" s="20">
        <f>IF(DATASHEET!A35="","",DATASHEET!A35)</f>
        <v>151540</v>
      </c>
      <c r="B38" s="21" t="str">
        <f>DATASHEET!B35</f>
        <v>CATTOLICO, Cristina</v>
      </c>
      <c r="C38" s="21" t="str">
        <f>DATASHEET!C35</f>
        <v>11ZI</v>
      </c>
      <c r="D38" s="139" t="str">
        <f>PROGRESS!E49</f>
        <v>N</v>
      </c>
      <c r="E38" s="570" t="str">
        <f>PROGRESS!I49</f>
        <v>N</v>
      </c>
      <c r="F38" s="572" t="str">
        <f>DATASHEET!L35</f>
        <v>3-4</v>
      </c>
      <c r="G38" s="565" t="str">
        <f t="shared" si="3"/>
        <v/>
      </c>
      <c r="H38" s="313" t="str">
        <f>IF(PROGRESS!R49="NO DATA","",PROGRESS!R49)</f>
        <v/>
      </c>
      <c r="I38" s="312" t="str">
        <f>IF(PROGRESS!W49="NO DATA","",PROGRESS!W49)</f>
        <v/>
      </c>
      <c r="J38" s="312" t="str">
        <f>IF(PROGRESS!AB49="NO DATA","",PROGRESS!AB49)</f>
        <v/>
      </c>
      <c r="K38" s="312" t="str">
        <f>IF(PROGRESS!AG49="NO DATA","",PROGRESS!AG49)</f>
        <v/>
      </c>
      <c r="L38" s="312" t="str">
        <f>IF(PROGRESS!AL49="NO DATA","",PROGRESS!AL49)</f>
        <v/>
      </c>
      <c r="M38" s="312" t="str">
        <f>IF(PROGRESS!AQ49="NO DATA","",PROGRESS!AQ49)</f>
        <v/>
      </c>
      <c r="N38" s="312" t="str">
        <f>IF(PROGRESS!AV49="NO DATA","",PROGRESS!AV49)</f>
        <v/>
      </c>
      <c r="O38" s="312" t="str">
        <f>IF(PROGRESS!BA49="NO DATA","",PROGRESS!BA49)</f>
        <v/>
      </c>
      <c r="P38" s="312" t="str">
        <f>IF(PROGRESS!BF49="NO DATA","",PROGRESS!BF49)</f>
        <v/>
      </c>
      <c r="Q38" s="312" t="str">
        <f>IF(PROGRESS!BK49="NO DATA","",PROGRESS!BK49)</f>
        <v/>
      </c>
      <c r="R38" s="312" t="str">
        <f>IF(PROGRESS!BP49="NO DATA","",PROGRESS!BP49)</f>
        <v/>
      </c>
      <c r="S38" s="312" t="str">
        <f>IF(PROGRESS!BU49="NO DATA","",PROGRESS!BU49)</f>
        <v/>
      </c>
      <c r="T38" s="569" t="str">
        <f>IF(PROGRESS!CA49="NO DATA","",PROGRESS!CA49)</f>
        <v/>
      </c>
      <c r="U38" s="312" t="str">
        <f>IF(PROGRESS!CE49="NO DATA","",PROGRESS!CE49)</f>
        <v/>
      </c>
      <c r="V38" s="312" t="str">
        <f>IF(PROGRESS!CJ49="NO DATA","",PROGRESS!CJ49)</f>
        <v/>
      </c>
      <c r="W38" s="312" t="str">
        <f>IF(PROGRESS!CO49="NO DATA","",PROGRESS!CO49)</f>
        <v/>
      </c>
      <c r="X38" s="312" t="str">
        <f>IF(PROGRESS!CT49="NO DATA","",PROGRESS!CT49)</f>
        <v/>
      </c>
      <c r="Y38" s="312" t="str">
        <f>IF(PROGRESS!CY49="NO DATA","",PROGRESS!CY49)</f>
        <v/>
      </c>
      <c r="Z38" s="312" t="str">
        <f>IF(PROGRESS!DD49="NO DATA","",PROGRESS!DD49)</f>
        <v/>
      </c>
      <c r="AA38" s="312" t="str">
        <f>IF(PROGRESS!DI49="NO DATA","",PROGRESS!DI49)</f>
        <v/>
      </c>
      <c r="AB38" s="312" t="str">
        <f>IF(PROGRESS!DN49="NO DATA","",PROGRESS!DN49)</f>
        <v/>
      </c>
      <c r="AC38" s="312" t="str">
        <f>IF(PROGRESS!DS49="NO DATA","",PROGRESS!DS49)</f>
        <v/>
      </c>
      <c r="AD38" s="312" t="str">
        <f>IF(PROGRESS!DX49="NO DATA","",PROGRESS!DX49)</f>
        <v/>
      </c>
    </row>
    <row r="39" spans="1:30" ht="18.75" x14ac:dyDescent="0.3">
      <c r="A39" s="20">
        <f>IF(DATASHEET!A36="","",DATASHEET!A36)</f>
        <v>151609</v>
      </c>
      <c r="B39" s="21" t="str">
        <f>DATASHEET!B36</f>
        <v>CHAPMAN, Leonardo</v>
      </c>
      <c r="C39" s="21" t="str">
        <f>DATASHEET!C36</f>
        <v>11WE</v>
      </c>
      <c r="D39" s="139" t="str">
        <f>PROGRESS!E50</f>
        <v>N</v>
      </c>
      <c r="E39" s="570" t="str">
        <f>PROGRESS!I50</f>
        <v>N</v>
      </c>
      <c r="F39" s="572" t="str">
        <f>DATASHEET!L36</f>
        <v>6-7</v>
      </c>
      <c r="G39" s="565" t="str">
        <f t="shared" si="3"/>
        <v/>
      </c>
      <c r="H39" s="313" t="str">
        <f>IF(PROGRESS!R50="NO DATA","",PROGRESS!R50)</f>
        <v/>
      </c>
      <c r="I39" s="312" t="str">
        <f>IF(PROGRESS!W50="NO DATA","",PROGRESS!W50)</f>
        <v/>
      </c>
      <c r="J39" s="312" t="str">
        <f>IF(PROGRESS!AB50="NO DATA","",PROGRESS!AB50)</f>
        <v/>
      </c>
      <c r="K39" s="312" t="str">
        <f>IF(PROGRESS!AG50="NO DATA","",PROGRESS!AG50)</f>
        <v/>
      </c>
      <c r="L39" s="312" t="str">
        <f>IF(PROGRESS!AL50="NO DATA","",PROGRESS!AL50)</f>
        <v/>
      </c>
      <c r="M39" s="312" t="str">
        <f>IF(PROGRESS!AQ50="NO DATA","",PROGRESS!AQ50)</f>
        <v/>
      </c>
      <c r="N39" s="312" t="str">
        <f>IF(PROGRESS!AV50="NO DATA","",PROGRESS!AV50)</f>
        <v/>
      </c>
      <c r="O39" s="312" t="str">
        <f>IF(PROGRESS!BA50="NO DATA","",PROGRESS!BA50)</f>
        <v/>
      </c>
      <c r="P39" s="312" t="str">
        <f>IF(PROGRESS!BF50="NO DATA","",PROGRESS!BF50)</f>
        <v/>
      </c>
      <c r="Q39" s="312" t="str">
        <f>IF(PROGRESS!BK50="NO DATA","",PROGRESS!BK50)</f>
        <v/>
      </c>
      <c r="R39" s="312" t="str">
        <f>IF(PROGRESS!BP50="NO DATA","",PROGRESS!BP50)</f>
        <v/>
      </c>
      <c r="S39" s="312" t="str">
        <f>IF(PROGRESS!BU50="NO DATA","",PROGRESS!BU50)</f>
        <v/>
      </c>
      <c r="T39" s="569" t="str">
        <f>IF(PROGRESS!CA50="NO DATA","",PROGRESS!CA50)</f>
        <v/>
      </c>
      <c r="U39" s="312" t="str">
        <f>IF(PROGRESS!CE50="NO DATA","",PROGRESS!CE50)</f>
        <v/>
      </c>
      <c r="V39" s="312" t="str">
        <f>IF(PROGRESS!CJ50="NO DATA","",PROGRESS!CJ50)</f>
        <v/>
      </c>
      <c r="W39" s="312" t="str">
        <f>IF(PROGRESS!CO50="NO DATA","",PROGRESS!CO50)</f>
        <v/>
      </c>
      <c r="X39" s="312" t="str">
        <f>IF(PROGRESS!CT50="NO DATA","",PROGRESS!CT50)</f>
        <v/>
      </c>
      <c r="Y39" s="312" t="str">
        <f>IF(PROGRESS!CY50="NO DATA","",PROGRESS!CY50)</f>
        <v/>
      </c>
      <c r="Z39" s="312" t="str">
        <f>IF(PROGRESS!DD50="NO DATA","",PROGRESS!DD50)</f>
        <v/>
      </c>
      <c r="AA39" s="312" t="str">
        <f>IF(PROGRESS!DI50="NO DATA","",PROGRESS!DI50)</f>
        <v/>
      </c>
      <c r="AB39" s="312" t="str">
        <f>IF(PROGRESS!DN50="NO DATA","",PROGRESS!DN50)</f>
        <v/>
      </c>
      <c r="AC39" s="312" t="str">
        <f>IF(PROGRESS!DS50="NO DATA","",PROGRESS!DS50)</f>
        <v/>
      </c>
      <c r="AD39" s="312" t="str">
        <f>IF(PROGRESS!DX50="NO DATA","",PROGRESS!DX50)</f>
        <v/>
      </c>
    </row>
    <row r="40" spans="1:30" ht="18.75" x14ac:dyDescent="0.3">
      <c r="A40" s="20">
        <f>IF(DATASHEET!A37="","",DATASHEET!A37)</f>
        <v>151530</v>
      </c>
      <c r="B40" s="21" t="str">
        <f>DATASHEET!B37</f>
        <v>CROFTS, Joey</v>
      </c>
      <c r="C40" s="21" t="str">
        <f>DATASHEET!C37</f>
        <v>11SDA</v>
      </c>
      <c r="D40" s="139" t="str">
        <f>PROGRESS!E51</f>
        <v>N</v>
      </c>
      <c r="E40" s="570" t="str">
        <f>PROGRESS!I51</f>
        <v>N</v>
      </c>
      <c r="F40" s="572" t="str">
        <f>DATASHEET!L37</f>
        <v>5-6</v>
      </c>
      <c r="G40" s="565" t="str">
        <f t="shared" si="3"/>
        <v/>
      </c>
      <c r="H40" s="313" t="str">
        <f>IF(PROGRESS!R51="NO DATA","",PROGRESS!R51)</f>
        <v/>
      </c>
      <c r="I40" s="312" t="str">
        <f>IF(PROGRESS!W51="NO DATA","",PROGRESS!W51)</f>
        <v/>
      </c>
      <c r="J40" s="312" t="str">
        <f>IF(PROGRESS!AB51="NO DATA","",PROGRESS!AB51)</f>
        <v/>
      </c>
      <c r="K40" s="312" t="str">
        <f>IF(PROGRESS!AG51="NO DATA","",PROGRESS!AG51)</f>
        <v/>
      </c>
      <c r="L40" s="312" t="str">
        <f>IF(PROGRESS!AL51="NO DATA","",PROGRESS!AL51)</f>
        <v/>
      </c>
      <c r="M40" s="312" t="str">
        <f>IF(PROGRESS!AQ51="NO DATA","",PROGRESS!AQ51)</f>
        <v/>
      </c>
      <c r="N40" s="312" t="str">
        <f>IF(PROGRESS!AV51="NO DATA","",PROGRESS!AV51)</f>
        <v/>
      </c>
      <c r="O40" s="312" t="str">
        <f>IF(PROGRESS!BA51="NO DATA","",PROGRESS!BA51)</f>
        <v/>
      </c>
      <c r="P40" s="312" t="str">
        <f>IF(PROGRESS!BF51="NO DATA","",PROGRESS!BF51)</f>
        <v/>
      </c>
      <c r="Q40" s="312" t="str">
        <f>IF(PROGRESS!BK51="NO DATA","",PROGRESS!BK51)</f>
        <v/>
      </c>
      <c r="R40" s="312" t="str">
        <f>IF(PROGRESS!BP51="NO DATA","",PROGRESS!BP51)</f>
        <v/>
      </c>
      <c r="S40" s="312" t="str">
        <f>IF(PROGRESS!BU51="NO DATA","",PROGRESS!BU51)</f>
        <v/>
      </c>
      <c r="T40" s="569" t="str">
        <f>IF(PROGRESS!CA51="NO DATA","",PROGRESS!CA51)</f>
        <v/>
      </c>
      <c r="U40" s="312" t="str">
        <f>IF(PROGRESS!CE51="NO DATA","",PROGRESS!CE51)</f>
        <v/>
      </c>
      <c r="V40" s="312" t="str">
        <f>IF(PROGRESS!CJ51="NO DATA","",PROGRESS!CJ51)</f>
        <v/>
      </c>
      <c r="W40" s="312" t="str">
        <f>IF(PROGRESS!CO51="NO DATA","",PROGRESS!CO51)</f>
        <v/>
      </c>
      <c r="X40" s="312" t="str">
        <f>IF(PROGRESS!CT51="NO DATA","",PROGRESS!CT51)</f>
        <v/>
      </c>
      <c r="Y40" s="312" t="str">
        <f>IF(PROGRESS!CY51="NO DATA","",PROGRESS!CY51)</f>
        <v/>
      </c>
      <c r="Z40" s="312" t="str">
        <f>IF(PROGRESS!DD51="NO DATA","",PROGRESS!DD51)</f>
        <v/>
      </c>
      <c r="AA40" s="312" t="str">
        <f>IF(PROGRESS!DI51="NO DATA","",PROGRESS!DI51)</f>
        <v/>
      </c>
      <c r="AB40" s="312" t="str">
        <f>IF(PROGRESS!DN51="NO DATA","",PROGRESS!DN51)</f>
        <v/>
      </c>
      <c r="AC40" s="312" t="str">
        <f>IF(PROGRESS!DS51="NO DATA","",PROGRESS!DS51)</f>
        <v/>
      </c>
      <c r="AD40" s="312" t="str">
        <f>IF(PROGRESS!DX51="NO DATA","",PROGRESS!DX51)</f>
        <v/>
      </c>
    </row>
    <row r="41" spans="1:30" ht="18.75" x14ac:dyDescent="0.3">
      <c r="A41" s="20">
        <f>IF(DATASHEET!A38="","",DATASHEET!A38)</f>
        <v>151600</v>
      </c>
      <c r="B41" s="21" t="str">
        <f>DATASHEET!B38</f>
        <v>CULLEN, Daisy</v>
      </c>
      <c r="C41" s="21" t="str">
        <f>DATASHEET!C38</f>
        <v>11SDA</v>
      </c>
      <c r="D41" s="139" t="str">
        <f>PROGRESS!E52</f>
        <v>N</v>
      </c>
      <c r="E41" s="570" t="str">
        <f>PROGRESS!I52</f>
        <v>N</v>
      </c>
      <c r="F41" s="572" t="str">
        <f>DATASHEET!L38</f>
        <v>4-5</v>
      </c>
      <c r="G41" s="565" t="str">
        <f t="shared" si="3"/>
        <v/>
      </c>
      <c r="H41" s="313" t="str">
        <f>IF(PROGRESS!R52="NO DATA","",PROGRESS!R52)</f>
        <v/>
      </c>
      <c r="I41" s="312" t="str">
        <f>IF(PROGRESS!W52="NO DATA","",PROGRESS!W52)</f>
        <v/>
      </c>
      <c r="J41" s="312" t="str">
        <f>IF(PROGRESS!AB52="NO DATA","",PROGRESS!AB52)</f>
        <v/>
      </c>
      <c r="K41" s="312" t="str">
        <f>IF(PROGRESS!AG52="NO DATA","",PROGRESS!AG52)</f>
        <v/>
      </c>
      <c r="L41" s="312" t="str">
        <f>IF(PROGRESS!AL52="NO DATA","",PROGRESS!AL52)</f>
        <v/>
      </c>
      <c r="M41" s="312" t="str">
        <f>IF(PROGRESS!AQ52="NO DATA","",PROGRESS!AQ52)</f>
        <v/>
      </c>
      <c r="N41" s="312" t="str">
        <f>IF(PROGRESS!AV52="NO DATA","",PROGRESS!AV52)</f>
        <v/>
      </c>
      <c r="O41" s="312" t="str">
        <f>IF(PROGRESS!BA52="NO DATA","",PROGRESS!BA52)</f>
        <v/>
      </c>
      <c r="P41" s="312" t="str">
        <f>IF(PROGRESS!BF52="NO DATA","",PROGRESS!BF52)</f>
        <v/>
      </c>
      <c r="Q41" s="312" t="str">
        <f>IF(PROGRESS!BK52="NO DATA","",PROGRESS!BK52)</f>
        <v/>
      </c>
      <c r="R41" s="312" t="str">
        <f>IF(PROGRESS!BP52="NO DATA","",PROGRESS!BP52)</f>
        <v/>
      </c>
      <c r="S41" s="312" t="str">
        <f>IF(PROGRESS!BU52="NO DATA","",PROGRESS!BU52)</f>
        <v/>
      </c>
      <c r="T41" s="569" t="str">
        <f>IF(PROGRESS!CA52="NO DATA","",PROGRESS!CA52)</f>
        <v/>
      </c>
      <c r="U41" s="312" t="str">
        <f>IF(PROGRESS!CE52="NO DATA","",PROGRESS!CE52)</f>
        <v/>
      </c>
      <c r="V41" s="312" t="str">
        <f>IF(PROGRESS!CJ52="NO DATA","",PROGRESS!CJ52)</f>
        <v/>
      </c>
      <c r="W41" s="312" t="str">
        <f>IF(PROGRESS!CO52="NO DATA","",PROGRESS!CO52)</f>
        <v/>
      </c>
      <c r="X41" s="312" t="str">
        <f>IF(PROGRESS!CT52="NO DATA","",PROGRESS!CT52)</f>
        <v/>
      </c>
      <c r="Y41" s="312" t="str">
        <f>IF(PROGRESS!CY52="NO DATA","",PROGRESS!CY52)</f>
        <v/>
      </c>
      <c r="Z41" s="312" t="str">
        <f>IF(PROGRESS!DD52="NO DATA","",PROGRESS!DD52)</f>
        <v/>
      </c>
      <c r="AA41" s="312" t="str">
        <f>IF(PROGRESS!DI52="NO DATA","",PROGRESS!DI52)</f>
        <v/>
      </c>
      <c r="AB41" s="312" t="str">
        <f>IF(PROGRESS!DN52="NO DATA","",PROGRESS!DN52)</f>
        <v/>
      </c>
      <c r="AC41" s="312" t="str">
        <f>IF(PROGRESS!DS52="NO DATA","",PROGRESS!DS52)</f>
        <v/>
      </c>
      <c r="AD41" s="312" t="str">
        <f>IF(PROGRESS!DX52="NO DATA","",PROGRESS!DX52)</f>
        <v/>
      </c>
    </row>
    <row r="42" spans="1:30" ht="18.75" x14ac:dyDescent="0.3">
      <c r="A42" s="20">
        <f>IF(DATASHEET!A39="","",DATASHEET!A39)</f>
        <v>151624</v>
      </c>
      <c r="B42" s="21" t="str">
        <f>DATASHEET!B39</f>
        <v>DANES HARTE, Isabella</v>
      </c>
      <c r="C42" s="21" t="str">
        <f>DATASHEET!C39</f>
        <v>11SPI</v>
      </c>
      <c r="D42" s="139" t="str">
        <f>PROGRESS!E53</f>
        <v>N</v>
      </c>
      <c r="E42" s="570" t="str">
        <f>PROGRESS!I53</f>
        <v>N</v>
      </c>
      <c r="F42" s="572" t="str">
        <f>DATASHEET!L39</f>
        <v>5-6</v>
      </c>
      <c r="G42" s="565" t="str">
        <f t="shared" si="3"/>
        <v/>
      </c>
      <c r="H42" s="313" t="str">
        <f>IF(PROGRESS!R53="NO DATA","",PROGRESS!R53)</f>
        <v/>
      </c>
      <c r="I42" s="312" t="str">
        <f>IF(PROGRESS!W53="NO DATA","",PROGRESS!W53)</f>
        <v/>
      </c>
      <c r="J42" s="312" t="str">
        <f>IF(PROGRESS!AB53="NO DATA","",PROGRESS!AB53)</f>
        <v/>
      </c>
      <c r="K42" s="312" t="str">
        <f>IF(PROGRESS!AG53="NO DATA","",PROGRESS!AG53)</f>
        <v/>
      </c>
      <c r="L42" s="312" t="str">
        <f>IF(PROGRESS!AL53="NO DATA","",PROGRESS!AL53)</f>
        <v/>
      </c>
      <c r="M42" s="312" t="str">
        <f>IF(PROGRESS!AQ53="NO DATA","",PROGRESS!AQ53)</f>
        <v/>
      </c>
      <c r="N42" s="312" t="str">
        <f>IF(PROGRESS!AV53="NO DATA","",PROGRESS!AV53)</f>
        <v/>
      </c>
      <c r="O42" s="312" t="str">
        <f>IF(PROGRESS!BA53="NO DATA","",PROGRESS!BA53)</f>
        <v/>
      </c>
      <c r="P42" s="312" t="str">
        <f>IF(PROGRESS!BF53="NO DATA","",PROGRESS!BF53)</f>
        <v/>
      </c>
      <c r="Q42" s="312" t="str">
        <f>IF(PROGRESS!BK53="NO DATA","",PROGRESS!BK53)</f>
        <v/>
      </c>
      <c r="R42" s="312" t="str">
        <f>IF(PROGRESS!BP53="NO DATA","",PROGRESS!BP53)</f>
        <v/>
      </c>
      <c r="S42" s="312" t="str">
        <f>IF(PROGRESS!BU53="NO DATA","",PROGRESS!BU53)</f>
        <v/>
      </c>
      <c r="T42" s="569" t="str">
        <f>IF(PROGRESS!CA53="NO DATA","",PROGRESS!CA53)</f>
        <v/>
      </c>
      <c r="U42" s="312" t="str">
        <f>IF(PROGRESS!CE53="NO DATA","",PROGRESS!CE53)</f>
        <v/>
      </c>
      <c r="V42" s="312" t="str">
        <f>IF(PROGRESS!CJ53="NO DATA","",PROGRESS!CJ53)</f>
        <v/>
      </c>
      <c r="W42" s="312" t="str">
        <f>IF(PROGRESS!CO53="NO DATA","",PROGRESS!CO53)</f>
        <v/>
      </c>
      <c r="X42" s="312" t="str">
        <f>IF(PROGRESS!CT53="NO DATA","",PROGRESS!CT53)</f>
        <v/>
      </c>
      <c r="Y42" s="312" t="str">
        <f>IF(PROGRESS!CY53="NO DATA","",PROGRESS!CY53)</f>
        <v/>
      </c>
      <c r="Z42" s="312" t="str">
        <f>IF(PROGRESS!DD53="NO DATA","",PROGRESS!DD53)</f>
        <v/>
      </c>
      <c r="AA42" s="312" t="str">
        <f>IF(PROGRESS!DI53="NO DATA","",PROGRESS!DI53)</f>
        <v/>
      </c>
      <c r="AB42" s="312" t="str">
        <f>IF(PROGRESS!DN53="NO DATA","",PROGRESS!DN53)</f>
        <v/>
      </c>
      <c r="AC42" s="312" t="str">
        <f>IF(PROGRESS!DS53="NO DATA","",PROGRESS!DS53)</f>
        <v/>
      </c>
      <c r="AD42" s="312" t="str">
        <f>IF(PROGRESS!DX53="NO DATA","",PROGRESS!DX53)</f>
        <v/>
      </c>
    </row>
    <row r="43" spans="1:30" ht="18.75" x14ac:dyDescent="0.3">
      <c r="A43" s="20">
        <f>IF(DATASHEET!A40="","",DATASHEET!A40)</f>
        <v>151580</v>
      </c>
      <c r="B43" s="21" t="str">
        <f>DATASHEET!B40</f>
        <v>DAVIES, Olivia</v>
      </c>
      <c r="C43" s="21" t="str">
        <f>DATASHEET!C40</f>
        <v>11SK</v>
      </c>
      <c r="D43" s="139" t="str">
        <f>PROGRESS!E54</f>
        <v>N</v>
      </c>
      <c r="E43" s="570" t="str">
        <f>PROGRESS!I54</f>
        <v>N</v>
      </c>
      <c r="F43" s="572" t="str">
        <f>DATASHEET!L40</f>
        <v>6-7</v>
      </c>
      <c r="G43" s="565" t="str">
        <f t="shared" si="3"/>
        <v/>
      </c>
      <c r="H43" s="313" t="str">
        <f>IF(PROGRESS!R54="NO DATA","",PROGRESS!R54)</f>
        <v/>
      </c>
      <c r="I43" s="312" t="str">
        <f>IF(PROGRESS!W54="NO DATA","",PROGRESS!W54)</f>
        <v/>
      </c>
      <c r="J43" s="312" t="str">
        <f>IF(PROGRESS!AB54="NO DATA","",PROGRESS!AB54)</f>
        <v/>
      </c>
      <c r="K43" s="312" t="str">
        <f>IF(PROGRESS!AG54="NO DATA","",PROGRESS!AG54)</f>
        <v/>
      </c>
      <c r="L43" s="312" t="str">
        <f>IF(PROGRESS!AL54="NO DATA","",PROGRESS!AL54)</f>
        <v/>
      </c>
      <c r="M43" s="312" t="str">
        <f>IF(PROGRESS!AQ54="NO DATA","",PROGRESS!AQ54)</f>
        <v/>
      </c>
      <c r="N43" s="312" t="str">
        <f>IF(PROGRESS!AV54="NO DATA","",PROGRESS!AV54)</f>
        <v/>
      </c>
      <c r="O43" s="312" t="str">
        <f>IF(PROGRESS!BA54="NO DATA","",PROGRESS!BA54)</f>
        <v/>
      </c>
      <c r="P43" s="312" t="str">
        <f>IF(PROGRESS!BF54="NO DATA","",PROGRESS!BF54)</f>
        <v/>
      </c>
      <c r="Q43" s="312" t="str">
        <f>IF(PROGRESS!BK54="NO DATA","",PROGRESS!BK54)</f>
        <v/>
      </c>
      <c r="R43" s="312" t="str">
        <f>IF(PROGRESS!BP54="NO DATA","",PROGRESS!BP54)</f>
        <v/>
      </c>
      <c r="S43" s="312" t="str">
        <f>IF(PROGRESS!BU54="NO DATA","",PROGRESS!BU54)</f>
        <v/>
      </c>
      <c r="T43" s="569" t="str">
        <f>IF(PROGRESS!CA54="NO DATA","",PROGRESS!CA54)</f>
        <v/>
      </c>
      <c r="U43" s="312" t="str">
        <f>IF(PROGRESS!CE54="NO DATA","",PROGRESS!CE54)</f>
        <v/>
      </c>
      <c r="V43" s="312" t="str">
        <f>IF(PROGRESS!CJ54="NO DATA","",PROGRESS!CJ54)</f>
        <v/>
      </c>
      <c r="W43" s="312" t="str">
        <f>IF(PROGRESS!CO54="NO DATA","",PROGRESS!CO54)</f>
        <v/>
      </c>
      <c r="X43" s="312" t="str">
        <f>IF(PROGRESS!CT54="NO DATA","",PROGRESS!CT54)</f>
        <v/>
      </c>
      <c r="Y43" s="312" t="str">
        <f>IF(PROGRESS!CY54="NO DATA","",PROGRESS!CY54)</f>
        <v/>
      </c>
      <c r="Z43" s="312" t="str">
        <f>IF(PROGRESS!DD54="NO DATA","",PROGRESS!DD54)</f>
        <v/>
      </c>
      <c r="AA43" s="312" t="str">
        <f>IF(PROGRESS!DI54="NO DATA","",PROGRESS!DI54)</f>
        <v/>
      </c>
      <c r="AB43" s="312" t="str">
        <f>IF(PROGRESS!DN54="NO DATA","",PROGRESS!DN54)</f>
        <v/>
      </c>
      <c r="AC43" s="312" t="str">
        <f>IF(PROGRESS!DS54="NO DATA","",PROGRESS!DS54)</f>
        <v/>
      </c>
      <c r="AD43" s="312" t="str">
        <f>IF(PROGRESS!DX54="NO DATA","",PROGRESS!DX54)</f>
        <v/>
      </c>
    </row>
    <row r="44" spans="1:30" ht="18.75" x14ac:dyDescent="0.3">
      <c r="A44" s="20">
        <f>IF(DATASHEET!A41="","",DATASHEET!A41)</f>
        <v>151693</v>
      </c>
      <c r="B44" s="21" t="str">
        <f>DATASHEET!B41</f>
        <v>DAWATAGE, Onesh</v>
      </c>
      <c r="C44" s="21" t="str">
        <f>DATASHEET!C41</f>
        <v>11SK</v>
      </c>
      <c r="D44" s="139" t="str">
        <f>PROGRESS!E55</f>
        <v>N</v>
      </c>
      <c r="E44" s="570" t="str">
        <f>PROGRESS!I55</f>
        <v>Y</v>
      </c>
      <c r="F44" s="572" t="str">
        <f>DATASHEET!L41</f>
        <v>5-6</v>
      </c>
      <c r="G44" s="565" t="str">
        <f t="shared" si="3"/>
        <v/>
      </c>
      <c r="H44" s="313" t="str">
        <f>IF(PROGRESS!R55="NO DATA","",PROGRESS!R55)</f>
        <v/>
      </c>
      <c r="I44" s="312" t="str">
        <f>IF(PROGRESS!W55="NO DATA","",PROGRESS!W55)</f>
        <v/>
      </c>
      <c r="J44" s="312" t="str">
        <f>IF(PROGRESS!AB55="NO DATA","",PROGRESS!AB55)</f>
        <v/>
      </c>
      <c r="K44" s="312" t="str">
        <f>IF(PROGRESS!AG55="NO DATA","",PROGRESS!AG55)</f>
        <v/>
      </c>
      <c r="L44" s="312" t="str">
        <f>IF(PROGRESS!AL55="NO DATA","",PROGRESS!AL55)</f>
        <v/>
      </c>
      <c r="M44" s="312" t="str">
        <f>IF(PROGRESS!AQ55="NO DATA","",PROGRESS!AQ55)</f>
        <v/>
      </c>
      <c r="N44" s="312" t="str">
        <f>IF(PROGRESS!AV55="NO DATA","",PROGRESS!AV55)</f>
        <v/>
      </c>
      <c r="O44" s="312" t="str">
        <f>IF(PROGRESS!BA55="NO DATA","",PROGRESS!BA55)</f>
        <v/>
      </c>
      <c r="P44" s="312" t="str">
        <f>IF(PROGRESS!BF55="NO DATA","",PROGRESS!BF55)</f>
        <v/>
      </c>
      <c r="Q44" s="312" t="str">
        <f>IF(PROGRESS!BK55="NO DATA","",PROGRESS!BK55)</f>
        <v/>
      </c>
      <c r="R44" s="312" t="str">
        <f>IF(PROGRESS!BP55="NO DATA","",PROGRESS!BP55)</f>
        <v/>
      </c>
      <c r="S44" s="312" t="str">
        <f>IF(PROGRESS!BU55="NO DATA","",PROGRESS!BU55)</f>
        <v/>
      </c>
      <c r="T44" s="569" t="str">
        <f>IF(PROGRESS!CA55="NO DATA","",PROGRESS!CA55)</f>
        <v/>
      </c>
      <c r="U44" s="312" t="str">
        <f>IF(PROGRESS!CE55="NO DATA","",PROGRESS!CE55)</f>
        <v/>
      </c>
      <c r="V44" s="312" t="str">
        <f>IF(PROGRESS!CJ55="NO DATA","",PROGRESS!CJ55)</f>
        <v/>
      </c>
      <c r="W44" s="312" t="str">
        <f>IF(PROGRESS!CO55="NO DATA","",PROGRESS!CO55)</f>
        <v/>
      </c>
      <c r="X44" s="312" t="str">
        <f>IF(PROGRESS!CT55="NO DATA","",PROGRESS!CT55)</f>
        <v/>
      </c>
      <c r="Y44" s="312" t="str">
        <f>IF(PROGRESS!CY55="NO DATA","",PROGRESS!CY55)</f>
        <v/>
      </c>
      <c r="Z44" s="312" t="str">
        <f>IF(PROGRESS!DD55="NO DATA","",PROGRESS!DD55)</f>
        <v/>
      </c>
      <c r="AA44" s="312" t="str">
        <f>IF(PROGRESS!DI55="NO DATA","",PROGRESS!DI55)</f>
        <v/>
      </c>
      <c r="AB44" s="312" t="str">
        <f>IF(PROGRESS!DN55="NO DATA","",PROGRESS!DN55)</f>
        <v/>
      </c>
      <c r="AC44" s="312" t="str">
        <f>IF(PROGRESS!DS55="NO DATA","",PROGRESS!DS55)</f>
        <v/>
      </c>
      <c r="AD44" s="312" t="str">
        <f>IF(PROGRESS!DX55="NO DATA","",PROGRESS!DX55)</f>
        <v/>
      </c>
    </row>
    <row r="45" spans="1:30" ht="18.75" x14ac:dyDescent="0.3">
      <c r="A45" s="20">
        <f>IF(DATASHEET!A42="","",DATASHEET!A42)</f>
        <v>151722</v>
      </c>
      <c r="B45" s="21" t="str">
        <f>DATASHEET!B42</f>
        <v>DAY, Billy</v>
      </c>
      <c r="C45" s="21" t="str">
        <f>DATASHEET!C42</f>
        <v>11SPI</v>
      </c>
      <c r="D45" s="139" t="str">
        <f>PROGRESS!E56</f>
        <v>N</v>
      </c>
      <c r="E45" s="570" t="str">
        <f>PROGRESS!I56</f>
        <v>N</v>
      </c>
      <c r="F45" s="572" t="str">
        <f>DATASHEET!L42</f>
        <v>8-9</v>
      </c>
      <c r="G45" s="565" t="str">
        <f t="shared" si="3"/>
        <v/>
      </c>
      <c r="H45" s="313" t="str">
        <f>IF(PROGRESS!R56="NO DATA","",PROGRESS!R56)</f>
        <v/>
      </c>
      <c r="I45" s="312" t="str">
        <f>IF(PROGRESS!W56="NO DATA","",PROGRESS!W56)</f>
        <v/>
      </c>
      <c r="J45" s="312" t="str">
        <f>IF(PROGRESS!AB56="NO DATA","",PROGRESS!AB56)</f>
        <v/>
      </c>
      <c r="K45" s="312" t="str">
        <f>IF(PROGRESS!AG56="NO DATA","",PROGRESS!AG56)</f>
        <v/>
      </c>
      <c r="L45" s="312" t="str">
        <f>IF(PROGRESS!AL56="NO DATA","",PROGRESS!AL56)</f>
        <v/>
      </c>
      <c r="M45" s="312" t="str">
        <f>IF(PROGRESS!AQ56="NO DATA","",PROGRESS!AQ56)</f>
        <v/>
      </c>
      <c r="N45" s="312" t="str">
        <f>IF(PROGRESS!AV56="NO DATA","",PROGRESS!AV56)</f>
        <v/>
      </c>
      <c r="O45" s="312" t="str">
        <f>IF(PROGRESS!BA56="NO DATA","",PROGRESS!BA56)</f>
        <v/>
      </c>
      <c r="P45" s="312" t="str">
        <f>IF(PROGRESS!BF56="NO DATA","",PROGRESS!BF56)</f>
        <v/>
      </c>
      <c r="Q45" s="312" t="str">
        <f>IF(PROGRESS!BK56="NO DATA","",PROGRESS!BK56)</f>
        <v/>
      </c>
      <c r="R45" s="312" t="str">
        <f>IF(PROGRESS!BP56="NO DATA","",PROGRESS!BP56)</f>
        <v/>
      </c>
      <c r="S45" s="312" t="str">
        <f>IF(PROGRESS!BU56="NO DATA","",PROGRESS!BU56)</f>
        <v/>
      </c>
      <c r="T45" s="569" t="str">
        <f>IF(PROGRESS!CA56="NO DATA","",PROGRESS!CA56)</f>
        <v/>
      </c>
      <c r="U45" s="312" t="str">
        <f>IF(PROGRESS!CE56="NO DATA","",PROGRESS!CE56)</f>
        <v/>
      </c>
      <c r="V45" s="312" t="str">
        <f>IF(PROGRESS!CJ56="NO DATA","",PROGRESS!CJ56)</f>
        <v/>
      </c>
      <c r="W45" s="312" t="str">
        <f>IF(PROGRESS!CO56="NO DATA","",PROGRESS!CO56)</f>
        <v/>
      </c>
      <c r="X45" s="312" t="str">
        <f>IF(PROGRESS!CT56="NO DATA","",PROGRESS!CT56)</f>
        <v/>
      </c>
      <c r="Y45" s="312" t="str">
        <f>IF(PROGRESS!CY56="NO DATA","",PROGRESS!CY56)</f>
        <v/>
      </c>
      <c r="Z45" s="312" t="str">
        <f>IF(PROGRESS!DD56="NO DATA","",PROGRESS!DD56)</f>
        <v/>
      </c>
      <c r="AA45" s="312" t="str">
        <f>IF(PROGRESS!DI56="NO DATA","",PROGRESS!DI56)</f>
        <v/>
      </c>
      <c r="AB45" s="312" t="str">
        <f>IF(PROGRESS!DN56="NO DATA","",PROGRESS!DN56)</f>
        <v/>
      </c>
      <c r="AC45" s="312" t="str">
        <f>IF(PROGRESS!DS56="NO DATA","",PROGRESS!DS56)</f>
        <v/>
      </c>
      <c r="AD45" s="312" t="str">
        <f>IF(PROGRESS!DX56="NO DATA","",PROGRESS!DX56)</f>
        <v/>
      </c>
    </row>
    <row r="46" spans="1:30" ht="18.75" x14ac:dyDescent="0.3">
      <c r="A46" s="20">
        <f>IF(DATASHEET!A43="","",DATASHEET!A43)</f>
        <v>151725</v>
      </c>
      <c r="B46" s="21" t="str">
        <f>DATASHEET!B43</f>
        <v>DENNIS, Aisling</v>
      </c>
      <c r="C46" s="21" t="str">
        <f>DATASHEET!C43</f>
        <v>11JNE</v>
      </c>
      <c r="D46" s="139" t="str">
        <f>PROGRESS!E57</f>
        <v>N</v>
      </c>
      <c r="E46" s="570" t="str">
        <f>PROGRESS!I57</f>
        <v>N</v>
      </c>
      <c r="F46" s="572" t="str">
        <f>DATASHEET!L43</f>
        <v>7-8</v>
      </c>
      <c r="G46" s="565" t="str">
        <f t="shared" si="3"/>
        <v/>
      </c>
      <c r="H46" s="313" t="str">
        <f>IF(PROGRESS!R57="NO DATA","",PROGRESS!R57)</f>
        <v/>
      </c>
      <c r="I46" s="312" t="str">
        <f>IF(PROGRESS!W57="NO DATA","",PROGRESS!W57)</f>
        <v/>
      </c>
      <c r="J46" s="312" t="str">
        <f>IF(PROGRESS!AB57="NO DATA","",PROGRESS!AB57)</f>
        <v/>
      </c>
      <c r="K46" s="312" t="str">
        <f>IF(PROGRESS!AG57="NO DATA","",PROGRESS!AG57)</f>
        <v/>
      </c>
      <c r="L46" s="312" t="str">
        <f>IF(PROGRESS!AL57="NO DATA","",PROGRESS!AL57)</f>
        <v/>
      </c>
      <c r="M46" s="312" t="str">
        <f>IF(PROGRESS!AQ57="NO DATA","",PROGRESS!AQ57)</f>
        <v/>
      </c>
      <c r="N46" s="312" t="str">
        <f>IF(PROGRESS!AV57="NO DATA","",PROGRESS!AV57)</f>
        <v/>
      </c>
      <c r="O46" s="312" t="str">
        <f>IF(PROGRESS!BA57="NO DATA","",PROGRESS!BA57)</f>
        <v/>
      </c>
      <c r="P46" s="312" t="str">
        <f>IF(PROGRESS!BF57="NO DATA","",PROGRESS!BF57)</f>
        <v/>
      </c>
      <c r="Q46" s="312" t="str">
        <f>IF(PROGRESS!BK57="NO DATA","",PROGRESS!BK57)</f>
        <v/>
      </c>
      <c r="R46" s="312" t="str">
        <f>IF(PROGRESS!BP57="NO DATA","",PROGRESS!BP57)</f>
        <v/>
      </c>
      <c r="S46" s="312" t="str">
        <f>IF(PROGRESS!BU57="NO DATA","",PROGRESS!BU57)</f>
        <v/>
      </c>
      <c r="T46" s="569" t="str">
        <f>IF(PROGRESS!CA57="NO DATA","",PROGRESS!CA57)</f>
        <v/>
      </c>
      <c r="U46" s="312" t="str">
        <f>IF(PROGRESS!CE57="NO DATA","",PROGRESS!CE57)</f>
        <v/>
      </c>
      <c r="V46" s="312" t="str">
        <f>IF(PROGRESS!CJ57="NO DATA","",PROGRESS!CJ57)</f>
        <v/>
      </c>
      <c r="W46" s="312" t="str">
        <f>IF(PROGRESS!CO57="NO DATA","",PROGRESS!CO57)</f>
        <v/>
      </c>
      <c r="X46" s="312" t="str">
        <f>IF(PROGRESS!CT57="NO DATA","",PROGRESS!CT57)</f>
        <v/>
      </c>
      <c r="Y46" s="312" t="str">
        <f>IF(PROGRESS!CY57="NO DATA","",PROGRESS!CY57)</f>
        <v/>
      </c>
      <c r="Z46" s="312" t="str">
        <f>IF(PROGRESS!DD57="NO DATA","",PROGRESS!DD57)</f>
        <v/>
      </c>
      <c r="AA46" s="312" t="str">
        <f>IF(PROGRESS!DI57="NO DATA","",PROGRESS!DI57)</f>
        <v/>
      </c>
      <c r="AB46" s="312" t="str">
        <f>IF(PROGRESS!DN57="NO DATA","",PROGRESS!DN57)</f>
        <v/>
      </c>
      <c r="AC46" s="312" t="str">
        <f>IF(PROGRESS!DS57="NO DATA","",PROGRESS!DS57)</f>
        <v/>
      </c>
      <c r="AD46" s="312" t="str">
        <f>IF(PROGRESS!DX57="NO DATA","",PROGRESS!DX57)</f>
        <v/>
      </c>
    </row>
    <row r="47" spans="1:30" ht="18.75" x14ac:dyDescent="0.3">
      <c r="A47" s="20">
        <f>IF(DATASHEET!A44="","",DATASHEET!A44)</f>
        <v>151605</v>
      </c>
      <c r="B47" s="21" t="str">
        <f>DATASHEET!B44</f>
        <v>DOHERTY, Phoebe</v>
      </c>
      <c r="C47" s="21" t="str">
        <f>DATASHEET!C44</f>
        <v>11ZI</v>
      </c>
      <c r="D47" s="139" t="str">
        <f>PROGRESS!E58</f>
        <v>N</v>
      </c>
      <c r="E47" s="570" t="str">
        <f>PROGRESS!I58</f>
        <v>N</v>
      </c>
      <c r="F47" s="572" t="str">
        <f>DATASHEET!L44</f>
        <v>6-7</v>
      </c>
      <c r="G47" s="565" t="str">
        <f t="shared" si="3"/>
        <v/>
      </c>
      <c r="H47" s="313" t="str">
        <f>IF(PROGRESS!R58="NO DATA","",PROGRESS!R58)</f>
        <v/>
      </c>
      <c r="I47" s="312" t="str">
        <f>IF(PROGRESS!W58="NO DATA","",PROGRESS!W58)</f>
        <v/>
      </c>
      <c r="J47" s="312" t="str">
        <f>IF(PROGRESS!AB58="NO DATA","",PROGRESS!AB58)</f>
        <v/>
      </c>
      <c r="K47" s="312" t="str">
        <f>IF(PROGRESS!AG58="NO DATA","",PROGRESS!AG58)</f>
        <v/>
      </c>
      <c r="L47" s="312" t="str">
        <f>IF(PROGRESS!AL58="NO DATA","",PROGRESS!AL58)</f>
        <v/>
      </c>
      <c r="M47" s="312" t="str">
        <f>IF(PROGRESS!AQ58="NO DATA","",PROGRESS!AQ58)</f>
        <v/>
      </c>
      <c r="N47" s="312" t="str">
        <f>IF(PROGRESS!AV58="NO DATA","",PROGRESS!AV58)</f>
        <v/>
      </c>
      <c r="O47" s="312" t="str">
        <f>IF(PROGRESS!BA58="NO DATA","",PROGRESS!BA58)</f>
        <v/>
      </c>
      <c r="P47" s="312" t="str">
        <f>IF(PROGRESS!BF58="NO DATA","",PROGRESS!BF58)</f>
        <v/>
      </c>
      <c r="Q47" s="312" t="str">
        <f>IF(PROGRESS!BK58="NO DATA","",PROGRESS!BK58)</f>
        <v/>
      </c>
      <c r="R47" s="312" t="str">
        <f>IF(PROGRESS!BP58="NO DATA","",PROGRESS!BP58)</f>
        <v/>
      </c>
      <c r="S47" s="312" t="str">
        <f>IF(PROGRESS!BU58="NO DATA","",PROGRESS!BU58)</f>
        <v/>
      </c>
      <c r="T47" s="569" t="str">
        <f>IF(PROGRESS!CA58="NO DATA","",PROGRESS!CA58)</f>
        <v/>
      </c>
      <c r="U47" s="312" t="str">
        <f>IF(PROGRESS!CE58="NO DATA","",PROGRESS!CE58)</f>
        <v/>
      </c>
      <c r="V47" s="312" t="str">
        <f>IF(PROGRESS!CJ58="NO DATA","",PROGRESS!CJ58)</f>
        <v/>
      </c>
      <c r="W47" s="312" t="str">
        <f>IF(PROGRESS!CO58="NO DATA","",PROGRESS!CO58)</f>
        <v/>
      </c>
      <c r="X47" s="312" t="str">
        <f>IF(PROGRESS!CT58="NO DATA","",PROGRESS!CT58)</f>
        <v/>
      </c>
      <c r="Y47" s="312" t="str">
        <f>IF(PROGRESS!CY58="NO DATA","",PROGRESS!CY58)</f>
        <v/>
      </c>
      <c r="Z47" s="312" t="str">
        <f>IF(PROGRESS!DD58="NO DATA","",PROGRESS!DD58)</f>
        <v/>
      </c>
      <c r="AA47" s="312" t="str">
        <f>IF(PROGRESS!DI58="NO DATA","",PROGRESS!DI58)</f>
        <v/>
      </c>
      <c r="AB47" s="312" t="str">
        <f>IF(PROGRESS!DN58="NO DATA","",PROGRESS!DN58)</f>
        <v/>
      </c>
      <c r="AC47" s="312" t="str">
        <f>IF(PROGRESS!DS58="NO DATA","",PROGRESS!DS58)</f>
        <v/>
      </c>
      <c r="AD47" s="312" t="str">
        <f>IF(PROGRESS!DX58="NO DATA","",PROGRESS!DX58)</f>
        <v/>
      </c>
    </row>
    <row r="48" spans="1:30" ht="18.75" x14ac:dyDescent="0.3">
      <c r="A48" s="20">
        <f>IF(DATASHEET!A45="","",DATASHEET!A45)</f>
        <v>151573</v>
      </c>
      <c r="B48" s="21" t="str">
        <f>DATASHEET!B45</f>
        <v>DRANSFIELD, Grace</v>
      </c>
      <c r="C48" s="21" t="str">
        <f>DATASHEET!C45</f>
        <v>11SPI</v>
      </c>
      <c r="D48" s="139" t="str">
        <f>PROGRESS!E59</f>
        <v>N</v>
      </c>
      <c r="E48" s="570" t="str">
        <f>PROGRESS!I59</f>
        <v>N</v>
      </c>
      <c r="F48" s="572" t="str">
        <f>DATASHEET!L45</f>
        <v>4-5</v>
      </c>
      <c r="G48" s="565" t="str">
        <f t="shared" si="3"/>
        <v/>
      </c>
      <c r="H48" s="313" t="str">
        <f>IF(PROGRESS!R59="NO DATA","",PROGRESS!R59)</f>
        <v/>
      </c>
      <c r="I48" s="312" t="str">
        <f>IF(PROGRESS!W59="NO DATA","",PROGRESS!W59)</f>
        <v/>
      </c>
      <c r="J48" s="312" t="str">
        <f>IF(PROGRESS!AB59="NO DATA","",PROGRESS!AB59)</f>
        <v/>
      </c>
      <c r="K48" s="312" t="str">
        <f>IF(PROGRESS!AG59="NO DATA","",PROGRESS!AG59)</f>
        <v/>
      </c>
      <c r="L48" s="312" t="str">
        <f>IF(PROGRESS!AL59="NO DATA","",PROGRESS!AL59)</f>
        <v/>
      </c>
      <c r="M48" s="312" t="str">
        <f>IF(PROGRESS!AQ59="NO DATA","",PROGRESS!AQ59)</f>
        <v/>
      </c>
      <c r="N48" s="312" t="str">
        <f>IF(PROGRESS!AV59="NO DATA","",PROGRESS!AV59)</f>
        <v/>
      </c>
      <c r="O48" s="312" t="str">
        <f>IF(PROGRESS!BA59="NO DATA","",PROGRESS!BA59)</f>
        <v/>
      </c>
      <c r="P48" s="312" t="str">
        <f>IF(PROGRESS!BF59="NO DATA","",PROGRESS!BF59)</f>
        <v/>
      </c>
      <c r="Q48" s="312" t="str">
        <f>IF(PROGRESS!BK59="NO DATA","",PROGRESS!BK59)</f>
        <v/>
      </c>
      <c r="R48" s="312" t="str">
        <f>IF(PROGRESS!BP59="NO DATA","",PROGRESS!BP59)</f>
        <v/>
      </c>
      <c r="S48" s="312" t="str">
        <f>IF(PROGRESS!BU59="NO DATA","",PROGRESS!BU59)</f>
        <v/>
      </c>
      <c r="T48" s="569" t="str">
        <f>IF(PROGRESS!CA59="NO DATA","",PROGRESS!CA59)</f>
        <v/>
      </c>
      <c r="U48" s="312" t="str">
        <f>IF(PROGRESS!CE59="NO DATA","",PROGRESS!CE59)</f>
        <v/>
      </c>
      <c r="V48" s="312" t="str">
        <f>IF(PROGRESS!CJ59="NO DATA","",PROGRESS!CJ59)</f>
        <v/>
      </c>
      <c r="W48" s="312" t="str">
        <f>IF(PROGRESS!CO59="NO DATA","",PROGRESS!CO59)</f>
        <v/>
      </c>
      <c r="X48" s="312" t="str">
        <f>IF(PROGRESS!CT59="NO DATA","",PROGRESS!CT59)</f>
        <v/>
      </c>
      <c r="Y48" s="312" t="str">
        <f>IF(PROGRESS!CY59="NO DATA","",PROGRESS!CY59)</f>
        <v/>
      </c>
      <c r="Z48" s="312" t="str">
        <f>IF(PROGRESS!DD59="NO DATA","",PROGRESS!DD59)</f>
        <v/>
      </c>
      <c r="AA48" s="312" t="str">
        <f>IF(PROGRESS!DI59="NO DATA","",PROGRESS!DI59)</f>
        <v/>
      </c>
      <c r="AB48" s="312" t="str">
        <f>IF(PROGRESS!DN59="NO DATA","",PROGRESS!DN59)</f>
        <v/>
      </c>
      <c r="AC48" s="312" t="str">
        <f>IF(PROGRESS!DS59="NO DATA","",PROGRESS!DS59)</f>
        <v/>
      </c>
      <c r="AD48" s="312" t="str">
        <f>IF(PROGRESS!DX59="NO DATA","",PROGRESS!DX59)</f>
        <v/>
      </c>
    </row>
    <row r="49" spans="1:30" ht="18.75" x14ac:dyDescent="0.3">
      <c r="A49" s="20">
        <f>IF(DATASHEET!A46="","",DATASHEET!A46)</f>
        <v>151695</v>
      </c>
      <c r="B49" s="21" t="str">
        <f>DATASHEET!B46</f>
        <v>DUFFY, Mia</v>
      </c>
      <c r="C49" s="21" t="str">
        <f>DATASHEET!C46</f>
        <v>11SPI</v>
      </c>
      <c r="D49" s="139" t="str">
        <f>PROGRESS!E60</f>
        <v>N</v>
      </c>
      <c r="E49" s="570" t="str">
        <f>PROGRESS!I60</f>
        <v>N</v>
      </c>
      <c r="F49" s="572" t="str">
        <f>DATASHEET!L46</f>
        <v>4-5</v>
      </c>
      <c r="G49" s="565" t="str">
        <f t="shared" si="3"/>
        <v/>
      </c>
      <c r="H49" s="313" t="str">
        <f>IF(PROGRESS!R60="NO DATA","",PROGRESS!R60)</f>
        <v/>
      </c>
      <c r="I49" s="312" t="str">
        <f>IF(PROGRESS!W60="NO DATA","",PROGRESS!W60)</f>
        <v/>
      </c>
      <c r="J49" s="312" t="str">
        <f>IF(PROGRESS!AB60="NO DATA","",PROGRESS!AB60)</f>
        <v/>
      </c>
      <c r="K49" s="312" t="str">
        <f>IF(PROGRESS!AG60="NO DATA","",PROGRESS!AG60)</f>
        <v/>
      </c>
      <c r="L49" s="312" t="str">
        <f>IF(PROGRESS!AL60="NO DATA","",PROGRESS!AL60)</f>
        <v/>
      </c>
      <c r="M49" s="312" t="str">
        <f>IF(PROGRESS!AQ60="NO DATA","",PROGRESS!AQ60)</f>
        <v/>
      </c>
      <c r="N49" s="312" t="str">
        <f>IF(PROGRESS!AV60="NO DATA","",PROGRESS!AV60)</f>
        <v/>
      </c>
      <c r="O49" s="312" t="str">
        <f>IF(PROGRESS!BA60="NO DATA","",PROGRESS!BA60)</f>
        <v/>
      </c>
      <c r="P49" s="312" t="str">
        <f>IF(PROGRESS!BF60="NO DATA","",PROGRESS!BF60)</f>
        <v/>
      </c>
      <c r="Q49" s="312" t="str">
        <f>IF(PROGRESS!BK60="NO DATA","",PROGRESS!BK60)</f>
        <v/>
      </c>
      <c r="R49" s="312" t="str">
        <f>IF(PROGRESS!BP60="NO DATA","",PROGRESS!BP60)</f>
        <v/>
      </c>
      <c r="S49" s="312" t="str">
        <f>IF(PROGRESS!BU60="NO DATA","",PROGRESS!BU60)</f>
        <v/>
      </c>
      <c r="T49" s="569" t="str">
        <f>IF(PROGRESS!CA60="NO DATA","",PROGRESS!CA60)</f>
        <v/>
      </c>
      <c r="U49" s="312" t="str">
        <f>IF(PROGRESS!CE60="NO DATA","",PROGRESS!CE60)</f>
        <v/>
      </c>
      <c r="V49" s="312" t="str">
        <f>IF(PROGRESS!CJ60="NO DATA","",PROGRESS!CJ60)</f>
        <v/>
      </c>
      <c r="W49" s="312" t="str">
        <f>IF(PROGRESS!CO60="NO DATA","",PROGRESS!CO60)</f>
        <v/>
      </c>
      <c r="X49" s="312" t="str">
        <f>IF(PROGRESS!CT60="NO DATA","",PROGRESS!CT60)</f>
        <v/>
      </c>
      <c r="Y49" s="312" t="str">
        <f>IF(PROGRESS!CY60="NO DATA","",PROGRESS!CY60)</f>
        <v/>
      </c>
      <c r="Z49" s="312" t="str">
        <f>IF(PROGRESS!DD60="NO DATA","",PROGRESS!DD60)</f>
        <v/>
      </c>
      <c r="AA49" s="312" t="str">
        <f>IF(PROGRESS!DI60="NO DATA","",PROGRESS!DI60)</f>
        <v/>
      </c>
      <c r="AB49" s="312" t="str">
        <f>IF(PROGRESS!DN60="NO DATA","",PROGRESS!DN60)</f>
        <v/>
      </c>
      <c r="AC49" s="312" t="str">
        <f>IF(PROGRESS!DS60="NO DATA","",PROGRESS!DS60)</f>
        <v/>
      </c>
      <c r="AD49" s="312" t="str">
        <f>IF(PROGRESS!DX60="NO DATA","",PROGRESS!DX60)</f>
        <v/>
      </c>
    </row>
    <row r="50" spans="1:30" ht="18.75" x14ac:dyDescent="0.3">
      <c r="A50" s="20">
        <f>IF(DATASHEET!A47="","",DATASHEET!A47)</f>
        <v>151541</v>
      </c>
      <c r="B50" s="21" t="str">
        <f>DATASHEET!B47</f>
        <v>DUNFORD, Joshua</v>
      </c>
      <c r="C50" s="21" t="str">
        <f>DATASHEET!C47</f>
        <v>11WE</v>
      </c>
      <c r="D50" s="139" t="str">
        <f>PROGRESS!E61</f>
        <v>N</v>
      </c>
      <c r="E50" s="570" t="str">
        <f>PROGRESS!I61</f>
        <v>N</v>
      </c>
      <c r="F50" s="572" t="str">
        <f>DATASHEET!L47</f>
        <v>7-8</v>
      </c>
      <c r="G50" s="565" t="str">
        <f t="shared" si="3"/>
        <v/>
      </c>
      <c r="H50" s="313" t="str">
        <f>IF(PROGRESS!R61="NO DATA","",PROGRESS!R61)</f>
        <v/>
      </c>
      <c r="I50" s="312" t="str">
        <f>IF(PROGRESS!W61="NO DATA","",PROGRESS!W61)</f>
        <v/>
      </c>
      <c r="J50" s="312" t="str">
        <f>IF(PROGRESS!AB61="NO DATA","",PROGRESS!AB61)</f>
        <v/>
      </c>
      <c r="K50" s="312" t="str">
        <f>IF(PROGRESS!AG61="NO DATA","",PROGRESS!AG61)</f>
        <v/>
      </c>
      <c r="L50" s="312" t="str">
        <f>IF(PROGRESS!AL61="NO DATA","",PROGRESS!AL61)</f>
        <v/>
      </c>
      <c r="M50" s="312" t="str">
        <f>IF(PROGRESS!AQ61="NO DATA","",PROGRESS!AQ61)</f>
        <v/>
      </c>
      <c r="N50" s="312" t="str">
        <f>IF(PROGRESS!AV61="NO DATA","",PROGRESS!AV61)</f>
        <v/>
      </c>
      <c r="O50" s="312" t="str">
        <f>IF(PROGRESS!BA61="NO DATA","",PROGRESS!BA61)</f>
        <v/>
      </c>
      <c r="P50" s="312" t="str">
        <f>IF(PROGRESS!BF61="NO DATA","",PROGRESS!BF61)</f>
        <v/>
      </c>
      <c r="Q50" s="312" t="str">
        <f>IF(PROGRESS!BK61="NO DATA","",PROGRESS!BK61)</f>
        <v/>
      </c>
      <c r="R50" s="312" t="str">
        <f>IF(PROGRESS!BP61="NO DATA","",PROGRESS!BP61)</f>
        <v/>
      </c>
      <c r="S50" s="312" t="str">
        <f>IF(PROGRESS!BU61="NO DATA","",PROGRESS!BU61)</f>
        <v/>
      </c>
      <c r="T50" s="569" t="str">
        <f>IF(PROGRESS!CA61="NO DATA","",PROGRESS!CA61)</f>
        <v/>
      </c>
      <c r="U50" s="312" t="str">
        <f>IF(PROGRESS!CE61="NO DATA","",PROGRESS!CE61)</f>
        <v/>
      </c>
      <c r="V50" s="312" t="str">
        <f>IF(PROGRESS!CJ61="NO DATA","",PROGRESS!CJ61)</f>
        <v/>
      </c>
      <c r="W50" s="312" t="str">
        <f>IF(PROGRESS!CO61="NO DATA","",PROGRESS!CO61)</f>
        <v/>
      </c>
      <c r="X50" s="312" t="str">
        <f>IF(PROGRESS!CT61="NO DATA","",PROGRESS!CT61)</f>
        <v/>
      </c>
      <c r="Y50" s="312" t="str">
        <f>IF(PROGRESS!CY61="NO DATA","",PROGRESS!CY61)</f>
        <v/>
      </c>
      <c r="Z50" s="312" t="str">
        <f>IF(PROGRESS!DD61="NO DATA","",PROGRESS!DD61)</f>
        <v/>
      </c>
      <c r="AA50" s="312" t="str">
        <f>IF(PROGRESS!DI61="NO DATA","",PROGRESS!DI61)</f>
        <v/>
      </c>
      <c r="AB50" s="312" t="str">
        <f>IF(PROGRESS!DN61="NO DATA","",PROGRESS!DN61)</f>
        <v/>
      </c>
      <c r="AC50" s="312" t="str">
        <f>IF(PROGRESS!DS61="NO DATA","",PROGRESS!DS61)</f>
        <v/>
      </c>
      <c r="AD50" s="312" t="str">
        <f>IF(PROGRESS!DX61="NO DATA","",PROGRESS!DX61)</f>
        <v/>
      </c>
    </row>
    <row r="51" spans="1:30" ht="18.75" x14ac:dyDescent="0.3">
      <c r="A51" s="20">
        <f>IF(DATASHEET!A48="","",DATASHEET!A48)</f>
        <v>151554</v>
      </c>
      <c r="B51" s="21" t="str">
        <f>DATASHEET!B48</f>
        <v>EGLESTON, Iris</v>
      </c>
      <c r="C51" s="21" t="str">
        <f>DATASHEET!C48</f>
        <v>11KKN</v>
      </c>
      <c r="D51" s="139" t="str">
        <f>PROGRESS!E62</f>
        <v>N</v>
      </c>
      <c r="E51" s="570" t="str">
        <f>PROGRESS!I62</f>
        <v>N</v>
      </c>
      <c r="F51" s="572" t="str">
        <f>DATASHEET!L48</f>
        <v>6-7</v>
      </c>
      <c r="G51" s="565" t="str">
        <f t="shared" si="3"/>
        <v/>
      </c>
      <c r="H51" s="313" t="str">
        <f>IF(PROGRESS!R62="NO DATA","",PROGRESS!R62)</f>
        <v/>
      </c>
      <c r="I51" s="312" t="str">
        <f>IF(PROGRESS!W62="NO DATA","",PROGRESS!W62)</f>
        <v/>
      </c>
      <c r="J51" s="312" t="str">
        <f>IF(PROGRESS!AB62="NO DATA","",PROGRESS!AB62)</f>
        <v/>
      </c>
      <c r="K51" s="312" t="str">
        <f>IF(PROGRESS!AG62="NO DATA","",PROGRESS!AG62)</f>
        <v/>
      </c>
      <c r="L51" s="312" t="str">
        <f>IF(PROGRESS!AL62="NO DATA","",PROGRESS!AL62)</f>
        <v/>
      </c>
      <c r="M51" s="312" t="str">
        <f>IF(PROGRESS!AQ62="NO DATA","",PROGRESS!AQ62)</f>
        <v/>
      </c>
      <c r="N51" s="312" t="str">
        <f>IF(PROGRESS!AV62="NO DATA","",PROGRESS!AV62)</f>
        <v/>
      </c>
      <c r="O51" s="312" t="str">
        <f>IF(PROGRESS!BA62="NO DATA","",PROGRESS!BA62)</f>
        <v/>
      </c>
      <c r="P51" s="312" t="str">
        <f>IF(PROGRESS!BF62="NO DATA","",PROGRESS!BF62)</f>
        <v/>
      </c>
      <c r="Q51" s="312" t="str">
        <f>IF(PROGRESS!BK62="NO DATA","",PROGRESS!BK62)</f>
        <v/>
      </c>
      <c r="R51" s="312" t="str">
        <f>IF(PROGRESS!BP62="NO DATA","",PROGRESS!BP62)</f>
        <v/>
      </c>
      <c r="S51" s="312" t="str">
        <f>IF(PROGRESS!BU62="NO DATA","",PROGRESS!BU62)</f>
        <v/>
      </c>
      <c r="T51" s="569" t="str">
        <f>IF(PROGRESS!CA62="NO DATA","",PROGRESS!CA62)</f>
        <v/>
      </c>
      <c r="U51" s="312" t="str">
        <f>IF(PROGRESS!CE62="NO DATA","",PROGRESS!CE62)</f>
        <v/>
      </c>
      <c r="V51" s="312" t="str">
        <f>IF(PROGRESS!CJ62="NO DATA","",PROGRESS!CJ62)</f>
        <v/>
      </c>
      <c r="W51" s="312" t="str">
        <f>IF(PROGRESS!CO62="NO DATA","",PROGRESS!CO62)</f>
        <v/>
      </c>
      <c r="X51" s="312" t="str">
        <f>IF(PROGRESS!CT62="NO DATA","",PROGRESS!CT62)</f>
        <v/>
      </c>
      <c r="Y51" s="312" t="str">
        <f>IF(PROGRESS!CY62="NO DATA","",PROGRESS!CY62)</f>
        <v/>
      </c>
      <c r="Z51" s="312" t="str">
        <f>IF(PROGRESS!DD62="NO DATA","",PROGRESS!DD62)</f>
        <v/>
      </c>
      <c r="AA51" s="312" t="str">
        <f>IF(PROGRESS!DI62="NO DATA","",PROGRESS!DI62)</f>
        <v/>
      </c>
      <c r="AB51" s="312" t="str">
        <f>IF(PROGRESS!DN62="NO DATA","",PROGRESS!DN62)</f>
        <v/>
      </c>
      <c r="AC51" s="312" t="str">
        <f>IF(PROGRESS!DS62="NO DATA","",PROGRESS!DS62)</f>
        <v/>
      </c>
      <c r="AD51" s="312" t="str">
        <f>IF(PROGRESS!DX62="NO DATA","",PROGRESS!DX62)</f>
        <v/>
      </c>
    </row>
    <row r="52" spans="1:30" ht="18.75" x14ac:dyDescent="0.3">
      <c r="A52" s="20">
        <f>IF(DATASHEET!A49="","",DATASHEET!A49)</f>
        <v>151534</v>
      </c>
      <c r="B52" s="21" t="str">
        <f>DATASHEET!B49</f>
        <v>EL JAMMAL, Gabrielle</v>
      </c>
      <c r="C52" s="21" t="str">
        <f>DATASHEET!C49</f>
        <v>11SPI</v>
      </c>
      <c r="D52" s="139" t="str">
        <f>PROGRESS!E63</f>
        <v>N</v>
      </c>
      <c r="E52" s="570" t="str">
        <f>PROGRESS!I63</f>
        <v>N</v>
      </c>
      <c r="F52" s="572" t="str">
        <f>DATASHEET!L49</f>
        <v>5-6</v>
      </c>
      <c r="G52" s="565" t="str">
        <f t="shared" si="3"/>
        <v/>
      </c>
      <c r="H52" s="313" t="str">
        <f>IF(PROGRESS!R63="NO DATA","",PROGRESS!R63)</f>
        <v/>
      </c>
      <c r="I52" s="312" t="str">
        <f>IF(PROGRESS!W63="NO DATA","",PROGRESS!W63)</f>
        <v/>
      </c>
      <c r="J52" s="312" t="str">
        <f>IF(PROGRESS!AB63="NO DATA","",PROGRESS!AB63)</f>
        <v/>
      </c>
      <c r="K52" s="312" t="str">
        <f>IF(PROGRESS!AG63="NO DATA","",PROGRESS!AG63)</f>
        <v/>
      </c>
      <c r="L52" s="312" t="str">
        <f>IF(PROGRESS!AL63="NO DATA","",PROGRESS!AL63)</f>
        <v/>
      </c>
      <c r="M52" s="312" t="str">
        <f>IF(PROGRESS!AQ63="NO DATA","",PROGRESS!AQ63)</f>
        <v/>
      </c>
      <c r="N52" s="312" t="str">
        <f>IF(PROGRESS!AV63="NO DATA","",PROGRESS!AV63)</f>
        <v/>
      </c>
      <c r="O52" s="312" t="str">
        <f>IF(PROGRESS!BA63="NO DATA","",PROGRESS!BA63)</f>
        <v/>
      </c>
      <c r="P52" s="312" t="str">
        <f>IF(PROGRESS!BF63="NO DATA","",PROGRESS!BF63)</f>
        <v/>
      </c>
      <c r="Q52" s="312" t="str">
        <f>IF(PROGRESS!BK63="NO DATA","",PROGRESS!BK63)</f>
        <v/>
      </c>
      <c r="R52" s="312" t="str">
        <f>IF(PROGRESS!BP63="NO DATA","",PROGRESS!BP63)</f>
        <v/>
      </c>
      <c r="S52" s="312" t="str">
        <f>IF(PROGRESS!BU63="NO DATA","",PROGRESS!BU63)</f>
        <v/>
      </c>
      <c r="T52" s="569" t="str">
        <f>IF(PROGRESS!CA63="NO DATA","",PROGRESS!CA63)</f>
        <v/>
      </c>
      <c r="U52" s="312" t="str">
        <f>IF(PROGRESS!CE63="NO DATA","",PROGRESS!CE63)</f>
        <v/>
      </c>
      <c r="V52" s="312" t="str">
        <f>IF(PROGRESS!CJ63="NO DATA","",PROGRESS!CJ63)</f>
        <v/>
      </c>
      <c r="W52" s="312" t="str">
        <f>IF(PROGRESS!CO63="NO DATA","",PROGRESS!CO63)</f>
        <v/>
      </c>
      <c r="X52" s="312" t="str">
        <f>IF(PROGRESS!CT63="NO DATA","",PROGRESS!CT63)</f>
        <v/>
      </c>
      <c r="Y52" s="312" t="str">
        <f>IF(PROGRESS!CY63="NO DATA","",PROGRESS!CY63)</f>
        <v/>
      </c>
      <c r="Z52" s="312" t="str">
        <f>IF(PROGRESS!DD63="NO DATA","",PROGRESS!DD63)</f>
        <v/>
      </c>
      <c r="AA52" s="312" t="str">
        <f>IF(PROGRESS!DI63="NO DATA","",PROGRESS!DI63)</f>
        <v/>
      </c>
      <c r="AB52" s="312" t="str">
        <f>IF(PROGRESS!DN63="NO DATA","",PROGRESS!DN63)</f>
        <v/>
      </c>
      <c r="AC52" s="312" t="str">
        <f>IF(PROGRESS!DS63="NO DATA","",PROGRESS!DS63)</f>
        <v/>
      </c>
      <c r="AD52" s="312" t="str">
        <f>IF(PROGRESS!DX63="NO DATA","",PROGRESS!DX63)</f>
        <v/>
      </c>
    </row>
    <row r="53" spans="1:30" ht="18.75" x14ac:dyDescent="0.3">
      <c r="A53" s="20">
        <f>IF(DATASHEET!A50="","",DATASHEET!A50)</f>
        <v>160029</v>
      </c>
      <c r="B53" s="21" t="str">
        <f>DATASHEET!B50</f>
        <v>EL-SAADAWY, Ibrahim</v>
      </c>
      <c r="C53" s="21" t="str">
        <f>DATASHEET!C50</f>
        <v>11KKN</v>
      </c>
      <c r="D53" s="139" t="str">
        <f>PROGRESS!E64</f>
        <v>N</v>
      </c>
      <c r="E53" s="570" t="str">
        <f>PROGRESS!I64</f>
        <v>Y</v>
      </c>
      <c r="F53" s="572" t="str">
        <f>DATASHEET!L50</f>
        <v/>
      </c>
      <c r="G53" s="565" t="str">
        <f t="shared" si="3"/>
        <v/>
      </c>
      <c r="H53" s="313" t="str">
        <f>IF(PROGRESS!R64="NO DATA","",PROGRESS!R64)</f>
        <v/>
      </c>
      <c r="I53" s="312" t="str">
        <f>IF(PROGRESS!W64="NO DATA","",PROGRESS!W64)</f>
        <v/>
      </c>
      <c r="J53" s="312" t="str">
        <f>IF(PROGRESS!AB64="NO DATA","",PROGRESS!AB64)</f>
        <v/>
      </c>
      <c r="K53" s="312" t="str">
        <f>IF(PROGRESS!AG64="NO DATA","",PROGRESS!AG64)</f>
        <v/>
      </c>
      <c r="L53" s="312" t="str">
        <f>IF(PROGRESS!AL64="NO DATA","",PROGRESS!AL64)</f>
        <v/>
      </c>
      <c r="M53" s="312" t="str">
        <f>IF(PROGRESS!AQ64="NO DATA","",PROGRESS!AQ64)</f>
        <v/>
      </c>
      <c r="N53" s="312" t="str">
        <f>IF(PROGRESS!AV64="NO DATA","",PROGRESS!AV64)</f>
        <v/>
      </c>
      <c r="O53" s="312" t="str">
        <f>IF(PROGRESS!BA64="NO DATA","",PROGRESS!BA64)</f>
        <v/>
      </c>
      <c r="P53" s="312" t="str">
        <f>IF(PROGRESS!BF64="NO DATA","",PROGRESS!BF64)</f>
        <v/>
      </c>
      <c r="Q53" s="312" t="str">
        <f>IF(PROGRESS!BK64="NO DATA","",PROGRESS!BK64)</f>
        <v/>
      </c>
      <c r="R53" s="312" t="str">
        <f>IF(PROGRESS!BP64="NO DATA","",PROGRESS!BP64)</f>
        <v/>
      </c>
      <c r="S53" s="312" t="str">
        <f>IF(PROGRESS!BU64="NO DATA","",PROGRESS!BU64)</f>
        <v/>
      </c>
      <c r="T53" s="569" t="str">
        <f>IF(PROGRESS!CA64="NO DATA","",PROGRESS!CA64)</f>
        <v/>
      </c>
      <c r="U53" s="312" t="str">
        <f>IF(PROGRESS!CE64="NO DATA","",PROGRESS!CE64)</f>
        <v/>
      </c>
      <c r="V53" s="312" t="str">
        <f>IF(PROGRESS!CJ64="NO DATA","",PROGRESS!CJ64)</f>
        <v/>
      </c>
      <c r="W53" s="312" t="str">
        <f>IF(PROGRESS!CO64="NO DATA","",PROGRESS!CO64)</f>
        <v/>
      </c>
      <c r="X53" s="312" t="str">
        <f>IF(PROGRESS!CT64="NO DATA","",PROGRESS!CT64)</f>
        <v/>
      </c>
      <c r="Y53" s="312" t="str">
        <f>IF(PROGRESS!CY64="NO DATA","",PROGRESS!CY64)</f>
        <v/>
      </c>
      <c r="Z53" s="312" t="str">
        <f>IF(PROGRESS!DD64="NO DATA","",PROGRESS!DD64)</f>
        <v/>
      </c>
      <c r="AA53" s="312" t="str">
        <f>IF(PROGRESS!DI64="NO DATA","",PROGRESS!DI64)</f>
        <v/>
      </c>
      <c r="AB53" s="312" t="str">
        <f>IF(PROGRESS!DN64="NO DATA","",PROGRESS!DN64)</f>
        <v/>
      </c>
      <c r="AC53" s="312" t="str">
        <f>IF(PROGRESS!DS64="NO DATA","",PROGRESS!DS64)</f>
        <v/>
      </c>
      <c r="AD53" s="312" t="str">
        <f>IF(PROGRESS!DX64="NO DATA","",PROGRESS!DX64)</f>
        <v/>
      </c>
    </row>
    <row r="54" spans="1:30" ht="18.75" x14ac:dyDescent="0.3">
      <c r="A54" s="20">
        <f>IF(DATASHEET!A51="","",DATASHEET!A51)</f>
        <v>151728</v>
      </c>
      <c r="B54" s="21" t="str">
        <f>DATASHEET!B51</f>
        <v>ELVIE, Madison</v>
      </c>
      <c r="C54" s="21" t="str">
        <f>DATASHEET!C51</f>
        <v>11ZI</v>
      </c>
      <c r="D54" s="139" t="str">
        <f>PROGRESS!E65</f>
        <v>N</v>
      </c>
      <c r="E54" s="570" t="str">
        <f>PROGRESS!I65</f>
        <v>N</v>
      </c>
      <c r="F54" s="572" t="str">
        <f>DATASHEET!L51</f>
        <v>4-5</v>
      </c>
      <c r="G54" s="565" t="str">
        <f t="shared" si="3"/>
        <v/>
      </c>
      <c r="H54" s="313" t="str">
        <f>IF(PROGRESS!R65="NO DATA","",PROGRESS!R65)</f>
        <v/>
      </c>
      <c r="I54" s="312" t="str">
        <f>IF(PROGRESS!W65="NO DATA","",PROGRESS!W65)</f>
        <v/>
      </c>
      <c r="J54" s="312" t="str">
        <f>IF(PROGRESS!AB65="NO DATA","",PROGRESS!AB65)</f>
        <v/>
      </c>
      <c r="K54" s="312" t="str">
        <f>IF(PROGRESS!AG65="NO DATA","",PROGRESS!AG65)</f>
        <v/>
      </c>
      <c r="L54" s="312" t="str">
        <f>IF(PROGRESS!AL65="NO DATA","",PROGRESS!AL65)</f>
        <v/>
      </c>
      <c r="M54" s="312" t="str">
        <f>IF(PROGRESS!AQ65="NO DATA","",PROGRESS!AQ65)</f>
        <v/>
      </c>
      <c r="N54" s="312" t="str">
        <f>IF(PROGRESS!AV65="NO DATA","",PROGRESS!AV65)</f>
        <v/>
      </c>
      <c r="O54" s="312" t="str">
        <f>IF(PROGRESS!BA65="NO DATA","",PROGRESS!BA65)</f>
        <v/>
      </c>
      <c r="P54" s="312" t="str">
        <f>IF(PROGRESS!BF65="NO DATA","",PROGRESS!BF65)</f>
        <v/>
      </c>
      <c r="Q54" s="312" t="str">
        <f>IF(PROGRESS!BK65="NO DATA","",PROGRESS!BK65)</f>
        <v/>
      </c>
      <c r="R54" s="312" t="str">
        <f>IF(PROGRESS!BP65="NO DATA","",PROGRESS!BP65)</f>
        <v/>
      </c>
      <c r="S54" s="312" t="str">
        <f>IF(PROGRESS!BU65="NO DATA","",PROGRESS!BU65)</f>
        <v/>
      </c>
      <c r="T54" s="569" t="str">
        <f>IF(PROGRESS!CA65="NO DATA","",PROGRESS!CA65)</f>
        <v/>
      </c>
      <c r="U54" s="312" t="str">
        <f>IF(PROGRESS!CE65="NO DATA","",PROGRESS!CE65)</f>
        <v/>
      </c>
      <c r="V54" s="312" t="str">
        <f>IF(PROGRESS!CJ65="NO DATA","",PROGRESS!CJ65)</f>
        <v/>
      </c>
      <c r="W54" s="312" t="str">
        <f>IF(PROGRESS!CO65="NO DATA","",PROGRESS!CO65)</f>
        <v/>
      </c>
      <c r="X54" s="312" t="str">
        <f>IF(PROGRESS!CT65="NO DATA","",PROGRESS!CT65)</f>
        <v/>
      </c>
      <c r="Y54" s="312" t="str">
        <f>IF(PROGRESS!CY65="NO DATA","",PROGRESS!CY65)</f>
        <v/>
      </c>
      <c r="Z54" s="312" t="str">
        <f>IF(PROGRESS!DD65="NO DATA","",PROGRESS!DD65)</f>
        <v/>
      </c>
      <c r="AA54" s="312" t="str">
        <f>IF(PROGRESS!DI65="NO DATA","",PROGRESS!DI65)</f>
        <v/>
      </c>
      <c r="AB54" s="312" t="str">
        <f>IF(PROGRESS!DN65="NO DATA","",PROGRESS!DN65)</f>
        <v/>
      </c>
      <c r="AC54" s="312" t="str">
        <f>IF(PROGRESS!DS65="NO DATA","",PROGRESS!DS65)</f>
        <v/>
      </c>
      <c r="AD54" s="312" t="str">
        <f>IF(PROGRESS!DX65="NO DATA","",PROGRESS!DX65)</f>
        <v/>
      </c>
    </row>
    <row r="55" spans="1:30" ht="18.75" x14ac:dyDescent="0.3">
      <c r="A55" s="20">
        <f>IF(DATASHEET!A52="","",DATASHEET!A52)</f>
        <v>151698</v>
      </c>
      <c r="B55" s="21" t="str">
        <f>DATASHEET!B52</f>
        <v>ESPINOSA, Hazel</v>
      </c>
      <c r="C55" s="21" t="str">
        <f>DATASHEET!C52</f>
        <v>11SDA</v>
      </c>
      <c r="D55" s="139" t="str">
        <f>PROGRESS!E66</f>
        <v>N</v>
      </c>
      <c r="E55" s="570" t="str">
        <f>PROGRESS!I66</f>
        <v>N</v>
      </c>
      <c r="F55" s="572" t="str">
        <f>DATASHEET!L52</f>
        <v>6-7</v>
      </c>
      <c r="G55" s="565" t="str">
        <f t="shared" si="3"/>
        <v/>
      </c>
      <c r="H55" s="313" t="str">
        <f>IF(PROGRESS!R66="NO DATA","",PROGRESS!R66)</f>
        <v/>
      </c>
      <c r="I55" s="312" t="str">
        <f>IF(PROGRESS!W66="NO DATA","",PROGRESS!W66)</f>
        <v/>
      </c>
      <c r="J55" s="312" t="str">
        <f>IF(PROGRESS!AB66="NO DATA","",PROGRESS!AB66)</f>
        <v/>
      </c>
      <c r="K55" s="312" t="str">
        <f>IF(PROGRESS!AG66="NO DATA","",PROGRESS!AG66)</f>
        <v/>
      </c>
      <c r="L55" s="312" t="str">
        <f>IF(PROGRESS!AL66="NO DATA","",PROGRESS!AL66)</f>
        <v/>
      </c>
      <c r="M55" s="312" t="str">
        <f>IF(PROGRESS!AQ66="NO DATA","",PROGRESS!AQ66)</f>
        <v/>
      </c>
      <c r="N55" s="312" t="str">
        <f>IF(PROGRESS!AV66="NO DATA","",PROGRESS!AV66)</f>
        <v/>
      </c>
      <c r="O55" s="312" t="str">
        <f>IF(PROGRESS!BA66="NO DATA","",PROGRESS!BA66)</f>
        <v/>
      </c>
      <c r="P55" s="312" t="str">
        <f>IF(PROGRESS!BF66="NO DATA","",PROGRESS!BF66)</f>
        <v/>
      </c>
      <c r="Q55" s="312" t="str">
        <f>IF(PROGRESS!BK66="NO DATA","",PROGRESS!BK66)</f>
        <v/>
      </c>
      <c r="R55" s="312" t="str">
        <f>IF(PROGRESS!BP66="NO DATA","",PROGRESS!BP66)</f>
        <v/>
      </c>
      <c r="S55" s="312" t="str">
        <f>IF(PROGRESS!BU66="NO DATA","",PROGRESS!BU66)</f>
        <v/>
      </c>
      <c r="T55" s="569" t="str">
        <f>IF(PROGRESS!CA66="NO DATA","",PROGRESS!CA66)</f>
        <v/>
      </c>
      <c r="U55" s="312" t="str">
        <f>IF(PROGRESS!CE66="NO DATA","",PROGRESS!CE66)</f>
        <v/>
      </c>
      <c r="V55" s="312" t="str">
        <f>IF(PROGRESS!CJ66="NO DATA","",PROGRESS!CJ66)</f>
        <v/>
      </c>
      <c r="W55" s="312" t="str">
        <f>IF(PROGRESS!CO66="NO DATA","",PROGRESS!CO66)</f>
        <v/>
      </c>
      <c r="X55" s="312" t="str">
        <f>IF(PROGRESS!CT66="NO DATA","",PROGRESS!CT66)</f>
        <v/>
      </c>
      <c r="Y55" s="312" t="str">
        <f>IF(PROGRESS!CY66="NO DATA","",PROGRESS!CY66)</f>
        <v/>
      </c>
      <c r="Z55" s="312" t="str">
        <f>IF(PROGRESS!DD66="NO DATA","",PROGRESS!DD66)</f>
        <v/>
      </c>
      <c r="AA55" s="312" t="str">
        <f>IF(PROGRESS!DI66="NO DATA","",PROGRESS!DI66)</f>
        <v/>
      </c>
      <c r="AB55" s="312" t="str">
        <f>IF(PROGRESS!DN66="NO DATA","",PROGRESS!DN66)</f>
        <v/>
      </c>
      <c r="AC55" s="312" t="str">
        <f>IF(PROGRESS!DS66="NO DATA","",PROGRESS!DS66)</f>
        <v/>
      </c>
      <c r="AD55" s="312" t="str">
        <f>IF(PROGRESS!DX66="NO DATA","",PROGRESS!DX66)</f>
        <v/>
      </c>
    </row>
    <row r="56" spans="1:30" ht="18.75" x14ac:dyDescent="0.3">
      <c r="A56" s="20">
        <f>IF(DATASHEET!A53="","",DATASHEET!A53)</f>
        <v>151526</v>
      </c>
      <c r="B56" s="21" t="str">
        <f>DATASHEET!B53</f>
        <v>FENWICK, Luke</v>
      </c>
      <c r="C56" s="21" t="str">
        <f>DATASHEET!C53</f>
        <v>11WE</v>
      </c>
      <c r="D56" s="139" t="str">
        <f>PROGRESS!E67</f>
        <v>N</v>
      </c>
      <c r="E56" s="570" t="str">
        <f>PROGRESS!I67</f>
        <v>N</v>
      </c>
      <c r="F56" s="572" t="str">
        <f>DATASHEET!L53</f>
        <v>5-6</v>
      </c>
      <c r="G56" s="565" t="str">
        <f t="shared" si="3"/>
        <v/>
      </c>
      <c r="H56" s="313" t="str">
        <f>IF(PROGRESS!R67="NO DATA","",PROGRESS!R67)</f>
        <v/>
      </c>
      <c r="I56" s="312" t="str">
        <f>IF(PROGRESS!W67="NO DATA","",PROGRESS!W67)</f>
        <v/>
      </c>
      <c r="J56" s="312" t="str">
        <f>IF(PROGRESS!AB67="NO DATA","",PROGRESS!AB67)</f>
        <v/>
      </c>
      <c r="K56" s="312" t="str">
        <f>IF(PROGRESS!AG67="NO DATA","",PROGRESS!AG67)</f>
        <v/>
      </c>
      <c r="L56" s="312" t="str">
        <f>IF(PROGRESS!AL67="NO DATA","",PROGRESS!AL67)</f>
        <v/>
      </c>
      <c r="M56" s="312" t="str">
        <f>IF(PROGRESS!AQ67="NO DATA","",PROGRESS!AQ67)</f>
        <v/>
      </c>
      <c r="N56" s="312" t="str">
        <f>IF(PROGRESS!AV67="NO DATA","",PROGRESS!AV67)</f>
        <v/>
      </c>
      <c r="O56" s="312" t="str">
        <f>IF(PROGRESS!BA67="NO DATA","",PROGRESS!BA67)</f>
        <v/>
      </c>
      <c r="P56" s="312" t="str">
        <f>IF(PROGRESS!BF67="NO DATA","",PROGRESS!BF67)</f>
        <v/>
      </c>
      <c r="Q56" s="312" t="str">
        <f>IF(PROGRESS!BK67="NO DATA","",PROGRESS!BK67)</f>
        <v/>
      </c>
      <c r="R56" s="312" t="str">
        <f>IF(PROGRESS!BP67="NO DATA","",PROGRESS!BP67)</f>
        <v/>
      </c>
      <c r="S56" s="312" t="str">
        <f>IF(PROGRESS!BU67="NO DATA","",PROGRESS!BU67)</f>
        <v/>
      </c>
      <c r="T56" s="569" t="str">
        <f>IF(PROGRESS!CA67="NO DATA","",PROGRESS!CA67)</f>
        <v/>
      </c>
      <c r="U56" s="312" t="str">
        <f>IF(PROGRESS!CE67="NO DATA","",PROGRESS!CE67)</f>
        <v/>
      </c>
      <c r="V56" s="312" t="str">
        <f>IF(PROGRESS!CJ67="NO DATA","",PROGRESS!CJ67)</f>
        <v/>
      </c>
      <c r="W56" s="312" t="str">
        <f>IF(PROGRESS!CO67="NO DATA","",PROGRESS!CO67)</f>
        <v/>
      </c>
      <c r="X56" s="312" t="str">
        <f>IF(PROGRESS!CT67="NO DATA","",PROGRESS!CT67)</f>
        <v/>
      </c>
      <c r="Y56" s="312" t="str">
        <f>IF(PROGRESS!CY67="NO DATA","",PROGRESS!CY67)</f>
        <v/>
      </c>
      <c r="Z56" s="312" t="str">
        <f>IF(PROGRESS!DD67="NO DATA","",PROGRESS!DD67)</f>
        <v/>
      </c>
      <c r="AA56" s="312" t="str">
        <f>IF(PROGRESS!DI67="NO DATA","",PROGRESS!DI67)</f>
        <v/>
      </c>
      <c r="AB56" s="312" t="str">
        <f>IF(PROGRESS!DN67="NO DATA","",PROGRESS!DN67)</f>
        <v/>
      </c>
      <c r="AC56" s="312" t="str">
        <f>IF(PROGRESS!DS67="NO DATA","",PROGRESS!DS67)</f>
        <v/>
      </c>
      <c r="AD56" s="312" t="str">
        <f>IF(PROGRESS!DX67="NO DATA","",PROGRESS!DX67)</f>
        <v/>
      </c>
    </row>
    <row r="57" spans="1:30" ht="18.75" x14ac:dyDescent="0.3">
      <c r="A57" s="20">
        <f>IF(DATASHEET!A54="","",DATASHEET!A54)</f>
        <v>151561</v>
      </c>
      <c r="B57" s="21" t="str">
        <f>DATASHEET!B54</f>
        <v>FIORE, Sofia</v>
      </c>
      <c r="C57" s="21" t="str">
        <f>DATASHEET!C54</f>
        <v>11WE</v>
      </c>
      <c r="D57" s="139" t="str">
        <f>PROGRESS!E68</f>
        <v>N</v>
      </c>
      <c r="E57" s="570" t="str">
        <f>PROGRESS!I68</f>
        <v>N</v>
      </c>
      <c r="F57" s="572" t="str">
        <f>DATASHEET!L54</f>
        <v>4-5</v>
      </c>
      <c r="G57" s="565" t="str">
        <f t="shared" si="3"/>
        <v/>
      </c>
      <c r="H57" s="313" t="str">
        <f>IF(PROGRESS!R68="NO DATA","",PROGRESS!R68)</f>
        <v/>
      </c>
      <c r="I57" s="312" t="str">
        <f>IF(PROGRESS!W68="NO DATA","",PROGRESS!W68)</f>
        <v/>
      </c>
      <c r="J57" s="312" t="str">
        <f>IF(PROGRESS!AB68="NO DATA","",PROGRESS!AB68)</f>
        <v/>
      </c>
      <c r="K57" s="312" t="str">
        <f>IF(PROGRESS!AG68="NO DATA","",PROGRESS!AG68)</f>
        <v/>
      </c>
      <c r="L57" s="312" t="str">
        <f>IF(PROGRESS!AL68="NO DATA","",PROGRESS!AL68)</f>
        <v/>
      </c>
      <c r="M57" s="312" t="str">
        <f>IF(PROGRESS!AQ68="NO DATA","",PROGRESS!AQ68)</f>
        <v/>
      </c>
      <c r="N57" s="312" t="str">
        <f>IF(PROGRESS!AV68="NO DATA","",PROGRESS!AV68)</f>
        <v/>
      </c>
      <c r="O57" s="312" t="str">
        <f>IF(PROGRESS!BA68="NO DATA","",PROGRESS!BA68)</f>
        <v/>
      </c>
      <c r="P57" s="312" t="str">
        <f>IF(PROGRESS!BF68="NO DATA","",PROGRESS!BF68)</f>
        <v/>
      </c>
      <c r="Q57" s="312" t="str">
        <f>IF(PROGRESS!BK68="NO DATA","",PROGRESS!BK68)</f>
        <v/>
      </c>
      <c r="R57" s="312" t="str">
        <f>IF(PROGRESS!BP68="NO DATA","",PROGRESS!BP68)</f>
        <v/>
      </c>
      <c r="S57" s="312" t="str">
        <f>IF(PROGRESS!BU68="NO DATA","",PROGRESS!BU68)</f>
        <v/>
      </c>
      <c r="T57" s="569" t="str">
        <f>IF(PROGRESS!CA68="NO DATA","",PROGRESS!CA68)</f>
        <v/>
      </c>
      <c r="U57" s="312" t="str">
        <f>IF(PROGRESS!CE68="NO DATA","",PROGRESS!CE68)</f>
        <v/>
      </c>
      <c r="V57" s="312" t="str">
        <f>IF(PROGRESS!CJ68="NO DATA","",PROGRESS!CJ68)</f>
        <v/>
      </c>
      <c r="W57" s="312" t="str">
        <f>IF(PROGRESS!CO68="NO DATA","",PROGRESS!CO68)</f>
        <v/>
      </c>
      <c r="X57" s="312" t="str">
        <f>IF(PROGRESS!CT68="NO DATA","",PROGRESS!CT68)</f>
        <v/>
      </c>
      <c r="Y57" s="312" t="str">
        <f>IF(PROGRESS!CY68="NO DATA","",PROGRESS!CY68)</f>
        <v/>
      </c>
      <c r="Z57" s="312" t="str">
        <f>IF(PROGRESS!DD68="NO DATA","",PROGRESS!DD68)</f>
        <v/>
      </c>
      <c r="AA57" s="312" t="str">
        <f>IF(PROGRESS!DI68="NO DATA","",PROGRESS!DI68)</f>
        <v/>
      </c>
      <c r="AB57" s="312" t="str">
        <f>IF(PROGRESS!DN68="NO DATA","",PROGRESS!DN68)</f>
        <v/>
      </c>
      <c r="AC57" s="312" t="str">
        <f>IF(PROGRESS!DS68="NO DATA","",PROGRESS!DS68)</f>
        <v/>
      </c>
      <c r="AD57" s="312" t="str">
        <f>IF(PROGRESS!DX68="NO DATA","",PROGRESS!DX68)</f>
        <v/>
      </c>
    </row>
    <row r="58" spans="1:30" ht="18.75" x14ac:dyDescent="0.3">
      <c r="A58" s="20">
        <f>IF(DATASHEET!A55="","",DATASHEET!A55)</f>
        <v>151631</v>
      </c>
      <c r="B58" s="21" t="str">
        <f>DATASHEET!B55</f>
        <v>FITZGERALD, Olivia</v>
      </c>
      <c r="C58" s="21" t="str">
        <f>DATASHEET!C55</f>
        <v>11WE</v>
      </c>
      <c r="D58" s="139" t="str">
        <f>PROGRESS!E69</f>
        <v>N</v>
      </c>
      <c r="E58" s="570" t="str">
        <f>PROGRESS!I69</f>
        <v>N</v>
      </c>
      <c r="F58" s="572" t="str">
        <f>DATASHEET!L55</f>
        <v>4-5</v>
      </c>
      <c r="G58" s="565" t="str">
        <f t="shared" si="3"/>
        <v/>
      </c>
      <c r="H58" s="313" t="str">
        <f>IF(PROGRESS!R69="NO DATA","",PROGRESS!R69)</f>
        <v/>
      </c>
      <c r="I58" s="312" t="str">
        <f>IF(PROGRESS!W69="NO DATA","",PROGRESS!W69)</f>
        <v/>
      </c>
      <c r="J58" s="312" t="str">
        <f>IF(PROGRESS!AB69="NO DATA","",PROGRESS!AB69)</f>
        <v/>
      </c>
      <c r="K58" s="312" t="str">
        <f>IF(PROGRESS!AG69="NO DATA","",PROGRESS!AG69)</f>
        <v/>
      </c>
      <c r="L58" s="312" t="str">
        <f>IF(PROGRESS!AL69="NO DATA","",PROGRESS!AL69)</f>
        <v/>
      </c>
      <c r="M58" s="312" t="str">
        <f>IF(PROGRESS!AQ69="NO DATA","",PROGRESS!AQ69)</f>
        <v/>
      </c>
      <c r="N58" s="312" t="str">
        <f>IF(PROGRESS!AV69="NO DATA","",PROGRESS!AV69)</f>
        <v/>
      </c>
      <c r="O58" s="312" t="str">
        <f>IF(PROGRESS!BA69="NO DATA","",PROGRESS!BA69)</f>
        <v/>
      </c>
      <c r="P58" s="312" t="str">
        <f>IF(PROGRESS!BF69="NO DATA","",PROGRESS!BF69)</f>
        <v/>
      </c>
      <c r="Q58" s="312" t="str">
        <f>IF(PROGRESS!BK69="NO DATA","",PROGRESS!BK69)</f>
        <v/>
      </c>
      <c r="R58" s="312" t="str">
        <f>IF(PROGRESS!BP69="NO DATA","",PROGRESS!BP69)</f>
        <v/>
      </c>
      <c r="S58" s="312" t="str">
        <f>IF(PROGRESS!BU69="NO DATA","",PROGRESS!BU69)</f>
        <v/>
      </c>
      <c r="T58" s="569" t="str">
        <f>IF(PROGRESS!CA69="NO DATA","",PROGRESS!CA69)</f>
        <v/>
      </c>
      <c r="U58" s="312" t="str">
        <f>IF(PROGRESS!CE69="NO DATA","",PROGRESS!CE69)</f>
        <v/>
      </c>
      <c r="V58" s="312" t="str">
        <f>IF(PROGRESS!CJ69="NO DATA","",PROGRESS!CJ69)</f>
        <v/>
      </c>
      <c r="W58" s="312" t="str">
        <f>IF(PROGRESS!CO69="NO DATA","",PROGRESS!CO69)</f>
        <v/>
      </c>
      <c r="X58" s="312" t="str">
        <f>IF(PROGRESS!CT69="NO DATA","",PROGRESS!CT69)</f>
        <v/>
      </c>
      <c r="Y58" s="312" t="str">
        <f>IF(PROGRESS!CY69="NO DATA","",PROGRESS!CY69)</f>
        <v/>
      </c>
      <c r="Z58" s="312" t="str">
        <f>IF(PROGRESS!DD69="NO DATA","",PROGRESS!DD69)</f>
        <v/>
      </c>
      <c r="AA58" s="312" t="str">
        <f>IF(PROGRESS!DI69="NO DATA","",PROGRESS!DI69)</f>
        <v/>
      </c>
      <c r="AB58" s="312" t="str">
        <f>IF(PROGRESS!DN69="NO DATA","",PROGRESS!DN69)</f>
        <v/>
      </c>
      <c r="AC58" s="312" t="str">
        <f>IF(PROGRESS!DS69="NO DATA","",PROGRESS!DS69)</f>
        <v/>
      </c>
      <c r="AD58" s="312" t="str">
        <f>IF(PROGRESS!DX69="NO DATA","",PROGRESS!DX69)</f>
        <v/>
      </c>
    </row>
    <row r="59" spans="1:30" ht="18.75" x14ac:dyDescent="0.3">
      <c r="A59" s="20">
        <f>IF(DATASHEET!A56="","",DATASHEET!A56)</f>
        <v>151613</v>
      </c>
      <c r="B59" s="21" t="str">
        <f>DATASHEET!B56</f>
        <v>FOLEY, Eamonn</v>
      </c>
      <c r="C59" s="21" t="str">
        <f>DATASHEET!C56</f>
        <v>11SPI</v>
      </c>
      <c r="D59" s="139" t="str">
        <f>PROGRESS!E70</f>
        <v>N</v>
      </c>
      <c r="E59" s="570" t="str">
        <f>PROGRESS!I70</f>
        <v>N</v>
      </c>
      <c r="F59" s="572" t="str">
        <f>DATASHEET!L56</f>
        <v>6-7</v>
      </c>
      <c r="G59" s="565" t="str">
        <f t="shared" si="3"/>
        <v/>
      </c>
      <c r="H59" s="313" t="str">
        <f>IF(PROGRESS!R70="NO DATA","",PROGRESS!R70)</f>
        <v/>
      </c>
      <c r="I59" s="312" t="str">
        <f>IF(PROGRESS!W70="NO DATA","",PROGRESS!W70)</f>
        <v/>
      </c>
      <c r="J59" s="312" t="str">
        <f>IF(PROGRESS!AB70="NO DATA","",PROGRESS!AB70)</f>
        <v/>
      </c>
      <c r="K59" s="312" t="str">
        <f>IF(PROGRESS!AG70="NO DATA","",PROGRESS!AG70)</f>
        <v/>
      </c>
      <c r="L59" s="312" t="str">
        <f>IF(PROGRESS!AL70="NO DATA","",PROGRESS!AL70)</f>
        <v/>
      </c>
      <c r="M59" s="312" t="str">
        <f>IF(PROGRESS!AQ70="NO DATA","",PROGRESS!AQ70)</f>
        <v/>
      </c>
      <c r="N59" s="312" t="str">
        <f>IF(PROGRESS!AV70="NO DATA","",PROGRESS!AV70)</f>
        <v/>
      </c>
      <c r="O59" s="312" t="str">
        <f>IF(PROGRESS!BA70="NO DATA","",PROGRESS!BA70)</f>
        <v/>
      </c>
      <c r="P59" s="312" t="str">
        <f>IF(PROGRESS!BF70="NO DATA","",PROGRESS!BF70)</f>
        <v/>
      </c>
      <c r="Q59" s="312" t="str">
        <f>IF(PROGRESS!BK70="NO DATA","",PROGRESS!BK70)</f>
        <v/>
      </c>
      <c r="R59" s="312" t="str">
        <f>IF(PROGRESS!BP70="NO DATA","",PROGRESS!BP70)</f>
        <v/>
      </c>
      <c r="S59" s="312" t="str">
        <f>IF(PROGRESS!BU70="NO DATA","",PROGRESS!BU70)</f>
        <v/>
      </c>
      <c r="T59" s="569" t="str">
        <f>IF(PROGRESS!CA70="NO DATA","",PROGRESS!CA70)</f>
        <v/>
      </c>
      <c r="U59" s="312" t="str">
        <f>IF(PROGRESS!CE70="NO DATA","",PROGRESS!CE70)</f>
        <v/>
      </c>
      <c r="V59" s="312" t="str">
        <f>IF(PROGRESS!CJ70="NO DATA","",PROGRESS!CJ70)</f>
        <v/>
      </c>
      <c r="W59" s="312" t="str">
        <f>IF(PROGRESS!CO70="NO DATA","",PROGRESS!CO70)</f>
        <v/>
      </c>
      <c r="X59" s="312" t="str">
        <f>IF(PROGRESS!CT70="NO DATA","",PROGRESS!CT70)</f>
        <v/>
      </c>
      <c r="Y59" s="312" t="str">
        <f>IF(PROGRESS!CY70="NO DATA","",PROGRESS!CY70)</f>
        <v/>
      </c>
      <c r="Z59" s="312" t="str">
        <f>IF(PROGRESS!DD70="NO DATA","",PROGRESS!DD70)</f>
        <v/>
      </c>
      <c r="AA59" s="312" t="str">
        <f>IF(PROGRESS!DI70="NO DATA","",PROGRESS!DI70)</f>
        <v/>
      </c>
      <c r="AB59" s="312" t="str">
        <f>IF(PROGRESS!DN70="NO DATA","",PROGRESS!DN70)</f>
        <v/>
      </c>
      <c r="AC59" s="312" t="str">
        <f>IF(PROGRESS!DS70="NO DATA","",PROGRESS!DS70)</f>
        <v/>
      </c>
      <c r="AD59" s="312" t="str">
        <f>IF(PROGRESS!DX70="NO DATA","",PROGRESS!DX70)</f>
        <v/>
      </c>
    </row>
    <row r="60" spans="1:30" ht="18.75" x14ac:dyDescent="0.3">
      <c r="A60" s="20">
        <f>IF(DATASHEET!A57="","",DATASHEET!A57)</f>
        <v>151692</v>
      </c>
      <c r="B60" s="21" t="str">
        <f>DATASHEET!B57</f>
        <v>FOX, Kieran</v>
      </c>
      <c r="C60" s="21" t="str">
        <f>DATASHEET!C57</f>
        <v>11ZI</v>
      </c>
      <c r="D60" s="139" t="str">
        <f>PROGRESS!E71</f>
        <v>N</v>
      </c>
      <c r="E60" s="570" t="str">
        <f>PROGRESS!I71</f>
        <v>N</v>
      </c>
      <c r="F60" s="572" t="str">
        <f>DATASHEET!L57</f>
        <v>8-9</v>
      </c>
      <c r="G60" s="565" t="str">
        <f t="shared" si="3"/>
        <v/>
      </c>
      <c r="H60" s="313" t="str">
        <f>IF(PROGRESS!R71="NO DATA","",PROGRESS!R71)</f>
        <v/>
      </c>
      <c r="I60" s="312" t="str">
        <f>IF(PROGRESS!W71="NO DATA","",PROGRESS!W71)</f>
        <v/>
      </c>
      <c r="J60" s="312" t="str">
        <f>IF(PROGRESS!AB71="NO DATA","",PROGRESS!AB71)</f>
        <v/>
      </c>
      <c r="K60" s="312" t="str">
        <f>IF(PROGRESS!AG71="NO DATA","",PROGRESS!AG71)</f>
        <v/>
      </c>
      <c r="L60" s="312" t="str">
        <f>IF(PROGRESS!AL71="NO DATA","",PROGRESS!AL71)</f>
        <v/>
      </c>
      <c r="M60" s="312" t="str">
        <f>IF(PROGRESS!AQ71="NO DATA","",PROGRESS!AQ71)</f>
        <v/>
      </c>
      <c r="N60" s="312" t="str">
        <f>IF(PROGRESS!AV71="NO DATA","",PROGRESS!AV71)</f>
        <v/>
      </c>
      <c r="O60" s="312" t="str">
        <f>IF(PROGRESS!BA71="NO DATA","",PROGRESS!BA71)</f>
        <v/>
      </c>
      <c r="P60" s="312" t="str">
        <f>IF(PROGRESS!BF71="NO DATA","",PROGRESS!BF71)</f>
        <v/>
      </c>
      <c r="Q60" s="312" t="str">
        <f>IF(PROGRESS!BK71="NO DATA","",PROGRESS!BK71)</f>
        <v/>
      </c>
      <c r="R60" s="312" t="str">
        <f>IF(PROGRESS!BP71="NO DATA","",PROGRESS!BP71)</f>
        <v/>
      </c>
      <c r="S60" s="312" t="str">
        <f>IF(PROGRESS!BU71="NO DATA","",PROGRESS!BU71)</f>
        <v/>
      </c>
      <c r="T60" s="569" t="str">
        <f>IF(PROGRESS!CA71="NO DATA","",PROGRESS!CA71)</f>
        <v/>
      </c>
      <c r="U60" s="312" t="str">
        <f>IF(PROGRESS!CE71="NO DATA","",PROGRESS!CE71)</f>
        <v/>
      </c>
      <c r="V60" s="312" t="str">
        <f>IF(PROGRESS!CJ71="NO DATA","",PROGRESS!CJ71)</f>
        <v/>
      </c>
      <c r="W60" s="312" t="str">
        <f>IF(PROGRESS!CO71="NO DATA","",PROGRESS!CO71)</f>
        <v/>
      </c>
      <c r="X60" s="312" t="str">
        <f>IF(PROGRESS!CT71="NO DATA","",PROGRESS!CT71)</f>
        <v/>
      </c>
      <c r="Y60" s="312" t="str">
        <f>IF(PROGRESS!CY71="NO DATA","",PROGRESS!CY71)</f>
        <v/>
      </c>
      <c r="Z60" s="312" t="str">
        <f>IF(PROGRESS!DD71="NO DATA","",PROGRESS!DD71)</f>
        <v/>
      </c>
      <c r="AA60" s="312" t="str">
        <f>IF(PROGRESS!DI71="NO DATA","",PROGRESS!DI71)</f>
        <v/>
      </c>
      <c r="AB60" s="312" t="str">
        <f>IF(PROGRESS!DN71="NO DATA","",PROGRESS!DN71)</f>
        <v/>
      </c>
      <c r="AC60" s="312" t="str">
        <f>IF(PROGRESS!DS71="NO DATA","",PROGRESS!DS71)</f>
        <v/>
      </c>
      <c r="AD60" s="312" t="str">
        <f>IF(PROGRESS!DX71="NO DATA","",PROGRESS!DX71)</f>
        <v/>
      </c>
    </row>
    <row r="61" spans="1:30" ht="18.75" x14ac:dyDescent="0.3">
      <c r="A61" s="20">
        <f>IF(DATASHEET!A58="","",DATASHEET!A58)</f>
        <v>151622</v>
      </c>
      <c r="B61" s="21" t="str">
        <f>DATASHEET!B58</f>
        <v>FUGANTI, Veronica</v>
      </c>
      <c r="C61" s="21" t="str">
        <f>DATASHEET!C58</f>
        <v>11SDA</v>
      </c>
      <c r="D61" s="139" t="str">
        <f>PROGRESS!E72</f>
        <v>N</v>
      </c>
      <c r="E61" s="570" t="str">
        <f>PROGRESS!I72</f>
        <v>Y</v>
      </c>
      <c r="F61" s="572" t="str">
        <f>DATASHEET!L58</f>
        <v>6-7</v>
      </c>
      <c r="G61" s="565" t="str">
        <f t="shared" si="3"/>
        <v/>
      </c>
      <c r="H61" s="313" t="str">
        <f>IF(PROGRESS!R72="NO DATA","",PROGRESS!R72)</f>
        <v/>
      </c>
      <c r="I61" s="312" t="str">
        <f>IF(PROGRESS!W72="NO DATA","",PROGRESS!W72)</f>
        <v/>
      </c>
      <c r="J61" s="312" t="str">
        <f>IF(PROGRESS!AB72="NO DATA","",PROGRESS!AB72)</f>
        <v/>
      </c>
      <c r="K61" s="312" t="str">
        <f>IF(PROGRESS!AG72="NO DATA","",PROGRESS!AG72)</f>
        <v/>
      </c>
      <c r="L61" s="312" t="str">
        <f>IF(PROGRESS!AL72="NO DATA","",PROGRESS!AL72)</f>
        <v/>
      </c>
      <c r="M61" s="312" t="str">
        <f>IF(PROGRESS!AQ72="NO DATA","",PROGRESS!AQ72)</f>
        <v/>
      </c>
      <c r="N61" s="312" t="str">
        <f>IF(PROGRESS!AV72="NO DATA","",PROGRESS!AV72)</f>
        <v/>
      </c>
      <c r="O61" s="312" t="str">
        <f>IF(PROGRESS!BA72="NO DATA","",PROGRESS!BA72)</f>
        <v/>
      </c>
      <c r="P61" s="312" t="str">
        <f>IF(PROGRESS!BF72="NO DATA","",PROGRESS!BF72)</f>
        <v/>
      </c>
      <c r="Q61" s="312" t="str">
        <f>IF(PROGRESS!BK72="NO DATA","",PROGRESS!BK72)</f>
        <v/>
      </c>
      <c r="R61" s="312" t="str">
        <f>IF(PROGRESS!BP72="NO DATA","",PROGRESS!BP72)</f>
        <v/>
      </c>
      <c r="S61" s="312" t="str">
        <f>IF(PROGRESS!BU72="NO DATA","",PROGRESS!BU72)</f>
        <v/>
      </c>
      <c r="T61" s="569" t="str">
        <f>IF(PROGRESS!CA72="NO DATA","",PROGRESS!CA72)</f>
        <v/>
      </c>
      <c r="U61" s="312" t="str">
        <f>IF(PROGRESS!CE72="NO DATA","",PROGRESS!CE72)</f>
        <v/>
      </c>
      <c r="V61" s="312" t="str">
        <f>IF(PROGRESS!CJ72="NO DATA","",PROGRESS!CJ72)</f>
        <v/>
      </c>
      <c r="W61" s="312" t="str">
        <f>IF(PROGRESS!CO72="NO DATA","",PROGRESS!CO72)</f>
        <v/>
      </c>
      <c r="X61" s="312" t="str">
        <f>IF(PROGRESS!CT72="NO DATA","",PROGRESS!CT72)</f>
        <v/>
      </c>
      <c r="Y61" s="312" t="str">
        <f>IF(PROGRESS!CY72="NO DATA","",PROGRESS!CY72)</f>
        <v/>
      </c>
      <c r="Z61" s="312" t="str">
        <f>IF(PROGRESS!DD72="NO DATA","",PROGRESS!DD72)</f>
        <v/>
      </c>
      <c r="AA61" s="312" t="str">
        <f>IF(PROGRESS!DI72="NO DATA","",PROGRESS!DI72)</f>
        <v/>
      </c>
      <c r="AB61" s="312" t="str">
        <f>IF(PROGRESS!DN72="NO DATA","",PROGRESS!DN72)</f>
        <v/>
      </c>
      <c r="AC61" s="312" t="str">
        <f>IF(PROGRESS!DS72="NO DATA","",PROGRESS!DS72)</f>
        <v/>
      </c>
      <c r="AD61" s="312" t="str">
        <f>IF(PROGRESS!DX72="NO DATA","",PROGRESS!DX72)</f>
        <v/>
      </c>
    </row>
    <row r="62" spans="1:30" ht="18.75" x14ac:dyDescent="0.3">
      <c r="A62" s="20">
        <f>IF(DATASHEET!A59="","",DATASHEET!A59)</f>
        <v>151623</v>
      </c>
      <c r="B62" s="21" t="str">
        <f>DATASHEET!B59</f>
        <v>FYNN, Francis</v>
      </c>
      <c r="C62" s="21" t="str">
        <f>DATASHEET!C59</f>
        <v>11SK</v>
      </c>
      <c r="D62" s="139" t="str">
        <f>PROGRESS!E73</f>
        <v>N</v>
      </c>
      <c r="E62" s="570" t="str">
        <f>PROGRESS!I73</f>
        <v>Y</v>
      </c>
      <c r="F62" s="572" t="str">
        <f>DATASHEET!L59</f>
        <v>6-7</v>
      </c>
      <c r="G62" s="565" t="str">
        <f t="shared" si="3"/>
        <v/>
      </c>
      <c r="H62" s="313" t="str">
        <f>IF(PROGRESS!R73="NO DATA","",PROGRESS!R73)</f>
        <v/>
      </c>
      <c r="I62" s="312" t="str">
        <f>IF(PROGRESS!W73="NO DATA","",PROGRESS!W73)</f>
        <v/>
      </c>
      <c r="J62" s="312" t="str">
        <f>IF(PROGRESS!AB73="NO DATA","",PROGRESS!AB73)</f>
        <v/>
      </c>
      <c r="K62" s="312" t="str">
        <f>IF(PROGRESS!AG73="NO DATA","",PROGRESS!AG73)</f>
        <v/>
      </c>
      <c r="L62" s="312" t="str">
        <f>IF(PROGRESS!AL73="NO DATA","",PROGRESS!AL73)</f>
        <v/>
      </c>
      <c r="M62" s="312" t="str">
        <f>IF(PROGRESS!AQ73="NO DATA","",PROGRESS!AQ73)</f>
        <v/>
      </c>
      <c r="N62" s="312" t="str">
        <f>IF(PROGRESS!AV73="NO DATA","",PROGRESS!AV73)</f>
        <v/>
      </c>
      <c r="O62" s="312" t="str">
        <f>IF(PROGRESS!BA73="NO DATA","",PROGRESS!BA73)</f>
        <v/>
      </c>
      <c r="P62" s="312" t="str">
        <f>IF(PROGRESS!BF73="NO DATA","",PROGRESS!BF73)</f>
        <v/>
      </c>
      <c r="Q62" s="312" t="str">
        <f>IF(PROGRESS!BK73="NO DATA","",PROGRESS!BK73)</f>
        <v/>
      </c>
      <c r="R62" s="312" t="str">
        <f>IF(PROGRESS!BP73="NO DATA","",PROGRESS!BP73)</f>
        <v/>
      </c>
      <c r="S62" s="312" t="str">
        <f>IF(PROGRESS!BU73="NO DATA","",PROGRESS!BU73)</f>
        <v/>
      </c>
      <c r="T62" s="569" t="str">
        <f>IF(PROGRESS!CA73="NO DATA","",PROGRESS!CA73)</f>
        <v/>
      </c>
      <c r="U62" s="312" t="str">
        <f>IF(PROGRESS!CE73="NO DATA","",PROGRESS!CE73)</f>
        <v/>
      </c>
      <c r="V62" s="312" t="str">
        <f>IF(PROGRESS!CJ73="NO DATA","",PROGRESS!CJ73)</f>
        <v/>
      </c>
      <c r="W62" s="312" t="str">
        <f>IF(PROGRESS!CO73="NO DATA","",PROGRESS!CO73)</f>
        <v/>
      </c>
      <c r="X62" s="312" t="str">
        <f>IF(PROGRESS!CT73="NO DATA","",PROGRESS!CT73)</f>
        <v/>
      </c>
      <c r="Y62" s="312" t="str">
        <f>IF(PROGRESS!CY73="NO DATA","",PROGRESS!CY73)</f>
        <v/>
      </c>
      <c r="Z62" s="312" t="str">
        <f>IF(PROGRESS!DD73="NO DATA","",PROGRESS!DD73)</f>
        <v/>
      </c>
      <c r="AA62" s="312" t="str">
        <f>IF(PROGRESS!DI73="NO DATA","",PROGRESS!DI73)</f>
        <v/>
      </c>
      <c r="AB62" s="312" t="str">
        <f>IF(PROGRESS!DN73="NO DATA","",PROGRESS!DN73)</f>
        <v/>
      </c>
      <c r="AC62" s="312" t="str">
        <f>IF(PROGRESS!DS73="NO DATA","",PROGRESS!DS73)</f>
        <v/>
      </c>
      <c r="AD62" s="312" t="str">
        <f>IF(PROGRESS!DX73="NO DATA","",PROGRESS!DX73)</f>
        <v/>
      </c>
    </row>
    <row r="63" spans="1:30" ht="18.75" x14ac:dyDescent="0.3">
      <c r="A63" s="20">
        <f>IF(DATASHEET!A60="","",DATASHEET!A60)</f>
        <v>151616</v>
      </c>
      <c r="B63" s="21" t="str">
        <f>DATASHEET!B60</f>
        <v>GACHIA, Joel</v>
      </c>
      <c r="C63" s="21" t="str">
        <f>DATASHEET!C60</f>
        <v>11SK</v>
      </c>
      <c r="D63" s="139" t="str">
        <f>PROGRESS!E74</f>
        <v>N</v>
      </c>
      <c r="E63" s="570" t="str">
        <f>PROGRESS!I74</f>
        <v>N</v>
      </c>
      <c r="F63" s="572" t="str">
        <f>DATASHEET!L60</f>
        <v>4-5</v>
      </c>
      <c r="G63" s="565" t="str">
        <f t="shared" si="3"/>
        <v/>
      </c>
      <c r="H63" s="313" t="str">
        <f>IF(PROGRESS!R74="NO DATA","",PROGRESS!R74)</f>
        <v/>
      </c>
      <c r="I63" s="312" t="str">
        <f>IF(PROGRESS!W74="NO DATA","",PROGRESS!W74)</f>
        <v/>
      </c>
      <c r="J63" s="312" t="str">
        <f>IF(PROGRESS!AB74="NO DATA","",PROGRESS!AB74)</f>
        <v/>
      </c>
      <c r="K63" s="312" t="str">
        <f>IF(PROGRESS!AG74="NO DATA","",PROGRESS!AG74)</f>
        <v/>
      </c>
      <c r="L63" s="312" t="str">
        <f>IF(PROGRESS!AL74="NO DATA","",PROGRESS!AL74)</f>
        <v/>
      </c>
      <c r="M63" s="312" t="str">
        <f>IF(PROGRESS!AQ74="NO DATA","",PROGRESS!AQ74)</f>
        <v/>
      </c>
      <c r="N63" s="312" t="str">
        <f>IF(PROGRESS!AV74="NO DATA","",PROGRESS!AV74)</f>
        <v/>
      </c>
      <c r="O63" s="312" t="str">
        <f>IF(PROGRESS!BA74="NO DATA","",PROGRESS!BA74)</f>
        <v/>
      </c>
      <c r="P63" s="312" t="str">
        <f>IF(PROGRESS!BF74="NO DATA","",PROGRESS!BF74)</f>
        <v/>
      </c>
      <c r="Q63" s="312" t="str">
        <f>IF(PROGRESS!BK74="NO DATA","",PROGRESS!BK74)</f>
        <v/>
      </c>
      <c r="R63" s="312" t="str">
        <f>IF(PROGRESS!BP74="NO DATA","",PROGRESS!BP74)</f>
        <v/>
      </c>
      <c r="S63" s="312" t="str">
        <f>IF(PROGRESS!BU74="NO DATA","",PROGRESS!BU74)</f>
        <v/>
      </c>
      <c r="T63" s="569" t="str">
        <f>IF(PROGRESS!CA74="NO DATA","",PROGRESS!CA74)</f>
        <v/>
      </c>
      <c r="U63" s="312" t="str">
        <f>IF(PROGRESS!CE74="NO DATA","",PROGRESS!CE74)</f>
        <v/>
      </c>
      <c r="V63" s="312" t="str">
        <f>IF(PROGRESS!CJ74="NO DATA","",PROGRESS!CJ74)</f>
        <v/>
      </c>
      <c r="W63" s="312" t="str">
        <f>IF(PROGRESS!CO74="NO DATA","",PROGRESS!CO74)</f>
        <v/>
      </c>
      <c r="X63" s="312" t="str">
        <f>IF(PROGRESS!CT74="NO DATA","",PROGRESS!CT74)</f>
        <v/>
      </c>
      <c r="Y63" s="312" t="str">
        <f>IF(PROGRESS!CY74="NO DATA","",PROGRESS!CY74)</f>
        <v/>
      </c>
      <c r="Z63" s="312" t="str">
        <f>IF(PROGRESS!DD74="NO DATA","",PROGRESS!DD74)</f>
        <v/>
      </c>
      <c r="AA63" s="312" t="str">
        <f>IF(PROGRESS!DI74="NO DATA","",PROGRESS!DI74)</f>
        <v/>
      </c>
      <c r="AB63" s="312" t="str">
        <f>IF(PROGRESS!DN74="NO DATA","",PROGRESS!DN74)</f>
        <v/>
      </c>
      <c r="AC63" s="312" t="str">
        <f>IF(PROGRESS!DS74="NO DATA","",PROGRESS!DS74)</f>
        <v/>
      </c>
      <c r="AD63" s="312" t="str">
        <f>IF(PROGRESS!DX74="NO DATA","",PROGRESS!DX74)</f>
        <v/>
      </c>
    </row>
    <row r="64" spans="1:30" ht="18.75" x14ac:dyDescent="0.3">
      <c r="A64" s="20">
        <f>IF(DATASHEET!A61="","",DATASHEET!A61)</f>
        <v>151560</v>
      </c>
      <c r="B64" s="21" t="str">
        <f>DATASHEET!B61</f>
        <v>GARNICA-URUCHURTU, Frida</v>
      </c>
      <c r="C64" s="21" t="str">
        <f>DATASHEET!C61</f>
        <v>11SK</v>
      </c>
      <c r="D64" s="139" t="str">
        <f>PROGRESS!E75</f>
        <v>N</v>
      </c>
      <c r="E64" s="570" t="str">
        <f>PROGRESS!I75</f>
        <v>N</v>
      </c>
      <c r="F64" s="572" t="str">
        <f>DATASHEET!L61</f>
        <v>6-7</v>
      </c>
      <c r="G64" s="565" t="str">
        <f t="shared" si="3"/>
        <v/>
      </c>
      <c r="H64" s="313" t="str">
        <f>IF(PROGRESS!R75="NO DATA","",PROGRESS!R75)</f>
        <v/>
      </c>
      <c r="I64" s="312" t="str">
        <f>IF(PROGRESS!W75="NO DATA","",PROGRESS!W75)</f>
        <v/>
      </c>
      <c r="J64" s="312" t="str">
        <f>IF(PROGRESS!AB75="NO DATA","",PROGRESS!AB75)</f>
        <v/>
      </c>
      <c r="K64" s="312" t="str">
        <f>IF(PROGRESS!AG75="NO DATA","",PROGRESS!AG75)</f>
        <v/>
      </c>
      <c r="L64" s="312" t="str">
        <f>IF(PROGRESS!AL75="NO DATA","",PROGRESS!AL75)</f>
        <v/>
      </c>
      <c r="M64" s="312" t="str">
        <f>IF(PROGRESS!AQ75="NO DATA","",PROGRESS!AQ75)</f>
        <v/>
      </c>
      <c r="N64" s="312" t="str">
        <f>IF(PROGRESS!AV75="NO DATA","",PROGRESS!AV75)</f>
        <v/>
      </c>
      <c r="O64" s="312" t="str">
        <f>IF(PROGRESS!BA75="NO DATA","",PROGRESS!BA75)</f>
        <v/>
      </c>
      <c r="P64" s="312" t="str">
        <f>IF(PROGRESS!BF75="NO DATA","",PROGRESS!BF75)</f>
        <v/>
      </c>
      <c r="Q64" s="312" t="str">
        <f>IF(PROGRESS!BK75="NO DATA","",PROGRESS!BK75)</f>
        <v/>
      </c>
      <c r="R64" s="312" t="str">
        <f>IF(PROGRESS!BP75="NO DATA","",PROGRESS!BP75)</f>
        <v/>
      </c>
      <c r="S64" s="312" t="str">
        <f>IF(PROGRESS!BU75="NO DATA","",PROGRESS!BU75)</f>
        <v/>
      </c>
      <c r="T64" s="569" t="str">
        <f>IF(PROGRESS!CA75="NO DATA","",PROGRESS!CA75)</f>
        <v/>
      </c>
      <c r="U64" s="312" t="str">
        <f>IF(PROGRESS!CE75="NO DATA","",PROGRESS!CE75)</f>
        <v/>
      </c>
      <c r="V64" s="312" t="str">
        <f>IF(PROGRESS!CJ75="NO DATA","",PROGRESS!CJ75)</f>
        <v/>
      </c>
      <c r="W64" s="312" t="str">
        <f>IF(PROGRESS!CO75="NO DATA","",PROGRESS!CO75)</f>
        <v/>
      </c>
      <c r="X64" s="312" t="str">
        <f>IF(PROGRESS!CT75="NO DATA","",PROGRESS!CT75)</f>
        <v/>
      </c>
      <c r="Y64" s="312" t="str">
        <f>IF(PROGRESS!CY75="NO DATA","",PROGRESS!CY75)</f>
        <v/>
      </c>
      <c r="Z64" s="312" t="str">
        <f>IF(PROGRESS!DD75="NO DATA","",PROGRESS!DD75)</f>
        <v/>
      </c>
      <c r="AA64" s="312" t="str">
        <f>IF(PROGRESS!DI75="NO DATA","",PROGRESS!DI75)</f>
        <v/>
      </c>
      <c r="AB64" s="312" t="str">
        <f>IF(PROGRESS!DN75="NO DATA","",PROGRESS!DN75)</f>
        <v/>
      </c>
      <c r="AC64" s="312" t="str">
        <f>IF(PROGRESS!DS75="NO DATA","",PROGRESS!DS75)</f>
        <v/>
      </c>
      <c r="AD64" s="312" t="str">
        <f>IF(PROGRESS!DX75="NO DATA","",PROGRESS!DX75)</f>
        <v/>
      </c>
    </row>
    <row r="65" spans="1:30" ht="18.75" x14ac:dyDescent="0.3">
      <c r="A65" s="20">
        <f>IF(DATASHEET!A62="","",DATASHEET!A62)</f>
        <v>151551</v>
      </c>
      <c r="B65" s="21" t="str">
        <f>DATASHEET!B62</f>
        <v>GECI, Oliver</v>
      </c>
      <c r="C65" s="21" t="str">
        <f>DATASHEET!C62</f>
        <v>11WE</v>
      </c>
      <c r="D65" s="139" t="str">
        <f>PROGRESS!E76</f>
        <v>N</v>
      </c>
      <c r="E65" s="570" t="str">
        <f>PROGRESS!I76</f>
        <v>Y</v>
      </c>
      <c r="F65" s="572" t="str">
        <f>DATASHEET!L62</f>
        <v>6-7</v>
      </c>
      <c r="G65" s="565" t="str">
        <f t="shared" si="3"/>
        <v/>
      </c>
      <c r="H65" s="313" t="str">
        <f>IF(PROGRESS!R76="NO DATA","",PROGRESS!R76)</f>
        <v/>
      </c>
      <c r="I65" s="312" t="str">
        <f>IF(PROGRESS!W76="NO DATA","",PROGRESS!W76)</f>
        <v/>
      </c>
      <c r="J65" s="312" t="str">
        <f>IF(PROGRESS!AB76="NO DATA","",PROGRESS!AB76)</f>
        <v/>
      </c>
      <c r="K65" s="312" t="str">
        <f>IF(PROGRESS!AG76="NO DATA","",PROGRESS!AG76)</f>
        <v/>
      </c>
      <c r="L65" s="312" t="str">
        <f>IF(PROGRESS!AL76="NO DATA","",PROGRESS!AL76)</f>
        <v/>
      </c>
      <c r="M65" s="312" t="str">
        <f>IF(PROGRESS!AQ76="NO DATA","",PROGRESS!AQ76)</f>
        <v/>
      </c>
      <c r="N65" s="312" t="str">
        <f>IF(PROGRESS!AV76="NO DATA","",PROGRESS!AV76)</f>
        <v/>
      </c>
      <c r="O65" s="312" t="str">
        <f>IF(PROGRESS!BA76="NO DATA","",PROGRESS!BA76)</f>
        <v/>
      </c>
      <c r="P65" s="312" t="str">
        <f>IF(PROGRESS!BF76="NO DATA","",PROGRESS!BF76)</f>
        <v/>
      </c>
      <c r="Q65" s="312" t="str">
        <f>IF(PROGRESS!BK76="NO DATA","",PROGRESS!BK76)</f>
        <v/>
      </c>
      <c r="R65" s="312" t="str">
        <f>IF(PROGRESS!BP76="NO DATA","",PROGRESS!BP76)</f>
        <v/>
      </c>
      <c r="S65" s="312" t="str">
        <f>IF(PROGRESS!BU76="NO DATA","",PROGRESS!BU76)</f>
        <v/>
      </c>
      <c r="T65" s="569" t="str">
        <f>IF(PROGRESS!CA76="NO DATA","",PROGRESS!CA76)</f>
        <v/>
      </c>
      <c r="U65" s="312" t="str">
        <f>IF(PROGRESS!CE76="NO DATA","",PROGRESS!CE76)</f>
        <v/>
      </c>
      <c r="V65" s="312" t="str">
        <f>IF(PROGRESS!CJ76="NO DATA","",PROGRESS!CJ76)</f>
        <v/>
      </c>
      <c r="W65" s="312" t="str">
        <f>IF(PROGRESS!CO76="NO DATA","",PROGRESS!CO76)</f>
        <v/>
      </c>
      <c r="X65" s="312" t="str">
        <f>IF(PROGRESS!CT76="NO DATA","",PROGRESS!CT76)</f>
        <v/>
      </c>
      <c r="Y65" s="312" t="str">
        <f>IF(PROGRESS!CY76="NO DATA","",PROGRESS!CY76)</f>
        <v/>
      </c>
      <c r="Z65" s="312" t="str">
        <f>IF(PROGRESS!DD76="NO DATA","",PROGRESS!DD76)</f>
        <v/>
      </c>
      <c r="AA65" s="312" t="str">
        <f>IF(PROGRESS!DI76="NO DATA","",PROGRESS!DI76)</f>
        <v/>
      </c>
      <c r="AB65" s="312" t="str">
        <f>IF(PROGRESS!DN76="NO DATA","",PROGRESS!DN76)</f>
        <v/>
      </c>
      <c r="AC65" s="312" t="str">
        <f>IF(PROGRESS!DS76="NO DATA","",PROGRESS!DS76)</f>
        <v/>
      </c>
      <c r="AD65" s="312" t="str">
        <f>IF(PROGRESS!DX76="NO DATA","",PROGRESS!DX76)</f>
        <v/>
      </c>
    </row>
    <row r="66" spans="1:30" ht="18.75" x14ac:dyDescent="0.3">
      <c r="A66" s="20">
        <f>IF(DATASHEET!A63="","",DATASHEET!A63)</f>
        <v>151667</v>
      </c>
      <c r="B66" s="21" t="str">
        <f>DATASHEET!B63</f>
        <v>GORE, Joseph</v>
      </c>
      <c r="C66" s="21" t="str">
        <f>DATASHEET!C63</f>
        <v>11WE</v>
      </c>
      <c r="D66" s="139" t="str">
        <f>PROGRESS!E77</f>
        <v>N</v>
      </c>
      <c r="E66" s="570" t="str">
        <f>PROGRESS!I77</f>
        <v>N</v>
      </c>
      <c r="F66" s="572" t="str">
        <f>DATASHEET!L63</f>
        <v>6-7</v>
      </c>
      <c r="G66" s="565" t="str">
        <f t="shared" si="3"/>
        <v/>
      </c>
      <c r="H66" s="313" t="str">
        <f>IF(PROGRESS!R77="NO DATA","",PROGRESS!R77)</f>
        <v/>
      </c>
      <c r="I66" s="312" t="str">
        <f>IF(PROGRESS!W77="NO DATA","",PROGRESS!W77)</f>
        <v/>
      </c>
      <c r="J66" s="312" t="str">
        <f>IF(PROGRESS!AB77="NO DATA","",PROGRESS!AB77)</f>
        <v/>
      </c>
      <c r="K66" s="312" t="str">
        <f>IF(PROGRESS!AG77="NO DATA","",PROGRESS!AG77)</f>
        <v/>
      </c>
      <c r="L66" s="312" t="str">
        <f>IF(PROGRESS!AL77="NO DATA","",PROGRESS!AL77)</f>
        <v/>
      </c>
      <c r="M66" s="312" t="str">
        <f>IF(PROGRESS!AQ77="NO DATA","",PROGRESS!AQ77)</f>
        <v/>
      </c>
      <c r="N66" s="312" t="str">
        <f>IF(PROGRESS!AV77="NO DATA","",PROGRESS!AV77)</f>
        <v/>
      </c>
      <c r="O66" s="312" t="str">
        <f>IF(PROGRESS!BA77="NO DATA","",PROGRESS!BA77)</f>
        <v/>
      </c>
      <c r="P66" s="312" t="str">
        <f>IF(PROGRESS!BF77="NO DATA","",PROGRESS!BF77)</f>
        <v/>
      </c>
      <c r="Q66" s="312" t="str">
        <f>IF(PROGRESS!BK77="NO DATA","",PROGRESS!BK77)</f>
        <v/>
      </c>
      <c r="R66" s="312" t="str">
        <f>IF(PROGRESS!BP77="NO DATA","",PROGRESS!BP77)</f>
        <v/>
      </c>
      <c r="S66" s="312" t="str">
        <f>IF(PROGRESS!BU77="NO DATA","",PROGRESS!BU77)</f>
        <v/>
      </c>
      <c r="T66" s="569" t="str">
        <f>IF(PROGRESS!CA77="NO DATA","",PROGRESS!CA77)</f>
        <v/>
      </c>
      <c r="U66" s="312" t="str">
        <f>IF(PROGRESS!CE77="NO DATA","",PROGRESS!CE77)</f>
        <v/>
      </c>
      <c r="V66" s="312" t="str">
        <f>IF(PROGRESS!CJ77="NO DATA","",PROGRESS!CJ77)</f>
        <v/>
      </c>
      <c r="W66" s="312" t="str">
        <f>IF(PROGRESS!CO77="NO DATA","",PROGRESS!CO77)</f>
        <v/>
      </c>
      <c r="X66" s="312" t="str">
        <f>IF(PROGRESS!CT77="NO DATA","",PROGRESS!CT77)</f>
        <v/>
      </c>
      <c r="Y66" s="312" t="str">
        <f>IF(PROGRESS!CY77="NO DATA","",PROGRESS!CY77)</f>
        <v/>
      </c>
      <c r="Z66" s="312" t="str">
        <f>IF(PROGRESS!DD77="NO DATA","",PROGRESS!DD77)</f>
        <v/>
      </c>
      <c r="AA66" s="312" t="str">
        <f>IF(PROGRESS!DI77="NO DATA","",PROGRESS!DI77)</f>
        <v/>
      </c>
      <c r="AB66" s="312" t="str">
        <f>IF(PROGRESS!DN77="NO DATA","",PROGRESS!DN77)</f>
        <v/>
      </c>
      <c r="AC66" s="312" t="str">
        <f>IF(PROGRESS!DS77="NO DATA","",PROGRESS!DS77)</f>
        <v/>
      </c>
      <c r="AD66" s="312" t="str">
        <f>IF(PROGRESS!DX77="NO DATA","",PROGRESS!DX77)</f>
        <v/>
      </c>
    </row>
    <row r="67" spans="1:30" ht="18.75" x14ac:dyDescent="0.3">
      <c r="A67" s="20">
        <f>IF(DATASHEET!A64="","",DATASHEET!A64)</f>
        <v>151654</v>
      </c>
      <c r="B67" s="21" t="str">
        <f>DATASHEET!B64</f>
        <v>GRANT, Kobe</v>
      </c>
      <c r="C67" s="21" t="str">
        <f>DATASHEET!C64</f>
        <v>11SK</v>
      </c>
      <c r="D67" s="139" t="str">
        <f>PROGRESS!E78</f>
        <v>N</v>
      </c>
      <c r="E67" s="570" t="str">
        <f>PROGRESS!I78</f>
        <v>N</v>
      </c>
      <c r="F67" s="572" t="str">
        <f>DATASHEET!L64</f>
        <v>2-3</v>
      </c>
      <c r="G67" s="565" t="str">
        <f t="shared" si="3"/>
        <v/>
      </c>
      <c r="H67" s="313" t="str">
        <f>IF(PROGRESS!R78="NO DATA","",PROGRESS!R78)</f>
        <v/>
      </c>
      <c r="I67" s="312" t="str">
        <f>IF(PROGRESS!W78="NO DATA","",PROGRESS!W78)</f>
        <v/>
      </c>
      <c r="J67" s="312" t="str">
        <f>IF(PROGRESS!AB78="NO DATA","",PROGRESS!AB78)</f>
        <v/>
      </c>
      <c r="K67" s="312" t="str">
        <f>IF(PROGRESS!AG78="NO DATA","",PROGRESS!AG78)</f>
        <v/>
      </c>
      <c r="L67" s="312" t="str">
        <f>IF(PROGRESS!AL78="NO DATA","",PROGRESS!AL78)</f>
        <v/>
      </c>
      <c r="M67" s="312" t="str">
        <f>IF(PROGRESS!AQ78="NO DATA","",PROGRESS!AQ78)</f>
        <v/>
      </c>
      <c r="N67" s="312" t="str">
        <f>IF(PROGRESS!AV78="NO DATA","",PROGRESS!AV78)</f>
        <v/>
      </c>
      <c r="O67" s="312" t="str">
        <f>IF(PROGRESS!BA78="NO DATA","",PROGRESS!BA78)</f>
        <v/>
      </c>
      <c r="P67" s="312" t="str">
        <f>IF(PROGRESS!BF78="NO DATA","",PROGRESS!BF78)</f>
        <v/>
      </c>
      <c r="Q67" s="312" t="str">
        <f>IF(PROGRESS!BK78="NO DATA","",PROGRESS!BK78)</f>
        <v/>
      </c>
      <c r="R67" s="312" t="str">
        <f>IF(PROGRESS!BP78="NO DATA","",PROGRESS!BP78)</f>
        <v/>
      </c>
      <c r="S67" s="312" t="str">
        <f>IF(PROGRESS!BU78="NO DATA","",PROGRESS!BU78)</f>
        <v/>
      </c>
      <c r="T67" s="569" t="str">
        <f>IF(PROGRESS!CA78="NO DATA","",PROGRESS!CA78)</f>
        <v/>
      </c>
      <c r="U67" s="312" t="str">
        <f>IF(PROGRESS!CE78="NO DATA","",PROGRESS!CE78)</f>
        <v/>
      </c>
      <c r="V67" s="312" t="str">
        <f>IF(PROGRESS!CJ78="NO DATA","",PROGRESS!CJ78)</f>
        <v/>
      </c>
      <c r="W67" s="312" t="str">
        <f>IF(PROGRESS!CO78="NO DATA","",PROGRESS!CO78)</f>
        <v/>
      </c>
      <c r="X67" s="312" t="str">
        <f>IF(PROGRESS!CT78="NO DATA","",PROGRESS!CT78)</f>
        <v/>
      </c>
      <c r="Y67" s="312" t="str">
        <f>IF(PROGRESS!CY78="NO DATA","",PROGRESS!CY78)</f>
        <v/>
      </c>
      <c r="Z67" s="312" t="str">
        <f>IF(PROGRESS!DD78="NO DATA","",PROGRESS!DD78)</f>
        <v/>
      </c>
      <c r="AA67" s="312" t="str">
        <f>IF(PROGRESS!DI78="NO DATA","",PROGRESS!DI78)</f>
        <v/>
      </c>
      <c r="AB67" s="312" t="str">
        <f>IF(PROGRESS!DN78="NO DATA","",PROGRESS!DN78)</f>
        <v/>
      </c>
      <c r="AC67" s="312" t="str">
        <f>IF(PROGRESS!DS78="NO DATA","",PROGRESS!DS78)</f>
        <v/>
      </c>
      <c r="AD67" s="312" t="str">
        <f>IF(PROGRESS!DX78="NO DATA","",PROGRESS!DX78)</f>
        <v/>
      </c>
    </row>
    <row r="68" spans="1:30" ht="18.75" x14ac:dyDescent="0.3">
      <c r="A68" s="20">
        <f>IF(DATASHEET!A65="","",DATASHEET!A65)</f>
        <v>151566</v>
      </c>
      <c r="B68" s="21" t="str">
        <f>DATASHEET!B65</f>
        <v>GRAYSON, Freddie</v>
      </c>
      <c r="C68" s="21" t="str">
        <f>DATASHEET!C65</f>
        <v>11WE</v>
      </c>
      <c r="D68" s="139" t="str">
        <f>PROGRESS!E79</f>
        <v>N</v>
      </c>
      <c r="E68" s="570" t="str">
        <f>PROGRESS!I79</f>
        <v>Y</v>
      </c>
      <c r="F68" s="572" t="str">
        <f>DATASHEET!L65</f>
        <v>8-9</v>
      </c>
      <c r="G68" s="565" t="str">
        <f t="shared" si="3"/>
        <v/>
      </c>
      <c r="H68" s="313" t="str">
        <f>IF(PROGRESS!R79="NO DATA","",PROGRESS!R79)</f>
        <v/>
      </c>
      <c r="I68" s="312" t="str">
        <f>IF(PROGRESS!W79="NO DATA","",PROGRESS!W79)</f>
        <v/>
      </c>
      <c r="J68" s="312" t="str">
        <f>IF(PROGRESS!AB79="NO DATA","",PROGRESS!AB79)</f>
        <v/>
      </c>
      <c r="K68" s="312" t="str">
        <f>IF(PROGRESS!AG79="NO DATA","",PROGRESS!AG79)</f>
        <v/>
      </c>
      <c r="L68" s="312" t="str">
        <f>IF(PROGRESS!AL79="NO DATA","",PROGRESS!AL79)</f>
        <v/>
      </c>
      <c r="M68" s="312" t="str">
        <f>IF(PROGRESS!AQ79="NO DATA","",PROGRESS!AQ79)</f>
        <v/>
      </c>
      <c r="N68" s="312" t="str">
        <f>IF(PROGRESS!AV79="NO DATA","",PROGRESS!AV79)</f>
        <v/>
      </c>
      <c r="O68" s="312" t="str">
        <f>IF(PROGRESS!BA79="NO DATA","",PROGRESS!BA79)</f>
        <v/>
      </c>
      <c r="P68" s="312" t="str">
        <f>IF(PROGRESS!BF79="NO DATA","",PROGRESS!BF79)</f>
        <v/>
      </c>
      <c r="Q68" s="312" t="str">
        <f>IF(PROGRESS!BK79="NO DATA","",PROGRESS!BK79)</f>
        <v/>
      </c>
      <c r="R68" s="312" t="str">
        <f>IF(PROGRESS!BP79="NO DATA","",PROGRESS!BP79)</f>
        <v/>
      </c>
      <c r="S68" s="312" t="str">
        <f>IF(PROGRESS!BU79="NO DATA","",PROGRESS!BU79)</f>
        <v/>
      </c>
      <c r="T68" s="569" t="str">
        <f>IF(PROGRESS!CA79="NO DATA","",PROGRESS!CA79)</f>
        <v/>
      </c>
      <c r="U68" s="312" t="str">
        <f>IF(PROGRESS!CE79="NO DATA","",PROGRESS!CE79)</f>
        <v/>
      </c>
      <c r="V68" s="312" t="str">
        <f>IF(PROGRESS!CJ79="NO DATA","",PROGRESS!CJ79)</f>
        <v/>
      </c>
      <c r="W68" s="312" t="str">
        <f>IF(PROGRESS!CO79="NO DATA","",PROGRESS!CO79)</f>
        <v/>
      </c>
      <c r="X68" s="312" t="str">
        <f>IF(PROGRESS!CT79="NO DATA","",PROGRESS!CT79)</f>
        <v/>
      </c>
      <c r="Y68" s="312" t="str">
        <f>IF(PROGRESS!CY79="NO DATA","",PROGRESS!CY79)</f>
        <v/>
      </c>
      <c r="Z68" s="312" t="str">
        <f>IF(PROGRESS!DD79="NO DATA","",PROGRESS!DD79)</f>
        <v/>
      </c>
      <c r="AA68" s="312" t="str">
        <f>IF(PROGRESS!DI79="NO DATA","",PROGRESS!DI79)</f>
        <v/>
      </c>
      <c r="AB68" s="312" t="str">
        <f>IF(PROGRESS!DN79="NO DATA","",PROGRESS!DN79)</f>
        <v/>
      </c>
      <c r="AC68" s="312" t="str">
        <f>IF(PROGRESS!DS79="NO DATA","",PROGRESS!DS79)</f>
        <v/>
      </c>
      <c r="AD68" s="312" t="str">
        <f>IF(PROGRESS!DX79="NO DATA","",PROGRESS!DX79)</f>
        <v/>
      </c>
    </row>
    <row r="69" spans="1:30" ht="18.75" x14ac:dyDescent="0.3">
      <c r="A69" s="20">
        <f>IF(DATASHEET!A66="","",DATASHEET!A66)</f>
        <v>151611</v>
      </c>
      <c r="B69" s="21" t="str">
        <f>DATASHEET!B66</f>
        <v>GREEN, Michael</v>
      </c>
      <c r="C69" s="21" t="str">
        <f>DATASHEET!C66</f>
        <v>11EGQ</v>
      </c>
      <c r="D69" s="139" t="str">
        <f>PROGRESS!E80</f>
        <v>N</v>
      </c>
      <c r="E69" s="570" t="str">
        <f>PROGRESS!I80</f>
        <v>N</v>
      </c>
      <c r="F69" s="572" t="str">
        <f>DATASHEET!L66</f>
        <v>5-6</v>
      </c>
      <c r="G69" s="565" t="str">
        <f t="shared" ref="G69:G100" si="4">IFERROR(AVERAGE(H69:AD69),"")</f>
        <v/>
      </c>
      <c r="H69" s="313" t="str">
        <f>IF(PROGRESS!R80="NO DATA","",PROGRESS!R80)</f>
        <v/>
      </c>
      <c r="I69" s="312" t="str">
        <f>IF(PROGRESS!W80="NO DATA","",PROGRESS!W80)</f>
        <v/>
      </c>
      <c r="J69" s="312" t="str">
        <f>IF(PROGRESS!AB80="NO DATA","",PROGRESS!AB80)</f>
        <v/>
      </c>
      <c r="K69" s="312" t="str">
        <f>IF(PROGRESS!AG80="NO DATA","",PROGRESS!AG80)</f>
        <v/>
      </c>
      <c r="L69" s="312" t="str">
        <f>IF(PROGRESS!AL80="NO DATA","",PROGRESS!AL80)</f>
        <v/>
      </c>
      <c r="M69" s="312" t="str">
        <f>IF(PROGRESS!AQ80="NO DATA","",PROGRESS!AQ80)</f>
        <v/>
      </c>
      <c r="N69" s="312" t="str">
        <f>IF(PROGRESS!AV80="NO DATA","",PROGRESS!AV80)</f>
        <v/>
      </c>
      <c r="O69" s="312" t="str">
        <f>IF(PROGRESS!BA80="NO DATA","",PROGRESS!BA80)</f>
        <v/>
      </c>
      <c r="P69" s="312" t="str">
        <f>IF(PROGRESS!BF80="NO DATA","",PROGRESS!BF80)</f>
        <v/>
      </c>
      <c r="Q69" s="312" t="str">
        <f>IF(PROGRESS!BK80="NO DATA","",PROGRESS!BK80)</f>
        <v/>
      </c>
      <c r="R69" s="312" t="str">
        <f>IF(PROGRESS!BP80="NO DATA","",PROGRESS!BP80)</f>
        <v/>
      </c>
      <c r="S69" s="312" t="str">
        <f>IF(PROGRESS!BU80="NO DATA","",PROGRESS!BU80)</f>
        <v/>
      </c>
      <c r="T69" s="569" t="str">
        <f>IF(PROGRESS!CA80="NO DATA","",PROGRESS!CA80)</f>
        <v/>
      </c>
      <c r="U69" s="312" t="str">
        <f>IF(PROGRESS!CE80="NO DATA","",PROGRESS!CE80)</f>
        <v/>
      </c>
      <c r="V69" s="312" t="str">
        <f>IF(PROGRESS!CJ80="NO DATA","",PROGRESS!CJ80)</f>
        <v/>
      </c>
      <c r="W69" s="312" t="str">
        <f>IF(PROGRESS!CO80="NO DATA","",PROGRESS!CO80)</f>
        <v/>
      </c>
      <c r="X69" s="312" t="str">
        <f>IF(PROGRESS!CT80="NO DATA","",PROGRESS!CT80)</f>
        <v/>
      </c>
      <c r="Y69" s="312" t="str">
        <f>IF(PROGRESS!CY80="NO DATA","",PROGRESS!CY80)</f>
        <v/>
      </c>
      <c r="Z69" s="312" t="str">
        <f>IF(PROGRESS!DD80="NO DATA","",PROGRESS!DD80)</f>
        <v/>
      </c>
      <c r="AA69" s="312" t="str">
        <f>IF(PROGRESS!DI80="NO DATA","",PROGRESS!DI80)</f>
        <v/>
      </c>
      <c r="AB69" s="312" t="str">
        <f>IF(PROGRESS!DN80="NO DATA","",PROGRESS!DN80)</f>
        <v/>
      </c>
      <c r="AC69" s="312" t="str">
        <f>IF(PROGRESS!DS80="NO DATA","",PROGRESS!DS80)</f>
        <v/>
      </c>
      <c r="AD69" s="312" t="str">
        <f>IF(PROGRESS!DX80="NO DATA","",PROGRESS!DX80)</f>
        <v/>
      </c>
    </row>
    <row r="70" spans="1:30" ht="18.75" x14ac:dyDescent="0.3">
      <c r="A70" s="20">
        <f>IF(DATASHEET!A67="","",DATASHEET!A67)</f>
        <v>151699</v>
      </c>
      <c r="B70" s="21" t="str">
        <f>DATASHEET!B67</f>
        <v>GRINDROD, Evie</v>
      </c>
      <c r="C70" s="21" t="str">
        <f>DATASHEET!C67</f>
        <v>11SK</v>
      </c>
      <c r="D70" s="139" t="str">
        <f>PROGRESS!E81</f>
        <v>N</v>
      </c>
      <c r="E70" s="570" t="str">
        <f>PROGRESS!I81</f>
        <v>N</v>
      </c>
      <c r="F70" s="572" t="str">
        <f>DATASHEET!L67</f>
        <v>8-9</v>
      </c>
      <c r="G70" s="565" t="str">
        <f t="shared" si="4"/>
        <v/>
      </c>
      <c r="H70" s="313" t="str">
        <f>IF(PROGRESS!R81="NO DATA","",PROGRESS!R81)</f>
        <v/>
      </c>
      <c r="I70" s="312" t="str">
        <f>IF(PROGRESS!W81="NO DATA","",PROGRESS!W81)</f>
        <v/>
      </c>
      <c r="J70" s="312" t="str">
        <f>IF(PROGRESS!AB81="NO DATA","",PROGRESS!AB81)</f>
        <v/>
      </c>
      <c r="K70" s="312" t="str">
        <f>IF(PROGRESS!AG81="NO DATA","",PROGRESS!AG81)</f>
        <v/>
      </c>
      <c r="L70" s="312" t="str">
        <f>IF(PROGRESS!AL81="NO DATA","",PROGRESS!AL81)</f>
        <v/>
      </c>
      <c r="M70" s="312" t="str">
        <f>IF(PROGRESS!AQ81="NO DATA","",PROGRESS!AQ81)</f>
        <v/>
      </c>
      <c r="N70" s="312" t="str">
        <f>IF(PROGRESS!AV81="NO DATA","",PROGRESS!AV81)</f>
        <v/>
      </c>
      <c r="O70" s="312" t="str">
        <f>IF(PROGRESS!BA81="NO DATA","",PROGRESS!BA81)</f>
        <v/>
      </c>
      <c r="P70" s="312" t="str">
        <f>IF(PROGRESS!BF81="NO DATA","",PROGRESS!BF81)</f>
        <v/>
      </c>
      <c r="Q70" s="312" t="str">
        <f>IF(PROGRESS!BK81="NO DATA","",PROGRESS!BK81)</f>
        <v/>
      </c>
      <c r="R70" s="312" t="str">
        <f>IF(PROGRESS!BP81="NO DATA","",PROGRESS!BP81)</f>
        <v/>
      </c>
      <c r="S70" s="312" t="str">
        <f>IF(PROGRESS!BU81="NO DATA","",PROGRESS!BU81)</f>
        <v/>
      </c>
      <c r="T70" s="569" t="str">
        <f>IF(PROGRESS!CA81="NO DATA","",PROGRESS!CA81)</f>
        <v/>
      </c>
      <c r="U70" s="312" t="str">
        <f>IF(PROGRESS!CE81="NO DATA","",PROGRESS!CE81)</f>
        <v/>
      </c>
      <c r="V70" s="312" t="str">
        <f>IF(PROGRESS!CJ81="NO DATA","",PROGRESS!CJ81)</f>
        <v/>
      </c>
      <c r="W70" s="312" t="str">
        <f>IF(PROGRESS!CO81="NO DATA","",PROGRESS!CO81)</f>
        <v/>
      </c>
      <c r="X70" s="312" t="str">
        <f>IF(PROGRESS!CT81="NO DATA","",PROGRESS!CT81)</f>
        <v/>
      </c>
      <c r="Y70" s="312" t="str">
        <f>IF(PROGRESS!CY81="NO DATA","",PROGRESS!CY81)</f>
        <v/>
      </c>
      <c r="Z70" s="312" t="str">
        <f>IF(PROGRESS!DD81="NO DATA","",PROGRESS!DD81)</f>
        <v/>
      </c>
      <c r="AA70" s="312" t="str">
        <f>IF(PROGRESS!DI81="NO DATA","",PROGRESS!DI81)</f>
        <v/>
      </c>
      <c r="AB70" s="312" t="str">
        <f>IF(PROGRESS!DN81="NO DATA","",PROGRESS!DN81)</f>
        <v/>
      </c>
      <c r="AC70" s="312" t="str">
        <f>IF(PROGRESS!DS81="NO DATA","",PROGRESS!DS81)</f>
        <v/>
      </c>
      <c r="AD70" s="312" t="str">
        <f>IF(PROGRESS!DX81="NO DATA","",PROGRESS!DX81)</f>
        <v/>
      </c>
    </row>
    <row r="71" spans="1:30" ht="18.75" x14ac:dyDescent="0.3">
      <c r="A71" s="20">
        <f>IF(DATASHEET!A68="","",DATASHEET!A68)</f>
        <v>151687</v>
      </c>
      <c r="B71" s="21" t="str">
        <f>DATASHEET!B68</f>
        <v>HADI, India</v>
      </c>
      <c r="C71" s="21" t="str">
        <f>DATASHEET!C68</f>
        <v>11WE</v>
      </c>
      <c r="D71" s="139" t="str">
        <f>PROGRESS!E82</f>
        <v>N</v>
      </c>
      <c r="E71" s="570" t="str">
        <f>PROGRESS!I82</f>
        <v>N</v>
      </c>
      <c r="F71" s="572" t="str">
        <f>DATASHEET!L68</f>
        <v>5-6</v>
      </c>
      <c r="G71" s="565" t="str">
        <f t="shared" si="4"/>
        <v/>
      </c>
      <c r="H71" s="313" t="str">
        <f>IF(PROGRESS!R82="NO DATA","",PROGRESS!R82)</f>
        <v/>
      </c>
      <c r="I71" s="312" t="str">
        <f>IF(PROGRESS!W82="NO DATA","",PROGRESS!W82)</f>
        <v/>
      </c>
      <c r="J71" s="312" t="str">
        <f>IF(PROGRESS!AB82="NO DATA","",PROGRESS!AB82)</f>
        <v/>
      </c>
      <c r="K71" s="312" t="str">
        <f>IF(PROGRESS!AG82="NO DATA","",PROGRESS!AG82)</f>
        <v/>
      </c>
      <c r="L71" s="312" t="str">
        <f>IF(PROGRESS!AL82="NO DATA","",PROGRESS!AL82)</f>
        <v/>
      </c>
      <c r="M71" s="312" t="str">
        <f>IF(PROGRESS!AQ82="NO DATA","",PROGRESS!AQ82)</f>
        <v/>
      </c>
      <c r="N71" s="312" t="str">
        <f>IF(PROGRESS!AV82="NO DATA","",PROGRESS!AV82)</f>
        <v/>
      </c>
      <c r="O71" s="312" t="str">
        <f>IF(PROGRESS!BA82="NO DATA","",PROGRESS!BA82)</f>
        <v/>
      </c>
      <c r="P71" s="312" t="str">
        <f>IF(PROGRESS!BF82="NO DATA","",PROGRESS!BF82)</f>
        <v/>
      </c>
      <c r="Q71" s="312" t="str">
        <f>IF(PROGRESS!BK82="NO DATA","",PROGRESS!BK82)</f>
        <v/>
      </c>
      <c r="R71" s="312" t="str">
        <f>IF(PROGRESS!BP82="NO DATA","",PROGRESS!BP82)</f>
        <v/>
      </c>
      <c r="S71" s="312" t="str">
        <f>IF(PROGRESS!BU82="NO DATA","",PROGRESS!BU82)</f>
        <v/>
      </c>
      <c r="T71" s="569" t="str">
        <f>IF(PROGRESS!CA82="NO DATA","",PROGRESS!CA82)</f>
        <v/>
      </c>
      <c r="U71" s="312" t="str">
        <f>IF(PROGRESS!CE82="NO DATA","",PROGRESS!CE82)</f>
        <v/>
      </c>
      <c r="V71" s="312" t="str">
        <f>IF(PROGRESS!CJ82="NO DATA","",PROGRESS!CJ82)</f>
        <v/>
      </c>
      <c r="W71" s="312" t="str">
        <f>IF(PROGRESS!CO82="NO DATA","",PROGRESS!CO82)</f>
        <v/>
      </c>
      <c r="X71" s="312" t="str">
        <f>IF(PROGRESS!CT82="NO DATA","",PROGRESS!CT82)</f>
        <v/>
      </c>
      <c r="Y71" s="312" t="str">
        <f>IF(PROGRESS!CY82="NO DATA","",PROGRESS!CY82)</f>
        <v/>
      </c>
      <c r="Z71" s="312" t="str">
        <f>IF(PROGRESS!DD82="NO DATA","",PROGRESS!DD82)</f>
        <v/>
      </c>
      <c r="AA71" s="312" t="str">
        <f>IF(PROGRESS!DI82="NO DATA","",PROGRESS!DI82)</f>
        <v/>
      </c>
      <c r="AB71" s="312" t="str">
        <f>IF(PROGRESS!DN82="NO DATA","",PROGRESS!DN82)</f>
        <v/>
      </c>
      <c r="AC71" s="312" t="str">
        <f>IF(PROGRESS!DS82="NO DATA","",PROGRESS!DS82)</f>
        <v/>
      </c>
      <c r="AD71" s="312" t="str">
        <f>IF(PROGRESS!DX82="NO DATA","",PROGRESS!DX82)</f>
        <v/>
      </c>
    </row>
    <row r="72" spans="1:30" ht="18.75" x14ac:dyDescent="0.3">
      <c r="A72" s="20">
        <f>IF(DATASHEET!A69="","",DATASHEET!A69)</f>
        <v>151562</v>
      </c>
      <c r="B72" s="21" t="str">
        <f>DATASHEET!B69</f>
        <v>HANNIFFY - LONGDEN, Kitty</v>
      </c>
      <c r="C72" s="21" t="str">
        <f>DATASHEET!C69</f>
        <v>11SK</v>
      </c>
      <c r="D72" s="139" t="str">
        <f>PROGRESS!E83</f>
        <v>N</v>
      </c>
      <c r="E72" s="570" t="str">
        <f>PROGRESS!I83</f>
        <v>N</v>
      </c>
      <c r="F72" s="572" t="str">
        <f>DATASHEET!L69</f>
        <v>5-6</v>
      </c>
      <c r="G72" s="565" t="str">
        <f t="shared" si="4"/>
        <v/>
      </c>
      <c r="H72" s="313" t="str">
        <f>IF(PROGRESS!R83="NO DATA","",PROGRESS!R83)</f>
        <v/>
      </c>
      <c r="I72" s="312" t="str">
        <f>IF(PROGRESS!W83="NO DATA","",PROGRESS!W83)</f>
        <v/>
      </c>
      <c r="J72" s="312" t="str">
        <f>IF(PROGRESS!AB83="NO DATA","",PROGRESS!AB83)</f>
        <v/>
      </c>
      <c r="K72" s="312" t="str">
        <f>IF(PROGRESS!AG83="NO DATA","",PROGRESS!AG83)</f>
        <v/>
      </c>
      <c r="L72" s="312" t="str">
        <f>IF(PROGRESS!AL83="NO DATA","",PROGRESS!AL83)</f>
        <v/>
      </c>
      <c r="M72" s="312" t="str">
        <f>IF(PROGRESS!AQ83="NO DATA","",PROGRESS!AQ83)</f>
        <v/>
      </c>
      <c r="N72" s="312" t="str">
        <f>IF(PROGRESS!AV83="NO DATA","",PROGRESS!AV83)</f>
        <v/>
      </c>
      <c r="O72" s="312" t="str">
        <f>IF(PROGRESS!BA83="NO DATA","",PROGRESS!BA83)</f>
        <v/>
      </c>
      <c r="P72" s="312" t="str">
        <f>IF(PROGRESS!BF83="NO DATA","",PROGRESS!BF83)</f>
        <v/>
      </c>
      <c r="Q72" s="312" t="str">
        <f>IF(PROGRESS!BK83="NO DATA","",PROGRESS!BK83)</f>
        <v/>
      </c>
      <c r="R72" s="312" t="str">
        <f>IF(PROGRESS!BP83="NO DATA","",PROGRESS!BP83)</f>
        <v/>
      </c>
      <c r="S72" s="312" t="str">
        <f>IF(PROGRESS!BU83="NO DATA","",PROGRESS!BU83)</f>
        <v/>
      </c>
      <c r="T72" s="569" t="str">
        <f>IF(PROGRESS!CA83="NO DATA","",PROGRESS!CA83)</f>
        <v/>
      </c>
      <c r="U72" s="312" t="str">
        <f>IF(PROGRESS!CE83="NO DATA","",PROGRESS!CE83)</f>
        <v/>
      </c>
      <c r="V72" s="312" t="str">
        <f>IF(PROGRESS!CJ83="NO DATA","",PROGRESS!CJ83)</f>
        <v/>
      </c>
      <c r="W72" s="312" t="str">
        <f>IF(PROGRESS!CO83="NO DATA","",PROGRESS!CO83)</f>
        <v/>
      </c>
      <c r="X72" s="312" t="str">
        <f>IF(PROGRESS!CT83="NO DATA","",PROGRESS!CT83)</f>
        <v/>
      </c>
      <c r="Y72" s="312" t="str">
        <f>IF(PROGRESS!CY83="NO DATA","",PROGRESS!CY83)</f>
        <v/>
      </c>
      <c r="Z72" s="312" t="str">
        <f>IF(PROGRESS!DD83="NO DATA","",PROGRESS!DD83)</f>
        <v/>
      </c>
      <c r="AA72" s="312" t="str">
        <f>IF(PROGRESS!DI83="NO DATA","",PROGRESS!DI83)</f>
        <v/>
      </c>
      <c r="AB72" s="312" t="str">
        <f>IF(PROGRESS!DN83="NO DATA","",PROGRESS!DN83)</f>
        <v/>
      </c>
      <c r="AC72" s="312" t="str">
        <f>IF(PROGRESS!DS83="NO DATA","",PROGRESS!DS83)</f>
        <v/>
      </c>
      <c r="AD72" s="312" t="str">
        <f>IF(PROGRESS!DX83="NO DATA","",PROGRESS!DX83)</f>
        <v/>
      </c>
    </row>
    <row r="73" spans="1:30" ht="18.75" x14ac:dyDescent="0.3">
      <c r="A73" s="20">
        <f>IF(DATASHEET!A70="","",DATASHEET!A70)</f>
        <v>151721</v>
      </c>
      <c r="B73" s="21" t="str">
        <f>DATASHEET!B70</f>
        <v>HANNIFFY - LONGDEN, Mia</v>
      </c>
      <c r="C73" s="21" t="str">
        <f>DATASHEET!C70</f>
        <v>11EGQ</v>
      </c>
      <c r="D73" s="139" t="str">
        <f>PROGRESS!E84</f>
        <v>N</v>
      </c>
      <c r="E73" s="570" t="str">
        <f>PROGRESS!I84</f>
        <v>N</v>
      </c>
      <c r="F73" s="572" t="str">
        <f>DATASHEET!L70</f>
        <v>5-6</v>
      </c>
      <c r="G73" s="565" t="str">
        <f t="shared" si="4"/>
        <v/>
      </c>
      <c r="H73" s="313" t="str">
        <f>IF(PROGRESS!R84="NO DATA","",PROGRESS!R84)</f>
        <v/>
      </c>
      <c r="I73" s="312" t="str">
        <f>IF(PROGRESS!W84="NO DATA","",PROGRESS!W84)</f>
        <v/>
      </c>
      <c r="J73" s="312" t="str">
        <f>IF(PROGRESS!AB84="NO DATA","",PROGRESS!AB84)</f>
        <v/>
      </c>
      <c r="K73" s="312" t="str">
        <f>IF(PROGRESS!AG84="NO DATA","",PROGRESS!AG84)</f>
        <v/>
      </c>
      <c r="L73" s="312" t="str">
        <f>IF(PROGRESS!AL84="NO DATA","",PROGRESS!AL84)</f>
        <v/>
      </c>
      <c r="M73" s="312" t="str">
        <f>IF(PROGRESS!AQ84="NO DATA","",PROGRESS!AQ84)</f>
        <v/>
      </c>
      <c r="N73" s="312" t="str">
        <f>IF(PROGRESS!AV84="NO DATA","",PROGRESS!AV84)</f>
        <v/>
      </c>
      <c r="O73" s="312" t="str">
        <f>IF(PROGRESS!BA84="NO DATA","",PROGRESS!BA84)</f>
        <v/>
      </c>
      <c r="P73" s="312" t="str">
        <f>IF(PROGRESS!BF84="NO DATA","",PROGRESS!BF84)</f>
        <v/>
      </c>
      <c r="Q73" s="312" t="str">
        <f>IF(PROGRESS!BK84="NO DATA","",PROGRESS!BK84)</f>
        <v/>
      </c>
      <c r="R73" s="312" t="str">
        <f>IF(PROGRESS!BP84="NO DATA","",PROGRESS!BP84)</f>
        <v/>
      </c>
      <c r="S73" s="312" t="str">
        <f>IF(PROGRESS!BU84="NO DATA","",PROGRESS!BU84)</f>
        <v/>
      </c>
      <c r="T73" s="569" t="str">
        <f>IF(PROGRESS!CA84="NO DATA","",PROGRESS!CA84)</f>
        <v/>
      </c>
      <c r="U73" s="312" t="str">
        <f>IF(PROGRESS!CE84="NO DATA","",PROGRESS!CE84)</f>
        <v/>
      </c>
      <c r="V73" s="312" t="str">
        <f>IF(PROGRESS!CJ84="NO DATA","",PROGRESS!CJ84)</f>
        <v/>
      </c>
      <c r="W73" s="312" t="str">
        <f>IF(PROGRESS!CO84="NO DATA","",PROGRESS!CO84)</f>
        <v/>
      </c>
      <c r="X73" s="312" t="str">
        <f>IF(PROGRESS!CT84="NO DATA","",PROGRESS!CT84)</f>
        <v/>
      </c>
      <c r="Y73" s="312" t="str">
        <f>IF(PROGRESS!CY84="NO DATA","",PROGRESS!CY84)</f>
        <v/>
      </c>
      <c r="Z73" s="312" t="str">
        <f>IF(PROGRESS!DD84="NO DATA","",PROGRESS!DD84)</f>
        <v/>
      </c>
      <c r="AA73" s="312" t="str">
        <f>IF(PROGRESS!DI84="NO DATA","",PROGRESS!DI84)</f>
        <v/>
      </c>
      <c r="AB73" s="312" t="str">
        <f>IF(PROGRESS!DN84="NO DATA","",PROGRESS!DN84)</f>
        <v/>
      </c>
      <c r="AC73" s="312" t="str">
        <f>IF(PROGRESS!DS84="NO DATA","",PROGRESS!DS84)</f>
        <v/>
      </c>
      <c r="AD73" s="312" t="str">
        <f>IF(PROGRESS!DX84="NO DATA","",PROGRESS!DX84)</f>
        <v/>
      </c>
    </row>
    <row r="74" spans="1:30" ht="18.75" x14ac:dyDescent="0.3">
      <c r="A74" s="20">
        <f>IF(DATASHEET!A71="","",DATASHEET!A71)</f>
        <v>151598</v>
      </c>
      <c r="B74" s="21" t="str">
        <f>DATASHEET!B71</f>
        <v>HAWKINS, Nathan</v>
      </c>
      <c r="C74" s="21" t="str">
        <f>DATASHEET!C71</f>
        <v>11ZI</v>
      </c>
      <c r="D74" s="139" t="str">
        <f>PROGRESS!E85</f>
        <v>N</v>
      </c>
      <c r="E74" s="570" t="str">
        <f>PROGRESS!I85</f>
        <v>N</v>
      </c>
      <c r="F74" s="572" t="str">
        <f>DATASHEET!L71</f>
        <v>5-6</v>
      </c>
      <c r="G74" s="565" t="str">
        <f t="shared" si="4"/>
        <v/>
      </c>
      <c r="H74" s="313" t="str">
        <f>IF(PROGRESS!R85="NO DATA","",PROGRESS!R85)</f>
        <v/>
      </c>
      <c r="I74" s="312" t="str">
        <f>IF(PROGRESS!W85="NO DATA","",PROGRESS!W85)</f>
        <v/>
      </c>
      <c r="J74" s="312" t="str">
        <f>IF(PROGRESS!AB85="NO DATA","",PROGRESS!AB85)</f>
        <v/>
      </c>
      <c r="K74" s="312" t="str">
        <f>IF(PROGRESS!AG85="NO DATA","",PROGRESS!AG85)</f>
        <v/>
      </c>
      <c r="L74" s="312" t="str">
        <f>IF(PROGRESS!AL85="NO DATA","",PROGRESS!AL85)</f>
        <v/>
      </c>
      <c r="M74" s="312" t="str">
        <f>IF(PROGRESS!AQ85="NO DATA","",PROGRESS!AQ85)</f>
        <v/>
      </c>
      <c r="N74" s="312" t="str">
        <f>IF(PROGRESS!AV85="NO DATA","",PROGRESS!AV85)</f>
        <v/>
      </c>
      <c r="O74" s="312" t="str">
        <f>IF(PROGRESS!BA85="NO DATA","",PROGRESS!BA85)</f>
        <v/>
      </c>
      <c r="P74" s="312" t="str">
        <f>IF(PROGRESS!BF85="NO DATA","",PROGRESS!BF85)</f>
        <v/>
      </c>
      <c r="Q74" s="312" t="str">
        <f>IF(PROGRESS!BK85="NO DATA","",PROGRESS!BK85)</f>
        <v/>
      </c>
      <c r="R74" s="312" t="str">
        <f>IF(PROGRESS!BP85="NO DATA","",PROGRESS!BP85)</f>
        <v/>
      </c>
      <c r="S74" s="312" t="str">
        <f>IF(PROGRESS!BU85="NO DATA","",PROGRESS!BU85)</f>
        <v/>
      </c>
      <c r="T74" s="569" t="str">
        <f>IF(PROGRESS!CA85="NO DATA","",PROGRESS!CA85)</f>
        <v/>
      </c>
      <c r="U74" s="312" t="str">
        <f>IF(PROGRESS!CE85="NO DATA","",PROGRESS!CE85)</f>
        <v/>
      </c>
      <c r="V74" s="312" t="str">
        <f>IF(PROGRESS!CJ85="NO DATA","",PROGRESS!CJ85)</f>
        <v/>
      </c>
      <c r="W74" s="312" t="str">
        <f>IF(PROGRESS!CO85="NO DATA","",PROGRESS!CO85)</f>
        <v/>
      </c>
      <c r="X74" s="312" t="str">
        <f>IF(PROGRESS!CT85="NO DATA","",PROGRESS!CT85)</f>
        <v/>
      </c>
      <c r="Y74" s="312" t="str">
        <f>IF(PROGRESS!CY85="NO DATA","",PROGRESS!CY85)</f>
        <v/>
      </c>
      <c r="Z74" s="312" t="str">
        <f>IF(PROGRESS!DD85="NO DATA","",PROGRESS!DD85)</f>
        <v/>
      </c>
      <c r="AA74" s="312" t="str">
        <f>IF(PROGRESS!DI85="NO DATA","",PROGRESS!DI85)</f>
        <v/>
      </c>
      <c r="AB74" s="312" t="str">
        <f>IF(PROGRESS!DN85="NO DATA","",PROGRESS!DN85)</f>
        <v/>
      </c>
      <c r="AC74" s="312" t="str">
        <f>IF(PROGRESS!DS85="NO DATA","",PROGRESS!DS85)</f>
        <v/>
      </c>
      <c r="AD74" s="312" t="str">
        <f>IF(PROGRESS!DX85="NO DATA","",PROGRESS!DX85)</f>
        <v/>
      </c>
    </row>
    <row r="75" spans="1:30" ht="18.75" x14ac:dyDescent="0.3">
      <c r="A75" s="20">
        <f>IF(DATASHEET!A72="","",DATASHEET!A72)</f>
        <v>151648</v>
      </c>
      <c r="B75" s="21" t="str">
        <f>DATASHEET!B72</f>
        <v>HAWKINS, Summer</v>
      </c>
      <c r="C75" s="21" t="str">
        <f>DATASHEET!C72</f>
        <v>11SDA</v>
      </c>
      <c r="D75" s="139" t="str">
        <f>PROGRESS!E86</f>
        <v>N</v>
      </c>
      <c r="E75" s="570" t="str">
        <f>PROGRESS!I86</f>
        <v>N</v>
      </c>
      <c r="F75" s="572" t="str">
        <f>DATASHEET!L72</f>
        <v>4-5</v>
      </c>
      <c r="G75" s="565" t="str">
        <f t="shared" si="4"/>
        <v/>
      </c>
      <c r="H75" s="313" t="str">
        <f>IF(PROGRESS!R86="NO DATA","",PROGRESS!R86)</f>
        <v/>
      </c>
      <c r="I75" s="312" t="str">
        <f>IF(PROGRESS!W86="NO DATA","",PROGRESS!W86)</f>
        <v/>
      </c>
      <c r="J75" s="312" t="str">
        <f>IF(PROGRESS!AB86="NO DATA","",PROGRESS!AB86)</f>
        <v/>
      </c>
      <c r="K75" s="312" t="str">
        <f>IF(PROGRESS!AG86="NO DATA","",PROGRESS!AG86)</f>
        <v/>
      </c>
      <c r="L75" s="312" t="str">
        <f>IF(PROGRESS!AL86="NO DATA","",PROGRESS!AL86)</f>
        <v/>
      </c>
      <c r="M75" s="312" t="str">
        <f>IF(PROGRESS!AQ86="NO DATA","",PROGRESS!AQ86)</f>
        <v/>
      </c>
      <c r="N75" s="312" t="str">
        <f>IF(PROGRESS!AV86="NO DATA","",PROGRESS!AV86)</f>
        <v/>
      </c>
      <c r="O75" s="312" t="str">
        <f>IF(PROGRESS!BA86="NO DATA","",PROGRESS!BA86)</f>
        <v/>
      </c>
      <c r="P75" s="312" t="str">
        <f>IF(PROGRESS!BF86="NO DATA","",PROGRESS!BF86)</f>
        <v/>
      </c>
      <c r="Q75" s="312" t="str">
        <f>IF(PROGRESS!BK86="NO DATA","",PROGRESS!BK86)</f>
        <v/>
      </c>
      <c r="R75" s="312" t="str">
        <f>IF(PROGRESS!BP86="NO DATA","",PROGRESS!BP86)</f>
        <v/>
      </c>
      <c r="S75" s="312" t="str">
        <f>IF(PROGRESS!BU86="NO DATA","",PROGRESS!BU86)</f>
        <v/>
      </c>
      <c r="T75" s="569" t="str">
        <f>IF(PROGRESS!CA86="NO DATA","",PROGRESS!CA86)</f>
        <v/>
      </c>
      <c r="U75" s="312" t="str">
        <f>IF(PROGRESS!CE86="NO DATA","",PROGRESS!CE86)</f>
        <v/>
      </c>
      <c r="V75" s="312" t="str">
        <f>IF(PROGRESS!CJ86="NO DATA","",PROGRESS!CJ86)</f>
        <v/>
      </c>
      <c r="W75" s="312" t="str">
        <f>IF(PROGRESS!CO86="NO DATA","",PROGRESS!CO86)</f>
        <v/>
      </c>
      <c r="X75" s="312" t="str">
        <f>IF(PROGRESS!CT86="NO DATA","",PROGRESS!CT86)</f>
        <v/>
      </c>
      <c r="Y75" s="312" t="str">
        <f>IF(PROGRESS!CY86="NO DATA","",PROGRESS!CY86)</f>
        <v/>
      </c>
      <c r="Z75" s="312" t="str">
        <f>IF(PROGRESS!DD86="NO DATA","",PROGRESS!DD86)</f>
        <v/>
      </c>
      <c r="AA75" s="312" t="str">
        <f>IF(PROGRESS!DI86="NO DATA","",PROGRESS!DI86)</f>
        <v/>
      </c>
      <c r="AB75" s="312" t="str">
        <f>IF(PROGRESS!DN86="NO DATA","",PROGRESS!DN86)</f>
        <v/>
      </c>
      <c r="AC75" s="312" t="str">
        <f>IF(PROGRESS!DS86="NO DATA","",PROGRESS!DS86)</f>
        <v/>
      </c>
      <c r="AD75" s="312" t="str">
        <f>IF(PROGRESS!DX86="NO DATA","",PROGRESS!DX86)</f>
        <v/>
      </c>
    </row>
    <row r="76" spans="1:30" ht="18.75" x14ac:dyDescent="0.3">
      <c r="A76" s="20">
        <f>IF(DATASHEET!A73="","",DATASHEET!A73)</f>
        <v>151550</v>
      </c>
      <c r="B76" s="21" t="str">
        <f>DATASHEET!B73</f>
        <v>HELEY, Ben</v>
      </c>
      <c r="C76" s="21" t="str">
        <f>DATASHEET!C73</f>
        <v>11KKN</v>
      </c>
      <c r="D76" s="139" t="str">
        <f>PROGRESS!E87</f>
        <v>N</v>
      </c>
      <c r="E76" s="570" t="str">
        <f>PROGRESS!I87</f>
        <v>N</v>
      </c>
      <c r="F76" s="572" t="str">
        <f>DATASHEET!L73</f>
        <v>8-9</v>
      </c>
      <c r="G76" s="565" t="str">
        <f t="shared" si="4"/>
        <v/>
      </c>
      <c r="H76" s="313" t="str">
        <f>IF(PROGRESS!R87="NO DATA","",PROGRESS!R87)</f>
        <v/>
      </c>
      <c r="I76" s="312" t="str">
        <f>IF(PROGRESS!W87="NO DATA","",PROGRESS!W87)</f>
        <v/>
      </c>
      <c r="J76" s="312" t="str">
        <f>IF(PROGRESS!AB87="NO DATA","",PROGRESS!AB87)</f>
        <v/>
      </c>
      <c r="K76" s="312" t="str">
        <f>IF(PROGRESS!AG87="NO DATA","",PROGRESS!AG87)</f>
        <v/>
      </c>
      <c r="L76" s="312" t="str">
        <f>IF(PROGRESS!AL87="NO DATA","",PROGRESS!AL87)</f>
        <v/>
      </c>
      <c r="M76" s="312" t="str">
        <f>IF(PROGRESS!AQ87="NO DATA","",PROGRESS!AQ87)</f>
        <v/>
      </c>
      <c r="N76" s="312" t="str">
        <f>IF(PROGRESS!AV87="NO DATA","",PROGRESS!AV87)</f>
        <v/>
      </c>
      <c r="O76" s="312" t="str">
        <f>IF(PROGRESS!BA87="NO DATA","",PROGRESS!BA87)</f>
        <v/>
      </c>
      <c r="P76" s="312" t="str">
        <f>IF(PROGRESS!BF87="NO DATA","",PROGRESS!BF87)</f>
        <v/>
      </c>
      <c r="Q76" s="312" t="str">
        <f>IF(PROGRESS!BK87="NO DATA","",PROGRESS!BK87)</f>
        <v/>
      </c>
      <c r="R76" s="312" t="str">
        <f>IF(PROGRESS!BP87="NO DATA","",PROGRESS!BP87)</f>
        <v/>
      </c>
      <c r="S76" s="312" t="str">
        <f>IF(PROGRESS!BU87="NO DATA","",PROGRESS!BU87)</f>
        <v/>
      </c>
      <c r="T76" s="569" t="str">
        <f>IF(PROGRESS!CA87="NO DATA","",PROGRESS!CA87)</f>
        <v/>
      </c>
      <c r="U76" s="312" t="str">
        <f>IF(PROGRESS!CE87="NO DATA","",PROGRESS!CE87)</f>
        <v/>
      </c>
      <c r="V76" s="312" t="str">
        <f>IF(PROGRESS!CJ87="NO DATA","",PROGRESS!CJ87)</f>
        <v/>
      </c>
      <c r="W76" s="312" t="str">
        <f>IF(PROGRESS!CO87="NO DATA","",PROGRESS!CO87)</f>
        <v/>
      </c>
      <c r="X76" s="312" t="str">
        <f>IF(PROGRESS!CT87="NO DATA","",PROGRESS!CT87)</f>
        <v/>
      </c>
      <c r="Y76" s="312" t="str">
        <f>IF(PROGRESS!CY87="NO DATA","",PROGRESS!CY87)</f>
        <v/>
      </c>
      <c r="Z76" s="312" t="str">
        <f>IF(PROGRESS!DD87="NO DATA","",PROGRESS!DD87)</f>
        <v/>
      </c>
      <c r="AA76" s="312" t="str">
        <f>IF(PROGRESS!DI87="NO DATA","",PROGRESS!DI87)</f>
        <v/>
      </c>
      <c r="AB76" s="312" t="str">
        <f>IF(PROGRESS!DN87="NO DATA","",PROGRESS!DN87)</f>
        <v/>
      </c>
      <c r="AC76" s="312" t="str">
        <f>IF(PROGRESS!DS87="NO DATA","",PROGRESS!DS87)</f>
        <v/>
      </c>
      <c r="AD76" s="312" t="str">
        <f>IF(PROGRESS!DX87="NO DATA","",PROGRESS!DX87)</f>
        <v/>
      </c>
    </row>
    <row r="77" spans="1:30" ht="18.75" x14ac:dyDescent="0.3">
      <c r="A77" s="20">
        <f>IF(DATASHEET!A74="","",DATASHEET!A74)</f>
        <v>151523</v>
      </c>
      <c r="B77" s="21" t="str">
        <f>DATASHEET!B74</f>
        <v>HINCHCLIFFE, Silvi</v>
      </c>
      <c r="C77" s="21" t="str">
        <f>DATASHEET!C74</f>
        <v>11SPI</v>
      </c>
      <c r="D77" s="139" t="str">
        <f>PROGRESS!E88</f>
        <v>N</v>
      </c>
      <c r="E77" s="570" t="str">
        <f>PROGRESS!I88</f>
        <v>Y</v>
      </c>
      <c r="F77" s="572" t="str">
        <f>DATASHEET!L74</f>
        <v>6-7</v>
      </c>
      <c r="G77" s="565" t="str">
        <f t="shared" si="4"/>
        <v/>
      </c>
      <c r="H77" s="313" t="str">
        <f>IF(PROGRESS!R88="NO DATA","",PROGRESS!R88)</f>
        <v/>
      </c>
      <c r="I77" s="312" t="str">
        <f>IF(PROGRESS!W88="NO DATA","",PROGRESS!W88)</f>
        <v/>
      </c>
      <c r="J77" s="312" t="str">
        <f>IF(PROGRESS!AB88="NO DATA","",PROGRESS!AB88)</f>
        <v/>
      </c>
      <c r="K77" s="312" t="str">
        <f>IF(PROGRESS!AG88="NO DATA","",PROGRESS!AG88)</f>
        <v/>
      </c>
      <c r="L77" s="312" t="str">
        <f>IF(PROGRESS!AL88="NO DATA","",PROGRESS!AL88)</f>
        <v/>
      </c>
      <c r="M77" s="312" t="str">
        <f>IF(PROGRESS!AQ88="NO DATA","",PROGRESS!AQ88)</f>
        <v/>
      </c>
      <c r="N77" s="312" t="str">
        <f>IF(PROGRESS!AV88="NO DATA","",PROGRESS!AV88)</f>
        <v/>
      </c>
      <c r="O77" s="312" t="str">
        <f>IF(PROGRESS!BA88="NO DATA","",PROGRESS!BA88)</f>
        <v/>
      </c>
      <c r="P77" s="312" t="str">
        <f>IF(PROGRESS!BF88="NO DATA","",PROGRESS!BF88)</f>
        <v/>
      </c>
      <c r="Q77" s="312" t="str">
        <f>IF(PROGRESS!BK88="NO DATA","",PROGRESS!BK88)</f>
        <v/>
      </c>
      <c r="R77" s="312" t="str">
        <f>IF(PROGRESS!BP88="NO DATA","",PROGRESS!BP88)</f>
        <v/>
      </c>
      <c r="S77" s="312" t="str">
        <f>IF(PROGRESS!BU88="NO DATA","",PROGRESS!BU88)</f>
        <v/>
      </c>
      <c r="T77" s="569" t="str">
        <f>IF(PROGRESS!CA88="NO DATA","",PROGRESS!CA88)</f>
        <v/>
      </c>
      <c r="U77" s="312" t="str">
        <f>IF(PROGRESS!CE88="NO DATA","",PROGRESS!CE88)</f>
        <v/>
      </c>
      <c r="V77" s="312" t="str">
        <f>IF(PROGRESS!CJ88="NO DATA","",PROGRESS!CJ88)</f>
        <v/>
      </c>
      <c r="W77" s="312" t="str">
        <f>IF(PROGRESS!CO88="NO DATA","",PROGRESS!CO88)</f>
        <v/>
      </c>
      <c r="X77" s="312" t="str">
        <f>IF(PROGRESS!CT88="NO DATA","",PROGRESS!CT88)</f>
        <v/>
      </c>
      <c r="Y77" s="312" t="str">
        <f>IF(PROGRESS!CY88="NO DATA","",PROGRESS!CY88)</f>
        <v/>
      </c>
      <c r="Z77" s="312" t="str">
        <f>IF(PROGRESS!DD88="NO DATA","",PROGRESS!DD88)</f>
        <v/>
      </c>
      <c r="AA77" s="312" t="str">
        <f>IF(PROGRESS!DI88="NO DATA","",PROGRESS!DI88)</f>
        <v/>
      </c>
      <c r="AB77" s="312" t="str">
        <f>IF(PROGRESS!DN88="NO DATA","",PROGRESS!DN88)</f>
        <v/>
      </c>
      <c r="AC77" s="312" t="str">
        <f>IF(PROGRESS!DS88="NO DATA","",PROGRESS!DS88)</f>
        <v/>
      </c>
      <c r="AD77" s="312" t="str">
        <f>IF(PROGRESS!DX88="NO DATA","",PROGRESS!DX88)</f>
        <v/>
      </c>
    </row>
    <row r="78" spans="1:30" ht="18.75" x14ac:dyDescent="0.3">
      <c r="A78" s="20">
        <f>IF(DATASHEET!A75="","",DATASHEET!A75)</f>
        <v>151608</v>
      </c>
      <c r="B78" s="21" t="str">
        <f>DATASHEET!B75</f>
        <v>HINCHLIFFE, Polly</v>
      </c>
      <c r="C78" s="21" t="str">
        <f>DATASHEET!C75</f>
        <v>11JNE</v>
      </c>
      <c r="D78" s="139" t="str">
        <f>PROGRESS!E89</f>
        <v>N</v>
      </c>
      <c r="E78" s="570" t="str">
        <f>PROGRESS!I89</f>
        <v>N</v>
      </c>
      <c r="F78" s="572" t="str">
        <f>DATASHEET!L75</f>
        <v>2-3</v>
      </c>
      <c r="G78" s="565" t="str">
        <f t="shared" si="4"/>
        <v/>
      </c>
      <c r="H78" s="313" t="str">
        <f>IF(PROGRESS!R89="NO DATA","",PROGRESS!R89)</f>
        <v/>
      </c>
      <c r="I78" s="312" t="str">
        <f>IF(PROGRESS!W89="NO DATA","",PROGRESS!W89)</f>
        <v/>
      </c>
      <c r="J78" s="312" t="str">
        <f>IF(PROGRESS!AB89="NO DATA","",PROGRESS!AB89)</f>
        <v/>
      </c>
      <c r="K78" s="312" t="str">
        <f>IF(PROGRESS!AG89="NO DATA","",PROGRESS!AG89)</f>
        <v/>
      </c>
      <c r="L78" s="312" t="str">
        <f>IF(PROGRESS!AL89="NO DATA","",PROGRESS!AL89)</f>
        <v/>
      </c>
      <c r="M78" s="312" t="str">
        <f>IF(PROGRESS!AQ89="NO DATA","",PROGRESS!AQ89)</f>
        <v/>
      </c>
      <c r="N78" s="312" t="str">
        <f>IF(PROGRESS!AV89="NO DATA","",PROGRESS!AV89)</f>
        <v/>
      </c>
      <c r="O78" s="312" t="str">
        <f>IF(PROGRESS!BA89="NO DATA","",PROGRESS!BA89)</f>
        <v/>
      </c>
      <c r="P78" s="312" t="str">
        <f>IF(PROGRESS!BF89="NO DATA","",PROGRESS!BF89)</f>
        <v/>
      </c>
      <c r="Q78" s="312" t="str">
        <f>IF(PROGRESS!BK89="NO DATA","",PROGRESS!BK89)</f>
        <v/>
      </c>
      <c r="R78" s="312" t="str">
        <f>IF(PROGRESS!BP89="NO DATA","",PROGRESS!BP89)</f>
        <v/>
      </c>
      <c r="S78" s="312" t="str">
        <f>IF(PROGRESS!BU89="NO DATA","",PROGRESS!BU89)</f>
        <v/>
      </c>
      <c r="T78" s="569" t="str">
        <f>IF(PROGRESS!CA89="NO DATA","",PROGRESS!CA89)</f>
        <v/>
      </c>
      <c r="U78" s="312" t="str">
        <f>IF(PROGRESS!CE89="NO DATA","",PROGRESS!CE89)</f>
        <v/>
      </c>
      <c r="V78" s="312" t="str">
        <f>IF(PROGRESS!CJ89="NO DATA","",PROGRESS!CJ89)</f>
        <v/>
      </c>
      <c r="W78" s="312" t="str">
        <f>IF(PROGRESS!CO89="NO DATA","",PROGRESS!CO89)</f>
        <v/>
      </c>
      <c r="X78" s="312" t="str">
        <f>IF(PROGRESS!CT89="NO DATA","",PROGRESS!CT89)</f>
        <v/>
      </c>
      <c r="Y78" s="312" t="str">
        <f>IF(PROGRESS!CY89="NO DATA","",PROGRESS!CY89)</f>
        <v/>
      </c>
      <c r="Z78" s="312" t="str">
        <f>IF(PROGRESS!DD89="NO DATA","",PROGRESS!DD89)</f>
        <v/>
      </c>
      <c r="AA78" s="312" t="str">
        <f>IF(PROGRESS!DI89="NO DATA","",PROGRESS!DI89)</f>
        <v/>
      </c>
      <c r="AB78" s="312" t="str">
        <f>IF(PROGRESS!DN89="NO DATA","",PROGRESS!DN89)</f>
        <v/>
      </c>
      <c r="AC78" s="312" t="str">
        <f>IF(PROGRESS!DS89="NO DATA","",PROGRESS!DS89)</f>
        <v/>
      </c>
      <c r="AD78" s="312" t="str">
        <f>IF(PROGRESS!DX89="NO DATA","",PROGRESS!DX89)</f>
        <v/>
      </c>
    </row>
    <row r="79" spans="1:30" ht="18.75" x14ac:dyDescent="0.3">
      <c r="A79" s="20">
        <f>IF(DATASHEET!A76="","",DATASHEET!A76)</f>
        <v>151709</v>
      </c>
      <c r="B79" s="21" t="str">
        <f>DATASHEET!B76</f>
        <v>HINDMARCH, Madeleine</v>
      </c>
      <c r="C79" s="21" t="str">
        <f>DATASHEET!C76</f>
        <v>11WE</v>
      </c>
      <c r="D79" s="139" t="str">
        <f>PROGRESS!E90</f>
        <v>N</v>
      </c>
      <c r="E79" s="570" t="str">
        <f>PROGRESS!I90</f>
        <v>N</v>
      </c>
      <c r="F79" s="572" t="str">
        <f>DATASHEET!L76</f>
        <v>6-7</v>
      </c>
      <c r="G79" s="565" t="str">
        <f t="shared" si="4"/>
        <v/>
      </c>
      <c r="H79" s="313" t="str">
        <f>IF(PROGRESS!R90="NO DATA","",PROGRESS!R90)</f>
        <v/>
      </c>
      <c r="I79" s="312" t="str">
        <f>IF(PROGRESS!W90="NO DATA","",PROGRESS!W90)</f>
        <v/>
      </c>
      <c r="J79" s="312" t="str">
        <f>IF(PROGRESS!AB90="NO DATA","",PROGRESS!AB90)</f>
        <v/>
      </c>
      <c r="K79" s="312" t="str">
        <f>IF(PROGRESS!AG90="NO DATA","",PROGRESS!AG90)</f>
        <v/>
      </c>
      <c r="L79" s="312" t="str">
        <f>IF(PROGRESS!AL90="NO DATA","",PROGRESS!AL90)</f>
        <v/>
      </c>
      <c r="M79" s="312" t="str">
        <f>IF(PROGRESS!AQ90="NO DATA","",PROGRESS!AQ90)</f>
        <v/>
      </c>
      <c r="N79" s="312" t="str">
        <f>IF(PROGRESS!AV90="NO DATA","",PROGRESS!AV90)</f>
        <v/>
      </c>
      <c r="O79" s="312" t="str">
        <f>IF(PROGRESS!BA90="NO DATA","",PROGRESS!BA90)</f>
        <v/>
      </c>
      <c r="P79" s="312" t="str">
        <f>IF(PROGRESS!BF90="NO DATA","",PROGRESS!BF90)</f>
        <v/>
      </c>
      <c r="Q79" s="312" t="str">
        <f>IF(PROGRESS!BK90="NO DATA","",PROGRESS!BK90)</f>
        <v/>
      </c>
      <c r="R79" s="312" t="str">
        <f>IF(PROGRESS!BP90="NO DATA","",PROGRESS!BP90)</f>
        <v/>
      </c>
      <c r="S79" s="312" t="str">
        <f>IF(PROGRESS!BU90="NO DATA","",PROGRESS!BU90)</f>
        <v/>
      </c>
      <c r="T79" s="569" t="str">
        <f>IF(PROGRESS!CA90="NO DATA","",PROGRESS!CA90)</f>
        <v/>
      </c>
      <c r="U79" s="312" t="str">
        <f>IF(PROGRESS!CE90="NO DATA","",PROGRESS!CE90)</f>
        <v/>
      </c>
      <c r="V79" s="312" t="str">
        <f>IF(PROGRESS!CJ90="NO DATA","",PROGRESS!CJ90)</f>
        <v/>
      </c>
      <c r="W79" s="312" t="str">
        <f>IF(PROGRESS!CO90="NO DATA","",PROGRESS!CO90)</f>
        <v/>
      </c>
      <c r="X79" s="312" t="str">
        <f>IF(PROGRESS!CT90="NO DATA","",PROGRESS!CT90)</f>
        <v/>
      </c>
      <c r="Y79" s="312" t="str">
        <f>IF(PROGRESS!CY90="NO DATA","",PROGRESS!CY90)</f>
        <v/>
      </c>
      <c r="Z79" s="312" t="str">
        <f>IF(PROGRESS!DD90="NO DATA","",PROGRESS!DD90)</f>
        <v/>
      </c>
      <c r="AA79" s="312" t="str">
        <f>IF(PROGRESS!DI90="NO DATA","",PROGRESS!DI90)</f>
        <v/>
      </c>
      <c r="AB79" s="312" t="str">
        <f>IF(PROGRESS!DN90="NO DATA","",PROGRESS!DN90)</f>
        <v/>
      </c>
      <c r="AC79" s="312" t="str">
        <f>IF(PROGRESS!DS90="NO DATA","",PROGRESS!DS90)</f>
        <v/>
      </c>
      <c r="AD79" s="312" t="str">
        <f>IF(PROGRESS!DX90="NO DATA","",PROGRESS!DX90)</f>
        <v/>
      </c>
    </row>
    <row r="80" spans="1:30" ht="18.75" x14ac:dyDescent="0.3">
      <c r="A80" s="20">
        <f>IF(DATASHEET!A77="","",DATASHEET!A77)</f>
        <v>151639</v>
      </c>
      <c r="B80" s="21" t="str">
        <f>DATASHEET!B77</f>
        <v>HOPE, Jessica</v>
      </c>
      <c r="C80" s="21" t="str">
        <f>DATASHEET!C77</f>
        <v>11KKN</v>
      </c>
      <c r="D80" s="139" t="str">
        <f>PROGRESS!E91</f>
        <v>N</v>
      </c>
      <c r="E80" s="570" t="str">
        <f>PROGRESS!I91</f>
        <v>N</v>
      </c>
      <c r="F80" s="572" t="str">
        <f>DATASHEET!L77</f>
        <v>5-6</v>
      </c>
      <c r="G80" s="565" t="str">
        <f t="shared" si="4"/>
        <v/>
      </c>
      <c r="H80" s="313" t="str">
        <f>IF(PROGRESS!R91="NO DATA","",PROGRESS!R91)</f>
        <v/>
      </c>
      <c r="I80" s="312" t="str">
        <f>IF(PROGRESS!W91="NO DATA","",PROGRESS!W91)</f>
        <v/>
      </c>
      <c r="J80" s="312" t="str">
        <f>IF(PROGRESS!AB91="NO DATA","",PROGRESS!AB91)</f>
        <v/>
      </c>
      <c r="K80" s="312" t="str">
        <f>IF(PROGRESS!AG91="NO DATA","",PROGRESS!AG91)</f>
        <v/>
      </c>
      <c r="L80" s="312" t="str">
        <f>IF(PROGRESS!AL91="NO DATA","",PROGRESS!AL91)</f>
        <v/>
      </c>
      <c r="M80" s="312" t="str">
        <f>IF(PROGRESS!AQ91="NO DATA","",PROGRESS!AQ91)</f>
        <v/>
      </c>
      <c r="N80" s="312" t="str">
        <f>IF(PROGRESS!AV91="NO DATA","",PROGRESS!AV91)</f>
        <v/>
      </c>
      <c r="O80" s="312" t="str">
        <f>IF(PROGRESS!BA91="NO DATA","",PROGRESS!BA91)</f>
        <v/>
      </c>
      <c r="P80" s="312" t="str">
        <f>IF(PROGRESS!BF91="NO DATA","",PROGRESS!BF91)</f>
        <v/>
      </c>
      <c r="Q80" s="312" t="str">
        <f>IF(PROGRESS!BK91="NO DATA","",PROGRESS!BK91)</f>
        <v/>
      </c>
      <c r="R80" s="312" t="str">
        <f>IF(PROGRESS!BP91="NO DATA","",PROGRESS!BP91)</f>
        <v/>
      </c>
      <c r="S80" s="312" t="str">
        <f>IF(PROGRESS!BU91="NO DATA","",PROGRESS!BU91)</f>
        <v/>
      </c>
      <c r="T80" s="569" t="str">
        <f>IF(PROGRESS!CA91="NO DATA","",PROGRESS!CA91)</f>
        <v/>
      </c>
      <c r="U80" s="312" t="str">
        <f>IF(PROGRESS!CE91="NO DATA","",PROGRESS!CE91)</f>
        <v/>
      </c>
      <c r="V80" s="312" t="str">
        <f>IF(PROGRESS!CJ91="NO DATA","",PROGRESS!CJ91)</f>
        <v/>
      </c>
      <c r="W80" s="312" t="str">
        <f>IF(PROGRESS!CO91="NO DATA","",PROGRESS!CO91)</f>
        <v/>
      </c>
      <c r="X80" s="312" t="str">
        <f>IF(PROGRESS!CT91="NO DATA","",PROGRESS!CT91)</f>
        <v/>
      </c>
      <c r="Y80" s="312" t="str">
        <f>IF(PROGRESS!CY91="NO DATA","",PROGRESS!CY91)</f>
        <v/>
      </c>
      <c r="Z80" s="312" t="str">
        <f>IF(PROGRESS!DD91="NO DATA","",PROGRESS!DD91)</f>
        <v/>
      </c>
      <c r="AA80" s="312" t="str">
        <f>IF(PROGRESS!DI91="NO DATA","",PROGRESS!DI91)</f>
        <v/>
      </c>
      <c r="AB80" s="312" t="str">
        <f>IF(PROGRESS!DN91="NO DATA","",PROGRESS!DN91)</f>
        <v/>
      </c>
      <c r="AC80" s="312" t="str">
        <f>IF(PROGRESS!DS91="NO DATA","",PROGRESS!DS91)</f>
        <v/>
      </c>
      <c r="AD80" s="312" t="str">
        <f>IF(PROGRESS!DX91="NO DATA","",PROGRESS!DX91)</f>
        <v/>
      </c>
    </row>
    <row r="81" spans="1:30" ht="18.75" x14ac:dyDescent="0.3">
      <c r="A81" s="20">
        <f>IF(DATASHEET!A78="","",DATASHEET!A78)</f>
        <v>151538</v>
      </c>
      <c r="B81" s="21" t="str">
        <f>DATASHEET!B78</f>
        <v>HOPKINS, Tadhg</v>
      </c>
      <c r="C81" s="21" t="str">
        <f>DATASHEET!C78</f>
        <v>11EGQ</v>
      </c>
      <c r="D81" s="139" t="str">
        <f>PROGRESS!E92</f>
        <v>N</v>
      </c>
      <c r="E81" s="570" t="str">
        <f>PROGRESS!I92</f>
        <v>Y</v>
      </c>
      <c r="F81" s="572" t="str">
        <f>DATASHEET!L78</f>
        <v>6-7</v>
      </c>
      <c r="G81" s="565" t="str">
        <f t="shared" si="4"/>
        <v/>
      </c>
      <c r="H81" s="313" t="str">
        <f>IF(PROGRESS!R92="NO DATA","",PROGRESS!R92)</f>
        <v/>
      </c>
      <c r="I81" s="312" t="str">
        <f>IF(PROGRESS!W92="NO DATA","",PROGRESS!W92)</f>
        <v/>
      </c>
      <c r="J81" s="312" t="str">
        <f>IF(PROGRESS!AB92="NO DATA","",PROGRESS!AB92)</f>
        <v/>
      </c>
      <c r="K81" s="312" t="str">
        <f>IF(PROGRESS!AG92="NO DATA","",PROGRESS!AG92)</f>
        <v/>
      </c>
      <c r="L81" s="312" t="str">
        <f>IF(PROGRESS!AL92="NO DATA","",PROGRESS!AL92)</f>
        <v/>
      </c>
      <c r="M81" s="312" t="str">
        <f>IF(PROGRESS!AQ92="NO DATA","",PROGRESS!AQ92)</f>
        <v/>
      </c>
      <c r="N81" s="312" t="str">
        <f>IF(PROGRESS!AV92="NO DATA","",PROGRESS!AV92)</f>
        <v/>
      </c>
      <c r="O81" s="312" t="str">
        <f>IF(PROGRESS!BA92="NO DATA","",PROGRESS!BA92)</f>
        <v/>
      </c>
      <c r="P81" s="312" t="str">
        <f>IF(PROGRESS!BF92="NO DATA","",PROGRESS!BF92)</f>
        <v/>
      </c>
      <c r="Q81" s="312" t="str">
        <f>IF(PROGRESS!BK92="NO DATA","",PROGRESS!BK92)</f>
        <v/>
      </c>
      <c r="R81" s="312" t="str">
        <f>IF(PROGRESS!BP92="NO DATA","",PROGRESS!BP92)</f>
        <v/>
      </c>
      <c r="S81" s="312" t="str">
        <f>IF(PROGRESS!BU92="NO DATA","",PROGRESS!BU92)</f>
        <v/>
      </c>
      <c r="T81" s="569" t="str">
        <f>IF(PROGRESS!CA92="NO DATA","",PROGRESS!CA92)</f>
        <v/>
      </c>
      <c r="U81" s="312" t="str">
        <f>IF(PROGRESS!CE92="NO DATA","",PROGRESS!CE92)</f>
        <v/>
      </c>
      <c r="V81" s="312" t="str">
        <f>IF(PROGRESS!CJ92="NO DATA","",PROGRESS!CJ92)</f>
        <v/>
      </c>
      <c r="W81" s="312" t="str">
        <f>IF(PROGRESS!CO92="NO DATA","",PROGRESS!CO92)</f>
        <v/>
      </c>
      <c r="X81" s="312" t="str">
        <f>IF(PROGRESS!CT92="NO DATA","",PROGRESS!CT92)</f>
        <v/>
      </c>
      <c r="Y81" s="312" t="str">
        <f>IF(PROGRESS!CY92="NO DATA","",PROGRESS!CY92)</f>
        <v/>
      </c>
      <c r="Z81" s="312" t="str">
        <f>IF(PROGRESS!DD92="NO DATA","",PROGRESS!DD92)</f>
        <v/>
      </c>
      <c r="AA81" s="312" t="str">
        <f>IF(PROGRESS!DI92="NO DATA","",PROGRESS!DI92)</f>
        <v/>
      </c>
      <c r="AB81" s="312" t="str">
        <f>IF(PROGRESS!DN92="NO DATA","",PROGRESS!DN92)</f>
        <v/>
      </c>
      <c r="AC81" s="312" t="str">
        <f>IF(PROGRESS!DS92="NO DATA","",PROGRESS!DS92)</f>
        <v/>
      </c>
      <c r="AD81" s="312" t="str">
        <f>IF(PROGRESS!DX92="NO DATA","",PROGRESS!DX92)</f>
        <v/>
      </c>
    </row>
    <row r="82" spans="1:30" ht="18.75" x14ac:dyDescent="0.3">
      <c r="A82" s="20">
        <f>IF(DATASHEET!A79="","",DATASHEET!A79)</f>
        <v>151634</v>
      </c>
      <c r="B82" s="21" t="str">
        <f>DATASHEET!B79</f>
        <v>HORSFIELD, Ruby</v>
      </c>
      <c r="C82" s="21" t="str">
        <f>DATASHEET!C79</f>
        <v>11EGQ</v>
      </c>
      <c r="D82" s="139" t="str">
        <f>PROGRESS!E93</f>
        <v>N</v>
      </c>
      <c r="E82" s="570" t="str">
        <f>PROGRESS!I93</f>
        <v>N</v>
      </c>
      <c r="F82" s="572" t="str">
        <f>DATASHEET!L79</f>
        <v>5-6</v>
      </c>
      <c r="G82" s="565" t="str">
        <f t="shared" si="4"/>
        <v/>
      </c>
      <c r="H82" s="313" t="str">
        <f>IF(PROGRESS!R93="NO DATA","",PROGRESS!R93)</f>
        <v/>
      </c>
      <c r="I82" s="312" t="str">
        <f>IF(PROGRESS!W93="NO DATA","",PROGRESS!W93)</f>
        <v/>
      </c>
      <c r="J82" s="312" t="str">
        <f>IF(PROGRESS!AB93="NO DATA","",PROGRESS!AB93)</f>
        <v/>
      </c>
      <c r="K82" s="312" t="str">
        <f>IF(PROGRESS!AG93="NO DATA","",PROGRESS!AG93)</f>
        <v/>
      </c>
      <c r="L82" s="312" t="str">
        <f>IF(PROGRESS!AL93="NO DATA","",PROGRESS!AL93)</f>
        <v/>
      </c>
      <c r="M82" s="312" t="str">
        <f>IF(PROGRESS!AQ93="NO DATA","",PROGRESS!AQ93)</f>
        <v/>
      </c>
      <c r="N82" s="312" t="str">
        <f>IF(PROGRESS!AV93="NO DATA","",PROGRESS!AV93)</f>
        <v/>
      </c>
      <c r="O82" s="312" t="str">
        <f>IF(PROGRESS!BA93="NO DATA","",PROGRESS!BA93)</f>
        <v/>
      </c>
      <c r="P82" s="312" t="str">
        <f>IF(PROGRESS!BF93="NO DATA","",PROGRESS!BF93)</f>
        <v/>
      </c>
      <c r="Q82" s="312" t="str">
        <f>IF(PROGRESS!BK93="NO DATA","",PROGRESS!BK93)</f>
        <v/>
      </c>
      <c r="R82" s="312" t="str">
        <f>IF(PROGRESS!BP93="NO DATA","",PROGRESS!BP93)</f>
        <v/>
      </c>
      <c r="S82" s="312" t="str">
        <f>IF(PROGRESS!BU93="NO DATA","",PROGRESS!BU93)</f>
        <v/>
      </c>
      <c r="T82" s="569" t="str">
        <f>IF(PROGRESS!CA93="NO DATA","",PROGRESS!CA93)</f>
        <v/>
      </c>
      <c r="U82" s="312" t="str">
        <f>IF(PROGRESS!CE93="NO DATA","",PROGRESS!CE93)</f>
        <v/>
      </c>
      <c r="V82" s="312" t="str">
        <f>IF(PROGRESS!CJ93="NO DATA","",PROGRESS!CJ93)</f>
        <v/>
      </c>
      <c r="W82" s="312" t="str">
        <f>IF(PROGRESS!CO93="NO DATA","",PROGRESS!CO93)</f>
        <v/>
      </c>
      <c r="X82" s="312" t="str">
        <f>IF(PROGRESS!CT93="NO DATA","",PROGRESS!CT93)</f>
        <v/>
      </c>
      <c r="Y82" s="312" t="str">
        <f>IF(PROGRESS!CY93="NO DATA","",PROGRESS!CY93)</f>
        <v/>
      </c>
      <c r="Z82" s="312" t="str">
        <f>IF(PROGRESS!DD93="NO DATA","",PROGRESS!DD93)</f>
        <v/>
      </c>
      <c r="AA82" s="312" t="str">
        <f>IF(PROGRESS!DI93="NO DATA","",PROGRESS!DI93)</f>
        <v/>
      </c>
      <c r="AB82" s="312" t="str">
        <f>IF(PROGRESS!DN93="NO DATA","",PROGRESS!DN93)</f>
        <v/>
      </c>
      <c r="AC82" s="312" t="str">
        <f>IF(PROGRESS!DS93="NO DATA","",PROGRESS!DS93)</f>
        <v/>
      </c>
      <c r="AD82" s="312" t="str">
        <f>IF(PROGRESS!DX93="NO DATA","",PROGRESS!DX93)</f>
        <v/>
      </c>
    </row>
    <row r="83" spans="1:30" ht="18.75" x14ac:dyDescent="0.3">
      <c r="A83" s="20">
        <f>IF(DATASHEET!A80="","",DATASHEET!A80)</f>
        <v>151525</v>
      </c>
      <c r="B83" s="21" t="str">
        <f>DATASHEET!B80</f>
        <v>HOWSON, Max</v>
      </c>
      <c r="C83" s="21" t="str">
        <f>DATASHEET!C80</f>
        <v>11ZI</v>
      </c>
      <c r="D83" s="139" t="str">
        <f>PROGRESS!E94</f>
        <v>N</v>
      </c>
      <c r="E83" s="570" t="str">
        <f>PROGRESS!I94</f>
        <v>N</v>
      </c>
      <c r="F83" s="572" t="str">
        <f>DATASHEET!L80</f>
        <v>2-3</v>
      </c>
      <c r="G83" s="565" t="str">
        <f t="shared" si="4"/>
        <v/>
      </c>
      <c r="H83" s="313" t="str">
        <f>IF(PROGRESS!R94="NO DATA","",PROGRESS!R94)</f>
        <v/>
      </c>
      <c r="I83" s="312" t="str">
        <f>IF(PROGRESS!W94="NO DATA","",PROGRESS!W94)</f>
        <v/>
      </c>
      <c r="J83" s="312" t="str">
        <f>IF(PROGRESS!AB94="NO DATA","",PROGRESS!AB94)</f>
        <v/>
      </c>
      <c r="K83" s="312" t="str">
        <f>IF(PROGRESS!AG94="NO DATA","",PROGRESS!AG94)</f>
        <v/>
      </c>
      <c r="L83" s="312" t="str">
        <f>IF(PROGRESS!AL94="NO DATA","",PROGRESS!AL94)</f>
        <v/>
      </c>
      <c r="M83" s="312" t="str">
        <f>IF(PROGRESS!AQ94="NO DATA","",PROGRESS!AQ94)</f>
        <v/>
      </c>
      <c r="N83" s="312" t="str">
        <f>IF(PROGRESS!AV94="NO DATA","",PROGRESS!AV94)</f>
        <v/>
      </c>
      <c r="O83" s="312" t="str">
        <f>IF(PROGRESS!BA94="NO DATA","",PROGRESS!BA94)</f>
        <v/>
      </c>
      <c r="P83" s="312" t="str">
        <f>IF(PROGRESS!BF94="NO DATA","",PROGRESS!BF94)</f>
        <v/>
      </c>
      <c r="Q83" s="312" t="str">
        <f>IF(PROGRESS!BK94="NO DATA","",PROGRESS!BK94)</f>
        <v/>
      </c>
      <c r="R83" s="312" t="str">
        <f>IF(PROGRESS!BP94="NO DATA","",PROGRESS!BP94)</f>
        <v/>
      </c>
      <c r="S83" s="312" t="str">
        <f>IF(PROGRESS!BU94="NO DATA","",PROGRESS!BU94)</f>
        <v/>
      </c>
      <c r="T83" s="569" t="str">
        <f>IF(PROGRESS!CA94="NO DATA","",PROGRESS!CA94)</f>
        <v/>
      </c>
      <c r="U83" s="312" t="str">
        <f>IF(PROGRESS!CE94="NO DATA","",PROGRESS!CE94)</f>
        <v/>
      </c>
      <c r="V83" s="312" t="str">
        <f>IF(PROGRESS!CJ94="NO DATA","",PROGRESS!CJ94)</f>
        <v/>
      </c>
      <c r="W83" s="312" t="str">
        <f>IF(PROGRESS!CO94="NO DATA","",PROGRESS!CO94)</f>
        <v/>
      </c>
      <c r="X83" s="312" t="str">
        <f>IF(PROGRESS!CT94="NO DATA","",PROGRESS!CT94)</f>
        <v/>
      </c>
      <c r="Y83" s="312" t="str">
        <f>IF(PROGRESS!CY94="NO DATA","",PROGRESS!CY94)</f>
        <v/>
      </c>
      <c r="Z83" s="312" t="str">
        <f>IF(PROGRESS!DD94="NO DATA","",PROGRESS!DD94)</f>
        <v/>
      </c>
      <c r="AA83" s="312" t="str">
        <f>IF(PROGRESS!DI94="NO DATA","",PROGRESS!DI94)</f>
        <v/>
      </c>
      <c r="AB83" s="312" t="str">
        <f>IF(PROGRESS!DN94="NO DATA","",PROGRESS!DN94)</f>
        <v/>
      </c>
      <c r="AC83" s="312" t="str">
        <f>IF(PROGRESS!DS94="NO DATA","",PROGRESS!DS94)</f>
        <v/>
      </c>
      <c r="AD83" s="312" t="str">
        <f>IF(PROGRESS!DX94="NO DATA","",PROGRESS!DX94)</f>
        <v/>
      </c>
    </row>
    <row r="84" spans="1:30" ht="18.75" x14ac:dyDescent="0.3">
      <c r="A84" s="20">
        <f>IF(DATASHEET!A81="","",DATASHEET!A81)</f>
        <v>151674</v>
      </c>
      <c r="B84" s="21" t="str">
        <f>DATASHEET!B81</f>
        <v>HUSSAIN, Zain</v>
      </c>
      <c r="C84" s="21" t="str">
        <f>DATASHEET!C81</f>
        <v>11SK</v>
      </c>
      <c r="D84" s="139" t="str">
        <f>PROGRESS!E95</f>
        <v>N</v>
      </c>
      <c r="E84" s="570" t="str">
        <f>PROGRESS!I95</f>
        <v>N</v>
      </c>
      <c r="F84" s="572" t="str">
        <f>DATASHEET!L81</f>
        <v>5-6</v>
      </c>
      <c r="G84" s="565" t="str">
        <f t="shared" si="4"/>
        <v/>
      </c>
      <c r="H84" s="313" t="str">
        <f>IF(PROGRESS!R95="NO DATA","",PROGRESS!R95)</f>
        <v/>
      </c>
      <c r="I84" s="312" t="str">
        <f>IF(PROGRESS!W95="NO DATA","",PROGRESS!W95)</f>
        <v/>
      </c>
      <c r="J84" s="312" t="str">
        <f>IF(PROGRESS!AB95="NO DATA","",PROGRESS!AB95)</f>
        <v/>
      </c>
      <c r="K84" s="312" t="str">
        <f>IF(PROGRESS!AG95="NO DATA","",PROGRESS!AG95)</f>
        <v/>
      </c>
      <c r="L84" s="312" t="str">
        <f>IF(PROGRESS!AL95="NO DATA","",PROGRESS!AL95)</f>
        <v/>
      </c>
      <c r="M84" s="312" t="str">
        <f>IF(PROGRESS!AQ95="NO DATA","",PROGRESS!AQ95)</f>
        <v/>
      </c>
      <c r="N84" s="312" t="str">
        <f>IF(PROGRESS!AV95="NO DATA","",PROGRESS!AV95)</f>
        <v/>
      </c>
      <c r="O84" s="312" t="str">
        <f>IF(PROGRESS!BA95="NO DATA","",PROGRESS!BA95)</f>
        <v/>
      </c>
      <c r="P84" s="312" t="str">
        <f>IF(PROGRESS!BF95="NO DATA","",PROGRESS!BF95)</f>
        <v/>
      </c>
      <c r="Q84" s="312" t="str">
        <f>IF(PROGRESS!BK95="NO DATA","",PROGRESS!BK95)</f>
        <v/>
      </c>
      <c r="R84" s="312" t="str">
        <f>IF(PROGRESS!BP95="NO DATA","",PROGRESS!BP95)</f>
        <v/>
      </c>
      <c r="S84" s="312" t="str">
        <f>IF(PROGRESS!BU95="NO DATA","",PROGRESS!BU95)</f>
        <v/>
      </c>
      <c r="T84" s="569" t="str">
        <f>IF(PROGRESS!CA95="NO DATA","",PROGRESS!CA95)</f>
        <v/>
      </c>
      <c r="U84" s="312" t="str">
        <f>IF(PROGRESS!CE95="NO DATA","",PROGRESS!CE95)</f>
        <v/>
      </c>
      <c r="V84" s="312" t="str">
        <f>IF(PROGRESS!CJ95="NO DATA","",PROGRESS!CJ95)</f>
        <v/>
      </c>
      <c r="W84" s="312" t="str">
        <f>IF(PROGRESS!CO95="NO DATA","",PROGRESS!CO95)</f>
        <v/>
      </c>
      <c r="X84" s="312" t="str">
        <f>IF(PROGRESS!CT95="NO DATA","",PROGRESS!CT95)</f>
        <v/>
      </c>
      <c r="Y84" s="312" t="str">
        <f>IF(PROGRESS!CY95="NO DATA","",PROGRESS!CY95)</f>
        <v/>
      </c>
      <c r="Z84" s="312" t="str">
        <f>IF(PROGRESS!DD95="NO DATA","",PROGRESS!DD95)</f>
        <v/>
      </c>
      <c r="AA84" s="312" t="str">
        <f>IF(PROGRESS!DI95="NO DATA","",PROGRESS!DI95)</f>
        <v/>
      </c>
      <c r="AB84" s="312" t="str">
        <f>IF(PROGRESS!DN95="NO DATA","",PROGRESS!DN95)</f>
        <v/>
      </c>
      <c r="AC84" s="312" t="str">
        <f>IF(PROGRESS!DS95="NO DATA","",PROGRESS!DS95)</f>
        <v/>
      </c>
      <c r="AD84" s="312" t="str">
        <f>IF(PROGRESS!DX95="NO DATA","",PROGRESS!DX95)</f>
        <v/>
      </c>
    </row>
    <row r="85" spans="1:30" ht="18.75" x14ac:dyDescent="0.3">
      <c r="A85" s="20">
        <f>IF(DATASHEET!A82="","",DATASHEET!A82)</f>
        <v>151592</v>
      </c>
      <c r="B85" s="21" t="str">
        <f>DATASHEET!B82</f>
        <v>IGOE, Niamh</v>
      </c>
      <c r="C85" s="21" t="str">
        <f>DATASHEET!C82</f>
        <v>11KKN</v>
      </c>
      <c r="D85" s="139" t="str">
        <f>PROGRESS!E96</f>
        <v>N</v>
      </c>
      <c r="E85" s="570" t="str">
        <f>PROGRESS!I96</f>
        <v>N</v>
      </c>
      <c r="F85" s="572" t="str">
        <f>DATASHEET!L82</f>
        <v>8-9</v>
      </c>
      <c r="G85" s="565" t="str">
        <f t="shared" si="4"/>
        <v/>
      </c>
      <c r="H85" s="313" t="str">
        <f>IF(PROGRESS!R96="NO DATA","",PROGRESS!R96)</f>
        <v/>
      </c>
      <c r="I85" s="312" t="str">
        <f>IF(PROGRESS!W96="NO DATA","",PROGRESS!W96)</f>
        <v/>
      </c>
      <c r="J85" s="312" t="str">
        <f>IF(PROGRESS!AB96="NO DATA","",PROGRESS!AB96)</f>
        <v/>
      </c>
      <c r="K85" s="312" t="str">
        <f>IF(PROGRESS!AG96="NO DATA","",PROGRESS!AG96)</f>
        <v/>
      </c>
      <c r="L85" s="312" t="str">
        <f>IF(PROGRESS!AL96="NO DATA","",PROGRESS!AL96)</f>
        <v/>
      </c>
      <c r="M85" s="312" t="str">
        <f>IF(PROGRESS!AQ96="NO DATA","",PROGRESS!AQ96)</f>
        <v/>
      </c>
      <c r="N85" s="312" t="str">
        <f>IF(PROGRESS!AV96="NO DATA","",PROGRESS!AV96)</f>
        <v/>
      </c>
      <c r="O85" s="312" t="str">
        <f>IF(PROGRESS!BA96="NO DATA","",PROGRESS!BA96)</f>
        <v/>
      </c>
      <c r="P85" s="312" t="str">
        <f>IF(PROGRESS!BF96="NO DATA","",PROGRESS!BF96)</f>
        <v/>
      </c>
      <c r="Q85" s="312" t="str">
        <f>IF(PROGRESS!BK96="NO DATA","",PROGRESS!BK96)</f>
        <v/>
      </c>
      <c r="R85" s="312" t="str">
        <f>IF(PROGRESS!BP96="NO DATA","",PROGRESS!BP96)</f>
        <v/>
      </c>
      <c r="S85" s="312" t="str">
        <f>IF(PROGRESS!BU96="NO DATA","",PROGRESS!BU96)</f>
        <v/>
      </c>
      <c r="T85" s="569" t="str">
        <f>IF(PROGRESS!CA96="NO DATA","",PROGRESS!CA96)</f>
        <v/>
      </c>
      <c r="U85" s="312" t="str">
        <f>IF(PROGRESS!CE96="NO DATA","",PROGRESS!CE96)</f>
        <v/>
      </c>
      <c r="V85" s="312" t="str">
        <f>IF(PROGRESS!CJ96="NO DATA","",PROGRESS!CJ96)</f>
        <v/>
      </c>
      <c r="W85" s="312" t="str">
        <f>IF(PROGRESS!CO96="NO DATA","",PROGRESS!CO96)</f>
        <v/>
      </c>
      <c r="X85" s="312" t="str">
        <f>IF(PROGRESS!CT96="NO DATA","",PROGRESS!CT96)</f>
        <v/>
      </c>
      <c r="Y85" s="312" t="str">
        <f>IF(PROGRESS!CY96="NO DATA","",PROGRESS!CY96)</f>
        <v/>
      </c>
      <c r="Z85" s="312" t="str">
        <f>IF(PROGRESS!DD96="NO DATA","",PROGRESS!DD96)</f>
        <v/>
      </c>
      <c r="AA85" s="312" t="str">
        <f>IF(PROGRESS!DI96="NO DATA","",PROGRESS!DI96)</f>
        <v/>
      </c>
      <c r="AB85" s="312" t="str">
        <f>IF(PROGRESS!DN96="NO DATA","",PROGRESS!DN96)</f>
        <v/>
      </c>
      <c r="AC85" s="312" t="str">
        <f>IF(PROGRESS!DS96="NO DATA","",PROGRESS!DS96)</f>
        <v/>
      </c>
      <c r="AD85" s="312" t="str">
        <f>IF(PROGRESS!DX96="NO DATA","",PROGRESS!DX96)</f>
        <v/>
      </c>
    </row>
    <row r="86" spans="1:30" ht="18.75" x14ac:dyDescent="0.3">
      <c r="A86" s="20">
        <f>IF(DATASHEET!A83="","",DATASHEET!A83)</f>
        <v>151655</v>
      </c>
      <c r="B86" s="21" t="str">
        <f>DATASHEET!B83</f>
        <v>ILLIEN-MIDDLETON, Eve</v>
      </c>
      <c r="C86" s="21" t="str">
        <f>DATASHEET!C83</f>
        <v>11WE</v>
      </c>
      <c r="D86" s="139" t="str">
        <f>PROGRESS!E97</f>
        <v>N</v>
      </c>
      <c r="E86" s="570" t="str">
        <f>PROGRESS!I97</f>
        <v>N</v>
      </c>
      <c r="F86" s="572" t="str">
        <f>DATASHEET!L83</f>
        <v>7-8</v>
      </c>
      <c r="G86" s="565" t="str">
        <f t="shared" si="4"/>
        <v/>
      </c>
      <c r="H86" s="313" t="str">
        <f>IF(PROGRESS!R97="NO DATA","",PROGRESS!R97)</f>
        <v/>
      </c>
      <c r="I86" s="312" t="str">
        <f>IF(PROGRESS!W97="NO DATA","",PROGRESS!W97)</f>
        <v/>
      </c>
      <c r="J86" s="312" t="str">
        <f>IF(PROGRESS!AB97="NO DATA","",PROGRESS!AB97)</f>
        <v/>
      </c>
      <c r="K86" s="312" t="str">
        <f>IF(PROGRESS!AG97="NO DATA","",PROGRESS!AG97)</f>
        <v/>
      </c>
      <c r="L86" s="312" t="str">
        <f>IF(PROGRESS!AL97="NO DATA","",PROGRESS!AL97)</f>
        <v/>
      </c>
      <c r="M86" s="312" t="str">
        <f>IF(PROGRESS!AQ97="NO DATA","",PROGRESS!AQ97)</f>
        <v/>
      </c>
      <c r="N86" s="312" t="str">
        <f>IF(PROGRESS!AV97="NO DATA","",PROGRESS!AV97)</f>
        <v/>
      </c>
      <c r="O86" s="312" t="str">
        <f>IF(PROGRESS!BA97="NO DATA","",PROGRESS!BA97)</f>
        <v/>
      </c>
      <c r="P86" s="312" t="str">
        <f>IF(PROGRESS!BF97="NO DATA","",PROGRESS!BF97)</f>
        <v/>
      </c>
      <c r="Q86" s="312" t="str">
        <f>IF(PROGRESS!BK97="NO DATA","",PROGRESS!BK97)</f>
        <v/>
      </c>
      <c r="R86" s="312" t="str">
        <f>IF(PROGRESS!BP97="NO DATA","",PROGRESS!BP97)</f>
        <v/>
      </c>
      <c r="S86" s="312" t="str">
        <f>IF(PROGRESS!BU97="NO DATA","",PROGRESS!BU97)</f>
        <v/>
      </c>
      <c r="T86" s="569" t="str">
        <f>IF(PROGRESS!CA97="NO DATA","",PROGRESS!CA97)</f>
        <v/>
      </c>
      <c r="U86" s="312" t="str">
        <f>IF(PROGRESS!CE97="NO DATA","",PROGRESS!CE97)</f>
        <v/>
      </c>
      <c r="V86" s="312" t="str">
        <f>IF(PROGRESS!CJ97="NO DATA","",PROGRESS!CJ97)</f>
        <v/>
      </c>
      <c r="W86" s="312" t="str">
        <f>IF(PROGRESS!CO97="NO DATA","",PROGRESS!CO97)</f>
        <v/>
      </c>
      <c r="X86" s="312" t="str">
        <f>IF(PROGRESS!CT97="NO DATA","",PROGRESS!CT97)</f>
        <v/>
      </c>
      <c r="Y86" s="312" t="str">
        <f>IF(PROGRESS!CY97="NO DATA","",PROGRESS!CY97)</f>
        <v/>
      </c>
      <c r="Z86" s="312" t="str">
        <f>IF(PROGRESS!DD97="NO DATA","",PROGRESS!DD97)</f>
        <v/>
      </c>
      <c r="AA86" s="312" t="str">
        <f>IF(PROGRESS!DI97="NO DATA","",PROGRESS!DI97)</f>
        <v/>
      </c>
      <c r="AB86" s="312" t="str">
        <f>IF(PROGRESS!DN97="NO DATA","",PROGRESS!DN97)</f>
        <v/>
      </c>
      <c r="AC86" s="312" t="str">
        <f>IF(PROGRESS!DS97="NO DATA","",PROGRESS!DS97)</f>
        <v/>
      </c>
      <c r="AD86" s="312" t="str">
        <f>IF(PROGRESS!DX97="NO DATA","",PROGRESS!DX97)</f>
        <v/>
      </c>
    </row>
    <row r="87" spans="1:30" ht="18.75" x14ac:dyDescent="0.3">
      <c r="A87" s="20">
        <f>IF(DATASHEET!A84="","",DATASHEET!A84)</f>
        <v>151555</v>
      </c>
      <c r="B87" s="21" t="str">
        <f>DATASHEET!B84</f>
        <v>JOHNSON, Alister</v>
      </c>
      <c r="C87" s="21" t="str">
        <f>DATASHEET!C84</f>
        <v>11SK</v>
      </c>
      <c r="D87" s="139" t="str">
        <f>PROGRESS!E98</f>
        <v>N</v>
      </c>
      <c r="E87" s="570" t="str">
        <f>PROGRESS!I98</f>
        <v>N</v>
      </c>
      <c r="F87" s="572" t="str">
        <f>DATASHEET!L84</f>
        <v>4-5</v>
      </c>
      <c r="G87" s="565" t="str">
        <f t="shared" si="4"/>
        <v/>
      </c>
      <c r="H87" s="313" t="str">
        <f>IF(PROGRESS!R98="NO DATA","",PROGRESS!R98)</f>
        <v/>
      </c>
      <c r="I87" s="312" t="str">
        <f>IF(PROGRESS!W98="NO DATA","",PROGRESS!W98)</f>
        <v/>
      </c>
      <c r="J87" s="312" t="str">
        <f>IF(PROGRESS!AB98="NO DATA","",PROGRESS!AB98)</f>
        <v/>
      </c>
      <c r="K87" s="312" t="str">
        <f>IF(PROGRESS!AG98="NO DATA","",PROGRESS!AG98)</f>
        <v/>
      </c>
      <c r="L87" s="312" t="str">
        <f>IF(PROGRESS!AL98="NO DATA","",PROGRESS!AL98)</f>
        <v/>
      </c>
      <c r="M87" s="312" t="str">
        <f>IF(PROGRESS!AQ98="NO DATA","",PROGRESS!AQ98)</f>
        <v/>
      </c>
      <c r="N87" s="312" t="str">
        <f>IF(PROGRESS!AV98="NO DATA","",PROGRESS!AV98)</f>
        <v/>
      </c>
      <c r="O87" s="312" t="str">
        <f>IF(PROGRESS!BA98="NO DATA","",PROGRESS!BA98)</f>
        <v/>
      </c>
      <c r="P87" s="312" t="str">
        <f>IF(PROGRESS!BF98="NO DATA","",PROGRESS!BF98)</f>
        <v/>
      </c>
      <c r="Q87" s="312" t="str">
        <f>IF(PROGRESS!BK98="NO DATA","",PROGRESS!BK98)</f>
        <v/>
      </c>
      <c r="R87" s="312" t="str">
        <f>IF(PROGRESS!BP98="NO DATA","",PROGRESS!BP98)</f>
        <v/>
      </c>
      <c r="S87" s="312" t="str">
        <f>IF(PROGRESS!BU98="NO DATA","",PROGRESS!BU98)</f>
        <v/>
      </c>
      <c r="T87" s="569" t="str">
        <f>IF(PROGRESS!CA98="NO DATA","",PROGRESS!CA98)</f>
        <v/>
      </c>
      <c r="U87" s="312" t="str">
        <f>IF(PROGRESS!CE98="NO DATA","",PROGRESS!CE98)</f>
        <v/>
      </c>
      <c r="V87" s="312" t="str">
        <f>IF(PROGRESS!CJ98="NO DATA","",PROGRESS!CJ98)</f>
        <v/>
      </c>
      <c r="W87" s="312" t="str">
        <f>IF(PROGRESS!CO98="NO DATA","",PROGRESS!CO98)</f>
        <v/>
      </c>
      <c r="X87" s="312" t="str">
        <f>IF(PROGRESS!CT98="NO DATA","",PROGRESS!CT98)</f>
        <v/>
      </c>
      <c r="Y87" s="312" t="str">
        <f>IF(PROGRESS!CY98="NO DATA","",PROGRESS!CY98)</f>
        <v/>
      </c>
      <c r="Z87" s="312" t="str">
        <f>IF(PROGRESS!DD98="NO DATA","",PROGRESS!DD98)</f>
        <v/>
      </c>
      <c r="AA87" s="312" t="str">
        <f>IF(PROGRESS!DI98="NO DATA","",PROGRESS!DI98)</f>
        <v/>
      </c>
      <c r="AB87" s="312" t="str">
        <f>IF(PROGRESS!DN98="NO DATA","",PROGRESS!DN98)</f>
        <v/>
      </c>
      <c r="AC87" s="312" t="str">
        <f>IF(PROGRESS!DS98="NO DATA","",PROGRESS!DS98)</f>
        <v/>
      </c>
      <c r="AD87" s="312" t="str">
        <f>IF(PROGRESS!DX98="NO DATA","",PROGRESS!DX98)</f>
        <v/>
      </c>
    </row>
    <row r="88" spans="1:30" ht="18.75" x14ac:dyDescent="0.3">
      <c r="A88" s="20">
        <f>IF(DATASHEET!A85="","",DATASHEET!A85)</f>
        <v>151590</v>
      </c>
      <c r="B88" s="21" t="str">
        <f>DATASHEET!B85</f>
        <v>JONES, Brandon</v>
      </c>
      <c r="C88" s="21" t="str">
        <f>DATASHEET!C85</f>
        <v>11KKN</v>
      </c>
      <c r="D88" s="139" t="str">
        <f>PROGRESS!E99</f>
        <v>N</v>
      </c>
      <c r="E88" s="570" t="str">
        <f>PROGRESS!I99</f>
        <v>Y</v>
      </c>
      <c r="F88" s="572" t="str">
        <f>DATASHEET!L85</f>
        <v>6-7</v>
      </c>
      <c r="G88" s="565" t="str">
        <f t="shared" si="4"/>
        <v/>
      </c>
      <c r="H88" s="313" t="str">
        <f>IF(PROGRESS!R99="NO DATA","",PROGRESS!R99)</f>
        <v/>
      </c>
      <c r="I88" s="312" t="str">
        <f>IF(PROGRESS!W99="NO DATA","",PROGRESS!W99)</f>
        <v/>
      </c>
      <c r="J88" s="312" t="str">
        <f>IF(PROGRESS!AB99="NO DATA","",PROGRESS!AB99)</f>
        <v/>
      </c>
      <c r="K88" s="312" t="str">
        <f>IF(PROGRESS!AG99="NO DATA","",PROGRESS!AG99)</f>
        <v/>
      </c>
      <c r="L88" s="312" t="str">
        <f>IF(PROGRESS!AL99="NO DATA","",PROGRESS!AL99)</f>
        <v/>
      </c>
      <c r="M88" s="312" t="str">
        <f>IF(PROGRESS!AQ99="NO DATA","",PROGRESS!AQ99)</f>
        <v/>
      </c>
      <c r="N88" s="312" t="str">
        <f>IF(PROGRESS!AV99="NO DATA","",PROGRESS!AV99)</f>
        <v/>
      </c>
      <c r="O88" s="312" t="str">
        <f>IF(PROGRESS!BA99="NO DATA","",PROGRESS!BA99)</f>
        <v/>
      </c>
      <c r="P88" s="312" t="str">
        <f>IF(PROGRESS!BF99="NO DATA","",PROGRESS!BF99)</f>
        <v/>
      </c>
      <c r="Q88" s="312" t="str">
        <f>IF(PROGRESS!BK99="NO DATA","",PROGRESS!BK99)</f>
        <v/>
      </c>
      <c r="R88" s="312" t="str">
        <f>IF(PROGRESS!BP99="NO DATA","",PROGRESS!BP99)</f>
        <v/>
      </c>
      <c r="S88" s="312" t="str">
        <f>IF(PROGRESS!BU99="NO DATA","",PROGRESS!BU99)</f>
        <v/>
      </c>
      <c r="T88" s="569" t="str">
        <f>IF(PROGRESS!CA99="NO DATA","",PROGRESS!CA99)</f>
        <v/>
      </c>
      <c r="U88" s="312" t="str">
        <f>IF(PROGRESS!CE99="NO DATA","",PROGRESS!CE99)</f>
        <v/>
      </c>
      <c r="V88" s="312" t="str">
        <f>IF(PROGRESS!CJ99="NO DATA","",PROGRESS!CJ99)</f>
        <v/>
      </c>
      <c r="W88" s="312" t="str">
        <f>IF(PROGRESS!CO99="NO DATA","",PROGRESS!CO99)</f>
        <v/>
      </c>
      <c r="X88" s="312" t="str">
        <f>IF(PROGRESS!CT99="NO DATA","",PROGRESS!CT99)</f>
        <v/>
      </c>
      <c r="Y88" s="312" t="str">
        <f>IF(PROGRESS!CY99="NO DATA","",PROGRESS!CY99)</f>
        <v/>
      </c>
      <c r="Z88" s="312" t="str">
        <f>IF(PROGRESS!DD99="NO DATA","",PROGRESS!DD99)</f>
        <v/>
      </c>
      <c r="AA88" s="312" t="str">
        <f>IF(PROGRESS!DI99="NO DATA","",PROGRESS!DI99)</f>
        <v/>
      </c>
      <c r="AB88" s="312" t="str">
        <f>IF(PROGRESS!DN99="NO DATA","",PROGRESS!DN99)</f>
        <v/>
      </c>
      <c r="AC88" s="312" t="str">
        <f>IF(PROGRESS!DS99="NO DATA","",PROGRESS!DS99)</f>
        <v/>
      </c>
      <c r="AD88" s="312" t="str">
        <f>IF(PROGRESS!DX99="NO DATA","",PROGRESS!DX99)</f>
        <v/>
      </c>
    </row>
    <row r="89" spans="1:30" ht="18.75" x14ac:dyDescent="0.3">
      <c r="A89" s="20">
        <f>IF(DATASHEET!A86="","",DATASHEET!A86)</f>
        <v>151577</v>
      </c>
      <c r="B89" s="21" t="str">
        <f>DATASHEET!B86</f>
        <v>JONES, Finlay</v>
      </c>
      <c r="C89" s="21" t="str">
        <f>DATASHEET!C86</f>
        <v>11WE</v>
      </c>
      <c r="D89" s="139" t="str">
        <f>PROGRESS!E100</f>
        <v>N</v>
      </c>
      <c r="E89" s="570" t="str">
        <f>PROGRESS!I100</f>
        <v>N</v>
      </c>
      <c r="F89" s="572" t="str">
        <f>DATASHEET!L86</f>
        <v>5-6</v>
      </c>
      <c r="G89" s="565" t="str">
        <f t="shared" si="4"/>
        <v/>
      </c>
      <c r="H89" s="313" t="str">
        <f>IF(PROGRESS!R100="NO DATA","",PROGRESS!R100)</f>
        <v/>
      </c>
      <c r="I89" s="312" t="str">
        <f>IF(PROGRESS!W100="NO DATA","",PROGRESS!W100)</f>
        <v/>
      </c>
      <c r="J89" s="312" t="str">
        <f>IF(PROGRESS!AB100="NO DATA","",PROGRESS!AB100)</f>
        <v/>
      </c>
      <c r="K89" s="312" t="str">
        <f>IF(PROGRESS!AG100="NO DATA","",PROGRESS!AG100)</f>
        <v/>
      </c>
      <c r="L89" s="312" t="str">
        <f>IF(PROGRESS!AL100="NO DATA","",PROGRESS!AL100)</f>
        <v/>
      </c>
      <c r="M89" s="312" t="str">
        <f>IF(PROGRESS!AQ100="NO DATA","",PROGRESS!AQ100)</f>
        <v/>
      </c>
      <c r="N89" s="312" t="str">
        <f>IF(PROGRESS!AV100="NO DATA","",PROGRESS!AV100)</f>
        <v/>
      </c>
      <c r="O89" s="312" t="str">
        <f>IF(PROGRESS!BA100="NO DATA","",PROGRESS!BA100)</f>
        <v/>
      </c>
      <c r="P89" s="312" t="str">
        <f>IF(PROGRESS!BF100="NO DATA","",PROGRESS!BF100)</f>
        <v/>
      </c>
      <c r="Q89" s="312" t="str">
        <f>IF(PROGRESS!BK100="NO DATA","",PROGRESS!BK100)</f>
        <v/>
      </c>
      <c r="R89" s="312" t="str">
        <f>IF(PROGRESS!BP100="NO DATA","",PROGRESS!BP100)</f>
        <v/>
      </c>
      <c r="S89" s="312" t="str">
        <f>IF(PROGRESS!BU100="NO DATA","",PROGRESS!BU100)</f>
        <v/>
      </c>
      <c r="T89" s="569" t="str">
        <f>IF(PROGRESS!CA100="NO DATA","",PROGRESS!CA100)</f>
        <v/>
      </c>
      <c r="U89" s="312" t="str">
        <f>IF(PROGRESS!CE100="NO DATA","",PROGRESS!CE100)</f>
        <v/>
      </c>
      <c r="V89" s="312" t="str">
        <f>IF(PROGRESS!CJ100="NO DATA","",PROGRESS!CJ100)</f>
        <v/>
      </c>
      <c r="W89" s="312" t="str">
        <f>IF(PROGRESS!CO100="NO DATA","",PROGRESS!CO100)</f>
        <v/>
      </c>
      <c r="X89" s="312" t="str">
        <f>IF(PROGRESS!CT100="NO DATA","",PROGRESS!CT100)</f>
        <v/>
      </c>
      <c r="Y89" s="312" t="str">
        <f>IF(PROGRESS!CY100="NO DATA","",PROGRESS!CY100)</f>
        <v/>
      </c>
      <c r="Z89" s="312" t="str">
        <f>IF(PROGRESS!DD100="NO DATA","",PROGRESS!DD100)</f>
        <v/>
      </c>
      <c r="AA89" s="312" t="str">
        <f>IF(PROGRESS!DI100="NO DATA","",PROGRESS!DI100)</f>
        <v/>
      </c>
      <c r="AB89" s="312" t="str">
        <f>IF(PROGRESS!DN100="NO DATA","",PROGRESS!DN100)</f>
        <v/>
      </c>
      <c r="AC89" s="312" t="str">
        <f>IF(PROGRESS!DS100="NO DATA","",PROGRESS!DS100)</f>
        <v/>
      </c>
      <c r="AD89" s="312" t="str">
        <f>IF(PROGRESS!DX100="NO DATA","",PROGRESS!DX100)</f>
        <v/>
      </c>
    </row>
    <row r="90" spans="1:30" ht="18.75" x14ac:dyDescent="0.3">
      <c r="A90" s="20">
        <f>IF(DATASHEET!A87="","",DATASHEET!A87)</f>
        <v>151650</v>
      </c>
      <c r="B90" s="21" t="str">
        <f>DATASHEET!B87</f>
        <v>KABUNGA, Fred</v>
      </c>
      <c r="C90" s="21" t="str">
        <f>DATASHEET!C87</f>
        <v>11WE</v>
      </c>
      <c r="D90" s="139" t="str">
        <f>PROGRESS!E101</f>
        <v>N</v>
      </c>
      <c r="E90" s="570" t="str">
        <f>PROGRESS!I101</f>
        <v>N</v>
      </c>
      <c r="F90" s="572" t="str">
        <f>DATASHEET!L87</f>
        <v>5-6</v>
      </c>
      <c r="G90" s="565" t="str">
        <f t="shared" si="4"/>
        <v/>
      </c>
      <c r="H90" s="313" t="str">
        <f>IF(PROGRESS!R101="NO DATA","",PROGRESS!R101)</f>
        <v/>
      </c>
      <c r="I90" s="312" t="str">
        <f>IF(PROGRESS!W101="NO DATA","",PROGRESS!W101)</f>
        <v/>
      </c>
      <c r="J90" s="312" t="str">
        <f>IF(PROGRESS!AB101="NO DATA","",PROGRESS!AB101)</f>
        <v/>
      </c>
      <c r="K90" s="312" t="str">
        <f>IF(PROGRESS!AG101="NO DATA","",PROGRESS!AG101)</f>
        <v/>
      </c>
      <c r="L90" s="312" t="str">
        <f>IF(PROGRESS!AL101="NO DATA","",PROGRESS!AL101)</f>
        <v/>
      </c>
      <c r="M90" s="312" t="str">
        <f>IF(PROGRESS!AQ101="NO DATA","",PROGRESS!AQ101)</f>
        <v/>
      </c>
      <c r="N90" s="312" t="str">
        <f>IF(PROGRESS!AV101="NO DATA","",PROGRESS!AV101)</f>
        <v/>
      </c>
      <c r="O90" s="312" t="str">
        <f>IF(PROGRESS!BA101="NO DATA","",PROGRESS!BA101)</f>
        <v/>
      </c>
      <c r="P90" s="312" t="str">
        <f>IF(PROGRESS!BF101="NO DATA","",PROGRESS!BF101)</f>
        <v/>
      </c>
      <c r="Q90" s="312" t="str">
        <f>IF(PROGRESS!BK101="NO DATA","",PROGRESS!BK101)</f>
        <v/>
      </c>
      <c r="R90" s="312" t="str">
        <f>IF(PROGRESS!BP101="NO DATA","",PROGRESS!BP101)</f>
        <v/>
      </c>
      <c r="S90" s="312" t="str">
        <f>IF(PROGRESS!BU101="NO DATA","",PROGRESS!BU101)</f>
        <v/>
      </c>
      <c r="T90" s="569" t="str">
        <f>IF(PROGRESS!CA101="NO DATA","",PROGRESS!CA101)</f>
        <v/>
      </c>
      <c r="U90" s="312" t="str">
        <f>IF(PROGRESS!CE101="NO DATA","",PROGRESS!CE101)</f>
        <v/>
      </c>
      <c r="V90" s="312" t="str">
        <f>IF(PROGRESS!CJ101="NO DATA","",PROGRESS!CJ101)</f>
        <v/>
      </c>
      <c r="W90" s="312" t="str">
        <f>IF(PROGRESS!CO101="NO DATA","",PROGRESS!CO101)</f>
        <v/>
      </c>
      <c r="X90" s="312" t="str">
        <f>IF(PROGRESS!CT101="NO DATA","",PROGRESS!CT101)</f>
        <v/>
      </c>
      <c r="Y90" s="312" t="str">
        <f>IF(PROGRESS!CY101="NO DATA","",PROGRESS!CY101)</f>
        <v/>
      </c>
      <c r="Z90" s="312" t="str">
        <f>IF(PROGRESS!DD101="NO DATA","",PROGRESS!DD101)</f>
        <v/>
      </c>
      <c r="AA90" s="312" t="str">
        <f>IF(PROGRESS!DI101="NO DATA","",PROGRESS!DI101)</f>
        <v/>
      </c>
      <c r="AB90" s="312" t="str">
        <f>IF(PROGRESS!DN101="NO DATA","",PROGRESS!DN101)</f>
        <v/>
      </c>
      <c r="AC90" s="312" t="str">
        <f>IF(PROGRESS!DS101="NO DATA","",PROGRESS!DS101)</f>
        <v/>
      </c>
      <c r="AD90" s="312" t="str">
        <f>IF(PROGRESS!DX101="NO DATA","",PROGRESS!DX101)</f>
        <v/>
      </c>
    </row>
    <row r="91" spans="1:30" ht="18.75" x14ac:dyDescent="0.3">
      <c r="A91" s="20">
        <f>IF(DATASHEET!A88="","",DATASHEET!A88)</f>
        <v>151665</v>
      </c>
      <c r="B91" s="21" t="str">
        <f>DATASHEET!B88</f>
        <v>KAY, Geoffrey</v>
      </c>
      <c r="C91" s="21" t="str">
        <f>DATASHEET!C88</f>
        <v>11WE</v>
      </c>
      <c r="D91" s="139" t="str">
        <f>PROGRESS!E102</f>
        <v>N</v>
      </c>
      <c r="E91" s="570" t="str">
        <f>PROGRESS!I102</f>
        <v>N</v>
      </c>
      <c r="F91" s="572" t="str">
        <f>DATASHEET!L88</f>
        <v>7-8</v>
      </c>
      <c r="G91" s="565" t="str">
        <f t="shared" si="4"/>
        <v/>
      </c>
      <c r="H91" s="313" t="str">
        <f>IF(PROGRESS!R102="NO DATA","",PROGRESS!R102)</f>
        <v/>
      </c>
      <c r="I91" s="312" t="str">
        <f>IF(PROGRESS!W102="NO DATA","",PROGRESS!W102)</f>
        <v/>
      </c>
      <c r="J91" s="312" t="str">
        <f>IF(PROGRESS!AB102="NO DATA","",PROGRESS!AB102)</f>
        <v/>
      </c>
      <c r="K91" s="312" t="str">
        <f>IF(PROGRESS!AG102="NO DATA","",PROGRESS!AG102)</f>
        <v/>
      </c>
      <c r="L91" s="312" t="str">
        <f>IF(PROGRESS!AL102="NO DATA","",PROGRESS!AL102)</f>
        <v/>
      </c>
      <c r="M91" s="312" t="str">
        <f>IF(PROGRESS!AQ102="NO DATA","",PROGRESS!AQ102)</f>
        <v/>
      </c>
      <c r="N91" s="312" t="str">
        <f>IF(PROGRESS!AV102="NO DATA","",PROGRESS!AV102)</f>
        <v/>
      </c>
      <c r="O91" s="312" t="str">
        <f>IF(PROGRESS!BA102="NO DATA","",PROGRESS!BA102)</f>
        <v/>
      </c>
      <c r="P91" s="312" t="str">
        <f>IF(PROGRESS!BF102="NO DATA","",PROGRESS!BF102)</f>
        <v/>
      </c>
      <c r="Q91" s="312" t="str">
        <f>IF(PROGRESS!BK102="NO DATA","",PROGRESS!BK102)</f>
        <v/>
      </c>
      <c r="R91" s="312" t="str">
        <f>IF(PROGRESS!BP102="NO DATA","",PROGRESS!BP102)</f>
        <v/>
      </c>
      <c r="S91" s="312" t="str">
        <f>IF(PROGRESS!BU102="NO DATA","",PROGRESS!BU102)</f>
        <v/>
      </c>
      <c r="T91" s="569" t="str">
        <f>IF(PROGRESS!CA102="NO DATA","",PROGRESS!CA102)</f>
        <v/>
      </c>
      <c r="U91" s="312" t="str">
        <f>IF(PROGRESS!CE102="NO DATA","",PROGRESS!CE102)</f>
        <v/>
      </c>
      <c r="V91" s="312" t="str">
        <f>IF(PROGRESS!CJ102="NO DATA","",PROGRESS!CJ102)</f>
        <v/>
      </c>
      <c r="W91" s="312" t="str">
        <f>IF(PROGRESS!CO102="NO DATA","",PROGRESS!CO102)</f>
        <v/>
      </c>
      <c r="X91" s="312" t="str">
        <f>IF(PROGRESS!CT102="NO DATA","",PROGRESS!CT102)</f>
        <v/>
      </c>
      <c r="Y91" s="312" t="str">
        <f>IF(PROGRESS!CY102="NO DATA","",PROGRESS!CY102)</f>
        <v/>
      </c>
      <c r="Z91" s="312" t="str">
        <f>IF(PROGRESS!DD102="NO DATA","",PROGRESS!DD102)</f>
        <v/>
      </c>
      <c r="AA91" s="312" t="str">
        <f>IF(PROGRESS!DI102="NO DATA","",PROGRESS!DI102)</f>
        <v/>
      </c>
      <c r="AB91" s="312" t="str">
        <f>IF(PROGRESS!DN102="NO DATA","",PROGRESS!DN102)</f>
        <v/>
      </c>
      <c r="AC91" s="312" t="str">
        <f>IF(PROGRESS!DS102="NO DATA","",PROGRESS!DS102)</f>
        <v/>
      </c>
      <c r="AD91" s="312" t="str">
        <f>IF(PROGRESS!DX102="NO DATA","",PROGRESS!DX102)</f>
        <v/>
      </c>
    </row>
    <row r="92" spans="1:30" ht="18.75" x14ac:dyDescent="0.3">
      <c r="A92" s="20">
        <f>IF(DATASHEET!A89="","",DATASHEET!A89)</f>
        <v>151546</v>
      </c>
      <c r="B92" s="21" t="str">
        <f>DATASHEET!B89</f>
        <v>KAY, Roseann</v>
      </c>
      <c r="C92" s="21" t="str">
        <f>DATASHEET!C89</f>
        <v>11KKN</v>
      </c>
      <c r="D92" s="139" t="str">
        <f>PROGRESS!E103</f>
        <v>N</v>
      </c>
      <c r="E92" s="570" t="str">
        <f>PROGRESS!I103</f>
        <v>N</v>
      </c>
      <c r="F92" s="572" t="str">
        <f>DATASHEET!L89</f>
        <v>6-7</v>
      </c>
      <c r="G92" s="565" t="str">
        <f t="shared" si="4"/>
        <v/>
      </c>
      <c r="H92" s="313" t="str">
        <f>IF(PROGRESS!R103="NO DATA","",PROGRESS!R103)</f>
        <v/>
      </c>
      <c r="I92" s="312" t="str">
        <f>IF(PROGRESS!W103="NO DATA","",PROGRESS!W103)</f>
        <v/>
      </c>
      <c r="J92" s="312" t="str">
        <f>IF(PROGRESS!AB103="NO DATA","",PROGRESS!AB103)</f>
        <v/>
      </c>
      <c r="K92" s="312" t="str">
        <f>IF(PROGRESS!AG103="NO DATA","",PROGRESS!AG103)</f>
        <v/>
      </c>
      <c r="L92" s="312" t="str">
        <f>IF(PROGRESS!AL103="NO DATA","",PROGRESS!AL103)</f>
        <v/>
      </c>
      <c r="M92" s="312" t="str">
        <f>IF(PROGRESS!AQ103="NO DATA","",PROGRESS!AQ103)</f>
        <v/>
      </c>
      <c r="N92" s="312" t="str">
        <f>IF(PROGRESS!AV103="NO DATA","",PROGRESS!AV103)</f>
        <v/>
      </c>
      <c r="O92" s="312" t="str">
        <f>IF(PROGRESS!BA103="NO DATA","",PROGRESS!BA103)</f>
        <v/>
      </c>
      <c r="P92" s="312" t="str">
        <f>IF(PROGRESS!BF103="NO DATA","",PROGRESS!BF103)</f>
        <v/>
      </c>
      <c r="Q92" s="312" t="str">
        <f>IF(PROGRESS!BK103="NO DATA","",PROGRESS!BK103)</f>
        <v/>
      </c>
      <c r="R92" s="312" t="str">
        <f>IF(PROGRESS!BP103="NO DATA","",PROGRESS!BP103)</f>
        <v/>
      </c>
      <c r="S92" s="312" t="str">
        <f>IF(PROGRESS!BU103="NO DATA","",PROGRESS!BU103)</f>
        <v/>
      </c>
      <c r="T92" s="569" t="str">
        <f>IF(PROGRESS!CA103="NO DATA","",PROGRESS!CA103)</f>
        <v/>
      </c>
      <c r="U92" s="312" t="str">
        <f>IF(PROGRESS!CE103="NO DATA","",PROGRESS!CE103)</f>
        <v/>
      </c>
      <c r="V92" s="312" t="str">
        <f>IF(PROGRESS!CJ103="NO DATA","",PROGRESS!CJ103)</f>
        <v/>
      </c>
      <c r="W92" s="312" t="str">
        <f>IF(PROGRESS!CO103="NO DATA","",PROGRESS!CO103)</f>
        <v/>
      </c>
      <c r="X92" s="312" t="str">
        <f>IF(PROGRESS!CT103="NO DATA","",PROGRESS!CT103)</f>
        <v/>
      </c>
      <c r="Y92" s="312" t="str">
        <f>IF(PROGRESS!CY103="NO DATA","",PROGRESS!CY103)</f>
        <v/>
      </c>
      <c r="Z92" s="312" t="str">
        <f>IF(PROGRESS!DD103="NO DATA","",PROGRESS!DD103)</f>
        <v/>
      </c>
      <c r="AA92" s="312" t="str">
        <f>IF(PROGRESS!DI103="NO DATA","",PROGRESS!DI103)</f>
        <v/>
      </c>
      <c r="AB92" s="312" t="str">
        <f>IF(PROGRESS!DN103="NO DATA","",PROGRESS!DN103)</f>
        <v/>
      </c>
      <c r="AC92" s="312" t="str">
        <f>IF(PROGRESS!DS103="NO DATA","",PROGRESS!DS103)</f>
        <v/>
      </c>
      <c r="AD92" s="312" t="str">
        <f>IF(PROGRESS!DX103="NO DATA","",PROGRESS!DX103)</f>
        <v/>
      </c>
    </row>
    <row r="93" spans="1:30" ht="18.75" x14ac:dyDescent="0.3">
      <c r="A93" s="20">
        <f>IF(DATASHEET!A90="","",DATASHEET!A90)</f>
        <v>151696</v>
      </c>
      <c r="B93" s="21" t="str">
        <f>DATASHEET!B90</f>
        <v>KING, Ellie</v>
      </c>
      <c r="C93" s="21" t="str">
        <f>DATASHEET!C90</f>
        <v>11EGQ</v>
      </c>
      <c r="D93" s="139" t="str">
        <f>PROGRESS!E104</f>
        <v>N</v>
      </c>
      <c r="E93" s="570" t="str">
        <f>PROGRESS!I104</f>
        <v>N</v>
      </c>
      <c r="F93" s="572" t="str">
        <f>DATASHEET!L90</f>
        <v>6-7</v>
      </c>
      <c r="G93" s="565" t="str">
        <f t="shared" si="4"/>
        <v/>
      </c>
      <c r="H93" s="313" t="str">
        <f>IF(PROGRESS!R104="NO DATA","",PROGRESS!R104)</f>
        <v/>
      </c>
      <c r="I93" s="312" t="str">
        <f>IF(PROGRESS!W104="NO DATA","",PROGRESS!W104)</f>
        <v/>
      </c>
      <c r="J93" s="312" t="str">
        <f>IF(PROGRESS!AB104="NO DATA","",PROGRESS!AB104)</f>
        <v/>
      </c>
      <c r="K93" s="312" t="str">
        <f>IF(PROGRESS!AG104="NO DATA","",PROGRESS!AG104)</f>
        <v/>
      </c>
      <c r="L93" s="312" t="str">
        <f>IF(PROGRESS!AL104="NO DATA","",PROGRESS!AL104)</f>
        <v/>
      </c>
      <c r="M93" s="312" t="str">
        <f>IF(PROGRESS!AQ104="NO DATA","",PROGRESS!AQ104)</f>
        <v/>
      </c>
      <c r="N93" s="312" t="str">
        <f>IF(PROGRESS!AV104="NO DATA","",PROGRESS!AV104)</f>
        <v/>
      </c>
      <c r="O93" s="312" t="str">
        <f>IF(PROGRESS!BA104="NO DATA","",PROGRESS!BA104)</f>
        <v/>
      </c>
      <c r="P93" s="312" t="str">
        <f>IF(PROGRESS!BF104="NO DATA","",PROGRESS!BF104)</f>
        <v/>
      </c>
      <c r="Q93" s="312" t="str">
        <f>IF(PROGRESS!BK104="NO DATA","",PROGRESS!BK104)</f>
        <v/>
      </c>
      <c r="R93" s="312" t="str">
        <f>IF(PROGRESS!BP104="NO DATA","",PROGRESS!BP104)</f>
        <v/>
      </c>
      <c r="S93" s="312" t="str">
        <f>IF(PROGRESS!BU104="NO DATA","",PROGRESS!BU104)</f>
        <v/>
      </c>
      <c r="T93" s="569" t="str">
        <f>IF(PROGRESS!CA104="NO DATA","",PROGRESS!CA104)</f>
        <v/>
      </c>
      <c r="U93" s="312" t="str">
        <f>IF(PROGRESS!CE104="NO DATA","",PROGRESS!CE104)</f>
        <v/>
      </c>
      <c r="V93" s="312" t="str">
        <f>IF(PROGRESS!CJ104="NO DATA","",PROGRESS!CJ104)</f>
        <v/>
      </c>
      <c r="W93" s="312" t="str">
        <f>IF(PROGRESS!CO104="NO DATA","",PROGRESS!CO104)</f>
        <v/>
      </c>
      <c r="X93" s="312" t="str">
        <f>IF(PROGRESS!CT104="NO DATA","",PROGRESS!CT104)</f>
        <v/>
      </c>
      <c r="Y93" s="312" t="str">
        <f>IF(PROGRESS!CY104="NO DATA","",PROGRESS!CY104)</f>
        <v/>
      </c>
      <c r="Z93" s="312" t="str">
        <f>IF(PROGRESS!DD104="NO DATA","",PROGRESS!DD104)</f>
        <v/>
      </c>
      <c r="AA93" s="312" t="str">
        <f>IF(PROGRESS!DI104="NO DATA","",PROGRESS!DI104)</f>
        <v/>
      </c>
      <c r="AB93" s="312" t="str">
        <f>IF(PROGRESS!DN104="NO DATA","",PROGRESS!DN104)</f>
        <v/>
      </c>
      <c r="AC93" s="312" t="str">
        <f>IF(PROGRESS!DS104="NO DATA","",PROGRESS!DS104)</f>
        <v/>
      </c>
      <c r="AD93" s="312" t="str">
        <f>IF(PROGRESS!DX104="NO DATA","",PROGRESS!DX104)</f>
        <v/>
      </c>
    </row>
    <row r="94" spans="1:30" ht="18.75" x14ac:dyDescent="0.3">
      <c r="A94" s="20">
        <f>IF(DATASHEET!A91="","",DATASHEET!A91)</f>
        <v>151723</v>
      </c>
      <c r="B94" s="21" t="str">
        <f>DATASHEET!B91</f>
        <v>KLAMANN, Julita</v>
      </c>
      <c r="C94" s="21" t="str">
        <f>DATASHEET!C91</f>
        <v>11KKN</v>
      </c>
      <c r="D94" s="139" t="str">
        <f>PROGRESS!E105</f>
        <v>N</v>
      </c>
      <c r="E94" s="570" t="str">
        <f>PROGRESS!I105</f>
        <v>N</v>
      </c>
      <c r="F94" s="572" t="str">
        <f>DATASHEET!L91</f>
        <v>4-5</v>
      </c>
      <c r="G94" s="565" t="str">
        <f t="shared" si="4"/>
        <v/>
      </c>
      <c r="H94" s="313" t="str">
        <f>IF(PROGRESS!R105="NO DATA","",PROGRESS!R105)</f>
        <v/>
      </c>
      <c r="I94" s="312" t="str">
        <f>IF(PROGRESS!W105="NO DATA","",PROGRESS!W105)</f>
        <v/>
      </c>
      <c r="J94" s="312" t="str">
        <f>IF(PROGRESS!AB105="NO DATA","",PROGRESS!AB105)</f>
        <v/>
      </c>
      <c r="K94" s="312" t="str">
        <f>IF(PROGRESS!AG105="NO DATA","",PROGRESS!AG105)</f>
        <v/>
      </c>
      <c r="L94" s="312" t="str">
        <f>IF(PROGRESS!AL105="NO DATA","",PROGRESS!AL105)</f>
        <v/>
      </c>
      <c r="M94" s="312" t="str">
        <f>IF(PROGRESS!AQ105="NO DATA","",PROGRESS!AQ105)</f>
        <v/>
      </c>
      <c r="N94" s="312" t="str">
        <f>IF(PROGRESS!AV105="NO DATA","",PROGRESS!AV105)</f>
        <v/>
      </c>
      <c r="O94" s="312" t="str">
        <f>IF(PROGRESS!BA105="NO DATA","",PROGRESS!BA105)</f>
        <v/>
      </c>
      <c r="P94" s="312" t="str">
        <f>IF(PROGRESS!BF105="NO DATA","",PROGRESS!BF105)</f>
        <v/>
      </c>
      <c r="Q94" s="312" t="str">
        <f>IF(PROGRESS!BK105="NO DATA","",PROGRESS!BK105)</f>
        <v/>
      </c>
      <c r="R94" s="312" t="str">
        <f>IF(PROGRESS!BP105="NO DATA","",PROGRESS!BP105)</f>
        <v/>
      </c>
      <c r="S94" s="312" t="str">
        <f>IF(PROGRESS!BU105="NO DATA","",PROGRESS!BU105)</f>
        <v/>
      </c>
      <c r="T94" s="569" t="str">
        <f>IF(PROGRESS!CA105="NO DATA","",PROGRESS!CA105)</f>
        <v/>
      </c>
      <c r="U94" s="312" t="str">
        <f>IF(PROGRESS!CE105="NO DATA","",PROGRESS!CE105)</f>
        <v/>
      </c>
      <c r="V94" s="312" t="str">
        <f>IF(PROGRESS!CJ105="NO DATA","",PROGRESS!CJ105)</f>
        <v/>
      </c>
      <c r="W94" s="312" t="str">
        <f>IF(PROGRESS!CO105="NO DATA","",PROGRESS!CO105)</f>
        <v/>
      </c>
      <c r="X94" s="312" t="str">
        <f>IF(PROGRESS!CT105="NO DATA","",PROGRESS!CT105)</f>
        <v/>
      </c>
      <c r="Y94" s="312" t="str">
        <f>IF(PROGRESS!CY105="NO DATA","",PROGRESS!CY105)</f>
        <v/>
      </c>
      <c r="Z94" s="312" t="str">
        <f>IF(PROGRESS!DD105="NO DATA","",PROGRESS!DD105)</f>
        <v/>
      </c>
      <c r="AA94" s="312" t="str">
        <f>IF(PROGRESS!DI105="NO DATA","",PROGRESS!DI105)</f>
        <v/>
      </c>
      <c r="AB94" s="312" t="str">
        <f>IF(PROGRESS!DN105="NO DATA","",PROGRESS!DN105)</f>
        <v/>
      </c>
      <c r="AC94" s="312" t="str">
        <f>IF(PROGRESS!DS105="NO DATA","",PROGRESS!DS105)</f>
        <v/>
      </c>
      <c r="AD94" s="312" t="str">
        <f>IF(PROGRESS!DX105="NO DATA","",PROGRESS!DX105)</f>
        <v/>
      </c>
    </row>
    <row r="95" spans="1:30" ht="18.75" x14ac:dyDescent="0.3">
      <c r="A95" s="20">
        <f>IF(DATASHEET!A92="","",DATASHEET!A92)</f>
        <v>151682</v>
      </c>
      <c r="B95" s="21" t="str">
        <f>DATASHEET!B92</f>
        <v>KOM, Caitlin</v>
      </c>
      <c r="C95" s="21" t="str">
        <f>DATASHEET!C92</f>
        <v>11ZI</v>
      </c>
      <c r="D95" s="139" t="str">
        <f>PROGRESS!E106</f>
        <v>N</v>
      </c>
      <c r="E95" s="570" t="str">
        <f>PROGRESS!I106</f>
        <v>N</v>
      </c>
      <c r="F95" s="572" t="str">
        <f>DATASHEET!L92</f>
        <v>4-5</v>
      </c>
      <c r="G95" s="565" t="str">
        <f t="shared" si="4"/>
        <v/>
      </c>
      <c r="H95" s="313" t="str">
        <f>IF(PROGRESS!R106="NO DATA","",PROGRESS!R106)</f>
        <v/>
      </c>
      <c r="I95" s="312" t="str">
        <f>IF(PROGRESS!W106="NO DATA","",PROGRESS!W106)</f>
        <v/>
      </c>
      <c r="J95" s="312" t="str">
        <f>IF(PROGRESS!AB106="NO DATA","",PROGRESS!AB106)</f>
        <v/>
      </c>
      <c r="K95" s="312" t="str">
        <f>IF(PROGRESS!AG106="NO DATA","",PROGRESS!AG106)</f>
        <v/>
      </c>
      <c r="L95" s="312" t="str">
        <f>IF(PROGRESS!AL106="NO DATA","",PROGRESS!AL106)</f>
        <v/>
      </c>
      <c r="M95" s="312" t="str">
        <f>IF(PROGRESS!AQ106="NO DATA","",PROGRESS!AQ106)</f>
        <v/>
      </c>
      <c r="N95" s="312" t="str">
        <f>IF(PROGRESS!AV106="NO DATA","",PROGRESS!AV106)</f>
        <v/>
      </c>
      <c r="O95" s="312" t="str">
        <f>IF(PROGRESS!BA106="NO DATA","",PROGRESS!BA106)</f>
        <v/>
      </c>
      <c r="P95" s="312" t="str">
        <f>IF(PROGRESS!BF106="NO DATA","",PROGRESS!BF106)</f>
        <v/>
      </c>
      <c r="Q95" s="312" t="str">
        <f>IF(PROGRESS!BK106="NO DATA","",PROGRESS!BK106)</f>
        <v/>
      </c>
      <c r="R95" s="312" t="str">
        <f>IF(PROGRESS!BP106="NO DATA","",PROGRESS!BP106)</f>
        <v/>
      </c>
      <c r="S95" s="312" t="str">
        <f>IF(PROGRESS!BU106="NO DATA","",PROGRESS!BU106)</f>
        <v/>
      </c>
      <c r="T95" s="569" t="str">
        <f>IF(PROGRESS!CA106="NO DATA","",PROGRESS!CA106)</f>
        <v/>
      </c>
      <c r="U95" s="312" t="str">
        <f>IF(PROGRESS!CE106="NO DATA","",PROGRESS!CE106)</f>
        <v/>
      </c>
      <c r="V95" s="312" t="str">
        <f>IF(PROGRESS!CJ106="NO DATA","",PROGRESS!CJ106)</f>
        <v/>
      </c>
      <c r="W95" s="312" t="str">
        <f>IF(PROGRESS!CO106="NO DATA","",PROGRESS!CO106)</f>
        <v/>
      </c>
      <c r="X95" s="312" t="str">
        <f>IF(PROGRESS!CT106="NO DATA","",PROGRESS!CT106)</f>
        <v/>
      </c>
      <c r="Y95" s="312" t="str">
        <f>IF(PROGRESS!CY106="NO DATA","",PROGRESS!CY106)</f>
        <v/>
      </c>
      <c r="Z95" s="312" t="str">
        <f>IF(PROGRESS!DD106="NO DATA","",PROGRESS!DD106)</f>
        <v/>
      </c>
      <c r="AA95" s="312" t="str">
        <f>IF(PROGRESS!DI106="NO DATA","",PROGRESS!DI106)</f>
        <v/>
      </c>
      <c r="AB95" s="312" t="str">
        <f>IF(PROGRESS!DN106="NO DATA","",PROGRESS!DN106)</f>
        <v/>
      </c>
      <c r="AC95" s="312" t="str">
        <f>IF(PROGRESS!DS106="NO DATA","",PROGRESS!DS106)</f>
        <v/>
      </c>
      <c r="AD95" s="312" t="str">
        <f>IF(PROGRESS!DX106="NO DATA","",PROGRESS!DX106)</f>
        <v/>
      </c>
    </row>
    <row r="96" spans="1:30" ht="18.75" x14ac:dyDescent="0.3">
      <c r="A96" s="20">
        <f>IF(DATASHEET!A93="","",DATASHEET!A93)</f>
        <v>151575</v>
      </c>
      <c r="B96" s="21" t="str">
        <f>DATASHEET!B93</f>
        <v>LAFFERTY, Leo</v>
      </c>
      <c r="C96" s="21" t="str">
        <f>DATASHEET!C93</f>
        <v>11JNE</v>
      </c>
      <c r="D96" s="139" t="str">
        <f>PROGRESS!E107</f>
        <v>N</v>
      </c>
      <c r="E96" s="570" t="str">
        <f>PROGRESS!I107</f>
        <v>N</v>
      </c>
      <c r="F96" s="572" t="str">
        <f>DATASHEET!L93</f>
        <v>5-6</v>
      </c>
      <c r="G96" s="565" t="str">
        <f t="shared" si="4"/>
        <v/>
      </c>
      <c r="H96" s="313" t="str">
        <f>IF(PROGRESS!R107="NO DATA","",PROGRESS!R107)</f>
        <v/>
      </c>
      <c r="I96" s="312" t="str">
        <f>IF(PROGRESS!W107="NO DATA","",PROGRESS!W107)</f>
        <v/>
      </c>
      <c r="J96" s="312" t="str">
        <f>IF(PROGRESS!AB107="NO DATA","",PROGRESS!AB107)</f>
        <v/>
      </c>
      <c r="K96" s="312" t="str">
        <f>IF(PROGRESS!AG107="NO DATA","",PROGRESS!AG107)</f>
        <v/>
      </c>
      <c r="L96" s="312" t="str">
        <f>IF(PROGRESS!AL107="NO DATA","",PROGRESS!AL107)</f>
        <v/>
      </c>
      <c r="M96" s="312" t="str">
        <f>IF(PROGRESS!AQ107="NO DATA","",PROGRESS!AQ107)</f>
        <v/>
      </c>
      <c r="N96" s="312" t="str">
        <f>IF(PROGRESS!AV107="NO DATA","",PROGRESS!AV107)</f>
        <v/>
      </c>
      <c r="O96" s="312" t="str">
        <f>IF(PROGRESS!BA107="NO DATA","",PROGRESS!BA107)</f>
        <v/>
      </c>
      <c r="P96" s="312" t="str">
        <f>IF(PROGRESS!BF107="NO DATA","",PROGRESS!BF107)</f>
        <v/>
      </c>
      <c r="Q96" s="312" t="str">
        <f>IF(PROGRESS!BK107="NO DATA","",PROGRESS!BK107)</f>
        <v/>
      </c>
      <c r="R96" s="312" t="str">
        <f>IF(PROGRESS!BP107="NO DATA","",PROGRESS!BP107)</f>
        <v/>
      </c>
      <c r="S96" s="312" t="str">
        <f>IF(PROGRESS!BU107="NO DATA","",PROGRESS!BU107)</f>
        <v/>
      </c>
      <c r="T96" s="569" t="str">
        <f>IF(PROGRESS!CA107="NO DATA","",PROGRESS!CA107)</f>
        <v/>
      </c>
      <c r="U96" s="312" t="str">
        <f>IF(PROGRESS!CE107="NO DATA","",PROGRESS!CE107)</f>
        <v/>
      </c>
      <c r="V96" s="312" t="str">
        <f>IF(PROGRESS!CJ107="NO DATA","",PROGRESS!CJ107)</f>
        <v/>
      </c>
      <c r="W96" s="312" t="str">
        <f>IF(PROGRESS!CO107="NO DATA","",PROGRESS!CO107)</f>
        <v/>
      </c>
      <c r="X96" s="312" t="str">
        <f>IF(PROGRESS!CT107="NO DATA","",PROGRESS!CT107)</f>
        <v/>
      </c>
      <c r="Y96" s="312" t="str">
        <f>IF(PROGRESS!CY107="NO DATA","",PROGRESS!CY107)</f>
        <v/>
      </c>
      <c r="Z96" s="312" t="str">
        <f>IF(PROGRESS!DD107="NO DATA","",PROGRESS!DD107)</f>
        <v/>
      </c>
      <c r="AA96" s="312" t="str">
        <f>IF(PROGRESS!DI107="NO DATA","",PROGRESS!DI107)</f>
        <v/>
      </c>
      <c r="AB96" s="312" t="str">
        <f>IF(PROGRESS!DN107="NO DATA","",PROGRESS!DN107)</f>
        <v/>
      </c>
      <c r="AC96" s="312" t="str">
        <f>IF(PROGRESS!DS107="NO DATA","",PROGRESS!DS107)</f>
        <v/>
      </c>
      <c r="AD96" s="312" t="str">
        <f>IF(PROGRESS!DX107="NO DATA","",PROGRESS!DX107)</f>
        <v/>
      </c>
    </row>
    <row r="97" spans="1:30" ht="18.75" x14ac:dyDescent="0.3">
      <c r="A97" s="20">
        <f>IF(DATASHEET!A94="","",DATASHEET!A94)</f>
        <v>151694</v>
      </c>
      <c r="B97" s="21" t="str">
        <f>DATASHEET!B94</f>
        <v>LEADLEY, Freya</v>
      </c>
      <c r="C97" s="21" t="str">
        <f>DATASHEET!C94</f>
        <v>11JNE</v>
      </c>
      <c r="D97" s="139" t="str">
        <f>PROGRESS!E108</f>
        <v>N</v>
      </c>
      <c r="E97" s="570" t="str">
        <f>PROGRESS!I108</f>
        <v>N</v>
      </c>
      <c r="F97" s="572" t="str">
        <f>DATASHEET!L94</f>
        <v>8-9</v>
      </c>
      <c r="G97" s="565" t="str">
        <f t="shared" si="4"/>
        <v/>
      </c>
      <c r="H97" s="313" t="str">
        <f>IF(PROGRESS!R108="NO DATA","",PROGRESS!R108)</f>
        <v/>
      </c>
      <c r="I97" s="312" t="str">
        <f>IF(PROGRESS!W108="NO DATA","",PROGRESS!W108)</f>
        <v/>
      </c>
      <c r="J97" s="312" t="str">
        <f>IF(PROGRESS!AB108="NO DATA","",PROGRESS!AB108)</f>
        <v/>
      </c>
      <c r="K97" s="312" t="str">
        <f>IF(PROGRESS!AG108="NO DATA","",PROGRESS!AG108)</f>
        <v/>
      </c>
      <c r="L97" s="312" t="str">
        <f>IF(PROGRESS!AL108="NO DATA","",PROGRESS!AL108)</f>
        <v/>
      </c>
      <c r="M97" s="312" t="str">
        <f>IF(PROGRESS!AQ108="NO DATA","",PROGRESS!AQ108)</f>
        <v/>
      </c>
      <c r="N97" s="312" t="str">
        <f>IF(PROGRESS!AV108="NO DATA","",PROGRESS!AV108)</f>
        <v/>
      </c>
      <c r="O97" s="312" t="str">
        <f>IF(PROGRESS!BA108="NO DATA","",PROGRESS!BA108)</f>
        <v/>
      </c>
      <c r="P97" s="312" t="str">
        <f>IF(PROGRESS!BF108="NO DATA","",PROGRESS!BF108)</f>
        <v/>
      </c>
      <c r="Q97" s="312" t="str">
        <f>IF(PROGRESS!BK108="NO DATA","",PROGRESS!BK108)</f>
        <v/>
      </c>
      <c r="R97" s="312" t="str">
        <f>IF(PROGRESS!BP108="NO DATA","",PROGRESS!BP108)</f>
        <v/>
      </c>
      <c r="S97" s="312" t="str">
        <f>IF(PROGRESS!BU108="NO DATA","",PROGRESS!BU108)</f>
        <v/>
      </c>
      <c r="T97" s="569" t="str">
        <f>IF(PROGRESS!CA108="NO DATA","",PROGRESS!CA108)</f>
        <v/>
      </c>
      <c r="U97" s="312" t="str">
        <f>IF(PROGRESS!CE108="NO DATA","",PROGRESS!CE108)</f>
        <v/>
      </c>
      <c r="V97" s="312" t="str">
        <f>IF(PROGRESS!CJ108="NO DATA","",PROGRESS!CJ108)</f>
        <v/>
      </c>
      <c r="W97" s="312" t="str">
        <f>IF(PROGRESS!CO108="NO DATA","",PROGRESS!CO108)</f>
        <v/>
      </c>
      <c r="X97" s="312" t="str">
        <f>IF(PROGRESS!CT108="NO DATA","",PROGRESS!CT108)</f>
        <v/>
      </c>
      <c r="Y97" s="312" t="str">
        <f>IF(PROGRESS!CY108="NO DATA","",PROGRESS!CY108)</f>
        <v/>
      </c>
      <c r="Z97" s="312" t="str">
        <f>IF(PROGRESS!DD108="NO DATA","",PROGRESS!DD108)</f>
        <v/>
      </c>
      <c r="AA97" s="312" t="str">
        <f>IF(PROGRESS!DI108="NO DATA","",PROGRESS!DI108)</f>
        <v/>
      </c>
      <c r="AB97" s="312" t="str">
        <f>IF(PROGRESS!DN108="NO DATA","",PROGRESS!DN108)</f>
        <v/>
      </c>
      <c r="AC97" s="312" t="str">
        <f>IF(PROGRESS!DS108="NO DATA","",PROGRESS!DS108)</f>
        <v/>
      </c>
      <c r="AD97" s="312" t="str">
        <f>IF(PROGRESS!DX108="NO DATA","",PROGRESS!DX108)</f>
        <v/>
      </c>
    </row>
    <row r="98" spans="1:30" ht="18.75" x14ac:dyDescent="0.3">
      <c r="A98" s="20">
        <f>IF(DATASHEET!A95="","",DATASHEET!A95)</f>
        <v>151528</v>
      </c>
      <c r="B98" s="21" t="str">
        <f>DATASHEET!B95</f>
        <v>LEADLEY, Harvey</v>
      </c>
      <c r="C98" s="21" t="str">
        <f>DATASHEET!C95</f>
        <v>11EGQ</v>
      </c>
      <c r="D98" s="139" t="str">
        <f>PROGRESS!E109</f>
        <v>N</v>
      </c>
      <c r="E98" s="570" t="str">
        <f>PROGRESS!I109</f>
        <v>N</v>
      </c>
      <c r="F98" s="572" t="str">
        <f>DATASHEET!L95</f>
        <v>6-7</v>
      </c>
      <c r="G98" s="565" t="str">
        <f t="shared" si="4"/>
        <v/>
      </c>
      <c r="H98" s="313" t="str">
        <f>IF(PROGRESS!R109="NO DATA","",PROGRESS!R109)</f>
        <v/>
      </c>
      <c r="I98" s="312" t="str">
        <f>IF(PROGRESS!W109="NO DATA","",PROGRESS!W109)</f>
        <v/>
      </c>
      <c r="J98" s="312" t="str">
        <f>IF(PROGRESS!AB109="NO DATA","",PROGRESS!AB109)</f>
        <v/>
      </c>
      <c r="K98" s="312" t="str">
        <f>IF(PROGRESS!AG109="NO DATA","",PROGRESS!AG109)</f>
        <v/>
      </c>
      <c r="L98" s="312" t="str">
        <f>IF(PROGRESS!AL109="NO DATA","",PROGRESS!AL109)</f>
        <v/>
      </c>
      <c r="M98" s="312" t="str">
        <f>IF(PROGRESS!AQ109="NO DATA","",PROGRESS!AQ109)</f>
        <v/>
      </c>
      <c r="N98" s="312" t="str">
        <f>IF(PROGRESS!AV109="NO DATA","",PROGRESS!AV109)</f>
        <v/>
      </c>
      <c r="O98" s="312" t="str">
        <f>IF(PROGRESS!BA109="NO DATA","",PROGRESS!BA109)</f>
        <v/>
      </c>
      <c r="P98" s="312" t="str">
        <f>IF(PROGRESS!BF109="NO DATA","",PROGRESS!BF109)</f>
        <v/>
      </c>
      <c r="Q98" s="312" t="str">
        <f>IF(PROGRESS!BK109="NO DATA","",PROGRESS!BK109)</f>
        <v/>
      </c>
      <c r="R98" s="312" t="str">
        <f>IF(PROGRESS!BP109="NO DATA","",PROGRESS!BP109)</f>
        <v/>
      </c>
      <c r="S98" s="312" t="str">
        <f>IF(PROGRESS!BU109="NO DATA","",PROGRESS!BU109)</f>
        <v/>
      </c>
      <c r="T98" s="569" t="str">
        <f>IF(PROGRESS!CA109="NO DATA","",PROGRESS!CA109)</f>
        <v/>
      </c>
      <c r="U98" s="312" t="str">
        <f>IF(PROGRESS!CE109="NO DATA","",PROGRESS!CE109)</f>
        <v/>
      </c>
      <c r="V98" s="312" t="str">
        <f>IF(PROGRESS!CJ109="NO DATA","",PROGRESS!CJ109)</f>
        <v/>
      </c>
      <c r="W98" s="312" t="str">
        <f>IF(PROGRESS!CO109="NO DATA","",PROGRESS!CO109)</f>
        <v/>
      </c>
      <c r="X98" s="312" t="str">
        <f>IF(PROGRESS!CT109="NO DATA","",PROGRESS!CT109)</f>
        <v/>
      </c>
      <c r="Y98" s="312" t="str">
        <f>IF(PROGRESS!CY109="NO DATA","",PROGRESS!CY109)</f>
        <v/>
      </c>
      <c r="Z98" s="312" t="str">
        <f>IF(PROGRESS!DD109="NO DATA","",PROGRESS!DD109)</f>
        <v/>
      </c>
      <c r="AA98" s="312" t="str">
        <f>IF(PROGRESS!DI109="NO DATA","",PROGRESS!DI109)</f>
        <v/>
      </c>
      <c r="AB98" s="312" t="str">
        <f>IF(PROGRESS!DN109="NO DATA","",PROGRESS!DN109)</f>
        <v/>
      </c>
      <c r="AC98" s="312" t="str">
        <f>IF(PROGRESS!DS109="NO DATA","",PROGRESS!DS109)</f>
        <v/>
      </c>
      <c r="AD98" s="312" t="str">
        <f>IF(PROGRESS!DX109="NO DATA","",PROGRESS!DX109)</f>
        <v/>
      </c>
    </row>
    <row r="99" spans="1:30" ht="18.75" x14ac:dyDescent="0.3">
      <c r="A99" s="20">
        <f>IF(DATASHEET!A96="","",DATASHEET!A96)</f>
        <v>151539</v>
      </c>
      <c r="B99" s="21" t="str">
        <f>DATASHEET!B96</f>
        <v>LEAR, Imogen</v>
      </c>
      <c r="C99" s="21" t="str">
        <f>DATASHEET!C96</f>
        <v>11ZI</v>
      </c>
      <c r="D99" s="139" t="str">
        <f>PROGRESS!E110</f>
        <v>N</v>
      </c>
      <c r="E99" s="570" t="str">
        <f>PROGRESS!I110</f>
        <v>N</v>
      </c>
      <c r="F99" s="572" t="str">
        <f>DATASHEET!L96</f>
        <v>6-7</v>
      </c>
      <c r="G99" s="565" t="str">
        <f t="shared" si="4"/>
        <v/>
      </c>
      <c r="H99" s="313" t="str">
        <f>IF(PROGRESS!R110="NO DATA","",PROGRESS!R110)</f>
        <v/>
      </c>
      <c r="I99" s="312" t="str">
        <f>IF(PROGRESS!W110="NO DATA","",PROGRESS!W110)</f>
        <v/>
      </c>
      <c r="J99" s="312" t="str">
        <f>IF(PROGRESS!AB110="NO DATA","",PROGRESS!AB110)</f>
        <v/>
      </c>
      <c r="K99" s="312" t="str">
        <f>IF(PROGRESS!AG110="NO DATA","",PROGRESS!AG110)</f>
        <v/>
      </c>
      <c r="L99" s="312" t="str">
        <f>IF(PROGRESS!AL110="NO DATA","",PROGRESS!AL110)</f>
        <v/>
      </c>
      <c r="M99" s="312" t="str">
        <f>IF(PROGRESS!AQ110="NO DATA","",PROGRESS!AQ110)</f>
        <v/>
      </c>
      <c r="N99" s="312" t="str">
        <f>IF(PROGRESS!AV110="NO DATA","",PROGRESS!AV110)</f>
        <v/>
      </c>
      <c r="O99" s="312" t="str">
        <f>IF(PROGRESS!BA110="NO DATA","",PROGRESS!BA110)</f>
        <v/>
      </c>
      <c r="P99" s="312" t="str">
        <f>IF(PROGRESS!BF110="NO DATA","",PROGRESS!BF110)</f>
        <v/>
      </c>
      <c r="Q99" s="312" t="str">
        <f>IF(PROGRESS!BK110="NO DATA","",PROGRESS!BK110)</f>
        <v/>
      </c>
      <c r="R99" s="312" t="str">
        <f>IF(PROGRESS!BP110="NO DATA","",PROGRESS!BP110)</f>
        <v/>
      </c>
      <c r="S99" s="312" t="str">
        <f>IF(PROGRESS!BU110="NO DATA","",PROGRESS!BU110)</f>
        <v/>
      </c>
      <c r="T99" s="569" t="str">
        <f>IF(PROGRESS!CA110="NO DATA","",PROGRESS!CA110)</f>
        <v/>
      </c>
      <c r="U99" s="312" t="str">
        <f>IF(PROGRESS!CE110="NO DATA","",PROGRESS!CE110)</f>
        <v/>
      </c>
      <c r="V99" s="312" t="str">
        <f>IF(PROGRESS!CJ110="NO DATA","",PROGRESS!CJ110)</f>
        <v/>
      </c>
      <c r="W99" s="312" t="str">
        <f>IF(PROGRESS!CO110="NO DATA","",PROGRESS!CO110)</f>
        <v/>
      </c>
      <c r="X99" s="312" t="str">
        <f>IF(PROGRESS!CT110="NO DATA","",PROGRESS!CT110)</f>
        <v/>
      </c>
      <c r="Y99" s="312" t="str">
        <f>IF(PROGRESS!CY110="NO DATA","",PROGRESS!CY110)</f>
        <v/>
      </c>
      <c r="Z99" s="312" t="str">
        <f>IF(PROGRESS!DD110="NO DATA","",PROGRESS!DD110)</f>
        <v/>
      </c>
      <c r="AA99" s="312" t="str">
        <f>IF(PROGRESS!DI110="NO DATA","",PROGRESS!DI110)</f>
        <v/>
      </c>
      <c r="AB99" s="312" t="str">
        <f>IF(PROGRESS!DN110="NO DATA","",PROGRESS!DN110)</f>
        <v/>
      </c>
      <c r="AC99" s="312" t="str">
        <f>IF(PROGRESS!DS110="NO DATA","",PROGRESS!DS110)</f>
        <v/>
      </c>
      <c r="AD99" s="312" t="str">
        <f>IF(PROGRESS!DX110="NO DATA","",PROGRESS!DX110)</f>
        <v/>
      </c>
    </row>
    <row r="100" spans="1:30" ht="18.75" x14ac:dyDescent="0.3">
      <c r="A100" s="20">
        <f>IF(DATASHEET!A97="","",DATASHEET!A97)</f>
        <v>151522</v>
      </c>
      <c r="B100" s="21" t="str">
        <f>DATASHEET!B97</f>
        <v>LEVESLEY, Adam</v>
      </c>
      <c r="C100" s="21" t="str">
        <f>DATASHEET!C97</f>
        <v>11JNE</v>
      </c>
      <c r="D100" s="139" t="str">
        <f>PROGRESS!E111</f>
        <v>N</v>
      </c>
      <c r="E100" s="570" t="str">
        <f>PROGRESS!I111</f>
        <v>N</v>
      </c>
      <c r="F100" s="572" t="str">
        <f>DATASHEET!L97</f>
        <v>5-6</v>
      </c>
      <c r="G100" s="565" t="str">
        <f t="shared" si="4"/>
        <v/>
      </c>
      <c r="H100" s="313" t="str">
        <f>IF(PROGRESS!R111="NO DATA","",PROGRESS!R111)</f>
        <v/>
      </c>
      <c r="I100" s="312" t="str">
        <f>IF(PROGRESS!W111="NO DATA","",PROGRESS!W111)</f>
        <v/>
      </c>
      <c r="J100" s="312" t="str">
        <f>IF(PROGRESS!AB111="NO DATA","",PROGRESS!AB111)</f>
        <v/>
      </c>
      <c r="K100" s="312" t="str">
        <f>IF(PROGRESS!AG111="NO DATA","",PROGRESS!AG111)</f>
        <v/>
      </c>
      <c r="L100" s="312" t="str">
        <f>IF(PROGRESS!AL111="NO DATA","",PROGRESS!AL111)</f>
        <v/>
      </c>
      <c r="M100" s="312" t="str">
        <f>IF(PROGRESS!AQ111="NO DATA","",PROGRESS!AQ111)</f>
        <v/>
      </c>
      <c r="N100" s="312" t="str">
        <f>IF(PROGRESS!AV111="NO DATA","",PROGRESS!AV111)</f>
        <v/>
      </c>
      <c r="O100" s="312" t="str">
        <f>IF(PROGRESS!BA111="NO DATA","",PROGRESS!BA111)</f>
        <v/>
      </c>
      <c r="P100" s="312" t="str">
        <f>IF(PROGRESS!BF111="NO DATA","",PROGRESS!BF111)</f>
        <v/>
      </c>
      <c r="Q100" s="312" t="str">
        <f>IF(PROGRESS!BK111="NO DATA","",PROGRESS!BK111)</f>
        <v/>
      </c>
      <c r="R100" s="312" t="str">
        <f>IF(PROGRESS!BP111="NO DATA","",PROGRESS!BP111)</f>
        <v/>
      </c>
      <c r="S100" s="312" t="str">
        <f>IF(PROGRESS!BU111="NO DATA","",PROGRESS!BU111)</f>
        <v/>
      </c>
      <c r="T100" s="569" t="str">
        <f>IF(PROGRESS!CA111="NO DATA","",PROGRESS!CA111)</f>
        <v/>
      </c>
      <c r="U100" s="312" t="str">
        <f>IF(PROGRESS!CE111="NO DATA","",PROGRESS!CE111)</f>
        <v/>
      </c>
      <c r="V100" s="312" t="str">
        <f>IF(PROGRESS!CJ111="NO DATA","",PROGRESS!CJ111)</f>
        <v/>
      </c>
      <c r="W100" s="312" t="str">
        <f>IF(PROGRESS!CO111="NO DATA","",PROGRESS!CO111)</f>
        <v/>
      </c>
      <c r="X100" s="312" t="str">
        <f>IF(PROGRESS!CT111="NO DATA","",PROGRESS!CT111)</f>
        <v/>
      </c>
      <c r="Y100" s="312" t="str">
        <f>IF(PROGRESS!CY111="NO DATA","",PROGRESS!CY111)</f>
        <v/>
      </c>
      <c r="Z100" s="312" t="str">
        <f>IF(PROGRESS!DD111="NO DATA","",PROGRESS!DD111)</f>
        <v/>
      </c>
      <c r="AA100" s="312" t="str">
        <f>IF(PROGRESS!DI111="NO DATA","",PROGRESS!DI111)</f>
        <v/>
      </c>
      <c r="AB100" s="312" t="str">
        <f>IF(PROGRESS!DN111="NO DATA","",PROGRESS!DN111)</f>
        <v/>
      </c>
      <c r="AC100" s="312" t="str">
        <f>IF(PROGRESS!DS111="NO DATA","",PROGRESS!DS111)</f>
        <v/>
      </c>
      <c r="AD100" s="312" t="str">
        <f>IF(PROGRESS!DX111="NO DATA","",PROGRESS!DX111)</f>
        <v/>
      </c>
    </row>
    <row r="101" spans="1:30" ht="18.75" x14ac:dyDescent="0.3">
      <c r="A101" s="20">
        <f>IF(DATASHEET!A98="","",DATASHEET!A98)</f>
        <v>151589</v>
      </c>
      <c r="B101" s="21" t="str">
        <f>DATASHEET!B98</f>
        <v>LEWIS, Olivia</v>
      </c>
      <c r="C101" s="21" t="str">
        <f>DATASHEET!C98</f>
        <v>11EGQ</v>
      </c>
      <c r="D101" s="139" t="str">
        <f>PROGRESS!E112</f>
        <v>N</v>
      </c>
      <c r="E101" s="570" t="str">
        <f>PROGRESS!I112</f>
        <v>N</v>
      </c>
      <c r="F101" s="572" t="str">
        <f>DATASHEET!L98</f>
        <v>6-7</v>
      </c>
      <c r="G101" s="565" t="str">
        <f t="shared" ref="G101:G132" si="5">IFERROR(AVERAGE(H101:AD101),"")</f>
        <v/>
      </c>
      <c r="H101" s="313" t="str">
        <f>IF(PROGRESS!R112="NO DATA","",PROGRESS!R112)</f>
        <v/>
      </c>
      <c r="I101" s="312" t="str">
        <f>IF(PROGRESS!W112="NO DATA","",PROGRESS!W112)</f>
        <v/>
      </c>
      <c r="J101" s="312" t="str">
        <f>IF(PROGRESS!AB112="NO DATA","",PROGRESS!AB112)</f>
        <v/>
      </c>
      <c r="K101" s="312" t="str">
        <f>IF(PROGRESS!AG112="NO DATA","",PROGRESS!AG112)</f>
        <v/>
      </c>
      <c r="L101" s="312" t="str">
        <f>IF(PROGRESS!AL112="NO DATA","",PROGRESS!AL112)</f>
        <v/>
      </c>
      <c r="M101" s="312" t="str">
        <f>IF(PROGRESS!AQ112="NO DATA","",PROGRESS!AQ112)</f>
        <v/>
      </c>
      <c r="N101" s="312" t="str">
        <f>IF(PROGRESS!AV112="NO DATA","",PROGRESS!AV112)</f>
        <v/>
      </c>
      <c r="O101" s="312" t="str">
        <f>IF(PROGRESS!BA112="NO DATA","",PROGRESS!BA112)</f>
        <v/>
      </c>
      <c r="P101" s="312" t="str">
        <f>IF(PROGRESS!BF112="NO DATA","",PROGRESS!BF112)</f>
        <v/>
      </c>
      <c r="Q101" s="312" t="str">
        <f>IF(PROGRESS!BK112="NO DATA","",PROGRESS!BK112)</f>
        <v/>
      </c>
      <c r="R101" s="312" t="str">
        <f>IF(PROGRESS!BP112="NO DATA","",PROGRESS!BP112)</f>
        <v/>
      </c>
      <c r="S101" s="312" t="str">
        <f>IF(PROGRESS!BU112="NO DATA","",PROGRESS!BU112)</f>
        <v/>
      </c>
      <c r="T101" s="569" t="str">
        <f>IF(PROGRESS!CA112="NO DATA","",PROGRESS!CA112)</f>
        <v/>
      </c>
      <c r="U101" s="312" t="str">
        <f>IF(PROGRESS!CE112="NO DATA","",PROGRESS!CE112)</f>
        <v/>
      </c>
      <c r="V101" s="312" t="str">
        <f>IF(PROGRESS!CJ112="NO DATA","",PROGRESS!CJ112)</f>
        <v/>
      </c>
      <c r="W101" s="312" t="str">
        <f>IF(PROGRESS!CO112="NO DATA","",PROGRESS!CO112)</f>
        <v/>
      </c>
      <c r="X101" s="312" t="str">
        <f>IF(PROGRESS!CT112="NO DATA","",PROGRESS!CT112)</f>
        <v/>
      </c>
      <c r="Y101" s="312" t="str">
        <f>IF(PROGRESS!CY112="NO DATA","",PROGRESS!CY112)</f>
        <v/>
      </c>
      <c r="Z101" s="312" t="str">
        <f>IF(PROGRESS!DD112="NO DATA","",PROGRESS!DD112)</f>
        <v/>
      </c>
      <c r="AA101" s="312" t="str">
        <f>IF(PROGRESS!DI112="NO DATA","",PROGRESS!DI112)</f>
        <v/>
      </c>
      <c r="AB101" s="312" t="str">
        <f>IF(PROGRESS!DN112="NO DATA","",PROGRESS!DN112)</f>
        <v/>
      </c>
      <c r="AC101" s="312" t="str">
        <f>IF(PROGRESS!DS112="NO DATA","",PROGRESS!DS112)</f>
        <v/>
      </c>
      <c r="AD101" s="312" t="str">
        <f>IF(PROGRESS!DX112="NO DATA","",PROGRESS!DX112)</f>
        <v/>
      </c>
    </row>
    <row r="102" spans="1:30" ht="18.75" x14ac:dyDescent="0.3">
      <c r="A102" s="20">
        <f>IF(DATASHEET!A99="","",DATASHEET!A99)</f>
        <v>151705</v>
      </c>
      <c r="B102" s="21" t="str">
        <f>DATASHEET!B99</f>
        <v>LIGHTBODY, Sophie</v>
      </c>
      <c r="C102" s="21" t="str">
        <f>DATASHEET!C99</f>
        <v>11SPI</v>
      </c>
      <c r="D102" s="139" t="str">
        <f>PROGRESS!E113</f>
        <v>N</v>
      </c>
      <c r="E102" s="570" t="str">
        <f>PROGRESS!I113</f>
        <v>N</v>
      </c>
      <c r="F102" s="572" t="str">
        <f>DATASHEET!L99</f>
        <v>6-7</v>
      </c>
      <c r="G102" s="565" t="str">
        <f t="shared" si="5"/>
        <v/>
      </c>
      <c r="H102" s="313" t="str">
        <f>IF(PROGRESS!R113="NO DATA","",PROGRESS!R113)</f>
        <v/>
      </c>
      <c r="I102" s="312" t="str">
        <f>IF(PROGRESS!W113="NO DATA","",PROGRESS!W113)</f>
        <v/>
      </c>
      <c r="J102" s="312" t="str">
        <f>IF(PROGRESS!AB113="NO DATA","",PROGRESS!AB113)</f>
        <v/>
      </c>
      <c r="K102" s="312" t="str">
        <f>IF(PROGRESS!AG113="NO DATA","",PROGRESS!AG113)</f>
        <v/>
      </c>
      <c r="L102" s="312" t="str">
        <f>IF(PROGRESS!AL113="NO DATA","",PROGRESS!AL113)</f>
        <v/>
      </c>
      <c r="M102" s="312" t="str">
        <f>IF(PROGRESS!AQ113="NO DATA","",PROGRESS!AQ113)</f>
        <v/>
      </c>
      <c r="N102" s="312" t="str">
        <f>IF(PROGRESS!AV113="NO DATA","",PROGRESS!AV113)</f>
        <v/>
      </c>
      <c r="O102" s="312" t="str">
        <f>IF(PROGRESS!BA113="NO DATA","",PROGRESS!BA113)</f>
        <v/>
      </c>
      <c r="P102" s="312" t="str">
        <f>IF(PROGRESS!BF113="NO DATA","",PROGRESS!BF113)</f>
        <v/>
      </c>
      <c r="Q102" s="312" t="str">
        <f>IF(PROGRESS!BK113="NO DATA","",PROGRESS!BK113)</f>
        <v/>
      </c>
      <c r="R102" s="312" t="str">
        <f>IF(PROGRESS!BP113="NO DATA","",PROGRESS!BP113)</f>
        <v/>
      </c>
      <c r="S102" s="312" t="str">
        <f>IF(PROGRESS!BU113="NO DATA","",PROGRESS!BU113)</f>
        <v/>
      </c>
      <c r="T102" s="569" t="str">
        <f>IF(PROGRESS!CA113="NO DATA","",PROGRESS!CA113)</f>
        <v/>
      </c>
      <c r="U102" s="312" t="str">
        <f>IF(PROGRESS!CE113="NO DATA","",PROGRESS!CE113)</f>
        <v/>
      </c>
      <c r="V102" s="312" t="str">
        <f>IF(PROGRESS!CJ113="NO DATA","",PROGRESS!CJ113)</f>
        <v/>
      </c>
      <c r="W102" s="312" t="str">
        <f>IF(PROGRESS!CO113="NO DATA","",PROGRESS!CO113)</f>
        <v/>
      </c>
      <c r="X102" s="312" t="str">
        <f>IF(PROGRESS!CT113="NO DATA","",PROGRESS!CT113)</f>
        <v/>
      </c>
      <c r="Y102" s="312" t="str">
        <f>IF(PROGRESS!CY113="NO DATA","",PROGRESS!CY113)</f>
        <v/>
      </c>
      <c r="Z102" s="312" t="str">
        <f>IF(PROGRESS!DD113="NO DATA","",PROGRESS!DD113)</f>
        <v/>
      </c>
      <c r="AA102" s="312" t="str">
        <f>IF(PROGRESS!DI113="NO DATA","",PROGRESS!DI113)</f>
        <v/>
      </c>
      <c r="AB102" s="312" t="str">
        <f>IF(PROGRESS!DN113="NO DATA","",PROGRESS!DN113)</f>
        <v/>
      </c>
      <c r="AC102" s="312" t="str">
        <f>IF(PROGRESS!DS113="NO DATA","",PROGRESS!DS113)</f>
        <v/>
      </c>
      <c r="AD102" s="312" t="str">
        <f>IF(PROGRESS!DX113="NO DATA","",PROGRESS!DX113)</f>
        <v/>
      </c>
    </row>
    <row r="103" spans="1:30" ht="18.75" x14ac:dyDescent="0.3">
      <c r="A103" s="20">
        <f>IF(DATASHEET!A100="","",DATASHEET!A100)</f>
        <v>151524</v>
      </c>
      <c r="B103" s="21" t="str">
        <f>DATASHEET!B100</f>
        <v>LINSKY, Caleb</v>
      </c>
      <c r="C103" s="21" t="str">
        <f>DATASHEET!C100</f>
        <v>11SPI</v>
      </c>
      <c r="D103" s="139" t="str">
        <f>PROGRESS!E114</f>
        <v>N</v>
      </c>
      <c r="E103" s="570" t="str">
        <f>PROGRESS!I114</f>
        <v>N</v>
      </c>
      <c r="F103" s="572" t="str">
        <f>DATASHEET!L100</f>
        <v>4-5</v>
      </c>
      <c r="G103" s="565" t="str">
        <f t="shared" si="5"/>
        <v/>
      </c>
      <c r="H103" s="313" t="str">
        <f>IF(PROGRESS!R114="NO DATA","",PROGRESS!R114)</f>
        <v/>
      </c>
      <c r="I103" s="312" t="str">
        <f>IF(PROGRESS!W114="NO DATA","",PROGRESS!W114)</f>
        <v/>
      </c>
      <c r="J103" s="312" t="str">
        <f>IF(PROGRESS!AB114="NO DATA","",PROGRESS!AB114)</f>
        <v/>
      </c>
      <c r="K103" s="312" t="str">
        <f>IF(PROGRESS!AG114="NO DATA","",PROGRESS!AG114)</f>
        <v/>
      </c>
      <c r="L103" s="312" t="str">
        <f>IF(PROGRESS!AL114="NO DATA","",PROGRESS!AL114)</f>
        <v/>
      </c>
      <c r="M103" s="312" t="str">
        <f>IF(PROGRESS!AQ114="NO DATA","",PROGRESS!AQ114)</f>
        <v/>
      </c>
      <c r="N103" s="312" t="str">
        <f>IF(PROGRESS!AV114="NO DATA","",PROGRESS!AV114)</f>
        <v/>
      </c>
      <c r="O103" s="312" t="str">
        <f>IF(PROGRESS!BA114="NO DATA","",PROGRESS!BA114)</f>
        <v/>
      </c>
      <c r="P103" s="312" t="str">
        <f>IF(PROGRESS!BF114="NO DATA","",PROGRESS!BF114)</f>
        <v/>
      </c>
      <c r="Q103" s="312" t="str">
        <f>IF(PROGRESS!BK114="NO DATA","",PROGRESS!BK114)</f>
        <v/>
      </c>
      <c r="R103" s="312" t="str">
        <f>IF(PROGRESS!BP114="NO DATA","",PROGRESS!BP114)</f>
        <v/>
      </c>
      <c r="S103" s="312" t="str">
        <f>IF(PROGRESS!BU114="NO DATA","",PROGRESS!BU114)</f>
        <v/>
      </c>
      <c r="T103" s="569" t="str">
        <f>IF(PROGRESS!CA114="NO DATA","",PROGRESS!CA114)</f>
        <v/>
      </c>
      <c r="U103" s="312" t="str">
        <f>IF(PROGRESS!CE114="NO DATA","",PROGRESS!CE114)</f>
        <v/>
      </c>
      <c r="V103" s="312" t="str">
        <f>IF(PROGRESS!CJ114="NO DATA","",PROGRESS!CJ114)</f>
        <v/>
      </c>
      <c r="W103" s="312" t="str">
        <f>IF(PROGRESS!CO114="NO DATA","",PROGRESS!CO114)</f>
        <v/>
      </c>
      <c r="X103" s="312" t="str">
        <f>IF(PROGRESS!CT114="NO DATA","",PROGRESS!CT114)</f>
        <v/>
      </c>
      <c r="Y103" s="312" t="str">
        <f>IF(PROGRESS!CY114="NO DATA","",PROGRESS!CY114)</f>
        <v/>
      </c>
      <c r="Z103" s="312" t="str">
        <f>IF(PROGRESS!DD114="NO DATA","",PROGRESS!DD114)</f>
        <v/>
      </c>
      <c r="AA103" s="312" t="str">
        <f>IF(PROGRESS!DI114="NO DATA","",PROGRESS!DI114)</f>
        <v/>
      </c>
      <c r="AB103" s="312" t="str">
        <f>IF(PROGRESS!DN114="NO DATA","",PROGRESS!DN114)</f>
        <v/>
      </c>
      <c r="AC103" s="312" t="str">
        <f>IF(PROGRESS!DS114="NO DATA","",PROGRESS!DS114)</f>
        <v/>
      </c>
      <c r="AD103" s="312" t="str">
        <f>IF(PROGRESS!DX114="NO DATA","",PROGRESS!DX114)</f>
        <v/>
      </c>
    </row>
    <row r="104" spans="1:30" ht="18.75" x14ac:dyDescent="0.3">
      <c r="A104" s="20">
        <f>IF(DATASHEET!A101="","",DATASHEET!A101)</f>
        <v>151543</v>
      </c>
      <c r="B104" s="21" t="str">
        <f>DATASHEET!B101</f>
        <v>LIVINGSTON, Maria</v>
      </c>
      <c r="C104" s="21" t="str">
        <f>DATASHEET!C101</f>
        <v>11KKN</v>
      </c>
      <c r="D104" s="139" t="str">
        <f>PROGRESS!E115</f>
        <v>N</v>
      </c>
      <c r="E104" s="570" t="str">
        <f>PROGRESS!I115</f>
        <v>N</v>
      </c>
      <c r="F104" s="572" t="str">
        <f>DATASHEET!L101</f>
        <v>6-7</v>
      </c>
      <c r="G104" s="565" t="str">
        <f t="shared" si="5"/>
        <v/>
      </c>
      <c r="H104" s="313" t="str">
        <f>IF(PROGRESS!R115="NO DATA","",PROGRESS!R115)</f>
        <v/>
      </c>
      <c r="I104" s="312" t="str">
        <f>IF(PROGRESS!W115="NO DATA","",PROGRESS!W115)</f>
        <v/>
      </c>
      <c r="J104" s="312" t="str">
        <f>IF(PROGRESS!AB115="NO DATA","",PROGRESS!AB115)</f>
        <v/>
      </c>
      <c r="K104" s="312" t="str">
        <f>IF(PROGRESS!AG115="NO DATA","",PROGRESS!AG115)</f>
        <v/>
      </c>
      <c r="L104" s="312" t="str">
        <f>IF(PROGRESS!AL115="NO DATA","",PROGRESS!AL115)</f>
        <v/>
      </c>
      <c r="M104" s="312" t="str">
        <f>IF(PROGRESS!AQ115="NO DATA","",PROGRESS!AQ115)</f>
        <v/>
      </c>
      <c r="N104" s="312" t="str">
        <f>IF(PROGRESS!AV115="NO DATA","",PROGRESS!AV115)</f>
        <v/>
      </c>
      <c r="O104" s="312" t="str">
        <f>IF(PROGRESS!BA115="NO DATA","",PROGRESS!BA115)</f>
        <v/>
      </c>
      <c r="P104" s="312" t="str">
        <f>IF(PROGRESS!BF115="NO DATA","",PROGRESS!BF115)</f>
        <v/>
      </c>
      <c r="Q104" s="312" t="str">
        <f>IF(PROGRESS!BK115="NO DATA","",PROGRESS!BK115)</f>
        <v/>
      </c>
      <c r="R104" s="312" t="str">
        <f>IF(PROGRESS!BP115="NO DATA","",PROGRESS!BP115)</f>
        <v/>
      </c>
      <c r="S104" s="312" t="str">
        <f>IF(PROGRESS!BU115="NO DATA","",PROGRESS!BU115)</f>
        <v/>
      </c>
      <c r="T104" s="569" t="str">
        <f>IF(PROGRESS!CA115="NO DATA","",PROGRESS!CA115)</f>
        <v/>
      </c>
      <c r="U104" s="312" t="str">
        <f>IF(PROGRESS!CE115="NO DATA","",PROGRESS!CE115)</f>
        <v/>
      </c>
      <c r="V104" s="312" t="str">
        <f>IF(PROGRESS!CJ115="NO DATA","",PROGRESS!CJ115)</f>
        <v/>
      </c>
      <c r="W104" s="312" t="str">
        <f>IF(PROGRESS!CO115="NO DATA","",PROGRESS!CO115)</f>
        <v/>
      </c>
      <c r="X104" s="312" t="str">
        <f>IF(PROGRESS!CT115="NO DATA","",PROGRESS!CT115)</f>
        <v/>
      </c>
      <c r="Y104" s="312" t="str">
        <f>IF(PROGRESS!CY115="NO DATA","",PROGRESS!CY115)</f>
        <v/>
      </c>
      <c r="Z104" s="312" t="str">
        <f>IF(PROGRESS!DD115="NO DATA","",PROGRESS!DD115)</f>
        <v/>
      </c>
      <c r="AA104" s="312" t="str">
        <f>IF(PROGRESS!DI115="NO DATA","",PROGRESS!DI115)</f>
        <v/>
      </c>
      <c r="AB104" s="312" t="str">
        <f>IF(PROGRESS!DN115="NO DATA","",PROGRESS!DN115)</f>
        <v/>
      </c>
      <c r="AC104" s="312" t="str">
        <f>IF(PROGRESS!DS115="NO DATA","",PROGRESS!DS115)</f>
        <v/>
      </c>
      <c r="AD104" s="312" t="str">
        <f>IF(PROGRESS!DX115="NO DATA","",PROGRESS!DX115)</f>
        <v/>
      </c>
    </row>
    <row r="105" spans="1:30" ht="18.75" x14ac:dyDescent="0.3">
      <c r="A105" s="20">
        <f>IF(DATASHEET!A102="","",DATASHEET!A102)</f>
        <v>151646</v>
      </c>
      <c r="B105" s="21" t="str">
        <f>DATASHEET!B102</f>
        <v>LOGAN, Nathaniel</v>
      </c>
      <c r="C105" s="21" t="str">
        <f>DATASHEET!C102</f>
        <v>11ZI</v>
      </c>
      <c r="D105" s="139" t="str">
        <f>PROGRESS!E116</f>
        <v>N</v>
      </c>
      <c r="E105" s="570" t="str">
        <f>PROGRESS!I116</f>
        <v>N</v>
      </c>
      <c r="F105" s="572" t="str">
        <f>DATASHEET!L102</f>
        <v>2-3</v>
      </c>
      <c r="G105" s="565" t="str">
        <f t="shared" si="5"/>
        <v/>
      </c>
      <c r="H105" s="313" t="str">
        <f>IF(PROGRESS!R116="NO DATA","",PROGRESS!R116)</f>
        <v/>
      </c>
      <c r="I105" s="312" t="str">
        <f>IF(PROGRESS!W116="NO DATA","",PROGRESS!W116)</f>
        <v/>
      </c>
      <c r="J105" s="312" t="str">
        <f>IF(PROGRESS!AB116="NO DATA","",PROGRESS!AB116)</f>
        <v/>
      </c>
      <c r="K105" s="312" t="str">
        <f>IF(PROGRESS!AG116="NO DATA","",PROGRESS!AG116)</f>
        <v/>
      </c>
      <c r="L105" s="312" t="str">
        <f>IF(PROGRESS!AL116="NO DATA","",PROGRESS!AL116)</f>
        <v/>
      </c>
      <c r="M105" s="312" t="str">
        <f>IF(PROGRESS!AQ116="NO DATA","",PROGRESS!AQ116)</f>
        <v/>
      </c>
      <c r="N105" s="312" t="str">
        <f>IF(PROGRESS!AV116="NO DATA","",PROGRESS!AV116)</f>
        <v/>
      </c>
      <c r="O105" s="312" t="str">
        <f>IF(PROGRESS!BA116="NO DATA","",PROGRESS!BA116)</f>
        <v/>
      </c>
      <c r="P105" s="312" t="str">
        <f>IF(PROGRESS!BF116="NO DATA","",PROGRESS!BF116)</f>
        <v/>
      </c>
      <c r="Q105" s="312" t="str">
        <f>IF(PROGRESS!BK116="NO DATA","",PROGRESS!BK116)</f>
        <v/>
      </c>
      <c r="R105" s="312" t="str">
        <f>IF(PROGRESS!BP116="NO DATA","",PROGRESS!BP116)</f>
        <v/>
      </c>
      <c r="S105" s="312" t="str">
        <f>IF(PROGRESS!BU116="NO DATA","",PROGRESS!BU116)</f>
        <v/>
      </c>
      <c r="T105" s="569" t="str">
        <f>IF(PROGRESS!CA116="NO DATA","",PROGRESS!CA116)</f>
        <v/>
      </c>
      <c r="U105" s="312" t="str">
        <f>IF(PROGRESS!CE116="NO DATA","",PROGRESS!CE116)</f>
        <v/>
      </c>
      <c r="V105" s="312" t="str">
        <f>IF(PROGRESS!CJ116="NO DATA","",PROGRESS!CJ116)</f>
        <v/>
      </c>
      <c r="W105" s="312" t="str">
        <f>IF(PROGRESS!CO116="NO DATA","",PROGRESS!CO116)</f>
        <v/>
      </c>
      <c r="X105" s="312" t="str">
        <f>IF(PROGRESS!CT116="NO DATA","",PROGRESS!CT116)</f>
        <v/>
      </c>
      <c r="Y105" s="312" t="str">
        <f>IF(PROGRESS!CY116="NO DATA","",PROGRESS!CY116)</f>
        <v/>
      </c>
      <c r="Z105" s="312" t="str">
        <f>IF(PROGRESS!DD116="NO DATA","",PROGRESS!DD116)</f>
        <v/>
      </c>
      <c r="AA105" s="312" t="str">
        <f>IF(PROGRESS!DI116="NO DATA","",PROGRESS!DI116)</f>
        <v/>
      </c>
      <c r="AB105" s="312" t="str">
        <f>IF(PROGRESS!DN116="NO DATA","",PROGRESS!DN116)</f>
        <v/>
      </c>
      <c r="AC105" s="312" t="str">
        <f>IF(PROGRESS!DS116="NO DATA","",PROGRESS!DS116)</f>
        <v/>
      </c>
      <c r="AD105" s="312" t="str">
        <f>IF(PROGRESS!DX116="NO DATA","",PROGRESS!DX116)</f>
        <v/>
      </c>
    </row>
    <row r="106" spans="1:30" ht="18.75" x14ac:dyDescent="0.3">
      <c r="A106" s="20">
        <f>IF(DATASHEET!A103="","",DATASHEET!A103)</f>
        <v>151553</v>
      </c>
      <c r="B106" s="21" t="str">
        <f>DATASHEET!B103</f>
        <v>LOUGHRAN, Joseph</v>
      </c>
      <c r="C106" s="21" t="str">
        <f>DATASHEET!C103</f>
        <v>11KKN</v>
      </c>
      <c r="D106" s="139" t="str">
        <f>PROGRESS!E117</f>
        <v>N</v>
      </c>
      <c r="E106" s="570" t="str">
        <f>PROGRESS!I117</f>
        <v>N</v>
      </c>
      <c r="F106" s="572" t="str">
        <f>DATASHEET!L103</f>
        <v>6-7</v>
      </c>
      <c r="G106" s="565" t="str">
        <f t="shared" si="5"/>
        <v/>
      </c>
      <c r="H106" s="313" t="str">
        <f>IF(PROGRESS!R117="NO DATA","",PROGRESS!R117)</f>
        <v/>
      </c>
      <c r="I106" s="312" t="str">
        <f>IF(PROGRESS!W117="NO DATA","",PROGRESS!W117)</f>
        <v/>
      </c>
      <c r="J106" s="312" t="str">
        <f>IF(PROGRESS!AB117="NO DATA","",PROGRESS!AB117)</f>
        <v/>
      </c>
      <c r="K106" s="312" t="str">
        <f>IF(PROGRESS!AG117="NO DATA","",PROGRESS!AG117)</f>
        <v/>
      </c>
      <c r="L106" s="312" t="str">
        <f>IF(PROGRESS!AL117="NO DATA","",PROGRESS!AL117)</f>
        <v/>
      </c>
      <c r="M106" s="312" t="str">
        <f>IF(PROGRESS!AQ117="NO DATA","",PROGRESS!AQ117)</f>
        <v/>
      </c>
      <c r="N106" s="312" t="str">
        <f>IF(PROGRESS!AV117="NO DATA","",PROGRESS!AV117)</f>
        <v/>
      </c>
      <c r="O106" s="312" t="str">
        <f>IF(PROGRESS!BA117="NO DATA","",PROGRESS!BA117)</f>
        <v/>
      </c>
      <c r="P106" s="312" t="str">
        <f>IF(PROGRESS!BF117="NO DATA","",PROGRESS!BF117)</f>
        <v/>
      </c>
      <c r="Q106" s="312" t="str">
        <f>IF(PROGRESS!BK117="NO DATA","",PROGRESS!BK117)</f>
        <v/>
      </c>
      <c r="R106" s="312" t="str">
        <f>IF(PROGRESS!BP117="NO DATA","",PROGRESS!BP117)</f>
        <v/>
      </c>
      <c r="S106" s="312" t="str">
        <f>IF(PROGRESS!BU117="NO DATA","",PROGRESS!BU117)</f>
        <v/>
      </c>
      <c r="T106" s="569" t="str">
        <f>IF(PROGRESS!CA117="NO DATA","",PROGRESS!CA117)</f>
        <v/>
      </c>
      <c r="U106" s="312" t="str">
        <f>IF(PROGRESS!CE117="NO DATA","",PROGRESS!CE117)</f>
        <v/>
      </c>
      <c r="V106" s="312" t="str">
        <f>IF(PROGRESS!CJ117="NO DATA","",PROGRESS!CJ117)</f>
        <v/>
      </c>
      <c r="W106" s="312" t="str">
        <f>IF(PROGRESS!CO117="NO DATA","",PROGRESS!CO117)</f>
        <v/>
      </c>
      <c r="X106" s="312" t="str">
        <f>IF(PROGRESS!CT117="NO DATA","",PROGRESS!CT117)</f>
        <v/>
      </c>
      <c r="Y106" s="312" t="str">
        <f>IF(PROGRESS!CY117="NO DATA","",PROGRESS!CY117)</f>
        <v/>
      </c>
      <c r="Z106" s="312" t="str">
        <f>IF(PROGRESS!DD117="NO DATA","",PROGRESS!DD117)</f>
        <v/>
      </c>
      <c r="AA106" s="312" t="str">
        <f>IF(PROGRESS!DI117="NO DATA","",PROGRESS!DI117)</f>
        <v/>
      </c>
      <c r="AB106" s="312" t="str">
        <f>IF(PROGRESS!DN117="NO DATA","",PROGRESS!DN117)</f>
        <v/>
      </c>
      <c r="AC106" s="312" t="str">
        <f>IF(PROGRESS!DS117="NO DATA","",PROGRESS!DS117)</f>
        <v/>
      </c>
      <c r="AD106" s="312" t="str">
        <f>IF(PROGRESS!DX117="NO DATA","",PROGRESS!DX117)</f>
        <v/>
      </c>
    </row>
    <row r="107" spans="1:30" ht="18.75" x14ac:dyDescent="0.3">
      <c r="A107" s="20">
        <f>IF(DATASHEET!A104="","",DATASHEET!A104)</f>
        <v>151544</v>
      </c>
      <c r="B107" s="21" t="str">
        <f>DATASHEET!B104</f>
        <v>MADAFI, Valerie</v>
      </c>
      <c r="C107" s="21" t="str">
        <f>DATASHEET!C104</f>
        <v>11EGQ</v>
      </c>
      <c r="D107" s="139" t="str">
        <f>PROGRESS!E118</f>
        <v>N</v>
      </c>
      <c r="E107" s="570" t="str">
        <f>PROGRESS!I118</f>
        <v>N</v>
      </c>
      <c r="F107" s="572" t="str">
        <f>DATASHEET!L104</f>
        <v>6-7</v>
      </c>
      <c r="G107" s="565" t="str">
        <f t="shared" si="5"/>
        <v/>
      </c>
      <c r="H107" s="313" t="str">
        <f>IF(PROGRESS!R118="NO DATA","",PROGRESS!R118)</f>
        <v/>
      </c>
      <c r="I107" s="312" t="str">
        <f>IF(PROGRESS!W118="NO DATA","",PROGRESS!W118)</f>
        <v/>
      </c>
      <c r="J107" s="312" t="str">
        <f>IF(PROGRESS!AB118="NO DATA","",PROGRESS!AB118)</f>
        <v/>
      </c>
      <c r="K107" s="312" t="str">
        <f>IF(PROGRESS!AG118="NO DATA","",PROGRESS!AG118)</f>
        <v/>
      </c>
      <c r="L107" s="312" t="str">
        <f>IF(PROGRESS!AL118="NO DATA","",PROGRESS!AL118)</f>
        <v/>
      </c>
      <c r="M107" s="312" t="str">
        <f>IF(PROGRESS!AQ118="NO DATA","",PROGRESS!AQ118)</f>
        <v/>
      </c>
      <c r="N107" s="312" t="str">
        <f>IF(PROGRESS!AV118="NO DATA","",PROGRESS!AV118)</f>
        <v/>
      </c>
      <c r="O107" s="312" t="str">
        <f>IF(PROGRESS!BA118="NO DATA","",PROGRESS!BA118)</f>
        <v/>
      </c>
      <c r="P107" s="312" t="str">
        <f>IF(PROGRESS!BF118="NO DATA","",PROGRESS!BF118)</f>
        <v/>
      </c>
      <c r="Q107" s="312" t="str">
        <f>IF(PROGRESS!BK118="NO DATA","",PROGRESS!BK118)</f>
        <v/>
      </c>
      <c r="R107" s="312" t="str">
        <f>IF(PROGRESS!BP118="NO DATA","",PROGRESS!BP118)</f>
        <v/>
      </c>
      <c r="S107" s="312" t="str">
        <f>IF(PROGRESS!BU118="NO DATA","",PROGRESS!BU118)</f>
        <v/>
      </c>
      <c r="T107" s="569" t="str">
        <f>IF(PROGRESS!CA118="NO DATA","",PROGRESS!CA118)</f>
        <v/>
      </c>
      <c r="U107" s="312" t="str">
        <f>IF(PROGRESS!CE118="NO DATA","",PROGRESS!CE118)</f>
        <v/>
      </c>
      <c r="V107" s="312" t="str">
        <f>IF(PROGRESS!CJ118="NO DATA","",PROGRESS!CJ118)</f>
        <v/>
      </c>
      <c r="W107" s="312" t="str">
        <f>IF(PROGRESS!CO118="NO DATA","",PROGRESS!CO118)</f>
        <v/>
      </c>
      <c r="X107" s="312" t="str">
        <f>IF(PROGRESS!CT118="NO DATA","",PROGRESS!CT118)</f>
        <v/>
      </c>
      <c r="Y107" s="312" t="str">
        <f>IF(PROGRESS!CY118="NO DATA","",PROGRESS!CY118)</f>
        <v/>
      </c>
      <c r="Z107" s="312" t="str">
        <f>IF(PROGRESS!DD118="NO DATA","",PROGRESS!DD118)</f>
        <v/>
      </c>
      <c r="AA107" s="312" t="str">
        <f>IF(PROGRESS!DI118="NO DATA","",PROGRESS!DI118)</f>
        <v/>
      </c>
      <c r="AB107" s="312" t="str">
        <f>IF(PROGRESS!DN118="NO DATA","",PROGRESS!DN118)</f>
        <v/>
      </c>
      <c r="AC107" s="312" t="str">
        <f>IF(PROGRESS!DS118="NO DATA","",PROGRESS!DS118)</f>
        <v/>
      </c>
      <c r="AD107" s="312" t="str">
        <f>IF(PROGRESS!DX118="NO DATA","",PROGRESS!DX118)</f>
        <v/>
      </c>
    </row>
    <row r="108" spans="1:30" ht="18.75" x14ac:dyDescent="0.3">
      <c r="A108" s="20">
        <f>IF(DATASHEET!A105="","",DATASHEET!A105)</f>
        <v>151571</v>
      </c>
      <c r="B108" s="21" t="str">
        <f>DATASHEET!B105</f>
        <v>MAGAMBO, Aaron</v>
      </c>
      <c r="C108" s="21" t="str">
        <f>DATASHEET!C105</f>
        <v>11JNE</v>
      </c>
      <c r="D108" s="139" t="str">
        <f>PROGRESS!E119</f>
        <v>N</v>
      </c>
      <c r="E108" s="570" t="str">
        <f>PROGRESS!I119</f>
        <v>N</v>
      </c>
      <c r="F108" s="572" t="str">
        <f>DATASHEET!L105</f>
        <v>6-7</v>
      </c>
      <c r="G108" s="565" t="str">
        <f t="shared" si="5"/>
        <v/>
      </c>
      <c r="H108" s="313" t="str">
        <f>IF(PROGRESS!R119="NO DATA","",PROGRESS!R119)</f>
        <v/>
      </c>
      <c r="I108" s="312" t="str">
        <f>IF(PROGRESS!W119="NO DATA","",PROGRESS!W119)</f>
        <v/>
      </c>
      <c r="J108" s="312" t="str">
        <f>IF(PROGRESS!AB119="NO DATA","",PROGRESS!AB119)</f>
        <v/>
      </c>
      <c r="K108" s="312" t="str">
        <f>IF(PROGRESS!AG119="NO DATA","",PROGRESS!AG119)</f>
        <v/>
      </c>
      <c r="L108" s="312" t="str">
        <f>IF(PROGRESS!AL119="NO DATA","",PROGRESS!AL119)</f>
        <v/>
      </c>
      <c r="M108" s="312" t="str">
        <f>IF(PROGRESS!AQ119="NO DATA","",PROGRESS!AQ119)</f>
        <v/>
      </c>
      <c r="N108" s="312" t="str">
        <f>IF(PROGRESS!AV119="NO DATA","",PROGRESS!AV119)</f>
        <v/>
      </c>
      <c r="O108" s="312" t="str">
        <f>IF(PROGRESS!BA119="NO DATA","",PROGRESS!BA119)</f>
        <v/>
      </c>
      <c r="P108" s="312" t="str">
        <f>IF(PROGRESS!BF119="NO DATA","",PROGRESS!BF119)</f>
        <v/>
      </c>
      <c r="Q108" s="312" t="str">
        <f>IF(PROGRESS!BK119="NO DATA","",PROGRESS!BK119)</f>
        <v/>
      </c>
      <c r="R108" s="312" t="str">
        <f>IF(PROGRESS!BP119="NO DATA","",PROGRESS!BP119)</f>
        <v/>
      </c>
      <c r="S108" s="312" t="str">
        <f>IF(PROGRESS!BU119="NO DATA","",PROGRESS!BU119)</f>
        <v/>
      </c>
      <c r="T108" s="569" t="str">
        <f>IF(PROGRESS!CA119="NO DATA","",PROGRESS!CA119)</f>
        <v/>
      </c>
      <c r="U108" s="312" t="str">
        <f>IF(PROGRESS!CE119="NO DATA","",PROGRESS!CE119)</f>
        <v/>
      </c>
      <c r="V108" s="312" t="str">
        <f>IF(PROGRESS!CJ119="NO DATA","",PROGRESS!CJ119)</f>
        <v/>
      </c>
      <c r="W108" s="312" t="str">
        <f>IF(PROGRESS!CO119="NO DATA","",PROGRESS!CO119)</f>
        <v/>
      </c>
      <c r="X108" s="312" t="str">
        <f>IF(PROGRESS!CT119="NO DATA","",PROGRESS!CT119)</f>
        <v/>
      </c>
      <c r="Y108" s="312" t="str">
        <f>IF(PROGRESS!CY119="NO DATA","",PROGRESS!CY119)</f>
        <v/>
      </c>
      <c r="Z108" s="312" t="str">
        <f>IF(PROGRESS!DD119="NO DATA","",PROGRESS!DD119)</f>
        <v/>
      </c>
      <c r="AA108" s="312" t="str">
        <f>IF(PROGRESS!DI119="NO DATA","",PROGRESS!DI119)</f>
        <v/>
      </c>
      <c r="AB108" s="312" t="str">
        <f>IF(PROGRESS!DN119="NO DATA","",PROGRESS!DN119)</f>
        <v/>
      </c>
      <c r="AC108" s="312" t="str">
        <f>IF(PROGRESS!DS119="NO DATA","",PROGRESS!DS119)</f>
        <v/>
      </c>
      <c r="AD108" s="312" t="str">
        <f>IF(PROGRESS!DX119="NO DATA","",PROGRESS!DX119)</f>
        <v/>
      </c>
    </row>
    <row r="109" spans="1:30" ht="18.75" x14ac:dyDescent="0.3">
      <c r="A109" s="20">
        <f>IF(DATASHEET!A106="","",DATASHEET!A106)</f>
        <v>151586</v>
      </c>
      <c r="B109" s="21" t="str">
        <f>DATASHEET!B106</f>
        <v>MAHACHI, Dean</v>
      </c>
      <c r="C109" s="21" t="str">
        <f>DATASHEET!C106</f>
        <v>11EGQ</v>
      </c>
      <c r="D109" s="139" t="str">
        <f>PROGRESS!E120</f>
        <v>N</v>
      </c>
      <c r="E109" s="570" t="str">
        <f>PROGRESS!I120</f>
        <v>N</v>
      </c>
      <c r="F109" s="572" t="str">
        <f>DATASHEET!L106</f>
        <v>4-5</v>
      </c>
      <c r="G109" s="565" t="str">
        <f t="shared" si="5"/>
        <v/>
      </c>
      <c r="H109" s="313" t="str">
        <f>IF(PROGRESS!R120="NO DATA","",PROGRESS!R120)</f>
        <v/>
      </c>
      <c r="I109" s="312" t="str">
        <f>IF(PROGRESS!W120="NO DATA","",PROGRESS!W120)</f>
        <v/>
      </c>
      <c r="J109" s="312" t="str">
        <f>IF(PROGRESS!AB120="NO DATA","",PROGRESS!AB120)</f>
        <v/>
      </c>
      <c r="K109" s="312" t="str">
        <f>IF(PROGRESS!AG120="NO DATA","",PROGRESS!AG120)</f>
        <v/>
      </c>
      <c r="L109" s="312" t="str">
        <f>IF(PROGRESS!AL120="NO DATA","",PROGRESS!AL120)</f>
        <v/>
      </c>
      <c r="M109" s="312" t="str">
        <f>IF(PROGRESS!AQ120="NO DATA","",PROGRESS!AQ120)</f>
        <v/>
      </c>
      <c r="N109" s="312" t="str">
        <f>IF(PROGRESS!AV120="NO DATA","",PROGRESS!AV120)</f>
        <v/>
      </c>
      <c r="O109" s="312" t="str">
        <f>IF(PROGRESS!BA120="NO DATA","",PROGRESS!BA120)</f>
        <v/>
      </c>
      <c r="P109" s="312" t="str">
        <f>IF(PROGRESS!BF120="NO DATA","",PROGRESS!BF120)</f>
        <v/>
      </c>
      <c r="Q109" s="312" t="str">
        <f>IF(PROGRESS!BK120="NO DATA","",PROGRESS!BK120)</f>
        <v/>
      </c>
      <c r="R109" s="312" t="str">
        <f>IF(PROGRESS!BP120="NO DATA","",PROGRESS!BP120)</f>
        <v/>
      </c>
      <c r="S109" s="312" t="str">
        <f>IF(PROGRESS!BU120="NO DATA","",PROGRESS!BU120)</f>
        <v/>
      </c>
      <c r="T109" s="569" t="str">
        <f>IF(PROGRESS!CA120="NO DATA","",PROGRESS!CA120)</f>
        <v/>
      </c>
      <c r="U109" s="312" t="str">
        <f>IF(PROGRESS!CE120="NO DATA","",PROGRESS!CE120)</f>
        <v/>
      </c>
      <c r="V109" s="312" t="str">
        <f>IF(PROGRESS!CJ120="NO DATA","",PROGRESS!CJ120)</f>
        <v/>
      </c>
      <c r="W109" s="312" t="str">
        <f>IF(PROGRESS!CO120="NO DATA","",PROGRESS!CO120)</f>
        <v/>
      </c>
      <c r="X109" s="312" t="str">
        <f>IF(PROGRESS!CT120="NO DATA","",PROGRESS!CT120)</f>
        <v/>
      </c>
      <c r="Y109" s="312" t="str">
        <f>IF(PROGRESS!CY120="NO DATA","",PROGRESS!CY120)</f>
        <v/>
      </c>
      <c r="Z109" s="312" t="str">
        <f>IF(PROGRESS!DD120="NO DATA","",PROGRESS!DD120)</f>
        <v/>
      </c>
      <c r="AA109" s="312" t="str">
        <f>IF(PROGRESS!DI120="NO DATA","",PROGRESS!DI120)</f>
        <v/>
      </c>
      <c r="AB109" s="312" t="str">
        <f>IF(PROGRESS!DN120="NO DATA","",PROGRESS!DN120)</f>
        <v/>
      </c>
      <c r="AC109" s="312" t="str">
        <f>IF(PROGRESS!DS120="NO DATA","",PROGRESS!DS120)</f>
        <v/>
      </c>
      <c r="AD109" s="312" t="str">
        <f>IF(PROGRESS!DX120="NO DATA","",PROGRESS!DX120)</f>
        <v/>
      </c>
    </row>
    <row r="110" spans="1:30" ht="18.75" x14ac:dyDescent="0.3">
      <c r="A110" s="20">
        <f>IF(DATASHEET!A107="","",DATASHEET!A107)</f>
        <v>151628</v>
      </c>
      <c r="B110" s="21" t="str">
        <f>DATASHEET!B107</f>
        <v>MAKANJUOLA, Feola</v>
      </c>
      <c r="C110" s="21" t="str">
        <f>DATASHEET!C107</f>
        <v>11JNE</v>
      </c>
      <c r="D110" s="139" t="str">
        <f>PROGRESS!E121</f>
        <v>N</v>
      </c>
      <c r="E110" s="570" t="str">
        <f>PROGRESS!I121</f>
        <v>N</v>
      </c>
      <c r="F110" s="572" t="str">
        <f>DATASHEET!L107</f>
        <v>4-5</v>
      </c>
      <c r="G110" s="565" t="str">
        <f t="shared" si="5"/>
        <v/>
      </c>
      <c r="H110" s="313" t="str">
        <f>IF(PROGRESS!R121="NO DATA","",PROGRESS!R121)</f>
        <v/>
      </c>
      <c r="I110" s="312" t="str">
        <f>IF(PROGRESS!W121="NO DATA","",PROGRESS!W121)</f>
        <v/>
      </c>
      <c r="J110" s="312" t="str">
        <f>IF(PROGRESS!AB121="NO DATA","",PROGRESS!AB121)</f>
        <v/>
      </c>
      <c r="K110" s="312" t="str">
        <f>IF(PROGRESS!AG121="NO DATA","",PROGRESS!AG121)</f>
        <v/>
      </c>
      <c r="L110" s="312" t="str">
        <f>IF(PROGRESS!AL121="NO DATA","",PROGRESS!AL121)</f>
        <v/>
      </c>
      <c r="M110" s="312" t="str">
        <f>IF(PROGRESS!AQ121="NO DATA","",PROGRESS!AQ121)</f>
        <v/>
      </c>
      <c r="N110" s="312" t="str">
        <f>IF(PROGRESS!AV121="NO DATA","",PROGRESS!AV121)</f>
        <v/>
      </c>
      <c r="O110" s="312" t="str">
        <f>IF(PROGRESS!BA121="NO DATA","",PROGRESS!BA121)</f>
        <v/>
      </c>
      <c r="P110" s="312" t="str">
        <f>IF(PROGRESS!BF121="NO DATA","",PROGRESS!BF121)</f>
        <v/>
      </c>
      <c r="Q110" s="312" t="str">
        <f>IF(PROGRESS!BK121="NO DATA","",PROGRESS!BK121)</f>
        <v/>
      </c>
      <c r="R110" s="312" t="str">
        <f>IF(PROGRESS!BP121="NO DATA","",PROGRESS!BP121)</f>
        <v/>
      </c>
      <c r="S110" s="312" t="str">
        <f>IF(PROGRESS!BU121="NO DATA","",PROGRESS!BU121)</f>
        <v/>
      </c>
      <c r="T110" s="569" t="str">
        <f>IF(PROGRESS!CA121="NO DATA","",PROGRESS!CA121)</f>
        <v/>
      </c>
      <c r="U110" s="312" t="str">
        <f>IF(PROGRESS!CE121="NO DATA","",PROGRESS!CE121)</f>
        <v/>
      </c>
      <c r="V110" s="312" t="str">
        <f>IF(PROGRESS!CJ121="NO DATA","",PROGRESS!CJ121)</f>
        <v/>
      </c>
      <c r="W110" s="312" t="str">
        <f>IF(PROGRESS!CO121="NO DATA","",PROGRESS!CO121)</f>
        <v/>
      </c>
      <c r="X110" s="312" t="str">
        <f>IF(PROGRESS!CT121="NO DATA","",PROGRESS!CT121)</f>
        <v/>
      </c>
      <c r="Y110" s="312" t="str">
        <f>IF(PROGRESS!CY121="NO DATA","",PROGRESS!CY121)</f>
        <v/>
      </c>
      <c r="Z110" s="312" t="str">
        <f>IF(PROGRESS!DD121="NO DATA","",PROGRESS!DD121)</f>
        <v/>
      </c>
      <c r="AA110" s="312" t="str">
        <f>IF(PROGRESS!DI121="NO DATA","",PROGRESS!DI121)</f>
        <v/>
      </c>
      <c r="AB110" s="312" t="str">
        <f>IF(PROGRESS!DN121="NO DATA","",PROGRESS!DN121)</f>
        <v/>
      </c>
      <c r="AC110" s="312" t="str">
        <f>IF(PROGRESS!DS121="NO DATA","",PROGRESS!DS121)</f>
        <v/>
      </c>
      <c r="AD110" s="312" t="str">
        <f>IF(PROGRESS!DX121="NO DATA","",PROGRESS!DX121)</f>
        <v/>
      </c>
    </row>
    <row r="111" spans="1:30" ht="18.75" x14ac:dyDescent="0.3">
      <c r="A111" s="20">
        <f>IF(DATASHEET!A108="","",DATASHEET!A108)</f>
        <v>160026</v>
      </c>
      <c r="B111" s="21" t="str">
        <f>DATASHEET!B108</f>
        <v>MALIK, Hana</v>
      </c>
      <c r="C111" s="21" t="str">
        <f>DATASHEET!C108</f>
        <v>11WE</v>
      </c>
      <c r="D111" s="139" t="str">
        <f>PROGRESS!E122</f>
        <v>N</v>
      </c>
      <c r="E111" s="570" t="str">
        <f>PROGRESS!I122</f>
        <v>Y</v>
      </c>
      <c r="F111" s="572" t="str">
        <f>DATASHEET!L108</f>
        <v/>
      </c>
      <c r="G111" s="565" t="str">
        <f t="shared" si="5"/>
        <v/>
      </c>
      <c r="H111" s="313" t="str">
        <f>IF(PROGRESS!R122="NO DATA","",PROGRESS!R122)</f>
        <v/>
      </c>
      <c r="I111" s="312" t="str">
        <f>IF(PROGRESS!W122="NO DATA","",PROGRESS!W122)</f>
        <v/>
      </c>
      <c r="J111" s="312" t="str">
        <f>IF(PROGRESS!AB122="NO DATA","",PROGRESS!AB122)</f>
        <v/>
      </c>
      <c r="K111" s="312" t="str">
        <f>IF(PROGRESS!AG122="NO DATA","",PROGRESS!AG122)</f>
        <v/>
      </c>
      <c r="L111" s="312" t="str">
        <f>IF(PROGRESS!AL122="NO DATA","",PROGRESS!AL122)</f>
        <v/>
      </c>
      <c r="M111" s="312" t="str">
        <f>IF(PROGRESS!AQ122="NO DATA","",PROGRESS!AQ122)</f>
        <v/>
      </c>
      <c r="N111" s="312" t="str">
        <f>IF(PROGRESS!AV122="NO DATA","",PROGRESS!AV122)</f>
        <v/>
      </c>
      <c r="O111" s="312" t="str">
        <f>IF(PROGRESS!BA122="NO DATA","",PROGRESS!BA122)</f>
        <v/>
      </c>
      <c r="P111" s="312" t="str">
        <f>IF(PROGRESS!BF122="NO DATA","",PROGRESS!BF122)</f>
        <v/>
      </c>
      <c r="Q111" s="312" t="str">
        <f>IF(PROGRESS!BK122="NO DATA","",PROGRESS!BK122)</f>
        <v/>
      </c>
      <c r="R111" s="312" t="str">
        <f>IF(PROGRESS!BP122="NO DATA","",PROGRESS!BP122)</f>
        <v/>
      </c>
      <c r="S111" s="312" t="str">
        <f>IF(PROGRESS!BU122="NO DATA","",PROGRESS!BU122)</f>
        <v/>
      </c>
      <c r="T111" s="569" t="str">
        <f>IF(PROGRESS!CA122="NO DATA","",PROGRESS!CA122)</f>
        <v/>
      </c>
      <c r="U111" s="312" t="str">
        <f>IF(PROGRESS!CE122="NO DATA","",PROGRESS!CE122)</f>
        <v/>
      </c>
      <c r="V111" s="312" t="str">
        <f>IF(PROGRESS!CJ122="NO DATA","",PROGRESS!CJ122)</f>
        <v/>
      </c>
      <c r="W111" s="312" t="str">
        <f>IF(PROGRESS!CO122="NO DATA","",PROGRESS!CO122)</f>
        <v/>
      </c>
      <c r="X111" s="312" t="str">
        <f>IF(PROGRESS!CT122="NO DATA","",PROGRESS!CT122)</f>
        <v/>
      </c>
      <c r="Y111" s="312" t="str">
        <f>IF(PROGRESS!CY122="NO DATA","",PROGRESS!CY122)</f>
        <v/>
      </c>
      <c r="Z111" s="312" t="str">
        <f>IF(PROGRESS!DD122="NO DATA","",PROGRESS!DD122)</f>
        <v/>
      </c>
      <c r="AA111" s="312" t="str">
        <f>IF(PROGRESS!DI122="NO DATA","",PROGRESS!DI122)</f>
        <v/>
      </c>
      <c r="AB111" s="312" t="str">
        <f>IF(PROGRESS!DN122="NO DATA","",PROGRESS!DN122)</f>
        <v/>
      </c>
      <c r="AC111" s="312" t="str">
        <f>IF(PROGRESS!DS122="NO DATA","",PROGRESS!DS122)</f>
        <v/>
      </c>
      <c r="AD111" s="312" t="str">
        <f>IF(PROGRESS!DX122="NO DATA","",PROGRESS!DX122)</f>
        <v/>
      </c>
    </row>
    <row r="112" spans="1:30" ht="18.75" x14ac:dyDescent="0.3">
      <c r="A112" s="20">
        <f>IF(DATASHEET!A109="","",DATASHEET!A109)</f>
        <v>151610</v>
      </c>
      <c r="B112" s="21" t="str">
        <f>DATASHEET!B109</f>
        <v>MARKS, Ethan</v>
      </c>
      <c r="C112" s="21" t="str">
        <f>DATASHEET!C109</f>
        <v>11JNE</v>
      </c>
      <c r="D112" s="139" t="str">
        <f>PROGRESS!E123</f>
        <v>N</v>
      </c>
      <c r="E112" s="570" t="str">
        <f>PROGRESS!I123</f>
        <v>N</v>
      </c>
      <c r="F112" s="572" t="str">
        <f>DATASHEET!L109</f>
        <v>8-9</v>
      </c>
      <c r="G112" s="565" t="str">
        <f t="shared" si="5"/>
        <v/>
      </c>
      <c r="H112" s="313" t="str">
        <f>IF(PROGRESS!R123="NO DATA","",PROGRESS!R123)</f>
        <v/>
      </c>
      <c r="I112" s="312" t="str">
        <f>IF(PROGRESS!W123="NO DATA","",PROGRESS!W123)</f>
        <v/>
      </c>
      <c r="J112" s="312" t="str">
        <f>IF(PROGRESS!AB123="NO DATA","",PROGRESS!AB123)</f>
        <v/>
      </c>
      <c r="K112" s="312" t="str">
        <f>IF(PROGRESS!AG123="NO DATA","",PROGRESS!AG123)</f>
        <v/>
      </c>
      <c r="L112" s="312" t="str">
        <f>IF(PROGRESS!AL123="NO DATA","",PROGRESS!AL123)</f>
        <v/>
      </c>
      <c r="M112" s="312" t="str">
        <f>IF(PROGRESS!AQ123="NO DATA","",PROGRESS!AQ123)</f>
        <v/>
      </c>
      <c r="N112" s="312" t="str">
        <f>IF(PROGRESS!AV123="NO DATA","",PROGRESS!AV123)</f>
        <v/>
      </c>
      <c r="O112" s="312" t="str">
        <f>IF(PROGRESS!BA123="NO DATA","",PROGRESS!BA123)</f>
        <v/>
      </c>
      <c r="P112" s="312" t="str">
        <f>IF(PROGRESS!BF123="NO DATA","",PROGRESS!BF123)</f>
        <v/>
      </c>
      <c r="Q112" s="312" t="str">
        <f>IF(PROGRESS!BK123="NO DATA","",PROGRESS!BK123)</f>
        <v/>
      </c>
      <c r="R112" s="312" t="str">
        <f>IF(PROGRESS!BP123="NO DATA","",PROGRESS!BP123)</f>
        <v/>
      </c>
      <c r="S112" s="312" t="str">
        <f>IF(PROGRESS!BU123="NO DATA","",PROGRESS!BU123)</f>
        <v/>
      </c>
      <c r="T112" s="569" t="str">
        <f>IF(PROGRESS!CA123="NO DATA","",PROGRESS!CA123)</f>
        <v/>
      </c>
      <c r="U112" s="312" t="str">
        <f>IF(PROGRESS!CE123="NO DATA","",PROGRESS!CE123)</f>
        <v/>
      </c>
      <c r="V112" s="312" t="str">
        <f>IF(PROGRESS!CJ123="NO DATA","",PROGRESS!CJ123)</f>
        <v/>
      </c>
      <c r="W112" s="312" t="str">
        <f>IF(PROGRESS!CO123="NO DATA","",PROGRESS!CO123)</f>
        <v/>
      </c>
      <c r="X112" s="312" t="str">
        <f>IF(PROGRESS!CT123="NO DATA","",PROGRESS!CT123)</f>
        <v/>
      </c>
      <c r="Y112" s="312" t="str">
        <f>IF(PROGRESS!CY123="NO DATA","",PROGRESS!CY123)</f>
        <v/>
      </c>
      <c r="Z112" s="312" t="str">
        <f>IF(PROGRESS!DD123="NO DATA","",PROGRESS!DD123)</f>
        <v/>
      </c>
      <c r="AA112" s="312" t="str">
        <f>IF(PROGRESS!DI123="NO DATA","",PROGRESS!DI123)</f>
        <v/>
      </c>
      <c r="AB112" s="312" t="str">
        <f>IF(PROGRESS!DN123="NO DATA","",PROGRESS!DN123)</f>
        <v/>
      </c>
      <c r="AC112" s="312" t="str">
        <f>IF(PROGRESS!DS123="NO DATA","",PROGRESS!DS123)</f>
        <v/>
      </c>
      <c r="AD112" s="312" t="str">
        <f>IF(PROGRESS!DX123="NO DATA","",PROGRESS!DX123)</f>
        <v/>
      </c>
    </row>
    <row r="113" spans="1:30" ht="18.75" x14ac:dyDescent="0.3">
      <c r="A113" s="20">
        <f>IF(DATASHEET!A110="","",DATASHEET!A110)</f>
        <v>151584</v>
      </c>
      <c r="B113" s="21" t="str">
        <f>DATASHEET!B110</f>
        <v>MARTIN, Tyler</v>
      </c>
      <c r="C113" s="21" t="str">
        <f>DATASHEET!C110</f>
        <v>11SDA</v>
      </c>
      <c r="D113" s="139" t="str">
        <f>PROGRESS!E124</f>
        <v>N</v>
      </c>
      <c r="E113" s="570" t="str">
        <f>PROGRESS!I124</f>
        <v>N</v>
      </c>
      <c r="F113" s="572" t="str">
        <f>DATASHEET!L110</f>
        <v>6-7</v>
      </c>
      <c r="G113" s="565" t="str">
        <f t="shared" si="5"/>
        <v/>
      </c>
      <c r="H113" s="313" t="str">
        <f>IF(PROGRESS!R124="NO DATA","",PROGRESS!R124)</f>
        <v/>
      </c>
      <c r="I113" s="312" t="str">
        <f>IF(PROGRESS!W124="NO DATA","",PROGRESS!W124)</f>
        <v/>
      </c>
      <c r="J113" s="312" t="str">
        <f>IF(PROGRESS!AB124="NO DATA","",PROGRESS!AB124)</f>
        <v/>
      </c>
      <c r="K113" s="312" t="str">
        <f>IF(PROGRESS!AG124="NO DATA","",PROGRESS!AG124)</f>
        <v/>
      </c>
      <c r="L113" s="312" t="str">
        <f>IF(PROGRESS!AL124="NO DATA","",PROGRESS!AL124)</f>
        <v/>
      </c>
      <c r="M113" s="312" t="str">
        <f>IF(PROGRESS!AQ124="NO DATA","",PROGRESS!AQ124)</f>
        <v/>
      </c>
      <c r="N113" s="312" t="str">
        <f>IF(PROGRESS!AV124="NO DATA","",PROGRESS!AV124)</f>
        <v/>
      </c>
      <c r="O113" s="312" t="str">
        <f>IF(PROGRESS!BA124="NO DATA","",PROGRESS!BA124)</f>
        <v/>
      </c>
      <c r="P113" s="312" t="str">
        <f>IF(PROGRESS!BF124="NO DATA","",PROGRESS!BF124)</f>
        <v/>
      </c>
      <c r="Q113" s="312" t="str">
        <f>IF(PROGRESS!BK124="NO DATA","",PROGRESS!BK124)</f>
        <v/>
      </c>
      <c r="R113" s="312" t="str">
        <f>IF(PROGRESS!BP124="NO DATA","",PROGRESS!BP124)</f>
        <v/>
      </c>
      <c r="S113" s="312" t="str">
        <f>IF(PROGRESS!BU124="NO DATA","",PROGRESS!BU124)</f>
        <v/>
      </c>
      <c r="T113" s="569" t="str">
        <f>IF(PROGRESS!CA124="NO DATA","",PROGRESS!CA124)</f>
        <v/>
      </c>
      <c r="U113" s="312" t="str">
        <f>IF(PROGRESS!CE124="NO DATA","",PROGRESS!CE124)</f>
        <v/>
      </c>
      <c r="V113" s="312" t="str">
        <f>IF(PROGRESS!CJ124="NO DATA","",PROGRESS!CJ124)</f>
        <v/>
      </c>
      <c r="W113" s="312" t="str">
        <f>IF(PROGRESS!CO124="NO DATA","",PROGRESS!CO124)</f>
        <v/>
      </c>
      <c r="X113" s="312" t="str">
        <f>IF(PROGRESS!CT124="NO DATA","",PROGRESS!CT124)</f>
        <v/>
      </c>
      <c r="Y113" s="312" t="str">
        <f>IF(PROGRESS!CY124="NO DATA","",PROGRESS!CY124)</f>
        <v/>
      </c>
      <c r="Z113" s="312" t="str">
        <f>IF(PROGRESS!DD124="NO DATA","",PROGRESS!DD124)</f>
        <v/>
      </c>
      <c r="AA113" s="312" t="str">
        <f>IF(PROGRESS!DI124="NO DATA","",PROGRESS!DI124)</f>
        <v/>
      </c>
      <c r="AB113" s="312" t="str">
        <f>IF(PROGRESS!DN124="NO DATA","",PROGRESS!DN124)</f>
        <v/>
      </c>
      <c r="AC113" s="312" t="str">
        <f>IF(PROGRESS!DS124="NO DATA","",PROGRESS!DS124)</f>
        <v/>
      </c>
      <c r="AD113" s="312" t="str">
        <f>IF(PROGRESS!DX124="NO DATA","",PROGRESS!DX124)</f>
        <v/>
      </c>
    </row>
    <row r="114" spans="1:30" ht="18.75" x14ac:dyDescent="0.3">
      <c r="A114" s="20">
        <f>IF(DATASHEET!A111="","",DATASHEET!A111)</f>
        <v>151595</v>
      </c>
      <c r="B114" s="21" t="str">
        <f>DATASHEET!B111</f>
        <v>MAURICIO, James</v>
      </c>
      <c r="C114" s="21" t="str">
        <f>DATASHEET!C111</f>
        <v>11SDA</v>
      </c>
      <c r="D114" s="139" t="str">
        <f>PROGRESS!E125</f>
        <v>N</v>
      </c>
      <c r="E114" s="570" t="str">
        <f>PROGRESS!I125</f>
        <v>N</v>
      </c>
      <c r="F114" s="572" t="str">
        <f>DATASHEET!L111</f>
        <v>6-7</v>
      </c>
      <c r="G114" s="565" t="str">
        <f t="shared" si="5"/>
        <v/>
      </c>
      <c r="H114" s="313" t="str">
        <f>IF(PROGRESS!R125="NO DATA","",PROGRESS!R125)</f>
        <v/>
      </c>
      <c r="I114" s="312" t="str">
        <f>IF(PROGRESS!W125="NO DATA","",PROGRESS!W125)</f>
        <v/>
      </c>
      <c r="J114" s="312" t="str">
        <f>IF(PROGRESS!AB125="NO DATA","",PROGRESS!AB125)</f>
        <v/>
      </c>
      <c r="K114" s="312" t="str">
        <f>IF(PROGRESS!AG125="NO DATA","",PROGRESS!AG125)</f>
        <v/>
      </c>
      <c r="L114" s="312" t="str">
        <f>IF(PROGRESS!AL125="NO DATA","",PROGRESS!AL125)</f>
        <v/>
      </c>
      <c r="M114" s="312" t="str">
        <f>IF(PROGRESS!AQ125="NO DATA","",PROGRESS!AQ125)</f>
        <v/>
      </c>
      <c r="N114" s="312" t="str">
        <f>IF(PROGRESS!AV125="NO DATA","",PROGRESS!AV125)</f>
        <v/>
      </c>
      <c r="O114" s="312" t="str">
        <f>IF(PROGRESS!BA125="NO DATA","",PROGRESS!BA125)</f>
        <v/>
      </c>
      <c r="P114" s="312" t="str">
        <f>IF(PROGRESS!BF125="NO DATA","",PROGRESS!BF125)</f>
        <v/>
      </c>
      <c r="Q114" s="312" t="str">
        <f>IF(PROGRESS!BK125="NO DATA","",PROGRESS!BK125)</f>
        <v/>
      </c>
      <c r="R114" s="312" t="str">
        <f>IF(PROGRESS!BP125="NO DATA","",PROGRESS!BP125)</f>
        <v/>
      </c>
      <c r="S114" s="312" t="str">
        <f>IF(PROGRESS!BU125="NO DATA","",PROGRESS!BU125)</f>
        <v/>
      </c>
      <c r="T114" s="569" t="str">
        <f>IF(PROGRESS!CA125="NO DATA","",PROGRESS!CA125)</f>
        <v/>
      </c>
      <c r="U114" s="312" t="str">
        <f>IF(PROGRESS!CE125="NO DATA","",PROGRESS!CE125)</f>
        <v/>
      </c>
      <c r="V114" s="312" t="str">
        <f>IF(PROGRESS!CJ125="NO DATA","",PROGRESS!CJ125)</f>
        <v/>
      </c>
      <c r="W114" s="312" t="str">
        <f>IF(PROGRESS!CO125="NO DATA","",PROGRESS!CO125)</f>
        <v/>
      </c>
      <c r="X114" s="312" t="str">
        <f>IF(PROGRESS!CT125="NO DATA","",PROGRESS!CT125)</f>
        <v/>
      </c>
      <c r="Y114" s="312" t="str">
        <f>IF(PROGRESS!CY125="NO DATA","",PROGRESS!CY125)</f>
        <v/>
      </c>
      <c r="Z114" s="312" t="str">
        <f>IF(PROGRESS!DD125="NO DATA","",PROGRESS!DD125)</f>
        <v/>
      </c>
      <c r="AA114" s="312" t="str">
        <f>IF(PROGRESS!DI125="NO DATA","",PROGRESS!DI125)</f>
        <v/>
      </c>
      <c r="AB114" s="312" t="str">
        <f>IF(PROGRESS!DN125="NO DATA","",PROGRESS!DN125)</f>
        <v/>
      </c>
      <c r="AC114" s="312" t="str">
        <f>IF(PROGRESS!DS125="NO DATA","",PROGRESS!DS125)</f>
        <v/>
      </c>
      <c r="AD114" s="312" t="str">
        <f>IF(PROGRESS!DX125="NO DATA","",PROGRESS!DX125)</f>
        <v/>
      </c>
    </row>
    <row r="115" spans="1:30" ht="18.75" x14ac:dyDescent="0.3">
      <c r="A115" s="20">
        <f>IF(DATASHEET!A112="","",DATASHEET!A112)</f>
        <v>151685</v>
      </c>
      <c r="B115" s="21" t="str">
        <f>DATASHEET!B112</f>
        <v>MCCANN, James</v>
      </c>
      <c r="C115" s="21" t="str">
        <f>DATASHEET!C112</f>
        <v>11SPI</v>
      </c>
      <c r="D115" s="139" t="str">
        <f>PROGRESS!E126</f>
        <v>N</v>
      </c>
      <c r="E115" s="570" t="str">
        <f>PROGRESS!I126</f>
        <v>N</v>
      </c>
      <c r="F115" s="572" t="str">
        <f>DATASHEET!L112</f>
        <v>6-7</v>
      </c>
      <c r="G115" s="565" t="str">
        <f t="shared" si="5"/>
        <v/>
      </c>
      <c r="H115" s="313" t="str">
        <f>IF(PROGRESS!R126="NO DATA","",PROGRESS!R126)</f>
        <v/>
      </c>
      <c r="I115" s="312" t="str">
        <f>IF(PROGRESS!W126="NO DATA","",PROGRESS!W126)</f>
        <v/>
      </c>
      <c r="J115" s="312" t="str">
        <f>IF(PROGRESS!AB126="NO DATA","",PROGRESS!AB126)</f>
        <v/>
      </c>
      <c r="K115" s="312" t="str">
        <f>IF(PROGRESS!AG126="NO DATA","",PROGRESS!AG126)</f>
        <v/>
      </c>
      <c r="L115" s="312" t="str">
        <f>IF(PROGRESS!AL126="NO DATA","",PROGRESS!AL126)</f>
        <v/>
      </c>
      <c r="M115" s="312" t="str">
        <f>IF(PROGRESS!AQ126="NO DATA","",PROGRESS!AQ126)</f>
        <v/>
      </c>
      <c r="N115" s="312" t="str">
        <f>IF(PROGRESS!AV126="NO DATA","",PROGRESS!AV126)</f>
        <v/>
      </c>
      <c r="O115" s="312" t="str">
        <f>IF(PROGRESS!BA126="NO DATA","",PROGRESS!BA126)</f>
        <v/>
      </c>
      <c r="P115" s="312" t="str">
        <f>IF(PROGRESS!BF126="NO DATA","",PROGRESS!BF126)</f>
        <v/>
      </c>
      <c r="Q115" s="312" t="str">
        <f>IF(PROGRESS!BK126="NO DATA","",PROGRESS!BK126)</f>
        <v/>
      </c>
      <c r="R115" s="312" t="str">
        <f>IF(PROGRESS!BP126="NO DATA","",PROGRESS!BP126)</f>
        <v/>
      </c>
      <c r="S115" s="312" t="str">
        <f>IF(PROGRESS!BU126="NO DATA","",PROGRESS!BU126)</f>
        <v/>
      </c>
      <c r="T115" s="569" t="str">
        <f>IF(PROGRESS!CA126="NO DATA","",PROGRESS!CA126)</f>
        <v/>
      </c>
      <c r="U115" s="312" t="str">
        <f>IF(PROGRESS!CE126="NO DATA","",PROGRESS!CE126)</f>
        <v/>
      </c>
      <c r="V115" s="312" t="str">
        <f>IF(PROGRESS!CJ126="NO DATA","",PROGRESS!CJ126)</f>
        <v/>
      </c>
      <c r="W115" s="312" t="str">
        <f>IF(PROGRESS!CO126="NO DATA","",PROGRESS!CO126)</f>
        <v/>
      </c>
      <c r="X115" s="312" t="str">
        <f>IF(PROGRESS!CT126="NO DATA","",PROGRESS!CT126)</f>
        <v/>
      </c>
      <c r="Y115" s="312" t="str">
        <f>IF(PROGRESS!CY126="NO DATA","",PROGRESS!CY126)</f>
        <v/>
      </c>
      <c r="Z115" s="312" t="str">
        <f>IF(PROGRESS!DD126="NO DATA","",PROGRESS!DD126)</f>
        <v/>
      </c>
      <c r="AA115" s="312" t="str">
        <f>IF(PROGRESS!DI126="NO DATA","",PROGRESS!DI126)</f>
        <v/>
      </c>
      <c r="AB115" s="312" t="str">
        <f>IF(PROGRESS!DN126="NO DATA","",PROGRESS!DN126)</f>
        <v/>
      </c>
      <c r="AC115" s="312" t="str">
        <f>IF(PROGRESS!DS126="NO DATA","",PROGRESS!DS126)</f>
        <v/>
      </c>
      <c r="AD115" s="312" t="str">
        <f>IF(PROGRESS!DX126="NO DATA","",PROGRESS!DX126)</f>
        <v/>
      </c>
    </row>
    <row r="116" spans="1:30" ht="18.75" x14ac:dyDescent="0.3">
      <c r="A116" s="20">
        <f>IF(DATASHEET!A113="","",DATASHEET!A113)</f>
        <v>151641</v>
      </c>
      <c r="B116" s="21" t="str">
        <f>DATASHEET!B113</f>
        <v>MCKINNEY, Esther</v>
      </c>
      <c r="C116" s="21" t="str">
        <f>DATASHEET!C113</f>
        <v>11ZI</v>
      </c>
      <c r="D116" s="139" t="str">
        <f>PROGRESS!E127</f>
        <v>N</v>
      </c>
      <c r="E116" s="570" t="str">
        <f>PROGRESS!I127</f>
        <v>N</v>
      </c>
      <c r="F116" s="572" t="str">
        <f>DATASHEET!L113</f>
        <v>8-9</v>
      </c>
      <c r="G116" s="565" t="str">
        <f t="shared" si="5"/>
        <v/>
      </c>
      <c r="H116" s="313" t="str">
        <f>IF(PROGRESS!R127="NO DATA","",PROGRESS!R127)</f>
        <v/>
      </c>
      <c r="I116" s="312" t="str">
        <f>IF(PROGRESS!W127="NO DATA","",PROGRESS!W127)</f>
        <v/>
      </c>
      <c r="J116" s="312" t="str">
        <f>IF(PROGRESS!AB127="NO DATA","",PROGRESS!AB127)</f>
        <v/>
      </c>
      <c r="K116" s="312" t="str">
        <f>IF(PROGRESS!AG127="NO DATA","",PROGRESS!AG127)</f>
        <v/>
      </c>
      <c r="L116" s="312" t="str">
        <f>IF(PROGRESS!AL127="NO DATA","",PROGRESS!AL127)</f>
        <v/>
      </c>
      <c r="M116" s="312" t="str">
        <f>IF(PROGRESS!AQ127="NO DATA","",PROGRESS!AQ127)</f>
        <v/>
      </c>
      <c r="N116" s="312" t="str">
        <f>IF(PROGRESS!AV127="NO DATA","",PROGRESS!AV127)</f>
        <v/>
      </c>
      <c r="O116" s="312" t="str">
        <f>IF(PROGRESS!BA127="NO DATA","",PROGRESS!BA127)</f>
        <v/>
      </c>
      <c r="P116" s="312" t="str">
        <f>IF(PROGRESS!BF127="NO DATA","",PROGRESS!BF127)</f>
        <v/>
      </c>
      <c r="Q116" s="312" t="str">
        <f>IF(PROGRESS!BK127="NO DATA","",PROGRESS!BK127)</f>
        <v/>
      </c>
      <c r="R116" s="312" t="str">
        <f>IF(PROGRESS!BP127="NO DATA","",PROGRESS!BP127)</f>
        <v/>
      </c>
      <c r="S116" s="312" t="str">
        <f>IF(PROGRESS!BU127="NO DATA","",PROGRESS!BU127)</f>
        <v/>
      </c>
      <c r="T116" s="569" t="str">
        <f>IF(PROGRESS!CA127="NO DATA","",PROGRESS!CA127)</f>
        <v/>
      </c>
      <c r="U116" s="312" t="str">
        <f>IF(PROGRESS!CE127="NO DATA","",PROGRESS!CE127)</f>
        <v/>
      </c>
      <c r="V116" s="312" t="str">
        <f>IF(PROGRESS!CJ127="NO DATA","",PROGRESS!CJ127)</f>
        <v/>
      </c>
      <c r="W116" s="312" t="str">
        <f>IF(PROGRESS!CO127="NO DATA","",PROGRESS!CO127)</f>
        <v/>
      </c>
      <c r="X116" s="312" t="str">
        <f>IF(PROGRESS!CT127="NO DATA","",PROGRESS!CT127)</f>
        <v/>
      </c>
      <c r="Y116" s="312" t="str">
        <f>IF(PROGRESS!CY127="NO DATA","",PROGRESS!CY127)</f>
        <v/>
      </c>
      <c r="Z116" s="312" t="str">
        <f>IF(PROGRESS!DD127="NO DATA","",PROGRESS!DD127)</f>
        <v/>
      </c>
      <c r="AA116" s="312" t="str">
        <f>IF(PROGRESS!DI127="NO DATA","",PROGRESS!DI127)</f>
        <v/>
      </c>
      <c r="AB116" s="312" t="str">
        <f>IF(PROGRESS!DN127="NO DATA","",PROGRESS!DN127)</f>
        <v/>
      </c>
      <c r="AC116" s="312" t="str">
        <f>IF(PROGRESS!DS127="NO DATA","",PROGRESS!DS127)</f>
        <v/>
      </c>
      <c r="AD116" s="312" t="str">
        <f>IF(PROGRESS!DX127="NO DATA","",PROGRESS!DX127)</f>
        <v/>
      </c>
    </row>
    <row r="117" spans="1:30" ht="18.75" x14ac:dyDescent="0.3">
      <c r="A117" s="20">
        <f>IF(DATASHEET!A114="","",DATASHEET!A114)</f>
        <v>151570</v>
      </c>
      <c r="B117" s="21" t="str">
        <f>DATASHEET!B114</f>
        <v>MCKINNEY, Tess</v>
      </c>
      <c r="C117" s="21" t="str">
        <f>DATASHEET!C114</f>
        <v>11EGQ</v>
      </c>
      <c r="D117" s="139" t="str">
        <f>PROGRESS!E128</f>
        <v>N</v>
      </c>
      <c r="E117" s="570" t="str">
        <f>PROGRESS!I128</f>
        <v>N</v>
      </c>
      <c r="F117" s="572" t="str">
        <f>DATASHEET!L114</f>
        <v>6-7</v>
      </c>
      <c r="G117" s="565" t="str">
        <f t="shared" si="5"/>
        <v/>
      </c>
      <c r="H117" s="313" t="str">
        <f>IF(PROGRESS!R128="NO DATA","",PROGRESS!R128)</f>
        <v/>
      </c>
      <c r="I117" s="312" t="str">
        <f>IF(PROGRESS!W128="NO DATA","",PROGRESS!W128)</f>
        <v/>
      </c>
      <c r="J117" s="312" t="str">
        <f>IF(PROGRESS!AB128="NO DATA","",PROGRESS!AB128)</f>
        <v/>
      </c>
      <c r="K117" s="312" t="str">
        <f>IF(PROGRESS!AG128="NO DATA","",PROGRESS!AG128)</f>
        <v/>
      </c>
      <c r="L117" s="312" t="str">
        <f>IF(PROGRESS!AL128="NO DATA","",PROGRESS!AL128)</f>
        <v/>
      </c>
      <c r="M117" s="312" t="str">
        <f>IF(PROGRESS!AQ128="NO DATA","",PROGRESS!AQ128)</f>
        <v/>
      </c>
      <c r="N117" s="312" t="str">
        <f>IF(PROGRESS!AV128="NO DATA","",PROGRESS!AV128)</f>
        <v/>
      </c>
      <c r="O117" s="312" t="str">
        <f>IF(PROGRESS!BA128="NO DATA","",PROGRESS!BA128)</f>
        <v/>
      </c>
      <c r="P117" s="312" t="str">
        <f>IF(PROGRESS!BF128="NO DATA","",PROGRESS!BF128)</f>
        <v/>
      </c>
      <c r="Q117" s="312" t="str">
        <f>IF(PROGRESS!BK128="NO DATA","",PROGRESS!BK128)</f>
        <v/>
      </c>
      <c r="R117" s="312" t="str">
        <f>IF(PROGRESS!BP128="NO DATA","",PROGRESS!BP128)</f>
        <v/>
      </c>
      <c r="S117" s="312" t="str">
        <f>IF(PROGRESS!BU128="NO DATA","",PROGRESS!BU128)</f>
        <v/>
      </c>
      <c r="T117" s="569" t="str">
        <f>IF(PROGRESS!CA128="NO DATA","",PROGRESS!CA128)</f>
        <v/>
      </c>
      <c r="U117" s="312" t="str">
        <f>IF(PROGRESS!CE128="NO DATA","",PROGRESS!CE128)</f>
        <v/>
      </c>
      <c r="V117" s="312" t="str">
        <f>IF(PROGRESS!CJ128="NO DATA","",PROGRESS!CJ128)</f>
        <v/>
      </c>
      <c r="W117" s="312" t="str">
        <f>IF(PROGRESS!CO128="NO DATA","",PROGRESS!CO128)</f>
        <v/>
      </c>
      <c r="X117" s="312" t="str">
        <f>IF(PROGRESS!CT128="NO DATA","",PROGRESS!CT128)</f>
        <v/>
      </c>
      <c r="Y117" s="312" t="str">
        <f>IF(PROGRESS!CY128="NO DATA","",PROGRESS!CY128)</f>
        <v/>
      </c>
      <c r="Z117" s="312" t="str">
        <f>IF(PROGRESS!DD128="NO DATA","",PROGRESS!DD128)</f>
        <v/>
      </c>
      <c r="AA117" s="312" t="str">
        <f>IF(PROGRESS!DI128="NO DATA","",PROGRESS!DI128)</f>
        <v/>
      </c>
      <c r="AB117" s="312" t="str">
        <f>IF(PROGRESS!DN128="NO DATA","",PROGRESS!DN128)</f>
        <v/>
      </c>
      <c r="AC117" s="312" t="str">
        <f>IF(PROGRESS!DS128="NO DATA","",PROGRESS!DS128)</f>
        <v/>
      </c>
      <c r="AD117" s="312" t="str">
        <f>IF(PROGRESS!DX128="NO DATA","",PROGRESS!DX128)</f>
        <v/>
      </c>
    </row>
    <row r="118" spans="1:30" ht="18.75" x14ac:dyDescent="0.3">
      <c r="A118" s="20">
        <f>IF(DATASHEET!A115="","",DATASHEET!A115)</f>
        <v>151675</v>
      </c>
      <c r="B118" s="21" t="str">
        <f>DATASHEET!B115</f>
        <v>MCLAUGHLIN, Matthew</v>
      </c>
      <c r="C118" s="21" t="str">
        <f>DATASHEET!C115</f>
        <v>11KKN</v>
      </c>
      <c r="D118" s="139" t="str">
        <f>PROGRESS!E129</f>
        <v>N</v>
      </c>
      <c r="E118" s="570" t="str">
        <f>PROGRESS!I129</f>
        <v>N</v>
      </c>
      <c r="F118" s="572" t="str">
        <f>DATASHEET!L115</f>
        <v>4-5</v>
      </c>
      <c r="G118" s="565" t="str">
        <f t="shared" si="5"/>
        <v/>
      </c>
      <c r="H118" s="313" t="str">
        <f>IF(PROGRESS!R129="NO DATA","",PROGRESS!R129)</f>
        <v/>
      </c>
      <c r="I118" s="312" t="str">
        <f>IF(PROGRESS!W129="NO DATA","",PROGRESS!W129)</f>
        <v/>
      </c>
      <c r="J118" s="312" t="str">
        <f>IF(PROGRESS!AB129="NO DATA","",PROGRESS!AB129)</f>
        <v/>
      </c>
      <c r="K118" s="312" t="str">
        <f>IF(PROGRESS!AG129="NO DATA","",PROGRESS!AG129)</f>
        <v/>
      </c>
      <c r="L118" s="312" t="str">
        <f>IF(PROGRESS!AL129="NO DATA","",PROGRESS!AL129)</f>
        <v/>
      </c>
      <c r="M118" s="312" t="str">
        <f>IF(PROGRESS!AQ129="NO DATA","",PROGRESS!AQ129)</f>
        <v/>
      </c>
      <c r="N118" s="312" t="str">
        <f>IF(PROGRESS!AV129="NO DATA","",PROGRESS!AV129)</f>
        <v/>
      </c>
      <c r="O118" s="312" t="str">
        <f>IF(PROGRESS!BA129="NO DATA","",PROGRESS!BA129)</f>
        <v/>
      </c>
      <c r="P118" s="312" t="str">
        <f>IF(PROGRESS!BF129="NO DATA","",PROGRESS!BF129)</f>
        <v/>
      </c>
      <c r="Q118" s="312" t="str">
        <f>IF(PROGRESS!BK129="NO DATA","",PROGRESS!BK129)</f>
        <v/>
      </c>
      <c r="R118" s="312" t="str">
        <f>IF(PROGRESS!BP129="NO DATA","",PROGRESS!BP129)</f>
        <v/>
      </c>
      <c r="S118" s="312" t="str">
        <f>IF(PROGRESS!BU129="NO DATA","",PROGRESS!BU129)</f>
        <v/>
      </c>
      <c r="T118" s="569" t="str">
        <f>IF(PROGRESS!CA129="NO DATA","",PROGRESS!CA129)</f>
        <v/>
      </c>
      <c r="U118" s="312" t="str">
        <f>IF(PROGRESS!CE129="NO DATA","",PROGRESS!CE129)</f>
        <v/>
      </c>
      <c r="V118" s="312" t="str">
        <f>IF(PROGRESS!CJ129="NO DATA","",PROGRESS!CJ129)</f>
        <v/>
      </c>
      <c r="W118" s="312" t="str">
        <f>IF(PROGRESS!CO129="NO DATA","",PROGRESS!CO129)</f>
        <v/>
      </c>
      <c r="X118" s="312" t="str">
        <f>IF(PROGRESS!CT129="NO DATA","",PROGRESS!CT129)</f>
        <v/>
      </c>
      <c r="Y118" s="312" t="str">
        <f>IF(PROGRESS!CY129="NO DATA","",PROGRESS!CY129)</f>
        <v/>
      </c>
      <c r="Z118" s="312" t="str">
        <f>IF(PROGRESS!DD129="NO DATA","",PROGRESS!DD129)</f>
        <v/>
      </c>
      <c r="AA118" s="312" t="str">
        <f>IF(PROGRESS!DI129="NO DATA","",PROGRESS!DI129)</f>
        <v/>
      </c>
      <c r="AB118" s="312" t="str">
        <f>IF(PROGRESS!DN129="NO DATA","",PROGRESS!DN129)</f>
        <v/>
      </c>
      <c r="AC118" s="312" t="str">
        <f>IF(PROGRESS!DS129="NO DATA","",PROGRESS!DS129)</f>
        <v/>
      </c>
      <c r="AD118" s="312" t="str">
        <f>IF(PROGRESS!DX129="NO DATA","",PROGRESS!DX129)</f>
        <v/>
      </c>
    </row>
    <row r="119" spans="1:30" ht="18.75" x14ac:dyDescent="0.3">
      <c r="A119" s="20">
        <f>IF(DATASHEET!A116="","",DATASHEET!A116)</f>
        <v>151558</v>
      </c>
      <c r="B119" s="21" t="str">
        <f>DATASHEET!B116</f>
        <v>MCQUILLAN-LEONARD, Louis</v>
      </c>
      <c r="C119" s="21" t="str">
        <f>DATASHEET!C116</f>
        <v>11KKN</v>
      </c>
      <c r="D119" s="139" t="str">
        <f>PROGRESS!E130</f>
        <v>N</v>
      </c>
      <c r="E119" s="570" t="str">
        <f>PROGRESS!I130</f>
        <v>N</v>
      </c>
      <c r="F119" s="572" t="str">
        <f>DATASHEET!L116</f>
        <v>8-9</v>
      </c>
      <c r="G119" s="565" t="str">
        <f t="shared" si="5"/>
        <v/>
      </c>
      <c r="H119" s="313" t="str">
        <f>IF(PROGRESS!R130="NO DATA","",PROGRESS!R130)</f>
        <v/>
      </c>
      <c r="I119" s="312" t="str">
        <f>IF(PROGRESS!W130="NO DATA","",PROGRESS!W130)</f>
        <v/>
      </c>
      <c r="J119" s="312" t="str">
        <f>IF(PROGRESS!AB130="NO DATA","",PROGRESS!AB130)</f>
        <v/>
      </c>
      <c r="K119" s="312" t="str">
        <f>IF(PROGRESS!AG130="NO DATA","",PROGRESS!AG130)</f>
        <v/>
      </c>
      <c r="L119" s="312" t="str">
        <f>IF(PROGRESS!AL130="NO DATA","",PROGRESS!AL130)</f>
        <v/>
      </c>
      <c r="M119" s="312" t="str">
        <f>IF(PROGRESS!AQ130="NO DATA","",PROGRESS!AQ130)</f>
        <v/>
      </c>
      <c r="N119" s="312" t="str">
        <f>IF(PROGRESS!AV130="NO DATA","",PROGRESS!AV130)</f>
        <v/>
      </c>
      <c r="O119" s="312" t="str">
        <f>IF(PROGRESS!BA130="NO DATA","",PROGRESS!BA130)</f>
        <v/>
      </c>
      <c r="P119" s="312" t="str">
        <f>IF(PROGRESS!BF130="NO DATA","",PROGRESS!BF130)</f>
        <v/>
      </c>
      <c r="Q119" s="312" t="str">
        <f>IF(PROGRESS!BK130="NO DATA","",PROGRESS!BK130)</f>
        <v/>
      </c>
      <c r="R119" s="312" t="str">
        <f>IF(PROGRESS!BP130="NO DATA","",PROGRESS!BP130)</f>
        <v/>
      </c>
      <c r="S119" s="312" t="str">
        <f>IF(PROGRESS!BU130="NO DATA","",PROGRESS!BU130)</f>
        <v/>
      </c>
      <c r="T119" s="569" t="str">
        <f>IF(PROGRESS!CA130="NO DATA","",PROGRESS!CA130)</f>
        <v/>
      </c>
      <c r="U119" s="312" t="str">
        <f>IF(PROGRESS!CE130="NO DATA","",PROGRESS!CE130)</f>
        <v/>
      </c>
      <c r="V119" s="312" t="str">
        <f>IF(PROGRESS!CJ130="NO DATA","",PROGRESS!CJ130)</f>
        <v/>
      </c>
      <c r="W119" s="312" t="str">
        <f>IF(PROGRESS!CO130="NO DATA","",PROGRESS!CO130)</f>
        <v/>
      </c>
      <c r="X119" s="312" t="str">
        <f>IF(PROGRESS!CT130="NO DATA","",PROGRESS!CT130)</f>
        <v/>
      </c>
      <c r="Y119" s="312" t="str">
        <f>IF(PROGRESS!CY130="NO DATA","",PROGRESS!CY130)</f>
        <v/>
      </c>
      <c r="Z119" s="312" t="str">
        <f>IF(PROGRESS!DD130="NO DATA","",PROGRESS!DD130)</f>
        <v/>
      </c>
      <c r="AA119" s="312" t="str">
        <f>IF(PROGRESS!DI130="NO DATA","",PROGRESS!DI130)</f>
        <v/>
      </c>
      <c r="AB119" s="312" t="str">
        <f>IF(PROGRESS!DN130="NO DATA","",PROGRESS!DN130)</f>
        <v/>
      </c>
      <c r="AC119" s="312" t="str">
        <f>IF(PROGRESS!DS130="NO DATA","",PROGRESS!DS130)</f>
        <v/>
      </c>
      <c r="AD119" s="312" t="str">
        <f>IF(PROGRESS!DX130="NO DATA","",PROGRESS!DX130)</f>
        <v/>
      </c>
    </row>
    <row r="120" spans="1:30" ht="18.75" x14ac:dyDescent="0.3">
      <c r="A120" s="20">
        <f>IF(DATASHEET!A117="","",DATASHEET!A117)</f>
        <v>151647</v>
      </c>
      <c r="B120" s="21" t="str">
        <f>DATASHEET!B117</f>
        <v>MEAD, Louisa</v>
      </c>
      <c r="C120" s="21" t="str">
        <f>DATASHEET!C117</f>
        <v>11SDA</v>
      </c>
      <c r="D120" s="139" t="str">
        <f>PROGRESS!E131</f>
        <v>N</v>
      </c>
      <c r="E120" s="570" t="str">
        <f>PROGRESS!I131</f>
        <v>N</v>
      </c>
      <c r="F120" s="572" t="str">
        <f>DATASHEET!L117</f>
        <v>4-5</v>
      </c>
      <c r="G120" s="565" t="str">
        <f t="shared" si="5"/>
        <v/>
      </c>
      <c r="H120" s="313" t="str">
        <f>IF(PROGRESS!R131="NO DATA","",PROGRESS!R131)</f>
        <v/>
      </c>
      <c r="I120" s="312" t="str">
        <f>IF(PROGRESS!W131="NO DATA","",PROGRESS!W131)</f>
        <v/>
      </c>
      <c r="J120" s="312" t="str">
        <f>IF(PROGRESS!AB131="NO DATA","",PROGRESS!AB131)</f>
        <v/>
      </c>
      <c r="K120" s="312" t="str">
        <f>IF(PROGRESS!AG131="NO DATA","",PROGRESS!AG131)</f>
        <v/>
      </c>
      <c r="L120" s="312" t="str">
        <f>IF(PROGRESS!AL131="NO DATA","",PROGRESS!AL131)</f>
        <v/>
      </c>
      <c r="M120" s="312" t="str">
        <f>IF(PROGRESS!AQ131="NO DATA","",PROGRESS!AQ131)</f>
        <v/>
      </c>
      <c r="N120" s="312" t="str">
        <f>IF(PROGRESS!AV131="NO DATA","",PROGRESS!AV131)</f>
        <v/>
      </c>
      <c r="O120" s="312" t="str">
        <f>IF(PROGRESS!BA131="NO DATA","",PROGRESS!BA131)</f>
        <v/>
      </c>
      <c r="P120" s="312" t="str">
        <f>IF(PROGRESS!BF131="NO DATA","",PROGRESS!BF131)</f>
        <v/>
      </c>
      <c r="Q120" s="312" t="str">
        <f>IF(PROGRESS!BK131="NO DATA","",PROGRESS!BK131)</f>
        <v/>
      </c>
      <c r="R120" s="312" t="str">
        <f>IF(PROGRESS!BP131="NO DATA","",PROGRESS!BP131)</f>
        <v/>
      </c>
      <c r="S120" s="312" t="str">
        <f>IF(PROGRESS!BU131="NO DATA","",PROGRESS!BU131)</f>
        <v/>
      </c>
      <c r="T120" s="569" t="str">
        <f>IF(PROGRESS!CA131="NO DATA","",PROGRESS!CA131)</f>
        <v/>
      </c>
      <c r="U120" s="312" t="str">
        <f>IF(PROGRESS!CE131="NO DATA","",PROGRESS!CE131)</f>
        <v/>
      </c>
      <c r="V120" s="312" t="str">
        <f>IF(PROGRESS!CJ131="NO DATA","",PROGRESS!CJ131)</f>
        <v/>
      </c>
      <c r="W120" s="312" t="str">
        <f>IF(PROGRESS!CO131="NO DATA","",PROGRESS!CO131)</f>
        <v/>
      </c>
      <c r="X120" s="312" t="str">
        <f>IF(PROGRESS!CT131="NO DATA","",PROGRESS!CT131)</f>
        <v/>
      </c>
      <c r="Y120" s="312" t="str">
        <f>IF(PROGRESS!CY131="NO DATA","",PROGRESS!CY131)</f>
        <v/>
      </c>
      <c r="Z120" s="312" t="str">
        <f>IF(PROGRESS!DD131="NO DATA","",PROGRESS!DD131)</f>
        <v/>
      </c>
      <c r="AA120" s="312" t="str">
        <f>IF(PROGRESS!DI131="NO DATA","",PROGRESS!DI131)</f>
        <v/>
      </c>
      <c r="AB120" s="312" t="str">
        <f>IF(PROGRESS!DN131="NO DATA","",PROGRESS!DN131)</f>
        <v/>
      </c>
      <c r="AC120" s="312" t="str">
        <f>IF(PROGRESS!DS131="NO DATA","",PROGRESS!DS131)</f>
        <v/>
      </c>
      <c r="AD120" s="312" t="str">
        <f>IF(PROGRESS!DX131="NO DATA","",PROGRESS!DX131)</f>
        <v/>
      </c>
    </row>
    <row r="121" spans="1:30" ht="18.75" x14ac:dyDescent="0.3">
      <c r="A121" s="20">
        <f>IF(DATASHEET!A118="","",DATASHEET!A118)</f>
        <v>151688</v>
      </c>
      <c r="B121" s="21" t="str">
        <f>DATASHEET!B118</f>
        <v>MEHMOOD, Samah</v>
      </c>
      <c r="C121" s="21" t="str">
        <f>DATASHEET!C118</f>
        <v>11SK</v>
      </c>
      <c r="D121" s="139" t="str">
        <f>PROGRESS!E132</f>
        <v>N</v>
      </c>
      <c r="E121" s="570" t="str">
        <f>PROGRESS!I132</f>
        <v>N</v>
      </c>
      <c r="F121" s="572" t="str">
        <f>DATASHEET!L118</f>
        <v>8-9</v>
      </c>
      <c r="G121" s="565" t="str">
        <f t="shared" si="5"/>
        <v/>
      </c>
      <c r="H121" s="313" t="str">
        <f>IF(PROGRESS!R132="NO DATA","",PROGRESS!R132)</f>
        <v/>
      </c>
      <c r="I121" s="312" t="str">
        <f>IF(PROGRESS!W132="NO DATA","",PROGRESS!W132)</f>
        <v/>
      </c>
      <c r="J121" s="312" t="str">
        <f>IF(PROGRESS!AB132="NO DATA","",PROGRESS!AB132)</f>
        <v/>
      </c>
      <c r="K121" s="312" t="str">
        <f>IF(PROGRESS!AG132="NO DATA","",PROGRESS!AG132)</f>
        <v/>
      </c>
      <c r="L121" s="312" t="str">
        <f>IF(PROGRESS!AL132="NO DATA","",PROGRESS!AL132)</f>
        <v/>
      </c>
      <c r="M121" s="312" t="str">
        <f>IF(PROGRESS!AQ132="NO DATA","",PROGRESS!AQ132)</f>
        <v/>
      </c>
      <c r="N121" s="312" t="str">
        <f>IF(PROGRESS!AV132="NO DATA","",PROGRESS!AV132)</f>
        <v/>
      </c>
      <c r="O121" s="312" t="str">
        <f>IF(PROGRESS!BA132="NO DATA","",PROGRESS!BA132)</f>
        <v/>
      </c>
      <c r="P121" s="312" t="str">
        <f>IF(PROGRESS!BF132="NO DATA","",PROGRESS!BF132)</f>
        <v/>
      </c>
      <c r="Q121" s="312" t="str">
        <f>IF(PROGRESS!BK132="NO DATA","",PROGRESS!BK132)</f>
        <v/>
      </c>
      <c r="R121" s="312" t="str">
        <f>IF(PROGRESS!BP132="NO DATA","",PROGRESS!BP132)</f>
        <v/>
      </c>
      <c r="S121" s="312" t="str">
        <f>IF(PROGRESS!BU132="NO DATA","",PROGRESS!BU132)</f>
        <v/>
      </c>
      <c r="T121" s="569" t="str">
        <f>IF(PROGRESS!CA132="NO DATA","",PROGRESS!CA132)</f>
        <v/>
      </c>
      <c r="U121" s="312" t="str">
        <f>IF(PROGRESS!CE132="NO DATA","",PROGRESS!CE132)</f>
        <v/>
      </c>
      <c r="V121" s="312" t="str">
        <f>IF(PROGRESS!CJ132="NO DATA","",PROGRESS!CJ132)</f>
        <v/>
      </c>
      <c r="W121" s="312" t="str">
        <f>IF(PROGRESS!CO132="NO DATA","",PROGRESS!CO132)</f>
        <v/>
      </c>
      <c r="X121" s="312" t="str">
        <f>IF(PROGRESS!CT132="NO DATA","",PROGRESS!CT132)</f>
        <v/>
      </c>
      <c r="Y121" s="312" t="str">
        <f>IF(PROGRESS!CY132="NO DATA","",PROGRESS!CY132)</f>
        <v/>
      </c>
      <c r="Z121" s="312" t="str">
        <f>IF(PROGRESS!DD132="NO DATA","",PROGRESS!DD132)</f>
        <v/>
      </c>
      <c r="AA121" s="312" t="str">
        <f>IF(PROGRESS!DI132="NO DATA","",PROGRESS!DI132)</f>
        <v/>
      </c>
      <c r="AB121" s="312" t="str">
        <f>IF(PROGRESS!DN132="NO DATA","",PROGRESS!DN132)</f>
        <v/>
      </c>
      <c r="AC121" s="312" t="str">
        <f>IF(PROGRESS!DS132="NO DATA","",PROGRESS!DS132)</f>
        <v/>
      </c>
      <c r="AD121" s="312" t="str">
        <f>IF(PROGRESS!DX132="NO DATA","",PROGRESS!DX132)</f>
        <v/>
      </c>
    </row>
    <row r="122" spans="1:30" ht="18.75" x14ac:dyDescent="0.3">
      <c r="A122" s="20">
        <f>IF(DATASHEET!A119="","",DATASHEET!A119)</f>
        <v>151652</v>
      </c>
      <c r="B122" s="21" t="str">
        <f>DATASHEET!B119</f>
        <v>MOUNTAIN-FREEMAN, Joshua</v>
      </c>
      <c r="C122" s="21" t="str">
        <f>DATASHEET!C119</f>
        <v>11ZI</v>
      </c>
      <c r="D122" s="139" t="str">
        <f>PROGRESS!E133</f>
        <v>N</v>
      </c>
      <c r="E122" s="570" t="str">
        <f>PROGRESS!I133</f>
        <v>N</v>
      </c>
      <c r="F122" s="572" t="str">
        <f>DATASHEET!L119</f>
        <v>2-3</v>
      </c>
      <c r="G122" s="565" t="str">
        <f t="shared" si="5"/>
        <v/>
      </c>
      <c r="H122" s="313" t="str">
        <f>IF(PROGRESS!R133="NO DATA","",PROGRESS!R133)</f>
        <v/>
      </c>
      <c r="I122" s="312" t="str">
        <f>IF(PROGRESS!W133="NO DATA","",PROGRESS!W133)</f>
        <v/>
      </c>
      <c r="J122" s="312" t="str">
        <f>IF(PROGRESS!AB133="NO DATA","",PROGRESS!AB133)</f>
        <v/>
      </c>
      <c r="K122" s="312" t="str">
        <f>IF(PROGRESS!AG133="NO DATA","",PROGRESS!AG133)</f>
        <v/>
      </c>
      <c r="L122" s="312" t="str">
        <f>IF(PROGRESS!AL133="NO DATA","",PROGRESS!AL133)</f>
        <v/>
      </c>
      <c r="M122" s="312" t="str">
        <f>IF(PROGRESS!AQ133="NO DATA","",PROGRESS!AQ133)</f>
        <v/>
      </c>
      <c r="N122" s="312" t="str">
        <f>IF(PROGRESS!AV133="NO DATA","",PROGRESS!AV133)</f>
        <v/>
      </c>
      <c r="O122" s="312" t="str">
        <f>IF(PROGRESS!BA133="NO DATA","",PROGRESS!BA133)</f>
        <v/>
      </c>
      <c r="P122" s="312" t="str">
        <f>IF(PROGRESS!BF133="NO DATA","",PROGRESS!BF133)</f>
        <v/>
      </c>
      <c r="Q122" s="312" t="str">
        <f>IF(PROGRESS!BK133="NO DATA","",PROGRESS!BK133)</f>
        <v/>
      </c>
      <c r="R122" s="312" t="str">
        <f>IF(PROGRESS!BP133="NO DATA","",PROGRESS!BP133)</f>
        <v/>
      </c>
      <c r="S122" s="312" t="str">
        <f>IF(PROGRESS!BU133="NO DATA","",PROGRESS!BU133)</f>
        <v/>
      </c>
      <c r="T122" s="569" t="str">
        <f>IF(PROGRESS!CA133="NO DATA","",PROGRESS!CA133)</f>
        <v/>
      </c>
      <c r="U122" s="312" t="str">
        <f>IF(PROGRESS!CE133="NO DATA","",PROGRESS!CE133)</f>
        <v/>
      </c>
      <c r="V122" s="312" t="str">
        <f>IF(PROGRESS!CJ133="NO DATA","",PROGRESS!CJ133)</f>
        <v/>
      </c>
      <c r="W122" s="312" t="str">
        <f>IF(PROGRESS!CO133="NO DATA","",PROGRESS!CO133)</f>
        <v/>
      </c>
      <c r="X122" s="312" t="str">
        <f>IF(PROGRESS!CT133="NO DATA","",PROGRESS!CT133)</f>
        <v/>
      </c>
      <c r="Y122" s="312" t="str">
        <f>IF(PROGRESS!CY133="NO DATA","",PROGRESS!CY133)</f>
        <v/>
      </c>
      <c r="Z122" s="312" t="str">
        <f>IF(PROGRESS!DD133="NO DATA","",PROGRESS!DD133)</f>
        <v/>
      </c>
      <c r="AA122" s="312" t="str">
        <f>IF(PROGRESS!DI133="NO DATA","",PROGRESS!DI133)</f>
        <v/>
      </c>
      <c r="AB122" s="312" t="str">
        <f>IF(PROGRESS!DN133="NO DATA","",PROGRESS!DN133)</f>
        <v/>
      </c>
      <c r="AC122" s="312" t="str">
        <f>IF(PROGRESS!DS133="NO DATA","",PROGRESS!DS133)</f>
        <v/>
      </c>
      <c r="AD122" s="312" t="str">
        <f>IF(PROGRESS!DX133="NO DATA","",PROGRESS!DX133)</f>
        <v/>
      </c>
    </row>
    <row r="123" spans="1:30" ht="18.75" x14ac:dyDescent="0.3">
      <c r="A123" s="20">
        <f>IF(DATASHEET!A120="","",DATASHEET!A120)</f>
        <v>151627</v>
      </c>
      <c r="B123" s="21" t="str">
        <f>DATASHEET!B120</f>
        <v>MUHIRWA, Leeron</v>
      </c>
      <c r="C123" s="21" t="str">
        <f>DATASHEET!C120</f>
        <v>11KKN</v>
      </c>
      <c r="D123" s="139" t="str">
        <f>PROGRESS!E134</f>
        <v>N</v>
      </c>
      <c r="E123" s="570" t="str">
        <f>PROGRESS!I134</f>
        <v>Y</v>
      </c>
      <c r="F123" s="572" t="str">
        <f>DATASHEET!L120</f>
        <v>6-7</v>
      </c>
      <c r="G123" s="565" t="str">
        <f t="shared" si="5"/>
        <v/>
      </c>
      <c r="H123" s="313" t="str">
        <f>IF(PROGRESS!R134="NO DATA","",PROGRESS!R134)</f>
        <v/>
      </c>
      <c r="I123" s="312" t="str">
        <f>IF(PROGRESS!W134="NO DATA","",PROGRESS!W134)</f>
        <v/>
      </c>
      <c r="J123" s="312" t="str">
        <f>IF(PROGRESS!AB134="NO DATA","",PROGRESS!AB134)</f>
        <v/>
      </c>
      <c r="K123" s="312" t="str">
        <f>IF(PROGRESS!AG134="NO DATA","",PROGRESS!AG134)</f>
        <v/>
      </c>
      <c r="L123" s="312" t="str">
        <f>IF(PROGRESS!AL134="NO DATA","",PROGRESS!AL134)</f>
        <v/>
      </c>
      <c r="M123" s="312" t="str">
        <f>IF(PROGRESS!AQ134="NO DATA","",PROGRESS!AQ134)</f>
        <v/>
      </c>
      <c r="N123" s="312" t="str">
        <f>IF(PROGRESS!AV134="NO DATA","",PROGRESS!AV134)</f>
        <v/>
      </c>
      <c r="O123" s="312" t="str">
        <f>IF(PROGRESS!BA134="NO DATA","",PROGRESS!BA134)</f>
        <v/>
      </c>
      <c r="P123" s="312" t="str">
        <f>IF(PROGRESS!BF134="NO DATA","",PROGRESS!BF134)</f>
        <v/>
      </c>
      <c r="Q123" s="312" t="str">
        <f>IF(PROGRESS!BK134="NO DATA","",PROGRESS!BK134)</f>
        <v/>
      </c>
      <c r="R123" s="312" t="str">
        <f>IF(PROGRESS!BP134="NO DATA","",PROGRESS!BP134)</f>
        <v/>
      </c>
      <c r="S123" s="312" t="str">
        <f>IF(PROGRESS!BU134="NO DATA","",PROGRESS!BU134)</f>
        <v/>
      </c>
      <c r="T123" s="569" t="str">
        <f>IF(PROGRESS!CA134="NO DATA","",PROGRESS!CA134)</f>
        <v/>
      </c>
      <c r="U123" s="312" t="str">
        <f>IF(PROGRESS!CE134="NO DATA","",PROGRESS!CE134)</f>
        <v/>
      </c>
      <c r="V123" s="312" t="str">
        <f>IF(PROGRESS!CJ134="NO DATA","",PROGRESS!CJ134)</f>
        <v/>
      </c>
      <c r="W123" s="312" t="str">
        <f>IF(PROGRESS!CO134="NO DATA","",PROGRESS!CO134)</f>
        <v/>
      </c>
      <c r="X123" s="312" t="str">
        <f>IF(PROGRESS!CT134="NO DATA","",PROGRESS!CT134)</f>
        <v/>
      </c>
      <c r="Y123" s="312" t="str">
        <f>IF(PROGRESS!CY134="NO DATA","",PROGRESS!CY134)</f>
        <v/>
      </c>
      <c r="Z123" s="312" t="str">
        <f>IF(PROGRESS!DD134="NO DATA","",PROGRESS!DD134)</f>
        <v/>
      </c>
      <c r="AA123" s="312" t="str">
        <f>IF(PROGRESS!DI134="NO DATA","",PROGRESS!DI134)</f>
        <v/>
      </c>
      <c r="AB123" s="312" t="str">
        <f>IF(PROGRESS!DN134="NO DATA","",PROGRESS!DN134)</f>
        <v/>
      </c>
      <c r="AC123" s="312" t="str">
        <f>IF(PROGRESS!DS134="NO DATA","",PROGRESS!DS134)</f>
        <v/>
      </c>
      <c r="AD123" s="312" t="str">
        <f>IF(PROGRESS!DX134="NO DATA","",PROGRESS!DX134)</f>
        <v/>
      </c>
    </row>
    <row r="124" spans="1:30" ht="18.75" x14ac:dyDescent="0.3">
      <c r="A124" s="20">
        <f>IF(DATASHEET!A121="","",DATASHEET!A121)</f>
        <v>151711</v>
      </c>
      <c r="B124" s="21" t="str">
        <f>DATASHEET!B121</f>
        <v>MUNRO-PROUD, Lewis</v>
      </c>
      <c r="C124" s="21" t="str">
        <f>DATASHEET!C121</f>
        <v>11SPI</v>
      </c>
      <c r="D124" s="139" t="str">
        <f>PROGRESS!E135</f>
        <v>N</v>
      </c>
      <c r="E124" s="570" t="str">
        <f>PROGRESS!I135</f>
        <v>N</v>
      </c>
      <c r="F124" s="572" t="str">
        <f>DATASHEET!L121</f>
        <v>5-6</v>
      </c>
      <c r="G124" s="565" t="str">
        <f t="shared" si="5"/>
        <v/>
      </c>
      <c r="H124" s="313" t="str">
        <f>IF(PROGRESS!R135="NO DATA","",PROGRESS!R135)</f>
        <v/>
      </c>
      <c r="I124" s="312" t="str">
        <f>IF(PROGRESS!W135="NO DATA","",PROGRESS!W135)</f>
        <v/>
      </c>
      <c r="J124" s="312" t="str">
        <f>IF(PROGRESS!AB135="NO DATA","",PROGRESS!AB135)</f>
        <v/>
      </c>
      <c r="K124" s="312" t="str">
        <f>IF(PROGRESS!AG135="NO DATA","",PROGRESS!AG135)</f>
        <v/>
      </c>
      <c r="L124" s="312" t="str">
        <f>IF(PROGRESS!AL135="NO DATA","",PROGRESS!AL135)</f>
        <v/>
      </c>
      <c r="M124" s="312" t="str">
        <f>IF(PROGRESS!AQ135="NO DATA","",PROGRESS!AQ135)</f>
        <v/>
      </c>
      <c r="N124" s="312" t="str">
        <f>IF(PROGRESS!AV135="NO DATA","",PROGRESS!AV135)</f>
        <v/>
      </c>
      <c r="O124" s="312" t="str">
        <f>IF(PROGRESS!BA135="NO DATA","",PROGRESS!BA135)</f>
        <v/>
      </c>
      <c r="P124" s="312" t="str">
        <f>IF(PROGRESS!BF135="NO DATA","",PROGRESS!BF135)</f>
        <v/>
      </c>
      <c r="Q124" s="312" t="str">
        <f>IF(PROGRESS!BK135="NO DATA","",PROGRESS!BK135)</f>
        <v/>
      </c>
      <c r="R124" s="312" t="str">
        <f>IF(PROGRESS!BP135="NO DATA","",PROGRESS!BP135)</f>
        <v/>
      </c>
      <c r="S124" s="312" t="str">
        <f>IF(PROGRESS!BU135="NO DATA","",PROGRESS!BU135)</f>
        <v/>
      </c>
      <c r="T124" s="569" t="str">
        <f>IF(PROGRESS!CA135="NO DATA","",PROGRESS!CA135)</f>
        <v/>
      </c>
      <c r="U124" s="312" t="str">
        <f>IF(PROGRESS!CE135="NO DATA","",PROGRESS!CE135)</f>
        <v/>
      </c>
      <c r="V124" s="312" t="str">
        <f>IF(PROGRESS!CJ135="NO DATA","",PROGRESS!CJ135)</f>
        <v/>
      </c>
      <c r="W124" s="312" t="str">
        <f>IF(PROGRESS!CO135="NO DATA","",PROGRESS!CO135)</f>
        <v/>
      </c>
      <c r="X124" s="312" t="str">
        <f>IF(PROGRESS!CT135="NO DATA","",PROGRESS!CT135)</f>
        <v/>
      </c>
      <c r="Y124" s="312" t="str">
        <f>IF(PROGRESS!CY135="NO DATA","",PROGRESS!CY135)</f>
        <v/>
      </c>
      <c r="Z124" s="312" t="str">
        <f>IF(PROGRESS!DD135="NO DATA","",PROGRESS!DD135)</f>
        <v/>
      </c>
      <c r="AA124" s="312" t="str">
        <f>IF(PROGRESS!DI135="NO DATA","",PROGRESS!DI135)</f>
        <v/>
      </c>
      <c r="AB124" s="312" t="str">
        <f>IF(PROGRESS!DN135="NO DATA","",PROGRESS!DN135)</f>
        <v/>
      </c>
      <c r="AC124" s="312" t="str">
        <f>IF(PROGRESS!DS135="NO DATA","",PROGRESS!DS135)</f>
        <v/>
      </c>
      <c r="AD124" s="312" t="str">
        <f>IF(PROGRESS!DX135="NO DATA","",PROGRESS!DX135)</f>
        <v/>
      </c>
    </row>
    <row r="125" spans="1:30" ht="18.75" x14ac:dyDescent="0.3">
      <c r="A125" s="20">
        <f>IF(DATASHEET!A122="","",DATASHEET!A122)</f>
        <v>151612</v>
      </c>
      <c r="B125" s="21" t="str">
        <f>DATASHEET!B122</f>
        <v>MUSIE, Christina</v>
      </c>
      <c r="C125" s="21" t="str">
        <f>DATASHEET!C122</f>
        <v>11JNE</v>
      </c>
      <c r="D125" s="139" t="str">
        <f>PROGRESS!E136</f>
        <v>N</v>
      </c>
      <c r="E125" s="570" t="str">
        <f>PROGRESS!I136</f>
        <v>Y</v>
      </c>
      <c r="F125" s="572" t="str">
        <f>DATASHEET!L122</f>
        <v>5-6</v>
      </c>
      <c r="G125" s="565" t="str">
        <f t="shared" si="5"/>
        <v/>
      </c>
      <c r="H125" s="313" t="str">
        <f>IF(PROGRESS!R136="NO DATA","",PROGRESS!R136)</f>
        <v/>
      </c>
      <c r="I125" s="312" t="str">
        <f>IF(PROGRESS!W136="NO DATA","",PROGRESS!W136)</f>
        <v/>
      </c>
      <c r="J125" s="312" t="str">
        <f>IF(PROGRESS!AB136="NO DATA","",PROGRESS!AB136)</f>
        <v/>
      </c>
      <c r="K125" s="312" t="str">
        <f>IF(PROGRESS!AG136="NO DATA","",PROGRESS!AG136)</f>
        <v/>
      </c>
      <c r="L125" s="312" t="str">
        <f>IF(PROGRESS!AL136="NO DATA","",PROGRESS!AL136)</f>
        <v/>
      </c>
      <c r="M125" s="312" t="str">
        <f>IF(PROGRESS!AQ136="NO DATA","",PROGRESS!AQ136)</f>
        <v/>
      </c>
      <c r="N125" s="312" t="str">
        <f>IF(PROGRESS!AV136="NO DATA","",PROGRESS!AV136)</f>
        <v/>
      </c>
      <c r="O125" s="312" t="str">
        <f>IF(PROGRESS!BA136="NO DATA","",PROGRESS!BA136)</f>
        <v/>
      </c>
      <c r="P125" s="312" t="str">
        <f>IF(PROGRESS!BF136="NO DATA","",PROGRESS!BF136)</f>
        <v/>
      </c>
      <c r="Q125" s="312" t="str">
        <f>IF(PROGRESS!BK136="NO DATA","",PROGRESS!BK136)</f>
        <v/>
      </c>
      <c r="R125" s="312" t="str">
        <f>IF(PROGRESS!BP136="NO DATA","",PROGRESS!BP136)</f>
        <v/>
      </c>
      <c r="S125" s="312" t="str">
        <f>IF(PROGRESS!BU136="NO DATA","",PROGRESS!BU136)</f>
        <v/>
      </c>
      <c r="T125" s="569" t="str">
        <f>IF(PROGRESS!CA136="NO DATA","",PROGRESS!CA136)</f>
        <v/>
      </c>
      <c r="U125" s="312" t="str">
        <f>IF(PROGRESS!CE136="NO DATA","",PROGRESS!CE136)</f>
        <v/>
      </c>
      <c r="V125" s="312" t="str">
        <f>IF(PROGRESS!CJ136="NO DATA","",PROGRESS!CJ136)</f>
        <v/>
      </c>
      <c r="W125" s="312" t="str">
        <f>IF(PROGRESS!CO136="NO DATA","",PROGRESS!CO136)</f>
        <v/>
      </c>
      <c r="X125" s="312" t="str">
        <f>IF(PROGRESS!CT136="NO DATA","",PROGRESS!CT136)</f>
        <v/>
      </c>
      <c r="Y125" s="312" t="str">
        <f>IF(PROGRESS!CY136="NO DATA","",PROGRESS!CY136)</f>
        <v/>
      </c>
      <c r="Z125" s="312" t="str">
        <f>IF(PROGRESS!DD136="NO DATA","",PROGRESS!DD136)</f>
        <v/>
      </c>
      <c r="AA125" s="312" t="str">
        <f>IF(PROGRESS!DI136="NO DATA","",PROGRESS!DI136)</f>
        <v/>
      </c>
      <c r="AB125" s="312" t="str">
        <f>IF(PROGRESS!DN136="NO DATA","",PROGRESS!DN136)</f>
        <v/>
      </c>
      <c r="AC125" s="312" t="str">
        <f>IF(PROGRESS!DS136="NO DATA","",PROGRESS!DS136)</f>
        <v/>
      </c>
      <c r="AD125" s="312" t="str">
        <f>IF(PROGRESS!DX136="NO DATA","",PROGRESS!DX136)</f>
        <v/>
      </c>
    </row>
    <row r="126" spans="1:30" ht="18.75" x14ac:dyDescent="0.3">
      <c r="A126" s="20">
        <f>IF(DATASHEET!A123="","",DATASHEET!A123)</f>
        <v>151533</v>
      </c>
      <c r="B126" s="21" t="str">
        <f>DATASHEET!B123</f>
        <v>NAYLOR, Benedict</v>
      </c>
      <c r="C126" s="21" t="str">
        <f>DATASHEET!C123</f>
        <v>11ZI</v>
      </c>
      <c r="D126" s="139" t="str">
        <f>PROGRESS!E137</f>
        <v>N</v>
      </c>
      <c r="E126" s="570" t="str">
        <f>PROGRESS!I137</f>
        <v>N</v>
      </c>
      <c r="F126" s="572" t="str">
        <f>DATASHEET!L123</f>
        <v>6-7</v>
      </c>
      <c r="G126" s="565" t="str">
        <f t="shared" si="5"/>
        <v/>
      </c>
      <c r="H126" s="313" t="str">
        <f>IF(PROGRESS!R137="NO DATA","",PROGRESS!R137)</f>
        <v/>
      </c>
      <c r="I126" s="312" t="str">
        <f>IF(PROGRESS!W137="NO DATA","",PROGRESS!W137)</f>
        <v/>
      </c>
      <c r="J126" s="312" t="str">
        <f>IF(PROGRESS!AB137="NO DATA","",PROGRESS!AB137)</f>
        <v/>
      </c>
      <c r="K126" s="312" t="str">
        <f>IF(PROGRESS!AG137="NO DATA","",PROGRESS!AG137)</f>
        <v/>
      </c>
      <c r="L126" s="312" t="str">
        <f>IF(PROGRESS!AL137="NO DATA","",PROGRESS!AL137)</f>
        <v/>
      </c>
      <c r="M126" s="312" t="str">
        <f>IF(PROGRESS!AQ137="NO DATA","",PROGRESS!AQ137)</f>
        <v/>
      </c>
      <c r="N126" s="312" t="str">
        <f>IF(PROGRESS!AV137="NO DATA","",PROGRESS!AV137)</f>
        <v/>
      </c>
      <c r="O126" s="312" t="str">
        <f>IF(PROGRESS!BA137="NO DATA","",PROGRESS!BA137)</f>
        <v/>
      </c>
      <c r="P126" s="312" t="str">
        <f>IF(PROGRESS!BF137="NO DATA","",PROGRESS!BF137)</f>
        <v/>
      </c>
      <c r="Q126" s="312" t="str">
        <f>IF(PROGRESS!BK137="NO DATA","",PROGRESS!BK137)</f>
        <v/>
      </c>
      <c r="R126" s="312" t="str">
        <f>IF(PROGRESS!BP137="NO DATA","",PROGRESS!BP137)</f>
        <v/>
      </c>
      <c r="S126" s="312" t="str">
        <f>IF(PROGRESS!BU137="NO DATA","",PROGRESS!BU137)</f>
        <v/>
      </c>
      <c r="T126" s="569" t="str">
        <f>IF(PROGRESS!CA137="NO DATA","",PROGRESS!CA137)</f>
        <v/>
      </c>
      <c r="U126" s="312" t="str">
        <f>IF(PROGRESS!CE137="NO DATA","",PROGRESS!CE137)</f>
        <v/>
      </c>
      <c r="V126" s="312" t="str">
        <f>IF(PROGRESS!CJ137="NO DATA","",PROGRESS!CJ137)</f>
        <v/>
      </c>
      <c r="W126" s="312" t="str">
        <f>IF(PROGRESS!CO137="NO DATA","",PROGRESS!CO137)</f>
        <v/>
      </c>
      <c r="X126" s="312" t="str">
        <f>IF(PROGRESS!CT137="NO DATA","",PROGRESS!CT137)</f>
        <v/>
      </c>
      <c r="Y126" s="312" t="str">
        <f>IF(PROGRESS!CY137="NO DATA","",PROGRESS!CY137)</f>
        <v/>
      </c>
      <c r="Z126" s="312" t="str">
        <f>IF(PROGRESS!DD137="NO DATA","",PROGRESS!DD137)</f>
        <v/>
      </c>
      <c r="AA126" s="312" t="str">
        <f>IF(PROGRESS!DI137="NO DATA","",PROGRESS!DI137)</f>
        <v/>
      </c>
      <c r="AB126" s="312" t="str">
        <f>IF(PROGRESS!DN137="NO DATA","",PROGRESS!DN137)</f>
        <v/>
      </c>
      <c r="AC126" s="312" t="str">
        <f>IF(PROGRESS!DS137="NO DATA","",PROGRESS!DS137)</f>
        <v/>
      </c>
      <c r="AD126" s="312" t="str">
        <f>IF(PROGRESS!DX137="NO DATA","",PROGRESS!DX137)</f>
        <v/>
      </c>
    </row>
    <row r="127" spans="1:30" ht="18.75" x14ac:dyDescent="0.3">
      <c r="A127" s="20">
        <f>IF(DATASHEET!A124="","",DATASHEET!A124)</f>
        <v>151739</v>
      </c>
      <c r="B127" s="21" t="str">
        <f>DATASHEET!B124</f>
        <v>NAYLOR, Ruby</v>
      </c>
      <c r="C127" s="21" t="str">
        <f>DATASHEET!C124</f>
        <v>11ZI</v>
      </c>
      <c r="D127" s="139" t="str">
        <f>PROGRESS!E138</f>
        <v>K</v>
      </c>
      <c r="E127" s="570" t="str">
        <f>PROGRESS!I138</f>
        <v>N</v>
      </c>
      <c r="F127" s="572" t="str">
        <f>DATASHEET!L124</f>
        <v>3-4</v>
      </c>
      <c r="G127" s="565" t="str">
        <f t="shared" si="5"/>
        <v/>
      </c>
      <c r="H127" s="313" t="str">
        <f>IF(PROGRESS!R138="NO DATA","",PROGRESS!R138)</f>
        <v/>
      </c>
      <c r="I127" s="312" t="str">
        <f>IF(PROGRESS!W138="NO DATA","",PROGRESS!W138)</f>
        <v/>
      </c>
      <c r="J127" s="312" t="str">
        <f>IF(PROGRESS!AB138="NO DATA","",PROGRESS!AB138)</f>
        <v/>
      </c>
      <c r="K127" s="312" t="str">
        <f>IF(PROGRESS!AG138="NO DATA","",PROGRESS!AG138)</f>
        <v/>
      </c>
      <c r="L127" s="312" t="str">
        <f>IF(PROGRESS!AL138="NO DATA","",PROGRESS!AL138)</f>
        <v/>
      </c>
      <c r="M127" s="312" t="str">
        <f>IF(PROGRESS!AQ138="NO DATA","",PROGRESS!AQ138)</f>
        <v/>
      </c>
      <c r="N127" s="312" t="str">
        <f>IF(PROGRESS!AV138="NO DATA","",PROGRESS!AV138)</f>
        <v/>
      </c>
      <c r="O127" s="312" t="str">
        <f>IF(PROGRESS!BA138="NO DATA","",PROGRESS!BA138)</f>
        <v/>
      </c>
      <c r="P127" s="312" t="str">
        <f>IF(PROGRESS!BF138="NO DATA","",PROGRESS!BF138)</f>
        <v/>
      </c>
      <c r="Q127" s="312" t="str">
        <f>IF(PROGRESS!BK138="NO DATA","",PROGRESS!BK138)</f>
        <v/>
      </c>
      <c r="R127" s="312" t="str">
        <f>IF(PROGRESS!BP138="NO DATA","",PROGRESS!BP138)</f>
        <v/>
      </c>
      <c r="S127" s="312" t="str">
        <f>IF(PROGRESS!BU138="NO DATA","",PROGRESS!BU138)</f>
        <v/>
      </c>
      <c r="T127" s="569" t="str">
        <f>IF(PROGRESS!CA138="NO DATA","",PROGRESS!CA138)</f>
        <v/>
      </c>
      <c r="U127" s="312" t="str">
        <f>IF(PROGRESS!CE138="NO DATA","",PROGRESS!CE138)</f>
        <v/>
      </c>
      <c r="V127" s="312" t="str">
        <f>IF(PROGRESS!CJ138="NO DATA","",PROGRESS!CJ138)</f>
        <v/>
      </c>
      <c r="W127" s="312" t="str">
        <f>IF(PROGRESS!CO138="NO DATA","",PROGRESS!CO138)</f>
        <v/>
      </c>
      <c r="X127" s="312" t="str">
        <f>IF(PROGRESS!CT138="NO DATA","",PROGRESS!CT138)</f>
        <v/>
      </c>
      <c r="Y127" s="312" t="str">
        <f>IF(PROGRESS!CY138="NO DATA","",PROGRESS!CY138)</f>
        <v/>
      </c>
      <c r="Z127" s="312" t="str">
        <f>IF(PROGRESS!DD138="NO DATA","",PROGRESS!DD138)</f>
        <v/>
      </c>
      <c r="AA127" s="312" t="str">
        <f>IF(PROGRESS!DI138="NO DATA","",PROGRESS!DI138)</f>
        <v/>
      </c>
      <c r="AB127" s="312" t="str">
        <f>IF(PROGRESS!DN138="NO DATA","",PROGRESS!DN138)</f>
        <v/>
      </c>
      <c r="AC127" s="312" t="str">
        <f>IF(PROGRESS!DS138="NO DATA","",PROGRESS!DS138)</f>
        <v/>
      </c>
      <c r="AD127" s="312" t="str">
        <f>IF(PROGRESS!DX138="NO DATA","",PROGRESS!DX138)</f>
        <v/>
      </c>
    </row>
    <row r="128" spans="1:30" ht="18.75" x14ac:dyDescent="0.3">
      <c r="A128" s="20">
        <f>IF(DATASHEET!A125="","",DATASHEET!A125)</f>
        <v>151565</v>
      </c>
      <c r="B128" s="21" t="str">
        <f>DATASHEET!B125</f>
        <v>NDUKA, Reuben</v>
      </c>
      <c r="C128" s="21" t="str">
        <f>DATASHEET!C125</f>
        <v>11SDA</v>
      </c>
      <c r="D128" s="139" t="str">
        <f>PROGRESS!E139</f>
        <v>N</v>
      </c>
      <c r="E128" s="570" t="str">
        <f>PROGRESS!I139</f>
        <v>Y</v>
      </c>
      <c r="F128" s="572" t="str">
        <f>DATASHEET!L125</f>
        <v>5-6</v>
      </c>
      <c r="G128" s="565" t="str">
        <f t="shared" si="5"/>
        <v/>
      </c>
      <c r="H128" s="313" t="str">
        <f>IF(PROGRESS!R139="NO DATA","",PROGRESS!R139)</f>
        <v/>
      </c>
      <c r="I128" s="312" t="str">
        <f>IF(PROGRESS!W139="NO DATA","",PROGRESS!W139)</f>
        <v/>
      </c>
      <c r="J128" s="312" t="str">
        <f>IF(PROGRESS!AB139="NO DATA","",PROGRESS!AB139)</f>
        <v/>
      </c>
      <c r="K128" s="312" t="str">
        <f>IF(PROGRESS!AG139="NO DATA","",PROGRESS!AG139)</f>
        <v/>
      </c>
      <c r="L128" s="312" t="str">
        <f>IF(PROGRESS!AL139="NO DATA","",PROGRESS!AL139)</f>
        <v/>
      </c>
      <c r="M128" s="312" t="str">
        <f>IF(PROGRESS!AQ139="NO DATA","",PROGRESS!AQ139)</f>
        <v/>
      </c>
      <c r="N128" s="312" t="str">
        <f>IF(PROGRESS!AV139="NO DATA","",PROGRESS!AV139)</f>
        <v/>
      </c>
      <c r="O128" s="312" t="str">
        <f>IF(PROGRESS!BA139="NO DATA","",PROGRESS!BA139)</f>
        <v/>
      </c>
      <c r="P128" s="312" t="str">
        <f>IF(PROGRESS!BF139="NO DATA","",PROGRESS!BF139)</f>
        <v/>
      </c>
      <c r="Q128" s="312" t="str">
        <f>IF(PROGRESS!BK139="NO DATA","",PROGRESS!BK139)</f>
        <v/>
      </c>
      <c r="R128" s="312" t="str">
        <f>IF(PROGRESS!BP139="NO DATA","",PROGRESS!BP139)</f>
        <v/>
      </c>
      <c r="S128" s="312" t="str">
        <f>IF(PROGRESS!BU139="NO DATA","",PROGRESS!BU139)</f>
        <v/>
      </c>
      <c r="T128" s="569" t="str">
        <f>IF(PROGRESS!CA139="NO DATA","",PROGRESS!CA139)</f>
        <v/>
      </c>
      <c r="U128" s="312" t="str">
        <f>IF(PROGRESS!CE139="NO DATA","",PROGRESS!CE139)</f>
        <v/>
      </c>
      <c r="V128" s="312" t="str">
        <f>IF(PROGRESS!CJ139="NO DATA","",PROGRESS!CJ139)</f>
        <v/>
      </c>
      <c r="W128" s="312" t="str">
        <f>IF(PROGRESS!CO139="NO DATA","",PROGRESS!CO139)</f>
        <v/>
      </c>
      <c r="X128" s="312" t="str">
        <f>IF(PROGRESS!CT139="NO DATA","",PROGRESS!CT139)</f>
        <v/>
      </c>
      <c r="Y128" s="312" t="str">
        <f>IF(PROGRESS!CY139="NO DATA","",PROGRESS!CY139)</f>
        <v/>
      </c>
      <c r="Z128" s="312" t="str">
        <f>IF(PROGRESS!DD139="NO DATA","",PROGRESS!DD139)</f>
        <v/>
      </c>
      <c r="AA128" s="312" t="str">
        <f>IF(PROGRESS!DI139="NO DATA","",PROGRESS!DI139)</f>
        <v/>
      </c>
      <c r="AB128" s="312" t="str">
        <f>IF(PROGRESS!DN139="NO DATA","",PROGRESS!DN139)</f>
        <v/>
      </c>
      <c r="AC128" s="312" t="str">
        <f>IF(PROGRESS!DS139="NO DATA","",PROGRESS!DS139)</f>
        <v/>
      </c>
      <c r="AD128" s="312" t="str">
        <f>IF(PROGRESS!DX139="NO DATA","",PROGRESS!DX139)</f>
        <v/>
      </c>
    </row>
    <row r="129" spans="1:30" ht="18.75" x14ac:dyDescent="0.3">
      <c r="A129" s="20">
        <f>IF(DATASHEET!A126="","",DATASHEET!A126)</f>
        <v>151582</v>
      </c>
      <c r="B129" s="21" t="str">
        <f>DATASHEET!B126</f>
        <v>NETTLE, Charlie</v>
      </c>
      <c r="C129" s="21" t="str">
        <f>DATASHEET!C126</f>
        <v>11EGQ</v>
      </c>
      <c r="D129" s="139" t="str">
        <f>PROGRESS!E140</f>
        <v>N</v>
      </c>
      <c r="E129" s="570" t="str">
        <f>PROGRESS!I140</f>
        <v>N</v>
      </c>
      <c r="F129" s="572" t="str">
        <f>DATASHEET!L126</f>
        <v>5-6</v>
      </c>
      <c r="G129" s="565" t="str">
        <f t="shared" si="5"/>
        <v/>
      </c>
      <c r="H129" s="313" t="str">
        <f>IF(PROGRESS!R140="NO DATA","",PROGRESS!R140)</f>
        <v/>
      </c>
      <c r="I129" s="312" t="str">
        <f>IF(PROGRESS!W140="NO DATA","",PROGRESS!W140)</f>
        <v/>
      </c>
      <c r="J129" s="312" t="str">
        <f>IF(PROGRESS!AB140="NO DATA","",PROGRESS!AB140)</f>
        <v/>
      </c>
      <c r="K129" s="312" t="str">
        <f>IF(PROGRESS!AG140="NO DATA","",PROGRESS!AG140)</f>
        <v/>
      </c>
      <c r="L129" s="312" t="str">
        <f>IF(PROGRESS!AL140="NO DATA","",PROGRESS!AL140)</f>
        <v/>
      </c>
      <c r="M129" s="312" t="str">
        <f>IF(PROGRESS!AQ140="NO DATA","",PROGRESS!AQ140)</f>
        <v/>
      </c>
      <c r="N129" s="312" t="str">
        <f>IF(PROGRESS!AV140="NO DATA","",PROGRESS!AV140)</f>
        <v/>
      </c>
      <c r="O129" s="312" t="str">
        <f>IF(PROGRESS!BA140="NO DATA","",PROGRESS!BA140)</f>
        <v/>
      </c>
      <c r="P129" s="312" t="str">
        <f>IF(PROGRESS!BF140="NO DATA","",PROGRESS!BF140)</f>
        <v/>
      </c>
      <c r="Q129" s="312" t="str">
        <f>IF(PROGRESS!BK140="NO DATA","",PROGRESS!BK140)</f>
        <v/>
      </c>
      <c r="R129" s="312" t="str">
        <f>IF(PROGRESS!BP140="NO DATA","",PROGRESS!BP140)</f>
        <v/>
      </c>
      <c r="S129" s="312" t="str">
        <f>IF(PROGRESS!BU140="NO DATA","",PROGRESS!BU140)</f>
        <v/>
      </c>
      <c r="T129" s="569" t="str">
        <f>IF(PROGRESS!CA140="NO DATA","",PROGRESS!CA140)</f>
        <v/>
      </c>
      <c r="U129" s="312" t="str">
        <f>IF(PROGRESS!CE140="NO DATA","",PROGRESS!CE140)</f>
        <v/>
      </c>
      <c r="V129" s="312" t="str">
        <f>IF(PROGRESS!CJ140="NO DATA","",PROGRESS!CJ140)</f>
        <v/>
      </c>
      <c r="W129" s="312" t="str">
        <f>IF(PROGRESS!CO140="NO DATA","",PROGRESS!CO140)</f>
        <v/>
      </c>
      <c r="X129" s="312" t="str">
        <f>IF(PROGRESS!CT140="NO DATA","",PROGRESS!CT140)</f>
        <v/>
      </c>
      <c r="Y129" s="312" t="str">
        <f>IF(PROGRESS!CY140="NO DATA","",PROGRESS!CY140)</f>
        <v/>
      </c>
      <c r="Z129" s="312" t="str">
        <f>IF(PROGRESS!DD140="NO DATA","",PROGRESS!DD140)</f>
        <v/>
      </c>
      <c r="AA129" s="312" t="str">
        <f>IF(PROGRESS!DI140="NO DATA","",PROGRESS!DI140)</f>
        <v/>
      </c>
      <c r="AB129" s="312" t="str">
        <f>IF(PROGRESS!DN140="NO DATA","",PROGRESS!DN140)</f>
        <v/>
      </c>
      <c r="AC129" s="312" t="str">
        <f>IF(PROGRESS!DS140="NO DATA","",PROGRESS!DS140)</f>
        <v/>
      </c>
      <c r="AD129" s="312" t="str">
        <f>IF(PROGRESS!DX140="NO DATA","",PROGRESS!DX140)</f>
        <v/>
      </c>
    </row>
    <row r="130" spans="1:30" ht="18.75" x14ac:dyDescent="0.3">
      <c r="A130" s="20">
        <f>IF(DATASHEET!A127="","",DATASHEET!A127)</f>
        <v>151614</v>
      </c>
      <c r="B130" s="21" t="str">
        <f>DATASHEET!B127</f>
        <v>NEWTON, Grace</v>
      </c>
      <c r="C130" s="21" t="str">
        <f>DATASHEET!C127</f>
        <v>11ZI</v>
      </c>
      <c r="D130" s="139" t="str">
        <f>PROGRESS!E141</f>
        <v>N</v>
      </c>
      <c r="E130" s="570" t="str">
        <f>PROGRESS!I141</f>
        <v>N</v>
      </c>
      <c r="F130" s="572" t="str">
        <f>DATASHEET!L127</f>
        <v>6-7</v>
      </c>
      <c r="G130" s="565" t="str">
        <f t="shared" si="5"/>
        <v/>
      </c>
      <c r="H130" s="313" t="str">
        <f>IF(PROGRESS!R141="NO DATA","",PROGRESS!R141)</f>
        <v/>
      </c>
      <c r="I130" s="312" t="str">
        <f>IF(PROGRESS!W141="NO DATA","",PROGRESS!W141)</f>
        <v/>
      </c>
      <c r="J130" s="312" t="str">
        <f>IF(PROGRESS!AB141="NO DATA","",PROGRESS!AB141)</f>
        <v/>
      </c>
      <c r="K130" s="312" t="str">
        <f>IF(PROGRESS!AG141="NO DATA","",PROGRESS!AG141)</f>
        <v/>
      </c>
      <c r="L130" s="312" t="str">
        <f>IF(PROGRESS!AL141="NO DATA","",PROGRESS!AL141)</f>
        <v/>
      </c>
      <c r="M130" s="312" t="str">
        <f>IF(PROGRESS!AQ141="NO DATA","",PROGRESS!AQ141)</f>
        <v/>
      </c>
      <c r="N130" s="312" t="str">
        <f>IF(PROGRESS!AV141="NO DATA","",PROGRESS!AV141)</f>
        <v/>
      </c>
      <c r="O130" s="312" t="str">
        <f>IF(PROGRESS!BA141="NO DATA","",PROGRESS!BA141)</f>
        <v/>
      </c>
      <c r="P130" s="312" t="str">
        <f>IF(PROGRESS!BF141="NO DATA","",PROGRESS!BF141)</f>
        <v/>
      </c>
      <c r="Q130" s="312" t="str">
        <f>IF(PROGRESS!BK141="NO DATA","",PROGRESS!BK141)</f>
        <v/>
      </c>
      <c r="R130" s="312" t="str">
        <f>IF(PROGRESS!BP141="NO DATA","",PROGRESS!BP141)</f>
        <v/>
      </c>
      <c r="S130" s="312" t="str">
        <f>IF(PROGRESS!BU141="NO DATA","",PROGRESS!BU141)</f>
        <v/>
      </c>
      <c r="T130" s="569" t="str">
        <f>IF(PROGRESS!CA141="NO DATA","",PROGRESS!CA141)</f>
        <v/>
      </c>
      <c r="U130" s="312" t="str">
        <f>IF(PROGRESS!CE141="NO DATA","",PROGRESS!CE141)</f>
        <v/>
      </c>
      <c r="V130" s="312" t="str">
        <f>IF(PROGRESS!CJ141="NO DATA","",PROGRESS!CJ141)</f>
        <v/>
      </c>
      <c r="W130" s="312" t="str">
        <f>IF(PROGRESS!CO141="NO DATA","",PROGRESS!CO141)</f>
        <v/>
      </c>
      <c r="X130" s="312" t="str">
        <f>IF(PROGRESS!CT141="NO DATA","",PROGRESS!CT141)</f>
        <v/>
      </c>
      <c r="Y130" s="312" t="str">
        <f>IF(PROGRESS!CY141="NO DATA","",PROGRESS!CY141)</f>
        <v/>
      </c>
      <c r="Z130" s="312" t="str">
        <f>IF(PROGRESS!DD141="NO DATA","",PROGRESS!DD141)</f>
        <v/>
      </c>
      <c r="AA130" s="312" t="str">
        <f>IF(PROGRESS!DI141="NO DATA","",PROGRESS!DI141)</f>
        <v/>
      </c>
      <c r="AB130" s="312" t="str">
        <f>IF(PROGRESS!DN141="NO DATA","",PROGRESS!DN141)</f>
        <v/>
      </c>
      <c r="AC130" s="312" t="str">
        <f>IF(PROGRESS!DS141="NO DATA","",PROGRESS!DS141)</f>
        <v/>
      </c>
      <c r="AD130" s="312" t="str">
        <f>IF(PROGRESS!DX141="NO DATA","",PROGRESS!DX141)</f>
        <v/>
      </c>
    </row>
    <row r="131" spans="1:30" ht="18.75" x14ac:dyDescent="0.3">
      <c r="A131" s="20">
        <f>IF(DATASHEET!A128="","",DATASHEET!A128)</f>
        <v>151724</v>
      </c>
      <c r="B131" s="21" t="str">
        <f>DATASHEET!B128</f>
        <v>NICHOLSON, Georgia</v>
      </c>
      <c r="C131" s="21" t="str">
        <f>DATASHEET!C128</f>
        <v>11WE</v>
      </c>
      <c r="D131" s="139" t="str">
        <f>PROGRESS!E142</f>
        <v>N</v>
      </c>
      <c r="E131" s="570" t="str">
        <f>PROGRESS!I142</f>
        <v>N</v>
      </c>
      <c r="F131" s="572" t="str">
        <f>DATASHEET!L128</f>
        <v>4-5</v>
      </c>
      <c r="G131" s="565" t="str">
        <f t="shared" si="5"/>
        <v/>
      </c>
      <c r="H131" s="313" t="str">
        <f>IF(PROGRESS!R142="NO DATA","",PROGRESS!R142)</f>
        <v/>
      </c>
      <c r="I131" s="312" t="str">
        <f>IF(PROGRESS!W142="NO DATA","",PROGRESS!W142)</f>
        <v/>
      </c>
      <c r="J131" s="312" t="str">
        <f>IF(PROGRESS!AB142="NO DATA","",PROGRESS!AB142)</f>
        <v/>
      </c>
      <c r="K131" s="312" t="str">
        <f>IF(PROGRESS!AG142="NO DATA","",PROGRESS!AG142)</f>
        <v/>
      </c>
      <c r="L131" s="312" t="str">
        <f>IF(PROGRESS!AL142="NO DATA","",PROGRESS!AL142)</f>
        <v/>
      </c>
      <c r="M131" s="312" t="str">
        <f>IF(PROGRESS!AQ142="NO DATA","",PROGRESS!AQ142)</f>
        <v/>
      </c>
      <c r="N131" s="312" t="str">
        <f>IF(PROGRESS!AV142="NO DATA","",PROGRESS!AV142)</f>
        <v/>
      </c>
      <c r="O131" s="312" t="str">
        <f>IF(PROGRESS!BA142="NO DATA","",PROGRESS!BA142)</f>
        <v/>
      </c>
      <c r="P131" s="312" t="str">
        <f>IF(PROGRESS!BF142="NO DATA","",PROGRESS!BF142)</f>
        <v/>
      </c>
      <c r="Q131" s="312" t="str">
        <f>IF(PROGRESS!BK142="NO DATA","",PROGRESS!BK142)</f>
        <v/>
      </c>
      <c r="R131" s="312" t="str">
        <f>IF(PROGRESS!BP142="NO DATA","",PROGRESS!BP142)</f>
        <v/>
      </c>
      <c r="S131" s="312" t="str">
        <f>IF(PROGRESS!BU142="NO DATA","",PROGRESS!BU142)</f>
        <v/>
      </c>
      <c r="T131" s="569" t="str">
        <f>IF(PROGRESS!CA142="NO DATA","",PROGRESS!CA142)</f>
        <v/>
      </c>
      <c r="U131" s="312" t="str">
        <f>IF(PROGRESS!CE142="NO DATA","",PROGRESS!CE142)</f>
        <v/>
      </c>
      <c r="V131" s="312" t="str">
        <f>IF(PROGRESS!CJ142="NO DATA","",PROGRESS!CJ142)</f>
        <v/>
      </c>
      <c r="W131" s="312" t="str">
        <f>IF(PROGRESS!CO142="NO DATA","",PROGRESS!CO142)</f>
        <v/>
      </c>
      <c r="X131" s="312" t="str">
        <f>IF(PROGRESS!CT142="NO DATA","",PROGRESS!CT142)</f>
        <v/>
      </c>
      <c r="Y131" s="312" t="str">
        <f>IF(PROGRESS!CY142="NO DATA","",PROGRESS!CY142)</f>
        <v/>
      </c>
      <c r="Z131" s="312" t="str">
        <f>IF(PROGRESS!DD142="NO DATA","",PROGRESS!DD142)</f>
        <v/>
      </c>
      <c r="AA131" s="312" t="str">
        <f>IF(PROGRESS!DI142="NO DATA","",PROGRESS!DI142)</f>
        <v/>
      </c>
      <c r="AB131" s="312" t="str">
        <f>IF(PROGRESS!DN142="NO DATA","",PROGRESS!DN142)</f>
        <v/>
      </c>
      <c r="AC131" s="312" t="str">
        <f>IF(PROGRESS!DS142="NO DATA","",PROGRESS!DS142)</f>
        <v/>
      </c>
      <c r="AD131" s="312" t="str">
        <f>IF(PROGRESS!DX142="NO DATA","",PROGRESS!DX142)</f>
        <v/>
      </c>
    </row>
    <row r="132" spans="1:30" ht="18.75" x14ac:dyDescent="0.3">
      <c r="A132" s="20">
        <f>IF(DATASHEET!A129="","",DATASHEET!A129)</f>
        <v>160035</v>
      </c>
      <c r="B132" s="21" t="str">
        <f>DATASHEET!B129</f>
        <v>NURUL SUNAZRY, Hadiff</v>
      </c>
      <c r="C132" s="21" t="str">
        <f>DATASHEET!C129</f>
        <v>11SPI</v>
      </c>
      <c r="D132" s="139" t="str">
        <f>PROGRESS!E143</f>
        <v>N</v>
      </c>
      <c r="E132" s="570" t="str">
        <f>PROGRESS!I143</f>
        <v>Y</v>
      </c>
      <c r="F132" s="572" t="str">
        <f>DATASHEET!L129</f>
        <v/>
      </c>
      <c r="G132" s="565" t="str">
        <f t="shared" si="5"/>
        <v/>
      </c>
      <c r="H132" s="313" t="str">
        <f>IF(PROGRESS!R143="NO DATA","",PROGRESS!R143)</f>
        <v/>
      </c>
      <c r="I132" s="312" t="str">
        <f>IF(PROGRESS!W143="NO DATA","",PROGRESS!W143)</f>
        <v/>
      </c>
      <c r="J132" s="312" t="str">
        <f>IF(PROGRESS!AB143="NO DATA","",PROGRESS!AB143)</f>
        <v/>
      </c>
      <c r="K132" s="312" t="str">
        <f>IF(PROGRESS!AG143="NO DATA","",PROGRESS!AG143)</f>
        <v/>
      </c>
      <c r="L132" s="312" t="str">
        <f>IF(PROGRESS!AL143="NO DATA","",PROGRESS!AL143)</f>
        <v/>
      </c>
      <c r="M132" s="312" t="str">
        <f>IF(PROGRESS!AQ143="NO DATA","",PROGRESS!AQ143)</f>
        <v/>
      </c>
      <c r="N132" s="312" t="str">
        <f>IF(PROGRESS!AV143="NO DATA","",PROGRESS!AV143)</f>
        <v/>
      </c>
      <c r="O132" s="312" t="str">
        <f>IF(PROGRESS!BA143="NO DATA","",PROGRESS!BA143)</f>
        <v/>
      </c>
      <c r="P132" s="312" t="str">
        <f>IF(PROGRESS!BF143="NO DATA","",PROGRESS!BF143)</f>
        <v/>
      </c>
      <c r="Q132" s="312" t="str">
        <f>IF(PROGRESS!BK143="NO DATA","",PROGRESS!BK143)</f>
        <v/>
      </c>
      <c r="R132" s="312" t="str">
        <f>IF(PROGRESS!BP143="NO DATA","",PROGRESS!BP143)</f>
        <v/>
      </c>
      <c r="S132" s="312" t="str">
        <f>IF(PROGRESS!BU143="NO DATA","",PROGRESS!BU143)</f>
        <v/>
      </c>
      <c r="T132" s="569" t="str">
        <f>IF(PROGRESS!CA143="NO DATA","",PROGRESS!CA143)</f>
        <v/>
      </c>
      <c r="U132" s="312" t="str">
        <f>IF(PROGRESS!CE143="NO DATA","",PROGRESS!CE143)</f>
        <v/>
      </c>
      <c r="V132" s="312" t="str">
        <f>IF(PROGRESS!CJ143="NO DATA","",PROGRESS!CJ143)</f>
        <v/>
      </c>
      <c r="W132" s="312" t="str">
        <f>IF(PROGRESS!CO143="NO DATA","",PROGRESS!CO143)</f>
        <v/>
      </c>
      <c r="X132" s="312" t="str">
        <f>IF(PROGRESS!CT143="NO DATA","",PROGRESS!CT143)</f>
        <v/>
      </c>
      <c r="Y132" s="312" t="str">
        <f>IF(PROGRESS!CY143="NO DATA","",PROGRESS!CY143)</f>
        <v/>
      </c>
      <c r="Z132" s="312" t="str">
        <f>IF(PROGRESS!DD143="NO DATA","",PROGRESS!DD143)</f>
        <v/>
      </c>
      <c r="AA132" s="312" t="str">
        <f>IF(PROGRESS!DI143="NO DATA","",PROGRESS!DI143)</f>
        <v/>
      </c>
      <c r="AB132" s="312" t="str">
        <f>IF(PROGRESS!DN143="NO DATA","",PROGRESS!DN143)</f>
        <v/>
      </c>
      <c r="AC132" s="312" t="str">
        <f>IF(PROGRESS!DS143="NO DATA","",PROGRESS!DS143)</f>
        <v/>
      </c>
      <c r="AD132" s="312" t="str">
        <f>IF(PROGRESS!DX143="NO DATA","",PROGRESS!DX143)</f>
        <v/>
      </c>
    </row>
    <row r="133" spans="1:30" ht="18.75" x14ac:dyDescent="0.3">
      <c r="A133" s="20">
        <f>IF(DATASHEET!A130="","",DATASHEET!A130)</f>
        <v>151548</v>
      </c>
      <c r="B133" s="21" t="str">
        <f>DATASHEET!B130</f>
        <v>O'BRIEN, Lydia</v>
      </c>
      <c r="C133" s="21" t="str">
        <f>DATASHEET!C130</f>
        <v>11ZI</v>
      </c>
      <c r="D133" s="139" t="str">
        <f>PROGRESS!E144</f>
        <v>N</v>
      </c>
      <c r="E133" s="570" t="str">
        <f>PROGRESS!I144</f>
        <v>N</v>
      </c>
      <c r="F133" s="572" t="str">
        <f>DATASHEET!L130</f>
        <v>6-7</v>
      </c>
      <c r="G133" s="565" t="str">
        <f t="shared" ref="G133:G164" si="6">IFERROR(AVERAGE(H133:AD133),"")</f>
        <v/>
      </c>
      <c r="H133" s="313" t="str">
        <f>IF(PROGRESS!R144="NO DATA","",PROGRESS!R144)</f>
        <v/>
      </c>
      <c r="I133" s="312" t="str">
        <f>IF(PROGRESS!W144="NO DATA","",PROGRESS!W144)</f>
        <v/>
      </c>
      <c r="J133" s="312" t="str">
        <f>IF(PROGRESS!AB144="NO DATA","",PROGRESS!AB144)</f>
        <v/>
      </c>
      <c r="K133" s="312" t="str">
        <f>IF(PROGRESS!AG144="NO DATA","",PROGRESS!AG144)</f>
        <v/>
      </c>
      <c r="L133" s="312" t="str">
        <f>IF(PROGRESS!AL144="NO DATA","",PROGRESS!AL144)</f>
        <v/>
      </c>
      <c r="M133" s="312" t="str">
        <f>IF(PROGRESS!AQ144="NO DATA","",PROGRESS!AQ144)</f>
        <v/>
      </c>
      <c r="N133" s="312" t="str">
        <f>IF(PROGRESS!AV144="NO DATA","",PROGRESS!AV144)</f>
        <v/>
      </c>
      <c r="O133" s="312" t="str">
        <f>IF(PROGRESS!BA144="NO DATA","",PROGRESS!BA144)</f>
        <v/>
      </c>
      <c r="P133" s="312" t="str">
        <f>IF(PROGRESS!BF144="NO DATA","",PROGRESS!BF144)</f>
        <v/>
      </c>
      <c r="Q133" s="312" t="str">
        <f>IF(PROGRESS!BK144="NO DATA","",PROGRESS!BK144)</f>
        <v/>
      </c>
      <c r="R133" s="312" t="str">
        <f>IF(PROGRESS!BP144="NO DATA","",PROGRESS!BP144)</f>
        <v/>
      </c>
      <c r="S133" s="312" t="str">
        <f>IF(PROGRESS!BU144="NO DATA","",PROGRESS!BU144)</f>
        <v/>
      </c>
      <c r="T133" s="569" t="str">
        <f>IF(PROGRESS!CA144="NO DATA","",PROGRESS!CA144)</f>
        <v/>
      </c>
      <c r="U133" s="312" t="str">
        <f>IF(PROGRESS!CE144="NO DATA","",PROGRESS!CE144)</f>
        <v/>
      </c>
      <c r="V133" s="312" t="str">
        <f>IF(PROGRESS!CJ144="NO DATA","",PROGRESS!CJ144)</f>
        <v/>
      </c>
      <c r="W133" s="312" t="str">
        <f>IF(PROGRESS!CO144="NO DATA","",PROGRESS!CO144)</f>
        <v/>
      </c>
      <c r="X133" s="312" t="str">
        <f>IF(PROGRESS!CT144="NO DATA","",PROGRESS!CT144)</f>
        <v/>
      </c>
      <c r="Y133" s="312" t="str">
        <f>IF(PROGRESS!CY144="NO DATA","",PROGRESS!CY144)</f>
        <v/>
      </c>
      <c r="Z133" s="312" t="str">
        <f>IF(PROGRESS!DD144="NO DATA","",PROGRESS!DD144)</f>
        <v/>
      </c>
      <c r="AA133" s="312" t="str">
        <f>IF(PROGRESS!DI144="NO DATA","",PROGRESS!DI144)</f>
        <v/>
      </c>
      <c r="AB133" s="312" t="str">
        <f>IF(PROGRESS!DN144="NO DATA","",PROGRESS!DN144)</f>
        <v/>
      </c>
      <c r="AC133" s="312" t="str">
        <f>IF(PROGRESS!DS144="NO DATA","",PROGRESS!DS144)</f>
        <v/>
      </c>
      <c r="AD133" s="312" t="str">
        <f>IF(PROGRESS!DX144="NO DATA","",PROGRESS!DX144)</f>
        <v/>
      </c>
    </row>
    <row r="134" spans="1:30" ht="18.75" x14ac:dyDescent="0.3">
      <c r="A134" s="20">
        <f>IF(DATASHEET!A131="","",DATASHEET!A131)</f>
        <v>151708</v>
      </c>
      <c r="B134" s="21" t="str">
        <f>DATASHEET!B131</f>
        <v>O'MALLEY, Faith</v>
      </c>
      <c r="C134" s="21" t="str">
        <f>DATASHEET!C131</f>
        <v>11EGQ</v>
      </c>
      <c r="D134" s="139" t="str">
        <f>PROGRESS!E145</f>
        <v>N</v>
      </c>
      <c r="E134" s="570" t="str">
        <f>PROGRESS!I145</f>
        <v>N</v>
      </c>
      <c r="F134" s="572" t="str">
        <f>DATASHEET!L131</f>
        <v>4-5</v>
      </c>
      <c r="G134" s="565" t="str">
        <f t="shared" si="6"/>
        <v/>
      </c>
      <c r="H134" s="313" t="str">
        <f>IF(PROGRESS!R145="NO DATA","",PROGRESS!R145)</f>
        <v/>
      </c>
      <c r="I134" s="312" t="str">
        <f>IF(PROGRESS!W145="NO DATA","",PROGRESS!W145)</f>
        <v/>
      </c>
      <c r="J134" s="312" t="str">
        <f>IF(PROGRESS!AB145="NO DATA","",PROGRESS!AB145)</f>
        <v/>
      </c>
      <c r="K134" s="312" t="str">
        <f>IF(PROGRESS!AG145="NO DATA","",PROGRESS!AG145)</f>
        <v/>
      </c>
      <c r="L134" s="312" t="str">
        <f>IF(PROGRESS!AL145="NO DATA","",PROGRESS!AL145)</f>
        <v/>
      </c>
      <c r="M134" s="312" t="str">
        <f>IF(PROGRESS!AQ145="NO DATA","",PROGRESS!AQ145)</f>
        <v/>
      </c>
      <c r="N134" s="312" t="str">
        <f>IF(PROGRESS!AV145="NO DATA","",PROGRESS!AV145)</f>
        <v/>
      </c>
      <c r="O134" s="312" t="str">
        <f>IF(PROGRESS!BA145="NO DATA","",PROGRESS!BA145)</f>
        <v/>
      </c>
      <c r="P134" s="312" t="str">
        <f>IF(PROGRESS!BF145="NO DATA","",PROGRESS!BF145)</f>
        <v/>
      </c>
      <c r="Q134" s="312" t="str">
        <f>IF(PROGRESS!BK145="NO DATA","",PROGRESS!BK145)</f>
        <v/>
      </c>
      <c r="R134" s="312" t="str">
        <f>IF(PROGRESS!BP145="NO DATA","",PROGRESS!BP145)</f>
        <v/>
      </c>
      <c r="S134" s="312" t="str">
        <f>IF(PROGRESS!BU145="NO DATA","",PROGRESS!BU145)</f>
        <v/>
      </c>
      <c r="T134" s="569" t="str">
        <f>IF(PROGRESS!CA145="NO DATA","",PROGRESS!CA145)</f>
        <v/>
      </c>
      <c r="U134" s="312" t="str">
        <f>IF(PROGRESS!CE145="NO DATA","",PROGRESS!CE145)</f>
        <v/>
      </c>
      <c r="V134" s="312" t="str">
        <f>IF(PROGRESS!CJ145="NO DATA","",PROGRESS!CJ145)</f>
        <v/>
      </c>
      <c r="W134" s="312" t="str">
        <f>IF(PROGRESS!CO145="NO DATA","",PROGRESS!CO145)</f>
        <v/>
      </c>
      <c r="X134" s="312" t="str">
        <f>IF(PROGRESS!CT145="NO DATA","",PROGRESS!CT145)</f>
        <v/>
      </c>
      <c r="Y134" s="312" t="str">
        <f>IF(PROGRESS!CY145="NO DATA","",PROGRESS!CY145)</f>
        <v/>
      </c>
      <c r="Z134" s="312" t="str">
        <f>IF(PROGRESS!DD145="NO DATA","",PROGRESS!DD145)</f>
        <v/>
      </c>
      <c r="AA134" s="312" t="str">
        <f>IF(PROGRESS!DI145="NO DATA","",PROGRESS!DI145)</f>
        <v/>
      </c>
      <c r="AB134" s="312" t="str">
        <f>IF(PROGRESS!DN145="NO DATA","",PROGRESS!DN145)</f>
        <v/>
      </c>
      <c r="AC134" s="312" t="str">
        <f>IF(PROGRESS!DS145="NO DATA","",PROGRESS!DS145)</f>
        <v/>
      </c>
      <c r="AD134" s="312" t="str">
        <f>IF(PROGRESS!DX145="NO DATA","",PROGRESS!DX145)</f>
        <v/>
      </c>
    </row>
    <row r="135" spans="1:30" ht="18.75" x14ac:dyDescent="0.3">
      <c r="A135" s="20">
        <f>IF(DATASHEET!A132="","",DATASHEET!A132)</f>
        <v>151581</v>
      </c>
      <c r="B135" s="21" t="str">
        <f>DATASHEET!B132</f>
        <v>O'MALLEY, Hope</v>
      </c>
      <c r="C135" s="21" t="str">
        <f>DATASHEET!C132</f>
        <v>11EGQ</v>
      </c>
      <c r="D135" s="139" t="str">
        <f>PROGRESS!E146</f>
        <v>N</v>
      </c>
      <c r="E135" s="570" t="str">
        <f>PROGRESS!I146</f>
        <v>N</v>
      </c>
      <c r="F135" s="572" t="str">
        <f>DATASHEET!L132</f>
        <v>3-4</v>
      </c>
      <c r="G135" s="565" t="str">
        <f t="shared" si="6"/>
        <v/>
      </c>
      <c r="H135" s="313" t="str">
        <f>IF(PROGRESS!R146="NO DATA","",PROGRESS!R146)</f>
        <v/>
      </c>
      <c r="I135" s="312" t="str">
        <f>IF(PROGRESS!W146="NO DATA","",PROGRESS!W146)</f>
        <v/>
      </c>
      <c r="J135" s="312" t="str">
        <f>IF(PROGRESS!AB146="NO DATA","",PROGRESS!AB146)</f>
        <v/>
      </c>
      <c r="K135" s="312" t="str">
        <f>IF(PROGRESS!AG146="NO DATA","",PROGRESS!AG146)</f>
        <v/>
      </c>
      <c r="L135" s="312" t="str">
        <f>IF(PROGRESS!AL146="NO DATA","",PROGRESS!AL146)</f>
        <v/>
      </c>
      <c r="M135" s="312" t="str">
        <f>IF(PROGRESS!AQ146="NO DATA","",PROGRESS!AQ146)</f>
        <v/>
      </c>
      <c r="N135" s="312" t="str">
        <f>IF(PROGRESS!AV146="NO DATA","",PROGRESS!AV146)</f>
        <v/>
      </c>
      <c r="O135" s="312" t="str">
        <f>IF(PROGRESS!BA146="NO DATA","",PROGRESS!BA146)</f>
        <v/>
      </c>
      <c r="P135" s="312" t="str">
        <f>IF(PROGRESS!BF146="NO DATA","",PROGRESS!BF146)</f>
        <v/>
      </c>
      <c r="Q135" s="312" t="str">
        <f>IF(PROGRESS!BK146="NO DATA","",PROGRESS!BK146)</f>
        <v/>
      </c>
      <c r="R135" s="312" t="str">
        <f>IF(PROGRESS!BP146="NO DATA","",PROGRESS!BP146)</f>
        <v/>
      </c>
      <c r="S135" s="312" t="str">
        <f>IF(PROGRESS!BU146="NO DATA","",PROGRESS!BU146)</f>
        <v/>
      </c>
      <c r="T135" s="569" t="str">
        <f>IF(PROGRESS!CA146="NO DATA","",PROGRESS!CA146)</f>
        <v/>
      </c>
      <c r="U135" s="312" t="str">
        <f>IF(PROGRESS!CE146="NO DATA","",PROGRESS!CE146)</f>
        <v/>
      </c>
      <c r="V135" s="312" t="str">
        <f>IF(PROGRESS!CJ146="NO DATA","",PROGRESS!CJ146)</f>
        <v/>
      </c>
      <c r="W135" s="312" t="str">
        <f>IF(PROGRESS!CO146="NO DATA","",PROGRESS!CO146)</f>
        <v/>
      </c>
      <c r="X135" s="312" t="str">
        <f>IF(PROGRESS!CT146="NO DATA","",PROGRESS!CT146)</f>
        <v/>
      </c>
      <c r="Y135" s="312" t="str">
        <f>IF(PROGRESS!CY146="NO DATA","",PROGRESS!CY146)</f>
        <v/>
      </c>
      <c r="Z135" s="312" t="str">
        <f>IF(PROGRESS!DD146="NO DATA","",PROGRESS!DD146)</f>
        <v/>
      </c>
      <c r="AA135" s="312" t="str">
        <f>IF(PROGRESS!DI146="NO DATA","",PROGRESS!DI146)</f>
        <v/>
      </c>
      <c r="AB135" s="312" t="str">
        <f>IF(PROGRESS!DN146="NO DATA","",PROGRESS!DN146)</f>
        <v/>
      </c>
      <c r="AC135" s="312" t="str">
        <f>IF(PROGRESS!DS146="NO DATA","",PROGRESS!DS146)</f>
        <v/>
      </c>
      <c r="AD135" s="312" t="str">
        <f>IF(PROGRESS!DX146="NO DATA","",PROGRESS!DX146)</f>
        <v/>
      </c>
    </row>
    <row r="136" spans="1:30" ht="18.75" x14ac:dyDescent="0.3">
      <c r="A136" s="20">
        <f>IF(DATASHEET!A133="","",DATASHEET!A133)</f>
        <v>151689</v>
      </c>
      <c r="B136" s="21" t="str">
        <f>DATASHEET!B133</f>
        <v>OSAGIE, Miracle</v>
      </c>
      <c r="C136" s="21" t="str">
        <f>DATASHEET!C133</f>
        <v>11SDA</v>
      </c>
      <c r="D136" s="139" t="str">
        <f>PROGRESS!E147</f>
        <v>N</v>
      </c>
      <c r="E136" s="570" t="str">
        <f>PROGRESS!I147</f>
        <v>N</v>
      </c>
      <c r="F136" s="572" t="str">
        <f>DATASHEET!L133</f>
        <v>4-5</v>
      </c>
      <c r="G136" s="565" t="str">
        <f t="shared" si="6"/>
        <v/>
      </c>
      <c r="H136" s="313" t="str">
        <f>IF(PROGRESS!R147="NO DATA","",PROGRESS!R147)</f>
        <v/>
      </c>
      <c r="I136" s="312" t="str">
        <f>IF(PROGRESS!W147="NO DATA","",PROGRESS!W147)</f>
        <v/>
      </c>
      <c r="J136" s="312" t="str">
        <f>IF(PROGRESS!AB147="NO DATA","",PROGRESS!AB147)</f>
        <v/>
      </c>
      <c r="K136" s="312" t="str">
        <f>IF(PROGRESS!AG147="NO DATA","",PROGRESS!AG147)</f>
        <v/>
      </c>
      <c r="L136" s="312" t="str">
        <f>IF(PROGRESS!AL147="NO DATA","",PROGRESS!AL147)</f>
        <v/>
      </c>
      <c r="M136" s="312" t="str">
        <f>IF(PROGRESS!AQ147="NO DATA","",PROGRESS!AQ147)</f>
        <v/>
      </c>
      <c r="N136" s="312" t="str">
        <f>IF(PROGRESS!AV147="NO DATA","",PROGRESS!AV147)</f>
        <v/>
      </c>
      <c r="O136" s="312" t="str">
        <f>IF(PROGRESS!BA147="NO DATA","",PROGRESS!BA147)</f>
        <v/>
      </c>
      <c r="P136" s="312" t="str">
        <f>IF(PROGRESS!BF147="NO DATA","",PROGRESS!BF147)</f>
        <v/>
      </c>
      <c r="Q136" s="312" t="str">
        <f>IF(PROGRESS!BK147="NO DATA","",PROGRESS!BK147)</f>
        <v/>
      </c>
      <c r="R136" s="312" t="str">
        <f>IF(PROGRESS!BP147="NO DATA","",PROGRESS!BP147)</f>
        <v/>
      </c>
      <c r="S136" s="312" t="str">
        <f>IF(PROGRESS!BU147="NO DATA","",PROGRESS!BU147)</f>
        <v/>
      </c>
      <c r="T136" s="569" t="str">
        <f>IF(PROGRESS!CA147="NO DATA","",PROGRESS!CA147)</f>
        <v/>
      </c>
      <c r="U136" s="312" t="str">
        <f>IF(PROGRESS!CE147="NO DATA","",PROGRESS!CE147)</f>
        <v/>
      </c>
      <c r="V136" s="312" t="str">
        <f>IF(PROGRESS!CJ147="NO DATA","",PROGRESS!CJ147)</f>
        <v/>
      </c>
      <c r="W136" s="312" t="str">
        <f>IF(PROGRESS!CO147="NO DATA","",PROGRESS!CO147)</f>
        <v/>
      </c>
      <c r="X136" s="312" t="str">
        <f>IF(PROGRESS!CT147="NO DATA","",PROGRESS!CT147)</f>
        <v/>
      </c>
      <c r="Y136" s="312" t="str">
        <f>IF(PROGRESS!CY147="NO DATA","",PROGRESS!CY147)</f>
        <v/>
      </c>
      <c r="Z136" s="312" t="str">
        <f>IF(PROGRESS!DD147="NO DATA","",PROGRESS!DD147)</f>
        <v/>
      </c>
      <c r="AA136" s="312" t="str">
        <f>IF(PROGRESS!DI147="NO DATA","",PROGRESS!DI147)</f>
        <v/>
      </c>
      <c r="AB136" s="312" t="str">
        <f>IF(PROGRESS!DN147="NO DATA","",PROGRESS!DN147)</f>
        <v/>
      </c>
      <c r="AC136" s="312" t="str">
        <f>IF(PROGRESS!DS147="NO DATA","",PROGRESS!DS147)</f>
        <v/>
      </c>
      <c r="AD136" s="312" t="str">
        <f>IF(PROGRESS!DX147="NO DATA","",PROGRESS!DX147)</f>
        <v/>
      </c>
    </row>
    <row r="137" spans="1:30" ht="18.75" x14ac:dyDescent="0.3">
      <c r="A137" s="20">
        <f>IF(DATASHEET!A134="","",DATASHEET!A134)</f>
        <v>151564</v>
      </c>
      <c r="B137" s="21" t="str">
        <f>DATASHEET!B134</f>
        <v>OWEN, Emily</v>
      </c>
      <c r="C137" s="21" t="str">
        <f>DATASHEET!C134</f>
        <v>11EGQ</v>
      </c>
      <c r="D137" s="139" t="str">
        <f>PROGRESS!E148</f>
        <v>N</v>
      </c>
      <c r="E137" s="570" t="str">
        <f>PROGRESS!I148</f>
        <v>N</v>
      </c>
      <c r="F137" s="572" t="str">
        <f>DATASHEET!L134</f>
        <v>5-6</v>
      </c>
      <c r="G137" s="565" t="str">
        <f t="shared" si="6"/>
        <v/>
      </c>
      <c r="H137" s="313" t="str">
        <f>IF(PROGRESS!R148="NO DATA","",PROGRESS!R148)</f>
        <v/>
      </c>
      <c r="I137" s="312" t="str">
        <f>IF(PROGRESS!W148="NO DATA","",PROGRESS!W148)</f>
        <v/>
      </c>
      <c r="J137" s="312" t="str">
        <f>IF(PROGRESS!AB148="NO DATA","",PROGRESS!AB148)</f>
        <v/>
      </c>
      <c r="K137" s="312" t="str">
        <f>IF(PROGRESS!AG148="NO DATA","",PROGRESS!AG148)</f>
        <v/>
      </c>
      <c r="L137" s="312" t="str">
        <f>IF(PROGRESS!AL148="NO DATA","",PROGRESS!AL148)</f>
        <v/>
      </c>
      <c r="M137" s="312" t="str">
        <f>IF(PROGRESS!AQ148="NO DATA","",PROGRESS!AQ148)</f>
        <v/>
      </c>
      <c r="N137" s="312" t="str">
        <f>IF(PROGRESS!AV148="NO DATA","",PROGRESS!AV148)</f>
        <v/>
      </c>
      <c r="O137" s="312" t="str">
        <f>IF(PROGRESS!BA148="NO DATA","",PROGRESS!BA148)</f>
        <v/>
      </c>
      <c r="P137" s="312" t="str">
        <f>IF(PROGRESS!BF148="NO DATA","",PROGRESS!BF148)</f>
        <v/>
      </c>
      <c r="Q137" s="312" t="str">
        <f>IF(PROGRESS!BK148="NO DATA","",PROGRESS!BK148)</f>
        <v/>
      </c>
      <c r="R137" s="312" t="str">
        <f>IF(PROGRESS!BP148="NO DATA","",PROGRESS!BP148)</f>
        <v/>
      </c>
      <c r="S137" s="312" t="str">
        <f>IF(PROGRESS!BU148="NO DATA","",PROGRESS!BU148)</f>
        <v/>
      </c>
      <c r="T137" s="569" t="str">
        <f>IF(PROGRESS!CA148="NO DATA","",PROGRESS!CA148)</f>
        <v/>
      </c>
      <c r="U137" s="312" t="str">
        <f>IF(PROGRESS!CE148="NO DATA","",PROGRESS!CE148)</f>
        <v/>
      </c>
      <c r="V137" s="312" t="str">
        <f>IF(PROGRESS!CJ148="NO DATA","",PROGRESS!CJ148)</f>
        <v/>
      </c>
      <c r="W137" s="312" t="str">
        <f>IF(PROGRESS!CO148="NO DATA","",PROGRESS!CO148)</f>
        <v/>
      </c>
      <c r="X137" s="312" t="str">
        <f>IF(PROGRESS!CT148="NO DATA","",PROGRESS!CT148)</f>
        <v/>
      </c>
      <c r="Y137" s="312" t="str">
        <f>IF(PROGRESS!CY148="NO DATA","",PROGRESS!CY148)</f>
        <v/>
      </c>
      <c r="Z137" s="312" t="str">
        <f>IF(PROGRESS!DD148="NO DATA","",PROGRESS!DD148)</f>
        <v/>
      </c>
      <c r="AA137" s="312" t="str">
        <f>IF(PROGRESS!DI148="NO DATA","",PROGRESS!DI148)</f>
        <v/>
      </c>
      <c r="AB137" s="312" t="str">
        <f>IF(PROGRESS!DN148="NO DATA","",PROGRESS!DN148)</f>
        <v/>
      </c>
      <c r="AC137" s="312" t="str">
        <f>IF(PROGRESS!DS148="NO DATA","",PROGRESS!DS148)</f>
        <v/>
      </c>
      <c r="AD137" s="312" t="str">
        <f>IF(PROGRESS!DX148="NO DATA","",PROGRESS!DX148)</f>
        <v/>
      </c>
    </row>
    <row r="138" spans="1:30" ht="18.75" x14ac:dyDescent="0.3">
      <c r="A138" s="20">
        <f>IF(DATASHEET!A135="","",DATASHEET!A135)</f>
        <v>151559</v>
      </c>
      <c r="B138" s="21" t="str">
        <f>DATASHEET!B135</f>
        <v>OWUSU-SEKYERE, Bethny</v>
      </c>
      <c r="C138" s="21" t="str">
        <f>DATASHEET!C135</f>
        <v>11ZI</v>
      </c>
      <c r="D138" s="139" t="str">
        <f>PROGRESS!E149</f>
        <v>N</v>
      </c>
      <c r="E138" s="570" t="str">
        <f>PROGRESS!I149</f>
        <v>Y</v>
      </c>
      <c r="F138" s="572" t="str">
        <f>DATASHEET!L135</f>
        <v>4-5</v>
      </c>
      <c r="G138" s="565" t="str">
        <f t="shared" si="6"/>
        <v/>
      </c>
      <c r="H138" s="313" t="str">
        <f>IF(PROGRESS!R149="NO DATA","",PROGRESS!R149)</f>
        <v/>
      </c>
      <c r="I138" s="312" t="str">
        <f>IF(PROGRESS!W149="NO DATA","",PROGRESS!W149)</f>
        <v/>
      </c>
      <c r="J138" s="312" t="str">
        <f>IF(PROGRESS!AB149="NO DATA","",PROGRESS!AB149)</f>
        <v/>
      </c>
      <c r="K138" s="312" t="str">
        <f>IF(PROGRESS!AG149="NO DATA","",PROGRESS!AG149)</f>
        <v/>
      </c>
      <c r="L138" s="312" t="str">
        <f>IF(PROGRESS!AL149="NO DATA","",PROGRESS!AL149)</f>
        <v/>
      </c>
      <c r="M138" s="312" t="str">
        <f>IF(PROGRESS!AQ149="NO DATA","",PROGRESS!AQ149)</f>
        <v/>
      </c>
      <c r="N138" s="312" t="str">
        <f>IF(PROGRESS!AV149="NO DATA","",PROGRESS!AV149)</f>
        <v/>
      </c>
      <c r="O138" s="312" t="str">
        <f>IF(PROGRESS!BA149="NO DATA","",PROGRESS!BA149)</f>
        <v/>
      </c>
      <c r="P138" s="312" t="str">
        <f>IF(PROGRESS!BF149="NO DATA","",PROGRESS!BF149)</f>
        <v/>
      </c>
      <c r="Q138" s="312" t="str">
        <f>IF(PROGRESS!BK149="NO DATA","",PROGRESS!BK149)</f>
        <v/>
      </c>
      <c r="R138" s="312" t="str">
        <f>IF(PROGRESS!BP149="NO DATA","",PROGRESS!BP149)</f>
        <v/>
      </c>
      <c r="S138" s="312" t="str">
        <f>IF(PROGRESS!BU149="NO DATA","",PROGRESS!BU149)</f>
        <v/>
      </c>
      <c r="T138" s="569" t="str">
        <f>IF(PROGRESS!CA149="NO DATA","",PROGRESS!CA149)</f>
        <v/>
      </c>
      <c r="U138" s="312" t="str">
        <f>IF(PROGRESS!CE149="NO DATA","",PROGRESS!CE149)</f>
        <v/>
      </c>
      <c r="V138" s="312" t="str">
        <f>IF(PROGRESS!CJ149="NO DATA","",PROGRESS!CJ149)</f>
        <v/>
      </c>
      <c r="W138" s="312" t="str">
        <f>IF(PROGRESS!CO149="NO DATA","",PROGRESS!CO149)</f>
        <v/>
      </c>
      <c r="X138" s="312" t="str">
        <f>IF(PROGRESS!CT149="NO DATA","",PROGRESS!CT149)</f>
        <v/>
      </c>
      <c r="Y138" s="312" t="str">
        <f>IF(PROGRESS!CY149="NO DATA","",PROGRESS!CY149)</f>
        <v/>
      </c>
      <c r="Z138" s="312" t="str">
        <f>IF(PROGRESS!DD149="NO DATA","",PROGRESS!DD149)</f>
        <v/>
      </c>
      <c r="AA138" s="312" t="str">
        <f>IF(PROGRESS!DI149="NO DATA","",PROGRESS!DI149)</f>
        <v/>
      </c>
      <c r="AB138" s="312" t="str">
        <f>IF(PROGRESS!DN149="NO DATA","",PROGRESS!DN149)</f>
        <v/>
      </c>
      <c r="AC138" s="312" t="str">
        <f>IF(PROGRESS!DS149="NO DATA","",PROGRESS!DS149)</f>
        <v/>
      </c>
      <c r="AD138" s="312" t="str">
        <f>IF(PROGRESS!DX149="NO DATA","",PROGRESS!DX149)</f>
        <v/>
      </c>
    </row>
    <row r="139" spans="1:30" ht="18.75" x14ac:dyDescent="0.3">
      <c r="A139" s="20">
        <f>IF(DATASHEET!A136="","",DATASHEET!A136)</f>
        <v>151713</v>
      </c>
      <c r="B139" s="21" t="str">
        <f>DATASHEET!B136</f>
        <v>OXLEY, Finn</v>
      </c>
      <c r="C139" s="21" t="str">
        <f>DATASHEET!C136</f>
        <v>11JNE</v>
      </c>
      <c r="D139" s="139" t="str">
        <f>PROGRESS!E150</f>
        <v>N</v>
      </c>
      <c r="E139" s="570" t="str">
        <f>PROGRESS!I150</f>
        <v>N</v>
      </c>
      <c r="F139" s="572" t="str">
        <f>DATASHEET!L136</f>
        <v>5-6</v>
      </c>
      <c r="G139" s="565" t="str">
        <f t="shared" si="6"/>
        <v/>
      </c>
      <c r="H139" s="313" t="str">
        <f>IF(PROGRESS!R150="NO DATA","",PROGRESS!R150)</f>
        <v/>
      </c>
      <c r="I139" s="312" t="str">
        <f>IF(PROGRESS!W150="NO DATA","",PROGRESS!W150)</f>
        <v/>
      </c>
      <c r="J139" s="312" t="str">
        <f>IF(PROGRESS!AB150="NO DATA","",PROGRESS!AB150)</f>
        <v/>
      </c>
      <c r="K139" s="312" t="str">
        <f>IF(PROGRESS!AG150="NO DATA","",PROGRESS!AG150)</f>
        <v/>
      </c>
      <c r="L139" s="312" t="str">
        <f>IF(PROGRESS!AL150="NO DATA","",PROGRESS!AL150)</f>
        <v/>
      </c>
      <c r="M139" s="312" t="str">
        <f>IF(PROGRESS!AQ150="NO DATA","",PROGRESS!AQ150)</f>
        <v/>
      </c>
      <c r="N139" s="312" t="str">
        <f>IF(PROGRESS!AV150="NO DATA","",PROGRESS!AV150)</f>
        <v/>
      </c>
      <c r="O139" s="312" t="str">
        <f>IF(PROGRESS!BA150="NO DATA","",PROGRESS!BA150)</f>
        <v/>
      </c>
      <c r="P139" s="312" t="str">
        <f>IF(PROGRESS!BF150="NO DATA","",PROGRESS!BF150)</f>
        <v/>
      </c>
      <c r="Q139" s="312" t="str">
        <f>IF(PROGRESS!BK150="NO DATA","",PROGRESS!BK150)</f>
        <v/>
      </c>
      <c r="R139" s="312" t="str">
        <f>IF(PROGRESS!BP150="NO DATA","",PROGRESS!BP150)</f>
        <v/>
      </c>
      <c r="S139" s="312" t="str">
        <f>IF(PROGRESS!BU150="NO DATA","",PROGRESS!BU150)</f>
        <v/>
      </c>
      <c r="T139" s="569" t="str">
        <f>IF(PROGRESS!CA150="NO DATA","",PROGRESS!CA150)</f>
        <v/>
      </c>
      <c r="U139" s="312" t="str">
        <f>IF(PROGRESS!CE150="NO DATA","",PROGRESS!CE150)</f>
        <v/>
      </c>
      <c r="V139" s="312" t="str">
        <f>IF(PROGRESS!CJ150="NO DATA","",PROGRESS!CJ150)</f>
        <v/>
      </c>
      <c r="W139" s="312" t="str">
        <f>IF(PROGRESS!CO150="NO DATA","",PROGRESS!CO150)</f>
        <v/>
      </c>
      <c r="X139" s="312" t="str">
        <f>IF(PROGRESS!CT150="NO DATA","",PROGRESS!CT150)</f>
        <v/>
      </c>
      <c r="Y139" s="312" t="str">
        <f>IF(PROGRESS!CY150="NO DATA","",PROGRESS!CY150)</f>
        <v/>
      </c>
      <c r="Z139" s="312" t="str">
        <f>IF(PROGRESS!DD150="NO DATA","",PROGRESS!DD150)</f>
        <v/>
      </c>
      <c r="AA139" s="312" t="str">
        <f>IF(PROGRESS!DI150="NO DATA","",PROGRESS!DI150)</f>
        <v/>
      </c>
      <c r="AB139" s="312" t="str">
        <f>IF(PROGRESS!DN150="NO DATA","",PROGRESS!DN150)</f>
        <v/>
      </c>
      <c r="AC139" s="312" t="str">
        <f>IF(PROGRESS!DS150="NO DATA","",PROGRESS!DS150)</f>
        <v/>
      </c>
      <c r="AD139" s="312" t="str">
        <f>IF(PROGRESS!DX150="NO DATA","",PROGRESS!DX150)</f>
        <v/>
      </c>
    </row>
    <row r="140" spans="1:30" ht="18.75" x14ac:dyDescent="0.3">
      <c r="A140" s="20">
        <f>IF(DATASHEET!A137="","",DATASHEET!A137)</f>
        <v>151676</v>
      </c>
      <c r="B140" s="21" t="str">
        <f>DATASHEET!B137</f>
        <v>OXLEY, Lily</v>
      </c>
      <c r="C140" s="21" t="str">
        <f>DATASHEET!C137</f>
        <v>11ZI</v>
      </c>
      <c r="D140" s="139" t="str">
        <f>PROGRESS!E151</f>
        <v>N</v>
      </c>
      <c r="E140" s="570" t="str">
        <f>PROGRESS!I151</f>
        <v>N</v>
      </c>
      <c r="F140" s="572" t="str">
        <f>DATASHEET!L137</f>
        <v>6-7</v>
      </c>
      <c r="G140" s="565" t="str">
        <f t="shared" si="6"/>
        <v/>
      </c>
      <c r="H140" s="313" t="str">
        <f>IF(PROGRESS!R151="NO DATA","",PROGRESS!R151)</f>
        <v/>
      </c>
      <c r="I140" s="312" t="str">
        <f>IF(PROGRESS!W151="NO DATA","",PROGRESS!W151)</f>
        <v/>
      </c>
      <c r="J140" s="312" t="str">
        <f>IF(PROGRESS!AB151="NO DATA","",PROGRESS!AB151)</f>
        <v/>
      </c>
      <c r="K140" s="312" t="str">
        <f>IF(PROGRESS!AG151="NO DATA","",PROGRESS!AG151)</f>
        <v/>
      </c>
      <c r="L140" s="312" t="str">
        <f>IF(PROGRESS!AL151="NO DATA","",PROGRESS!AL151)</f>
        <v/>
      </c>
      <c r="M140" s="312" t="str">
        <f>IF(PROGRESS!AQ151="NO DATA","",PROGRESS!AQ151)</f>
        <v/>
      </c>
      <c r="N140" s="312" t="str">
        <f>IF(PROGRESS!AV151="NO DATA","",PROGRESS!AV151)</f>
        <v/>
      </c>
      <c r="O140" s="312" t="str">
        <f>IF(PROGRESS!BA151="NO DATA","",PROGRESS!BA151)</f>
        <v/>
      </c>
      <c r="P140" s="312" t="str">
        <f>IF(PROGRESS!BF151="NO DATA","",PROGRESS!BF151)</f>
        <v/>
      </c>
      <c r="Q140" s="312" t="str">
        <f>IF(PROGRESS!BK151="NO DATA","",PROGRESS!BK151)</f>
        <v/>
      </c>
      <c r="R140" s="312" t="str">
        <f>IF(PROGRESS!BP151="NO DATA","",PROGRESS!BP151)</f>
        <v/>
      </c>
      <c r="S140" s="312" t="str">
        <f>IF(PROGRESS!BU151="NO DATA","",PROGRESS!BU151)</f>
        <v/>
      </c>
      <c r="T140" s="569" t="str">
        <f>IF(PROGRESS!CA151="NO DATA","",PROGRESS!CA151)</f>
        <v/>
      </c>
      <c r="U140" s="312" t="str">
        <f>IF(PROGRESS!CE151="NO DATA","",PROGRESS!CE151)</f>
        <v/>
      </c>
      <c r="V140" s="312" t="str">
        <f>IF(PROGRESS!CJ151="NO DATA","",PROGRESS!CJ151)</f>
        <v/>
      </c>
      <c r="W140" s="312" t="str">
        <f>IF(PROGRESS!CO151="NO DATA","",PROGRESS!CO151)</f>
        <v/>
      </c>
      <c r="X140" s="312" t="str">
        <f>IF(PROGRESS!CT151="NO DATA","",PROGRESS!CT151)</f>
        <v/>
      </c>
      <c r="Y140" s="312" t="str">
        <f>IF(PROGRESS!CY151="NO DATA","",PROGRESS!CY151)</f>
        <v/>
      </c>
      <c r="Z140" s="312" t="str">
        <f>IF(PROGRESS!DD151="NO DATA","",PROGRESS!DD151)</f>
        <v/>
      </c>
      <c r="AA140" s="312" t="str">
        <f>IF(PROGRESS!DI151="NO DATA","",PROGRESS!DI151)</f>
        <v/>
      </c>
      <c r="AB140" s="312" t="str">
        <f>IF(PROGRESS!DN151="NO DATA","",PROGRESS!DN151)</f>
        <v/>
      </c>
      <c r="AC140" s="312" t="str">
        <f>IF(PROGRESS!DS151="NO DATA","",PROGRESS!DS151)</f>
        <v/>
      </c>
      <c r="AD140" s="312" t="str">
        <f>IF(PROGRESS!DX151="NO DATA","",PROGRESS!DX151)</f>
        <v/>
      </c>
    </row>
    <row r="141" spans="1:30" ht="18.75" x14ac:dyDescent="0.3">
      <c r="A141" s="20">
        <f>IF(DATASHEET!A138="","",DATASHEET!A138)</f>
        <v>151717</v>
      </c>
      <c r="B141" s="21" t="str">
        <f>DATASHEET!B138</f>
        <v>PAREDES DAVILA, Pablo nicolas</v>
      </c>
      <c r="C141" s="21" t="str">
        <f>DATASHEET!C138</f>
        <v>11EGQ</v>
      </c>
      <c r="D141" s="139" t="str">
        <f>PROGRESS!E152</f>
        <v>N</v>
      </c>
      <c r="E141" s="570" t="str">
        <f>PROGRESS!I152</f>
        <v>N</v>
      </c>
      <c r="F141" s="572" t="str">
        <f>DATASHEET!L138</f>
        <v>7-8</v>
      </c>
      <c r="G141" s="565" t="str">
        <f t="shared" si="6"/>
        <v/>
      </c>
      <c r="H141" s="313" t="str">
        <f>IF(PROGRESS!R152="NO DATA","",PROGRESS!R152)</f>
        <v/>
      </c>
      <c r="I141" s="312" t="str">
        <f>IF(PROGRESS!W152="NO DATA","",PROGRESS!W152)</f>
        <v/>
      </c>
      <c r="J141" s="312" t="str">
        <f>IF(PROGRESS!AB152="NO DATA","",PROGRESS!AB152)</f>
        <v/>
      </c>
      <c r="K141" s="312" t="str">
        <f>IF(PROGRESS!AG152="NO DATA","",PROGRESS!AG152)</f>
        <v/>
      </c>
      <c r="L141" s="312" t="str">
        <f>IF(PROGRESS!AL152="NO DATA","",PROGRESS!AL152)</f>
        <v/>
      </c>
      <c r="M141" s="312" t="str">
        <f>IF(PROGRESS!AQ152="NO DATA","",PROGRESS!AQ152)</f>
        <v/>
      </c>
      <c r="N141" s="312" t="str">
        <f>IF(PROGRESS!AV152="NO DATA","",PROGRESS!AV152)</f>
        <v/>
      </c>
      <c r="O141" s="312" t="str">
        <f>IF(PROGRESS!BA152="NO DATA","",PROGRESS!BA152)</f>
        <v/>
      </c>
      <c r="P141" s="312" t="str">
        <f>IF(PROGRESS!BF152="NO DATA","",PROGRESS!BF152)</f>
        <v/>
      </c>
      <c r="Q141" s="312" t="str">
        <f>IF(PROGRESS!BK152="NO DATA","",PROGRESS!BK152)</f>
        <v/>
      </c>
      <c r="R141" s="312" t="str">
        <f>IF(PROGRESS!BP152="NO DATA","",PROGRESS!BP152)</f>
        <v/>
      </c>
      <c r="S141" s="312" t="str">
        <f>IF(PROGRESS!BU152="NO DATA","",PROGRESS!BU152)</f>
        <v/>
      </c>
      <c r="T141" s="569" t="str">
        <f>IF(PROGRESS!CA152="NO DATA","",PROGRESS!CA152)</f>
        <v/>
      </c>
      <c r="U141" s="312" t="str">
        <f>IF(PROGRESS!CE152="NO DATA","",PROGRESS!CE152)</f>
        <v/>
      </c>
      <c r="V141" s="312" t="str">
        <f>IF(PROGRESS!CJ152="NO DATA","",PROGRESS!CJ152)</f>
        <v/>
      </c>
      <c r="W141" s="312" t="str">
        <f>IF(PROGRESS!CO152="NO DATA","",PROGRESS!CO152)</f>
        <v/>
      </c>
      <c r="X141" s="312" t="str">
        <f>IF(PROGRESS!CT152="NO DATA","",PROGRESS!CT152)</f>
        <v/>
      </c>
      <c r="Y141" s="312" t="str">
        <f>IF(PROGRESS!CY152="NO DATA","",PROGRESS!CY152)</f>
        <v/>
      </c>
      <c r="Z141" s="312" t="str">
        <f>IF(PROGRESS!DD152="NO DATA","",PROGRESS!DD152)</f>
        <v/>
      </c>
      <c r="AA141" s="312" t="str">
        <f>IF(PROGRESS!DI152="NO DATA","",PROGRESS!DI152)</f>
        <v/>
      </c>
      <c r="AB141" s="312" t="str">
        <f>IF(PROGRESS!DN152="NO DATA","",PROGRESS!DN152)</f>
        <v/>
      </c>
      <c r="AC141" s="312" t="str">
        <f>IF(PROGRESS!DS152="NO DATA","",PROGRESS!DS152)</f>
        <v/>
      </c>
      <c r="AD141" s="312" t="str">
        <f>IF(PROGRESS!DX152="NO DATA","",PROGRESS!DX152)</f>
        <v/>
      </c>
    </row>
    <row r="142" spans="1:30" ht="18.75" x14ac:dyDescent="0.3">
      <c r="A142" s="20">
        <f>IF(DATASHEET!A139="","",DATASHEET!A139)</f>
        <v>151636</v>
      </c>
      <c r="B142" s="21" t="str">
        <f>DATASHEET!B139</f>
        <v>PARKIN, Annabelle</v>
      </c>
      <c r="C142" s="21" t="str">
        <f>DATASHEET!C139</f>
        <v>11JNE</v>
      </c>
      <c r="D142" s="139" t="str">
        <f>PROGRESS!E153</f>
        <v>N</v>
      </c>
      <c r="E142" s="570" t="str">
        <f>PROGRESS!I153</f>
        <v>N</v>
      </c>
      <c r="F142" s="572" t="str">
        <f>DATASHEET!L139</f>
        <v>4-5</v>
      </c>
      <c r="G142" s="565" t="str">
        <f t="shared" si="6"/>
        <v/>
      </c>
      <c r="H142" s="313" t="str">
        <f>IF(PROGRESS!R153="NO DATA","",PROGRESS!R153)</f>
        <v/>
      </c>
      <c r="I142" s="312" t="str">
        <f>IF(PROGRESS!W153="NO DATA","",PROGRESS!W153)</f>
        <v/>
      </c>
      <c r="J142" s="312" t="str">
        <f>IF(PROGRESS!AB153="NO DATA","",PROGRESS!AB153)</f>
        <v/>
      </c>
      <c r="K142" s="312" t="str">
        <f>IF(PROGRESS!AG153="NO DATA","",PROGRESS!AG153)</f>
        <v/>
      </c>
      <c r="L142" s="312" t="str">
        <f>IF(PROGRESS!AL153="NO DATA","",PROGRESS!AL153)</f>
        <v/>
      </c>
      <c r="M142" s="312" t="str">
        <f>IF(PROGRESS!AQ153="NO DATA","",PROGRESS!AQ153)</f>
        <v/>
      </c>
      <c r="N142" s="312" t="str">
        <f>IF(PROGRESS!AV153="NO DATA","",PROGRESS!AV153)</f>
        <v/>
      </c>
      <c r="O142" s="312" t="str">
        <f>IF(PROGRESS!BA153="NO DATA","",PROGRESS!BA153)</f>
        <v/>
      </c>
      <c r="P142" s="312" t="str">
        <f>IF(PROGRESS!BF153="NO DATA","",PROGRESS!BF153)</f>
        <v/>
      </c>
      <c r="Q142" s="312" t="str">
        <f>IF(PROGRESS!BK153="NO DATA","",PROGRESS!BK153)</f>
        <v/>
      </c>
      <c r="R142" s="312" t="str">
        <f>IF(PROGRESS!BP153="NO DATA","",PROGRESS!BP153)</f>
        <v/>
      </c>
      <c r="S142" s="312" t="str">
        <f>IF(PROGRESS!BU153="NO DATA","",PROGRESS!BU153)</f>
        <v/>
      </c>
      <c r="T142" s="569" t="str">
        <f>IF(PROGRESS!CA153="NO DATA","",PROGRESS!CA153)</f>
        <v/>
      </c>
      <c r="U142" s="312" t="str">
        <f>IF(PROGRESS!CE153="NO DATA","",PROGRESS!CE153)</f>
        <v/>
      </c>
      <c r="V142" s="312" t="str">
        <f>IF(PROGRESS!CJ153="NO DATA","",PROGRESS!CJ153)</f>
        <v/>
      </c>
      <c r="W142" s="312" t="str">
        <f>IF(PROGRESS!CO153="NO DATA","",PROGRESS!CO153)</f>
        <v/>
      </c>
      <c r="X142" s="312" t="str">
        <f>IF(PROGRESS!CT153="NO DATA","",PROGRESS!CT153)</f>
        <v/>
      </c>
      <c r="Y142" s="312" t="str">
        <f>IF(PROGRESS!CY153="NO DATA","",PROGRESS!CY153)</f>
        <v/>
      </c>
      <c r="Z142" s="312" t="str">
        <f>IF(PROGRESS!DD153="NO DATA","",PROGRESS!DD153)</f>
        <v/>
      </c>
      <c r="AA142" s="312" t="str">
        <f>IF(PROGRESS!DI153="NO DATA","",PROGRESS!DI153)</f>
        <v/>
      </c>
      <c r="AB142" s="312" t="str">
        <f>IF(PROGRESS!DN153="NO DATA","",PROGRESS!DN153)</f>
        <v/>
      </c>
      <c r="AC142" s="312" t="str">
        <f>IF(PROGRESS!DS153="NO DATA","",PROGRESS!DS153)</f>
        <v/>
      </c>
      <c r="AD142" s="312" t="str">
        <f>IF(PROGRESS!DX153="NO DATA","",PROGRESS!DX153)</f>
        <v/>
      </c>
    </row>
    <row r="143" spans="1:30" ht="18.75" x14ac:dyDescent="0.3">
      <c r="A143" s="20">
        <f>IF(DATASHEET!A140="","",DATASHEET!A140)</f>
        <v>152718</v>
      </c>
      <c r="B143" s="21" t="str">
        <f>DATASHEET!B140</f>
        <v>PENMETSA, Akshaya</v>
      </c>
      <c r="C143" s="21" t="str">
        <f>DATASHEET!C140</f>
        <v>11JNE</v>
      </c>
      <c r="D143" s="139" t="str">
        <f>PROGRESS!E154</f>
        <v>N</v>
      </c>
      <c r="E143" s="570" t="str">
        <f>PROGRESS!I154</f>
        <v>N</v>
      </c>
      <c r="F143" s="572" t="str">
        <f>DATASHEET!L140</f>
        <v>8-9</v>
      </c>
      <c r="G143" s="565" t="str">
        <f t="shared" si="6"/>
        <v/>
      </c>
      <c r="H143" s="313" t="str">
        <f>IF(PROGRESS!R154="NO DATA","",PROGRESS!R154)</f>
        <v/>
      </c>
      <c r="I143" s="312" t="str">
        <f>IF(PROGRESS!W154="NO DATA","",PROGRESS!W154)</f>
        <v/>
      </c>
      <c r="J143" s="312" t="str">
        <f>IF(PROGRESS!AB154="NO DATA","",PROGRESS!AB154)</f>
        <v/>
      </c>
      <c r="K143" s="312" t="str">
        <f>IF(PROGRESS!AG154="NO DATA","",PROGRESS!AG154)</f>
        <v/>
      </c>
      <c r="L143" s="312" t="str">
        <f>IF(PROGRESS!AL154="NO DATA","",PROGRESS!AL154)</f>
        <v/>
      </c>
      <c r="M143" s="312" t="str">
        <f>IF(PROGRESS!AQ154="NO DATA","",PROGRESS!AQ154)</f>
        <v/>
      </c>
      <c r="N143" s="312" t="str">
        <f>IF(PROGRESS!AV154="NO DATA","",PROGRESS!AV154)</f>
        <v/>
      </c>
      <c r="O143" s="312" t="str">
        <f>IF(PROGRESS!BA154="NO DATA","",PROGRESS!BA154)</f>
        <v/>
      </c>
      <c r="P143" s="312" t="str">
        <f>IF(PROGRESS!BF154="NO DATA","",PROGRESS!BF154)</f>
        <v/>
      </c>
      <c r="Q143" s="312" t="str">
        <f>IF(PROGRESS!BK154="NO DATA","",PROGRESS!BK154)</f>
        <v/>
      </c>
      <c r="R143" s="312" t="str">
        <f>IF(PROGRESS!BP154="NO DATA","",PROGRESS!BP154)</f>
        <v/>
      </c>
      <c r="S143" s="312" t="str">
        <f>IF(PROGRESS!BU154="NO DATA","",PROGRESS!BU154)</f>
        <v/>
      </c>
      <c r="T143" s="569" t="str">
        <f>IF(PROGRESS!CA154="NO DATA","",PROGRESS!CA154)</f>
        <v/>
      </c>
      <c r="U143" s="312" t="str">
        <f>IF(PROGRESS!CE154="NO DATA","",PROGRESS!CE154)</f>
        <v/>
      </c>
      <c r="V143" s="312" t="str">
        <f>IF(PROGRESS!CJ154="NO DATA","",PROGRESS!CJ154)</f>
        <v/>
      </c>
      <c r="W143" s="312" t="str">
        <f>IF(PROGRESS!CO154="NO DATA","",PROGRESS!CO154)</f>
        <v/>
      </c>
      <c r="X143" s="312" t="str">
        <f>IF(PROGRESS!CT154="NO DATA","",PROGRESS!CT154)</f>
        <v/>
      </c>
      <c r="Y143" s="312" t="str">
        <f>IF(PROGRESS!CY154="NO DATA","",PROGRESS!CY154)</f>
        <v/>
      </c>
      <c r="Z143" s="312" t="str">
        <f>IF(PROGRESS!DD154="NO DATA","",PROGRESS!DD154)</f>
        <v/>
      </c>
      <c r="AA143" s="312" t="str">
        <f>IF(PROGRESS!DI154="NO DATA","",PROGRESS!DI154)</f>
        <v/>
      </c>
      <c r="AB143" s="312" t="str">
        <f>IF(PROGRESS!DN154="NO DATA","",PROGRESS!DN154)</f>
        <v/>
      </c>
      <c r="AC143" s="312" t="str">
        <f>IF(PROGRESS!DS154="NO DATA","",PROGRESS!DS154)</f>
        <v/>
      </c>
      <c r="AD143" s="312" t="str">
        <f>IF(PROGRESS!DX154="NO DATA","",PROGRESS!DX154)</f>
        <v/>
      </c>
    </row>
    <row r="144" spans="1:30" ht="18.75" x14ac:dyDescent="0.3">
      <c r="A144" s="20">
        <f>IF(DATASHEET!A141="","",DATASHEET!A141)</f>
        <v>151686</v>
      </c>
      <c r="B144" s="21" t="str">
        <f>DATASHEET!B141</f>
        <v>PEREIRA, Cianah</v>
      </c>
      <c r="C144" s="21" t="str">
        <f>DATASHEET!C141</f>
        <v>11SK</v>
      </c>
      <c r="D144" s="139" t="str">
        <f>PROGRESS!E155</f>
        <v>N</v>
      </c>
      <c r="E144" s="570" t="str">
        <f>PROGRESS!I155</f>
        <v>Y</v>
      </c>
      <c r="F144" s="572" t="str">
        <f>DATASHEET!L141</f>
        <v>7-8</v>
      </c>
      <c r="G144" s="565" t="str">
        <f t="shared" si="6"/>
        <v/>
      </c>
      <c r="H144" s="313" t="str">
        <f>IF(PROGRESS!R155="NO DATA","",PROGRESS!R155)</f>
        <v/>
      </c>
      <c r="I144" s="312" t="str">
        <f>IF(PROGRESS!W155="NO DATA","",PROGRESS!W155)</f>
        <v/>
      </c>
      <c r="J144" s="312" t="str">
        <f>IF(PROGRESS!AB155="NO DATA","",PROGRESS!AB155)</f>
        <v/>
      </c>
      <c r="K144" s="312" t="str">
        <f>IF(PROGRESS!AG155="NO DATA","",PROGRESS!AG155)</f>
        <v/>
      </c>
      <c r="L144" s="312" t="str">
        <f>IF(PROGRESS!AL155="NO DATA","",PROGRESS!AL155)</f>
        <v/>
      </c>
      <c r="M144" s="312" t="str">
        <f>IF(PROGRESS!AQ155="NO DATA","",PROGRESS!AQ155)</f>
        <v/>
      </c>
      <c r="N144" s="312" t="str">
        <f>IF(PROGRESS!AV155="NO DATA","",PROGRESS!AV155)</f>
        <v/>
      </c>
      <c r="O144" s="312" t="str">
        <f>IF(PROGRESS!BA155="NO DATA","",PROGRESS!BA155)</f>
        <v/>
      </c>
      <c r="P144" s="312" t="str">
        <f>IF(PROGRESS!BF155="NO DATA","",PROGRESS!BF155)</f>
        <v/>
      </c>
      <c r="Q144" s="312" t="str">
        <f>IF(PROGRESS!BK155="NO DATA","",PROGRESS!BK155)</f>
        <v/>
      </c>
      <c r="R144" s="312" t="str">
        <f>IF(PROGRESS!BP155="NO DATA","",PROGRESS!BP155)</f>
        <v/>
      </c>
      <c r="S144" s="312" t="str">
        <f>IF(PROGRESS!BU155="NO DATA","",PROGRESS!BU155)</f>
        <v/>
      </c>
      <c r="T144" s="569" t="str">
        <f>IF(PROGRESS!CA155="NO DATA","",PROGRESS!CA155)</f>
        <v/>
      </c>
      <c r="U144" s="312" t="str">
        <f>IF(PROGRESS!CE155="NO DATA","",PROGRESS!CE155)</f>
        <v/>
      </c>
      <c r="V144" s="312" t="str">
        <f>IF(PROGRESS!CJ155="NO DATA","",PROGRESS!CJ155)</f>
        <v/>
      </c>
      <c r="W144" s="312" t="str">
        <f>IF(PROGRESS!CO155="NO DATA","",PROGRESS!CO155)</f>
        <v/>
      </c>
      <c r="X144" s="312" t="str">
        <f>IF(PROGRESS!CT155="NO DATA","",PROGRESS!CT155)</f>
        <v/>
      </c>
      <c r="Y144" s="312" t="str">
        <f>IF(PROGRESS!CY155="NO DATA","",PROGRESS!CY155)</f>
        <v/>
      </c>
      <c r="Z144" s="312" t="str">
        <f>IF(PROGRESS!DD155="NO DATA","",PROGRESS!DD155)</f>
        <v/>
      </c>
      <c r="AA144" s="312" t="str">
        <f>IF(PROGRESS!DI155="NO DATA","",PROGRESS!DI155)</f>
        <v/>
      </c>
      <c r="AB144" s="312" t="str">
        <f>IF(PROGRESS!DN155="NO DATA","",PROGRESS!DN155)</f>
        <v/>
      </c>
      <c r="AC144" s="312" t="str">
        <f>IF(PROGRESS!DS155="NO DATA","",PROGRESS!DS155)</f>
        <v/>
      </c>
      <c r="AD144" s="312" t="str">
        <f>IF(PROGRESS!DX155="NO DATA","",PROGRESS!DX155)</f>
        <v/>
      </c>
    </row>
    <row r="145" spans="1:30" ht="18.75" x14ac:dyDescent="0.3">
      <c r="A145" s="20">
        <f>IF(DATASHEET!A142="","",DATASHEET!A142)</f>
        <v>151670</v>
      </c>
      <c r="B145" s="21" t="str">
        <f>DATASHEET!B142</f>
        <v>PHELPS, Evie</v>
      </c>
      <c r="C145" s="21" t="str">
        <f>DATASHEET!C142</f>
        <v>11ZI</v>
      </c>
      <c r="D145" s="139" t="str">
        <f>PROGRESS!E156</f>
        <v>E</v>
      </c>
      <c r="E145" s="570" t="str">
        <f>PROGRESS!I156</f>
        <v>N</v>
      </c>
      <c r="F145" s="572" t="str">
        <f>DATASHEET!L142</f>
        <v>2-3</v>
      </c>
      <c r="G145" s="565" t="str">
        <f t="shared" si="6"/>
        <v/>
      </c>
      <c r="H145" s="313" t="str">
        <f>IF(PROGRESS!R156="NO DATA","",PROGRESS!R156)</f>
        <v/>
      </c>
      <c r="I145" s="312" t="str">
        <f>IF(PROGRESS!W156="NO DATA","",PROGRESS!W156)</f>
        <v/>
      </c>
      <c r="J145" s="312" t="str">
        <f>IF(PROGRESS!AB156="NO DATA","",PROGRESS!AB156)</f>
        <v/>
      </c>
      <c r="K145" s="312" t="str">
        <f>IF(PROGRESS!AG156="NO DATA","",PROGRESS!AG156)</f>
        <v/>
      </c>
      <c r="L145" s="312" t="str">
        <f>IF(PROGRESS!AL156="NO DATA","",PROGRESS!AL156)</f>
        <v/>
      </c>
      <c r="M145" s="312" t="str">
        <f>IF(PROGRESS!AQ156="NO DATA","",PROGRESS!AQ156)</f>
        <v/>
      </c>
      <c r="N145" s="312" t="str">
        <f>IF(PROGRESS!AV156="NO DATA","",PROGRESS!AV156)</f>
        <v/>
      </c>
      <c r="O145" s="312" t="str">
        <f>IF(PROGRESS!BA156="NO DATA","",PROGRESS!BA156)</f>
        <v/>
      </c>
      <c r="P145" s="312" t="str">
        <f>IF(PROGRESS!BF156="NO DATA","",PROGRESS!BF156)</f>
        <v/>
      </c>
      <c r="Q145" s="312" t="str">
        <f>IF(PROGRESS!BK156="NO DATA","",PROGRESS!BK156)</f>
        <v/>
      </c>
      <c r="R145" s="312" t="str">
        <f>IF(PROGRESS!BP156="NO DATA","",PROGRESS!BP156)</f>
        <v/>
      </c>
      <c r="S145" s="312" t="str">
        <f>IF(PROGRESS!BU156="NO DATA","",PROGRESS!BU156)</f>
        <v/>
      </c>
      <c r="T145" s="569" t="str">
        <f>IF(PROGRESS!CA156="NO DATA","",PROGRESS!CA156)</f>
        <v/>
      </c>
      <c r="U145" s="312" t="str">
        <f>IF(PROGRESS!CE156="NO DATA","",PROGRESS!CE156)</f>
        <v/>
      </c>
      <c r="V145" s="312" t="str">
        <f>IF(PROGRESS!CJ156="NO DATA","",PROGRESS!CJ156)</f>
        <v/>
      </c>
      <c r="W145" s="312" t="str">
        <f>IF(PROGRESS!CO156="NO DATA","",PROGRESS!CO156)</f>
        <v/>
      </c>
      <c r="X145" s="312" t="str">
        <f>IF(PROGRESS!CT156="NO DATA","",PROGRESS!CT156)</f>
        <v/>
      </c>
      <c r="Y145" s="312" t="str">
        <f>IF(PROGRESS!CY156="NO DATA","",PROGRESS!CY156)</f>
        <v/>
      </c>
      <c r="Z145" s="312" t="str">
        <f>IF(PROGRESS!DD156="NO DATA","",PROGRESS!DD156)</f>
        <v/>
      </c>
      <c r="AA145" s="312" t="str">
        <f>IF(PROGRESS!DI156="NO DATA","",PROGRESS!DI156)</f>
        <v/>
      </c>
      <c r="AB145" s="312" t="str">
        <f>IF(PROGRESS!DN156="NO DATA","",PROGRESS!DN156)</f>
        <v/>
      </c>
      <c r="AC145" s="312" t="str">
        <f>IF(PROGRESS!DS156="NO DATA","",PROGRESS!DS156)</f>
        <v/>
      </c>
      <c r="AD145" s="312" t="str">
        <f>IF(PROGRESS!DX156="NO DATA","",PROGRESS!DX156)</f>
        <v/>
      </c>
    </row>
    <row r="146" spans="1:30" ht="18.75" x14ac:dyDescent="0.3">
      <c r="A146" s="20">
        <f>IF(DATASHEET!A143="","",DATASHEET!A143)</f>
        <v>151715</v>
      </c>
      <c r="B146" s="21" t="str">
        <f>DATASHEET!B143</f>
        <v>PHOENIX, Luke</v>
      </c>
      <c r="C146" s="21" t="str">
        <f>DATASHEET!C143</f>
        <v>11SK</v>
      </c>
      <c r="D146" s="139" t="str">
        <f>PROGRESS!E157</f>
        <v>N</v>
      </c>
      <c r="E146" s="570" t="str">
        <f>PROGRESS!I157</f>
        <v>N</v>
      </c>
      <c r="F146" s="572" t="str">
        <f>DATASHEET!L143</f>
        <v>6-7</v>
      </c>
      <c r="G146" s="565" t="str">
        <f t="shared" si="6"/>
        <v/>
      </c>
      <c r="H146" s="313" t="str">
        <f>IF(PROGRESS!R157="NO DATA","",PROGRESS!R157)</f>
        <v/>
      </c>
      <c r="I146" s="312" t="str">
        <f>IF(PROGRESS!W157="NO DATA","",PROGRESS!W157)</f>
        <v/>
      </c>
      <c r="J146" s="312" t="str">
        <f>IF(PROGRESS!AB157="NO DATA","",PROGRESS!AB157)</f>
        <v/>
      </c>
      <c r="K146" s="312" t="str">
        <f>IF(PROGRESS!AG157="NO DATA","",PROGRESS!AG157)</f>
        <v/>
      </c>
      <c r="L146" s="312" t="str">
        <f>IF(PROGRESS!AL157="NO DATA","",PROGRESS!AL157)</f>
        <v/>
      </c>
      <c r="M146" s="312" t="str">
        <f>IF(PROGRESS!AQ157="NO DATA","",PROGRESS!AQ157)</f>
        <v/>
      </c>
      <c r="N146" s="312" t="str">
        <f>IF(PROGRESS!AV157="NO DATA","",PROGRESS!AV157)</f>
        <v/>
      </c>
      <c r="O146" s="312" t="str">
        <f>IF(PROGRESS!BA157="NO DATA","",PROGRESS!BA157)</f>
        <v/>
      </c>
      <c r="P146" s="312" t="str">
        <f>IF(PROGRESS!BF157="NO DATA","",PROGRESS!BF157)</f>
        <v/>
      </c>
      <c r="Q146" s="312" t="str">
        <f>IF(PROGRESS!BK157="NO DATA","",PROGRESS!BK157)</f>
        <v/>
      </c>
      <c r="R146" s="312" t="str">
        <f>IF(PROGRESS!BP157="NO DATA","",PROGRESS!BP157)</f>
        <v/>
      </c>
      <c r="S146" s="312" t="str">
        <f>IF(PROGRESS!BU157="NO DATA","",PROGRESS!BU157)</f>
        <v/>
      </c>
      <c r="T146" s="569" t="str">
        <f>IF(PROGRESS!CA157="NO DATA","",PROGRESS!CA157)</f>
        <v/>
      </c>
      <c r="U146" s="312" t="str">
        <f>IF(PROGRESS!CE157="NO DATA","",PROGRESS!CE157)</f>
        <v/>
      </c>
      <c r="V146" s="312" t="str">
        <f>IF(PROGRESS!CJ157="NO DATA","",PROGRESS!CJ157)</f>
        <v/>
      </c>
      <c r="W146" s="312" t="str">
        <f>IF(PROGRESS!CO157="NO DATA","",PROGRESS!CO157)</f>
        <v/>
      </c>
      <c r="X146" s="312" t="str">
        <f>IF(PROGRESS!CT157="NO DATA","",PROGRESS!CT157)</f>
        <v/>
      </c>
      <c r="Y146" s="312" t="str">
        <f>IF(PROGRESS!CY157="NO DATA","",PROGRESS!CY157)</f>
        <v/>
      </c>
      <c r="Z146" s="312" t="str">
        <f>IF(PROGRESS!DD157="NO DATA","",PROGRESS!DD157)</f>
        <v/>
      </c>
      <c r="AA146" s="312" t="str">
        <f>IF(PROGRESS!DI157="NO DATA","",PROGRESS!DI157)</f>
        <v/>
      </c>
      <c r="AB146" s="312" t="str">
        <f>IF(PROGRESS!DN157="NO DATA","",PROGRESS!DN157)</f>
        <v/>
      </c>
      <c r="AC146" s="312" t="str">
        <f>IF(PROGRESS!DS157="NO DATA","",PROGRESS!DS157)</f>
        <v/>
      </c>
      <c r="AD146" s="312" t="str">
        <f>IF(PROGRESS!DX157="NO DATA","",PROGRESS!DX157)</f>
        <v/>
      </c>
    </row>
    <row r="147" spans="1:30" ht="18.75" x14ac:dyDescent="0.3">
      <c r="A147" s="20">
        <f>IF(DATASHEET!A144="","",DATASHEET!A144)</f>
        <v>151679</v>
      </c>
      <c r="B147" s="21" t="str">
        <f>DATASHEET!B144</f>
        <v>PRENTER, Millie</v>
      </c>
      <c r="C147" s="21" t="str">
        <f>DATASHEET!C144</f>
        <v>11WE</v>
      </c>
      <c r="D147" s="139" t="str">
        <f>PROGRESS!E158</f>
        <v>N</v>
      </c>
      <c r="E147" s="570" t="str">
        <f>PROGRESS!I158</f>
        <v>Y</v>
      </c>
      <c r="F147" s="572" t="str">
        <f>DATASHEET!L144</f>
        <v>6-7</v>
      </c>
      <c r="G147" s="565" t="str">
        <f t="shared" si="6"/>
        <v/>
      </c>
      <c r="H147" s="313" t="str">
        <f>IF(PROGRESS!R158="NO DATA","",PROGRESS!R158)</f>
        <v/>
      </c>
      <c r="I147" s="312" t="str">
        <f>IF(PROGRESS!W158="NO DATA","",PROGRESS!W158)</f>
        <v/>
      </c>
      <c r="J147" s="312" t="str">
        <f>IF(PROGRESS!AB158="NO DATA","",PROGRESS!AB158)</f>
        <v/>
      </c>
      <c r="K147" s="312" t="str">
        <f>IF(PROGRESS!AG158="NO DATA","",PROGRESS!AG158)</f>
        <v/>
      </c>
      <c r="L147" s="312" t="str">
        <f>IF(PROGRESS!AL158="NO DATA","",PROGRESS!AL158)</f>
        <v/>
      </c>
      <c r="M147" s="312" t="str">
        <f>IF(PROGRESS!AQ158="NO DATA","",PROGRESS!AQ158)</f>
        <v/>
      </c>
      <c r="N147" s="312" t="str">
        <f>IF(PROGRESS!AV158="NO DATA","",PROGRESS!AV158)</f>
        <v/>
      </c>
      <c r="O147" s="312" t="str">
        <f>IF(PROGRESS!BA158="NO DATA","",PROGRESS!BA158)</f>
        <v/>
      </c>
      <c r="P147" s="312" t="str">
        <f>IF(PROGRESS!BF158="NO DATA","",PROGRESS!BF158)</f>
        <v/>
      </c>
      <c r="Q147" s="312" t="str">
        <f>IF(PROGRESS!BK158="NO DATA","",PROGRESS!BK158)</f>
        <v/>
      </c>
      <c r="R147" s="312" t="str">
        <f>IF(PROGRESS!BP158="NO DATA","",PROGRESS!BP158)</f>
        <v/>
      </c>
      <c r="S147" s="312" t="str">
        <f>IF(PROGRESS!BU158="NO DATA","",PROGRESS!BU158)</f>
        <v/>
      </c>
      <c r="T147" s="569" t="str">
        <f>IF(PROGRESS!CA158="NO DATA","",PROGRESS!CA158)</f>
        <v/>
      </c>
      <c r="U147" s="312" t="str">
        <f>IF(PROGRESS!CE158="NO DATA","",PROGRESS!CE158)</f>
        <v/>
      </c>
      <c r="V147" s="312" t="str">
        <f>IF(PROGRESS!CJ158="NO DATA","",PROGRESS!CJ158)</f>
        <v/>
      </c>
      <c r="W147" s="312" t="str">
        <f>IF(PROGRESS!CO158="NO DATA","",PROGRESS!CO158)</f>
        <v/>
      </c>
      <c r="X147" s="312" t="str">
        <f>IF(PROGRESS!CT158="NO DATA","",PROGRESS!CT158)</f>
        <v/>
      </c>
      <c r="Y147" s="312" t="str">
        <f>IF(PROGRESS!CY158="NO DATA","",PROGRESS!CY158)</f>
        <v/>
      </c>
      <c r="Z147" s="312" t="str">
        <f>IF(PROGRESS!DD158="NO DATA","",PROGRESS!DD158)</f>
        <v/>
      </c>
      <c r="AA147" s="312" t="str">
        <f>IF(PROGRESS!DI158="NO DATA","",PROGRESS!DI158)</f>
        <v/>
      </c>
      <c r="AB147" s="312" t="str">
        <f>IF(PROGRESS!DN158="NO DATA","",PROGRESS!DN158)</f>
        <v/>
      </c>
      <c r="AC147" s="312" t="str">
        <f>IF(PROGRESS!DS158="NO DATA","",PROGRESS!DS158)</f>
        <v/>
      </c>
      <c r="AD147" s="312" t="str">
        <f>IF(PROGRESS!DX158="NO DATA","",PROGRESS!DX158)</f>
        <v/>
      </c>
    </row>
    <row r="148" spans="1:30" ht="18.75" x14ac:dyDescent="0.3">
      <c r="A148" s="20">
        <f>IF(DATASHEET!A145="","",DATASHEET!A145)</f>
        <v>151726</v>
      </c>
      <c r="B148" s="21" t="str">
        <f>DATASHEET!B145</f>
        <v>PRIESTLEY, Antonia</v>
      </c>
      <c r="C148" s="21" t="str">
        <f>DATASHEET!C145</f>
        <v>11KKN</v>
      </c>
      <c r="D148" s="139" t="str">
        <f>PROGRESS!E159</f>
        <v>N</v>
      </c>
      <c r="E148" s="570" t="str">
        <f>PROGRESS!I159</f>
        <v>N</v>
      </c>
      <c r="F148" s="572" t="str">
        <f>DATASHEET!L145</f>
        <v>8-9</v>
      </c>
      <c r="G148" s="565" t="str">
        <f t="shared" si="6"/>
        <v/>
      </c>
      <c r="H148" s="313" t="str">
        <f>IF(PROGRESS!R159="NO DATA","",PROGRESS!R159)</f>
        <v/>
      </c>
      <c r="I148" s="312" t="str">
        <f>IF(PROGRESS!W159="NO DATA","",PROGRESS!W159)</f>
        <v/>
      </c>
      <c r="J148" s="312" t="str">
        <f>IF(PROGRESS!AB159="NO DATA","",PROGRESS!AB159)</f>
        <v/>
      </c>
      <c r="K148" s="312" t="str">
        <f>IF(PROGRESS!AG159="NO DATA","",PROGRESS!AG159)</f>
        <v/>
      </c>
      <c r="L148" s="312" t="str">
        <f>IF(PROGRESS!AL159="NO DATA","",PROGRESS!AL159)</f>
        <v/>
      </c>
      <c r="M148" s="312" t="str">
        <f>IF(PROGRESS!AQ159="NO DATA","",PROGRESS!AQ159)</f>
        <v/>
      </c>
      <c r="N148" s="312" t="str">
        <f>IF(PROGRESS!AV159="NO DATA","",PROGRESS!AV159)</f>
        <v/>
      </c>
      <c r="O148" s="312" t="str">
        <f>IF(PROGRESS!BA159="NO DATA","",PROGRESS!BA159)</f>
        <v/>
      </c>
      <c r="P148" s="312" t="str">
        <f>IF(PROGRESS!BF159="NO DATA","",PROGRESS!BF159)</f>
        <v/>
      </c>
      <c r="Q148" s="312" t="str">
        <f>IF(PROGRESS!BK159="NO DATA","",PROGRESS!BK159)</f>
        <v/>
      </c>
      <c r="R148" s="312" t="str">
        <f>IF(PROGRESS!BP159="NO DATA","",PROGRESS!BP159)</f>
        <v/>
      </c>
      <c r="S148" s="312" t="str">
        <f>IF(PROGRESS!BU159="NO DATA","",PROGRESS!BU159)</f>
        <v/>
      </c>
      <c r="T148" s="569" t="str">
        <f>IF(PROGRESS!CA159="NO DATA","",PROGRESS!CA159)</f>
        <v/>
      </c>
      <c r="U148" s="312" t="str">
        <f>IF(PROGRESS!CE159="NO DATA","",PROGRESS!CE159)</f>
        <v/>
      </c>
      <c r="V148" s="312" t="str">
        <f>IF(PROGRESS!CJ159="NO DATA","",PROGRESS!CJ159)</f>
        <v/>
      </c>
      <c r="W148" s="312" t="str">
        <f>IF(PROGRESS!CO159="NO DATA","",PROGRESS!CO159)</f>
        <v/>
      </c>
      <c r="X148" s="312" t="str">
        <f>IF(PROGRESS!CT159="NO DATA","",PROGRESS!CT159)</f>
        <v/>
      </c>
      <c r="Y148" s="312" t="str">
        <f>IF(PROGRESS!CY159="NO DATA","",PROGRESS!CY159)</f>
        <v/>
      </c>
      <c r="Z148" s="312" t="str">
        <f>IF(PROGRESS!DD159="NO DATA","",PROGRESS!DD159)</f>
        <v/>
      </c>
      <c r="AA148" s="312" t="str">
        <f>IF(PROGRESS!DI159="NO DATA","",PROGRESS!DI159)</f>
        <v/>
      </c>
      <c r="AB148" s="312" t="str">
        <f>IF(PROGRESS!DN159="NO DATA","",PROGRESS!DN159)</f>
        <v/>
      </c>
      <c r="AC148" s="312" t="str">
        <f>IF(PROGRESS!DS159="NO DATA","",PROGRESS!DS159)</f>
        <v/>
      </c>
      <c r="AD148" s="312" t="str">
        <f>IF(PROGRESS!DX159="NO DATA","",PROGRESS!DX159)</f>
        <v/>
      </c>
    </row>
    <row r="149" spans="1:30" ht="18.75" x14ac:dyDescent="0.3">
      <c r="A149" s="20">
        <f>IF(DATASHEET!A146="","",DATASHEET!A146)</f>
        <v>151719</v>
      </c>
      <c r="B149" s="21" t="str">
        <f>DATASHEET!B146</f>
        <v>PUCKERING-GREEN, Jake</v>
      </c>
      <c r="C149" s="21" t="str">
        <f>DATASHEET!C146</f>
        <v>11SPI</v>
      </c>
      <c r="D149" s="139" t="str">
        <f>PROGRESS!E160</f>
        <v>K</v>
      </c>
      <c r="E149" s="570" t="str">
        <f>PROGRESS!I160</f>
        <v>Y</v>
      </c>
      <c r="F149" s="572" t="str">
        <f>DATASHEET!L146</f>
        <v>4-5</v>
      </c>
      <c r="G149" s="565" t="str">
        <f t="shared" si="6"/>
        <v/>
      </c>
      <c r="H149" s="313" t="str">
        <f>IF(PROGRESS!R160="NO DATA","",PROGRESS!R160)</f>
        <v/>
      </c>
      <c r="I149" s="312" t="str">
        <f>IF(PROGRESS!W160="NO DATA","",PROGRESS!W160)</f>
        <v/>
      </c>
      <c r="J149" s="312" t="str">
        <f>IF(PROGRESS!AB160="NO DATA","",PROGRESS!AB160)</f>
        <v/>
      </c>
      <c r="K149" s="312" t="str">
        <f>IF(PROGRESS!AG160="NO DATA","",PROGRESS!AG160)</f>
        <v/>
      </c>
      <c r="L149" s="312" t="str">
        <f>IF(PROGRESS!AL160="NO DATA","",PROGRESS!AL160)</f>
        <v/>
      </c>
      <c r="M149" s="312" t="str">
        <f>IF(PROGRESS!AQ160="NO DATA","",PROGRESS!AQ160)</f>
        <v/>
      </c>
      <c r="N149" s="312" t="str">
        <f>IF(PROGRESS!AV160="NO DATA","",PROGRESS!AV160)</f>
        <v/>
      </c>
      <c r="O149" s="312" t="str">
        <f>IF(PROGRESS!BA160="NO DATA","",PROGRESS!BA160)</f>
        <v/>
      </c>
      <c r="P149" s="312" t="str">
        <f>IF(PROGRESS!BF160="NO DATA","",PROGRESS!BF160)</f>
        <v/>
      </c>
      <c r="Q149" s="312" t="str">
        <f>IF(PROGRESS!BK160="NO DATA","",PROGRESS!BK160)</f>
        <v/>
      </c>
      <c r="R149" s="312" t="str">
        <f>IF(PROGRESS!BP160="NO DATA","",PROGRESS!BP160)</f>
        <v/>
      </c>
      <c r="S149" s="312" t="str">
        <f>IF(PROGRESS!BU160="NO DATA","",PROGRESS!BU160)</f>
        <v/>
      </c>
      <c r="T149" s="569" t="str">
        <f>IF(PROGRESS!CA160="NO DATA","",PROGRESS!CA160)</f>
        <v/>
      </c>
      <c r="U149" s="312" t="str">
        <f>IF(PROGRESS!CE160="NO DATA","",PROGRESS!CE160)</f>
        <v/>
      </c>
      <c r="V149" s="312" t="str">
        <f>IF(PROGRESS!CJ160="NO DATA","",PROGRESS!CJ160)</f>
        <v/>
      </c>
      <c r="W149" s="312" t="str">
        <f>IF(PROGRESS!CO160="NO DATA","",PROGRESS!CO160)</f>
        <v/>
      </c>
      <c r="X149" s="312" t="str">
        <f>IF(PROGRESS!CT160="NO DATA","",PROGRESS!CT160)</f>
        <v/>
      </c>
      <c r="Y149" s="312" t="str">
        <f>IF(PROGRESS!CY160="NO DATA","",PROGRESS!CY160)</f>
        <v/>
      </c>
      <c r="Z149" s="312" t="str">
        <f>IF(PROGRESS!DD160="NO DATA","",PROGRESS!DD160)</f>
        <v/>
      </c>
      <c r="AA149" s="312" t="str">
        <f>IF(PROGRESS!DI160="NO DATA","",PROGRESS!DI160)</f>
        <v/>
      </c>
      <c r="AB149" s="312" t="str">
        <f>IF(PROGRESS!DN160="NO DATA","",PROGRESS!DN160)</f>
        <v/>
      </c>
      <c r="AC149" s="312" t="str">
        <f>IF(PROGRESS!DS160="NO DATA","",PROGRESS!DS160)</f>
        <v/>
      </c>
      <c r="AD149" s="312" t="str">
        <f>IF(PROGRESS!DX160="NO DATA","",PROGRESS!DX160)</f>
        <v/>
      </c>
    </row>
    <row r="150" spans="1:30" ht="18.75" x14ac:dyDescent="0.3">
      <c r="A150" s="20">
        <f>IF(DATASHEET!A147="","",DATASHEET!A147)</f>
        <v>151701</v>
      </c>
      <c r="B150" s="21" t="str">
        <f>DATASHEET!B147</f>
        <v>READ, Hannah</v>
      </c>
      <c r="C150" s="21" t="str">
        <f>DATASHEET!C147</f>
        <v>11WE</v>
      </c>
      <c r="D150" s="139" t="str">
        <f>PROGRESS!E161</f>
        <v>N</v>
      </c>
      <c r="E150" s="570" t="str">
        <f>PROGRESS!I161</f>
        <v>N</v>
      </c>
      <c r="F150" s="572" t="str">
        <f>DATASHEET!L147</f>
        <v>8-9</v>
      </c>
      <c r="G150" s="565" t="str">
        <f t="shared" si="6"/>
        <v/>
      </c>
      <c r="H150" s="313" t="str">
        <f>IF(PROGRESS!R161="NO DATA","",PROGRESS!R161)</f>
        <v/>
      </c>
      <c r="I150" s="312" t="str">
        <f>IF(PROGRESS!W161="NO DATA","",PROGRESS!W161)</f>
        <v/>
      </c>
      <c r="J150" s="312" t="str">
        <f>IF(PROGRESS!AB161="NO DATA","",PROGRESS!AB161)</f>
        <v/>
      </c>
      <c r="K150" s="312" t="str">
        <f>IF(PROGRESS!AG161="NO DATA","",PROGRESS!AG161)</f>
        <v/>
      </c>
      <c r="L150" s="312" t="str">
        <f>IF(PROGRESS!AL161="NO DATA","",PROGRESS!AL161)</f>
        <v/>
      </c>
      <c r="M150" s="312" t="str">
        <f>IF(PROGRESS!AQ161="NO DATA","",PROGRESS!AQ161)</f>
        <v/>
      </c>
      <c r="N150" s="312" t="str">
        <f>IF(PROGRESS!AV161="NO DATA","",PROGRESS!AV161)</f>
        <v/>
      </c>
      <c r="O150" s="312" t="str">
        <f>IF(PROGRESS!BA161="NO DATA","",PROGRESS!BA161)</f>
        <v/>
      </c>
      <c r="P150" s="312" t="str">
        <f>IF(PROGRESS!BF161="NO DATA","",PROGRESS!BF161)</f>
        <v/>
      </c>
      <c r="Q150" s="312" t="str">
        <f>IF(PROGRESS!BK161="NO DATA","",PROGRESS!BK161)</f>
        <v/>
      </c>
      <c r="R150" s="312" t="str">
        <f>IF(PROGRESS!BP161="NO DATA","",PROGRESS!BP161)</f>
        <v/>
      </c>
      <c r="S150" s="312" t="str">
        <f>IF(PROGRESS!BU161="NO DATA","",PROGRESS!BU161)</f>
        <v/>
      </c>
      <c r="T150" s="569" t="str">
        <f>IF(PROGRESS!CA161="NO DATA","",PROGRESS!CA161)</f>
        <v/>
      </c>
      <c r="U150" s="312" t="str">
        <f>IF(PROGRESS!CE161="NO DATA","",PROGRESS!CE161)</f>
        <v/>
      </c>
      <c r="V150" s="312" t="str">
        <f>IF(PROGRESS!CJ161="NO DATA","",PROGRESS!CJ161)</f>
        <v/>
      </c>
      <c r="W150" s="312" t="str">
        <f>IF(PROGRESS!CO161="NO DATA","",PROGRESS!CO161)</f>
        <v/>
      </c>
      <c r="X150" s="312" t="str">
        <f>IF(PROGRESS!CT161="NO DATA","",PROGRESS!CT161)</f>
        <v/>
      </c>
      <c r="Y150" s="312" t="str">
        <f>IF(PROGRESS!CY161="NO DATA","",PROGRESS!CY161)</f>
        <v/>
      </c>
      <c r="Z150" s="312" t="str">
        <f>IF(PROGRESS!DD161="NO DATA","",PROGRESS!DD161)</f>
        <v/>
      </c>
      <c r="AA150" s="312" t="str">
        <f>IF(PROGRESS!DI161="NO DATA","",PROGRESS!DI161)</f>
        <v/>
      </c>
      <c r="AB150" s="312" t="str">
        <f>IF(PROGRESS!DN161="NO DATA","",PROGRESS!DN161)</f>
        <v/>
      </c>
      <c r="AC150" s="312" t="str">
        <f>IF(PROGRESS!DS161="NO DATA","",PROGRESS!DS161)</f>
        <v/>
      </c>
      <c r="AD150" s="312" t="str">
        <f>IF(PROGRESS!DX161="NO DATA","",PROGRESS!DX161)</f>
        <v/>
      </c>
    </row>
    <row r="151" spans="1:30" ht="18.75" x14ac:dyDescent="0.3">
      <c r="A151" s="20">
        <f>IF(DATASHEET!A148="","",DATASHEET!A148)</f>
        <v>151549</v>
      </c>
      <c r="B151" s="21" t="str">
        <f>DATASHEET!B148</f>
        <v>REYNARD, Isla</v>
      </c>
      <c r="C151" s="21" t="str">
        <f>DATASHEET!C148</f>
        <v>11WE</v>
      </c>
      <c r="D151" s="139" t="str">
        <f>PROGRESS!E162</f>
        <v>N</v>
      </c>
      <c r="E151" s="570" t="str">
        <f>PROGRESS!I162</f>
        <v>N</v>
      </c>
      <c r="F151" s="572" t="str">
        <f>DATASHEET!L148</f>
        <v>7-8</v>
      </c>
      <c r="G151" s="565" t="str">
        <f t="shared" si="6"/>
        <v/>
      </c>
      <c r="H151" s="313" t="str">
        <f>IF(PROGRESS!R162="NO DATA","",PROGRESS!R162)</f>
        <v/>
      </c>
      <c r="I151" s="312" t="str">
        <f>IF(PROGRESS!W162="NO DATA","",PROGRESS!W162)</f>
        <v/>
      </c>
      <c r="J151" s="312" t="str">
        <f>IF(PROGRESS!AB162="NO DATA","",PROGRESS!AB162)</f>
        <v/>
      </c>
      <c r="K151" s="312" t="str">
        <f>IF(PROGRESS!AG162="NO DATA","",PROGRESS!AG162)</f>
        <v/>
      </c>
      <c r="L151" s="312" t="str">
        <f>IF(PROGRESS!AL162="NO DATA","",PROGRESS!AL162)</f>
        <v/>
      </c>
      <c r="M151" s="312" t="str">
        <f>IF(PROGRESS!AQ162="NO DATA","",PROGRESS!AQ162)</f>
        <v/>
      </c>
      <c r="N151" s="312" t="str">
        <f>IF(PROGRESS!AV162="NO DATA","",PROGRESS!AV162)</f>
        <v/>
      </c>
      <c r="O151" s="312" t="str">
        <f>IF(PROGRESS!BA162="NO DATA","",PROGRESS!BA162)</f>
        <v/>
      </c>
      <c r="P151" s="312" t="str">
        <f>IF(PROGRESS!BF162="NO DATA","",PROGRESS!BF162)</f>
        <v/>
      </c>
      <c r="Q151" s="312" t="str">
        <f>IF(PROGRESS!BK162="NO DATA","",PROGRESS!BK162)</f>
        <v/>
      </c>
      <c r="R151" s="312" t="str">
        <f>IF(PROGRESS!BP162="NO DATA","",PROGRESS!BP162)</f>
        <v/>
      </c>
      <c r="S151" s="312" t="str">
        <f>IF(PROGRESS!BU162="NO DATA","",PROGRESS!BU162)</f>
        <v/>
      </c>
      <c r="T151" s="569" t="str">
        <f>IF(PROGRESS!CA162="NO DATA","",PROGRESS!CA162)</f>
        <v/>
      </c>
      <c r="U151" s="312" t="str">
        <f>IF(PROGRESS!CE162="NO DATA","",PROGRESS!CE162)</f>
        <v/>
      </c>
      <c r="V151" s="312" t="str">
        <f>IF(PROGRESS!CJ162="NO DATA","",PROGRESS!CJ162)</f>
        <v/>
      </c>
      <c r="W151" s="312" t="str">
        <f>IF(PROGRESS!CO162="NO DATA","",PROGRESS!CO162)</f>
        <v/>
      </c>
      <c r="X151" s="312" t="str">
        <f>IF(PROGRESS!CT162="NO DATA","",PROGRESS!CT162)</f>
        <v/>
      </c>
      <c r="Y151" s="312" t="str">
        <f>IF(PROGRESS!CY162="NO DATA","",PROGRESS!CY162)</f>
        <v/>
      </c>
      <c r="Z151" s="312" t="str">
        <f>IF(PROGRESS!DD162="NO DATA","",PROGRESS!DD162)</f>
        <v/>
      </c>
      <c r="AA151" s="312" t="str">
        <f>IF(PROGRESS!DI162="NO DATA","",PROGRESS!DI162)</f>
        <v/>
      </c>
      <c r="AB151" s="312" t="str">
        <f>IF(PROGRESS!DN162="NO DATA","",PROGRESS!DN162)</f>
        <v/>
      </c>
      <c r="AC151" s="312" t="str">
        <f>IF(PROGRESS!DS162="NO DATA","",PROGRESS!DS162)</f>
        <v/>
      </c>
      <c r="AD151" s="312" t="str">
        <f>IF(PROGRESS!DX162="NO DATA","",PROGRESS!DX162)</f>
        <v/>
      </c>
    </row>
    <row r="152" spans="1:30" ht="18.75" x14ac:dyDescent="0.3">
      <c r="A152" s="20">
        <f>IF(DATASHEET!A149="","",DATASHEET!A149)</f>
        <v>151626</v>
      </c>
      <c r="B152" s="21" t="str">
        <f>DATASHEET!B149</f>
        <v>RICHARDS, Lynice</v>
      </c>
      <c r="C152" s="21" t="str">
        <f>DATASHEET!C149</f>
        <v>11JNE</v>
      </c>
      <c r="D152" s="139" t="str">
        <f>PROGRESS!E163</f>
        <v>K</v>
      </c>
      <c r="E152" s="570" t="str">
        <f>PROGRESS!I163</f>
        <v>N</v>
      </c>
      <c r="F152" s="572" t="str">
        <f>DATASHEET!L149</f>
        <v>1-2</v>
      </c>
      <c r="G152" s="565" t="str">
        <f t="shared" si="6"/>
        <v/>
      </c>
      <c r="H152" s="313" t="str">
        <f>IF(PROGRESS!R163="NO DATA","",PROGRESS!R163)</f>
        <v/>
      </c>
      <c r="I152" s="312" t="str">
        <f>IF(PROGRESS!W163="NO DATA","",PROGRESS!W163)</f>
        <v/>
      </c>
      <c r="J152" s="312" t="str">
        <f>IF(PROGRESS!AB163="NO DATA","",PROGRESS!AB163)</f>
        <v/>
      </c>
      <c r="K152" s="312" t="str">
        <f>IF(PROGRESS!AG163="NO DATA","",PROGRESS!AG163)</f>
        <v/>
      </c>
      <c r="L152" s="312" t="str">
        <f>IF(PROGRESS!AL163="NO DATA","",PROGRESS!AL163)</f>
        <v/>
      </c>
      <c r="M152" s="312" t="str">
        <f>IF(PROGRESS!AQ163="NO DATA","",PROGRESS!AQ163)</f>
        <v/>
      </c>
      <c r="N152" s="312" t="str">
        <f>IF(PROGRESS!AV163="NO DATA","",PROGRESS!AV163)</f>
        <v/>
      </c>
      <c r="O152" s="312" t="str">
        <f>IF(PROGRESS!BA163="NO DATA","",PROGRESS!BA163)</f>
        <v/>
      </c>
      <c r="P152" s="312" t="str">
        <f>IF(PROGRESS!BF163="NO DATA","",PROGRESS!BF163)</f>
        <v/>
      </c>
      <c r="Q152" s="312" t="str">
        <f>IF(PROGRESS!BK163="NO DATA","",PROGRESS!BK163)</f>
        <v/>
      </c>
      <c r="R152" s="312" t="str">
        <f>IF(PROGRESS!BP163="NO DATA","",PROGRESS!BP163)</f>
        <v/>
      </c>
      <c r="S152" s="312" t="str">
        <f>IF(PROGRESS!BU163="NO DATA","",PROGRESS!BU163)</f>
        <v/>
      </c>
      <c r="T152" s="569" t="str">
        <f>IF(PROGRESS!CA163="NO DATA","",PROGRESS!CA163)</f>
        <v/>
      </c>
      <c r="U152" s="312" t="str">
        <f>IF(PROGRESS!CE163="NO DATA","",PROGRESS!CE163)</f>
        <v/>
      </c>
      <c r="V152" s="312" t="str">
        <f>IF(PROGRESS!CJ163="NO DATA","",PROGRESS!CJ163)</f>
        <v/>
      </c>
      <c r="W152" s="312" t="str">
        <f>IF(PROGRESS!CO163="NO DATA","",PROGRESS!CO163)</f>
        <v/>
      </c>
      <c r="X152" s="312" t="str">
        <f>IF(PROGRESS!CT163="NO DATA","",PROGRESS!CT163)</f>
        <v/>
      </c>
      <c r="Y152" s="312" t="str">
        <f>IF(PROGRESS!CY163="NO DATA","",PROGRESS!CY163)</f>
        <v/>
      </c>
      <c r="Z152" s="312" t="str">
        <f>IF(PROGRESS!DD163="NO DATA","",PROGRESS!DD163)</f>
        <v/>
      </c>
      <c r="AA152" s="312" t="str">
        <f>IF(PROGRESS!DI163="NO DATA","",PROGRESS!DI163)</f>
        <v/>
      </c>
      <c r="AB152" s="312" t="str">
        <f>IF(PROGRESS!DN163="NO DATA","",PROGRESS!DN163)</f>
        <v/>
      </c>
      <c r="AC152" s="312" t="str">
        <f>IF(PROGRESS!DS163="NO DATA","",PROGRESS!DS163)</f>
        <v/>
      </c>
      <c r="AD152" s="312" t="str">
        <f>IF(PROGRESS!DX163="NO DATA","",PROGRESS!DX163)</f>
        <v/>
      </c>
    </row>
    <row r="153" spans="1:30" ht="18.75" x14ac:dyDescent="0.3">
      <c r="A153" s="20">
        <f>IF(DATASHEET!A150="","",DATASHEET!A150)</f>
        <v>151671</v>
      </c>
      <c r="B153" s="21" t="str">
        <f>DATASHEET!B150</f>
        <v>RIGBY, Isobel</v>
      </c>
      <c r="C153" s="21" t="str">
        <f>DATASHEET!C150</f>
        <v>11JNE</v>
      </c>
      <c r="D153" s="139" t="str">
        <f>PROGRESS!E164</f>
        <v>N</v>
      </c>
      <c r="E153" s="570" t="str">
        <f>PROGRESS!I164</f>
        <v>N</v>
      </c>
      <c r="F153" s="572" t="str">
        <f>DATASHEET!L150</f>
        <v>5-6</v>
      </c>
      <c r="G153" s="565" t="str">
        <f t="shared" si="6"/>
        <v/>
      </c>
      <c r="H153" s="313" t="str">
        <f>IF(PROGRESS!R164="NO DATA","",PROGRESS!R164)</f>
        <v/>
      </c>
      <c r="I153" s="312" t="str">
        <f>IF(PROGRESS!W164="NO DATA","",PROGRESS!W164)</f>
        <v/>
      </c>
      <c r="J153" s="312" t="str">
        <f>IF(PROGRESS!AB164="NO DATA","",PROGRESS!AB164)</f>
        <v/>
      </c>
      <c r="K153" s="312" t="str">
        <f>IF(PROGRESS!AG164="NO DATA","",PROGRESS!AG164)</f>
        <v/>
      </c>
      <c r="L153" s="312" t="str">
        <f>IF(PROGRESS!AL164="NO DATA","",PROGRESS!AL164)</f>
        <v/>
      </c>
      <c r="M153" s="312" t="str">
        <f>IF(PROGRESS!AQ164="NO DATA","",PROGRESS!AQ164)</f>
        <v/>
      </c>
      <c r="N153" s="312" t="str">
        <f>IF(PROGRESS!AV164="NO DATA","",PROGRESS!AV164)</f>
        <v/>
      </c>
      <c r="O153" s="312" t="str">
        <f>IF(PROGRESS!BA164="NO DATA","",PROGRESS!BA164)</f>
        <v/>
      </c>
      <c r="P153" s="312" t="str">
        <f>IF(PROGRESS!BF164="NO DATA","",PROGRESS!BF164)</f>
        <v/>
      </c>
      <c r="Q153" s="312" t="str">
        <f>IF(PROGRESS!BK164="NO DATA","",PROGRESS!BK164)</f>
        <v/>
      </c>
      <c r="R153" s="312" t="str">
        <f>IF(PROGRESS!BP164="NO DATA","",PROGRESS!BP164)</f>
        <v/>
      </c>
      <c r="S153" s="312" t="str">
        <f>IF(PROGRESS!BU164="NO DATA","",PROGRESS!BU164)</f>
        <v/>
      </c>
      <c r="T153" s="569" t="str">
        <f>IF(PROGRESS!CA164="NO DATA","",PROGRESS!CA164)</f>
        <v/>
      </c>
      <c r="U153" s="312" t="str">
        <f>IF(PROGRESS!CE164="NO DATA","",PROGRESS!CE164)</f>
        <v/>
      </c>
      <c r="V153" s="312" t="str">
        <f>IF(PROGRESS!CJ164="NO DATA","",PROGRESS!CJ164)</f>
        <v/>
      </c>
      <c r="W153" s="312" t="str">
        <f>IF(PROGRESS!CO164="NO DATA","",PROGRESS!CO164)</f>
        <v/>
      </c>
      <c r="X153" s="312" t="str">
        <f>IF(PROGRESS!CT164="NO DATA","",PROGRESS!CT164)</f>
        <v/>
      </c>
      <c r="Y153" s="312" t="str">
        <f>IF(PROGRESS!CY164="NO DATA","",PROGRESS!CY164)</f>
        <v/>
      </c>
      <c r="Z153" s="312" t="str">
        <f>IF(PROGRESS!DD164="NO DATA","",PROGRESS!DD164)</f>
        <v/>
      </c>
      <c r="AA153" s="312" t="str">
        <f>IF(PROGRESS!DI164="NO DATA","",PROGRESS!DI164)</f>
        <v/>
      </c>
      <c r="AB153" s="312" t="str">
        <f>IF(PROGRESS!DN164="NO DATA","",PROGRESS!DN164)</f>
        <v/>
      </c>
      <c r="AC153" s="312" t="str">
        <f>IF(PROGRESS!DS164="NO DATA","",PROGRESS!DS164)</f>
        <v/>
      </c>
      <c r="AD153" s="312" t="str">
        <f>IF(PROGRESS!DX164="NO DATA","",PROGRESS!DX164)</f>
        <v/>
      </c>
    </row>
    <row r="154" spans="1:30" ht="18.75" x14ac:dyDescent="0.3">
      <c r="A154" s="20">
        <f>IF(DATASHEET!A151="","",DATASHEET!A151)</f>
        <v>151704</v>
      </c>
      <c r="B154" s="21" t="str">
        <f>DATASHEET!B151</f>
        <v>ROSE, Evie</v>
      </c>
      <c r="C154" s="21" t="str">
        <f>DATASHEET!C151</f>
        <v>11WE</v>
      </c>
      <c r="D154" s="139" t="str">
        <f>PROGRESS!E165</f>
        <v>N</v>
      </c>
      <c r="E154" s="570" t="str">
        <f>PROGRESS!I165</f>
        <v>N</v>
      </c>
      <c r="F154" s="572" t="str">
        <f>DATASHEET!L151</f>
        <v>3-4</v>
      </c>
      <c r="G154" s="565" t="str">
        <f t="shared" si="6"/>
        <v/>
      </c>
      <c r="H154" s="313" t="str">
        <f>IF(PROGRESS!R165="NO DATA","",PROGRESS!R165)</f>
        <v/>
      </c>
      <c r="I154" s="312" t="str">
        <f>IF(PROGRESS!W165="NO DATA","",PROGRESS!W165)</f>
        <v/>
      </c>
      <c r="J154" s="312" t="str">
        <f>IF(PROGRESS!AB165="NO DATA","",PROGRESS!AB165)</f>
        <v/>
      </c>
      <c r="K154" s="312" t="str">
        <f>IF(PROGRESS!AG165="NO DATA","",PROGRESS!AG165)</f>
        <v/>
      </c>
      <c r="L154" s="312" t="str">
        <f>IF(PROGRESS!AL165="NO DATA","",PROGRESS!AL165)</f>
        <v/>
      </c>
      <c r="M154" s="312" t="str">
        <f>IF(PROGRESS!AQ165="NO DATA","",PROGRESS!AQ165)</f>
        <v/>
      </c>
      <c r="N154" s="312" t="str">
        <f>IF(PROGRESS!AV165="NO DATA","",PROGRESS!AV165)</f>
        <v/>
      </c>
      <c r="O154" s="312" t="str">
        <f>IF(PROGRESS!BA165="NO DATA","",PROGRESS!BA165)</f>
        <v/>
      </c>
      <c r="P154" s="312" t="str">
        <f>IF(PROGRESS!BF165="NO DATA","",PROGRESS!BF165)</f>
        <v/>
      </c>
      <c r="Q154" s="312" t="str">
        <f>IF(PROGRESS!BK165="NO DATA","",PROGRESS!BK165)</f>
        <v/>
      </c>
      <c r="R154" s="312" t="str">
        <f>IF(PROGRESS!BP165="NO DATA","",PROGRESS!BP165)</f>
        <v/>
      </c>
      <c r="S154" s="312" t="str">
        <f>IF(PROGRESS!BU165="NO DATA","",PROGRESS!BU165)</f>
        <v/>
      </c>
      <c r="T154" s="569" t="str">
        <f>IF(PROGRESS!CA165="NO DATA","",PROGRESS!CA165)</f>
        <v/>
      </c>
      <c r="U154" s="312" t="str">
        <f>IF(PROGRESS!CE165="NO DATA","",PROGRESS!CE165)</f>
        <v/>
      </c>
      <c r="V154" s="312" t="str">
        <f>IF(PROGRESS!CJ165="NO DATA","",PROGRESS!CJ165)</f>
        <v/>
      </c>
      <c r="W154" s="312" t="str">
        <f>IF(PROGRESS!CO165="NO DATA","",PROGRESS!CO165)</f>
        <v/>
      </c>
      <c r="X154" s="312" t="str">
        <f>IF(PROGRESS!CT165="NO DATA","",PROGRESS!CT165)</f>
        <v/>
      </c>
      <c r="Y154" s="312" t="str">
        <f>IF(PROGRESS!CY165="NO DATA","",PROGRESS!CY165)</f>
        <v/>
      </c>
      <c r="Z154" s="312" t="str">
        <f>IF(PROGRESS!DD165="NO DATA","",PROGRESS!DD165)</f>
        <v/>
      </c>
      <c r="AA154" s="312" t="str">
        <f>IF(PROGRESS!DI165="NO DATA","",PROGRESS!DI165)</f>
        <v/>
      </c>
      <c r="AB154" s="312" t="str">
        <f>IF(PROGRESS!DN165="NO DATA","",PROGRESS!DN165)</f>
        <v/>
      </c>
      <c r="AC154" s="312" t="str">
        <f>IF(PROGRESS!DS165="NO DATA","",PROGRESS!DS165)</f>
        <v/>
      </c>
      <c r="AD154" s="312" t="str">
        <f>IF(PROGRESS!DX165="NO DATA","",PROGRESS!DX165)</f>
        <v/>
      </c>
    </row>
    <row r="155" spans="1:30" ht="18.75" x14ac:dyDescent="0.3">
      <c r="A155" s="20">
        <f>IF(DATASHEET!A152="","",DATASHEET!A152)</f>
        <v>151664</v>
      </c>
      <c r="B155" s="21" t="str">
        <f>DATASHEET!B152</f>
        <v>ROSS-WESTON, Madeleine</v>
      </c>
      <c r="C155" s="21" t="str">
        <f>DATASHEET!C152</f>
        <v>11WE</v>
      </c>
      <c r="D155" s="139" t="str">
        <f>PROGRESS!E166</f>
        <v>N</v>
      </c>
      <c r="E155" s="570" t="str">
        <f>PROGRESS!I166</f>
        <v>N</v>
      </c>
      <c r="F155" s="572" t="str">
        <f>DATASHEET!L152</f>
        <v>4-5</v>
      </c>
      <c r="G155" s="565" t="str">
        <f t="shared" si="6"/>
        <v/>
      </c>
      <c r="H155" s="313" t="str">
        <f>IF(PROGRESS!R166="NO DATA","",PROGRESS!R166)</f>
        <v/>
      </c>
      <c r="I155" s="312" t="str">
        <f>IF(PROGRESS!W166="NO DATA","",PROGRESS!W166)</f>
        <v/>
      </c>
      <c r="J155" s="312" t="str">
        <f>IF(PROGRESS!AB166="NO DATA","",PROGRESS!AB166)</f>
        <v/>
      </c>
      <c r="K155" s="312" t="str">
        <f>IF(PROGRESS!AG166="NO DATA","",PROGRESS!AG166)</f>
        <v/>
      </c>
      <c r="L155" s="312" t="str">
        <f>IF(PROGRESS!AL166="NO DATA","",PROGRESS!AL166)</f>
        <v/>
      </c>
      <c r="M155" s="312" t="str">
        <f>IF(PROGRESS!AQ166="NO DATA","",PROGRESS!AQ166)</f>
        <v/>
      </c>
      <c r="N155" s="312" t="str">
        <f>IF(PROGRESS!AV166="NO DATA","",PROGRESS!AV166)</f>
        <v/>
      </c>
      <c r="O155" s="312" t="str">
        <f>IF(PROGRESS!BA166="NO DATA","",PROGRESS!BA166)</f>
        <v/>
      </c>
      <c r="P155" s="312" t="str">
        <f>IF(PROGRESS!BF166="NO DATA","",PROGRESS!BF166)</f>
        <v/>
      </c>
      <c r="Q155" s="312" t="str">
        <f>IF(PROGRESS!BK166="NO DATA","",PROGRESS!BK166)</f>
        <v/>
      </c>
      <c r="R155" s="312" t="str">
        <f>IF(PROGRESS!BP166="NO DATA","",PROGRESS!BP166)</f>
        <v/>
      </c>
      <c r="S155" s="312" t="str">
        <f>IF(PROGRESS!BU166="NO DATA","",PROGRESS!BU166)</f>
        <v/>
      </c>
      <c r="T155" s="569" t="str">
        <f>IF(PROGRESS!CA166="NO DATA","",PROGRESS!CA166)</f>
        <v/>
      </c>
      <c r="U155" s="312" t="str">
        <f>IF(PROGRESS!CE166="NO DATA","",PROGRESS!CE166)</f>
        <v/>
      </c>
      <c r="V155" s="312" t="str">
        <f>IF(PROGRESS!CJ166="NO DATA","",PROGRESS!CJ166)</f>
        <v/>
      </c>
      <c r="W155" s="312" t="str">
        <f>IF(PROGRESS!CO166="NO DATA","",PROGRESS!CO166)</f>
        <v/>
      </c>
      <c r="X155" s="312" t="str">
        <f>IF(PROGRESS!CT166="NO DATA","",PROGRESS!CT166)</f>
        <v/>
      </c>
      <c r="Y155" s="312" t="str">
        <f>IF(PROGRESS!CY166="NO DATA","",PROGRESS!CY166)</f>
        <v/>
      </c>
      <c r="Z155" s="312" t="str">
        <f>IF(PROGRESS!DD166="NO DATA","",PROGRESS!DD166)</f>
        <v/>
      </c>
      <c r="AA155" s="312" t="str">
        <f>IF(PROGRESS!DI166="NO DATA","",PROGRESS!DI166)</f>
        <v/>
      </c>
      <c r="AB155" s="312" t="str">
        <f>IF(PROGRESS!DN166="NO DATA","",PROGRESS!DN166)</f>
        <v/>
      </c>
      <c r="AC155" s="312" t="str">
        <f>IF(PROGRESS!DS166="NO DATA","",PROGRESS!DS166)</f>
        <v/>
      </c>
      <c r="AD155" s="312" t="str">
        <f>IF(PROGRESS!DX166="NO DATA","",PROGRESS!DX166)</f>
        <v/>
      </c>
    </row>
    <row r="156" spans="1:30" ht="18.75" x14ac:dyDescent="0.3">
      <c r="A156" s="20">
        <f>IF(DATASHEET!A153="","",DATASHEET!A153)</f>
        <v>151661</v>
      </c>
      <c r="B156" s="21" t="str">
        <f>DATASHEET!B153</f>
        <v>SADDIQ, Elayna</v>
      </c>
      <c r="C156" s="21" t="str">
        <f>DATASHEET!C153</f>
        <v>11SPI</v>
      </c>
      <c r="D156" s="139" t="str">
        <f>PROGRESS!E167</f>
        <v>N</v>
      </c>
      <c r="E156" s="570" t="str">
        <f>PROGRESS!I167</f>
        <v>N</v>
      </c>
      <c r="F156" s="572" t="str">
        <f>DATASHEET!L153</f>
        <v>5-6</v>
      </c>
      <c r="G156" s="565" t="str">
        <f t="shared" si="6"/>
        <v/>
      </c>
      <c r="H156" s="313" t="str">
        <f>IF(PROGRESS!R167="NO DATA","",PROGRESS!R167)</f>
        <v/>
      </c>
      <c r="I156" s="312" t="str">
        <f>IF(PROGRESS!W167="NO DATA","",PROGRESS!W167)</f>
        <v/>
      </c>
      <c r="J156" s="312" t="str">
        <f>IF(PROGRESS!AB167="NO DATA","",PROGRESS!AB167)</f>
        <v/>
      </c>
      <c r="K156" s="312" t="str">
        <f>IF(PROGRESS!AG167="NO DATA","",PROGRESS!AG167)</f>
        <v/>
      </c>
      <c r="L156" s="312" t="str">
        <f>IF(PROGRESS!AL167="NO DATA","",PROGRESS!AL167)</f>
        <v/>
      </c>
      <c r="M156" s="312" t="str">
        <f>IF(PROGRESS!AQ167="NO DATA","",PROGRESS!AQ167)</f>
        <v/>
      </c>
      <c r="N156" s="312" t="str">
        <f>IF(PROGRESS!AV167="NO DATA","",PROGRESS!AV167)</f>
        <v/>
      </c>
      <c r="O156" s="312" t="str">
        <f>IF(PROGRESS!BA167="NO DATA","",PROGRESS!BA167)</f>
        <v/>
      </c>
      <c r="P156" s="312" t="str">
        <f>IF(PROGRESS!BF167="NO DATA","",PROGRESS!BF167)</f>
        <v/>
      </c>
      <c r="Q156" s="312" t="str">
        <f>IF(PROGRESS!BK167="NO DATA","",PROGRESS!BK167)</f>
        <v/>
      </c>
      <c r="R156" s="312" t="str">
        <f>IF(PROGRESS!BP167="NO DATA","",PROGRESS!BP167)</f>
        <v/>
      </c>
      <c r="S156" s="312" t="str">
        <f>IF(PROGRESS!BU167="NO DATA","",PROGRESS!BU167)</f>
        <v/>
      </c>
      <c r="T156" s="569" t="str">
        <f>IF(PROGRESS!CA167="NO DATA","",PROGRESS!CA167)</f>
        <v/>
      </c>
      <c r="U156" s="312" t="str">
        <f>IF(PROGRESS!CE167="NO DATA","",PROGRESS!CE167)</f>
        <v/>
      </c>
      <c r="V156" s="312" t="str">
        <f>IF(PROGRESS!CJ167="NO DATA","",PROGRESS!CJ167)</f>
        <v/>
      </c>
      <c r="W156" s="312" t="str">
        <f>IF(PROGRESS!CO167="NO DATA","",PROGRESS!CO167)</f>
        <v/>
      </c>
      <c r="X156" s="312" t="str">
        <f>IF(PROGRESS!CT167="NO DATA","",PROGRESS!CT167)</f>
        <v/>
      </c>
      <c r="Y156" s="312" t="str">
        <f>IF(PROGRESS!CY167="NO DATA","",PROGRESS!CY167)</f>
        <v/>
      </c>
      <c r="Z156" s="312" t="str">
        <f>IF(PROGRESS!DD167="NO DATA","",PROGRESS!DD167)</f>
        <v/>
      </c>
      <c r="AA156" s="312" t="str">
        <f>IF(PROGRESS!DI167="NO DATA","",PROGRESS!DI167)</f>
        <v/>
      </c>
      <c r="AB156" s="312" t="str">
        <f>IF(PROGRESS!DN167="NO DATA","",PROGRESS!DN167)</f>
        <v/>
      </c>
      <c r="AC156" s="312" t="str">
        <f>IF(PROGRESS!DS167="NO DATA","",PROGRESS!DS167)</f>
        <v/>
      </c>
      <c r="AD156" s="312" t="str">
        <f>IF(PROGRESS!DX167="NO DATA","",PROGRESS!DX167)</f>
        <v/>
      </c>
    </row>
    <row r="157" spans="1:30" ht="18.75" x14ac:dyDescent="0.3">
      <c r="A157" s="20">
        <f>IF(DATASHEET!A154="","",DATASHEET!A154)</f>
        <v>151690</v>
      </c>
      <c r="B157" s="21" t="str">
        <f>DATASHEET!B154</f>
        <v>SADLER, Tierney</v>
      </c>
      <c r="C157" s="21" t="str">
        <f>DATASHEET!C154</f>
        <v>11ZI</v>
      </c>
      <c r="D157" s="139" t="str">
        <f>PROGRESS!E168</f>
        <v>N</v>
      </c>
      <c r="E157" s="570" t="str">
        <f>PROGRESS!I168</f>
        <v>N</v>
      </c>
      <c r="F157" s="572" t="str">
        <f>DATASHEET!L154</f>
        <v>4-5</v>
      </c>
      <c r="G157" s="565" t="str">
        <f t="shared" si="6"/>
        <v/>
      </c>
      <c r="H157" s="313" t="str">
        <f>IF(PROGRESS!R168="NO DATA","",PROGRESS!R168)</f>
        <v/>
      </c>
      <c r="I157" s="312" t="str">
        <f>IF(PROGRESS!W168="NO DATA","",PROGRESS!W168)</f>
        <v/>
      </c>
      <c r="J157" s="312" t="str">
        <f>IF(PROGRESS!AB168="NO DATA","",PROGRESS!AB168)</f>
        <v/>
      </c>
      <c r="K157" s="312" t="str">
        <f>IF(PROGRESS!AG168="NO DATA","",PROGRESS!AG168)</f>
        <v/>
      </c>
      <c r="L157" s="312" t="str">
        <f>IF(PROGRESS!AL168="NO DATA","",PROGRESS!AL168)</f>
        <v/>
      </c>
      <c r="M157" s="312" t="str">
        <f>IF(PROGRESS!AQ168="NO DATA","",PROGRESS!AQ168)</f>
        <v/>
      </c>
      <c r="N157" s="312" t="str">
        <f>IF(PROGRESS!AV168="NO DATA","",PROGRESS!AV168)</f>
        <v/>
      </c>
      <c r="O157" s="312" t="str">
        <f>IF(PROGRESS!BA168="NO DATA","",PROGRESS!BA168)</f>
        <v/>
      </c>
      <c r="P157" s="312" t="str">
        <f>IF(PROGRESS!BF168="NO DATA","",PROGRESS!BF168)</f>
        <v/>
      </c>
      <c r="Q157" s="312" t="str">
        <f>IF(PROGRESS!BK168="NO DATA","",PROGRESS!BK168)</f>
        <v/>
      </c>
      <c r="R157" s="312" t="str">
        <f>IF(PROGRESS!BP168="NO DATA","",PROGRESS!BP168)</f>
        <v/>
      </c>
      <c r="S157" s="312" t="str">
        <f>IF(PROGRESS!BU168="NO DATA","",PROGRESS!BU168)</f>
        <v/>
      </c>
      <c r="T157" s="569" t="str">
        <f>IF(PROGRESS!CA168="NO DATA","",PROGRESS!CA168)</f>
        <v/>
      </c>
      <c r="U157" s="312" t="str">
        <f>IF(PROGRESS!CE168="NO DATA","",PROGRESS!CE168)</f>
        <v/>
      </c>
      <c r="V157" s="312" t="str">
        <f>IF(PROGRESS!CJ168="NO DATA","",PROGRESS!CJ168)</f>
        <v/>
      </c>
      <c r="W157" s="312" t="str">
        <f>IF(PROGRESS!CO168="NO DATA","",PROGRESS!CO168)</f>
        <v/>
      </c>
      <c r="X157" s="312" t="str">
        <f>IF(PROGRESS!CT168="NO DATA","",PROGRESS!CT168)</f>
        <v/>
      </c>
      <c r="Y157" s="312" t="str">
        <f>IF(PROGRESS!CY168="NO DATA","",PROGRESS!CY168)</f>
        <v/>
      </c>
      <c r="Z157" s="312" t="str">
        <f>IF(PROGRESS!DD168="NO DATA","",PROGRESS!DD168)</f>
        <v/>
      </c>
      <c r="AA157" s="312" t="str">
        <f>IF(PROGRESS!DI168="NO DATA","",PROGRESS!DI168)</f>
        <v/>
      </c>
      <c r="AB157" s="312" t="str">
        <f>IF(PROGRESS!DN168="NO DATA","",PROGRESS!DN168)</f>
        <v/>
      </c>
      <c r="AC157" s="312" t="str">
        <f>IF(PROGRESS!DS168="NO DATA","",PROGRESS!DS168)</f>
        <v/>
      </c>
      <c r="AD157" s="312" t="str">
        <f>IF(PROGRESS!DX168="NO DATA","",PROGRESS!DX168)</f>
        <v/>
      </c>
    </row>
    <row r="158" spans="1:30" ht="18.75" x14ac:dyDescent="0.3">
      <c r="A158" s="20">
        <f>IF(DATASHEET!A155="","",DATASHEET!A155)</f>
        <v>151625</v>
      </c>
      <c r="B158" s="21" t="str">
        <f>DATASHEET!B155</f>
        <v>SAMUELS, Amari</v>
      </c>
      <c r="C158" s="21" t="str">
        <f>DATASHEET!C155</f>
        <v>11SK</v>
      </c>
      <c r="D158" s="139" t="str">
        <f>PROGRESS!E169</f>
        <v>N</v>
      </c>
      <c r="E158" s="570" t="str">
        <f>PROGRESS!I169</f>
        <v>N</v>
      </c>
      <c r="F158" s="572" t="str">
        <f>DATASHEET!L155</f>
        <v>4-5</v>
      </c>
      <c r="G158" s="565" t="str">
        <f t="shared" si="6"/>
        <v/>
      </c>
      <c r="H158" s="313" t="str">
        <f>IF(PROGRESS!R169="NO DATA","",PROGRESS!R169)</f>
        <v/>
      </c>
      <c r="I158" s="312" t="str">
        <f>IF(PROGRESS!W169="NO DATA","",PROGRESS!W169)</f>
        <v/>
      </c>
      <c r="J158" s="312" t="str">
        <f>IF(PROGRESS!AB169="NO DATA","",PROGRESS!AB169)</f>
        <v/>
      </c>
      <c r="K158" s="312" t="str">
        <f>IF(PROGRESS!AG169="NO DATA","",PROGRESS!AG169)</f>
        <v/>
      </c>
      <c r="L158" s="312" t="str">
        <f>IF(PROGRESS!AL169="NO DATA","",PROGRESS!AL169)</f>
        <v/>
      </c>
      <c r="M158" s="312" t="str">
        <f>IF(PROGRESS!AQ169="NO DATA","",PROGRESS!AQ169)</f>
        <v/>
      </c>
      <c r="N158" s="312" t="str">
        <f>IF(PROGRESS!AV169="NO DATA","",PROGRESS!AV169)</f>
        <v/>
      </c>
      <c r="O158" s="312" t="str">
        <f>IF(PROGRESS!BA169="NO DATA","",PROGRESS!BA169)</f>
        <v/>
      </c>
      <c r="P158" s="312" t="str">
        <f>IF(PROGRESS!BF169="NO DATA","",PROGRESS!BF169)</f>
        <v/>
      </c>
      <c r="Q158" s="312" t="str">
        <f>IF(PROGRESS!BK169="NO DATA","",PROGRESS!BK169)</f>
        <v/>
      </c>
      <c r="R158" s="312" t="str">
        <f>IF(PROGRESS!BP169="NO DATA","",PROGRESS!BP169)</f>
        <v/>
      </c>
      <c r="S158" s="312" t="str">
        <f>IF(PROGRESS!BU169="NO DATA","",PROGRESS!BU169)</f>
        <v/>
      </c>
      <c r="T158" s="569" t="str">
        <f>IF(PROGRESS!CA169="NO DATA","",PROGRESS!CA169)</f>
        <v/>
      </c>
      <c r="U158" s="312" t="str">
        <f>IF(PROGRESS!CE169="NO DATA","",PROGRESS!CE169)</f>
        <v/>
      </c>
      <c r="V158" s="312" t="str">
        <f>IF(PROGRESS!CJ169="NO DATA","",PROGRESS!CJ169)</f>
        <v/>
      </c>
      <c r="W158" s="312" t="str">
        <f>IF(PROGRESS!CO169="NO DATA","",PROGRESS!CO169)</f>
        <v/>
      </c>
      <c r="X158" s="312" t="str">
        <f>IF(PROGRESS!CT169="NO DATA","",PROGRESS!CT169)</f>
        <v/>
      </c>
      <c r="Y158" s="312" t="str">
        <f>IF(PROGRESS!CY169="NO DATA","",PROGRESS!CY169)</f>
        <v/>
      </c>
      <c r="Z158" s="312" t="str">
        <f>IF(PROGRESS!DD169="NO DATA","",PROGRESS!DD169)</f>
        <v/>
      </c>
      <c r="AA158" s="312" t="str">
        <f>IF(PROGRESS!DI169="NO DATA","",PROGRESS!DI169)</f>
        <v/>
      </c>
      <c r="AB158" s="312" t="str">
        <f>IF(PROGRESS!DN169="NO DATA","",PROGRESS!DN169)</f>
        <v/>
      </c>
      <c r="AC158" s="312" t="str">
        <f>IF(PROGRESS!DS169="NO DATA","",PROGRESS!DS169)</f>
        <v/>
      </c>
      <c r="AD158" s="312" t="str">
        <f>IF(PROGRESS!DX169="NO DATA","",PROGRESS!DX169)</f>
        <v/>
      </c>
    </row>
    <row r="159" spans="1:30" ht="18.75" x14ac:dyDescent="0.3">
      <c r="A159" s="20">
        <f>IF(DATASHEET!A156="","",DATASHEET!A156)</f>
        <v>151585</v>
      </c>
      <c r="B159" s="21" t="str">
        <f>DATASHEET!B156</f>
        <v>SANCHEZ, Nicolas</v>
      </c>
      <c r="C159" s="21" t="str">
        <f>DATASHEET!C156</f>
        <v>11JNE</v>
      </c>
      <c r="D159" s="139" t="str">
        <f>PROGRESS!E170</f>
        <v>N</v>
      </c>
      <c r="E159" s="570" t="str">
        <f>PROGRESS!I170</f>
        <v>N</v>
      </c>
      <c r="F159" s="572" t="str">
        <f>DATASHEET!L156</f>
        <v>4-5</v>
      </c>
      <c r="G159" s="565" t="str">
        <f t="shared" si="6"/>
        <v/>
      </c>
      <c r="H159" s="313" t="str">
        <f>IF(PROGRESS!R170="NO DATA","",PROGRESS!R170)</f>
        <v/>
      </c>
      <c r="I159" s="312" t="str">
        <f>IF(PROGRESS!W170="NO DATA","",PROGRESS!W170)</f>
        <v/>
      </c>
      <c r="J159" s="312" t="str">
        <f>IF(PROGRESS!AB170="NO DATA","",PROGRESS!AB170)</f>
        <v/>
      </c>
      <c r="K159" s="312" t="str">
        <f>IF(PROGRESS!AG170="NO DATA","",PROGRESS!AG170)</f>
        <v/>
      </c>
      <c r="L159" s="312" t="str">
        <f>IF(PROGRESS!AL170="NO DATA","",PROGRESS!AL170)</f>
        <v/>
      </c>
      <c r="M159" s="312" t="str">
        <f>IF(PROGRESS!AQ170="NO DATA","",PROGRESS!AQ170)</f>
        <v/>
      </c>
      <c r="N159" s="312" t="str">
        <f>IF(PROGRESS!AV170="NO DATA","",PROGRESS!AV170)</f>
        <v/>
      </c>
      <c r="O159" s="312" t="str">
        <f>IF(PROGRESS!BA170="NO DATA","",PROGRESS!BA170)</f>
        <v/>
      </c>
      <c r="P159" s="312" t="str">
        <f>IF(PROGRESS!BF170="NO DATA","",PROGRESS!BF170)</f>
        <v/>
      </c>
      <c r="Q159" s="312" t="str">
        <f>IF(PROGRESS!BK170="NO DATA","",PROGRESS!BK170)</f>
        <v/>
      </c>
      <c r="R159" s="312" t="str">
        <f>IF(PROGRESS!BP170="NO DATA","",PROGRESS!BP170)</f>
        <v/>
      </c>
      <c r="S159" s="312" t="str">
        <f>IF(PROGRESS!BU170="NO DATA","",PROGRESS!BU170)</f>
        <v/>
      </c>
      <c r="T159" s="569" t="str">
        <f>IF(PROGRESS!CA170="NO DATA","",PROGRESS!CA170)</f>
        <v/>
      </c>
      <c r="U159" s="312" t="str">
        <f>IF(PROGRESS!CE170="NO DATA","",PROGRESS!CE170)</f>
        <v/>
      </c>
      <c r="V159" s="312" t="str">
        <f>IF(PROGRESS!CJ170="NO DATA","",PROGRESS!CJ170)</f>
        <v/>
      </c>
      <c r="W159" s="312" t="str">
        <f>IF(PROGRESS!CO170="NO DATA","",PROGRESS!CO170)</f>
        <v/>
      </c>
      <c r="X159" s="312" t="str">
        <f>IF(PROGRESS!CT170="NO DATA","",PROGRESS!CT170)</f>
        <v/>
      </c>
      <c r="Y159" s="312" t="str">
        <f>IF(PROGRESS!CY170="NO DATA","",PROGRESS!CY170)</f>
        <v/>
      </c>
      <c r="Z159" s="312" t="str">
        <f>IF(PROGRESS!DD170="NO DATA","",PROGRESS!DD170)</f>
        <v/>
      </c>
      <c r="AA159" s="312" t="str">
        <f>IF(PROGRESS!DI170="NO DATA","",PROGRESS!DI170)</f>
        <v/>
      </c>
      <c r="AB159" s="312" t="str">
        <f>IF(PROGRESS!DN170="NO DATA","",PROGRESS!DN170)</f>
        <v/>
      </c>
      <c r="AC159" s="312" t="str">
        <f>IF(PROGRESS!DS170="NO DATA","",PROGRESS!DS170)</f>
        <v/>
      </c>
      <c r="AD159" s="312" t="str">
        <f>IF(PROGRESS!DX170="NO DATA","",PROGRESS!DX170)</f>
        <v/>
      </c>
    </row>
    <row r="160" spans="1:30" ht="18.75" x14ac:dyDescent="0.3">
      <c r="A160" s="20">
        <f>IF(DATASHEET!A157="","",DATASHEET!A157)</f>
        <v>151588</v>
      </c>
      <c r="B160" s="21" t="str">
        <f>DATASHEET!B157</f>
        <v>SARGEANT, Joanie</v>
      </c>
      <c r="C160" s="21" t="str">
        <f>DATASHEET!C157</f>
        <v>11JNE</v>
      </c>
      <c r="D160" s="139" t="str">
        <f>PROGRESS!E171</f>
        <v>N</v>
      </c>
      <c r="E160" s="570" t="str">
        <f>PROGRESS!I171</f>
        <v>N</v>
      </c>
      <c r="F160" s="572" t="str">
        <f>DATASHEET!L157</f>
        <v>5-6</v>
      </c>
      <c r="G160" s="565" t="str">
        <f t="shared" si="6"/>
        <v/>
      </c>
      <c r="H160" s="313" t="str">
        <f>IF(PROGRESS!R171="NO DATA","",PROGRESS!R171)</f>
        <v/>
      </c>
      <c r="I160" s="312" t="str">
        <f>IF(PROGRESS!W171="NO DATA","",PROGRESS!W171)</f>
        <v/>
      </c>
      <c r="J160" s="312" t="str">
        <f>IF(PROGRESS!AB171="NO DATA","",PROGRESS!AB171)</f>
        <v/>
      </c>
      <c r="K160" s="312" t="str">
        <f>IF(PROGRESS!AG171="NO DATA","",PROGRESS!AG171)</f>
        <v/>
      </c>
      <c r="L160" s="312" t="str">
        <f>IF(PROGRESS!AL171="NO DATA","",PROGRESS!AL171)</f>
        <v/>
      </c>
      <c r="M160" s="312" t="str">
        <f>IF(PROGRESS!AQ171="NO DATA","",PROGRESS!AQ171)</f>
        <v/>
      </c>
      <c r="N160" s="312" t="str">
        <f>IF(PROGRESS!AV171="NO DATA","",PROGRESS!AV171)</f>
        <v/>
      </c>
      <c r="O160" s="312" t="str">
        <f>IF(PROGRESS!BA171="NO DATA","",PROGRESS!BA171)</f>
        <v/>
      </c>
      <c r="P160" s="312" t="str">
        <f>IF(PROGRESS!BF171="NO DATA","",PROGRESS!BF171)</f>
        <v/>
      </c>
      <c r="Q160" s="312" t="str">
        <f>IF(PROGRESS!BK171="NO DATA","",PROGRESS!BK171)</f>
        <v/>
      </c>
      <c r="R160" s="312" t="str">
        <f>IF(PROGRESS!BP171="NO DATA","",PROGRESS!BP171)</f>
        <v/>
      </c>
      <c r="S160" s="312" t="str">
        <f>IF(PROGRESS!BU171="NO DATA","",PROGRESS!BU171)</f>
        <v/>
      </c>
      <c r="T160" s="569" t="str">
        <f>IF(PROGRESS!CA171="NO DATA","",PROGRESS!CA171)</f>
        <v/>
      </c>
      <c r="U160" s="312" t="str">
        <f>IF(PROGRESS!CE171="NO DATA","",PROGRESS!CE171)</f>
        <v/>
      </c>
      <c r="V160" s="312" t="str">
        <f>IF(PROGRESS!CJ171="NO DATA","",PROGRESS!CJ171)</f>
        <v/>
      </c>
      <c r="W160" s="312" t="str">
        <f>IF(PROGRESS!CO171="NO DATA","",PROGRESS!CO171)</f>
        <v/>
      </c>
      <c r="X160" s="312" t="str">
        <f>IF(PROGRESS!CT171="NO DATA","",PROGRESS!CT171)</f>
        <v/>
      </c>
      <c r="Y160" s="312" t="str">
        <f>IF(PROGRESS!CY171="NO DATA","",PROGRESS!CY171)</f>
        <v/>
      </c>
      <c r="Z160" s="312" t="str">
        <f>IF(PROGRESS!DD171="NO DATA","",PROGRESS!DD171)</f>
        <v/>
      </c>
      <c r="AA160" s="312" t="str">
        <f>IF(PROGRESS!DI171="NO DATA","",PROGRESS!DI171)</f>
        <v/>
      </c>
      <c r="AB160" s="312" t="str">
        <f>IF(PROGRESS!DN171="NO DATA","",PROGRESS!DN171)</f>
        <v/>
      </c>
      <c r="AC160" s="312" t="str">
        <f>IF(PROGRESS!DS171="NO DATA","",PROGRESS!DS171)</f>
        <v/>
      </c>
      <c r="AD160" s="312" t="str">
        <f>IF(PROGRESS!DX171="NO DATA","",PROGRESS!DX171)</f>
        <v/>
      </c>
    </row>
    <row r="161" spans="1:30" ht="18.75" x14ac:dyDescent="0.3">
      <c r="A161" s="20">
        <f>IF(DATASHEET!A158="","",DATASHEET!A158)</f>
        <v>151710</v>
      </c>
      <c r="B161" s="21" t="str">
        <f>DATASHEET!B158</f>
        <v>SAXTON-CLAYTON, Alfie</v>
      </c>
      <c r="C161" s="21" t="str">
        <f>DATASHEET!C158</f>
        <v>11KKN</v>
      </c>
      <c r="D161" s="139" t="str">
        <f>PROGRESS!E172</f>
        <v>N</v>
      </c>
      <c r="E161" s="570" t="str">
        <f>PROGRESS!I172</f>
        <v>Y</v>
      </c>
      <c r="F161" s="572" t="str">
        <f>DATASHEET!L158</f>
        <v>4-5</v>
      </c>
      <c r="G161" s="565" t="str">
        <f t="shared" si="6"/>
        <v/>
      </c>
      <c r="H161" s="313" t="str">
        <f>IF(PROGRESS!R172="NO DATA","",PROGRESS!R172)</f>
        <v/>
      </c>
      <c r="I161" s="312" t="str">
        <f>IF(PROGRESS!W172="NO DATA","",PROGRESS!W172)</f>
        <v/>
      </c>
      <c r="J161" s="312" t="str">
        <f>IF(PROGRESS!AB172="NO DATA","",PROGRESS!AB172)</f>
        <v/>
      </c>
      <c r="K161" s="312" t="str">
        <f>IF(PROGRESS!AG172="NO DATA","",PROGRESS!AG172)</f>
        <v/>
      </c>
      <c r="L161" s="312" t="str">
        <f>IF(PROGRESS!AL172="NO DATA","",PROGRESS!AL172)</f>
        <v/>
      </c>
      <c r="M161" s="312" t="str">
        <f>IF(PROGRESS!AQ172="NO DATA","",PROGRESS!AQ172)</f>
        <v/>
      </c>
      <c r="N161" s="312" t="str">
        <f>IF(PROGRESS!AV172="NO DATA","",PROGRESS!AV172)</f>
        <v/>
      </c>
      <c r="O161" s="312" t="str">
        <f>IF(PROGRESS!BA172="NO DATA","",PROGRESS!BA172)</f>
        <v/>
      </c>
      <c r="P161" s="312" t="str">
        <f>IF(PROGRESS!BF172="NO DATA","",PROGRESS!BF172)</f>
        <v/>
      </c>
      <c r="Q161" s="312" t="str">
        <f>IF(PROGRESS!BK172="NO DATA","",PROGRESS!BK172)</f>
        <v/>
      </c>
      <c r="R161" s="312" t="str">
        <f>IF(PROGRESS!BP172="NO DATA","",PROGRESS!BP172)</f>
        <v/>
      </c>
      <c r="S161" s="312" t="str">
        <f>IF(PROGRESS!BU172="NO DATA","",PROGRESS!BU172)</f>
        <v/>
      </c>
      <c r="T161" s="569" t="str">
        <f>IF(PROGRESS!CA172="NO DATA","",PROGRESS!CA172)</f>
        <v/>
      </c>
      <c r="U161" s="312" t="str">
        <f>IF(PROGRESS!CE172="NO DATA","",PROGRESS!CE172)</f>
        <v/>
      </c>
      <c r="V161" s="312" t="str">
        <f>IF(PROGRESS!CJ172="NO DATA","",PROGRESS!CJ172)</f>
        <v/>
      </c>
      <c r="W161" s="312" t="str">
        <f>IF(PROGRESS!CO172="NO DATA","",PROGRESS!CO172)</f>
        <v/>
      </c>
      <c r="X161" s="312" t="str">
        <f>IF(PROGRESS!CT172="NO DATA","",PROGRESS!CT172)</f>
        <v/>
      </c>
      <c r="Y161" s="312" t="str">
        <f>IF(PROGRESS!CY172="NO DATA","",PROGRESS!CY172)</f>
        <v/>
      </c>
      <c r="Z161" s="312" t="str">
        <f>IF(PROGRESS!DD172="NO DATA","",PROGRESS!DD172)</f>
        <v/>
      </c>
      <c r="AA161" s="312" t="str">
        <f>IF(PROGRESS!DI172="NO DATA","",PROGRESS!DI172)</f>
        <v/>
      </c>
      <c r="AB161" s="312" t="str">
        <f>IF(PROGRESS!DN172="NO DATA","",PROGRESS!DN172)</f>
        <v/>
      </c>
      <c r="AC161" s="312" t="str">
        <f>IF(PROGRESS!DS172="NO DATA","",PROGRESS!DS172)</f>
        <v/>
      </c>
      <c r="AD161" s="312" t="str">
        <f>IF(PROGRESS!DX172="NO DATA","",PROGRESS!DX172)</f>
        <v/>
      </c>
    </row>
    <row r="162" spans="1:30" ht="18.75" x14ac:dyDescent="0.3">
      <c r="A162" s="20">
        <f>IF(DATASHEET!A159="","",DATASHEET!A159)</f>
        <v>151593</v>
      </c>
      <c r="B162" s="21" t="str">
        <f>DATASHEET!B159</f>
        <v>SCOTT, Trinity</v>
      </c>
      <c r="C162" s="21" t="str">
        <f>DATASHEET!C159</f>
        <v>11SK</v>
      </c>
      <c r="D162" s="139" t="str">
        <f>PROGRESS!E173</f>
        <v>N</v>
      </c>
      <c r="E162" s="570" t="str">
        <f>PROGRESS!I173</f>
        <v>N</v>
      </c>
      <c r="F162" s="572" t="str">
        <f>DATASHEET!L159</f>
        <v>4-5</v>
      </c>
      <c r="G162" s="565" t="str">
        <f t="shared" si="6"/>
        <v/>
      </c>
      <c r="H162" s="313" t="str">
        <f>IF(PROGRESS!R173="NO DATA","",PROGRESS!R173)</f>
        <v/>
      </c>
      <c r="I162" s="312" t="str">
        <f>IF(PROGRESS!W173="NO DATA","",PROGRESS!W173)</f>
        <v/>
      </c>
      <c r="J162" s="312" t="str">
        <f>IF(PROGRESS!AB173="NO DATA","",PROGRESS!AB173)</f>
        <v/>
      </c>
      <c r="K162" s="312" t="str">
        <f>IF(PROGRESS!AG173="NO DATA","",PROGRESS!AG173)</f>
        <v/>
      </c>
      <c r="L162" s="312" t="str">
        <f>IF(PROGRESS!AL173="NO DATA","",PROGRESS!AL173)</f>
        <v/>
      </c>
      <c r="M162" s="312" t="str">
        <f>IF(PROGRESS!AQ173="NO DATA","",PROGRESS!AQ173)</f>
        <v/>
      </c>
      <c r="N162" s="312" t="str">
        <f>IF(PROGRESS!AV173="NO DATA","",PROGRESS!AV173)</f>
        <v/>
      </c>
      <c r="O162" s="312" t="str">
        <f>IF(PROGRESS!BA173="NO DATA","",PROGRESS!BA173)</f>
        <v/>
      </c>
      <c r="P162" s="312" t="str">
        <f>IF(PROGRESS!BF173="NO DATA","",PROGRESS!BF173)</f>
        <v/>
      </c>
      <c r="Q162" s="312" t="str">
        <f>IF(PROGRESS!BK173="NO DATA","",PROGRESS!BK173)</f>
        <v/>
      </c>
      <c r="R162" s="312" t="str">
        <f>IF(PROGRESS!BP173="NO DATA","",PROGRESS!BP173)</f>
        <v/>
      </c>
      <c r="S162" s="312" t="str">
        <f>IF(PROGRESS!BU173="NO DATA","",PROGRESS!BU173)</f>
        <v/>
      </c>
      <c r="T162" s="569" t="str">
        <f>IF(PROGRESS!CA173="NO DATA","",PROGRESS!CA173)</f>
        <v/>
      </c>
      <c r="U162" s="312" t="str">
        <f>IF(PROGRESS!CE173="NO DATA","",PROGRESS!CE173)</f>
        <v/>
      </c>
      <c r="V162" s="312" t="str">
        <f>IF(PROGRESS!CJ173="NO DATA","",PROGRESS!CJ173)</f>
        <v/>
      </c>
      <c r="W162" s="312" t="str">
        <f>IF(PROGRESS!CO173="NO DATA","",PROGRESS!CO173)</f>
        <v/>
      </c>
      <c r="X162" s="312" t="str">
        <f>IF(PROGRESS!CT173="NO DATA","",PROGRESS!CT173)</f>
        <v/>
      </c>
      <c r="Y162" s="312" t="str">
        <f>IF(PROGRESS!CY173="NO DATA","",PROGRESS!CY173)</f>
        <v/>
      </c>
      <c r="Z162" s="312" t="str">
        <f>IF(PROGRESS!DD173="NO DATA","",PROGRESS!DD173)</f>
        <v/>
      </c>
      <c r="AA162" s="312" t="str">
        <f>IF(PROGRESS!DI173="NO DATA","",PROGRESS!DI173)</f>
        <v/>
      </c>
      <c r="AB162" s="312" t="str">
        <f>IF(PROGRESS!DN173="NO DATA","",PROGRESS!DN173)</f>
        <v/>
      </c>
      <c r="AC162" s="312" t="str">
        <f>IF(PROGRESS!DS173="NO DATA","",PROGRESS!DS173)</f>
        <v/>
      </c>
      <c r="AD162" s="312" t="str">
        <f>IF(PROGRESS!DX173="NO DATA","",PROGRESS!DX173)</f>
        <v/>
      </c>
    </row>
    <row r="163" spans="1:30" ht="18.75" x14ac:dyDescent="0.3">
      <c r="A163" s="20">
        <f>IF(DATASHEET!A160="","",DATASHEET!A160)</f>
        <v>151666</v>
      </c>
      <c r="B163" s="21" t="str">
        <f>DATASHEET!B160</f>
        <v>SCRIVEN, Emily</v>
      </c>
      <c r="C163" s="21" t="str">
        <f>DATASHEET!C160</f>
        <v>11JNE</v>
      </c>
      <c r="D163" s="139" t="str">
        <f>PROGRESS!E174</f>
        <v>N</v>
      </c>
      <c r="E163" s="570" t="str">
        <f>PROGRESS!I174</f>
        <v>N</v>
      </c>
      <c r="F163" s="572" t="str">
        <f>DATASHEET!L160</f>
        <v>6-7</v>
      </c>
      <c r="G163" s="565" t="str">
        <f t="shared" si="6"/>
        <v/>
      </c>
      <c r="H163" s="313" t="str">
        <f>IF(PROGRESS!R174="NO DATA","",PROGRESS!R174)</f>
        <v/>
      </c>
      <c r="I163" s="312" t="str">
        <f>IF(PROGRESS!W174="NO DATA","",PROGRESS!W174)</f>
        <v/>
      </c>
      <c r="J163" s="312" t="str">
        <f>IF(PROGRESS!AB174="NO DATA","",PROGRESS!AB174)</f>
        <v/>
      </c>
      <c r="K163" s="312" t="str">
        <f>IF(PROGRESS!AG174="NO DATA","",PROGRESS!AG174)</f>
        <v/>
      </c>
      <c r="L163" s="312" t="str">
        <f>IF(PROGRESS!AL174="NO DATA","",PROGRESS!AL174)</f>
        <v/>
      </c>
      <c r="M163" s="312" t="str">
        <f>IF(PROGRESS!AQ174="NO DATA","",PROGRESS!AQ174)</f>
        <v/>
      </c>
      <c r="N163" s="312" t="str">
        <f>IF(PROGRESS!AV174="NO DATA","",PROGRESS!AV174)</f>
        <v/>
      </c>
      <c r="O163" s="312" t="str">
        <f>IF(PROGRESS!BA174="NO DATA","",PROGRESS!BA174)</f>
        <v/>
      </c>
      <c r="P163" s="312" t="str">
        <f>IF(PROGRESS!BF174="NO DATA","",PROGRESS!BF174)</f>
        <v/>
      </c>
      <c r="Q163" s="312" t="str">
        <f>IF(PROGRESS!BK174="NO DATA","",PROGRESS!BK174)</f>
        <v/>
      </c>
      <c r="R163" s="312" t="str">
        <f>IF(PROGRESS!BP174="NO DATA","",PROGRESS!BP174)</f>
        <v/>
      </c>
      <c r="S163" s="312" t="str">
        <f>IF(PROGRESS!BU174="NO DATA","",PROGRESS!BU174)</f>
        <v/>
      </c>
      <c r="T163" s="569" t="str">
        <f>IF(PROGRESS!CA174="NO DATA","",PROGRESS!CA174)</f>
        <v/>
      </c>
      <c r="U163" s="312" t="str">
        <f>IF(PROGRESS!CE174="NO DATA","",PROGRESS!CE174)</f>
        <v/>
      </c>
      <c r="V163" s="312" t="str">
        <f>IF(PROGRESS!CJ174="NO DATA","",PROGRESS!CJ174)</f>
        <v/>
      </c>
      <c r="W163" s="312" t="str">
        <f>IF(PROGRESS!CO174="NO DATA","",PROGRESS!CO174)</f>
        <v/>
      </c>
      <c r="X163" s="312" t="str">
        <f>IF(PROGRESS!CT174="NO DATA","",PROGRESS!CT174)</f>
        <v/>
      </c>
      <c r="Y163" s="312" t="str">
        <f>IF(PROGRESS!CY174="NO DATA","",PROGRESS!CY174)</f>
        <v/>
      </c>
      <c r="Z163" s="312" t="str">
        <f>IF(PROGRESS!DD174="NO DATA","",PROGRESS!DD174)</f>
        <v/>
      </c>
      <c r="AA163" s="312" t="str">
        <f>IF(PROGRESS!DI174="NO DATA","",PROGRESS!DI174)</f>
        <v/>
      </c>
      <c r="AB163" s="312" t="str">
        <f>IF(PROGRESS!DN174="NO DATA","",PROGRESS!DN174)</f>
        <v/>
      </c>
      <c r="AC163" s="312" t="str">
        <f>IF(PROGRESS!DS174="NO DATA","",PROGRESS!DS174)</f>
        <v/>
      </c>
      <c r="AD163" s="312" t="str">
        <f>IF(PROGRESS!DX174="NO DATA","",PROGRESS!DX174)</f>
        <v/>
      </c>
    </row>
    <row r="164" spans="1:30" ht="18.75" x14ac:dyDescent="0.3">
      <c r="A164" s="20">
        <f>IF(DATASHEET!A161="","",DATASHEET!A161)</f>
        <v>151733</v>
      </c>
      <c r="B164" s="21" t="str">
        <f>DATASHEET!B161</f>
        <v>SELAMYIHUN, Bitania</v>
      </c>
      <c r="C164" s="21" t="str">
        <f>DATASHEET!C161</f>
        <v>11KKN</v>
      </c>
      <c r="D164" s="139" t="str">
        <f>PROGRESS!E175</f>
        <v>N</v>
      </c>
      <c r="E164" s="570" t="str">
        <f>PROGRESS!I175</f>
        <v>N</v>
      </c>
      <c r="F164" s="572" t="str">
        <f>DATASHEET!L161</f>
        <v>4-5</v>
      </c>
      <c r="G164" s="565" t="str">
        <f t="shared" si="6"/>
        <v/>
      </c>
      <c r="H164" s="313" t="str">
        <f>IF(PROGRESS!R175="NO DATA","",PROGRESS!R175)</f>
        <v/>
      </c>
      <c r="I164" s="312" t="str">
        <f>IF(PROGRESS!W175="NO DATA","",PROGRESS!W175)</f>
        <v/>
      </c>
      <c r="J164" s="312" t="str">
        <f>IF(PROGRESS!AB175="NO DATA","",PROGRESS!AB175)</f>
        <v/>
      </c>
      <c r="K164" s="312" t="str">
        <f>IF(PROGRESS!AG175="NO DATA","",PROGRESS!AG175)</f>
        <v/>
      </c>
      <c r="L164" s="312" t="str">
        <f>IF(PROGRESS!AL175="NO DATA","",PROGRESS!AL175)</f>
        <v/>
      </c>
      <c r="M164" s="312" t="str">
        <f>IF(PROGRESS!AQ175="NO DATA","",PROGRESS!AQ175)</f>
        <v/>
      </c>
      <c r="N164" s="312" t="str">
        <f>IF(PROGRESS!AV175="NO DATA","",PROGRESS!AV175)</f>
        <v/>
      </c>
      <c r="O164" s="312" t="str">
        <f>IF(PROGRESS!BA175="NO DATA","",PROGRESS!BA175)</f>
        <v/>
      </c>
      <c r="P164" s="312" t="str">
        <f>IF(PROGRESS!BF175="NO DATA","",PROGRESS!BF175)</f>
        <v/>
      </c>
      <c r="Q164" s="312" t="str">
        <f>IF(PROGRESS!BK175="NO DATA","",PROGRESS!BK175)</f>
        <v/>
      </c>
      <c r="R164" s="312" t="str">
        <f>IF(PROGRESS!BP175="NO DATA","",PROGRESS!BP175)</f>
        <v/>
      </c>
      <c r="S164" s="312" t="str">
        <f>IF(PROGRESS!BU175="NO DATA","",PROGRESS!BU175)</f>
        <v/>
      </c>
      <c r="T164" s="569" t="str">
        <f>IF(PROGRESS!CA175="NO DATA","",PROGRESS!CA175)</f>
        <v/>
      </c>
      <c r="U164" s="312" t="str">
        <f>IF(PROGRESS!CE175="NO DATA","",PROGRESS!CE175)</f>
        <v/>
      </c>
      <c r="V164" s="312" t="str">
        <f>IF(PROGRESS!CJ175="NO DATA","",PROGRESS!CJ175)</f>
        <v/>
      </c>
      <c r="W164" s="312" t="str">
        <f>IF(PROGRESS!CO175="NO DATA","",PROGRESS!CO175)</f>
        <v/>
      </c>
      <c r="X164" s="312" t="str">
        <f>IF(PROGRESS!CT175="NO DATA","",PROGRESS!CT175)</f>
        <v/>
      </c>
      <c r="Y164" s="312" t="str">
        <f>IF(PROGRESS!CY175="NO DATA","",PROGRESS!CY175)</f>
        <v/>
      </c>
      <c r="Z164" s="312" t="str">
        <f>IF(PROGRESS!DD175="NO DATA","",PROGRESS!DD175)</f>
        <v/>
      </c>
      <c r="AA164" s="312" t="str">
        <f>IF(PROGRESS!DI175="NO DATA","",PROGRESS!DI175)</f>
        <v/>
      </c>
      <c r="AB164" s="312" t="str">
        <f>IF(PROGRESS!DN175="NO DATA","",PROGRESS!DN175)</f>
        <v/>
      </c>
      <c r="AC164" s="312" t="str">
        <f>IF(PROGRESS!DS175="NO DATA","",PROGRESS!DS175)</f>
        <v/>
      </c>
      <c r="AD164" s="312" t="str">
        <f>IF(PROGRESS!DX175="NO DATA","",PROGRESS!DX175)</f>
        <v/>
      </c>
    </row>
    <row r="165" spans="1:30" ht="18.75" x14ac:dyDescent="0.3">
      <c r="A165" s="20">
        <f>IF(DATASHEET!A162="","",DATASHEET!A162)</f>
        <v>151653</v>
      </c>
      <c r="B165" s="21" t="str">
        <f>DATASHEET!B162</f>
        <v>SHAIJU, Shreya</v>
      </c>
      <c r="C165" s="21" t="str">
        <f>DATASHEET!C162</f>
        <v>11SDA</v>
      </c>
      <c r="D165" s="139" t="str">
        <f>PROGRESS!E176</f>
        <v>N</v>
      </c>
      <c r="E165" s="570" t="str">
        <f>PROGRESS!I176</f>
        <v>N</v>
      </c>
      <c r="F165" s="572" t="str">
        <f>DATASHEET!L162</f>
        <v>6-7</v>
      </c>
      <c r="G165" s="565" t="str">
        <f t="shared" ref="G165:G196" si="7">IFERROR(AVERAGE(H165:AD165),"")</f>
        <v/>
      </c>
      <c r="H165" s="313" t="str">
        <f>IF(PROGRESS!R176="NO DATA","",PROGRESS!R176)</f>
        <v/>
      </c>
      <c r="I165" s="312" t="str">
        <f>IF(PROGRESS!W176="NO DATA","",PROGRESS!W176)</f>
        <v/>
      </c>
      <c r="J165" s="312" t="str">
        <f>IF(PROGRESS!AB176="NO DATA","",PROGRESS!AB176)</f>
        <v/>
      </c>
      <c r="K165" s="312" t="str">
        <f>IF(PROGRESS!AG176="NO DATA","",PROGRESS!AG176)</f>
        <v/>
      </c>
      <c r="L165" s="312" t="str">
        <f>IF(PROGRESS!AL176="NO DATA","",PROGRESS!AL176)</f>
        <v/>
      </c>
      <c r="M165" s="312" t="str">
        <f>IF(PROGRESS!AQ176="NO DATA","",PROGRESS!AQ176)</f>
        <v/>
      </c>
      <c r="N165" s="312" t="str">
        <f>IF(PROGRESS!AV176="NO DATA","",PROGRESS!AV176)</f>
        <v/>
      </c>
      <c r="O165" s="312" t="str">
        <f>IF(PROGRESS!BA176="NO DATA","",PROGRESS!BA176)</f>
        <v/>
      </c>
      <c r="P165" s="312" t="str">
        <f>IF(PROGRESS!BF176="NO DATA","",PROGRESS!BF176)</f>
        <v/>
      </c>
      <c r="Q165" s="312" t="str">
        <f>IF(PROGRESS!BK176="NO DATA","",PROGRESS!BK176)</f>
        <v/>
      </c>
      <c r="R165" s="312" t="str">
        <f>IF(PROGRESS!BP176="NO DATA","",PROGRESS!BP176)</f>
        <v/>
      </c>
      <c r="S165" s="312" t="str">
        <f>IF(PROGRESS!BU176="NO DATA","",PROGRESS!BU176)</f>
        <v/>
      </c>
      <c r="T165" s="569" t="str">
        <f>IF(PROGRESS!CA176="NO DATA","",PROGRESS!CA176)</f>
        <v/>
      </c>
      <c r="U165" s="312" t="str">
        <f>IF(PROGRESS!CE176="NO DATA","",PROGRESS!CE176)</f>
        <v/>
      </c>
      <c r="V165" s="312" t="str">
        <f>IF(PROGRESS!CJ176="NO DATA","",PROGRESS!CJ176)</f>
        <v/>
      </c>
      <c r="W165" s="312" t="str">
        <f>IF(PROGRESS!CO176="NO DATA","",PROGRESS!CO176)</f>
        <v/>
      </c>
      <c r="X165" s="312" t="str">
        <f>IF(PROGRESS!CT176="NO DATA","",PROGRESS!CT176)</f>
        <v/>
      </c>
      <c r="Y165" s="312" t="str">
        <f>IF(PROGRESS!CY176="NO DATA","",PROGRESS!CY176)</f>
        <v/>
      </c>
      <c r="Z165" s="312" t="str">
        <f>IF(PROGRESS!DD176="NO DATA","",PROGRESS!DD176)</f>
        <v/>
      </c>
      <c r="AA165" s="312" t="str">
        <f>IF(PROGRESS!DI176="NO DATA","",PROGRESS!DI176)</f>
        <v/>
      </c>
      <c r="AB165" s="312" t="str">
        <f>IF(PROGRESS!DN176="NO DATA","",PROGRESS!DN176)</f>
        <v/>
      </c>
      <c r="AC165" s="312" t="str">
        <f>IF(PROGRESS!DS176="NO DATA","",PROGRESS!DS176)</f>
        <v/>
      </c>
      <c r="AD165" s="312" t="str">
        <f>IF(PROGRESS!DX176="NO DATA","",PROGRESS!DX176)</f>
        <v/>
      </c>
    </row>
    <row r="166" spans="1:30" ht="18.75" x14ac:dyDescent="0.3">
      <c r="A166" s="20">
        <f>IF(DATASHEET!A163="","",DATASHEET!A163)</f>
        <v>151578</v>
      </c>
      <c r="B166" s="21" t="str">
        <f>DATASHEET!B163</f>
        <v>SHAW, Larissa</v>
      </c>
      <c r="C166" s="21" t="str">
        <f>DATASHEET!C163</f>
        <v>11JNE</v>
      </c>
      <c r="D166" s="139" t="str">
        <f>PROGRESS!E177</f>
        <v>N</v>
      </c>
      <c r="E166" s="570" t="str">
        <f>PROGRESS!I177</f>
        <v>N</v>
      </c>
      <c r="F166" s="572" t="str">
        <f>DATASHEET!L163</f>
        <v>8-9</v>
      </c>
      <c r="G166" s="565" t="str">
        <f t="shared" si="7"/>
        <v/>
      </c>
      <c r="H166" s="313" t="str">
        <f>IF(PROGRESS!R177="NO DATA","",PROGRESS!R177)</f>
        <v/>
      </c>
      <c r="I166" s="312" t="str">
        <f>IF(PROGRESS!W177="NO DATA","",PROGRESS!W177)</f>
        <v/>
      </c>
      <c r="J166" s="312" t="str">
        <f>IF(PROGRESS!AB177="NO DATA","",PROGRESS!AB177)</f>
        <v/>
      </c>
      <c r="K166" s="312" t="str">
        <f>IF(PROGRESS!AG177="NO DATA","",PROGRESS!AG177)</f>
        <v/>
      </c>
      <c r="L166" s="312" t="str">
        <f>IF(PROGRESS!AL177="NO DATA","",PROGRESS!AL177)</f>
        <v/>
      </c>
      <c r="M166" s="312" t="str">
        <f>IF(PROGRESS!AQ177="NO DATA","",PROGRESS!AQ177)</f>
        <v/>
      </c>
      <c r="N166" s="312" t="str">
        <f>IF(PROGRESS!AV177="NO DATA","",PROGRESS!AV177)</f>
        <v/>
      </c>
      <c r="O166" s="312" t="str">
        <f>IF(PROGRESS!BA177="NO DATA","",PROGRESS!BA177)</f>
        <v/>
      </c>
      <c r="P166" s="312" t="str">
        <f>IF(PROGRESS!BF177="NO DATA","",PROGRESS!BF177)</f>
        <v/>
      </c>
      <c r="Q166" s="312" t="str">
        <f>IF(PROGRESS!BK177="NO DATA","",PROGRESS!BK177)</f>
        <v/>
      </c>
      <c r="R166" s="312" t="str">
        <f>IF(PROGRESS!BP177="NO DATA","",PROGRESS!BP177)</f>
        <v/>
      </c>
      <c r="S166" s="312" t="str">
        <f>IF(PROGRESS!BU177="NO DATA","",PROGRESS!BU177)</f>
        <v/>
      </c>
      <c r="T166" s="569" t="str">
        <f>IF(PROGRESS!CA177="NO DATA","",PROGRESS!CA177)</f>
        <v/>
      </c>
      <c r="U166" s="312" t="str">
        <f>IF(PROGRESS!CE177="NO DATA","",PROGRESS!CE177)</f>
        <v/>
      </c>
      <c r="V166" s="312" t="str">
        <f>IF(PROGRESS!CJ177="NO DATA","",PROGRESS!CJ177)</f>
        <v/>
      </c>
      <c r="W166" s="312" t="str">
        <f>IF(PROGRESS!CO177="NO DATA","",PROGRESS!CO177)</f>
        <v/>
      </c>
      <c r="X166" s="312" t="str">
        <f>IF(PROGRESS!CT177="NO DATA","",PROGRESS!CT177)</f>
        <v/>
      </c>
      <c r="Y166" s="312" t="str">
        <f>IF(PROGRESS!CY177="NO DATA","",PROGRESS!CY177)</f>
        <v/>
      </c>
      <c r="Z166" s="312" t="str">
        <f>IF(PROGRESS!DD177="NO DATA","",PROGRESS!DD177)</f>
        <v/>
      </c>
      <c r="AA166" s="312" t="str">
        <f>IF(PROGRESS!DI177="NO DATA","",PROGRESS!DI177)</f>
        <v/>
      </c>
      <c r="AB166" s="312" t="str">
        <f>IF(PROGRESS!DN177="NO DATA","",PROGRESS!DN177)</f>
        <v/>
      </c>
      <c r="AC166" s="312" t="str">
        <f>IF(PROGRESS!DS177="NO DATA","",PROGRESS!DS177)</f>
        <v/>
      </c>
      <c r="AD166" s="312" t="str">
        <f>IF(PROGRESS!DX177="NO DATA","",PROGRESS!DX177)</f>
        <v/>
      </c>
    </row>
    <row r="167" spans="1:30" ht="18.75" x14ac:dyDescent="0.3">
      <c r="A167" s="20">
        <f>IF(DATASHEET!A164="","",DATASHEET!A164)</f>
        <v>151583</v>
      </c>
      <c r="B167" s="21" t="str">
        <f>DATASHEET!B164</f>
        <v>SHEPHERD, Jessica</v>
      </c>
      <c r="C167" s="21" t="str">
        <f>DATASHEET!C164</f>
        <v>11EGQ</v>
      </c>
      <c r="D167" s="139" t="str">
        <f>PROGRESS!E178</f>
        <v>N</v>
      </c>
      <c r="E167" s="570" t="str">
        <f>PROGRESS!I178</f>
        <v>N</v>
      </c>
      <c r="F167" s="572" t="str">
        <f>DATASHEET!L164</f>
        <v>6-7</v>
      </c>
      <c r="G167" s="565" t="str">
        <f t="shared" si="7"/>
        <v/>
      </c>
      <c r="H167" s="313" t="str">
        <f>IF(PROGRESS!R178="NO DATA","",PROGRESS!R178)</f>
        <v/>
      </c>
      <c r="I167" s="312" t="str">
        <f>IF(PROGRESS!W178="NO DATA","",PROGRESS!W178)</f>
        <v/>
      </c>
      <c r="J167" s="312" t="str">
        <f>IF(PROGRESS!AB178="NO DATA","",PROGRESS!AB178)</f>
        <v/>
      </c>
      <c r="K167" s="312" t="str">
        <f>IF(PROGRESS!AG178="NO DATA","",PROGRESS!AG178)</f>
        <v/>
      </c>
      <c r="L167" s="312" t="str">
        <f>IF(PROGRESS!AL178="NO DATA","",PROGRESS!AL178)</f>
        <v/>
      </c>
      <c r="M167" s="312" t="str">
        <f>IF(PROGRESS!AQ178="NO DATA","",PROGRESS!AQ178)</f>
        <v/>
      </c>
      <c r="N167" s="312" t="str">
        <f>IF(PROGRESS!AV178="NO DATA","",PROGRESS!AV178)</f>
        <v/>
      </c>
      <c r="O167" s="312" t="str">
        <f>IF(PROGRESS!BA178="NO DATA","",PROGRESS!BA178)</f>
        <v/>
      </c>
      <c r="P167" s="312" t="str">
        <f>IF(PROGRESS!BF178="NO DATA","",PROGRESS!BF178)</f>
        <v/>
      </c>
      <c r="Q167" s="312" t="str">
        <f>IF(PROGRESS!BK178="NO DATA","",PROGRESS!BK178)</f>
        <v/>
      </c>
      <c r="R167" s="312" t="str">
        <f>IF(PROGRESS!BP178="NO DATA","",PROGRESS!BP178)</f>
        <v/>
      </c>
      <c r="S167" s="312" t="str">
        <f>IF(PROGRESS!BU178="NO DATA","",PROGRESS!BU178)</f>
        <v/>
      </c>
      <c r="T167" s="569" t="str">
        <f>IF(PROGRESS!CA178="NO DATA","",PROGRESS!CA178)</f>
        <v/>
      </c>
      <c r="U167" s="312" t="str">
        <f>IF(PROGRESS!CE178="NO DATA","",PROGRESS!CE178)</f>
        <v/>
      </c>
      <c r="V167" s="312" t="str">
        <f>IF(PROGRESS!CJ178="NO DATA","",PROGRESS!CJ178)</f>
        <v/>
      </c>
      <c r="W167" s="312" t="str">
        <f>IF(PROGRESS!CO178="NO DATA","",PROGRESS!CO178)</f>
        <v/>
      </c>
      <c r="X167" s="312" t="str">
        <f>IF(PROGRESS!CT178="NO DATA","",PROGRESS!CT178)</f>
        <v/>
      </c>
      <c r="Y167" s="312" t="str">
        <f>IF(PROGRESS!CY178="NO DATA","",PROGRESS!CY178)</f>
        <v/>
      </c>
      <c r="Z167" s="312" t="str">
        <f>IF(PROGRESS!DD178="NO DATA","",PROGRESS!DD178)</f>
        <v/>
      </c>
      <c r="AA167" s="312" t="str">
        <f>IF(PROGRESS!DI178="NO DATA","",PROGRESS!DI178)</f>
        <v/>
      </c>
      <c r="AB167" s="312" t="str">
        <f>IF(PROGRESS!DN178="NO DATA","",PROGRESS!DN178)</f>
        <v/>
      </c>
      <c r="AC167" s="312" t="str">
        <f>IF(PROGRESS!DS178="NO DATA","",PROGRESS!DS178)</f>
        <v/>
      </c>
      <c r="AD167" s="312" t="str">
        <f>IF(PROGRESS!DX178="NO DATA","",PROGRESS!DX178)</f>
        <v/>
      </c>
    </row>
    <row r="168" spans="1:30" ht="18.75" x14ac:dyDescent="0.3">
      <c r="A168" s="20">
        <f>IF(DATASHEET!A165="","",DATASHEET!A165)</f>
        <v>151656</v>
      </c>
      <c r="B168" s="21" t="str">
        <f>DATASHEET!B165</f>
        <v>SHEPPARD, Jade</v>
      </c>
      <c r="C168" s="21" t="str">
        <f>DATASHEET!C165</f>
        <v>11KKN</v>
      </c>
      <c r="D168" s="139" t="str">
        <f>PROGRESS!E179</f>
        <v>N</v>
      </c>
      <c r="E168" s="570" t="str">
        <f>PROGRESS!I179</f>
        <v>Y</v>
      </c>
      <c r="F168" s="572" t="str">
        <f>DATASHEET!L165</f>
        <v>4-5</v>
      </c>
      <c r="G168" s="565" t="str">
        <f t="shared" si="7"/>
        <v/>
      </c>
      <c r="H168" s="313" t="str">
        <f>IF(PROGRESS!R179="NO DATA","",PROGRESS!R179)</f>
        <v/>
      </c>
      <c r="I168" s="312" t="str">
        <f>IF(PROGRESS!W179="NO DATA","",PROGRESS!W179)</f>
        <v/>
      </c>
      <c r="J168" s="312" t="str">
        <f>IF(PROGRESS!AB179="NO DATA","",PROGRESS!AB179)</f>
        <v/>
      </c>
      <c r="K168" s="312" t="str">
        <f>IF(PROGRESS!AG179="NO DATA","",PROGRESS!AG179)</f>
        <v/>
      </c>
      <c r="L168" s="312" t="str">
        <f>IF(PROGRESS!AL179="NO DATA","",PROGRESS!AL179)</f>
        <v/>
      </c>
      <c r="M168" s="312" t="str">
        <f>IF(PROGRESS!AQ179="NO DATA","",PROGRESS!AQ179)</f>
        <v/>
      </c>
      <c r="N168" s="312" t="str">
        <f>IF(PROGRESS!AV179="NO DATA","",PROGRESS!AV179)</f>
        <v/>
      </c>
      <c r="O168" s="312" t="str">
        <f>IF(PROGRESS!BA179="NO DATA","",PROGRESS!BA179)</f>
        <v/>
      </c>
      <c r="P168" s="312" t="str">
        <f>IF(PROGRESS!BF179="NO DATA","",PROGRESS!BF179)</f>
        <v/>
      </c>
      <c r="Q168" s="312" t="str">
        <f>IF(PROGRESS!BK179="NO DATA","",PROGRESS!BK179)</f>
        <v/>
      </c>
      <c r="R168" s="312" t="str">
        <f>IF(PROGRESS!BP179="NO DATA","",PROGRESS!BP179)</f>
        <v/>
      </c>
      <c r="S168" s="312" t="str">
        <f>IF(PROGRESS!BU179="NO DATA","",PROGRESS!BU179)</f>
        <v/>
      </c>
      <c r="T168" s="569" t="str">
        <f>IF(PROGRESS!CA179="NO DATA","",PROGRESS!CA179)</f>
        <v/>
      </c>
      <c r="U168" s="312" t="str">
        <f>IF(PROGRESS!CE179="NO DATA","",PROGRESS!CE179)</f>
        <v/>
      </c>
      <c r="V168" s="312" t="str">
        <f>IF(PROGRESS!CJ179="NO DATA","",PROGRESS!CJ179)</f>
        <v/>
      </c>
      <c r="W168" s="312" t="str">
        <f>IF(PROGRESS!CO179="NO DATA","",PROGRESS!CO179)</f>
        <v/>
      </c>
      <c r="X168" s="312" t="str">
        <f>IF(PROGRESS!CT179="NO DATA","",PROGRESS!CT179)</f>
        <v/>
      </c>
      <c r="Y168" s="312" t="str">
        <f>IF(PROGRESS!CY179="NO DATA","",PROGRESS!CY179)</f>
        <v/>
      </c>
      <c r="Z168" s="312" t="str">
        <f>IF(PROGRESS!DD179="NO DATA","",PROGRESS!DD179)</f>
        <v/>
      </c>
      <c r="AA168" s="312" t="str">
        <f>IF(PROGRESS!DI179="NO DATA","",PROGRESS!DI179)</f>
        <v/>
      </c>
      <c r="AB168" s="312" t="str">
        <f>IF(PROGRESS!DN179="NO DATA","",PROGRESS!DN179)</f>
        <v/>
      </c>
      <c r="AC168" s="312" t="str">
        <f>IF(PROGRESS!DS179="NO DATA","",PROGRESS!DS179)</f>
        <v/>
      </c>
      <c r="AD168" s="312" t="str">
        <f>IF(PROGRESS!DX179="NO DATA","",PROGRESS!DX179)</f>
        <v/>
      </c>
    </row>
    <row r="169" spans="1:30" ht="18.75" x14ac:dyDescent="0.3">
      <c r="A169" s="20">
        <f>IF(DATASHEET!A166="","",DATASHEET!A166)</f>
        <v>151601</v>
      </c>
      <c r="B169" s="21" t="str">
        <f>DATASHEET!B166</f>
        <v>SHERIDAN, Stanley</v>
      </c>
      <c r="C169" s="21" t="str">
        <f>DATASHEET!C166</f>
        <v>11WE</v>
      </c>
      <c r="D169" s="139" t="str">
        <f>PROGRESS!E180</f>
        <v>N</v>
      </c>
      <c r="E169" s="570" t="str">
        <f>PROGRESS!I180</f>
        <v>N</v>
      </c>
      <c r="F169" s="572" t="str">
        <f>DATASHEET!L166</f>
        <v>6-7</v>
      </c>
      <c r="G169" s="565" t="str">
        <f t="shared" si="7"/>
        <v/>
      </c>
      <c r="H169" s="313" t="str">
        <f>IF(PROGRESS!R180="NO DATA","",PROGRESS!R180)</f>
        <v/>
      </c>
      <c r="I169" s="312" t="str">
        <f>IF(PROGRESS!W180="NO DATA","",PROGRESS!W180)</f>
        <v/>
      </c>
      <c r="J169" s="312" t="str">
        <f>IF(PROGRESS!AB180="NO DATA","",PROGRESS!AB180)</f>
        <v/>
      </c>
      <c r="K169" s="312" t="str">
        <f>IF(PROGRESS!AG180="NO DATA","",PROGRESS!AG180)</f>
        <v/>
      </c>
      <c r="L169" s="312" t="str">
        <f>IF(PROGRESS!AL180="NO DATA","",PROGRESS!AL180)</f>
        <v/>
      </c>
      <c r="M169" s="312" t="str">
        <f>IF(PROGRESS!AQ180="NO DATA","",PROGRESS!AQ180)</f>
        <v/>
      </c>
      <c r="N169" s="312" t="str">
        <f>IF(PROGRESS!AV180="NO DATA","",PROGRESS!AV180)</f>
        <v/>
      </c>
      <c r="O169" s="312" t="str">
        <f>IF(PROGRESS!BA180="NO DATA","",PROGRESS!BA180)</f>
        <v/>
      </c>
      <c r="P169" s="312" t="str">
        <f>IF(PROGRESS!BF180="NO DATA","",PROGRESS!BF180)</f>
        <v/>
      </c>
      <c r="Q169" s="312" t="str">
        <f>IF(PROGRESS!BK180="NO DATA","",PROGRESS!BK180)</f>
        <v/>
      </c>
      <c r="R169" s="312" t="str">
        <f>IF(PROGRESS!BP180="NO DATA","",PROGRESS!BP180)</f>
        <v/>
      </c>
      <c r="S169" s="312" t="str">
        <f>IF(PROGRESS!BU180="NO DATA","",PROGRESS!BU180)</f>
        <v/>
      </c>
      <c r="T169" s="569" t="str">
        <f>IF(PROGRESS!CA180="NO DATA","",PROGRESS!CA180)</f>
        <v/>
      </c>
      <c r="U169" s="312" t="str">
        <f>IF(PROGRESS!CE180="NO DATA","",PROGRESS!CE180)</f>
        <v/>
      </c>
      <c r="V169" s="312" t="str">
        <f>IF(PROGRESS!CJ180="NO DATA","",PROGRESS!CJ180)</f>
        <v/>
      </c>
      <c r="W169" s="312" t="str">
        <f>IF(PROGRESS!CO180="NO DATA","",PROGRESS!CO180)</f>
        <v/>
      </c>
      <c r="X169" s="312" t="str">
        <f>IF(PROGRESS!CT180="NO DATA","",PROGRESS!CT180)</f>
        <v/>
      </c>
      <c r="Y169" s="312" t="str">
        <f>IF(PROGRESS!CY180="NO DATA","",PROGRESS!CY180)</f>
        <v/>
      </c>
      <c r="Z169" s="312" t="str">
        <f>IF(PROGRESS!DD180="NO DATA","",PROGRESS!DD180)</f>
        <v/>
      </c>
      <c r="AA169" s="312" t="str">
        <f>IF(PROGRESS!DI180="NO DATA","",PROGRESS!DI180)</f>
        <v/>
      </c>
      <c r="AB169" s="312" t="str">
        <f>IF(PROGRESS!DN180="NO DATA","",PROGRESS!DN180)</f>
        <v/>
      </c>
      <c r="AC169" s="312" t="str">
        <f>IF(PROGRESS!DS180="NO DATA","",PROGRESS!DS180)</f>
        <v/>
      </c>
      <c r="AD169" s="312" t="str">
        <f>IF(PROGRESS!DX180="NO DATA","",PROGRESS!DX180)</f>
        <v/>
      </c>
    </row>
    <row r="170" spans="1:30" ht="18.75" x14ac:dyDescent="0.3">
      <c r="A170" s="20">
        <f>IF(DATASHEET!A167="","",DATASHEET!A167)</f>
        <v>151691</v>
      </c>
      <c r="B170" s="21" t="str">
        <f>DATASHEET!B167</f>
        <v>SHIELDS, Rachel</v>
      </c>
      <c r="C170" s="21" t="str">
        <f>DATASHEET!C167</f>
        <v>11JNE</v>
      </c>
      <c r="D170" s="139" t="str">
        <f>PROGRESS!E181</f>
        <v>N</v>
      </c>
      <c r="E170" s="570" t="str">
        <f>PROGRESS!I181</f>
        <v>N</v>
      </c>
      <c r="F170" s="572" t="str">
        <f>DATASHEET!L167</f>
        <v>5-6</v>
      </c>
      <c r="G170" s="565" t="str">
        <f t="shared" si="7"/>
        <v/>
      </c>
      <c r="H170" s="313" t="str">
        <f>IF(PROGRESS!R181="NO DATA","",PROGRESS!R181)</f>
        <v/>
      </c>
      <c r="I170" s="312" t="str">
        <f>IF(PROGRESS!W181="NO DATA","",PROGRESS!W181)</f>
        <v/>
      </c>
      <c r="J170" s="312" t="str">
        <f>IF(PROGRESS!AB181="NO DATA","",PROGRESS!AB181)</f>
        <v/>
      </c>
      <c r="K170" s="312" t="str">
        <f>IF(PROGRESS!AG181="NO DATA","",PROGRESS!AG181)</f>
        <v/>
      </c>
      <c r="L170" s="312" t="str">
        <f>IF(PROGRESS!AL181="NO DATA","",PROGRESS!AL181)</f>
        <v/>
      </c>
      <c r="M170" s="312" t="str">
        <f>IF(PROGRESS!AQ181="NO DATA","",PROGRESS!AQ181)</f>
        <v/>
      </c>
      <c r="N170" s="312" t="str">
        <f>IF(PROGRESS!AV181="NO DATA","",PROGRESS!AV181)</f>
        <v/>
      </c>
      <c r="O170" s="312" t="str">
        <f>IF(PROGRESS!BA181="NO DATA","",PROGRESS!BA181)</f>
        <v/>
      </c>
      <c r="P170" s="312" t="str">
        <f>IF(PROGRESS!BF181="NO DATA","",PROGRESS!BF181)</f>
        <v/>
      </c>
      <c r="Q170" s="312" t="str">
        <f>IF(PROGRESS!BK181="NO DATA","",PROGRESS!BK181)</f>
        <v/>
      </c>
      <c r="R170" s="312" t="str">
        <f>IF(PROGRESS!BP181="NO DATA","",PROGRESS!BP181)</f>
        <v/>
      </c>
      <c r="S170" s="312" t="str">
        <f>IF(PROGRESS!BU181="NO DATA","",PROGRESS!BU181)</f>
        <v/>
      </c>
      <c r="T170" s="569" t="str">
        <f>IF(PROGRESS!CA181="NO DATA","",PROGRESS!CA181)</f>
        <v/>
      </c>
      <c r="U170" s="312" t="str">
        <f>IF(PROGRESS!CE181="NO DATA","",PROGRESS!CE181)</f>
        <v/>
      </c>
      <c r="V170" s="312" t="str">
        <f>IF(PROGRESS!CJ181="NO DATA","",PROGRESS!CJ181)</f>
        <v/>
      </c>
      <c r="W170" s="312" t="str">
        <f>IF(PROGRESS!CO181="NO DATA","",PROGRESS!CO181)</f>
        <v/>
      </c>
      <c r="X170" s="312" t="str">
        <f>IF(PROGRESS!CT181="NO DATA","",PROGRESS!CT181)</f>
        <v/>
      </c>
      <c r="Y170" s="312" t="str">
        <f>IF(PROGRESS!CY181="NO DATA","",PROGRESS!CY181)</f>
        <v/>
      </c>
      <c r="Z170" s="312" t="str">
        <f>IF(PROGRESS!DD181="NO DATA","",PROGRESS!DD181)</f>
        <v/>
      </c>
      <c r="AA170" s="312" t="str">
        <f>IF(PROGRESS!DI181="NO DATA","",PROGRESS!DI181)</f>
        <v/>
      </c>
      <c r="AB170" s="312" t="str">
        <f>IF(PROGRESS!DN181="NO DATA","",PROGRESS!DN181)</f>
        <v/>
      </c>
      <c r="AC170" s="312" t="str">
        <f>IF(PROGRESS!DS181="NO DATA","",PROGRESS!DS181)</f>
        <v/>
      </c>
      <c r="AD170" s="312" t="str">
        <f>IF(PROGRESS!DX181="NO DATA","",PROGRESS!DX181)</f>
        <v/>
      </c>
    </row>
    <row r="171" spans="1:30" ht="18.75" x14ac:dyDescent="0.3">
      <c r="A171" s="20">
        <f>IF(DATASHEET!A168="","",DATASHEET!A168)</f>
        <v>151596</v>
      </c>
      <c r="B171" s="21" t="str">
        <f>DATASHEET!B168</f>
        <v>SIBANDA, Sibusisiwe</v>
      </c>
      <c r="C171" s="21" t="str">
        <f>DATASHEET!C168</f>
        <v>11KKN</v>
      </c>
      <c r="D171" s="139" t="str">
        <f>PROGRESS!E182</f>
        <v>N</v>
      </c>
      <c r="E171" s="570" t="str">
        <f>PROGRESS!I182</f>
        <v>N</v>
      </c>
      <c r="F171" s="572" t="str">
        <f>DATASHEET!L168</f>
        <v>6-7</v>
      </c>
      <c r="G171" s="565" t="str">
        <f t="shared" si="7"/>
        <v/>
      </c>
      <c r="H171" s="313" t="str">
        <f>IF(PROGRESS!R182="NO DATA","",PROGRESS!R182)</f>
        <v/>
      </c>
      <c r="I171" s="312" t="str">
        <f>IF(PROGRESS!W182="NO DATA","",PROGRESS!W182)</f>
        <v/>
      </c>
      <c r="J171" s="312" t="str">
        <f>IF(PROGRESS!AB182="NO DATA","",PROGRESS!AB182)</f>
        <v/>
      </c>
      <c r="K171" s="312" t="str">
        <f>IF(PROGRESS!AG182="NO DATA","",PROGRESS!AG182)</f>
        <v/>
      </c>
      <c r="L171" s="312" t="str">
        <f>IF(PROGRESS!AL182="NO DATA","",PROGRESS!AL182)</f>
        <v/>
      </c>
      <c r="M171" s="312" t="str">
        <f>IF(PROGRESS!AQ182="NO DATA","",PROGRESS!AQ182)</f>
        <v/>
      </c>
      <c r="N171" s="312" t="str">
        <f>IF(PROGRESS!AV182="NO DATA","",PROGRESS!AV182)</f>
        <v/>
      </c>
      <c r="O171" s="312" t="str">
        <f>IF(PROGRESS!BA182="NO DATA","",PROGRESS!BA182)</f>
        <v/>
      </c>
      <c r="P171" s="312" t="str">
        <f>IF(PROGRESS!BF182="NO DATA","",PROGRESS!BF182)</f>
        <v/>
      </c>
      <c r="Q171" s="312" t="str">
        <f>IF(PROGRESS!BK182="NO DATA","",PROGRESS!BK182)</f>
        <v/>
      </c>
      <c r="R171" s="312" t="str">
        <f>IF(PROGRESS!BP182="NO DATA","",PROGRESS!BP182)</f>
        <v/>
      </c>
      <c r="S171" s="312" t="str">
        <f>IF(PROGRESS!BU182="NO DATA","",PROGRESS!BU182)</f>
        <v/>
      </c>
      <c r="T171" s="569" t="str">
        <f>IF(PROGRESS!CA182="NO DATA","",PROGRESS!CA182)</f>
        <v/>
      </c>
      <c r="U171" s="312" t="str">
        <f>IF(PROGRESS!CE182="NO DATA","",PROGRESS!CE182)</f>
        <v/>
      </c>
      <c r="V171" s="312" t="str">
        <f>IF(PROGRESS!CJ182="NO DATA","",PROGRESS!CJ182)</f>
        <v/>
      </c>
      <c r="W171" s="312" t="str">
        <f>IF(PROGRESS!CO182="NO DATA","",PROGRESS!CO182)</f>
        <v/>
      </c>
      <c r="X171" s="312" t="str">
        <f>IF(PROGRESS!CT182="NO DATA","",PROGRESS!CT182)</f>
        <v/>
      </c>
      <c r="Y171" s="312" t="str">
        <f>IF(PROGRESS!CY182="NO DATA","",PROGRESS!CY182)</f>
        <v/>
      </c>
      <c r="Z171" s="312" t="str">
        <f>IF(PROGRESS!DD182="NO DATA","",PROGRESS!DD182)</f>
        <v/>
      </c>
      <c r="AA171" s="312" t="str">
        <f>IF(PROGRESS!DI182="NO DATA","",PROGRESS!DI182)</f>
        <v/>
      </c>
      <c r="AB171" s="312" t="str">
        <f>IF(PROGRESS!DN182="NO DATA","",PROGRESS!DN182)</f>
        <v/>
      </c>
      <c r="AC171" s="312" t="str">
        <f>IF(PROGRESS!DS182="NO DATA","",PROGRESS!DS182)</f>
        <v/>
      </c>
      <c r="AD171" s="312" t="str">
        <f>IF(PROGRESS!DX182="NO DATA","",PROGRESS!DX182)</f>
        <v/>
      </c>
    </row>
    <row r="172" spans="1:30" ht="18.75" x14ac:dyDescent="0.3">
      <c r="A172" s="20">
        <f>IF(DATASHEET!A169="","",DATASHEET!A169)</f>
        <v>151700</v>
      </c>
      <c r="B172" s="21" t="str">
        <f>DATASHEET!B169</f>
        <v>SIGAUKE, Ashleigh</v>
      </c>
      <c r="C172" s="21" t="str">
        <f>DATASHEET!C169</f>
        <v>11EGQ</v>
      </c>
      <c r="D172" s="139" t="str">
        <f>PROGRESS!E183</f>
        <v>N</v>
      </c>
      <c r="E172" s="570" t="str">
        <f>PROGRESS!I183</f>
        <v>N</v>
      </c>
      <c r="F172" s="572" t="str">
        <f>DATASHEET!L169</f>
        <v>3-4</v>
      </c>
      <c r="G172" s="565" t="str">
        <f t="shared" si="7"/>
        <v/>
      </c>
      <c r="H172" s="313" t="str">
        <f>IF(PROGRESS!R183="NO DATA","",PROGRESS!R183)</f>
        <v/>
      </c>
      <c r="I172" s="312" t="str">
        <f>IF(PROGRESS!W183="NO DATA","",PROGRESS!W183)</f>
        <v/>
      </c>
      <c r="J172" s="312" t="str">
        <f>IF(PROGRESS!AB183="NO DATA","",PROGRESS!AB183)</f>
        <v/>
      </c>
      <c r="K172" s="312" t="str">
        <f>IF(PROGRESS!AG183="NO DATA","",PROGRESS!AG183)</f>
        <v/>
      </c>
      <c r="L172" s="312" t="str">
        <f>IF(PROGRESS!AL183="NO DATA","",PROGRESS!AL183)</f>
        <v/>
      </c>
      <c r="M172" s="312" t="str">
        <f>IF(PROGRESS!AQ183="NO DATA","",PROGRESS!AQ183)</f>
        <v/>
      </c>
      <c r="N172" s="312" t="str">
        <f>IF(PROGRESS!AV183="NO DATA","",PROGRESS!AV183)</f>
        <v/>
      </c>
      <c r="O172" s="312" t="str">
        <f>IF(PROGRESS!BA183="NO DATA","",PROGRESS!BA183)</f>
        <v/>
      </c>
      <c r="P172" s="312" t="str">
        <f>IF(PROGRESS!BF183="NO DATA","",PROGRESS!BF183)</f>
        <v/>
      </c>
      <c r="Q172" s="312" t="str">
        <f>IF(PROGRESS!BK183="NO DATA","",PROGRESS!BK183)</f>
        <v/>
      </c>
      <c r="R172" s="312" t="str">
        <f>IF(PROGRESS!BP183="NO DATA","",PROGRESS!BP183)</f>
        <v/>
      </c>
      <c r="S172" s="312" t="str">
        <f>IF(PROGRESS!BU183="NO DATA","",PROGRESS!BU183)</f>
        <v/>
      </c>
      <c r="T172" s="569" t="str">
        <f>IF(PROGRESS!CA183="NO DATA","",PROGRESS!CA183)</f>
        <v/>
      </c>
      <c r="U172" s="312" t="str">
        <f>IF(PROGRESS!CE183="NO DATA","",PROGRESS!CE183)</f>
        <v/>
      </c>
      <c r="V172" s="312" t="str">
        <f>IF(PROGRESS!CJ183="NO DATA","",PROGRESS!CJ183)</f>
        <v/>
      </c>
      <c r="W172" s="312" t="str">
        <f>IF(PROGRESS!CO183="NO DATA","",PROGRESS!CO183)</f>
        <v/>
      </c>
      <c r="X172" s="312" t="str">
        <f>IF(PROGRESS!CT183="NO DATA","",PROGRESS!CT183)</f>
        <v/>
      </c>
      <c r="Y172" s="312" t="str">
        <f>IF(PROGRESS!CY183="NO DATA","",PROGRESS!CY183)</f>
        <v/>
      </c>
      <c r="Z172" s="312" t="str">
        <f>IF(PROGRESS!DD183="NO DATA","",PROGRESS!DD183)</f>
        <v/>
      </c>
      <c r="AA172" s="312" t="str">
        <f>IF(PROGRESS!DI183="NO DATA","",PROGRESS!DI183)</f>
        <v/>
      </c>
      <c r="AB172" s="312" t="str">
        <f>IF(PROGRESS!DN183="NO DATA","",PROGRESS!DN183)</f>
        <v/>
      </c>
      <c r="AC172" s="312" t="str">
        <f>IF(PROGRESS!DS183="NO DATA","",PROGRESS!DS183)</f>
        <v/>
      </c>
      <c r="AD172" s="312" t="str">
        <f>IF(PROGRESS!DX183="NO DATA","",PROGRESS!DX183)</f>
        <v/>
      </c>
    </row>
    <row r="173" spans="1:30" ht="18.75" x14ac:dyDescent="0.3">
      <c r="A173" s="20">
        <f>IF(DATASHEET!A170="","",DATASHEET!A170)</f>
        <v>151579</v>
      </c>
      <c r="B173" s="21" t="str">
        <f>DATASHEET!B170</f>
        <v>SIGGS, Patrick</v>
      </c>
      <c r="C173" s="21" t="str">
        <f>DATASHEET!C170</f>
        <v>11ZI</v>
      </c>
      <c r="D173" s="139" t="str">
        <f>PROGRESS!E184</f>
        <v>N</v>
      </c>
      <c r="E173" s="570" t="str">
        <f>PROGRESS!I184</f>
        <v>N</v>
      </c>
      <c r="F173" s="572" t="str">
        <f>DATASHEET!L170</f>
        <v>5-6</v>
      </c>
      <c r="G173" s="565" t="str">
        <f t="shared" si="7"/>
        <v/>
      </c>
      <c r="H173" s="313" t="str">
        <f>IF(PROGRESS!R184="NO DATA","",PROGRESS!R184)</f>
        <v/>
      </c>
      <c r="I173" s="312" t="str">
        <f>IF(PROGRESS!W184="NO DATA","",PROGRESS!W184)</f>
        <v/>
      </c>
      <c r="J173" s="312" t="str">
        <f>IF(PROGRESS!AB184="NO DATA","",PROGRESS!AB184)</f>
        <v/>
      </c>
      <c r="K173" s="312" t="str">
        <f>IF(PROGRESS!AG184="NO DATA","",PROGRESS!AG184)</f>
        <v/>
      </c>
      <c r="L173" s="312" t="str">
        <f>IF(PROGRESS!AL184="NO DATA","",PROGRESS!AL184)</f>
        <v/>
      </c>
      <c r="M173" s="312" t="str">
        <f>IF(PROGRESS!AQ184="NO DATA","",PROGRESS!AQ184)</f>
        <v/>
      </c>
      <c r="N173" s="312" t="str">
        <f>IF(PROGRESS!AV184="NO DATA","",PROGRESS!AV184)</f>
        <v/>
      </c>
      <c r="O173" s="312" t="str">
        <f>IF(PROGRESS!BA184="NO DATA","",PROGRESS!BA184)</f>
        <v/>
      </c>
      <c r="P173" s="312" t="str">
        <f>IF(PROGRESS!BF184="NO DATA","",PROGRESS!BF184)</f>
        <v/>
      </c>
      <c r="Q173" s="312" t="str">
        <f>IF(PROGRESS!BK184="NO DATA","",PROGRESS!BK184)</f>
        <v/>
      </c>
      <c r="R173" s="312" t="str">
        <f>IF(PROGRESS!BP184="NO DATA","",PROGRESS!BP184)</f>
        <v/>
      </c>
      <c r="S173" s="312" t="str">
        <f>IF(PROGRESS!BU184="NO DATA","",PROGRESS!BU184)</f>
        <v/>
      </c>
      <c r="T173" s="569" t="str">
        <f>IF(PROGRESS!CA184="NO DATA","",PROGRESS!CA184)</f>
        <v/>
      </c>
      <c r="U173" s="312" t="str">
        <f>IF(PROGRESS!CE184="NO DATA","",PROGRESS!CE184)</f>
        <v/>
      </c>
      <c r="V173" s="312" t="str">
        <f>IF(PROGRESS!CJ184="NO DATA","",PROGRESS!CJ184)</f>
        <v/>
      </c>
      <c r="W173" s="312" t="str">
        <f>IF(PROGRESS!CO184="NO DATA","",PROGRESS!CO184)</f>
        <v/>
      </c>
      <c r="X173" s="312" t="str">
        <f>IF(PROGRESS!CT184="NO DATA","",PROGRESS!CT184)</f>
        <v/>
      </c>
      <c r="Y173" s="312" t="str">
        <f>IF(PROGRESS!CY184="NO DATA","",PROGRESS!CY184)</f>
        <v/>
      </c>
      <c r="Z173" s="312" t="str">
        <f>IF(PROGRESS!DD184="NO DATA","",PROGRESS!DD184)</f>
        <v/>
      </c>
      <c r="AA173" s="312" t="str">
        <f>IF(PROGRESS!DI184="NO DATA","",PROGRESS!DI184)</f>
        <v/>
      </c>
      <c r="AB173" s="312" t="str">
        <f>IF(PROGRESS!DN184="NO DATA","",PROGRESS!DN184)</f>
        <v/>
      </c>
      <c r="AC173" s="312" t="str">
        <f>IF(PROGRESS!DS184="NO DATA","",PROGRESS!DS184)</f>
        <v/>
      </c>
      <c r="AD173" s="312" t="str">
        <f>IF(PROGRESS!DX184="NO DATA","",PROGRESS!DX184)</f>
        <v/>
      </c>
    </row>
    <row r="174" spans="1:30" ht="18.75" x14ac:dyDescent="0.3">
      <c r="A174" s="20">
        <f>IF(DATASHEET!A171="","",DATASHEET!A171)</f>
        <v>151619</v>
      </c>
      <c r="B174" s="21" t="str">
        <f>DATASHEET!B171</f>
        <v>SIMPSON, Charlie</v>
      </c>
      <c r="C174" s="21" t="str">
        <f>DATASHEET!C171</f>
        <v>11SPI</v>
      </c>
      <c r="D174" s="139" t="str">
        <f>PROGRESS!E185</f>
        <v>N</v>
      </c>
      <c r="E174" s="570" t="str">
        <f>PROGRESS!I185</f>
        <v>N</v>
      </c>
      <c r="F174" s="572" t="str">
        <f>DATASHEET!L171</f>
        <v>4-5</v>
      </c>
      <c r="G174" s="565" t="str">
        <f t="shared" si="7"/>
        <v/>
      </c>
      <c r="H174" s="313" t="str">
        <f>IF(PROGRESS!R185="NO DATA","",PROGRESS!R185)</f>
        <v/>
      </c>
      <c r="I174" s="312" t="str">
        <f>IF(PROGRESS!W185="NO DATA","",PROGRESS!W185)</f>
        <v/>
      </c>
      <c r="J174" s="312" t="str">
        <f>IF(PROGRESS!AB185="NO DATA","",PROGRESS!AB185)</f>
        <v/>
      </c>
      <c r="K174" s="312" t="str">
        <f>IF(PROGRESS!AG185="NO DATA","",PROGRESS!AG185)</f>
        <v/>
      </c>
      <c r="L174" s="312" t="str">
        <f>IF(PROGRESS!AL185="NO DATA","",PROGRESS!AL185)</f>
        <v/>
      </c>
      <c r="M174" s="312" t="str">
        <f>IF(PROGRESS!AQ185="NO DATA","",PROGRESS!AQ185)</f>
        <v/>
      </c>
      <c r="N174" s="312" t="str">
        <f>IF(PROGRESS!AV185="NO DATA","",PROGRESS!AV185)</f>
        <v/>
      </c>
      <c r="O174" s="312" t="str">
        <f>IF(PROGRESS!BA185="NO DATA","",PROGRESS!BA185)</f>
        <v/>
      </c>
      <c r="P174" s="312" t="str">
        <f>IF(PROGRESS!BF185="NO DATA","",PROGRESS!BF185)</f>
        <v/>
      </c>
      <c r="Q174" s="312" t="str">
        <f>IF(PROGRESS!BK185="NO DATA","",PROGRESS!BK185)</f>
        <v/>
      </c>
      <c r="R174" s="312" t="str">
        <f>IF(PROGRESS!BP185="NO DATA","",PROGRESS!BP185)</f>
        <v/>
      </c>
      <c r="S174" s="312" t="str">
        <f>IF(PROGRESS!BU185="NO DATA","",PROGRESS!BU185)</f>
        <v/>
      </c>
      <c r="T174" s="569" t="str">
        <f>IF(PROGRESS!CA185="NO DATA","",PROGRESS!CA185)</f>
        <v/>
      </c>
      <c r="U174" s="312" t="str">
        <f>IF(PROGRESS!CE185="NO DATA","",PROGRESS!CE185)</f>
        <v/>
      </c>
      <c r="V174" s="312" t="str">
        <f>IF(PROGRESS!CJ185="NO DATA","",PROGRESS!CJ185)</f>
        <v/>
      </c>
      <c r="W174" s="312" t="str">
        <f>IF(PROGRESS!CO185="NO DATA","",PROGRESS!CO185)</f>
        <v/>
      </c>
      <c r="X174" s="312" t="str">
        <f>IF(PROGRESS!CT185="NO DATA","",PROGRESS!CT185)</f>
        <v/>
      </c>
      <c r="Y174" s="312" t="str">
        <f>IF(PROGRESS!CY185="NO DATA","",PROGRESS!CY185)</f>
        <v/>
      </c>
      <c r="Z174" s="312" t="str">
        <f>IF(PROGRESS!DD185="NO DATA","",PROGRESS!DD185)</f>
        <v/>
      </c>
      <c r="AA174" s="312" t="str">
        <f>IF(PROGRESS!DI185="NO DATA","",PROGRESS!DI185)</f>
        <v/>
      </c>
      <c r="AB174" s="312" t="str">
        <f>IF(PROGRESS!DN185="NO DATA","",PROGRESS!DN185)</f>
        <v/>
      </c>
      <c r="AC174" s="312" t="str">
        <f>IF(PROGRESS!DS185="NO DATA","",PROGRESS!DS185)</f>
        <v/>
      </c>
      <c r="AD174" s="312" t="str">
        <f>IF(PROGRESS!DX185="NO DATA","",PROGRESS!DX185)</f>
        <v/>
      </c>
    </row>
    <row r="175" spans="1:30" ht="18.75" x14ac:dyDescent="0.3">
      <c r="A175" s="20">
        <f>IF(DATASHEET!A172="","",DATASHEET!A172)</f>
        <v>151521</v>
      </c>
      <c r="B175" s="21" t="str">
        <f>DATASHEET!B172</f>
        <v>SINKAMBA, Louisa</v>
      </c>
      <c r="C175" s="21" t="str">
        <f>DATASHEET!C172</f>
        <v>11WE</v>
      </c>
      <c r="D175" s="139" t="str">
        <f>PROGRESS!E186</f>
        <v>N</v>
      </c>
      <c r="E175" s="570" t="str">
        <f>PROGRESS!I186</f>
        <v>N</v>
      </c>
      <c r="F175" s="572" t="str">
        <f>DATASHEET!L172</f>
        <v>7-8</v>
      </c>
      <c r="G175" s="565" t="str">
        <f t="shared" si="7"/>
        <v/>
      </c>
      <c r="H175" s="313" t="str">
        <f>IF(PROGRESS!R186="NO DATA","",PROGRESS!R186)</f>
        <v/>
      </c>
      <c r="I175" s="312" t="str">
        <f>IF(PROGRESS!W186="NO DATA","",PROGRESS!W186)</f>
        <v/>
      </c>
      <c r="J175" s="312" t="str">
        <f>IF(PROGRESS!AB186="NO DATA","",PROGRESS!AB186)</f>
        <v/>
      </c>
      <c r="K175" s="312" t="str">
        <f>IF(PROGRESS!AG186="NO DATA","",PROGRESS!AG186)</f>
        <v/>
      </c>
      <c r="L175" s="312" t="str">
        <f>IF(PROGRESS!AL186="NO DATA","",PROGRESS!AL186)</f>
        <v/>
      </c>
      <c r="M175" s="312" t="str">
        <f>IF(PROGRESS!AQ186="NO DATA","",PROGRESS!AQ186)</f>
        <v/>
      </c>
      <c r="N175" s="312" t="str">
        <f>IF(PROGRESS!AV186="NO DATA","",PROGRESS!AV186)</f>
        <v/>
      </c>
      <c r="O175" s="312" t="str">
        <f>IF(PROGRESS!BA186="NO DATA","",PROGRESS!BA186)</f>
        <v/>
      </c>
      <c r="P175" s="312" t="str">
        <f>IF(PROGRESS!BF186="NO DATA","",PROGRESS!BF186)</f>
        <v/>
      </c>
      <c r="Q175" s="312" t="str">
        <f>IF(PROGRESS!BK186="NO DATA","",PROGRESS!BK186)</f>
        <v/>
      </c>
      <c r="R175" s="312" t="str">
        <f>IF(PROGRESS!BP186="NO DATA","",PROGRESS!BP186)</f>
        <v/>
      </c>
      <c r="S175" s="312" t="str">
        <f>IF(PROGRESS!BU186="NO DATA","",PROGRESS!BU186)</f>
        <v/>
      </c>
      <c r="T175" s="569" t="str">
        <f>IF(PROGRESS!CA186="NO DATA","",PROGRESS!CA186)</f>
        <v/>
      </c>
      <c r="U175" s="312" t="str">
        <f>IF(PROGRESS!CE186="NO DATA","",PROGRESS!CE186)</f>
        <v/>
      </c>
      <c r="V175" s="312" t="str">
        <f>IF(PROGRESS!CJ186="NO DATA","",PROGRESS!CJ186)</f>
        <v/>
      </c>
      <c r="W175" s="312" t="str">
        <f>IF(PROGRESS!CO186="NO DATA","",PROGRESS!CO186)</f>
        <v/>
      </c>
      <c r="X175" s="312" t="str">
        <f>IF(PROGRESS!CT186="NO DATA","",PROGRESS!CT186)</f>
        <v/>
      </c>
      <c r="Y175" s="312" t="str">
        <f>IF(PROGRESS!CY186="NO DATA","",PROGRESS!CY186)</f>
        <v/>
      </c>
      <c r="Z175" s="312" t="str">
        <f>IF(PROGRESS!DD186="NO DATA","",PROGRESS!DD186)</f>
        <v/>
      </c>
      <c r="AA175" s="312" t="str">
        <f>IF(PROGRESS!DI186="NO DATA","",PROGRESS!DI186)</f>
        <v/>
      </c>
      <c r="AB175" s="312" t="str">
        <f>IF(PROGRESS!DN186="NO DATA","",PROGRESS!DN186)</f>
        <v/>
      </c>
      <c r="AC175" s="312" t="str">
        <f>IF(PROGRESS!DS186="NO DATA","",PROGRESS!DS186)</f>
        <v/>
      </c>
      <c r="AD175" s="312" t="str">
        <f>IF(PROGRESS!DX186="NO DATA","",PROGRESS!DX186)</f>
        <v/>
      </c>
    </row>
    <row r="176" spans="1:30" ht="18.75" x14ac:dyDescent="0.3">
      <c r="A176" s="20">
        <f>IF(DATASHEET!A173="","",DATASHEET!A173)</f>
        <v>151587</v>
      </c>
      <c r="B176" s="21" t="str">
        <f>DATASHEET!B173</f>
        <v>SMITH, Jasmine</v>
      </c>
      <c r="C176" s="21" t="str">
        <f>DATASHEET!C173</f>
        <v>11SK</v>
      </c>
      <c r="D176" s="139" t="str">
        <f>PROGRESS!E187</f>
        <v>N</v>
      </c>
      <c r="E176" s="570" t="str">
        <f>PROGRESS!I187</f>
        <v>Y</v>
      </c>
      <c r="F176" s="572" t="str">
        <f>DATASHEET!L173</f>
        <v>7-8</v>
      </c>
      <c r="G176" s="565" t="str">
        <f t="shared" si="7"/>
        <v/>
      </c>
      <c r="H176" s="313" t="str">
        <f>IF(PROGRESS!R187="NO DATA","",PROGRESS!R187)</f>
        <v/>
      </c>
      <c r="I176" s="312" t="str">
        <f>IF(PROGRESS!W187="NO DATA","",PROGRESS!W187)</f>
        <v/>
      </c>
      <c r="J176" s="312" t="str">
        <f>IF(PROGRESS!AB187="NO DATA","",PROGRESS!AB187)</f>
        <v/>
      </c>
      <c r="K176" s="312" t="str">
        <f>IF(PROGRESS!AG187="NO DATA","",PROGRESS!AG187)</f>
        <v/>
      </c>
      <c r="L176" s="312" t="str">
        <f>IF(PROGRESS!AL187="NO DATA","",PROGRESS!AL187)</f>
        <v/>
      </c>
      <c r="M176" s="312" t="str">
        <f>IF(PROGRESS!AQ187="NO DATA","",PROGRESS!AQ187)</f>
        <v/>
      </c>
      <c r="N176" s="312" t="str">
        <f>IF(PROGRESS!AV187="NO DATA","",PROGRESS!AV187)</f>
        <v/>
      </c>
      <c r="O176" s="312" t="str">
        <f>IF(PROGRESS!BA187="NO DATA","",PROGRESS!BA187)</f>
        <v/>
      </c>
      <c r="P176" s="312" t="str">
        <f>IF(PROGRESS!BF187="NO DATA","",PROGRESS!BF187)</f>
        <v/>
      </c>
      <c r="Q176" s="312" t="str">
        <f>IF(PROGRESS!BK187="NO DATA","",PROGRESS!BK187)</f>
        <v/>
      </c>
      <c r="R176" s="312" t="str">
        <f>IF(PROGRESS!BP187="NO DATA","",PROGRESS!BP187)</f>
        <v/>
      </c>
      <c r="S176" s="312" t="str">
        <f>IF(PROGRESS!BU187="NO DATA","",PROGRESS!BU187)</f>
        <v/>
      </c>
      <c r="T176" s="569" t="str">
        <f>IF(PROGRESS!CA187="NO DATA","",PROGRESS!CA187)</f>
        <v/>
      </c>
      <c r="U176" s="312" t="str">
        <f>IF(PROGRESS!CE187="NO DATA","",PROGRESS!CE187)</f>
        <v/>
      </c>
      <c r="V176" s="312" t="str">
        <f>IF(PROGRESS!CJ187="NO DATA","",PROGRESS!CJ187)</f>
        <v/>
      </c>
      <c r="W176" s="312" t="str">
        <f>IF(PROGRESS!CO187="NO DATA","",PROGRESS!CO187)</f>
        <v/>
      </c>
      <c r="X176" s="312" t="str">
        <f>IF(PROGRESS!CT187="NO DATA","",PROGRESS!CT187)</f>
        <v/>
      </c>
      <c r="Y176" s="312" t="str">
        <f>IF(PROGRESS!CY187="NO DATA","",PROGRESS!CY187)</f>
        <v/>
      </c>
      <c r="Z176" s="312" t="str">
        <f>IF(PROGRESS!DD187="NO DATA","",PROGRESS!DD187)</f>
        <v/>
      </c>
      <c r="AA176" s="312" t="str">
        <f>IF(PROGRESS!DI187="NO DATA","",PROGRESS!DI187)</f>
        <v/>
      </c>
      <c r="AB176" s="312" t="str">
        <f>IF(PROGRESS!DN187="NO DATA","",PROGRESS!DN187)</f>
        <v/>
      </c>
      <c r="AC176" s="312" t="str">
        <f>IF(PROGRESS!DS187="NO DATA","",PROGRESS!DS187)</f>
        <v/>
      </c>
      <c r="AD176" s="312" t="str">
        <f>IF(PROGRESS!DX187="NO DATA","",PROGRESS!DX187)</f>
        <v/>
      </c>
    </row>
    <row r="177" spans="1:30" ht="18.75" x14ac:dyDescent="0.3">
      <c r="A177" s="20">
        <f>IF(DATASHEET!A174="","",DATASHEET!A174)</f>
        <v>151730</v>
      </c>
      <c r="B177" s="21" t="str">
        <f>DATASHEET!B174</f>
        <v>SMITH, Luke</v>
      </c>
      <c r="C177" s="21" t="str">
        <f>DATASHEET!C174</f>
        <v>11SPI</v>
      </c>
      <c r="D177" s="139" t="str">
        <f>PROGRESS!E188</f>
        <v>N</v>
      </c>
      <c r="E177" s="570" t="str">
        <f>PROGRESS!I188</f>
        <v>N</v>
      </c>
      <c r="F177" s="572" t="str">
        <f>DATASHEET!L174</f>
        <v>6-7</v>
      </c>
      <c r="G177" s="565" t="str">
        <f t="shared" si="7"/>
        <v/>
      </c>
      <c r="H177" s="313" t="str">
        <f>IF(PROGRESS!R188="NO DATA","",PROGRESS!R188)</f>
        <v/>
      </c>
      <c r="I177" s="312" t="str">
        <f>IF(PROGRESS!W188="NO DATA","",PROGRESS!W188)</f>
        <v/>
      </c>
      <c r="J177" s="312" t="str">
        <f>IF(PROGRESS!AB188="NO DATA","",PROGRESS!AB188)</f>
        <v/>
      </c>
      <c r="K177" s="312" t="str">
        <f>IF(PROGRESS!AG188="NO DATA","",PROGRESS!AG188)</f>
        <v/>
      </c>
      <c r="L177" s="312" t="str">
        <f>IF(PROGRESS!AL188="NO DATA","",PROGRESS!AL188)</f>
        <v/>
      </c>
      <c r="M177" s="312" t="str">
        <f>IF(PROGRESS!AQ188="NO DATA","",PROGRESS!AQ188)</f>
        <v/>
      </c>
      <c r="N177" s="312" t="str">
        <f>IF(PROGRESS!AV188="NO DATA","",PROGRESS!AV188)</f>
        <v/>
      </c>
      <c r="O177" s="312" t="str">
        <f>IF(PROGRESS!BA188="NO DATA","",PROGRESS!BA188)</f>
        <v/>
      </c>
      <c r="P177" s="312" t="str">
        <f>IF(PROGRESS!BF188="NO DATA","",PROGRESS!BF188)</f>
        <v/>
      </c>
      <c r="Q177" s="312" t="str">
        <f>IF(PROGRESS!BK188="NO DATA","",PROGRESS!BK188)</f>
        <v/>
      </c>
      <c r="R177" s="312" t="str">
        <f>IF(PROGRESS!BP188="NO DATA","",PROGRESS!BP188)</f>
        <v/>
      </c>
      <c r="S177" s="312" t="str">
        <f>IF(PROGRESS!BU188="NO DATA","",PROGRESS!BU188)</f>
        <v/>
      </c>
      <c r="T177" s="569" t="str">
        <f>IF(PROGRESS!CA188="NO DATA","",PROGRESS!CA188)</f>
        <v/>
      </c>
      <c r="U177" s="312" t="str">
        <f>IF(PROGRESS!CE188="NO DATA","",PROGRESS!CE188)</f>
        <v/>
      </c>
      <c r="V177" s="312" t="str">
        <f>IF(PROGRESS!CJ188="NO DATA","",PROGRESS!CJ188)</f>
        <v/>
      </c>
      <c r="W177" s="312" t="str">
        <f>IF(PROGRESS!CO188="NO DATA","",PROGRESS!CO188)</f>
        <v/>
      </c>
      <c r="X177" s="312" t="str">
        <f>IF(PROGRESS!CT188="NO DATA","",PROGRESS!CT188)</f>
        <v/>
      </c>
      <c r="Y177" s="312" t="str">
        <f>IF(PROGRESS!CY188="NO DATA","",PROGRESS!CY188)</f>
        <v/>
      </c>
      <c r="Z177" s="312" t="str">
        <f>IF(PROGRESS!DD188="NO DATA","",PROGRESS!DD188)</f>
        <v/>
      </c>
      <c r="AA177" s="312" t="str">
        <f>IF(PROGRESS!DI188="NO DATA","",PROGRESS!DI188)</f>
        <v/>
      </c>
      <c r="AB177" s="312" t="str">
        <f>IF(PROGRESS!DN188="NO DATA","",PROGRESS!DN188)</f>
        <v/>
      </c>
      <c r="AC177" s="312" t="str">
        <f>IF(PROGRESS!DS188="NO DATA","",PROGRESS!DS188)</f>
        <v/>
      </c>
      <c r="AD177" s="312" t="str">
        <f>IF(PROGRESS!DX188="NO DATA","",PROGRESS!DX188)</f>
        <v/>
      </c>
    </row>
    <row r="178" spans="1:30" ht="18.75" x14ac:dyDescent="0.3">
      <c r="A178" s="20">
        <f>IF(DATASHEET!A175="","",DATASHEET!A175)</f>
        <v>151729</v>
      </c>
      <c r="B178" s="21" t="str">
        <f>DATASHEET!B175</f>
        <v>SMITH, Nathanael</v>
      </c>
      <c r="C178" s="21" t="str">
        <f>DATASHEET!C175</f>
        <v>11SPI</v>
      </c>
      <c r="D178" s="139" t="str">
        <f>PROGRESS!E189</f>
        <v>N</v>
      </c>
      <c r="E178" s="570" t="str">
        <f>PROGRESS!I189</f>
        <v>N</v>
      </c>
      <c r="F178" s="572" t="str">
        <f>DATASHEET!L175</f>
        <v>5-6</v>
      </c>
      <c r="G178" s="565" t="str">
        <f t="shared" si="7"/>
        <v/>
      </c>
      <c r="H178" s="313" t="str">
        <f>IF(PROGRESS!R189="NO DATA","",PROGRESS!R189)</f>
        <v/>
      </c>
      <c r="I178" s="312" t="str">
        <f>IF(PROGRESS!W189="NO DATA","",PROGRESS!W189)</f>
        <v/>
      </c>
      <c r="J178" s="312" t="str">
        <f>IF(PROGRESS!AB189="NO DATA","",PROGRESS!AB189)</f>
        <v/>
      </c>
      <c r="K178" s="312" t="str">
        <f>IF(PROGRESS!AG189="NO DATA","",PROGRESS!AG189)</f>
        <v/>
      </c>
      <c r="L178" s="312" t="str">
        <f>IF(PROGRESS!AL189="NO DATA","",PROGRESS!AL189)</f>
        <v/>
      </c>
      <c r="M178" s="312" t="str">
        <f>IF(PROGRESS!AQ189="NO DATA","",PROGRESS!AQ189)</f>
        <v/>
      </c>
      <c r="N178" s="312" t="str">
        <f>IF(PROGRESS!AV189="NO DATA","",PROGRESS!AV189)</f>
        <v/>
      </c>
      <c r="O178" s="312" t="str">
        <f>IF(PROGRESS!BA189="NO DATA","",PROGRESS!BA189)</f>
        <v/>
      </c>
      <c r="P178" s="312" t="str">
        <f>IF(PROGRESS!BF189="NO DATA","",PROGRESS!BF189)</f>
        <v/>
      </c>
      <c r="Q178" s="312" t="str">
        <f>IF(PROGRESS!BK189="NO DATA","",PROGRESS!BK189)</f>
        <v/>
      </c>
      <c r="R178" s="312" t="str">
        <f>IF(PROGRESS!BP189="NO DATA","",PROGRESS!BP189)</f>
        <v/>
      </c>
      <c r="S178" s="312" t="str">
        <f>IF(PROGRESS!BU189="NO DATA","",PROGRESS!BU189)</f>
        <v/>
      </c>
      <c r="T178" s="569" t="str">
        <f>IF(PROGRESS!CA189="NO DATA","",PROGRESS!CA189)</f>
        <v/>
      </c>
      <c r="U178" s="312" t="str">
        <f>IF(PROGRESS!CE189="NO DATA","",PROGRESS!CE189)</f>
        <v/>
      </c>
      <c r="V178" s="312" t="str">
        <f>IF(PROGRESS!CJ189="NO DATA","",PROGRESS!CJ189)</f>
        <v/>
      </c>
      <c r="W178" s="312" t="str">
        <f>IF(PROGRESS!CO189="NO DATA","",PROGRESS!CO189)</f>
        <v/>
      </c>
      <c r="X178" s="312" t="str">
        <f>IF(PROGRESS!CT189="NO DATA","",PROGRESS!CT189)</f>
        <v/>
      </c>
      <c r="Y178" s="312" t="str">
        <f>IF(PROGRESS!CY189="NO DATA","",PROGRESS!CY189)</f>
        <v/>
      </c>
      <c r="Z178" s="312" t="str">
        <f>IF(PROGRESS!DD189="NO DATA","",PROGRESS!DD189)</f>
        <v/>
      </c>
      <c r="AA178" s="312" t="str">
        <f>IF(PROGRESS!DI189="NO DATA","",PROGRESS!DI189)</f>
        <v/>
      </c>
      <c r="AB178" s="312" t="str">
        <f>IF(PROGRESS!DN189="NO DATA","",PROGRESS!DN189)</f>
        <v/>
      </c>
      <c r="AC178" s="312" t="str">
        <f>IF(PROGRESS!DS189="NO DATA","",PROGRESS!DS189)</f>
        <v/>
      </c>
      <c r="AD178" s="312" t="str">
        <f>IF(PROGRESS!DX189="NO DATA","",PROGRESS!DX189)</f>
        <v/>
      </c>
    </row>
    <row r="179" spans="1:30" ht="18.75" x14ac:dyDescent="0.3">
      <c r="A179" s="20">
        <f>IF(DATASHEET!A176="","",DATASHEET!A176)</f>
        <v>151602</v>
      </c>
      <c r="B179" s="21" t="str">
        <f>DATASHEET!B176</f>
        <v>SMITH, Niamh</v>
      </c>
      <c r="C179" s="21" t="str">
        <f>DATASHEET!C176</f>
        <v>11SPI</v>
      </c>
      <c r="D179" s="139" t="str">
        <f>PROGRESS!E190</f>
        <v>N</v>
      </c>
      <c r="E179" s="570" t="str">
        <f>PROGRESS!I190</f>
        <v>N</v>
      </c>
      <c r="F179" s="572" t="str">
        <f>DATASHEET!L176</f>
        <v>5-6</v>
      </c>
      <c r="G179" s="565" t="str">
        <f t="shared" si="7"/>
        <v/>
      </c>
      <c r="H179" s="313" t="str">
        <f>IF(PROGRESS!R190="NO DATA","",PROGRESS!R190)</f>
        <v/>
      </c>
      <c r="I179" s="312" t="str">
        <f>IF(PROGRESS!W190="NO DATA","",PROGRESS!W190)</f>
        <v/>
      </c>
      <c r="J179" s="312" t="str">
        <f>IF(PROGRESS!AB190="NO DATA","",PROGRESS!AB190)</f>
        <v/>
      </c>
      <c r="K179" s="312" t="str">
        <f>IF(PROGRESS!AG190="NO DATA","",PROGRESS!AG190)</f>
        <v/>
      </c>
      <c r="L179" s="312" t="str">
        <f>IF(PROGRESS!AL190="NO DATA","",PROGRESS!AL190)</f>
        <v/>
      </c>
      <c r="M179" s="312" t="str">
        <f>IF(PROGRESS!AQ190="NO DATA","",PROGRESS!AQ190)</f>
        <v/>
      </c>
      <c r="N179" s="312" t="str">
        <f>IF(PROGRESS!AV190="NO DATA","",PROGRESS!AV190)</f>
        <v/>
      </c>
      <c r="O179" s="312" t="str">
        <f>IF(PROGRESS!BA190="NO DATA","",PROGRESS!BA190)</f>
        <v/>
      </c>
      <c r="P179" s="312" t="str">
        <f>IF(PROGRESS!BF190="NO DATA","",PROGRESS!BF190)</f>
        <v/>
      </c>
      <c r="Q179" s="312" t="str">
        <f>IF(PROGRESS!BK190="NO DATA","",PROGRESS!BK190)</f>
        <v/>
      </c>
      <c r="R179" s="312" t="str">
        <f>IF(PROGRESS!BP190="NO DATA","",PROGRESS!BP190)</f>
        <v/>
      </c>
      <c r="S179" s="312" t="str">
        <f>IF(PROGRESS!BU190="NO DATA","",PROGRESS!BU190)</f>
        <v/>
      </c>
      <c r="T179" s="569" t="str">
        <f>IF(PROGRESS!CA190="NO DATA","",PROGRESS!CA190)</f>
        <v/>
      </c>
      <c r="U179" s="312" t="str">
        <f>IF(PROGRESS!CE190="NO DATA","",PROGRESS!CE190)</f>
        <v/>
      </c>
      <c r="V179" s="312" t="str">
        <f>IF(PROGRESS!CJ190="NO DATA","",PROGRESS!CJ190)</f>
        <v/>
      </c>
      <c r="W179" s="312" t="str">
        <f>IF(PROGRESS!CO190="NO DATA","",PROGRESS!CO190)</f>
        <v/>
      </c>
      <c r="X179" s="312" t="str">
        <f>IF(PROGRESS!CT190="NO DATA","",PROGRESS!CT190)</f>
        <v/>
      </c>
      <c r="Y179" s="312" t="str">
        <f>IF(PROGRESS!CY190="NO DATA","",PROGRESS!CY190)</f>
        <v/>
      </c>
      <c r="Z179" s="312" t="str">
        <f>IF(PROGRESS!DD190="NO DATA","",PROGRESS!DD190)</f>
        <v/>
      </c>
      <c r="AA179" s="312" t="str">
        <f>IF(PROGRESS!DI190="NO DATA","",PROGRESS!DI190)</f>
        <v/>
      </c>
      <c r="AB179" s="312" t="str">
        <f>IF(PROGRESS!DN190="NO DATA","",PROGRESS!DN190)</f>
        <v/>
      </c>
      <c r="AC179" s="312" t="str">
        <f>IF(PROGRESS!DS190="NO DATA","",PROGRESS!DS190)</f>
        <v/>
      </c>
      <c r="AD179" s="312" t="str">
        <f>IF(PROGRESS!DX190="NO DATA","",PROGRESS!DX190)</f>
        <v/>
      </c>
    </row>
    <row r="180" spans="1:30" ht="18.75" x14ac:dyDescent="0.3">
      <c r="A180" s="20">
        <f>IF(DATASHEET!A177="","",DATASHEET!A177)</f>
        <v>151547</v>
      </c>
      <c r="B180" s="21" t="str">
        <f>DATASHEET!B177</f>
        <v>SMITH, Patrick</v>
      </c>
      <c r="C180" s="21" t="str">
        <f>DATASHEET!C177</f>
        <v>11SPI</v>
      </c>
      <c r="D180" s="139" t="str">
        <f>PROGRESS!E191</f>
        <v>N</v>
      </c>
      <c r="E180" s="570" t="str">
        <f>PROGRESS!I191</f>
        <v>N</v>
      </c>
      <c r="F180" s="572" t="str">
        <f>DATASHEET!L177</f>
        <v>5-6</v>
      </c>
      <c r="G180" s="565" t="str">
        <f t="shared" si="7"/>
        <v/>
      </c>
      <c r="H180" s="313" t="str">
        <f>IF(PROGRESS!R191="NO DATA","",PROGRESS!R191)</f>
        <v/>
      </c>
      <c r="I180" s="312" t="str">
        <f>IF(PROGRESS!W191="NO DATA","",PROGRESS!W191)</f>
        <v/>
      </c>
      <c r="J180" s="312" t="str">
        <f>IF(PROGRESS!AB191="NO DATA","",PROGRESS!AB191)</f>
        <v/>
      </c>
      <c r="K180" s="312" t="str">
        <f>IF(PROGRESS!AG191="NO DATA","",PROGRESS!AG191)</f>
        <v/>
      </c>
      <c r="L180" s="312" t="str">
        <f>IF(PROGRESS!AL191="NO DATA","",PROGRESS!AL191)</f>
        <v/>
      </c>
      <c r="M180" s="312" t="str">
        <f>IF(PROGRESS!AQ191="NO DATA","",PROGRESS!AQ191)</f>
        <v/>
      </c>
      <c r="N180" s="312" t="str">
        <f>IF(PROGRESS!AV191="NO DATA","",PROGRESS!AV191)</f>
        <v/>
      </c>
      <c r="O180" s="312" t="str">
        <f>IF(PROGRESS!BA191="NO DATA","",PROGRESS!BA191)</f>
        <v/>
      </c>
      <c r="P180" s="312" t="str">
        <f>IF(PROGRESS!BF191="NO DATA","",PROGRESS!BF191)</f>
        <v/>
      </c>
      <c r="Q180" s="312" t="str">
        <f>IF(PROGRESS!BK191="NO DATA","",PROGRESS!BK191)</f>
        <v/>
      </c>
      <c r="R180" s="312" t="str">
        <f>IF(PROGRESS!BP191="NO DATA","",PROGRESS!BP191)</f>
        <v/>
      </c>
      <c r="S180" s="312" t="str">
        <f>IF(PROGRESS!BU191="NO DATA","",PROGRESS!BU191)</f>
        <v/>
      </c>
      <c r="T180" s="569" t="str">
        <f>IF(PROGRESS!CA191="NO DATA","",PROGRESS!CA191)</f>
        <v/>
      </c>
      <c r="U180" s="312" t="str">
        <f>IF(PROGRESS!CE191="NO DATA","",PROGRESS!CE191)</f>
        <v/>
      </c>
      <c r="V180" s="312" t="str">
        <f>IF(PROGRESS!CJ191="NO DATA","",PROGRESS!CJ191)</f>
        <v/>
      </c>
      <c r="W180" s="312" t="str">
        <f>IF(PROGRESS!CO191="NO DATA","",PROGRESS!CO191)</f>
        <v/>
      </c>
      <c r="X180" s="312" t="str">
        <f>IF(PROGRESS!CT191="NO DATA","",PROGRESS!CT191)</f>
        <v/>
      </c>
      <c r="Y180" s="312" t="str">
        <f>IF(PROGRESS!CY191="NO DATA","",PROGRESS!CY191)</f>
        <v/>
      </c>
      <c r="Z180" s="312" t="str">
        <f>IF(PROGRESS!DD191="NO DATA","",PROGRESS!DD191)</f>
        <v/>
      </c>
      <c r="AA180" s="312" t="str">
        <f>IF(PROGRESS!DI191="NO DATA","",PROGRESS!DI191)</f>
        <v/>
      </c>
      <c r="AB180" s="312" t="str">
        <f>IF(PROGRESS!DN191="NO DATA","",PROGRESS!DN191)</f>
        <v/>
      </c>
      <c r="AC180" s="312" t="str">
        <f>IF(PROGRESS!DS191="NO DATA","",PROGRESS!DS191)</f>
        <v/>
      </c>
      <c r="AD180" s="312" t="str">
        <f>IF(PROGRESS!DX191="NO DATA","",PROGRESS!DX191)</f>
        <v/>
      </c>
    </row>
    <row r="181" spans="1:30" ht="18.75" x14ac:dyDescent="0.3">
      <c r="A181" s="20">
        <f>IF(DATASHEET!A178="","",DATASHEET!A178)</f>
        <v>151662</v>
      </c>
      <c r="B181" s="21" t="str">
        <f>DATASHEET!B178</f>
        <v>SMITH, Taliah</v>
      </c>
      <c r="C181" s="21" t="str">
        <f>DATASHEET!C178</f>
        <v>11SPI</v>
      </c>
      <c r="D181" s="139" t="str">
        <f>PROGRESS!E192</f>
        <v>E</v>
      </c>
      <c r="E181" s="570" t="str">
        <f>PROGRESS!I192</f>
        <v>Y</v>
      </c>
      <c r="F181" s="572" t="str">
        <f>DATASHEET!L178</f>
        <v>1-2</v>
      </c>
      <c r="G181" s="565" t="str">
        <f t="shared" si="7"/>
        <v/>
      </c>
      <c r="H181" s="313" t="str">
        <f>IF(PROGRESS!R192="NO DATA","",PROGRESS!R192)</f>
        <v/>
      </c>
      <c r="I181" s="312" t="str">
        <f>IF(PROGRESS!W192="NO DATA","",PROGRESS!W192)</f>
        <v/>
      </c>
      <c r="J181" s="312" t="str">
        <f>IF(PROGRESS!AB192="NO DATA","",PROGRESS!AB192)</f>
        <v/>
      </c>
      <c r="K181" s="312" t="str">
        <f>IF(PROGRESS!AG192="NO DATA","",PROGRESS!AG192)</f>
        <v/>
      </c>
      <c r="L181" s="312" t="str">
        <f>IF(PROGRESS!AL192="NO DATA","",PROGRESS!AL192)</f>
        <v/>
      </c>
      <c r="M181" s="312" t="str">
        <f>IF(PROGRESS!AQ192="NO DATA","",PROGRESS!AQ192)</f>
        <v/>
      </c>
      <c r="N181" s="312" t="str">
        <f>IF(PROGRESS!AV192="NO DATA","",PROGRESS!AV192)</f>
        <v/>
      </c>
      <c r="O181" s="312" t="str">
        <f>IF(PROGRESS!BA192="NO DATA","",PROGRESS!BA192)</f>
        <v/>
      </c>
      <c r="P181" s="312" t="str">
        <f>IF(PROGRESS!BF192="NO DATA","",PROGRESS!BF192)</f>
        <v/>
      </c>
      <c r="Q181" s="312" t="str">
        <f>IF(PROGRESS!BK192="NO DATA","",PROGRESS!BK192)</f>
        <v/>
      </c>
      <c r="R181" s="312" t="str">
        <f>IF(PROGRESS!BP192="NO DATA","",PROGRESS!BP192)</f>
        <v/>
      </c>
      <c r="S181" s="312" t="str">
        <f>IF(PROGRESS!BU192="NO DATA","",PROGRESS!BU192)</f>
        <v/>
      </c>
      <c r="T181" s="569" t="str">
        <f>IF(PROGRESS!CA192="NO DATA","",PROGRESS!CA192)</f>
        <v/>
      </c>
      <c r="U181" s="312" t="str">
        <f>IF(PROGRESS!CE192="NO DATA","",PROGRESS!CE192)</f>
        <v/>
      </c>
      <c r="V181" s="312" t="str">
        <f>IF(PROGRESS!CJ192="NO DATA","",PROGRESS!CJ192)</f>
        <v/>
      </c>
      <c r="W181" s="312" t="str">
        <f>IF(PROGRESS!CO192="NO DATA","",PROGRESS!CO192)</f>
        <v/>
      </c>
      <c r="X181" s="312" t="str">
        <f>IF(PROGRESS!CT192="NO DATA","",PROGRESS!CT192)</f>
        <v/>
      </c>
      <c r="Y181" s="312" t="str">
        <f>IF(PROGRESS!CY192="NO DATA","",PROGRESS!CY192)</f>
        <v/>
      </c>
      <c r="Z181" s="312" t="str">
        <f>IF(PROGRESS!DD192="NO DATA","",PROGRESS!DD192)</f>
        <v/>
      </c>
      <c r="AA181" s="312" t="str">
        <f>IF(PROGRESS!DI192="NO DATA","",PROGRESS!DI192)</f>
        <v/>
      </c>
      <c r="AB181" s="312" t="str">
        <f>IF(PROGRESS!DN192="NO DATA","",PROGRESS!DN192)</f>
        <v/>
      </c>
      <c r="AC181" s="312" t="str">
        <f>IF(PROGRESS!DS192="NO DATA","",PROGRESS!DS192)</f>
        <v/>
      </c>
      <c r="AD181" s="312" t="str">
        <f>IF(PROGRESS!DX192="NO DATA","",PROGRESS!DX192)</f>
        <v/>
      </c>
    </row>
    <row r="182" spans="1:30" ht="18.75" x14ac:dyDescent="0.3">
      <c r="A182" s="20">
        <f>IF(DATASHEET!A179="","",DATASHEET!A179)</f>
        <v>151677</v>
      </c>
      <c r="B182" s="21" t="str">
        <f>DATASHEET!B179</f>
        <v>SMITH, William</v>
      </c>
      <c r="C182" s="21" t="str">
        <f>DATASHEET!C179</f>
        <v>11ZI</v>
      </c>
      <c r="D182" s="139" t="str">
        <f>PROGRESS!E193</f>
        <v>N</v>
      </c>
      <c r="E182" s="570" t="str">
        <f>PROGRESS!I193</f>
        <v>N</v>
      </c>
      <c r="F182" s="572" t="str">
        <f>DATASHEET!L179</f>
        <v>6-7</v>
      </c>
      <c r="G182" s="565" t="str">
        <f t="shared" si="7"/>
        <v/>
      </c>
      <c r="H182" s="313" t="str">
        <f>IF(PROGRESS!R193="NO DATA","",PROGRESS!R193)</f>
        <v/>
      </c>
      <c r="I182" s="312" t="str">
        <f>IF(PROGRESS!W193="NO DATA","",PROGRESS!W193)</f>
        <v/>
      </c>
      <c r="J182" s="312" t="str">
        <f>IF(PROGRESS!AB193="NO DATA","",PROGRESS!AB193)</f>
        <v/>
      </c>
      <c r="K182" s="312" t="str">
        <f>IF(PROGRESS!AG193="NO DATA","",PROGRESS!AG193)</f>
        <v/>
      </c>
      <c r="L182" s="312" t="str">
        <f>IF(PROGRESS!AL193="NO DATA","",PROGRESS!AL193)</f>
        <v/>
      </c>
      <c r="M182" s="312" t="str">
        <f>IF(PROGRESS!AQ193="NO DATA","",PROGRESS!AQ193)</f>
        <v/>
      </c>
      <c r="N182" s="312" t="str">
        <f>IF(PROGRESS!AV193="NO DATA","",PROGRESS!AV193)</f>
        <v/>
      </c>
      <c r="O182" s="312" t="str">
        <f>IF(PROGRESS!BA193="NO DATA","",PROGRESS!BA193)</f>
        <v/>
      </c>
      <c r="P182" s="312" t="str">
        <f>IF(PROGRESS!BF193="NO DATA","",PROGRESS!BF193)</f>
        <v/>
      </c>
      <c r="Q182" s="312" t="str">
        <f>IF(PROGRESS!BK193="NO DATA","",PROGRESS!BK193)</f>
        <v/>
      </c>
      <c r="R182" s="312" t="str">
        <f>IF(PROGRESS!BP193="NO DATA","",PROGRESS!BP193)</f>
        <v/>
      </c>
      <c r="S182" s="312" t="str">
        <f>IF(PROGRESS!BU193="NO DATA","",PROGRESS!BU193)</f>
        <v/>
      </c>
      <c r="T182" s="569" t="str">
        <f>IF(PROGRESS!CA193="NO DATA","",PROGRESS!CA193)</f>
        <v/>
      </c>
      <c r="U182" s="312" t="str">
        <f>IF(PROGRESS!CE193="NO DATA","",PROGRESS!CE193)</f>
        <v/>
      </c>
      <c r="V182" s="312" t="str">
        <f>IF(PROGRESS!CJ193="NO DATA","",PROGRESS!CJ193)</f>
        <v/>
      </c>
      <c r="W182" s="312" t="str">
        <f>IF(PROGRESS!CO193="NO DATA","",PROGRESS!CO193)</f>
        <v/>
      </c>
      <c r="X182" s="312" t="str">
        <f>IF(PROGRESS!CT193="NO DATA","",PROGRESS!CT193)</f>
        <v/>
      </c>
      <c r="Y182" s="312" t="str">
        <f>IF(PROGRESS!CY193="NO DATA","",PROGRESS!CY193)</f>
        <v/>
      </c>
      <c r="Z182" s="312" t="str">
        <f>IF(PROGRESS!DD193="NO DATA","",PROGRESS!DD193)</f>
        <v/>
      </c>
      <c r="AA182" s="312" t="str">
        <f>IF(PROGRESS!DI193="NO DATA","",PROGRESS!DI193)</f>
        <v/>
      </c>
      <c r="AB182" s="312" t="str">
        <f>IF(PROGRESS!DN193="NO DATA","",PROGRESS!DN193)</f>
        <v/>
      </c>
      <c r="AC182" s="312" t="str">
        <f>IF(PROGRESS!DS193="NO DATA","",PROGRESS!DS193)</f>
        <v/>
      </c>
      <c r="AD182" s="312" t="str">
        <f>IF(PROGRESS!DX193="NO DATA","",PROGRESS!DX193)</f>
        <v/>
      </c>
    </row>
    <row r="183" spans="1:30" ht="18.75" x14ac:dyDescent="0.3">
      <c r="A183" s="20">
        <f>IF(DATASHEET!A180="","",DATASHEET!A180)</f>
        <v>151720</v>
      </c>
      <c r="B183" s="21" t="str">
        <f>DATASHEET!B180</f>
        <v>STAFFORD, James</v>
      </c>
      <c r="C183" s="21" t="str">
        <f>DATASHEET!C180</f>
        <v>11SK</v>
      </c>
      <c r="D183" s="139" t="str">
        <f>PROGRESS!E194</f>
        <v>N</v>
      </c>
      <c r="E183" s="570" t="str">
        <f>PROGRESS!I194</f>
        <v>N</v>
      </c>
      <c r="F183" s="572" t="str">
        <f>DATASHEET!L180</f>
        <v>6-7</v>
      </c>
      <c r="G183" s="565" t="str">
        <f t="shared" si="7"/>
        <v/>
      </c>
      <c r="H183" s="313" t="str">
        <f>IF(PROGRESS!R194="NO DATA","",PROGRESS!R194)</f>
        <v/>
      </c>
      <c r="I183" s="312" t="str">
        <f>IF(PROGRESS!W194="NO DATA","",PROGRESS!W194)</f>
        <v/>
      </c>
      <c r="J183" s="312" t="str">
        <f>IF(PROGRESS!AB194="NO DATA","",PROGRESS!AB194)</f>
        <v/>
      </c>
      <c r="K183" s="312" t="str">
        <f>IF(PROGRESS!AG194="NO DATA","",PROGRESS!AG194)</f>
        <v/>
      </c>
      <c r="L183" s="312" t="str">
        <f>IF(PROGRESS!AL194="NO DATA","",PROGRESS!AL194)</f>
        <v/>
      </c>
      <c r="M183" s="312" t="str">
        <f>IF(PROGRESS!AQ194="NO DATA","",PROGRESS!AQ194)</f>
        <v/>
      </c>
      <c r="N183" s="312" t="str">
        <f>IF(PROGRESS!AV194="NO DATA","",PROGRESS!AV194)</f>
        <v/>
      </c>
      <c r="O183" s="312" t="str">
        <f>IF(PROGRESS!BA194="NO DATA","",PROGRESS!BA194)</f>
        <v/>
      </c>
      <c r="P183" s="312" t="str">
        <f>IF(PROGRESS!BF194="NO DATA","",PROGRESS!BF194)</f>
        <v/>
      </c>
      <c r="Q183" s="312" t="str">
        <f>IF(PROGRESS!BK194="NO DATA","",PROGRESS!BK194)</f>
        <v/>
      </c>
      <c r="R183" s="312" t="str">
        <f>IF(PROGRESS!BP194="NO DATA","",PROGRESS!BP194)</f>
        <v/>
      </c>
      <c r="S183" s="312" t="str">
        <f>IF(PROGRESS!BU194="NO DATA","",PROGRESS!BU194)</f>
        <v/>
      </c>
      <c r="T183" s="569" t="str">
        <f>IF(PROGRESS!CA194="NO DATA","",PROGRESS!CA194)</f>
        <v/>
      </c>
      <c r="U183" s="312" t="str">
        <f>IF(PROGRESS!CE194="NO DATA","",PROGRESS!CE194)</f>
        <v/>
      </c>
      <c r="V183" s="312" t="str">
        <f>IF(PROGRESS!CJ194="NO DATA","",PROGRESS!CJ194)</f>
        <v/>
      </c>
      <c r="W183" s="312" t="str">
        <f>IF(PROGRESS!CO194="NO DATA","",PROGRESS!CO194)</f>
        <v/>
      </c>
      <c r="X183" s="312" t="str">
        <f>IF(PROGRESS!CT194="NO DATA","",PROGRESS!CT194)</f>
        <v/>
      </c>
      <c r="Y183" s="312" t="str">
        <f>IF(PROGRESS!CY194="NO DATA","",PROGRESS!CY194)</f>
        <v/>
      </c>
      <c r="Z183" s="312" t="str">
        <f>IF(PROGRESS!DD194="NO DATA","",PROGRESS!DD194)</f>
        <v/>
      </c>
      <c r="AA183" s="312" t="str">
        <f>IF(PROGRESS!DI194="NO DATA","",PROGRESS!DI194)</f>
        <v/>
      </c>
      <c r="AB183" s="312" t="str">
        <f>IF(PROGRESS!DN194="NO DATA","",PROGRESS!DN194)</f>
        <v/>
      </c>
      <c r="AC183" s="312" t="str">
        <f>IF(PROGRESS!DS194="NO DATA","",PROGRESS!DS194)</f>
        <v/>
      </c>
      <c r="AD183" s="312" t="str">
        <f>IF(PROGRESS!DX194="NO DATA","",PROGRESS!DX194)</f>
        <v/>
      </c>
    </row>
    <row r="184" spans="1:30" ht="18.75" x14ac:dyDescent="0.3">
      <c r="A184" s="20">
        <f>IF(DATASHEET!A181="","",DATASHEET!A181)</f>
        <v>151663</v>
      </c>
      <c r="B184" s="21" t="str">
        <f>DATASHEET!B181</f>
        <v>STEPHENSON, Lewis</v>
      </c>
      <c r="C184" s="21" t="str">
        <f>DATASHEET!C181</f>
        <v>11SPI</v>
      </c>
      <c r="D184" s="139" t="str">
        <f>PROGRESS!E195</f>
        <v>N</v>
      </c>
      <c r="E184" s="570" t="str">
        <f>PROGRESS!I195</f>
        <v>N</v>
      </c>
      <c r="F184" s="572" t="str">
        <f>DATASHEET!L181</f>
        <v>5-6</v>
      </c>
      <c r="G184" s="565" t="str">
        <f t="shared" si="7"/>
        <v/>
      </c>
      <c r="H184" s="313" t="str">
        <f>IF(PROGRESS!R195="NO DATA","",PROGRESS!R195)</f>
        <v/>
      </c>
      <c r="I184" s="312" t="str">
        <f>IF(PROGRESS!W195="NO DATA","",PROGRESS!W195)</f>
        <v/>
      </c>
      <c r="J184" s="312" t="str">
        <f>IF(PROGRESS!AB195="NO DATA","",PROGRESS!AB195)</f>
        <v/>
      </c>
      <c r="K184" s="312" t="str">
        <f>IF(PROGRESS!AG195="NO DATA","",PROGRESS!AG195)</f>
        <v/>
      </c>
      <c r="L184" s="312" t="str">
        <f>IF(PROGRESS!AL195="NO DATA","",PROGRESS!AL195)</f>
        <v/>
      </c>
      <c r="M184" s="312" t="str">
        <f>IF(PROGRESS!AQ195="NO DATA","",PROGRESS!AQ195)</f>
        <v/>
      </c>
      <c r="N184" s="312" t="str">
        <f>IF(PROGRESS!AV195="NO DATA","",PROGRESS!AV195)</f>
        <v/>
      </c>
      <c r="O184" s="312" t="str">
        <f>IF(PROGRESS!BA195="NO DATA","",PROGRESS!BA195)</f>
        <v/>
      </c>
      <c r="P184" s="312" t="str">
        <f>IF(PROGRESS!BF195="NO DATA","",PROGRESS!BF195)</f>
        <v/>
      </c>
      <c r="Q184" s="312" t="str">
        <f>IF(PROGRESS!BK195="NO DATA","",PROGRESS!BK195)</f>
        <v/>
      </c>
      <c r="R184" s="312" t="str">
        <f>IF(PROGRESS!BP195="NO DATA","",PROGRESS!BP195)</f>
        <v/>
      </c>
      <c r="S184" s="312" t="str">
        <f>IF(PROGRESS!BU195="NO DATA","",PROGRESS!BU195)</f>
        <v/>
      </c>
      <c r="T184" s="569" t="str">
        <f>IF(PROGRESS!CA195="NO DATA","",PROGRESS!CA195)</f>
        <v/>
      </c>
      <c r="U184" s="312" t="str">
        <f>IF(PROGRESS!CE195="NO DATA","",PROGRESS!CE195)</f>
        <v/>
      </c>
      <c r="V184" s="312" t="str">
        <f>IF(PROGRESS!CJ195="NO DATA","",PROGRESS!CJ195)</f>
        <v/>
      </c>
      <c r="W184" s="312" t="str">
        <f>IF(PROGRESS!CO195="NO DATA","",PROGRESS!CO195)</f>
        <v/>
      </c>
      <c r="X184" s="312" t="str">
        <f>IF(PROGRESS!CT195="NO DATA","",PROGRESS!CT195)</f>
        <v/>
      </c>
      <c r="Y184" s="312" t="str">
        <f>IF(PROGRESS!CY195="NO DATA","",PROGRESS!CY195)</f>
        <v/>
      </c>
      <c r="Z184" s="312" t="str">
        <f>IF(PROGRESS!DD195="NO DATA","",PROGRESS!DD195)</f>
        <v/>
      </c>
      <c r="AA184" s="312" t="str">
        <f>IF(PROGRESS!DI195="NO DATA","",PROGRESS!DI195)</f>
        <v/>
      </c>
      <c r="AB184" s="312" t="str">
        <f>IF(PROGRESS!DN195="NO DATA","",PROGRESS!DN195)</f>
        <v/>
      </c>
      <c r="AC184" s="312" t="str">
        <f>IF(PROGRESS!DS195="NO DATA","",PROGRESS!DS195)</f>
        <v/>
      </c>
      <c r="AD184" s="312" t="str">
        <f>IF(PROGRESS!DX195="NO DATA","",PROGRESS!DX195)</f>
        <v/>
      </c>
    </row>
    <row r="185" spans="1:30" ht="18.75" x14ac:dyDescent="0.3">
      <c r="A185" s="20">
        <f>IF(DATASHEET!A182="","",DATASHEET!A182)</f>
        <v>151659</v>
      </c>
      <c r="B185" s="21" t="str">
        <f>DATASHEET!B182</f>
        <v>STREICHER ROOTMAN, Mika</v>
      </c>
      <c r="C185" s="21" t="str">
        <f>DATASHEET!C182</f>
        <v>11JNE</v>
      </c>
      <c r="D185" s="139" t="str">
        <f>PROGRESS!E196</f>
        <v>N</v>
      </c>
      <c r="E185" s="570" t="str">
        <f>PROGRESS!I196</f>
        <v>N</v>
      </c>
      <c r="F185" s="572" t="str">
        <f>DATASHEET!L182</f>
        <v>6-7</v>
      </c>
      <c r="G185" s="565" t="str">
        <f t="shared" si="7"/>
        <v/>
      </c>
      <c r="H185" s="313" t="str">
        <f>IF(PROGRESS!R196="NO DATA","",PROGRESS!R196)</f>
        <v/>
      </c>
      <c r="I185" s="312" t="str">
        <f>IF(PROGRESS!W196="NO DATA","",PROGRESS!W196)</f>
        <v/>
      </c>
      <c r="J185" s="312" t="str">
        <f>IF(PROGRESS!AB196="NO DATA","",PROGRESS!AB196)</f>
        <v/>
      </c>
      <c r="K185" s="312" t="str">
        <f>IF(PROGRESS!AG196="NO DATA","",PROGRESS!AG196)</f>
        <v/>
      </c>
      <c r="L185" s="312" t="str">
        <f>IF(PROGRESS!AL196="NO DATA","",PROGRESS!AL196)</f>
        <v/>
      </c>
      <c r="M185" s="312" t="str">
        <f>IF(PROGRESS!AQ196="NO DATA","",PROGRESS!AQ196)</f>
        <v/>
      </c>
      <c r="N185" s="312" t="str">
        <f>IF(PROGRESS!AV196="NO DATA","",PROGRESS!AV196)</f>
        <v/>
      </c>
      <c r="O185" s="312" t="str">
        <f>IF(PROGRESS!BA196="NO DATA","",PROGRESS!BA196)</f>
        <v/>
      </c>
      <c r="P185" s="312" t="str">
        <f>IF(PROGRESS!BF196="NO DATA","",PROGRESS!BF196)</f>
        <v/>
      </c>
      <c r="Q185" s="312" t="str">
        <f>IF(PROGRESS!BK196="NO DATA","",PROGRESS!BK196)</f>
        <v/>
      </c>
      <c r="R185" s="312" t="str">
        <f>IF(PROGRESS!BP196="NO DATA","",PROGRESS!BP196)</f>
        <v/>
      </c>
      <c r="S185" s="312" t="str">
        <f>IF(PROGRESS!BU196="NO DATA","",PROGRESS!BU196)</f>
        <v/>
      </c>
      <c r="T185" s="569" t="str">
        <f>IF(PROGRESS!CA196="NO DATA","",PROGRESS!CA196)</f>
        <v/>
      </c>
      <c r="U185" s="312" t="str">
        <f>IF(PROGRESS!CE196="NO DATA","",PROGRESS!CE196)</f>
        <v/>
      </c>
      <c r="V185" s="312" t="str">
        <f>IF(PROGRESS!CJ196="NO DATA","",PROGRESS!CJ196)</f>
        <v/>
      </c>
      <c r="W185" s="312" t="str">
        <f>IF(PROGRESS!CO196="NO DATA","",PROGRESS!CO196)</f>
        <v/>
      </c>
      <c r="X185" s="312" t="str">
        <f>IF(PROGRESS!CT196="NO DATA","",PROGRESS!CT196)</f>
        <v/>
      </c>
      <c r="Y185" s="312" t="str">
        <f>IF(PROGRESS!CY196="NO DATA","",PROGRESS!CY196)</f>
        <v/>
      </c>
      <c r="Z185" s="312" t="str">
        <f>IF(PROGRESS!DD196="NO DATA","",PROGRESS!DD196)</f>
        <v/>
      </c>
      <c r="AA185" s="312" t="str">
        <f>IF(PROGRESS!DI196="NO DATA","",PROGRESS!DI196)</f>
        <v/>
      </c>
      <c r="AB185" s="312" t="str">
        <f>IF(PROGRESS!DN196="NO DATA","",PROGRESS!DN196)</f>
        <v/>
      </c>
      <c r="AC185" s="312" t="str">
        <f>IF(PROGRESS!DS196="NO DATA","",PROGRESS!DS196)</f>
        <v/>
      </c>
      <c r="AD185" s="312" t="str">
        <f>IF(PROGRESS!DX196="NO DATA","",PROGRESS!DX196)</f>
        <v/>
      </c>
    </row>
    <row r="186" spans="1:30" ht="18.75" x14ac:dyDescent="0.3">
      <c r="A186" s="20">
        <f>IF(DATASHEET!A183="","",DATASHEET!A183)</f>
        <v>151615</v>
      </c>
      <c r="B186" s="21" t="str">
        <f>DATASHEET!B183</f>
        <v>SWEETING, Olivia</v>
      </c>
      <c r="C186" s="21" t="str">
        <f>DATASHEET!C183</f>
        <v>11SDA</v>
      </c>
      <c r="D186" s="139" t="str">
        <f>PROGRESS!E197</f>
        <v>N</v>
      </c>
      <c r="E186" s="570" t="str">
        <f>PROGRESS!I197</f>
        <v>N</v>
      </c>
      <c r="F186" s="572" t="str">
        <f>DATASHEET!L183</f>
        <v>8-9</v>
      </c>
      <c r="G186" s="565" t="str">
        <f t="shared" si="7"/>
        <v/>
      </c>
      <c r="H186" s="313" t="str">
        <f>IF(PROGRESS!R197="NO DATA","",PROGRESS!R197)</f>
        <v/>
      </c>
      <c r="I186" s="312" t="str">
        <f>IF(PROGRESS!W197="NO DATA","",PROGRESS!W197)</f>
        <v/>
      </c>
      <c r="J186" s="312" t="str">
        <f>IF(PROGRESS!AB197="NO DATA","",PROGRESS!AB197)</f>
        <v/>
      </c>
      <c r="K186" s="312" t="str">
        <f>IF(PROGRESS!AG197="NO DATA","",PROGRESS!AG197)</f>
        <v/>
      </c>
      <c r="L186" s="312" t="str">
        <f>IF(PROGRESS!AL197="NO DATA","",PROGRESS!AL197)</f>
        <v/>
      </c>
      <c r="M186" s="312" t="str">
        <f>IF(PROGRESS!AQ197="NO DATA","",PROGRESS!AQ197)</f>
        <v/>
      </c>
      <c r="N186" s="312" t="str">
        <f>IF(PROGRESS!AV197="NO DATA","",PROGRESS!AV197)</f>
        <v/>
      </c>
      <c r="O186" s="312" t="str">
        <f>IF(PROGRESS!BA197="NO DATA","",PROGRESS!BA197)</f>
        <v/>
      </c>
      <c r="P186" s="312" t="str">
        <f>IF(PROGRESS!BF197="NO DATA","",PROGRESS!BF197)</f>
        <v/>
      </c>
      <c r="Q186" s="312" t="str">
        <f>IF(PROGRESS!BK197="NO DATA","",PROGRESS!BK197)</f>
        <v/>
      </c>
      <c r="R186" s="312" t="str">
        <f>IF(PROGRESS!BP197="NO DATA","",PROGRESS!BP197)</f>
        <v/>
      </c>
      <c r="S186" s="312" t="str">
        <f>IF(PROGRESS!BU197="NO DATA","",PROGRESS!BU197)</f>
        <v/>
      </c>
      <c r="T186" s="569" t="str">
        <f>IF(PROGRESS!CA197="NO DATA","",PROGRESS!CA197)</f>
        <v/>
      </c>
      <c r="U186" s="312" t="str">
        <f>IF(PROGRESS!CE197="NO DATA","",PROGRESS!CE197)</f>
        <v/>
      </c>
      <c r="V186" s="312" t="str">
        <f>IF(PROGRESS!CJ197="NO DATA","",PROGRESS!CJ197)</f>
        <v/>
      </c>
      <c r="W186" s="312" t="str">
        <f>IF(PROGRESS!CO197="NO DATA","",PROGRESS!CO197)</f>
        <v/>
      </c>
      <c r="X186" s="312" t="str">
        <f>IF(PROGRESS!CT197="NO DATA","",PROGRESS!CT197)</f>
        <v/>
      </c>
      <c r="Y186" s="312" t="str">
        <f>IF(PROGRESS!CY197="NO DATA","",PROGRESS!CY197)</f>
        <v/>
      </c>
      <c r="Z186" s="312" t="str">
        <f>IF(PROGRESS!DD197="NO DATA","",PROGRESS!DD197)</f>
        <v/>
      </c>
      <c r="AA186" s="312" t="str">
        <f>IF(PROGRESS!DI197="NO DATA","",PROGRESS!DI197)</f>
        <v/>
      </c>
      <c r="AB186" s="312" t="str">
        <f>IF(PROGRESS!DN197="NO DATA","",PROGRESS!DN197)</f>
        <v/>
      </c>
      <c r="AC186" s="312" t="str">
        <f>IF(PROGRESS!DS197="NO DATA","",PROGRESS!DS197)</f>
        <v/>
      </c>
      <c r="AD186" s="312" t="str">
        <f>IF(PROGRESS!DX197="NO DATA","",PROGRESS!DX197)</f>
        <v/>
      </c>
    </row>
    <row r="187" spans="1:30" ht="18.75" x14ac:dyDescent="0.3">
      <c r="A187" s="20">
        <f>IF(DATASHEET!A184="","",DATASHEET!A184)</f>
        <v>151644</v>
      </c>
      <c r="B187" s="21" t="str">
        <f>DATASHEET!B184</f>
        <v>TAFT, Alfie</v>
      </c>
      <c r="C187" s="21" t="str">
        <f>DATASHEET!C184</f>
        <v>11SK</v>
      </c>
      <c r="D187" s="139" t="str">
        <f>PROGRESS!E198</f>
        <v>N</v>
      </c>
      <c r="E187" s="570" t="str">
        <f>PROGRESS!I198</f>
        <v>N</v>
      </c>
      <c r="F187" s="572" t="str">
        <f>DATASHEET!L184</f>
        <v>3-4</v>
      </c>
      <c r="G187" s="565" t="str">
        <f t="shared" si="7"/>
        <v/>
      </c>
      <c r="H187" s="313" t="str">
        <f>IF(PROGRESS!R198="NO DATA","",PROGRESS!R198)</f>
        <v/>
      </c>
      <c r="I187" s="312" t="str">
        <f>IF(PROGRESS!W198="NO DATA","",PROGRESS!W198)</f>
        <v/>
      </c>
      <c r="J187" s="312" t="str">
        <f>IF(PROGRESS!AB198="NO DATA","",PROGRESS!AB198)</f>
        <v/>
      </c>
      <c r="K187" s="312" t="str">
        <f>IF(PROGRESS!AG198="NO DATA","",PROGRESS!AG198)</f>
        <v/>
      </c>
      <c r="L187" s="312" t="str">
        <f>IF(PROGRESS!AL198="NO DATA","",PROGRESS!AL198)</f>
        <v/>
      </c>
      <c r="M187" s="312" t="str">
        <f>IF(PROGRESS!AQ198="NO DATA","",PROGRESS!AQ198)</f>
        <v/>
      </c>
      <c r="N187" s="312" t="str">
        <f>IF(PROGRESS!AV198="NO DATA","",PROGRESS!AV198)</f>
        <v/>
      </c>
      <c r="O187" s="312" t="str">
        <f>IF(PROGRESS!BA198="NO DATA","",PROGRESS!BA198)</f>
        <v/>
      </c>
      <c r="P187" s="312" t="str">
        <f>IF(PROGRESS!BF198="NO DATA","",PROGRESS!BF198)</f>
        <v/>
      </c>
      <c r="Q187" s="312" t="str">
        <f>IF(PROGRESS!BK198="NO DATA","",PROGRESS!BK198)</f>
        <v/>
      </c>
      <c r="R187" s="312" t="str">
        <f>IF(PROGRESS!BP198="NO DATA","",PROGRESS!BP198)</f>
        <v/>
      </c>
      <c r="S187" s="312" t="str">
        <f>IF(PROGRESS!BU198="NO DATA","",PROGRESS!BU198)</f>
        <v/>
      </c>
      <c r="T187" s="569" t="str">
        <f>IF(PROGRESS!CA198="NO DATA","",PROGRESS!CA198)</f>
        <v/>
      </c>
      <c r="U187" s="312" t="str">
        <f>IF(PROGRESS!CE198="NO DATA","",PROGRESS!CE198)</f>
        <v/>
      </c>
      <c r="V187" s="312" t="str">
        <f>IF(PROGRESS!CJ198="NO DATA","",PROGRESS!CJ198)</f>
        <v/>
      </c>
      <c r="W187" s="312" t="str">
        <f>IF(PROGRESS!CO198="NO DATA","",PROGRESS!CO198)</f>
        <v/>
      </c>
      <c r="X187" s="312" t="str">
        <f>IF(PROGRESS!CT198="NO DATA","",PROGRESS!CT198)</f>
        <v/>
      </c>
      <c r="Y187" s="312" t="str">
        <f>IF(PROGRESS!CY198="NO DATA","",PROGRESS!CY198)</f>
        <v/>
      </c>
      <c r="Z187" s="312" t="str">
        <f>IF(PROGRESS!DD198="NO DATA","",PROGRESS!DD198)</f>
        <v/>
      </c>
      <c r="AA187" s="312" t="str">
        <f>IF(PROGRESS!DI198="NO DATA","",PROGRESS!DI198)</f>
        <v/>
      </c>
      <c r="AB187" s="312" t="str">
        <f>IF(PROGRESS!DN198="NO DATA","",PROGRESS!DN198)</f>
        <v/>
      </c>
      <c r="AC187" s="312" t="str">
        <f>IF(PROGRESS!DS198="NO DATA","",PROGRESS!DS198)</f>
        <v/>
      </c>
      <c r="AD187" s="312" t="str">
        <f>IF(PROGRESS!DX198="NO DATA","",PROGRESS!DX198)</f>
        <v/>
      </c>
    </row>
    <row r="188" spans="1:30" ht="18.75" x14ac:dyDescent="0.3">
      <c r="A188" s="20">
        <f>IF(DATASHEET!A185="","",DATASHEET!A185)</f>
        <v>151658</v>
      </c>
      <c r="B188" s="21" t="str">
        <f>DATASHEET!B185</f>
        <v>TAHIROVA, Maria</v>
      </c>
      <c r="C188" s="21" t="str">
        <f>DATASHEET!C185</f>
        <v>11SDA</v>
      </c>
      <c r="D188" s="139" t="str">
        <f>PROGRESS!E199</f>
        <v>N</v>
      </c>
      <c r="E188" s="570" t="str">
        <f>PROGRESS!I199</f>
        <v>Y</v>
      </c>
      <c r="F188" s="572" t="str">
        <f>DATASHEET!L185</f>
        <v>6-7</v>
      </c>
      <c r="G188" s="565" t="str">
        <f t="shared" si="7"/>
        <v/>
      </c>
      <c r="H188" s="313" t="str">
        <f>IF(PROGRESS!R199="NO DATA","",PROGRESS!R199)</f>
        <v/>
      </c>
      <c r="I188" s="312" t="str">
        <f>IF(PROGRESS!W199="NO DATA","",PROGRESS!W199)</f>
        <v/>
      </c>
      <c r="J188" s="312" t="str">
        <f>IF(PROGRESS!AB199="NO DATA","",PROGRESS!AB199)</f>
        <v/>
      </c>
      <c r="K188" s="312" t="str">
        <f>IF(PROGRESS!AG199="NO DATA","",PROGRESS!AG199)</f>
        <v/>
      </c>
      <c r="L188" s="312" t="str">
        <f>IF(PROGRESS!AL199="NO DATA","",PROGRESS!AL199)</f>
        <v/>
      </c>
      <c r="M188" s="312" t="str">
        <f>IF(PROGRESS!AQ199="NO DATA","",PROGRESS!AQ199)</f>
        <v/>
      </c>
      <c r="N188" s="312" t="str">
        <f>IF(PROGRESS!AV199="NO DATA","",PROGRESS!AV199)</f>
        <v/>
      </c>
      <c r="O188" s="312" t="str">
        <f>IF(PROGRESS!BA199="NO DATA","",PROGRESS!BA199)</f>
        <v/>
      </c>
      <c r="P188" s="312" t="str">
        <f>IF(PROGRESS!BF199="NO DATA","",PROGRESS!BF199)</f>
        <v/>
      </c>
      <c r="Q188" s="312" t="str">
        <f>IF(PROGRESS!BK199="NO DATA","",PROGRESS!BK199)</f>
        <v/>
      </c>
      <c r="R188" s="312" t="str">
        <f>IF(PROGRESS!BP199="NO DATA","",PROGRESS!BP199)</f>
        <v/>
      </c>
      <c r="S188" s="312" t="str">
        <f>IF(PROGRESS!BU199="NO DATA","",PROGRESS!BU199)</f>
        <v/>
      </c>
      <c r="T188" s="569" t="str">
        <f>IF(PROGRESS!CA199="NO DATA","",PROGRESS!CA199)</f>
        <v/>
      </c>
      <c r="U188" s="312" t="str">
        <f>IF(PROGRESS!CE199="NO DATA","",PROGRESS!CE199)</f>
        <v/>
      </c>
      <c r="V188" s="312" t="str">
        <f>IF(PROGRESS!CJ199="NO DATA","",PROGRESS!CJ199)</f>
        <v/>
      </c>
      <c r="W188" s="312" t="str">
        <f>IF(PROGRESS!CO199="NO DATA","",PROGRESS!CO199)</f>
        <v/>
      </c>
      <c r="X188" s="312" t="str">
        <f>IF(PROGRESS!CT199="NO DATA","",PROGRESS!CT199)</f>
        <v/>
      </c>
      <c r="Y188" s="312" t="str">
        <f>IF(PROGRESS!CY199="NO DATA","",PROGRESS!CY199)</f>
        <v/>
      </c>
      <c r="Z188" s="312" t="str">
        <f>IF(PROGRESS!DD199="NO DATA","",PROGRESS!DD199)</f>
        <v/>
      </c>
      <c r="AA188" s="312" t="str">
        <f>IF(PROGRESS!DI199="NO DATA","",PROGRESS!DI199)</f>
        <v/>
      </c>
      <c r="AB188" s="312" t="str">
        <f>IF(PROGRESS!DN199="NO DATA","",PROGRESS!DN199)</f>
        <v/>
      </c>
      <c r="AC188" s="312" t="str">
        <f>IF(PROGRESS!DS199="NO DATA","",PROGRESS!DS199)</f>
        <v/>
      </c>
      <c r="AD188" s="312" t="str">
        <f>IF(PROGRESS!DX199="NO DATA","",PROGRESS!DX199)</f>
        <v/>
      </c>
    </row>
    <row r="189" spans="1:30" ht="18.75" x14ac:dyDescent="0.3">
      <c r="A189" s="20">
        <f>IF(DATASHEET!A186="","",DATASHEET!A186)</f>
        <v>151552</v>
      </c>
      <c r="B189" s="21" t="str">
        <f>DATASHEET!B186</f>
        <v>TANKARD, Erin</v>
      </c>
      <c r="C189" s="21" t="str">
        <f>DATASHEET!C186</f>
        <v>11WE</v>
      </c>
      <c r="D189" s="139" t="str">
        <f>PROGRESS!E200</f>
        <v>N</v>
      </c>
      <c r="E189" s="570" t="str">
        <f>PROGRESS!I200</f>
        <v>N</v>
      </c>
      <c r="F189" s="572" t="str">
        <f>DATASHEET!L186</f>
        <v>8-9</v>
      </c>
      <c r="G189" s="565" t="str">
        <f t="shared" si="7"/>
        <v/>
      </c>
      <c r="H189" s="313" t="str">
        <f>IF(PROGRESS!R200="NO DATA","",PROGRESS!R200)</f>
        <v/>
      </c>
      <c r="I189" s="312" t="str">
        <f>IF(PROGRESS!W200="NO DATA","",PROGRESS!W200)</f>
        <v/>
      </c>
      <c r="J189" s="312" t="str">
        <f>IF(PROGRESS!AB200="NO DATA","",PROGRESS!AB200)</f>
        <v/>
      </c>
      <c r="K189" s="312" t="str">
        <f>IF(PROGRESS!AG200="NO DATA","",PROGRESS!AG200)</f>
        <v/>
      </c>
      <c r="L189" s="312" t="str">
        <f>IF(PROGRESS!AL200="NO DATA","",PROGRESS!AL200)</f>
        <v/>
      </c>
      <c r="M189" s="312" t="str">
        <f>IF(PROGRESS!AQ200="NO DATA","",PROGRESS!AQ200)</f>
        <v/>
      </c>
      <c r="N189" s="312" t="str">
        <f>IF(PROGRESS!AV200="NO DATA","",PROGRESS!AV200)</f>
        <v/>
      </c>
      <c r="O189" s="312" t="str">
        <f>IF(PROGRESS!BA200="NO DATA","",PROGRESS!BA200)</f>
        <v/>
      </c>
      <c r="P189" s="312" t="str">
        <f>IF(PROGRESS!BF200="NO DATA","",PROGRESS!BF200)</f>
        <v/>
      </c>
      <c r="Q189" s="312" t="str">
        <f>IF(PROGRESS!BK200="NO DATA","",PROGRESS!BK200)</f>
        <v/>
      </c>
      <c r="R189" s="312" t="str">
        <f>IF(PROGRESS!BP200="NO DATA","",PROGRESS!BP200)</f>
        <v/>
      </c>
      <c r="S189" s="312" t="str">
        <f>IF(PROGRESS!BU200="NO DATA","",PROGRESS!BU200)</f>
        <v/>
      </c>
      <c r="T189" s="569" t="str">
        <f>IF(PROGRESS!CA200="NO DATA","",PROGRESS!CA200)</f>
        <v/>
      </c>
      <c r="U189" s="312" t="str">
        <f>IF(PROGRESS!CE200="NO DATA","",PROGRESS!CE200)</f>
        <v/>
      </c>
      <c r="V189" s="312" t="str">
        <f>IF(PROGRESS!CJ200="NO DATA","",PROGRESS!CJ200)</f>
        <v/>
      </c>
      <c r="W189" s="312" t="str">
        <f>IF(PROGRESS!CO200="NO DATA","",PROGRESS!CO200)</f>
        <v/>
      </c>
      <c r="X189" s="312" t="str">
        <f>IF(PROGRESS!CT200="NO DATA","",PROGRESS!CT200)</f>
        <v/>
      </c>
      <c r="Y189" s="312" t="str">
        <f>IF(PROGRESS!CY200="NO DATA","",PROGRESS!CY200)</f>
        <v/>
      </c>
      <c r="Z189" s="312" t="str">
        <f>IF(PROGRESS!DD200="NO DATA","",PROGRESS!DD200)</f>
        <v/>
      </c>
      <c r="AA189" s="312" t="str">
        <f>IF(PROGRESS!DI200="NO DATA","",PROGRESS!DI200)</f>
        <v/>
      </c>
      <c r="AB189" s="312" t="str">
        <f>IF(PROGRESS!DN200="NO DATA","",PROGRESS!DN200)</f>
        <v/>
      </c>
      <c r="AC189" s="312" t="str">
        <f>IF(PROGRESS!DS200="NO DATA","",PROGRESS!DS200)</f>
        <v/>
      </c>
      <c r="AD189" s="312" t="str">
        <f>IF(PROGRESS!DX200="NO DATA","",PROGRESS!DX200)</f>
        <v/>
      </c>
    </row>
    <row r="190" spans="1:30" ht="18.75" x14ac:dyDescent="0.3">
      <c r="A190" s="20">
        <f>IF(DATASHEET!A187="","",DATASHEET!A187)</f>
        <v>151536</v>
      </c>
      <c r="B190" s="21" t="str">
        <f>DATASHEET!B187</f>
        <v>TATE, Ruby</v>
      </c>
      <c r="C190" s="21" t="str">
        <f>DATASHEET!C187</f>
        <v>11SPI</v>
      </c>
      <c r="D190" s="139" t="str">
        <f>PROGRESS!E201</f>
        <v>N</v>
      </c>
      <c r="E190" s="570" t="str">
        <f>PROGRESS!I201</f>
        <v>N</v>
      </c>
      <c r="F190" s="572" t="str">
        <f>DATASHEET!L187</f>
        <v>2-3</v>
      </c>
      <c r="G190" s="565" t="str">
        <f t="shared" si="7"/>
        <v/>
      </c>
      <c r="H190" s="313" t="str">
        <f>IF(PROGRESS!R201="NO DATA","",PROGRESS!R201)</f>
        <v/>
      </c>
      <c r="I190" s="312" t="str">
        <f>IF(PROGRESS!W201="NO DATA","",PROGRESS!W201)</f>
        <v/>
      </c>
      <c r="J190" s="312" t="str">
        <f>IF(PROGRESS!AB201="NO DATA","",PROGRESS!AB201)</f>
        <v/>
      </c>
      <c r="K190" s="312" t="str">
        <f>IF(PROGRESS!AG201="NO DATA","",PROGRESS!AG201)</f>
        <v/>
      </c>
      <c r="L190" s="312" t="str">
        <f>IF(PROGRESS!AL201="NO DATA","",PROGRESS!AL201)</f>
        <v/>
      </c>
      <c r="M190" s="312" t="str">
        <f>IF(PROGRESS!AQ201="NO DATA","",PROGRESS!AQ201)</f>
        <v/>
      </c>
      <c r="N190" s="312" t="str">
        <f>IF(PROGRESS!AV201="NO DATA","",PROGRESS!AV201)</f>
        <v/>
      </c>
      <c r="O190" s="312" t="str">
        <f>IF(PROGRESS!BA201="NO DATA","",PROGRESS!BA201)</f>
        <v/>
      </c>
      <c r="P190" s="312" t="str">
        <f>IF(PROGRESS!BF201="NO DATA","",PROGRESS!BF201)</f>
        <v/>
      </c>
      <c r="Q190" s="312" t="str">
        <f>IF(PROGRESS!BK201="NO DATA","",PROGRESS!BK201)</f>
        <v/>
      </c>
      <c r="R190" s="312" t="str">
        <f>IF(PROGRESS!BP201="NO DATA","",PROGRESS!BP201)</f>
        <v/>
      </c>
      <c r="S190" s="312" t="str">
        <f>IF(PROGRESS!BU201="NO DATA","",PROGRESS!BU201)</f>
        <v/>
      </c>
      <c r="T190" s="569" t="str">
        <f>IF(PROGRESS!CA201="NO DATA","",PROGRESS!CA201)</f>
        <v/>
      </c>
      <c r="U190" s="312" t="str">
        <f>IF(PROGRESS!CE201="NO DATA","",PROGRESS!CE201)</f>
        <v/>
      </c>
      <c r="V190" s="312" t="str">
        <f>IF(PROGRESS!CJ201="NO DATA","",PROGRESS!CJ201)</f>
        <v/>
      </c>
      <c r="W190" s="312" t="str">
        <f>IF(PROGRESS!CO201="NO DATA","",PROGRESS!CO201)</f>
        <v/>
      </c>
      <c r="X190" s="312" t="str">
        <f>IF(PROGRESS!CT201="NO DATA","",PROGRESS!CT201)</f>
        <v/>
      </c>
      <c r="Y190" s="312" t="str">
        <f>IF(PROGRESS!CY201="NO DATA","",PROGRESS!CY201)</f>
        <v/>
      </c>
      <c r="Z190" s="312" t="str">
        <f>IF(PROGRESS!DD201="NO DATA","",PROGRESS!DD201)</f>
        <v/>
      </c>
      <c r="AA190" s="312" t="str">
        <f>IF(PROGRESS!DI201="NO DATA","",PROGRESS!DI201)</f>
        <v/>
      </c>
      <c r="AB190" s="312" t="str">
        <f>IF(PROGRESS!DN201="NO DATA","",PROGRESS!DN201)</f>
        <v/>
      </c>
      <c r="AC190" s="312" t="str">
        <f>IF(PROGRESS!DS201="NO DATA","",PROGRESS!DS201)</f>
        <v/>
      </c>
      <c r="AD190" s="312" t="str">
        <f>IF(PROGRESS!DX201="NO DATA","",PROGRESS!DX201)</f>
        <v/>
      </c>
    </row>
    <row r="191" spans="1:30" ht="18.75" x14ac:dyDescent="0.3">
      <c r="A191" s="20">
        <f>IF(DATASHEET!A188="","",DATASHEET!A188)</f>
        <v>151632</v>
      </c>
      <c r="B191" s="21" t="str">
        <f>DATASHEET!B188</f>
        <v>TAYLOR, Ethan</v>
      </c>
      <c r="C191" s="21" t="str">
        <f>DATASHEET!C188</f>
        <v>11JNE</v>
      </c>
      <c r="D191" s="139" t="str">
        <f>PROGRESS!E202</f>
        <v>K</v>
      </c>
      <c r="E191" s="570" t="str">
        <f>PROGRESS!I202</f>
        <v>Y</v>
      </c>
      <c r="F191" s="572" t="str">
        <f>DATASHEET!L188</f>
        <v>4-5</v>
      </c>
      <c r="G191" s="565" t="str">
        <f t="shared" si="7"/>
        <v/>
      </c>
      <c r="H191" s="313" t="str">
        <f>IF(PROGRESS!R202="NO DATA","",PROGRESS!R202)</f>
        <v/>
      </c>
      <c r="I191" s="312" t="str">
        <f>IF(PROGRESS!W202="NO DATA","",PROGRESS!W202)</f>
        <v/>
      </c>
      <c r="J191" s="312" t="str">
        <f>IF(PROGRESS!AB202="NO DATA","",PROGRESS!AB202)</f>
        <v/>
      </c>
      <c r="K191" s="312" t="str">
        <f>IF(PROGRESS!AG202="NO DATA","",PROGRESS!AG202)</f>
        <v/>
      </c>
      <c r="L191" s="312" t="str">
        <f>IF(PROGRESS!AL202="NO DATA","",PROGRESS!AL202)</f>
        <v/>
      </c>
      <c r="M191" s="312" t="str">
        <f>IF(PROGRESS!AQ202="NO DATA","",PROGRESS!AQ202)</f>
        <v/>
      </c>
      <c r="N191" s="312" t="str">
        <f>IF(PROGRESS!AV202="NO DATA","",PROGRESS!AV202)</f>
        <v/>
      </c>
      <c r="O191" s="312" t="str">
        <f>IF(PROGRESS!BA202="NO DATA","",PROGRESS!BA202)</f>
        <v/>
      </c>
      <c r="P191" s="312" t="str">
        <f>IF(PROGRESS!BF202="NO DATA","",PROGRESS!BF202)</f>
        <v/>
      </c>
      <c r="Q191" s="312" t="str">
        <f>IF(PROGRESS!BK202="NO DATA","",PROGRESS!BK202)</f>
        <v/>
      </c>
      <c r="R191" s="312" t="str">
        <f>IF(PROGRESS!BP202="NO DATA","",PROGRESS!BP202)</f>
        <v/>
      </c>
      <c r="S191" s="312" t="str">
        <f>IF(PROGRESS!BU202="NO DATA","",PROGRESS!BU202)</f>
        <v/>
      </c>
      <c r="T191" s="569" t="str">
        <f>IF(PROGRESS!CA202="NO DATA","",PROGRESS!CA202)</f>
        <v/>
      </c>
      <c r="U191" s="312" t="str">
        <f>IF(PROGRESS!CE202="NO DATA","",PROGRESS!CE202)</f>
        <v/>
      </c>
      <c r="V191" s="312" t="str">
        <f>IF(PROGRESS!CJ202="NO DATA","",PROGRESS!CJ202)</f>
        <v/>
      </c>
      <c r="W191" s="312" t="str">
        <f>IF(PROGRESS!CO202="NO DATA","",PROGRESS!CO202)</f>
        <v/>
      </c>
      <c r="X191" s="312" t="str">
        <f>IF(PROGRESS!CT202="NO DATA","",PROGRESS!CT202)</f>
        <v/>
      </c>
      <c r="Y191" s="312" t="str">
        <f>IF(PROGRESS!CY202="NO DATA","",PROGRESS!CY202)</f>
        <v/>
      </c>
      <c r="Z191" s="312" t="str">
        <f>IF(PROGRESS!DD202="NO DATA","",PROGRESS!DD202)</f>
        <v/>
      </c>
      <c r="AA191" s="312" t="str">
        <f>IF(PROGRESS!DI202="NO DATA","",PROGRESS!DI202)</f>
        <v/>
      </c>
      <c r="AB191" s="312" t="str">
        <f>IF(PROGRESS!DN202="NO DATA","",PROGRESS!DN202)</f>
        <v/>
      </c>
      <c r="AC191" s="312" t="str">
        <f>IF(PROGRESS!DS202="NO DATA","",PROGRESS!DS202)</f>
        <v/>
      </c>
      <c r="AD191" s="312" t="str">
        <f>IF(PROGRESS!DX202="NO DATA","",PROGRESS!DX202)</f>
        <v/>
      </c>
    </row>
    <row r="192" spans="1:30" ht="18.75" x14ac:dyDescent="0.3">
      <c r="A192" s="20">
        <f>IF(DATASHEET!A189="","",DATASHEET!A189)</f>
        <v>151731</v>
      </c>
      <c r="B192" s="21" t="str">
        <f>DATASHEET!B189</f>
        <v>TEWODROS, Bezawet</v>
      </c>
      <c r="C192" s="21" t="str">
        <f>DATASHEET!C189</f>
        <v>11SK</v>
      </c>
      <c r="D192" s="139" t="str">
        <f>PROGRESS!E203</f>
        <v>N</v>
      </c>
      <c r="E192" s="570" t="str">
        <f>PROGRESS!I203</f>
        <v>Y</v>
      </c>
      <c r="F192" s="572" t="str">
        <f>DATASHEET!L189</f>
        <v>6-7</v>
      </c>
      <c r="G192" s="565" t="str">
        <f t="shared" si="7"/>
        <v/>
      </c>
      <c r="H192" s="313" t="str">
        <f>IF(PROGRESS!R203="NO DATA","",PROGRESS!R203)</f>
        <v/>
      </c>
      <c r="I192" s="312" t="str">
        <f>IF(PROGRESS!W203="NO DATA","",PROGRESS!W203)</f>
        <v/>
      </c>
      <c r="J192" s="312" t="str">
        <f>IF(PROGRESS!AB203="NO DATA","",PROGRESS!AB203)</f>
        <v/>
      </c>
      <c r="K192" s="312" t="str">
        <f>IF(PROGRESS!AG203="NO DATA","",PROGRESS!AG203)</f>
        <v/>
      </c>
      <c r="L192" s="312" t="str">
        <f>IF(PROGRESS!AL203="NO DATA","",PROGRESS!AL203)</f>
        <v/>
      </c>
      <c r="M192" s="312" t="str">
        <f>IF(PROGRESS!AQ203="NO DATA","",PROGRESS!AQ203)</f>
        <v/>
      </c>
      <c r="N192" s="312" t="str">
        <f>IF(PROGRESS!AV203="NO DATA","",PROGRESS!AV203)</f>
        <v/>
      </c>
      <c r="O192" s="312" t="str">
        <f>IF(PROGRESS!BA203="NO DATA","",PROGRESS!BA203)</f>
        <v/>
      </c>
      <c r="P192" s="312" t="str">
        <f>IF(PROGRESS!BF203="NO DATA","",PROGRESS!BF203)</f>
        <v/>
      </c>
      <c r="Q192" s="312" t="str">
        <f>IF(PROGRESS!BK203="NO DATA","",PROGRESS!BK203)</f>
        <v/>
      </c>
      <c r="R192" s="312" t="str">
        <f>IF(PROGRESS!BP203="NO DATA","",PROGRESS!BP203)</f>
        <v/>
      </c>
      <c r="S192" s="312" t="str">
        <f>IF(PROGRESS!BU203="NO DATA","",PROGRESS!BU203)</f>
        <v/>
      </c>
      <c r="T192" s="569" t="str">
        <f>IF(PROGRESS!CA203="NO DATA","",PROGRESS!CA203)</f>
        <v/>
      </c>
      <c r="U192" s="312" t="str">
        <f>IF(PROGRESS!CE203="NO DATA","",PROGRESS!CE203)</f>
        <v/>
      </c>
      <c r="V192" s="312" t="str">
        <f>IF(PROGRESS!CJ203="NO DATA","",PROGRESS!CJ203)</f>
        <v/>
      </c>
      <c r="W192" s="312" t="str">
        <f>IF(PROGRESS!CO203="NO DATA","",PROGRESS!CO203)</f>
        <v/>
      </c>
      <c r="X192" s="312" t="str">
        <f>IF(PROGRESS!CT203="NO DATA","",PROGRESS!CT203)</f>
        <v/>
      </c>
      <c r="Y192" s="312" t="str">
        <f>IF(PROGRESS!CY203="NO DATA","",PROGRESS!CY203)</f>
        <v/>
      </c>
      <c r="Z192" s="312" t="str">
        <f>IF(PROGRESS!DD203="NO DATA","",PROGRESS!DD203)</f>
        <v/>
      </c>
      <c r="AA192" s="312" t="str">
        <f>IF(PROGRESS!DI203="NO DATA","",PROGRESS!DI203)</f>
        <v/>
      </c>
      <c r="AB192" s="312" t="str">
        <f>IF(PROGRESS!DN203="NO DATA","",PROGRESS!DN203)</f>
        <v/>
      </c>
      <c r="AC192" s="312" t="str">
        <f>IF(PROGRESS!DS203="NO DATA","",PROGRESS!DS203)</f>
        <v/>
      </c>
      <c r="AD192" s="312" t="str">
        <f>IF(PROGRESS!DX203="NO DATA","",PROGRESS!DX203)</f>
        <v/>
      </c>
    </row>
    <row r="193" spans="1:30" ht="18.75" x14ac:dyDescent="0.3">
      <c r="A193" s="20">
        <f>IF(DATASHEET!A190="","",DATASHEET!A190)</f>
        <v>151727</v>
      </c>
      <c r="B193" s="21" t="str">
        <f>DATASHEET!B190</f>
        <v>THOMAS, Ryan</v>
      </c>
      <c r="C193" s="21" t="str">
        <f>DATASHEET!C190</f>
        <v>11SPI</v>
      </c>
      <c r="D193" s="139" t="str">
        <f>PROGRESS!E204</f>
        <v>N</v>
      </c>
      <c r="E193" s="570" t="str">
        <f>PROGRESS!I204</f>
        <v>N</v>
      </c>
      <c r="F193" s="572" t="str">
        <f>DATASHEET!L190</f>
        <v>6-7</v>
      </c>
      <c r="G193" s="565" t="str">
        <f t="shared" si="7"/>
        <v/>
      </c>
      <c r="H193" s="313" t="str">
        <f>IF(PROGRESS!R204="NO DATA","",PROGRESS!R204)</f>
        <v/>
      </c>
      <c r="I193" s="312" t="str">
        <f>IF(PROGRESS!W204="NO DATA","",PROGRESS!W204)</f>
        <v/>
      </c>
      <c r="J193" s="312" t="str">
        <f>IF(PROGRESS!AB204="NO DATA","",PROGRESS!AB204)</f>
        <v/>
      </c>
      <c r="K193" s="312" t="str">
        <f>IF(PROGRESS!AG204="NO DATA","",PROGRESS!AG204)</f>
        <v/>
      </c>
      <c r="L193" s="312" t="str">
        <f>IF(PROGRESS!AL204="NO DATA","",PROGRESS!AL204)</f>
        <v/>
      </c>
      <c r="M193" s="312" t="str">
        <f>IF(PROGRESS!AQ204="NO DATA","",PROGRESS!AQ204)</f>
        <v/>
      </c>
      <c r="N193" s="312" t="str">
        <f>IF(PROGRESS!AV204="NO DATA","",PROGRESS!AV204)</f>
        <v/>
      </c>
      <c r="O193" s="312" t="str">
        <f>IF(PROGRESS!BA204="NO DATA","",PROGRESS!BA204)</f>
        <v/>
      </c>
      <c r="P193" s="312" t="str">
        <f>IF(PROGRESS!BF204="NO DATA","",PROGRESS!BF204)</f>
        <v/>
      </c>
      <c r="Q193" s="312" t="str">
        <f>IF(PROGRESS!BK204="NO DATA","",PROGRESS!BK204)</f>
        <v/>
      </c>
      <c r="R193" s="312" t="str">
        <f>IF(PROGRESS!BP204="NO DATA","",PROGRESS!BP204)</f>
        <v/>
      </c>
      <c r="S193" s="312" t="str">
        <f>IF(PROGRESS!BU204="NO DATA","",PROGRESS!BU204)</f>
        <v/>
      </c>
      <c r="T193" s="569" t="str">
        <f>IF(PROGRESS!CA204="NO DATA","",PROGRESS!CA204)</f>
        <v/>
      </c>
      <c r="U193" s="312" t="str">
        <f>IF(PROGRESS!CE204="NO DATA","",PROGRESS!CE204)</f>
        <v/>
      </c>
      <c r="V193" s="312" t="str">
        <f>IF(PROGRESS!CJ204="NO DATA","",PROGRESS!CJ204)</f>
        <v/>
      </c>
      <c r="W193" s="312" t="str">
        <f>IF(PROGRESS!CO204="NO DATA","",PROGRESS!CO204)</f>
        <v/>
      </c>
      <c r="X193" s="312" t="str">
        <f>IF(PROGRESS!CT204="NO DATA","",PROGRESS!CT204)</f>
        <v/>
      </c>
      <c r="Y193" s="312" t="str">
        <f>IF(PROGRESS!CY204="NO DATA","",PROGRESS!CY204)</f>
        <v/>
      </c>
      <c r="Z193" s="312" t="str">
        <f>IF(PROGRESS!DD204="NO DATA","",PROGRESS!DD204)</f>
        <v/>
      </c>
      <c r="AA193" s="312" t="str">
        <f>IF(PROGRESS!DI204="NO DATA","",PROGRESS!DI204)</f>
        <v/>
      </c>
      <c r="AB193" s="312" t="str">
        <f>IF(PROGRESS!DN204="NO DATA","",PROGRESS!DN204)</f>
        <v/>
      </c>
      <c r="AC193" s="312" t="str">
        <f>IF(PROGRESS!DS204="NO DATA","",PROGRESS!DS204)</f>
        <v/>
      </c>
      <c r="AD193" s="312" t="str">
        <f>IF(PROGRESS!DX204="NO DATA","",PROGRESS!DX204)</f>
        <v/>
      </c>
    </row>
    <row r="194" spans="1:30" ht="18.75" x14ac:dyDescent="0.3">
      <c r="A194" s="20">
        <f>IF(DATASHEET!A191="","",DATASHEET!A191)</f>
        <v>160140</v>
      </c>
      <c r="B194" s="21" t="str">
        <f>DATASHEET!B191</f>
        <v>THOMPSON, Zack</v>
      </c>
      <c r="C194" s="21" t="str">
        <f>DATASHEET!C191</f>
        <v>11SDA</v>
      </c>
      <c r="D194" s="139" t="str">
        <f>PROGRESS!E205</f>
        <v>N</v>
      </c>
      <c r="E194" s="570" t="str">
        <f>PROGRESS!I205</f>
        <v>N</v>
      </c>
      <c r="F194" s="572" t="str">
        <f>DATASHEET!L191</f>
        <v/>
      </c>
      <c r="G194" s="565" t="str">
        <f t="shared" si="7"/>
        <v/>
      </c>
      <c r="H194" s="313" t="str">
        <f>IF(PROGRESS!R205="NO DATA","",PROGRESS!R205)</f>
        <v/>
      </c>
      <c r="I194" s="312" t="str">
        <f>IF(PROGRESS!W205="NO DATA","",PROGRESS!W205)</f>
        <v/>
      </c>
      <c r="J194" s="312" t="str">
        <f>IF(PROGRESS!AB205="NO DATA","",PROGRESS!AB205)</f>
        <v/>
      </c>
      <c r="K194" s="312" t="str">
        <f>IF(PROGRESS!AG205="NO DATA","",PROGRESS!AG205)</f>
        <v/>
      </c>
      <c r="L194" s="312" t="str">
        <f>IF(PROGRESS!AL205="NO DATA","",PROGRESS!AL205)</f>
        <v/>
      </c>
      <c r="M194" s="312" t="str">
        <f>IF(PROGRESS!AQ205="NO DATA","",PROGRESS!AQ205)</f>
        <v/>
      </c>
      <c r="N194" s="312" t="str">
        <f>IF(PROGRESS!AV205="NO DATA","",PROGRESS!AV205)</f>
        <v/>
      </c>
      <c r="O194" s="312" t="str">
        <f>IF(PROGRESS!BA205="NO DATA","",PROGRESS!BA205)</f>
        <v/>
      </c>
      <c r="P194" s="312" t="str">
        <f>IF(PROGRESS!BF205="NO DATA","",PROGRESS!BF205)</f>
        <v/>
      </c>
      <c r="Q194" s="312" t="str">
        <f>IF(PROGRESS!BK205="NO DATA","",PROGRESS!BK205)</f>
        <v/>
      </c>
      <c r="R194" s="312" t="str">
        <f>IF(PROGRESS!BP205="NO DATA","",PROGRESS!BP205)</f>
        <v/>
      </c>
      <c r="S194" s="312" t="str">
        <f>IF(PROGRESS!BU205="NO DATA","",PROGRESS!BU205)</f>
        <v/>
      </c>
      <c r="T194" s="569" t="str">
        <f>IF(PROGRESS!CA205="NO DATA","",PROGRESS!CA205)</f>
        <v/>
      </c>
      <c r="U194" s="312" t="str">
        <f>IF(PROGRESS!CE205="NO DATA","",PROGRESS!CE205)</f>
        <v/>
      </c>
      <c r="V194" s="312" t="str">
        <f>IF(PROGRESS!CJ205="NO DATA","",PROGRESS!CJ205)</f>
        <v/>
      </c>
      <c r="W194" s="312" t="str">
        <f>IF(PROGRESS!CO205="NO DATA","",PROGRESS!CO205)</f>
        <v/>
      </c>
      <c r="X194" s="312" t="str">
        <f>IF(PROGRESS!CT205="NO DATA","",PROGRESS!CT205)</f>
        <v/>
      </c>
      <c r="Y194" s="312" t="str">
        <f>IF(PROGRESS!CY205="NO DATA","",PROGRESS!CY205)</f>
        <v/>
      </c>
      <c r="Z194" s="312" t="str">
        <f>IF(PROGRESS!DD205="NO DATA","",PROGRESS!DD205)</f>
        <v/>
      </c>
      <c r="AA194" s="312" t="str">
        <f>IF(PROGRESS!DI205="NO DATA","",PROGRESS!DI205)</f>
        <v/>
      </c>
      <c r="AB194" s="312" t="str">
        <f>IF(PROGRESS!DN205="NO DATA","",PROGRESS!DN205)</f>
        <v/>
      </c>
      <c r="AC194" s="312" t="str">
        <f>IF(PROGRESS!DS205="NO DATA","",PROGRESS!DS205)</f>
        <v/>
      </c>
      <c r="AD194" s="312" t="str">
        <f>IF(PROGRESS!DX205="NO DATA","",PROGRESS!DX205)</f>
        <v/>
      </c>
    </row>
    <row r="195" spans="1:30" ht="18.75" x14ac:dyDescent="0.3">
      <c r="A195" s="20">
        <f>IF(DATASHEET!A192="","",DATASHEET!A192)</f>
        <v>151732</v>
      </c>
      <c r="B195" s="21" t="str">
        <f>DATASHEET!B192</f>
        <v>TOJO, Elwin</v>
      </c>
      <c r="C195" s="21" t="str">
        <f>DATASHEET!C192</f>
        <v>11KKN</v>
      </c>
      <c r="D195" s="139" t="str">
        <f>PROGRESS!E206</f>
        <v>N</v>
      </c>
      <c r="E195" s="570" t="str">
        <f>PROGRESS!I206</f>
        <v>N</v>
      </c>
      <c r="F195" s="572" t="str">
        <f>DATASHEET!L192</f>
        <v>4-5</v>
      </c>
      <c r="G195" s="565" t="str">
        <f t="shared" si="7"/>
        <v/>
      </c>
      <c r="H195" s="313" t="str">
        <f>IF(PROGRESS!R206="NO DATA","",PROGRESS!R206)</f>
        <v/>
      </c>
      <c r="I195" s="312" t="str">
        <f>IF(PROGRESS!W206="NO DATA","",PROGRESS!W206)</f>
        <v/>
      </c>
      <c r="J195" s="312" t="str">
        <f>IF(PROGRESS!AB206="NO DATA","",PROGRESS!AB206)</f>
        <v/>
      </c>
      <c r="K195" s="312" t="str">
        <f>IF(PROGRESS!AG206="NO DATA","",PROGRESS!AG206)</f>
        <v/>
      </c>
      <c r="L195" s="312" t="str">
        <f>IF(PROGRESS!AL206="NO DATA","",PROGRESS!AL206)</f>
        <v/>
      </c>
      <c r="M195" s="312" t="str">
        <f>IF(PROGRESS!AQ206="NO DATA","",PROGRESS!AQ206)</f>
        <v/>
      </c>
      <c r="N195" s="312" t="str">
        <f>IF(PROGRESS!AV206="NO DATA","",PROGRESS!AV206)</f>
        <v/>
      </c>
      <c r="O195" s="312" t="str">
        <f>IF(PROGRESS!BA206="NO DATA","",PROGRESS!BA206)</f>
        <v/>
      </c>
      <c r="P195" s="312" t="str">
        <f>IF(PROGRESS!BF206="NO DATA","",PROGRESS!BF206)</f>
        <v/>
      </c>
      <c r="Q195" s="312" t="str">
        <f>IF(PROGRESS!BK206="NO DATA","",PROGRESS!BK206)</f>
        <v/>
      </c>
      <c r="R195" s="312" t="str">
        <f>IF(PROGRESS!BP206="NO DATA","",PROGRESS!BP206)</f>
        <v/>
      </c>
      <c r="S195" s="312" t="str">
        <f>IF(PROGRESS!BU206="NO DATA","",PROGRESS!BU206)</f>
        <v/>
      </c>
      <c r="T195" s="569" t="str">
        <f>IF(PROGRESS!CA206="NO DATA","",PROGRESS!CA206)</f>
        <v/>
      </c>
      <c r="U195" s="312" t="str">
        <f>IF(PROGRESS!CE206="NO DATA","",PROGRESS!CE206)</f>
        <v/>
      </c>
      <c r="V195" s="312" t="str">
        <f>IF(PROGRESS!CJ206="NO DATA","",PROGRESS!CJ206)</f>
        <v/>
      </c>
      <c r="W195" s="312" t="str">
        <f>IF(PROGRESS!CO206="NO DATA","",PROGRESS!CO206)</f>
        <v/>
      </c>
      <c r="X195" s="312" t="str">
        <f>IF(PROGRESS!CT206="NO DATA","",PROGRESS!CT206)</f>
        <v/>
      </c>
      <c r="Y195" s="312" t="str">
        <f>IF(PROGRESS!CY206="NO DATA","",PROGRESS!CY206)</f>
        <v/>
      </c>
      <c r="Z195" s="312" t="str">
        <f>IF(PROGRESS!DD206="NO DATA","",PROGRESS!DD206)</f>
        <v/>
      </c>
      <c r="AA195" s="312" t="str">
        <f>IF(PROGRESS!DI206="NO DATA","",PROGRESS!DI206)</f>
        <v/>
      </c>
      <c r="AB195" s="312" t="str">
        <f>IF(PROGRESS!DN206="NO DATA","",PROGRESS!DN206)</f>
        <v/>
      </c>
      <c r="AC195" s="312" t="str">
        <f>IF(PROGRESS!DS206="NO DATA","",PROGRESS!DS206)</f>
        <v/>
      </c>
      <c r="AD195" s="312" t="str">
        <f>IF(PROGRESS!DX206="NO DATA","",PROGRESS!DX206)</f>
        <v/>
      </c>
    </row>
    <row r="196" spans="1:30" ht="18.75" x14ac:dyDescent="0.3">
      <c r="A196" s="20">
        <f>IF(DATASHEET!A193="","",DATASHEET!A193)</f>
        <v>151520</v>
      </c>
      <c r="B196" s="21" t="str">
        <f>DATASHEET!B193</f>
        <v>TSHUMA, Isaac</v>
      </c>
      <c r="C196" s="21" t="str">
        <f>DATASHEET!C193</f>
        <v>11SDA</v>
      </c>
      <c r="D196" s="139" t="str">
        <f>PROGRESS!E207</f>
        <v>N</v>
      </c>
      <c r="E196" s="570" t="str">
        <f>PROGRESS!I207</f>
        <v>N</v>
      </c>
      <c r="F196" s="572" t="str">
        <f>DATASHEET!L193</f>
        <v>2-3</v>
      </c>
      <c r="G196" s="565" t="str">
        <f t="shared" si="7"/>
        <v/>
      </c>
      <c r="H196" s="313" t="str">
        <f>IF(PROGRESS!R207="NO DATA","",PROGRESS!R207)</f>
        <v/>
      </c>
      <c r="I196" s="312" t="str">
        <f>IF(PROGRESS!W207="NO DATA","",PROGRESS!W207)</f>
        <v/>
      </c>
      <c r="J196" s="312" t="str">
        <f>IF(PROGRESS!AB207="NO DATA","",PROGRESS!AB207)</f>
        <v/>
      </c>
      <c r="K196" s="312" t="str">
        <f>IF(PROGRESS!AG207="NO DATA","",PROGRESS!AG207)</f>
        <v/>
      </c>
      <c r="L196" s="312" t="str">
        <f>IF(PROGRESS!AL207="NO DATA","",PROGRESS!AL207)</f>
        <v/>
      </c>
      <c r="M196" s="312" t="str">
        <f>IF(PROGRESS!AQ207="NO DATA","",PROGRESS!AQ207)</f>
        <v/>
      </c>
      <c r="N196" s="312" t="str">
        <f>IF(PROGRESS!AV207="NO DATA","",PROGRESS!AV207)</f>
        <v/>
      </c>
      <c r="O196" s="312" t="str">
        <f>IF(PROGRESS!BA207="NO DATA","",PROGRESS!BA207)</f>
        <v/>
      </c>
      <c r="P196" s="312" t="str">
        <f>IF(PROGRESS!BF207="NO DATA","",PROGRESS!BF207)</f>
        <v/>
      </c>
      <c r="Q196" s="312" t="str">
        <f>IF(PROGRESS!BK207="NO DATA","",PROGRESS!BK207)</f>
        <v/>
      </c>
      <c r="R196" s="312" t="str">
        <f>IF(PROGRESS!BP207="NO DATA","",PROGRESS!BP207)</f>
        <v/>
      </c>
      <c r="S196" s="312" t="str">
        <f>IF(PROGRESS!BU207="NO DATA","",PROGRESS!BU207)</f>
        <v/>
      </c>
      <c r="T196" s="569" t="str">
        <f>IF(PROGRESS!CA207="NO DATA","",PROGRESS!CA207)</f>
        <v/>
      </c>
      <c r="U196" s="312" t="str">
        <f>IF(PROGRESS!CE207="NO DATA","",PROGRESS!CE207)</f>
        <v/>
      </c>
      <c r="V196" s="312" t="str">
        <f>IF(PROGRESS!CJ207="NO DATA","",PROGRESS!CJ207)</f>
        <v/>
      </c>
      <c r="W196" s="312" t="str">
        <f>IF(PROGRESS!CO207="NO DATA","",PROGRESS!CO207)</f>
        <v/>
      </c>
      <c r="X196" s="312" t="str">
        <f>IF(PROGRESS!CT207="NO DATA","",PROGRESS!CT207)</f>
        <v/>
      </c>
      <c r="Y196" s="312" t="str">
        <f>IF(PROGRESS!CY207="NO DATA","",PROGRESS!CY207)</f>
        <v/>
      </c>
      <c r="Z196" s="312" t="str">
        <f>IF(PROGRESS!DD207="NO DATA","",PROGRESS!DD207)</f>
        <v/>
      </c>
      <c r="AA196" s="312" t="str">
        <f>IF(PROGRESS!DI207="NO DATA","",PROGRESS!DI207)</f>
        <v/>
      </c>
      <c r="AB196" s="312" t="str">
        <f>IF(PROGRESS!DN207="NO DATA","",PROGRESS!DN207)</f>
        <v/>
      </c>
      <c r="AC196" s="312" t="str">
        <f>IF(PROGRESS!DS207="NO DATA","",PROGRESS!DS207)</f>
        <v/>
      </c>
      <c r="AD196" s="312" t="str">
        <f>IF(PROGRESS!DX207="NO DATA","",PROGRESS!DX207)</f>
        <v/>
      </c>
    </row>
    <row r="197" spans="1:30" ht="18.75" x14ac:dyDescent="0.3">
      <c r="A197" s="20">
        <f>IF(DATASHEET!A194="","",DATASHEET!A194)</f>
        <v>151714</v>
      </c>
      <c r="B197" s="21" t="str">
        <f>DATASHEET!B194</f>
        <v>TURNER, Millie</v>
      </c>
      <c r="C197" s="21" t="str">
        <f>DATASHEET!C194</f>
        <v>11EGQ</v>
      </c>
      <c r="D197" s="139" t="str">
        <f>PROGRESS!E208</f>
        <v>N</v>
      </c>
      <c r="E197" s="570" t="str">
        <f>PROGRESS!I208</f>
        <v>N</v>
      </c>
      <c r="F197" s="572" t="str">
        <f>DATASHEET!L194</f>
        <v>4-5</v>
      </c>
      <c r="G197" s="565" t="str">
        <f t="shared" ref="G197:G231" si="8">IFERROR(AVERAGE(H197:AD197),"")</f>
        <v/>
      </c>
      <c r="H197" s="313" t="str">
        <f>IF(PROGRESS!R208="NO DATA","",PROGRESS!R208)</f>
        <v/>
      </c>
      <c r="I197" s="312" t="str">
        <f>IF(PROGRESS!W208="NO DATA","",PROGRESS!W208)</f>
        <v/>
      </c>
      <c r="J197" s="312" t="str">
        <f>IF(PROGRESS!AB208="NO DATA","",PROGRESS!AB208)</f>
        <v/>
      </c>
      <c r="K197" s="312" t="str">
        <f>IF(PROGRESS!AG208="NO DATA","",PROGRESS!AG208)</f>
        <v/>
      </c>
      <c r="L197" s="312" t="str">
        <f>IF(PROGRESS!AL208="NO DATA","",PROGRESS!AL208)</f>
        <v/>
      </c>
      <c r="M197" s="312" t="str">
        <f>IF(PROGRESS!AQ208="NO DATA","",PROGRESS!AQ208)</f>
        <v/>
      </c>
      <c r="N197" s="312" t="str">
        <f>IF(PROGRESS!AV208="NO DATA","",PROGRESS!AV208)</f>
        <v/>
      </c>
      <c r="O197" s="312" t="str">
        <f>IF(PROGRESS!BA208="NO DATA","",PROGRESS!BA208)</f>
        <v/>
      </c>
      <c r="P197" s="312" t="str">
        <f>IF(PROGRESS!BF208="NO DATA","",PROGRESS!BF208)</f>
        <v/>
      </c>
      <c r="Q197" s="312" t="str">
        <f>IF(PROGRESS!BK208="NO DATA","",PROGRESS!BK208)</f>
        <v/>
      </c>
      <c r="R197" s="312" t="str">
        <f>IF(PROGRESS!BP208="NO DATA","",PROGRESS!BP208)</f>
        <v/>
      </c>
      <c r="S197" s="312" t="str">
        <f>IF(PROGRESS!BU208="NO DATA","",PROGRESS!BU208)</f>
        <v/>
      </c>
      <c r="T197" s="569" t="str">
        <f>IF(PROGRESS!CA208="NO DATA","",PROGRESS!CA208)</f>
        <v/>
      </c>
      <c r="U197" s="312" t="str">
        <f>IF(PROGRESS!CE208="NO DATA","",PROGRESS!CE208)</f>
        <v/>
      </c>
      <c r="V197" s="312" t="str">
        <f>IF(PROGRESS!CJ208="NO DATA","",PROGRESS!CJ208)</f>
        <v/>
      </c>
      <c r="W197" s="312" t="str">
        <f>IF(PROGRESS!CO208="NO DATA","",PROGRESS!CO208)</f>
        <v/>
      </c>
      <c r="X197" s="312" t="str">
        <f>IF(PROGRESS!CT208="NO DATA","",PROGRESS!CT208)</f>
        <v/>
      </c>
      <c r="Y197" s="312" t="str">
        <f>IF(PROGRESS!CY208="NO DATA","",PROGRESS!CY208)</f>
        <v/>
      </c>
      <c r="Z197" s="312" t="str">
        <f>IF(PROGRESS!DD208="NO DATA","",PROGRESS!DD208)</f>
        <v/>
      </c>
      <c r="AA197" s="312" t="str">
        <f>IF(PROGRESS!DI208="NO DATA","",PROGRESS!DI208)</f>
        <v/>
      </c>
      <c r="AB197" s="312" t="str">
        <f>IF(PROGRESS!DN208="NO DATA","",PROGRESS!DN208)</f>
        <v/>
      </c>
      <c r="AC197" s="312" t="str">
        <f>IF(PROGRESS!DS208="NO DATA","",PROGRESS!DS208)</f>
        <v/>
      </c>
      <c r="AD197" s="312" t="str">
        <f>IF(PROGRESS!DX208="NO DATA","",PROGRESS!DX208)</f>
        <v/>
      </c>
    </row>
    <row r="198" spans="1:30" ht="18.75" x14ac:dyDescent="0.3">
      <c r="A198" s="20">
        <f>IF(DATASHEET!A195="","",DATASHEET!A195)</f>
        <v>151716</v>
      </c>
      <c r="B198" s="21" t="str">
        <f>DATASHEET!B195</f>
        <v>TYMINSKA, Maja</v>
      </c>
      <c r="C198" s="21" t="str">
        <f>DATASHEET!C195</f>
        <v>11EGQ</v>
      </c>
      <c r="D198" s="139" t="str">
        <f>PROGRESS!E209</f>
        <v>N</v>
      </c>
      <c r="E198" s="570" t="str">
        <f>PROGRESS!I209</f>
        <v>N</v>
      </c>
      <c r="F198" s="572" t="str">
        <f>DATASHEET!L195</f>
        <v>4-5</v>
      </c>
      <c r="G198" s="565" t="str">
        <f t="shared" si="8"/>
        <v/>
      </c>
      <c r="H198" s="313" t="str">
        <f>IF(PROGRESS!R209="NO DATA","",PROGRESS!R209)</f>
        <v/>
      </c>
      <c r="I198" s="312" t="str">
        <f>IF(PROGRESS!W209="NO DATA","",PROGRESS!W209)</f>
        <v/>
      </c>
      <c r="J198" s="312" t="str">
        <f>IF(PROGRESS!AB209="NO DATA","",PROGRESS!AB209)</f>
        <v/>
      </c>
      <c r="K198" s="312" t="str">
        <f>IF(PROGRESS!AG209="NO DATA","",PROGRESS!AG209)</f>
        <v/>
      </c>
      <c r="L198" s="312" t="str">
        <f>IF(PROGRESS!AL209="NO DATA","",PROGRESS!AL209)</f>
        <v/>
      </c>
      <c r="M198" s="312" t="str">
        <f>IF(PROGRESS!AQ209="NO DATA","",PROGRESS!AQ209)</f>
        <v/>
      </c>
      <c r="N198" s="312" t="str">
        <f>IF(PROGRESS!AV209="NO DATA","",PROGRESS!AV209)</f>
        <v/>
      </c>
      <c r="O198" s="312" t="str">
        <f>IF(PROGRESS!BA209="NO DATA","",PROGRESS!BA209)</f>
        <v/>
      </c>
      <c r="P198" s="312" t="str">
        <f>IF(PROGRESS!BF209="NO DATA","",PROGRESS!BF209)</f>
        <v/>
      </c>
      <c r="Q198" s="312" t="str">
        <f>IF(PROGRESS!BK209="NO DATA","",PROGRESS!BK209)</f>
        <v/>
      </c>
      <c r="R198" s="312" t="str">
        <f>IF(PROGRESS!BP209="NO DATA","",PROGRESS!BP209)</f>
        <v/>
      </c>
      <c r="S198" s="312" t="str">
        <f>IF(PROGRESS!BU209="NO DATA","",PROGRESS!BU209)</f>
        <v/>
      </c>
      <c r="T198" s="569" t="str">
        <f>IF(PROGRESS!CA209="NO DATA","",PROGRESS!CA209)</f>
        <v/>
      </c>
      <c r="U198" s="312" t="str">
        <f>IF(PROGRESS!CE209="NO DATA","",PROGRESS!CE209)</f>
        <v/>
      </c>
      <c r="V198" s="312" t="str">
        <f>IF(PROGRESS!CJ209="NO DATA","",PROGRESS!CJ209)</f>
        <v/>
      </c>
      <c r="W198" s="312" t="str">
        <f>IF(PROGRESS!CO209="NO DATA","",PROGRESS!CO209)</f>
        <v/>
      </c>
      <c r="X198" s="312" t="str">
        <f>IF(PROGRESS!CT209="NO DATA","",PROGRESS!CT209)</f>
        <v/>
      </c>
      <c r="Y198" s="312" t="str">
        <f>IF(PROGRESS!CY209="NO DATA","",PROGRESS!CY209)</f>
        <v/>
      </c>
      <c r="Z198" s="312" t="str">
        <f>IF(PROGRESS!DD209="NO DATA","",PROGRESS!DD209)</f>
        <v/>
      </c>
      <c r="AA198" s="312" t="str">
        <f>IF(PROGRESS!DI209="NO DATA","",PROGRESS!DI209)</f>
        <v/>
      </c>
      <c r="AB198" s="312" t="str">
        <f>IF(PROGRESS!DN209="NO DATA","",PROGRESS!DN209)</f>
        <v/>
      </c>
      <c r="AC198" s="312" t="str">
        <f>IF(PROGRESS!DS209="NO DATA","",PROGRESS!DS209)</f>
        <v/>
      </c>
      <c r="AD198" s="312" t="str">
        <f>IF(PROGRESS!DX209="NO DATA","",PROGRESS!DX209)</f>
        <v/>
      </c>
    </row>
    <row r="199" spans="1:30" ht="18.75" x14ac:dyDescent="0.3">
      <c r="A199" s="20">
        <f>IF(DATASHEET!A196="","",DATASHEET!A196)</f>
        <v>151718</v>
      </c>
      <c r="B199" s="21" t="str">
        <f>DATASHEET!B196</f>
        <v>UDUOISE, Eliana</v>
      </c>
      <c r="C199" s="21" t="str">
        <f>DATASHEET!C196</f>
        <v>11SK</v>
      </c>
      <c r="D199" s="139" t="str">
        <f>PROGRESS!E210</f>
        <v>N</v>
      </c>
      <c r="E199" s="570" t="str">
        <f>PROGRESS!I210</f>
        <v>N</v>
      </c>
      <c r="F199" s="572" t="str">
        <f>DATASHEET!L196</f>
        <v>5-6</v>
      </c>
      <c r="G199" s="565" t="str">
        <f t="shared" si="8"/>
        <v/>
      </c>
      <c r="H199" s="313" t="str">
        <f>IF(PROGRESS!R210="NO DATA","",PROGRESS!R210)</f>
        <v/>
      </c>
      <c r="I199" s="312" t="str">
        <f>IF(PROGRESS!W210="NO DATA","",PROGRESS!W210)</f>
        <v/>
      </c>
      <c r="J199" s="312" t="str">
        <f>IF(PROGRESS!AB210="NO DATA","",PROGRESS!AB210)</f>
        <v/>
      </c>
      <c r="K199" s="312" t="str">
        <f>IF(PROGRESS!AG210="NO DATA","",PROGRESS!AG210)</f>
        <v/>
      </c>
      <c r="L199" s="312" t="str">
        <f>IF(PROGRESS!AL210="NO DATA","",PROGRESS!AL210)</f>
        <v/>
      </c>
      <c r="M199" s="312" t="str">
        <f>IF(PROGRESS!AQ210="NO DATA","",PROGRESS!AQ210)</f>
        <v/>
      </c>
      <c r="N199" s="312" t="str">
        <f>IF(PROGRESS!AV210="NO DATA","",PROGRESS!AV210)</f>
        <v/>
      </c>
      <c r="O199" s="312" t="str">
        <f>IF(PROGRESS!BA210="NO DATA","",PROGRESS!BA210)</f>
        <v/>
      </c>
      <c r="P199" s="312" t="str">
        <f>IF(PROGRESS!BF210="NO DATA","",PROGRESS!BF210)</f>
        <v/>
      </c>
      <c r="Q199" s="312" t="str">
        <f>IF(PROGRESS!BK210="NO DATA","",PROGRESS!BK210)</f>
        <v/>
      </c>
      <c r="R199" s="312" t="str">
        <f>IF(PROGRESS!BP210="NO DATA","",PROGRESS!BP210)</f>
        <v/>
      </c>
      <c r="S199" s="312" t="str">
        <f>IF(PROGRESS!BU210="NO DATA","",PROGRESS!BU210)</f>
        <v/>
      </c>
      <c r="T199" s="569" t="str">
        <f>IF(PROGRESS!CA210="NO DATA","",PROGRESS!CA210)</f>
        <v/>
      </c>
      <c r="U199" s="312" t="str">
        <f>IF(PROGRESS!CE210="NO DATA","",PROGRESS!CE210)</f>
        <v/>
      </c>
      <c r="V199" s="312" t="str">
        <f>IF(PROGRESS!CJ210="NO DATA","",PROGRESS!CJ210)</f>
        <v/>
      </c>
      <c r="W199" s="312" t="str">
        <f>IF(PROGRESS!CO210="NO DATA","",PROGRESS!CO210)</f>
        <v/>
      </c>
      <c r="X199" s="312" t="str">
        <f>IF(PROGRESS!CT210="NO DATA","",PROGRESS!CT210)</f>
        <v/>
      </c>
      <c r="Y199" s="312" t="str">
        <f>IF(PROGRESS!CY210="NO DATA","",PROGRESS!CY210)</f>
        <v/>
      </c>
      <c r="Z199" s="312" t="str">
        <f>IF(PROGRESS!DD210="NO DATA","",PROGRESS!DD210)</f>
        <v/>
      </c>
      <c r="AA199" s="312" t="str">
        <f>IF(PROGRESS!DI210="NO DATA","",PROGRESS!DI210)</f>
        <v/>
      </c>
      <c r="AB199" s="312" t="str">
        <f>IF(PROGRESS!DN210="NO DATA","",PROGRESS!DN210)</f>
        <v/>
      </c>
      <c r="AC199" s="312" t="str">
        <f>IF(PROGRESS!DS210="NO DATA","",PROGRESS!DS210)</f>
        <v/>
      </c>
      <c r="AD199" s="312" t="str">
        <f>IF(PROGRESS!DX210="NO DATA","",PROGRESS!DX210)</f>
        <v/>
      </c>
    </row>
    <row r="200" spans="1:30" ht="18.75" x14ac:dyDescent="0.3">
      <c r="A200" s="20">
        <f>IF(DATASHEET!A197="","",DATASHEET!A197)</f>
        <v>151640</v>
      </c>
      <c r="B200" s="21" t="str">
        <f>DATASHEET!B197</f>
        <v>UFONDU, Chinonso</v>
      </c>
      <c r="C200" s="21" t="str">
        <f>DATASHEET!C197</f>
        <v>11SK</v>
      </c>
      <c r="D200" s="139" t="str">
        <f>PROGRESS!E211</f>
        <v>N</v>
      </c>
      <c r="E200" s="570" t="str">
        <f>PROGRESS!I211</f>
        <v>N</v>
      </c>
      <c r="F200" s="572" t="str">
        <f>DATASHEET!L197</f>
        <v>5-6</v>
      </c>
      <c r="G200" s="565" t="str">
        <f t="shared" si="8"/>
        <v/>
      </c>
      <c r="H200" s="313" t="str">
        <f>IF(PROGRESS!R211="NO DATA","",PROGRESS!R211)</f>
        <v/>
      </c>
      <c r="I200" s="312" t="str">
        <f>IF(PROGRESS!W211="NO DATA","",PROGRESS!W211)</f>
        <v/>
      </c>
      <c r="J200" s="312" t="str">
        <f>IF(PROGRESS!AB211="NO DATA","",PROGRESS!AB211)</f>
        <v/>
      </c>
      <c r="K200" s="312" t="str">
        <f>IF(PROGRESS!AG211="NO DATA","",PROGRESS!AG211)</f>
        <v/>
      </c>
      <c r="L200" s="312" t="str">
        <f>IF(PROGRESS!AL211="NO DATA","",PROGRESS!AL211)</f>
        <v/>
      </c>
      <c r="M200" s="312" t="str">
        <f>IF(PROGRESS!AQ211="NO DATA","",PROGRESS!AQ211)</f>
        <v/>
      </c>
      <c r="N200" s="312" t="str">
        <f>IF(PROGRESS!AV211="NO DATA","",PROGRESS!AV211)</f>
        <v/>
      </c>
      <c r="O200" s="312" t="str">
        <f>IF(PROGRESS!BA211="NO DATA","",PROGRESS!BA211)</f>
        <v/>
      </c>
      <c r="P200" s="312" t="str">
        <f>IF(PROGRESS!BF211="NO DATA","",PROGRESS!BF211)</f>
        <v/>
      </c>
      <c r="Q200" s="312" t="str">
        <f>IF(PROGRESS!BK211="NO DATA","",PROGRESS!BK211)</f>
        <v/>
      </c>
      <c r="R200" s="312" t="str">
        <f>IF(PROGRESS!BP211="NO DATA","",PROGRESS!BP211)</f>
        <v/>
      </c>
      <c r="S200" s="312" t="str">
        <f>IF(PROGRESS!BU211="NO DATA","",PROGRESS!BU211)</f>
        <v/>
      </c>
      <c r="T200" s="569" t="str">
        <f>IF(PROGRESS!CA211="NO DATA","",PROGRESS!CA211)</f>
        <v/>
      </c>
      <c r="U200" s="312" t="str">
        <f>IF(PROGRESS!CE211="NO DATA","",PROGRESS!CE211)</f>
        <v/>
      </c>
      <c r="V200" s="312" t="str">
        <f>IF(PROGRESS!CJ211="NO DATA","",PROGRESS!CJ211)</f>
        <v/>
      </c>
      <c r="W200" s="312" t="str">
        <f>IF(PROGRESS!CO211="NO DATA","",PROGRESS!CO211)</f>
        <v/>
      </c>
      <c r="X200" s="312" t="str">
        <f>IF(PROGRESS!CT211="NO DATA","",PROGRESS!CT211)</f>
        <v/>
      </c>
      <c r="Y200" s="312" t="str">
        <f>IF(PROGRESS!CY211="NO DATA","",PROGRESS!CY211)</f>
        <v/>
      </c>
      <c r="Z200" s="312" t="str">
        <f>IF(PROGRESS!DD211="NO DATA","",PROGRESS!DD211)</f>
        <v/>
      </c>
      <c r="AA200" s="312" t="str">
        <f>IF(PROGRESS!DI211="NO DATA","",PROGRESS!DI211)</f>
        <v/>
      </c>
      <c r="AB200" s="312" t="str">
        <f>IF(PROGRESS!DN211="NO DATA","",PROGRESS!DN211)</f>
        <v/>
      </c>
      <c r="AC200" s="312" t="str">
        <f>IF(PROGRESS!DS211="NO DATA","",PROGRESS!DS211)</f>
        <v/>
      </c>
      <c r="AD200" s="312" t="str">
        <f>IF(PROGRESS!DX211="NO DATA","",PROGRESS!DX211)</f>
        <v/>
      </c>
    </row>
    <row r="201" spans="1:30" ht="18.75" x14ac:dyDescent="0.3">
      <c r="A201" s="20">
        <f>IF(DATASHEET!A198="","",DATASHEET!A198)</f>
        <v>151535</v>
      </c>
      <c r="B201" s="21" t="str">
        <f>DATASHEET!B198</f>
        <v>UWAGBOE, Eghosa</v>
      </c>
      <c r="C201" s="21" t="str">
        <f>DATASHEET!C198</f>
        <v>11SDA</v>
      </c>
      <c r="D201" s="139" t="str">
        <f>PROGRESS!E212</f>
        <v>N</v>
      </c>
      <c r="E201" s="570" t="str">
        <f>PROGRESS!I212</f>
        <v>Y</v>
      </c>
      <c r="F201" s="572" t="str">
        <f>DATASHEET!L198</f>
        <v>5-6</v>
      </c>
      <c r="G201" s="565" t="str">
        <f t="shared" si="8"/>
        <v/>
      </c>
      <c r="H201" s="313" t="str">
        <f>IF(PROGRESS!R212="NO DATA","",PROGRESS!R212)</f>
        <v/>
      </c>
      <c r="I201" s="312" t="str">
        <f>IF(PROGRESS!W212="NO DATA","",PROGRESS!W212)</f>
        <v/>
      </c>
      <c r="J201" s="312" t="str">
        <f>IF(PROGRESS!AB212="NO DATA","",PROGRESS!AB212)</f>
        <v/>
      </c>
      <c r="K201" s="312" t="str">
        <f>IF(PROGRESS!AG212="NO DATA","",PROGRESS!AG212)</f>
        <v/>
      </c>
      <c r="L201" s="312" t="str">
        <f>IF(PROGRESS!AL212="NO DATA","",PROGRESS!AL212)</f>
        <v/>
      </c>
      <c r="M201" s="312" t="str">
        <f>IF(PROGRESS!AQ212="NO DATA","",PROGRESS!AQ212)</f>
        <v/>
      </c>
      <c r="N201" s="312" t="str">
        <f>IF(PROGRESS!AV212="NO DATA","",PROGRESS!AV212)</f>
        <v/>
      </c>
      <c r="O201" s="312" t="str">
        <f>IF(PROGRESS!BA212="NO DATA","",PROGRESS!BA212)</f>
        <v/>
      </c>
      <c r="P201" s="312" t="str">
        <f>IF(PROGRESS!BF212="NO DATA","",PROGRESS!BF212)</f>
        <v/>
      </c>
      <c r="Q201" s="312" t="str">
        <f>IF(PROGRESS!BK212="NO DATA","",PROGRESS!BK212)</f>
        <v/>
      </c>
      <c r="R201" s="312" t="str">
        <f>IF(PROGRESS!BP212="NO DATA","",PROGRESS!BP212)</f>
        <v/>
      </c>
      <c r="S201" s="312" t="str">
        <f>IF(PROGRESS!BU212="NO DATA","",PROGRESS!BU212)</f>
        <v/>
      </c>
      <c r="T201" s="569" t="str">
        <f>IF(PROGRESS!CA212="NO DATA","",PROGRESS!CA212)</f>
        <v/>
      </c>
      <c r="U201" s="312" t="str">
        <f>IF(PROGRESS!CE212="NO DATA","",PROGRESS!CE212)</f>
        <v/>
      </c>
      <c r="V201" s="312" t="str">
        <f>IF(PROGRESS!CJ212="NO DATA","",PROGRESS!CJ212)</f>
        <v/>
      </c>
      <c r="W201" s="312" t="str">
        <f>IF(PROGRESS!CO212="NO DATA","",PROGRESS!CO212)</f>
        <v/>
      </c>
      <c r="X201" s="312" t="str">
        <f>IF(PROGRESS!CT212="NO DATA","",PROGRESS!CT212)</f>
        <v/>
      </c>
      <c r="Y201" s="312" t="str">
        <f>IF(PROGRESS!CY212="NO DATA","",PROGRESS!CY212)</f>
        <v/>
      </c>
      <c r="Z201" s="312" t="str">
        <f>IF(PROGRESS!DD212="NO DATA","",PROGRESS!DD212)</f>
        <v/>
      </c>
      <c r="AA201" s="312" t="str">
        <f>IF(PROGRESS!DI212="NO DATA","",PROGRESS!DI212)</f>
        <v/>
      </c>
      <c r="AB201" s="312" t="str">
        <f>IF(PROGRESS!DN212="NO DATA","",PROGRESS!DN212)</f>
        <v/>
      </c>
      <c r="AC201" s="312" t="str">
        <f>IF(PROGRESS!DS212="NO DATA","",PROGRESS!DS212)</f>
        <v/>
      </c>
      <c r="AD201" s="312" t="str">
        <f>IF(PROGRESS!DX212="NO DATA","",PROGRESS!DX212)</f>
        <v/>
      </c>
    </row>
    <row r="202" spans="1:30" ht="18.75" x14ac:dyDescent="0.3">
      <c r="A202" s="20">
        <f>IF(DATASHEET!A199="","",DATASHEET!A199)</f>
        <v>151697</v>
      </c>
      <c r="B202" s="21" t="str">
        <f>DATASHEET!B199</f>
        <v>VAS, Camille</v>
      </c>
      <c r="C202" s="21" t="str">
        <f>DATASHEET!C199</f>
        <v>11WE</v>
      </c>
      <c r="D202" s="139" t="str">
        <f>PROGRESS!E213</f>
        <v>N</v>
      </c>
      <c r="E202" s="570" t="str">
        <f>PROGRESS!I213</f>
        <v>N</v>
      </c>
      <c r="F202" s="572" t="str">
        <f>DATASHEET!L199</f>
        <v>7-8</v>
      </c>
      <c r="G202" s="565" t="str">
        <f t="shared" si="8"/>
        <v/>
      </c>
      <c r="H202" s="313" t="str">
        <f>IF(PROGRESS!R213="NO DATA","",PROGRESS!R213)</f>
        <v/>
      </c>
      <c r="I202" s="312" t="str">
        <f>IF(PROGRESS!W213="NO DATA","",PROGRESS!W213)</f>
        <v/>
      </c>
      <c r="J202" s="312" t="str">
        <f>IF(PROGRESS!AB213="NO DATA","",PROGRESS!AB213)</f>
        <v/>
      </c>
      <c r="K202" s="312" t="str">
        <f>IF(PROGRESS!AG213="NO DATA","",PROGRESS!AG213)</f>
        <v/>
      </c>
      <c r="L202" s="312" t="str">
        <f>IF(PROGRESS!AL213="NO DATA","",PROGRESS!AL213)</f>
        <v/>
      </c>
      <c r="M202" s="312" t="str">
        <f>IF(PROGRESS!AQ213="NO DATA","",PROGRESS!AQ213)</f>
        <v/>
      </c>
      <c r="N202" s="312" t="str">
        <f>IF(PROGRESS!AV213="NO DATA","",PROGRESS!AV213)</f>
        <v/>
      </c>
      <c r="O202" s="312" t="str">
        <f>IF(PROGRESS!BA213="NO DATA","",PROGRESS!BA213)</f>
        <v/>
      </c>
      <c r="P202" s="312" t="str">
        <f>IF(PROGRESS!BF213="NO DATA","",PROGRESS!BF213)</f>
        <v/>
      </c>
      <c r="Q202" s="312" t="str">
        <f>IF(PROGRESS!BK213="NO DATA","",PROGRESS!BK213)</f>
        <v/>
      </c>
      <c r="R202" s="312" t="str">
        <f>IF(PROGRESS!BP213="NO DATA","",PROGRESS!BP213)</f>
        <v/>
      </c>
      <c r="S202" s="312" t="str">
        <f>IF(PROGRESS!BU213="NO DATA","",PROGRESS!BU213)</f>
        <v/>
      </c>
      <c r="T202" s="569" t="str">
        <f>IF(PROGRESS!CA213="NO DATA","",PROGRESS!CA213)</f>
        <v/>
      </c>
      <c r="U202" s="312" t="str">
        <f>IF(PROGRESS!CE213="NO DATA","",PROGRESS!CE213)</f>
        <v/>
      </c>
      <c r="V202" s="312" t="str">
        <f>IF(PROGRESS!CJ213="NO DATA","",PROGRESS!CJ213)</f>
        <v/>
      </c>
      <c r="W202" s="312" t="str">
        <f>IF(PROGRESS!CO213="NO DATA","",PROGRESS!CO213)</f>
        <v/>
      </c>
      <c r="X202" s="312" t="str">
        <f>IF(PROGRESS!CT213="NO DATA","",PROGRESS!CT213)</f>
        <v/>
      </c>
      <c r="Y202" s="312" t="str">
        <f>IF(PROGRESS!CY213="NO DATA","",PROGRESS!CY213)</f>
        <v/>
      </c>
      <c r="Z202" s="312" t="str">
        <f>IF(PROGRESS!DD213="NO DATA","",PROGRESS!DD213)</f>
        <v/>
      </c>
      <c r="AA202" s="312" t="str">
        <f>IF(PROGRESS!DI213="NO DATA","",PROGRESS!DI213)</f>
        <v/>
      </c>
      <c r="AB202" s="312" t="str">
        <f>IF(PROGRESS!DN213="NO DATA","",PROGRESS!DN213)</f>
        <v/>
      </c>
      <c r="AC202" s="312" t="str">
        <f>IF(PROGRESS!DS213="NO DATA","",PROGRESS!DS213)</f>
        <v/>
      </c>
      <c r="AD202" s="312" t="str">
        <f>IF(PROGRESS!DX213="NO DATA","",PROGRESS!DX213)</f>
        <v/>
      </c>
    </row>
    <row r="203" spans="1:30" ht="18.75" x14ac:dyDescent="0.3">
      <c r="A203" s="20">
        <f>IF(DATASHEET!A200="","",DATASHEET!A200)</f>
        <v>151569</v>
      </c>
      <c r="B203" s="21" t="str">
        <f>DATASHEET!B200</f>
        <v>WALDRON, Sophie</v>
      </c>
      <c r="C203" s="21" t="str">
        <f>DATASHEET!C200</f>
        <v>11SDA</v>
      </c>
      <c r="D203" s="139" t="str">
        <f>PROGRESS!E214</f>
        <v>N</v>
      </c>
      <c r="E203" s="570" t="str">
        <f>PROGRESS!I214</f>
        <v>N</v>
      </c>
      <c r="F203" s="572" t="str">
        <f>DATASHEET!L200</f>
        <v>6-7</v>
      </c>
      <c r="G203" s="565" t="str">
        <f t="shared" si="8"/>
        <v/>
      </c>
      <c r="H203" s="313" t="str">
        <f>IF(PROGRESS!R214="NO DATA","",PROGRESS!R214)</f>
        <v/>
      </c>
      <c r="I203" s="312" t="str">
        <f>IF(PROGRESS!W214="NO DATA","",PROGRESS!W214)</f>
        <v/>
      </c>
      <c r="J203" s="312" t="str">
        <f>IF(PROGRESS!AB214="NO DATA","",PROGRESS!AB214)</f>
        <v/>
      </c>
      <c r="K203" s="312" t="str">
        <f>IF(PROGRESS!AG214="NO DATA","",PROGRESS!AG214)</f>
        <v/>
      </c>
      <c r="L203" s="312" t="str">
        <f>IF(PROGRESS!AL214="NO DATA","",PROGRESS!AL214)</f>
        <v/>
      </c>
      <c r="M203" s="312" t="str">
        <f>IF(PROGRESS!AQ214="NO DATA","",PROGRESS!AQ214)</f>
        <v/>
      </c>
      <c r="N203" s="312" t="str">
        <f>IF(PROGRESS!AV214="NO DATA","",PROGRESS!AV214)</f>
        <v/>
      </c>
      <c r="O203" s="312" t="str">
        <f>IF(PROGRESS!BA214="NO DATA","",PROGRESS!BA214)</f>
        <v/>
      </c>
      <c r="P203" s="312" t="str">
        <f>IF(PROGRESS!BF214="NO DATA","",PROGRESS!BF214)</f>
        <v/>
      </c>
      <c r="Q203" s="312" t="str">
        <f>IF(PROGRESS!BK214="NO DATA","",PROGRESS!BK214)</f>
        <v/>
      </c>
      <c r="R203" s="312" t="str">
        <f>IF(PROGRESS!BP214="NO DATA","",PROGRESS!BP214)</f>
        <v/>
      </c>
      <c r="S203" s="312" t="str">
        <f>IF(PROGRESS!BU214="NO DATA","",PROGRESS!BU214)</f>
        <v/>
      </c>
      <c r="T203" s="569" t="str">
        <f>IF(PROGRESS!CA214="NO DATA","",PROGRESS!CA214)</f>
        <v/>
      </c>
      <c r="U203" s="312" t="str">
        <f>IF(PROGRESS!CE214="NO DATA","",PROGRESS!CE214)</f>
        <v/>
      </c>
      <c r="V203" s="312" t="str">
        <f>IF(PROGRESS!CJ214="NO DATA","",PROGRESS!CJ214)</f>
        <v/>
      </c>
      <c r="W203" s="312" t="str">
        <f>IF(PROGRESS!CO214="NO DATA","",PROGRESS!CO214)</f>
        <v/>
      </c>
      <c r="X203" s="312" t="str">
        <f>IF(PROGRESS!CT214="NO DATA","",PROGRESS!CT214)</f>
        <v/>
      </c>
      <c r="Y203" s="312" t="str">
        <f>IF(PROGRESS!CY214="NO DATA","",PROGRESS!CY214)</f>
        <v/>
      </c>
      <c r="Z203" s="312" t="str">
        <f>IF(PROGRESS!DD214="NO DATA","",PROGRESS!DD214)</f>
        <v/>
      </c>
      <c r="AA203" s="312" t="str">
        <f>IF(PROGRESS!DI214="NO DATA","",PROGRESS!DI214)</f>
        <v/>
      </c>
      <c r="AB203" s="312" t="str">
        <f>IF(PROGRESS!DN214="NO DATA","",PROGRESS!DN214)</f>
        <v/>
      </c>
      <c r="AC203" s="312" t="str">
        <f>IF(PROGRESS!DS214="NO DATA","",PROGRESS!DS214)</f>
        <v/>
      </c>
      <c r="AD203" s="312" t="str">
        <f>IF(PROGRESS!DX214="NO DATA","",PROGRESS!DX214)</f>
        <v/>
      </c>
    </row>
    <row r="204" spans="1:30" ht="18.75" x14ac:dyDescent="0.3">
      <c r="A204" s="20">
        <f>IF(DATASHEET!A201="","",DATASHEET!A201)</f>
        <v>151597</v>
      </c>
      <c r="B204" s="21" t="str">
        <f>DATASHEET!B201</f>
        <v>WALFORD, Riannon</v>
      </c>
      <c r="C204" s="21" t="str">
        <f>DATASHEET!C201</f>
        <v>11EGQ</v>
      </c>
      <c r="D204" s="139" t="str">
        <f>PROGRESS!E215</f>
        <v>N</v>
      </c>
      <c r="E204" s="570" t="str">
        <f>PROGRESS!I215</f>
        <v>N</v>
      </c>
      <c r="F204" s="572" t="str">
        <f>DATASHEET!L201</f>
        <v>3-4</v>
      </c>
      <c r="G204" s="565" t="str">
        <f t="shared" si="8"/>
        <v/>
      </c>
      <c r="H204" s="313" t="str">
        <f>IF(PROGRESS!R215="NO DATA","",PROGRESS!R215)</f>
        <v/>
      </c>
      <c r="I204" s="312" t="str">
        <f>IF(PROGRESS!W215="NO DATA","",PROGRESS!W215)</f>
        <v/>
      </c>
      <c r="J204" s="312" t="str">
        <f>IF(PROGRESS!AB215="NO DATA","",PROGRESS!AB215)</f>
        <v/>
      </c>
      <c r="K204" s="312" t="str">
        <f>IF(PROGRESS!AG215="NO DATA","",PROGRESS!AG215)</f>
        <v/>
      </c>
      <c r="L204" s="312" t="str">
        <f>IF(PROGRESS!AL215="NO DATA","",PROGRESS!AL215)</f>
        <v/>
      </c>
      <c r="M204" s="312" t="str">
        <f>IF(PROGRESS!AQ215="NO DATA","",PROGRESS!AQ215)</f>
        <v/>
      </c>
      <c r="N204" s="312" t="str">
        <f>IF(PROGRESS!AV215="NO DATA","",PROGRESS!AV215)</f>
        <v/>
      </c>
      <c r="O204" s="312" t="str">
        <f>IF(PROGRESS!BA215="NO DATA","",PROGRESS!BA215)</f>
        <v/>
      </c>
      <c r="P204" s="312" t="str">
        <f>IF(PROGRESS!BF215="NO DATA","",PROGRESS!BF215)</f>
        <v/>
      </c>
      <c r="Q204" s="312" t="str">
        <f>IF(PROGRESS!BK215="NO DATA","",PROGRESS!BK215)</f>
        <v/>
      </c>
      <c r="R204" s="312" t="str">
        <f>IF(PROGRESS!BP215="NO DATA","",PROGRESS!BP215)</f>
        <v/>
      </c>
      <c r="S204" s="312" t="str">
        <f>IF(PROGRESS!BU215="NO DATA","",PROGRESS!BU215)</f>
        <v/>
      </c>
      <c r="T204" s="569" t="str">
        <f>IF(PROGRESS!CA215="NO DATA","",PROGRESS!CA215)</f>
        <v/>
      </c>
      <c r="U204" s="312" t="str">
        <f>IF(PROGRESS!CE215="NO DATA","",PROGRESS!CE215)</f>
        <v/>
      </c>
      <c r="V204" s="312" t="str">
        <f>IF(PROGRESS!CJ215="NO DATA","",PROGRESS!CJ215)</f>
        <v/>
      </c>
      <c r="W204" s="312" t="str">
        <f>IF(PROGRESS!CO215="NO DATA","",PROGRESS!CO215)</f>
        <v/>
      </c>
      <c r="X204" s="312" t="str">
        <f>IF(PROGRESS!CT215="NO DATA","",PROGRESS!CT215)</f>
        <v/>
      </c>
      <c r="Y204" s="312" t="str">
        <f>IF(PROGRESS!CY215="NO DATA","",PROGRESS!CY215)</f>
        <v/>
      </c>
      <c r="Z204" s="312" t="str">
        <f>IF(PROGRESS!DD215="NO DATA","",PROGRESS!DD215)</f>
        <v/>
      </c>
      <c r="AA204" s="312" t="str">
        <f>IF(PROGRESS!DI215="NO DATA","",PROGRESS!DI215)</f>
        <v/>
      </c>
      <c r="AB204" s="312" t="str">
        <f>IF(PROGRESS!DN215="NO DATA","",PROGRESS!DN215)</f>
        <v/>
      </c>
      <c r="AC204" s="312" t="str">
        <f>IF(PROGRESS!DS215="NO DATA","",PROGRESS!DS215)</f>
        <v/>
      </c>
      <c r="AD204" s="312" t="str">
        <f>IF(PROGRESS!DX215="NO DATA","",PROGRESS!DX215)</f>
        <v/>
      </c>
    </row>
    <row r="205" spans="1:30" ht="18.75" x14ac:dyDescent="0.3">
      <c r="A205" s="20">
        <f>IF(DATASHEET!A202="","",DATASHEET!A202)</f>
        <v>151741</v>
      </c>
      <c r="B205" s="21" t="str">
        <f>DATASHEET!B202</f>
        <v>WALSH, Caitlin</v>
      </c>
      <c r="C205" s="21" t="str">
        <f>DATASHEET!C202</f>
        <v>11JNE</v>
      </c>
      <c r="D205" s="139" t="str">
        <f>PROGRESS!E216</f>
        <v>N</v>
      </c>
      <c r="E205" s="570" t="str">
        <f>PROGRESS!I216</f>
        <v>N</v>
      </c>
      <c r="F205" s="572" t="str">
        <f>DATASHEET!L202</f>
        <v>7-8</v>
      </c>
      <c r="G205" s="565" t="str">
        <f t="shared" si="8"/>
        <v/>
      </c>
      <c r="H205" s="313" t="str">
        <f>IF(PROGRESS!R216="NO DATA","",PROGRESS!R216)</f>
        <v/>
      </c>
      <c r="I205" s="312" t="str">
        <f>IF(PROGRESS!W216="NO DATA","",PROGRESS!W216)</f>
        <v/>
      </c>
      <c r="J205" s="312" t="str">
        <f>IF(PROGRESS!AB216="NO DATA","",PROGRESS!AB216)</f>
        <v/>
      </c>
      <c r="K205" s="312" t="str">
        <f>IF(PROGRESS!AG216="NO DATA","",PROGRESS!AG216)</f>
        <v/>
      </c>
      <c r="L205" s="312" t="str">
        <f>IF(PROGRESS!AL216="NO DATA","",PROGRESS!AL216)</f>
        <v/>
      </c>
      <c r="M205" s="312" t="str">
        <f>IF(PROGRESS!AQ216="NO DATA","",PROGRESS!AQ216)</f>
        <v/>
      </c>
      <c r="N205" s="312" t="str">
        <f>IF(PROGRESS!AV216="NO DATA","",PROGRESS!AV216)</f>
        <v/>
      </c>
      <c r="O205" s="312" t="str">
        <f>IF(PROGRESS!BA216="NO DATA","",PROGRESS!BA216)</f>
        <v/>
      </c>
      <c r="P205" s="312" t="str">
        <f>IF(PROGRESS!BF216="NO DATA","",PROGRESS!BF216)</f>
        <v/>
      </c>
      <c r="Q205" s="312" t="str">
        <f>IF(PROGRESS!BK216="NO DATA","",PROGRESS!BK216)</f>
        <v/>
      </c>
      <c r="R205" s="312" t="str">
        <f>IF(PROGRESS!BP216="NO DATA","",PROGRESS!BP216)</f>
        <v/>
      </c>
      <c r="S205" s="312" t="str">
        <f>IF(PROGRESS!BU216="NO DATA","",PROGRESS!BU216)</f>
        <v/>
      </c>
      <c r="T205" s="569" t="str">
        <f>IF(PROGRESS!CA216="NO DATA","",PROGRESS!CA216)</f>
        <v/>
      </c>
      <c r="U205" s="312" t="str">
        <f>IF(PROGRESS!CE216="NO DATA","",PROGRESS!CE216)</f>
        <v/>
      </c>
      <c r="V205" s="312" t="str">
        <f>IF(PROGRESS!CJ216="NO DATA","",PROGRESS!CJ216)</f>
        <v/>
      </c>
      <c r="W205" s="312" t="str">
        <f>IF(PROGRESS!CO216="NO DATA","",PROGRESS!CO216)</f>
        <v/>
      </c>
      <c r="X205" s="312" t="str">
        <f>IF(PROGRESS!CT216="NO DATA","",PROGRESS!CT216)</f>
        <v/>
      </c>
      <c r="Y205" s="312" t="str">
        <f>IF(PROGRESS!CY216="NO DATA","",PROGRESS!CY216)</f>
        <v/>
      </c>
      <c r="Z205" s="312" t="str">
        <f>IF(PROGRESS!DD216="NO DATA","",PROGRESS!DD216)</f>
        <v/>
      </c>
      <c r="AA205" s="312" t="str">
        <f>IF(PROGRESS!DI216="NO DATA","",PROGRESS!DI216)</f>
        <v/>
      </c>
      <c r="AB205" s="312" t="str">
        <f>IF(PROGRESS!DN216="NO DATA","",PROGRESS!DN216)</f>
        <v/>
      </c>
      <c r="AC205" s="312" t="str">
        <f>IF(PROGRESS!DS216="NO DATA","",PROGRESS!DS216)</f>
        <v/>
      </c>
      <c r="AD205" s="312" t="str">
        <f>IF(PROGRESS!DX216="NO DATA","",PROGRESS!DX216)</f>
        <v/>
      </c>
    </row>
    <row r="206" spans="1:30" ht="18.75" x14ac:dyDescent="0.3">
      <c r="A206" s="20">
        <f>IF(DATASHEET!A203="","",DATASHEET!A203)</f>
        <v>151672</v>
      </c>
      <c r="B206" s="21" t="str">
        <f>DATASHEET!B203</f>
        <v>WALSH, James</v>
      </c>
      <c r="C206" s="21" t="str">
        <f>DATASHEET!C203</f>
        <v>11EGQ</v>
      </c>
      <c r="D206" s="139" t="str">
        <f>PROGRESS!E217</f>
        <v>K</v>
      </c>
      <c r="E206" s="570" t="str">
        <f>PROGRESS!I217</f>
        <v>N</v>
      </c>
      <c r="F206" s="572" t="str">
        <f>DATASHEET!L203</f>
        <v>4-5</v>
      </c>
      <c r="G206" s="565" t="str">
        <f t="shared" si="8"/>
        <v/>
      </c>
      <c r="H206" s="313" t="str">
        <f>IF(PROGRESS!R217="NO DATA","",PROGRESS!R217)</f>
        <v/>
      </c>
      <c r="I206" s="312" t="str">
        <f>IF(PROGRESS!W217="NO DATA","",PROGRESS!W217)</f>
        <v/>
      </c>
      <c r="J206" s="312" t="str">
        <f>IF(PROGRESS!AB217="NO DATA","",PROGRESS!AB217)</f>
        <v/>
      </c>
      <c r="K206" s="312" t="str">
        <f>IF(PROGRESS!AG217="NO DATA","",PROGRESS!AG217)</f>
        <v/>
      </c>
      <c r="L206" s="312" t="str">
        <f>IF(PROGRESS!AL217="NO DATA","",PROGRESS!AL217)</f>
        <v/>
      </c>
      <c r="M206" s="312" t="str">
        <f>IF(PROGRESS!AQ217="NO DATA","",PROGRESS!AQ217)</f>
        <v/>
      </c>
      <c r="N206" s="312" t="str">
        <f>IF(PROGRESS!AV217="NO DATA","",PROGRESS!AV217)</f>
        <v/>
      </c>
      <c r="O206" s="312" t="str">
        <f>IF(PROGRESS!BA217="NO DATA","",PROGRESS!BA217)</f>
        <v/>
      </c>
      <c r="P206" s="312" t="str">
        <f>IF(PROGRESS!BF217="NO DATA","",PROGRESS!BF217)</f>
        <v/>
      </c>
      <c r="Q206" s="312" t="str">
        <f>IF(PROGRESS!BK217="NO DATA","",PROGRESS!BK217)</f>
        <v/>
      </c>
      <c r="R206" s="312" t="str">
        <f>IF(PROGRESS!BP217="NO DATA","",PROGRESS!BP217)</f>
        <v/>
      </c>
      <c r="S206" s="312" t="str">
        <f>IF(PROGRESS!BU217="NO DATA","",PROGRESS!BU217)</f>
        <v/>
      </c>
      <c r="T206" s="569" t="str">
        <f>IF(PROGRESS!CA217="NO DATA","",PROGRESS!CA217)</f>
        <v/>
      </c>
      <c r="U206" s="312" t="str">
        <f>IF(PROGRESS!CE217="NO DATA","",PROGRESS!CE217)</f>
        <v/>
      </c>
      <c r="V206" s="312" t="str">
        <f>IF(PROGRESS!CJ217="NO DATA","",PROGRESS!CJ217)</f>
        <v/>
      </c>
      <c r="W206" s="312" t="str">
        <f>IF(PROGRESS!CO217="NO DATA","",PROGRESS!CO217)</f>
        <v/>
      </c>
      <c r="X206" s="312" t="str">
        <f>IF(PROGRESS!CT217="NO DATA","",PROGRESS!CT217)</f>
        <v/>
      </c>
      <c r="Y206" s="312" t="str">
        <f>IF(PROGRESS!CY217="NO DATA","",PROGRESS!CY217)</f>
        <v/>
      </c>
      <c r="Z206" s="312" t="str">
        <f>IF(PROGRESS!DD217="NO DATA","",PROGRESS!DD217)</f>
        <v/>
      </c>
      <c r="AA206" s="312" t="str">
        <f>IF(PROGRESS!DI217="NO DATA","",PROGRESS!DI217)</f>
        <v/>
      </c>
      <c r="AB206" s="312" t="str">
        <f>IF(PROGRESS!DN217="NO DATA","",PROGRESS!DN217)</f>
        <v/>
      </c>
      <c r="AC206" s="312" t="str">
        <f>IF(PROGRESS!DS217="NO DATA","",PROGRESS!DS217)</f>
        <v/>
      </c>
      <c r="AD206" s="312" t="str">
        <f>IF(PROGRESS!DX217="NO DATA","",PROGRESS!DX217)</f>
        <v/>
      </c>
    </row>
    <row r="207" spans="1:30" ht="18.75" x14ac:dyDescent="0.3">
      <c r="A207" s="20">
        <f>IF(DATASHEET!A204="","",DATASHEET!A204)</f>
        <v>151556</v>
      </c>
      <c r="B207" s="21" t="str">
        <f>DATASHEET!B204</f>
        <v>WALTON-MCBAIN, Evangeline</v>
      </c>
      <c r="C207" s="21" t="str">
        <f>DATASHEET!C204</f>
        <v>11KKN</v>
      </c>
      <c r="D207" s="139" t="str">
        <f>PROGRESS!E218</f>
        <v>N</v>
      </c>
      <c r="E207" s="570" t="str">
        <f>PROGRESS!I218</f>
        <v>N</v>
      </c>
      <c r="F207" s="572" t="str">
        <f>DATASHEET!L204</f>
        <v>8-9</v>
      </c>
      <c r="G207" s="565" t="str">
        <f t="shared" si="8"/>
        <v/>
      </c>
      <c r="H207" s="313" t="str">
        <f>IF(PROGRESS!R218="NO DATA","",PROGRESS!R218)</f>
        <v/>
      </c>
      <c r="I207" s="312" t="str">
        <f>IF(PROGRESS!W218="NO DATA","",PROGRESS!W218)</f>
        <v/>
      </c>
      <c r="J207" s="312" t="str">
        <f>IF(PROGRESS!AB218="NO DATA","",PROGRESS!AB218)</f>
        <v/>
      </c>
      <c r="K207" s="312" t="str">
        <f>IF(PROGRESS!AG218="NO DATA","",PROGRESS!AG218)</f>
        <v/>
      </c>
      <c r="L207" s="312" t="str">
        <f>IF(PROGRESS!AL218="NO DATA","",PROGRESS!AL218)</f>
        <v/>
      </c>
      <c r="M207" s="312" t="str">
        <f>IF(PROGRESS!AQ218="NO DATA","",PROGRESS!AQ218)</f>
        <v/>
      </c>
      <c r="N207" s="312" t="str">
        <f>IF(PROGRESS!AV218="NO DATA","",PROGRESS!AV218)</f>
        <v/>
      </c>
      <c r="O207" s="312" t="str">
        <f>IF(PROGRESS!BA218="NO DATA","",PROGRESS!BA218)</f>
        <v/>
      </c>
      <c r="P207" s="312" t="str">
        <f>IF(PROGRESS!BF218="NO DATA","",PROGRESS!BF218)</f>
        <v/>
      </c>
      <c r="Q207" s="312" t="str">
        <f>IF(PROGRESS!BK218="NO DATA","",PROGRESS!BK218)</f>
        <v/>
      </c>
      <c r="R207" s="312" t="str">
        <f>IF(PROGRESS!BP218="NO DATA","",PROGRESS!BP218)</f>
        <v/>
      </c>
      <c r="S207" s="312" t="str">
        <f>IF(PROGRESS!BU218="NO DATA","",PROGRESS!BU218)</f>
        <v/>
      </c>
      <c r="T207" s="569" t="str">
        <f>IF(PROGRESS!CA218="NO DATA","",PROGRESS!CA218)</f>
        <v/>
      </c>
      <c r="U207" s="312" t="str">
        <f>IF(PROGRESS!CE218="NO DATA","",PROGRESS!CE218)</f>
        <v/>
      </c>
      <c r="V207" s="312" t="str">
        <f>IF(PROGRESS!CJ218="NO DATA","",PROGRESS!CJ218)</f>
        <v/>
      </c>
      <c r="W207" s="312" t="str">
        <f>IF(PROGRESS!CO218="NO DATA","",PROGRESS!CO218)</f>
        <v/>
      </c>
      <c r="X207" s="312" t="str">
        <f>IF(PROGRESS!CT218="NO DATA","",PROGRESS!CT218)</f>
        <v/>
      </c>
      <c r="Y207" s="312" t="str">
        <f>IF(PROGRESS!CY218="NO DATA","",PROGRESS!CY218)</f>
        <v/>
      </c>
      <c r="Z207" s="312" t="str">
        <f>IF(PROGRESS!DD218="NO DATA","",PROGRESS!DD218)</f>
        <v/>
      </c>
      <c r="AA207" s="312" t="str">
        <f>IF(PROGRESS!DI218="NO DATA","",PROGRESS!DI218)</f>
        <v/>
      </c>
      <c r="AB207" s="312" t="str">
        <f>IF(PROGRESS!DN218="NO DATA","",PROGRESS!DN218)</f>
        <v/>
      </c>
      <c r="AC207" s="312" t="str">
        <f>IF(PROGRESS!DS218="NO DATA","",PROGRESS!DS218)</f>
        <v/>
      </c>
      <c r="AD207" s="312" t="str">
        <f>IF(PROGRESS!DX218="NO DATA","",PROGRESS!DX218)</f>
        <v/>
      </c>
    </row>
    <row r="208" spans="1:30" ht="18.75" x14ac:dyDescent="0.3">
      <c r="A208" s="20">
        <f>IF(DATASHEET!A205="","",DATASHEET!A205)</f>
        <v>151707</v>
      </c>
      <c r="B208" s="21" t="str">
        <f>DATASHEET!B205</f>
        <v>WALTON-RYAN, Gabriel</v>
      </c>
      <c r="C208" s="21" t="str">
        <f>DATASHEET!C205</f>
        <v>11KKN</v>
      </c>
      <c r="D208" s="139" t="str">
        <f>PROGRESS!E219</f>
        <v>N</v>
      </c>
      <c r="E208" s="570" t="str">
        <f>PROGRESS!I219</f>
        <v>N</v>
      </c>
      <c r="F208" s="572" t="str">
        <f>DATASHEET!L205</f>
        <v>5-6</v>
      </c>
      <c r="G208" s="565" t="str">
        <f t="shared" si="8"/>
        <v/>
      </c>
      <c r="H208" s="313" t="str">
        <f>IF(PROGRESS!R219="NO DATA","",PROGRESS!R219)</f>
        <v/>
      </c>
      <c r="I208" s="312" t="str">
        <f>IF(PROGRESS!W219="NO DATA","",PROGRESS!W219)</f>
        <v/>
      </c>
      <c r="J208" s="312" t="str">
        <f>IF(PROGRESS!AB219="NO DATA","",PROGRESS!AB219)</f>
        <v/>
      </c>
      <c r="K208" s="312" t="str">
        <f>IF(PROGRESS!AG219="NO DATA","",PROGRESS!AG219)</f>
        <v/>
      </c>
      <c r="L208" s="312" t="str">
        <f>IF(PROGRESS!AL219="NO DATA","",PROGRESS!AL219)</f>
        <v/>
      </c>
      <c r="M208" s="312" t="str">
        <f>IF(PROGRESS!AQ219="NO DATA","",PROGRESS!AQ219)</f>
        <v/>
      </c>
      <c r="N208" s="312" t="str">
        <f>IF(PROGRESS!AV219="NO DATA","",PROGRESS!AV219)</f>
        <v/>
      </c>
      <c r="O208" s="312" t="str">
        <f>IF(PROGRESS!BA219="NO DATA","",PROGRESS!BA219)</f>
        <v/>
      </c>
      <c r="P208" s="312" t="str">
        <f>IF(PROGRESS!BF219="NO DATA","",PROGRESS!BF219)</f>
        <v/>
      </c>
      <c r="Q208" s="312" t="str">
        <f>IF(PROGRESS!BK219="NO DATA","",PROGRESS!BK219)</f>
        <v/>
      </c>
      <c r="R208" s="312" t="str">
        <f>IF(PROGRESS!BP219="NO DATA","",PROGRESS!BP219)</f>
        <v/>
      </c>
      <c r="S208" s="312" t="str">
        <f>IF(PROGRESS!BU219="NO DATA","",PROGRESS!BU219)</f>
        <v/>
      </c>
      <c r="T208" s="569" t="str">
        <f>IF(PROGRESS!CA219="NO DATA","",PROGRESS!CA219)</f>
        <v/>
      </c>
      <c r="U208" s="312" t="str">
        <f>IF(PROGRESS!CE219="NO DATA","",PROGRESS!CE219)</f>
        <v/>
      </c>
      <c r="V208" s="312" t="str">
        <f>IF(PROGRESS!CJ219="NO DATA","",PROGRESS!CJ219)</f>
        <v/>
      </c>
      <c r="W208" s="312" t="str">
        <f>IF(PROGRESS!CO219="NO DATA","",PROGRESS!CO219)</f>
        <v/>
      </c>
      <c r="X208" s="312" t="str">
        <f>IF(PROGRESS!CT219="NO DATA","",PROGRESS!CT219)</f>
        <v/>
      </c>
      <c r="Y208" s="312" t="str">
        <f>IF(PROGRESS!CY219="NO DATA","",PROGRESS!CY219)</f>
        <v/>
      </c>
      <c r="Z208" s="312" t="str">
        <f>IF(PROGRESS!DD219="NO DATA","",PROGRESS!DD219)</f>
        <v/>
      </c>
      <c r="AA208" s="312" t="str">
        <f>IF(PROGRESS!DI219="NO DATA","",PROGRESS!DI219)</f>
        <v/>
      </c>
      <c r="AB208" s="312" t="str">
        <f>IF(PROGRESS!DN219="NO DATA","",PROGRESS!DN219)</f>
        <v/>
      </c>
      <c r="AC208" s="312" t="str">
        <f>IF(PROGRESS!DS219="NO DATA","",PROGRESS!DS219)</f>
        <v/>
      </c>
      <c r="AD208" s="312" t="str">
        <f>IF(PROGRESS!DX219="NO DATA","",PROGRESS!DX219)</f>
        <v/>
      </c>
    </row>
    <row r="209" spans="1:30" ht="18.75" x14ac:dyDescent="0.3">
      <c r="A209" s="20">
        <f>IF(DATASHEET!A206="","",DATASHEET!A206)</f>
        <v>151620</v>
      </c>
      <c r="B209" s="21" t="str">
        <f>DATASHEET!B206</f>
        <v>WALTON-RYAN, Lola</v>
      </c>
      <c r="C209" s="21" t="str">
        <f>DATASHEET!C206</f>
        <v>11JNE</v>
      </c>
      <c r="D209" s="139" t="str">
        <f>PROGRESS!E220</f>
        <v>N</v>
      </c>
      <c r="E209" s="570" t="str">
        <f>PROGRESS!I220</f>
        <v>N</v>
      </c>
      <c r="F209" s="572" t="str">
        <f>DATASHEET!L206</f>
        <v>6-7</v>
      </c>
      <c r="G209" s="565" t="str">
        <f t="shared" si="8"/>
        <v/>
      </c>
      <c r="H209" s="313" t="str">
        <f>IF(PROGRESS!R220="NO DATA","",PROGRESS!R220)</f>
        <v/>
      </c>
      <c r="I209" s="312" t="str">
        <f>IF(PROGRESS!W220="NO DATA","",PROGRESS!W220)</f>
        <v/>
      </c>
      <c r="J209" s="312" t="str">
        <f>IF(PROGRESS!AB220="NO DATA","",PROGRESS!AB220)</f>
        <v/>
      </c>
      <c r="K209" s="312" t="str">
        <f>IF(PROGRESS!AG220="NO DATA","",PROGRESS!AG220)</f>
        <v/>
      </c>
      <c r="L209" s="312" t="str">
        <f>IF(PROGRESS!AL220="NO DATA","",PROGRESS!AL220)</f>
        <v/>
      </c>
      <c r="M209" s="312" t="str">
        <f>IF(PROGRESS!AQ220="NO DATA","",PROGRESS!AQ220)</f>
        <v/>
      </c>
      <c r="N209" s="312" t="str">
        <f>IF(PROGRESS!AV220="NO DATA","",PROGRESS!AV220)</f>
        <v/>
      </c>
      <c r="O209" s="312" t="str">
        <f>IF(PROGRESS!BA220="NO DATA","",PROGRESS!BA220)</f>
        <v/>
      </c>
      <c r="P209" s="312" t="str">
        <f>IF(PROGRESS!BF220="NO DATA","",PROGRESS!BF220)</f>
        <v/>
      </c>
      <c r="Q209" s="312" t="str">
        <f>IF(PROGRESS!BK220="NO DATA","",PROGRESS!BK220)</f>
        <v/>
      </c>
      <c r="R209" s="312" t="str">
        <f>IF(PROGRESS!BP220="NO DATA","",PROGRESS!BP220)</f>
        <v/>
      </c>
      <c r="S209" s="312" t="str">
        <f>IF(PROGRESS!BU220="NO DATA","",PROGRESS!BU220)</f>
        <v/>
      </c>
      <c r="T209" s="569" t="str">
        <f>IF(PROGRESS!CA220="NO DATA","",PROGRESS!CA220)</f>
        <v/>
      </c>
      <c r="U209" s="312" t="str">
        <f>IF(PROGRESS!CE220="NO DATA","",PROGRESS!CE220)</f>
        <v/>
      </c>
      <c r="V209" s="312" t="str">
        <f>IF(PROGRESS!CJ220="NO DATA","",PROGRESS!CJ220)</f>
        <v/>
      </c>
      <c r="W209" s="312" t="str">
        <f>IF(PROGRESS!CO220="NO DATA","",PROGRESS!CO220)</f>
        <v/>
      </c>
      <c r="X209" s="312" t="str">
        <f>IF(PROGRESS!CT220="NO DATA","",PROGRESS!CT220)</f>
        <v/>
      </c>
      <c r="Y209" s="312" t="str">
        <f>IF(PROGRESS!CY220="NO DATA","",PROGRESS!CY220)</f>
        <v/>
      </c>
      <c r="Z209" s="312" t="str">
        <f>IF(PROGRESS!DD220="NO DATA","",PROGRESS!DD220)</f>
        <v/>
      </c>
      <c r="AA209" s="312" t="str">
        <f>IF(PROGRESS!DI220="NO DATA","",PROGRESS!DI220)</f>
        <v/>
      </c>
      <c r="AB209" s="312" t="str">
        <f>IF(PROGRESS!DN220="NO DATA","",PROGRESS!DN220)</f>
        <v/>
      </c>
      <c r="AC209" s="312" t="str">
        <f>IF(PROGRESS!DS220="NO DATA","",PROGRESS!DS220)</f>
        <v/>
      </c>
      <c r="AD209" s="312" t="str">
        <f>IF(PROGRESS!DX220="NO DATA","",PROGRESS!DX220)</f>
        <v/>
      </c>
    </row>
    <row r="210" spans="1:30" ht="18.75" x14ac:dyDescent="0.3">
      <c r="A210" s="20">
        <f>IF(DATASHEET!A207="","",DATASHEET!A207)</f>
        <v>151660</v>
      </c>
      <c r="B210" s="21" t="str">
        <f>DATASHEET!B207</f>
        <v>WARD, Benjamin</v>
      </c>
      <c r="C210" s="21" t="str">
        <f>DATASHEET!C207</f>
        <v>11SDA</v>
      </c>
      <c r="D210" s="139" t="str">
        <f>PROGRESS!E221</f>
        <v>N</v>
      </c>
      <c r="E210" s="570" t="str">
        <f>PROGRESS!I221</f>
        <v>Y</v>
      </c>
      <c r="F210" s="572" t="str">
        <f>DATASHEET!L207</f>
        <v>5-6</v>
      </c>
      <c r="G210" s="565" t="str">
        <f t="shared" si="8"/>
        <v/>
      </c>
      <c r="H210" s="313" t="str">
        <f>IF(PROGRESS!R221="NO DATA","",PROGRESS!R221)</f>
        <v/>
      </c>
      <c r="I210" s="312" t="str">
        <f>IF(PROGRESS!W221="NO DATA","",PROGRESS!W221)</f>
        <v/>
      </c>
      <c r="J210" s="312" t="str">
        <f>IF(PROGRESS!AB221="NO DATA","",PROGRESS!AB221)</f>
        <v/>
      </c>
      <c r="K210" s="312" t="str">
        <f>IF(PROGRESS!AG221="NO DATA","",PROGRESS!AG221)</f>
        <v/>
      </c>
      <c r="L210" s="312" t="str">
        <f>IF(PROGRESS!AL221="NO DATA","",PROGRESS!AL221)</f>
        <v/>
      </c>
      <c r="M210" s="312" t="str">
        <f>IF(PROGRESS!AQ221="NO DATA","",PROGRESS!AQ221)</f>
        <v/>
      </c>
      <c r="N210" s="312" t="str">
        <f>IF(PROGRESS!AV221="NO DATA","",PROGRESS!AV221)</f>
        <v/>
      </c>
      <c r="O210" s="312" t="str">
        <f>IF(PROGRESS!BA221="NO DATA","",PROGRESS!BA221)</f>
        <v/>
      </c>
      <c r="P210" s="312" t="str">
        <f>IF(PROGRESS!BF221="NO DATA","",PROGRESS!BF221)</f>
        <v/>
      </c>
      <c r="Q210" s="312" t="str">
        <f>IF(PROGRESS!BK221="NO DATA","",PROGRESS!BK221)</f>
        <v/>
      </c>
      <c r="R210" s="312" t="str">
        <f>IF(PROGRESS!BP221="NO DATA","",PROGRESS!BP221)</f>
        <v/>
      </c>
      <c r="S210" s="312" t="str">
        <f>IF(PROGRESS!BU221="NO DATA","",PROGRESS!BU221)</f>
        <v/>
      </c>
      <c r="T210" s="569" t="str">
        <f>IF(PROGRESS!CA221="NO DATA","",PROGRESS!CA221)</f>
        <v/>
      </c>
      <c r="U210" s="312" t="str">
        <f>IF(PROGRESS!CE221="NO DATA","",PROGRESS!CE221)</f>
        <v/>
      </c>
      <c r="V210" s="312" t="str">
        <f>IF(PROGRESS!CJ221="NO DATA","",PROGRESS!CJ221)</f>
        <v/>
      </c>
      <c r="W210" s="312" t="str">
        <f>IF(PROGRESS!CO221="NO DATA","",PROGRESS!CO221)</f>
        <v/>
      </c>
      <c r="X210" s="312" t="str">
        <f>IF(PROGRESS!CT221="NO DATA","",PROGRESS!CT221)</f>
        <v/>
      </c>
      <c r="Y210" s="312" t="str">
        <f>IF(PROGRESS!CY221="NO DATA","",PROGRESS!CY221)</f>
        <v/>
      </c>
      <c r="Z210" s="312" t="str">
        <f>IF(PROGRESS!DD221="NO DATA","",PROGRESS!DD221)</f>
        <v/>
      </c>
      <c r="AA210" s="312" t="str">
        <f>IF(PROGRESS!DI221="NO DATA","",PROGRESS!DI221)</f>
        <v/>
      </c>
      <c r="AB210" s="312" t="str">
        <f>IF(PROGRESS!DN221="NO DATA","",PROGRESS!DN221)</f>
        <v/>
      </c>
      <c r="AC210" s="312" t="str">
        <f>IF(PROGRESS!DS221="NO DATA","",PROGRESS!DS221)</f>
        <v/>
      </c>
      <c r="AD210" s="312" t="str">
        <f>IF(PROGRESS!DX221="NO DATA","",PROGRESS!DX221)</f>
        <v/>
      </c>
    </row>
    <row r="211" spans="1:30" ht="18.75" x14ac:dyDescent="0.3">
      <c r="A211" s="20">
        <f>IF(DATASHEET!A208="","",DATASHEET!A208)</f>
        <v>151649</v>
      </c>
      <c r="B211" s="21" t="str">
        <f>DATASHEET!B208</f>
        <v>WHITAKER SMITH, Lily</v>
      </c>
      <c r="C211" s="21" t="str">
        <f>DATASHEET!C208</f>
        <v>11JNE</v>
      </c>
      <c r="D211" s="139" t="str">
        <f>PROGRESS!E222</f>
        <v>N</v>
      </c>
      <c r="E211" s="570" t="str">
        <f>PROGRESS!I222</f>
        <v>N</v>
      </c>
      <c r="F211" s="572" t="str">
        <f>DATASHEET!L208</f>
        <v>3-4</v>
      </c>
      <c r="G211" s="565" t="str">
        <f t="shared" si="8"/>
        <v/>
      </c>
      <c r="H211" s="313" t="str">
        <f>IF(PROGRESS!R222="NO DATA","",PROGRESS!R222)</f>
        <v/>
      </c>
      <c r="I211" s="312" t="str">
        <f>IF(PROGRESS!W222="NO DATA","",PROGRESS!W222)</f>
        <v/>
      </c>
      <c r="J211" s="312" t="str">
        <f>IF(PROGRESS!AB222="NO DATA","",PROGRESS!AB222)</f>
        <v/>
      </c>
      <c r="K211" s="312" t="str">
        <f>IF(PROGRESS!AG222="NO DATA","",PROGRESS!AG222)</f>
        <v/>
      </c>
      <c r="L211" s="312" t="str">
        <f>IF(PROGRESS!AL222="NO DATA","",PROGRESS!AL222)</f>
        <v/>
      </c>
      <c r="M211" s="312" t="str">
        <f>IF(PROGRESS!AQ222="NO DATA","",PROGRESS!AQ222)</f>
        <v/>
      </c>
      <c r="N211" s="312" t="str">
        <f>IF(PROGRESS!AV222="NO DATA","",PROGRESS!AV222)</f>
        <v/>
      </c>
      <c r="O211" s="312" t="str">
        <f>IF(PROGRESS!BA222="NO DATA","",PROGRESS!BA222)</f>
        <v/>
      </c>
      <c r="P211" s="312" t="str">
        <f>IF(PROGRESS!BF222="NO DATA","",PROGRESS!BF222)</f>
        <v/>
      </c>
      <c r="Q211" s="312" t="str">
        <f>IF(PROGRESS!BK222="NO DATA","",PROGRESS!BK222)</f>
        <v/>
      </c>
      <c r="R211" s="312" t="str">
        <f>IF(PROGRESS!BP222="NO DATA","",PROGRESS!BP222)</f>
        <v/>
      </c>
      <c r="S211" s="312" t="str">
        <f>IF(PROGRESS!BU222="NO DATA","",PROGRESS!BU222)</f>
        <v/>
      </c>
      <c r="T211" s="569" t="str">
        <f>IF(PROGRESS!CA222="NO DATA","",PROGRESS!CA222)</f>
        <v/>
      </c>
      <c r="U211" s="312" t="str">
        <f>IF(PROGRESS!CE222="NO DATA","",PROGRESS!CE222)</f>
        <v/>
      </c>
      <c r="V211" s="312" t="str">
        <f>IF(PROGRESS!CJ222="NO DATA","",PROGRESS!CJ222)</f>
        <v/>
      </c>
      <c r="W211" s="312" t="str">
        <f>IF(PROGRESS!CO222="NO DATA","",PROGRESS!CO222)</f>
        <v/>
      </c>
      <c r="X211" s="312" t="str">
        <f>IF(PROGRESS!CT222="NO DATA","",PROGRESS!CT222)</f>
        <v/>
      </c>
      <c r="Y211" s="312" t="str">
        <f>IF(PROGRESS!CY222="NO DATA","",PROGRESS!CY222)</f>
        <v/>
      </c>
      <c r="Z211" s="312" t="str">
        <f>IF(PROGRESS!DD222="NO DATA","",PROGRESS!DD222)</f>
        <v/>
      </c>
      <c r="AA211" s="312" t="str">
        <f>IF(PROGRESS!DI222="NO DATA","",PROGRESS!DI222)</f>
        <v/>
      </c>
      <c r="AB211" s="312" t="str">
        <f>IF(PROGRESS!DN222="NO DATA","",PROGRESS!DN222)</f>
        <v/>
      </c>
      <c r="AC211" s="312" t="str">
        <f>IF(PROGRESS!DS222="NO DATA","",PROGRESS!DS222)</f>
        <v/>
      </c>
      <c r="AD211" s="312" t="str">
        <f>IF(PROGRESS!DX222="NO DATA","",PROGRESS!DX222)</f>
        <v/>
      </c>
    </row>
    <row r="212" spans="1:30" ht="18.75" x14ac:dyDescent="0.3">
      <c r="A212" s="20">
        <f>IF(DATASHEET!A209="","",DATASHEET!A209)</f>
        <v>151738</v>
      </c>
      <c r="B212" s="21" t="str">
        <f>DATASHEET!B209</f>
        <v>WHITWORTH, Alecia</v>
      </c>
      <c r="C212" s="21" t="str">
        <f>DATASHEET!C209</f>
        <v>11SK</v>
      </c>
      <c r="D212" s="139" t="str">
        <f>PROGRESS!E223</f>
        <v>N</v>
      </c>
      <c r="E212" s="570" t="str">
        <f>PROGRESS!I223</f>
        <v>N</v>
      </c>
      <c r="F212" s="572" t="str">
        <f>DATASHEET!L209</f>
        <v>6-7</v>
      </c>
      <c r="G212" s="565" t="str">
        <f t="shared" si="8"/>
        <v/>
      </c>
      <c r="H212" s="313" t="str">
        <f>IF(PROGRESS!R223="NO DATA","",PROGRESS!R223)</f>
        <v/>
      </c>
      <c r="I212" s="312" t="str">
        <f>IF(PROGRESS!W223="NO DATA","",PROGRESS!W223)</f>
        <v/>
      </c>
      <c r="J212" s="312" t="str">
        <f>IF(PROGRESS!AB223="NO DATA","",PROGRESS!AB223)</f>
        <v/>
      </c>
      <c r="K212" s="312" t="str">
        <f>IF(PROGRESS!AG223="NO DATA","",PROGRESS!AG223)</f>
        <v/>
      </c>
      <c r="L212" s="312" t="str">
        <f>IF(PROGRESS!AL223="NO DATA","",PROGRESS!AL223)</f>
        <v/>
      </c>
      <c r="M212" s="312" t="str">
        <f>IF(PROGRESS!AQ223="NO DATA","",PROGRESS!AQ223)</f>
        <v/>
      </c>
      <c r="N212" s="312" t="str">
        <f>IF(PROGRESS!AV223="NO DATA","",PROGRESS!AV223)</f>
        <v/>
      </c>
      <c r="O212" s="312" t="str">
        <f>IF(PROGRESS!BA223="NO DATA","",PROGRESS!BA223)</f>
        <v/>
      </c>
      <c r="P212" s="312" t="str">
        <f>IF(PROGRESS!BF223="NO DATA","",PROGRESS!BF223)</f>
        <v/>
      </c>
      <c r="Q212" s="312" t="str">
        <f>IF(PROGRESS!BK223="NO DATA","",PROGRESS!BK223)</f>
        <v/>
      </c>
      <c r="R212" s="312" t="str">
        <f>IF(PROGRESS!BP223="NO DATA","",PROGRESS!BP223)</f>
        <v/>
      </c>
      <c r="S212" s="312" t="str">
        <f>IF(PROGRESS!BU223="NO DATA","",PROGRESS!BU223)</f>
        <v/>
      </c>
      <c r="T212" s="569" t="str">
        <f>IF(PROGRESS!CA223="NO DATA","",PROGRESS!CA223)</f>
        <v/>
      </c>
      <c r="U212" s="312" t="str">
        <f>IF(PROGRESS!CE223="NO DATA","",PROGRESS!CE223)</f>
        <v/>
      </c>
      <c r="V212" s="312" t="str">
        <f>IF(PROGRESS!CJ223="NO DATA","",PROGRESS!CJ223)</f>
        <v/>
      </c>
      <c r="W212" s="312" t="str">
        <f>IF(PROGRESS!CO223="NO DATA","",PROGRESS!CO223)</f>
        <v/>
      </c>
      <c r="X212" s="312" t="str">
        <f>IF(PROGRESS!CT223="NO DATA","",PROGRESS!CT223)</f>
        <v/>
      </c>
      <c r="Y212" s="312" t="str">
        <f>IF(PROGRESS!CY223="NO DATA","",PROGRESS!CY223)</f>
        <v/>
      </c>
      <c r="Z212" s="312" t="str">
        <f>IF(PROGRESS!DD223="NO DATA","",PROGRESS!DD223)</f>
        <v/>
      </c>
      <c r="AA212" s="312" t="str">
        <f>IF(PROGRESS!DI223="NO DATA","",PROGRESS!DI223)</f>
        <v/>
      </c>
      <c r="AB212" s="312" t="str">
        <f>IF(PROGRESS!DN223="NO DATA","",PROGRESS!DN223)</f>
        <v/>
      </c>
      <c r="AC212" s="312" t="str">
        <f>IF(PROGRESS!DS223="NO DATA","",PROGRESS!DS223)</f>
        <v/>
      </c>
      <c r="AD212" s="312" t="str">
        <f>IF(PROGRESS!DX223="NO DATA","",PROGRESS!DX223)</f>
        <v/>
      </c>
    </row>
    <row r="213" spans="1:30" ht="18.75" x14ac:dyDescent="0.3">
      <c r="A213" s="20">
        <f>IF(DATASHEET!A210="","",DATASHEET!A210)</f>
        <v>151606</v>
      </c>
      <c r="B213" s="21" t="str">
        <f>DATASHEET!B210</f>
        <v>WILLIAMS, Mya</v>
      </c>
      <c r="C213" s="21" t="str">
        <f>DATASHEET!C210</f>
        <v>11SDA</v>
      </c>
      <c r="D213" s="139" t="str">
        <f>PROGRESS!E224</f>
        <v>N</v>
      </c>
      <c r="E213" s="570" t="str">
        <f>PROGRESS!I224</f>
        <v>Y</v>
      </c>
      <c r="F213" s="572" t="str">
        <f>DATASHEET!L210</f>
        <v>6-7</v>
      </c>
      <c r="G213" s="565" t="str">
        <f t="shared" si="8"/>
        <v/>
      </c>
      <c r="H213" s="313" t="str">
        <f>IF(PROGRESS!R224="NO DATA","",PROGRESS!R224)</f>
        <v/>
      </c>
      <c r="I213" s="312" t="str">
        <f>IF(PROGRESS!W224="NO DATA","",PROGRESS!W224)</f>
        <v/>
      </c>
      <c r="J213" s="312" t="str">
        <f>IF(PROGRESS!AB224="NO DATA","",PROGRESS!AB224)</f>
        <v/>
      </c>
      <c r="K213" s="312" t="str">
        <f>IF(PROGRESS!AG224="NO DATA","",PROGRESS!AG224)</f>
        <v/>
      </c>
      <c r="L213" s="312" t="str">
        <f>IF(PROGRESS!AL224="NO DATA","",PROGRESS!AL224)</f>
        <v/>
      </c>
      <c r="M213" s="312" t="str">
        <f>IF(PROGRESS!AQ224="NO DATA","",PROGRESS!AQ224)</f>
        <v/>
      </c>
      <c r="N213" s="312" t="str">
        <f>IF(PROGRESS!AV224="NO DATA","",PROGRESS!AV224)</f>
        <v/>
      </c>
      <c r="O213" s="312" t="str">
        <f>IF(PROGRESS!BA224="NO DATA","",PROGRESS!BA224)</f>
        <v/>
      </c>
      <c r="P213" s="312" t="str">
        <f>IF(PROGRESS!BF224="NO DATA","",PROGRESS!BF224)</f>
        <v/>
      </c>
      <c r="Q213" s="312" t="str">
        <f>IF(PROGRESS!BK224="NO DATA","",PROGRESS!BK224)</f>
        <v/>
      </c>
      <c r="R213" s="312" t="str">
        <f>IF(PROGRESS!BP224="NO DATA","",PROGRESS!BP224)</f>
        <v/>
      </c>
      <c r="S213" s="312" t="str">
        <f>IF(PROGRESS!BU224="NO DATA","",PROGRESS!BU224)</f>
        <v/>
      </c>
      <c r="T213" s="569" t="str">
        <f>IF(PROGRESS!CA224="NO DATA","",PROGRESS!CA224)</f>
        <v/>
      </c>
      <c r="U213" s="312" t="str">
        <f>IF(PROGRESS!CE224="NO DATA","",PROGRESS!CE224)</f>
        <v/>
      </c>
      <c r="V213" s="312" t="str">
        <f>IF(PROGRESS!CJ224="NO DATA","",PROGRESS!CJ224)</f>
        <v/>
      </c>
      <c r="W213" s="312" t="str">
        <f>IF(PROGRESS!CO224="NO DATA","",PROGRESS!CO224)</f>
        <v/>
      </c>
      <c r="X213" s="312" t="str">
        <f>IF(PROGRESS!CT224="NO DATA","",PROGRESS!CT224)</f>
        <v/>
      </c>
      <c r="Y213" s="312" t="str">
        <f>IF(PROGRESS!CY224="NO DATA","",PROGRESS!CY224)</f>
        <v/>
      </c>
      <c r="Z213" s="312" t="str">
        <f>IF(PROGRESS!DD224="NO DATA","",PROGRESS!DD224)</f>
        <v/>
      </c>
      <c r="AA213" s="312" t="str">
        <f>IF(PROGRESS!DI224="NO DATA","",PROGRESS!DI224)</f>
        <v/>
      </c>
      <c r="AB213" s="312" t="str">
        <f>IF(PROGRESS!DN224="NO DATA","",PROGRESS!DN224)</f>
        <v/>
      </c>
      <c r="AC213" s="312" t="str">
        <f>IF(PROGRESS!DS224="NO DATA","",PROGRESS!DS224)</f>
        <v/>
      </c>
      <c r="AD213" s="312" t="str">
        <f>IF(PROGRESS!DX224="NO DATA","",PROGRESS!DX224)</f>
        <v/>
      </c>
    </row>
    <row r="214" spans="1:30" ht="18.75" x14ac:dyDescent="0.3">
      <c r="A214" s="20">
        <f>IF(DATASHEET!A211="","",DATASHEET!A211)</f>
        <v>151657</v>
      </c>
      <c r="B214" s="21" t="str">
        <f>DATASHEET!B211</f>
        <v>WOMERSLEY, Poppy</v>
      </c>
      <c r="C214" s="21" t="str">
        <f>DATASHEET!C211</f>
        <v>11EGQ</v>
      </c>
      <c r="D214" s="139" t="str">
        <f>PROGRESS!E225</f>
        <v>N</v>
      </c>
      <c r="E214" s="570" t="str">
        <f>PROGRESS!I225</f>
        <v>N</v>
      </c>
      <c r="F214" s="572" t="str">
        <f>DATASHEET!L211</f>
        <v>6-7</v>
      </c>
      <c r="G214" s="565" t="str">
        <f t="shared" si="8"/>
        <v/>
      </c>
      <c r="H214" s="313" t="str">
        <f>IF(PROGRESS!R225="NO DATA","",PROGRESS!R225)</f>
        <v/>
      </c>
      <c r="I214" s="312" t="str">
        <f>IF(PROGRESS!W225="NO DATA","",PROGRESS!W225)</f>
        <v/>
      </c>
      <c r="J214" s="312" t="str">
        <f>IF(PROGRESS!AB225="NO DATA","",PROGRESS!AB225)</f>
        <v/>
      </c>
      <c r="K214" s="312" t="str">
        <f>IF(PROGRESS!AG225="NO DATA","",PROGRESS!AG225)</f>
        <v/>
      </c>
      <c r="L214" s="312" t="str">
        <f>IF(PROGRESS!AL225="NO DATA","",PROGRESS!AL225)</f>
        <v/>
      </c>
      <c r="M214" s="312" t="str">
        <f>IF(PROGRESS!AQ225="NO DATA","",PROGRESS!AQ225)</f>
        <v/>
      </c>
      <c r="N214" s="312" t="str">
        <f>IF(PROGRESS!AV225="NO DATA","",PROGRESS!AV225)</f>
        <v/>
      </c>
      <c r="O214" s="312" t="str">
        <f>IF(PROGRESS!BA225="NO DATA","",PROGRESS!BA225)</f>
        <v/>
      </c>
      <c r="P214" s="312" t="str">
        <f>IF(PROGRESS!BF225="NO DATA","",PROGRESS!BF225)</f>
        <v/>
      </c>
      <c r="Q214" s="312" t="str">
        <f>IF(PROGRESS!BK225="NO DATA","",PROGRESS!BK225)</f>
        <v/>
      </c>
      <c r="R214" s="312" t="str">
        <f>IF(PROGRESS!BP225="NO DATA","",PROGRESS!BP225)</f>
        <v/>
      </c>
      <c r="S214" s="312" t="str">
        <f>IF(PROGRESS!BU225="NO DATA","",PROGRESS!BU225)</f>
        <v/>
      </c>
      <c r="T214" s="569" t="str">
        <f>IF(PROGRESS!CA225="NO DATA","",PROGRESS!CA225)</f>
        <v/>
      </c>
      <c r="U214" s="312" t="str">
        <f>IF(PROGRESS!CE225="NO DATA","",PROGRESS!CE225)</f>
        <v/>
      </c>
      <c r="V214" s="312" t="str">
        <f>IF(PROGRESS!CJ225="NO DATA","",PROGRESS!CJ225)</f>
        <v/>
      </c>
      <c r="W214" s="312" t="str">
        <f>IF(PROGRESS!CO225="NO DATA","",PROGRESS!CO225)</f>
        <v/>
      </c>
      <c r="X214" s="312" t="str">
        <f>IF(PROGRESS!CT225="NO DATA","",PROGRESS!CT225)</f>
        <v/>
      </c>
      <c r="Y214" s="312" t="str">
        <f>IF(PROGRESS!CY225="NO DATA","",PROGRESS!CY225)</f>
        <v/>
      </c>
      <c r="Z214" s="312" t="str">
        <f>IF(PROGRESS!DD225="NO DATA","",PROGRESS!DD225)</f>
        <v/>
      </c>
      <c r="AA214" s="312" t="str">
        <f>IF(PROGRESS!DI225="NO DATA","",PROGRESS!DI225)</f>
        <v/>
      </c>
      <c r="AB214" s="312" t="str">
        <f>IF(PROGRESS!DN225="NO DATA","",PROGRESS!DN225)</f>
        <v/>
      </c>
      <c r="AC214" s="312" t="str">
        <f>IF(PROGRESS!DS225="NO DATA","",PROGRESS!DS225)</f>
        <v/>
      </c>
      <c r="AD214" s="312" t="str">
        <f>IF(PROGRESS!DX225="NO DATA","",PROGRESS!DX225)</f>
        <v/>
      </c>
    </row>
    <row r="215" spans="1:30" ht="18.75" x14ac:dyDescent="0.3">
      <c r="A215" s="20">
        <f>IF(DATASHEET!A212="","",DATASHEET!A212)</f>
        <v>151683</v>
      </c>
      <c r="B215" s="21" t="str">
        <f>DATASHEET!B212</f>
        <v>WRIGHT, Sadie</v>
      </c>
      <c r="C215" s="21" t="str">
        <f>DATASHEET!C212</f>
        <v>11WE</v>
      </c>
      <c r="D215" s="139" t="str">
        <f>PROGRESS!E226</f>
        <v>N</v>
      </c>
      <c r="E215" s="570" t="str">
        <f>PROGRESS!I226</f>
        <v>N</v>
      </c>
      <c r="F215" s="572" t="str">
        <f>DATASHEET!L212</f>
        <v>6-7</v>
      </c>
      <c r="G215" s="565" t="str">
        <f t="shared" si="8"/>
        <v/>
      </c>
      <c r="H215" s="313" t="str">
        <f>IF(PROGRESS!R226="NO DATA","",PROGRESS!R226)</f>
        <v/>
      </c>
      <c r="I215" s="312" t="str">
        <f>IF(PROGRESS!W226="NO DATA","",PROGRESS!W226)</f>
        <v/>
      </c>
      <c r="J215" s="312" t="str">
        <f>IF(PROGRESS!AB226="NO DATA","",PROGRESS!AB226)</f>
        <v/>
      </c>
      <c r="K215" s="312" t="str">
        <f>IF(PROGRESS!AG226="NO DATA","",PROGRESS!AG226)</f>
        <v/>
      </c>
      <c r="L215" s="312" t="str">
        <f>IF(PROGRESS!AL226="NO DATA","",PROGRESS!AL226)</f>
        <v/>
      </c>
      <c r="M215" s="312" t="str">
        <f>IF(PROGRESS!AQ226="NO DATA","",PROGRESS!AQ226)</f>
        <v/>
      </c>
      <c r="N215" s="312" t="str">
        <f>IF(PROGRESS!AV226="NO DATA","",PROGRESS!AV226)</f>
        <v/>
      </c>
      <c r="O215" s="312" t="str">
        <f>IF(PROGRESS!BA226="NO DATA","",PROGRESS!BA226)</f>
        <v/>
      </c>
      <c r="P215" s="312" t="str">
        <f>IF(PROGRESS!BF226="NO DATA","",PROGRESS!BF226)</f>
        <v/>
      </c>
      <c r="Q215" s="312" t="str">
        <f>IF(PROGRESS!BK226="NO DATA","",PROGRESS!BK226)</f>
        <v/>
      </c>
      <c r="R215" s="312" t="str">
        <f>IF(PROGRESS!BP226="NO DATA","",PROGRESS!BP226)</f>
        <v/>
      </c>
      <c r="S215" s="312" t="str">
        <f>IF(PROGRESS!BU226="NO DATA","",PROGRESS!BU226)</f>
        <v/>
      </c>
      <c r="T215" s="569" t="str">
        <f>IF(PROGRESS!CA226="NO DATA","",PROGRESS!CA226)</f>
        <v/>
      </c>
      <c r="U215" s="312" t="str">
        <f>IF(PROGRESS!CE226="NO DATA","",PROGRESS!CE226)</f>
        <v/>
      </c>
      <c r="V215" s="312" t="str">
        <f>IF(PROGRESS!CJ226="NO DATA","",PROGRESS!CJ226)</f>
        <v/>
      </c>
      <c r="W215" s="312" t="str">
        <f>IF(PROGRESS!CO226="NO DATA","",PROGRESS!CO226)</f>
        <v/>
      </c>
      <c r="X215" s="312" t="str">
        <f>IF(PROGRESS!CT226="NO DATA","",PROGRESS!CT226)</f>
        <v/>
      </c>
      <c r="Y215" s="312" t="str">
        <f>IF(PROGRESS!CY226="NO DATA","",PROGRESS!CY226)</f>
        <v/>
      </c>
      <c r="Z215" s="312" t="str">
        <f>IF(PROGRESS!DD226="NO DATA","",PROGRESS!DD226)</f>
        <v/>
      </c>
      <c r="AA215" s="312" t="str">
        <f>IF(PROGRESS!DI226="NO DATA","",PROGRESS!DI226)</f>
        <v/>
      </c>
      <c r="AB215" s="312" t="str">
        <f>IF(PROGRESS!DN226="NO DATA","",PROGRESS!DN226)</f>
        <v/>
      </c>
      <c r="AC215" s="312" t="str">
        <f>IF(PROGRESS!DS226="NO DATA","",PROGRESS!DS226)</f>
        <v/>
      </c>
      <c r="AD215" s="312" t="str">
        <f>IF(PROGRESS!DX226="NO DATA","",PROGRESS!DX226)</f>
        <v/>
      </c>
    </row>
    <row r="216" spans="1:30" ht="18.75" x14ac:dyDescent="0.3">
      <c r="A216" s="20">
        <f>IF(DATASHEET!A213="","",DATASHEET!A213)</f>
        <v>151702</v>
      </c>
      <c r="B216" s="21" t="str">
        <f>DATASHEET!B213</f>
        <v>YEBOAH, Samuel</v>
      </c>
      <c r="C216" s="21" t="str">
        <f>DATASHEET!C213</f>
        <v>11EGQ</v>
      </c>
      <c r="D216" s="139" t="str">
        <f>PROGRESS!E227</f>
        <v>N</v>
      </c>
      <c r="E216" s="570" t="str">
        <f>PROGRESS!I227</f>
        <v>N</v>
      </c>
      <c r="F216" s="572" t="str">
        <f>DATASHEET!L213</f>
        <v>5-6</v>
      </c>
      <c r="G216" s="565" t="str">
        <f t="shared" si="8"/>
        <v/>
      </c>
      <c r="H216" s="313" t="str">
        <f>IF(PROGRESS!R227="NO DATA","",PROGRESS!R227)</f>
        <v/>
      </c>
      <c r="I216" s="312" t="str">
        <f>IF(PROGRESS!W227="NO DATA","",PROGRESS!W227)</f>
        <v/>
      </c>
      <c r="J216" s="312" t="str">
        <f>IF(PROGRESS!AB227="NO DATA","",PROGRESS!AB227)</f>
        <v/>
      </c>
      <c r="K216" s="312" t="str">
        <f>IF(PROGRESS!AG227="NO DATA","",PROGRESS!AG227)</f>
        <v/>
      </c>
      <c r="L216" s="312" t="str">
        <f>IF(PROGRESS!AL227="NO DATA","",PROGRESS!AL227)</f>
        <v/>
      </c>
      <c r="M216" s="312" t="str">
        <f>IF(PROGRESS!AQ227="NO DATA","",PROGRESS!AQ227)</f>
        <v/>
      </c>
      <c r="N216" s="312" t="str">
        <f>IF(PROGRESS!AV227="NO DATA","",PROGRESS!AV227)</f>
        <v/>
      </c>
      <c r="O216" s="312" t="str">
        <f>IF(PROGRESS!BA227="NO DATA","",PROGRESS!BA227)</f>
        <v/>
      </c>
      <c r="P216" s="312" t="str">
        <f>IF(PROGRESS!BF227="NO DATA","",PROGRESS!BF227)</f>
        <v/>
      </c>
      <c r="Q216" s="312" t="str">
        <f>IF(PROGRESS!BK227="NO DATA","",PROGRESS!BK227)</f>
        <v/>
      </c>
      <c r="R216" s="312" t="str">
        <f>IF(PROGRESS!BP227="NO DATA","",PROGRESS!BP227)</f>
        <v/>
      </c>
      <c r="S216" s="312" t="str">
        <f>IF(PROGRESS!BU227="NO DATA","",PROGRESS!BU227)</f>
        <v/>
      </c>
      <c r="T216" s="569" t="str">
        <f>IF(PROGRESS!CA227="NO DATA","",PROGRESS!CA227)</f>
        <v/>
      </c>
      <c r="U216" s="312" t="str">
        <f>IF(PROGRESS!CE227="NO DATA","",PROGRESS!CE227)</f>
        <v/>
      </c>
      <c r="V216" s="312" t="str">
        <f>IF(PROGRESS!CJ227="NO DATA","",PROGRESS!CJ227)</f>
        <v/>
      </c>
      <c r="W216" s="312" t="str">
        <f>IF(PROGRESS!CO227="NO DATA","",PROGRESS!CO227)</f>
        <v/>
      </c>
      <c r="X216" s="312" t="str">
        <f>IF(PROGRESS!CT227="NO DATA","",PROGRESS!CT227)</f>
        <v/>
      </c>
      <c r="Y216" s="312" t="str">
        <f>IF(PROGRESS!CY227="NO DATA","",PROGRESS!CY227)</f>
        <v/>
      </c>
      <c r="Z216" s="312" t="str">
        <f>IF(PROGRESS!DD227="NO DATA","",PROGRESS!DD227)</f>
        <v/>
      </c>
      <c r="AA216" s="312" t="str">
        <f>IF(PROGRESS!DI227="NO DATA","",PROGRESS!DI227)</f>
        <v/>
      </c>
      <c r="AB216" s="312" t="str">
        <f>IF(PROGRESS!DN227="NO DATA","",PROGRESS!DN227)</f>
        <v/>
      </c>
      <c r="AC216" s="312" t="str">
        <f>IF(PROGRESS!DS227="NO DATA","",PROGRESS!DS227)</f>
        <v/>
      </c>
      <c r="AD216" s="312" t="str">
        <f>IF(PROGRESS!DX227="NO DATA","",PROGRESS!DX227)</f>
        <v/>
      </c>
    </row>
    <row r="217" spans="1:30" ht="18.75" x14ac:dyDescent="0.3">
      <c r="A217" s="20">
        <f>IF(DATASHEET!A214="","",DATASHEET!A214)</f>
        <v>151574</v>
      </c>
      <c r="B217" s="21" t="str">
        <f>DATASHEET!B214</f>
        <v>YEMANE, Harmala</v>
      </c>
      <c r="C217" s="21" t="str">
        <f>DATASHEET!C214</f>
        <v>11KKN</v>
      </c>
      <c r="D217" s="139" t="str">
        <f>PROGRESS!E228</f>
        <v>N</v>
      </c>
      <c r="E217" s="570" t="str">
        <f>PROGRESS!I228</f>
        <v>N</v>
      </c>
      <c r="F217" s="572" t="str">
        <f>DATASHEET!L214</f>
        <v>5-6</v>
      </c>
      <c r="G217" s="565" t="str">
        <f t="shared" si="8"/>
        <v/>
      </c>
      <c r="H217" s="313" t="str">
        <f>IF(PROGRESS!R228="NO DATA","",PROGRESS!R228)</f>
        <v/>
      </c>
      <c r="I217" s="312" t="str">
        <f>IF(PROGRESS!W228="NO DATA","",PROGRESS!W228)</f>
        <v/>
      </c>
      <c r="J217" s="312" t="str">
        <f>IF(PROGRESS!AB228="NO DATA","",PROGRESS!AB228)</f>
        <v/>
      </c>
      <c r="K217" s="312" t="str">
        <f>IF(PROGRESS!AG228="NO DATA","",PROGRESS!AG228)</f>
        <v/>
      </c>
      <c r="L217" s="312" t="str">
        <f>IF(PROGRESS!AL228="NO DATA","",PROGRESS!AL228)</f>
        <v/>
      </c>
      <c r="M217" s="312" t="str">
        <f>IF(PROGRESS!AQ228="NO DATA","",PROGRESS!AQ228)</f>
        <v/>
      </c>
      <c r="N217" s="312" t="str">
        <f>IF(PROGRESS!AV228="NO DATA","",PROGRESS!AV228)</f>
        <v/>
      </c>
      <c r="O217" s="312" t="str">
        <f>IF(PROGRESS!BA228="NO DATA","",PROGRESS!BA228)</f>
        <v/>
      </c>
      <c r="P217" s="312" t="str">
        <f>IF(PROGRESS!BF228="NO DATA","",PROGRESS!BF228)</f>
        <v/>
      </c>
      <c r="Q217" s="312" t="str">
        <f>IF(PROGRESS!BK228="NO DATA","",PROGRESS!BK228)</f>
        <v/>
      </c>
      <c r="R217" s="312" t="str">
        <f>IF(PROGRESS!BP228="NO DATA","",PROGRESS!BP228)</f>
        <v/>
      </c>
      <c r="S217" s="312" t="str">
        <f>IF(PROGRESS!BU228="NO DATA","",PROGRESS!BU228)</f>
        <v/>
      </c>
      <c r="T217" s="569" t="str">
        <f>IF(PROGRESS!CA228="NO DATA","",PROGRESS!CA228)</f>
        <v/>
      </c>
      <c r="U217" s="312" t="str">
        <f>IF(PROGRESS!CE228="NO DATA","",PROGRESS!CE228)</f>
        <v/>
      </c>
      <c r="V217" s="312" t="str">
        <f>IF(PROGRESS!CJ228="NO DATA","",PROGRESS!CJ228)</f>
        <v/>
      </c>
      <c r="W217" s="312" t="str">
        <f>IF(PROGRESS!CO228="NO DATA","",PROGRESS!CO228)</f>
        <v/>
      </c>
      <c r="X217" s="312" t="str">
        <f>IF(PROGRESS!CT228="NO DATA","",PROGRESS!CT228)</f>
        <v/>
      </c>
      <c r="Y217" s="312" t="str">
        <f>IF(PROGRESS!CY228="NO DATA","",PROGRESS!CY228)</f>
        <v/>
      </c>
      <c r="Z217" s="312" t="str">
        <f>IF(PROGRESS!DD228="NO DATA","",PROGRESS!DD228)</f>
        <v/>
      </c>
      <c r="AA217" s="312" t="str">
        <f>IF(PROGRESS!DI228="NO DATA","",PROGRESS!DI228)</f>
        <v/>
      </c>
      <c r="AB217" s="312" t="str">
        <f>IF(PROGRESS!DN228="NO DATA","",PROGRESS!DN228)</f>
        <v/>
      </c>
      <c r="AC217" s="312" t="str">
        <f>IF(PROGRESS!DS228="NO DATA","",PROGRESS!DS228)</f>
        <v/>
      </c>
      <c r="AD217" s="312" t="str">
        <f>IF(PROGRESS!DX228="NO DATA","",PROGRESS!DX228)</f>
        <v/>
      </c>
    </row>
    <row r="218" spans="1:30" ht="18.75" x14ac:dyDescent="0.3">
      <c r="A218" s="20" t="str">
        <f>IF(DATASHEET!A215="","",DATASHEET!A215)</f>
        <v/>
      </c>
      <c r="B218" s="21">
        <f>DATASHEET!B215</f>
        <v>0</v>
      </c>
      <c r="C218" s="21">
        <f>DATASHEET!C215</f>
        <v>0</v>
      </c>
      <c r="D218" s="139">
        <f>PROGRESS!E229</f>
        <v>0</v>
      </c>
      <c r="E218" s="570">
        <f>PROGRESS!I229</f>
        <v>0</v>
      </c>
      <c r="F218" s="572" t="str">
        <f>DATASHEET!L215</f>
        <v/>
      </c>
      <c r="G218" s="565" t="str">
        <f t="shared" si="8"/>
        <v/>
      </c>
      <c r="H218" s="313" t="str">
        <f>IF(PROGRESS!R229="NO DATA","",PROGRESS!R229)</f>
        <v/>
      </c>
      <c r="I218" s="312" t="str">
        <f>IF(PROGRESS!W229="NO DATA","",PROGRESS!W229)</f>
        <v/>
      </c>
      <c r="J218" s="312" t="str">
        <f>IF(PROGRESS!AB229="NO DATA","",PROGRESS!AB229)</f>
        <v/>
      </c>
      <c r="K218" s="312" t="str">
        <f>IF(PROGRESS!AG229="NO DATA","",PROGRESS!AG229)</f>
        <v/>
      </c>
      <c r="L218" s="312" t="str">
        <f>IF(PROGRESS!AL229="NO DATA","",PROGRESS!AL229)</f>
        <v/>
      </c>
      <c r="M218" s="312" t="str">
        <f>IF(PROGRESS!AQ229="NO DATA","",PROGRESS!AQ229)</f>
        <v/>
      </c>
      <c r="N218" s="312" t="str">
        <f>IF(PROGRESS!AV229="NO DATA","",PROGRESS!AV229)</f>
        <v/>
      </c>
      <c r="O218" s="312" t="str">
        <f>IF(PROGRESS!BA229="NO DATA","",PROGRESS!BA229)</f>
        <v/>
      </c>
      <c r="P218" s="312" t="str">
        <f>IF(PROGRESS!BF229="NO DATA","",PROGRESS!BF229)</f>
        <v/>
      </c>
      <c r="Q218" s="312" t="str">
        <f>IF(PROGRESS!BK229="NO DATA","",PROGRESS!BK229)</f>
        <v/>
      </c>
      <c r="R218" s="312" t="str">
        <f>IF(PROGRESS!BP229="NO DATA","",PROGRESS!BP229)</f>
        <v/>
      </c>
      <c r="S218" s="312" t="str">
        <f>IF(PROGRESS!BU229="NO DATA","",PROGRESS!BU229)</f>
        <v/>
      </c>
      <c r="T218" s="569" t="str">
        <f>IF(PROGRESS!CA229="NO DATA","",PROGRESS!CA229)</f>
        <v/>
      </c>
      <c r="U218" s="312" t="str">
        <f>IF(PROGRESS!CE229="NO DATA","",PROGRESS!CE229)</f>
        <v/>
      </c>
      <c r="V218" s="312" t="str">
        <f>IF(PROGRESS!CJ229="NO DATA","",PROGRESS!CJ229)</f>
        <v/>
      </c>
      <c r="W218" s="312" t="str">
        <f>IF(PROGRESS!CO229="NO DATA","",PROGRESS!CO229)</f>
        <v/>
      </c>
      <c r="X218" s="312" t="str">
        <f>IF(PROGRESS!CT229="NO DATA","",PROGRESS!CT229)</f>
        <v/>
      </c>
      <c r="Y218" s="312" t="str">
        <f>IF(PROGRESS!CY229="NO DATA","",PROGRESS!CY229)</f>
        <v/>
      </c>
      <c r="Z218" s="312" t="str">
        <f>IF(PROGRESS!DD229="NO DATA","",PROGRESS!DD229)</f>
        <v/>
      </c>
      <c r="AA218" s="312" t="str">
        <f>IF(PROGRESS!DI229="NO DATA","",PROGRESS!DI229)</f>
        <v/>
      </c>
      <c r="AB218" s="312" t="str">
        <f>IF(PROGRESS!DN229="NO DATA","",PROGRESS!DN229)</f>
        <v/>
      </c>
      <c r="AC218" s="312" t="str">
        <f>IF(PROGRESS!DS229="NO DATA","",PROGRESS!DS229)</f>
        <v/>
      </c>
      <c r="AD218" s="312" t="str">
        <f>IF(PROGRESS!DX229="NO DATA","",PROGRESS!DX229)</f>
        <v/>
      </c>
    </row>
    <row r="219" spans="1:30" ht="18.75" x14ac:dyDescent="0.3">
      <c r="A219" s="20" t="str">
        <f>IF(DATASHEET!A216="","",DATASHEET!A216)</f>
        <v/>
      </c>
      <c r="B219" s="21">
        <f>DATASHEET!B216</f>
        <v>0</v>
      </c>
      <c r="C219" s="21">
        <f>DATASHEET!C216</f>
        <v>0</v>
      </c>
      <c r="D219" s="139">
        <f>PROGRESS!E230</f>
        <v>0</v>
      </c>
      <c r="E219" s="570">
        <f>PROGRESS!I230</f>
        <v>0</v>
      </c>
      <c r="F219" s="572" t="str">
        <f>DATASHEET!L216</f>
        <v/>
      </c>
      <c r="G219" s="565" t="str">
        <f t="shared" si="8"/>
        <v/>
      </c>
      <c r="H219" s="313" t="str">
        <f>IF(PROGRESS!R230="NO DATA","",PROGRESS!R230)</f>
        <v/>
      </c>
      <c r="I219" s="312" t="str">
        <f>IF(PROGRESS!W230="NO DATA","",PROGRESS!W230)</f>
        <v/>
      </c>
      <c r="J219" s="312" t="str">
        <f>IF(PROGRESS!AB230="NO DATA","",PROGRESS!AB230)</f>
        <v/>
      </c>
      <c r="K219" s="312" t="str">
        <f>IF(PROGRESS!AG230="NO DATA","",PROGRESS!AG230)</f>
        <v/>
      </c>
      <c r="L219" s="312" t="str">
        <f>IF(PROGRESS!AL230="NO DATA","",PROGRESS!AL230)</f>
        <v/>
      </c>
      <c r="M219" s="312" t="str">
        <f>IF(PROGRESS!AQ230="NO DATA","",PROGRESS!AQ230)</f>
        <v/>
      </c>
      <c r="N219" s="312" t="str">
        <f>IF(PROGRESS!AV230="NO DATA","",PROGRESS!AV230)</f>
        <v/>
      </c>
      <c r="O219" s="312" t="str">
        <f>IF(PROGRESS!BA230="NO DATA","",PROGRESS!BA230)</f>
        <v/>
      </c>
      <c r="P219" s="312" t="str">
        <f>IF(PROGRESS!BF230="NO DATA","",PROGRESS!BF230)</f>
        <v/>
      </c>
      <c r="Q219" s="312" t="str">
        <f>IF(PROGRESS!BK230="NO DATA","",PROGRESS!BK230)</f>
        <v/>
      </c>
      <c r="R219" s="312" t="str">
        <f>IF(PROGRESS!BP230="NO DATA","",PROGRESS!BP230)</f>
        <v/>
      </c>
      <c r="S219" s="312" t="str">
        <f>IF(PROGRESS!BU230="NO DATA","",PROGRESS!BU230)</f>
        <v/>
      </c>
      <c r="T219" s="569" t="str">
        <f>IF(PROGRESS!CA230="NO DATA","",PROGRESS!CA230)</f>
        <v/>
      </c>
      <c r="U219" s="312" t="str">
        <f>IF(PROGRESS!CE230="NO DATA","",PROGRESS!CE230)</f>
        <v/>
      </c>
      <c r="V219" s="312" t="str">
        <f>IF(PROGRESS!CJ230="NO DATA","",PROGRESS!CJ230)</f>
        <v/>
      </c>
      <c r="W219" s="312" t="str">
        <f>IF(PROGRESS!CO230="NO DATA","",PROGRESS!CO230)</f>
        <v/>
      </c>
      <c r="X219" s="312" t="str">
        <f>IF(PROGRESS!CT230="NO DATA","",PROGRESS!CT230)</f>
        <v/>
      </c>
      <c r="Y219" s="312" t="str">
        <f>IF(PROGRESS!CY230="NO DATA","",PROGRESS!CY230)</f>
        <v/>
      </c>
      <c r="Z219" s="312" t="str">
        <f>IF(PROGRESS!DD230="NO DATA","",PROGRESS!DD230)</f>
        <v/>
      </c>
      <c r="AA219" s="312" t="str">
        <f>IF(PROGRESS!DI230="NO DATA","",PROGRESS!DI230)</f>
        <v/>
      </c>
      <c r="AB219" s="312" t="str">
        <f>IF(PROGRESS!DN230="NO DATA","",PROGRESS!DN230)</f>
        <v/>
      </c>
      <c r="AC219" s="312" t="str">
        <f>IF(PROGRESS!DS230="NO DATA","",PROGRESS!DS230)</f>
        <v/>
      </c>
      <c r="AD219" s="312" t="str">
        <f>IF(PROGRESS!DX230="NO DATA","",PROGRESS!DX230)</f>
        <v/>
      </c>
    </row>
    <row r="220" spans="1:30" ht="18.75" x14ac:dyDescent="0.3">
      <c r="A220" s="20" t="str">
        <f>IF(DATASHEET!A217="","",DATASHEET!A217)</f>
        <v/>
      </c>
      <c r="B220" s="21">
        <f>DATASHEET!B217</f>
        <v>0</v>
      </c>
      <c r="C220" s="21">
        <f>DATASHEET!C217</f>
        <v>0</v>
      </c>
      <c r="D220" s="139">
        <f>PROGRESS!E231</f>
        <v>0</v>
      </c>
      <c r="E220" s="570">
        <f>PROGRESS!I231</f>
        <v>0</v>
      </c>
      <c r="F220" s="572" t="str">
        <f>DATASHEET!L217</f>
        <v/>
      </c>
      <c r="G220" s="565" t="str">
        <f t="shared" si="8"/>
        <v/>
      </c>
      <c r="H220" s="313" t="str">
        <f>IF(PROGRESS!R231="NO DATA","",PROGRESS!R231)</f>
        <v/>
      </c>
      <c r="I220" s="312" t="str">
        <f>IF(PROGRESS!W231="NO DATA","",PROGRESS!W231)</f>
        <v/>
      </c>
      <c r="J220" s="312" t="str">
        <f>IF(PROGRESS!AB231="NO DATA","",PROGRESS!AB231)</f>
        <v/>
      </c>
      <c r="K220" s="312" t="str">
        <f>IF(PROGRESS!AG231="NO DATA","",PROGRESS!AG231)</f>
        <v/>
      </c>
      <c r="L220" s="312" t="str">
        <f>IF(PROGRESS!AL231="NO DATA","",PROGRESS!AL231)</f>
        <v/>
      </c>
      <c r="M220" s="312" t="str">
        <f>IF(PROGRESS!AQ231="NO DATA","",PROGRESS!AQ231)</f>
        <v/>
      </c>
      <c r="N220" s="312" t="str">
        <f>IF(PROGRESS!AV231="NO DATA","",PROGRESS!AV231)</f>
        <v/>
      </c>
      <c r="O220" s="312" t="str">
        <f>IF(PROGRESS!BA231="NO DATA","",PROGRESS!BA231)</f>
        <v/>
      </c>
      <c r="P220" s="312" t="str">
        <f>IF(PROGRESS!BF231="NO DATA","",PROGRESS!BF231)</f>
        <v/>
      </c>
      <c r="Q220" s="312" t="str">
        <f>IF(PROGRESS!BK231="NO DATA","",PROGRESS!BK231)</f>
        <v/>
      </c>
      <c r="R220" s="312" t="str">
        <f>IF(PROGRESS!BP231="NO DATA","",PROGRESS!BP231)</f>
        <v/>
      </c>
      <c r="S220" s="312" t="str">
        <f>IF(PROGRESS!BU231="NO DATA","",PROGRESS!BU231)</f>
        <v/>
      </c>
      <c r="T220" s="569" t="str">
        <f>IF(PROGRESS!CA231="NO DATA","",PROGRESS!CA231)</f>
        <v/>
      </c>
      <c r="U220" s="312" t="str">
        <f>IF(PROGRESS!CE231="NO DATA","",PROGRESS!CE231)</f>
        <v/>
      </c>
      <c r="V220" s="312" t="str">
        <f>IF(PROGRESS!CJ231="NO DATA","",PROGRESS!CJ231)</f>
        <v/>
      </c>
      <c r="W220" s="312" t="str">
        <f>IF(PROGRESS!CO231="NO DATA","",PROGRESS!CO231)</f>
        <v/>
      </c>
      <c r="X220" s="312" t="str">
        <f>IF(PROGRESS!CT231="NO DATA","",PROGRESS!CT231)</f>
        <v/>
      </c>
      <c r="Y220" s="312" t="str">
        <f>IF(PROGRESS!CY231="NO DATA","",PROGRESS!CY231)</f>
        <v/>
      </c>
      <c r="Z220" s="312" t="str">
        <f>IF(PROGRESS!DD231="NO DATA","",PROGRESS!DD231)</f>
        <v/>
      </c>
      <c r="AA220" s="312" t="str">
        <f>IF(PROGRESS!DI231="NO DATA","",PROGRESS!DI231)</f>
        <v/>
      </c>
      <c r="AB220" s="312" t="str">
        <f>IF(PROGRESS!DN231="NO DATA","",PROGRESS!DN231)</f>
        <v/>
      </c>
      <c r="AC220" s="312" t="str">
        <f>IF(PROGRESS!DS231="NO DATA","",PROGRESS!DS231)</f>
        <v/>
      </c>
      <c r="AD220" s="312" t="str">
        <f>IF(PROGRESS!DX231="NO DATA","",PROGRESS!DX231)</f>
        <v/>
      </c>
    </row>
    <row r="221" spans="1:30" ht="18.75" x14ac:dyDescent="0.3">
      <c r="A221" s="20" t="str">
        <f>IF(DATASHEET!A218="","",DATASHEET!A218)</f>
        <v/>
      </c>
      <c r="B221" s="21">
        <f>DATASHEET!B218</f>
        <v>0</v>
      </c>
      <c r="C221" s="21">
        <f>DATASHEET!C218</f>
        <v>0</v>
      </c>
      <c r="D221" s="139">
        <f>PROGRESS!E232</f>
        <v>0</v>
      </c>
      <c r="E221" s="570">
        <f>PROGRESS!I232</f>
        <v>0</v>
      </c>
      <c r="F221" s="572" t="str">
        <f>DATASHEET!L218</f>
        <v/>
      </c>
      <c r="G221" s="565" t="str">
        <f t="shared" si="8"/>
        <v/>
      </c>
      <c r="H221" s="313" t="str">
        <f>IF(PROGRESS!R232="NO DATA","",PROGRESS!R232)</f>
        <v/>
      </c>
      <c r="I221" s="312" t="str">
        <f>IF(PROGRESS!W232="NO DATA","",PROGRESS!W232)</f>
        <v/>
      </c>
      <c r="J221" s="312" t="str">
        <f>IF(PROGRESS!AB232="NO DATA","",PROGRESS!AB232)</f>
        <v/>
      </c>
      <c r="K221" s="312" t="str">
        <f>IF(PROGRESS!AG232="NO DATA","",PROGRESS!AG232)</f>
        <v/>
      </c>
      <c r="L221" s="312" t="str">
        <f>IF(PROGRESS!AL232="NO DATA","",PROGRESS!AL232)</f>
        <v/>
      </c>
      <c r="M221" s="312" t="str">
        <f>IF(PROGRESS!AQ232="NO DATA","",PROGRESS!AQ232)</f>
        <v/>
      </c>
      <c r="N221" s="312" t="str">
        <f>IF(PROGRESS!AV232="NO DATA","",PROGRESS!AV232)</f>
        <v/>
      </c>
      <c r="O221" s="312" t="str">
        <f>IF(PROGRESS!BA232="NO DATA","",PROGRESS!BA232)</f>
        <v/>
      </c>
      <c r="P221" s="312" t="str">
        <f>IF(PROGRESS!BF232="NO DATA","",PROGRESS!BF232)</f>
        <v/>
      </c>
      <c r="Q221" s="312" t="str">
        <f>IF(PROGRESS!BK232="NO DATA","",PROGRESS!BK232)</f>
        <v/>
      </c>
      <c r="R221" s="312" t="str">
        <f>IF(PROGRESS!BP232="NO DATA","",PROGRESS!BP232)</f>
        <v/>
      </c>
      <c r="S221" s="312" t="str">
        <f>IF(PROGRESS!BU232="NO DATA","",PROGRESS!BU232)</f>
        <v/>
      </c>
      <c r="T221" s="569" t="str">
        <f>IF(PROGRESS!CA232="NO DATA","",PROGRESS!CA232)</f>
        <v/>
      </c>
      <c r="U221" s="312" t="str">
        <f>IF(PROGRESS!CE232="NO DATA","",PROGRESS!CE232)</f>
        <v/>
      </c>
      <c r="V221" s="312" t="str">
        <f>IF(PROGRESS!CJ232="NO DATA","",PROGRESS!CJ232)</f>
        <v/>
      </c>
      <c r="W221" s="312" t="str">
        <f>IF(PROGRESS!CO232="NO DATA","",PROGRESS!CO232)</f>
        <v/>
      </c>
      <c r="X221" s="312" t="str">
        <f>IF(PROGRESS!CT232="NO DATA","",PROGRESS!CT232)</f>
        <v/>
      </c>
      <c r="Y221" s="312" t="str">
        <f>IF(PROGRESS!CY232="NO DATA","",PROGRESS!CY232)</f>
        <v/>
      </c>
      <c r="Z221" s="312" t="str">
        <f>IF(PROGRESS!DD232="NO DATA","",PROGRESS!DD232)</f>
        <v/>
      </c>
      <c r="AA221" s="312" t="str">
        <f>IF(PROGRESS!DI232="NO DATA","",PROGRESS!DI232)</f>
        <v/>
      </c>
      <c r="AB221" s="312" t="str">
        <f>IF(PROGRESS!DN232="NO DATA","",PROGRESS!DN232)</f>
        <v/>
      </c>
      <c r="AC221" s="312" t="str">
        <f>IF(PROGRESS!DS232="NO DATA","",PROGRESS!DS232)</f>
        <v/>
      </c>
      <c r="AD221" s="312" t="str">
        <f>IF(PROGRESS!DX232="NO DATA","",PROGRESS!DX232)</f>
        <v/>
      </c>
    </row>
    <row r="222" spans="1:30" ht="18.75" x14ac:dyDescent="0.3">
      <c r="A222" s="20" t="str">
        <f>IF(DATASHEET!A219="","",DATASHEET!A219)</f>
        <v/>
      </c>
      <c r="B222" s="21">
        <f>DATASHEET!B219</f>
        <v>0</v>
      </c>
      <c r="C222" s="21">
        <f>DATASHEET!C219</f>
        <v>0</v>
      </c>
      <c r="D222" s="139">
        <f>PROGRESS!E233</f>
        <v>0</v>
      </c>
      <c r="E222" s="570">
        <f>PROGRESS!I233</f>
        <v>0</v>
      </c>
      <c r="F222" s="572" t="str">
        <f>DATASHEET!L219</f>
        <v/>
      </c>
      <c r="G222" s="565" t="str">
        <f t="shared" si="8"/>
        <v/>
      </c>
      <c r="H222" s="313" t="str">
        <f>IF(PROGRESS!R233="NO DATA","",PROGRESS!R233)</f>
        <v/>
      </c>
      <c r="I222" s="312" t="str">
        <f>IF(PROGRESS!W233="NO DATA","",PROGRESS!W233)</f>
        <v/>
      </c>
      <c r="J222" s="312" t="str">
        <f>IF(PROGRESS!AB233="NO DATA","",PROGRESS!AB233)</f>
        <v/>
      </c>
      <c r="K222" s="312" t="str">
        <f>IF(PROGRESS!AG233="NO DATA","",PROGRESS!AG233)</f>
        <v/>
      </c>
      <c r="L222" s="312" t="str">
        <f>IF(PROGRESS!AL233="NO DATA","",PROGRESS!AL233)</f>
        <v/>
      </c>
      <c r="M222" s="312" t="str">
        <f>IF(PROGRESS!AQ233="NO DATA","",PROGRESS!AQ233)</f>
        <v/>
      </c>
      <c r="N222" s="312" t="str">
        <f>IF(PROGRESS!AV233="NO DATA","",PROGRESS!AV233)</f>
        <v/>
      </c>
      <c r="O222" s="312" t="str">
        <f>IF(PROGRESS!BA233="NO DATA","",PROGRESS!BA233)</f>
        <v/>
      </c>
      <c r="P222" s="312" t="str">
        <f>IF(PROGRESS!BF233="NO DATA","",PROGRESS!BF233)</f>
        <v/>
      </c>
      <c r="Q222" s="312" t="str">
        <f>IF(PROGRESS!BK233="NO DATA","",PROGRESS!BK233)</f>
        <v/>
      </c>
      <c r="R222" s="312" t="str">
        <f>IF(PROGRESS!BP233="NO DATA","",PROGRESS!BP233)</f>
        <v/>
      </c>
      <c r="S222" s="312" t="str">
        <f>IF(PROGRESS!BU233="NO DATA","",PROGRESS!BU233)</f>
        <v/>
      </c>
      <c r="T222" s="569" t="str">
        <f>IF(PROGRESS!CA233="NO DATA","",PROGRESS!CA233)</f>
        <v/>
      </c>
      <c r="U222" s="312" t="str">
        <f>IF(PROGRESS!CE233="NO DATA","",PROGRESS!CE233)</f>
        <v/>
      </c>
      <c r="V222" s="312" t="str">
        <f>IF(PROGRESS!CJ233="NO DATA","",PROGRESS!CJ233)</f>
        <v/>
      </c>
      <c r="W222" s="312" t="str">
        <f>IF(PROGRESS!CO233="NO DATA","",PROGRESS!CO233)</f>
        <v/>
      </c>
      <c r="X222" s="312" t="str">
        <f>IF(PROGRESS!CT233="NO DATA","",PROGRESS!CT233)</f>
        <v/>
      </c>
      <c r="Y222" s="312" t="str">
        <f>IF(PROGRESS!CY233="NO DATA","",PROGRESS!CY233)</f>
        <v/>
      </c>
      <c r="Z222" s="312" t="str">
        <f>IF(PROGRESS!DD233="NO DATA","",PROGRESS!DD233)</f>
        <v/>
      </c>
      <c r="AA222" s="312" t="str">
        <f>IF(PROGRESS!DI233="NO DATA","",PROGRESS!DI233)</f>
        <v/>
      </c>
      <c r="AB222" s="312" t="str">
        <f>IF(PROGRESS!DN233="NO DATA","",PROGRESS!DN233)</f>
        <v/>
      </c>
      <c r="AC222" s="312" t="str">
        <f>IF(PROGRESS!DS233="NO DATA","",PROGRESS!DS233)</f>
        <v/>
      </c>
      <c r="AD222" s="312" t="str">
        <f>IF(PROGRESS!DX233="NO DATA","",PROGRESS!DX233)</f>
        <v/>
      </c>
    </row>
    <row r="223" spans="1:30" ht="18.75" x14ac:dyDescent="0.3">
      <c r="A223" s="20" t="str">
        <f>IF(DATASHEET!A220="","",DATASHEET!A220)</f>
        <v/>
      </c>
      <c r="B223" s="21">
        <f>DATASHEET!B220</f>
        <v>0</v>
      </c>
      <c r="C223" s="21">
        <f>DATASHEET!C220</f>
        <v>0</v>
      </c>
      <c r="D223" s="139">
        <f>PROGRESS!E234</f>
        <v>0</v>
      </c>
      <c r="E223" s="570">
        <f>PROGRESS!I234</f>
        <v>0</v>
      </c>
      <c r="F223" s="572" t="str">
        <f>DATASHEET!L220</f>
        <v/>
      </c>
      <c r="G223" s="565" t="str">
        <f t="shared" si="8"/>
        <v/>
      </c>
      <c r="H223" s="313" t="str">
        <f>IF(PROGRESS!R234="NO DATA","",PROGRESS!R234)</f>
        <v/>
      </c>
      <c r="I223" s="312" t="str">
        <f>IF(PROGRESS!W234="NO DATA","",PROGRESS!W234)</f>
        <v/>
      </c>
      <c r="J223" s="312" t="str">
        <f>IF(PROGRESS!AB234="NO DATA","",PROGRESS!AB234)</f>
        <v/>
      </c>
      <c r="K223" s="312" t="str">
        <f>IF(PROGRESS!AG234="NO DATA","",PROGRESS!AG234)</f>
        <v/>
      </c>
      <c r="L223" s="312" t="str">
        <f>IF(PROGRESS!AL234="NO DATA","",PROGRESS!AL234)</f>
        <v/>
      </c>
      <c r="M223" s="312" t="str">
        <f>IF(PROGRESS!AQ234="NO DATA","",PROGRESS!AQ234)</f>
        <v/>
      </c>
      <c r="N223" s="312" t="str">
        <f>IF(PROGRESS!AV234="NO DATA","",PROGRESS!AV234)</f>
        <v/>
      </c>
      <c r="O223" s="312" t="str">
        <f>IF(PROGRESS!BA234="NO DATA","",PROGRESS!BA234)</f>
        <v/>
      </c>
      <c r="P223" s="312" t="str">
        <f>IF(PROGRESS!BF234="NO DATA","",PROGRESS!BF234)</f>
        <v/>
      </c>
      <c r="Q223" s="312" t="str">
        <f>IF(PROGRESS!BK234="NO DATA","",PROGRESS!BK234)</f>
        <v/>
      </c>
      <c r="R223" s="312" t="str">
        <f>IF(PROGRESS!BP234="NO DATA","",PROGRESS!BP234)</f>
        <v/>
      </c>
      <c r="S223" s="312" t="str">
        <f>IF(PROGRESS!BU234="NO DATA","",PROGRESS!BU234)</f>
        <v/>
      </c>
      <c r="T223" s="569" t="str">
        <f>IF(PROGRESS!CA234="NO DATA","",PROGRESS!CA234)</f>
        <v/>
      </c>
      <c r="U223" s="312" t="str">
        <f>IF(PROGRESS!CE234="NO DATA","",PROGRESS!CE234)</f>
        <v/>
      </c>
      <c r="V223" s="312" t="str">
        <f>IF(PROGRESS!CJ234="NO DATA","",PROGRESS!CJ234)</f>
        <v/>
      </c>
      <c r="W223" s="312" t="str">
        <f>IF(PROGRESS!CO234="NO DATA","",PROGRESS!CO234)</f>
        <v/>
      </c>
      <c r="X223" s="312" t="str">
        <f>IF(PROGRESS!CT234="NO DATA","",PROGRESS!CT234)</f>
        <v/>
      </c>
      <c r="Y223" s="312" t="str">
        <f>IF(PROGRESS!CY234="NO DATA","",PROGRESS!CY234)</f>
        <v/>
      </c>
      <c r="Z223" s="312" t="str">
        <f>IF(PROGRESS!DD234="NO DATA","",PROGRESS!DD234)</f>
        <v/>
      </c>
      <c r="AA223" s="312" t="str">
        <f>IF(PROGRESS!DI234="NO DATA","",PROGRESS!DI234)</f>
        <v/>
      </c>
      <c r="AB223" s="312" t="str">
        <f>IF(PROGRESS!DN234="NO DATA","",PROGRESS!DN234)</f>
        <v/>
      </c>
      <c r="AC223" s="312" t="str">
        <f>IF(PROGRESS!DS234="NO DATA","",PROGRESS!DS234)</f>
        <v/>
      </c>
      <c r="AD223" s="312" t="str">
        <f>IF(PROGRESS!DX234="NO DATA","",PROGRESS!DX234)</f>
        <v/>
      </c>
    </row>
    <row r="224" spans="1:30" ht="18.75" x14ac:dyDescent="0.3">
      <c r="A224" s="20" t="str">
        <f>IF(DATASHEET!A221="","",DATASHEET!A221)</f>
        <v/>
      </c>
      <c r="B224" s="21">
        <f>DATASHEET!B221</f>
        <v>0</v>
      </c>
      <c r="C224" s="21">
        <f>DATASHEET!C221</f>
        <v>0</v>
      </c>
      <c r="D224" s="139">
        <f>PROGRESS!E235</f>
        <v>0</v>
      </c>
      <c r="E224" s="570">
        <f>PROGRESS!I235</f>
        <v>0</v>
      </c>
      <c r="F224" s="572" t="str">
        <f>DATASHEET!L221</f>
        <v/>
      </c>
      <c r="G224" s="565" t="str">
        <f t="shared" si="8"/>
        <v/>
      </c>
      <c r="H224" s="313" t="str">
        <f>IF(PROGRESS!R235="NO DATA","",PROGRESS!R235)</f>
        <v/>
      </c>
      <c r="I224" s="312" t="str">
        <f>IF(PROGRESS!W235="NO DATA","",PROGRESS!W235)</f>
        <v/>
      </c>
      <c r="J224" s="312" t="str">
        <f>IF(PROGRESS!AB235="NO DATA","",PROGRESS!AB235)</f>
        <v/>
      </c>
      <c r="K224" s="312" t="str">
        <f>IF(PROGRESS!AG235="NO DATA","",PROGRESS!AG235)</f>
        <v/>
      </c>
      <c r="L224" s="312" t="str">
        <f>IF(PROGRESS!AL235="NO DATA","",PROGRESS!AL235)</f>
        <v/>
      </c>
      <c r="M224" s="312" t="str">
        <f>IF(PROGRESS!AQ235="NO DATA","",PROGRESS!AQ235)</f>
        <v/>
      </c>
      <c r="N224" s="312" t="str">
        <f>IF(PROGRESS!AV235="NO DATA","",PROGRESS!AV235)</f>
        <v/>
      </c>
      <c r="O224" s="312" t="str">
        <f>IF(PROGRESS!BA235="NO DATA","",PROGRESS!BA235)</f>
        <v/>
      </c>
      <c r="P224" s="312" t="str">
        <f>IF(PROGRESS!BF235="NO DATA","",PROGRESS!BF235)</f>
        <v/>
      </c>
      <c r="Q224" s="312" t="str">
        <f>IF(PROGRESS!BK235="NO DATA","",PROGRESS!BK235)</f>
        <v/>
      </c>
      <c r="R224" s="312" t="str">
        <f>IF(PROGRESS!BP235="NO DATA","",PROGRESS!BP235)</f>
        <v/>
      </c>
      <c r="S224" s="312" t="str">
        <f>IF(PROGRESS!BU235="NO DATA","",PROGRESS!BU235)</f>
        <v/>
      </c>
      <c r="T224" s="569" t="str">
        <f>IF(PROGRESS!CA235="NO DATA","",PROGRESS!CA235)</f>
        <v/>
      </c>
      <c r="U224" s="312" t="str">
        <f>IF(PROGRESS!CE235="NO DATA","",PROGRESS!CE235)</f>
        <v/>
      </c>
      <c r="V224" s="312" t="str">
        <f>IF(PROGRESS!CJ235="NO DATA","",PROGRESS!CJ235)</f>
        <v/>
      </c>
      <c r="W224" s="312" t="str">
        <f>IF(PROGRESS!CO235="NO DATA","",PROGRESS!CO235)</f>
        <v/>
      </c>
      <c r="X224" s="312" t="str">
        <f>IF(PROGRESS!CT235="NO DATA","",PROGRESS!CT235)</f>
        <v/>
      </c>
      <c r="Y224" s="312" t="str">
        <f>IF(PROGRESS!CY235="NO DATA","",PROGRESS!CY235)</f>
        <v/>
      </c>
      <c r="Z224" s="312" t="str">
        <f>IF(PROGRESS!DD235="NO DATA","",PROGRESS!DD235)</f>
        <v/>
      </c>
      <c r="AA224" s="312" t="str">
        <f>IF(PROGRESS!DI235="NO DATA","",PROGRESS!DI235)</f>
        <v/>
      </c>
      <c r="AB224" s="312" t="str">
        <f>IF(PROGRESS!DN235="NO DATA","",PROGRESS!DN235)</f>
        <v/>
      </c>
      <c r="AC224" s="312" t="str">
        <f>IF(PROGRESS!DS235="NO DATA","",PROGRESS!DS235)</f>
        <v/>
      </c>
      <c r="AD224" s="312" t="str">
        <f>IF(PROGRESS!DX235="NO DATA","",PROGRESS!DX235)</f>
        <v/>
      </c>
    </row>
    <row r="225" spans="1:30" ht="18.75" x14ac:dyDescent="0.3">
      <c r="A225" s="20" t="str">
        <f>IF(DATASHEET!A222="","",DATASHEET!A222)</f>
        <v/>
      </c>
      <c r="B225" s="21">
        <f>DATASHEET!B222</f>
        <v>0</v>
      </c>
      <c r="C225" s="21">
        <f>DATASHEET!C222</f>
        <v>0</v>
      </c>
      <c r="D225" s="139">
        <f>PROGRESS!E236</f>
        <v>0</v>
      </c>
      <c r="E225" s="570">
        <f>PROGRESS!I236</f>
        <v>0</v>
      </c>
      <c r="F225" s="572" t="str">
        <f>DATASHEET!L222</f>
        <v/>
      </c>
      <c r="G225" s="565" t="str">
        <f t="shared" si="8"/>
        <v/>
      </c>
      <c r="H225" s="313" t="str">
        <f>IF(PROGRESS!R236="NO DATA","",PROGRESS!R236)</f>
        <v/>
      </c>
      <c r="I225" s="312" t="str">
        <f>IF(PROGRESS!W236="NO DATA","",PROGRESS!W236)</f>
        <v/>
      </c>
      <c r="J225" s="312" t="str">
        <f>IF(PROGRESS!AB236="NO DATA","",PROGRESS!AB236)</f>
        <v/>
      </c>
      <c r="K225" s="312" t="str">
        <f>IF(PROGRESS!AG236="NO DATA","",PROGRESS!AG236)</f>
        <v/>
      </c>
      <c r="L225" s="312" t="str">
        <f>IF(PROGRESS!AL236="NO DATA","",PROGRESS!AL236)</f>
        <v/>
      </c>
      <c r="M225" s="312" t="str">
        <f>IF(PROGRESS!AQ236="NO DATA","",PROGRESS!AQ236)</f>
        <v/>
      </c>
      <c r="N225" s="312" t="str">
        <f>IF(PROGRESS!AV236="NO DATA","",PROGRESS!AV236)</f>
        <v/>
      </c>
      <c r="O225" s="312" t="str">
        <f>IF(PROGRESS!BA236="NO DATA","",PROGRESS!BA236)</f>
        <v/>
      </c>
      <c r="P225" s="312" t="str">
        <f>IF(PROGRESS!BF236="NO DATA","",PROGRESS!BF236)</f>
        <v/>
      </c>
      <c r="Q225" s="312" t="str">
        <f>IF(PROGRESS!BK236="NO DATA","",PROGRESS!BK236)</f>
        <v/>
      </c>
      <c r="R225" s="312" t="str">
        <f>IF(PROGRESS!BP236="NO DATA","",PROGRESS!BP236)</f>
        <v/>
      </c>
      <c r="S225" s="312" t="str">
        <f>IF(PROGRESS!BU236="NO DATA","",PROGRESS!BU236)</f>
        <v/>
      </c>
      <c r="T225" s="569" t="str">
        <f>IF(PROGRESS!CA236="NO DATA","",PROGRESS!CA236)</f>
        <v/>
      </c>
      <c r="U225" s="312" t="str">
        <f>IF(PROGRESS!CE236="NO DATA","",PROGRESS!CE236)</f>
        <v/>
      </c>
      <c r="V225" s="312" t="str">
        <f>IF(PROGRESS!CJ236="NO DATA","",PROGRESS!CJ236)</f>
        <v/>
      </c>
      <c r="W225" s="312" t="str">
        <f>IF(PROGRESS!CO236="NO DATA","",PROGRESS!CO236)</f>
        <v/>
      </c>
      <c r="X225" s="312" t="str">
        <f>IF(PROGRESS!CT236="NO DATA","",PROGRESS!CT236)</f>
        <v/>
      </c>
      <c r="Y225" s="312" t="str">
        <f>IF(PROGRESS!CY236="NO DATA","",PROGRESS!CY236)</f>
        <v/>
      </c>
      <c r="Z225" s="312" t="str">
        <f>IF(PROGRESS!DD236="NO DATA","",PROGRESS!DD236)</f>
        <v/>
      </c>
      <c r="AA225" s="312" t="str">
        <f>IF(PROGRESS!DI236="NO DATA","",PROGRESS!DI236)</f>
        <v/>
      </c>
      <c r="AB225" s="312" t="str">
        <f>IF(PROGRESS!DN236="NO DATA","",PROGRESS!DN236)</f>
        <v/>
      </c>
      <c r="AC225" s="312" t="str">
        <f>IF(PROGRESS!DS236="NO DATA","",PROGRESS!DS236)</f>
        <v/>
      </c>
      <c r="AD225" s="312" t="str">
        <f>IF(PROGRESS!DX236="NO DATA","",PROGRESS!DX236)</f>
        <v/>
      </c>
    </row>
    <row r="226" spans="1:30" ht="18.75" x14ac:dyDescent="0.3">
      <c r="A226" s="20" t="str">
        <f>IF(DATASHEET!A223="","",DATASHEET!A223)</f>
        <v/>
      </c>
      <c r="B226" s="21">
        <f>DATASHEET!B223</f>
        <v>0</v>
      </c>
      <c r="C226" s="21">
        <f>DATASHEET!C223</f>
        <v>0</v>
      </c>
      <c r="D226" s="139">
        <f>PROGRESS!E237</f>
        <v>0</v>
      </c>
      <c r="E226" s="570">
        <f>PROGRESS!I237</f>
        <v>0</v>
      </c>
      <c r="F226" s="572" t="str">
        <f>DATASHEET!L223</f>
        <v/>
      </c>
      <c r="G226" s="565" t="str">
        <f t="shared" si="8"/>
        <v/>
      </c>
      <c r="H226" s="313" t="str">
        <f>IF(PROGRESS!R237="NO DATA","",PROGRESS!R237)</f>
        <v/>
      </c>
      <c r="I226" s="312" t="str">
        <f>IF(PROGRESS!W237="NO DATA","",PROGRESS!W237)</f>
        <v/>
      </c>
      <c r="J226" s="312" t="str">
        <f>IF(PROGRESS!AB237="NO DATA","",PROGRESS!AB237)</f>
        <v/>
      </c>
      <c r="K226" s="312" t="str">
        <f>IF(PROGRESS!AG237="NO DATA","",PROGRESS!AG237)</f>
        <v/>
      </c>
      <c r="L226" s="312" t="str">
        <f>IF(PROGRESS!AL237="NO DATA","",PROGRESS!AL237)</f>
        <v/>
      </c>
      <c r="M226" s="312" t="str">
        <f>IF(PROGRESS!AQ237="NO DATA","",PROGRESS!AQ237)</f>
        <v/>
      </c>
      <c r="N226" s="312" t="str">
        <f>IF(PROGRESS!AV237="NO DATA","",PROGRESS!AV237)</f>
        <v/>
      </c>
      <c r="O226" s="312" t="str">
        <f>IF(PROGRESS!BA237="NO DATA","",PROGRESS!BA237)</f>
        <v/>
      </c>
      <c r="P226" s="312" t="str">
        <f>IF(PROGRESS!BF237="NO DATA","",PROGRESS!BF237)</f>
        <v/>
      </c>
      <c r="Q226" s="312" t="str">
        <f>IF(PROGRESS!BK237="NO DATA","",PROGRESS!BK237)</f>
        <v/>
      </c>
      <c r="R226" s="312" t="str">
        <f>IF(PROGRESS!BP237="NO DATA","",PROGRESS!BP237)</f>
        <v/>
      </c>
      <c r="S226" s="312" t="str">
        <f>IF(PROGRESS!BU237="NO DATA","",PROGRESS!BU237)</f>
        <v/>
      </c>
      <c r="T226" s="569" t="str">
        <f>IF(PROGRESS!CA237="NO DATA","",PROGRESS!CA237)</f>
        <v/>
      </c>
      <c r="U226" s="312" t="str">
        <f>IF(PROGRESS!CE237="NO DATA","",PROGRESS!CE237)</f>
        <v/>
      </c>
      <c r="V226" s="312" t="str">
        <f>IF(PROGRESS!CJ237="NO DATA","",PROGRESS!CJ237)</f>
        <v/>
      </c>
      <c r="W226" s="312" t="str">
        <f>IF(PROGRESS!CO237="NO DATA","",PROGRESS!CO237)</f>
        <v/>
      </c>
      <c r="X226" s="312" t="str">
        <f>IF(PROGRESS!CT237="NO DATA","",PROGRESS!CT237)</f>
        <v/>
      </c>
      <c r="Y226" s="312" t="str">
        <f>IF(PROGRESS!CY237="NO DATA","",PROGRESS!CY237)</f>
        <v/>
      </c>
      <c r="Z226" s="312" t="str">
        <f>IF(PROGRESS!DD237="NO DATA","",PROGRESS!DD237)</f>
        <v/>
      </c>
      <c r="AA226" s="312" t="str">
        <f>IF(PROGRESS!DI237="NO DATA","",PROGRESS!DI237)</f>
        <v/>
      </c>
      <c r="AB226" s="312" t="str">
        <f>IF(PROGRESS!DN237="NO DATA","",PROGRESS!DN237)</f>
        <v/>
      </c>
      <c r="AC226" s="312" t="str">
        <f>IF(PROGRESS!DS237="NO DATA","",PROGRESS!DS237)</f>
        <v/>
      </c>
      <c r="AD226" s="312" t="str">
        <f>IF(PROGRESS!DX237="NO DATA","",PROGRESS!DX237)</f>
        <v/>
      </c>
    </row>
    <row r="227" spans="1:30" ht="18.75" x14ac:dyDescent="0.3">
      <c r="A227" s="20" t="str">
        <f>IF(DATASHEET!A224="","",DATASHEET!A224)</f>
        <v/>
      </c>
      <c r="B227" s="21">
        <f>DATASHEET!B224</f>
        <v>0</v>
      </c>
      <c r="C227" s="21">
        <f>DATASHEET!C224</f>
        <v>0</v>
      </c>
      <c r="D227" s="139">
        <f>PROGRESS!E238</f>
        <v>0</v>
      </c>
      <c r="E227" s="570">
        <f>PROGRESS!I238</f>
        <v>0</v>
      </c>
      <c r="F227" s="572" t="str">
        <f>DATASHEET!L224</f>
        <v/>
      </c>
      <c r="G227" s="565" t="str">
        <f t="shared" si="8"/>
        <v/>
      </c>
      <c r="H227" s="313" t="str">
        <f>IF(PROGRESS!R238="NO DATA","",PROGRESS!R238)</f>
        <v/>
      </c>
      <c r="I227" s="312" t="str">
        <f>IF(PROGRESS!W238="NO DATA","",PROGRESS!W238)</f>
        <v/>
      </c>
      <c r="J227" s="312" t="str">
        <f>IF(PROGRESS!AB238="NO DATA","",PROGRESS!AB238)</f>
        <v/>
      </c>
      <c r="K227" s="312" t="str">
        <f>IF(PROGRESS!AG238="NO DATA","",PROGRESS!AG238)</f>
        <v/>
      </c>
      <c r="L227" s="312" t="str">
        <f>IF(PROGRESS!AL238="NO DATA","",PROGRESS!AL238)</f>
        <v/>
      </c>
      <c r="M227" s="312" t="str">
        <f>IF(PROGRESS!AQ238="NO DATA","",PROGRESS!AQ238)</f>
        <v/>
      </c>
      <c r="N227" s="312" t="str">
        <f>IF(PROGRESS!AV238="NO DATA","",PROGRESS!AV238)</f>
        <v/>
      </c>
      <c r="O227" s="312" t="str">
        <f>IF(PROGRESS!BA238="NO DATA","",PROGRESS!BA238)</f>
        <v/>
      </c>
      <c r="P227" s="312" t="str">
        <f>IF(PROGRESS!BF238="NO DATA","",PROGRESS!BF238)</f>
        <v/>
      </c>
      <c r="Q227" s="312" t="str">
        <f>IF(PROGRESS!BK238="NO DATA","",PROGRESS!BK238)</f>
        <v/>
      </c>
      <c r="R227" s="312" t="str">
        <f>IF(PROGRESS!BP238="NO DATA","",PROGRESS!BP238)</f>
        <v/>
      </c>
      <c r="S227" s="312" t="str">
        <f>IF(PROGRESS!BU238="NO DATA","",PROGRESS!BU238)</f>
        <v/>
      </c>
      <c r="T227" s="569" t="str">
        <f>IF(PROGRESS!CA238="NO DATA","",PROGRESS!CA238)</f>
        <v/>
      </c>
      <c r="U227" s="312" t="str">
        <f>IF(PROGRESS!CE238="NO DATA","",PROGRESS!CE238)</f>
        <v/>
      </c>
      <c r="V227" s="312" t="str">
        <f>IF(PROGRESS!CJ238="NO DATA","",PROGRESS!CJ238)</f>
        <v/>
      </c>
      <c r="W227" s="312" t="str">
        <f>IF(PROGRESS!CO238="NO DATA","",PROGRESS!CO238)</f>
        <v/>
      </c>
      <c r="X227" s="312" t="str">
        <f>IF(PROGRESS!CT238="NO DATA","",PROGRESS!CT238)</f>
        <v/>
      </c>
      <c r="Y227" s="312" t="str">
        <f>IF(PROGRESS!CY238="NO DATA","",PROGRESS!CY238)</f>
        <v/>
      </c>
      <c r="Z227" s="312" t="str">
        <f>IF(PROGRESS!DD238="NO DATA","",PROGRESS!DD238)</f>
        <v/>
      </c>
      <c r="AA227" s="312" t="str">
        <f>IF(PROGRESS!DI238="NO DATA","",PROGRESS!DI238)</f>
        <v/>
      </c>
      <c r="AB227" s="312" t="str">
        <f>IF(PROGRESS!DN238="NO DATA","",PROGRESS!DN238)</f>
        <v/>
      </c>
      <c r="AC227" s="312" t="str">
        <f>IF(PROGRESS!DS238="NO DATA","",PROGRESS!DS238)</f>
        <v/>
      </c>
      <c r="AD227" s="312" t="str">
        <f>IF(PROGRESS!DX238="NO DATA","",PROGRESS!DX238)</f>
        <v/>
      </c>
    </row>
    <row r="228" spans="1:30" ht="18.75" x14ac:dyDescent="0.3">
      <c r="A228" s="20" t="str">
        <f>IF(DATASHEET!A225="","",DATASHEET!A225)</f>
        <v/>
      </c>
      <c r="B228" s="21">
        <f>DATASHEET!B225</f>
        <v>0</v>
      </c>
      <c r="C228" s="21">
        <f>DATASHEET!C225</f>
        <v>0</v>
      </c>
      <c r="D228" s="139">
        <f>PROGRESS!E239</f>
        <v>0</v>
      </c>
      <c r="E228" s="570">
        <f>PROGRESS!I239</f>
        <v>0</v>
      </c>
      <c r="F228" s="572" t="str">
        <f>DATASHEET!L225</f>
        <v/>
      </c>
      <c r="G228" s="565" t="str">
        <f t="shared" si="8"/>
        <v/>
      </c>
      <c r="H228" s="313" t="str">
        <f>IF(PROGRESS!R239="NO DATA","",PROGRESS!R239)</f>
        <v/>
      </c>
      <c r="I228" s="312" t="str">
        <f>IF(PROGRESS!W239="NO DATA","",PROGRESS!W239)</f>
        <v/>
      </c>
      <c r="J228" s="312" t="str">
        <f>IF(PROGRESS!AB239="NO DATA","",PROGRESS!AB239)</f>
        <v/>
      </c>
      <c r="K228" s="312" t="str">
        <f>IF(PROGRESS!AG239="NO DATA","",PROGRESS!AG239)</f>
        <v/>
      </c>
      <c r="L228" s="312" t="str">
        <f>IF(PROGRESS!AL239="NO DATA","",PROGRESS!AL239)</f>
        <v/>
      </c>
      <c r="M228" s="312" t="str">
        <f>IF(PROGRESS!AQ239="NO DATA","",PROGRESS!AQ239)</f>
        <v/>
      </c>
      <c r="N228" s="312" t="str">
        <f>IF(PROGRESS!AV239="NO DATA","",PROGRESS!AV239)</f>
        <v/>
      </c>
      <c r="O228" s="312" t="str">
        <f>IF(PROGRESS!BA239="NO DATA","",PROGRESS!BA239)</f>
        <v/>
      </c>
      <c r="P228" s="312" t="str">
        <f>IF(PROGRESS!BF239="NO DATA","",PROGRESS!BF239)</f>
        <v/>
      </c>
      <c r="Q228" s="312" t="str">
        <f>IF(PROGRESS!BK239="NO DATA","",PROGRESS!BK239)</f>
        <v/>
      </c>
      <c r="R228" s="312" t="str">
        <f>IF(PROGRESS!BP239="NO DATA","",PROGRESS!BP239)</f>
        <v/>
      </c>
      <c r="S228" s="312" t="str">
        <f>IF(PROGRESS!BU239="NO DATA","",PROGRESS!BU239)</f>
        <v/>
      </c>
      <c r="T228" s="569" t="str">
        <f>IF(PROGRESS!CA239="NO DATA","",PROGRESS!CA239)</f>
        <v/>
      </c>
      <c r="U228" s="312" t="str">
        <f>IF(PROGRESS!CE239="NO DATA","",PROGRESS!CE239)</f>
        <v/>
      </c>
      <c r="V228" s="312" t="str">
        <f>IF(PROGRESS!CJ239="NO DATA","",PROGRESS!CJ239)</f>
        <v/>
      </c>
      <c r="W228" s="312" t="str">
        <f>IF(PROGRESS!CO239="NO DATA","",PROGRESS!CO239)</f>
        <v/>
      </c>
      <c r="X228" s="312" t="str">
        <f>IF(PROGRESS!CT239="NO DATA","",PROGRESS!CT239)</f>
        <v/>
      </c>
      <c r="Y228" s="312" t="str">
        <f>IF(PROGRESS!CY239="NO DATA","",PROGRESS!CY239)</f>
        <v/>
      </c>
      <c r="Z228" s="312" t="str">
        <f>IF(PROGRESS!DD239="NO DATA","",PROGRESS!DD239)</f>
        <v/>
      </c>
      <c r="AA228" s="312" t="str">
        <f>IF(PROGRESS!DI239="NO DATA","",PROGRESS!DI239)</f>
        <v/>
      </c>
      <c r="AB228" s="312" t="str">
        <f>IF(PROGRESS!DN239="NO DATA","",PROGRESS!DN239)</f>
        <v/>
      </c>
      <c r="AC228" s="312" t="str">
        <f>IF(PROGRESS!DS239="NO DATA","",PROGRESS!DS239)</f>
        <v/>
      </c>
      <c r="AD228" s="312" t="str">
        <f>IF(PROGRESS!DX239="NO DATA","",PROGRESS!DX239)</f>
        <v/>
      </c>
    </row>
    <row r="229" spans="1:30" ht="18.75" x14ac:dyDescent="0.3">
      <c r="A229" s="20" t="str">
        <f>IF(DATASHEET!A226="","",DATASHEET!A226)</f>
        <v/>
      </c>
      <c r="B229" s="21">
        <f>DATASHEET!B226</f>
        <v>0</v>
      </c>
      <c r="C229" s="21">
        <f>DATASHEET!C226</f>
        <v>0</v>
      </c>
      <c r="D229" s="139">
        <f>PROGRESS!E240</f>
        <v>0</v>
      </c>
      <c r="E229" s="570">
        <f>PROGRESS!I240</f>
        <v>0</v>
      </c>
      <c r="F229" s="572" t="str">
        <f>DATASHEET!L226</f>
        <v/>
      </c>
      <c r="G229" s="565" t="str">
        <f t="shared" si="8"/>
        <v/>
      </c>
      <c r="H229" s="313" t="str">
        <f>IF(PROGRESS!R240="NO DATA","",PROGRESS!R240)</f>
        <v/>
      </c>
      <c r="I229" s="312" t="str">
        <f>IF(PROGRESS!W240="NO DATA","",PROGRESS!W240)</f>
        <v/>
      </c>
      <c r="J229" s="312" t="str">
        <f>IF(PROGRESS!AB240="NO DATA","",PROGRESS!AB240)</f>
        <v/>
      </c>
      <c r="K229" s="312" t="str">
        <f>IF(PROGRESS!AG240="NO DATA","",PROGRESS!AG240)</f>
        <v/>
      </c>
      <c r="L229" s="312" t="str">
        <f>IF(PROGRESS!AL240="NO DATA","",PROGRESS!AL240)</f>
        <v/>
      </c>
      <c r="M229" s="312" t="str">
        <f>IF(PROGRESS!AQ240="NO DATA","",PROGRESS!AQ240)</f>
        <v/>
      </c>
      <c r="N229" s="312" t="str">
        <f>IF(PROGRESS!AV240="NO DATA","",PROGRESS!AV240)</f>
        <v/>
      </c>
      <c r="O229" s="312" t="str">
        <f>IF(PROGRESS!BA240="NO DATA","",PROGRESS!BA240)</f>
        <v/>
      </c>
      <c r="P229" s="312" t="str">
        <f>IF(PROGRESS!BF240="NO DATA","",PROGRESS!BF240)</f>
        <v/>
      </c>
      <c r="Q229" s="312" t="str">
        <f>IF(PROGRESS!BK240="NO DATA","",PROGRESS!BK240)</f>
        <v/>
      </c>
      <c r="R229" s="312" t="str">
        <f>IF(PROGRESS!BP240="NO DATA","",PROGRESS!BP240)</f>
        <v/>
      </c>
      <c r="S229" s="312" t="str">
        <f>IF(PROGRESS!BU240="NO DATA","",PROGRESS!BU240)</f>
        <v/>
      </c>
      <c r="T229" s="569" t="str">
        <f>IF(PROGRESS!CA240="NO DATA","",PROGRESS!CA240)</f>
        <v/>
      </c>
      <c r="U229" s="312" t="str">
        <f>IF(PROGRESS!CE240="NO DATA","",PROGRESS!CE240)</f>
        <v/>
      </c>
      <c r="V229" s="312" t="str">
        <f>IF(PROGRESS!CJ240="NO DATA","",PROGRESS!CJ240)</f>
        <v/>
      </c>
      <c r="W229" s="312" t="str">
        <f>IF(PROGRESS!CO240="NO DATA","",PROGRESS!CO240)</f>
        <v/>
      </c>
      <c r="X229" s="312" t="str">
        <f>IF(PROGRESS!CT240="NO DATA","",PROGRESS!CT240)</f>
        <v/>
      </c>
      <c r="Y229" s="312" t="str">
        <f>IF(PROGRESS!CY240="NO DATA","",PROGRESS!CY240)</f>
        <v/>
      </c>
      <c r="Z229" s="312" t="str">
        <f>IF(PROGRESS!DD240="NO DATA","",PROGRESS!DD240)</f>
        <v/>
      </c>
      <c r="AA229" s="312" t="str">
        <f>IF(PROGRESS!DI240="NO DATA","",PROGRESS!DI240)</f>
        <v/>
      </c>
      <c r="AB229" s="312" t="str">
        <f>IF(PROGRESS!DN240="NO DATA","",PROGRESS!DN240)</f>
        <v/>
      </c>
      <c r="AC229" s="312" t="str">
        <f>IF(PROGRESS!DS240="NO DATA","",PROGRESS!DS240)</f>
        <v/>
      </c>
      <c r="AD229" s="312" t="str">
        <f>IF(PROGRESS!DX240="NO DATA","",PROGRESS!DX240)</f>
        <v/>
      </c>
    </row>
    <row r="230" spans="1:30" ht="18.75" x14ac:dyDescent="0.3">
      <c r="A230" s="20" t="str">
        <f>IF(DATASHEET!A227="","",DATASHEET!A227)</f>
        <v/>
      </c>
      <c r="B230" s="21">
        <f>DATASHEET!B227</f>
        <v>0</v>
      </c>
      <c r="C230" s="21">
        <f>DATASHEET!C227</f>
        <v>0</v>
      </c>
      <c r="D230" s="139">
        <f>PROGRESS!E241</f>
        <v>0</v>
      </c>
      <c r="E230" s="570">
        <f>PROGRESS!I241</f>
        <v>0</v>
      </c>
      <c r="F230" s="572" t="str">
        <f>DATASHEET!L227</f>
        <v/>
      </c>
      <c r="G230" s="565" t="str">
        <f t="shared" si="8"/>
        <v/>
      </c>
      <c r="H230" s="313" t="str">
        <f>IF(PROGRESS!R241="NO DATA","",PROGRESS!R241)</f>
        <v/>
      </c>
      <c r="I230" s="312" t="str">
        <f>IF(PROGRESS!W241="NO DATA","",PROGRESS!W241)</f>
        <v/>
      </c>
      <c r="J230" s="312" t="str">
        <f>IF(PROGRESS!AB241="NO DATA","",PROGRESS!AB241)</f>
        <v/>
      </c>
      <c r="K230" s="312" t="str">
        <f>IF(PROGRESS!AG241="NO DATA","",PROGRESS!AG241)</f>
        <v/>
      </c>
      <c r="L230" s="312" t="str">
        <f>IF(PROGRESS!AL241="NO DATA","",PROGRESS!AL241)</f>
        <v/>
      </c>
      <c r="M230" s="312" t="str">
        <f>IF(PROGRESS!AQ241="NO DATA","",PROGRESS!AQ241)</f>
        <v/>
      </c>
      <c r="N230" s="312" t="str">
        <f>IF(PROGRESS!AV241="NO DATA","",PROGRESS!AV241)</f>
        <v/>
      </c>
      <c r="O230" s="312" t="str">
        <f>IF(PROGRESS!BA241="NO DATA","",PROGRESS!BA241)</f>
        <v/>
      </c>
      <c r="P230" s="312" t="str">
        <f>IF(PROGRESS!BF241="NO DATA","",PROGRESS!BF241)</f>
        <v/>
      </c>
      <c r="Q230" s="312" t="str">
        <f>IF(PROGRESS!BK241="NO DATA","",PROGRESS!BK241)</f>
        <v/>
      </c>
      <c r="R230" s="312" t="str">
        <f>IF(PROGRESS!BP241="NO DATA","",PROGRESS!BP241)</f>
        <v/>
      </c>
      <c r="S230" s="312" t="str">
        <f>IF(PROGRESS!BU241="NO DATA","",PROGRESS!BU241)</f>
        <v/>
      </c>
      <c r="T230" s="569" t="str">
        <f>IF(PROGRESS!CA241="NO DATA","",PROGRESS!CA241)</f>
        <v/>
      </c>
      <c r="U230" s="312" t="str">
        <f>IF(PROGRESS!CE241="NO DATA","",PROGRESS!CE241)</f>
        <v/>
      </c>
      <c r="V230" s="312" t="str">
        <f>IF(PROGRESS!CJ241="NO DATA","",PROGRESS!CJ241)</f>
        <v/>
      </c>
      <c r="W230" s="312" t="str">
        <f>IF(PROGRESS!CO241="NO DATA","",PROGRESS!CO241)</f>
        <v/>
      </c>
      <c r="X230" s="312" t="str">
        <f>IF(PROGRESS!CT241="NO DATA","",PROGRESS!CT241)</f>
        <v/>
      </c>
      <c r="Y230" s="312" t="str">
        <f>IF(PROGRESS!CY241="NO DATA","",PROGRESS!CY241)</f>
        <v/>
      </c>
      <c r="Z230" s="312" t="str">
        <f>IF(PROGRESS!DD241="NO DATA","",PROGRESS!DD241)</f>
        <v/>
      </c>
      <c r="AA230" s="312" t="str">
        <f>IF(PROGRESS!DI241="NO DATA","",PROGRESS!DI241)</f>
        <v/>
      </c>
      <c r="AB230" s="312" t="str">
        <f>IF(PROGRESS!DN241="NO DATA","",PROGRESS!DN241)</f>
        <v/>
      </c>
      <c r="AC230" s="312" t="str">
        <f>IF(PROGRESS!DS241="NO DATA","",PROGRESS!DS241)</f>
        <v/>
      </c>
      <c r="AD230" s="312" t="str">
        <f>IF(PROGRESS!DX241="NO DATA","",PROGRESS!DX241)</f>
        <v/>
      </c>
    </row>
    <row r="231" spans="1:30" ht="19.5" thickBot="1" x14ac:dyDescent="0.35">
      <c r="A231" s="20" t="str">
        <f>IF(DATASHEET!A228="","",DATASHEET!A228)</f>
        <v/>
      </c>
      <c r="B231" s="21">
        <f>DATASHEET!B228</f>
        <v>0</v>
      </c>
      <c r="C231" s="21">
        <f>DATASHEET!C228</f>
        <v>0</v>
      </c>
      <c r="D231" s="139">
        <f>PROGRESS!E242</f>
        <v>0</v>
      </c>
      <c r="E231" s="570">
        <f>PROGRESS!I242</f>
        <v>0</v>
      </c>
      <c r="F231" s="573" t="str">
        <f>DATASHEET!L228</f>
        <v/>
      </c>
      <c r="G231" s="565" t="str">
        <f t="shared" si="8"/>
        <v/>
      </c>
      <c r="H231" s="314" t="str">
        <f>IF(PROGRESS!R242="NO DATA","",PROGRESS!R242)</f>
        <v/>
      </c>
      <c r="I231" s="315" t="str">
        <f>IF(PROGRESS!W242="NO DATA","",PROGRESS!W242)</f>
        <v/>
      </c>
      <c r="J231" s="315" t="str">
        <f>IF(PROGRESS!AB242="NO DATA","",PROGRESS!AB242)</f>
        <v/>
      </c>
      <c r="K231" s="315" t="str">
        <f>IF(PROGRESS!AG242="NO DATA","",PROGRESS!AG242)</f>
        <v/>
      </c>
      <c r="L231" s="315" t="str">
        <f>IF(PROGRESS!AL242="NO DATA","",PROGRESS!AL242)</f>
        <v/>
      </c>
      <c r="M231" s="315" t="str">
        <f>IF(PROGRESS!AQ242="NO DATA","",PROGRESS!AQ242)</f>
        <v/>
      </c>
      <c r="N231" s="315" t="str">
        <f>IF(PROGRESS!AV242="NO DATA","",PROGRESS!AV242)</f>
        <v/>
      </c>
      <c r="O231" s="315" t="str">
        <f>IF(PROGRESS!BA242="NO DATA","",PROGRESS!BA242)</f>
        <v/>
      </c>
      <c r="P231" s="315" t="str">
        <f>IF(PROGRESS!BF242="NO DATA","",PROGRESS!BF242)</f>
        <v/>
      </c>
      <c r="Q231" s="315" t="str">
        <f>IF(PROGRESS!BK242="NO DATA","",PROGRESS!BK242)</f>
        <v/>
      </c>
      <c r="R231" s="315" t="str">
        <f>IF(PROGRESS!BP242="NO DATA","",PROGRESS!BP242)</f>
        <v/>
      </c>
      <c r="S231" s="315" t="str">
        <f>IF(PROGRESS!BU242="NO DATA","",PROGRESS!BU242)</f>
        <v/>
      </c>
      <c r="T231" s="569" t="str">
        <f>IF(PROGRESS!CA242="NO DATA","",PROGRESS!CA242)</f>
        <v/>
      </c>
      <c r="U231" s="315" t="str">
        <f>IF(PROGRESS!CE242="NO DATA","",PROGRESS!CE242)</f>
        <v/>
      </c>
      <c r="V231" s="315" t="str">
        <f>IF(PROGRESS!CJ242="NO DATA","",PROGRESS!CJ242)</f>
        <v/>
      </c>
      <c r="W231" s="315" t="str">
        <f>IF(PROGRESS!CO242="NO DATA","",PROGRESS!CO242)</f>
        <v/>
      </c>
      <c r="X231" s="315" t="str">
        <f>IF(PROGRESS!CT242="NO DATA","",PROGRESS!CT242)</f>
        <v/>
      </c>
      <c r="Y231" s="315" t="str">
        <f>IF(PROGRESS!CY242="NO DATA","",PROGRESS!CY242)</f>
        <v/>
      </c>
      <c r="Z231" s="315" t="str">
        <f>IF(PROGRESS!DD242="NO DATA","",PROGRESS!DD242)</f>
        <v/>
      </c>
      <c r="AA231" s="315" t="str">
        <f>IF(PROGRESS!DI242="NO DATA","",PROGRESS!DI242)</f>
        <v/>
      </c>
      <c r="AB231" s="315" t="str">
        <f>IF(PROGRESS!DN242="NO DATA","",PROGRESS!DN242)</f>
        <v/>
      </c>
      <c r="AC231" s="315" t="str">
        <f>IF(PROGRESS!DS242="NO DATA","",PROGRESS!DS242)</f>
        <v/>
      </c>
      <c r="AD231" s="315" t="str">
        <f>IF(PROGRESS!DX242="NO DATA","",PROGRESS!DX242)</f>
        <v/>
      </c>
    </row>
    <row r="232" spans="1:30" x14ac:dyDescent="0.25">
      <c r="A232" s="311"/>
      <c r="B232" s="311"/>
      <c r="C232" s="311"/>
      <c r="D232" s="563"/>
      <c r="E232" s="563"/>
      <c r="F232" s="311"/>
      <c r="G232" s="483"/>
      <c r="H232" s="301"/>
      <c r="I232" s="301"/>
      <c r="J232" s="301"/>
      <c r="K232" s="301"/>
      <c r="L232" s="301"/>
      <c r="M232" s="301"/>
      <c r="N232" s="301"/>
      <c r="O232" s="301"/>
      <c r="P232" s="301"/>
      <c r="Q232" s="301"/>
      <c r="R232" s="301"/>
      <c r="S232" s="301"/>
      <c r="T232" s="301"/>
      <c r="U232" s="301"/>
      <c r="V232" s="301"/>
      <c r="W232" s="301"/>
      <c r="X232" s="301"/>
      <c r="Y232" s="301"/>
      <c r="Z232" s="301"/>
      <c r="AA232" s="301"/>
      <c r="AB232" s="301"/>
      <c r="AC232" s="301"/>
      <c r="AD232" s="301"/>
    </row>
  </sheetData>
  <autoFilter ref="A4:AD231" xr:uid="{00000000-0009-0000-0000-000007000000}"/>
  <customSheetViews>
    <customSheetView guid="{D8C81B0B-BAF0-475C-B016-87D4C3E60B63}" scale="70" showPageBreaks="1" fitToPage="1" printArea="1" showAutoFilter="1">
      <pane xSplit="5" ySplit="4" topLeftCell="F5" activePane="bottomRight" state="frozen"/>
      <selection pane="bottomRight" activeCell="EV9" sqref="EV9"/>
      <pageMargins left="0.7" right="0.7" top="0.75" bottom="0.75" header="0.3" footer="0.3"/>
      <pageSetup paperSize="9" scale="11" orientation="landscape" r:id="rId1"/>
      <autoFilter ref="A4:AD234" xr:uid="{00000000-0000-0000-0000-000000000000}"/>
    </customSheetView>
    <customSheetView guid="{AB72AB40-A0C1-4CA4-B3F4-70E07051F213}" scale="70" fitToPage="1" showAutoFilter="1" state="hidden">
      <pane xSplit="5" ySplit="4" topLeftCell="F5" activePane="bottomRight" state="frozen"/>
      <selection pane="bottomRight" activeCell="EV9" sqref="EV9"/>
      <pageMargins left="0.7" right="0.7" top="0.75" bottom="0.75" header="0.3" footer="0.3"/>
      <pageSetup paperSize="9" scale="11" orientation="landscape" r:id="rId2"/>
      <autoFilter ref="A4:AD234" xr:uid="{00000000-0000-0000-0000-000000000000}"/>
    </customSheetView>
  </customSheetViews>
  <mergeCells count="3">
    <mergeCell ref="A1:G1"/>
    <mergeCell ref="A2:G2"/>
    <mergeCell ref="A3:G3"/>
  </mergeCells>
  <conditionalFormatting sqref="H5:AD231 H3:AD3">
    <cfRule type="cellIs" dxfId="1381" priority="16" stopIfTrue="1" operator="equal">
      <formula>""</formula>
    </cfRule>
  </conditionalFormatting>
  <conditionalFormatting sqref="H5:AD231 H3:AD3">
    <cfRule type="cellIs" dxfId="1380" priority="17" operator="lessThan">
      <formula>-1</formula>
    </cfRule>
    <cfRule type="cellIs" dxfId="1379" priority="18" operator="between">
      <formula>0</formula>
      <formula>-1</formula>
    </cfRule>
    <cfRule type="cellIs" dxfId="1378" priority="19" operator="between">
      <formula>0</formula>
      <formula>1</formula>
    </cfRule>
    <cfRule type="cellIs" dxfId="1377" priority="20" operator="greaterThan">
      <formula>1</formula>
    </cfRule>
  </conditionalFormatting>
  <conditionalFormatting sqref="G5">
    <cfRule type="cellIs" dxfId="1376" priority="6" stopIfTrue="1" operator="equal">
      <formula>""</formula>
    </cfRule>
  </conditionalFormatting>
  <conditionalFormatting sqref="G5">
    <cfRule type="cellIs" dxfId="1375" priority="7" operator="lessThan">
      <formula>-1</formula>
    </cfRule>
    <cfRule type="cellIs" dxfId="1374" priority="8" operator="between">
      <formula>0</formula>
      <formula>-1</formula>
    </cfRule>
    <cfRule type="cellIs" dxfId="1373" priority="9" operator="between">
      <formula>0</formula>
      <formula>1</formula>
    </cfRule>
    <cfRule type="cellIs" dxfId="1372" priority="10" operator="greaterThan">
      <formula>1</formula>
    </cfRule>
  </conditionalFormatting>
  <conditionalFormatting sqref="G6:G231">
    <cfRule type="cellIs" dxfId="1371" priority="1" stopIfTrue="1" operator="equal">
      <formula>""</formula>
    </cfRule>
  </conditionalFormatting>
  <conditionalFormatting sqref="G6:G231">
    <cfRule type="cellIs" dxfId="1370" priority="2" operator="lessThan">
      <formula>-1</formula>
    </cfRule>
    <cfRule type="cellIs" dxfId="1369" priority="3" operator="between">
      <formula>0</formula>
      <formula>-1</formula>
    </cfRule>
    <cfRule type="cellIs" dxfId="1368" priority="4" operator="between">
      <formula>0</formula>
      <formula>1</formula>
    </cfRule>
    <cfRule type="cellIs" dxfId="1367" priority="5" operator="greaterThan">
      <formula>1</formula>
    </cfRule>
  </conditionalFormatting>
  <pageMargins left="0.7" right="0.7" top="0.75" bottom="0.75" header="0.3" footer="0.3"/>
  <pageSetup paperSize="9" scale="11" orientation="landscape" r:id="rId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92D050"/>
  </sheetPr>
  <dimension ref="A1:AH292"/>
  <sheetViews>
    <sheetView showGridLines="0" zoomScale="80" zoomScaleNormal="80" workbookViewId="0">
      <selection activeCell="V13" sqref="V13"/>
    </sheetView>
  </sheetViews>
  <sheetFormatPr defaultRowHeight="15" x14ac:dyDescent="0.25"/>
  <cols>
    <col min="1" max="1" width="7.7109375" style="17" bestFit="1" customWidth="1"/>
    <col min="2" max="2" width="24.28515625" style="17" customWidth="1"/>
    <col min="3" max="3" width="10.42578125" style="17" customWidth="1"/>
    <col min="4" max="4" width="8.42578125" style="17" bestFit="1" customWidth="1"/>
    <col min="5" max="5" width="10.42578125" style="17" customWidth="1"/>
    <col min="6" max="6" width="10" style="17" customWidth="1"/>
    <col min="7" max="7" width="10.5703125" style="17" bestFit="1" customWidth="1"/>
    <col min="8" max="8" width="10.28515625" style="17" bestFit="1" customWidth="1"/>
    <col min="9" max="9" width="13.140625" style="17" customWidth="1"/>
    <col min="10" max="10" width="6" style="17" bestFit="1" customWidth="1"/>
    <col min="11" max="11" width="13.42578125" style="17" bestFit="1" customWidth="1"/>
    <col min="12" max="25" width="7.7109375" style="17" customWidth="1"/>
    <col min="26" max="30" width="7.7109375" customWidth="1"/>
    <col min="31" max="31" width="7.7109375" style="17" customWidth="1"/>
    <col min="32" max="32" width="7.7109375" customWidth="1"/>
    <col min="33" max="34" width="7.7109375" style="17" customWidth="1"/>
    <col min="35" max="16384" width="9.140625" style="17"/>
  </cols>
  <sheetData>
    <row r="1" spans="1:34" ht="144" customHeight="1" thickBot="1" x14ac:dyDescent="0.3">
      <c r="A1" s="13" t="str">
        <f>DATASHEET!A1</f>
        <v>Id</v>
      </c>
      <c r="B1" s="14" t="str">
        <f>DATASHEET!B1</f>
        <v>Name</v>
      </c>
      <c r="C1" s="14" t="str">
        <f>DATASHEET!C1</f>
        <v>Form</v>
      </c>
      <c r="D1" s="14" t="str">
        <f>DATASHEET!D1</f>
        <v>Gender</v>
      </c>
      <c r="E1" s="14" t="str">
        <f>DATASHEET!J1</f>
        <v>SEN</v>
      </c>
      <c r="F1" s="14" t="str">
        <f>DATASHEET!E1</f>
        <v>FSM</v>
      </c>
      <c r="G1" s="14" t="str">
        <f>DATASHEET!F1</f>
        <v>Ethnicity</v>
      </c>
      <c r="H1" s="14" t="str">
        <f>DATASHEET!H1</f>
        <v>PP</v>
      </c>
      <c r="I1" s="14" t="str">
        <f>DATASHEET!I1</f>
        <v>LAC</v>
      </c>
      <c r="J1" s="15" t="str">
        <f>DATASHEET!M1</f>
        <v>Prior Attainment</v>
      </c>
      <c r="K1" s="16" t="s">
        <v>37</v>
      </c>
      <c r="L1" s="310" t="str">
        <f>'SUBJECT PROGRESS'!H4</f>
        <v>ART</v>
      </c>
      <c r="M1" s="14" t="str">
        <f>'SUBJECT PROGRESS'!I4</f>
        <v>BIOLOGY</v>
      </c>
      <c r="N1" s="13" t="str">
        <f>'SUBJECT PROGRESS'!J4</f>
        <v>BUSINESS</v>
      </c>
      <c r="O1" s="14" t="str">
        <f>'SUBJECT PROGRESS'!K4</f>
        <v>CHEMISTRY</v>
      </c>
      <c r="P1" s="14" t="str">
        <f>'SUBJECT PROGRESS'!L4</f>
        <v>CHILDDEV</v>
      </c>
      <c r="Q1" s="14" t="str">
        <f>'SUBJECT PROGRESS'!M4</f>
        <v>COMPUTING</v>
      </c>
      <c r="R1" s="14" t="str">
        <f>'SUBJECT PROGRESS'!N4</f>
        <v>DRAMA</v>
      </c>
      <c r="S1" s="14" t="str">
        <f>'SUBJECT PROGRESS'!O4</f>
        <v>ENGLISH</v>
      </c>
      <c r="T1" s="14" t="str">
        <f>'SUBJECT PROGRESS'!P4</f>
        <v>ENGLISH LIT</v>
      </c>
      <c r="U1" s="14" t="str">
        <f>'SUBJECT PROGRESS'!Q4</f>
        <v>FOOD</v>
      </c>
      <c r="V1" s="14" t="str">
        <f>'SUBJECT PROGRESS'!R4</f>
        <v>FRENCH</v>
      </c>
      <c r="W1" s="14" t="str">
        <f>'SUBJECT PROGRESS'!S4</f>
        <v>GEOGRAPHY</v>
      </c>
      <c r="X1" s="14" t="str">
        <f>'SUBJECT PROGRESS'!T4</f>
        <v>H&amp;SC</v>
      </c>
      <c r="Y1" s="14" t="str">
        <f>'SUBJECT PROGRESS'!U4</f>
        <v>HISTORY</v>
      </c>
      <c r="Z1" s="14" t="str">
        <f>'SUBJECT PROGRESS'!V4</f>
        <v>MATHS</v>
      </c>
      <c r="AA1" s="14" t="str">
        <f>'SUBJECT PROGRESS'!W4</f>
        <v>MUSIC</v>
      </c>
      <c r="AB1" s="14" t="str">
        <f>'SUBJECT PROGRESS'!Y4</f>
        <v>PHYSEDMS</v>
      </c>
      <c r="AC1" s="523" t="str">
        <f>'SUBJECT PROGRESS'!Z4</f>
        <v>PHYSICS</v>
      </c>
      <c r="AD1" s="14" t="str">
        <f>'SUBJECT PROGRESS'!X4</f>
        <v>PHOTOGRAPHY</v>
      </c>
      <c r="AE1" s="14" t="str">
        <f>'SUBJECT PROGRESS'!AA4</f>
        <v>PRDDESIGN</v>
      </c>
      <c r="AF1" s="14" t="str">
        <f>'SUBJECT PROGRESS'!AB4</f>
        <v>RELIGIOUSED</v>
      </c>
      <c r="AG1" s="14" t="str">
        <f>'SUBJECT PROGRESS'!AC4</f>
        <v>COMBINED SCIENCE</v>
      </c>
      <c r="AH1" s="14" t="str">
        <f>'SUBJECT PROGRESS'!AD4</f>
        <v>SPANISH</v>
      </c>
    </row>
    <row r="2" spans="1:34" x14ac:dyDescent="0.25">
      <c r="A2" s="20">
        <f>IF(DATASHEET!A2="","",DATASHEET!A2)</f>
        <v>152713</v>
      </c>
      <c r="B2" s="21" t="str">
        <f>DATASHEET!B2</f>
        <v>ADEDAYO-SOGADE, Iteoluwa</v>
      </c>
      <c r="C2" s="22" t="str">
        <f>DATASHEET!C2</f>
        <v>11ZI</v>
      </c>
      <c r="D2" s="20" t="str">
        <f>DATASHEET!D2</f>
        <v>F</v>
      </c>
      <c r="E2" s="21" t="str">
        <f>DATASHEET!J2</f>
        <v>N</v>
      </c>
      <c r="F2" s="21" t="str">
        <f>DATASHEET!E2</f>
        <v>N</v>
      </c>
      <c r="G2" s="21" t="str">
        <f>IF(A2="","",IF(DATASHEET!F2="White - British","N","Y"))</f>
        <v>Y</v>
      </c>
      <c r="H2" s="21" t="str">
        <f>IF(A2="","",IF(DATASHEET!H2="Y","Y","N"))</f>
        <v>N</v>
      </c>
      <c r="I2" s="21" t="str">
        <f>DATASHEET!I2</f>
        <v>N</v>
      </c>
      <c r="J2" s="22" t="str">
        <f>DATASHEET!M2</f>
        <v>M</v>
      </c>
      <c r="K2" s="40" t="str">
        <f t="shared" ref="K2:K65" si="0">IFERROR(AVERAGE(L2:AH2),"")</f>
        <v/>
      </c>
      <c r="L2" s="133" t="str">
        <f>IF(PROGRESS!R16="NO DATA","",PROGRESS!R16)</f>
        <v/>
      </c>
      <c r="M2" s="134" t="str">
        <f>IF(PROGRESS!W16="NO DATA","",PROGRESS!W16)</f>
        <v/>
      </c>
      <c r="N2" s="133" t="str">
        <f>IF(PROGRESS!AB16="NO DATA","",PROGRESS!AB16)</f>
        <v/>
      </c>
      <c r="O2" s="134" t="str">
        <f>IF(PROGRESS!AG16="NO DATA","",PROGRESS!AG16)</f>
        <v/>
      </c>
      <c r="P2" s="134" t="str">
        <f>IF(PROGRESS!AL16="NO DATA","",PROGRESS!AL16)</f>
        <v/>
      </c>
      <c r="Q2" s="134" t="str">
        <f>IF(PROGRESS!AQ16="NO DATA","",PROGRESS!AQ16)</f>
        <v/>
      </c>
      <c r="R2" s="134" t="str">
        <f>IF(PROGRESS!AV16="NO DATA","",PROGRESS!AV16)</f>
        <v/>
      </c>
      <c r="S2" s="134" t="str">
        <f>IF(PROGRESS!BA16="NO DATA","",PROGRESS!BA16)</f>
        <v/>
      </c>
      <c r="T2" s="134" t="str">
        <f>IF(PROGRESS!BF16="NO DATA","",PROGRESS!BF16)</f>
        <v/>
      </c>
      <c r="U2" s="134" t="str">
        <f>IF(PROGRESS!BK16="NO DATA","",PROGRESS!BK16)</f>
        <v/>
      </c>
      <c r="V2" s="134" t="str">
        <f>IF(PROGRESS!BP16="NO DATA","",PROGRESS!BP16)</f>
        <v/>
      </c>
      <c r="W2" s="134" t="str">
        <f>IF(PROGRESS!BU16="NO DATA","",PROGRESS!BU16)</f>
        <v/>
      </c>
      <c r="X2" s="134" t="str">
        <f>IF(PROGRESS!BZ16="NO DATA","",PROGRESS!BZ16)</f>
        <v/>
      </c>
      <c r="Y2" s="134" t="str">
        <f>IF(PROGRESS!CE16="NO DATA","",PROGRESS!CE16)</f>
        <v/>
      </c>
      <c r="Z2" s="134" t="str">
        <f>IF(PROGRESS!CJ16="NO DATA","",PROGRESS!CJ16)</f>
        <v/>
      </c>
      <c r="AA2" s="134" t="str">
        <f>IF(PROGRESS!CO16="NO DATA","",PROGRESS!CO16)</f>
        <v/>
      </c>
      <c r="AB2" s="134" t="str">
        <f>IF(PROGRESS!CY16="NO DATA","",PROGRESS!CY16)</f>
        <v/>
      </c>
      <c r="AC2" s="134" t="str">
        <f>IF(PROGRESS!DD16="NO DATA","",PROGRESS!DD16)</f>
        <v/>
      </c>
      <c r="AD2" s="134" t="str">
        <f>IF(PROGRESS!CT16="NO DATA","",PROGRESS!CT16)</f>
        <v/>
      </c>
      <c r="AE2" s="134" t="str">
        <f>IF(PROGRESS!DI16="NO DATA","",PROGRESS!DI16)</f>
        <v/>
      </c>
      <c r="AF2" s="134" t="str">
        <f>IF(PROGRESS!DN16="NO DATA","",PROGRESS!DN16)</f>
        <v/>
      </c>
      <c r="AG2" s="134" t="str">
        <f>IF(PROGRESS!DS16="NO DATA","",PROGRESS!DS16)</f>
        <v/>
      </c>
      <c r="AH2" s="134" t="str">
        <f>IF(PROGRESS!DX16="NO DATA","",PROGRESS!DX16)</f>
        <v/>
      </c>
    </row>
    <row r="3" spans="1:34" x14ac:dyDescent="0.25">
      <c r="A3" s="20">
        <f>IF(DATASHEET!A3="","",DATASHEET!A3)</f>
        <v>151734</v>
      </c>
      <c r="B3" s="21" t="str">
        <f>DATASHEET!B3</f>
        <v>AFFOH, Andrew</v>
      </c>
      <c r="C3" s="22" t="str">
        <f>DATASHEET!C3</f>
        <v>11KKN</v>
      </c>
      <c r="D3" s="20" t="str">
        <f>DATASHEET!D3</f>
        <v>M</v>
      </c>
      <c r="E3" s="21" t="str">
        <f>DATASHEET!J3</f>
        <v>N</v>
      </c>
      <c r="F3" s="21" t="str">
        <f>DATASHEET!E3</f>
        <v>N</v>
      </c>
      <c r="G3" s="21" t="str">
        <f>IF(A3="","",IF(DATASHEET!F3="White - British","N","Y"))</f>
        <v>Y</v>
      </c>
      <c r="H3" s="21" t="str">
        <f>IF(A3="","",IF(DATASHEET!H3="Y","Y","N"))</f>
        <v>N</v>
      </c>
      <c r="I3" s="21" t="str">
        <f>DATASHEET!I3</f>
        <v>N</v>
      </c>
      <c r="J3" s="22" t="str">
        <f>DATASHEET!M3</f>
        <v>L</v>
      </c>
      <c r="K3" s="40" t="str">
        <f t="shared" si="0"/>
        <v/>
      </c>
      <c r="L3" s="133" t="str">
        <f>IF(PROGRESS!R17="NO DATA","",PROGRESS!R17)</f>
        <v/>
      </c>
      <c r="M3" s="134" t="str">
        <f>IF(PROGRESS!W17="NO DATA","",PROGRESS!W17)</f>
        <v/>
      </c>
      <c r="N3" s="135" t="str">
        <f>IF(PROGRESS!AB17="NO DATA","",PROGRESS!AB17)</f>
        <v/>
      </c>
      <c r="O3" s="134" t="str">
        <f>IF(PROGRESS!AG17="NO DATA","",PROGRESS!AG17)</f>
        <v/>
      </c>
      <c r="P3" s="134" t="str">
        <f>IF(PROGRESS!AL17="NO DATA","",PROGRESS!AL17)</f>
        <v/>
      </c>
      <c r="Q3" s="134" t="str">
        <f>IF(PROGRESS!AQ17="NO DATA","",PROGRESS!AQ17)</f>
        <v/>
      </c>
      <c r="R3" s="134" t="str">
        <f>IF(PROGRESS!AV17="NO DATA","",PROGRESS!AV17)</f>
        <v/>
      </c>
      <c r="S3" s="134" t="str">
        <f>IF(PROGRESS!BA17="NO DATA","",PROGRESS!BA17)</f>
        <v/>
      </c>
      <c r="T3" s="134" t="str">
        <f>IF(PROGRESS!BF17="NO DATA","",PROGRESS!BF17)</f>
        <v/>
      </c>
      <c r="U3" s="134" t="str">
        <f>IF(PROGRESS!BK17="NO DATA","",PROGRESS!BK17)</f>
        <v/>
      </c>
      <c r="V3" s="134" t="str">
        <f>IF(PROGRESS!BP17="NO DATA","",PROGRESS!BP17)</f>
        <v/>
      </c>
      <c r="W3" s="134" t="str">
        <f>IF(PROGRESS!BU17="NO DATA","",PROGRESS!BU17)</f>
        <v/>
      </c>
      <c r="X3" s="134" t="str">
        <f>IF(PROGRESS!BZ17="NO DATA","",PROGRESS!BZ17)</f>
        <v/>
      </c>
      <c r="Y3" s="134" t="str">
        <f>IF(PROGRESS!CE17="NO DATA","",PROGRESS!CE17)</f>
        <v/>
      </c>
      <c r="Z3" s="134" t="str">
        <f>IF(PROGRESS!CJ17="NO DATA","",PROGRESS!CJ17)</f>
        <v/>
      </c>
      <c r="AA3" s="134" t="str">
        <f>IF(PROGRESS!CO17="NO DATA","",PROGRESS!CO17)</f>
        <v/>
      </c>
      <c r="AB3" s="134" t="str">
        <f>IF(PROGRESS!CY17="NO DATA","",PROGRESS!CY17)</f>
        <v/>
      </c>
      <c r="AC3" s="134" t="str">
        <f>IF(PROGRESS!DD17="NO DATA","",PROGRESS!DD17)</f>
        <v/>
      </c>
      <c r="AD3" s="134" t="str">
        <f>IF(PROGRESS!CT17="NO DATA","",PROGRESS!CT17)</f>
        <v/>
      </c>
      <c r="AE3" s="134" t="str">
        <f>IF(PROGRESS!DI17="NO DATA","",PROGRESS!DI17)</f>
        <v/>
      </c>
      <c r="AF3" s="134" t="str">
        <f>IF(PROGRESS!DN17="NO DATA","",PROGRESS!DN17)</f>
        <v/>
      </c>
      <c r="AG3" s="134" t="str">
        <f>IF(PROGRESS!DS17="NO DATA","",PROGRESS!DS17)</f>
        <v/>
      </c>
      <c r="AH3" s="134" t="str">
        <f>IF(PROGRESS!DX17="NO DATA","",PROGRESS!DX17)</f>
        <v/>
      </c>
    </row>
    <row r="4" spans="1:34" x14ac:dyDescent="0.25">
      <c r="A4" s="20">
        <f>IF(DATASHEET!A4="","",DATASHEET!A4)</f>
        <v>151735</v>
      </c>
      <c r="B4" s="21" t="str">
        <f>DATASHEET!B4</f>
        <v>AFFOH, Anthony</v>
      </c>
      <c r="C4" s="22" t="str">
        <f>DATASHEET!C4</f>
        <v>11KKN</v>
      </c>
      <c r="D4" s="20" t="str">
        <f>DATASHEET!D4</f>
        <v>M</v>
      </c>
      <c r="E4" s="21" t="str">
        <f>DATASHEET!J4</f>
        <v>N</v>
      </c>
      <c r="F4" s="21" t="str">
        <f>DATASHEET!E4</f>
        <v>N</v>
      </c>
      <c r="G4" s="21" t="str">
        <f>IF(A4="","",IF(DATASHEET!F4="White - British","N","Y"))</f>
        <v>Y</v>
      </c>
      <c r="H4" s="21" t="str">
        <f>IF(A4="","",IF(DATASHEET!H4="Y","Y","N"))</f>
        <v>N</v>
      </c>
      <c r="I4" s="21" t="str">
        <f>DATASHEET!I4</f>
        <v>N</v>
      </c>
      <c r="J4" s="22" t="str">
        <f>DATASHEET!M4</f>
        <v>M</v>
      </c>
      <c r="K4" s="40" t="str">
        <f t="shared" si="0"/>
        <v/>
      </c>
      <c r="L4" s="133" t="str">
        <f>IF(PROGRESS!R18="NO DATA","",PROGRESS!R18)</f>
        <v/>
      </c>
      <c r="M4" s="134" t="str">
        <f>IF(PROGRESS!W18="NO DATA","",PROGRESS!W18)</f>
        <v/>
      </c>
      <c r="N4" s="135" t="str">
        <f>IF(PROGRESS!AB18="NO DATA","",PROGRESS!AB18)</f>
        <v/>
      </c>
      <c r="O4" s="134" t="str">
        <f>IF(PROGRESS!AG18="NO DATA","",PROGRESS!AG18)</f>
        <v/>
      </c>
      <c r="P4" s="134" t="str">
        <f>IF(PROGRESS!AL18="NO DATA","",PROGRESS!AL18)</f>
        <v/>
      </c>
      <c r="Q4" s="134" t="str">
        <f>IF(PROGRESS!AQ18="NO DATA","",PROGRESS!AQ18)</f>
        <v/>
      </c>
      <c r="R4" s="134" t="str">
        <f>IF(PROGRESS!AV18="NO DATA","",PROGRESS!AV18)</f>
        <v/>
      </c>
      <c r="S4" s="134" t="str">
        <f>IF(PROGRESS!BA18="NO DATA","",PROGRESS!BA18)</f>
        <v/>
      </c>
      <c r="T4" s="134" t="str">
        <f>IF(PROGRESS!BF18="NO DATA","",PROGRESS!BF18)</f>
        <v/>
      </c>
      <c r="U4" s="134" t="str">
        <f>IF(PROGRESS!BK18="NO DATA","",PROGRESS!BK18)</f>
        <v/>
      </c>
      <c r="V4" s="134" t="str">
        <f>IF(PROGRESS!BP18="NO DATA","",PROGRESS!BP18)</f>
        <v/>
      </c>
      <c r="W4" s="134" t="str">
        <f>IF(PROGRESS!BU18="NO DATA","",PROGRESS!BU18)</f>
        <v/>
      </c>
      <c r="X4" s="134" t="str">
        <f>IF(PROGRESS!BZ18="NO DATA","",PROGRESS!BZ18)</f>
        <v/>
      </c>
      <c r="Y4" s="134" t="str">
        <f>IF(PROGRESS!CE18="NO DATA","",PROGRESS!CE18)</f>
        <v/>
      </c>
      <c r="Z4" s="134" t="str">
        <f>IF(PROGRESS!CJ18="NO DATA","",PROGRESS!CJ18)</f>
        <v/>
      </c>
      <c r="AA4" s="134" t="str">
        <f>IF(PROGRESS!CO18="NO DATA","",PROGRESS!CO18)</f>
        <v/>
      </c>
      <c r="AB4" s="134" t="str">
        <f>IF(PROGRESS!CY18="NO DATA","",PROGRESS!CY18)</f>
        <v/>
      </c>
      <c r="AC4" s="134" t="str">
        <f>IF(PROGRESS!DD18="NO DATA","",PROGRESS!DD18)</f>
        <v/>
      </c>
      <c r="AD4" s="134" t="str">
        <f>IF(PROGRESS!CT18="NO DATA","",PROGRESS!CT18)</f>
        <v/>
      </c>
      <c r="AE4" s="134" t="str">
        <f>IF(PROGRESS!DI18="NO DATA","",PROGRESS!DI18)</f>
        <v/>
      </c>
      <c r="AF4" s="134" t="str">
        <f>IF(PROGRESS!DN18="NO DATA","",PROGRESS!DN18)</f>
        <v/>
      </c>
      <c r="AG4" s="134" t="str">
        <f>IF(PROGRESS!DS18="NO DATA","",PROGRESS!DS18)</f>
        <v/>
      </c>
      <c r="AH4" s="134" t="str">
        <f>IF(PROGRESS!DX18="NO DATA","",PROGRESS!DX18)</f>
        <v/>
      </c>
    </row>
    <row r="5" spans="1:34" x14ac:dyDescent="0.25">
      <c r="A5" s="20">
        <f>IF(DATASHEET!A5="","",DATASHEET!A5)</f>
        <v>160122</v>
      </c>
      <c r="B5" s="21" t="str">
        <f>DATASHEET!B5</f>
        <v>AFOLABI, Jewel</v>
      </c>
      <c r="C5" s="22" t="str">
        <f>DATASHEET!C5</f>
        <v>11SK</v>
      </c>
      <c r="D5" s="20" t="str">
        <f>DATASHEET!D5</f>
        <v>F</v>
      </c>
      <c r="E5" s="21" t="str">
        <f>DATASHEET!J5</f>
        <v>N</v>
      </c>
      <c r="F5" s="21" t="str">
        <f>DATASHEET!E5</f>
        <v>Y</v>
      </c>
      <c r="G5" s="21" t="str">
        <f>IF(A5="","",IF(DATASHEET!F5="White - British","N","Y"))</f>
        <v>Y</v>
      </c>
      <c r="H5" s="21" t="str">
        <f>IF(A5="","",IF(DATASHEET!H5="Y","Y","N"))</f>
        <v>Y</v>
      </c>
      <c r="I5" s="21" t="str">
        <f>DATASHEET!I5</f>
        <v>N</v>
      </c>
      <c r="J5" s="22" t="str">
        <f>DATASHEET!M5</f>
        <v/>
      </c>
      <c r="K5" s="40" t="str">
        <f t="shared" si="0"/>
        <v/>
      </c>
      <c r="L5" s="133" t="str">
        <f>IF(PROGRESS!R19="NO DATA","",PROGRESS!R19)</f>
        <v/>
      </c>
      <c r="M5" s="134" t="str">
        <f>IF(PROGRESS!W19="NO DATA","",PROGRESS!W19)</f>
        <v/>
      </c>
      <c r="N5" s="135" t="str">
        <f>IF(PROGRESS!AB19="NO DATA","",PROGRESS!AB19)</f>
        <v/>
      </c>
      <c r="O5" s="134" t="str">
        <f>IF(PROGRESS!AG19="NO DATA","",PROGRESS!AG19)</f>
        <v/>
      </c>
      <c r="P5" s="134" t="str">
        <f>IF(PROGRESS!AL19="NO DATA","",PROGRESS!AL19)</f>
        <v/>
      </c>
      <c r="Q5" s="134" t="str">
        <f>IF(PROGRESS!AQ19="NO DATA","",PROGRESS!AQ19)</f>
        <v/>
      </c>
      <c r="R5" s="134" t="str">
        <f>IF(PROGRESS!AV19="NO DATA","",PROGRESS!AV19)</f>
        <v/>
      </c>
      <c r="S5" s="134" t="str">
        <f>IF(PROGRESS!BA19="NO DATA","",PROGRESS!BA19)</f>
        <v/>
      </c>
      <c r="T5" s="134" t="str">
        <f>IF(PROGRESS!BF19="NO DATA","",PROGRESS!BF19)</f>
        <v/>
      </c>
      <c r="U5" s="134" t="str">
        <f>IF(PROGRESS!BK19="NO DATA","",PROGRESS!BK19)</f>
        <v/>
      </c>
      <c r="V5" s="134" t="str">
        <f>IF(PROGRESS!BP19="NO DATA","",PROGRESS!BP19)</f>
        <v/>
      </c>
      <c r="W5" s="134" t="str">
        <f>IF(PROGRESS!BU19="NO DATA","",PROGRESS!BU19)</f>
        <v/>
      </c>
      <c r="X5" s="134" t="str">
        <f>IF(PROGRESS!BZ19="NO DATA","",PROGRESS!BZ19)</f>
        <v/>
      </c>
      <c r="Y5" s="134" t="str">
        <f>IF(PROGRESS!CE19="NO DATA","",PROGRESS!CE19)</f>
        <v/>
      </c>
      <c r="Z5" s="134" t="str">
        <f>IF(PROGRESS!CJ19="NO DATA","",PROGRESS!CJ19)</f>
        <v/>
      </c>
      <c r="AA5" s="134" t="str">
        <f>IF(PROGRESS!CO19="NO DATA","",PROGRESS!CO19)</f>
        <v/>
      </c>
      <c r="AB5" s="134" t="str">
        <f>IF(PROGRESS!CY19="NO DATA","",PROGRESS!CY19)</f>
        <v/>
      </c>
      <c r="AC5" s="134" t="str">
        <f>IF(PROGRESS!DD19="NO DATA","",PROGRESS!DD19)</f>
        <v/>
      </c>
      <c r="AD5" s="134" t="str">
        <f>IF(PROGRESS!CT19="NO DATA","",PROGRESS!CT19)</f>
        <v/>
      </c>
      <c r="AE5" s="134" t="str">
        <f>IF(PROGRESS!DI19="NO DATA","",PROGRESS!DI19)</f>
        <v/>
      </c>
      <c r="AF5" s="134" t="str">
        <f>IF(PROGRESS!DN19="NO DATA","",PROGRESS!DN19)</f>
        <v/>
      </c>
      <c r="AG5" s="134" t="str">
        <f>IF(PROGRESS!DS19="NO DATA","",PROGRESS!DS19)</f>
        <v/>
      </c>
      <c r="AH5" s="134" t="str">
        <f>IF(PROGRESS!DX19="NO DATA","",PROGRESS!DX19)</f>
        <v/>
      </c>
    </row>
    <row r="6" spans="1:34" x14ac:dyDescent="0.25">
      <c r="A6" s="20">
        <f>IF(DATASHEET!A6="","",DATASHEET!A6)</f>
        <v>160012</v>
      </c>
      <c r="B6" s="21" t="str">
        <f>DATASHEET!B6</f>
        <v>AKINBOYEWA, Elizabeth</v>
      </c>
      <c r="C6" s="22" t="str">
        <f>DATASHEET!C6</f>
        <v>11SK</v>
      </c>
      <c r="D6" s="20" t="str">
        <f>DATASHEET!D6</f>
        <v>F</v>
      </c>
      <c r="E6" s="21" t="str">
        <f>DATASHEET!J6</f>
        <v>N</v>
      </c>
      <c r="F6" s="21" t="str">
        <f>DATASHEET!E6</f>
        <v>N</v>
      </c>
      <c r="G6" s="21" t="str">
        <f>IF(A6="","",IF(DATASHEET!F6="White - British","N","Y"))</f>
        <v>Y</v>
      </c>
      <c r="H6" s="21" t="str">
        <f>IF(A6="","",IF(DATASHEET!H6="Y","Y","N"))</f>
        <v>N</v>
      </c>
      <c r="I6" s="21" t="str">
        <f>DATASHEET!I6</f>
        <v>N</v>
      </c>
      <c r="J6" s="22" t="str">
        <f>DATASHEET!M6</f>
        <v>M</v>
      </c>
      <c r="K6" s="40" t="str">
        <f t="shared" si="0"/>
        <v/>
      </c>
      <c r="L6" s="133" t="str">
        <f>IF(PROGRESS!R20="NO DATA","",PROGRESS!R20)</f>
        <v/>
      </c>
      <c r="M6" s="134" t="str">
        <f>IF(PROGRESS!W20="NO DATA","",PROGRESS!W20)</f>
        <v/>
      </c>
      <c r="N6" s="135" t="str">
        <f>IF(PROGRESS!AB20="NO DATA","",PROGRESS!AB20)</f>
        <v/>
      </c>
      <c r="O6" s="134" t="str">
        <f>IF(PROGRESS!AG20="NO DATA","",PROGRESS!AG20)</f>
        <v/>
      </c>
      <c r="P6" s="134" t="str">
        <f>IF(PROGRESS!AL20="NO DATA","",PROGRESS!AL20)</f>
        <v/>
      </c>
      <c r="Q6" s="134" t="str">
        <f>IF(PROGRESS!AQ20="NO DATA","",PROGRESS!AQ20)</f>
        <v/>
      </c>
      <c r="R6" s="134" t="str">
        <f>IF(PROGRESS!AV20="NO DATA","",PROGRESS!AV20)</f>
        <v/>
      </c>
      <c r="S6" s="134" t="str">
        <f>IF(PROGRESS!BA20="NO DATA","",PROGRESS!BA20)</f>
        <v/>
      </c>
      <c r="T6" s="134" t="str">
        <f>IF(PROGRESS!BF20="NO DATA","",PROGRESS!BF20)</f>
        <v/>
      </c>
      <c r="U6" s="134" t="str">
        <f>IF(PROGRESS!BK20="NO DATA","",PROGRESS!BK20)</f>
        <v/>
      </c>
      <c r="V6" s="134" t="str">
        <f>IF(PROGRESS!BP20="NO DATA","",PROGRESS!BP20)</f>
        <v/>
      </c>
      <c r="W6" s="134" t="str">
        <f>IF(PROGRESS!BU20="NO DATA","",PROGRESS!BU20)</f>
        <v/>
      </c>
      <c r="X6" s="134" t="str">
        <f>IF(PROGRESS!BZ20="NO DATA","",PROGRESS!BZ20)</f>
        <v/>
      </c>
      <c r="Y6" s="134" t="str">
        <f>IF(PROGRESS!CE20="NO DATA","",PROGRESS!CE20)</f>
        <v/>
      </c>
      <c r="Z6" s="134" t="str">
        <f>IF(PROGRESS!CJ20="NO DATA","",PROGRESS!CJ20)</f>
        <v/>
      </c>
      <c r="AA6" s="134" t="str">
        <f>IF(PROGRESS!CO20="NO DATA","",PROGRESS!CO20)</f>
        <v/>
      </c>
      <c r="AB6" s="134" t="str">
        <f>IF(PROGRESS!CY20="NO DATA","",PROGRESS!CY20)</f>
        <v/>
      </c>
      <c r="AC6" s="134" t="str">
        <f>IF(PROGRESS!DD20="NO DATA","",PROGRESS!DD20)</f>
        <v/>
      </c>
      <c r="AD6" s="134" t="str">
        <f>IF(PROGRESS!CT20="NO DATA","",PROGRESS!CT20)</f>
        <v/>
      </c>
      <c r="AE6" s="134" t="str">
        <f>IF(PROGRESS!DI20="NO DATA","",PROGRESS!DI20)</f>
        <v/>
      </c>
      <c r="AF6" s="134" t="str">
        <f>IF(PROGRESS!DN20="NO DATA","",PROGRESS!DN20)</f>
        <v/>
      </c>
      <c r="AG6" s="134" t="str">
        <f>IF(PROGRESS!DS20="NO DATA","",PROGRESS!DS20)</f>
        <v/>
      </c>
      <c r="AH6" s="134" t="str">
        <f>IF(PROGRESS!DX20="NO DATA","",PROGRESS!DX20)</f>
        <v/>
      </c>
    </row>
    <row r="7" spans="1:34" x14ac:dyDescent="0.25">
      <c r="A7" s="20">
        <f>IF(DATASHEET!A7="","",DATASHEET!A7)</f>
        <v>151529</v>
      </c>
      <c r="B7" s="21" t="str">
        <f>DATASHEET!B7</f>
        <v>AKUNDA, Shakylla</v>
      </c>
      <c r="C7" s="22" t="str">
        <f>DATASHEET!C7</f>
        <v>11EGQ</v>
      </c>
      <c r="D7" s="20" t="str">
        <f>DATASHEET!D7</f>
        <v>F</v>
      </c>
      <c r="E7" s="21" t="str">
        <f>DATASHEET!J7</f>
        <v>N</v>
      </c>
      <c r="F7" s="21" t="str">
        <f>DATASHEET!E7</f>
        <v>Y</v>
      </c>
      <c r="G7" s="21" t="str">
        <f>IF(A7="","",IF(DATASHEET!F7="White - British","N","Y"))</f>
        <v>Y</v>
      </c>
      <c r="H7" s="21" t="str">
        <f>IF(A7="","",IF(DATASHEET!H7="Y","Y","N"))</f>
        <v>Y</v>
      </c>
      <c r="I7" s="21" t="str">
        <f>DATASHEET!I7</f>
        <v>N</v>
      </c>
      <c r="J7" s="22" t="str">
        <f>DATASHEET!M7</f>
        <v>M</v>
      </c>
      <c r="K7" s="40" t="str">
        <f t="shared" si="0"/>
        <v/>
      </c>
      <c r="L7" s="133" t="str">
        <f>IF(PROGRESS!R21="NO DATA","",PROGRESS!R21)</f>
        <v/>
      </c>
      <c r="M7" s="134" t="str">
        <f>IF(PROGRESS!W21="NO DATA","",PROGRESS!W21)</f>
        <v/>
      </c>
      <c r="N7" s="135" t="str">
        <f>IF(PROGRESS!AB21="NO DATA","",PROGRESS!AB21)</f>
        <v/>
      </c>
      <c r="O7" s="134" t="str">
        <f>IF(PROGRESS!AG21="NO DATA","",PROGRESS!AG21)</f>
        <v/>
      </c>
      <c r="P7" s="134" t="str">
        <f>IF(PROGRESS!AL21="NO DATA","",PROGRESS!AL21)</f>
        <v/>
      </c>
      <c r="Q7" s="134" t="str">
        <f>IF(PROGRESS!AQ21="NO DATA","",PROGRESS!AQ21)</f>
        <v/>
      </c>
      <c r="R7" s="134" t="str">
        <f>IF(PROGRESS!AV21="NO DATA","",PROGRESS!AV21)</f>
        <v/>
      </c>
      <c r="S7" s="134" t="str">
        <f>IF(PROGRESS!BA21="NO DATA","",PROGRESS!BA21)</f>
        <v/>
      </c>
      <c r="T7" s="134" t="str">
        <f>IF(PROGRESS!BF21="NO DATA","",PROGRESS!BF21)</f>
        <v/>
      </c>
      <c r="U7" s="134" t="str">
        <f>IF(PROGRESS!BK21="NO DATA","",PROGRESS!BK21)</f>
        <v/>
      </c>
      <c r="V7" s="134" t="str">
        <f>IF(PROGRESS!BP21="NO DATA","",PROGRESS!BP21)</f>
        <v/>
      </c>
      <c r="W7" s="134" t="str">
        <f>IF(PROGRESS!BU21="NO DATA","",PROGRESS!BU21)</f>
        <v/>
      </c>
      <c r="X7" s="134" t="str">
        <f>IF(PROGRESS!BZ21="NO DATA","",PROGRESS!BZ21)</f>
        <v/>
      </c>
      <c r="Y7" s="134" t="str">
        <f>IF(PROGRESS!CE21="NO DATA","",PROGRESS!CE21)</f>
        <v/>
      </c>
      <c r="Z7" s="134" t="str">
        <f>IF(PROGRESS!CJ21="NO DATA","",PROGRESS!CJ21)</f>
        <v/>
      </c>
      <c r="AA7" s="134" t="str">
        <f>IF(PROGRESS!CO21="NO DATA","",PROGRESS!CO21)</f>
        <v/>
      </c>
      <c r="AB7" s="134" t="str">
        <f>IF(PROGRESS!CY21="NO DATA","",PROGRESS!CY21)</f>
        <v/>
      </c>
      <c r="AC7" s="134" t="str">
        <f>IF(PROGRESS!DD21="NO DATA","",PROGRESS!DD21)</f>
        <v/>
      </c>
      <c r="AD7" s="134" t="str">
        <f>IF(PROGRESS!CT21="NO DATA","",PROGRESS!CT21)</f>
        <v/>
      </c>
      <c r="AE7" s="134" t="str">
        <f>IF(PROGRESS!DI21="NO DATA","",PROGRESS!DI21)</f>
        <v/>
      </c>
      <c r="AF7" s="134" t="str">
        <f>IF(PROGRESS!DN21="NO DATA","",PROGRESS!DN21)</f>
        <v/>
      </c>
      <c r="AG7" s="134" t="str">
        <f>IF(PROGRESS!DS21="NO DATA","",PROGRESS!DS21)</f>
        <v/>
      </c>
      <c r="AH7" s="134" t="str">
        <f>IF(PROGRESS!DX21="NO DATA","",PROGRESS!DX21)</f>
        <v/>
      </c>
    </row>
    <row r="8" spans="1:34" x14ac:dyDescent="0.25">
      <c r="A8" s="20">
        <f>IF(DATASHEET!A8="","",DATASHEET!A8)</f>
        <v>152719</v>
      </c>
      <c r="B8" s="21" t="str">
        <f>DATASHEET!B8</f>
        <v>ALI, Amree</v>
      </c>
      <c r="C8" s="22" t="str">
        <f>DATASHEET!C8</f>
        <v>11KKN</v>
      </c>
      <c r="D8" s="20" t="str">
        <f>DATASHEET!D8</f>
        <v>F</v>
      </c>
      <c r="E8" s="21" t="str">
        <f>DATASHEET!J8</f>
        <v>N</v>
      </c>
      <c r="F8" s="21" t="str">
        <f>DATASHEET!E8</f>
        <v>Y</v>
      </c>
      <c r="G8" s="21" t="str">
        <f>IF(A8="","",IF(DATASHEET!F8="White - British","N","Y"))</f>
        <v>Y</v>
      </c>
      <c r="H8" s="21" t="str">
        <f>IF(A8="","",IF(DATASHEET!H8="Y","Y","N"))</f>
        <v>Y</v>
      </c>
      <c r="I8" s="21" t="str">
        <f>DATASHEET!I8</f>
        <v>N</v>
      </c>
      <c r="J8" s="22" t="str">
        <f>DATASHEET!M8</f>
        <v>M</v>
      </c>
      <c r="K8" s="40" t="str">
        <f t="shared" si="0"/>
        <v/>
      </c>
      <c r="L8" s="133" t="str">
        <f>IF(PROGRESS!R22="NO DATA","",PROGRESS!R22)</f>
        <v/>
      </c>
      <c r="M8" s="134" t="str">
        <f>IF(PROGRESS!W22="NO DATA","",PROGRESS!W22)</f>
        <v/>
      </c>
      <c r="N8" s="135" t="str">
        <f>IF(PROGRESS!AB22="NO DATA","",PROGRESS!AB22)</f>
        <v/>
      </c>
      <c r="O8" s="134" t="str">
        <f>IF(PROGRESS!AG22="NO DATA","",PROGRESS!AG22)</f>
        <v/>
      </c>
      <c r="P8" s="134" t="str">
        <f>IF(PROGRESS!AL22="NO DATA","",PROGRESS!AL22)</f>
        <v/>
      </c>
      <c r="Q8" s="134" t="str">
        <f>IF(PROGRESS!AQ22="NO DATA","",PROGRESS!AQ22)</f>
        <v/>
      </c>
      <c r="R8" s="134" t="str">
        <f>IF(PROGRESS!AV22="NO DATA","",PROGRESS!AV22)</f>
        <v/>
      </c>
      <c r="S8" s="134" t="str">
        <f>IF(PROGRESS!BA22="NO DATA","",PROGRESS!BA22)</f>
        <v/>
      </c>
      <c r="T8" s="134" t="str">
        <f>IF(PROGRESS!BF22="NO DATA","",PROGRESS!BF22)</f>
        <v/>
      </c>
      <c r="U8" s="134" t="str">
        <f>IF(PROGRESS!BK22="NO DATA","",PROGRESS!BK22)</f>
        <v/>
      </c>
      <c r="V8" s="134" t="str">
        <f>IF(PROGRESS!BP22="NO DATA","",PROGRESS!BP22)</f>
        <v/>
      </c>
      <c r="W8" s="134" t="str">
        <f>IF(PROGRESS!BU22="NO DATA","",PROGRESS!BU22)</f>
        <v/>
      </c>
      <c r="X8" s="134" t="str">
        <f>IF(PROGRESS!BZ22="NO DATA","",PROGRESS!BZ22)</f>
        <v/>
      </c>
      <c r="Y8" s="134" t="str">
        <f>IF(PROGRESS!CE22="NO DATA","",PROGRESS!CE22)</f>
        <v/>
      </c>
      <c r="Z8" s="134" t="str">
        <f>IF(PROGRESS!CJ22="NO DATA","",PROGRESS!CJ22)</f>
        <v/>
      </c>
      <c r="AA8" s="134" t="str">
        <f>IF(PROGRESS!CO22="NO DATA","",PROGRESS!CO22)</f>
        <v/>
      </c>
      <c r="AB8" s="134" t="str">
        <f>IF(PROGRESS!CY22="NO DATA","",PROGRESS!CY22)</f>
        <v/>
      </c>
      <c r="AC8" s="134" t="str">
        <f>IF(PROGRESS!DD22="NO DATA","",PROGRESS!DD22)</f>
        <v/>
      </c>
      <c r="AD8" s="134" t="str">
        <f>IF(PROGRESS!CT22="NO DATA","",PROGRESS!CT22)</f>
        <v/>
      </c>
      <c r="AE8" s="134" t="str">
        <f>IF(PROGRESS!DI22="NO DATA","",PROGRESS!DI22)</f>
        <v/>
      </c>
      <c r="AF8" s="134" t="str">
        <f>IF(PROGRESS!DN22="NO DATA","",PROGRESS!DN22)</f>
        <v/>
      </c>
      <c r="AG8" s="134" t="str">
        <f>IF(PROGRESS!DS22="NO DATA","",PROGRESS!DS22)</f>
        <v/>
      </c>
      <c r="AH8" s="134" t="str">
        <f>IF(PROGRESS!DX22="NO DATA","",PROGRESS!DX22)</f>
        <v/>
      </c>
    </row>
    <row r="9" spans="1:34" x14ac:dyDescent="0.25">
      <c r="A9" s="20">
        <f>IF(DATASHEET!A9="","",DATASHEET!A9)</f>
        <v>160364</v>
      </c>
      <c r="B9" s="21" t="str">
        <f>DATASHEET!B9</f>
        <v>ALIMAHMOODI, Aria</v>
      </c>
      <c r="C9" s="22" t="str">
        <f>DATASHEET!C9</f>
        <v>11SPI</v>
      </c>
      <c r="D9" s="20" t="str">
        <f>DATASHEET!D9</f>
        <v>M</v>
      </c>
      <c r="E9" s="21" t="str">
        <f>DATASHEET!J9</f>
        <v>N</v>
      </c>
      <c r="F9" s="21" t="str">
        <f>DATASHEET!E9</f>
        <v>N</v>
      </c>
      <c r="G9" s="21" t="str">
        <f>IF(A9="","",IF(DATASHEET!F9="White - British","N","Y"))</f>
        <v>Y</v>
      </c>
      <c r="H9" s="21" t="str">
        <f>IF(A9="","",IF(DATASHEET!H9="Y","Y","N"))</f>
        <v>N</v>
      </c>
      <c r="I9" s="21" t="str">
        <f>DATASHEET!I9</f>
        <v>N</v>
      </c>
      <c r="J9" s="22" t="str">
        <f>DATASHEET!M9</f>
        <v/>
      </c>
      <c r="K9" s="40" t="str">
        <f t="shared" si="0"/>
        <v/>
      </c>
      <c r="L9" s="133" t="str">
        <f>IF(PROGRESS!R23="NO DATA","",PROGRESS!R23)</f>
        <v/>
      </c>
      <c r="M9" s="134" t="str">
        <f>IF(PROGRESS!W23="NO DATA","",PROGRESS!W23)</f>
        <v/>
      </c>
      <c r="N9" s="135" t="str">
        <f>IF(PROGRESS!AB23="NO DATA","",PROGRESS!AB23)</f>
        <v/>
      </c>
      <c r="O9" s="134" t="str">
        <f>IF(PROGRESS!AG23="NO DATA","",PROGRESS!AG23)</f>
        <v/>
      </c>
      <c r="P9" s="134" t="str">
        <f>IF(PROGRESS!AL23="NO DATA","",PROGRESS!AL23)</f>
        <v/>
      </c>
      <c r="Q9" s="134" t="str">
        <f>IF(PROGRESS!AQ23="NO DATA","",PROGRESS!AQ23)</f>
        <v/>
      </c>
      <c r="R9" s="134" t="str">
        <f>IF(PROGRESS!AV23="NO DATA","",PROGRESS!AV23)</f>
        <v/>
      </c>
      <c r="S9" s="134" t="str">
        <f>IF(PROGRESS!BA23="NO DATA","",PROGRESS!BA23)</f>
        <v/>
      </c>
      <c r="T9" s="134" t="str">
        <f>IF(PROGRESS!BF23="NO DATA","",PROGRESS!BF23)</f>
        <v/>
      </c>
      <c r="U9" s="134" t="str">
        <f>IF(PROGRESS!BK23="NO DATA","",PROGRESS!BK23)</f>
        <v/>
      </c>
      <c r="V9" s="134" t="str">
        <f>IF(PROGRESS!BP23="NO DATA","",PROGRESS!BP23)</f>
        <v/>
      </c>
      <c r="W9" s="134" t="str">
        <f>IF(PROGRESS!BU23="NO DATA","",PROGRESS!BU23)</f>
        <v/>
      </c>
      <c r="X9" s="134" t="str">
        <f>IF(PROGRESS!BZ23="NO DATA","",PROGRESS!BZ23)</f>
        <v/>
      </c>
      <c r="Y9" s="134" t="str">
        <f>IF(PROGRESS!CE23="NO DATA","",PROGRESS!CE23)</f>
        <v/>
      </c>
      <c r="Z9" s="134" t="str">
        <f>IF(PROGRESS!CJ23="NO DATA","",PROGRESS!CJ23)</f>
        <v/>
      </c>
      <c r="AA9" s="134" t="str">
        <f>IF(PROGRESS!CO23="NO DATA","",PROGRESS!CO23)</f>
        <v/>
      </c>
      <c r="AB9" s="134" t="str">
        <f>IF(PROGRESS!CY23="NO DATA","",PROGRESS!CY23)</f>
        <v/>
      </c>
      <c r="AC9" s="134" t="str">
        <f>IF(PROGRESS!DD23="NO DATA","",PROGRESS!DD23)</f>
        <v/>
      </c>
      <c r="AD9" s="134" t="str">
        <f>IF(PROGRESS!CT23="NO DATA","",PROGRESS!CT23)</f>
        <v/>
      </c>
      <c r="AE9" s="134" t="str">
        <f>IF(PROGRESS!DI23="NO DATA","",PROGRESS!DI23)</f>
        <v/>
      </c>
      <c r="AF9" s="134" t="str">
        <f>IF(PROGRESS!DN23="NO DATA","",PROGRESS!DN23)</f>
        <v/>
      </c>
      <c r="AG9" s="134" t="str">
        <f>IF(PROGRESS!DS23="NO DATA","",PROGRESS!DS23)</f>
        <v/>
      </c>
      <c r="AH9" s="134" t="str">
        <f>IF(PROGRESS!DX23="NO DATA","",PROGRESS!DX23)</f>
        <v/>
      </c>
    </row>
    <row r="10" spans="1:34" x14ac:dyDescent="0.25">
      <c r="A10" s="20">
        <f>IF(DATASHEET!A10="","",DATASHEET!A10)</f>
        <v>151642</v>
      </c>
      <c r="B10" s="21" t="str">
        <f>DATASHEET!B10</f>
        <v>ALLEN, Sofia</v>
      </c>
      <c r="C10" s="22" t="str">
        <f>DATASHEET!C10</f>
        <v>11SPI</v>
      </c>
      <c r="D10" s="20" t="str">
        <f>DATASHEET!D10</f>
        <v>F</v>
      </c>
      <c r="E10" s="21" t="str">
        <f>DATASHEET!J10</f>
        <v>N</v>
      </c>
      <c r="F10" s="21" t="str">
        <f>DATASHEET!E10</f>
        <v>N</v>
      </c>
      <c r="G10" s="21" t="str">
        <f>IF(A10="","",IF(DATASHEET!F10="White - British","N","Y"))</f>
        <v>N</v>
      </c>
      <c r="H10" s="21" t="str">
        <f>IF(A10="","",IF(DATASHEET!H10="Y","Y","N"))</f>
        <v>N</v>
      </c>
      <c r="I10" s="21" t="str">
        <f>DATASHEET!I10</f>
        <v>N</v>
      </c>
      <c r="J10" s="22" t="str">
        <f>DATASHEET!M10</f>
        <v>M</v>
      </c>
      <c r="K10" s="40" t="str">
        <f t="shared" si="0"/>
        <v/>
      </c>
      <c r="L10" s="133" t="str">
        <f>IF(PROGRESS!R24="NO DATA","",PROGRESS!R24)</f>
        <v/>
      </c>
      <c r="M10" s="134" t="str">
        <f>IF(PROGRESS!W24="NO DATA","",PROGRESS!W24)</f>
        <v/>
      </c>
      <c r="N10" s="135" t="str">
        <f>IF(PROGRESS!AB24="NO DATA","",PROGRESS!AB24)</f>
        <v/>
      </c>
      <c r="O10" s="134" t="str">
        <f>IF(PROGRESS!AG24="NO DATA","",PROGRESS!AG24)</f>
        <v/>
      </c>
      <c r="P10" s="134" t="str">
        <f>IF(PROGRESS!AL24="NO DATA","",PROGRESS!AL24)</f>
        <v/>
      </c>
      <c r="Q10" s="134" t="str">
        <f>IF(PROGRESS!AQ24="NO DATA","",PROGRESS!AQ24)</f>
        <v/>
      </c>
      <c r="R10" s="134" t="str">
        <f>IF(PROGRESS!AV24="NO DATA","",PROGRESS!AV24)</f>
        <v/>
      </c>
      <c r="S10" s="134" t="str">
        <f>IF(PROGRESS!BA24="NO DATA","",PROGRESS!BA24)</f>
        <v/>
      </c>
      <c r="T10" s="134" t="str">
        <f>IF(PROGRESS!BF24="NO DATA","",PROGRESS!BF24)</f>
        <v/>
      </c>
      <c r="U10" s="134" t="str">
        <f>IF(PROGRESS!BK24="NO DATA","",PROGRESS!BK24)</f>
        <v/>
      </c>
      <c r="V10" s="134" t="str">
        <f>IF(PROGRESS!BP24="NO DATA","",PROGRESS!BP24)</f>
        <v/>
      </c>
      <c r="W10" s="134" t="str">
        <f>IF(PROGRESS!BU24="NO DATA","",PROGRESS!BU24)</f>
        <v/>
      </c>
      <c r="X10" s="134" t="str">
        <f>IF(PROGRESS!BZ24="NO DATA","",PROGRESS!BZ24)</f>
        <v/>
      </c>
      <c r="Y10" s="134" t="str">
        <f>IF(PROGRESS!CE24="NO DATA","",PROGRESS!CE24)</f>
        <v/>
      </c>
      <c r="Z10" s="134" t="str">
        <f>IF(PROGRESS!CJ24="NO DATA","",PROGRESS!CJ24)</f>
        <v/>
      </c>
      <c r="AA10" s="134" t="str">
        <f>IF(PROGRESS!CO24="NO DATA","",PROGRESS!CO24)</f>
        <v/>
      </c>
      <c r="AB10" s="134" t="str">
        <f>IF(PROGRESS!CY24="NO DATA","",PROGRESS!CY24)</f>
        <v/>
      </c>
      <c r="AC10" s="134" t="str">
        <f>IF(PROGRESS!DD24="NO DATA","",PROGRESS!DD24)</f>
        <v/>
      </c>
      <c r="AD10" s="134" t="str">
        <f>IF(PROGRESS!CT24="NO DATA","",PROGRESS!CT24)</f>
        <v/>
      </c>
      <c r="AE10" s="134" t="str">
        <f>IF(PROGRESS!DI24="NO DATA","",PROGRESS!DI24)</f>
        <v/>
      </c>
      <c r="AF10" s="134" t="str">
        <f>IF(PROGRESS!DN24="NO DATA","",PROGRESS!DN24)</f>
        <v/>
      </c>
      <c r="AG10" s="134" t="str">
        <f>IF(PROGRESS!DS24="NO DATA","",PROGRESS!DS24)</f>
        <v/>
      </c>
      <c r="AH10" s="134" t="str">
        <f>IF(PROGRESS!DX24="NO DATA","",PROGRESS!DX24)</f>
        <v/>
      </c>
    </row>
    <row r="11" spans="1:34" x14ac:dyDescent="0.25">
      <c r="A11" s="20">
        <f>IF(DATASHEET!A11="","",DATASHEET!A11)</f>
        <v>151537</v>
      </c>
      <c r="B11" s="21" t="str">
        <f>DATASHEET!B11</f>
        <v>ALYAS, James</v>
      </c>
      <c r="C11" s="22" t="str">
        <f>DATASHEET!C11</f>
        <v>11SK</v>
      </c>
      <c r="D11" s="20" t="str">
        <f>DATASHEET!D11</f>
        <v>M</v>
      </c>
      <c r="E11" s="21" t="str">
        <f>DATASHEET!J11</f>
        <v>N</v>
      </c>
      <c r="F11" s="21" t="str">
        <f>DATASHEET!E11</f>
        <v>N</v>
      </c>
      <c r="G11" s="21" t="str">
        <f>IF(A11="","",IF(DATASHEET!F11="White - British","N","Y"))</f>
        <v>Y</v>
      </c>
      <c r="H11" s="21" t="str">
        <f>IF(A11="","",IF(DATASHEET!H11="Y","Y","N"))</f>
        <v>N</v>
      </c>
      <c r="I11" s="21" t="str">
        <f>DATASHEET!I11</f>
        <v>N</v>
      </c>
      <c r="J11" s="22" t="str">
        <f>DATASHEET!M11</f>
        <v>M</v>
      </c>
      <c r="K11" s="40" t="str">
        <f t="shared" si="0"/>
        <v/>
      </c>
      <c r="L11" s="133" t="str">
        <f>IF(PROGRESS!R25="NO DATA","",PROGRESS!R25)</f>
        <v/>
      </c>
      <c r="M11" s="134" t="str">
        <f>IF(PROGRESS!W25="NO DATA","",PROGRESS!W25)</f>
        <v/>
      </c>
      <c r="N11" s="135" t="str">
        <f>IF(PROGRESS!AB25="NO DATA","",PROGRESS!AB25)</f>
        <v/>
      </c>
      <c r="O11" s="134" t="str">
        <f>IF(PROGRESS!AG25="NO DATA","",PROGRESS!AG25)</f>
        <v/>
      </c>
      <c r="P11" s="134" t="str">
        <f>IF(PROGRESS!AL25="NO DATA","",PROGRESS!AL25)</f>
        <v/>
      </c>
      <c r="Q11" s="134" t="str">
        <f>IF(PROGRESS!AQ25="NO DATA","",PROGRESS!AQ25)</f>
        <v/>
      </c>
      <c r="R11" s="134" t="str">
        <f>IF(PROGRESS!AV25="NO DATA","",PROGRESS!AV25)</f>
        <v/>
      </c>
      <c r="S11" s="134" t="str">
        <f>IF(PROGRESS!BA25="NO DATA","",PROGRESS!BA25)</f>
        <v/>
      </c>
      <c r="T11" s="134" t="str">
        <f>IF(PROGRESS!BF25="NO DATA","",PROGRESS!BF25)</f>
        <v/>
      </c>
      <c r="U11" s="134" t="str">
        <f>IF(PROGRESS!BK25="NO DATA","",PROGRESS!BK25)</f>
        <v/>
      </c>
      <c r="V11" s="134" t="str">
        <f>IF(PROGRESS!BP25="NO DATA","",PROGRESS!BP25)</f>
        <v/>
      </c>
      <c r="W11" s="134" t="str">
        <f>IF(PROGRESS!BU25="NO DATA","",PROGRESS!BU25)</f>
        <v/>
      </c>
      <c r="X11" s="134" t="str">
        <f>IF(PROGRESS!BZ25="NO DATA","",PROGRESS!BZ25)</f>
        <v/>
      </c>
      <c r="Y11" s="134" t="str">
        <f>IF(PROGRESS!CE25="NO DATA","",PROGRESS!CE25)</f>
        <v/>
      </c>
      <c r="Z11" s="134" t="str">
        <f>IF(PROGRESS!CJ25="NO DATA","",PROGRESS!CJ25)</f>
        <v/>
      </c>
      <c r="AA11" s="134" t="str">
        <f>IF(PROGRESS!CO25="NO DATA","",PROGRESS!CO25)</f>
        <v/>
      </c>
      <c r="AB11" s="134" t="str">
        <f>IF(PROGRESS!CY25="NO DATA","",PROGRESS!CY25)</f>
        <v/>
      </c>
      <c r="AC11" s="134" t="str">
        <f>IF(PROGRESS!DD25="NO DATA","",PROGRESS!DD25)</f>
        <v/>
      </c>
      <c r="AD11" s="134" t="str">
        <f>IF(PROGRESS!CT25="NO DATA","",PROGRESS!CT25)</f>
        <v/>
      </c>
      <c r="AE11" s="134" t="str">
        <f>IF(PROGRESS!DI25="NO DATA","",PROGRESS!DI25)</f>
        <v/>
      </c>
      <c r="AF11" s="134" t="str">
        <f>IF(PROGRESS!DN25="NO DATA","",PROGRESS!DN25)</f>
        <v/>
      </c>
      <c r="AG11" s="134" t="str">
        <f>IF(PROGRESS!DS25="NO DATA","",PROGRESS!DS25)</f>
        <v/>
      </c>
      <c r="AH11" s="134" t="str">
        <f>IF(PROGRESS!DX25="NO DATA","",PROGRESS!DX25)</f>
        <v/>
      </c>
    </row>
    <row r="12" spans="1:34" x14ac:dyDescent="0.25">
      <c r="A12" s="20">
        <f>IF(DATASHEET!A12="","",DATASHEET!A12)</f>
        <v>151591</v>
      </c>
      <c r="B12" s="21" t="str">
        <f>DATASHEET!B12</f>
        <v>AMBOE, Brandon</v>
      </c>
      <c r="C12" s="22" t="str">
        <f>DATASHEET!C12</f>
        <v>11ZI</v>
      </c>
      <c r="D12" s="20" t="str">
        <f>DATASHEET!D12</f>
        <v>M</v>
      </c>
      <c r="E12" s="21" t="str">
        <f>DATASHEET!J12</f>
        <v>N</v>
      </c>
      <c r="F12" s="21" t="str">
        <f>DATASHEET!E12</f>
        <v>N</v>
      </c>
      <c r="G12" s="21" t="str">
        <f>IF(A12="","",IF(DATASHEET!F12="White - British","N","Y"))</f>
        <v>Y</v>
      </c>
      <c r="H12" s="21" t="str">
        <f>IF(A12="","",IF(DATASHEET!H12="Y","Y","N"))</f>
        <v>N</v>
      </c>
      <c r="I12" s="21" t="str">
        <f>DATASHEET!I12</f>
        <v>N</v>
      </c>
      <c r="J12" s="22" t="str">
        <f>DATASHEET!M12</f>
        <v>M</v>
      </c>
      <c r="K12" s="40" t="str">
        <f t="shared" si="0"/>
        <v/>
      </c>
      <c r="L12" s="133" t="str">
        <f>IF(PROGRESS!R26="NO DATA","",PROGRESS!R26)</f>
        <v/>
      </c>
      <c r="M12" s="134" t="str">
        <f>IF(PROGRESS!W26="NO DATA","",PROGRESS!W26)</f>
        <v/>
      </c>
      <c r="N12" s="135" t="str">
        <f>IF(PROGRESS!AB26="NO DATA","",PROGRESS!AB26)</f>
        <v/>
      </c>
      <c r="O12" s="134" t="str">
        <f>IF(PROGRESS!AG26="NO DATA","",PROGRESS!AG26)</f>
        <v/>
      </c>
      <c r="P12" s="134" t="str">
        <f>IF(PROGRESS!AL26="NO DATA","",PROGRESS!AL26)</f>
        <v/>
      </c>
      <c r="Q12" s="134" t="str">
        <f>IF(PROGRESS!AQ26="NO DATA","",PROGRESS!AQ26)</f>
        <v/>
      </c>
      <c r="R12" s="134" t="str">
        <f>IF(PROGRESS!AV26="NO DATA","",PROGRESS!AV26)</f>
        <v/>
      </c>
      <c r="S12" s="134" t="str">
        <f>IF(PROGRESS!BA26="NO DATA","",PROGRESS!BA26)</f>
        <v/>
      </c>
      <c r="T12" s="134" t="str">
        <f>IF(PROGRESS!BF26="NO DATA","",PROGRESS!BF26)</f>
        <v/>
      </c>
      <c r="U12" s="134" t="str">
        <f>IF(PROGRESS!BK26="NO DATA","",PROGRESS!BK26)</f>
        <v/>
      </c>
      <c r="V12" s="134" t="str">
        <f>IF(PROGRESS!BP26="NO DATA","",PROGRESS!BP26)</f>
        <v/>
      </c>
      <c r="W12" s="134" t="str">
        <f>IF(PROGRESS!BU26="NO DATA","",PROGRESS!BU26)</f>
        <v/>
      </c>
      <c r="X12" s="134" t="str">
        <f>IF(PROGRESS!BZ26="NO DATA","",PROGRESS!BZ26)</f>
        <v/>
      </c>
      <c r="Y12" s="134" t="str">
        <f>IF(PROGRESS!CE26="NO DATA","",PROGRESS!CE26)</f>
        <v/>
      </c>
      <c r="Z12" s="134" t="str">
        <f>IF(PROGRESS!CJ26="NO DATA","",PROGRESS!CJ26)</f>
        <v/>
      </c>
      <c r="AA12" s="134" t="str">
        <f>IF(PROGRESS!CO26="NO DATA","",PROGRESS!CO26)</f>
        <v/>
      </c>
      <c r="AB12" s="134" t="str">
        <f>IF(PROGRESS!CY26="NO DATA","",PROGRESS!CY26)</f>
        <v/>
      </c>
      <c r="AC12" s="134" t="str">
        <f>IF(PROGRESS!DD26="NO DATA","",PROGRESS!DD26)</f>
        <v/>
      </c>
      <c r="AD12" s="134" t="str">
        <f>IF(PROGRESS!CT26="NO DATA","",PROGRESS!CT26)</f>
        <v/>
      </c>
      <c r="AE12" s="134" t="str">
        <f>IF(PROGRESS!DI26="NO DATA","",PROGRESS!DI26)</f>
        <v/>
      </c>
      <c r="AF12" s="134" t="str">
        <f>IF(PROGRESS!DN26="NO DATA","",PROGRESS!DN26)</f>
        <v/>
      </c>
      <c r="AG12" s="134" t="str">
        <f>IF(PROGRESS!DS26="NO DATA","",PROGRESS!DS26)</f>
        <v/>
      </c>
      <c r="AH12" s="134" t="str">
        <f>IF(PROGRESS!DX26="NO DATA","",PROGRESS!DX26)</f>
        <v/>
      </c>
    </row>
    <row r="13" spans="1:34" x14ac:dyDescent="0.25">
      <c r="A13" s="20">
        <f>IF(DATASHEET!A13="","",DATASHEET!A13)</f>
        <v>151630</v>
      </c>
      <c r="B13" s="21" t="str">
        <f>DATASHEET!B13</f>
        <v>AMER, Elijah</v>
      </c>
      <c r="C13" s="22" t="str">
        <f>DATASHEET!C13</f>
        <v>11SDA</v>
      </c>
      <c r="D13" s="20" t="str">
        <f>DATASHEET!D13</f>
        <v>M</v>
      </c>
      <c r="E13" s="21" t="str">
        <f>DATASHEET!J13</f>
        <v>N</v>
      </c>
      <c r="F13" s="21" t="str">
        <f>DATASHEET!E13</f>
        <v>N</v>
      </c>
      <c r="G13" s="21" t="str">
        <f>IF(A13="","",IF(DATASHEET!F13="White - British","N","Y"))</f>
        <v>Y</v>
      </c>
      <c r="H13" s="21" t="str">
        <f>IF(A13="","",IF(DATASHEET!H13="Y","Y","N"))</f>
        <v>N</v>
      </c>
      <c r="I13" s="21" t="str">
        <f>DATASHEET!I13</f>
        <v>N</v>
      </c>
      <c r="J13" s="22" t="str">
        <f>DATASHEET!M13</f>
        <v>M</v>
      </c>
      <c r="K13" s="40" t="str">
        <f t="shared" si="0"/>
        <v/>
      </c>
      <c r="L13" s="133" t="str">
        <f>IF(PROGRESS!R27="NO DATA","",PROGRESS!R27)</f>
        <v/>
      </c>
      <c r="M13" s="134" t="str">
        <f>IF(PROGRESS!W27="NO DATA","",PROGRESS!W27)</f>
        <v/>
      </c>
      <c r="N13" s="135" t="str">
        <f>IF(PROGRESS!AB27="NO DATA","",PROGRESS!AB27)</f>
        <v/>
      </c>
      <c r="O13" s="134" t="str">
        <f>IF(PROGRESS!AG27="NO DATA","",PROGRESS!AG27)</f>
        <v/>
      </c>
      <c r="P13" s="134" t="str">
        <f>IF(PROGRESS!AL27="NO DATA","",PROGRESS!AL27)</f>
        <v/>
      </c>
      <c r="Q13" s="134" t="str">
        <f>IF(PROGRESS!AQ27="NO DATA","",PROGRESS!AQ27)</f>
        <v/>
      </c>
      <c r="R13" s="134" t="str">
        <f>IF(PROGRESS!AV27="NO DATA","",PROGRESS!AV27)</f>
        <v/>
      </c>
      <c r="S13" s="134" t="str">
        <f>IF(PROGRESS!BA27="NO DATA","",PROGRESS!BA27)</f>
        <v/>
      </c>
      <c r="T13" s="134" t="str">
        <f>IF(PROGRESS!BF27="NO DATA","",PROGRESS!BF27)</f>
        <v/>
      </c>
      <c r="U13" s="134" t="str">
        <f>IF(PROGRESS!BK27="NO DATA","",PROGRESS!BK27)</f>
        <v/>
      </c>
      <c r="V13" s="134" t="str">
        <f>IF(PROGRESS!BP27="NO DATA","",PROGRESS!BP27)</f>
        <v/>
      </c>
      <c r="W13" s="134" t="str">
        <f>IF(PROGRESS!BU27="NO DATA","",PROGRESS!BU27)</f>
        <v/>
      </c>
      <c r="X13" s="134" t="str">
        <f>IF(PROGRESS!BZ27="NO DATA","",PROGRESS!BZ27)</f>
        <v/>
      </c>
      <c r="Y13" s="134" t="str">
        <f>IF(PROGRESS!CE27="NO DATA","",PROGRESS!CE27)</f>
        <v/>
      </c>
      <c r="Z13" s="134" t="str">
        <f>IF(PROGRESS!CJ27="NO DATA","",PROGRESS!CJ27)</f>
        <v/>
      </c>
      <c r="AA13" s="134" t="str">
        <f>IF(PROGRESS!CO27="NO DATA","",PROGRESS!CO27)</f>
        <v/>
      </c>
      <c r="AB13" s="134" t="str">
        <f>IF(PROGRESS!CY27="NO DATA","",PROGRESS!CY27)</f>
        <v/>
      </c>
      <c r="AC13" s="134" t="str">
        <f>IF(PROGRESS!DD27="NO DATA","",PROGRESS!DD27)</f>
        <v/>
      </c>
      <c r="AD13" s="134" t="str">
        <f>IF(PROGRESS!CT27="NO DATA","",PROGRESS!CT27)</f>
        <v/>
      </c>
      <c r="AE13" s="134" t="str">
        <f>IF(PROGRESS!DI27="NO DATA","",PROGRESS!DI27)</f>
        <v/>
      </c>
      <c r="AF13" s="134" t="str">
        <f>IF(PROGRESS!DN27="NO DATA","",PROGRESS!DN27)</f>
        <v/>
      </c>
      <c r="AG13" s="134" t="str">
        <f>IF(PROGRESS!DS27="NO DATA","",PROGRESS!DS27)</f>
        <v/>
      </c>
      <c r="AH13" s="134" t="str">
        <f>IF(PROGRESS!DX27="NO DATA","",PROGRESS!DX27)</f>
        <v/>
      </c>
    </row>
    <row r="14" spans="1:34" x14ac:dyDescent="0.25">
      <c r="A14" s="20">
        <f>IF(DATASHEET!A14="","",DATASHEET!A14)</f>
        <v>151629</v>
      </c>
      <c r="B14" s="21" t="str">
        <f>DATASHEET!B14</f>
        <v>ANDERSON, Leo</v>
      </c>
      <c r="C14" s="22" t="str">
        <f>DATASHEET!C14</f>
        <v>11WE</v>
      </c>
      <c r="D14" s="20" t="str">
        <f>DATASHEET!D14</f>
        <v>M</v>
      </c>
      <c r="E14" s="21" t="str">
        <f>DATASHEET!J14</f>
        <v>N</v>
      </c>
      <c r="F14" s="21" t="str">
        <f>DATASHEET!E14</f>
        <v>N</v>
      </c>
      <c r="G14" s="21" t="str">
        <f>IF(A14="","",IF(DATASHEET!F14="White - British","N","Y"))</f>
        <v>N</v>
      </c>
      <c r="H14" s="21" t="str">
        <f>IF(A14="","",IF(DATASHEET!H14="Y","Y","N"))</f>
        <v>N</v>
      </c>
      <c r="I14" s="21" t="str">
        <f>DATASHEET!I14</f>
        <v>N</v>
      </c>
      <c r="J14" s="22" t="str">
        <f>DATASHEET!M14</f>
        <v>H</v>
      </c>
      <c r="K14" s="40" t="str">
        <f t="shared" si="0"/>
        <v/>
      </c>
      <c r="L14" s="133" t="str">
        <f>IF(PROGRESS!R28="NO DATA","",PROGRESS!R28)</f>
        <v/>
      </c>
      <c r="M14" s="134" t="str">
        <f>IF(PROGRESS!W28="NO DATA","",PROGRESS!W28)</f>
        <v/>
      </c>
      <c r="N14" s="135" t="str">
        <f>IF(PROGRESS!AB28="NO DATA","",PROGRESS!AB28)</f>
        <v/>
      </c>
      <c r="O14" s="134" t="str">
        <f>IF(PROGRESS!AG28="NO DATA","",PROGRESS!AG28)</f>
        <v/>
      </c>
      <c r="P14" s="134" t="str">
        <f>IF(PROGRESS!AL28="NO DATA","",PROGRESS!AL28)</f>
        <v/>
      </c>
      <c r="Q14" s="134" t="str">
        <f>IF(PROGRESS!AQ28="NO DATA","",PROGRESS!AQ28)</f>
        <v/>
      </c>
      <c r="R14" s="134" t="str">
        <f>IF(PROGRESS!AV28="NO DATA","",PROGRESS!AV28)</f>
        <v/>
      </c>
      <c r="S14" s="134" t="str">
        <f>IF(PROGRESS!BA28="NO DATA","",PROGRESS!BA28)</f>
        <v/>
      </c>
      <c r="T14" s="134" t="str">
        <f>IF(PROGRESS!BF28="NO DATA","",PROGRESS!BF28)</f>
        <v/>
      </c>
      <c r="U14" s="134" t="str">
        <f>IF(PROGRESS!BK28="NO DATA","",PROGRESS!BK28)</f>
        <v/>
      </c>
      <c r="V14" s="134" t="str">
        <f>IF(PROGRESS!BP28="NO DATA","",PROGRESS!BP28)</f>
        <v/>
      </c>
      <c r="W14" s="134" t="str">
        <f>IF(PROGRESS!BU28="NO DATA","",PROGRESS!BU28)</f>
        <v/>
      </c>
      <c r="X14" s="134" t="str">
        <f>IF(PROGRESS!BZ28="NO DATA","",PROGRESS!BZ28)</f>
        <v/>
      </c>
      <c r="Y14" s="134" t="str">
        <f>IF(PROGRESS!CE28="NO DATA","",PROGRESS!CE28)</f>
        <v/>
      </c>
      <c r="Z14" s="134" t="str">
        <f>IF(PROGRESS!CJ28="NO DATA","",PROGRESS!CJ28)</f>
        <v/>
      </c>
      <c r="AA14" s="134" t="str">
        <f>IF(PROGRESS!CO28="NO DATA","",PROGRESS!CO28)</f>
        <v/>
      </c>
      <c r="AB14" s="134" t="str">
        <f>IF(PROGRESS!CY28="NO DATA","",PROGRESS!CY28)</f>
        <v/>
      </c>
      <c r="AC14" s="134" t="str">
        <f>IF(PROGRESS!DD28="NO DATA","",PROGRESS!DD28)</f>
        <v/>
      </c>
      <c r="AD14" s="134" t="str">
        <f>IF(PROGRESS!CT28="NO DATA","",PROGRESS!CT28)</f>
        <v/>
      </c>
      <c r="AE14" s="134" t="str">
        <f>IF(PROGRESS!DI28="NO DATA","",PROGRESS!DI28)</f>
        <v/>
      </c>
      <c r="AF14" s="134" t="str">
        <f>IF(PROGRESS!DN28="NO DATA","",PROGRESS!DN28)</f>
        <v/>
      </c>
      <c r="AG14" s="134" t="str">
        <f>IF(PROGRESS!DS28="NO DATA","",PROGRESS!DS28)</f>
        <v/>
      </c>
      <c r="AH14" s="134" t="str">
        <f>IF(PROGRESS!DX28="NO DATA","",PROGRESS!DX28)</f>
        <v/>
      </c>
    </row>
    <row r="15" spans="1:34" x14ac:dyDescent="0.25">
      <c r="A15" s="20">
        <f>IF(DATASHEET!A15="","",DATASHEET!A15)</f>
        <v>151527</v>
      </c>
      <c r="B15" s="21" t="str">
        <f>DATASHEET!B15</f>
        <v>ANWAR, Sara</v>
      </c>
      <c r="C15" s="22" t="str">
        <f>DATASHEET!C15</f>
        <v>11KKN</v>
      </c>
      <c r="D15" s="20" t="str">
        <f>DATASHEET!D15</f>
        <v>F</v>
      </c>
      <c r="E15" s="21" t="str">
        <f>DATASHEET!J15</f>
        <v>N</v>
      </c>
      <c r="F15" s="21" t="str">
        <f>DATASHEET!E15</f>
        <v>N</v>
      </c>
      <c r="G15" s="21" t="str">
        <f>IF(A15="","",IF(DATASHEET!F15="White - British","N","Y"))</f>
        <v>Y</v>
      </c>
      <c r="H15" s="21" t="str">
        <f>IF(A15="","",IF(DATASHEET!H15="Y","Y","N"))</f>
        <v>N</v>
      </c>
      <c r="I15" s="21" t="str">
        <f>DATASHEET!I15</f>
        <v>N</v>
      </c>
      <c r="J15" s="22" t="str">
        <f>DATASHEET!M15</f>
        <v>M</v>
      </c>
      <c r="K15" s="40" t="str">
        <f t="shared" si="0"/>
        <v/>
      </c>
      <c r="L15" s="133" t="str">
        <f>IF(PROGRESS!R29="NO DATA","",PROGRESS!R29)</f>
        <v/>
      </c>
      <c r="M15" s="134" t="str">
        <f>IF(PROGRESS!W29="NO DATA","",PROGRESS!W29)</f>
        <v/>
      </c>
      <c r="N15" s="135" t="str">
        <f>IF(PROGRESS!AB29="NO DATA","",PROGRESS!AB29)</f>
        <v/>
      </c>
      <c r="O15" s="134" t="str">
        <f>IF(PROGRESS!AG29="NO DATA","",PROGRESS!AG29)</f>
        <v/>
      </c>
      <c r="P15" s="134" t="str">
        <f>IF(PROGRESS!AL29="NO DATA","",PROGRESS!AL29)</f>
        <v/>
      </c>
      <c r="Q15" s="134" t="str">
        <f>IF(PROGRESS!AQ29="NO DATA","",PROGRESS!AQ29)</f>
        <v/>
      </c>
      <c r="R15" s="134" t="str">
        <f>IF(PROGRESS!AV29="NO DATA","",PROGRESS!AV29)</f>
        <v/>
      </c>
      <c r="S15" s="134" t="str">
        <f>IF(PROGRESS!BA29="NO DATA","",PROGRESS!BA29)</f>
        <v/>
      </c>
      <c r="T15" s="134" t="str">
        <f>IF(PROGRESS!BF29="NO DATA","",PROGRESS!BF29)</f>
        <v/>
      </c>
      <c r="U15" s="134" t="str">
        <f>IF(PROGRESS!BK29="NO DATA","",PROGRESS!BK29)</f>
        <v/>
      </c>
      <c r="V15" s="134" t="str">
        <f>IF(PROGRESS!BP29="NO DATA","",PROGRESS!BP29)</f>
        <v/>
      </c>
      <c r="W15" s="134" t="str">
        <f>IF(PROGRESS!BU29="NO DATA","",PROGRESS!BU29)</f>
        <v/>
      </c>
      <c r="X15" s="134" t="str">
        <f>IF(PROGRESS!BZ29="NO DATA","",PROGRESS!BZ29)</f>
        <v/>
      </c>
      <c r="Y15" s="134" t="str">
        <f>IF(PROGRESS!CE29="NO DATA","",PROGRESS!CE29)</f>
        <v/>
      </c>
      <c r="Z15" s="134" t="str">
        <f>IF(PROGRESS!CJ29="NO DATA","",PROGRESS!CJ29)</f>
        <v/>
      </c>
      <c r="AA15" s="134" t="str">
        <f>IF(PROGRESS!CO29="NO DATA","",PROGRESS!CO29)</f>
        <v/>
      </c>
      <c r="AB15" s="134" t="str">
        <f>IF(PROGRESS!CY29="NO DATA","",PROGRESS!CY29)</f>
        <v/>
      </c>
      <c r="AC15" s="134" t="str">
        <f>IF(PROGRESS!DD29="NO DATA","",PROGRESS!DD29)</f>
        <v/>
      </c>
      <c r="AD15" s="134" t="str">
        <f>IF(PROGRESS!CT29="NO DATA","",PROGRESS!CT29)</f>
        <v/>
      </c>
      <c r="AE15" s="134" t="str">
        <f>IF(PROGRESS!DI29="NO DATA","",PROGRESS!DI29)</f>
        <v/>
      </c>
      <c r="AF15" s="134" t="str">
        <f>IF(PROGRESS!DN29="NO DATA","",PROGRESS!DN29)</f>
        <v/>
      </c>
      <c r="AG15" s="134" t="str">
        <f>IF(PROGRESS!DS29="NO DATA","",PROGRESS!DS29)</f>
        <v/>
      </c>
      <c r="AH15" s="134" t="str">
        <f>IF(PROGRESS!DX29="NO DATA","",PROGRESS!DX29)</f>
        <v/>
      </c>
    </row>
    <row r="16" spans="1:34" x14ac:dyDescent="0.25">
      <c r="A16" s="20">
        <f>IF(DATASHEET!A16="","",DATASHEET!A16)</f>
        <v>151638</v>
      </c>
      <c r="B16" s="21" t="str">
        <f>DATASHEET!B16</f>
        <v>ASLAM, Sana</v>
      </c>
      <c r="C16" s="22" t="str">
        <f>DATASHEET!C16</f>
        <v>11SK</v>
      </c>
      <c r="D16" s="20" t="str">
        <f>DATASHEET!D16</f>
        <v>F</v>
      </c>
      <c r="E16" s="21" t="str">
        <f>DATASHEET!J16</f>
        <v>N</v>
      </c>
      <c r="F16" s="21" t="str">
        <f>DATASHEET!E16</f>
        <v>N</v>
      </c>
      <c r="G16" s="21" t="str">
        <f>IF(A16="","",IF(DATASHEET!F16="White - British","N","Y"))</f>
        <v>Y</v>
      </c>
      <c r="H16" s="21" t="str">
        <f>IF(A16="","",IF(DATASHEET!H16="Y","Y","N"))</f>
        <v>N</v>
      </c>
      <c r="I16" s="21" t="str">
        <f>DATASHEET!I16</f>
        <v>N</v>
      </c>
      <c r="J16" s="22" t="str">
        <f>DATASHEET!M16</f>
        <v>M</v>
      </c>
      <c r="K16" s="40" t="str">
        <f t="shared" si="0"/>
        <v/>
      </c>
      <c r="L16" s="133" t="str">
        <f>IF(PROGRESS!R30="NO DATA","",PROGRESS!R30)</f>
        <v/>
      </c>
      <c r="M16" s="134" t="str">
        <f>IF(PROGRESS!W30="NO DATA","",PROGRESS!W30)</f>
        <v/>
      </c>
      <c r="N16" s="135" t="str">
        <f>IF(PROGRESS!AB30="NO DATA","",PROGRESS!AB30)</f>
        <v/>
      </c>
      <c r="O16" s="134" t="str">
        <f>IF(PROGRESS!AG30="NO DATA","",PROGRESS!AG30)</f>
        <v/>
      </c>
      <c r="P16" s="134" t="str">
        <f>IF(PROGRESS!AL30="NO DATA","",PROGRESS!AL30)</f>
        <v/>
      </c>
      <c r="Q16" s="134" t="str">
        <f>IF(PROGRESS!AQ30="NO DATA","",PROGRESS!AQ30)</f>
        <v/>
      </c>
      <c r="R16" s="134" t="str">
        <f>IF(PROGRESS!AV30="NO DATA","",PROGRESS!AV30)</f>
        <v/>
      </c>
      <c r="S16" s="134" t="str">
        <f>IF(PROGRESS!BA30="NO DATA","",PROGRESS!BA30)</f>
        <v/>
      </c>
      <c r="T16" s="134" t="str">
        <f>IF(PROGRESS!BF30="NO DATA","",PROGRESS!BF30)</f>
        <v/>
      </c>
      <c r="U16" s="134" t="str">
        <f>IF(PROGRESS!BK30="NO DATA","",PROGRESS!BK30)</f>
        <v/>
      </c>
      <c r="V16" s="134" t="str">
        <f>IF(PROGRESS!BP30="NO DATA","",PROGRESS!BP30)</f>
        <v/>
      </c>
      <c r="W16" s="134" t="str">
        <f>IF(PROGRESS!BU30="NO DATA","",PROGRESS!BU30)</f>
        <v/>
      </c>
      <c r="X16" s="134" t="str">
        <f>IF(PROGRESS!BZ30="NO DATA","",PROGRESS!BZ30)</f>
        <v/>
      </c>
      <c r="Y16" s="134" t="str">
        <f>IF(PROGRESS!CE30="NO DATA","",PROGRESS!CE30)</f>
        <v/>
      </c>
      <c r="Z16" s="134" t="str">
        <f>IF(PROGRESS!CJ30="NO DATA","",PROGRESS!CJ30)</f>
        <v/>
      </c>
      <c r="AA16" s="134" t="str">
        <f>IF(PROGRESS!CO30="NO DATA","",PROGRESS!CO30)</f>
        <v/>
      </c>
      <c r="AB16" s="134" t="str">
        <f>IF(PROGRESS!CY30="NO DATA","",PROGRESS!CY30)</f>
        <v/>
      </c>
      <c r="AC16" s="134" t="str">
        <f>IF(PROGRESS!DD30="NO DATA","",PROGRESS!DD30)</f>
        <v/>
      </c>
      <c r="AD16" s="134" t="str">
        <f>IF(PROGRESS!CT30="NO DATA","",PROGRESS!CT30)</f>
        <v/>
      </c>
      <c r="AE16" s="134" t="str">
        <f>IF(PROGRESS!DI30="NO DATA","",PROGRESS!DI30)</f>
        <v/>
      </c>
      <c r="AF16" s="134" t="str">
        <f>IF(PROGRESS!DN30="NO DATA","",PROGRESS!DN30)</f>
        <v/>
      </c>
      <c r="AG16" s="134" t="str">
        <f>IF(PROGRESS!DS30="NO DATA","",PROGRESS!DS30)</f>
        <v/>
      </c>
      <c r="AH16" s="134" t="str">
        <f>IF(PROGRESS!DX30="NO DATA","",PROGRESS!DX30)</f>
        <v/>
      </c>
    </row>
    <row r="17" spans="1:34" x14ac:dyDescent="0.25">
      <c r="A17" s="20">
        <f>IF(DATASHEET!A17="","",DATASHEET!A17)</f>
        <v>151669</v>
      </c>
      <c r="B17" s="21" t="str">
        <f>DATASHEET!B17</f>
        <v>ATKINSON, Declan</v>
      </c>
      <c r="C17" s="22" t="str">
        <f>DATASHEET!C17</f>
        <v>11JNE</v>
      </c>
      <c r="D17" s="20" t="str">
        <f>DATASHEET!D17</f>
        <v>M</v>
      </c>
      <c r="E17" s="21" t="str">
        <f>DATASHEET!J17</f>
        <v>K</v>
      </c>
      <c r="F17" s="21" t="str">
        <f>DATASHEET!E17</f>
        <v>Y</v>
      </c>
      <c r="G17" s="21" t="str">
        <f>IF(A17="","",IF(DATASHEET!F17="White - British","N","Y"))</f>
        <v>N</v>
      </c>
      <c r="H17" s="21" t="str">
        <f>IF(A17="","",IF(DATASHEET!H17="Y","Y","N"))</f>
        <v>Y</v>
      </c>
      <c r="I17" s="21" t="str">
        <f>DATASHEET!I17</f>
        <v>N</v>
      </c>
      <c r="J17" s="22" t="str">
        <f>DATASHEET!M17</f>
        <v>H</v>
      </c>
      <c r="K17" s="40" t="str">
        <f t="shared" si="0"/>
        <v/>
      </c>
      <c r="L17" s="133" t="str">
        <f>IF(PROGRESS!R31="NO DATA","",PROGRESS!R31)</f>
        <v/>
      </c>
      <c r="M17" s="134" t="str">
        <f>IF(PROGRESS!W31="NO DATA","",PROGRESS!W31)</f>
        <v/>
      </c>
      <c r="N17" s="135" t="str">
        <f>IF(PROGRESS!AB31="NO DATA","",PROGRESS!AB31)</f>
        <v/>
      </c>
      <c r="O17" s="134" t="str">
        <f>IF(PROGRESS!AG31="NO DATA","",PROGRESS!AG31)</f>
        <v/>
      </c>
      <c r="P17" s="134" t="str">
        <f>IF(PROGRESS!AL31="NO DATA","",PROGRESS!AL31)</f>
        <v/>
      </c>
      <c r="Q17" s="134" t="str">
        <f>IF(PROGRESS!AQ31="NO DATA","",PROGRESS!AQ31)</f>
        <v/>
      </c>
      <c r="R17" s="134" t="str">
        <f>IF(PROGRESS!AV31="NO DATA","",PROGRESS!AV31)</f>
        <v/>
      </c>
      <c r="S17" s="134" t="str">
        <f>IF(PROGRESS!BA31="NO DATA","",PROGRESS!BA31)</f>
        <v/>
      </c>
      <c r="T17" s="134" t="str">
        <f>IF(PROGRESS!BF31="NO DATA","",PROGRESS!BF31)</f>
        <v/>
      </c>
      <c r="U17" s="134" t="str">
        <f>IF(PROGRESS!BK31="NO DATA","",PROGRESS!BK31)</f>
        <v/>
      </c>
      <c r="V17" s="134" t="str">
        <f>IF(PROGRESS!BP31="NO DATA","",PROGRESS!BP31)</f>
        <v/>
      </c>
      <c r="W17" s="134" t="str">
        <f>IF(PROGRESS!BU31="NO DATA","",PROGRESS!BU31)</f>
        <v/>
      </c>
      <c r="X17" s="134" t="str">
        <f>IF(PROGRESS!BZ31="NO DATA","",PROGRESS!BZ31)</f>
        <v/>
      </c>
      <c r="Y17" s="134" t="str">
        <f>IF(PROGRESS!CE31="NO DATA","",PROGRESS!CE31)</f>
        <v/>
      </c>
      <c r="Z17" s="134" t="str">
        <f>IF(PROGRESS!CJ31="NO DATA","",PROGRESS!CJ31)</f>
        <v/>
      </c>
      <c r="AA17" s="134" t="str">
        <f>IF(PROGRESS!CO31="NO DATA","",PROGRESS!CO31)</f>
        <v/>
      </c>
      <c r="AB17" s="134" t="str">
        <f>IF(PROGRESS!CY31="NO DATA","",PROGRESS!CY31)</f>
        <v/>
      </c>
      <c r="AC17" s="134" t="str">
        <f>IF(PROGRESS!DD31="NO DATA","",PROGRESS!DD31)</f>
        <v/>
      </c>
      <c r="AD17" s="134" t="str">
        <f>IF(PROGRESS!CT31="NO DATA","",PROGRESS!CT31)</f>
        <v/>
      </c>
      <c r="AE17" s="134" t="str">
        <f>IF(PROGRESS!DI31="NO DATA","",PROGRESS!DI31)</f>
        <v/>
      </c>
      <c r="AF17" s="134" t="str">
        <f>IF(PROGRESS!DN31="NO DATA","",PROGRESS!DN31)</f>
        <v/>
      </c>
      <c r="AG17" s="134" t="str">
        <f>IF(PROGRESS!DS31="NO DATA","",PROGRESS!DS31)</f>
        <v/>
      </c>
      <c r="AH17" s="134" t="str">
        <f>IF(PROGRESS!DX31="NO DATA","",PROGRESS!DX31)</f>
        <v/>
      </c>
    </row>
    <row r="18" spans="1:34" x14ac:dyDescent="0.25">
      <c r="A18" s="20">
        <f>IF(DATASHEET!A18="","",DATASHEET!A18)</f>
        <v>151742</v>
      </c>
      <c r="B18" s="21" t="str">
        <f>DATASHEET!B18</f>
        <v>ATOYEBI, Anaiah</v>
      </c>
      <c r="C18" s="22" t="str">
        <f>DATASHEET!C18</f>
        <v>11EGQ</v>
      </c>
      <c r="D18" s="20" t="str">
        <f>DATASHEET!D18</f>
        <v>F</v>
      </c>
      <c r="E18" s="21" t="str">
        <f>DATASHEET!J18</f>
        <v>N</v>
      </c>
      <c r="F18" s="21" t="str">
        <f>DATASHEET!E18</f>
        <v>N</v>
      </c>
      <c r="G18" s="21" t="str">
        <f>IF(A18="","",IF(DATASHEET!F18="White - British","N","Y"))</f>
        <v>Y</v>
      </c>
      <c r="H18" s="21" t="str">
        <f>IF(A18="","",IF(DATASHEET!H18="Y","Y","N"))</f>
        <v>N</v>
      </c>
      <c r="I18" s="21" t="str">
        <f>DATASHEET!I18</f>
        <v>N</v>
      </c>
      <c r="J18" s="22" t="str">
        <f>DATASHEET!M18</f>
        <v>M</v>
      </c>
      <c r="K18" s="40" t="str">
        <f t="shared" si="0"/>
        <v/>
      </c>
      <c r="L18" s="133" t="str">
        <f>IF(PROGRESS!R32="NO DATA","",PROGRESS!R32)</f>
        <v/>
      </c>
      <c r="M18" s="134" t="str">
        <f>IF(PROGRESS!W32="NO DATA","",PROGRESS!W32)</f>
        <v/>
      </c>
      <c r="N18" s="135" t="str">
        <f>IF(PROGRESS!AB32="NO DATA","",PROGRESS!AB32)</f>
        <v/>
      </c>
      <c r="O18" s="134" t="str">
        <f>IF(PROGRESS!AG32="NO DATA","",PROGRESS!AG32)</f>
        <v/>
      </c>
      <c r="P18" s="134" t="str">
        <f>IF(PROGRESS!AL32="NO DATA","",PROGRESS!AL32)</f>
        <v/>
      </c>
      <c r="Q18" s="134" t="str">
        <f>IF(PROGRESS!AQ32="NO DATA","",PROGRESS!AQ32)</f>
        <v/>
      </c>
      <c r="R18" s="134" t="str">
        <f>IF(PROGRESS!AV32="NO DATA","",PROGRESS!AV32)</f>
        <v/>
      </c>
      <c r="S18" s="134" t="str">
        <f>IF(PROGRESS!BA32="NO DATA","",PROGRESS!BA32)</f>
        <v/>
      </c>
      <c r="T18" s="134" t="str">
        <f>IF(PROGRESS!BF32="NO DATA","",PROGRESS!BF32)</f>
        <v/>
      </c>
      <c r="U18" s="134" t="str">
        <f>IF(PROGRESS!BK32="NO DATA","",PROGRESS!BK32)</f>
        <v/>
      </c>
      <c r="V18" s="134" t="str">
        <f>IF(PROGRESS!BP32="NO DATA","",PROGRESS!BP32)</f>
        <v/>
      </c>
      <c r="W18" s="134" t="str">
        <f>IF(PROGRESS!BU32="NO DATA","",PROGRESS!BU32)</f>
        <v/>
      </c>
      <c r="X18" s="134" t="str">
        <f>IF(PROGRESS!BZ32="NO DATA","",PROGRESS!BZ32)</f>
        <v/>
      </c>
      <c r="Y18" s="134" t="str">
        <f>IF(PROGRESS!CE32="NO DATA","",PROGRESS!CE32)</f>
        <v/>
      </c>
      <c r="Z18" s="134" t="str">
        <f>IF(PROGRESS!CJ32="NO DATA","",PROGRESS!CJ32)</f>
        <v/>
      </c>
      <c r="AA18" s="134" t="str">
        <f>IF(PROGRESS!CO32="NO DATA","",PROGRESS!CO32)</f>
        <v/>
      </c>
      <c r="AB18" s="134" t="str">
        <f>IF(PROGRESS!CY32="NO DATA","",PROGRESS!CY32)</f>
        <v/>
      </c>
      <c r="AC18" s="134" t="str">
        <f>IF(PROGRESS!DD32="NO DATA","",PROGRESS!DD32)</f>
        <v/>
      </c>
      <c r="AD18" s="134" t="str">
        <f>IF(PROGRESS!CT32="NO DATA","",PROGRESS!CT32)</f>
        <v/>
      </c>
      <c r="AE18" s="134" t="str">
        <f>IF(PROGRESS!DI32="NO DATA","",PROGRESS!DI32)</f>
        <v/>
      </c>
      <c r="AF18" s="134" t="str">
        <f>IF(PROGRESS!DN32="NO DATA","",PROGRESS!DN32)</f>
        <v/>
      </c>
      <c r="AG18" s="134" t="str">
        <f>IF(PROGRESS!DS32="NO DATA","",PROGRESS!DS32)</f>
        <v/>
      </c>
      <c r="AH18" s="134" t="str">
        <f>IF(PROGRESS!DX32="NO DATA","",PROGRESS!DX32)</f>
        <v/>
      </c>
    </row>
    <row r="19" spans="1:34" x14ac:dyDescent="0.25">
      <c r="A19" s="20">
        <f>IF(DATASHEET!A19="","",DATASHEET!A19)</f>
        <v>151633</v>
      </c>
      <c r="B19" s="21" t="str">
        <f>DATASHEET!B19</f>
        <v>AZAR, Sarah</v>
      </c>
      <c r="C19" s="22" t="str">
        <f>DATASHEET!C19</f>
        <v>11SK</v>
      </c>
      <c r="D19" s="20" t="str">
        <f>DATASHEET!D19</f>
        <v>F</v>
      </c>
      <c r="E19" s="21" t="str">
        <f>DATASHEET!J19</f>
        <v>N</v>
      </c>
      <c r="F19" s="21" t="str">
        <f>DATASHEET!E19</f>
        <v>N</v>
      </c>
      <c r="G19" s="21" t="str">
        <f>IF(A19="","",IF(DATASHEET!F19="White - British","N","Y"))</f>
        <v>Y</v>
      </c>
      <c r="H19" s="21" t="str">
        <f>IF(A19="","",IF(DATASHEET!H19="Y","Y","N"))</f>
        <v>N</v>
      </c>
      <c r="I19" s="21" t="str">
        <f>DATASHEET!I19</f>
        <v>N</v>
      </c>
      <c r="J19" s="22" t="str">
        <f>DATASHEET!M19</f>
        <v>H</v>
      </c>
      <c r="K19" s="40" t="str">
        <f t="shared" si="0"/>
        <v/>
      </c>
      <c r="L19" s="133" t="str">
        <f>IF(PROGRESS!R33="NO DATA","",PROGRESS!R33)</f>
        <v/>
      </c>
      <c r="M19" s="134" t="str">
        <f>IF(PROGRESS!W33="NO DATA","",PROGRESS!W33)</f>
        <v/>
      </c>
      <c r="N19" s="135" t="str">
        <f>IF(PROGRESS!AB33="NO DATA","",PROGRESS!AB33)</f>
        <v/>
      </c>
      <c r="O19" s="134" t="str">
        <f>IF(PROGRESS!AG33="NO DATA","",PROGRESS!AG33)</f>
        <v/>
      </c>
      <c r="P19" s="134" t="str">
        <f>IF(PROGRESS!AL33="NO DATA","",PROGRESS!AL33)</f>
        <v/>
      </c>
      <c r="Q19" s="134" t="str">
        <f>IF(PROGRESS!AQ33="NO DATA","",PROGRESS!AQ33)</f>
        <v/>
      </c>
      <c r="R19" s="134" t="str">
        <f>IF(PROGRESS!AV33="NO DATA","",PROGRESS!AV33)</f>
        <v/>
      </c>
      <c r="S19" s="134" t="str">
        <f>IF(PROGRESS!BA33="NO DATA","",PROGRESS!BA33)</f>
        <v/>
      </c>
      <c r="T19" s="134" t="str">
        <f>IF(PROGRESS!BF33="NO DATA","",PROGRESS!BF33)</f>
        <v/>
      </c>
      <c r="U19" s="134" t="str">
        <f>IF(PROGRESS!BK33="NO DATA","",PROGRESS!BK33)</f>
        <v/>
      </c>
      <c r="V19" s="134" t="str">
        <f>IF(PROGRESS!BP33="NO DATA","",PROGRESS!BP33)</f>
        <v/>
      </c>
      <c r="W19" s="134" t="str">
        <f>IF(PROGRESS!BU33="NO DATA","",PROGRESS!BU33)</f>
        <v/>
      </c>
      <c r="X19" s="134" t="str">
        <f>IF(PROGRESS!BZ33="NO DATA","",PROGRESS!BZ33)</f>
        <v/>
      </c>
      <c r="Y19" s="134" t="str">
        <f>IF(PROGRESS!CE33="NO DATA","",PROGRESS!CE33)</f>
        <v/>
      </c>
      <c r="Z19" s="134" t="str">
        <f>IF(PROGRESS!CJ33="NO DATA","",PROGRESS!CJ33)</f>
        <v/>
      </c>
      <c r="AA19" s="134" t="str">
        <f>IF(PROGRESS!CO33="NO DATA","",PROGRESS!CO33)</f>
        <v/>
      </c>
      <c r="AB19" s="134" t="str">
        <f>IF(PROGRESS!CY33="NO DATA","",PROGRESS!CY33)</f>
        <v/>
      </c>
      <c r="AC19" s="134" t="str">
        <f>IF(PROGRESS!DD33="NO DATA","",PROGRESS!DD33)</f>
        <v/>
      </c>
      <c r="AD19" s="134" t="str">
        <f>IF(PROGRESS!CT33="NO DATA","",PROGRESS!CT33)</f>
        <v/>
      </c>
      <c r="AE19" s="134" t="str">
        <f>IF(PROGRESS!DI33="NO DATA","",PROGRESS!DI33)</f>
        <v/>
      </c>
      <c r="AF19" s="134" t="str">
        <f>IF(PROGRESS!DN33="NO DATA","",PROGRESS!DN33)</f>
        <v/>
      </c>
      <c r="AG19" s="134" t="str">
        <f>IF(PROGRESS!DS33="NO DATA","",PROGRESS!DS33)</f>
        <v/>
      </c>
      <c r="AH19" s="134" t="str">
        <f>IF(PROGRESS!DX33="NO DATA","",PROGRESS!DX33)</f>
        <v/>
      </c>
    </row>
    <row r="20" spans="1:34" x14ac:dyDescent="0.25">
      <c r="A20" s="20">
        <f>IF(DATASHEET!A20="","",DATASHEET!A20)</f>
        <v>151607</v>
      </c>
      <c r="B20" s="21" t="str">
        <f>DATASHEET!B20</f>
        <v>BARNES, Gabriel</v>
      </c>
      <c r="C20" s="22" t="str">
        <f>DATASHEET!C20</f>
        <v>11SDA</v>
      </c>
      <c r="D20" s="20" t="str">
        <f>DATASHEET!D20</f>
        <v>M</v>
      </c>
      <c r="E20" s="21" t="str">
        <f>DATASHEET!J20</f>
        <v>N</v>
      </c>
      <c r="F20" s="21" t="str">
        <f>DATASHEET!E20</f>
        <v>N</v>
      </c>
      <c r="G20" s="21" t="str">
        <f>IF(A20="","",IF(DATASHEET!F20="White - British","N","Y"))</f>
        <v>Y</v>
      </c>
      <c r="H20" s="21" t="str">
        <f>IF(A20="","",IF(DATASHEET!H20="Y","Y","N"))</f>
        <v>N</v>
      </c>
      <c r="I20" s="21" t="str">
        <f>DATASHEET!I20</f>
        <v>N</v>
      </c>
      <c r="J20" s="22" t="str">
        <f>DATASHEET!M20</f>
        <v>M</v>
      </c>
      <c r="K20" s="40" t="str">
        <f t="shared" si="0"/>
        <v/>
      </c>
      <c r="L20" s="133" t="str">
        <f>IF(PROGRESS!R34="NO DATA","",PROGRESS!R34)</f>
        <v/>
      </c>
      <c r="M20" s="134" t="str">
        <f>IF(PROGRESS!W34="NO DATA","",PROGRESS!W34)</f>
        <v/>
      </c>
      <c r="N20" s="135" t="str">
        <f>IF(PROGRESS!AB34="NO DATA","",PROGRESS!AB34)</f>
        <v/>
      </c>
      <c r="O20" s="134" t="str">
        <f>IF(PROGRESS!AG34="NO DATA","",PROGRESS!AG34)</f>
        <v/>
      </c>
      <c r="P20" s="134" t="str">
        <f>IF(PROGRESS!AL34="NO DATA","",PROGRESS!AL34)</f>
        <v/>
      </c>
      <c r="Q20" s="134" t="str">
        <f>IF(PROGRESS!AQ34="NO DATA","",PROGRESS!AQ34)</f>
        <v/>
      </c>
      <c r="R20" s="134" t="str">
        <f>IF(PROGRESS!AV34="NO DATA","",PROGRESS!AV34)</f>
        <v/>
      </c>
      <c r="S20" s="134" t="str">
        <f>IF(PROGRESS!BA34="NO DATA","",PROGRESS!BA34)</f>
        <v/>
      </c>
      <c r="T20" s="134" t="str">
        <f>IF(PROGRESS!BF34="NO DATA","",PROGRESS!BF34)</f>
        <v/>
      </c>
      <c r="U20" s="134" t="str">
        <f>IF(PROGRESS!BK34="NO DATA","",PROGRESS!BK34)</f>
        <v/>
      </c>
      <c r="V20" s="134" t="str">
        <f>IF(PROGRESS!BP34="NO DATA","",PROGRESS!BP34)</f>
        <v/>
      </c>
      <c r="W20" s="134" t="str">
        <f>IF(PROGRESS!BU34="NO DATA","",PROGRESS!BU34)</f>
        <v/>
      </c>
      <c r="X20" s="134" t="str">
        <f>IF(PROGRESS!BZ34="NO DATA","",PROGRESS!BZ34)</f>
        <v/>
      </c>
      <c r="Y20" s="134" t="str">
        <f>IF(PROGRESS!CE34="NO DATA","",PROGRESS!CE34)</f>
        <v/>
      </c>
      <c r="Z20" s="134" t="str">
        <f>IF(PROGRESS!CJ34="NO DATA","",PROGRESS!CJ34)</f>
        <v/>
      </c>
      <c r="AA20" s="134" t="str">
        <f>IF(PROGRESS!CO34="NO DATA","",PROGRESS!CO34)</f>
        <v/>
      </c>
      <c r="AB20" s="134" t="str">
        <f>IF(PROGRESS!CY34="NO DATA","",PROGRESS!CY34)</f>
        <v/>
      </c>
      <c r="AC20" s="134" t="str">
        <f>IF(PROGRESS!DD34="NO DATA","",PROGRESS!DD34)</f>
        <v/>
      </c>
      <c r="AD20" s="134" t="str">
        <f>IF(PROGRESS!CT34="NO DATA","",PROGRESS!CT34)</f>
        <v/>
      </c>
      <c r="AE20" s="134" t="str">
        <f>IF(PROGRESS!DI34="NO DATA","",PROGRESS!DI34)</f>
        <v/>
      </c>
      <c r="AF20" s="134" t="str">
        <f>IF(PROGRESS!DN34="NO DATA","",PROGRESS!DN34)</f>
        <v/>
      </c>
      <c r="AG20" s="134" t="str">
        <f>IF(PROGRESS!DS34="NO DATA","",PROGRESS!DS34)</f>
        <v/>
      </c>
      <c r="AH20" s="134" t="str">
        <f>IF(PROGRESS!DX34="NO DATA","",PROGRESS!DX34)</f>
        <v/>
      </c>
    </row>
    <row r="21" spans="1:34" x14ac:dyDescent="0.25">
      <c r="A21" s="20">
        <f>IF(DATASHEET!A21="","",DATASHEET!A21)</f>
        <v>151703</v>
      </c>
      <c r="B21" s="21" t="str">
        <f>DATASHEET!B21</f>
        <v>BARRATT, Beth</v>
      </c>
      <c r="C21" s="22" t="str">
        <f>DATASHEET!C21</f>
        <v>11ZI</v>
      </c>
      <c r="D21" s="20" t="str">
        <f>DATASHEET!D21</f>
        <v>F</v>
      </c>
      <c r="E21" s="21" t="str">
        <f>DATASHEET!J21</f>
        <v>N</v>
      </c>
      <c r="F21" s="21" t="str">
        <f>DATASHEET!E21</f>
        <v>N</v>
      </c>
      <c r="G21" s="21" t="str">
        <f>IF(A21="","",IF(DATASHEET!F21="White - British","N","Y"))</f>
        <v>N</v>
      </c>
      <c r="H21" s="21" t="str">
        <f>IF(A21="","",IF(DATASHEET!H21="Y","Y","N"))</f>
        <v>N</v>
      </c>
      <c r="I21" s="21" t="str">
        <f>DATASHEET!I21</f>
        <v>N</v>
      </c>
      <c r="J21" s="22" t="str">
        <f>DATASHEET!M21</f>
        <v>M</v>
      </c>
      <c r="K21" s="40" t="str">
        <f t="shared" si="0"/>
        <v/>
      </c>
      <c r="L21" s="133" t="str">
        <f>IF(PROGRESS!R35="NO DATA","",PROGRESS!R35)</f>
        <v/>
      </c>
      <c r="M21" s="134" t="str">
        <f>IF(PROGRESS!W35="NO DATA","",PROGRESS!W35)</f>
        <v/>
      </c>
      <c r="N21" s="135" t="str">
        <f>IF(PROGRESS!AB35="NO DATA","",PROGRESS!AB35)</f>
        <v/>
      </c>
      <c r="O21" s="134" t="str">
        <f>IF(PROGRESS!AG35="NO DATA","",PROGRESS!AG35)</f>
        <v/>
      </c>
      <c r="P21" s="134" t="str">
        <f>IF(PROGRESS!AL35="NO DATA","",PROGRESS!AL35)</f>
        <v/>
      </c>
      <c r="Q21" s="134" t="str">
        <f>IF(PROGRESS!AQ35="NO DATA","",PROGRESS!AQ35)</f>
        <v/>
      </c>
      <c r="R21" s="134" t="str">
        <f>IF(PROGRESS!AV35="NO DATA","",PROGRESS!AV35)</f>
        <v/>
      </c>
      <c r="S21" s="134" t="str">
        <f>IF(PROGRESS!BA35="NO DATA","",PROGRESS!BA35)</f>
        <v/>
      </c>
      <c r="T21" s="134" t="str">
        <f>IF(PROGRESS!BF35="NO DATA","",PROGRESS!BF35)</f>
        <v/>
      </c>
      <c r="U21" s="134" t="str">
        <f>IF(PROGRESS!BK35="NO DATA","",PROGRESS!BK35)</f>
        <v/>
      </c>
      <c r="V21" s="134" t="str">
        <f>IF(PROGRESS!BP35="NO DATA","",PROGRESS!BP35)</f>
        <v/>
      </c>
      <c r="W21" s="134" t="str">
        <f>IF(PROGRESS!BU35="NO DATA","",PROGRESS!BU35)</f>
        <v/>
      </c>
      <c r="X21" s="134" t="str">
        <f>IF(PROGRESS!BZ35="NO DATA","",PROGRESS!BZ35)</f>
        <v/>
      </c>
      <c r="Y21" s="134" t="str">
        <f>IF(PROGRESS!CE35="NO DATA","",PROGRESS!CE35)</f>
        <v/>
      </c>
      <c r="Z21" s="134" t="str">
        <f>IF(PROGRESS!CJ35="NO DATA","",PROGRESS!CJ35)</f>
        <v/>
      </c>
      <c r="AA21" s="134" t="str">
        <f>IF(PROGRESS!CO35="NO DATA","",PROGRESS!CO35)</f>
        <v/>
      </c>
      <c r="AB21" s="134" t="str">
        <f>IF(PROGRESS!CY35="NO DATA","",PROGRESS!CY35)</f>
        <v/>
      </c>
      <c r="AC21" s="134" t="str">
        <f>IF(PROGRESS!DD35="NO DATA","",PROGRESS!DD35)</f>
        <v/>
      </c>
      <c r="AD21" s="134" t="str">
        <f>IF(PROGRESS!CT35="NO DATA","",PROGRESS!CT35)</f>
        <v/>
      </c>
      <c r="AE21" s="134" t="str">
        <f>IF(PROGRESS!DI35="NO DATA","",PROGRESS!DI35)</f>
        <v/>
      </c>
      <c r="AF21" s="134" t="str">
        <f>IF(PROGRESS!DN35="NO DATA","",PROGRESS!DN35)</f>
        <v/>
      </c>
      <c r="AG21" s="134" t="str">
        <f>IF(PROGRESS!DS35="NO DATA","",PROGRESS!DS35)</f>
        <v/>
      </c>
      <c r="AH21" s="134" t="str">
        <f>IF(PROGRESS!DX35="NO DATA","",PROGRESS!DX35)</f>
        <v/>
      </c>
    </row>
    <row r="22" spans="1:34" x14ac:dyDescent="0.25">
      <c r="A22" s="20">
        <f>IF(DATASHEET!A22="","",DATASHEET!A22)</f>
        <v>151621</v>
      </c>
      <c r="B22" s="21" t="str">
        <f>DATASHEET!B22</f>
        <v>BARRETT, Edward</v>
      </c>
      <c r="C22" s="22" t="str">
        <f>DATASHEET!C22</f>
        <v>11SPI</v>
      </c>
      <c r="D22" s="20" t="str">
        <f>DATASHEET!D22</f>
        <v>M</v>
      </c>
      <c r="E22" s="21" t="str">
        <f>DATASHEET!J22</f>
        <v>K</v>
      </c>
      <c r="F22" s="21" t="str">
        <f>DATASHEET!E22</f>
        <v>N</v>
      </c>
      <c r="G22" s="21" t="str">
        <f>IF(A22="","",IF(DATASHEET!F22="White - British","N","Y"))</f>
        <v>N</v>
      </c>
      <c r="H22" s="21" t="str">
        <f>IF(A22="","",IF(DATASHEET!H22="Y","Y","N"))</f>
        <v>N</v>
      </c>
      <c r="I22" s="21" t="str">
        <f>DATASHEET!I22</f>
        <v>N</v>
      </c>
      <c r="J22" s="22" t="str">
        <f>DATASHEET!M22</f>
        <v>L</v>
      </c>
      <c r="K22" s="40" t="str">
        <f t="shared" si="0"/>
        <v/>
      </c>
      <c r="L22" s="133" t="str">
        <f>IF(PROGRESS!R36="NO DATA","",PROGRESS!R36)</f>
        <v/>
      </c>
      <c r="M22" s="134" t="str">
        <f>IF(PROGRESS!W36="NO DATA","",PROGRESS!W36)</f>
        <v/>
      </c>
      <c r="N22" s="135" t="str">
        <f>IF(PROGRESS!AB36="NO DATA","",PROGRESS!AB36)</f>
        <v/>
      </c>
      <c r="O22" s="134" t="str">
        <f>IF(PROGRESS!AG36="NO DATA","",PROGRESS!AG36)</f>
        <v/>
      </c>
      <c r="P22" s="134" t="str">
        <f>IF(PROGRESS!AL36="NO DATA","",PROGRESS!AL36)</f>
        <v/>
      </c>
      <c r="Q22" s="134" t="str">
        <f>IF(PROGRESS!AQ36="NO DATA","",PROGRESS!AQ36)</f>
        <v/>
      </c>
      <c r="R22" s="134" t="str">
        <f>IF(PROGRESS!AV36="NO DATA","",PROGRESS!AV36)</f>
        <v/>
      </c>
      <c r="S22" s="134" t="str">
        <f>IF(PROGRESS!BA36="NO DATA","",PROGRESS!BA36)</f>
        <v/>
      </c>
      <c r="T22" s="134" t="str">
        <f>IF(PROGRESS!BF36="NO DATA","",PROGRESS!BF36)</f>
        <v/>
      </c>
      <c r="U22" s="134" t="str">
        <f>IF(PROGRESS!BK36="NO DATA","",PROGRESS!BK36)</f>
        <v/>
      </c>
      <c r="V22" s="134" t="str">
        <f>IF(PROGRESS!BP36="NO DATA","",PROGRESS!BP36)</f>
        <v/>
      </c>
      <c r="W22" s="134" t="str">
        <f>IF(PROGRESS!BU36="NO DATA","",PROGRESS!BU36)</f>
        <v/>
      </c>
      <c r="X22" s="134" t="str">
        <f>IF(PROGRESS!BZ36="NO DATA","",PROGRESS!BZ36)</f>
        <v/>
      </c>
      <c r="Y22" s="134" t="str">
        <f>IF(PROGRESS!CE36="NO DATA","",PROGRESS!CE36)</f>
        <v/>
      </c>
      <c r="Z22" s="134" t="str">
        <f>IF(PROGRESS!CJ36="NO DATA","",PROGRESS!CJ36)</f>
        <v/>
      </c>
      <c r="AA22" s="134" t="str">
        <f>IF(PROGRESS!CO36="NO DATA","",PROGRESS!CO36)</f>
        <v/>
      </c>
      <c r="AB22" s="134" t="str">
        <f>IF(PROGRESS!CY36="NO DATA","",PROGRESS!CY36)</f>
        <v/>
      </c>
      <c r="AC22" s="134" t="str">
        <f>IF(PROGRESS!DD36="NO DATA","",PROGRESS!DD36)</f>
        <v/>
      </c>
      <c r="AD22" s="134" t="str">
        <f>IF(PROGRESS!CT36="NO DATA","",PROGRESS!CT36)</f>
        <v/>
      </c>
      <c r="AE22" s="134" t="str">
        <f>IF(PROGRESS!DI36="NO DATA","",PROGRESS!DI36)</f>
        <v/>
      </c>
      <c r="AF22" s="134" t="str">
        <f>IF(PROGRESS!DN36="NO DATA","",PROGRESS!DN36)</f>
        <v/>
      </c>
      <c r="AG22" s="134" t="str">
        <f>IF(PROGRESS!DS36="NO DATA","",PROGRESS!DS36)</f>
        <v/>
      </c>
      <c r="AH22" s="134" t="str">
        <f>IF(PROGRESS!DX36="NO DATA","",PROGRESS!DX36)</f>
        <v/>
      </c>
    </row>
    <row r="23" spans="1:34" x14ac:dyDescent="0.25">
      <c r="A23" s="20">
        <f>IF(DATASHEET!A23="","",DATASHEET!A23)</f>
        <v>151576</v>
      </c>
      <c r="B23" s="21" t="str">
        <f>DATASHEET!B23</f>
        <v>BATH, Natalie</v>
      </c>
      <c r="C23" s="22" t="str">
        <f>DATASHEET!C23</f>
        <v>11KKN</v>
      </c>
      <c r="D23" s="20" t="str">
        <f>DATASHEET!D23</f>
        <v>F</v>
      </c>
      <c r="E23" s="21" t="str">
        <f>DATASHEET!J23</f>
        <v>N</v>
      </c>
      <c r="F23" s="21" t="str">
        <f>DATASHEET!E23</f>
        <v>N</v>
      </c>
      <c r="G23" s="21" t="str">
        <f>IF(A23="","",IF(DATASHEET!F23="White - British","N","Y"))</f>
        <v>N</v>
      </c>
      <c r="H23" s="21" t="str">
        <f>IF(A23="","",IF(DATASHEET!H23="Y","Y","N"))</f>
        <v>N</v>
      </c>
      <c r="I23" s="21" t="str">
        <f>DATASHEET!I23</f>
        <v>N</v>
      </c>
      <c r="J23" s="22" t="str">
        <f>DATASHEET!M23</f>
        <v>H</v>
      </c>
      <c r="K23" s="40" t="str">
        <f t="shared" si="0"/>
        <v/>
      </c>
      <c r="L23" s="133" t="str">
        <f>IF(PROGRESS!R37="NO DATA","",PROGRESS!R37)</f>
        <v/>
      </c>
      <c r="M23" s="134" t="str">
        <f>IF(PROGRESS!W37="NO DATA","",PROGRESS!W37)</f>
        <v/>
      </c>
      <c r="N23" s="135" t="str">
        <f>IF(PROGRESS!AB37="NO DATA","",PROGRESS!AB37)</f>
        <v/>
      </c>
      <c r="O23" s="134" t="str">
        <f>IF(PROGRESS!AG37="NO DATA","",PROGRESS!AG37)</f>
        <v/>
      </c>
      <c r="P23" s="134" t="str">
        <f>IF(PROGRESS!AL37="NO DATA","",PROGRESS!AL37)</f>
        <v/>
      </c>
      <c r="Q23" s="134" t="str">
        <f>IF(PROGRESS!AQ37="NO DATA","",PROGRESS!AQ37)</f>
        <v/>
      </c>
      <c r="R23" s="134" t="str">
        <f>IF(PROGRESS!AV37="NO DATA","",PROGRESS!AV37)</f>
        <v/>
      </c>
      <c r="S23" s="134" t="str">
        <f>IF(PROGRESS!BA37="NO DATA","",PROGRESS!BA37)</f>
        <v/>
      </c>
      <c r="T23" s="134" t="str">
        <f>IF(PROGRESS!BF37="NO DATA","",PROGRESS!BF37)</f>
        <v/>
      </c>
      <c r="U23" s="134" t="str">
        <f>IF(PROGRESS!BK37="NO DATA","",PROGRESS!BK37)</f>
        <v/>
      </c>
      <c r="V23" s="134" t="str">
        <f>IF(PROGRESS!BP37="NO DATA","",PROGRESS!BP37)</f>
        <v/>
      </c>
      <c r="W23" s="134" t="str">
        <f>IF(PROGRESS!BU37="NO DATA","",PROGRESS!BU37)</f>
        <v/>
      </c>
      <c r="X23" s="134" t="str">
        <f>IF(PROGRESS!BZ37="NO DATA","",PROGRESS!BZ37)</f>
        <v/>
      </c>
      <c r="Y23" s="134" t="str">
        <f>IF(PROGRESS!CE37="NO DATA","",PROGRESS!CE37)</f>
        <v/>
      </c>
      <c r="Z23" s="134" t="str">
        <f>IF(PROGRESS!CJ37="NO DATA","",PROGRESS!CJ37)</f>
        <v/>
      </c>
      <c r="AA23" s="134" t="str">
        <f>IF(PROGRESS!CO37="NO DATA","",PROGRESS!CO37)</f>
        <v/>
      </c>
      <c r="AB23" s="134" t="str">
        <f>IF(PROGRESS!CY37="NO DATA","",PROGRESS!CY37)</f>
        <v/>
      </c>
      <c r="AC23" s="134" t="str">
        <f>IF(PROGRESS!DD37="NO DATA","",PROGRESS!DD37)</f>
        <v/>
      </c>
      <c r="AD23" s="134" t="str">
        <f>IF(PROGRESS!CT37="NO DATA","",PROGRESS!CT37)</f>
        <v/>
      </c>
      <c r="AE23" s="134" t="str">
        <f>IF(PROGRESS!DI37="NO DATA","",PROGRESS!DI37)</f>
        <v/>
      </c>
      <c r="AF23" s="134" t="str">
        <f>IF(PROGRESS!DN37="NO DATA","",PROGRESS!DN37)</f>
        <v/>
      </c>
      <c r="AG23" s="134" t="str">
        <f>IF(PROGRESS!DS37="NO DATA","",PROGRESS!DS37)</f>
        <v/>
      </c>
      <c r="AH23" s="134" t="str">
        <f>IF(PROGRESS!DX37="NO DATA","",PROGRESS!DX37)</f>
        <v/>
      </c>
    </row>
    <row r="24" spans="1:34" x14ac:dyDescent="0.25">
      <c r="A24" s="20">
        <f>IF(DATASHEET!A24="","",DATASHEET!A24)</f>
        <v>151673</v>
      </c>
      <c r="B24" s="21" t="str">
        <f>DATASHEET!B24</f>
        <v>BATY, Mia</v>
      </c>
      <c r="C24" s="22" t="str">
        <f>DATASHEET!C24</f>
        <v>11ZI</v>
      </c>
      <c r="D24" s="20" t="str">
        <f>DATASHEET!D24</f>
        <v>F</v>
      </c>
      <c r="E24" s="21" t="str">
        <f>DATASHEET!J24</f>
        <v>N</v>
      </c>
      <c r="F24" s="21" t="str">
        <f>DATASHEET!E24</f>
        <v>N</v>
      </c>
      <c r="G24" s="21" t="str">
        <f>IF(A24="","",IF(DATASHEET!F24="White - British","N","Y"))</f>
        <v>Y</v>
      </c>
      <c r="H24" s="21" t="str">
        <f>IF(A24="","",IF(DATASHEET!H24="Y","Y","N"))</f>
        <v>N</v>
      </c>
      <c r="I24" s="21" t="str">
        <f>DATASHEET!I24</f>
        <v>N</v>
      </c>
      <c r="J24" s="22" t="str">
        <f>DATASHEET!M24</f>
        <v>M</v>
      </c>
      <c r="K24" s="40" t="str">
        <f t="shared" si="0"/>
        <v/>
      </c>
      <c r="L24" s="133" t="str">
        <f>IF(PROGRESS!R38="NO DATA","",PROGRESS!R38)</f>
        <v/>
      </c>
      <c r="M24" s="134" t="str">
        <f>IF(PROGRESS!W38="NO DATA","",PROGRESS!W38)</f>
        <v/>
      </c>
      <c r="N24" s="135" t="str">
        <f>IF(PROGRESS!AB38="NO DATA","",PROGRESS!AB38)</f>
        <v/>
      </c>
      <c r="O24" s="134" t="str">
        <f>IF(PROGRESS!AG38="NO DATA","",PROGRESS!AG38)</f>
        <v/>
      </c>
      <c r="P24" s="134" t="str">
        <f>IF(PROGRESS!AL38="NO DATA","",PROGRESS!AL38)</f>
        <v/>
      </c>
      <c r="Q24" s="134" t="str">
        <f>IF(PROGRESS!AQ38="NO DATA","",PROGRESS!AQ38)</f>
        <v/>
      </c>
      <c r="R24" s="134" t="str">
        <f>IF(PROGRESS!AV38="NO DATA","",PROGRESS!AV38)</f>
        <v/>
      </c>
      <c r="S24" s="134" t="str">
        <f>IF(PROGRESS!BA38="NO DATA","",PROGRESS!BA38)</f>
        <v/>
      </c>
      <c r="T24" s="134" t="str">
        <f>IF(PROGRESS!BF38="NO DATA","",PROGRESS!BF38)</f>
        <v/>
      </c>
      <c r="U24" s="134" t="str">
        <f>IF(PROGRESS!BK38="NO DATA","",PROGRESS!BK38)</f>
        <v/>
      </c>
      <c r="V24" s="134" t="str">
        <f>IF(PROGRESS!BP38="NO DATA","",PROGRESS!BP38)</f>
        <v/>
      </c>
      <c r="W24" s="134" t="str">
        <f>IF(PROGRESS!BU38="NO DATA","",PROGRESS!BU38)</f>
        <v/>
      </c>
      <c r="X24" s="134" t="str">
        <f>IF(PROGRESS!BZ38="NO DATA","",PROGRESS!BZ38)</f>
        <v/>
      </c>
      <c r="Y24" s="134" t="str">
        <f>IF(PROGRESS!CE38="NO DATA","",PROGRESS!CE38)</f>
        <v/>
      </c>
      <c r="Z24" s="134" t="str">
        <f>IF(PROGRESS!CJ38="NO DATA","",PROGRESS!CJ38)</f>
        <v/>
      </c>
      <c r="AA24" s="134" t="str">
        <f>IF(PROGRESS!CO38="NO DATA","",PROGRESS!CO38)</f>
        <v/>
      </c>
      <c r="AB24" s="134" t="str">
        <f>IF(PROGRESS!CY38="NO DATA","",PROGRESS!CY38)</f>
        <v/>
      </c>
      <c r="AC24" s="134" t="str">
        <f>IF(PROGRESS!DD38="NO DATA","",PROGRESS!DD38)</f>
        <v/>
      </c>
      <c r="AD24" s="134" t="str">
        <f>IF(PROGRESS!CT38="NO DATA","",PROGRESS!CT38)</f>
        <v/>
      </c>
      <c r="AE24" s="134" t="str">
        <f>IF(PROGRESS!DI38="NO DATA","",PROGRESS!DI38)</f>
        <v/>
      </c>
      <c r="AF24" s="134" t="str">
        <f>IF(PROGRESS!DN38="NO DATA","",PROGRESS!DN38)</f>
        <v/>
      </c>
      <c r="AG24" s="134" t="str">
        <f>IF(PROGRESS!DS38="NO DATA","",PROGRESS!DS38)</f>
        <v/>
      </c>
      <c r="AH24" s="134" t="str">
        <f>IF(PROGRESS!DX38="NO DATA","",PROGRESS!DX38)</f>
        <v/>
      </c>
    </row>
    <row r="25" spans="1:34" x14ac:dyDescent="0.25">
      <c r="A25" s="20">
        <f>IF(DATASHEET!A25="","",DATASHEET!A25)</f>
        <v>151599</v>
      </c>
      <c r="B25" s="21" t="str">
        <f>DATASHEET!B25</f>
        <v>BEARE, Lucy</v>
      </c>
      <c r="C25" s="22" t="str">
        <f>DATASHEET!C25</f>
        <v>11ZI</v>
      </c>
      <c r="D25" s="20" t="str">
        <f>DATASHEET!D25</f>
        <v>F</v>
      </c>
      <c r="E25" s="21" t="str">
        <f>DATASHEET!J25</f>
        <v>N</v>
      </c>
      <c r="F25" s="21" t="str">
        <f>DATASHEET!E25</f>
        <v>N</v>
      </c>
      <c r="G25" s="21" t="str">
        <f>IF(A25="","",IF(DATASHEET!F25="White - British","N","Y"))</f>
        <v>N</v>
      </c>
      <c r="H25" s="21" t="str">
        <f>IF(A25="","",IF(DATASHEET!H25="Y","Y","N"))</f>
        <v>N</v>
      </c>
      <c r="I25" s="21" t="str">
        <f>DATASHEET!I25</f>
        <v>N</v>
      </c>
      <c r="J25" s="22" t="str">
        <f>DATASHEET!M25</f>
        <v>H</v>
      </c>
      <c r="K25" s="40" t="str">
        <f t="shared" si="0"/>
        <v/>
      </c>
      <c r="L25" s="133" t="str">
        <f>IF(PROGRESS!R39="NO DATA","",PROGRESS!R39)</f>
        <v/>
      </c>
      <c r="M25" s="134" t="str">
        <f>IF(PROGRESS!W39="NO DATA","",PROGRESS!W39)</f>
        <v/>
      </c>
      <c r="N25" s="135" t="str">
        <f>IF(PROGRESS!AB39="NO DATA","",PROGRESS!AB39)</f>
        <v/>
      </c>
      <c r="O25" s="134" t="str">
        <f>IF(PROGRESS!AG39="NO DATA","",PROGRESS!AG39)</f>
        <v/>
      </c>
      <c r="P25" s="134" t="str">
        <f>IF(PROGRESS!AL39="NO DATA","",PROGRESS!AL39)</f>
        <v/>
      </c>
      <c r="Q25" s="134" t="str">
        <f>IF(PROGRESS!AQ39="NO DATA","",PROGRESS!AQ39)</f>
        <v/>
      </c>
      <c r="R25" s="134" t="str">
        <f>IF(PROGRESS!AV39="NO DATA","",PROGRESS!AV39)</f>
        <v/>
      </c>
      <c r="S25" s="134" t="str">
        <f>IF(PROGRESS!BA39="NO DATA","",PROGRESS!BA39)</f>
        <v/>
      </c>
      <c r="T25" s="134" t="str">
        <f>IF(PROGRESS!BF39="NO DATA","",PROGRESS!BF39)</f>
        <v/>
      </c>
      <c r="U25" s="134" t="str">
        <f>IF(PROGRESS!BK39="NO DATA","",PROGRESS!BK39)</f>
        <v/>
      </c>
      <c r="V25" s="134" t="str">
        <f>IF(PROGRESS!BP39="NO DATA","",PROGRESS!BP39)</f>
        <v/>
      </c>
      <c r="W25" s="134" t="str">
        <f>IF(PROGRESS!BU39="NO DATA","",PROGRESS!BU39)</f>
        <v/>
      </c>
      <c r="X25" s="134" t="str">
        <f>IF(PROGRESS!BZ39="NO DATA","",PROGRESS!BZ39)</f>
        <v/>
      </c>
      <c r="Y25" s="134" t="str">
        <f>IF(PROGRESS!CE39="NO DATA","",PROGRESS!CE39)</f>
        <v/>
      </c>
      <c r="Z25" s="134" t="str">
        <f>IF(PROGRESS!CJ39="NO DATA","",PROGRESS!CJ39)</f>
        <v/>
      </c>
      <c r="AA25" s="134" t="str">
        <f>IF(PROGRESS!CO39="NO DATA","",PROGRESS!CO39)</f>
        <v/>
      </c>
      <c r="AB25" s="134" t="str">
        <f>IF(PROGRESS!CY39="NO DATA","",PROGRESS!CY39)</f>
        <v/>
      </c>
      <c r="AC25" s="134" t="str">
        <f>IF(PROGRESS!DD39="NO DATA","",PROGRESS!DD39)</f>
        <v/>
      </c>
      <c r="AD25" s="134" t="str">
        <f>IF(PROGRESS!CT39="NO DATA","",PROGRESS!CT39)</f>
        <v/>
      </c>
      <c r="AE25" s="134" t="str">
        <f>IF(PROGRESS!DI39="NO DATA","",PROGRESS!DI39)</f>
        <v/>
      </c>
      <c r="AF25" s="134" t="str">
        <f>IF(PROGRESS!DN39="NO DATA","",PROGRESS!DN39)</f>
        <v/>
      </c>
      <c r="AG25" s="134" t="str">
        <f>IF(PROGRESS!DS39="NO DATA","",PROGRESS!DS39)</f>
        <v/>
      </c>
      <c r="AH25" s="134" t="str">
        <f>IF(PROGRESS!DX39="NO DATA","",PROGRESS!DX39)</f>
        <v/>
      </c>
    </row>
    <row r="26" spans="1:34" x14ac:dyDescent="0.25">
      <c r="A26" s="20">
        <f>IF(DATASHEET!A26="","",DATASHEET!A26)</f>
        <v>151736</v>
      </c>
      <c r="B26" s="21" t="str">
        <f>DATASHEET!B26</f>
        <v>BEREKET, Rim</v>
      </c>
      <c r="C26" s="22" t="str">
        <f>DATASHEET!C26</f>
        <v>11ZI</v>
      </c>
      <c r="D26" s="20" t="str">
        <f>DATASHEET!D26</f>
        <v>F</v>
      </c>
      <c r="E26" s="21" t="str">
        <f>DATASHEET!J26</f>
        <v>N</v>
      </c>
      <c r="F26" s="21" t="str">
        <f>DATASHEET!E26</f>
        <v>Y</v>
      </c>
      <c r="G26" s="21" t="str">
        <f>IF(A26="","",IF(DATASHEET!F26="White - British","N","Y"))</f>
        <v>Y</v>
      </c>
      <c r="H26" s="21" t="str">
        <f>IF(A26="","",IF(DATASHEET!H26="Y","Y","N"))</f>
        <v>Y</v>
      </c>
      <c r="I26" s="21" t="str">
        <f>DATASHEET!I26</f>
        <v>N</v>
      </c>
      <c r="J26" s="22" t="str">
        <f>DATASHEET!M26</f>
        <v>H</v>
      </c>
      <c r="K26" s="40" t="str">
        <f t="shared" si="0"/>
        <v/>
      </c>
      <c r="L26" s="133" t="str">
        <f>IF(PROGRESS!R40="NO DATA","",PROGRESS!R40)</f>
        <v/>
      </c>
      <c r="M26" s="134" t="str">
        <f>IF(PROGRESS!W40="NO DATA","",PROGRESS!W40)</f>
        <v/>
      </c>
      <c r="N26" s="135" t="str">
        <f>IF(PROGRESS!AB40="NO DATA","",PROGRESS!AB40)</f>
        <v/>
      </c>
      <c r="O26" s="134" t="str">
        <f>IF(PROGRESS!AG40="NO DATA","",PROGRESS!AG40)</f>
        <v/>
      </c>
      <c r="P26" s="134" t="str">
        <f>IF(PROGRESS!AL40="NO DATA","",PROGRESS!AL40)</f>
        <v/>
      </c>
      <c r="Q26" s="134" t="str">
        <f>IF(PROGRESS!AQ40="NO DATA","",PROGRESS!AQ40)</f>
        <v/>
      </c>
      <c r="R26" s="134" t="str">
        <f>IF(PROGRESS!AV40="NO DATA","",PROGRESS!AV40)</f>
        <v/>
      </c>
      <c r="S26" s="134" t="str">
        <f>IF(PROGRESS!BA40="NO DATA","",PROGRESS!BA40)</f>
        <v/>
      </c>
      <c r="T26" s="134" t="str">
        <f>IF(PROGRESS!BF40="NO DATA","",PROGRESS!BF40)</f>
        <v/>
      </c>
      <c r="U26" s="134" t="str">
        <f>IF(PROGRESS!BK40="NO DATA","",PROGRESS!BK40)</f>
        <v/>
      </c>
      <c r="V26" s="134" t="str">
        <f>IF(PROGRESS!BP40="NO DATA","",PROGRESS!BP40)</f>
        <v/>
      </c>
      <c r="W26" s="134" t="str">
        <f>IF(PROGRESS!BU40="NO DATA","",PROGRESS!BU40)</f>
        <v/>
      </c>
      <c r="X26" s="134" t="str">
        <f>IF(PROGRESS!BZ40="NO DATA","",PROGRESS!BZ40)</f>
        <v/>
      </c>
      <c r="Y26" s="134" t="str">
        <f>IF(PROGRESS!CE40="NO DATA","",PROGRESS!CE40)</f>
        <v/>
      </c>
      <c r="Z26" s="134" t="str">
        <f>IF(PROGRESS!CJ40="NO DATA","",PROGRESS!CJ40)</f>
        <v/>
      </c>
      <c r="AA26" s="134" t="str">
        <f>IF(PROGRESS!CO40="NO DATA","",PROGRESS!CO40)</f>
        <v/>
      </c>
      <c r="AB26" s="134" t="str">
        <f>IF(PROGRESS!CY40="NO DATA","",PROGRESS!CY40)</f>
        <v/>
      </c>
      <c r="AC26" s="134" t="str">
        <f>IF(PROGRESS!DD40="NO DATA","",PROGRESS!DD40)</f>
        <v/>
      </c>
      <c r="AD26" s="134" t="str">
        <f>IF(PROGRESS!CT40="NO DATA","",PROGRESS!CT40)</f>
        <v/>
      </c>
      <c r="AE26" s="134" t="str">
        <f>IF(PROGRESS!DI40="NO DATA","",PROGRESS!DI40)</f>
        <v/>
      </c>
      <c r="AF26" s="134" t="str">
        <f>IF(PROGRESS!DN40="NO DATA","",PROGRESS!DN40)</f>
        <v/>
      </c>
      <c r="AG26" s="134" t="str">
        <f>IF(PROGRESS!DS40="NO DATA","",PROGRESS!DS40)</f>
        <v/>
      </c>
      <c r="AH26" s="134" t="str">
        <f>IF(PROGRESS!DX40="NO DATA","",PROGRESS!DX40)</f>
        <v/>
      </c>
    </row>
    <row r="27" spans="1:34" x14ac:dyDescent="0.25">
      <c r="A27" s="20">
        <f>IF(DATASHEET!A27="","",DATASHEET!A27)</f>
        <v>151545</v>
      </c>
      <c r="B27" s="21" t="str">
        <f>DATASHEET!B27</f>
        <v>BEREKET, Samuel</v>
      </c>
      <c r="C27" s="22" t="str">
        <f>DATASHEET!C27</f>
        <v>11EGQ</v>
      </c>
      <c r="D27" s="20" t="str">
        <f>DATASHEET!D27</f>
        <v>M</v>
      </c>
      <c r="E27" s="21" t="str">
        <f>DATASHEET!J27</f>
        <v>N</v>
      </c>
      <c r="F27" s="21" t="str">
        <f>DATASHEET!E27</f>
        <v>Y</v>
      </c>
      <c r="G27" s="21" t="str">
        <f>IF(A27="","",IF(DATASHEET!F27="White - British","N","Y"))</f>
        <v>Y</v>
      </c>
      <c r="H27" s="21" t="str">
        <f>IF(A27="","",IF(DATASHEET!H27="Y","Y","N"))</f>
        <v>Y</v>
      </c>
      <c r="I27" s="21" t="str">
        <f>DATASHEET!I27</f>
        <v>N</v>
      </c>
      <c r="J27" s="22" t="str">
        <f>DATASHEET!M27</f>
        <v>M</v>
      </c>
      <c r="K27" s="40" t="str">
        <f t="shared" si="0"/>
        <v/>
      </c>
      <c r="L27" s="133" t="str">
        <f>IF(PROGRESS!R41="NO DATA","",PROGRESS!R41)</f>
        <v/>
      </c>
      <c r="M27" s="134" t="str">
        <f>IF(PROGRESS!W41="NO DATA","",PROGRESS!W41)</f>
        <v/>
      </c>
      <c r="N27" s="135" t="str">
        <f>IF(PROGRESS!AB41="NO DATA","",PROGRESS!AB41)</f>
        <v/>
      </c>
      <c r="O27" s="134" t="str">
        <f>IF(PROGRESS!AG41="NO DATA","",PROGRESS!AG41)</f>
        <v/>
      </c>
      <c r="P27" s="134" t="str">
        <f>IF(PROGRESS!AL41="NO DATA","",PROGRESS!AL41)</f>
        <v/>
      </c>
      <c r="Q27" s="134" t="str">
        <f>IF(PROGRESS!AQ41="NO DATA","",PROGRESS!AQ41)</f>
        <v/>
      </c>
      <c r="R27" s="134" t="str">
        <f>IF(PROGRESS!AV41="NO DATA","",PROGRESS!AV41)</f>
        <v/>
      </c>
      <c r="S27" s="134" t="str">
        <f>IF(PROGRESS!BA41="NO DATA","",PROGRESS!BA41)</f>
        <v/>
      </c>
      <c r="T27" s="134" t="str">
        <f>IF(PROGRESS!BF41="NO DATA","",PROGRESS!BF41)</f>
        <v/>
      </c>
      <c r="U27" s="134" t="str">
        <f>IF(PROGRESS!BK41="NO DATA","",PROGRESS!BK41)</f>
        <v/>
      </c>
      <c r="V27" s="134" t="str">
        <f>IF(PROGRESS!BP41="NO DATA","",PROGRESS!BP41)</f>
        <v/>
      </c>
      <c r="W27" s="134" t="str">
        <f>IF(PROGRESS!BU41="NO DATA","",PROGRESS!BU41)</f>
        <v/>
      </c>
      <c r="X27" s="134" t="str">
        <f>IF(PROGRESS!BZ41="NO DATA","",PROGRESS!BZ41)</f>
        <v/>
      </c>
      <c r="Y27" s="134" t="str">
        <f>IF(PROGRESS!CE41="NO DATA","",PROGRESS!CE41)</f>
        <v/>
      </c>
      <c r="Z27" s="134" t="str">
        <f>IF(PROGRESS!CJ41="NO DATA","",PROGRESS!CJ41)</f>
        <v/>
      </c>
      <c r="AA27" s="134" t="str">
        <f>IF(PROGRESS!CO41="NO DATA","",PROGRESS!CO41)</f>
        <v/>
      </c>
      <c r="AB27" s="134" t="str">
        <f>IF(PROGRESS!CY41="NO DATA","",PROGRESS!CY41)</f>
        <v/>
      </c>
      <c r="AC27" s="134" t="str">
        <f>IF(PROGRESS!DD41="NO DATA","",PROGRESS!DD41)</f>
        <v/>
      </c>
      <c r="AD27" s="134" t="str">
        <f>IF(PROGRESS!CT41="NO DATA","",PROGRESS!CT41)</f>
        <v/>
      </c>
      <c r="AE27" s="134" t="str">
        <f>IF(PROGRESS!DI41="NO DATA","",PROGRESS!DI41)</f>
        <v/>
      </c>
      <c r="AF27" s="134" t="str">
        <f>IF(PROGRESS!DN41="NO DATA","",PROGRESS!DN41)</f>
        <v/>
      </c>
      <c r="AG27" s="134" t="str">
        <f>IF(PROGRESS!DS41="NO DATA","",PROGRESS!DS41)</f>
        <v/>
      </c>
      <c r="AH27" s="134" t="str">
        <f>IF(PROGRESS!DX41="NO DATA","",PROGRESS!DX41)</f>
        <v/>
      </c>
    </row>
    <row r="28" spans="1:34" x14ac:dyDescent="0.25">
      <c r="A28" s="20">
        <f>IF(DATASHEET!A28="","",DATASHEET!A28)</f>
        <v>151618</v>
      </c>
      <c r="B28" s="21" t="str">
        <f>DATASHEET!B28</f>
        <v>BOATENG, Mariella</v>
      </c>
      <c r="C28" s="22" t="str">
        <f>DATASHEET!C28</f>
        <v>11SPI</v>
      </c>
      <c r="D28" s="20" t="str">
        <f>DATASHEET!D28</f>
        <v>F</v>
      </c>
      <c r="E28" s="21" t="str">
        <f>DATASHEET!J28</f>
        <v>N</v>
      </c>
      <c r="F28" s="21" t="str">
        <f>DATASHEET!E28</f>
        <v>N</v>
      </c>
      <c r="G28" s="21" t="str">
        <f>IF(A28="","",IF(DATASHEET!F28="White - British","N","Y"))</f>
        <v>Y</v>
      </c>
      <c r="H28" s="21" t="str">
        <f>IF(A28="","",IF(DATASHEET!H28="Y","Y","N"))</f>
        <v>N</v>
      </c>
      <c r="I28" s="21" t="str">
        <f>DATASHEET!I28</f>
        <v>N</v>
      </c>
      <c r="J28" s="22" t="str">
        <f>DATASHEET!M28</f>
        <v>M</v>
      </c>
      <c r="K28" s="40" t="str">
        <f t="shared" si="0"/>
        <v/>
      </c>
      <c r="L28" s="133" t="str">
        <f>IF(PROGRESS!R42="NO DATA","",PROGRESS!R42)</f>
        <v/>
      </c>
      <c r="M28" s="134" t="str">
        <f>IF(PROGRESS!W42="NO DATA","",PROGRESS!W42)</f>
        <v/>
      </c>
      <c r="N28" s="135" t="str">
        <f>IF(PROGRESS!AB42="NO DATA","",PROGRESS!AB42)</f>
        <v/>
      </c>
      <c r="O28" s="134" t="str">
        <f>IF(PROGRESS!AG42="NO DATA","",PROGRESS!AG42)</f>
        <v/>
      </c>
      <c r="P28" s="134" t="str">
        <f>IF(PROGRESS!AL42="NO DATA","",PROGRESS!AL42)</f>
        <v/>
      </c>
      <c r="Q28" s="134" t="str">
        <f>IF(PROGRESS!AQ42="NO DATA","",PROGRESS!AQ42)</f>
        <v/>
      </c>
      <c r="R28" s="134" t="str">
        <f>IF(PROGRESS!AV42="NO DATA","",PROGRESS!AV42)</f>
        <v/>
      </c>
      <c r="S28" s="134" t="str">
        <f>IF(PROGRESS!BA42="NO DATA","",PROGRESS!BA42)</f>
        <v/>
      </c>
      <c r="T28" s="134" t="str">
        <f>IF(PROGRESS!BF42="NO DATA","",PROGRESS!BF42)</f>
        <v/>
      </c>
      <c r="U28" s="134" t="str">
        <f>IF(PROGRESS!BK42="NO DATA","",PROGRESS!BK42)</f>
        <v/>
      </c>
      <c r="V28" s="134" t="str">
        <f>IF(PROGRESS!BP42="NO DATA","",PROGRESS!BP42)</f>
        <v/>
      </c>
      <c r="W28" s="134" t="str">
        <f>IF(PROGRESS!BU42="NO DATA","",PROGRESS!BU42)</f>
        <v/>
      </c>
      <c r="X28" s="134" t="str">
        <f>IF(PROGRESS!BZ42="NO DATA","",PROGRESS!BZ42)</f>
        <v/>
      </c>
      <c r="Y28" s="134" t="str">
        <f>IF(PROGRESS!CE42="NO DATA","",PROGRESS!CE42)</f>
        <v/>
      </c>
      <c r="Z28" s="134" t="str">
        <f>IF(PROGRESS!CJ42="NO DATA","",PROGRESS!CJ42)</f>
        <v/>
      </c>
      <c r="AA28" s="134" t="str">
        <f>IF(PROGRESS!CO42="NO DATA","",PROGRESS!CO42)</f>
        <v/>
      </c>
      <c r="AB28" s="134" t="str">
        <f>IF(PROGRESS!CY42="NO DATA","",PROGRESS!CY42)</f>
        <v/>
      </c>
      <c r="AC28" s="134" t="str">
        <f>IF(PROGRESS!DD42="NO DATA","",PROGRESS!DD42)</f>
        <v/>
      </c>
      <c r="AD28" s="134" t="str">
        <f>IF(PROGRESS!CT42="NO DATA","",PROGRESS!CT42)</f>
        <v/>
      </c>
      <c r="AE28" s="134" t="str">
        <f>IF(PROGRESS!DI42="NO DATA","",PROGRESS!DI42)</f>
        <v/>
      </c>
      <c r="AF28" s="134" t="str">
        <f>IF(PROGRESS!DN42="NO DATA","",PROGRESS!DN42)</f>
        <v/>
      </c>
      <c r="AG28" s="134" t="str">
        <f>IF(PROGRESS!DS42="NO DATA","",PROGRESS!DS42)</f>
        <v/>
      </c>
      <c r="AH28" s="134" t="str">
        <f>IF(PROGRESS!DX42="NO DATA","",PROGRESS!DX42)</f>
        <v/>
      </c>
    </row>
    <row r="29" spans="1:34" x14ac:dyDescent="0.25">
      <c r="A29" s="20">
        <f>IF(DATASHEET!A29="","",DATASHEET!A29)</f>
        <v>152721</v>
      </c>
      <c r="B29" s="21" t="str">
        <f>DATASHEET!B29</f>
        <v>BODELL, Alisha</v>
      </c>
      <c r="C29" s="22" t="str">
        <f>DATASHEET!C29</f>
        <v>11EGQ</v>
      </c>
      <c r="D29" s="20" t="str">
        <f>DATASHEET!D29</f>
        <v>F</v>
      </c>
      <c r="E29" s="21" t="str">
        <f>DATASHEET!J29</f>
        <v>E</v>
      </c>
      <c r="F29" s="21" t="str">
        <f>DATASHEET!E29</f>
        <v>Y</v>
      </c>
      <c r="G29" s="21" t="str">
        <f>IF(A29="","",IF(DATASHEET!F29="White - British","N","Y"))</f>
        <v>N</v>
      </c>
      <c r="H29" s="21" t="str">
        <f>IF(A29="","",IF(DATASHEET!H29="Y","Y","N"))</f>
        <v>Y</v>
      </c>
      <c r="I29" s="21" t="str">
        <f>DATASHEET!I29</f>
        <v>N</v>
      </c>
      <c r="J29" s="22" t="str">
        <f>DATASHEET!M29</f>
        <v/>
      </c>
      <c r="K29" s="40" t="str">
        <f t="shared" si="0"/>
        <v/>
      </c>
      <c r="L29" s="133" t="str">
        <f>IF(PROGRESS!R43="NO DATA","",PROGRESS!R43)</f>
        <v/>
      </c>
      <c r="M29" s="134" t="str">
        <f>IF(PROGRESS!W43="NO DATA","",PROGRESS!W43)</f>
        <v/>
      </c>
      <c r="N29" s="135" t="str">
        <f>IF(PROGRESS!AB43="NO DATA","",PROGRESS!AB43)</f>
        <v/>
      </c>
      <c r="O29" s="134" t="str">
        <f>IF(PROGRESS!AG43="NO DATA","",PROGRESS!AG43)</f>
        <v/>
      </c>
      <c r="P29" s="134" t="str">
        <f>IF(PROGRESS!AL43="NO DATA","",PROGRESS!AL43)</f>
        <v/>
      </c>
      <c r="Q29" s="134" t="str">
        <f>IF(PROGRESS!AQ43="NO DATA","",PROGRESS!AQ43)</f>
        <v/>
      </c>
      <c r="R29" s="134" t="str">
        <f>IF(PROGRESS!AV43="NO DATA","",PROGRESS!AV43)</f>
        <v/>
      </c>
      <c r="S29" s="134" t="str">
        <f>IF(PROGRESS!BA43="NO DATA","",PROGRESS!BA43)</f>
        <v/>
      </c>
      <c r="T29" s="134" t="str">
        <f>IF(PROGRESS!BF43="NO DATA","",PROGRESS!BF43)</f>
        <v/>
      </c>
      <c r="U29" s="134" t="str">
        <f>IF(PROGRESS!BK43="NO DATA","",PROGRESS!BK43)</f>
        <v/>
      </c>
      <c r="V29" s="134" t="str">
        <f>IF(PROGRESS!BP43="NO DATA","",PROGRESS!BP43)</f>
        <v/>
      </c>
      <c r="W29" s="134" t="str">
        <f>IF(PROGRESS!BU43="NO DATA","",PROGRESS!BU43)</f>
        <v/>
      </c>
      <c r="X29" s="134" t="str">
        <f>IF(PROGRESS!BZ43="NO DATA","",PROGRESS!BZ43)</f>
        <v/>
      </c>
      <c r="Y29" s="134" t="str">
        <f>IF(PROGRESS!CE43="NO DATA","",PROGRESS!CE43)</f>
        <v/>
      </c>
      <c r="Z29" s="134" t="str">
        <f>IF(PROGRESS!CJ43="NO DATA","",PROGRESS!CJ43)</f>
        <v/>
      </c>
      <c r="AA29" s="134" t="str">
        <f>IF(PROGRESS!CO43="NO DATA","",PROGRESS!CO43)</f>
        <v/>
      </c>
      <c r="AB29" s="134" t="str">
        <f>IF(PROGRESS!CY43="NO DATA","",PROGRESS!CY43)</f>
        <v/>
      </c>
      <c r="AC29" s="134" t="str">
        <f>IF(PROGRESS!DD43="NO DATA","",PROGRESS!DD43)</f>
        <v/>
      </c>
      <c r="AD29" s="134" t="str">
        <f>IF(PROGRESS!CT43="NO DATA","",PROGRESS!CT43)</f>
        <v/>
      </c>
      <c r="AE29" s="134" t="str">
        <f>IF(PROGRESS!DI43="NO DATA","",PROGRESS!DI43)</f>
        <v/>
      </c>
      <c r="AF29" s="134" t="str">
        <f>IF(PROGRESS!DN43="NO DATA","",PROGRESS!DN43)</f>
        <v/>
      </c>
      <c r="AG29" s="134" t="str">
        <f>IF(PROGRESS!DS43="NO DATA","",PROGRESS!DS43)</f>
        <v/>
      </c>
      <c r="AH29" s="134" t="str">
        <f>IF(PROGRESS!DX43="NO DATA","",PROGRESS!DX43)</f>
        <v/>
      </c>
    </row>
    <row r="30" spans="1:34" x14ac:dyDescent="0.25">
      <c r="A30" s="20">
        <f>IF(DATASHEET!A30="","",DATASHEET!A30)</f>
        <v>151681</v>
      </c>
      <c r="B30" s="21" t="str">
        <f>DATASHEET!B30</f>
        <v>BOLTON, Jacob</v>
      </c>
      <c r="C30" s="22" t="str">
        <f>DATASHEET!C30</f>
        <v>11SDA</v>
      </c>
      <c r="D30" s="20" t="str">
        <f>DATASHEET!D30</f>
        <v>M</v>
      </c>
      <c r="E30" s="21" t="str">
        <f>DATASHEET!J30</f>
        <v>N</v>
      </c>
      <c r="F30" s="21" t="str">
        <f>DATASHEET!E30</f>
        <v>N</v>
      </c>
      <c r="G30" s="21" t="str">
        <f>IF(A30="","",IF(DATASHEET!F30="White - British","N","Y"))</f>
        <v>N</v>
      </c>
      <c r="H30" s="21" t="str">
        <f>IF(A30="","",IF(DATASHEET!H30="Y","Y","N"))</f>
        <v>N</v>
      </c>
      <c r="I30" s="21" t="str">
        <f>DATASHEET!I30</f>
        <v>N</v>
      </c>
      <c r="J30" s="22" t="str">
        <f>DATASHEET!M30</f>
        <v>M</v>
      </c>
      <c r="K30" s="40" t="str">
        <f t="shared" si="0"/>
        <v/>
      </c>
      <c r="L30" s="133" t="str">
        <f>IF(PROGRESS!R44="NO DATA","",PROGRESS!R44)</f>
        <v/>
      </c>
      <c r="M30" s="134" t="str">
        <f>IF(PROGRESS!W44="NO DATA","",PROGRESS!W44)</f>
        <v/>
      </c>
      <c r="N30" s="135" t="str">
        <f>IF(PROGRESS!AB44="NO DATA","",PROGRESS!AB44)</f>
        <v/>
      </c>
      <c r="O30" s="134" t="str">
        <f>IF(PROGRESS!AG44="NO DATA","",PROGRESS!AG44)</f>
        <v/>
      </c>
      <c r="P30" s="134" t="str">
        <f>IF(PROGRESS!AL44="NO DATA","",PROGRESS!AL44)</f>
        <v/>
      </c>
      <c r="Q30" s="134" t="str">
        <f>IF(PROGRESS!AQ44="NO DATA","",PROGRESS!AQ44)</f>
        <v/>
      </c>
      <c r="R30" s="134" t="str">
        <f>IF(PROGRESS!AV44="NO DATA","",PROGRESS!AV44)</f>
        <v/>
      </c>
      <c r="S30" s="134" t="str">
        <f>IF(PROGRESS!BA44="NO DATA","",PROGRESS!BA44)</f>
        <v/>
      </c>
      <c r="T30" s="134" t="str">
        <f>IF(PROGRESS!BF44="NO DATA","",PROGRESS!BF44)</f>
        <v/>
      </c>
      <c r="U30" s="134" t="str">
        <f>IF(PROGRESS!BK44="NO DATA","",PROGRESS!BK44)</f>
        <v/>
      </c>
      <c r="V30" s="134" t="str">
        <f>IF(PROGRESS!BP44="NO DATA","",PROGRESS!BP44)</f>
        <v/>
      </c>
      <c r="W30" s="134" t="str">
        <f>IF(PROGRESS!BU44="NO DATA","",PROGRESS!BU44)</f>
        <v/>
      </c>
      <c r="X30" s="134" t="str">
        <f>IF(PROGRESS!BZ44="NO DATA","",PROGRESS!BZ44)</f>
        <v/>
      </c>
      <c r="Y30" s="134" t="str">
        <f>IF(PROGRESS!CE44="NO DATA","",PROGRESS!CE44)</f>
        <v/>
      </c>
      <c r="Z30" s="134" t="str">
        <f>IF(PROGRESS!CJ44="NO DATA","",PROGRESS!CJ44)</f>
        <v/>
      </c>
      <c r="AA30" s="134" t="str">
        <f>IF(PROGRESS!CO44="NO DATA","",PROGRESS!CO44)</f>
        <v/>
      </c>
      <c r="AB30" s="134" t="str">
        <f>IF(PROGRESS!CY44="NO DATA","",PROGRESS!CY44)</f>
        <v/>
      </c>
      <c r="AC30" s="134" t="str">
        <f>IF(PROGRESS!DD44="NO DATA","",PROGRESS!DD44)</f>
        <v/>
      </c>
      <c r="AD30" s="134" t="str">
        <f>IF(PROGRESS!CT44="NO DATA","",PROGRESS!CT44)</f>
        <v/>
      </c>
      <c r="AE30" s="134" t="str">
        <f>IF(PROGRESS!DI44="NO DATA","",PROGRESS!DI44)</f>
        <v/>
      </c>
      <c r="AF30" s="134" t="str">
        <f>IF(PROGRESS!DN44="NO DATA","",PROGRESS!DN44)</f>
        <v/>
      </c>
      <c r="AG30" s="134" t="str">
        <f>IF(PROGRESS!DS44="NO DATA","",PROGRESS!DS44)</f>
        <v/>
      </c>
      <c r="AH30" s="134" t="str">
        <f>IF(PROGRESS!DX44="NO DATA","",PROGRESS!DX44)</f>
        <v/>
      </c>
    </row>
    <row r="31" spans="1:34" x14ac:dyDescent="0.25">
      <c r="A31" s="20">
        <f>IF(DATASHEET!A31="","",DATASHEET!A31)</f>
        <v>151740</v>
      </c>
      <c r="B31" s="21" t="str">
        <f>DATASHEET!B31</f>
        <v>BRIGGS, Grace</v>
      </c>
      <c r="C31" s="22" t="str">
        <f>DATASHEET!C31</f>
        <v>11JNE</v>
      </c>
      <c r="D31" s="20" t="str">
        <f>DATASHEET!D31</f>
        <v>F</v>
      </c>
      <c r="E31" s="21" t="str">
        <f>DATASHEET!J31</f>
        <v>K</v>
      </c>
      <c r="F31" s="21" t="str">
        <f>DATASHEET!E31</f>
        <v>N</v>
      </c>
      <c r="G31" s="21" t="str">
        <f>IF(A31="","",IF(DATASHEET!F31="White - British","N","Y"))</f>
        <v>N</v>
      </c>
      <c r="H31" s="21" t="str">
        <f>IF(A31="","",IF(DATASHEET!H31="Y","Y","N"))</f>
        <v>Y</v>
      </c>
      <c r="I31" s="21" t="str">
        <f>DATASHEET!I31</f>
        <v>Y</v>
      </c>
      <c r="J31" s="22" t="str">
        <f>DATASHEET!M31</f>
        <v>L</v>
      </c>
      <c r="K31" s="40" t="str">
        <f t="shared" si="0"/>
        <v/>
      </c>
      <c r="L31" s="133" t="str">
        <f>IF(PROGRESS!R45="NO DATA","",PROGRESS!R45)</f>
        <v/>
      </c>
      <c r="M31" s="134" t="str">
        <f>IF(PROGRESS!W45="NO DATA","",PROGRESS!W45)</f>
        <v/>
      </c>
      <c r="N31" s="135" t="str">
        <f>IF(PROGRESS!AB45="NO DATA","",PROGRESS!AB45)</f>
        <v/>
      </c>
      <c r="O31" s="134" t="str">
        <f>IF(PROGRESS!AG45="NO DATA","",PROGRESS!AG45)</f>
        <v/>
      </c>
      <c r="P31" s="134" t="str">
        <f>IF(PROGRESS!AL45="NO DATA","",PROGRESS!AL45)</f>
        <v/>
      </c>
      <c r="Q31" s="134" t="str">
        <f>IF(PROGRESS!AQ45="NO DATA","",PROGRESS!AQ45)</f>
        <v/>
      </c>
      <c r="R31" s="134" t="str">
        <f>IF(PROGRESS!AV45="NO DATA","",PROGRESS!AV45)</f>
        <v/>
      </c>
      <c r="S31" s="134" t="str">
        <f>IF(PROGRESS!BA45="NO DATA","",PROGRESS!BA45)</f>
        <v/>
      </c>
      <c r="T31" s="134" t="str">
        <f>IF(PROGRESS!BF45="NO DATA","",PROGRESS!BF45)</f>
        <v/>
      </c>
      <c r="U31" s="134" t="str">
        <f>IF(PROGRESS!BK45="NO DATA","",PROGRESS!BK45)</f>
        <v/>
      </c>
      <c r="V31" s="134" t="str">
        <f>IF(PROGRESS!BP45="NO DATA","",PROGRESS!BP45)</f>
        <v/>
      </c>
      <c r="W31" s="134" t="str">
        <f>IF(PROGRESS!BU45="NO DATA","",PROGRESS!BU45)</f>
        <v/>
      </c>
      <c r="X31" s="134" t="str">
        <f>IF(PROGRESS!BZ45="NO DATA","",PROGRESS!BZ45)</f>
        <v/>
      </c>
      <c r="Y31" s="134" t="str">
        <f>IF(PROGRESS!CE45="NO DATA","",PROGRESS!CE45)</f>
        <v/>
      </c>
      <c r="Z31" s="134" t="str">
        <f>IF(PROGRESS!CJ45="NO DATA","",PROGRESS!CJ45)</f>
        <v/>
      </c>
      <c r="AA31" s="134" t="str">
        <f>IF(PROGRESS!CO45="NO DATA","",PROGRESS!CO45)</f>
        <v/>
      </c>
      <c r="AB31" s="134" t="str">
        <f>IF(PROGRESS!CY45="NO DATA","",PROGRESS!CY45)</f>
        <v/>
      </c>
      <c r="AC31" s="134" t="str">
        <f>IF(PROGRESS!DD45="NO DATA","",PROGRESS!DD45)</f>
        <v/>
      </c>
      <c r="AD31" s="134" t="str">
        <f>IF(PROGRESS!CT45="NO DATA","",PROGRESS!CT45)</f>
        <v/>
      </c>
      <c r="AE31" s="134" t="str">
        <f>IF(PROGRESS!DI45="NO DATA","",PROGRESS!DI45)</f>
        <v/>
      </c>
      <c r="AF31" s="134" t="str">
        <f>IF(PROGRESS!DN45="NO DATA","",PROGRESS!DN45)</f>
        <v/>
      </c>
      <c r="AG31" s="134" t="str">
        <f>IF(PROGRESS!DS45="NO DATA","",PROGRESS!DS45)</f>
        <v/>
      </c>
      <c r="AH31" s="134" t="str">
        <f>IF(PROGRESS!DX45="NO DATA","",PROGRESS!DX45)</f>
        <v/>
      </c>
    </row>
    <row r="32" spans="1:34" x14ac:dyDescent="0.25">
      <c r="A32" s="20">
        <f>IF(DATASHEET!A32="","",DATASHEET!A32)</f>
        <v>151678</v>
      </c>
      <c r="B32" s="21" t="str">
        <f>DATASHEET!B32</f>
        <v>BROOMHEAD, Emma</v>
      </c>
      <c r="C32" s="22" t="str">
        <f>DATASHEET!C32</f>
        <v>11SK</v>
      </c>
      <c r="D32" s="20" t="str">
        <f>DATASHEET!D32</f>
        <v>F</v>
      </c>
      <c r="E32" s="21" t="str">
        <f>DATASHEET!J32</f>
        <v>N</v>
      </c>
      <c r="F32" s="21" t="str">
        <f>DATASHEET!E32</f>
        <v>N</v>
      </c>
      <c r="G32" s="21" t="str">
        <f>IF(A32="","",IF(DATASHEET!F32="White - British","N","Y"))</f>
        <v>N</v>
      </c>
      <c r="H32" s="21" t="str">
        <f>IF(A32="","",IF(DATASHEET!H32="Y","Y","N"))</f>
        <v>N</v>
      </c>
      <c r="I32" s="21" t="str">
        <f>DATASHEET!I32</f>
        <v>N</v>
      </c>
      <c r="J32" s="22" t="str">
        <f>DATASHEET!M32</f>
        <v>M</v>
      </c>
      <c r="K32" s="40" t="str">
        <f t="shared" si="0"/>
        <v/>
      </c>
      <c r="L32" s="133" t="str">
        <f>IF(PROGRESS!R46="NO DATA","",PROGRESS!R46)</f>
        <v/>
      </c>
      <c r="M32" s="134" t="str">
        <f>IF(PROGRESS!W46="NO DATA","",PROGRESS!W46)</f>
        <v/>
      </c>
      <c r="N32" s="135" t="str">
        <f>IF(PROGRESS!AB46="NO DATA","",PROGRESS!AB46)</f>
        <v/>
      </c>
      <c r="O32" s="134" t="str">
        <f>IF(PROGRESS!AG46="NO DATA","",PROGRESS!AG46)</f>
        <v/>
      </c>
      <c r="P32" s="134" t="str">
        <f>IF(PROGRESS!AL46="NO DATA","",PROGRESS!AL46)</f>
        <v/>
      </c>
      <c r="Q32" s="134" t="str">
        <f>IF(PROGRESS!AQ46="NO DATA","",PROGRESS!AQ46)</f>
        <v/>
      </c>
      <c r="R32" s="134" t="str">
        <f>IF(PROGRESS!AV46="NO DATA","",PROGRESS!AV46)</f>
        <v/>
      </c>
      <c r="S32" s="134" t="str">
        <f>IF(PROGRESS!BA46="NO DATA","",PROGRESS!BA46)</f>
        <v/>
      </c>
      <c r="T32" s="134" t="str">
        <f>IF(PROGRESS!BF46="NO DATA","",PROGRESS!BF46)</f>
        <v/>
      </c>
      <c r="U32" s="134" t="str">
        <f>IF(PROGRESS!BK46="NO DATA","",PROGRESS!BK46)</f>
        <v/>
      </c>
      <c r="V32" s="134" t="str">
        <f>IF(PROGRESS!BP46="NO DATA","",PROGRESS!BP46)</f>
        <v/>
      </c>
      <c r="W32" s="134" t="str">
        <f>IF(PROGRESS!BU46="NO DATA","",PROGRESS!BU46)</f>
        <v/>
      </c>
      <c r="X32" s="134" t="str">
        <f>IF(PROGRESS!BZ46="NO DATA","",PROGRESS!BZ46)</f>
        <v/>
      </c>
      <c r="Y32" s="134" t="str">
        <f>IF(PROGRESS!CE46="NO DATA","",PROGRESS!CE46)</f>
        <v/>
      </c>
      <c r="Z32" s="134" t="str">
        <f>IF(PROGRESS!CJ46="NO DATA","",PROGRESS!CJ46)</f>
        <v/>
      </c>
      <c r="AA32" s="134" t="str">
        <f>IF(PROGRESS!CO46="NO DATA","",PROGRESS!CO46)</f>
        <v/>
      </c>
      <c r="AB32" s="134" t="str">
        <f>IF(PROGRESS!CY46="NO DATA","",PROGRESS!CY46)</f>
        <v/>
      </c>
      <c r="AC32" s="134" t="str">
        <f>IF(PROGRESS!DD46="NO DATA","",PROGRESS!DD46)</f>
        <v/>
      </c>
      <c r="AD32" s="134" t="str">
        <f>IF(PROGRESS!CT46="NO DATA","",PROGRESS!CT46)</f>
        <v/>
      </c>
      <c r="AE32" s="134" t="str">
        <f>IF(PROGRESS!DI46="NO DATA","",PROGRESS!DI46)</f>
        <v/>
      </c>
      <c r="AF32" s="134" t="str">
        <f>IF(PROGRESS!DN46="NO DATA","",PROGRESS!DN46)</f>
        <v/>
      </c>
      <c r="AG32" s="134" t="str">
        <f>IF(PROGRESS!DS46="NO DATA","",PROGRESS!DS46)</f>
        <v/>
      </c>
      <c r="AH32" s="134" t="str">
        <f>IF(PROGRESS!DX46="NO DATA","",PROGRESS!DX46)</f>
        <v/>
      </c>
    </row>
    <row r="33" spans="1:34" x14ac:dyDescent="0.25">
      <c r="A33" s="20">
        <f>IF(DATASHEET!A33="","",DATASHEET!A33)</f>
        <v>151594</v>
      </c>
      <c r="B33" s="21" t="str">
        <f>DATASHEET!B33</f>
        <v>BROWN, Noah</v>
      </c>
      <c r="C33" s="22" t="str">
        <f>DATASHEET!C33</f>
        <v>11SPI</v>
      </c>
      <c r="D33" s="20" t="str">
        <f>DATASHEET!D33</f>
        <v>M</v>
      </c>
      <c r="E33" s="21" t="str">
        <f>DATASHEET!J33</f>
        <v>N</v>
      </c>
      <c r="F33" s="21" t="str">
        <f>DATASHEET!E33</f>
        <v>N</v>
      </c>
      <c r="G33" s="21" t="str">
        <f>IF(A33="","",IF(DATASHEET!F33="White - British","N","Y"))</f>
        <v>N</v>
      </c>
      <c r="H33" s="21" t="str">
        <f>IF(A33="","",IF(DATASHEET!H33="Y","Y","N"))</f>
        <v>N</v>
      </c>
      <c r="I33" s="21" t="str">
        <f>DATASHEET!I33</f>
        <v>N</v>
      </c>
      <c r="J33" s="22" t="str">
        <f>DATASHEET!M33</f>
        <v>H</v>
      </c>
      <c r="K33" s="40" t="str">
        <f t="shared" si="0"/>
        <v/>
      </c>
      <c r="L33" s="133" t="str">
        <f>IF(PROGRESS!R47="NO DATA","",PROGRESS!R47)</f>
        <v/>
      </c>
      <c r="M33" s="134" t="str">
        <f>IF(PROGRESS!W47="NO DATA","",PROGRESS!W47)</f>
        <v/>
      </c>
      <c r="N33" s="135" t="str">
        <f>IF(PROGRESS!AB47="NO DATA","",PROGRESS!AB47)</f>
        <v/>
      </c>
      <c r="O33" s="134" t="str">
        <f>IF(PROGRESS!AG47="NO DATA","",PROGRESS!AG47)</f>
        <v/>
      </c>
      <c r="P33" s="134" t="str">
        <f>IF(PROGRESS!AL47="NO DATA","",PROGRESS!AL47)</f>
        <v/>
      </c>
      <c r="Q33" s="134" t="str">
        <f>IF(PROGRESS!AQ47="NO DATA","",PROGRESS!AQ47)</f>
        <v/>
      </c>
      <c r="R33" s="134" t="str">
        <f>IF(PROGRESS!AV47="NO DATA","",PROGRESS!AV47)</f>
        <v/>
      </c>
      <c r="S33" s="134" t="str">
        <f>IF(PROGRESS!BA47="NO DATA","",PROGRESS!BA47)</f>
        <v/>
      </c>
      <c r="T33" s="134" t="str">
        <f>IF(PROGRESS!BF47="NO DATA","",PROGRESS!BF47)</f>
        <v/>
      </c>
      <c r="U33" s="134" t="str">
        <f>IF(PROGRESS!BK47="NO DATA","",PROGRESS!BK47)</f>
        <v/>
      </c>
      <c r="V33" s="134" t="str">
        <f>IF(PROGRESS!BP47="NO DATA","",PROGRESS!BP47)</f>
        <v/>
      </c>
      <c r="W33" s="134" t="str">
        <f>IF(PROGRESS!BU47="NO DATA","",PROGRESS!BU47)</f>
        <v/>
      </c>
      <c r="X33" s="134" t="str">
        <f>IF(PROGRESS!BZ47="NO DATA","",PROGRESS!BZ47)</f>
        <v/>
      </c>
      <c r="Y33" s="134" t="str">
        <f>IF(PROGRESS!CE47="NO DATA","",PROGRESS!CE47)</f>
        <v/>
      </c>
      <c r="Z33" s="134" t="str">
        <f>IF(PROGRESS!CJ47="NO DATA","",PROGRESS!CJ47)</f>
        <v/>
      </c>
      <c r="AA33" s="134" t="str">
        <f>IF(PROGRESS!CO47="NO DATA","",PROGRESS!CO47)</f>
        <v/>
      </c>
      <c r="AB33" s="134" t="str">
        <f>IF(PROGRESS!CY47="NO DATA","",PROGRESS!CY47)</f>
        <v/>
      </c>
      <c r="AC33" s="134" t="str">
        <f>IF(PROGRESS!DD47="NO DATA","",PROGRESS!DD47)</f>
        <v/>
      </c>
      <c r="AD33" s="134" t="str">
        <f>IF(PROGRESS!CT47="NO DATA","",PROGRESS!CT47)</f>
        <v/>
      </c>
      <c r="AE33" s="134" t="str">
        <f>IF(PROGRESS!DI47="NO DATA","",PROGRESS!DI47)</f>
        <v/>
      </c>
      <c r="AF33" s="134" t="str">
        <f>IF(PROGRESS!DN47="NO DATA","",PROGRESS!DN47)</f>
        <v/>
      </c>
      <c r="AG33" s="134" t="str">
        <f>IF(PROGRESS!DS47="NO DATA","",PROGRESS!DS47)</f>
        <v/>
      </c>
      <c r="AH33" s="134" t="str">
        <f>IF(PROGRESS!DX47="NO DATA","",PROGRESS!DX47)</f>
        <v/>
      </c>
    </row>
    <row r="34" spans="1:34" x14ac:dyDescent="0.25">
      <c r="A34" s="20">
        <f>IF(DATASHEET!A34="","",DATASHEET!A34)</f>
        <v>151604</v>
      </c>
      <c r="B34" s="21" t="str">
        <f>DATASHEET!B34</f>
        <v>BURTON, Jessica</v>
      </c>
      <c r="C34" s="22" t="str">
        <f>DATASHEET!C34</f>
        <v>11SK</v>
      </c>
      <c r="D34" s="20" t="str">
        <f>DATASHEET!D34</f>
        <v>F</v>
      </c>
      <c r="E34" s="21" t="str">
        <f>DATASHEET!J34</f>
        <v>N</v>
      </c>
      <c r="F34" s="21" t="str">
        <f>DATASHEET!E34</f>
        <v>N</v>
      </c>
      <c r="G34" s="21" t="str">
        <f>IF(A34="","",IF(DATASHEET!F34="White - British","N","Y"))</f>
        <v>N</v>
      </c>
      <c r="H34" s="21" t="str">
        <f>IF(A34="","",IF(DATASHEET!H34="Y","Y","N"))</f>
        <v>N</v>
      </c>
      <c r="I34" s="21" t="str">
        <f>DATASHEET!I34</f>
        <v>N</v>
      </c>
      <c r="J34" s="22" t="str">
        <f>DATASHEET!M34</f>
        <v>M</v>
      </c>
      <c r="K34" s="40" t="str">
        <f t="shared" si="0"/>
        <v/>
      </c>
      <c r="L34" s="133" t="str">
        <f>IF(PROGRESS!R48="NO DATA","",PROGRESS!R48)</f>
        <v/>
      </c>
      <c r="M34" s="134" t="str">
        <f>IF(PROGRESS!W48="NO DATA","",PROGRESS!W48)</f>
        <v/>
      </c>
      <c r="N34" s="135" t="str">
        <f>IF(PROGRESS!AB48="NO DATA","",PROGRESS!AB48)</f>
        <v/>
      </c>
      <c r="O34" s="134" t="str">
        <f>IF(PROGRESS!AG48="NO DATA","",PROGRESS!AG48)</f>
        <v/>
      </c>
      <c r="P34" s="134" t="str">
        <f>IF(PROGRESS!AL48="NO DATA","",PROGRESS!AL48)</f>
        <v/>
      </c>
      <c r="Q34" s="134" t="str">
        <f>IF(PROGRESS!AQ48="NO DATA","",PROGRESS!AQ48)</f>
        <v/>
      </c>
      <c r="R34" s="134" t="str">
        <f>IF(PROGRESS!AV48="NO DATA","",PROGRESS!AV48)</f>
        <v/>
      </c>
      <c r="S34" s="134" t="str">
        <f>IF(PROGRESS!BA48="NO DATA","",PROGRESS!BA48)</f>
        <v/>
      </c>
      <c r="T34" s="134" t="str">
        <f>IF(PROGRESS!BF48="NO DATA","",PROGRESS!BF48)</f>
        <v/>
      </c>
      <c r="U34" s="134" t="str">
        <f>IF(PROGRESS!BK48="NO DATA","",PROGRESS!BK48)</f>
        <v/>
      </c>
      <c r="V34" s="134" t="str">
        <f>IF(PROGRESS!BP48="NO DATA","",PROGRESS!BP48)</f>
        <v/>
      </c>
      <c r="W34" s="134" t="str">
        <f>IF(PROGRESS!BU48="NO DATA","",PROGRESS!BU48)</f>
        <v/>
      </c>
      <c r="X34" s="134" t="str">
        <f>IF(PROGRESS!BZ48="NO DATA","",PROGRESS!BZ48)</f>
        <v/>
      </c>
      <c r="Y34" s="134" t="str">
        <f>IF(PROGRESS!CE48="NO DATA","",PROGRESS!CE48)</f>
        <v/>
      </c>
      <c r="Z34" s="134" t="str">
        <f>IF(PROGRESS!CJ48="NO DATA","",PROGRESS!CJ48)</f>
        <v/>
      </c>
      <c r="AA34" s="134" t="str">
        <f>IF(PROGRESS!CO48="NO DATA","",PROGRESS!CO48)</f>
        <v/>
      </c>
      <c r="AB34" s="134" t="str">
        <f>IF(PROGRESS!CY48="NO DATA","",PROGRESS!CY48)</f>
        <v/>
      </c>
      <c r="AC34" s="134" t="str">
        <f>IF(PROGRESS!DD48="NO DATA","",PROGRESS!DD48)</f>
        <v/>
      </c>
      <c r="AD34" s="134" t="str">
        <f>IF(PROGRESS!CT48="NO DATA","",PROGRESS!CT48)</f>
        <v/>
      </c>
      <c r="AE34" s="134" t="str">
        <f>IF(PROGRESS!DI48="NO DATA","",PROGRESS!DI48)</f>
        <v/>
      </c>
      <c r="AF34" s="134" t="str">
        <f>IF(PROGRESS!DN48="NO DATA","",PROGRESS!DN48)</f>
        <v/>
      </c>
      <c r="AG34" s="134" t="str">
        <f>IF(PROGRESS!DS48="NO DATA","",PROGRESS!DS48)</f>
        <v/>
      </c>
      <c r="AH34" s="134" t="str">
        <f>IF(PROGRESS!DX48="NO DATA","",PROGRESS!DX48)</f>
        <v/>
      </c>
    </row>
    <row r="35" spans="1:34" x14ac:dyDescent="0.25">
      <c r="A35" s="20">
        <f>IF(DATASHEET!A35="","",DATASHEET!A35)</f>
        <v>151540</v>
      </c>
      <c r="B35" s="21" t="str">
        <f>DATASHEET!B35</f>
        <v>CATTOLICO, Cristina</v>
      </c>
      <c r="C35" s="22" t="str">
        <f>DATASHEET!C35</f>
        <v>11ZI</v>
      </c>
      <c r="D35" s="20" t="str">
        <f>DATASHEET!D35</f>
        <v>F</v>
      </c>
      <c r="E35" s="21" t="str">
        <f>DATASHEET!J35</f>
        <v>N</v>
      </c>
      <c r="F35" s="21" t="str">
        <f>DATASHEET!E35</f>
        <v>N</v>
      </c>
      <c r="G35" s="21" t="str">
        <f>IF(A35="","",IF(DATASHEET!F35="White - British","N","Y"))</f>
        <v>Y</v>
      </c>
      <c r="H35" s="21" t="str">
        <f>IF(A35="","",IF(DATASHEET!H35="Y","Y","N"))</f>
        <v>N</v>
      </c>
      <c r="I35" s="21" t="str">
        <f>DATASHEET!I35</f>
        <v>N</v>
      </c>
      <c r="J35" s="22" t="str">
        <f>DATASHEET!M35</f>
        <v>L</v>
      </c>
      <c r="K35" s="40" t="str">
        <f t="shared" si="0"/>
        <v/>
      </c>
      <c r="L35" s="133" t="str">
        <f>IF(PROGRESS!R49="NO DATA","",PROGRESS!R49)</f>
        <v/>
      </c>
      <c r="M35" s="134" t="str">
        <f>IF(PROGRESS!W49="NO DATA","",PROGRESS!W49)</f>
        <v/>
      </c>
      <c r="N35" s="135" t="str">
        <f>IF(PROGRESS!AB49="NO DATA","",PROGRESS!AB49)</f>
        <v/>
      </c>
      <c r="O35" s="134" t="str">
        <f>IF(PROGRESS!AG49="NO DATA","",PROGRESS!AG49)</f>
        <v/>
      </c>
      <c r="P35" s="134" t="str">
        <f>IF(PROGRESS!AL49="NO DATA","",PROGRESS!AL49)</f>
        <v/>
      </c>
      <c r="Q35" s="134" t="str">
        <f>IF(PROGRESS!AQ49="NO DATA","",PROGRESS!AQ49)</f>
        <v/>
      </c>
      <c r="R35" s="134" t="str">
        <f>IF(PROGRESS!AV49="NO DATA","",PROGRESS!AV49)</f>
        <v/>
      </c>
      <c r="S35" s="134" t="str">
        <f>IF(PROGRESS!BA49="NO DATA","",PROGRESS!BA49)</f>
        <v/>
      </c>
      <c r="T35" s="134" t="str">
        <f>IF(PROGRESS!BF49="NO DATA","",PROGRESS!BF49)</f>
        <v/>
      </c>
      <c r="U35" s="134" t="str">
        <f>IF(PROGRESS!BK49="NO DATA","",PROGRESS!BK49)</f>
        <v/>
      </c>
      <c r="V35" s="134" t="str">
        <f>IF(PROGRESS!BP49="NO DATA","",PROGRESS!BP49)</f>
        <v/>
      </c>
      <c r="W35" s="134" t="str">
        <f>IF(PROGRESS!BU49="NO DATA","",PROGRESS!BU49)</f>
        <v/>
      </c>
      <c r="X35" s="134" t="str">
        <f>IF(PROGRESS!BZ49="NO DATA","",PROGRESS!BZ49)</f>
        <v/>
      </c>
      <c r="Y35" s="134" t="str">
        <f>IF(PROGRESS!CE49="NO DATA","",PROGRESS!CE49)</f>
        <v/>
      </c>
      <c r="Z35" s="134" t="str">
        <f>IF(PROGRESS!CJ49="NO DATA","",PROGRESS!CJ49)</f>
        <v/>
      </c>
      <c r="AA35" s="134" t="str">
        <f>IF(PROGRESS!CO49="NO DATA","",PROGRESS!CO49)</f>
        <v/>
      </c>
      <c r="AB35" s="134" t="str">
        <f>IF(PROGRESS!CY49="NO DATA","",PROGRESS!CY49)</f>
        <v/>
      </c>
      <c r="AC35" s="134" t="str">
        <f>IF(PROGRESS!DD49="NO DATA","",PROGRESS!DD49)</f>
        <v/>
      </c>
      <c r="AD35" s="134" t="str">
        <f>IF(PROGRESS!CT49="NO DATA","",PROGRESS!CT49)</f>
        <v/>
      </c>
      <c r="AE35" s="134" t="str">
        <f>IF(PROGRESS!DI49="NO DATA","",PROGRESS!DI49)</f>
        <v/>
      </c>
      <c r="AF35" s="134" t="str">
        <f>IF(PROGRESS!DN49="NO DATA","",PROGRESS!DN49)</f>
        <v/>
      </c>
      <c r="AG35" s="134" t="str">
        <f>IF(PROGRESS!DS49="NO DATA","",PROGRESS!DS49)</f>
        <v/>
      </c>
      <c r="AH35" s="134" t="str">
        <f>IF(PROGRESS!DX49="NO DATA","",PROGRESS!DX49)</f>
        <v/>
      </c>
    </row>
    <row r="36" spans="1:34" x14ac:dyDescent="0.25">
      <c r="A36" s="20">
        <f>IF(DATASHEET!A36="","",DATASHEET!A36)</f>
        <v>151609</v>
      </c>
      <c r="B36" s="21" t="str">
        <f>DATASHEET!B36</f>
        <v>CHAPMAN, Leonardo</v>
      </c>
      <c r="C36" s="22" t="str">
        <f>DATASHEET!C36</f>
        <v>11WE</v>
      </c>
      <c r="D36" s="20" t="str">
        <f>DATASHEET!D36</f>
        <v>M</v>
      </c>
      <c r="E36" s="21" t="str">
        <f>DATASHEET!J36</f>
        <v>N</v>
      </c>
      <c r="F36" s="21" t="str">
        <f>DATASHEET!E36</f>
        <v>N</v>
      </c>
      <c r="G36" s="21" t="str">
        <f>IF(A36="","",IF(DATASHEET!F36="White - British","N","Y"))</f>
        <v>N</v>
      </c>
      <c r="H36" s="21" t="str">
        <f>IF(A36="","",IF(DATASHEET!H36="Y","Y","N"))</f>
        <v>N</v>
      </c>
      <c r="I36" s="21" t="str">
        <f>DATASHEET!I36</f>
        <v>N</v>
      </c>
      <c r="J36" s="22" t="str">
        <f>DATASHEET!M36</f>
        <v>H</v>
      </c>
      <c r="K36" s="40" t="str">
        <f t="shared" si="0"/>
        <v/>
      </c>
      <c r="L36" s="133" t="str">
        <f>IF(PROGRESS!R50="NO DATA","",PROGRESS!R50)</f>
        <v/>
      </c>
      <c r="M36" s="134" t="str">
        <f>IF(PROGRESS!W50="NO DATA","",PROGRESS!W50)</f>
        <v/>
      </c>
      <c r="N36" s="135" t="str">
        <f>IF(PROGRESS!AB50="NO DATA","",PROGRESS!AB50)</f>
        <v/>
      </c>
      <c r="O36" s="134" t="str">
        <f>IF(PROGRESS!AG50="NO DATA","",PROGRESS!AG50)</f>
        <v/>
      </c>
      <c r="P36" s="134" t="str">
        <f>IF(PROGRESS!AL50="NO DATA","",PROGRESS!AL50)</f>
        <v/>
      </c>
      <c r="Q36" s="134" t="str">
        <f>IF(PROGRESS!AQ50="NO DATA","",PROGRESS!AQ50)</f>
        <v/>
      </c>
      <c r="R36" s="134" t="str">
        <f>IF(PROGRESS!AV50="NO DATA","",PROGRESS!AV50)</f>
        <v/>
      </c>
      <c r="S36" s="134" t="str">
        <f>IF(PROGRESS!BA50="NO DATA","",PROGRESS!BA50)</f>
        <v/>
      </c>
      <c r="T36" s="134" t="str">
        <f>IF(PROGRESS!BF50="NO DATA","",PROGRESS!BF50)</f>
        <v/>
      </c>
      <c r="U36" s="134" t="str">
        <f>IF(PROGRESS!BK50="NO DATA","",PROGRESS!BK50)</f>
        <v/>
      </c>
      <c r="V36" s="134" t="str">
        <f>IF(PROGRESS!BP50="NO DATA","",PROGRESS!BP50)</f>
        <v/>
      </c>
      <c r="W36" s="134" t="str">
        <f>IF(PROGRESS!BU50="NO DATA","",PROGRESS!BU50)</f>
        <v/>
      </c>
      <c r="X36" s="134" t="str">
        <f>IF(PROGRESS!BZ50="NO DATA","",PROGRESS!BZ50)</f>
        <v/>
      </c>
      <c r="Y36" s="134" t="str">
        <f>IF(PROGRESS!CE50="NO DATA","",PROGRESS!CE50)</f>
        <v/>
      </c>
      <c r="Z36" s="134" t="str">
        <f>IF(PROGRESS!CJ50="NO DATA","",PROGRESS!CJ50)</f>
        <v/>
      </c>
      <c r="AA36" s="134" t="str">
        <f>IF(PROGRESS!CO50="NO DATA","",PROGRESS!CO50)</f>
        <v/>
      </c>
      <c r="AB36" s="134" t="str">
        <f>IF(PROGRESS!CY50="NO DATA","",PROGRESS!CY50)</f>
        <v/>
      </c>
      <c r="AC36" s="134" t="str">
        <f>IF(PROGRESS!DD50="NO DATA","",PROGRESS!DD50)</f>
        <v/>
      </c>
      <c r="AD36" s="134" t="str">
        <f>IF(PROGRESS!CT50="NO DATA","",PROGRESS!CT50)</f>
        <v/>
      </c>
      <c r="AE36" s="134" t="str">
        <f>IF(PROGRESS!DI50="NO DATA","",PROGRESS!DI50)</f>
        <v/>
      </c>
      <c r="AF36" s="134" t="str">
        <f>IF(PROGRESS!DN50="NO DATA","",PROGRESS!DN50)</f>
        <v/>
      </c>
      <c r="AG36" s="134" t="str">
        <f>IF(PROGRESS!DS50="NO DATA","",PROGRESS!DS50)</f>
        <v/>
      </c>
      <c r="AH36" s="134" t="str">
        <f>IF(PROGRESS!DX50="NO DATA","",PROGRESS!DX50)</f>
        <v/>
      </c>
    </row>
    <row r="37" spans="1:34" x14ac:dyDescent="0.25">
      <c r="A37" s="20">
        <f>IF(DATASHEET!A37="","",DATASHEET!A37)</f>
        <v>151530</v>
      </c>
      <c r="B37" s="21" t="str">
        <f>DATASHEET!B37</f>
        <v>CROFTS, Joey</v>
      </c>
      <c r="C37" s="22" t="str">
        <f>DATASHEET!C37</f>
        <v>11SDA</v>
      </c>
      <c r="D37" s="20" t="str">
        <f>DATASHEET!D37</f>
        <v>M</v>
      </c>
      <c r="E37" s="21" t="str">
        <f>DATASHEET!J37</f>
        <v>N</v>
      </c>
      <c r="F37" s="21" t="str">
        <f>DATASHEET!E37</f>
        <v>N</v>
      </c>
      <c r="G37" s="21" t="str">
        <f>IF(A37="","",IF(DATASHEET!F37="White - British","N","Y"))</f>
        <v>N</v>
      </c>
      <c r="H37" s="21" t="str">
        <f>IF(A37="","",IF(DATASHEET!H37="Y","Y","N"))</f>
        <v>N</v>
      </c>
      <c r="I37" s="21" t="str">
        <f>DATASHEET!I37</f>
        <v>N</v>
      </c>
      <c r="J37" s="22" t="str">
        <f>DATASHEET!M37</f>
        <v>M</v>
      </c>
      <c r="K37" s="40" t="str">
        <f t="shared" si="0"/>
        <v/>
      </c>
      <c r="L37" s="133" t="str">
        <f>IF(PROGRESS!R51="NO DATA","",PROGRESS!R51)</f>
        <v/>
      </c>
      <c r="M37" s="134" t="str">
        <f>IF(PROGRESS!W51="NO DATA","",PROGRESS!W51)</f>
        <v/>
      </c>
      <c r="N37" s="135" t="str">
        <f>IF(PROGRESS!AB51="NO DATA","",PROGRESS!AB51)</f>
        <v/>
      </c>
      <c r="O37" s="134" t="str">
        <f>IF(PROGRESS!AG51="NO DATA","",PROGRESS!AG51)</f>
        <v/>
      </c>
      <c r="P37" s="134" t="str">
        <f>IF(PROGRESS!AL51="NO DATA","",PROGRESS!AL51)</f>
        <v/>
      </c>
      <c r="Q37" s="134" t="str">
        <f>IF(PROGRESS!AQ51="NO DATA","",PROGRESS!AQ51)</f>
        <v/>
      </c>
      <c r="R37" s="134" t="str">
        <f>IF(PROGRESS!AV51="NO DATA","",PROGRESS!AV51)</f>
        <v/>
      </c>
      <c r="S37" s="134" t="str">
        <f>IF(PROGRESS!BA51="NO DATA","",PROGRESS!BA51)</f>
        <v/>
      </c>
      <c r="T37" s="134" t="str">
        <f>IF(PROGRESS!BF51="NO DATA","",PROGRESS!BF51)</f>
        <v/>
      </c>
      <c r="U37" s="134" t="str">
        <f>IF(PROGRESS!BK51="NO DATA","",PROGRESS!BK51)</f>
        <v/>
      </c>
      <c r="V37" s="134" t="str">
        <f>IF(PROGRESS!BP51="NO DATA","",PROGRESS!BP51)</f>
        <v/>
      </c>
      <c r="W37" s="134" t="str">
        <f>IF(PROGRESS!BU51="NO DATA","",PROGRESS!BU51)</f>
        <v/>
      </c>
      <c r="X37" s="134" t="str">
        <f>IF(PROGRESS!BZ51="NO DATA","",PROGRESS!BZ51)</f>
        <v/>
      </c>
      <c r="Y37" s="134" t="str">
        <f>IF(PROGRESS!CE51="NO DATA","",PROGRESS!CE51)</f>
        <v/>
      </c>
      <c r="Z37" s="134" t="str">
        <f>IF(PROGRESS!CJ51="NO DATA","",PROGRESS!CJ51)</f>
        <v/>
      </c>
      <c r="AA37" s="134" t="str">
        <f>IF(PROGRESS!CO51="NO DATA","",PROGRESS!CO51)</f>
        <v/>
      </c>
      <c r="AB37" s="134" t="str">
        <f>IF(PROGRESS!CY51="NO DATA","",PROGRESS!CY51)</f>
        <v/>
      </c>
      <c r="AC37" s="134" t="str">
        <f>IF(PROGRESS!DD51="NO DATA","",PROGRESS!DD51)</f>
        <v/>
      </c>
      <c r="AD37" s="134" t="str">
        <f>IF(PROGRESS!CT51="NO DATA","",PROGRESS!CT51)</f>
        <v/>
      </c>
      <c r="AE37" s="134" t="str">
        <f>IF(PROGRESS!DI51="NO DATA","",PROGRESS!DI51)</f>
        <v/>
      </c>
      <c r="AF37" s="134" t="str">
        <f>IF(PROGRESS!DN51="NO DATA","",PROGRESS!DN51)</f>
        <v/>
      </c>
      <c r="AG37" s="134" t="str">
        <f>IF(PROGRESS!DS51="NO DATA","",PROGRESS!DS51)</f>
        <v/>
      </c>
      <c r="AH37" s="134" t="str">
        <f>IF(PROGRESS!DX51="NO DATA","",PROGRESS!DX51)</f>
        <v/>
      </c>
    </row>
    <row r="38" spans="1:34" x14ac:dyDescent="0.25">
      <c r="A38" s="20">
        <f>IF(DATASHEET!A38="","",DATASHEET!A38)</f>
        <v>151600</v>
      </c>
      <c r="B38" s="21" t="str">
        <f>DATASHEET!B38</f>
        <v>CULLEN, Daisy</v>
      </c>
      <c r="C38" s="22" t="str">
        <f>DATASHEET!C38</f>
        <v>11SDA</v>
      </c>
      <c r="D38" s="20" t="str">
        <f>DATASHEET!D38</f>
        <v>F</v>
      </c>
      <c r="E38" s="21" t="str">
        <f>DATASHEET!J38</f>
        <v>N</v>
      </c>
      <c r="F38" s="21" t="str">
        <f>DATASHEET!E38</f>
        <v>N</v>
      </c>
      <c r="G38" s="21" t="str">
        <f>IF(A38="","",IF(DATASHEET!F38="White - British","N","Y"))</f>
        <v>N</v>
      </c>
      <c r="H38" s="21" t="str">
        <f>IF(A38="","",IF(DATASHEET!H38="Y","Y","N"))</f>
        <v>N</v>
      </c>
      <c r="I38" s="21" t="str">
        <f>DATASHEET!I38</f>
        <v>N</v>
      </c>
      <c r="J38" s="22" t="str">
        <f>DATASHEET!M38</f>
        <v>M</v>
      </c>
      <c r="K38" s="40" t="str">
        <f t="shared" si="0"/>
        <v/>
      </c>
      <c r="L38" s="133" t="str">
        <f>IF(PROGRESS!R52="NO DATA","",PROGRESS!R52)</f>
        <v/>
      </c>
      <c r="M38" s="134" t="str">
        <f>IF(PROGRESS!W52="NO DATA","",PROGRESS!W52)</f>
        <v/>
      </c>
      <c r="N38" s="135" t="str">
        <f>IF(PROGRESS!AB52="NO DATA","",PROGRESS!AB52)</f>
        <v/>
      </c>
      <c r="O38" s="134" t="str">
        <f>IF(PROGRESS!AG52="NO DATA","",PROGRESS!AG52)</f>
        <v/>
      </c>
      <c r="P38" s="134" t="str">
        <f>IF(PROGRESS!AL52="NO DATA","",PROGRESS!AL52)</f>
        <v/>
      </c>
      <c r="Q38" s="134" t="str">
        <f>IF(PROGRESS!AQ52="NO DATA","",PROGRESS!AQ52)</f>
        <v/>
      </c>
      <c r="R38" s="134" t="str">
        <f>IF(PROGRESS!AV52="NO DATA","",PROGRESS!AV52)</f>
        <v/>
      </c>
      <c r="S38" s="134" t="str">
        <f>IF(PROGRESS!BA52="NO DATA","",PROGRESS!BA52)</f>
        <v/>
      </c>
      <c r="T38" s="134" t="str">
        <f>IF(PROGRESS!BF52="NO DATA","",PROGRESS!BF52)</f>
        <v/>
      </c>
      <c r="U38" s="134" t="str">
        <f>IF(PROGRESS!BK52="NO DATA","",PROGRESS!BK52)</f>
        <v/>
      </c>
      <c r="V38" s="134" t="str">
        <f>IF(PROGRESS!BP52="NO DATA","",PROGRESS!BP52)</f>
        <v/>
      </c>
      <c r="W38" s="134" t="str">
        <f>IF(PROGRESS!BU52="NO DATA","",PROGRESS!BU52)</f>
        <v/>
      </c>
      <c r="X38" s="134" t="str">
        <f>IF(PROGRESS!BZ52="NO DATA","",PROGRESS!BZ52)</f>
        <v/>
      </c>
      <c r="Y38" s="134" t="str">
        <f>IF(PROGRESS!CE52="NO DATA","",PROGRESS!CE52)</f>
        <v/>
      </c>
      <c r="Z38" s="134" t="str">
        <f>IF(PROGRESS!CJ52="NO DATA","",PROGRESS!CJ52)</f>
        <v/>
      </c>
      <c r="AA38" s="134" t="str">
        <f>IF(PROGRESS!CO52="NO DATA","",PROGRESS!CO52)</f>
        <v/>
      </c>
      <c r="AB38" s="134" t="str">
        <f>IF(PROGRESS!CY52="NO DATA","",PROGRESS!CY52)</f>
        <v/>
      </c>
      <c r="AC38" s="134" t="str">
        <f>IF(PROGRESS!DD52="NO DATA","",PROGRESS!DD52)</f>
        <v/>
      </c>
      <c r="AD38" s="134" t="str">
        <f>IF(PROGRESS!CT52="NO DATA","",PROGRESS!CT52)</f>
        <v/>
      </c>
      <c r="AE38" s="134" t="str">
        <f>IF(PROGRESS!DI52="NO DATA","",PROGRESS!DI52)</f>
        <v/>
      </c>
      <c r="AF38" s="134" t="str">
        <f>IF(PROGRESS!DN52="NO DATA","",PROGRESS!DN52)</f>
        <v/>
      </c>
      <c r="AG38" s="134" t="str">
        <f>IF(PROGRESS!DS52="NO DATA","",PROGRESS!DS52)</f>
        <v/>
      </c>
      <c r="AH38" s="134" t="str">
        <f>IF(PROGRESS!DX52="NO DATA","",PROGRESS!DX52)</f>
        <v/>
      </c>
    </row>
    <row r="39" spans="1:34" x14ac:dyDescent="0.25">
      <c r="A39" s="20">
        <f>IF(DATASHEET!A39="","",DATASHEET!A39)</f>
        <v>151624</v>
      </c>
      <c r="B39" s="21" t="str">
        <f>DATASHEET!B39</f>
        <v>DANES HARTE, Isabella</v>
      </c>
      <c r="C39" s="22" t="str">
        <f>DATASHEET!C39</f>
        <v>11SPI</v>
      </c>
      <c r="D39" s="20" t="str">
        <f>DATASHEET!D39</f>
        <v>F</v>
      </c>
      <c r="E39" s="21" t="str">
        <f>DATASHEET!J39</f>
        <v>N</v>
      </c>
      <c r="F39" s="21" t="str">
        <f>DATASHEET!E39</f>
        <v>N</v>
      </c>
      <c r="G39" s="21" t="str">
        <f>IF(A39="","",IF(DATASHEET!F39="White - British","N","Y"))</f>
        <v>N</v>
      </c>
      <c r="H39" s="21" t="str">
        <f>IF(A39="","",IF(DATASHEET!H39="Y","Y","N"))</f>
        <v>N</v>
      </c>
      <c r="I39" s="21" t="str">
        <f>DATASHEET!I39</f>
        <v>N</v>
      </c>
      <c r="J39" s="22" t="str">
        <f>DATASHEET!M39</f>
        <v>M</v>
      </c>
      <c r="K39" s="40" t="str">
        <f t="shared" si="0"/>
        <v/>
      </c>
      <c r="L39" s="133" t="str">
        <f>IF(PROGRESS!R53="NO DATA","",PROGRESS!R53)</f>
        <v/>
      </c>
      <c r="M39" s="134" t="str">
        <f>IF(PROGRESS!W53="NO DATA","",PROGRESS!W53)</f>
        <v/>
      </c>
      <c r="N39" s="135" t="str">
        <f>IF(PROGRESS!AB53="NO DATA","",PROGRESS!AB53)</f>
        <v/>
      </c>
      <c r="O39" s="134" t="str">
        <f>IF(PROGRESS!AG53="NO DATA","",PROGRESS!AG53)</f>
        <v/>
      </c>
      <c r="P39" s="134" t="str">
        <f>IF(PROGRESS!AL53="NO DATA","",PROGRESS!AL53)</f>
        <v/>
      </c>
      <c r="Q39" s="134" t="str">
        <f>IF(PROGRESS!AQ53="NO DATA","",PROGRESS!AQ53)</f>
        <v/>
      </c>
      <c r="R39" s="134" t="str">
        <f>IF(PROGRESS!AV53="NO DATA","",PROGRESS!AV53)</f>
        <v/>
      </c>
      <c r="S39" s="134" t="str">
        <f>IF(PROGRESS!BA53="NO DATA","",PROGRESS!BA53)</f>
        <v/>
      </c>
      <c r="T39" s="134" t="str">
        <f>IF(PROGRESS!BF53="NO DATA","",PROGRESS!BF53)</f>
        <v/>
      </c>
      <c r="U39" s="134" t="str">
        <f>IF(PROGRESS!BK53="NO DATA","",PROGRESS!BK53)</f>
        <v/>
      </c>
      <c r="V39" s="134" t="str">
        <f>IF(PROGRESS!BP53="NO DATA","",PROGRESS!BP53)</f>
        <v/>
      </c>
      <c r="W39" s="134" t="str">
        <f>IF(PROGRESS!BU53="NO DATA","",PROGRESS!BU53)</f>
        <v/>
      </c>
      <c r="X39" s="134" t="str">
        <f>IF(PROGRESS!BZ53="NO DATA","",PROGRESS!BZ53)</f>
        <v/>
      </c>
      <c r="Y39" s="134" t="str">
        <f>IF(PROGRESS!CE53="NO DATA","",PROGRESS!CE53)</f>
        <v/>
      </c>
      <c r="Z39" s="134" t="str">
        <f>IF(PROGRESS!CJ53="NO DATA","",PROGRESS!CJ53)</f>
        <v/>
      </c>
      <c r="AA39" s="134" t="str">
        <f>IF(PROGRESS!CO53="NO DATA","",PROGRESS!CO53)</f>
        <v/>
      </c>
      <c r="AB39" s="134" t="str">
        <f>IF(PROGRESS!CY53="NO DATA","",PROGRESS!CY53)</f>
        <v/>
      </c>
      <c r="AC39" s="134" t="str">
        <f>IF(PROGRESS!DD53="NO DATA","",PROGRESS!DD53)</f>
        <v/>
      </c>
      <c r="AD39" s="134" t="str">
        <f>IF(PROGRESS!CT53="NO DATA","",PROGRESS!CT53)</f>
        <v/>
      </c>
      <c r="AE39" s="134" t="str">
        <f>IF(PROGRESS!DI53="NO DATA","",PROGRESS!DI53)</f>
        <v/>
      </c>
      <c r="AF39" s="134" t="str">
        <f>IF(PROGRESS!DN53="NO DATA","",PROGRESS!DN53)</f>
        <v/>
      </c>
      <c r="AG39" s="134" t="str">
        <f>IF(PROGRESS!DS53="NO DATA","",PROGRESS!DS53)</f>
        <v/>
      </c>
      <c r="AH39" s="134" t="str">
        <f>IF(PROGRESS!DX53="NO DATA","",PROGRESS!DX53)</f>
        <v/>
      </c>
    </row>
    <row r="40" spans="1:34" x14ac:dyDescent="0.25">
      <c r="A40" s="20">
        <f>IF(DATASHEET!A40="","",DATASHEET!A40)</f>
        <v>151580</v>
      </c>
      <c r="B40" s="21" t="str">
        <f>DATASHEET!B40</f>
        <v>DAVIES, Olivia</v>
      </c>
      <c r="C40" s="22" t="str">
        <f>DATASHEET!C40</f>
        <v>11SK</v>
      </c>
      <c r="D40" s="20" t="str">
        <f>DATASHEET!D40</f>
        <v>F</v>
      </c>
      <c r="E40" s="21" t="str">
        <f>DATASHEET!J40</f>
        <v>N</v>
      </c>
      <c r="F40" s="21" t="str">
        <f>DATASHEET!E40</f>
        <v>N</v>
      </c>
      <c r="G40" s="21" t="str">
        <f>IF(A40="","",IF(DATASHEET!F40="White - British","N","Y"))</f>
        <v>N</v>
      </c>
      <c r="H40" s="21" t="str">
        <f>IF(A40="","",IF(DATASHEET!H40="Y","Y","N"))</f>
        <v>N</v>
      </c>
      <c r="I40" s="21" t="str">
        <f>DATASHEET!I40</f>
        <v>N</v>
      </c>
      <c r="J40" s="22" t="str">
        <f>DATASHEET!M40</f>
        <v>H</v>
      </c>
      <c r="K40" s="40" t="str">
        <f t="shared" si="0"/>
        <v/>
      </c>
      <c r="L40" s="133" t="str">
        <f>IF(PROGRESS!R54="NO DATA","",PROGRESS!R54)</f>
        <v/>
      </c>
      <c r="M40" s="134" t="str">
        <f>IF(PROGRESS!W54="NO DATA","",PROGRESS!W54)</f>
        <v/>
      </c>
      <c r="N40" s="135" t="str">
        <f>IF(PROGRESS!AB54="NO DATA","",PROGRESS!AB54)</f>
        <v/>
      </c>
      <c r="O40" s="134" t="str">
        <f>IF(PROGRESS!AG54="NO DATA","",PROGRESS!AG54)</f>
        <v/>
      </c>
      <c r="P40" s="134" t="str">
        <f>IF(PROGRESS!AL54="NO DATA","",PROGRESS!AL54)</f>
        <v/>
      </c>
      <c r="Q40" s="134" t="str">
        <f>IF(PROGRESS!AQ54="NO DATA","",PROGRESS!AQ54)</f>
        <v/>
      </c>
      <c r="R40" s="134" t="str">
        <f>IF(PROGRESS!AV54="NO DATA","",PROGRESS!AV54)</f>
        <v/>
      </c>
      <c r="S40" s="134" t="str">
        <f>IF(PROGRESS!BA54="NO DATA","",PROGRESS!BA54)</f>
        <v/>
      </c>
      <c r="T40" s="134" t="str">
        <f>IF(PROGRESS!BF54="NO DATA","",PROGRESS!BF54)</f>
        <v/>
      </c>
      <c r="U40" s="134" t="str">
        <f>IF(PROGRESS!BK54="NO DATA","",PROGRESS!BK54)</f>
        <v/>
      </c>
      <c r="V40" s="134" t="str">
        <f>IF(PROGRESS!BP54="NO DATA","",PROGRESS!BP54)</f>
        <v/>
      </c>
      <c r="W40" s="134" t="str">
        <f>IF(PROGRESS!BU54="NO DATA","",PROGRESS!BU54)</f>
        <v/>
      </c>
      <c r="X40" s="134" t="str">
        <f>IF(PROGRESS!BZ54="NO DATA","",PROGRESS!BZ54)</f>
        <v/>
      </c>
      <c r="Y40" s="134" t="str">
        <f>IF(PROGRESS!CE54="NO DATA","",PROGRESS!CE54)</f>
        <v/>
      </c>
      <c r="Z40" s="134" t="str">
        <f>IF(PROGRESS!CJ54="NO DATA","",PROGRESS!CJ54)</f>
        <v/>
      </c>
      <c r="AA40" s="134" t="str">
        <f>IF(PROGRESS!CO54="NO DATA","",PROGRESS!CO54)</f>
        <v/>
      </c>
      <c r="AB40" s="134" t="str">
        <f>IF(PROGRESS!CY54="NO DATA","",PROGRESS!CY54)</f>
        <v/>
      </c>
      <c r="AC40" s="134" t="str">
        <f>IF(PROGRESS!DD54="NO DATA","",PROGRESS!DD54)</f>
        <v/>
      </c>
      <c r="AD40" s="134" t="str">
        <f>IF(PROGRESS!CT54="NO DATA","",PROGRESS!CT54)</f>
        <v/>
      </c>
      <c r="AE40" s="134" t="str">
        <f>IF(PROGRESS!DI54="NO DATA","",PROGRESS!DI54)</f>
        <v/>
      </c>
      <c r="AF40" s="134" t="str">
        <f>IF(PROGRESS!DN54="NO DATA","",PROGRESS!DN54)</f>
        <v/>
      </c>
      <c r="AG40" s="134" t="str">
        <f>IF(PROGRESS!DS54="NO DATA","",PROGRESS!DS54)</f>
        <v/>
      </c>
      <c r="AH40" s="134" t="str">
        <f>IF(PROGRESS!DX54="NO DATA","",PROGRESS!DX54)</f>
        <v/>
      </c>
    </row>
    <row r="41" spans="1:34" x14ac:dyDescent="0.25">
      <c r="A41" s="20">
        <f>IF(DATASHEET!A41="","",DATASHEET!A41)</f>
        <v>151693</v>
      </c>
      <c r="B41" s="21" t="str">
        <f>DATASHEET!B41</f>
        <v>DAWATAGE, Onesh</v>
      </c>
      <c r="C41" s="22" t="str">
        <f>DATASHEET!C41</f>
        <v>11SK</v>
      </c>
      <c r="D41" s="20" t="str">
        <f>DATASHEET!D41</f>
        <v>M</v>
      </c>
      <c r="E41" s="21" t="str">
        <f>DATASHEET!J41</f>
        <v>N</v>
      </c>
      <c r="F41" s="21" t="str">
        <f>DATASHEET!E41</f>
        <v>Y</v>
      </c>
      <c r="G41" s="21" t="str">
        <f>IF(A41="","",IF(DATASHEET!F41="White - British","N","Y"))</f>
        <v>Y</v>
      </c>
      <c r="H41" s="21" t="str">
        <f>IF(A41="","",IF(DATASHEET!H41="Y","Y","N"))</f>
        <v>Y</v>
      </c>
      <c r="I41" s="21" t="str">
        <f>DATASHEET!I41</f>
        <v>N</v>
      </c>
      <c r="J41" s="22" t="str">
        <f>DATASHEET!M41</f>
        <v>M</v>
      </c>
      <c r="K41" s="40" t="str">
        <f t="shared" si="0"/>
        <v/>
      </c>
      <c r="L41" s="133" t="str">
        <f>IF(PROGRESS!R55="NO DATA","",PROGRESS!R55)</f>
        <v/>
      </c>
      <c r="M41" s="134" t="str">
        <f>IF(PROGRESS!W55="NO DATA","",PROGRESS!W55)</f>
        <v/>
      </c>
      <c r="N41" s="135" t="str">
        <f>IF(PROGRESS!AB55="NO DATA","",PROGRESS!AB55)</f>
        <v/>
      </c>
      <c r="O41" s="134" t="str">
        <f>IF(PROGRESS!AG55="NO DATA","",PROGRESS!AG55)</f>
        <v/>
      </c>
      <c r="P41" s="134" t="str">
        <f>IF(PROGRESS!AL55="NO DATA","",PROGRESS!AL55)</f>
        <v/>
      </c>
      <c r="Q41" s="134" t="str">
        <f>IF(PROGRESS!AQ55="NO DATA","",PROGRESS!AQ55)</f>
        <v/>
      </c>
      <c r="R41" s="134" t="str">
        <f>IF(PROGRESS!AV55="NO DATA","",PROGRESS!AV55)</f>
        <v/>
      </c>
      <c r="S41" s="134" t="str">
        <f>IF(PROGRESS!BA55="NO DATA","",PROGRESS!BA55)</f>
        <v/>
      </c>
      <c r="T41" s="134" t="str">
        <f>IF(PROGRESS!BF55="NO DATA","",PROGRESS!BF55)</f>
        <v/>
      </c>
      <c r="U41" s="134" t="str">
        <f>IF(PROGRESS!BK55="NO DATA","",PROGRESS!BK55)</f>
        <v/>
      </c>
      <c r="V41" s="134" t="str">
        <f>IF(PROGRESS!BP55="NO DATA","",PROGRESS!BP55)</f>
        <v/>
      </c>
      <c r="W41" s="134" t="str">
        <f>IF(PROGRESS!BU55="NO DATA","",PROGRESS!BU55)</f>
        <v/>
      </c>
      <c r="X41" s="134" t="str">
        <f>IF(PROGRESS!BZ55="NO DATA","",PROGRESS!BZ55)</f>
        <v/>
      </c>
      <c r="Y41" s="134" t="str">
        <f>IF(PROGRESS!CE55="NO DATA","",PROGRESS!CE55)</f>
        <v/>
      </c>
      <c r="Z41" s="134" t="str">
        <f>IF(PROGRESS!CJ55="NO DATA","",PROGRESS!CJ55)</f>
        <v/>
      </c>
      <c r="AA41" s="134" t="str">
        <f>IF(PROGRESS!CO55="NO DATA","",PROGRESS!CO55)</f>
        <v/>
      </c>
      <c r="AB41" s="134" t="str">
        <f>IF(PROGRESS!CY55="NO DATA","",PROGRESS!CY55)</f>
        <v/>
      </c>
      <c r="AC41" s="134" t="str">
        <f>IF(PROGRESS!DD55="NO DATA","",PROGRESS!DD55)</f>
        <v/>
      </c>
      <c r="AD41" s="134" t="str">
        <f>IF(PROGRESS!CT55="NO DATA","",PROGRESS!CT55)</f>
        <v/>
      </c>
      <c r="AE41" s="134" t="str">
        <f>IF(PROGRESS!DI55="NO DATA","",PROGRESS!DI55)</f>
        <v/>
      </c>
      <c r="AF41" s="134" t="str">
        <f>IF(PROGRESS!DN55="NO DATA","",PROGRESS!DN55)</f>
        <v/>
      </c>
      <c r="AG41" s="134" t="str">
        <f>IF(PROGRESS!DS55="NO DATA","",PROGRESS!DS55)</f>
        <v/>
      </c>
      <c r="AH41" s="134" t="str">
        <f>IF(PROGRESS!DX55="NO DATA","",PROGRESS!DX55)</f>
        <v/>
      </c>
    </row>
    <row r="42" spans="1:34" x14ac:dyDescent="0.25">
      <c r="A42" s="20">
        <f>IF(DATASHEET!A42="","",DATASHEET!A42)</f>
        <v>151722</v>
      </c>
      <c r="B42" s="21" t="str">
        <f>DATASHEET!B42</f>
        <v>DAY, Billy</v>
      </c>
      <c r="C42" s="22" t="str">
        <f>DATASHEET!C42</f>
        <v>11SPI</v>
      </c>
      <c r="D42" s="20" t="str">
        <f>DATASHEET!D42</f>
        <v>M</v>
      </c>
      <c r="E42" s="21" t="str">
        <f>DATASHEET!J42</f>
        <v>N</v>
      </c>
      <c r="F42" s="21" t="str">
        <f>DATASHEET!E42</f>
        <v>N</v>
      </c>
      <c r="G42" s="21" t="str">
        <f>IF(A42="","",IF(DATASHEET!F42="White - British","N","Y"))</f>
        <v>N</v>
      </c>
      <c r="H42" s="21" t="str">
        <f>IF(A42="","",IF(DATASHEET!H42="Y","Y","N"))</f>
        <v>N</v>
      </c>
      <c r="I42" s="21" t="str">
        <f>DATASHEET!I42</f>
        <v>N</v>
      </c>
      <c r="J42" s="22" t="str">
        <f>DATASHEET!M42</f>
        <v>H</v>
      </c>
      <c r="K42" s="40" t="str">
        <f t="shared" si="0"/>
        <v/>
      </c>
      <c r="L42" s="133" t="str">
        <f>IF(PROGRESS!R56="NO DATA","",PROGRESS!R56)</f>
        <v/>
      </c>
      <c r="M42" s="134" t="str">
        <f>IF(PROGRESS!W56="NO DATA","",PROGRESS!W56)</f>
        <v/>
      </c>
      <c r="N42" s="135" t="str">
        <f>IF(PROGRESS!AB56="NO DATA","",PROGRESS!AB56)</f>
        <v/>
      </c>
      <c r="O42" s="134" t="str">
        <f>IF(PROGRESS!AG56="NO DATA","",PROGRESS!AG56)</f>
        <v/>
      </c>
      <c r="P42" s="134" t="str">
        <f>IF(PROGRESS!AL56="NO DATA","",PROGRESS!AL56)</f>
        <v/>
      </c>
      <c r="Q42" s="134" t="str">
        <f>IF(PROGRESS!AQ56="NO DATA","",PROGRESS!AQ56)</f>
        <v/>
      </c>
      <c r="R42" s="134" t="str">
        <f>IF(PROGRESS!AV56="NO DATA","",PROGRESS!AV56)</f>
        <v/>
      </c>
      <c r="S42" s="134" t="str">
        <f>IF(PROGRESS!BA56="NO DATA","",PROGRESS!BA56)</f>
        <v/>
      </c>
      <c r="T42" s="134" t="str">
        <f>IF(PROGRESS!BF56="NO DATA","",PROGRESS!BF56)</f>
        <v/>
      </c>
      <c r="U42" s="134" t="str">
        <f>IF(PROGRESS!BK56="NO DATA","",PROGRESS!BK56)</f>
        <v/>
      </c>
      <c r="V42" s="134" t="str">
        <f>IF(PROGRESS!BP56="NO DATA","",PROGRESS!BP56)</f>
        <v/>
      </c>
      <c r="W42" s="134" t="str">
        <f>IF(PROGRESS!BU56="NO DATA","",PROGRESS!BU56)</f>
        <v/>
      </c>
      <c r="X42" s="134" t="str">
        <f>IF(PROGRESS!BZ56="NO DATA","",PROGRESS!BZ56)</f>
        <v/>
      </c>
      <c r="Y42" s="134" t="str">
        <f>IF(PROGRESS!CE56="NO DATA","",PROGRESS!CE56)</f>
        <v/>
      </c>
      <c r="Z42" s="134" t="str">
        <f>IF(PROGRESS!CJ56="NO DATA","",PROGRESS!CJ56)</f>
        <v/>
      </c>
      <c r="AA42" s="134" t="str">
        <f>IF(PROGRESS!CO56="NO DATA","",PROGRESS!CO56)</f>
        <v/>
      </c>
      <c r="AB42" s="134" t="str">
        <f>IF(PROGRESS!CY56="NO DATA","",PROGRESS!CY56)</f>
        <v/>
      </c>
      <c r="AC42" s="134" t="str">
        <f>IF(PROGRESS!DD56="NO DATA","",PROGRESS!DD56)</f>
        <v/>
      </c>
      <c r="AD42" s="134" t="str">
        <f>IF(PROGRESS!CT56="NO DATA","",PROGRESS!CT56)</f>
        <v/>
      </c>
      <c r="AE42" s="134" t="str">
        <f>IF(PROGRESS!DI56="NO DATA","",PROGRESS!DI56)</f>
        <v/>
      </c>
      <c r="AF42" s="134" t="str">
        <f>IF(PROGRESS!DN56="NO DATA","",PROGRESS!DN56)</f>
        <v/>
      </c>
      <c r="AG42" s="134" t="str">
        <f>IF(PROGRESS!DS56="NO DATA","",PROGRESS!DS56)</f>
        <v/>
      </c>
      <c r="AH42" s="134" t="str">
        <f>IF(PROGRESS!DX56="NO DATA","",PROGRESS!DX56)</f>
        <v/>
      </c>
    </row>
    <row r="43" spans="1:34" x14ac:dyDescent="0.25">
      <c r="A43" s="20">
        <f>IF(DATASHEET!A43="","",DATASHEET!A43)</f>
        <v>151725</v>
      </c>
      <c r="B43" s="21" t="str">
        <f>DATASHEET!B43</f>
        <v>DENNIS, Aisling</v>
      </c>
      <c r="C43" s="22" t="str">
        <f>DATASHEET!C43</f>
        <v>11JNE</v>
      </c>
      <c r="D43" s="20" t="str">
        <f>DATASHEET!D43</f>
        <v>F</v>
      </c>
      <c r="E43" s="21" t="str">
        <f>DATASHEET!J43</f>
        <v>N</v>
      </c>
      <c r="F43" s="21" t="str">
        <f>DATASHEET!E43</f>
        <v>N</v>
      </c>
      <c r="G43" s="21" t="str">
        <f>IF(A43="","",IF(DATASHEET!F43="White - British","N","Y"))</f>
        <v>N</v>
      </c>
      <c r="H43" s="21" t="str">
        <f>IF(A43="","",IF(DATASHEET!H43="Y","Y","N"))</f>
        <v>N</v>
      </c>
      <c r="I43" s="21" t="str">
        <f>DATASHEET!I43</f>
        <v>N</v>
      </c>
      <c r="J43" s="22" t="str">
        <f>DATASHEET!M43</f>
        <v>H</v>
      </c>
      <c r="K43" s="40" t="str">
        <f t="shared" si="0"/>
        <v/>
      </c>
      <c r="L43" s="133" t="str">
        <f>IF(PROGRESS!R57="NO DATA","",PROGRESS!R57)</f>
        <v/>
      </c>
      <c r="M43" s="134" t="str">
        <f>IF(PROGRESS!W57="NO DATA","",PROGRESS!W57)</f>
        <v/>
      </c>
      <c r="N43" s="135" t="str">
        <f>IF(PROGRESS!AB57="NO DATA","",PROGRESS!AB57)</f>
        <v/>
      </c>
      <c r="O43" s="134" t="str">
        <f>IF(PROGRESS!AG57="NO DATA","",PROGRESS!AG57)</f>
        <v/>
      </c>
      <c r="P43" s="134" t="str">
        <f>IF(PROGRESS!AL57="NO DATA","",PROGRESS!AL57)</f>
        <v/>
      </c>
      <c r="Q43" s="134" t="str">
        <f>IF(PROGRESS!AQ57="NO DATA","",PROGRESS!AQ57)</f>
        <v/>
      </c>
      <c r="R43" s="134" t="str">
        <f>IF(PROGRESS!AV57="NO DATA","",PROGRESS!AV57)</f>
        <v/>
      </c>
      <c r="S43" s="134" t="str">
        <f>IF(PROGRESS!BA57="NO DATA","",PROGRESS!BA57)</f>
        <v/>
      </c>
      <c r="T43" s="134" t="str">
        <f>IF(PROGRESS!BF57="NO DATA","",PROGRESS!BF57)</f>
        <v/>
      </c>
      <c r="U43" s="134" t="str">
        <f>IF(PROGRESS!BK57="NO DATA","",PROGRESS!BK57)</f>
        <v/>
      </c>
      <c r="V43" s="134" t="str">
        <f>IF(PROGRESS!BP57="NO DATA","",PROGRESS!BP57)</f>
        <v/>
      </c>
      <c r="W43" s="134" t="str">
        <f>IF(PROGRESS!BU57="NO DATA","",PROGRESS!BU57)</f>
        <v/>
      </c>
      <c r="X43" s="134" t="str">
        <f>IF(PROGRESS!BZ57="NO DATA","",PROGRESS!BZ57)</f>
        <v/>
      </c>
      <c r="Y43" s="134" t="str">
        <f>IF(PROGRESS!CE57="NO DATA","",PROGRESS!CE57)</f>
        <v/>
      </c>
      <c r="Z43" s="134" t="str">
        <f>IF(PROGRESS!CJ57="NO DATA","",PROGRESS!CJ57)</f>
        <v/>
      </c>
      <c r="AA43" s="134" t="str">
        <f>IF(PROGRESS!CO57="NO DATA","",PROGRESS!CO57)</f>
        <v/>
      </c>
      <c r="AB43" s="134" t="str">
        <f>IF(PROGRESS!CY57="NO DATA","",PROGRESS!CY57)</f>
        <v/>
      </c>
      <c r="AC43" s="134" t="str">
        <f>IF(PROGRESS!DD57="NO DATA","",PROGRESS!DD57)</f>
        <v/>
      </c>
      <c r="AD43" s="134" t="str">
        <f>IF(PROGRESS!CT57="NO DATA","",PROGRESS!CT57)</f>
        <v/>
      </c>
      <c r="AE43" s="134" t="str">
        <f>IF(PROGRESS!DI57="NO DATA","",PROGRESS!DI57)</f>
        <v/>
      </c>
      <c r="AF43" s="134" t="str">
        <f>IF(PROGRESS!DN57="NO DATA","",PROGRESS!DN57)</f>
        <v/>
      </c>
      <c r="AG43" s="134" t="str">
        <f>IF(PROGRESS!DS57="NO DATA","",PROGRESS!DS57)</f>
        <v/>
      </c>
      <c r="AH43" s="134" t="str">
        <f>IF(PROGRESS!DX57="NO DATA","",PROGRESS!DX57)</f>
        <v/>
      </c>
    </row>
    <row r="44" spans="1:34" x14ac:dyDescent="0.25">
      <c r="A44" s="20">
        <f>IF(DATASHEET!A44="","",DATASHEET!A44)</f>
        <v>151605</v>
      </c>
      <c r="B44" s="21" t="str">
        <f>DATASHEET!B44</f>
        <v>DOHERTY, Phoebe</v>
      </c>
      <c r="C44" s="22" t="str">
        <f>DATASHEET!C44</f>
        <v>11ZI</v>
      </c>
      <c r="D44" s="20" t="str">
        <f>DATASHEET!D44</f>
        <v>F</v>
      </c>
      <c r="E44" s="21" t="str">
        <f>DATASHEET!J44</f>
        <v>N</v>
      </c>
      <c r="F44" s="21" t="str">
        <f>DATASHEET!E44</f>
        <v>N</v>
      </c>
      <c r="G44" s="21" t="str">
        <f>IF(A44="","",IF(DATASHEET!F44="White - British","N","Y"))</f>
        <v>N</v>
      </c>
      <c r="H44" s="21" t="str">
        <f>IF(A44="","",IF(DATASHEET!H44="Y","Y","N"))</f>
        <v>N</v>
      </c>
      <c r="I44" s="21" t="str">
        <f>DATASHEET!I44</f>
        <v>N</v>
      </c>
      <c r="J44" s="22" t="str">
        <f>DATASHEET!M44</f>
        <v>H</v>
      </c>
      <c r="K44" s="40" t="str">
        <f t="shared" si="0"/>
        <v/>
      </c>
      <c r="L44" s="133" t="str">
        <f>IF(PROGRESS!R58="NO DATA","",PROGRESS!R58)</f>
        <v/>
      </c>
      <c r="M44" s="134" t="str">
        <f>IF(PROGRESS!W58="NO DATA","",PROGRESS!W58)</f>
        <v/>
      </c>
      <c r="N44" s="135" t="str">
        <f>IF(PROGRESS!AB58="NO DATA","",PROGRESS!AB58)</f>
        <v/>
      </c>
      <c r="O44" s="134" t="str">
        <f>IF(PROGRESS!AG58="NO DATA","",PROGRESS!AG58)</f>
        <v/>
      </c>
      <c r="P44" s="134" t="str">
        <f>IF(PROGRESS!AL58="NO DATA","",PROGRESS!AL58)</f>
        <v/>
      </c>
      <c r="Q44" s="134" t="str">
        <f>IF(PROGRESS!AQ58="NO DATA","",PROGRESS!AQ58)</f>
        <v/>
      </c>
      <c r="R44" s="134" t="str">
        <f>IF(PROGRESS!AV58="NO DATA","",PROGRESS!AV58)</f>
        <v/>
      </c>
      <c r="S44" s="134" t="str">
        <f>IF(PROGRESS!BA58="NO DATA","",PROGRESS!BA58)</f>
        <v/>
      </c>
      <c r="T44" s="134" t="str">
        <f>IF(PROGRESS!BF58="NO DATA","",PROGRESS!BF58)</f>
        <v/>
      </c>
      <c r="U44" s="134" t="str">
        <f>IF(PROGRESS!BK58="NO DATA","",PROGRESS!BK58)</f>
        <v/>
      </c>
      <c r="V44" s="134" t="str">
        <f>IF(PROGRESS!BP58="NO DATA","",PROGRESS!BP58)</f>
        <v/>
      </c>
      <c r="W44" s="134" t="str">
        <f>IF(PROGRESS!BU58="NO DATA","",PROGRESS!BU58)</f>
        <v/>
      </c>
      <c r="X44" s="134" t="str">
        <f>IF(PROGRESS!BZ58="NO DATA","",PROGRESS!BZ58)</f>
        <v/>
      </c>
      <c r="Y44" s="134" t="str">
        <f>IF(PROGRESS!CE58="NO DATA","",PROGRESS!CE58)</f>
        <v/>
      </c>
      <c r="Z44" s="134" t="str">
        <f>IF(PROGRESS!CJ58="NO DATA","",PROGRESS!CJ58)</f>
        <v/>
      </c>
      <c r="AA44" s="134" t="str">
        <f>IF(PROGRESS!CO58="NO DATA","",PROGRESS!CO58)</f>
        <v/>
      </c>
      <c r="AB44" s="134" t="str">
        <f>IF(PROGRESS!CY58="NO DATA","",PROGRESS!CY58)</f>
        <v/>
      </c>
      <c r="AC44" s="134" t="str">
        <f>IF(PROGRESS!DD58="NO DATA","",PROGRESS!DD58)</f>
        <v/>
      </c>
      <c r="AD44" s="134" t="str">
        <f>IF(PROGRESS!CT58="NO DATA","",PROGRESS!CT58)</f>
        <v/>
      </c>
      <c r="AE44" s="134" t="str">
        <f>IF(PROGRESS!DI58="NO DATA","",PROGRESS!DI58)</f>
        <v/>
      </c>
      <c r="AF44" s="134" t="str">
        <f>IF(PROGRESS!DN58="NO DATA","",PROGRESS!DN58)</f>
        <v/>
      </c>
      <c r="AG44" s="134" t="str">
        <f>IF(PROGRESS!DS58="NO DATA","",PROGRESS!DS58)</f>
        <v/>
      </c>
      <c r="AH44" s="134" t="str">
        <f>IF(PROGRESS!DX58="NO DATA","",PROGRESS!DX58)</f>
        <v/>
      </c>
    </row>
    <row r="45" spans="1:34" x14ac:dyDescent="0.25">
      <c r="A45" s="20">
        <f>IF(DATASHEET!A45="","",DATASHEET!A45)</f>
        <v>151573</v>
      </c>
      <c r="B45" s="21" t="str">
        <f>DATASHEET!B45</f>
        <v>DRANSFIELD, Grace</v>
      </c>
      <c r="C45" s="22" t="str">
        <f>DATASHEET!C45</f>
        <v>11SPI</v>
      </c>
      <c r="D45" s="20" t="str">
        <f>DATASHEET!D45</f>
        <v>F</v>
      </c>
      <c r="E45" s="21" t="str">
        <f>DATASHEET!J45</f>
        <v>N</v>
      </c>
      <c r="F45" s="21" t="str">
        <f>DATASHEET!E45</f>
        <v>N</v>
      </c>
      <c r="G45" s="21" t="str">
        <f>IF(A45="","",IF(DATASHEET!F45="White - British","N","Y"))</f>
        <v>N</v>
      </c>
      <c r="H45" s="21" t="str">
        <f>IF(A45="","",IF(DATASHEET!H45="Y","Y","N"))</f>
        <v>N</v>
      </c>
      <c r="I45" s="21" t="str">
        <f>DATASHEET!I45</f>
        <v>N</v>
      </c>
      <c r="J45" s="22" t="str">
        <f>DATASHEET!M45</f>
        <v>M</v>
      </c>
      <c r="K45" s="40" t="str">
        <f t="shared" si="0"/>
        <v/>
      </c>
      <c r="L45" s="133" t="str">
        <f>IF(PROGRESS!R59="NO DATA","",PROGRESS!R59)</f>
        <v/>
      </c>
      <c r="M45" s="134" t="str">
        <f>IF(PROGRESS!W59="NO DATA","",PROGRESS!W59)</f>
        <v/>
      </c>
      <c r="N45" s="135" t="str">
        <f>IF(PROGRESS!AB59="NO DATA","",PROGRESS!AB59)</f>
        <v/>
      </c>
      <c r="O45" s="134" t="str">
        <f>IF(PROGRESS!AG59="NO DATA","",PROGRESS!AG59)</f>
        <v/>
      </c>
      <c r="P45" s="134" t="str">
        <f>IF(PROGRESS!AL59="NO DATA","",PROGRESS!AL59)</f>
        <v/>
      </c>
      <c r="Q45" s="134" t="str">
        <f>IF(PROGRESS!AQ59="NO DATA","",PROGRESS!AQ59)</f>
        <v/>
      </c>
      <c r="R45" s="134" t="str">
        <f>IF(PROGRESS!AV59="NO DATA","",PROGRESS!AV59)</f>
        <v/>
      </c>
      <c r="S45" s="134" t="str">
        <f>IF(PROGRESS!BA59="NO DATA","",PROGRESS!BA59)</f>
        <v/>
      </c>
      <c r="T45" s="134" t="str">
        <f>IF(PROGRESS!BF59="NO DATA","",PROGRESS!BF59)</f>
        <v/>
      </c>
      <c r="U45" s="134" t="str">
        <f>IF(PROGRESS!BK59="NO DATA","",PROGRESS!BK59)</f>
        <v/>
      </c>
      <c r="V45" s="134" t="str">
        <f>IF(PROGRESS!BP59="NO DATA","",PROGRESS!BP59)</f>
        <v/>
      </c>
      <c r="W45" s="134" t="str">
        <f>IF(PROGRESS!BU59="NO DATA","",PROGRESS!BU59)</f>
        <v/>
      </c>
      <c r="X45" s="134" t="str">
        <f>IF(PROGRESS!BZ59="NO DATA","",PROGRESS!BZ59)</f>
        <v/>
      </c>
      <c r="Y45" s="134" t="str">
        <f>IF(PROGRESS!CE59="NO DATA","",PROGRESS!CE59)</f>
        <v/>
      </c>
      <c r="Z45" s="134" t="str">
        <f>IF(PROGRESS!CJ59="NO DATA","",PROGRESS!CJ59)</f>
        <v/>
      </c>
      <c r="AA45" s="134" t="str">
        <f>IF(PROGRESS!CO59="NO DATA","",PROGRESS!CO59)</f>
        <v/>
      </c>
      <c r="AB45" s="134" t="str">
        <f>IF(PROGRESS!CY59="NO DATA","",PROGRESS!CY59)</f>
        <v/>
      </c>
      <c r="AC45" s="134" t="str">
        <f>IF(PROGRESS!DD59="NO DATA","",PROGRESS!DD59)</f>
        <v/>
      </c>
      <c r="AD45" s="134" t="str">
        <f>IF(PROGRESS!CT59="NO DATA","",PROGRESS!CT59)</f>
        <v/>
      </c>
      <c r="AE45" s="134" t="str">
        <f>IF(PROGRESS!DI59="NO DATA","",PROGRESS!DI59)</f>
        <v/>
      </c>
      <c r="AF45" s="134" t="str">
        <f>IF(PROGRESS!DN59="NO DATA","",PROGRESS!DN59)</f>
        <v/>
      </c>
      <c r="AG45" s="134" t="str">
        <f>IF(PROGRESS!DS59="NO DATA","",PROGRESS!DS59)</f>
        <v/>
      </c>
      <c r="AH45" s="134" t="str">
        <f>IF(PROGRESS!DX59="NO DATA","",PROGRESS!DX59)</f>
        <v/>
      </c>
    </row>
    <row r="46" spans="1:34" x14ac:dyDescent="0.25">
      <c r="A46" s="20">
        <f>IF(DATASHEET!A46="","",DATASHEET!A46)</f>
        <v>151695</v>
      </c>
      <c r="B46" s="21" t="str">
        <f>DATASHEET!B46</f>
        <v>DUFFY, Mia</v>
      </c>
      <c r="C46" s="22" t="str">
        <f>DATASHEET!C46</f>
        <v>11SPI</v>
      </c>
      <c r="D46" s="20" t="str">
        <f>DATASHEET!D46</f>
        <v>F</v>
      </c>
      <c r="E46" s="21" t="str">
        <f>DATASHEET!J46</f>
        <v>N</v>
      </c>
      <c r="F46" s="21" t="str">
        <f>DATASHEET!E46</f>
        <v>N</v>
      </c>
      <c r="G46" s="21" t="str">
        <f>IF(A46="","",IF(DATASHEET!F46="White - British","N","Y"))</f>
        <v>N</v>
      </c>
      <c r="H46" s="21" t="str">
        <f>IF(A46="","",IF(DATASHEET!H46="Y","Y","N"))</f>
        <v>N</v>
      </c>
      <c r="I46" s="21" t="str">
        <f>DATASHEET!I46</f>
        <v>N</v>
      </c>
      <c r="J46" s="22" t="str">
        <f>DATASHEET!M46</f>
        <v>M</v>
      </c>
      <c r="K46" s="40" t="str">
        <f t="shared" si="0"/>
        <v/>
      </c>
      <c r="L46" s="133" t="str">
        <f>IF(PROGRESS!R60="NO DATA","",PROGRESS!R60)</f>
        <v/>
      </c>
      <c r="M46" s="134" t="str">
        <f>IF(PROGRESS!W60="NO DATA","",PROGRESS!W60)</f>
        <v/>
      </c>
      <c r="N46" s="135" t="str">
        <f>IF(PROGRESS!AB60="NO DATA","",PROGRESS!AB60)</f>
        <v/>
      </c>
      <c r="O46" s="134" t="str">
        <f>IF(PROGRESS!AG60="NO DATA","",PROGRESS!AG60)</f>
        <v/>
      </c>
      <c r="P46" s="134" t="str">
        <f>IF(PROGRESS!AL60="NO DATA","",PROGRESS!AL60)</f>
        <v/>
      </c>
      <c r="Q46" s="134" t="str">
        <f>IF(PROGRESS!AQ60="NO DATA","",PROGRESS!AQ60)</f>
        <v/>
      </c>
      <c r="R46" s="134" t="str">
        <f>IF(PROGRESS!AV60="NO DATA","",PROGRESS!AV60)</f>
        <v/>
      </c>
      <c r="S46" s="134" t="str">
        <f>IF(PROGRESS!BA60="NO DATA","",PROGRESS!BA60)</f>
        <v/>
      </c>
      <c r="T46" s="134" t="str">
        <f>IF(PROGRESS!BF60="NO DATA","",PROGRESS!BF60)</f>
        <v/>
      </c>
      <c r="U46" s="134" t="str">
        <f>IF(PROGRESS!BK60="NO DATA","",PROGRESS!BK60)</f>
        <v/>
      </c>
      <c r="V46" s="134" t="str">
        <f>IF(PROGRESS!BP60="NO DATA","",PROGRESS!BP60)</f>
        <v/>
      </c>
      <c r="W46" s="134" t="str">
        <f>IF(PROGRESS!BU60="NO DATA","",PROGRESS!BU60)</f>
        <v/>
      </c>
      <c r="X46" s="134" t="str">
        <f>IF(PROGRESS!BZ60="NO DATA","",PROGRESS!BZ60)</f>
        <v/>
      </c>
      <c r="Y46" s="134" t="str">
        <f>IF(PROGRESS!CE60="NO DATA","",PROGRESS!CE60)</f>
        <v/>
      </c>
      <c r="Z46" s="134" t="str">
        <f>IF(PROGRESS!CJ60="NO DATA","",PROGRESS!CJ60)</f>
        <v/>
      </c>
      <c r="AA46" s="134" t="str">
        <f>IF(PROGRESS!CO60="NO DATA","",PROGRESS!CO60)</f>
        <v/>
      </c>
      <c r="AB46" s="134" t="str">
        <f>IF(PROGRESS!CY60="NO DATA","",PROGRESS!CY60)</f>
        <v/>
      </c>
      <c r="AC46" s="134" t="str">
        <f>IF(PROGRESS!DD60="NO DATA","",PROGRESS!DD60)</f>
        <v/>
      </c>
      <c r="AD46" s="134" t="str">
        <f>IF(PROGRESS!CT60="NO DATA","",PROGRESS!CT60)</f>
        <v/>
      </c>
      <c r="AE46" s="134" t="str">
        <f>IF(PROGRESS!DI60="NO DATA","",PROGRESS!DI60)</f>
        <v/>
      </c>
      <c r="AF46" s="134" t="str">
        <f>IF(PROGRESS!DN60="NO DATA","",PROGRESS!DN60)</f>
        <v/>
      </c>
      <c r="AG46" s="134" t="str">
        <f>IF(PROGRESS!DS60="NO DATA","",PROGRESS!DS60)</f>
        <v/>
      </c>
      <c r="AH46" s="134" t="str">
        <f>IF(PROGRESS!DX60="NO DATA","",PROGRESS!DX60)</f>
        <v/>
      </c>
    </row>
    <row r="47" spans="1:34" x14ac:dyDescent="0.25">
      <c r="A47" s="20">
        <f>IF(DATASHEET!A47="","",DATASHEET!A47)</f>
        <v>151541</v>
      </c>
      <c r="B47" s="21" t="str">
        <f>DATASHEET!B47</f>
        <v>DUNFORD, Joshua</v>
      </c>
      <c r="C47" s="22" t="str">
        <f>DATASHEET!C47</f>
        <v>11WE</v>
      </c>
      <c r="D47" s="20" t="str">
        <f>DATASHEET!D47</f>
        <v>M</v>
      </c>
      <c r="E47" s="21" t="str">
        <f>DATASHEET!J47</f>
        <v>N</v>
      </c>
      <c r="F47" s="21" t="str">
        <f>DATASHEET!E47</f>
        <v>N</v>
      </c>
      <c r="G47" s="21" t="str">
        <f>IF(A47="","",IF(DATASHEET!F47="White - British","N","Y"))</f>
        <v>Y</v>
      </c>
      <c r="H47" s="21" t="str">
        <f>IF(A47="","",IF(DATASHEET!H47="Y","Y","N"))</f>
        <v>N</v>
      </c>
      <c r="I47" s="21" t="str">
        <f>DATASHEET!I47</f>
        <v>N</v>
      </c>
      <c r="J47" s="22" t="str">
        <f>DATASHEET!M47</f>
        <v>H</v>
      </c>
      <c r="K47" s="40" t="str">
        <f t="shared" si="0"/>
        <v/>
      </c>
      <c r="L47" s="133" t="str">
        <f>IF(PROGRESS!R61="NO DATA","",PROGRESS!R61)</f>
        <v/>
      </c>
      <c r="M47" s="134" t="str">
        <f>IF(PROGRESS!W61="NO DATA","",PROGRESS!W61)</f>
        <v/>
      </c>
      <c r="N47" s="135" t="str">
        <f>IF(PROGRESS!AB61="NO DATA","",PROGRESS!AB61)</f>
        <v/>
      </c>
      <c r="O47" s="134" t="str">
        <f>IF(PROGRESS!AG61="NO DATA","",PROGRESS!AG61)</f>
        <v/>
      </c>
      <c r="P47" s="134" t="str">
        <f>IF(PROGRESS!AL61="NO DATA","",PROGRESS!AL61)</f>
        <v/>
      </c>
      <c r="Q47" s="134" t="str">
        <f>IF(PROGRESS!AQ61="NO DATA","",PROGRESS!AQ61)</f>
        <v/>
      </c>
      <c r="R47" s="134" t="str">
        <f>IF(PROGRESS!AV61="NO DATA","",PROGRESS!AV61)</f>
        <v/>
      </c>
      <c r="S47" s="134" t="str">
        <f>IF(PROGRESS!BA61="NO DATA","",PROGRESS!BA61)</f>
        <v/>
      </c>
      <c r="T47" s="134" t="str">
        <f>IF(PROGRESS!BF61="NO DATA","",PROGRESS!BF61)</f>
        <v/>
      </c>
      <c r="U47" s="134" t="str">
        <f>IF(PROGRESS!BK61="NO DATA","",PROGRESS!BK61)</f>
        <v/>
      </c>
      <c r="V47" s="134" t="str">
        <f>IF(PROGRESS!BP61="NO DATA","",PROGRESS!BP61)</f>
        <v/>
      </c>
      <c r="W47" s="134" t="str">
        <f>IF(PROGRESS!BU61="NO DATA","",PROGRESS!BU61)</f>
        <v/>
      </c>
      <c r="X47" s="134" t="str">
        <f>IF(PROGRESS!BZ61="NO DATA","",PROGRESS!BZ61)</f>
        <v/>
      </c>
      <c r="Y47" s="134" t="str">
        <f>IF(PROGRESS!CE61="NO DATA","",PROGRESS!CE61)</f>
        <v/>
      </c>
      <c r="Z47" s="134" t="str">
        <f>IF(PROGRESS!CJ61="NO DATA","",PROGRESS!CJ61)</f>
        <v/>
      </c>
      <c r="AA47" s="134" t="str">
        <f>IF(PROGRESS!CO61="NO DATA","",PROGRESS!CO61)</f>
        <v/>
      </c>
      <c r="AB47" s="134" t="str">
        <f>IF(PROGRESS!CY61="NO DATA","",PROGRESS!CY61)</f>
        <v/>
      </c>
      <c r="AC47" s="134" t="str">
        <f>IF(PROGRESS!DD61="NO DATA","",PROGRESS!DD61)</f>
        <v/>
      </c>
      <c r="AD47" s="134" t="str">
        <f>IF(PROGRESS!CT61="NO DATA","",PROGRESS!CT61)</f>
        <v/>
      </c>
      <c r="AE47" s="134" t="str">
        <f>IF(PROGRESS!DI61="NO DATA","",PROGRESS!DI61)</f>
        <v/>
      </c>
      <c r="AF47" s="134" t="str">
        <f>IF(PROGRESS!DN61="NO DATA","",PROGRESS!DN61)</f>
        <v/>
      </c>
      <c r="AG47" s="134" t="str">
        <f>IF(PROGRESS!DS61="NO DATA","",PROGRESS!DS61)</f>
        <v/>
      </c>
      <c r="AH47" s="134" t="str">
        <f>IF(PROGRESS!DX61="NO DATA","",PROGRESS!DX61)</f>
        <v/>
      </c>
    </row>
    <row r="48" spans="1:34" x14ac:dyDescent="0.25">
      <c r="A48" s="20">
        <f>IF(DATASHEET!A48="","",DATASHEET!A48)</f>
        <v>151554</v>
      </c>
      <c r="B48" s="21" t="str">
        <f>DATASHEET!B48</f>
        <v>EGLESTON, Iris</v>
      </c>
      <c r="C48" s="22" t="str">
        <f>DATASHEET!C48</f>
        <v>11KKN</v>
      </c>
      <c r="D48" s="20" t="str">
        <f>DATASHEET!D48</f>
        <v>F</v>
      </c>
      <c r="E48" s="21" t="str">
        <f>DATASHEET!J48</f>
        <v>N</v>
      </c>
      <c r="F48" s="21" t="str">
        <f>DATASHEET!E48</f>
        <v>N</v>
      </c>
      <c r="G48" s="21" t="str">
        <f>IF(A48="","",IF(DATASHEET!F48="White - British","N","Y"))</f>
        <v>N</v>
      </c>
      <c r="H48" s="21" t="str">
        <f>IF(A48="","",IF(DATASHEET!H48="Y","Y","N"))</f>
        <v>N</v>
      </c>
      <c r="I48" s="21" t="str">
        <f>DATASHEET!I48</f>
        <v>N</v>
      </c>
      <c r="J48" s="22" t="str">
        <f>DATASHEET!M48</f>
        <v>H</v>
      </c>
      <c r="K48" s="40" t="str">
        <f t="shared" si="0"/>
        <v/>
      </c>
      <c r="L48" s="133" t="str">
        <f>IF(PROGRESS!R62="NO DATA","",PROGRESS!R62)</f>
        <v/>
      </c>
      <c r="M48" s="134" t="str">
        <f>IF(PROGRESS!W62="NO DATA","",PROGRESS!W62)</f>
        <v/>
      </c>
      <c r="N48" s="135" t="str">
        <f>IF(PROGRESS!AB62="NO DATA","",PROGRESS!AB62)</f>
        <v/>
      </c>
      <c r="O48" s="134" t="str">
        <f>IF(PROGRESS!AG62="NO DATA","",PROGRESS!AG62)</f>
        <v/>
      </c>
      <c r="P48" s="134" t="str">
        <f>IF(PROGRESS!AL62="NO DATA","",PROGRESS!AL62)</f>
        <v/>
      </c>
      <c r="Q48" s="134" t="str">
        <f>IF(PROGRESS!AQ62="NO DATA","",PROGRESS!AQ62)</f>
        <v/>
      </c>
      <c r="R48" s="134" t="str">
        <f>IF(PROGRESS!AV62="NO DATA","",PROGRESS!AV62)</f>
        <v/>
      </c>
      <c r="S48" s="134" t="str">
        <f>IF(PROGRESS!BA62="NO DATA","",PROGRESS!BA62)</f>
        <v/>
      </c>
      <c r="T48" s="134" t="str">
        <f>IF(PROGRESS!BF62="NO DATA","",PROGRESS!BF62)</f>
        <v/>
      </c>
      <c r="U48" s="134" t="str">
        <f>IF(PROGRESS!BK62="NO DATA","",PROGRESS!BK62)</f>
        <v/>
      </c>
      <c r="V48" s="134" t="str">
        <f>IF(PROGRESS!BP62="NO DATA","",PROGRESS!BP62)</f>
        <v/>
      </c>
      <c r="W48" s="134" t="str">
        <f>IF(PROGRESS!BU62="NO DATA","",PROGRESS!BU62)</f>
        <v/>
      </c>
      <c r="X48" s="134" t="str">
        <f>IF(PROGRESS!BZ62="NO DATA","",PROGRESS!BZ62)</f>
        <v/>
      </c>
      <c r="Y48" s="134" t="str">
        <f>IF(PROGRESS!CE62="NO DATA","",PROGRESS!CE62)</f>
        <v/>
      </c>
      <c r="Z48" s="134" t="str">
        <f>IF(PROGRESS!CJ62="NO DATA","",PROGRESS!CJ62)</f>
        <v/>
      </c>
      <c r="AA48" s="134" t="str">
        <f>IF(PROGRESS!CO62="NO DATA","",PROGRESS!CO62)</f>
        <v/>
      </c>
      <c r="AB48" s="134" t="str">
        <f>IF(PROGRESS!CY62="NO DATA","",PROGRESS!CY62)</f>
        <v/>
      </c>
      <c r="AC48" s="134" t="str">
        <f>IF(PROGRESS!DD62="NO DATA","",PROGRESS!DD62)</f>
        <v/>
      </c>
      <c r="AD48" s="134" t="str">
        <f>IF(PROGRESS!CT62="NO DATA","",PROGRESS!CT62)</f>
        <v/>
      </c>
      <c r="AE48" s="134" t="str">
        <f>IF(PROGRESS!DI62="NO DATA","",PROGRESS!DI62)</f>
        <v/>
      </c>
      <c r="AF48" s="134" t="str">
        <f>IF(PROGRESS!DN62="NO DATA","",PROGRESS!DN62)</f>
        <v/>
      </c>
      <c r="AG48" s="134" t="str">
        <f>IF(PROGRESS!DS62="NO DATA","",PROGRESS!DS62)</f>
        <v/>
      </c>
      <c r="AH48" s="134" t="str">
        <f>IF(PROGRESS!DX62="NO DATA","",PROGRESS!DX62)</f>
        <v/>
      </c>
    </row>
    <row r="49" spans="1:34" x14ac:dyDescent="0.25">
      <c r="A49" s="20">
        <f>IF(DATASHEET!A49="","",DATASHEET!A49)</f>
        <v>151534</v>
      </c>
      <c r="B49" s="21" t="str">
        <f>DATASHEET!B49</f>
        <v>EL JAMMAL, Gabrielle</v>
      </c>
      <c r="C49" s="22" t="str">
        <f>DATASHEET!C49</f>
        <v>11SPI</v>
      </c>
      <c r="D49" s="20" t="str">
        <f>DATASHEET!D49</f>
        <v>F</v>
      </c>
      <c r="E49" s="21" t="str">
        <f>DATASHEET!J49</f>
        <v>N</v>
      </c>
      <c r="F49" s="21" t="str">
        <f>DATASHEET!E49</f>
        <v>N</v>
      </c>
      <c r="G49" s="21" t="str">
        <f>IF(A49="","",IF(DATASHEET!F49="White - British","N","Y"))</f>
        <v>Y</v>
      </c>
      <c r="H49" s="21" t="str">
        <f>IF(A49="","",IF(DATASHEET!H49="Y","Y","N"))</f>
        <v>N</v>
      </c>
      <c r="I49" s="21" t="str">
        <f>DATASHEET!I49</f>
        <v>N</v>
      </c>
      <c r="J49" s="22" t="str">
        <f>DATASHEET!M49</f>
        <v>M</v>
      </c>
      <c r="K49" s="40" t="str">
        <f t="shared" si="0"/>
        <v/>
      </c>
      <c r="L49" s="133" t="str">
        <f>IF(PROGRESS!R63="NO DATA","",PROGRESS!R63)</f>
        <v/>
      </c>
      <c r="M49" s="134" t="str">
        <f>IF(PROGRESS!W63="NO DATA","",PROGRESS!W63)</f>
        <v/>
      </c>
      <c r="N49" s="135" t="str">
        <f>IF(PROGRESS!AB63="NO DATA","",PROGRESS!AB63)</f>
        <v/>
      </c>
      <c r="O49" s="134" t="str">
        <f>IF(PROGRESS!AG63="NO DATA","",PROGRESS!AG63)</f>
        <v/>
      </c>
      <c r="P49" s="134" t="str">
        <f>IF(PROGRESS!AL63="NO DATA","",PROGRESS!AL63)</f>
        <v/>
      </c>
      <c r="Q49" s="134" t="str">
        <f>IF(PROGRESS!AQ63="NO DATA","",PROGRESS!AQ63)</f>
        <v/>
      </c>
      <c r="R49" s="134" t="str">
        <f>IF(PROGRESS!AV63="NO DATA","",PROGRESS!AV63)</f>
        <v/>
      </c>
      <c r="S49" s="134" t="str">
        <f>IF(PROGRESS!BA63="NO DATA","",PROGRESS!BA63)</f>
        <v/>
      </c>
      <c r="T49" s="134" t="str">
        <f>IF(PROGRESS!BF63="NO DATA","",PROGRESS!BF63)</f>
        <v/>
      </c>
      <c r="U49" s="134" t="str">
        <f>IF(PROGRESS!BK63="NO DATA","",PROGRESS!BK63)</f>
        <v/>
      </c>
      <c r="V49" s="134" t="str">
        <f>IF(PROGRESS!BP63="NO DATA","",PROGRESS!BP63)</f>
        <v/>
      </c>
      <c r="W49" s="134" t="str">
        <f>IF(PROGRESS!BU63="NO DATA","",PROGRESS!BU63)</f>
        <v/>
      </c>
      <c r="X49" s="134" t="str">
        <f>IF(PROGRESS!BZ63="NO DATA","",PROGRESS!BZ63)</f>
        <v/>
      </c>
      <c r="Y49" s="134" t="str">
        <f>IF(PROGRESS!CE63="NO DATA","",PROGRESS!CE63)</f>
        <v/>
      </c>
      <c r="Z49" s="134" t="str">
        <f>IF(PROGRESS!CJ63="NO DATA","",PROGRESS!CJ63)</f>
        <v/>
      </c>
      <c r="AA49" s="134" t="str">
        <f>IF(PROGRESS!CO63="NO DATA","",PROGRESS!CO63)</f>
        <v/>
      </c>
      <c r="AB49" s="134" t="str">
        <f>IF(PROGRESS!CY63="NO DATA","",PROGRESS!CY63)</f>
        <v/>
      </c>
      <c r="AC49" s="134" t="str">
        <f>IF(PROGRESS!DD63="NO DATA","",PROGRESS!DD63)</f>
        <v/>
      </c>
      <c r="AD49" s="134" t="str">
        <f>IF(PROGRESS!CT63="NO DATA","",PROGRESS!CT63)</f>
        <v/>
      </c>
      <c r="AE49" s="134" t="str">
        <f>IF(PROGRESS!DI63="NO DATA","",PROGRESS!DI63)</f>
        <v/>
      </c>
      <c r="AF49" s="134" t="str">
        <f>IF(PROGRESS!DN63="NO DATA","",PROGRESS!DN63)</f>
        <v/>
      </c>
      <c r="AG49" s="134" t="str">
        <f>IF(PROGRESS!DS63="NO DATA","",PROGRESS!DS63)</f>
        <v/>
      </c>
      <c r="AH49" s="134" t="str">
        <f>IF(PROGRESS!DX63="NO DATA","",PROGRESS!DX63)</f>
        <v/>
      </c>
    </row>
    <row r="50" spans="1:34" x14ac:dyDescent="0.25">
      <c r="A50" s="20">
        <f>IF(DATASHEET!A50="","",DATASHEET!A50)</f>
        <v>160029</v>
      </c>
      <c r="B50" s="21" t="str">
        <f>DATASHEET!B50</f>
        <v>EL-SAADAWY, Ibrahim</v>
      </c>
      <c r="C50" s="22" t="str">
        <f>DATASHEET!C50</f>
        <v>11KKN</v>
      </c>
      <c r="D50" s="20" t="str">
        <f>DATASHEET!D50</f>
        <v>M</v>
      </c>
      <c r="E50" s="21" t="str">
        <f>DATASHEET!J50</f>
        <v>N</v>
      </c>
      <c r="F50" s="21" t="str">
        <f>DATASHEET!E50</f>
        <v>Y</v>
      </c>
      <c r="G50" s="21" t="str">
        <f>IF(A50="","",IF(DATASHEET!F50="White - British","N","Y"))</f>
        <v>Y</v>
      </c>
      <c r="H50" s="21" t="str">
        <f>IF(A50="","",IF(DATASHEET!H50="Y","Y","N"))</f>
        <v>Y</v>
      </c>
      <c r="I50" s="21" t="str">
        <f>DATASHEET!I50</f>
        <v>N</v>
      </c>
      <c r="J50" s="22" t="str">
        <f>DATASHEET!M50</f>
        <v/>
      </c>
      <c r="K50" s="40" t="str">
        <f t="shared" si="0"/>
        <v/>
      </c>
      <c r="L50" s="133" t="str">
        <f>IF(PROGRESS!R64="NO DATA","",PROGRESS!R64)</f>
        <v/>
      </c>
      <c r="M50" s="134" t="str">
        <f>IF(PROGRESS!W64="NO DATA","",PROGRESS!W64)</f>
        <v/>
      </c>
      <c r="N50" s="135" t="str">
        <f>IF(PROGRESS!AB64="NO DATA","",PROGRESS!AB64)</f>
        <v/>
      </c>
      <c r="O50" s="134" t="str">
        <f>IF(PROGRESS!AG64="NO DATA","",PROGRESS!AG64)</f>
        <v/>
      </c>
      <c r="P50" s="134" t="str">
        <f>IF(PROGRESS!AL64="NO DATA","",PROGRESS!AL64)</f>
        <v/>
      </c>
      <c r="Q50" s="134" t="str">
        <f>IF(PROGRESS!AQ64="NO DATA","",PROGRESS!AQ64)</f>
        <v/>
      </c>
      <c r="R50" s="134" t="str">
        <f>IF(PROGRESS!AV64="NO DATA","",PROGRESS!AV64)</f>
        <v/>
      </c>
      <c r="S50" s="134" t="str">
        <f>IF(PROGRESS!BA64="NO DATA","",PROGRESS!BA64)</f>
        <v/>
      </c>
      <c r="T50" s="134" t="str">
        <f>IF(PROGRESS!BF64="NO DATA","",PROGRESS!BF64)</f>
        <v/>
      </c>
      <c r="U50" s="134" t="str">
        <f>IF(PROGRESS!BK64="NO DATA","",PROGRESS!BK64)</f>
        <v/>
      </c>
      <c r="V50" s="134" t="str">
        <f>IF(PROGRESS!BP64="NO DATA","",PROGRESS!BP64)</f>
        <v/>
      </c>
      <c r="W50" s="134" t="str">
        <f>IF(PROGRESS!BU64="NO DATA","",PROGRESS!BU64)</f>
        <v/>
      </c>
      <c r="X50" s="134" t="str">
        <f>IF(PROGRESS!BZ64="NO DATA","",PROGRESS!BZ64)</f>
        <v/>
      </c>
      <c r="Y50" s="134" t="str">
        <f>IF(PROGRESS!CE64="NO DATA","",PROGRESS!CE64)</f>
        <v/>
      </c>
      <c r="Z50" s="134" t="str">
        <f>IF(PROGRESS!CJ64="NO DATA","",PROGRESS!CJ64)</f>
        <v/>
      </c>
      <c r="AA50" s="134" t="str">
        <f>IF(PROGRESS!CO64="NO DATA","",PROGRESS!CO64)</f>
        <v/>
      </c>
      <c r="AB50" s="134" t="str">
        <f>IF(PROGRESS!CY64="NO DATA","",PROGRESS!CY64)</f>
        <v/>
      </c>
      <c r="AC50" s="134" t="str">
        <f>IF(PROGRESS!DD64="NO DATA","",PROGRESS!DD64)</f>
        <v/>
      </c>
      <c r="AD50" s="134" t="str">
        <f>IF(PROGRESS!CT64="NO DATA","",PROGRESS!CT64)</f>
        <v/>
      </c>
      <c r="AE50" s="134" t="str">
        <f>IF(PROGRESS!DI64="NO DATA","",PROGRESS!DI64)</f>
        <v/>
      </c>
      <c r="AF50" s="134" t="str">
        <f>IF(PROGRESS!DN64="NO DATA","",PROGRESS!DN64)</f>
        <v/>
      </c>
      <c r="AG50" s="134" t="str">
        <f>IF(PROGRESS!DS64="NO DATA","",PROGRESS!DS64)</f>
        <v/>
      </c>
      <c r="AH50" s="134" t="str">
        <f>IF(PROGRESS!DX64="NO DATA","",PROGRESS!DX64)</f>
        <v/>
      </c>
    </row>
    <row r="51" spans="1:34" x14ac:dyDescent="0.25">
      <c r="A51" s="20">
        <f>IF(DATASHEET!A51="","",DATASHEET!A51)</f>
        <v>151728</v>
      </c>
      <c r="B51" s="21" t="str">
        <f>DATASHEET!B51</f>
        <v>ELVIE, Madison</v>
      </c>
      <c r="C51" s="22" t="str">
        <f>DATASHEET!C51</f>
        <v>11ZI</v>
      </c>
      <c r="D51" s="20" t="str">
        <f>DATASHEET!D51</f>
        <v>F</v>
      </c>
      <c r="E51" s="21" t="str">
        <f>DATASHEET!J51</f>
        <v>N</v>
      </c>
      <c r="F51" s="21" t="str">
        <f>DATASHEET!E51</f>
        <v>N</v>
      </c>
      <c r="G51" s="21" t="str">
        <f>IF(A51="","",IF(DATASHEET!F51="White - British","N","Y"))</f>
        <v>Y</v>
      </c>
      <c r="H51" s="21" t="str">
        <f>IF(A51="","",IF(DATASHEET!H51="Y","Y","N"))</f>
        <v>N</v>
      </c>
      <c r="I51" s="21" t="str">
        <f>DATASHEET!I51</f>
        <v>N</v>
      </c>
      <c r="J51" s="22" t="str">
        <f>DATASHEET!M51</f>
        <v>M</v>
      </c>
      <c r="K51" s="40" t="str">
        <f t="shared" si="0"/>
        <v/>
      </c>
      <c r="L51" s="133" t="str">
        <f>IF(PROGRESS!R65="NO DATA","",PROGRESS!R65)</f>
        <v/>
      </c>
      <c r="M51" s="134" t="str">
        <f>IF(PROGRESS!W65="NO DATA","",PROGRESS!W65)</f>
        <v/>
      </c>
      <c r="N51" s="135" t="str">
        <f>IF(PROGRESS!AB65="NO DATA","",PROGRESS!AB65)</f>
        <v/>
      </c>
      <c r="O51" s="134" t="str">
        <f>IF(PROGRESS!AG65="NO DATA","",PROGRESS!AG65)</f>
        <v/>
      </c>
      <c r="P51" s="134" t="str">
        <f>IF(PROGRESS!AL65="NO DATA","",PROGRESS!AL65)</f>
        <v/>
      </c>
      <c r="Q51" s="134" t="str">
        <f>IF(PROGRESS!AQ65="NO DATA","",PROGRESS!AQ65)</f>
        <v/>
      </c>
      <c r="R51" s="134" t="str">
        <f>IF(PROGRESS!AV65="NO DATA","",PROGRESS!AV65)</f>
        <v/>
      </c>
      <c r="S51" s="134" t="str">
        <f>IF(PROGRESS!BA65="NO DATA","",PROGRESS!BA65)</f>
        <v/>
      </c>
      <c r="T51" s="134" t="str">
        <f>IF(PROGRESS!BF65="NO DATA","",PROGRESS!BF65)</f>
        <v/>
      </c>
      <c r="U51" s="134" t="str">
        <f>IF(PROGRESS!BK65="NO DATA","",PROGRESS!BK65)</f>
        <v/>
      </c>
      <c r="V51" s="134" t="str">
        <f>IF(PROGRESS!BP65="NO DATA","",PROGRESS!BP65)</f>
        <v/>
      </c>
      <c r="W51" s="134" t="str">
        <f>IF(PROGRESS!BU65="NO DATA","",PROGRESS!BU65)</f>
        <v/>
      </c>
      <c r="X51" s="134" t="str">
        <f>IF(PROGRESS!BZ65="NO DATA","",PROGRESS!BZ65)</f>
        <v/>
      </c>
      <c r="Y51" s="134" t="str">
        <f>IF(PROGRESS!CE65="NO DATA","",PROGRESS!CE65)</f>
        <v/>
      </c>
      <c r="Z51" s="134" t="str">
        <f>IF(PROGRESS!CJ65="NO DATA","",PROGRESS!CJ65)</f>
        <v/>
      </c>
      <c r="AA51" s="134" t="str">
        <f>IF(PROGRESS!CO65="NO DATA","",PROGRESS!CO65)</f>
        <v/>
      </c>
      <c r="AB51" s="134" t="str">
        <f>IF(PROGRESS!CY65="NO DATA","",PROGRESS!CY65)</f>
        <v/>
      </c>
      <c r="AC51" s="134" t="str">
        <f>IF(PROGRESS!DD65="NO DATA","",PROGRESS!DD65)</f>
        <v/>
      </c>
      <c r="AD51" s="134" t="str">
        <f>IF(PROGRESS!CT65="NO DATA","",PROGRESS!CT65)</f>
        <v/>
      </c>
      <c r="AE51" s="134" t="str">
        <f>IF(PROGRESS!DI65="NO DATA","",PROGRESS!DI65)</f>
        <v/>
      </c>
      <c r="AF51" s="134" t="str">
        <f>IF(PROGRESS!DN65="NO DATA","",PROGRESS!DN65)</f>
        <v/>
      </c>
      <c r="AG51" s="134" t="str">
        <f>IF(PROGRESS!DS65="NO DATA","",PROGRESS!DS65)</f>
        <v/>
      </c>
      <c r="AH51" s="134" t="str">
        <f>IF(PROGRESS!DX65="NO DATA","",PROGRESS!DX65)</f>
        <v/>
      </c>
    </row>
    <row r="52" spans="1:34" x14ac:dyDescent="0.25">
      <c r="A52" s="20">
        <f>IF(DATASHEET!A52="","",DATASHEET!A52)</f>
        <v>151698</v>
      </c>
      <c r="B52" s="21" t="str">
        <f>DATASHEET!B52</f>
        <v>ESPINOSA, Hazel</v>
      </c>
      <c r="C52" s="22" t="str">
        <f>DATASHEET!C52</f>
        <v>11SDA</v>
      </c>
      <c r="D52" s="20" t="str">
        <f>DATASHEET!D52</f>
        <v>F</v>
      </c>
      <c r="E52" s="21" t="str">
        <f>DATASHEET!J52</f>
        <v>N</v>
      </c>
      <c r="F52" s="21" t="str">
        <f>DATASHEET!E52</f>
        <v>N</v>
      </c>
      <c r="G52" s="21" t="str">
        <f>IF(A52="","",IF(DATASHEET!F52="White - British","N","Y"))</f>
        <v>Y</v>
      </c>
      <c r="H52" s="21" t="str">
        <f>IF(A52="","",IF(DATASHEET!H52="Y","Y","N"))</f>
        <v>N</v>
      </c>
      <c r="I52" s="21" t="str">
        <f>DATASHEET!I52</f>
        <v>N</v>
      </c>
      <c r="J52" s="22" t="str">
        <f>DATASHEET!M52</f>
        <v>H</v>
      </c>
      <c r="K52" s="40" t="str">
        <f t="shared" si="0"/>
        <v/>
      </c>
      <c r="L52" s="133" t="str">
        <f>IF(PROGRESS!R66="NO DATA","",PROGRESS!R66)</f>
        <v/>
      </c>
      <c r="M52" s="134" t="str">
        <f>IF(PROGRESS!W66="NO DATA","",PROGRESS!W66)</f>
        <v/>
      </c>
      <c r="N52" s="135" t="str">
        <f>IF(PROGRESS!AB66="NO DATA","",PROGRESS!AB66)</f>
        <v/>
      </c>
      <c r="O52" s="134" t="str">
        <f>IF(PROGRESS!AG66="NO DATA","",PROGRESS!AG66)</f>
        <v/>
      </c>
      <c r="P52" s="134" t="str">
        <f>IF(PROGRESS!AL66="NO DATA","",PROGRESS!AL66)</f>
        <v/>
      </c>
      <c r="Q52" s="134" t="str">
        <f>IF(PROGRESS!AQ66="NO DATA","",PROGRESS!AQ66)</f>
        <v/>
      </c>
      <c r="R52" s="134" t="str">
        <f>IF(PROGRESS!AV66="NO DATA","",PROGRESS!AV66)</f>
        <v/>
      </c>
      <c r="S52" s="134" t="str">
        <f>IF(PROGRESS!BA66="NO DATA","",PROGRESS!BA66)</f>
        <v/>
      </c>
      <c r="T52" s="134" t="str">
        <f>IF(PROGRESS!BF66="NO DATA","",PROGRESS!BF66)</f>
        <v/>
      </c>
      <c r="U52" s="134" t="str">
        <f>IF(PROGRESS!BK66="NO DATA","",PROGRESS!BK66)</f>
        <v/>
      </c>
      <c r="V52" s="134" t="str">
        <f>IF(PROGRESS!BP66="NO DATA","",PROGRESS!BP66)</f>
        <v/>
      </c>
      <c r="W52" s="134" t="str">
        <f>IF(PROGRESS!BU66="NO DATA","",PROGRESS!BU66)</f>
        <v/>
      </c>
      <c r="X52" s="134" t="str">
        <f>IF(PROGRESS!BZ66="NO DATA","",PROGRESS!BZ66)</f>
        <v/>
      </c>
      <c r="Y52" s="134" t="str">
        <f>IF(PROGRESS!CE66="NO DATA","",PROGRESS!CE66)</f>
        <v/>
      </c>
      <c r="Z52" s="134" t="str">
        <f>IF(PROGRESS!CJ66="NO DATA","",PROGRESS!CJ66)</f>
        <v/>
      </c>
      <c r="AA52" s="134" t="str">
        <f>IF(PROGRESS!CO66="NO DATA","",PROGRESS!CO66)</f>
        <v/>
      </c>
      <c r="AB52" s="134" t="str">
        <f>IF(PROGRESS!CY66="NO DATA","",PROGRESS!CY66)</f>
        <v/>
      </c>
      <c r="AC52" s="134" t="str">
        <f>IF(PROGRESS!DD66="NO DATA","",PROGRESS!DD66)</f>
        <v/>
      </c>
      <c r="AD52" s="134" t="str">
        <f>IF(PROGRESS!CT66="NO DATA","",PROGRESS!CT66)</f>
        <v/>
      </c>
      <c r="AE52" s="134" t="str">
        <f>IF(PROGRESS!DI66="NO DATA","",PROGRESS!DI66)</f>
        <v/>
      </c>
      <c r="AF52" s="134" t="str">
        <f>IF(PROGRESS!DN66="NO DATA","",PROGRESS!DN66)</f>
        <v/>
      </c>
      <c r="AG52" s="134" t="str">
        <f>IF(PROGRESS!DS66="NO DATA","",PROGRESS!DS66)</f>
        <v/>
      </c>
      <c r="AH52" s="134" t="str">
        <f>IF(PROGRESS!DX66="NO DATA","",PROGRESS!DX66)</f>
        <v/>
      </c>
    </row>
    <row r="53" spans="1:34" x14ac:dyDescent="0.25">
      <c r="A53" s="20">
        <f>IF(DATASHEET!A53="","",DATASHEET!A53)</f>
        <v>151526</v>
      </c>
      <c r="B53" s="21" t="str">
        <f>DATASHEET!B53</f>
        <v>FENWICK, Luke</v>
      </c>
      <c r="C53" s="22" t="str">
        <f>DATASHEET!C53</f>
        <v>11WE</v>
      </c>
      <c r="D53" s="20" t="str">
        <f>DATASHEET!D53</f>
        <v>M</v>
      </c>
      <c r="E53" s="21" t="str">
        <f>DATASHEET!J53</f>
        <v>N</v>
      </c>
      <c r="F53" s="21" t="str">
        <f>DATASHEET!E53</f>
        <v>N</v>
      </c>
      <c r="G53" s="21" t="str">
        <f>IF(A53="","",IF(DATASHEET!F53="White - British","N","Y"))</f>
        <v>Y</v>
      </c>
      <c r="H53" s="21" t="str">
        <f>IF(A53="","",IF(DATASHEET!H53="Y","Y","N"))</f>
        <v>N</v>
      </c>
      <c r="I53" s="21" t="str">
        <f>DATASHEET!I53</f>
        <v>N</v>
      </c>
      <c r="J53" s="22" t="str">
        <f>DATASHEET!M53</f>
        <v>M</v>
      </c>
      <c r="K53" s="40" t="str">
        <f t="shared" si="0"/>
        <v/>
      </c>
      <c r="L53" s="133" t="str">
        <f>IF(PROGRESS!R67="NO DATA","",PROGRESS!R67)</f>
        <v/>
      </c>
      <c r="M53" s="134" t="str">
        <f>IF(PROGRESS!W67="NO DATA","",PROGRESS!W67)</f>
        <v/>
      </c>
      <c r="N53" s="135" t="str">
        <f>IF(PROGRESS!AB67="NO DATA","",PROGRESS!AB67)</f>
        <v/>
      </c>
      <c r="O53" s="134" t="str">
        <f>IF(PROGRESS!AG67="NO DATA","",PROGRESS!AG67)</f>
        <v/>
      </c>
      <c r="P53" s="134" t="str">
        <f>IF(PROGRESS!AL67="NO DATA","",PROGRESS!AL67)</f>
        <v/>
      </c>
      <c r="Q53" s="134" t="str">
        <f>IF(PROGRESS!AQ67="NO DATA","",PROGRESS!AQ67)</f>
        <v/>
      </c>
      <c r="R53" s="134" t="str">
        <f>IF(PROGRESS!AV67="NO DATA","",PROGRESS!AV67)</f>
        <v/>
      </c>
      <c r="S53" s="134" t="str">
        <f>IF(PROGRESS!BA67="NO DATA","",PROGRESS!BA67)</f>
        <v/>
      </c>
      <c r="T53" s="134" t="str">
        <f>IF(PROGRESS!BF67="NO DATA","",PROGRESS!BF67)</f>
        <v/>
      </c>
      <c r="U53" s="134" t="str">
        <f>IF(PROGRESS!BK67="NO DATA","",PROGRESS!BK67)</f>
        <v/>
      </c>
      <c r="V53" s="134" t="str">
        <f>IF(PROGRESS!BP67="NO DATA","",PROGRESS!BP67)</f>
        <v/>
      </c>
      <c r="W53" s="134" t="str">
        <f>IF(PROGRESS!BU67="NO DATA","",PROGRESS!BU67)</f>
        <v/>
      </c>
      <c r="X53" s="134" t="str">
        <f>IF(PROGRESS!BZ67="NO DATA","",PROGRESS!BZ67)</f>
        <v/>
      </c>
      <c r="Y53" s="134" t="str">
        <f>IF(PROGRESS!CE67="NO DATA","",PROGRESS!CE67)</f>
        <v/>
      </c>
      <c r="Z53" s="134" t="str">
        <f>IF(PROGRESS!CJ67="NO DATA","",PROGRESS!CJ67)</f>
        <v/>
      </c>
      <c r="AA53" s="134" t="str">
        <f>IF(PROGRESS!CO67="NO DATA","",PROGRESS!CO67)</f>
        <v/>
      </c>
      <c r="AB53" s="134" t="str">
        <f>IF(PROGRESS!CY67="NO DATA","",PROGRESS!CY67)</f>
        <v/>
      </c>
      <c r="AC53" s="134" t="str">
        <f>IF(PROGRESS!DD67="NO DATA","",PROGRESS!DD67)</f>
        <v/>
      </c>
      <c r="AD53" s="134" t="str">
        <f>IF(PROGRESS!CT67="NO DATA","",PROGRESS!CT67)</f>
        <v/>
      </c>
      <c r="AE53" s="134" t="str">
        <f>IF(PROGRESS!DI67="NO DATA","",PROGRESS!DI67)</f>
        <v/>
      </c>
      <c r="AF53" s="134" t="str">
        <f>IF(PROGRESS!DN67="NO DATA","",PROGRESS!DN67)</f>
        <v/>
      </c>
      <c r="AG53" s="134" t="str">
        <f>IF(PROGRESS!DS67="NO DATA","",PROGRESS!DS67)</f>
        <v/>
      </c>
      <c r="AH53" s="134" t="str">
        <f>IF(PROGRESS!DX67="NO DATA","",PROGRESS!DX67)</f>
        <v/>
      </c>
    </row>
    <row r="54" spans="1:34" x14ac:dyDescent="0.25">
      <c r="A54" s="20">
        <f>IF(DATASHEET!A54="","",DATASHEET!A54)</f>
        <v>151561</v>
      </c>
      <c r="B54" s="21" t="str">
        <f>DATASHEET!B54</f>
        <v>FIORE, Sofia</v>
      </c>
      <c r="C54" s="22" t="str">
        <f>DATASHEET!C54</f>
        <v>11WE</v>
      </c>
      <c r="D54" s="20" t="str">
        <f>DATASHEET!D54</f>
        <v>F</v>
      </c>
      <c r="E54" s="21" t="str">
        <f>DATASHEET!J54</f>
        <v>N</v>
      </c>
      <c r="F54" s="21" t="str">
        <f>DATASHEET!E54</f>
        <v>N</v>
      </c>
      <c r="G54" s="21" t="str">
        <f>IF(A54="","",IF(DATASHEET!F54="White - British","N","Y"))</f>
        <v>Y</v>
      </c>
      <c r="H54" s="21" t="str">
        <f>IF(A54="","",IF(DATASHEET!H54="Y","Y","N"))</f>
        <v>N</v>
      </c>
      <c r="I54" s="21" t="str">
        <f>DATASHEET!I54</f>
        <v>N</v>
      </c>
      <c r="J54" s="22" t="str">
        <f>DATASHEET!M54</f>
        <v>M</v>
      </c>
      <c r="K54" s="40" t="str">
        <f t="shared" si="0"/>
        <v/>
      </c>
      <c r="L54" s="133" t="str">
        <f>IF(PROGRESS!R68="NO DATA","",PROGRESS!R68)</f>
        <v/>
      </c>
      <c r="M54" s="134" t="str">
        <f>IF(PROGRESS!W68="NO DATA","",PROGRESS!W68)</f>
        <v/>
      </c>
      <c r="N54" s="135" t="str">
        <f>IF(PROGRESS!AB68="NO DATA","",PROGRESS!AB68)</f>
        <v/>
      </c>
      <c r="O54" s="134" t="str">
        <f>IF(PROGRESS!AG68="NO DATA","",PROGRESS!AG68)</f>
        <v/>
      </c>
      <c r="P54" s="134" t="str">
        <f>IF(PROGRESS!AL68="NO DATA","",PROGRESS!AL68)</f>
        <v/>
      </c>
      <c r="Q54" s="134" t="str">
        <f>IF(PROGRESS!AQ68="NO DATA","",PROGRESS!AQ68)</f>
        <v/>
      </c>
      <c r="R54" s="134" t="str">
        <f>IF(PROGRESS!AV68="NO DATA","",PROGRESS!AV68)</f>
        <v/>
      </c>
      <c r="S54" s="134" t="str">
        <f>IF(PROGRESS!BA68="NO DATA","",PROGRESS!BA68)</f>
        <v/>
      </c>
      <c r="T54" s="134" t="str">
        <f>IF(PROGRESS!BF68="NO DATA","",PROGRESS!BF68)</f>
        <v/>
      </c>
      <c r="U54" s="134" t="str">
        <f>IF(PROGRESS!BK68="NO DATA","",PROGRESS!BK68)</f>
        <v/>
      </c>
      <c r="V54" s="134" t="str">
        <f>IF(PROGRESS!BP68="NO DATA","",PROGRESS!BP68)</f>
        <v/>
      </c>
      <c r="W54" s="134" t="str">
        <f>IF(PROGRESS!BU68="NO DATA","",PROGRESS!BU68)</f>
        <v/>
      </c>
      <c r="X54" s="134" t="str">
        <f>IF(PROGRESS!BZ68="NO DATA","",PROGRESS!BZ68)</f>
        <v/>
      </c>
      <c r="Y54" s="134" t="str">
        <f>IF(PROGRESS!CE68="NO DATA","",PROGRESS!CE68)</f>
        <v/>
      </c>
      <c r="Z54" s="134" t="str">
        <f>IF(PROGRESS!CJ68="NO DATA","",PROGRESS!CJ68)</f>
        <v/>
      </c>
      <c r="AA54" s="134" t="str">
        <f>IF(PROGRESS!CO68="NO DATA","",PROGRESS!CO68)</f>
        <v/>
      </c>
      <c r="AB54" s="134" t="str">
        <f>IF(PROGRESS!CY68="NO DATA","",PROGRESS!CY68)</f>
        <v/>
      </c>
      <c r="AC54" s="134" t="str">
        <f>IF(PROGRESS!DD68="NO DATA","",PROGRESS!DD68)</f>
        <v/>
      </c>
      <c r="AD54" s="134" t="str">
        <f>IF(PROGRESS!CT68="NO DATA","",PROGRESS!CT68)</f>
        <v/>
      </c>
      <c r="AE54" s="134" t="str">
        <f>IF(PROGRESS!DI68="NO DATA","",PROGRESS!DI68)</f>
        <v/>
      </c>
      <c r="AF54" s="134" t="str">
        <f>IF(PROGRESS!DN68="NO DATA","",PROGRESS!DN68)</f>
        <v/>
      </c>
      <c r="AG54" s="134" t="str">
        <f>IF(PROGRESS!DS68="NO DATA","",PROGRESS!DS68)</f>
        <v/>
      </c>
      <c r="AH54" s="134" t="str">
        <f>IF(PROGRESS!DX68="NO DATA","",PROGRESS!DX68)</f>
        <v/>
      </c>
    </row>
    <row r="55" spans="1:34" x14ac:dyDescent="0.25">
      <c r="A55" s="20">
        <f>IF(DATASHEET!A55="","",DATASHEET!A55)</f>
        <v>151631</v>
      </c>
      <c r="B55" s="21" t="str">
        <f>DATASHEET!B55</f>
        <v>FITZGERALD, Olivia</v>
      </c>
      <c r="C55" s="22" t="str">
        <f>DATASHEET!C55</f>
        <v>11WE</v>
      </c>
      <c r="D55" s="20" t="str">
        <f>DATASHEET!D55</f>
        <v>F</v>
      </c>
      <c r="E55" s="21" t="str">
        <f>DATASHEET!J55</f>
        <v>N</v>
      </c>
      <c r="F55" s="21" t="str">
        <f>DATASHEET!E55</f>
        <v>N</v>
      </c>
      <c r="G55" s="21" t="str">
        <f>IF(A55="","",IF(DATASHEET!F55="White - British","N","Y"))</f>
        <v>N</v>
      </c>
      <c r="H55" s="21" t="str">
        <f>IF(A55="","",IF(DATASHEET!H55="Y","Y","N"))</f>
        <v>N</v>
      </c>
      <c r="I55" s="21" t="str">
        <f>DATASHEET!I55</f>
        <v>N</v>
      </c>
      <c r="J55" s="22" t="str">
        <f>DATASHEET!M55</f>
        <v>M</v>
      </c>
      <c r="K55" s="40" t="str">
        <f t="shared" si="0"/>
        <v/>
      </c>
      <c r="L55" s="133" t="str">
        <f>IF(PROGRESS!R69="NO DATA","",PROGRESS!R69)</f>
        <v/>
      </c>
      <c r="M55" s="134" t="str">
        <f>IF(PROGRESS!W69="NO DATA","",PROGRESS!W69)</f>
        <v/>
      </c>
      <c r="N55" s="135" t="str">
        <f>IF(PROGRESS!AB69="NO DATA","",PROGRESS!AB69)</f>
        <v/>
      </c>
      <c r="O55" s="134" t="str">
        <f>IF(PROGRESS!AG69="NO DATA","",PROGRESS!AG69)</f>
        <v/>
      </c>
      <c r="P55" s="134" t="str">
        <f>IF(PROGRESS!AL69="NO DATA","",PROGRESS!AL69)</f>
        <v/>
      </c>
      <c r="Q55" s="134" t="str">
        <f>IF(PROGRESS!AQ69="NO DATA","",PROGRESS!AQ69)</f>
        <v/>
      </c>
      <c r="R55" s="134" t="str">
        <f>IF(PROGRESS!AV69="NO DATA","",PROGRESS!AV69)</f>
        <v/>
      </c>
      <c r="S55" s="134" t="str">
        <f>IF(PROGRESS!BA69="NO DATA","",PROGRESS!BA69)</f>
        <v/>
      </c>
      <c r="T55" s="134" t="str">
        <f>IF(PROGRESS!BF69="NO DATA","",PROGRESS!BF69)</f>
        <v/>
      </c>
      <c r="U55" s="134" t="str">
        <f>IF(PROGRESS!BK69="NO DATA","",PROGRESS!BK69)</f>
        <v/>
      </c>
      <c r="V55" s="134" t="str">
        <f>IF(PROGRESS!BP69="NO DATA","",PROGRESS!BP69)</f>
        <v/>
      </c>
      <c r="W55" s="134" t="str">
        <f>IF(PROGRESS!BU69="NO DATA","",PROGRESS!BU69)</f>
        <v/>
      </c>
      <c r="X55" s="134" t="str">
        <f>IF(PROGRESS!BZ69="NO DATA","",PROGRESS!BZ69)</f>
        <v/>
      </c>
      <c r="Y55" s="134" t="str">
        <f>IF(PROGRESS!CE69="NO DATA","",PROGRESS!CE69)</f>
        <v/>
      </c>
      <c r="Z55" s="134" t="str">
        <f>IF(PROGRESS!CJ69="NO DATA","",PROGRESS!CJ69)</f>
        <v/>
      </c>
      <c r="AA55" s="134" t="str">
        <f>IF(PROGRESS!CO69="NO DATA","",PROGRESS!CO69)</f>
        <v/>
      </c>
      <c r="AB55" s="134" t="str">
        <f>IF(PROGRESS!CY69="NO DATA","",PROGRESS!CY69)</f>
        <v/>
      </c>
      <c r="AC55" s="134" t="str">
        <f>IF(PROGRESS!DD69="NO DATA","",PROGRESS!DD69)</f>
        <v/>
      </c>
      <c r="AD55" s="134" t="str">
        <f>IF(PROGRESS!CT69="NO DATA","",PROGRESS!CT69)</f>
        <v/>
      </c>
      <c r="AE55" s="134" t="str">
        <f>IF(PROGRESS!DI69="NO DATA","",PROGRESS!DI69)</f>
        <v/>
      </c>
      <c r="AF55" s="134" t="str">
        <f>IF(PROGRESS!DN69="NO DATA","",PROGRESS!DN69)</f>
        <v/>
      </c>
      <c r="AG55" s="134" t="str">
        <f>IF(PROGRESS!DS69="NO DATA","",PROGRESS!DS69)</f>
        <v/>
      </c>
      <c r="AH55" s="134" t="str">
        <f>IF(PROGRESS!DX69="NO DATA","",PROGRESS!DX69)</f>
        <v/>
      </c>
    </row>
    <row r="56" spans="1:34" x14ac:dyDescent="0.25">
      <c r="A56" s="20">
        <f>IF(DATASHEET!A56="","",DATASHEET!A56)</f>
        <v>151613</v>
      </c>
      <c r="B56" s="21" t="str">
        <f>DATASHEET!B56</f>
        <v>FOLEY, Eamonn</v>
      </c>
      <c r="C56" s="22" t="str">
        <f>DATASHEET!C56</f>
        <v>11SPI</v>
      </c>
      <c r="D56" s="20" t="str">
        <f>DATASHEET!D56</f>
        <v>M</v>
      </c>
      <c r="E56" s="21" t="str">
        <f>DATASHEET!J56</f>
        <v>N</v>
      </c>
      <c r="F56" s="21" t="str">
        <f>DATASHEET!E56</f>
        <v>N</v>
      </c>
      <c r="G56" s="21" t="str">
        <f>IF(A56="","",IF(DATASHEET!F56="White - British","N","Y"))</f>
        <v>Y</v>
      </c>
      <c r="H56" s="21" t="str">
        <f>IF(A56="","",IF(DATASHEET!H56="Y","Y","N"))</f>
        <v>N</v>
      </c>
      <c r="I56" s="21" t="str">
        <f>DATASHEET!I56</f>
        <v>N</v>
      </c>
      <c r="J56" s="22" t="str">
        <f>DATASHEET!M56</f>
        <v>H</v>
      </c>
      <c r="K56" s="40" t="str">
        <f t="shared" si="0"/>
        <v/>
      </c>
      <c r="L56" s="133" t="str">
        <f>IF(PROGRESS!R70="NO DATA","",PROGRESS!R70)</f>
        <v/>
      </c>
      <c r="M56" s="134" t="str">
        <f>IF(PROGRESS!W70="NO DATA","",PROGRESS!W70)</f>
        <v/>
      </c>
      <c r="N56" s="135" t="str">
        <f>IF(PROGRESS!AB70="NO DATA","",PROGRESS!AB70)</f>
        <v/>
      </c>
      <c r="O56" s="134" t="str">
        <f>IF(PROGRESS!AG70="NO DATA","",PROGRESS!AG70)</f>
        <v/>
      </c>
      <c r="P56" s="134" t="str">
        <f>IF(PROGRESS!AL70="NO DATA","",PROGRESS!AL70)</f>
        <v/>
      </c>
      <c r="Q56" s="134" t="str">
        <f>IF(PROGRESS!AQ70="NO DATA","",PROGRESS!AQ70)</f>
        <v/>
      </c>
      <c r="R56" s="134" t="str">
        <f>IF(PROGRESS!AV70="NO DATA","",PROGRESS!AV70)</f>
        <v/>
      </c>
      <c r="S56" s="134" t="str">
        <f>IF(PROGRESS!BA70="NO DATA","",PROGRESS!BA70)</f>
        <v/>
      </c>
      <c r="T56" s="134" t="str">
        <f>IF(PROGRESS!BF70="NO DATA","",PROGRESS!BF70)</f>
        <v/>
      </c>
      <c r="U56" s="134" t="str">
        <f>IF(PROGRESS!BK70="NO DATA","",PROGRESS!BK70)</f>
        <v/>
      </c>
      <c r="V56" s="134" t="str">
        <f>IF(PROGRESS!BP70="NO DATA","",PROGRESS!BP70)</f>
        <v/>
      </c>
      <c r="W56" s="134" t="str">
        <f>IF(PROGRESS!BU70="NO DATA","",PROGRESS!BU70)</f>
        <v/>
      </c>
      <c r="X56" s="134" t="str">
        <f>IF(PROGRESS!BZ70="NO DATA","",PROGRESS!BZ70)</f>
        <v/>
      </c>
      <c r="Y56" s="134" t="str">
        <f>IF(PROGRESS!CE70="NO DATA","",PROGRESS!CE70)</f>
        <v/>
      </c>
      <c r="Z56" s="134" t="str">
        <f>IF(PROGRESS!CJ70="NO DATA","",PROGRESS!CJ70)</f>
        <v/>
      </c>
      <c r="AA56" s="134" t="str">
        <f>IF(PROGRESS!CO70="NO DATA","",PROGRESS!CO70)</f>
        <v/>
      </c>
      <c r="AB56" s="134" t="str">
        <f>IF(PROGRESS!CY70="NO DATA","",PROGRESS!CY70)</f>
        <v/>
      </c>
      <c r="AC56" s="134" t="str">
        <f>IF(PROGRESS!DD70="NO DATA","",PROGRESS!DD70)</f>
        <v/>
      </c>
      <c r="AD56" s="134" t="str">
        <f>IF(PROGRESS!CT70="NO DATA","",PROGRESS!CT70)</f>
        <v/>
      </c>
      <c r="AE56" s="134" t="str">
        <f>IF(PROGRESS!DI70="NO DATA","",PROGRESS!DI70)</f>
        <v/>
      </c>
      <c r="AF56" s="134" t="str">
        <f>IF(PROGRESS!DN70="NO DATA","",PROGRESS!DN70)</f>
        <v/>
      </c>
      <c r="AG56" s="134" t="str">
        <f>IF(PROGRESS!DS70="NO DATA","",PROGRESS!DS70)</f>
        <v/>
      </c>
      <c r="AH56" s="134" t="str">
        <f>IF(PROGRESS!DX70="NO DATA","",PROGRESS!DX70)</f>
        <v/>
      </c>
    </row>
    <row r="57" spans="1:34" x14ac:dyDescent="0.25">
      <c r="A57" s="20">
        <f>IF(DATASHEET!A57="","",DATASHEET!A57)</f>
        <v>151692</v>
      </c>
      <c r="B57" s="21" t="str">
        <f>DATASHEET!B57</f>
        <v>FOX, Kieran</v>
      </c>
      <c r="C57" s="22" t="str">
        <f>DATASHEET!C57</f>
        <v>11ZI</v>
      </c>
      <c r="D57" s="20" t="str">
        <f>DATASHEET!D57</f>
        <v>M</v>
      </c>
      <c r="E57" s="21" t="str">
        <f>DATASHEET!J57</f>
        <v>N</v>
      </c>
      <c r="F57" s="21" t="str">
        <f>DATASHEET!E57</f>
        <v>N</v>
      </c>
      <c r="G57" s="21" t="str">
        <f>IF(A57="","",IF(DATASHEET!F57="White - British","N","Y"))</f>
        <v>N</v>
      </c>
      <c r="H57" s="21" t="str">
        <f>IF(A57="","",IF(DATASHEET!H57="Y","Y","N"))</f>
        <v>N</v>
      </c>
      <c r="I57" s="21" t="str">
        <f>DATASHEET!I57</f>
        <v>N</v>
      </c>
      <c r="J57" s="22" t="str">
        <f>DATASHEET!M57</f>
        <v>H</v>
      </c>
      <c r="K57" s="40" t="str">
        <f t="shared" si="0"/>
        <v/>
      </c>
      <c r="L57" s="133" t="str">
        <f>IF(PROGRESS!R71="NO DATA","",PROGRESS!R71)</f>
        <v/>
      </c>
      <c r="M57" s="134" t="str">
        <f>IF(PROGRESS!W71="NO DATA","",PROGRESS!W71)</f>
        <v/>
      </c>
      <c r="N57" s="135" t="str">
        <f>IF(PROGRESS!AB71="NO DATA","",PROGRESS!AB71)</f>
        <v/>
      </c>
      <c r="O57" s="134" t="str">
        <f>IF(PROGRESS!AG71="NO DATA","",PROGRESS!AG71)</f>
        <v/>
      </c>
      <c r="P57" s="134" t="str">
        <f>IF(PROGRESS!AL71="NO DATA","",PROGRESS!AL71)</f>
        <v/>
      </c>
      <c r="Q57" s="134" t="str">
        <f>IF(PROGRESS!AQ71="NO DATA","",PROGRESS!AQ71)</f>
        <v/>
      </c>
      <c r="R57" s="134" t="str">
        <f>IF(PROGRESS!AV71="NO DATA","",PROGRESS!AV71)</f>
        <v/>
      </c>
      <c r="S57" s="134" t="str">
        <f>IF(PROGRESS!BA71="NO DATA","",PROGRESS!BA71)</f>
        <v/>
      </c>
      <c r="T57" s="134" t="str">
        <f>IF(PROGRESS!BF71="NO DATA","",PROGRESS!BF71)</f>
        <v/>
      </c>
      <c r="U57" s="134" t="str">
        <f>IF(PROGRESS!BK71="NO DATA","",PROGRESS!BK71)</f>
        <v/>
      </c>
      <c r="V57" s="134" t="str">
        <f>IF(PROGRESS!BP71="NO DATA","",PROGRESS!BP71)</f>
        <v/>
      </c>
      <c r="W57" s="134" t="str">
        <f>IF(PROGRESS!BU71="NO DATA","",PROGRESS!BU71)</f>
        <v/>
      </c>
      <c r="X57" s="134" t="str">
        <f>IF(PROGRESS!BZ71="NO DATA","",PROGRESS!BZ71)</f>
        <v/>
      </c>
      <c r="Y57" s="134" t="str">
        <f>IF(PROGRESS!CE71="NO DATA","",PROGRESS!CE71)</f>
        <v/>
      </c>
      <c r="Z57" s="134" t="str">
        <f>IF(PROGRESS!CJ71="NO DATA","",PROGRESS!CJ71)</f>
        <v/>
      </c>
      <c r="AA57" s="134" t="str">
        <f>IF(PROGRESS!CO71="NO DATA","",PROGRESS!CO71)</f>
        <v/>
      </c>
      <c r="AB57" s="134" t="str">
        <f>IF(PROGRESS!CY71="NO DATA","",PROGRESS!CY71)</f>
        <v/>
      </c>
      <c r="AC57" s="134" t="str">
        <f>IF(PROGRESS!DD71="NO DATA","",PROGRESS!DD71)</f>
        <v/>
      </c>
      <c r="AD57" s="134" t="str">
        <f>IF(PROGRESS!CT71="NO DATA","",PROGRESS!CT71)</f>
        <v/>
      </c>
      <c r="AE57" s="134" t="str">
        <f>IF(PROGRESS!DI71="NO DATA","",PROGRESS!DI71)</f>
        <v/>
      </c>
      <c r="AF57" s="134" t="str">
        <f>IF(PROGRESS!DN71="NO DATA","",PROGRESS!DN71)</f>
        <v/>
      </c>
      <c r="AG57" s="134" t="str">
        <f>IF(PROGRESS!DS71="NO DATA","",PROGRESS!DS71)</f>
        <v/>
      </c>
      <c r="AH57" s="134" t="str">
        <f>IF(PROGRESS!DX71="NO DATA","",PROGRESS!DX71)</f>
        <v/>
      </c>
    </row>
    <row r="58" spans="1:34" x14ac:dyDescent="0.25">
      <c r="A58" s="20">
        <f>IF(DATASHEET!A58="","",DATASHEET!A58)</f>
        <v>151622</v>
      </c>
      <c r="B58" s="21" t="str">
        <f>DATASHEET!B58</f>
        <v>FUGANTI, Veronica</v>
      </c>
      <c r="C58" s="22" t="str">
        <f>DATASHEET!C58</f>
        <v>11SDA</v>
      </c>
      <c r="D58" s="20" t="str">
        <f>DATASHEET!D58</f>
        <v>F</v>
      </c>
      <c r="E58" s="21" t="str">
        <f>DATASHEET!J58</f>
        <v>N</v>
      </c>
      <c r="F58" s="21" t="str">
        <f>DATASHEET!E58</f>
        <v>Y</v>
      </c>
      <c r="G58" s="21" t="str">
        <f>IF(A58="","",IF(DATASHEET!F58="White - British","N","Y"))</f>
        <v>Y</v>
      </c>
      <c r="H58" s="21" t="str">
        <f>IF(A58="","",IF(DATASHEET!H58="Y","Y","N"))</f>
        <v>Y</v>
      </c>
      <c r="I58" s="21" t="str">
        <f>DATASHEET!I58</f>
        <v>N</v>
      </c>
      <c r="J58" s="22" t="str">
        <f>DATASHEET!M58</f>
        <v>M</v>
      </c>
      <c r="K58" s="40" t="str">
        <f t="shared" si="0"/>
        <v/>
      </c>
      <c r="L58" s="133" t="str">
        <f>IF(PROGRESS!R72="NO DATA","",PROGRESS!R72)</f>
        <v/>
      </c>
      <c r="M58" s="134" t="str">
        <f>IF(PROGRESS!W72="NO DATA","",PROGRESS!W72)</f>
        <v/>
      </c>
      <c r="N58" s="135" t="str">
        <f>IF(PROGRESS!AB72="NO DATA","",PROGRESS!AB72)</f>
        <v/>
      </c>
      <c r="O58" s="134" t="str">
        <f>IF(PROGRESS!AG72="NO DATA","",PROGRESS!AG72)</f>
        <v/>
      </c>
      <c r="P58" s="134" t="str">
        <f>IF(PROGRESS!AL72="NO DATA","",PROGRESS!AL72)</f>
        <v/>
      </c>
      <c r="Q58" s="134" t="str">
        <f>IF(PROGRESS!AQ72="NO DATA","",PROGRESS!AQ72)</f>
        <v/>
      </c>
      <c r="R58" s="134" t="str">
        <f>IF(PROGRESS!AV72="NO DATA","",PROGRESS!AV72)</f>
        <v/>
      </c>
      <c r="S58" s="134" t="str">
        <f>IF(PROGRESS!BA72="NO DATA","",PROGRESS!BA72)</f>
        <v/>
      </c>
      <c r="T58" s="134" t="str">
        <f>IF(PROGRESS!BF72="NO DATA","",PROGRESS!BF72)</f>
        <v/>
      </c>
      <c r="U58" s="134" t="str">
        <f>IF(PROGRESS!BK72="NO DATA","",PROGRESS!BK72)</f>
        <v/>
      </c>
      <c r="V58" s="134" t="str">
        <f>IF(PROGRESS!BP72="NO DATA","",PROGRESS!BP72)</f>
        <v/>
      </c>
      <c r="W58" s="134" t="str">
        <f>IF(PROGRESS!BU72="NO DATA","",PROGRESS!BU72)</f>
        <v/>
      </c>
      <c r="X58" s="134" t="str">
        <f>IF(PROGRESS!BZ72="NO DATA","",PROGRESS!BZ72)</f>
        <v/>
      </c>
      <c r="Y58" s="134" t="str">
        <f>IF(PROGRESS!CE72="NO DATA","",PROGRESS!CE72)</f>
        <v/>
      </c>
      <c r="Z58" s="134" t="str">
        <f>IF(PROGRESS!CJ72="NO DATA","",PROGRESS!CJ72)</f>
        <v/>
      </c>
      <c r="AA58" s="134" t="str">
        <f>IF(PROGRESS!CO72="NO DATA","",PROGRESS!CO72)</f>
        <v/>
      </c>
      <c r="AB58" s="134" t="str">
        <f>IF(PROGRESS!CY72="NO DATA","",PROGRESS!CY72)</f>
        <v/>
      </c>
      <c r="AC58" s="134" t="str">
        <f>IF(PROGRESS!DD72="NO DATA","",PROGRESS!DD72)</f>
        <v/>
      </c>
      <c r="AD58" s="134" t="str">
        <f>IF(PROGRESS!CT72="NO DATA","",PROGRESS!CT72)</f>
        <v/>
      </c>
      <c r="AE58" s="134" t="str">
        <f>IF(PROGRESS!DI72="NO DATA","",PROGRESS!DI72)</f>
        <v/>
      </c>
      <c r="AF58" s="134" t="str">
        <f>IF(PROGRESS!DN72="NO DATA","",PROGRESS!DN72)</f>
        <v/>
      </c>
      <c r="AG58" s="134" t="str">
        <f>IF(PROGRESS!DS72="NO DATA","",PROGRESS!DS72)</f>
        <v/>
      </c>
      <c r="AH58" s="134" t="str">
        <f>IF(PROGRESS!DX72="NO DATA","",PROGRESS!DX72)</f>
        <v/>
      </c>
    </row>
    <row r="59" spans="1:34" x14ac:dyDescent="0.25">
      <c r="A59" s="20">
        <f>IF(DATASHEET!A59="","",DATASHEET!A59)</f>
        <v>151623</v>
      </c>
      <c r="B59" s="21" t="str">
        <f>DATASHEET!B59</f>
        <v>FYNN, Francis</v>
      </c>
      <c r="C59" s="22" t="str">
        <f>DATASHEET!C59</f>
        <v>11SK</v>
      </c>
      <c r="D59" s="20" t="str">
        <f>DATASHEET!D59</f>
        <v>M</v>
      </c>
      <c r="E59" s="21" t="str">
        <f>DATASHEET!J59</f>
        <v>N</v>
      </c>
      <c r="F59" s="21" t="str">
        <f>DATASHEET!E59</f>
        <v>N</v>
      </c>
      <c r="G59" s="21" t="str">
        <f>IF(A59="","",IF(DATASHEET!F59="White - British","N","Y"))</f>
        <v>Y</v>
      </c>
      <c r="H59" s="21" t="str">
        <f>IF(A59="","",IF(DATASHEET!H59="Y","Y","N"))</f>
        <v>Y</v>
      </c>
      <c r="I59" s="21" t="str">
        <f>DATASHEET!I59</f>
        <v>N</v>
      </c>
      <c r="J59" s="22" t="str">
        <f>DATASHEET!M59</f>
        <v>M</v>
      </c>
      <c r="K59" s="40" t="str">
        <f t="shared" si="0"/>
        <v/>
      </c>
      <c r="L59" s="133" t="str">
        <f>IF(PROGRESS!R73="NO DATA","",PROGRESS!R73)</f>
        <v/>
      </c>
      <c r="M59" s="134" t="str">
        <f>IF(PROGRESS!W73="NO DATA","",PROGRESS!W73)</f>
        <v/>
      </c>
      <c r="N59" s="135" t="str">
        <f>IF(PROGRESS!AB73="NO DATA","",PROGRESS!AB73)</f>
        <v/>
      </c>
      <c r="O59" s="134" t="str">
        <f>IF(PROGRESS!AG73="NO DATA","",PROGRESS!AG73)</f>
        <v/>
      </c>
      <c r="P59" s="134" t="str">
        <f>IF(PROGRESS!AL73="NO DATA","",PROGRESS!AL73)</f>
        <v/>
      </c>
      <c r="Q59" s="134" t="str">
        <f>IF(PROGRESS!AQ73="NO DATA","",PROGRESS!AQ73)</f>
        <v/>
      </c>
      <c r="R59" s="134" t="str">
        <f>IF(PROGRESS!AV73="NO DATA","",PROGRESS!AV73)</f>
        <v/>
      </c>
      <c r="S59" s="134" t="str">
        <f>IF(PROGRESS!BA73="NO DATA","",PROGRESS!BA73)</f>
        <v/>
      </c>
      <c r="T59" s="134" t="str">
        <f>IF(PROGRESS!BF73="NO DATA","",PROGRESS!BF73)</f>
        <v/>
      </c>
      <c r="U59" s="134" t="str">
        <f>IF(PROGRESS!BK73="NO DATA","",PROGRESS!BK73)</f>
        <v/>
      </c>
      <c r="V59" s="134" t="str">
        <f>IF(PROGRESS!BP73="NO DATA","",PROGRESS!BP73)</f>
        <v/>
      </c>
      <c r="W59" s="134" t="str">
        <f>IF(PROGRESS!BU73="NO DATA","",PROGRESS!BU73)</f>
        <v/>
      </c>
      <c r="X59" s="134" t="str">
        <f>IF(PROGRESS!BZ73="NO DATA","",PROGRESS!BZ73)</f>
        <v/>
      </c>
      <c r="Y59" s="134" t="str">
        <f>IF(PROGRESS!CE73="NO DATA","",PROGRESS!CE73)</f>
        <v/>
      </c>
      <c r="Z59" s="134" t="str">
        <f>IF(PROGRESS!CJ73="NO DATA","",PROGRESS!CJ73)</f>
        <v/>
      </c>
      <c r="AA59" s="134" t="str">
        <f>IF(PROGRESS!CO73="NO DATA","",PROGRESS!CO73)</f>
        <v/>
      </c>
      <c r="AB59" s="134" t="str">
        <f>IF(PROGRESS!CY73="NO DATA","",PROGRESS!CY73)</f>
        <v/>
      </c>
      <c r="AC59" s="134" t="str">
        <f>IF(PROGRESS!DD73="NO DATA","",PROGRESS!DD73)</f>
        <v/>
      </c>
      <c r="AD59" s="134" t="str">
        <f>IF(PROGRESS!CT73="NO DATA","",PROGRESS!CT73)</f>
        <v/>
      </c>
      <c r="AE59" s="134" t="str">
        <f>IF(PROGRESS!DI73="NO DATA","",PROGRESS!DI73)</f>
        <v/>
      </c>
      <c r="AF59" s="134" t="str">
        <f>IF(PROGRESS!DN73="NO DATA","",PROGRESS!DN73)</f>
        <v/>
      </c>
      <c r="AG59" s="134" t="str">
        <f>IF(PROGRESS!DS73="NO DATA","",PROGRESS!DS73)</f>
        <v/>
      </c>
      <c r="AH59" s="134" t="str">
        <f>IF(PROGRESS!DX73="NO DATA","",PROGRESS!DX73)</f>
        <v/>
      </c>
    </row>
    <row r="60" spans="1:34" x14ac:dyDescent="0.25">
      <c r="A60" s="20">
        <f>IF(DATASHEET!A60="","",DATASHEET!A60)</f>
        <v>151616</v>
      </c>
      <c r="B60" s="21" t="str">
        <f>DATASHEET!B60</f>
        <v>GACHIA, Joel</v>
      </c>
      <c r="C60" s="22" t="str">
        <f>DATASHEET!C60</f>
        <v>11SK</v>
      </c>
      <c r="D60" s="20" t="str">
        <f>DATASHEET!D60</f>
        <v>M</v>
      </c>
      <c r="E60" s="21" t="str">
        <f>DATASHEET!J60</f>
        <v>N</v>
      </c>
      <c r="F60" s="21" t="str">
        <f>DATASHEET!E60</f>
        <v>N</v>
      </c>
      <c r="G60" s="21" t="str">
        <f>IF(A60="","",IF(DATASHEET!F60="White - British","N","Y"))</f>
        <v>Y</v>
      </c>
      <c r="H60" s="21" t="str">
        <f>IF(A60="","",IF(DATASHEET!H60="Y","Y","N"))</f>
        <v>N</v>
      </c>
      <c r="I60" s="21" t="str">
        <f>DATASHEET!I60</f>
        <v>N</v>
      </c>
      <c r="J60" s="22" t="str">
        <f>DATASHEET!M60</f>
        <v>M</v>
      </c>
      <c r="K60" s="40" t="str">
        <f t="shared" si="0"/>
        <v/>
      </c>
      <c r="L60" s="133" t="str">
        <f>IF(PROGRESS!R74="NO DATA","",PROGRESS!R74)</f>
        <v/>
      </c>
      <c r="M60" s="134" t="str">
        <f>IF(PROGRESS!W74="NO DATA","",PROGRESS!W74)</f>
        <v/>
      </c>
      <c r="N60" s="135" t="str">
        <f>IF(PROGRESS!AB74="NO DATA","",PROGRESS!AB74)</f>
        <v/>
      </c>
      <c r="O60" s="134" t="str">
        <f>IF(PROGRESS!AG74="NO DATA","",PROGRESS!AG74)</f>
        <v/>
      </c>
      <c r="P60" s="134" t="str">
        <f>IF(PROGRESS!AL74="NO DATA","",PROGRESS!AL74)</f>
        <v/>
      </c>
      <c r="Q60" s="134" t="str">
        <f>IF(PROGRESS!AQ74="NO DATA","",PROGRESS!AQ74)</f>
        <v/>
      </c>
      <c r="R60" s="134" t="str">
        <f>IF(PROGRESS!AV74="NO DATA","",PROGRESS!AV74)</f>
        <v/>
      </c>
      <c r="S60" s="134" t="str">
        <f>IF(PROGRESS!BA74="NO DATA","",PROGRESS!BA74)</f>
        <v/>
      </c>
      <c r="T60" s="134" t="str">
        <f>IF(PROGRESS!BF74="NO DATA","",PROGRESS!BF74)</f>
        <v/>
      </c>
      <c r="U60" s="134" t="str">
        <f>IF(PROGRESS!BK74="NO DATA","",PROGRESS!BK74)</f>
        <v/>
      </c>
      <c r="V60" s="134" t="str">
        <f>IF(PROGRESS!BP74="NO DATA","",PROGRESS!BP74)</f>
        <v/>
      </c>
      <c r="W60" s="134" t="str">
        <f>IF(PROGRESS!BU74="NO DATA","",PROGRESS!BU74)</f>
        <v/>
      </c>
      <c r="X60" s="134" t="str">
        <f>IF(PROGRESS!BZ74="NO DATA","",PROGRESS!BZ74)</f>
        <v/>
      </c>
      <c r="Y60" s="134" t="str">
        <f>IF(PROGRESS!CE74="NO DATA","",PROGRESS!CE74)</f>
        <v/>
      </c>
      <c r="Z60" s="134" t="str">
        <f>IF(PROGRESS!CJ74="NO DATA","",PROGRESS!CJ74)</f>
        <v/>
      </c>
      <c r="AA60" s="134" t="str">
        <f>IF(PROGRESS!CO74="NO DATA","",PROGRESS!CO74)</f>
        <v/>
      </c>
      <c r="AB60" s="134" t="str">
        <f>IF(PROGRESS!CY74="NO DATA","",PROGRESS!CY74)</f>
        <v/>
      </c>
      <c r="AC60" s="134" t="str">
        <f>IF(PROGRESS!DD74="NO DATA","",PROGRESS!DD74)</f>
        <v/>
      </c>
      <c r="AD60" s="134" t="str">
        <f>IF(PROGRESS!CT74="NO DATA","",PROGRESS!CT74)</f>
        <v/>
      </c>
      <c r="AE60" s="134" t="str">
        <f>IF(PROGRESS!DI74="NO DATA","",PROGRESS!DI74)</f>
        <v/>
      </c>
      <c r="AF60" s="134" t="str">
        <f>IF(PROGRESS!DN74="NO DATA","",PROGRESS!DN74)</f>
        <v/>
      </c>
      <c r="AG60" s="134" t="str">
        <f>IF(PROGRESS!DS74="NO DATA","",PROGRESS!DS74)</f>
        <v/>
      </c>
      <c r="AH60" s="134" t="str">
        <f>IF(PROGRESS!DX74="NO DATA","",PROGRESS!DX74)</f>
        <v/>
      </c>
    </row>
    <row r="61" spans="1:34" x14ac:dyDescent="0.25">
      <c r="A61" s="20">
        <f>IF(DATASHEET!A61="","",DATASHEET!A61)</f>
        <v>151560</v>
      </c>
      <c r="B61" s="21" t="str">
        <f>DATASHEET!B61</f>
        <v>GARNICA-URUCHURTU, Frida</v>
      </c>
      <c r="C61" s="22" t="str">
        <f>DATASHEET!C61</f>
        <v>11SK</v>
      </c>
      <c r="D61" s="20" t="str">
        <f>DATASHEET!D61</f>
        <v>F</v>
      </c>
      <c r="E61" s="21" t="str">
        <f>DATASHEET!J61</f>
        <v>N</v>
      </c>
      <c r="F61" s="21" t="str">
        <f>DATASHEET!E61</f>
        <v>N</v>
      </c>
      <c r="G61" s="21" t="str">
        <f>IF(A61="","",IF(DATASHEET!F61="White - British","N","Y"))</f>
        <v>Y</v>
      </c>
      <c r="H61" s="21" t="str">
        <f>IF(A61="","",IF(DATASHEET!H61="Y","Y","N"))</f>
        <v>N</v>
      </c>
      <c r="I61" s="21" t="str">
        <f>DATASHEET!I61</f>
        <v>N</v>
      </c>
      <c r="J61" s="22" t="str">
        <f>DATASHEET!M61</f>
        <v>H</v>
      </c>
      <c r="K61" s="40" t="str">
        <f t="shared" si="0"/>
        <v/>
      </c>
      <c r="L61" s="133" t="str">
        <f>IF(PROGRESS!R75="NO DATA","",PROGRESS!R75)</f>
        <v/>
      </c>
      <c r="M61" s="134" t="str">
        <f>IF(PROGRESS!W75="NO DATA","",PROGRESS!W75)</f>
        <v/>
      </c>
      <c r="N61" s="135" t="str">
        <f>IF(PROGRESS!AB75="NO DATA","",PROGRESS!AB75)</f>
        <v/>
      </c>
      <c r="O61" s="134" t="str">
        <f>IF(PROGRESS!AG75="NO DATA","",PROGRESS!AG75)</f>
        <v/>
      </c>
      <c r="P61" s="134" t="str">
        <f>IF(PROGRESS!AL75="NO DATA","",PROGRESS!AL75)</f>
        <v/>
      </c>
      <c r="Q61" s="134" t="str">
        <f>IF(PROGRESS!AQ75="NO DATA","",PROGRESS!AQ75)</f>
        <v/>
      </c>
      <c r="R61" s="134" t="str">
        <f>IF(PROGRESS!AV75="NO DATA","",PROGRESS!AV75)</f>
        <v/>
      </c>
      <c r="S61" s="134" t="str">
        <f>IF(PROGRESS!BA75="NO DATA","",PROGRESS!BA75)</f>
        <v/>
      </c>
      <c r="T61" s="134" t="str">
        <f>IF(PROGRESS!BF75="NO DATA","",PROGRESS!BF75)</f>
        <v/>
      </c>
      <c r="U61" s="134" t="str">
        <f>IF(PROGRESS!BK75="NO DATA","",PROGRESS!BK75)</f>
        <v/>
      </c>
      <c r="V61" s="134" t="str">
        <f>IF(PROGRESS!BP75="NO DATA","",PROGRESS!BP75)</f>
        <v/>
      </c>
      <c r="W61" s="134" t="str">
        <f>IF(PROGRESS!BU75="NO DATA","",PROGRESS!BU75)</f>
        <v/>
      </c>
      <c r="X61" s="134" t="str">
        <f>IF(PROGRESS!BZ75="NO DATA","",PROGRESS!BZ75)</f>
        <v/>
      </c>
      <c r="Y61" s="134" t="str">
        <f>IF(PROGRESS!CE75="NO DATA","",PROGRESS!CE75)</f>
        <v/>
      </c>
      <c r="Z61" s="134" t="str">
        <f>IF(PROGRESS!CJ75="NO DATA","",PROGRESS!CJ75)</f>
        <v/>
      </c>
      <c r="AA61" s="134" t="str">
        <f>IF(PROGRESS!CO75="NO DATA","",PROGRESS!CO75)</f>
        <v/>
      </c>
      <c r="AB61" s="134" t="str">
        <f>IF(PROGRESS!CY75="NO DATA","",PROGRESS!CY75)</f>
        <v/>
      </c>
      <c r="AC61" s="134" t="str">
        <f>IF(PROGRESS!DD75="NO DATA","",PROGRESS!DD75)</f>
        <v/>
      </c>
      <c r="AD61" s="134" t="str">
        <f>IF(PROGRESS!CT75="NO DATA","",PROGRESS!CT75)</f>
        <v/>
      </c>
      <c r="AE61" s="134" t="str">
        <f>IF(PROGRESS!DI75="NO DATA","",PROGRESS!DI75)</f>
        <v/>
      </c>
      <c r="AF61" s="134" t="str">
        <f>IF(PROGRESS!DN75="NO DATA","",PROGRESS!DN75)</f>
        <v/>
      </c>
      <c r="AG61" s="134" t="str">
        <f>IF(PROGRESS!DS75="NO DATA","",PROGRESS!DS75)</f>
        <v/>
      </c>
      <c r="AH61" s="134" t="str">
        <f>IF(PROGRESS!DX75="NO DATA","",PROGRESS!DX75)</f>
        <v/>
      </c>
    </row>
    <row r="62" spans="1:34" x14ac:dyDescent="0.25">
      <c r="A62" s="20">
        <f>IF(DATASHEET!A62="","",DATASHEET!A62)</f>
        <v>151551</v>
      </c>
      <c r="B62" s="21" t="str">
        <f>DATASHEET!B62</f>
        <v>GECI, Oliver</v>
      </c>
      <c r="C62" s="22" t="str">
        <f>DATASHEET!C62</f>
        <v>11WE</v>
      </c>
      <c r="D62" s="20" t="str">
        <f>DATASHEET!D62</f>
        <v>M</v>
      </c>
      <c r="E62" s="21" t="str">
        <f>DATASHEET!J62</f>
        <v>N</v>
      </c>
      <c r="F62" s="21" t="str">
        <f>DATASHEET!E62</f>
        <v>Y</v>
      </c>
      <c r="G62" s="21" t="str">
        <f>IF(A62="","",IF(DATASHEET!F62="White - British","N","Y"))</f>
        <v>N</v>
      </c>
      <c r="H62" s="21" t="str">
        <f>IF(A62="","",IF(DATASHEET!H62="Y","Y","N"))</f>
        <v>Y</v>
      </c>
      <c r="I62" s="21" t="str">
        <f>DATASHEET!I62</f>
        <v>N</v>
      </c>
      <c r="J62" s="22" t="str">
        <f>DATASHEET!M62</f>
        <v>M</v>
      </c>
      <c r="K62" s="40" t="str">
        <f t="shared" si="0"/>
        <v/>
      </c>
      <c r="L62" s="133" t="str">
        <f>IF(PROGRESS!R76="NO DATA","",PROGRESS!R76)</f>
        <v/>
      </c>
      <c r="M62" s="134" t="str">
        <f>IF(PROGRESS!W76="NO DATA","",PROGRESS!W76)</f>
        <v/>
      </c>
      <c r="N62" s="135" t="str">
        <f>IF(PROGRESS!AB76="NO DATA","",PROGRESS!AB76)</f>
        <v/>
      </c>
      <c r="O62" s="134" t="str">
        <f>IF(PROGRESS!AG76="NO DATA","",PROGRESS!AG76)</f>
        <v/>
      </c>
      <c r="P62" s="134" t="str">
        <f>IF(PROGRESS!AL76="NO DATA","",PROGRESS!AL76)</f>
        <v/>
      </c>
      <c r="Q62" s="134" t="str">
        <f>IF(PROGRESS!AQ76="NO DATA","",PROGRESS!AQ76)</f>
        <v/>
      </c>
      <c r="R62" s="134" t="str">
        <f>IF(PROGRESS!AV76="NO DATA","",PROGRESS!AV76)</f>
        <v/>
      </c>
      <c r="S62" s="134" t="str">
        <f>IF(PROGRESS!BA76="NO DATA","",PROGRESS!BA76)</f>
        <v/>
      </c>
      <c r="T62" s="134" t="str">
        <f>IF(PROGRESS!BF76="NO DATA","",PROGRESS!BF76)</f>
        <v/>
      </c>
      <c r="U62" s="134" t="str">
        <f>IF(PROGRESS!BK76="NO DATA","",PROGRESS!BK76)</f>
        <v/>
      </c>
      <c r="V62" s="134" t="str">
        <f>IF(PROGRESS!BP76="NO DATA","",PROGRESS!BP76)</f>
        <v/>
      </c>
      <c r="W62" s="134" t="str">
        <f>IF(PROGRESS!BU76="NO DATA","",PROGRESS!BU76)</f>
        <v/>
      </c>
      <c r="X62" s="134" t="str">
        <f>IF(PROGRESS!BZ76="NO DATA","",PROGRESS!BZ76)</f>
        <v/>
      </c>
      <c r="Y62" s="134" t="str">
        <f>IF(PROGRESS!CE76="NO DATA","",PROGRESS!CE76)</f>
        <v/>
      </c>
      <c r="Z62" s="134" t="str">
        <f>IF(PROGRESS!CJ76="NO DATA","",PROGRESS!CJ76)</f>
        <v/>
      </c>
      <c r="AA62" s="134" t="str">
        <f>IF(PROGRESS!CO76="NO DATA","",PROGRESS!CO76)</f>
        <v/>
      </c>
      <c r="AB62" s="134" t="str">
        <f>IF(PROGRESS!CY76="NO DATA","",PROGRESS!CY76)</f>
        <v/>
      </c>
      <c r="AC62" s="134" t="str">
        <f>IF(PROGRESS!DD76="NO DATA","",PROGRESS!DD76)</f>
        <v/>
      </c>
      <c r="AD62" s="134" t="str">
        <f>IF(PROGRESS!CT76="NO DATA","",PROGRESS!CT76)</f>
        <v/>
      </c>
      <c r="AE62" s="134" t="str">
        <f>IF(PROGRESS!DI76="NO DATA","",PROGRESS!DI76)</f>
        <v/>
      </c>
      <c r="AF62" s="134" t="str">
        <f>IF(PROGRESS!DN76="NO DATA","",PROGRESS!DN76)</f>
        <v/>
      </c>
      <c r="AG62" s="134" t="str">
        <f>IF(PROGRESS!DS76="NO DATA","",PROGRESS!DS76)</f>
        <v/>
      </c>
      <c r="AH62" s="134" t="str">
        <f>IF(PROGRESS!DX76="NO DATA","",PROGRESS!DX76)</f>
        <v/>
      </c>
    </row>
    <row r="63" spans="1:34" x14ac:dyDescent="0.25">
      <c r="A63" s="20">
        <f>IF(DATASHEET!A63="","",DATASHEET!A63)</f>
        <v>151667</v>
      </c>
      <c r="B63" s="21" t="str">
        <f>DATASHEET!B63</f>
        <v>GORE, Joseph</v>
      </c>
      <c r="C63" s="22" t="str">
        <f>DATASHEET!C63</f>
        <v>11WE</v>
      </c>
      <c r="D63" s="20" t="str">
        <f>DATASHEET!D63</f>
        <v>M</v>
      </c>
      <c r="E63" s="21" t="str">
        <f>DATASHEET!J63</f>
        <v>N</v>
      </c>
      <c r="F63" s="21" t="str">
        <f>DATASHEET!E63</f>
        <v>N</v>
      </c>
      <c r="G63" s="21" t="str">
        <f>IF(A63="","",IF(DATASHEET!F63="White - British","N","Y"))</f>
        <v>N</v>
      </c>
      <c r="H63" s="21" t="str">
        <f>IF(A63="","",IF(DATASHEET!H63="Y","Y","N"))</f>
        <v>N</v>
      </c>
      <c r="I63" s="21" t="str">
        <f>DATASHEET!I63</f>
        <v>N</v>
      </c>
      <c r="J63" s="22" t="str">
        <f>DATASHEET!M63</f>
        <v>H</v>
      </c>
      <c r="K63" s="40" t="str">
        <f t="shared" si="0"/>
        <v/>
      </c>
      <c r="L63" s="133" t="str">
        <f>IF(PROGRESS!R77="NO DATA","",PROGRESS!R77)</f>
        <v/>
      </c>
      <c r="M63" s="134" t="str">
        <f>IF(PROGRESS!W77="NO DATA","",PROGRESS!W77)</f>
        <v/>
      </c>
      <c r="N63" s="135" t="str">
        <f>IF(PROGRESS!AB77="NO DATA","",PROGRESS!AB77)</f>
        <v/>
      </c>
      <c r="O63" s="134" t="str">
        <f>IF(PROGRESS!AG77="NO DATA","",PROGRESS!AG77)</f>
        <v/>
      </c>
      <c r="P63" s="134" t="str">
        <f>IF(PROGRESS!AL77="NO DATA","",PROGRESS!AL77)</f>
        <v/>
      </c>
      <c r="Q63" s="134" t="str">
        <f>IF(PROGRESS!AQ77="NO DATA","",PROGRESS!AQ77)</f>
        <v/>
      </c>
      <c r="R63" s="134" t="str">
        <f>IF(PROGRESS!AV77="NO DATA","",PROGRESS!AV77)</f>
        <v/>
      </c>
      <c r="S63" s="134" t="str">
        <f>IF(PROGRESS!BA77="NO DATA","",PROGRESS!BA77)</f>
        <v/>
      </c>
      <c r="T63" s="134" t="str">
        <f>IF(PROGRESS!BF77="NO DATA","",PROGRESS!BF77)</f>
        <v/>
      </c>
      <c r="U63" s="134" t="str">
        <f>IF(PROGRESS!BK77="NO DATA","",PROGRESS!BK77)</f>
        <v/>
      </c>
      <c r="V63" s="134" t="str">
        <f>IF(PROGRESS!BP77="NO DATA","",PROGRESS!BP77)</f>
        <v/>
      </c>
      <c r="W63" s="134" t="str">
        <f>IF(PROGRESS!BU77="NO DATA","",PROGRESS!BU77)</f>
        <v/>
      </c>
      <c r="X63" s="134" t="str">
        <f>IF(PROGRESS!BZ77="NO DATA","",PROGRESS!BZ77)</f>
        <v/>
      </c>
      <c r="Y63" s="134" t="str">
        <f>IF(PROGRESS!CE77="NO DATA","",PROGRESS!CE77)</f>
        <v/>
      </c>
      <c r="Z63" s="134" t="str">
        <f>IF(PROGRESS!CJ77="NO DATA","",PROGRESS!CJ77)</f>
        <v/>
      </c>
      <c r="AA63" s="134" t="str">
        <f>IF(PROGRESS!CO77="NO DATA","",PROGRESS!CO77)</f>
        <v/>
      </c>
      <c r="AB63" s="134" t="str">
        <f>IF(PROGRESS!CY77="NO DATA","",PROGRESS!CY77)</f>
        <v/>
      </c>
      <c r="AC63" s="134" t="str">
        <f>IF(PROGRESS!DD77="NO DATA","",PROGRESS!DD77)</f>
        <v/>
      </c>
      <c r="AD63" s="134" t="str">
        <f>IF(PROGRESS!CT77="NO DATA","",PROGRESS!CT77)</f>
        <v/>
      </c>
      <c r="AE63" s="134" t="str">
        <f>IF(PROGRESS!DI77="NO DATA","",PROGRESS!DI77)</f>
        <v/>
      </c>
      <c r="AF63" s="134" t="str">
        <f>IF(PROGRESS!DN77="NO DATA","",PROGRESS!DN77)</f>
        <v/>
      </c>
      <c r="AG63" s="134" t="str">
        <f>IF(PROGRESS!DS77="NO DATA","",PROGRESS!DS77)</f>
        <v/>
      </c>
      <c r="AH63" s="134" t="str">
        <f>IF(PROGRESS!DX77="NO DATA","",PROGRESS!DX77)</f>
        <v/>
      </c>
    </row>
    <row r="64" spans="1:34" x14ac:dyDescent="0.25">
      <c r="A64" s="20">
        <f>IF(DATASHEET!A64="","",DATASHEET!A64)</f>
        <v>151654</v>
      </c>
      <c r="B64" s="21" t="str">
        <f>DATASHEET!B64</f>
        <v>GRANT, Kobe</v>
      </c>
      <c r="C64" s="22" t="str">
        <f>DATASHEET!C64</f>
        <v>11SK</v>
      </c>
      <c r="D64" s="20" t="str">
        <f>DATASHEET!D64</f>
        <v>M</v>
      </c>
      <c r="E64" s="21" t="str">
        <f>DATASHEET!J64</f>
        <v>N</v>
      </c>
      <c r="F64" s="21" t="str">
        <f>DATASHEET!E64</f>
        <v>N</v>
      </c>
      <c r="G64" s="21" t="str">
        <f>IF(A64="","",IF(DATASHEET!F64="White - British","N","Y"))</f>
        <v>Y</v>
      </c>
      <c r="H64" s="21" t="str">
        <f>IF(A64="","",IF(DATASHEET!H64="Y","Y","N"))</f>
        <v>N</v>
      </c>
      <c r="I64" s="21" t="str">
        <f>DATASHEET!I64</f>
        <v>N</v>
      </c>
      <c r="J64" s="22" t="str">
        <f>DATASHEET!M64</f>
        <v>L</v>
      </c>
      <c r="K64" s="40" t="str">
        <f t="shared" si="0"/>
        <v/>
      </c>
      <c r="L64" s="133" t="str">
        <f>IF(PROGRESS!R78="NO DATA","",PROGRESS!R78)</f>
        <v/>
      </c>
      <c r="M64" s="134" t="str">
        <f>IF(PROGRESS!W78="NO DATA","",PROGRESS!W78)</f>
        <v/>
      </c>
      <c r="N64" s="135" t="str">
        <f>IF(PROGRESS!AB78="NO DATA","",PROGRESS!AB78)</f>
        <v/>
      </c>
      <c r="O64" s="134" t="str">
        <f>IF(PROGRESS!AG78="NO DATA","",PROGRESS!AG78)</f>
        <v/>
      </c>
      <c r="P64" s="134" t="str">
        <f>IF(PROGRESS!AL78="NO DATA","",PROGRESS!AL78)</f>
        <v/>
      </c>
      <c r="Q64" s="134" t="str">
        <f>IF(PROGRESS!AQ78="NO DATA","",PROGRESS!AQ78)</f>
        <v/>
      </c>
      <c r="R64" s="134" t="str">
        <f>IF(PROGRESS!AV78="NO DATA","",PROGRESS!AV78)</f>
        <v/>
      </c>
      <c r="S64" s="134" t="str">
        <f>IF(PROGRESS!BA78="NO DATA","",PROGRESS!BA78)</f>
        <v/>
      </c>
      <c r="T64" s="134" t="str">
        <f>IF(PROGRESS!BF78="NO DATA","",PROGRESS!BF78)</f>
        <v/>
      </c>
      <c r="U64" s="134" t="str">
        <f>IF(PROGRESS!BK78="NO DATA","",PROGRESS!BK78)</f>
        <v/>
      </c>
      <c r="V64" s="134" t="str">
        <f>IF(PROGRESS!BP78="NO DATA","",PROGRESS!BP78)</f>
        <v/>
      </c>
      <c r="W64" s="134" t="str">
        <f>IF(PROGRESS!BU78="NO DATA","",PROGRESS!BU78)</f>
        <v/>
      </c>
      <c r="X64" s="134" t="str">
        <f>IF(PROGRESS!BZ78="NO DATA","",PROGRESS!BZ78)</f>
        <v/>
      </c>
      <c r="Y64" s="134" t="str">
        <f>IF(PROGRESS!CE78="NO DATA","",PROGRESS!CE78)</f>
        <v/>
      </c>
      <c r="Z64" s="134" t="str">
        <f>IF(PROGRESS!CJ78="NO DATA","",PROGRESS!CJ78)</f>
        <v/>
      </c>
      <c r="AA64" s="134" t="str">
        <f>IF(PROGRESS!CO78="NO DATA","",PROGRESS!CO78)</f>
        <v/>
      </c>
      <c r="AB64" s="134" t="str">
        <f>IF(PROGRESS!CY78="NO DATA","",PROGRESS!CY78)</f>
        <v/>
      </c>
      <c r="AC64" s="134" t="str">
        <f>IF(PROGRESS!DD78="NO DATA","",PROGRESS!DD78)</f>
        <v/>
      </c>
      <c r="AD64" s="134" t="str">
        <f>IF(PROGRESS!CT78="NO DATA","",PROGRESS!CT78)</f>
        <v/>
      </c>
      <c r="AE64" s="134" t="str">
        <f>IF(PROGRESS!DI78="NO DATA","",PROGRESS!DI78)</f>
        <v/>
      </c>
      <c r="AF64" s="134" t="str">
        <f>IF(PROGRESS!DN78="NO DATA","",PROGRESS!DN78)</f>
        <v/>
      </c>
      <c r="AG64" s="134" t="str">
        <f>IF(PROGRESS!DS78="NO DATA","",PROGRESS!DS78)</f>
        <v/>
      </c>
      <c r="AH64" s="134" t="str">
        <f>IF(PROGRESS!DX78="NO DATA","",PROGRESS!DX78)</f>
        <v/>
      </c>
    </row>
    <row r="65" spans="1:34" x14ac:dyDescent="0.25">
      <c r="A65" s="20">
        <f>IF(DATASHEET!A65="","",DATASHEET!A65)</f>
        <v>151566</v>
      </c>
      <c r="B65" s="21" t="str">
        <f>DATASHEET!B65</f>
        <v>GRAYSON, Freddie</v>
      </c>
      <c r="C65" s="22" t="str">
        <f>DATASHEET!C65</f>
        <v>11WE</v>
      </c>
      <c r="D65" s="20" t="str">
        <f>DATASHEET!D65</f>
        <v>M</v>
      </c>
      <c r="E65" s="21" t="str">
        <f>DATASHEET!J65</f>
        <v>N</v>
      </c>
      <c r="F65" s="21" t="str">
        <f>DATASHEET!E65</f>
        <v>Y</v>
      </c>
      <c r="G65" s="21" t="str">
        <f>IF(A65="","",IF(DATASHEET!F65="White - British","N","Y"))</f>
        <v>N</v>
      </c>
      <c r="H65" s="21" t="str">
        <f>IF(A65="","",IF(DATASHEET!H65="Y","Y","N"))</f>
        <v>Y</v>
      </c>
      <c r="I65" s="21" t="str">
        <f>DATASHEET!I65</f>
        <v>N</v>
      </c>
      <c r="J65" s="22" t="str">
        <f>DATASHEET!M65</f>
        <v>H</v>
      </c>
      <c r="K65" s="40" t="str">
        <f t="shared" si="0"/>
        <v/>
      </c>
      <c r="L65" s="133" t="str">
        <f>IF(PROGRESS!R79="NO DATA","",PROGRESS!R79)</f>
        <v/>
      </c>
      <c r="M65" s="134" t="str">
        <f>IF(PROGRESS!W79="NO DATA","",PROGRESS!W79)</f>
        <v/>
      </c>
      <c r="N65" s="135" t="str">
        <f>IF(PROGRESS!AB79="NO DATA","",PROGRESS!AB79)</f>
        <v/>
      </c>
      <c r="O65" s="134" t="str">
        <f>IF(PROGRESS!AG79="NO DATA","",PROGRESS!AG79)</f>
        <v/>
      </c>
      <c r="P65" s="134" t="str">
        <f>IF(PROGRESS!AL79="NO DATA","",PROGRESS!AL79)</f>
        <v/>
      </c>
      <c r="Q65" s="134" t="str">
        <f>IF(PROGRESS!AQ79="NO DATA","",PROGRESS!AQ79)</f>
        <v/>
      </c>
      <c r="R65" s="134" t="str">
        <f>IF(PROGRESS!AV79="NO DATA","",PROGRESS!AV79)</f>
        <v/>
      </c>
      <c r="S65" s="134" t="str">
        <f>IF(PROGRESS!BA79="NO DATA","",PROGRESS!BA79)</f>
        <v/>
      </c>
      <c r="T65" s="134" t="str">
        <f>IF(PROGRESS!BF79="NO DATA","",PROGRESS!BF79)</f>
        <v/>
      </c>
      <c r="U65" s="134" t="str">
        <f>IF(PROGRESS!BK79="NO DATA","",PROGRESS!BK79)</f>
        <v/>
      </c>
      <c r="V65" s="134" t="str">
        <f>IF(PROGRESS!BP79="NO DATA","",PROGRESS!BP79)</f>
        <v/>
      </c>
      <c r="W65" s="134" t="str">
        <f>IF(PROGRESS!BU79="NO DATA","",PROGRESS!BU79)</f>
        <v/>
      </c>
      <c r="X65" s="134" t="str">
        <f>IF(PROGRESS!BZ79="NO DATA","",PROGRESS!BZ79)</f>
        <v/>
      </c>
      <c r="Y65" s="134" t="str">
        <f>IF(PROGRESS!CE79="NO DATA","",PROGRESS!CE79)</f>
        <v/>
      </c>
      <c r="Z65" s="134" t="str">
        <f>IF(PROGRESS!CJ79="NO DATA","",PROGRESS!CJ79)</f>
        <v/>
      </c>
      <c r="AA65" s="134" t="str">
        <f>IF(PROGRESS!CO79="NO DATA","",PROGRESS!CO79)</f>
        <v/>
      </c>
      <c r="AB65" s="134" t="str">
        <f>IF(PROGRESS!CY79="NO DATA","",PROGRESS!CY79)</f>
        <v/>
      </c>
      <c r="AC65" s="134" t="str">
        <f>IF(PROGRESS!DD79="NO DATA","",PROGRESS!DD79)</f>
        <v/>
      </c>
      <c r="AD65" s="134" t="str">
        <f>IF(PROGRESS!CT79="NO DATA","",PROGRESS!CT79)</f>
        <v/>
      </c>
      <c r="AE65" s="134" t="str">
        <f>IF(PROGRESS!DI79="NO DATA","",PROGRESS!DI79)</f>
        <v/>
      </c>
      <c r="AF65" s="134" t="str">
        <f>IF(PROGRESS!DN79="NO DATA","",PROGRESS!DN79)</f>
        <v/>
      </c>
      <c r="AG65" s="134" t="str">
        <f>IF(PROGRESS!DS79="NO DATA","",PROGRESS!DS79)</f>
        <v/>
      </c>
      <c r="AH65" s="134" t="str">
        <f>IF(PROGRESS!DX79="NO DATA","",PROGRESS!DX79)</f>
        <v/>
      </c>
    </row>
    <row r="66" spans="1:34" x14ac:dyDescent="0.25">
      <c r="A66" s="20">
        <f>IF(DATASHEET!A66="","",DATASHEET!A66)</f>
        <v>151611</v>
      </c>
      <c r="B66" s="21" t="str">
        <f>DATASHEET!B66</f>
        <v>GREEN, Michael</v>
      </c>
      <c r="C66" s="22" t="str">
        <f>DATASHEET!C66</f>
        <v>11EGQ</v>
      </c>
      <c r="D66" s="20" t="str">
        <f>DATASHEET!D66</f>
        <v>M</v>
      </c>
      <c r="E66" s="21" t="str">
        <f>DATASHEET!J66</f>
        <v>N</v>
      </c>
      <c r="F66" s="21" t="str">
        <f>DATASHEET!E66</f>
        <v>N</v>
      </c>
      <c r="G66" s="21" t="str">
        <f>IF(A66="","",IF(DATASHEET!F66="White - British","N","Y"))</f>
        <v>N</v>
      </c>
      <c r="H66" s="21" t="str">
        <f>IF(A66="","",IF(DATASHEET!H66="Y","Y","N"))</f>
        <v>N</v>
      </c>
      <c r="I66" s="21" t="str">
        <f>DATASHEET!I66</f>
        <v>N</v>
      </c>
      <c r="J66" s="22" t="str">
        <f>DATASHEET!M66</f>
        <v>M</v>
      </c>
      <c r="K66" s="40" t="str">
        <f t="shared" ref="K66:K129" si="1">IFERROR(AVERAGE(L66:AH66),"")</f>
        <v/>
      </c>
      <c r="L66" s="133" t="str">
        <f>IF(PROGRESS!R80="NO DATA","",PROGRESS!R80)</f>
        <v/>
      </c>
      <c r="M66" s="134" t="str">
        <f>IF(PROGRESS!W80="NO DATA","",PROGRESS!W80)</f>
        <v/>
      </c>
      <c r="N66" s="135" t="str">
        <f>IF(PROGRESS!AB80="NO DATA","",PROGRESS!AB80)</f>
        <v/>
      </c>
      <c r="O66" s="134" t="str">
        <f>IF(PROGRESS!AG80="NO DATA","",PROGRESS!AG80)</f>
        <v/>
      </c>
      <c r="P66" s="134" t="str">
        <f>IF(PROGRESS!AL80="NO DATA","",PROGRESS!AL80)</f>
        <v/>
      </c>
      <c r="Q66" s="134" t="str">
        <f>IF(PROGRESS!AQ80="NO DATA","",PROGRESS!AQ80)</f>
        <v/>
      </c>
      <c r="R66" s="134" t="str">
        <f>IF(PROGRESS!AV80="NO DATA","",PROGRESS!AV80)</f>
        <v/>
      </c>
      <c r="S66" s="134" t="str">
        <f>IF(PROGRESS!BA80="NO DATA","",PROGRESS!BA80)</f>
        <v/>
      </c>
      <c r="T66" s="134" t="str">
        <f>IF(PROGRESS!BF80="NO DATA","",PROGRESS!BF80)</f>
        <v/>
      </c>
      <c r="U66" s="134" t="str">
        <f>IF(PROGRESS!BK80="NO DATA","",PROGRESS!BK80)</f>
        <v/>
      </c>
      <c r="V66" s="134" t="str">
        <f>IF(PROGRESS!BP80="NO DATA","",PROGRESS!BP80)</f>
        <v/>
      </c>
      <c r="W66" s="134" t="str">
        <f>IF(PROGRESS!BU80="NO DATA","",PROGRESS!BU80)</f>
        <v/>
      </c>
      <c r="X66" s="134" t="str">
        <f>IF(PROGRESS!BZ80="NO DATA","",PROGRESS!BZ80)</f>
        <v/>
      </c>
      <c r="Y66" s="134" t="str">
        <f>IF(PROGRESS!CE80="NO DATA","",PROGRESS!CE80)</f>
        <v/>
      </c>
      <c r="Z66" s="134" t="str">
        <f>IF(PROGRESS!CJ80="NO DATA","",PROGRESS!CJ80)</f>
        <v/>
      </c>
      <c r="AA66" s="134" t="str">
        <f>IF(PROGRESS!CO80="NO DATA","",PROGRESS!CO80)</f>
        <v/>
      </c>
      <c r="AB66" s="134" t="str">
        <f>IF(PROGRESS!CY80="NO DATA","",PROGRESS!CY80)</f>
        <v/>
      </c>
      <c r="AC66" s="134" t="str">
        <f>IF(PROGRESS!DD80="NO DATA","",PROGRESS!DD80)</f>
        <v/>
      </c>
      <c r="AD66" s="134" t="str">
        <f>IF(PROGRESS!CT80="NO DATA","",PROGRESS!CT80)</f>
        <v/>
      </c>
      <c r="AE66" s="134" t="str">
        <f>IF(PROGRESS!DI80="NO DATA","",PROGRESS!DI80)</f>
        <v/>
      </c>
      <c r="AF66" s="134" t="str">
        <f>IF(PROGRESS!DN80="NO DATA","",PROGRESS!DN80)</f>
        <v/>
      </c>
      <c r="AG66" s="134" t="str">
        <f>IF(PROGRESS!DS80="NO DATA","",PROGRESS!DS80)</f>
        <v/>
      </c>
      <c r="AH66" s="134" t="str">
        <f>IF(PROGRESS!DX80="NO DATA","",PROGRESS!DX80)</f>
        <v/>
      </c>
    </row>
    <row r="67" spans="1:34" x14ac:dyDescent="0.25">
      <c r="A67" s="20">
        <f>IF(DATASHEET!A67="","",DATASHEET!A67)</f>
        <v>151699</v>
      </c>
      <c r="B67" s="21" t="str">
        <f>DATASHEET!B67</f>
        <v>GRINDROD, Evie</v>
      </c>
      <c r="C67" s="22" t="str">
        <f>DATASHEET!C67</f>
        <v>11SK</v>
      </c>
      <c r="D67" s="20" t="str">
        <f>DATASHEET!D67</f>
        <v>F</v>
      </c>
      <c r="E67" s="21" t="str">
        <f>DATASHEET!J67</f>
        <v>N</v>
      </c>
      <c r="F67" s="21" t="str">
        <f>DATASHEET!E67</f>
        <v>N</v>
      </c>
      <c r="G67" s="21" t="str">
        <f>IF(A67="","",IF(DATASHEET!F67="White - British","N","Y"))</f>
        <v>N</v>
      </c>
      <c r="H67" s="21" t="str">
        <f>IF(A67="","",IF(DATASHEET!H67="Y","Y","N"))</f>
        <v>N</v>
      </c>
      <c r="I67" s="21" t="str">
        <f>DATASHEET!I67</f>
        <v>N</v>
      </c>
      <c r="J67" s="22" t="str">
        <f>DATASHEET!M67</f>
        <v>H</v>
      </c>
      <c r="K67" s="40" t="str">
        <f t="shared" si="1"/>
        <v/>
      </c>
      <c r="L67" s="133" t="str">
        <f>IF(PROGRESS!R81="NO DATA","",PROGRESS!R81)</f>
        <v/>
      </c>
      <c r="M67" s="134" t="str">
        <f>IF(PROGRESS!W81="NO DATA","",PROGRESS!W81)</f>
        <v/>
      </c>
      <c r="N67" s="135" t="str">
        <f>IF(PROGRESS!AB81="NO DATA","",PROGRESS!AB81)</f>
        <v/>
      </c>
      <c r="O67" s="134" t="str">
        <f>IF(PROGRESS!AG81="NO DATA","",PROGRESS!AG81)</f>
        <v/>
      </c>
      <c r="P67" s="134" t="str">
        <f>IF(PROGRESS!AL81="NO DATA","",PROGRESS!AL81)</f>
        <v/>
      </c>
      <c r="Q67" s="134" t="str">
        <f>IF(PROGRESS!AQ81="NO DATA","",PROGRESS!AQ81)</f>
        <v/>
      </c>
      <c r="R67" s="134" t="str">
        <f>IF(PROGRESS!AV81="NO DATA","",PROGRESS!AV81)</f>
        <v/>
      </c>
      <c r="S67" s="134" t="str">
        <f>IF(PROGRESS!BA81="NO DATA","",PROGRESS!BA81)</f>
        <v/>
      </c>
      <c r="T67" s="134" t="str">
        <f>IF(PROGRESS!BF81="NO DATA","",PROGRESS!BF81)</f>
        <v/>
      </c>
      <c r="U67" s="134" t="str">
        <f>IF(PROGRESS!BK81="NO DATA","",PROGRESS!BK81)</f>
        <v/>
      </c>
      <c r="V67" s="134" t="str">
        <f>IF(PROGRESS!BP81="NO DATA","",PROGRESS!BP81)</f>
        <v/>
      </c>
      <c r="W67" s="134" t="str">
        <f>IF(PROGRESS!BU81="NO DATA","",PROGRESS!BU81)</f>
        <v/>
      </c>
      <c r="X67" s="134" t="str">
        <f>IF(PROGRESS!BZ81="NO DATA","",PROGRESS!BZ81)</f>
        <v/>
      </c>
      <c r="Y67" s="134" t="str">
        <f>IF(PROGRESS!CE81="NO DATA","",PROGRESS!CE81)</f>
        <v/>
      </c>
      <c r="Z67" s="134" t="str">
        <f>IF(PROGRESS!CJ81="NO DATA","",PROGRESS!CJ81)</f>
        <v/>
      </c>
      <c r="AA67" s="134" t="str">
        <f>IF(PROGRESS!CO81="NO DATA","",PROGRESS!CO81)</f>
        <v/>
      </c>
      <c r="AB67" s="134" t="str">
        <f>IF(PROGRESS!CY81="NO DATA","",PROGRESS!CY81)</f>
        <v/>
      </c>
      <c r="AC67" s="134" t="str">
        <f>IF(PROGRESS!DD81="NO DATA","",PROGRESS!DD81)</f>
        <v/>
      </c>
      <c r="AD67" s="134" t="str">
        <f>IF(PROGRESS!CT81="NO DATA","",PROGRESS!CT81)</f>
        <v/>
      </c>
      <c r="AE67" s="134" t="str">
        <f>IF(PROGRESS!DI81="NO DATA","",PROGRESS!DI81)</f>
        <v/>
      </c>
      <c r="AF67" s="134" t="str">
        <f>IF(PROGRESS!DN81="NO DATA","",PROGRESS!DN81)</f>
        <v/>
      </c>
      <c r="AG67" s="134" t="str">
        <f>IF(PROGRESS!DS81="NO DATA","",PROGRESS!DS81)</f>
        <v/>
      </c>
      <c r="AH67" s="134" t="str">
        <f>IF(PROGRESS!DX81="NO DATA","",PROGRESS!DX81)</f>
        <v/>
      </c>
    </row>
    <row r="68" spans="1:34" x14ac:dyDescent="0.25">
      <c r="A68" s="20">
        <f>IF(DATASHEET!A68="","",DATASHEET!A68)</f>
        <v>151687</v>
      </c>
      <c r="B68" s="21" t="str">
        <f>DATASHEET!B68</f>
        <v>HADI, India</v>
      </c>
      <c r="C68" s="22" t="str">
        <f>DATASHEET!C68</f>
        <v>11WE</v>
      </c>
      <c r="D68" s="20" t="str">
        <f>DATASHEET!D68</f>
        <v>F</v>
      </c>
      <c r="E68" s="21" t="str">
        <f>DATASHEET!J68</f>
        <v>N</v>
      </c>
      <c r="F68" s="21" t="str">
        <f>DATASHEET!E68</f>
        <v>N</v>
      </c>
      <c r="G68" s="21" t="str">
        <f>IF(A68="","",IF(DATASHEET!F68="White - British","N","Y"))</f>
        <v>N</v>
      </c>
      <c r="H68" s="21" t="str">
        <f>IF(A68="","",IF(DATASHEET!H68="Y","Y","N"))</f>
        <v>N</v>
      </c>
      <c r="I68" s="21" t="str">
        <f>DATASHEET!I68</f>
        <v>N</v>
      </c>
      <c r="J68" s="22" t="str">
        <f>DATASHEET!M68</f>
        <v>M</v>
      </c>
      <c r="K68" s="40" t="str">
        <f t="shared" si="1"/>
        <v/>
      </c>
      <c r="L68" s="133" t="str">
        <f>IF(PROGRESS!R82="NO DATA","",PROGRESS!R82)</f>
        <v/>
      </c>
      <c r="M68" s="134" t="str">
        <f>IF(PROGRESS!W82="NO DATA","",PROGRESS!W82)</f>
        <v/>
      </c>
      <c r="N68" s="135" t="str">
        <f>IF(PROGRESS!AB82="NO DATA","",PROGRESS!AB82)</f>
        <v/>
      </c>
      <c r="O68" s="134" t="str">
        <f>IF(PROGRESS!AG82="NO DATA","",PROGRESS!AG82)</f>
        <v/>
      </c>
      <c r="P68" s="134" t="str">
        <f>IF(PROGRESS!AL82="NO DATA","",PROGRESS!AL82)</f>
        <v/>
      </c>
      <c r="Q68" s="134" t="str">
        <f>IF(PROGRESS!AQ82="NO DATA","",PROGRESS!AQ82)</f>
        <v/>
      </c>
      <c r="R68" s="134" t="str">
        <f>IF(PROGRESS!AV82="NO DATA","",PROGRESS!AV82)</f>
        <v/>
      </c>
      <c r="S68" s="134" t="str">
        <f>IF(PROGRESS!BA82="NO DATA","",PROGRESS!BA82)</f>
        <v/>
      </c>
      <c r="T68" s="134" t="str">
        <f>IF(PROGRESS!BF82="NO DATA","",PROGRESS!BF82)</f>
        <v/>
      </c>
      <c r="U68" s="134" t="str">
        <f>IF(PROGRESS!BK82="NO DATA","",PROGRESS!BK82)</f>
        <v/>
      </c>
      <c r="V68" s="134" t="str">
        <f>IF(PROGRESS!BP82="NO DATA","",PROGRESS!BP82)</f>
        <v/>
      </c>
      <c r="W68" s="134" t="str">
        <f>IF(PROGRESS!BU82="NO DATA","",PROGRESS!BU82)</f>
        <v/>
      </c>
      <c r="X68" s="134" t="str">
        <f>IF(PROGRESS!BZ82="NO DATA","",PROGRESS!BZ82)</f>
        <v/>
      </c>
      <c r="Y68" s="134" t="str">
        <f>IF(PROGRESS!CE82="NO DATA","",PROGRESS!CE82)</f>
        <v/>
      </c>
      <c r="Z68" s="134" t="str">
        <f>IF(PROGRESS!CJ82="NO DATA","",PROGRESS!CJ82)</f>
        <v/>
      </c>
      <c r="AA68" s="134" t="str">
        <f>IF(PROGRESS!CO82="NO DATA","",PROGRESS!CO82)</f>
        <v/>
      </c>
      <c r="AB68" s="134" t="str">
        <f>IF(PROGRESS!CY82="NO DATA","",PROGRESS!CY82)</f>
        <v/>
      </c>
      <c r="AC68" s="134" t="str">
        <f>IF(PROGRESS!DD82="NO DATA","",PROGRESS!DD82)</f>
        <v/>
      </c>
      <c r="AD68" s="134" t="str">
        <f>IF(PROGRESS!CT82="NO DATA","",PROGRESS!CT82)</f>
        <v/>
      </c>
      <c r="AE68" s="134" t="str">
        <f>IF(PROGRESS!DI82="NO DATA","",PROGRESS!DI82)</f>
        <v/>
      </c>
      <c r="AF68" s="134" t="str">
        <f>IF(PROGRESS!DN82="NO DATA","",PROGRESS!DN82)</f>
        <v/>
      </c>
      <c r="AG68" s="134" t="str">
        <f>IF(PROGRESS!DS82="NO DATA","",PROGRESS!DS82)</f>
        <v/>
      </c>
      <c r="AH68" s="134" t="str">
        <f>IF(PROGRESS!DX82="NO DATA","",PROGRESS!DX82)</f>
        <v/>
      </c>
    </row>
    <row r="69" spans="1:34" x14ac:dyDescent="0.25">
      <c r="A69" s="20">
        <f>IF(DATASHEET!A69="","",DATASHEET!A69)</f>
        <v>151562</v>
      </c>
      <c r="B69" s="21" t="str">
        <f>DATASHEET!B69</f>
        <v>HANNIFFY - LONGDEN, Kitty</v>
      </c>
      <c r="C69" s="22" t="str">
        <f>DATASHEET!C69</f>
        <v>11SK</v>
      </c>
      <c r="D69" s="20" t="str">
        <f>DATASHEET!D69</f>
        <v>F</v>
      </c>
      <c r="E69" s="21" t="str">
        <f>DATASHEET!J69</f>
        <v>N</v>
      </c>
      <c r="F69" s="21" t="str">
        <f>DATASHEET!E69</f>
        <v>N</v>
      </c>
      <c r="G69" s="21" t="str">
        <f>IF(A69="","",IF(DATASHEET!F69="White - British","N","Y"))</f>
        <v>N</v>
      </c>
      <c r="H69" s="21" t="str">
        <f>IF(A69="","",IF(DATASHEET!H69="Y","Y","N"))</f>
        <v>N</v>
      </c>
      <c r="I69" s="21" t="str">
        <f>DATASHEET!I69</f>
        <v>N</v>
      </c>
      <c r="J69" s="22" t="str">
        <f>DATASHEET!M69</f>
        <v>M</v>
      </c>
      <c r="K69" s="40" t="str">
        <f t="shared" si="1"/>
        <v/>
      </c>
      <c r="L69" s="133" t="str">
        <f>IF(PROGRESS!R83="NO DATA","",PROGRESS!R83)</f>
        <v/>
      </c>
      <c r="M69" s="134" t="str">
        <f>IF(PROGRESS!W83="NO DATA","",PROGRESS!W83)</f>
        <v/>
      </c>
      <c r="N69" s="135" t="str">
        <f>IF(PROGRESS!AB83="NO DATA","",PROGRESS!AB83)</f>
        <v/>
      </c>
      <c r="O69" s="134" t="str">
        <f>IF(PROGRESS!AG83="NO DATA","",PROGRESS!AG83)</f>
        <v/>
      </c>
      <c r="P69" s="134" t="str">
        <f>IF(PROGRESS!AL83="NO DATA","",PROGRESS!AL83)</f>
        <v/>
      </c>
      <c r="Q69" s="134" t="str">
        <f>IF(PROGRESS!AQ83="NO DATA","",PROGRESS!AQ83)</f>
        <v/>
      </c>
      <c r="R69" s="134" t="str">
        <f>IF(PROGRESS!AV83="NO DATA","",PROGRESS!AV83)</f>
        <v/>
      </c>
      <c r="S69" s="134" t="str">
        <f>IF(PROGRESS!BA83="NO DATA","",PROGRESS!BA83)</f>
        <v/>
      </c>
      <c r="T69" s="134" t="str">
        <f>IF(PROGRESS!BF83="NO DATA","",PROGRESS!BF83)</f>
        <v/>
      </c>
      <c r="U69" s="134" t="str">
        <f>IF(PROGRESS!BK83="NO DATA","",PROGRESS!BK83)</f>
        <v/>
      </c>
      <c r="V69" s="134" t="str">
        <f>IF(PROGRESS!BP83="NO DATA","",PROGRESS!BP83)</f>
        <v/>
      </c>
      <c r="W69" s="134" t="str">
        <f>IF(PROGRESS!BU83="NO DATA","",PROGRESS!BU83)</f>
        <v/>
      </c>
      <c r="X69" s="134" t="str">
        <f>IF(PROGRESS!BZ83="NO DATA","",PROGRESS!BZ83)</f>
        <v/>
      </c>
      <c r="Y69" s="134" t="str">
        <f>IF(PROGRESS!CE83="NO DATA","",PROGRESS!CE83)</f>
        <v/>
      </c>
      <c r="Z69" s="134" t="str">
        <f>IF(PROGRESS!CJ83="NO DATA","",PROGRESS!CJ83)</f>
        <v/>
      </c>
      <c r="AA69" s="134" t="str">
        <f>IF(PROGRESS!CO83="NO DATA","",PROGRESS!CO83)</f>
        <v/>
      </c>
      <c r="AB69" s="134" t="str">
        <f>IF(PROGRESS!CY83="NO DATA","",PROGRESS!CY83)</f>
        <v/>
      </c>
      <c r="AC69" s="134" t="str">
        <f>IF(PROGRESS!DD83="NO DATA","",PROGRESS!DD83)</f>
        <v/>
      </c>
      <c r="AD69" s="134" t="str">
        <f>IF(PROGRESS!CT83="NO DATA","",PROGRESS!CT83)</f>
        <v/>
      </c>
      <c r="AE69" s="134" t="str">
        <f>IF(PROGRESS!DI83="NO DATA","",PROGRESS!DI83)</f>
        <v/>
      </c>
      <c r="AF69" s="134" t="str">
        <f>IF(PROGRESS!DN83="NO DATA","",PROGRESS!DN83)</f>
        <v/>
      </c>
      <c r="AG69" s="134" t="str">
        <f>IF(PROGRESS!DS83="NO DATA","",PROGRESS!DS83)</f>
        <v/>
      </c>
      <c r="AH69" s="134" t="str">
        <f>IF(PROGRESS!DX83="NO DATA","",PROGRESS!DX83)</f>
        <v/>
      </c>
    </row>
    <row r="70" spans="1:34" x14ac:dyDescent="0.25">
      <c r="A70" s="20">
        <f>IF(DATASHEET!A70="","",DATASHEET!A70)</f>
        <v>151721</v>
      </c>
      <c r="B70" s="21" t="str">
        <f>DATASHEET!B70</f>
        <v>HANNIFFY - LONGDEN, Mia</v>
      </c>
      <c r="C70" s="22" t="str">
        <f>DATASHEET!C70</f>
        <v>11EGQ</v>
      </c>
      <c r="D70" s="20" t="str">
        <f>DATASHEET!D70</f>
        <v>F</v>
      </c>
      <c r="E70" s="21" t="str">
        <f>DATASHEET!J70</f>
        <v>N</v>
      </c>
      <c r="F70" s="21" t="str">
        <f>DATASHEET!E70</f>
        <v>N</v>
      </c>
      <c r="G70" s="21" t="str">
        <f>IF(A70="","",IF(DATASHEET!F70="White - British","N","Y"))</f>
        <v>N</v>
      </c>
      <c r="H70" s="21" t="str">
        <f>IF(A70="","",IF(DATASHEET!H70="Y","Y","N"))</f>
        <v>N</v>
      </c>
      <c r="I70" s="21" t="str">
        <f>DATASHEET!I70</f>
        <v>N</v>
      </c>
      <c r="J70" s="22" t="str">
        <f>DATASHEET!M70</f>
        <v>M</v>
      </c>
      <c r="K70" s="40" t="str">
        <f t="shared" si="1"/>
        <v/>
      </c>
      <c r="L70" s="133" t="str">
        <f>IF(PROGRESS!R84="NO DATA","",PROGRESS!R84)</f>
        <v/>
      </c>
      <c r="M70" s="134" t="str">
        <f>IF(PROGRESS!W84="NO DATA","",PROGRESS!W84)</f>
        <v/>
      </c>
      <c r="N70" s="135" t="str">
        <f>IF(PROGRESS!AB84="NO DATA","",PROGRESS!AB84)</f>
        <v/>
      </c>
      <c r="O70" s="134" t="str">
        <f>IF(PROGRESS!AG84="NO DATA","",PROGRESS!AG84)</f>
        <v/>
      </c>
      <c r="P70" s="134" t="str">
        <f>IF(PROGRESS!AL84="NO DATA","",PROGRESS!AL84)</f>
        <v/>
      </c>
      <c r="Q70" s="134" t="str">
        <f>IF(PROGRESS!AQ84="NO DATA","",PROGRESS!AQ84)</f>
        <v/>
      </c>
      <c r="R70" s="134" t="str">
        <f>IF(PROGRESS!AV84="NO DATA","",PROGRESS!AV84)</f>
        <v/>
      </c>
      <c r="S70" s="134" t="str">
        <f>IF(PROGRESS!BA84="NO DATA","",PROGRESS!BA84)</f>
        <v/>
      </c>
      <c r="T70" s="134" t="str">
        <f>IF(PROGRESS!BF84="NO DATA","",PROGRESS!BF84)</f>
        <v/>
      </c>
      <c r="U70" s="134" t="str">
        <f>IF(PROGRESS!BK84="NO DATA","",PROGRESS!BK84)</f>
        <v/>
      </c>
      <c r="V70" s="134" t="str">
        <f>IF(PROGRESS!BP84="NO DATA","",PROGRESS!BP84)</f>
        <v/>
      </c>
      <c r="W70" s="134" t="str">
        <f>IF(PROGRESS!BU84="NO DATA","",PROGRESS!BU84)</f>
        <v/>
      </c>
      <c r="X70" s="134" t="str">
        <f>IF(PROGRESS!BZ84="NO DATA","",PROGRESS!BZ84)</f>
        <v/>
      </c>
      <c r="Y70" s="134" t="str">
        <f>IF(PROGRESS!CE84="NO DATA","",PROGRESS!CE84)</f>
        <v/>
      </c>
      <c r="Z70" s="134" t="str">
        <f>IF(PROGRESS!CJ84="NO DATA","",PROGRESS!CJ84)</f>
        <v/>
      </c>
      <c r="AA70" s="134" t="str">
        <f>IF(PROGRESS!CO84="NO DATA","",PROGRESS!CO84)</f>
        <v/>
      </c>
      <c r="AB70" s="134" t="str">
        <f>IF(PROGRESS!CY84="NO DATA","",PROGRESS!CY84)</f>
        <v/>
      </c>
      <c r="AC70" s="134" t="str">
        <f>IF(PROGRESS!DD84="NO DATA","",PROGRESS!DD84)</f>
        <v/>
      </c>
      <c r="AD70" s="134" t="str">
        <f>IF(PROGRESS!CT84="NO DATA","",PROGRESS!CT84)</f>
        <v/>
      </c>
      <c r="AE70" s="134" t="str">
        <f>IF(PROGRESS!DI84="NO DATA","",PROGRESS!DI84)</f>
        <v/>
      </c>
      <c r="AF70" s="134" t="str">
        <f>IF(PROGRESS!DN84="NO DATA","",PROGRESS!DN84)</f>
        <v/>
      </c>
      <c r="AG70" s="134" t="str">
        <f>IF(PROGRESS!DS84="NO DATA","",PROGRESS!DS84)</f>
        <v/>
      </c>
      <c r="AH70" s="134" t="str">
        <f>IF(PROGRESS!DX84="NO DATA","",PROGRESS!DX84)</f>
        <v/>
      </c>
    </row>
    <row r="71" spans="1:34" x14ac:dyDescent="0.25">
      <c r="A71" s="20">
        <f>IF(DATASHEET!A71="","",DATASHEET!A71)</f>
        <v>151598</v>
      </c>
      <c r="B71" s="21" t="str">
        <f>DATASHEET!B71</f>
        <v>HAWKINS, Nathan</v>
      </c>
      <c r="C71" s="22" t="str">
        <f>DATASHEET!C71</f>
        <v>11ZI</v>
      </c>
      <c r="D71" s="20" t="str">
        <f>DATASHEET!D71</f>
        <v>M</v>
      </c>
      <c r="E71" s="21" t="str">
        <f>DATASHEET!J71</f>
        <v>N</v>
      </c>
      <c r="F71" s="21" t="str">
        <f>DATASHEET!E71</f>
        <v>N</v>
      </c>
      <c r="G71" s="21" t="str">
        <f>IF(A71="","",IF(DATASHEET!F71="White - British","N","Y"))</f>
        <v>N</v>
      </c>
      <c r="H71" s="21" t="str">
        <f>IF(A71="","",IF(DATASHEET!H71="Y","Y","N"))</f>
        <v>N</v>
      </c>
      <c r="I71" s="21" t="str">
        <f>DATASHEET!I71</f>
        <v>N</v>
      </c>
      <c r="J71" s="22" t="str">
        <f>DATASHEET!M71</f>
        <v>M</v>
      </c>
      <c r="K71" s="40" t="str">
        <f t="shared" si="1"/>
        <v/>
      </c>
      <c r="L71" s="133" t="str">
        <f>IF(PROGRESS!R85="NO DATA","",PROGRESS!R85)</f>
        <v/>
      </c>
      <c r="M71" s="134" t="str">
        <f>IF(PROGRESS!W85="NO DATA","",PROGRESS!W85)</f>
        <v/>
      </c>
      <c r="N71" s="135" t="str">
        <f>IF(PROGRESS!AB85="NO DATA","",PROGRESS!AB85)</f>
        <v/>
      </c>
      <c r="O71" s="134" t="str">
        <f>IF(PROGRESS!AG85="NO DATA","",PROGRESS!AG85)</f>
        <v/>
      </c>
      <c r="P71" s="134" t="str">
        <f>IF(PROGRESS!AL85="NO DATA","",PROGRESS!AL85)</f>
        <v/>
      </c>
      <c r="Q71" s="134" t="str">
        <f>IF(PROGRESS!AQ85="NO DATA","",PROGRESS!AQ85)</f>
        <v/>
      </c>
      <c r="R71" s="134" t="str">
        <f>IF(PROGRESS!AV85="NO DATA","",PROGRESS!AV85)</f>
        <v/>
      </c>
      <c r="S71" s="134" t="str">
        <f>IF(PROGRESS!BA85="NO DATA","",PROGRESS!BA85)</f>
        <v/>
      </c>
      <c r="T71" s="134" t="str">
        <f>IF(PROGRESS!BF85="NO DATA","",PROGRESS!BF85)</f>
        <v/>
      </c>
      <c r="U71" s="134" t="str">
        <f>IF(PROGRESS!BK85="NO DATA","",PROGRESS!BK85)</f>
        <v/>
      </c>
      <c r="V71" s="134" t="str">
        <f>IF(PROGRESS!BP85="NO DATA","",PROGRESS!BP85)</f>
        <v/>
      </c>
      <c r="W71" s="134" t="str">
        <f>IF(PROGRESS!BU85="NO DATA","",PROGRESS!BU85)</f>
        <v/>
      </c>
      <c r="X71" s="134" t="str">
        <f>IF(PROGRESS!BZ85="NO DATA","",PROGRESS!BZ85)</f>
        <v/>
      </c>
      <c r="Y71" s="134" t="str">
        <f>IF(PROGRESS!CE85="NO DATA","",PROGRESS!CE85)</f>
        <v/>
      </c>
      <c r="Z71" s="134" t="str">
        <f>IF(PROGRESS!CJ85="NO DATA","",PROGRESS!CJ85)</f>
        <v/>
      </c>
      <c r="AA71" s="134" t="str">
        <f>IF(PROGRESS!CO85="NO DATA","",PROGRESS!CO85)</f>
        <v/>
      </c>
      <c r="AB71" s="134" t="str">
        <f>IF(PROGRESS!CY85="NO DATA","",PROGRESS!CY85)</f>
        <v/>
      </c>
      <c r="AC71" s="134" t="str">
        <f>IF(PROGRESS!DD85="NO DATA","",PROGRESS!DD85)</f>
        <v/>
      </c>
      <c r="AD71" s="134" t="str">
        <f>IF(PROGRESS!CT85="NO DATA","",PROGRESS!CT85)</f>
        <v/>
      </c>
      <c r="AE71" s="134" t="str">
        <f>IF(PROGRESS!DI85="NO DATA","",PROGRESS!DI85)</f>
        <v/>
      </c>
      <c r="AF71" s="134" t="str">
        <f>IF(PROGRESS!DN85="NO DATA","",PROGRESS!DN85)</f>
        <v/>
      </c>
      <c r="AG71" s="134" t="str">
        <f>IF(PROGRESS!DS85="NO DATA","",PROGRESS!DS85)</f>
        <v/>
      </c>
      <c r="AH71" s="134" t="str">
        <f>IF(PROGRESS!DX85="NO DATA","",PROGRESS!DX85)</f>
        <v/>
      </c>
    </row>
    <row r="72" spans="1:34" x14ac:dyDescent="0.25">
      <c r="A72" s="20">
        <f>IF(DATASHEET!A72="","",DATASHEET!A72)</f>
        <v>151648</v>
      </c>
      <c r="B72" s="21" t="str">
        <f>DATASHEET!B72</f>
        <v>HAWKINS, Summer</v>
      </c>
      <c r="C72" s="22" t="str">
        <f>DATASHEET!C72</f>
        <v>11SDA</v>
      </c>
      <c r="D72" s="20" t="str">
        <f>DATASHEET!D72</f>
        <v>F</v>
      </c>
      <c r="E72" s="21" t="str">
        <f>DATASHEET!J72</f>
        <v>N</v>
      </c>
      <c r="F72" s="21" t="str">
        <f>DATASHEET!E72</f>
        <v>N</v>
      </c>
      <c r="G72" s="21" t="str">
        <f>IF(A72="","",IF(DATASHEET!F72="White - British","N","Y"))</f>
        <v>N</v>
      </c>
      <c r="H72" s="21" t="str">
        <f>IF(A72="","",IF(DATASHEET!H72="Y","Y","N"))</f>
        <v>N</v>
      </c>
      <c r="I72" s="21" t="str">
        <f>DATASHEET!I72</f>
        <v>N</v>
      </c>
      <c r="J72" s="22" t="str">
        <f>DATASHEET!M72</f>
        <v>M</v>
      </c>
      <c r="K72" s="40" t="str">
        <f t="shared" si="1"/>
        <v/>
      </c>
      <c r="L72" s="133" t="str">
        <f>IF(PROGRESS!R86="NO DATA","",PROGRESS!R86)</f>
        <v/>
      </c>
      <c r="M72" s="134" t="str">
        <f>IF(PROGRESS!W86="NO DATA","",PROGRESS!W86)</f>
        <v/>
      </c>
      <c r="N72" s="135" t="str">
        <f>IF(PROGRESS!AB86="NO DATA","",PROGRESS!AB86)</f>
        <v/>
      </c>
      <c r="O72" s="134" t="str">
        <f>IF(PROGRESS!AG86="NO DATA","",PROGRESS!AG86)</f>
        <v/>
      </c>
      <c r="P72" s="134" t="str">
        <f>IF(PROGRESS!AL86="NO DATA","",PROGRESS!AL86)</f>
        <v/>
      </c>
      <c r="Q72" s="134" t="str">
        <f>IF(PROGRESS!AQ86="NO DATA","",PROGRESS!AQ86)</f>
        <v/>
      </c>
      <c r="R72" s="134" t="str">
        <f>IF(PROGRESS!AV86="NO DATA","",PROGRESS!AV86)</f>
        <v/>
      </c>
      <c r="S72" s="134" t="str">
        <f>IF(PROGRESS!BA86="NO DATA","",PROGRESS!BA86)</f>
        <v/>
      </c>
      <c r="T72" s="134" t="str">
        <f>IF(PROGRESS!BF86="NO DATA","",PROGRESS!BF86)</f>
        <v/>
      </c>
      <c r="U72" s="134" t="str">
        <f>IF(PROGRESS!BK86="NO DATA","",PROGRESS!BK86)</f>
        <v/>
      </c>
      <c r="V72" s="134" t="str">
        <f>IF(PROGRESS!BP86="NO DATA","",PROGRESS!BP86)</f>
        <v/>
      </c>
      <c r="W72" s="134" t="str">
        <f>IF(PROGRESS!BU86="NO DATA","",PROGRESS!BU86)</f>
        <v/>
      </c>
      <c r="X72" s="134" t="str">
        <f>IF(PROGRESS!BZ86="NO DATA","",PROGRESS!BZ86)</f>
        <v/>
      </c>
      <c r="Y72" s="134" t="str">
        <f>IF(PROGRESS!CE86="NO DATA","",PROGRESS!CE86)</f>
        <v/>
      </c>
      <c r="Z72" s="134" t="str">
        <f>IF(PROGRESS!CJ86="NO DATA","",PROGRESS!CJ86)</f>
        <v/>
      </c>
      <c r="AA72" s="134" t="str">
        <f>IF(PROGRESS!CO86="NO DATA","",PROGRESS!CO86)</f>
        <v/>
      </c>
      <c r="AB72" s="134" t="str">
        <f>IF(PROGRESS!CY86="NO DATA","",PROGRESS!CY86)</f>
        <v/>
      </c>
      <c r="AC72" s="134" t="str">
        <f>IF(PROGRESS!DD86="NO DATA","",PROGRESS!DD86)</f>
        <v/>
      </c>
      <c r="AD72" s="134" t="str">
        <f>IF(PROGRESS!CT86="NO DATA","",PROGRESS!CT86)</f>
        <v/>
      </c>
      <c r="AE72" s="134" t="str">
        <f>IF(PROGRESS!DI86="NO DATA","",PROGRESS!DI86)</f>
        <v/>
      </c>
      <c r="AF72" s="134" t="str">
        <f>IF(PROGRESS!DN86="NO DATA","",PROGRESS!DN86)</f>
        <v/>
      </c>
      <c r="AG72" s="134" t="str">
        <f>IF(PROGRESS!DS86="NO DATA","",PROGRESS!DS86)</f>
        <v/>
      </c>
      <c r="AH72" s="134" t="str">
        <f>IF(PROGRESS!DX86="NO DATA","",PROGRESS!DX86)</f>
        <v/>
      </c>
    </row>
    <row r="73" spans="1:34" x14ac:dyDescent="0.25">
      <c r="A73" s="20">
        <f>IF(DATASHEET!A73="","",DATASHEET!A73)</f>
        <v>151550</v>
      </c>
      <c r="B73" s="21" t="str">
        <f>DATASHEET!B73</f>
        <v>HELEY, Ben</v>
      </c>
      <c r="C73" s="22" t="str">
        <f>DATASHEET!C73</f>
        <v>11KKN</v>
      </c>
      <c r="D73" s="20" t="str">
        <f>DATASHEET!D73</f>
        <v>M</v>
      </c>
      <c r="E73" s="21" t="str">
        <f>DATASHEET!J73</f>
        <v>N</v>
      </c>
      <c r="F73" s="21" t="str">
        <f>DATASHEET!E73</f>
        <v>N</v>
      </c>
      <c r="G73" s="21" t="str">
        <f>IF(A73="","",IF(DATASHEET!F73="White - British","N","Y"))</f>
        <v>N</v>
      </c>
      <c r="H73" s="21" t="str">
        <f>IF(A73="","",IF(DATASHEET!H73="Y","Y","N"))</f>
        <v>N</v>
      </c>
      <c r="I73" s="21" t="str">
        <f>DATASHEET!I73</f>
        <v>N</v>
      </c>
      <c r="J73" s="22" t="str">
        <f>DATASHEET!M73</f>
        <v>H</v>
      </c>
      <c r="K73" s="40" t="str">
        <f t="shared" si="1"/>
        <v/>
      </c>
      <c r="L73" s="133" t="str">
        <f>IF(PROGRESS!R87="NO DATA","",PROGRESS!R87)</f>
        <v/>
      </c>
      <c r="M73" s="134" t="str">
        <f>IF(PROGRESS!W87="NO DATA","",PROGRESS!W87)</f>
        <v/>
      </c>
      <c r="N73" s="135" t="str">
        <f>IF(PROGRESS!AB87="NO DATA","",PROGRESS!AB87)</f>
        <v/>
      </c>
      <c r="O73" s="134" t="str">
        <f>IF(PROGRESS!AG87="NO DATA","",PROGRESS!AG87)</f>
        <v/>
      </c>
      <c r="P73" s="134" t="str">
        <f>IF(PROGRESS!AL87="NO DATA","",PROGRESS!AL87)</f>
        <v/>
      </c>
      <c r="Q73" s="134" t="str">
        <f>IF(PROGRESS!AQ87="NO DATA","",PROGRESS!AQ87)</f>
        <v/>
      </c>
      <c r="R73" s="134" t="str">
        <f>IF(PROGRESS!AV87="NO DATA","",PROGRESS!AV87)</f>
        <v/>
      </c>
      <c r="S73" s="134" t="str">
        <f>IF(PROGRESS!BA87="NO DATA","",PROGRESS!BA87)</f>
        <v/>
      </c>
      <c r="T73" s="134" t="str">
        <f>IF(PROGRESS!BF87="NO DATA","",PROGRESS!BF87)</f>
        <v/>
      </c>
      <c r="U73" s="134" t="str">
        <f>IF(PROGRESS!BK87="NO DATA","",PROGRESS!BK87)</f>
        <v/>
      </c>
      <c r="V73" s="134" t="str">
        <f>IF(PROGRESS!BP87="NO DATA","",PROGRESS!BP87)</f>
        <v/>
      </c>
      <c r="W73" s="134" t="str">
        <f>IF(PROGRESS!BU87="NO DATA","",PROGRESS!BU87)</f>
        <v/>
      </c>
      <c r="X73" s="134" t="str">
        <f>IF(PROGRESS!BZ87="NO DATA","",PROGRESS!BZ87)</f>
        <v/>
      </c>
      <c r="Y73" s="134" t="str">
        <f>IF(PROGRESS!CE87="NO DATA","",PROGRESS!CE87)</f>
        <v/>
      </c>
      <c r="Z73" s="134" t="str">
        <f>IF(PROGRESS!CJ87="NO DATA","",PROGRESS!CJ87)</f>
        <v/>
      </c>
      <c r="AA73" s="134" t="str">
        <f>IF(PROGRESS!CO87="NO DATA","",PROGRESS!CO87)</f>
        <v/>
      </c>
      <c r="AB73" s="134" t="str">
        <f>IF(PROGRESS!CY87="NO DATA","",PROGRESS!CY87)</f>
        <v/>
      </c>
      <c r="AC73" s="134" t="str">
        <f>IF(PROGRESS!DD87="NO DATA","",PROGRESS!DD87)</f>
        <v/>
      </c>
      <c r="AD73" s="134" t="str">
        <f>IF(PROGRESS!CT87="NO DATA","",PROGRESS!CT87)</f>
        <v/>
      </c>
      <c r="AE73" s="134" t="str">
        <f>IF(PROGRESS!DI87="NO DATA","",PROGRESS!DI87)</f>
        <v/>
      </c>
      <c r="AF73" s="134" t="str">
        <f>IF(PROGRESS!DN87="NO DATA","",PROGRESS!DN87)</f>
        <v/>
      </c>
      <c r="AG73" s="134" t="str">
        <f>IF(PROGRESS!DS87="NO DATA","",PROGRESS!DS87)</f>
        <v/>
      </c>
      <c r="AH73" s="134" t="str">
        <f>IF(PROGRESS!DX87="NO DATA","",PROGRESS!DX87)</f>
        <v/>
      </c>
    </row>
    <row r="74" spans="1:34" x14ac:dyDescent="0.25">
      <c r="A74" s="20">
        <f>IF(DATASHEET!A74="","",DATASHEET!A74)</f>
        <v>151523</v>
      </c>
      <c r="B74" s="21" t="str">
        <f>DATASHEET!B74</f>
        <v>HINCHCLIFFE, Silvi</v>
      </c>
      <c r="C74" s="22" t="str">
        <f>DATASHEET!C74</f>
        <v>11SPI</v>
      </c>
      <c r="D74" s="20" t="str">
        <f>DATASHEET!D74</f>
        <v>F</v>
      </c>
      <c r="E74" s="21" t="str">
        <f>DATASHEET!J74</f>
        <v>N</v>
      </c>
      <c r="F74" s="21" t="str">
        <f>DATASHEET!E74</f>
        <v>Y</v>
      </c>
      <c r="G74" s="21" t="str">
        <f>IF(A74="","",IF(DATASHEET!F74="White - British","N","Y"))</f>
        <v>N</v>
      </c>
      <c r="H74" s="21" t="str">
        <f>IF(A74="","",IF(DATASHEET!H74="Y","Y","N"))</f>
        <v>Y</v>
      </c>
      <c r="I74" s="21" t="str">
        <f>DATASHEET!I74</f>
        <v>N</v>
      </c>
      <c r="J74" s="22" t="str">
        <f>DATASHEET!M74</f>
        <v>M</v>
      </c>
      <c r="K74" s="40" t="str">
        <f t="shared" si="1"/>
        <v/>
      </c>
      <c r="L74" s="133" t="str">
        <f>IF(PROGRESS!R88="NO DATA","",PROGRESS!R88)</f>
        <v/>
      </c>
      <c r="M74" s="134" t="str">
        <f>IF(PROGRESS!W88="NO DATA","",PROGRESS!W88)</f>
        <v/>
      </c>
      <c r="N74" s="135" t="str">
        <f>IF(PROGRESS!AB88="NO DATA","",PROGRESS!AB88)</f>
        <v/>
      </c>
      <c r="O74" s="134" t="str">
        <f>IF(PROGRESS!AG88="NO DATA","",PROGRESS!AG88)</f>
        <v/>
      </c>
      <c r="P74" s="134" t="str">
        <f>IF(PROGRESS!AL88="NO DATA","",PROGRESS!AL88)</f>
        <v/>
      </c>
      <c r="Q74" s="134" t="str">
        <f>IF(PROGRESS!AQ88="NO DATA","",PROGRESS!AQ88)</f>
        <v/>
      </c>
      <c r="R74" s="134" t="str">
        <f>IF(PROGRESS!AV88="NO DATA","",PROGRESS!AV88)</f>
        <v/>
      </c>
      <c r="S74" s="134" t="str">
        <f>IF(PROGRESS!BA88="NO DATA","",PROGRESS!BA88)</f>
        <v/>
      </c>
      <c r="T74" s="134" t="str">
        <f>IF(PROGRESS!BF88="NO DATA","",PROGRESS!BF88)</f>
        <v/>
      </c>
      <c r="U74" s="134" t="str">
        <f>IF(PROGRESS!BK88="NO DATA","",PROGRESS!BK88)</f>
        <v/>
      </c>
      <c r="V74" s="134" t="str">
        <f>IF(PROGRESS!BP88="NO DATA","",PROGRESS!BP88)</f>
        <v/>
      </c>
      <c r="W74" s="134" t="str">
        <f>IF(PROGRESS!BU88="NO DATA","",PROGRESS!BU88)</f>
        <v/>
      </c>
      <c r="X74" s="134" t="str">
        <f>IF(PROGRESS!BZ88="NO DATA","",PROGRESS!BZ88)</f>
        <v/>
      </c>
      <c r="Y74" s="134" t="str">
        <f>IF(PROGRESS!CE88="NO DATA","",PROGRESS!CE88)</f>
        <v/>
      </c>
      <c r="Z74" s="134" t="str">
        <f>IF(PROGRESS!CJ88="NO DATA","",PROGRESS!CJ88)</f>
        <v/>
      </c>
      <c r="AA74" s="134" t="str">
        <f>IF(PROGRESS!CO88="NO DATA","",PROGRESS!CO88)</f>
        <v/>
      </c>
      <c r="AB74" s="134" t="str">
        <f>IF(PROGRESS!CY88="NO DATA","",PROGRESS!CY88)</f>
        <v/>
      </c>
      <c r="AC74" s="134" t="str">
        <f>IF(PROGRESS!DD88="NO DATA","",PROGRESS!DD88)</f>
        <v/>
      </c>
      <c r="AD74" s="134" t="str">
        <f>IF(PROGRESS!CT88="NO DATA","",PROGRESS!CT88)</f>
        <v/>
      </c>
      <c r="AE74" s="134" t="str">
        <f>IF(PROGRESS!DI88="NO DATA","",PROGRESS!DI88)</f>
        <v/>
      </c>
      <c r="AF74" s="134" t="str">
        <f>IF(PROGRESS!DN88="NO DATA","",PROGRESS!DN88)</f>
        <v/>
      </c>
      <c r="AG74" s="134" t="str">
        <f>IF(PROGRESS!DS88="NO DATA","",PROGRESS!DS88)</f>
        <v/>
      </c>
      <c r="AH74" s="134" t="str">
        <f>IF(PROGRESS!DX88="NO DATA","",PROGRESS!DX88)</f>
        <v/>
      </c>
    </row>
    <row r="75" spans="1:34" x14ac:dyDescent="0.25">
      <c r="A75" s="20">
        <f>IF(DATASHEET!A75="","",DATASHEET!A75)</f>
        <v>151608</v>
      </c>
      <c r="B75" s="21" t="str">
        <f>DATASHEET!B75</f>
        <v>HINCHLIFFE, Polly</v>
      </c>
      <c r="C75" s="22" t="str">
        <f>DATASHEET!C75</f>
        <v>11JNE</v>
      </c>
      <c r="D75" s="20" t="str">
        <f>DATASHEET!D75</f>
        <v>F</v>
      </c>
      <c r="E75" s="21" t="str">
        <f>DATASHEET!J75</f>
        <v>N</v>
      </c>
      <c r="F75" s="21" t="str">
        <f>DATASHEET!E75</f>
        <v>N</v>
      </c>
      <c r="G75" s="21" t="str">
        <f>IF(A75="","",IF(DATASHEET!F75="White - British","N","Y"))</f>
        <v>N</v>
      </c>
      <c r="H75" s="21" t="str">
        <f>IF(A75="","",IF(DATASHEET!H75="Y","Y","N"))</f>
        <v>N</v>
      </c>
      <c r="I75" s="21" t="str">
        <f>DATASHEET!I75</f>
        <v>N</v>
      </c>
      <c r="J75" s="22" t="str">
        <f>DATASHEET!M75</f>
        <v>L</v>
      </c>
      <c r="K75" s="40" t="str">
        <f t="shared" si="1"/>
        <v/>
      </c>
      <c r="L75" s="133" t="str">
        <f>IF(PROGRESS!R89="NO DATA","",PROGRESS!R89)</f>
        <v/>
      </c>
      <c r="M75" s="134" t="str">
        <f>IF(PROGRESS!W89="NO DATA","",PROGRESS!W89)</f>
        <v/>
      </c>
      <c r="N75" s="135" t="str">
        <f>IF(PROGRESS!AB89="NO DATA","",PROGRESS!AB89)</f>
        <v/>
      </c>
      <c r="O75" s="134" t="str">
        <f>IF(PROGRESS!AG89="NO DATA","",PROGRESS!AG89)</f>
        <v/>
      </c>
      <c r="P75" s="134" t="str">
        <f>IF(PROGRESS!AL89="NO DATA","",PROGRESS!AL89)</f>
        <v/>
      </c>
      <c r="Q75" s="134" t="str">
        <f>IF(PROGRESS!AQ89="NO DATA","",PROGRESS!AQ89)</f>
        <v/>
      </c>
      <c r="R75" s="134" t="str">
        <f>IF(PROGRESS!AV89="NO DATA","",PROGRESS!AV89)</f>
        <v/>
      </c>
      <c r="S75" s="134" t="str">
        <f>IF(PROGRESS!BA89="NO DATA","",PROGRESS!BA89)</f>
        <v/>
      </c>
      <c r="T75" s="134" t="str">
        <f>IF(PROGRESS!BF89="NO DATA","",PROGRESS!BF89)</f>
        <v/>
      </c>
      <c r="U75" s="134" t="str">
        <f>IF(PROGRESS!BK89="NO DATA","",PROGRESS!BK89)</f>
        <v/>
      </c>
      <c r="V75" s="134" t="str">
        <f>IF(PROGRESS!BP89="NO DATA","",PROGRESS!BP89)</f>
        <v/>
      </c>
      <c r="W75" s="134" t="str">
        <f>IF(PROGRESS!BU89="NO DATA","",PROGRESS!BU89)</f>
        <v/>
      </c>
      <c r="X75" s="134" t="str">
        <f>IF(PROGRESS!BZ89="NO DATA","",PROGRESS!BZ89)</f>
        <v/>
      </c>
      <c r="Y75" s="134" t="str">
        <f>IF(PROGRESS!CE89="NO DATA","",PROGRESS!CE89)</f>
        <v/>
      </c>
      <c r="Z75" s="134" t="str">
        <f>IF(PROGRESS!CJ89="NO DATA","",PROGRESS!CJ89)</f>
        <v/>
      </c>
      <c r="AA75" s="134" t="str">
        <f>IF(PROGRESS!CO89="NO DATA","",PROGRESS!CO89)</f>
        <v/>
      </c>
      <c r="AB75" s="134" t="str">
        <f>IF(PROGRESS!CY89="NO DATA","",PROGRESS!CY89)</f>
        <v/>
      </c>
      <c r="AC75" s="134" t="str">
        <f>IF(PROGRESS!DD89="NO DATA","",PROGRESS!DD89)</f>
        <v/>
      </c>
      <c r="AD75" s="134" t="str">
        <f>IF(PROGRESS!CT89="NO DATA","",PROGRESS!CT89)</f>
        <v/>
      </c>
      <c r="AE75" s="134" t="str">
        <f>IF(PROGRESS!DI89="NO DATA","",PROGRESS!DI89)</f>
        <v/>
      </c>
      <c r="AF75" s="134" t="str">
        <f>IF(PROGRESS!DN89="NO DATA","",PROGRESS!DN89)</f>
        <v/>
      </c>
      <c r="AG75" s="134" t="str">
        <f>IF(PROGRESS!DS89="NO DATA","",PROGRESS!DS89)</f>
        <v/>
      </c>
      <c r="AH75" s="134" t="str">
        <f>IF(PROGRESS!DX89="NO DATA","",PROGRESS!DX89)</f>
        <v/>
      </c>
    </row>
    <row r="76" spans="1:34" x14ac:dyDescent="0.25">
      <c r="A76" s="20">
        <f>IF(DATASHEET!A76="","",DATASHEET!A76)</f>
        <v>151709</v>
      </c>
      <c r="B76" s="21" t="str">
        <f>DATASHEET!B76</f>
        <v>HINDMARCH, Madeleine</v>
      </c>
      <c r="C76" s="22" t="str">
        <f>DATASHEET!C76</f>
        <v>11WE</v>
      </c>
      <c r="D76" s="20" t="str">
        <f>DATASHEET!D76</f>
        <v>F</v>
      </c>
      <c r="E76" s="21" t="str">
        <f>DATASHEET!J76</f>
        <v>N</v>
      </c>
      <c r="F76" s="21" t="str">
        <f>DATASHEET!E76</f>
        <v>N</v>
      </c>
      <c r="G76" s="21" t="str">
        <f>IF(A76="","",IF(DATASHEET!F76="White - British","N","Y"))</f>
        <v>N</v>
      </c>
      <c r="H76" s="21" t="str">
        <f>IF(A76="","",IF(DATASHEET!H76="Y","Y","N"))</f>
        <v>N</v>
      </c>
      <c r="I76" s="21" t="str">
        <f>DATASHEET!I76</f>
        <v>N</v>
      </c>
      <c r="J76" s="22" t="str">
        <f>DATASHEET!M76</f>
        <v>M</v>
      </c>
      <c r="K76" s="40" t="str">
        <f t="shared" si="1"/>
        <v/>
      </c>
      <c r="L76" s="133" t="str">
        <f>IF(PROGRESS!R90="NO DATA","",PROGRESS!R90)</f>
        <v/>
      </c>
      <c r="M76" s="134" t="str">
        <f>IF(PROGRESS!W90="NO DATA","",PROGRESS!W90)</f>
        <v/>
      </c>
      <c r="N76" s="135" t="str">
        <f>IF(PROGRESS!AB90="NO DATA","",PROGRESS!AB90)</f>
        <v/>
      </c>
      <c r="O76" s="134" t="str">
        <f>IF(PROGRESS!AG90="NO DATA","",PROGRESS!AG90)</f>
        <v/>
      </c>
      <c r="P76" s="134" t="str">
        <f>IF(PROGRESS!AL90="NO DATA","",PROGRESS!AL90)</f>
        <v/>
      </c>
      <c r="Q76" s="134" t="str">
        <f>IF(PROGRESS!AQ90="NO DATA","",PROGRESS!AQ90)</f>
        <v/>
      </c>
      <c r="R76" s="134" t="str">
        <f>IF(PROGRESS!AV90="NO DATA","",PROGRESS!AV90)</f>
        <v/>
      </c>
      <c r="S76" s="134" t="str">
        <f>IF(PROGRESS!BA90="NO DATA","",PROGRESS!BA90)</f>
        <v/>
      </c>
      <c r="T76" s="134" t="str">
        <f>IF(PROGRESS!BF90="NO DATA","",PROGRESS!BF90)</f>
        <v/>
      </c>
      <c r="U76" s="134" t="str">
        <f>IF(PROGRESS!BK90="NO DATA","",PROGRESS!BK90)</f>
        <v/>
      </c>
      <c r="V76" s="134" t="str">
        <f>IF(PROGRESS!BP90="NO DATA","",PROGRESS!BP90)</f>
        <v/>
      </c>
      <c r="W76" s="134" t="str">
        <f>IF(PROGRESS!BU90="NO DATA","",PROGRESS!BU90)</f>
        <v/>
      </c>
      <c r="X76" s="134" t="str">
        <f>IF(PROGRESS!BZ90="NO DATA","",PROGRESS!BZ90)</f>
        <v/>
      </c>
      <c r="Y76" s="134" t="str">
        <f>IF(PROGRESS!CE90="NO DATA","",PROGRESS!CE90)</f>
        <v/>
      </c>
      <c r="Z76" s="134" t="str">
        <f>IF(PROGRESS!CJ90="NO DATA","",PROGRESS!CJ90)</f>
        <v/>
      </c>
      <c r="AA76" s="134" t="str">
        <f>IF(PROGRESS!CO90="NO DATA","",PROGRESS!CO90)</f>
        <v/>
      </c>
      <c r="AB76" s="134" t="str">
        <f>IF(PROGRESS!CY90="NO DATA","",PROGRESS!CY90)</f>
        <v/>
      </c>
      <c r="AC76" s="134" t="str">
        <f>IF(PROGRESS!DD90="NO DATA","",PROGRESS!DD90)</f>
        <v/>
      </c>
      <c r="AD76" s="134" t="str">
        <f>IF(PROGRESS!CT90="NO DATA","",PROGRESS!CT90)</f>
        <v/>
      </c>
      <c r="AE76" s="134" t="str">
        <f>IF(PROGRESS!DI90="NO DATA","",PROGRESS!DI90)</f>
        <v/>
      </c>
      <c r="AF76" s="134" t="str">
        <f>IF(PROGRESS!DN90="NO DATA","",PROGRESS!DN90)</f>
        <v/>
      </c>
      <c r="AG76" s="134" t="str">
        <f>IF(PROGRESS!DS90="NO DATA","",PROGRESS!DS90)</f>
        <v/>
      </c>
      <c r="AH76" s="134" t="str">
        <f>IF(PROGRESS!DX90="NO DATA","",PROGRESS!DX90)</f>
        <v/>
      </c>
    </row>
    <row r="77" spans="1:34" x14ac:dyDescent="0.25">
      <c r="A77" s="20">
        <f>IF(DATASHEET!A77="","",DATASHEET!A77)</f>
        <v>151639</v>
      </c>
      <c r="B77" s="21" t="str">
        <f>DATASHEET!B77</f>
        <v>HOPE, Jessica</v>
      </c>
      <c r="C77" s="22" t="str">
        <f>DATASHEET!C77</f>
        <v>11KKN</v>
      </c>
      <c r="D77" s="20" t="str">
        <f>DATASHEET!D77</f>
        <v>F</v>
      </c>
      <c r="E77" s="21" t="str">
        <f>DATASHEET!J77</f>
        <v>N</v>
      </c>
      <c r="F77" s="21" t="str">
        <f>DATASHEET!E77</f>
        <v>N</v>
      </c>
      <c r="G77" s="21" t="str">
        <f>IF(A77="","",IF(DATASHEET!F77="White - British","N","Y"))</f>
        <v>Y</v>
      </c>
      <c r="H77" s="21" t="str">
        <f>IF(A77="","",IF(DATASHEET!H77="Y","Y","N"))</f>
        <v>N</v>
      </c>
      <c r="I77" s="21" t="str">
        <f>DATASHEET!I77</f>
        <v>N</v>
      </c>
      <c r="J77" s="22" t="str">
        <f>DATASHEET!M77</f>
        <v>M</v>
      </c>
      <c r="K77" s="40" t="str">
        <f t="shared" si="1"/>
        <v/>
      </c>
      <c r="L77" s="133" t="str">
        <f>IF(PROGRESS!R91="NO DATA","",PROGRESS!R91)</f>
        <v/>
      </c>
      <c r="M77" s="134" t="str">
        <f>IF(PROGRESS!W91="NO DATA","",PROGRESS!W91)</f>
        <v/>
      </c>
      <c r="N77" s="135" t="str">
        <f>IF(PROGRESS!AB91="NO DATA","",PROGRESS!AB91)</f>
        <v/>
      </c>
      <c r="O77" s="134" t="str">
        <f>IF(PROGRESS!AG91="NO DATA","",PROGRESS!AG91)</f>
        <v/>
      </c>
      <c r="P77" s="134" t="str">
        <f>IF(PROGRESS!AL91="NO DATA","",PROGRESS!AL91)</f>
        <v/>
      </c>
      <c r="Q77" s="134" t="str">
        <f>IF(PROGRESS!AQ91="NO DATA","",PROGRESS!AQ91)</f>
        <v/>
      </c>
      <c r="R77" s="134" t="str">
        <f>IF(PROGRESS!AV91="NO DATA","",PROGRESS!AV91)</f>
        <v/>
      </c>
      <c r="S77" s="134" t="str">
        <f>IF(PROGRESS!BA91="NO DATA","",PROGRESS!BA91)</f>
        <v/>
      </c>
      <c r="T77" s="134" t="str">
        <f>IF(PROGRESS!BF91="NO DATA","",PROGRESS!BF91)</f>
        <v/>
      </c>
      <c r="U77" s="134" t="str">
        <f>IF(PROGRESS!BK91="NO DATA","",PROGRESS!BK91)</f>
        <v/>
      </c>
      <c r="V77" s="134" t="str">
        <f>IF(PROGRESS!BP91="NO DATA","",PROGRESS!BP91)</f>
        <v/>
      </c>
      <c r="W77" s="134" t="str">
        <f>IF(PROGRESS!BU91="NO DATA","",PROGRESS!BU91)</f>
        <v/>
      </c>
      <c r="X77" s="134" t="str">
        <f>IF(PROGRESS!BZ91="NO DATA","",PROGRESS!BZ91)</f>
        <v/>
      </c>
      <c r="Y77" s="134" t="str">
        <f>IF(PROGRESS!CE91="NO DATA","",PROGRESS!CE91)</f>
        <v/>
      </c>
      <c r="Z77" s="134" t="str">
        <f>IF(PROGRESS!CJ91="NO DATA","",PROGRESS!CJ91)</f>
        <v/>
      </c>
      <c r="AA77" s="134" t="str">
        <f>IF(PROGRESS!CO91="NO DATA","",PROGRESS!CO91)</f>
        <v/>
      </c>
      <c r="AB77" s="134" t="str">
        <f>IF(PROGRESS!CY91="NO DATA","",PROGRESS!CY91)</f>
        <v/>
      </c>
      <c r="AC77" s="134" t="str">
        <f>IF(PROGRESS!DD91="NO DATA","",PROGRESS!DD91)</f>
        <v/>
      </c>
      <c r="AD77" s="134" t="str">
        <f>IF(PROGRESS!CT91="NO DATA","",PROGRESS!CT91)</f>
        <v/>
      </c>
      <c r="AE77" s="134" t="str">
        <f>IF(PROGRESS!DI91="NO DATA","",PROGRESS!DI91)</f>
        <v/>
      </c>
      <c r="AF77" s="134" t="str">
        <f>IF(PROGRESS!DN91="NO DATA","",PROGRESS!DN91)</f>
        <v/>
      </c>
      <c r="AG77" s="134" t="str">
        <f>IF(PROGRESS!DS91="NO DATA","",PROGRESS!DS91)</f>
        <v/>
      </c>
      <c r="AH77" s="134" t="str">
        <f>IF(PROGRESS!DX91="NO DATA","",PROGRESS!DX91)</f>
        <v/>
      </c>
    </row>
    <row r="78" spans="1:34" x14ac:dyDescent="0.25">
      <c r="A78" s="20">
        <f>IF(DATASHEET!A78="","",DATASHEET!A78)</f>
        <v>151538</v>
      </c>
      <c r="B78" s="21" t="str">
        <f>DATASHEET!B78</f>
        <v>HOPKINS, Tadhg</v>
      </c>
      <c r="C78" s="22" t="str">
        <f>DATASHEET!C78</f>
        <v>11EGQ</v>
      </c>
      <c r="D78" s="20" t="str">
        <f>DATASHEET!D78</f>
        <v>M</v>
      </c>
      <c r="E78" s="21" t="str">
        <f>DATASHEET!J78</f>
        <v>N</v>
      </c>
      <c r="F78" s="21" t="str">
        <f>DATASHEET!E78</f>
        <v>Y</v>
      </c>
      <c r="G78" s="21" t="str">
        <f>IF(A78="","",IF(DATASHEET!F78="White - British","N","Y"))</f>
        <v>N</v>
      </c>
      <c r="H78" s="21" t="str">
        <f>IF(A78="","",IF(DATASHEET!H78="Y","Y","N"))</f>
        <v>Y</v>
      </c>
      <c r="I78" s="21" t="str">
        <f>DATASHEET!I78</f>
        <v>N</v>
      </c>
      <c r="J78" s="22" t="str">
        <f>DATASHEET!M78</f>
        <v>M</v>
      </c>
      <c r="K78" s="40" t="str">
        <f t="shared" si="1"/>
        <v/>
      </c>
      <c r="L78" s="133" t="str">
        <f>IF(PROGRESS!R92="NO DATA","",PROGRESS!R92)</f>
        <v/>
      </c>
      <c r="M78" s="134" t="str">
        <f>IF(PROGRESS!W92="NO DATA","",PROGRESS!W92)</f>
        <v/>
      </c>
      <c r="N78" s="135" t="str">
        <f>IF(PROGRESS!AB92="NO DATA","",PROGRESS!AB92)</f>
        <v/>
      </c>
      <c r="O78" s="134" t="str">
        <f>IF(PROGRESS!AG92="NO DATA","",PROGRESS!AG92)</f>
        <v/>
      </c>
      <c r="P78" s="134" t="str">
        <f>IF(PROGRESS!AL92="NO DATA","",PROGRESS!AL92)</f>
        <v/>
      </c>
      <c r="Q78" s="134" t="str">
        <f>IF(PROGRESS!AQ92="NO DATA","",PROGRESS!AQ92)</f>
        <v/>
      </c>
      <c r="R78" s="134" t="str">
        <f>IF(PROGRESS!AV92="NO DATA","",PROGRESS!AV92)</f>
        <v/>
      </c>
      <c r="S78" s="134" t="str">
        <f>IF(PROGRESS!BA92="NO DATA","",PROGRESS!BA92)</f>
        <v/>
      </c>
      <c r="T78" s="134" t="str">
        <f>IF(PROGRESS!BF92="NO DATA","",PROGRESS!BF92)</f>
        <v/>
      </c>
      <c r="U78" s="134" t="str">
        <f>IF(PROGRESS!BK92="NO DATA","",PROGRESS!BK92)</f>
        <v/>
      </c>
      <c r="V78" s="134" t="str">
        <f>IF(PROGRESS!BP92="NO DATA","",PROGRESS!BP92)</f>
        <v/>
      </c>
      <c r="W78" s="134" t="str">
        <f>IF(PROGRESS!BU92="NO DATA","",PROGRESS!BU92)</f>
        <v/>
      </c>
      <c r="X78" s="134" t="str">
        <f>IF(PROGRESS!BZ92="NO DATA","",PROGRESS!BZ92)</f>
        <v/>
      </c>
      <c r="Y78" s="134" t="str">
        <f>IF(PROGRESS!CE92="NO DATA","",PROGRESS!CE92)</f>
        <v/>
      </c>
      <c r="Z78" s="134" t="str">
        <f>IF(PROGRESS!CJ92="NO DATA","",PROGRESS!CJ92)</f>
        <v/>
      </c>
      <c r="AA78" s="134" t="str">
        <f>IF(PROGRESS!CO92="NO DATA","",PROGRESS!CO92)</f>
        <v/>
      </c>
      <c r="AB78" s="134" t="str">
        <f>IF(PROGRESS!CY92="NO DATA","",PROGRESS!CY92)</f>
        <v/>
      </c>
      <c r="AC78" s="134" t="str">
        <f>IF(PROGRESS!DD92="NO DATA","",PROGRESS!DD92)</f>
        <v/>
      </c>
      <c r="AD78" s="134" t="str">
        <f>IF(PROGRESS!CT92="NO DATA","",PROGRESS!CT92)</f>
        <v/>
      </c>
      <c r="AE78" s="134" t="str">
        <f>IF(PROGRESS!DI92="NO DATA","",PROGRESS!DI92)</f>
        <v/>
      </c>
      <c r="AF78" s="134" t="str">
        <f>IF(PROGRESS!DN92="NO DATA","",PROGRESS!DN92)</f>
        <v/>
      </c>
      <c r="AG78" s="134" t="str">
        <f>IF(PROGRESS!DS92="NO DATA","",PROGRESS!DS92)</f>
        <v/>
      </c>
      <c r="AH78" s="134" t="str">
        <f>IF(PROGRESS!DX92="NO DATA","",PROGRESS!DX92)</f>
        <v/>
      </c>
    </row>
    <row r="79" spans="1:34" x14ac:dyDescent="0.25">
      <c r="A79" s="20">
        <f>IF(DATASHEET!A79="","",DATASHEET!A79)</f>
        <v>151634</v>
      </c>
      <c r="B79" s="21" t="str">
        <f>DATASHEET!B79</f>
        <v>HORSFIELD, Ruby</v>
      </c>
      <c r="C79" s="22" t="str">
        <f>DATASHEET!C79</f>
        <v>11EGQ</v>
      </c>
      <c r="D79" s="20" t="str">
        <f>DATASHEET!D79</f>
        <v>F</v>
      </c>
      <c r="E79" s="21" t="str">
        <f>DATASHEET!J79</f>
        <v>N</v>
      </c>
      <c r="F79" s="21" t="str">
        <f>DATASHEET!E79</f>
        <v>N</v>
      </c>
      <c r="G79" s="21" t="str">
        <f>IF(A79="","",IF(DATASHEET!F79="White - British","N","Y"))</f>
        <v>N</v>
      </c>
      <c r="H79" s="21" t="str">
        <f>IF(A79="","",IF(DATASHEET!H79="Y","Y","N"))</f>
        <v>N</v>
      </c>
      <c r="I79" s="21" t="str">
        <f>DATASHEET!I79</f>
        <v>N</v>
      </c>
      <c r="J79" s="22" t="str">
        <f>DATASHEET!M79</f>
        <v>M</v>
      </c>
      <c r="K79" s="40" t="str">
        <f t="shared" si="1"/>
        <v/>
      </c>
      <c r="L79" s="133" t="str">
        <f>IF(PROGRESS!R93="NO DATA","",PROGRESS!R93)</f>
        <v/>
      </c>
      <c r="M79" s="134" t="str">
        <f>IF(PROGRESS!W93="NO DATA","",PROGRESS!W93)</f>
        <v/>
      </c>
      <c r="N79" s="135" t="str">
        <f>IF(PROGRESS!AB93="NO DATA","",PROGRESS!AB93)</f>
        <v/>
      </c>
      <c r="O79" s="134" t="str">
        <f>IF(PROGRESS!AG93="NO DATA","",PROGRESS!AG93)</f>
        <v/>
      </c>
      <c r="P79" s="134" t="str">
        <f>IF(PROGRESS!AL93="NO DATA","",PROGRESS!AL93)</f>
        <v/>
      </c>
      <c r="Q79" s="134" t="str">
        <f>IF(PROGRESS!AQ93="NO DATA","",PROGRESS!AQ93)</f>
        <v/>
      </c>
      <c r="R79" s="134" t="str">
        <f>IF(PROGRESS!AV93="NO DATA","",PROGRESS!AV93)</f>
        <v/>
      </c>
      <c r="S79" s="134" t="str">
        <f>IF(PROGRESS!BA93="NO DATA","",PROGRESS!BA93)</f>
        <v/>
      </c>
      <c r="T79" s="134" t="str">
        <f>IF(PROGRESS!BF93="NO DATA","",PROGRESS!BF93)</f>
        <v/>
      </c>
      <c r="U79" s="134" t="str">
        <f>IF(PROGRESS!BK93="NO DATA","",PROGRESS!BK93)</f>
        <v/>
      </c>
      <c r="V79" s="134" t="str">
        <f>IF(PROGRESS!BP93="NO DATA","",PROGRESS!BP93)</f>
        <v/>
      </c>
      <c r="W79" s="134" t="str">
        <f>IF(PROGRESS!BU93="NO DATA","",PROGRESS!BU93)</f>
        <v/>
      </c>
      <c r="X79" s="134" t="str">
        <f>IF(PROGRESS!BZ93="NO DATA","",PROGRESS!BZ93)</f>
        <v/>
      </c>
      <c r="Y79" s="134" t="str">
        <f>IF(PROGRESS!CE93="NO DATA","",PROGRESS!CE93)</f>
        <v/>
      </c>
      <c r="Z79" s="134" t="str">
        <f>IF(PROGRESS!CJ93="NO DATA","",PROGRESS!CJ93)</f>
        <v/>
      </c>
      <c r="AA79" s="134" t="str">
        <f>IF(PROGRESS!CO93="NO DATA","",PROGRESS!CO93)</f>
        <v/>
      </c>
      <c r="AB79" s="134" t="str">
        <f>IF(PROGRESS!CY93="NO DATA","",PROGRESS!CY93)</f>
        <v/>
      </c>
      <c r="AC79" s="134" t="str">
        <f>IF(PROGRESS!DD93="NO DATA","",PROGRESS!DD93)</f>
        <v/>
      </c>
      <c r="AD79" s="134" t="str">
        <f>IF(PROGRESS!CT93="NO DATA","",PROGRESS!CT93)</f>
        <v/>
      </c>
      <c r="AE79" s="134" t="str">
        <f>IF(PROGRESS!DI93="NO DATA","",PROGRESS!DI93)</f>
        <v/>
      </c>
      <c r="AF79" s="134" t="str">
        <f>IF(PROGRESS!DN93="NO DATA","",PROGRESS!DN93)</f>
        <v/>
      </c>
      <c r="AG79" s="134" t="str">
        <f>IF(PROGRESS!DS93="NO DATA","",PROGRESS!DS93)</f>
        <v/>
      </c>
      <c r="AH79" s="134" t="str">
        <f>IF(PROGRESS!DX93="NO DATA","",PROGRESS!DX93)</f>
        <v/>
      </c>
    </row>
    <row r="80" spans="1:34" x14ac:dyDescent="0.25">
      <c r="A80" s="20">
        <f>IF(DATASHEET!A80="","",DATASHEET!A80)</f>
        <v>151525</v>
      </c>
      <c r="B80" s="21" t="str">
        <f>DATASHEET!B80</f>
        <v>HOWSON, Max</v>
      </c>
      <c r="C80" s="22" t="str">
        <f>DATASHEET!C80</f>
        <v>11ZI</v>
      </c>
      <c r="D80" s="20" t="str">
        <f>DATASHEET!D80</f>
        <v>M</v>
      </c>
      <c r="E80" s="21" t="str">
        <f>DATASHEET!J80</f>
        <v>N</v>
      </c>
      <c r="F80" s="21" t="str">
        <f>DATASHEET!E80</f>
        <v>N</v>
      </c>
      <c r="G80" s="21" t="str">
        <f>IF(A80="","",IF(DATASHEET!F80="White - British","N","Y"))</f>
        <v>N</v>
      </c>
      <c r="H80" s="21" t="str">
        <f>IF(A80="","",IF(DATASHEET!H80="Y","Y","N"))</f>
        <v>N</v>
      </c>
      <c r="I80" s="21" t="str">
        <f>DATASHEET!I80</f>
        <v>N</v>
      </c>
      <c r="J80" s="22" t="str">
        <f>DATASHEET!M80</f>
        <v>L</v>
      </c>
      <c r="K80" s="40" t="str">
        <f t="shared" si="1"/>
        <v/>
      </c>
      <c r="L80" s="133" t="str">
        <f>IF(PROGRESS!R94="NO DATA","",PROGRESS!R94)</f>
        <v/>
      </c>
      <c r="M80" s="134" t="str">
        <f>IF(PROGRESS!W94="NO DATA","",PROGRESS!W94)</f>
        <v/>
      </c>
      <c r="N80" s="135" t="str">
        <f>IF(PROGRESS!AB94="NO DATA","",PROGRESS!AB94)</f>
        <v/>
      </c>
      <c r="O80" s="134" t="str">
        <f>IF(PROGRESS!AG94="NO DATA","",PROGRESS!AG94)</f>
        <v/>
      </c>
      <c r="P80" s="134" t="str">
        <f>IF(PROGRESS!AL94="NO DATA","",PROGRESS!AL94)</f>
        <v/>
      </c>
      <c r="Q80" s="134" t="str">
        <f>IF(PROGRESS!AQ94="NO DATA","",PROGRESS!AQ94)</f>
        <v/>
      </c>
      <c r="R80" s="134" t="str">
        <f>IF(PROGRESS!AV94="NO DATA","",PROGRESS!AV94)</f>
        <v/>
      </c>
      <c r="S80" s="134" t="str">
        <f>IF(PROGRESS!BA94="NO DATA","",PROGRESS!BA94)</f>
        <v/>
      </c>
      <c r="T80" s="134" t="str">
        <f>IF(PROGRESS!BF94="NO DATA","",PROGRESS!BF94)</f>
        <v/>
      </c>
      <c r="U80" s="134" t="str">
        <f>IF(PROGRESS!BK94="NO DATA","",PROGRESS!BK94)</f>
        <v/>
      </c>
      <c r="V80" s="134" t="str">
        <f>IF(PROGRESS!BP94="NO DATA","",PROGRESS!BP94)</f>
        <v/>
      </c>
      <c r="W80" s="134" t="str">
        <f>IF(PROGRESS!BU94="NO DATA","",PROGRESS!BU94)</f>
        <v/>
      </c>
      <c r="X80" s="134" t="str">
        <f>IF(PROGRESS!BZ94="NO DATA","",PROGRESS!BZ94)</f>
        <v/>
      </c>
      <c r="Y80" s="134" t="str">
        <f>IF(PROGRESS!CE94="NO DATA","",PROGRESS!CE94)</f>
        <v/>
      </c>
      <c r="Z80" s="134" t="str">
        <f>IF(PROGRESS!CJ94="NO DATA","",PROGRESS!CJ94)</f>
        <v/>
      </c>
      <c r="AA80" s="134" t="str">
        <f>IF(PROGRESS!CO94="NO DATA","",PROGRESS!CO94)</f>
        <v/>
      </c>
      <c r="AB80" s="134" t="str">
        <f>IF(PROGRESS!CY94="NO DATA","",PROGRESS!CY94)</f>
        <v/>
      </c>
      <c r="AC80" s="134" t="str">
        <f>IF(PROGRESS!DD94="NO DATA","",PROGRESS!DD94)</f>
        <v/>
      </c>
      <c r="AD80" s="134" t="str">
        <f>IF(PROGRESS!CT94="NO DATA","",PROGRESS!CT94)</f>
        <v/>
      </c>
      <c r="AE80" s="134" t="str">
        <f>IF(PROGRESS!DI94="NO DATA","",PROGRESS!DI94)</f>
        <v/>
      </c>
      <c r="AF80" s="134" t="str">
        <f>IF(PROGRESS!DN94="NO DATA","",PROGRESS!DN94)</f>
        <v/>
      </c>
      <c r="AG80" s="134" t="str">
        <f>IF(PROGRESS!DS94="NO DATA","",PROGRESS!DS94)</f>
        <v/>
      </c>
      <c r="AH80" s="134" t="str">
        <f>IF(PROGRESS!DX94="NO DATA","",PROGRESS!DX94)</f>
        <v/>
      </c>
    </row>
    <row r="81" spans="1:34" x14ac:dyDescent="0.25">
      <c r="A81" s="20">
        <f>IF(DATASHEET!A81="","",DATASHEET!A81)</f>
        <v>151674</v>
      </c>
      <c r="B81" s="21" t="str">
        <f>DATASHEET!B81</f>
        <v>HUSSAIN, Zain</v>
      </c>
      <c r="C81" s="22" t="str">
        <f>DATASHEET!C81</f>
        <v>11SK</v>
      </c>
      <c r="D81" s="20" t="str">
        <f>DATASHEET!D81</f>
        <v>M</v>
      </c>
      <c r="E81" s="21" t="str">
        <f>DATASHEET!J81</f>
        <v>N</v>
      </c>
      <c r="F81" s="21" t="str">
        <f>DATASHEET!E81</f>
        <v>N</v>
      </c>
      <c r="G81" s="21" t="str">
        <f>IF(A81="","",IF(DATASHEET!F81="White - British","N","Y"))</f>
        <v>Y</v>
      </c>
      <c r="H81" s="21" t="str">
        <f>IF(A81="","",IF(DATASHEET!H81="Y","Y","N"))</f>
        <v>N</v>
      </c>
      <c r="I81" s="21" t="str">
        <f>DATASHEET!I81</f>
        <v>N</v>
      </c>
      <c r="J81" s="22" t="str">
        <f>DATASHEET!M81</f>
        <v>M</v>
      </c>
      <c r="K81" s="40" t="str">
        <f t="shared" si="1"/>
        <v/>
      </c>
      <c r="L81" s="133" t="str">
        <f>IF(PROGRESS!R95="NO DATA","",PROGRESS!R95)</f>
        <v/>
      </c>
      <c r="M81" s="134" t="str">
        <f>IF(PROGRESS!W95="NO DATA","",PROGRESS!W95)</f>
        <v/>
      </c>
      <c r="N81" s="135" t="str">
        <f>IF(PROGRESS!AB95="NO DATA","",PROGRESS!AB95)</f>
        <v/>
      </c>
      <c r="O81" s="134" t="str">
        <f>IF(PROGRESS!AG95="NO DATA","",PROGRESS!AG95)</f>
        <v/>
      </c>
      <c r="P81" s="134" t="str">
        <f>IF(PROGRESS!AL95="NO DATA","",PROGRESS!AL95)</f>
        <v/>
      </c>
      <c r="Q81" s="134" t="str">
        <f>IF(PROGRESS!AQ95="NO DATA","",PROGRESS!AQ95)</f>
        <v/>
      </c>
      <c r="R81" s="134" t="str">
        <f>IF(PROGRESS!AV95="NO DATA","",PROGRESS!AV95)</f>
        <v/>
      </c>
      <c r="S81" s="134" t="str">
        <f>IF(PROGRESS!BA95="NO DATA","",PROGRESS!BA95)</f>
        <v/>
      </c>
      <c r="T81" s="134" t="str">
        <f>IF(PROGRESS!BF95="NO DATA","",PROGRESS!BF95)</f>
        <v/>
      </c>
      <c r="U81" s="134" t="str">
        <f>IF(PROGRESS!BK95="NO DATA","",PROGRESS!BK95)</f>
        <v/>
      </c>
      <c r="V81" s="134" t="str">
        <f>IF(PROGRESS!BP95="NO DATA","",PROGRESS!BP95)</f>
        <v/>
      </c>
      <c r="W81" s="134" t="str">
        <f>IF(PROGRESS!BU95="NO DATA","",PROGRESS!BU95)</f>
        <v/>
      </c>
      <c r="X81" s="134" t="str">
        <f>IF(PROGRESS!BZ95="NO DATA","",PROGRESS!BZ95)</f>
        <v/>
      </c>
      <c r="Y81" s="134" t="str">
        <f>IF(PROGRESS!CE95="NO DATA","",PROGRESS!CE95)</f>
        <v/>
      </c>
      <c r="Z81" s="134" t="str">
        <f>IF(PROGRESS!CJ95="NO DATA","",PROGRESS!CJ95)</f>
        <v/>
      </c>
      <c r="AA81" s="134" t="str">
        <f>IF(PROGRESS!CO95="NO DATA","",PROGRESS!CO95)</f>
        <v/>
      </c>
      <c r="AB81" s="134" t="str">
        <f>IF(PROGRESS!CY95="NO DATA","",PROGRESS!CY95)</f>
        <v/>
      </c>
      <c r="AC81" s="134" t="str">
        <f>IF(PROGRESS!DD95="NO DATA","",PROGRESS!DD95)</f>
        <v/>
      </c>
      <c r="AD81" s="134" t="str">
        <f>IF(PROGRESS!CT95="NO DATA","",PROGRESS!CT95)</f>
        <v/>
      </c>
      <c r="AE81" s="134" t="str">
        <f>IF(PROGRESS!DI95="NO DATA","",PROGRESS!DI95)</f>
        <v/>
      </c>
      <c r="AF81" s="134" t="str">
        <f>IF(PROGRESS!DN95="NO DATA","",PROGRESS!DN95)</f>
        <v/>
      </c>
      <c r="AG81" s="134" t="str">
        <f>IF(PROGRESS!DS95="NO DATA","",PROGRESS!DS95)</f>
        <v/>
      </c>
      <c r="AH81" s="134" t="str">
        <f>IF(PROGRESS!DX95="NO DATA","",PROGRESS!DX95)</f>
        <v/>
      </c>
    </row>
    <row r="82" spans="1:34" x14ac:dyDescent="0.25">
      <c r="A82" s="20">
        <f>IF(DATASHEET!A82="","",DATASHEET!A82)</f>
        <v>151592</v>
      </c>
      <c r="B82" s="21" t="str">
        <f>DATASHEET!B82</f>
        <v>IGOE, Niamh</v>
      </c>
      <c r="C82" s="22" t="str">
        <f>DATASHEET!C82</f>
        <v>11KKN</v>
      </c>
      <c r="D82" s="20" t="str">
        <f>DATASHEET!D82</f>
        <v>F</v>
      </c>
      <c r="E82" s="21" t="str">
        <f>DATASHEET!J82</f>
        <v>N</v>
      </c>
      <c r="F82" s="21" t="str">
        <f>DATASHEET!E82</f>
        <v>N</v>
      </c>
      <c r="G82" s="21" t="str">
        <f>IF(A82="","",IF(DATASHEET!F82="White - British","N","Y"))</f>
        <v>Y</v>
      </c>
      <c r="H82" s="21" t="str">
        <f>IF(A82="","",IF(DATASHEET!H82="Y","Y","N"))</f>
        <v>N</v>
      </c>
      <c r="I82" s="21" t="str">
        <f>DATASHEET!I82</f>
        <v>N</v>
      </c>
      <c r="J82" s="22" t="str">
        <f>DATASHEET!M82</f>
        <v>H</v>
      </c>
      <c r="K82" s="40" t="str">
        <f t="shared" si="1"/>
        <v/>
      </c>
      <c r="L82" s="133" t="str">
        <f>IF(PROGRESS!R96="NO DATA","",PROGRESS!R96)</f>
        <v/>
      </c>
      <c r="M82" s="134" t="str">
        <f>IF(PROGRESS!W96="NO DATA","",PROGRESS!W96)</f>
        <v/>
      </c>
      <c r="N82" s="135" t="str">
        <f>IF(PROGRESS!AB96="NO DATA","",PROGRESS!AB96)</f>
        <v/>
      </c>
      <c r="O82" s="134" t="str">
        <f>IF(PROGRESS!AG96="NO DATA","",PROGRESS!AG96)</f>
        <v/>
      </c>
      <c r="P82" s="134" t="str">
        <f>IF(PROGRESS!AL96="NO DATA","",PROGRESS!AL96)</f>
        <v/>
      </c>
      <c r="Q82" s="134" t="str">
        <f>IF(PROGRESS!AQ96="NO DATA","",PROGRESS!AQ96)</f>
        <v/>
      </c>
      <c r="R82" s="134" t="str">
        <f>IF(PROGRESS!AV96="NO DATA","",PROGRESS!AV96)</f>
        <v/>
      </c>
      <c r="S82" s="134" t="str">
        <f>IF(PROGRESS!BA96="NO DATA","",PROGRESS!BA96)</f>
        <v/>
      </c>
      <c r="T82" s="134" t="str">
        <f>IF(PROGRESS!BF96="NO DATA","",PROGRESS!BF96)</f>
        <v/>
      </c>
      <c r="U82" s="134" t="str">
        <f>IF(PROGRESS!BK96="NO DATA","",PROGRESS!BK96)</f>
        <v/>
      </c>
      <c r="V82" s="134" t="str">
        <f>IF(PROGRESS!BP96="NO DATA","",PROGRESS!BP96)</f>
        <v/>
      </c>
      <c r="W82" s="134" t="str">
        <f>IF(PROGRESS!BU96="NO DATA","",PROGRESS!BU96)</f>
        <v/>
      </c>
      <c r="X82" s="134" t="str">
        <f>IF(PROGRESS!BZ96="NO DATA","",PROGRESS!BZ96)</f>
        <v/>
      </c>
      <c r="Y82" s="134" t="str">
        <f>IF(PROGRESS!CE96="NO DATA","",PROGRESS!CE96)</f>
        <v/>
      </c>
      <c r="Z82" s="134" t="str">
        <f>IF(PROGRESS!CJ96="NO DATA","",PROGRESS!CJ96)</f>
        <v/>
      </c>
      <c r="AA82" s="134" t="str">
        <f>IF(PROGRESS!CO96="NO DATA","",PROGRESS!CO96)</f>
        <v/>
      </c>
      <c r="AB82" s="134" t="str">
        <f>IF(PROGRESS!CY96="NO DATA","",PROGRESS!CY96)</f>
        <v/>
      </c>
      <c r="AC82" s="134" t="str">
        <f>IF(PROGRESS!DD96="NO DATA","",PROGRESS!DD96)</f>
        <v/>
      </c>
      <c r="AD82" s="134" t="str">
        <f>IF(PROGRESS!CT96="NO DATA","",PROGRESS!CT96)</f>
        <v/>
      </c>
      <c r="AE82" s="134" t="str">
        <f>IF(PROGRESS!DI96="NO DATA","",PROGRESS!DI96)</f>
        <v/>
      </c>
      <c r="AF82" s="134" t="str">
        <f>IF(PROGRESS!DN96="NO DATA","",PROGRESS!DN96)</f>
        <v/>
      </c>
      <c r="AG82" s="134" t="str">
        <f>IF(PROGRESS!DS96="NO DATA","",PROGRESS!DS96)</f>
        <v/>
      </c>
      <c r="AH82" s="134" t="str">
        <f>IF(PROGRESS!DX96="NO DATA","",PROGRESS!DX96)</f>
        <v/>
      </c>
    </row>
    <row r="83" spans="1:34" x14ac:dyDescent="0.25">
      <c r="A83" s="20">
        <f>IF(DATASHEET!A83="","",DATASHEET!A83)</f>
        <v>151655</v>
      </c>
      <c r="B83" s="21" t="str">
        <f>DATASHEET!B83</f>
        <v>ILLIEN-MIDDLETON, Eve</v>
      </c>
      <c r="C83" s="22" t="str">
        <f>DATASHEET!C83</f>
        <v>11WE</v>
      </c>
      <c r="D83" s="20" t="str">
        <f>DATASHEET!D83</f>
        <v>F</v>
      </c>
      <c r="E83" s="21" t="str">
        <f>DATASHEET!J83</f>
        <v>N</v>
      </c>
      <c r="F83" s="21" t="str">
        <f>DATASHEET!E83</f>
        <v>N</v>
      </c>
      <c r="G83" s="21" t="str">
        <f>IF(A83="","",IF(DATASHEET!F83="White - British","N","Y"))</f>
        <v>N</v>
      </c>
      <c r="H83" s="21" t="str">
        <f>IF(A83="","",IF(DATASHEET!H83="Y","Y","N"))</f>
        <v>N</v>
      </c>
      <c r="I83" s="21" t="str">
        <f>DATASHEET!I83</f>
        <v>N</v>
      </c>
      <c r="J83" s="22" t="str">
        <f>DATASHEET!M83</f>
        <v>H</v>
      </c>
      <c r="K83" s="40" t="str">
        <f t="shared" si="1"/>
        <v/>
      </c>
      <c r="L83" s="133" t="str">
        <f>IF(PROGRESS!R97="NO DATA","",PROGRESS!R97)</f>
        <v/>
      </c>
      <c r="M83" s="134" t="str">
        <f>IF(PROGRESS!W97="NO DATA","",PROGRESS!W97)</f>
        <v/>
      </c>
      <c r="N83" s="135" t="str">
        <f>IF(PROGRESS!AB97="NO DATA","",PROGRESS!AB97)</f>
        <v/>
      </c>
      <c r="O83" s="134" t="str">
        <f>IF(PROGRESS!AG97="NO DATA","",PROGRESS!AG97)</f>
        <v/>
      </c>
      <c r="P83" s="134" t="str">
        <f>IF(PROGRESS!AL97="NO DATA","",PROGRESS!AL97)</f>
        <v/>
      </c>
      <c r="Q83" s="134" t="str">
        <f>IF(PROGRESS!AQ97="NO DATA","",PROGRESS!AQ97)</f>
        <v/>
      </c>
      <c r="R83" s="134" t="str">
        <f>IF(PROGRESS!AV97="NO DATA","",PROGRESS!AV97)</f>
        <v/>
      </c>
      <c r="S83" s="134" t="str">
        <f>IF(PROGRESS!BA97="NO DATA","",PROGRESS!BA97)</f>
        <v/>
      </c>
      <c r="T83" s="134" t="str">
        <f>IF(PROGRESS!BF97="NO DATA","",PROGRESS!BF97)</f>
        <v/>
      </c>
      <c r="U83" s="134" t="str">
        <f>IF(PROGRESS!BK97="NO DATA","",PROGRESS!BK97)</f>
        <v/>
      </c>
      <c r="V83" s="134" t="str">
        <f>IF(PROGRESS!BP97="NO DATA","",PROGRESS!BP97)</f>
        <v/>
      </c>
      <c r="W83" s="134" t="str">
        <f>IF(PROGRESS!BU97="NO DATA","",PROGRESS!BU97)</f>
        <v/>
      </c>
      <c r="X83" s="134" t="str">
        <f>IF(PROGRESS!BZ97="NO DATA","",PROGRESS!BZ97)</f>
        <v/>
      </c>
      <c r="Y83" s="134" t="str">
        <f>IF(PROGRESS!CE97="NO DATA","",PROGRESS!CE97)</f>
        <v/>
      </c>
      <c r="Z83" s="134" t="str">
        <f>IF(PROGRESS!CJ97="NO DATA","",PROGRESS!CJ97)</f>
        <v/>
      </c>
      <c r="AA83" s="134" t="str">
        <f>IF(PROGRESS!CO97="NO DATA","",PROGRESS!CO97)</f>
        <v/>
      </c>
      <c r="AB83" s="134" t="str">
        <f>IF(PROGRESS!CY97="NO DATA","",PROGRESS!CY97)</f>
        <v/>
      </c>
      <c r="AC83" s="134" t="str">
        <f>IF(PROGRESS!DD97="NO DATA","",PROGRESS!DD97)</f>
        <v/>
      </c>
      <c r="AD83" s="134" t="str">
        <f>IF(PROGRESS!CT97="NO DATA","",PROGRESS!CT97)</f>
        <v/>
      </c>
      <c r="AE83" s="134" t="str">
        <f>IF(PROGRESS!DI97="NO DATA","",PROGRESS!DI97)</f>
        <v/>
      </c>
      <c r="AF83" s="134" t="str">
        <f>IF(PROGRESS!DN97="NO DATA","",PROGRESS!DN97)</f>
        <v/>
      </c>
      <c r="AG83" s="134" t="str">
        <f>IF(PROGRESS!DS97="NO DATA","",PROGRESS!DS97)</f>
        <v/>
      </c>
      <c r="AH83" s="134" t="str">
        <f>IF(PROGRESS!DX97="NO DATA","",PROGRESS!DX97)</f>
        <v/>
      </c>
    </row>
    <row r="84" spans="1:34" x14ac:dyDescent="0.25">
      <c r="A84" s="20">
        <f>IF(DATASHEET!A84="","",DATASHEET!A84)</f>
        <v>151555</v>
      </c>
      <c r="B84" s="21" t="str">
        <f>DATASHEET!B84</f>
        <v>JOHNSON, Alister</v>
      </c>
      <c r="C84" s="22" t="str">
        <f>DATASHEET!C84</f>
        <v>11SK</v>
      </c>
      <c r="D84" s="20" t="str">
        <f>DATASHEET!D84</f>
        <v>M</v>
      </c>
      <c r="E84" s="21" t="str">
        <f>DATASHEET!J84</f>
        <v>N</v>
      </c>
      <c r="F84" s="21" t="str">
        <f>DATASHEET!E84</f>
        <v>N</v>
      </c>
      <c r="G84" s="21" t="str">
        <f>IF(A84="","",IF(DATASHEET!F84="White - British","N","Y"))</f>
        <v>Y</v>
      </c>
      <c r="H84" s="21" t="str">
        <f>IF(A84="","",IF(DATASHEET!H84="Y","Y","N"))</f>
        <v>N</v>
      </c>
      <c r="I84" s="21" t="str">
        <f>DATASHEET!I84</f>
        <v>N</v>
      </c>
      <c r="J84" s="22" t="str">
        <f>DATASHEET!M84</f>
        <v>M</v>
      </c>
      <c r="K84" s="40" t="str">
        <f t="shared" si="1"/>
        <v/>
      </c>
      <c r="L84" s="133" t="str">
        <f>IF(PROGRESS!R98="NO DATA","",PROGRESS!R98)</f>
        <v/>
      </c>
      <c r="M84" s="134" t="str">
        <f>IF(PROGRESS!W98="NO DATA","",PROGRESS!W98)</f>
        <v/>
      </c>
      <c r="N84" s="135" t="str">
        <f>IF(PROGRESS!AB98="NO DATA","",PROGRESS!AB98)</f>
        <v/>
      </c>
      <c r="O84" s="134" t="str">
        <f>IF(PROGRESS!AG98="NO DATA","",PROGRESS!AG98)</f>
        <v/>
      </c>
      <c r="P84" s="134" t="str">
        <f>IF(PROGRESS!AL98="NO DATA","",PROGRESS!AL98)</f>
        <v/>
      </c>
      <c r="Q84" s="134" t="str">
        <f>IF(PROGRESS!AQ98="NO DATA","",PROGRESS!AQ98)</f>
        <v/>
      </c>
      <c r="R84" s="134" t="str">
        <f>IF(PROGRESS!AV98="NO DATA","",PROGRESS!AV98)</f>
        <v/>
      </c>
      <c r="S84" s="134" t="str">
        <f>IF(PROGRESS!BA98="NO DATA","",PROGRESS!BA98)</f>
        <v/>
      </c>
      <c r="T84" s="134" t="str">
        <f>IF(PROGRESS!BF98="NO DATA","",PROGRESS!BF98)</f>
        <v/>
      </c>
      <c r="U84" s="134" t="str">
        <f>IF(PROGRESS!BK98="NO DATA","",PROGRESS!BK98)</f>
        <v/>
      </c>
      <c r="V84" s="134" t="str">
        <f>IF(PROGRESS!BP98="NO DATA","",PROGRESS!BP98)</f>
        <v/>
      </c>
      <c r="W84" s="134" t="str">
        <f>IF(PROGRESS!BU98="NO DATA","",PROGRESS!BU98)</f>
        <v/>
      </c>
      <c r="X84" s="134" t="str">
        <f>IF(PROGRESS!BZ98="NO DATA","",PROGRESS!BZ98)</f>
        <v/>
      </c>
      <c r="Y84" s="134" t="str">
        <f>IF(PROGRESS!CE98="NO DATA","",PROGRESS!CE98)</f>
        <v/>
      </c>
      <c r="Z84" s="134" t="str">
        <f>IF(PROGRESS!CJ98="NO DATA","",PROGRESS!CJ98)</f>
        <v/>
      </c>
      <c r="AA84" s="134" t="str">
        <f>IF(PROGRESS!CO98="NO DATA","",PROGRESS!CO98)</f>
        <v/>
      </c>
      <c r="AB84" s="134" t="str">
        <f>IF(PROGRESS!CY98="NO DATA","",PROGRESS!CY98)</f>
        <v/>
      </c>
      <c r="AC84" s="134" t="str">
        <f>IF(PROGRESS!DD98="NO DATA","",PROGRESS!DD98)</f>
        <v/>
      </c>
      <c r="AD84" s="134" t="str">
        <f>IF(PROGRESS!CT98="NO DATA","",PROGRESS!CT98)</f>
        <v/>
      </c>
      <c r="AE84" s="134" t="str">
        <f>IF(PROGRESS!DI98="NO DATA","",PROGRESS!DI98)</f>
        <v/>
      </c>
      <c r="AF84" s="134" t="str">
        <f>IF(PROGRESS!DN98="NO DATA","",PROGRESS!DN98)</f>
        <v/>
      </c>
      <c r="AG84" s="134" t="str">
        <f>IF(PROGRESS!DS98="NO DATA","",PROGRESS!DS98)</f>
        <v/>
      </c>
      <c r="AH84" s="134" t="str">
        <f>IF(PROGRESS!DX98="NO DATA","",PROGRESS!DX98)</f>
        <v/>
      </c>
    </row>
    <row r="85" spans="1:34" x14ac:dyDescent="0.25">
      <c r="A85" s="20">
        <f>IF(DATASHEET!A85="","",DATASHEET!A85)</f>
        <v>151590</v>
      </c>
      <c r="B85" s="21" t="str">
        <f>DATASHEET!B85</f>
        <v>JONES, Brandon</v>
      </c>
      <c r="C85" s="22" t="str">
        <f>DATASHEET!C85</f>
        <v>11KKN</v>
      </c>
      <c r="D85" s="20" t="str">
        <f>DATASHEET!D85</f>
        <v>M</v>
      </c>
      <c r="E85" s="21" t="str">
        <f>DATASHEET!J85</f>
        <v>N</v>
      </c>
      <c r="F85" s="21" t="str">
        <f>DATASHEET!E85</f>
        <v>N</v>
      </c>
      <c r="G85" s="21" t="str">
        <f>IF(A85="","",IF(DATASHEET!F85="White - British","N","Y"))</f>
        <v>N</v>
      </c>
      <c r="H85" s="21" t="str">
        <f>IF(A85="","",IF(DATASHEET!H85="Y","Y","N"))</f>
        <v>Y</v>
      </c>
      <c r="I85" s="21" t="str">
        <f>DATASHEET!I85</f>
        <v>N</v>
      </c>
      <c r="J85" s="22" t="str">
        <f>DATASHEET!M85</f>
        <v>M</v>
      </c>
      <c r="K85" s="40" t="str">
        <f t="shared" si="1"/>
        <v/>
      </c>
      <c r="L85" s="133" t="str">
        <f>IF(PROGRESS!R99="NO DATA","",PROGRESS!R99)</f>
        <v/>
      </c>
      <c r="M85" s="134" t="str">
        <f>IF(PROGRESS!W99="NO DATA","",PROGRESS!W99)</f>
        <v/>
      </c>
      <c r="N85" s="135" t="str">
        <f>IF(PROGRESS!AB99="NO DATA","",PROGRESS!AB99)</f>
        <v/>
      </c>
      <c r="O85" s="134" t="str">
        <f>IF(PROGRESS!AG99="NO DATA","",PROGRESS!AG99)</f>
        <v/>
      </c>
      <c r="P85" s="134" t="str">
        <f>IF(PROGRESS!AL99="NO DATA","",PROGRESS!AL99)</f>
        <v/>
      </c>
      <c r="Q85" s="134" t="str">
        <f>IF(PROGRESS!AQ99="NO DATA","",PROGRESS!AQ99)</f>
        <v/>
      </c>
      <c r="R85" s="134" t="str">
        <f>IF(PROGRESS!AV99="NO DATA","",PROGRESS!AV99)</f>
        <v/>
      </c>
      <c r="S85" s="134" t="str">
        <f>IF(PROGRESS!BA99="NO DATA","",PROGRESS!BA99)</f>
        <v/>
      </c>
      <c r="T85" s="134" t="str">
        <f>IF(PROGRESS!BF99="NO DATA","",PROGRESS!BF99)</f>
        <v/>
      </c>
      <c r="U85" s="134" t="str">
        <f>IF(PROGRESS!BK99="NO DATA","",PROGRESS!BK99)</f>
        <v/>
      </c>
      <c r="V85" s="134" t="str">
        <f>IF(PROGRESS!BP99="NO DATA","",PROGRESS!BP99)</f>
        <v/>
      </c>
      <c r="W85" s="134" t="str">
        <f>IF(PROGRESS!BU99="NO DATA","",PROGRESS!BU99)</f>
        <v/>
      </c>
      <c r="X85" s="134" t="str">
        <f>IF(PROGRESS!BZ99="NO DATA","",PROGRESS!BZ99)</f>
        <v/>
      </c>
      <c r="Y85" s="134" t="str">
        <f>IF(PROGRESS!CE99="NO DATA","",PROGRESS!CE99)</f>
        <v/>
      </c>
      <c r="Z85" s="134" t="str">
        <f>IF(PROGRESS!CJ99="NO DATA","",PROGRESS!CJ99)</f>
        <v/>
      </c>
      <c r="AA85" s="134" t="str">
        <f>IF(PROGRESS!CO99="NO DATA","",PROGRESS!CO99)</f>
        <v/>
      </c>
      <c r="AB85" s="134" t="str">
        <f>IF(PROGRESS!CY99="NO DATA","",PROGRESS!CY99)</f>
        <v/>
      </c>
      <c r="AC85" s="134" t="str">
        <f>IF(PROGRESS!DD99="NO DATA","",PROGRESS!DD99)</f>
        <v/>
      </c>
      <c r="AD85" s="134" t="str">
        <f>IF(PROGRESS!CT99="NO DATA","",PROGRESS!CT99)</f>
        <v/>
      </c>
      <c r="AE85" s="134" t="str">
        <f>IF(PROGRESS!DI99="NO DATA","",PROGRESS!DI99)</f>
        <v/>
      </c>
      <c r="AF85" s="134" t="str">
        <f>IF(PROGRESS!DN99="NO DATA","",PROGRESS!DN99)</f>
        <v/>
      </c>
      <c r="AG85" s="134" t="str">
        <f>IF(PROGRESS!DS99="NO DATA","",PROGRESS!DS99)</f>
        <v/>
      </c>
      <c r="AH85" s="134" t="str">
        <f>IF(PROGRESS!DX99="NO DATA","",PROGRESS!DX99)</f>
        <v/>
      </c>
    </row>
    <row r="86" spans="1:34" x14ac:dyDescent="0.25">
      <c r="A86" s="20">
        <f>IF(DATASHEET!A86="","",DATASHEET!A86)</f>
        <v>151577</v>
      </c>
      <c r="B86" s="21" t="str">
        <f>DATASHEET!B86</f>
        <v>JONES, Finlay</v>
      </c>
      <c r="C86" s="22" t="str">
        <f>DATASHEET!C86</f>
        <v>11WE</v>
      </c>
      <c r="D86" s="20" t="str">
        <f>DATASHEET!D86</f>
        <v>M</v>
      </c>
      <c r="E86" s="21" t="str">
        <f>DATASHEET!J86</f>
        <v>N</v>
      </c>
      <c r="F86" s="21" t="str">
        <f>DATASHEET!E86</f>
        <v>N</v>
      </c>
      <c r="G86" s="21" t="str">
        <f>IF(A86="","",IF(DATASHEET!F86="White - British","N","Y"))</f>
        <v>N</v>
      </c>
      <c r="H86" s="21" t="str">
        <f>IF(A86="","",IF(DATASHEET!H86="Y","Y","N"))</f>
        <v>N</v>
      </c>
      <c r="I86" s="21" t="str">
        <f>DATASHEET!I86</f>
        <v>N</v>
      </c>
      <c r="J86" s="22" t="str">
        <f>DATASHEET!M86</f>
        <v>M</v>
      </c>
      <c r="K86" s="40" t="str">
        <f t="shared" si="1"/>
        <v/>
      </c>
      <c r="L86" s="133" t="str">
        <f>IF(PROGRESS!R100="NO DATA","",PROGRESS!R100)</f>
        <v/>
      </c>
      <c r="M86" s="134" t="str">
        <f>IF(PROGRESS!W100="NO DATA","",PROGRESS!W100)</f>
        <v/>
      </c>
      <c r="N86" s="135" t="str">
        <f>IF(PROGRESS!AB100="NO DATA","",PROGRESS!AB100)</f>
        <v/>
      </c>
      <c r="O86" s="134" t="str">
        <f>IF(PROGRESS!AG100="NO DATA","",PROGRESS!AG100)</f>
        <v/>
      </c>
      <c r="P86" s="134" t="str">
        <f>IF(PROGRESS!AL100="NO DATA","",PROGRESS!AL100)</f>
        <v/>
      </c>
      <c r="Q86" s="134" t="str">
        <f>IF(PROGRESS!AQ100="NO DATA","",PROGRESS!AQ100)</f>
        <v/>
      </c>
      <c r="R86" s="134" t="str">
        <f>IF(PROGRESS!AV100="NO DATA","",PROGRESS!AV100)</f>
        <v/>
      </c>
      <c r="S86" s="134" t="str">
        <f>IF(PROGRESS!BA100="NO DATA","",PROGRESS!BA100)</f>
        <v/>
      </c>
      <c r="T86" s="134" t="str">
        <f>IF(PROGRESS!BF100="NO DATA","",PROGRESS!BF100)</f>
        <v/>
      </c>
      <c r="U86" s="134" t="str">
        <f>IF(PROGRESS!BK100="NO DATA","",PROGRESS!BK100)</f>
        <v/>
      </c>
      <c r="V86" s="134" t="str">
        <f>IF(PROGRESS!BP100="NO DATA","",PROGRESS!BP100)</f>
        <v/>
      </c>
      <c r="W86" s="134" t="str">
        <f>IF(PROGRESS!BU100="NO DATA","",PROGRESS!BU100)</f>
        <v/>
      </c>
      <c r="X86" s="134" t="str">
        <f>IF(PROGRESS!BZ100="NO DATA","",PROGRESS!BZ100)</f>
        <v/>
      </c>
      <c r="Y86" s="134" t="str">
        <f>IF(PROGRESS!CE100="NO DATA","",PROGRESS!CE100)</f>
        <v/>
      </c>
      <c r="Z86" s="134" t="str">
        <f>IF(PROGRESS!CJ100="NO DATA","",PROGRESS!CJ100)</f>
        <v/>
      </c>
      <c r="AA86" s="134" t="str">
        <f>IF(PROGRESS!CO100="NO DATA","",PROGRESS!CO100)</f>
        <v/>
      </c>
      <c r="AB86" s="134" t="str">
        <f>IF(PROGRESS!CY100="NO DATA","",PROGRESS!CY100)</f>
        <v/>
      </c>
      <c r="AC86" s="134" t="str">
        <f>IF(PROGRESS!DD100="NO DATA","",PROGRESS!DD100)</f>
        <v/>
      </c>
      <c r="AD86" s="134" t="str">
        <f>IF(PROGRESS!CT100="NO DATA","",PROGRESS!CT100)</f>
        <v/>
      </c>
      <c r="AE86" s="134" t="str">
        <f>IF(PROGRESS!DI100="NO DATA","",PROGRESS!DI100)</f>
        <v/>
      </c>
      <c r="AF86" s="134" t="str">
        <f>IF(PROGRESS!DN100="NO DATA","",PROGRESS!DN100)</f>
        <v/>
      </c>
      <c r="AG86" s="134" t="str">
        <f>IF(PROGRESS!DS100="NO DATA","",PROGRESS!DS100)</f>
        <v/>
      </c>
      <c r="AH86" s="134" t="str">
        <f>IF(PROGRESS!DX100="NO DATA","",PROGRESS!DX100)</f>
        <v/>
      </c>
    </row>
    <row r="87" spans="1:34" x14ac:dyDescent="0.25">
      <c r="A87" s="20">
        <f>IF(DATASHEET!A87="","",DATASHEET!A87)</f>
        <v>151650</v>
      </c>
      <c r="B87" s="21" t="str">
        <f>DATASHEET!B87</f>
        <v>KABUNGA, Fred</v>
      </c>
      <c r="C87" s="22" t="str">
        <f>DATASHEET!C87</f>
        <v>11WE</v>
      </c>
      <c r="D87" s="20" t="str">
        <f>DATASHEET!D87</f>
        <v>M</v>
      </c>
      <c r="E87" s="21" t="str">
        <f>DATASHEET!J87</f>
        <v>N</v>
      </c>
      <c r="F87" s="21" t="str">
        <f>DATASHEET!E87</f>
        <v>N</v>
      </c>
      <c r="G87" s="21" t="str">
        <f>IF(A87="","",IF(DATASHEET!F87="White - British","N","Y"))</f>
        <v>Y</v>
      </c>
      <c r="H87" s="21" t="str">
        <f>IF(A87="","",IF(DATASHEET!H87="Y","Y","N"))</f>
        <v>N</v>
      </c>
      <c r="I87" s="21" t="str">
        <f>DATASHEET!I87</f>
        <v>N</v>
      </c>
      <c r="J87" s="22" t="str">
        <f>DATASHEET!M87</f>
        <v>M</v>
      </c>
      <c r="K87" s="40" t="str">
        <f t="shared" si="1"/>
        <v/>
      </c>
      <c r="L87" s="133" t="str">
        <f>IF(PROGRESS!R101="NO DATA","",PROGRESS!R101)</f>
        <v/>
      </c>
      <c r="M87" s="134" t="str">
        <f>IF(PROGRESS!W101="NO DATA","",PROGRESS!W101)</f>
        <v/>
      </c>
      <c r="N87" s="135" t="str">
        <f>IF(PROGRESS!AB101="NO DATA","",PROGRESS!AB101)</f>
        <v/>
      </c>
      <c r="O87" s="134" t="str">
        <f>IF(PROGRESS!AG101="NO DATA","",PROGRESS!AG101)</f>
        <v/>
      </c>
      <c r="P87" s="134" t="str">
        <f>IF(PROGRESS!AL101="NO DATA","",PROGRESS!AL101)</f>
        <v/>
      </c>
      <c r="Q87" s="134" t="str">
        <f>IF(PROGRESS!AQ101="NO DATA","",PROGRESS!AQ101)</f>
        <v/>
      </c>
      <c r="R87" s="134" t="str">
        <f>IF(PROGRESS!AV101="NO DATA","",PROGRESS!AV101)</f>
        <v/>
      </c>
      <c r="S87" s="134" t="str">
        <f>IF(PROGRESS!BA101="NO DATA","",PROGRESS!BA101)</f>
        <v/>
      </c>
      <c r="T87" s="134" t="str">
        <f>IF(PROGRESS!BF101="NO DATA","",PROGRESS!BF101)</f>
        <v/>
      </c>
      <c r="U87" s="134" t="str">
        <f>IF(PROGRESS!BK101="NO DATA","",PROGRESS!BK101)</f>
        <v/>
      </c>
      <c r="V87" s="134" t="str">
        <f>IF(PROGRESS!BP101="NO DATA","",PROGRESS!BP101)</f>
        <v/>
      </c>
      <c r="W87" s="134" t="str">
        <f>IF(PROGRESS!BU101="NO DATA","",PROGRESS!BU101)</f>
        <v/>
      </c>
      <c r="X87" s="134" t="str">
        <f>IF(PROGRESS!BZ101="NO DATA","",PROGRESS!BZ101)</f>
        <v/>
      </c>
      <c r="Y87" s="134" t="str">
        <f>IF(PROGRESS!CE101="NO DATA","",PROGRESS!CE101)</f>
        <v/>
      </c>
      <c r="Z87" s="134" t="str">
        <f>IF(PROGRESS!CJ101="NO DATA","",PROGRESS!CJ101)</f>
        <v/>
      </c>
      <c r="AA87" s="134" t="str">
        <f>IF(PROGRESS!CO101="NO DATA","",PROGRESS!CO101)</f>
        <v/>
      </c>
      <c r="AB87" s="134" t="str">
        <f>IF(PROGRESS!CY101="NO DATA","",PROGRESS!CY101)</f>
        <v/>
      </c>
      <c r="AC87" s="134" t="str">
        <f>IF(PROGRESS!DD101="NO DATA","",PROGRESS!DD101)</f>
        <v/>
      </c>
      <c r="AD87" s="134" t="str">
        <f>IF(PROGRESS!CT101="NO DATA","",PROGRESS!CT101)</f>
        <v/>
      </c>
      <c r="AE87" s="134" t="str">
        <f>IF(PROGRESS!DI101="NO DATA","",PROGRESS!DI101)</f>
        <v/>
      </c>
      <c r="AF87" s="134" t="str">
        <f>IF(PROGRESS!DN101="NO DATA","",PROGRESS!DN101)</f>
        <v/>
      </c>
      <c r="AG87" s="134" t="str">
        <f>IF(PROGRESS!DS101="NO DATA","",PROGRESS!DS101)</f>
        <v/>
      </c>
      <c r="AH87" s="134" t="str">
        <f>IF(PROGRESS!DX101="NO DATA","",PROGRESS!DX101)</f>
        <v/>
      </c>
    </row>
    <row r="88" spans="1:34" x14ac:dyDescent="0.25">
      <c r="A88" s="20">
        <f>IF(DATASHEET!A88="","",DATASHEET!A88)</f>
        <v>151665</v>
      </c>
      <c r="B88" s="21" t="str">
        <f>DATASHEET!B88</f>
        <v>KAY, Geoffrey</v>
      </c>
      <c r="C88" s="22" t="str">
        <f>DATASHEET!C88</f>
        <v>11WE</v>
      </c>
      <c r="D88" s="20" t="str">
        <f>DATASHEET!D88</f>
        <v>M</v>
      </c>
      <c r="E88" s="21" t="str">
        <f>DATASHEET!J88</f>
        <v>N</v>
      </c>
      <c r="F88" s="21" t="str">
        <f>DATASHEET!E88</f>
        <v>N</v>
      </c>
      <c r="G88" s="21" t="str">
        <f>IF(A88="","",IF(DATASHEET!F88="White - British","N","Y"))</f>
        <v>Y</v>
      </c>
      <c r="H88" s="21" t="str">
        <f>IF(A88="","",IF(DATASHEET!H88="Y","Y","N"))</f>
        <v>N</v>
      </c>
      <c r="I88" s="21" t="str">
        <f>DATASHEET!I88</f>
        <v>N</v>
      </c>
      <c r="J88" s="22" t="str">
        <f>DATASHEET!M88</f>
        <v>H</v>
      </c>
      <c r="K88" s="40" t="str">
        <f t="shared" si="1"/>
        <v/>
      </c>
      <c r="L88" s="133" t="str">
        <f>IF(PROGRESS!R102="NO DATA","",PROGRESS!R102)</f>
        <v/>
      </c>
      <c r="M88" s="134" t="str">
        <f>IF(PROGRESS!W102="NO DATA","",PROGRESS!W102)</f>
        <v/>
      </c>
      <c r="N88" s="135" t="str">
        <f>IF(PROGRESS!AB102="NO DATA","",PROGRESS!AB102)</f>
        <v/>
      </c>
      <c r="O88" s="134" t="str">
        <f>IF(PROGRESS!AG102="NO DATA","",PROGRESS!AG102)</f>
        <v/>
      </c>
      <c r="P88" s="134" t="str">
        <f>IF(PROGRESS!AL102="NO DATA","",PROGRESS!AL102)</f>
        <v/>
      </c>
      <c r="Q88" s="134" t="str">
        <f>IF(PROGRESS!AQ102="NO DATA","",PROGRESS!AQ102)</f>
        <v/>
      </c>
      <c r="R88" s="134" t="str">
        <f>IF(PROGRESS!AV102="NO DATA","",PROGRESS!AV102)</f>
        <v/>
      </c>
      <c r="S88" s="134" t="str">
        <f>IF(PROGRESS!BA102="NO DATA","",PROGRESS!BA102)</f>
        <v/>
      </c>
      <c r="T88" s="134" t="str">
        <f>IF(PROGRESS!BF102="NO DATA","",PROGRESS!BF102)</f>
        <v/>
      </c>
      <c r="U88" s="134" t="str">
        <f>IF(PROGRESS!BK102="NO DATA","",PROGRESS!BK102)</f>
        <v/>
      </c>
      <c r="V88" s="134" t="str">
        <f>IF(PROGRESS!BP102="NO DATA","",PROGRESS!BP102)</f>
        <v/>
      </c>
      <c r="W88" s="134" t="str">
        <f>IF(PROGRESS!BU102="NO DATA","",PROGRESS!BU102)</f>
        <v/>
      </c>
      <c r="X88" s="134" t="str">
        <f>IF(PROGRESS!BZ102="NO DATA","",PROGRESS!BZ102)</f>
        <v/>
      </c>
      <c r="Y88" s="134" t="str">
        <f>IF(PROGRESS!CE102="NO DATA","",PROGRESS!CE102)</f>
        <v/>
      </c>
      <c r="Z88" s="134" t="str">
        <f>IF(PROGRESS!CJ102="NO DATA","",PROGRESS!CJ102)</f>
        <v/>
      </c>
      <c r="AA88" s="134" t="str">
        <f>IF(PROGRESS!CO102="NO DATA","",PROGRESS!CO102)</f>
        <v/>
      </c>
      <c r="AB88" s="134" t="str">
        <f>IF(PROGRESS!CY102="NO DATA","",PROGRESS!CY102)</f>
        <v/>
      </c>
      <c r="AC88" s="134" t="str">
        <f>IF(PROGRESS!DD102="NO DATA","",PROGRESS!DD102)</f>
        <v/>
      </c>
      <c r="AD88" s="134" t="str">
        <f>IF(PROGRESS!CT102="NO DATA","",PROGRESS!CT102)</f>
        <v/>
      </c>
      <c r="AE88" s="134" t="str">
        <f>IF(PROGRESS!DI102="NO DATA","",PROGRESS!DI102)</f>
        <v/>
      </c>
      <c r="AF88" s="134" t="str">
        <f>IF(PROGRESS!DN102="NO DATA","",PROGRESS!DN102)</f>
        <v/>
      </c>
      <c r="AG88" s="134" t="str">
        <f>IF(PROGRESS!DS102="NO DATA","",PROGRESS!DS102)</f>
        <v/>
      </c>
      <c r="AH88" s="134" t="str">
        <f>IF(PROGRESS!DX102="NO DATA","",PROGRESS!DX102)</f>
        <v/>
      </c>
    </row>
    <row r="89" spans="1:34" x14ac:dyDescent="0.25">
      <c r="A89" s="20">
        <f>IF(DATASHEET!A89="","",DATASHEET!A89)</f>
        <v>151546</v>
      </c>
      <c r="B89" s="21" t="str">
        <f>DATASHEET!B89</f>
        <v>KAY, Roseann</v>
      </c>
      <c r="C89" s="22" t="str">
        <f>DATASHEET!C89</f>
        <v>11KKN</v>
      </c>
      <c r="D89" s="20" t="str">
        <f>DATASHEET!D89</f>
        <v>F</v>
      </c>
      <c r="E89" s="21" t="str">
        <f>DATASHEET!J89</f>
        <v>N</v>
      </c>
      <c r="F89" s="21" t="str">
        <f>DATASHEET!E89</f>
        <v>N</v>
      </c>
      <c r="G89" s="21" t="str">
        <f>IF(A89="","",IF(DATASHEET!F89="White - British","N","Y"))</f>
        <v>N</v>
      </c>
      <c r="H89" s="21" t="str">
        <f>IF(A89="","",IF(DATASHEET!H89="Y","Y","N"))</f>
        <v>N</v>
      </c>
      <c r="I89" s="21" t="str">
        <f>DATASHEET!I89</f>
        <v>N</v>
      </c>
      <c r="J89" s="22" t="str">
        <f>DATASHEET!M89</f>
        <v>H</v>
      </c>
      <c r="K89" s="40" t="str">
        <f t="shared" si="1"/>
        <v/>
      </c>
      <c r="L89" s="133" t="str">
        <f>IF(PROGRESS!R103="NO DATA","",PROGRESS!R103)</f>
        <v/>
      </c>
      <c r="M89" s="134" t="str">
        <f>IF(PROGRESS!W103="NO DATA","",PROGRESS!W103)</f>
        <v/>
      </c>
      <c r="N89" s="135" t="str">
        <f>IF(PROGRESS!AB103="NO DATA","",PROGRESS!AB103)</f>
        <v/>
      </c>
      <c r="O89" s="134" t="str">
        <f>IF(PROGRESS!AG103="NO DATA","",PROGRESS!AG103)</f>
        <v/>
      </c>
      <c r="P89" s="134" t="str">
        <f>IF(PROGRESS!AL103="NO DATA","",PROGRESS!AL103)</f>
        <v/>
      </c>
      <c r="Q89" s="134" t="str">
        <f>IF(PROGRESS!AQ103="NO DATA","",PROGRESS!AQ103)</f>
        <v/>
      </c>
      <c r="R89" s="134" t="str">
        <f>IF(PROGRESS!AV103="NO DATA","",PROGRESS!AV103)</f>
        <v/>
      </c>
      <c r="S89" s="134" t="str">
        <f>IF(PROGRESS!BA103="NO DATA","",PROGRESS!BA103)</f>
        <v/>
      </c>
      <c r="T89" s="134" t="str">
        <f>IF(PROGRESS!BF103="NO DATA","",PROGRESS!BF103)</f>
        <v/>
      </c>
      <c r="U89" s="134" t="str">
        <f>IF(PROGRESS!BK103="NO DATA","",PROGRESS!BK103)</f>
        <v/>
      </c>
      <c r="V89" s="134" t="str">
        <f>IF(PROGRESS!BP103="NO DATA","",PROGRESS!BP103)</f>
        <v/>
      </c>
      <c r="W89" s="134" t="str">
        <f>IF(PROGRESS!BU103="NO DATA","",PROGRESS!BU103)</f>
        <v/>
      </c>
      <c r="X89" s="134" t="str">
        <f>IF(PROGRESS!BZ103="NO DATA","",PROGRESS!BZ103)</f>
        <v/>
      </c>
      <c r="Y89" s="134" t="str">
        <f>IF(PROGRESS!CE103="NO DATA","",PROGRESS!CE103)</f>
        <v/>
      </c>
      <c r="Z89" s="134" t="str">
        <f>IF(PROGRESS!CJ103="NO DATA","",PROGRESS!CJ103)</f>
        <v/>
      </c>
      <c r="AA89" s="134" t="str">
        <f>IF(PROGRESS!CO103="NO DATA","",PROGRESS!CO103)</f>
        <v/>
      </c>
      <c r="AB89" s="134" t="str">
        <f>IF(PROGRESS!CY103="NO DATA","",PROGRESS!CY103)</f>
        <v/>
      </c>
      <c r="AC89" s="134" t="str">
        <f>IF(PROGRESS!DD103="NO DATA","",PROGRESS!DD103)</f>
        <v/>
      </c>
      <c r="AD89" s="134" t="str">
        <f>IF(PROGRESS!CT103="NO DATA","",PROGRESS!CT103)</f>
        <v/>
      </c>
      <c r="AE89" s="134" t="str">
        <f>IF(PROGRESS!DI103="NO DATA","",PROGRESS!DI103)</f>
        <v/>
      </c>
      <c r="AF89" s="134" t="str">
        <f>IF(PROGRESS!DN103="NO DATA","",PROGRESS!DN103)</f>
        <v/>
      </c>
      <c r="AG89" s="134" t="str">
        <f>IF(PROGRESS!DS103="NO DATA","",PROGRESS!DS103)</f>
        <v/>
      </c>
      <c r="AH89" s="134" t="str">
        <f>IF(PROGRESS!DX103="NO DATA","",PROGRESS!DX103)</f>
        <v/>
      </c>
    </row>
    <row r="90" spans="1:34" x14ac:dyDescent="0.25">
      <c r="A90" s="20">
        <f>IF(DATASHEET!A90="","",DATASHEET!A90)</f>
        <v>151696</v>
      </c>
      <c r="B90" s="21" t="str">
        <f>DATASHEET!B90</f>
        <v>KING, Ellie</v>
      </c>
      <c r="C90" s="22" t="str">
        <f>DATASHEET!C90</f>
        <v>11EGQ</v>
      </c>
      <c r="D90" s="20" t="str">
        <f>DATASHEET!D90</f>
        <v>F</v>
      </c>
      <c r="E90" s="21" t="str">
        <f>DATASHEET!J90</f>
        <v>N</v>
      </c>
      <c r="F90" s="21" t="str">
        <f>DATASHEET!E90</f>
        <v>N</v>
      </c>
      <c r="G90" s="21" t="str">
        <f>IF(A90="","",IF(DATASHEET!F90="White - British","N","Y"))</f>
        <v>N</v>
      </c>
      <c r="H90" s="21" t="str">
        <f>IF(A90="","",IF(DATASHEET!H90="Y","Y","N"))</f>
        <v>N</v>
      </c>
      <c r="I90" s="21" t="str">
        <f>DATASHEET!I90</f>
        <v>N</v>
      </c>
      <c r="J90" s="22" t="str">
        <f>DATASHEET!M90</f>
        <v>M</v>
      </c>
      <c r="K90" s="40" t="str">
        <f t="shared" si="1"/>
        <v/>
      </c>
      <c r="L90" s="133" t="str">
        <f>IF(PROGRESS!R104="NO DATA","",PROGRESS!R104)</f>
        <v/>
      </c>
      <c r="M90" s="134" t="str">
        <f>IF(PROGRESS!W104="NO DATA","",PROGRESS!W104)</f>
        <v/>
      </c>
      <c r="N90" s="135" t="str">
        <f>IF(PROGRESS!AB104="NO DATA","",PROGRESS!AB104)</f>
        <v/>
      </c>
      <c r="O90" s="134" t="str">
        <f>IF(PROGRESS!AG104="NO DATA","",PROGRESS!AG104)</f>
        <v/>
      </c>
      <c r="P90" s="134" t="str">
        <f>IF(PROGRESS!AL104="NO DATA","",PROGRESS!AL104)</f>
        <v/>
      </c>
      <c r="Q90" s="134" t="str">
        <f>IF(PROGRESS!AQ104="NO DATA","",PROGRESS!AQ104)</f>
        <v/>
      </c>
      <c r="R90" s="134" t="str">
        <f>IF(PROGRESS!AV104="NO DATA","",PROGRESS!AV104)</f>
        <v/>
      </c>
      <c r="S90" s="134" t="str">
        <f>IF(PROGRESS!BA104="NO DATA","",PROGRESS!BA104)</f>
        <v/>
      </c>
      <c r="T90" s="134" t="str">
        <f>IF(PROGRESS!BF104="NO DATA","",PROGRESS!BF104)</f>
        <v/>
      </c>
      <c r="U90" s="134" t="str">
        <f>IF(PROGRESS!BK104="NO DATA","",PROGRESS!BK104)</f>
        <v/>
      </c>
      <c r="V90" s="134" t="str">
        <f>IF(PROGRESS!BP104="NO DATA","",PROGRESS!BP104)</f>
        <v/>
      </c>
      <c r="W90" s="134" t="str">
        <f>IF(PROGRESS!BU104="NO DATA","",PROGRESS!BU104)</f>
        <v/>
      </c>
      <c r="X90" s="134" t="str">
        <f>IF(PROGRESS!BZ104="NO DATA","",PROGRESS!BZ104)</f>
        <v/>
      </c>
      <c r="Y90" s="134" t="str">
        <f>IF(PROGRESS!CE104="NO DATA","",PROGRESS!CE104)</f>
        <v/>
      </c>
      <c r="Z90" s="134" t="str">
        <f>IF(PROGRESS!CJ104="NO DATA","",PROGRESS!CJ104)</f>
        <v/>
      </c>
      <c r="AA90" s="134" t="str">
        <f>IF(PROGRESS!CO104="NO DATA","",PROGRESS!CO104)</f>
        <v/>
      </c>
      <c r="AB90" s="134" t="str">
        <f>IF(PROGRESS!CY104="NO DATA","",PROGRESS!CY104)</f>
        <v/>
      </c>
      <c r="AC90" s="134" t="str">
        <f>IF(PROGRESS!DD104="NO DATA","",PROGRESS!DD104)</f>
        <v/>
      </c>
      <c r="AD90" s="134" t="str">
        <f>IF(PROGRESS!CT104="NO DATA","",PROGRESS!CT104)</f>
        <v/>
      </c>
      <c r="AE90" s="134" t="str">
        <f>IF(PROGRESS!DI104="NO DATA","",PROGRESS!DI104)</f>
        <v/>
      </c>
      <c r="AF90" s="134" t="str">
        <f>IF(PROGRESS!DN104="NO DATA","",PROGRESS!DN104)</f>
        <v/>
      </c>
      <c r="AG90" s="134" t="str">
        <f>IF(PROGRESS!DS104="NO DATA","",PROGRESS!DS104)</f>
        <v/>
      </c>
      <c r="AH90" s="134" t="str">
        <f>IF(PROGRESS!DX104="NO DATA","",PROGRESS!DX104)</f>
        <v/>
      </c>
    </row>
    <row r="91" spans="1:34" x14ac:dyDescent="0.25">
      <c r="A91" s="20">
        <f>IF(DATASHEET!A91="","",DATASHEET!A91)</f>
        <v>151723</v>
      </c>
      <c r="B91" s="21" t="str">
        <f>DATASHEET!B91</f>
        <v>KLAMANN, Julita</v>
      </c>
      <c r="C91" s="22" t="str">
        <f>DATASHEET!C91</f>
        <v>11KKN</v>
      </c>
      <c r="D91" s="20" t="str">
        <f>DATASHEET!D91</f>
        <v>F</v>
      </c>
      <c r="E91" s="21" t="str">
        <f>DATASHEET!J91</f>
        <v>N</v>
      </c>
      <c r="F91" s="21" t="str">
        <f>DATASHEET!E91</f>
        <v>N</v>
      </c>
      <c r="G91" s="21" t="str">
        <f>IF(A91="","",IF(DATASHEET!F91="White - British","N","Y"))</f>
        <v>Y</v>
      </c>
      <c r="H91" s="21" t="str">
        <f>IF(A91="","",IF(DATASHEET!H91="Y","Y","N"))</f>
        <v>N</v>
      </c>
      <c r="I91" s="21" t="str">
        <f>DATASHEET!I91</f>
        <v>N</v>
      </c>
      <c r="J91" s="22" t="str">
        <f>DATASHEET!M91</f>
        <v>M</v>
      </c>
      <c r="K91" s="40" t="str">
        <f t="shared" si="1"/>
        <v/>
      </c>
      <c r="L91" s="133" t="str">
        <f>IF(PROGRESS!R105="NO DATA","",PROGRESS!R105)</f>
        <v/>
      </c>
      <c r="M91" s="134" t="str">
        <f>IF(PROGRESS!W105="NO DATA","",PROGRESS!W105)</f>
        <v/>
      </c>
      <c r="N91" s="135" t="str">
        <f>IF(PROGRESS!AB105="NO DATA","",PROGRESS!AB105)</f>
        <v/>
      </c>
      <c r="O91" s="134" t="str">
        <f>IF(PROGRESS!AG105="NO DATA","",PROGRESS!AG105)</f>
        <v/>
      </c>
      <c r="P91" s="134" t="str">
        <f>IF(PROGRESS!AL105="NO DATA","",PROGRESS!AL105)</f>
        <v/>
      </c>
      <c r="Q91" s="134" t="str">
        <f>IF(PROGRESS!AQ105="NO DATA","",PROGRESS!AQ105)</f>
        <v/>
      </c>
      <c r="R91" s="134" t="str">
        <f>IF(PROGRESS!AV105="NO DATA","",PROGRESS!AV105)</f>
        <v/>
      </c>
      <c r="S91" s="134" t="str">
        <f>IF(PROGRESS!BA105="NO DATA","",PROGRESS!BA105)</f>
        <v/>
      </c>
      <c r="T91" s="134" t="str">
        <f>IF(PROGRESS!BF105="NO DATA","",PROGRESS!BF105)</f>
        <v/>
      </c>
      <c r="U91" s="134" t="str">
        <f>IF(PROGRESS!BK105="NO DATA","",PROGRESS!BK105)</f>
        <v/>
      </c>
      <c r="V91" s="134" t="str">
        <f>IF(PROGRESS!BP105="NO DATA","",PROGRESS!BP105)</f>
        <v/>
      </c>
      <c r="W91" s="134" t="str">
        <f>IF(PROGRESS!BU105="NO DATA","",PROGRESS!BU105)</f>
        <v/>
      </c>
      <c r="X91" s="134" t="str">
        <f>IF(PROGRESS!BZ105="NO DATA","",PROGRESS!BZ105)</f>
        <v/>
      </c>
      <c r="Y91" s="134" t="str">
        <f>IF(PROGRESS!CE105="NO DATA","",PROGRESS!CE105)</f>
        <v/>
      </c>
      <c r="Z91" s="134" t="str">
        <f>IF(PROGRESS!CJ105="NO DATA","",PROGRESS!CJ105)</f>
        <v/>
      </c>
      <c r="AA91" s="134" t="str">
        <f>IF(PROGRESS!CO105="NO DATA","",PROGRESS!CO105)</f>
        <v/>
      </c>
      <c r="AB91" s="134" t="str">
        <f>IF(PROGRESS!CY105="NO DATA","",PROGRESS!CY105)</f>
        <v/>
      </c>
      <c r="AC91" s="134" t="str">
        <f>IF(PROGRESS!DD105="NO DATA","",PROGRESS!DD105)</f>
        <v/>
      </c>
      <c r="AD91" s="134" t="str">
        <f>IF(PROGRESS!CT105="NO DATA","",PROGRESS!CT105)</f>
        <v/>
      </c>
      <c r="AE91" s="134" t="str">
        <f>IF(PROGRESS!DI105="NO DATA","",PROGRESS!DI105)</f>
        <v/>
      </c>
      <c r="AF91" s="134" t="str">
        <f>IF(PROGRESS!DN105="NO DATA","",PROGRESS!DN105)</f>
        <v/>
      </c>
      <c r="AG91" s="134" t="str">
        <f>IF(PROGRESS!DS105="NO DATA","",PROGRESS!DS105)</f>
        <v/>
      </c>
      <c r="AH91" s="134" t="str">
        <f>IF(PROGRESS!DX105="NO DATA","",PROGRESS!DX105)</f>
        <v/>
      </c>
    </row>
    <row r="92" spans="1:34" x14ac:dyDescent="0.25">
      <c r="A92" s="20">
        <f>IF(DATASHEET!A92="","",DATASHEET!A92)</f>
        <v>151682</v>
      </c>
      <c r="B92" s="21" t="str">
        <f>DATASHEET!B92</f>
        <v>KOM, Caitlin</v>
      </c>
      <c r="C92" s="22" t="str">
        <f>DATASHEET!C92</f>
        <v>11ZI</v>
      </c>
      <c r="D92" s="20" t="str">
        <f>DATASHEET!D92</f>
        <v>F</v>
      </c>
      <c r="E92" s="21" t="str">
        <f>DATASHEET!J92</f>
        <v>N</v>
      </c>
      <c r="F92" s="21" t="str">
        <f>DATASHEET!E92</f>
        <v>N</v>
      </c>
      <c r="G92" s="21" t="str">
        <f>IF(A92="","",IF(DATASHEET!F92="White - British","N","Y"))</f>
        <v>Y</v>
      </c>
      <c r="H92" s="21" t="str">
        <f>IF(A92="","",IF(DATASHEET!H92="Y","Y","N"))</f>
        <v>N</v>
      </c>
      <c r="I92" s="21" t="str">
        <f>DATASHEET!I92</f>
        <v>N</v>
      </c>
      <c r="J92" s="22" t="str">
        <f>DATASHEET!M92</f>
        <v>M</v>
      </c>
      <c r="K92" s="40" t="str">
        <f t="shared" si="1"/>
        <v/>
      </c>
      <c r="L92" s="133" t="str">
        <f>IF(PROGRESS!R106="NO DATA","",PROGRESS!R106)</f>
        <v/>
      </c>
      <c r="M92" s="134" t="str">
        <f>IF(PROGRESS!W106="NO DATA","",PROGRESS!W106)</f>
        <v/>
      </c>
      <c r="N92" s="135" t="str">
        <f>IF(PROGRESS!AB106="NO DATA","",PROGRESS!AB106)</f>
        <v/>
      </c>
      <c r="O92" s="134" t="str">
        <f>IF(PROGRESS!AG106="NO DATA","",PROGRESS!AG106)</f>
        <v/>
      </c>
      <c r="P92" s="134" t="str">
        <f>IF(PROGRESS!AL106="NO DATA","",PROGRESS!AL106)</f>
        <v/>
      </c>
      <c r="Q92" s="134" t="str">
        <f>IF(PROGRESS!AQ106="NO DATA","",PROGRESS!AQ106)</f>
        <v/>
      </c>
      <c r="R92" s="134" t="str">
        <f>IF(PROGRESS!AV106="NO DATA","",PROGRESS!AV106)</f>
        <v/>
      </c>
      <c r="S92" s="134" t="str">
        <f>IF(PROGRESS!BA106="NO DATA","",PROGRESS!BA106)</f>
        <v/>
      </c>
      <c r="T92" s="134" t="str">
        <f>IF(PROGRESS!BF106="NO DATA","",PROGRESS!BF106)</f>
        <v/>
      </c>
      <c r="U92" s="134" t="str">
        <f>IF(PROGRESS!BK106="NO DATA","",PROGRESS!BK106)</f>
        <v/>
      </c>
      <c r="V92" s="134" t="str">
        <f>IF(PROGRESS!BP106="NO DATA","",PROGRESS!BP106)</f>
        <v/>
      </c>
      <c r="W92" s="134" t="str">
        <f>IF(PROGRESS!BU106="NO DATA","",PROGRESS!BU106)</f>
        <v/>
      </c>
      <c r="X92" s="134" t="str">
        <f>IF(PROGRESS!BZ106="NO DATA","",PROGRESS!BZ106)</f>
        <v/>
      </c>
      <c r="Y92" s="134" t="str">
        <f>IF(PROGRESS!CE106="NO DATA","",PROGRESS!CE106)</f>
        <v/>
      </c>
      <c r="Z92" s="134" t="str">
        <f>IF(PROGRESS!CJ106="NO DATA","",PROGRESS!CJ106)</f>
        <v/>
      </c>
      <c r="AA92" s="134" t="str">
        <f>IF(PROGRESS!CO106="NO DATA","",PROGRESS!CO106)</f>
        <v/>
      </c>
      <c r="AB92" s="134" t="str">
        <f>IF(PROGRESS!CY106="NO DATA","",PROGRESS!CY106)</f>
        <v/>
      </c>
      <c r="AC92" s="134" t="str">
        <f>IF(PROGRESS!DD106="NO DATA","",PROGRESS!DD106)</f>
        <v/>
      </c>
      <c r="AD92" s="134" t="str">
        <f>IF(PROGRESS!CT106="NO DATA","",PROGRESS!CT106)</f>
        <v/>
      </c>
      <c r="AE92" s="134" t="str">
        <f>IF(PROGRESS!DI106="NO DATA","",PROGRESS!DI106)</f>
        <v/>
      </c>
      <c r="AF92" s="134" t="str">
        <f>IF(PROGRESS!DN106="NO DATA","",PROGRESS!DN106)</f>
        <v/>
      </c>
      <c r="AG92" s="134" t="str">
        <f>IF(PROGRESS!DS106="NO DATA","",PROGRESS!DS106)</f>
        <v/>
      </c>
      <c r="AH92" s="134" t="str">
        <f>IF(PROGRESS!DX106="NO DATA","",PROGRESS!DX106)</f>
        <v/>
      </c>
    </row>
    <row r="93" spans="1:34" x14ac:dyDescent="0.25">
      <c r="A93" s="20">
        <f>IF(DATASHEET!A93="","",DATASHEET!A93)</f>
        <v>151575</v>
      </c>
      <c r="B93" s="21" t="str">
        <f>DATASHEET!B93</f>
        <v>LAFFERTY, Leo</v>
      </c>
      <c r="C93" s="22" t="str">
        <f>DATASHEET!C93</f>
        <v>11JNE</v>
      </c>
      <c r="D93" s="20" t="str">
        <f>DATASHEET!D93</f>
        <v>M</v>
      </c>
      <c r="E93" s="21" t="str">
        <f>DATASHEET!J93</f>
        <v>N</v>
      </c>
      <c r="F93" s="21" t="str">
        <f>DATASHEET!E93</f>
        <v>N</v>
      </c>
      <c r="G93" s="21" t="str">
        <f>IF(A93="","",IF(DATASHEET!F93="White - British","N","Y"))</f>
        <v>Y</v>
      </c>
      <c r="H93" s="21" t="str">
        <f>IF(A93="","",IF(DATASHEET!H93="Y","Y","N"))</f>
        <v>N</v>
      </c>
      <c r="I93" s="21" t="str">
        <f>DATASHEET!I93</f>
        <v>N</v>
      </c>
      <c r="J93" s="22" t="str">
        <f>DATASHEET!M93</f>
        <v>M</v>
      </c>
      <c r="K93" s="40" t="str">
        <f t="shared" si="1"/>
        <v/>
      </c>
      <c r="L93" s="133" t="str">
        <f>IF(PROGRESS!R107="NO DATA","",PROGRESS!R107)</f>
        <v/>
      </c>
      <c r="M93" s="134" t="str">
        <f>IF(PROGRESS!W107="NO DATA","",PROGRESS!W107)</f>
        <v/>
      </c>
      <c r="N93" s="135" t="str">
        <f>IF(PROGRESS!AB107="NO DATA","",PROGRESS!AB107)</f>
        <v/>
      </c>
      <c r="O93" s="134" t="str">
        <f>IF(PROGRESS!AG107="NO DATA","",PROGRESS!AG107)</f>
        <v/>
      </c>
      <c r="P93" s="134" t="str">
        <f>IF(PROGRESS!AL107="NO DATA","",PROGRESS!AL107)</f>
        <v/>
      </c>
      <c r="Q93" s="134" t="str">
        <f>IF(PROGRESS!AQ107="NO DATA","",PROGRESS!AQ107)</f>
        <v/>
      </c>
      <c r="R93" s="134" t="str">
        <f>IF(PROGRESS!AV107="NO DATA","",PROGRESS!AV107)</f>
        <v/>
      </c>
      <c r="S93" s="134" t="str">
        <f>IF(PROGRESS!BA107="NO DATA","",PROGRESS!BA107)</f>
        <v/>
      </c>
      <c r="T93" s="134" t="str">
        <f>IF(PROGRESS!BF107="NO DATA","",PROGRESS!BF107)</f>
        <v/>
      </c>
      <c r="U93" s="134" t="str">
        <f>IF(PROGRESS!BK107="NO DATA","",PROGRESS!BK107)</f>
        <v/>
      </c>
      <c r="V93" s="134" t="str">
        <f>IF(PROGRESS!BP107="NO DATA","",PROGRESS!BP107)</f>
        <v/>
      </c>
      <c r="W93" s="134" t="str">
        <f>IF(PROGRESS!BU107="NO DATA","",PROGRESS!BU107)</f>
        <v/>
      </c>
      <c r="X93" s="134" t="str">
        <f>IF(PROGRESS!BZ107="NO DATA","",PROGRESS!BZ107)</f>
        <v/>
      </c>
      <c r="Y93" s="134" t="str">
        <f>IF(PROGRESS!CE107="NO DATA","",PROGRESS!CE107)</f>
        <v/>
      </c>
      <c r="Z93" s="134" t="str">
        <f>IF(PROGRESS!CJ107="NO DATA","",PROGRESS!CJ107)</f>
        <v/>
      </c>
      <c r="AA93" s="134" t="str">
        <f>IF(PROGRESS!CO107="NO DATA","",PROGRESS!CO107)</f>
        <v/>
      </c>
      <c r="AB93" s="134" t="str">
        <f>IF(PROGRESS!CY107="NO DATA","",PROGRESS!CY107)</f>
        <v/>
      </c>
      <c r="AC93" s="134" t="str">
        <f>IF(PROGRESS!DD107="NO DATA","",PROGRESS!DD107)</f>
        <v/>
      </c>
      <c r="AD93" s="134" t="str">
        <f>IF(PROGRESS!CT107="NO DATA","",PROGRESS!CT107)</f>
        <v/>
      </c>
      <c r="AE93" s="134" t="str">
        <f>IF(PROGRESS!DI107="NO DATA","",PROGRESS!DI107)</f>
        <v/>
      </c>
      <c r="AF93" s="134" t="str">
        <f>IF(PROGRESS!DN107="NO DATA","",PROGRESS!DN107)</f>
        <v/>
      </c>
      <c r="AG93" s="134" t="str">
        <f>IF(PROGRESS!DS107="NO DATA","",PROGRESS!DS107)</f>
        <v/>
      </c>
      <c r="AH93" s="134" t="str">
        <f>IF(PROGRESS!DX107="NO DATA","",PROGRESS!DX107)</f>
        <v/>
      </c>
    </row>
    <row r="94" spans="1:34" x14ac:dyDescent="0.25">
      <c r="A94" s="20">
        <f>IF(DATASHEET!A94="","",DATASHEET!A94)</f>
        <v>151694</v>
      </c>
      <c r="B94" s="21" t="str">
        <f>DATASHEET!B94</f>
        <v>LEADLEY, Freya</v>
      </c>
      <c r="C94" s="22" t="str">
        <f>DATASHEET!C94</f>
        <v>11JNE</v>
      </c>
      <c r="D94" s="20" t="str">
        <f>DATASHEET!D94</f>
        <v>F</v>
      </c>
      <c r="E94" s="21" t="str">
        <f>DATASHEET!J94</f>
        <v>N</v>
      </c>
      <c r="F94" s="21" t="str">
        <f>DATASHEET!E94</f>
        <v>N</v>
      </c>
      <c r="G94" s="21" t="str">
        <f>IF(A94="","",IF(DATASHEET!F94="White - British","N","Y"))</f>
        <v>N</v>
      </c>
      <c r="H94" s="21" t="str">
        <f>IF(A94="","",IF(DATASHEET!H94="Y","Y","N"))</f>
        <v>N</v>
      </c>
      <c r="I94" s="21" t="str">
        <f>DATASHEET!I94</f>
        <v>N</v>
      </c>
      <c r="J94" s="22" t="str">
        <f>DATASHEET!M94</f>
        <v>H</v>
      </c>
      <c r="K94" s="40" t="str">
        <f t="shared" si="1"/>
        <v/>
      </c>
      <c r="L94" s="133" t="str">
        <f>IF(PROGRESS!R108="NO DATA","",PROGRESS!R108)</f>
        <v/>
      </c>
      <c r="M94" s="134" t="str">
        <f>IF(PROGRESS!W108="NO DATA","",PROGRESS!W108)</f>
        <v/>
      </c>
      <c r="N94" s="135" t="str">
        <f>IF(PROGRESS!AB108="NO DATA","",PROGRESS!AB108)</f>
        <v/>
      </c>
      <c r="O94" s="134" t="str">
        <f>IF(PROGRESS!AG108="NO DATA","",PROGRESS!AG108)</f>
        <v/>
      </c>
      <c r="P94" s="134" t="str">
        <f>IF(PROGRESS!AL108="NO DATA","",PROGRESS!AL108)</f>
        <v/>
      </c>
      <c r="Q94" s="134" t="str">
        <f>IF(PROGRESS!AQ108="NO DATA","",PROGRESS!AQ108)</f>
        <v/>
      </c>
      <c r="R94" s="134" t="str">
        <f>IF(PROGRESS!AV108="NO DATA","",PROGRESS!AV108)</f>
        <v/>
      </c>
      <c r="S94" s="134" t="str">
        <f>IF(PROGRESS!BA108="NO DATA","",PROGRESS!BA108)</f>
        <v/>
      </c>
      <c r="T94" s="134" t="str">
        <f>IF(PROGRESS!BF108="NO DATA","",PROGRESS!BF108)</f>
        <v/>
      </c>
      <c r="U94" s="134" t="str">
        <f>IF(PROGRESS!BK108="NO DATA","",PROGRESS!BK108)</f>
        <v/>
      </c>
      <c r="V94" s="134" t="str">
        <f>IF(PROGRESS!BP108="NO DATA","",PROGRESS!BP108)</f>
        <v/>
      </c>
      <c r="W94" s="134" t="str">
        <f>IF(PROGRESS!BU108="NO DATA","",PROGRESS!BU108)</f>
        <v/>
      </c>
      <c r="X94" s="134" t="str">
        <f>IF(PROGRESS!BZ108="NO DATA","",PROGRESS!BZ108)</f>
        <v/>
      </c>
      <c r="Y94" s="134" t="str">
        <f>IF(PROGRESS!CE108="NO DATA","",PROGRESS!CE108)</f>
        <v/>
      </c>
      <c r="Z94" s="134" t="str">
        <f>IF(PROGRESS!CJ108="NO DATA","",PROGRESS!CJ108)</f>
        <v/>
      </c>
      <c r="AA94" s="134" t="str">
        <f>IF(PROGRESS!CO108="NO DATA","",PROGRESS!CO108)</f>
        <v/>
      </c>
      <c r="AB94" s="134" t="str">
        <f>IF(PROGRESS!CY108="NO DATA","",PROGRESS!CY108)</f>
        <v/>
      </c>
      <c r="AC94" s="134" t="str">
        <f>IF(PROGRESS!DD108="NO DATA","",PROGRESS!DD108)</f>
        <v/>
      </c>
      <c r="AD94" s="134" t="str">
        <f>IF(PROGRESS!CT108="NO DATA","",PROGRESS!CT108)</f>
        <v/>
      </c>
      <c r="AE94" s="134" t="str">
        <f>IF(PROGRESS!DI108="NO DATA","",PROGRESS!DI108)</f>
        <v/>
      </c>
      <c r="AF94" s="134" t="str">
        <f>IF(PROGRESS!DN108="NO DATA","",PROGRESS!DN108)</f>
        <v/>
      </c>
      <c r="AG94" s="134" t="str">
        <f>IF(PROGRESS!DS108="NO DATA","",PROGRESS!DS108)</f>
        <v/>
      </c>
      <c r="AH94" s="134" t="str">
        <f>IF(PROGRESS!DX108="NO DATA","",PROGRESS!DX108)</f>
        <v/>
      </c>
    </row>
    <row r="95" spans="1:34" x14ac:dyDescent="0.25">
      <c r="A95" s="20">
        <f>IF(DATASHEET!A95="","",DATASHEET!A95)</f>
        <v>151528</v>
      </c>
      <c r="B95" s="21" t="str">
        <f>DATASHEET!B95</f>
        <v>LEADLEY, Harvey</v>
      </c>
      <c r="C95" s="22" t="str">
        <f>DATASHEET!C95</f>
        <v>11EGQ</v>
      </c>
      <c r="D95" s="20" t="str">
        <f>DATASHEET!D95</f>
        <v>M</v>
      </c>
      <c r="E95" s="21" t="str">
        <f>DATASHEET!J95</f>
        <v>N</v>
      </c>
      <c r="F95" s="21" t="str">
        <f>DATASHEET!E95</f>
        <v>N</v>
      </c>
      <c r="G95" s="21" t="str">
        <f>IF(A95="","",IF(DATASHEET!F95="White - British","N","Y"))</f>
        <v>N</v>
      </c>
      <c r="H95" s="21" t="str">
        <f>IF(A95="","",IF(DATASHEET!H95="Y","Y","N"))</f>
        <v>N</v>
      </c>
      <c r="I95" s="21" t="str">
        <f>DATASHEET!I95</f>
        <v>N</v>
      </c>
      <c r="J95" s="22" t="str">
        <f>DATASHEET!M95</f>
        <v>H</v>
      </c>
      <c r="K95" s="40" t="str">
        <f t="shared" si="1"/>
        <v/>
      </c>
      <c r="L95" s="133" t="str">
        <f>IF(PROGRESS!R109="NO DATA","",PROGRESS!R109)</f>
        <v/>
      </c>
      <c r="M95" s="134" t="str">
        <f>IF(PROGRESS!W109="NO DATA","",PROGRESS!W109)</f>
        <v/>
      </c>
      <c r="N95" s="135" t="str">
        <f>IF(PROGRESS!AB109="NO DATA","",PROGRESS!AB109)</f>
        <v/>
      </c>
      <c r="O95" s="134" t="str">
        <f>IF(PROGRESS!AG109="NO DATA","",PROGRESS!AG109)</f>
        <v/>
      </c>
      <c r="P95" s="134" t="str">
        <f>IF(PROGRESS!AL109="NO DATA","",PROGRESS!AL109)</f>
        <v/>
      </c>
      <c r="Q95" s="134" t="str">
        <f>IF(PROGRESS!AQ109="NO DATA","",PROGRESS!AQ109)</f>
        <v/>
      </c>
      <c r="R95" s="134" t="str">
        <f>IF(PROGRESS!AV109="NO DATA","",PROGRESS!AV109)</f>
        <v/>
      </c>
      <c r="S95" s="134" t="str">
        <f>IF(PROGRESS!BA109="NO DATA","",PROGRESS!BA109)</f>
        <v/>
      </c>
      <c r="T95" s="134" t="str">
        <f>IF(PROGRESS!BF109="NO DATA","",PROGRESS!BF109)</f>
        <v/>
      </c>
      <c r="U95" s="134" t="str">
        <f>IF(PROGRESS!BK109="NO DATA","",PROGRESS!BK109)</f>
        <v/>
      </c>
      <c r="V95" s="134" t="str">
        <f>IF(PROGRESS!BP109="NO DATA","",PROGRESS!BP109)</f>
        <v/>
      </c>
      <c r="W95" s="134" t="str">
        <f>IF(PROGRESS!BU109="NO DATA","",PROGRESS!BU109)</f>
        <v/>
      </c>
      <c r="X95" s="134" t="str">
        <f>IF(PROGRESS!BZ109="NO DATA","",PROGRESS!BZ109)</f>
        <v/>
      </c>
      <c r="Y95" s="134" t="str">
        <f>IF(PROGRESS!CE109="NO DATA","",PROGRESS!CE109)</f>
        <v/>
      </c>
      <c r="Z95" s="134" t="str">
        <f>IF(PROGRESS!CJ109="NO DATA","",PROGRESS!CJ109)</f>
        <v/>
      </c>
      <c r="AA95" s="134" t="str">
        <f>IF(PROGRESS!CO109="NO DATA","",PROGRESS!CO109)</f>
        <v/>
      </c>
      <c r="AB95" s="134" t="str">
        <f>IF(PROGRESS!CY109="NO DATA","",PROGRESS!CY109)</f>
        <v/>
      </c>
      <c r="AC95" s="134" t="str">
        <f>IF(PROGRESS!DD109="NO DATA","",PROGRESS!DD109)</f>
        <v/>
      </c>
      <c r="AD95" s="134" t="str">
        <f>IF(PROGRESS!CT109="NO DATA","",PROGRESS!CT109)</f>
        <v/>
      </c>
      <c r="AE95" s="134" t="str">
        <f>IF(PROGRESS!DI109="NO DATA","",PROGRESS!DI109)</f>
        <v/>
      </c>
      <c r="AF95" s="134" t="str">
        <f>IF(PROGRESS!DN109="NO DATA","",PROGRESS!DN109)</f>
        <v/>
      </c>
      <c r="AG95" s="134" t="str">
        <f>IF(PROGRESS!DS109="NO DATA","",PROGRESS!DS109)</f>
        <v/>
      </c>
      <c r="AH95" s="134" t="str">
        <f>IF(PROGRESS!DX109="NO DATA","",PROGRESS!DX109)</f>
        <v/>
      </c>
    </row>
    <row r="96" spans="1:34" x14ac:dyDescent="0.25">
      <c r="A96" s="20">
        <f>IF(DATASHEET!A96="","",DATASHEET!A96)</f>
        <v>151539</v>
      </c>
      <c r="B96" s="21" t="str">
        <f>DATASHEET!B96</f>
        <v>LEAR, Imogen</v>
      </c>
      <c r="C96" s="22" t="str">
        <f>DATASHEET!C96</f>
        <v>11ZI</v>
      </c>
      <c r="D96" s="20" t="str">
        <f>DATASHEET!D96</f>
        <v>F</v>
      </c>
      <c r="E96" s="21" t="str">
        <f>DATASHEET!J96</f>
        <v>N</v>
      </c>
      <c r="F96" s="21" t="str">
        <f>DATASHEET!E96</f>
        <v>N</v>
      </c>
      <c r="G96" s="21" t="str">
        <f>IF(A96="","",IF(DATASHEET!F96="White - British","N","Y"))</f>
        <v>N</v>
      </c>
      <c r="H96" s="21" t="str">
        <f>IF(A96="","",IF(DATASHEET!H96="Y","Y","N"))</f>
        <v>N</v>
      </c>
      <c r="I96" s="21" t="str">
        <f>DATASHEET!I96</f>
        <v>N</v>
      </c>
      <c r="J96" s="22" t="str">
        <f>DATASHEET!M96</f>
        <v>M</v>
      </c>
      <c r="K96" s="40" t="str">
        <f t="shared" si="1"/>
        <v/>
      </c>
      <c r="L96" s="133" t="str">
        <f>IF(PROGRESS!R110="NO DATA","",PROGRESS!R110)</f>
        <v/>
      </c>
      <c r="M96" s="134" t="str">
        <f>IF(PROGRESS!W110="NO DATA","",PROGRESS!W110)</f>
        <v/>
      </c>
      <c r="N96" s="135" t="str">
        <f>IF(PROGRESS!AB110="NO DATA","",PROGRESS!AB110)</f>
        <v/>
      </c>
      <c r="O96" s="134" t="str">
        <f>IF(PROGRESS!AG110="NO DATA","",PROGRESS!AG110)</f>
        <v/>
      </c>
      <c r="P96" s="134" t="str">
        <f>IF(PROGRESS!AL110="NO DATA","",PROGRESS!AL110)</f>
        <v/>
      </c>
      <c r="Q96" s="134" t="str">
        <f>IF(PROGRESS!AQ110="NO DATA","",PROGRESS!AQ110)</f>
        <v/>
      </c>
      <c r="R96" s="134" t="str">
        <f>IF(PROGRESS!AV110="NO DATA","",PROGRESS!AV110)</f>
        <v/>
      </c>
      <c r="S96" s="134" t="str">
        <f>IF(PROGRESS!BA110="NO DATA","",PROGRESS!BA110)</f>
        <v/>
      </c>
      <c r="T96" s="134" t="str">
        <f>IF(PROGRESS!BF110="NO DATA","",PROGRESS!BF110)</f>
        <v/>
      </c>
      <c r="U96" s="134" t="str">
        <f>IF(PROGRESS!BK110="NO DATA","",PROGRESS!BK110)</f>
        <v/>
      </c>
      <c r="V96" s="134" t="str">
        <f>IF(PROGRESS!BP110="NO DATA","",PROGRESS!BP110)</f>
        <v/>
      </c>
      <c r="W96" s="134" t="str">
        <f>IF(PROGRESS!BU110="NO DATA","",PROGRESS!BU110)</f>
        <v/>
      </c>
      <c r="X96" s="134" t="str">
        <f>IF(PROGRESS!BZ110="NO DATA","",PROGRESS!BZ110)</f>
        <v/>
      </c>
      <c r="Y96" s="134" t="str">
        <f>IF(PROGRESS!CE110="NO DATA","",PROGRESS!CE110)</f>
        <v/>
      </c>
      <c r="Z96" s="134" t="str">
        <f>IF(PROGRESS!CJ110="NO DATA","",PROGRESS!CJ110)</f>
        <v/>
      </c>
      <c r="AA96" s="134" t="str">
        <f>IF(PROGRESS!CO110="NO DATA","",PROGRESS!CO110)</f>
        <v/>
      </c>
      <c r="AB96" s="134" t="str">
        <f>IF(PROGRESS!CY110="NO DATA","",PROGRESS!CY110)</f>
        <v/>
      </c>
      <c r="AC96" s="134" t="str">
        <f>IF(PROGRESS!DD110="NO DATA","",PROGRESS!DD110)</f>
        <v/>
      </c>
      <c r="AD96" s="134" t="str">
        <f>IF(PROGRESS!CT110="NO DATA","",PROGRESS!CT110)</f>
        <v/>
      </c>
      <c r="AE96" s="134" t="str">
        <f>IF(PROGRESS!DI110="NO DATA","",PROGRESS!DI110)</f>
        <v/>
      </c>
      <c r="AF96" s="134" t="str">
        <f>IF(PROGRESS!DN110="NO DATA","",PROGRESS!DN110)</f>
        <v/>
      </c>
      <c r="AG96" s="134" t="str">
        <f>IF(PROGRESS!DS110="NO DATA","",PROGRESS!DS110)</f>
        <v/>
      </c>
      <c r="AH96" s="134" t="str">
        <f>IF(PROGRESS!DX110="NO DATA","",PROGRESS!DX110)</f>
        <v/>
      </c>
    </row>
    <row r="97" spans="1:34" x14ac:dyDescent="0.25">
      <c r="A97" s="20">
        <f>IF(DATASHEET!A97="","",DATASHEET!A97)</f>
        <v>151522</v>
      </c>
      <c r="B97" s="21" t="str">
        <f>DATASHEET!B97</f>
        <v>LEVESLEY, Adam</v>
      </c>
      <c r="C97" s="22" t="str">
        <f>DATASHEET!C97</f>
        <v>11JNE</v>
      </c>
      <c r="D97" s="20" t="str">
        <f>DATASHEET!D97</f>
        <v>M</v>
      </c>
      <c r="E97" s="21" t="str">
        <f>DATASHEET!J97</f>
        <v>N</v>
      </c>
      <c r="F97" s="21" t="str">
        <f>DATASHEET!E97</f>
        <v>N</v>
      </c>
      <c r="G97" s="21" t="str">
        <f>IF(A97="","",IF(DATASHEET!F97="White - British","N","Y"))</f>
        <v>N</v>
      </c>
      <c r="H97" s="21" t="str">
        <f>IF(A97="","",IF(DATASHEET!H97="Y","Y","N"))</f>
        <v>N</v>
      </c>
      <c r="I97" s="21" t="str">
        <f>DATASHEET!I97</f>
        <v>N</v>
      </c>
      <c r="J97" s="22" t="str">
        <f>DATASHEET!M97</f>
        <v>M</v>
      </c>
      <c r="K97" s="40" t="str">
        <f t="shared" si="1"/>
        <v/>
      </c>
      <c r="L97" s="133" t="str">
        <f>IF(PROGRESS!R111="NO DATA","",PROGRESS!R111)</f>
        <v/>
      </c>
      <c r="M97" s="134" t="str">
        <f>IF(PROGRESS!W111="NO DATA","",PROGRESS!W111)</f>
        <v/>
      </c>
      <c r="N97" s="135" t="str">
        <f>IF(PROGRESS!AB111="NO DATA","",PROGRESS!AB111)</f>
        <v/>
      </c>
      <c r="O97" s="134" t="str">
        <f>IF(PROGRESS!AG111="NO DATA","",PROGRESS!AG111)</f>
        <v/>
      </c>
      <c r="P97" s="134" t="str">
        <f>IF(PROGRESS!AL111="NO DATA","",PROGRESS!AL111)</f>
        <v/>
      </c>
      <c r="Q97" s="134" t="str">
        <f>IF(PROGRESS!AQ111="NO DATA","",PROGRESS!AQ111)</f>
        <v/>
      </c>
      <c r="R97" s="134" t="str">
        <f>IF(PROGRESS!AV111="NO DATA","",PROGRESS!AV111)</f>
        <v/>
      </c>
      <c r="S97" s="134" t="str">
        <f>IF(PROGRESS!BA111="NO DATA","",PROGRESS!BA111)</f>
        <v/>
      </c>
      <c r="T97" s="134" t="str">
        <f>IF(PROGRESS!BF111="NO DATA","",PROGRESS!BF111)</f>
        <v/>
      </c>
      <c r="U97" s="134" t="str">
        <f>IF(PROGRESS!BK111="NO DATA","",PROGRESS!BK111)</f>
        <v/>
      </c>
      <c r="V97" s="134" t="str">
        <f>IF(PROGRESS!BP111="NO DATA","",PROGRESS!BP111)</f>
        <v/>
      </c>
      <c r="W97" s="134" t="str">
        <f>IF(PROGRESS!BU111="NO DATA","",PROGRESS!BU111)</f>
        <v/>
      </c>
      <c r="X97" s="134" t="str">
        <f>IF(PROGRESS!BZ111="NO DATA","",PROGRESS!BZ111)</f>
        <v/>
      </c>
      <c r="Y97" s="134" t="str">
        <f>IF(PROGRESS!CE111="NO DATA","",PROGRESS!CE111)</f>
        <v/>
      </c>
      <c r="Z97" s="134" t="str">
        <f>IF(PROGRESS!CJ111="NO DATA","",PROGRESS!CJ111)</f>
        <v/>
      </c>
      <c r="AA97" s="134" t="str">
        <f>IF(PROGRESS!CO111="NO DATA","",PROGRESS!CO111)</f>
        <v/>
      </c>
      <c r="AB97" s="134" t="str">
        <f>IF(PROGRESS!CY111="NO DATA","",PROGRESS!CY111)</f>
        <v/>
      </c>
      <c r="AC97" s="134" t="str">
        <f>IF(PROGRESS!DD111="NO DATA","",PROGRESS!DD111)</f>
        <v/>
      </c>
      <c r="AD97" s="134" t="str">
        <f>IF(PROGRESS!CT111="NO DATA","",PROGRESS!CT111)</f>
        <v/>
      </c>
      <c r="AE97" s="134" t="str">
        <f>IF(PROGRESS!DI111="NO DATA","",PROGRESS!DI111)</f>
        <v/>
      </c>
      <c r="AF97" s="134" t="str">
        <f>IF(PROGRESS!DN111="NO DATA","",PROGRESS!DN111)</f>
        <v/>
      </c>
      <c r="AG97" s="134" t="str">
        <f>IF(PROGRESS!DS111="NO DATA","",PROGRESS!DS111)</f>
        <v/>
      </c>
      <c r="AH97" s="134" t="str">
        <f>IF(PROGRESS!DX111="NO DATA","",PROGRESS!DX111)</f>
        <v/>
      </c>
    </row>
    <row r="98" spans="1:34" x14ac:dyDescent="0.25">
      <c r="A98" s="20">
        <f>IF(DATASHEET!A98="","",DATASHEET!A98)</f>
        <v>151589</v>
      </c>
      <c r="B98" s="21" t="str">
        <f>DATASHEET!B98</f>
        <v>LEWIS, Olivia</v>
      </c>
      <c r="C98" s="22" t="str">
        <f>DATASHEET!C98</f>
        <v>11EGQ</v>
      </c>
      <c r="D98" s="20" t="str">
        <f>DATASHEET!D98</f>
        <v>F</v>
      </c>
      <c r="E98" s="21" t="str">
        <f>DATASHEET!J98</f>
        <v>N</v>
      </c>
      <c r="F98" s="21" t="str">
        <f>DATASHEET!E98</f>
        <v>N</v>
      </c>
      <c r="G98" s="21" t="str">
        <f>IF(A98="","",IF(DATASHEET!F98="White - British","N","Y"))</f>
        <v>Y</v>
      </c>
      <c r="H98" s="21" t="str">
        <f>IF(A98="","",IF(DATASHEET!H98="Y","Y","N"))</f>
        <v>N</v>
      </c>
      <c r="I98" s="21" t="str">
        <f>DATASHEET!I98</f>
        <v>N</v>
      </c>
      <c r="J98" s="22" t="str">
        <f>DATASHEET!M98</f>
        <v>H</v>
      </c>
      <c r="K98" s="40" t="str">
        <f t="shared" si="1"/>
        <v/>
      </c>
      <c r="L98" s="133" t="str">
        <f>IF(PROGRESS!R112="NO DATA","",PROGRESS!R112)</f>
        <v/>
      </c>
      <c r="M98" s="134" t="str">
        <f>IF(PROGRESS!W112="NO DATA","",PROGRESS!W112)</f>
        <v/>
      </c>
      <c r="N98" s="135" t="str">
        <f>IF(PROGRESS!AB112="NO DATA","",PROGRESS!AB112)</f>
        <v/>
      </c>
      <c r="O98" s="134" t="str">
        <f>IF(PROGRESS!AG112="NO DATA","",PROGRESS!AG112)</f>
        <v/>
      </c>
      <c r="P98" s="134" t="str">
        <f>IF(PROGRESS!AL112="NO DATA","",PROGRESS!AL112)</f>
        <v/>
      </c>
      <c r="Q98" s="134" t="str">
        <f>IF(PROGRESS!AQ112="NO DATA","",PROGRESS!AQ112)</f>
        <v/>
      </c>
      <c r="R98" s="134" t="str">
        <f>IF(PROGRESS!AV112="NO DATA","",PROGRESS!AV112)</f>
        <v/>
      </c>
      <c r="S98" s="134" t="str">
        <f>IF(PROGRESS!BA112="NO DATA","",PROGRESS!BA112)</f>
        <v/>
      </c>
      <c r="T98" s="134" t="str">
        <f>IF(PROGRESS!BF112="NO DATA","",PROGRESS!BF112)</f>
        <v/>
      </c>
      <c r="U98" s="134" t="str">
        <f>IF(PROGRESS!BK112="NO DATA","",PROGRESS!BK112)</f>
        <v/>
      </c>
      <c r="V98" s="134" t="str">
        <f>IF(PROGRESS!BP112="NO DATA","",PROGRESS!BP112)</f>
        <v/>
      </c>
      <c r="W98" s="134" t="str">
        <f>IF(PROGRESS!BU112="NO DATA","",PROGRESS!BU112)</f>
        <v/>
      </c>
      <c r="X98" s="134" t="str">
        <f>IF(PROGRESS!BZ112="NO DATA","",PROGRESS!BZ112)</f>
        <v/>
      </c>
      <c r="Y98" s="134" t="str">
        <f>IF(PROGRESS!CE112="NO DATA","",PROGRESS!CE112)</f>
        <v/>
      </c>
      <c r="Z98" s="134" t="str">
        <f>IF(PROGRESS!CJ112="NO DATA","",PROGRESS!CJ112)</f>
        <v/>
      </c>
      <c r="AA98" s="134" t="str">
        <f>IF(PROGRESS!CO112="NO DATA","",PROGRESS!CO112)</f>
        <v/>
      </c>
      <c r="AB98" s="134" t="str">
        <f>IF(PROGRESS!CY112="NO DATA","",PROGRESS!CY112)</f>
        <v/>
      </c>
      <c r="AC98" s="134" t="str">
        <f>IF(PROGRESS!DD112="NO DATA","",PROGRESS!DD112)</f>
        <v/>
      </c>
      <c r="AD98" s="134" t="str">
        <f>IF(PROGRESS!CT112="NO DATA","",PROGRESS!CT112)</f>
        <v/>
      </c>
      <c r="AE98" s="134" t="str">
        <f>IF(PROGRESS!DI112="NO DATA","",PROGRESS!DI112)</f>
        <v/>
      </c>
      <c r="AF98" s="134" t="str">
        <f>IF(PROGRESS!DN112="NO DATA","",PROGRESS!DN112)</f>
        <v/>
      </c>
      <c r="AG98" s="134" t="str">
        <f>IF(PROGRESS!DS112="NO DATA","",PROGRESS!DS112)</f>
        <v/>
      </c>
      <c r="AH98" s="134" t="str">
        <f>IF(PROGRESS!DX112="NO DATA","",PROGRESS!DX112)</f>
        <v/>
      </c>
    </row>
    <row r="99" spans="1:34" x14ac:dyDescent="0.25">
      <c r="A99" s="20">
        <f>IF(DATASHEET!A99="","",DATASHEET!A99)</f>
        <v>151705</v>
      </c>
      <c r="B99" s="21" t="str">
        <f>DATASHEET!B99</f>
        <v>LIGHTBODY, Sophie</v>
      </c>
      <c r="C99" s="22" t="str">
        <f>DATASHEET!C99</f>
        <v>11SPI</v>
      </c>
      <c r="D99" s="20" t="str">
        <f>DATASHEET!D99</f>
        <v>F</v>
      </c>
      <c r="E99" s="21" t="str">
        <f>DATASHEET!J99</f>
        <v>N</v>
      </c>
      <c r="F99" s="21" t="str">
        <f>DATASHEET!E99</f>
        <v>N</v>
      </c>
      <c r="G99" s="21" t="str">
        <f>IF(A99="","",IF(DATASHEET!F99="White - British","N","Y"))</f>
        <v>N</v>
      </c>
      <c r="H99" s="21" t="str">
        <f>IF(A99="","",IF(DATASHEET!H99="Y","Y","N"))</f>
        <v>N</v>
      </c>
      <c r="I99" s="21" t="str">
        <f>DATASHEET!I99</f>
        <v>N</v>
      </c>
      <c r="J99" s="22" t="str">
        <f>DATASHEET!M99</f>
        <v>H</v>
      </c>
      <c r="K99" s="40" t="str">
        <f t="shared" si="1"/>
        <v/>
      </c>
      <c r="L99" s="133" t="str">
        <f>IF(PROGRESS!R113="NO DATA","",PROGRESS!R113)</f>
        <v/>
      </c>
      <c r="M99" s="134" t="str">
        <f>IF(PROGRESS!W113="NO DATA","",PROGRESS!W113)</f>
        <v/>
      </c>
      <c r="N99" s="135" t="str">
        <f>IF(PROGRESS!AB113="NO DATA","",PROGRESS!AB113)</f>
        <v/>
      </c>
      <c r="O99" s="134" t="str">
        <f>IF(PROGRESS!AG113="NO DATA","",PROGRESS!AG113)</f>
        <v/>
      </c>
      <c r="P99" s="134" t="str">
        <f>IF(PROGRESS!AL113="NO DATA","",PROGRESS!AL113)</f>
        <v/>
      </c>
      <c r="Q99" s="134" t="str">
        <f>IF(PROGRESS!AQ113="NO DATA","",PROGRESS!AQ113)</f>
        <v/>
      </c>
      <c r="R99" s="134" t="str">
        <f>IF(PROGRESS!AV113="NO DATA","",PROGRESS!AV113)</f>
        <v/>
      </c>
      <c r="S99" s="134" t="str">
        <f>IF(PROGRESS!BA113="NO DATA","",PROGRESS!BA113)</f>
        <v/>
      </c>
      <c r="T99" s="134" t="str">
        <f>IF(PROGRESS!BF113="NO DATA","",PROGRESS!BF113)</f>
        <v/>
      </c>
      <c r="U99" s="134" t="str">
        <f>IF(PROGRESS!BK113="NO DATA","",PROGRESS!BK113)</f>
        <v/>
      </c>
      <c r="V99" s="134" t="str">
        <f>IF(PROGRESS!BP113="NO DATA","",PROGRESS!BP113)</f>
        <v/>
      </c>
      <c r="W99" s="134" t="str">
        <f>IF(PROGRESS!BU113="NO DATA","",PROGRESS!BU113)</f>
        <v/>
      </c>
      <c r="X99" s="134" t="str">
        <f>IF(PROGRESS!BZ113="NO DATA","",PROGRESS!BZ113)</f>
        <v/>
      </c>
      <c r="Y99" s="134" t="str">
        <f>IF(PROGRESS!CE113="NO DATA","",PROGRESS!CE113)</f>
        <v/>
      </c>
      <c r="Z99" s="134" t="str">
        <f>IF(PROGRESS!CJ113="NO DATA","",PROGRESS!CJ113)</f>
        <v/>
      </c>
      <c r="AA99" s="134" t="str">
        <f>IF(PROGRESS!CO113="NO DATA","",PROGRESS!CO113)</f>
        <v/>
      </c>
      <c r="AB99" s="134" t="str">
        <f>IF(PROGRESS!CY113="NO DATA","",PROGRESS!CY113)</f>
        <v/>
      </c>
      <c r="AC99" s="134" t="str">
        <f>IF(PROGRESS!DD113="NO DATA","",PROGRESS!DD113)</f>
        <v/>
      </c>
      <c r="AD99" s="134" t="str">
        <f>IF(PROGRESS!CT113="NO DATA","",PROGRESS!CT113)</f>
        <v/>
      </c>
      <c r="AE99" s="134" t="str">
        <f>IF(PROGRESS!DI113="NO DATA","",PROGRESS!DI113)</f>
        <v/>
      </c>
      <c r="AF99" s="134" t="str">
        <f>IF(PROGRESS!DN113="NO DATA","",PROGRESS!DN113)</f>
        <v/>
      </c>
      <c r="AG99" s="134" t="str">
        <f>IF(PROGRESS!DS113="NO DATA","",PROGRESS!DS113)</f>
        <v/>
      </c>
      <c r="AH99" s="134" t="str">
        <f>IF(PROGRESS!DX113="NO DATA","",PROGRESS!DX113)</f>
        <v/>
      </c>
    </row>
    <row r="100" spans="1:34" x14ac:dyDescent="0.25">
      <c r="A100" s="20">
        <f>IF(DATASHEET!A100="","",DATASHEET!A100)</f>
        <v>151524</v>
      </c>
      <c r="B100" s="21" t="str">
        <f>DATASHEET!B100</f>
        <v>LINSKY, Caleb</v>
      </c>
      <c r="C100" s="22" t="str">
        <f>DATASHEET!C100</f>
        <v>11SPI</v>
      </c>
      <c r="D100" s="20" t="str">
        <f>DATASHEET!D100</f>
        <v>M</v>
      </c>
      <c r="E100" s="21" t="str">
        <f>DATASHEET!J100</f>
        <v>N</v>
      </c>
      <c r="F100" s="21" t="str">
        <f>DATASHEET!E100</f>
        <v>N</v>
      </c>
      <c r="G100" s="21" t="str">
        <f>IF(A100="","",IF(DATASHEET!F100="White - British","N","Y"))</f>
        <v>N</v>
      </c>
      <c r="H100" s="21" t="str">
        <f>IF(A100="","",IF(DATASHEET!H100="Y","Y","N"))</f>
        <v>N</v>
      </c>
      <c r="I100" s="21" t="str">
        <f>DATASHEET!I100</f>
        <v>N</v>
      </c>
      <c r="J100" s="22" t="str">
        <f>DATASHEET!M100</f>
        <v>M</v>
      </c>
      <c r="K100" s="40" t="str">
        <f t="shared" si="1"/>
        <v/>
      </c>
      <c r="L100" s="133" t="str">
        <f>IF(PROGRESS!R114="NO DATA","",PROGRESS!R114)</f>
        <v/>
      </c>
      <c r="M100" s="134" t="str">
        <f>IF(PROGRESS!W114="NO DATA","",PROGRESS!W114)</f>
        <v/>
      </c>
      <c r="N100" s="135" t="str">
        <f>IF(PROGRESS!AB114="NO DATA","",PROGRESS!AB114)</f>
        <v/>
      </c>
      <c r="O100" s="134" t="str">
        <f>IF(PROGRESS!AG114="NO DATA","",PROGRESS!AG114)</f>
        <v/>
      </c>
      <c r="P100" s="134" t="str">
        <f>IF(PROGRESS!AL114="NO DATA","",PROGRESS!AL114)</f>
        <v/>
      </c>
      <c r="Q100" s="134" t="str">
        <f>IF(PROGRESS!AQ114="NO DATA","",PROGRESS!AQ114)</f>
        <v/>
      </c>
      <c r="R100" s="134" t="str">
        <f>IF(PROGRESS!AV114="NO DATA","",PROGRESS!AV114)</f>
        <v/>
      </c>
      <c r="S100" s="134" t="str">
        <f>IF(PROGRESS!BA114="NO DATA","",PROGRESS!BA114)</f>
        <v/>
      </c>
      <c r="T100" s="134" t="str">
        <f>IF(PROGRESS!BF114="NO DATA","",PROGRESS!BF114)</f>
        <v/>
      </c>
      <c r="U100" s="134" t="str">
        <f>IF(PROGRESS!BK114="NO DATA","",PROGRESS!BK114)</f>
        <v/>
      </c>
      <c r="V100" s="134" t="str">
        <f>IF(PROGRESS!BP114="NO DATA","",PROGRESS!BP114)</f>
        <v/>
      </c>
      <c r="W100" s="134" t="str">
        <f>IF(PROGRESS!BU114="NO DATA","",PROGRESS!BU114)</f>
        <v/>
      </c>
      <c r="X100" s="134" t="str">
        <f>IF(PROGRESS!BZ114="NO DATA","",PROGRESS!BZ114)</f>
        <v/>
      </c>
      <c r="Y100" s="134" t="str">
        <f>IF(PROGRESS!CE114="NO DATA","",PROGRESS!CE114)</f>
        <v/>
      </c>
      <c r="Z100" s="134" t="str">
        <f>IF(PROGRESS!CJ114="NO DATA","",PROGRESS!CJ114)</f>
        <v/>
      </c>
      <c r="AA100" s="134" t="str">
        <f>IF(PROGRESS!CO114="NO DATA","",PROGRESS!CO114)</f>
        <v/>
      </c>
      <c r="AB100" s="134" t="str">
        <f>IF(PROGRESS!CY114="NO DATA","",PROGRESS!CY114)</f>
        <v/>
      </c>
      <c r="AC100" s="134" t="str">
        <f>IF(PROGRESS!DD114="NO DATA","",PROGRESS!DD114)</f>
        <v/>
      </c>
      <c r="AD100" s="134" t="str">
        <f>IF(PROGRESS!CT114="NO DATA","",PROGRESS!CT114)</f>
        <v/>
      </c>
      <c r="AE100" s="134" t="str">
        <f>IF(PROGRESS!DI114="NO DATA","",PROGRESS!DI114)</f>
        <v/>
      </c>
      <c r="AF100" s="134" t="str">
        <f>IF(PROGRESS!DN114="NO DATA","",PROGRESS!DN114)</f>
        <v/>
      </c>
      <c r="AG100" s="134" t="str">
        <f>IF(PROGRESS!DS114="NO DATA","",PROGRESS!DS114)</f>
        <v/>
      </c>
      <c r="AH100" s="134" t="str">
        <f>IF(PROGRESS!DX114="NO DATA","",PROGRESS!DX114)</f>
        <v/>
      </c>
    </row>
    <row r="101" spans="1:34" x14ac:dyDescent="0.25">
      <c r="A101" s="20">
        <f>IF(DATASHEET!A101="","",DATASHEET!A101)</f>
        <v>151543</v>
      </c>
      <c r="B101" s="21" t="str">
        <f>DATASHEET!B101</f>
        <v>LIVINGSTON, Maria</v>
      </c>
      <c r="C101" s="22" t="str">
        <f>DATASHEET!C101</f>
        <v>11KKN</v>
      </c>
      <c r="D101" s="20" t="str">
        <f>DATASHEET!D101</f>
        <v>F</v>
      </c>
      <c r="E101" s="21" t="str">
        <f>DATASHEET!J101</f>
        <v>N</v>
      </c>
      <c r="F101" s="21" t="str">
        <f>DATASHEET!E101</f>
        <v>N</v>
      </c>
      <c r="G101" s="21" t="str">
        <f>IF(A101="","",IF(DATASHEET!F101="White - British","N","Y"))</f>
        <v>N</v>
      </c>
      <c r="H101" s="21" t="str">
        <f>IF(A101="","",IF(DATASHEET!H101="Y","Y","N"))</f>
        <v>N</v>
      </c>
      <c r="I101" s="21" t="str">
        <f>DATASHEET!I101</f>
        <v>N</v>
      </c>
      <c r="J101" s="22" t="str">
        <f>DATASHEET!M101</f>
        <v>M</v>
      </c>
      <c r="K101" s="40" t="str">
        <f t="shared" si="1"/>
        <v/>
      </c>
      <c r="L101" s="133" t="str">
        <f>IF(PROGRESS!R115="NO DATA","",PROGRESS!R115)</f>
        <v/>
      </c>
      <c r="M101" s="134" t="str">
        <f>IF(PROGRESS!W115="NO DATA","",PROGRESS!W115)</f>
        <v/>
      </c>
      <c r="N101" s="135" t="str">
        <f>IF(PROGRESS!AB115="NO DATA","",PROGRESS!AB115)</f>
        <v/>
      </c>
      <c r="O101" s="134" t="str">
        <f>IF(PROGRESS!AG115="NO DATA","",PROGRESS!AG115)</f>
        <v/>
      </c>
      <c r="P101" s="134" t="str">
        <f>IF(PROGRESS!AL115="NO DATA","",PROGRESS!AL115)</f>
        <v/>
      </c>
      <c r="Q101" s="134" t="str">
        <f>IF(PROGRESS!AQ115="NO DATA","",PROGRESS!AQ115)</f>
        <v/>
      </c>
      <c r="R101" s="134" t="str">
        <f>IF(PROGRESS!AV115="NO DATA","",PROGRESS!AV115)</f>
        <v/>
      </c>
      <c r="S101" s="134" t="str">
        <f>IF(PROGRESS!BA115="NO DATA","",PROGRESS!BA115)</f>
        <v/>
      </c>
      <c r="T101" s="134" t="str">
        <f>IF(PROGRESS!BF115="NO DATA","",PROGRESS!BF115)</f>
        <v/>
      </c>
      <c r="U101" s="134" t="str">
        <f>IF(PROGRESS!BK115="NO DATA","",PROGRESS!BK115)</f>
        <v/>
      </c>
      <c r="V101" s="134" t="str">
        <f>IF(PROGRESS!BP115="NO DATA","",PROGRESS!BP115)</f>
        <v/>
      </c>
      <c r="W101" s="134" t="str">
        <f>IF(PROGRESS!BU115="NO DATA","",PROGRESS!BU115)</f>
        <v/>
      </c>
      <c r="X101" s="134" t="str">
        <f>IF(PROGRESS!BZ115="NO DATA","",PROGRESS!BZ115)</f>
        <v/>
      </c>
      <c r="Y101" s="134" t="str">
        <f>IF(PROGRESS!CE115="NO DATA","",PROGRESS!CE115)</f>
        <v/>
      </c>
      <c r="Z101" s="134" t="str">
        <f>IF(PROGRESS!CJ115="NO DATA","",PROGRESS!CJ115)</f>
        <v/>
      </c>
      <c r="AA101" s="134" t="str">
        <f>IF(PROGRESS!CO115="NO DATA","",PROGRESS!CO115)</f>
        <v/>
      </c>
      <c r="AB101" s="134" t="str">
        <f>IF(PROGRESS!CY115="NO DATA","",PROGRESS!CY115)</f>
        <v/>
      </c>
      <c r="AC101" s="134" t="str">
        <f>IF(PROGRESS!DD115="NO DATA","",PROGRESS!DD115)</f>
        <v/>
      </c>
      <c r="AD101" s="134" t="str">
        <f>IF(PROGRESS!CT115="NO DATA","",PROGRESS!CT115)</f>
        <v/>
      </c>
      <c r="AE101" s="134" t="str">
        <f>IF(PROGRESS!DI115="NO DATA","",PROGRESS!DI115)</f>
        <v/>
      </c>
      <c r="AF101" s="134" t="str">
        <f>IF(PROGRESS!DN115="NO DATA","",PROGRESS!DN115)</f>
        <v/>
      </c>
      <c r="AG101" s="134" t="str">
        <f>IF(PROGRESS!DS115="NO DATA","",PROGRESS!DS115)</f>
        <v/>
      </c>
      <c r="AH101" s="134" t="str">
        <f>IF(PROGRESS!DX115="NO DATA","",PROGRESS!DX115)</f>
        <v/>
      </c>
    </row>
    <row r="102" spans="1:34" x14ac:dyDescent="0.25">
      <c r="A102" s="20">
        <f>IF(DATASHEET!A102="","",DATASHEET!A102)</f>
        <v>151646</v>
      </c>
      <c r="B102" s="21" t="str">
        <f>DATASHEET!B102</f>
        <v>LOGAN, Nathaniel</v>
      </c>
      <c r="C102" s="22" t="str">
        <f>DATASHEET!C102</f>
        <v>11ZI</v>
      </c>
      <c r="D102" s="20" t="str">
        <f>DATASHEET!D102</f>
        <v>M</v>
      </c>
      <c r="E102" s="21" t="str">
        <f>DATASHEET!J102</f>
        <v>N</v>
      </c>
      <c r="F102" s="21" t="str">
        <f>DATASHEET!E102</f>
        <v>N</v>
      </c>
      <c r="G102" s="21" t="str">
        <f>IF(A102="","",IF(DATASHEET!F102="White - British","N","Y"))</f>
        <v>Y</v>
      </c>
      <c r="H102" s="21" t="str">
        <f>IF(A102="","",IF(DATASHEET!H102="Y","Y","N"))</f>
        <v>N</v>
      </c>
      <c r="I102" s="21" t="str">
        <f>DATASHEET!I102</f>
        <v>N</v>
      </c>
      <c r="J102" s="22" t="str">
        <f>DATASHEET!M102</f>
        <v>L</v>
      </c>
      <c r="K102" s="40" t="str">
        <f t="shared" si="1"/>
        <v/>
      </c>
      <c r="L102" s="133" t="str">
        <f>IF(PROGRESS!R116="NO DATA","",PROGRESS!R116)</f>
        <v/>
      </c>
      <c r="M102" s="134" t="str">
        <f>IF(PROGRESS!W116="NO DATA","",PROGRESS!W116)</f>
        <v/>
      </c>
      <c r="N102" s="135" t="str">
        <f>IF(PROGRESS!AB116="NO DATA","",PROGRESS!AB116)</f>
        <v/>
      </c>
      <c r="O102" s="134" t="str">
        <f>IF(PROGRESS!AG116="NO DATA","",PROGRESS!AG116)</f>
        <v/>
      </c>
      <c r="P102" s="134" t="str">
        <f>IF(PROGRESS!AL116="NO DATA","",PROGRESS!AL116)</f>
        <v/>
      </c>
      <c r="Q102" s="134" t="str">
        <f>IF(PROGRESS!AQ116="NO DATA","",PROGRESS!AQ116)</f>
        <v/>
      </c>
      <c r="R102" s="134" t="str">
        <f>IF(PROGRESS!AV116="NO DATA","",PROGRESS!AV116)</f>
        <v/>
      </c>
      <c r="S102" s="134" t="str">
        <f>IF(PROGRESS!BA116="NO DATA","",PROGRESS!BA116)</f>
        <v/>
      </c>
      <c r="T102" s="134" t="str">
        <f>IF(PROGRESS!BF116="NO DATA","",PROGRESS!BF116)</f>
        <v/>
      </c>
      <c r="U102" s="134" t="str">
        <f>IF(PROGRESS!BK116="NO DATA","",PROGRESS!BK116)</f>
        <v/>
      </c>
      <c r="V102" s="134" t="str">
        <f>IF(PROGRESS!BP116="NO DATA","",PROGRESS!BP116)</f>
        <v/>
      </c>
      <c r="W102" s="134" t="str">
        <f>IF(PROGRESS!BU116="NO DATA","",PROGRESS!BU116)</f>
        <v/>
      </c>
      <c r="X102" s="134" t="str">
        <f>IF(PROGRESS!BZ116="NO DATA","",PROGRESS!BZ116)</f>
        <v/>
      </c>
      <c r="Y102" s="134" t="str">
        <f>IF(PROGRESS!CE116="NO DATA","",PROGRESS!CE116)</f>
        <v/>
      </c>
      <c r="Z102" s="134" t="str">
        <f>IF(PROGRESS!CJ116="NO DATA","",PROGRESS!CJ116)</f>
        <v/>
      </c>
      <c r="AA102" s="134" t="str">
        <f>IF(PROGRESS!CO116="NO DATA","",PROGRESS!CO116)</f>
        <v/>
      </c>
      <c r="AB102" s="134" t="str">
        <f>IF(PROGRESS!CY116="NO DATA","",PROGRESS!CY116)</f>
        <v/>
      </c>
      <c r="AC102" s="134" t="str">
        <f>IF(PROGRESS!DD116="NO DATA","",PROGRESS!DD116)</f>
        <v/>
      </c>
      <c r="AD102" s="134" t="str">
        <f>IF(PROGRESS!CT116="NO DATA","",PROGRESS!CT116)</f>
        <v/>
      </c>
      <c r="AE102" s="134" t="str">
        <f>IF(PROGRESS!DI116="NO DATA","",PROGRESS!DI116)</f>
        <v/>
      </c>
      <c r="AF102" s="134" t="str">
        <f>IF(PROGRESS!DN116="NO DATA","",PROGRESS!DN116)</f>
        <v/>
      </c>
      <c r="AG102" s="134" t="str">
        <f>IF(PROGRESS!DS116="NO DATA","",PROGRESS!DS116)</f>
        <v/>
      </c>
      <c r="AH102" s="134" t="str">
        <f>IF(PROGRESS!DX116="NO DATA","",PROGRESS!DX116)</f>
        <v/>
      </c>
    </row>
    <row r="103" spans="1:34" x14ac:dyDescent="0.25">
      <c r="A103" s="20">
        <f>IF(DATASHEET!A103="","",DATASHEET!A103)</f>
        <v>151553</v>
      </c>
      <c r="B103" s="21" t="str">
        <f>DATASHEET!B103</f>
        <v>LOUGHRAN, Joseph</v>
      </c>
      <c r="C103" s="22" t="str">
        <f>DATASHEET!C103</f>
        <v>11KKN</v>
      </c>
      <c r="D103" s="20" t="str">
        <f>DATASHEET!D103</f>
        <v>M</v>
      </c>
      <c r="E103" s="21" t="str">
        <f>DATASHEET!J103</f>
        <v>N</v>
      </c>
      <c r="F103" s="21" t="str">
        <f>DATASHEET!E103</f>
        <v>N</v>
      </c>
      <c r="G103" s="21" t="str">
        <f>IF(A103="","",IF(DATASHEET!F103="White - British","N","Y"))</f>
        <v>N</v>
      </c>
      <c r="H103" s="21" t="str">
        <f>IF(A103="","",IF(DATASHEET!H103="Y","Y","N"))</f>
        <v>N</v>
      </c>
      <c r="I103" s="21" t="str">
        <f>DATASHEET!I103</f>
        <v>N</v>
      </c>
      <c r="J103" s="22" t="str">
        <f>DATASHEET!M103</f>
        <v>H</v>
      </c>
      <c r="K103" s="40" t="str">
        <f t="shared" si="1"/>
        <v/>
      </c>
      <c r="L103" s="133" t="str">
        <f>IF(PROGRESS!R117="NO DATA","",PROGRESS!R117)</f>
        <v/>
      </c>
      <c r="M103" s="134" t="str">
        <f>IF(PROGRESS!W117="NO DATA","",PROGRESS!W117)</f>
        <v/>
      </c>
      <c r="N103" s="135" t="str">
        <f>IF(PROGRESS!AB117="NO DATA","",PROGRESS!AB117)</f>
        <v/>
      </c>
      <c r="O103" s="134" t="str">
        <f>IF(PROGRESS!AG117="NO DATA","",PROGRESS!AG117)</f>
        <v/>
      </c>
      <c r="P103" s="134" t="str">
        <f>IF(PROGRESS!AL117="NO DATA","",PROGRESS!AL117)</f>
        <v/>
      </c>
      <c r="Q103" s="134" t="str">
        <f>IF(PROGRESS!AQ117="NO DATA","",PROGRESS!AQ117)</f>
        <v/>
      </c>
      <c r="R103" s="134" t="str">
        <f>IF(PROGRESS!AV117="NO DATA","",PROGRESS!AV117)</f>
        <v/>
      </c>
      <c r="S103" s="134" t="str">
        <f>IF(PROGRESS!BA117="NO DATA","",PROGRESS!BA117)</f>
        <v/>
      </c>
      <c r="T103" s="134" t="str">
        <f>IF(PROGRESS!BF117="NO DATA","",PROGRESS!BF117)</f>
        <v/>
      </c>
      <c r="U103" s="134" t="str">
        <f>IF(PROGRESS!BK117="NO DATA","",PROGRESS!BK117)</f>
        <v/>
      </c>
      <c r="V103" s="134" t="str">
        <f>IF(PROGRESS!BP117="NO DATA","",PROGRESS!BP117)</f>
        <v/>
      </c>
      <c r="W103" s="134" t="str">
        <f>IF(PROGRESS!BU117="NO DATA","",PROGRESS!BU117)</f>
        <v/>
      </c>
      <c r="X103" s="134" t="str">
        <f>IF(PROGRESS!BZ117="NO DATA","",PROGRESS!BZ117)</f>
        <v/>
      </c>
      <c r="Y103" s="134" t="str">
        <f>IF(PROGRESS!CE117="NO DATA","",PROGRESS!CE117)</f>
        <v/>
      </c>
      <c r="Z103" s="134" t="str">
        <f>IF(PROGRESS!CJ117="NO DATA","",PROGRESS!CJ117)</f>
        <v/>
      </c>
      <c r="AA103" s="134" t="str">
        <f>IF(PROGRESS!CO117="NO DATA","",PROGRESS!CO117)</f>
        <v/>
      </c>
      <c r="AB103" s="134" t="str">
        <f>IF(PROGRESS!CY117="NO DATA","",PROGRESS!CY117)</f>
        <v/>
      </c>
      <c r="AC103" s="134" t="str">
        <f>IF(PROGRESS!DD117="NO DATA","",PROGRESS!DD117)</f>
        <v/>
      </c>
      <c r="AD103" s="134" t="str">
        <f>IF(PROGRESS!CT117="NO DATA","",PROGRESS!CT117)</f>
        <v/>
      </c>
      <c r="AE103" s="134" t="str">
        <f>IF(PROGRESS!DI117="NO DATA","",PROGRESS!DI117)</f>
        <v/>
      </c>
      <c r="AF103" s="134" t="str">
        <f>IF(PROGRESS!DN117="NO DATA","",PROGRESS!DN117)</f>
        <v/>
      </c>
      <c r="AG103" s="134" t="str">
        <f>IF(PROGRESS!DS117="NO DATA","",PROGRESS!DS117)</f>
        <v/>
      </c>
      <c r="AH103" s="134" t="str">
        <f>IF(PROGRESS!DX117="NO DATA","",PROGRESS!DX117)</f>
        <v/>
      </c>
    </row>
    <row r="104" spans="1:34" x14ac:dyDescent="0.25">
      <c r="A104" s="20">
        <f>IF(DATASHEET!A104="","",DATASHEET!A104)</f>
        <v>151544</v>
      </c>
      <c r="B104" s="21" t="str">
        <f>DATASHEET!B104</f>
        <v>MADAFI, Valerie</v>
      </c>
      <c r="C104" s="22" t="str">
        <f>DATASHEET!C104</f>
        <v>11EGQ</v>
      </c>
      <c r="D104" s="20" t="str">
        <f>DATASHEET!D104</f>
        <v>F</v>
      </c>
      <c r="E104" s="21" t="str">
        <f>DATASHEET!J104</f>
        <v>N</v>
      </c>
      <c r="F104" s="21" t="str">
        <f>DATASHEET!E104</f>
        <v>N</v>
      </c>
      <c r="G104" s="21" t="str">
        <f>IF(A104="","",IF(DATASHEET!F104="White - British","N","Y"))</f>
        <v>Y</v>
      </c>
      <c r="H104" s="21" t="str">
        <f>IF(A104="","",IF(DATASHEET!H104="Y","Y","N"))</f>
        <v>N</v>
      </c>
      <c r="I104" s="21" t="str">
        <f>DATASHEET!I104</f>
        <v>N</v>
      </c>
      <c r="J104" s="22" t="str">
        <f>DATASHEET!M104</f>
        <v>M</v>
      </c>
      <c r="K104" s="40" t="str">
        <f t="shared" si="1"/>
        <v/>
      </c>
      <c r="L104" s="133" t="str">
        <f>IF(PROGRESS!R118="NO DATA","",PROGRESS!R118)</f>
        <v/>
      </c>
      <c r="M104" s="134" t="str">
        <f>IF(PROGRESS!W118="NO DATA","",PROGRESS!W118)</f>
        <v/>
      </c>
      <c r="N104" s="135" t="str">
        <f>IF(PROGRESS!AB118="NO DATA","",PROGRESS!AB118)</f>
        <v/>
      </c>
      <c r="O104" s="134" t="str">
        <f>IF(PROGRESS!AG118="NO DATA","",PROGRESS!AG118)</f>
        <v/>
      </c>
      <c r="P104" s="134" t="str">
        <f>IF(PROGRESS!AL118="NO DATA","",PROGRESS!AL118)</f>
        <v/>
      </c>
      <c r="Q104" s="134" t="str">
        <f>IF(PROGRESS!AQ118="NO DATA","",PROGRESS!AQ118)</f>
        <v/>
      </c>
      <c r="R104" s="134" t="str">
        <f>IF(PROGRESS!AV118="NO DATA","",PROGRESS!AV118)</f>
        <v/>
      </c>
      <c r="S104" s="134" t="str">
        <f>IF(PROGRESS!BA118="NO DATA","",PROGRESS!BA118)</f>
        <v/>
      </c>
      <c r="T104" s="134" t="str">
        <f>IF(PROGRESS!BF118="NO DATA","",PROGRESS!BF118)</f>
        <v/>
      </c>
      <c r="U104" s="134" t="str">
        <f>IF(PROGRESS!BK118="NO DATA","",PROGRESS!BK118)</f>
        <v/>
      </c>
      <c r="V104" s="134" t="str">
        <f>IF(PROGRESS!BP118="NO DATA","",PROGRESS!BP118)</f>
        <v/>
      </c>
      <c r="W104" s="134" t="str">
        <f>IF(PROGRESS!BU118="NO DATA","",PROGRESS!BU118)</f>
        <v/>
      </c>
      <c r="X104" s="134" t="str">
        <f>IF(PROGRESS!BZ118="NO DATA","",PROGRESS!BZ118)</f>
        <v/>
      </c>
      <c r="Y104" s="134" t="str">
        <f>IF(PROGRESS!CE118="NO DATA","",PROGRESS!CE118)</f>
        <v/>
      </c>
      <c r="Z104" s="134" t="str">
        <f>IF(PROGRESS!CJ118="NO DATA","",PROGRESS!CJ118)</f>
        <v/>
      </c>
      <c r="AA104" s="134" t="str">
        <f>IF(PROGRESS!CO118="NO DATA","",PROGRESS!CO118)</f>
        <v/>
      </c>
      <c r="AB104" s="134" t="str">
        <f>IF(PROGRESS!CY118="NO DATA","",PROGRESS!CY118)</f>
        <v/>
      </c>
      <c r="AC104" s="134" t="str">
        <f>IF(PROGRESS!DD118="NO DATA","",PROGRESS!DD118)</f>
        <v/>
      </c>
      <c r="AD104" s="134" t="str">
        <f>IF(PROGRESS!CT118="NO DATA","",PROGRESS!CT118)</f>
        <v/>
      </c>
      <c r="AE104" s="134" t="str">
        <f>IF(PROGRESS!DI118="NO DATA","",PROGRESS!DI118)</f>
        <v/>
      </c>
      <c r="AF104" s="134" t="str">
        <f>IF(PROGRESS!DN118="NO DATA","",PROGRESS!DN118)</f>
        <v/>
      </c>
      <c r="AG104" s="134" t="str">
        <f>IF(PROGRESS!DS118="NO DATA","",PROGRESS!DS118)</f>
        <v/>
      </c>
      <c r="AH104" s="134" t="str">
        <f>IF(PROGRESS!DX118="NO DATA","",PROGRESS!DX118)</f>
        <v/>
      </c>
    </row>
    <row r="105" spans="1:34" x14ac:dyDescent="0.25">
      <c r="A105" s="20">
        <f>IF(DATASHEET!A105="","",DATASHEET!A105)</f>
        <v>151571</v>
      </c>
      <c r="B105" s="21" t="str">
        <f>DATASHEET!B105</f>
        <v>MAGAMBO, Aaron</v>
      </c>
      <c r="C105" s="22" t="str">
        <f>DATASHEET!C105</f>
        <v>11JNE</v>
      </c>
      <c r="D105" s="20" t="str">
        <f>DATASHEET!D105</f>
        <v>M</v>
      </c>
      <c r="E105" s="21" t="str">
        <f>DATASHEET!J105</f>
        <v>N</v>
      </c>
      <c r="F105" s="21" t="str">
        <f>DATASHEET!E105</f>
        <v>N</v>
      </c>
      <c r="G105" s="21" t="str">
        <f>IF(A105="","",IF(DATASHEET!F105="White - British","N","Y"))</f>
        <v>Y</v>
      </c>
      <c r="H105" s="21" t="str">
        <f>IF(A105="","",IF(DATASHEET!H105="Y","Y","N"))</f>
        <v>N</v>
      </c>
      <c r="I105" s="21" t="str">
        <f>DATASHEET!I105</f>
        <v>N</v>
      </c>
      <c r="J105" s="22" t="str">
        <f>DATASHEET!M105</f>
        <v>M</v>
      </c>
      <c r="K105" s="40" t="str">
        <f t="shared" si="1"/>
        <v/>
      </c>
      <c r="L105" s="133" t="str">
        <f>IF(PROGRESS!R119="NO DATA","",PROGRESS!R119)</f>
        <v/>
      </c>
      <c r="M105" s="134" t="str">
        <f>IF(PROGRESS!W119="NO DATA","",PROGRESS!W119)</f>
        <v/>
      </c>
      <c r="N105" s="135" t="str">
        <f>IF(PROGRESS!AB119="NO DATA","",PROGRESS!AB119)</f>
        <v/>
      </c>
      <c r="O105" s="134" t="str">
        <f>IF(PROGRESS!AG119="NO DATA","",PROGRESS!AG119)</f>
        <v/>
      </c>
      <c r="P105" s="134" t="str">
        <f>IF(PROGRESS!AL119="NO DATA","",PROGRESS!AL119)</f>
        <v/>
      </c>
      <c r="Q105" s="134" t="str">
        <f>IF(PROGRESS!AQ119="NO DATA","",PROGRESS!AQ119)</f>
        <v/>
      </c>
      <c r="R105" s="134" t="str">
        <f>IF(PROGRESS!AV119="NO DATA","",PROGRESS!AV119)</f>
        <v/>
      </c>
      <c r="S105" s="134" t="str">
        <f>IF(PROGRESS!BA119="NO DATA","",PROGRESS!BA119)</f>
        <v/>
      </c>
      <c r="T105" s="134" t="str">
        <f>IF(PROGRESS!BF119="NO DATA","",PROGRESS!BF119)</f>
        <v/>
      </c>
      <c r="U105" s="134" t="str">
        <f>IF(PROGRESS!BK119="NO DATA","",PROGRESS!BK119)</f>
        <v/>
      </c>
      <c r="V105" s="134" t="str">
        <f>IF(PROGRESS!BP119="NO DATA","",PROGRESS!BP119)</f>
        <v/>
      </c>
      <c r="W105" s="134" t="str">
        <f>IF(PROGRESS!BU119="NO DATA","",PROGRESS!BU119)</f>
        <v/>
      </c>
      <c r="X105" s="134" t="str">
        <f>IF(PROGRESS!BZ119="NO DATA","",PROGRESS!BZ119)</f>
        <v/>
      </c>
      <c r="Y105" s="134" t="str">
        <f>IF(PROGRESS!CE119="NO DATA","",PROGRESS!CE119)</f>
        <v/>
      </c>
      <c r="Z105" s="134" t="str">
        <f>IF(PROGRESS!CJ119="NO DATA","",PROGRESS!CJ119)</f>
        <v/>
      </c>
      <c r="AA105" s="134" t="str">
        <f>IF(PROGRESS!CO119="NO DATA","",PROGRESS!CO119)</f>
        <v/>
      </c>
      <c r="AB105" s="134" t="str">
        <f>IF(PROGRESS!CY119="NO DATA","",PROGRESS!CY119)</f>
        <v/>
      </c>
      <c r="AC105" s="134" t="str">
        <f>IF(PROGRESS!DD119="NO DATA","",PROGRESS!DD119)</f>
        <v/>
      </c>
      <c r="AD105" s="134" t="str">
        <f>IF(PROGRESS!CT119="NO DATA","",PROGRESS!CT119)</f>
        <v/>
      </c>
      <c r="AE105" s="134" t="str">
        <f>IF(PROGRESS!DI119="NO DATA","",PROGRESS!DI119)</f>
        <v/>
      </c>
      <c r="AF105" s="134" t="str">
        <f>IF(PROGRESS!DN119="NO DATA","",PROGRESS!DN119)</f>
        <v/>
      </c>
      <c r="AG105" s="134" t="str">
        <f>IF(PROGRESS!DS119="NO DATA","",PROGRESS!DS119)</f>
        <v/>
      </c>
      <c r="AH105" s="134" t="str">
        <f>IF(PROGRESS!DX119="NO DATA","",PROGRESS!DX119)</f>
        <v/>
      </c>
    </row>
    <row r="106" spans="1:34" x14ac:dyDescent="0.25">
      <c r="A106" s="20">
        <f>IF(DATASHEET!A106="","",DATASHEET!A106)</f>
        <v>151586</v>
      </c>
      <c r="B106" s="21" t="str">
        <f>DATASHEET!B106</f>
        <v>MAHACHI, Dean</v>
      </c>
      <c r="C106" s="22" t="str">
        <f>DATASHEET!C106</f>
        <v>11EGQ</v>
      </c>
      <c r="D106" s="20" t="str">
        <f>DATASHEET!D106</f>
        <v>M</v>
      </c>
      <c r="E106" s="21" t="str">
        <f>DATASHEET!J106</f>
        <v>N</v>
      </c>
      <c r="F106" s="21" t="str">
        <f>DATASHEET!E106</f>
        <v>N</v>
      </c>
      <c r="G106" s="21" t="str">
        <f>IF(A106="","",IF(DATASHEET!F106="White - British","N","Y"))</f>
        <v>Y</v>
      </c>
      <c r="H106" s="21" t="str">
        <f>IF(A106="","",IF(DATASHEET!H106="Y","Y","N"))</f>
        <v>N</v>
      </c>
      <c r="I106" s="21" t="str">
        <f>DATASHEET!I106</f>
        <v>N</v>
      </c>
      <c r="J106" s="22" t="str">
        <f>DATASHEET!M106</f>
        <v>M</v>
      </c>
      <c r="K106" s="40" t="str">
        <f t="shared" si="1"/>
        <v/>
      </c>
      <c r="L106" s="133" t="str">
        <f>IF(PROGRESS!R120="NO DATA","",PROGRESS!R120)</f>
        <v/>
      </c>
      <c r="M106" s="134" t="str">
        <f>IF(PROGRESS!W120="NO DATA","",PROGRESS!W120)</f>
        <v/>
      </c>
      <c r="N106" s="135" t="str">
        <f>IF(PROGRESS!AB120="NO DATA","",PROGRESS!AB120)</f>
        <v/>
      </c>
      <c r="O106" s="134" t="str">
        <f>IF(PROGRESS!AG120="NO DATA","",PROGRESS!AG120)</f>
        <v/>
      </c>
      <c r="P106" s="134" t="str">
        <f>IF(PROGRESS!AL120="NO DATA","",PROGRESS!AL120)</f>
        <v/>
      </c>
      <c r="Q106" s="134" t="str">
        <f>IF(PROGRESS!AQ120="NO DATA","",PROGRESS!AQ120)</f>
        <v/>
      </c>
      <c r="R106" s="134" t="str">
        <f>IF(PROGRESS!AV120="NO DATA","",PROGRESS!AV120)</f>
        <v/>
      </c>
      <c r="S106" s="134" t="str">
        <f>IF(PROGRESS!BA120="NO DATA","",PROGRESS!BA120)</f>
        <v/>
      </c>
      <c r="T106" s="134" t="str">
        <f>IF(PROGRESS!BF120="NO DATA","",PROGRESS!BF120)</f>
        <v/>
      </c>
      <c r="U106" s="134" t="str">
        <f>IF(PROGRESS!BK120="NO DATA","",PROGRESS!BK120)</f>
        <v/>
      </c>
      <c r="V106" s="134" t="str">
        <f>IF(PROGRESS!BP120="NO DATA","",PROGRESS!BP120)</f>
        <v/>
      </c>
      <c r="W106" s="134" t="str">
        <f>IF(PROGRESS!BU120="NO DATA","",PROGRESS!BU120)</f>
        <v/>
      </c>
      <c r="X106" s="134" t="str">
        <f>IF(PROGRESS!BZ120="NO DATA","",PROGRESS!BZ120)</f>
        <v/>
      </c>
      <c r="Y106" s="134" t="str">
        <f>IF(PROGRESS!CE120="NO DATA","",PROGRESS!CE120)</f>
        <v/>
      </c>
      <c r="Z106" s="134" t="str">
        <f>IF(PROGRESS!CJ120="NO DATA","",PROGRESS!CJ120)</f>
        <v/>
      </c>
      <c r="AA106" s="134" t="str">
        <f>IF(PROGRESS!CO120="NO DATA","",PROGRESS!CO120)</f>
        <v/>
      </c>
      <c r="AB106" s="134" t="str">
        <f>IF(PROGRESS!CY120="NO DATA","",PROGRESS!CY120)</f>
        <v/>
      </c>
      <c r="AC106" s="134" t="str">
        <f>IF(PROGRESS!DD120="NO DATA","",PROGRESS!DD120)</f>
        <v/>
      </c>
      <c r="AD106" s="134" t="str">
        <f>IF(PROGRESS!CT120="NO DATA","",PROGRESS!CT120)</f>
        <v/>
      </c>
      <c r="AE106" s="134" t="str">
        <f>IF(PROGRESS!DI120="NO DATA","",PROGRESS!DI120)</f>
        <v/>
      </c>
      <c r="AF106" s="134" t="str">
        <f>IF(PROGRESS!DN120="NO DATA","",PROGRESS!DN120)</f>
        <v/>
      </c>
      <c r="AG106" s="134" t="str">
        <f>IF(PROGRESS!DS120="NO DATA","",PROGRESS!DS120)</f>
        <v/>
      </c>
      <c r="AH106" s="134" t="str">
        <f>IF(PROGRESS!DX120="NO DATA","",PROGRESS!DX120)</f>
        <v/>
      </c>
    </row>
    <row r="107" spans="1:34" x14ac:dyDescent="0.25">
      <c r="A107" s="20">
        <f>IF(DATASHEET!A107="","",DATASHEET!A107)</f>
        <v>151628</v>
      </c>
      <c r="B107" s="21" t="str">
        <f>DATASHEET!B107</f>
        <v>MAKANJUOLA, Feola</v>
      </c>
      <c r="C107" s="22" t="str">
        <f>DATASHEET!C107</f>
        <v>11JNE</v>
      </c>
      <c r="D107" s="20" t="str">
        <f>DATASHEET!D107</f>
        <v>M</v>
      </c>
      <c r="E107" s="21" t="str">
        <f>DATASHEET!J107</f>
        <v>N</v>
      </c>
      <c r="F107" s="21" t="str">
        <f>DATASHEET!E107</f>
        <v>N</v>
      </c>
      <c r="G107" s="21" t="str">
        <f>IF(A107="","",IF(DATASHEET!F107="White - British","N","Y"))</f>
        <v>Y</v>
      </c>
      <c r="H107" s="21" t="str">
        <f>IF(A107="","",IF(DATASHEET!H107="Y","Y","N"))</f>
        <v>N</v>
      </c>
      <c r="I107" s="21" t="str">
        <f>DATASHEET!I107</f>
        <v>N</v>
      </c>
      <c r="J107" s="22" t="str">
        <f>DATASHEET!M107</f>
        <v>M</v>
      </c>
      <c r="K107" s="40" t="str">
        <f t="shared" si="1"/>
        <v/>
      </c>
      <c r="L107" s="133" t="str">
        <f>IF(PROGRESS!R121="NO DATA","",PROGRESS!R121)</f>
        <v/>
      </c>
      <c r="M107" s="134" t="str">
        <f>IF(PROGRESS!W121="NO DATA","",PROGRESS!W121)</f>
        <v/>
      </c>
      <c r="N107" s="135" t="str">
        <f>IF(PROGRESS!AB121="NO DATA","",PROGRESS!AB121)</f>
        <v/>
      </c>
      <c r="O107" s="134" t="str">
        <f>IF(PROGRESS!AG121="NO DATA","",PROGRESS!AG121)</f>
        <v/>
      </c>
      <c r="P107" s="134" t="str">
        <f>IF(PROGRESS!AL121="NO DATA","",PROGRESS!AL121)</f>
        <v/>
      </c>
      <c r="Q107" s="134" t="str">
        <f>IF(PROGRESS!AQ121="NO DATA","",PROGRESS!AQ121)</f>
        <v/>
      </c>
      <c r="R107" s="134" t="str">
        <f>IF(PROGRESS!AV121="NO DATA","",PROGRESS!AV121)</f>
        <v/>
      </c>
      <c r="S107" s="134" t="str">
        <f>IF(PROGRESS!BA121="NO DATA","",PROGRESS!BA121)</f>
        <v/>
      </c>
      <c r="T107" s="134" t="str">
        <f>IF(PROGRESS!BF121="NO DATA","",PROGRESS!BF121)</f>
        <v/>
      </c>
      <c r="U107" s="134" t="str">
        <f>IF(PROGRESS!BK121="NO DATA","",PROGRESS!BK121)</f>
        <v/>
      </c>
      <c r="V107" s="134" t="str">
        <f>IF(PROGRESS!BP121="NO DATA","",PROGRESS!BP121)</f>
        <v/>
      </c>
      <c r="W107" s="134" t="str">
        <f>IF(PROGRESS!BU121="NO DATA","",PROGRESS!BU121)</f>
        <v/>
      </c>
      <c r="X107" s="134" t="str">
        <f>IF(PROGRESS!BZ121="NO DATA","",PROGRESS!BZ121)</f>
        <v/>
      </c>
      <c r="Y107" s="134" t="str">
        <f>IF(PROGRESS!CE121="NO DATA","",PROGRESS!CE121)</f>
        <v/>
      </c>
      <c r="Z107" s="134" t="str">
        <f>IF(PROGRESS!CJ121="NO DATA","",PROGRESS!CJ121)</f>
        <v/>
      </c>
      <c r="AA107" s="134" t="str">
        <f>IF(PROGRESS!CO121="NO DATA","",PROGRESS!CO121)</f>
        <v/>
      </c>
      <c r="AB107" s="134" t="str">
        <f>IF(PROGRESS!CY121="NO DATA","",PROGRESS!CY121)</f>
        <v/>
      </c>
      <c r="AC107" s="134" t="str">
        <f>IF(PROGRESS!DD121="NO DATA","",PROGRESS!DD121)</f>
        <v/>
      </c>
      <c r="AD107" s="134" t="str">
        <f>IF(PROGRESS!CT121="NO DATA","",PROGRESS!CT121)</f>
        <v/>
      </c>
      <c r="AE107" s="134" t="str">
        <f>IF(PROGRESS!DI121="NO DATA","",PROGRESS!DI121)</f>
        <v/>
      </c>
      <c r="AF107" s="134" t="str">
        <f>IF(PROGRESS!DN121="NO DATA","",PROGRESS!DN121)</f>
        <v/>
      </c>
      <c r="AG107" s="134" t="str">
        <f>IF(PROGRESS!DS121="NO DATA","",PROGRESS!DS121)</f>
        <v/>
      </c>
      <c r="AH107" s="134" t="str">
        <f>IF(PROGRESS!DX121="NO DATA","",PROGRESS!DX121)</f>
        <v/>
      </c>
    </row>
    <row r="108" spans="1:34" x14ac:dyDescent="0.25">
      <c r="A108" s="20">
        <f>IF(DATASHEET!A108="","",DATASHEET!A108)</f>
        <v>160026</v>
      </c>
      <c r="B108" s="21" t="str">
        <f>DATASHEET!B108</f>
        <v>MALIK, Hana</v>
      </c>
      <c r="C108" s="22" t="str">
        <f>DATASHEET!C108</f>
        <v>11WE</v>
      </c>
      <c r="D108" s="20" t="str">
        <f>DATASHEET!D108</f>
        <v>F</v>
      </c>
      <c r="E108" s="21" t="str">
        <f>DATASHEET!J108</f>
        <v>N</v>
      </c>
      <c r="F108" s="21" t="str">
        <f>DATASHEET!E108</f>
        <v>Y</v>
      </c>
      <c r="G108" s="21" t="str">
        <f>IF(A108="","",IF(DATASHEET!F108="White - British","N","Y"))</f>
        <v>Y</v>
      </c>
      <c r="H108" s="21" t="str">
        <f>IF(A108="","",IF(DATASHEET!H108="Y","Y","N"))</f>
        <v>Y</v>
      </c>
      <c r="I108" s="21" t="str">
        <f>DATASHEET!I108</f>
        <v>N</v>
      </c>
      <c r="J108" s="22" t="str">
        <f>DATASHEET!M108</f>
        <v/>
      </c>
      <c r="K108" s="40" t="str">
        <f t="shared" si="1"/>
        <v/>
      </c>
      <c r="L108" s="133" t="str">
        <f>IF(PROGRESS!R122="NO DATA","",PROGRESS!R122)</f>
        <v/>
      </c>
      <c r="M108" s="134" t="str">
        <f>IF(PROGRESS!W122="NO DATA","",PROGRESS!W122)</f>
        <v/>
      </c>
      <c r="N108" s="135" t="str">
        <f>IF(PROGRESS!AB122="NO DATA","",PROGRESS!AB122)</f>
        <v/>
      </c>
      <c r="O108" s="134" t="str">
        <f>IF(PROGRESS!AG122="NO DATA","",PROGRESS!AG122)</f>
        <v/>
      </c>
      <c r="P108" s="134" t="str">
        <f>IF(PROGRESS!AL122="NO DATA","",PROGRESS!AL122)</f>
        <v/>
      </c>
      <c r="Q108" s="134" t="str">
        <f>IF(PROGRESS!AQ122="NO DATA","",PROGRESS!AQ122)</f>
        <v/>
      </c>
      <c r="R108" s="134" t="str">
        <f>IF(PROGRESS!AV122="NO DATA","",PROGRESS!AV122)</f>
        <v/>
      </c>
      <c r="S108" s="134" t="str">
        <f>IF(PROGRESS!BA122="NO DATA","",PROGRESS!BA122)</f>
        <v/>
      </c>
      <c r="T108" s="134" t="str">
        <f>IF(PROGRESS!BF122="NO DATA","",PROGRESS!BF122)</f>
        <v/>
      </c>
      <c r="U108" s="134" t="str">
        <f>IF(PROGRESS!BK122="NO DATA","",PROGRESS!BK122)</f>
        <v/>
      </c>
      <c r="V108" s="134" t="str">
        <f>IF(PROGRESS!BP122="NO DATA","",PROGRESS!BP122)</f>
        <v/>
      </c>
      <c r="W108" s="134" t="str">
        <f>IF(PROGRESS!BU122="NO DATA","",PROGRESS!BU122)</f>
        <v/>
      </c>
      <c r="X108" s="134" t="str">
        <f>IF(PROGRESS!BZ122="NO DATA","",PROGRESS!BZ122)</f>
        <v/>
      </c>
      <c r="Y108" s="134" t="str">
        <f>IF(PROGRESS!CE122="NO DATA","",PROGRESS!CE122)</f>
        <v/>
      </c>
      <c r="Z108" s="134" t="str">
        <f>IF(PROGRESS!CJ122="NO DATA","",PROGRESS!CJ122)</f>
        <v/>
      </c>
      <c r="AA108" s="134" t="str">
        <f>IF(PROGRESS!CO122="NO DATA","",PROGRESS!CO122)</f>
        <v/>
      </c>
      <c r="AB108" s="134" t="str">
        <f>IF(PROGRESS!CY122="NO DATA","",PROGRESS!CY122)</f>
        <v/>
      </c>
      <c r="AC108" s="134" t="str">
        <f>IF(PROGRESS!DD122="NO DATA","",PROGRESS!DD122)</f>
        <v/>
      </c>
      <c r="AD108" s="134" t="str">
        <f>IF(PROGRESS!CT122="NO DATA","",PROGRESS!CT122)</f>
        <v/>
      </c>
      <c r="AE108" s="134" t="str">
        <f>IF(PROGRESS!DI122="NO DATA","",PROGRESS!DI122)</f>
        <v/>
      </c>
      <c r="AF108" s="134" t="str">
        <f>IF(PROGRESS!DN122="NO DATA","",PROGRESS!DN122)</f>
        <v/>
      </c>
      <c r="AG108" s="134" t="str">
        <f>IF(PROGRESS!DS122="NO DATA","",PROGRESS!DS122)</f>
        <v/>
      </c>
      <c r="AH108" s="134" t="str">
        <f>IF(PROGRESS!DX122="NO DATA","",PROGRESS!DX122)</f>
        <v/>
      </c>
    </row>
    <row r="109" spans="1:34" x14ac:dyDescent="0.25">
      <c r="A109" s="20">
        <f>IF(DATASHEET!A109="","",DATASHEET!A109)</f>
        <v>151610</v>
      </c>
      <c r="B109" s="21" t="str">
        <f>DATASHEET!B109</f>
        <v>MARKS, Ethan</v>
      </c>
      <c r="C109" s="22" t="str">
        <f>DATASHEET!C109</f>
        <v>11JNE</v>
      </c>
      <c r="D109" s="20" t="str">
        <f>DATASHEET!D109</f>
        <v>M</v>
      </c>
      <c r="E109" s="21" t="str">
        <f>DATASHEET!J109</f>
        <v>N</v>
      </c>
      <c r="F109" s="21" t="str">
        <f>DATASHEET!E109</f>
        <v>N</v>
      </c>
      <c r="G109" s="21" t="str">
        <f>IF(A109="","",IF(DATASHEET!F109="White - British","N","Y"))</f>
        <v>N</v>
      </c>
      <c r="H109" s="21" t="str">
        <f>IF(A109="","",IF(DATASHEET!H109="Y","Y","N"))</f>
        <v>N</v>
      </c>
      <c r="I109" s="21" t="str">
        <f>DATASHEET!I109</f>
        <v>N</v>
      </c>
      <c r="J109" s="22" t="str">
        <f>DATASHEET!M109</f>
        <v>H</v>
      </c>
      <c r="K109" s="40" t="str">
        <f t="shared" si="1"/>
        <v/>
      </c>
      <c r="L109" s="133" t="str">
        <f>IF(PROGRESS!R123="NO DATA","",PROGRESS!R123)</f>
        <v/>
      </c>
      <c r="M109" s="134" t="str">
        <f>IF(PROGRESS!W123="NO DATA","",PROGRESS!W123)</f>
        <v/>
      </c>
      <c r="N109" s="135" t="str">
        <f>IF(PROGRESS!AB123="NO DATA","",PROGRESS!AB123)</f>
        <v/>
      </c>
      <c r="O109" s="134" t="str">
        <f>IF(PROGRESS!AG123="NO DATA","",PROGRESS!AG123)</f>
        <v/>
      </c>
      <c r="P109" s="134" t="str">
        <f>IF(PROGRESS!AL123="NO DATA","",PROGRESS!AL123)</f>
        <v/>
      </c>
      <c r="Q109" s="134" t="str">
        <f>IF(PROGRESS!AQ123="NO DATA","",PROGRESS!AQ123)</f>
        <v/>
      </c>
      <c r="R109" s="134" t="str">
        <f>IF(PROGRESS!AV123="NO DATA","",PROGRESS!AV123)</f>
        <v/>
      </c>
      <c r="S109" s="134" t="str">
        <f>IF(PROGRESS!BA123="NO DATA","",PROGRESS!BA123)</f>
        <v/>
      </c>
      <c r="T109" s="134" t="str">
        <f>IF(PROGRESS!BF123="NO DATA","",PROGRESS!BF123)</f>
        <v/>
      </c>
      <c r="U109" s="134" t="str">
        <f>IF(PROGRESS!BK123="NO DATA","",PROGRESS!BK123)</f>
        <v/>
      </c>
      <c r="V109" s="134" t="str">
        <f>IF(PROGRESS!BP123="NO DATA","",PROGRESS!BP123)</f>
        <v/>
      </c>
      <c r="W109" s="134" t="str">
        <f>IF(PROGRESS!BU123="NO DATA","",PROGRESS!BU123)</f>
        <v/>
      </c>
      <c r="X109" s="134" t="str">
        <f>IF(PROGRESS!BZ123="NO DATA","",PROGRESS!BZ123)</f>
        <v/>
      </c>
      <c r="Y109" s="134" t="str">
        <f>IF(PROGRESS!CE123="NO DATA","",PROGRESS!CE123)</f>
        <v/>
      </c>
      <c r="Z109" s="134" t="str">
        <f>IF(PROGRESS!CJ123="NO DATA","",PROGRESS!CJ123)</f>
        <v/>
      </c>
      <c r="AA109" s="134" t="str">
        <f>IF(PROGRESS!CO123="NO DATA","",PROGRESS!CO123)</f>
        <v/>
      </c>
      <c r="AB109" s="134" t="str">
        <f>IF(PROGRESS!CY123="NO DATA","",PROGRESS!CY123)</f>
        <v/>
      </c>
      <c r="AC109" s="134" t="str">
        <f>IF(PROGRESS!DD123="NO DATA","",PROGRESS!DD123)</f>
        <v/>
      </c>
      <c r="AD109" s="134" t="str">
        <f>IF(PROGRESS!CT123="NO DATA","",PROGRESS!CT123)</f>
        <v/>
      </c>
      <c r="AE109" s="134" t="str">
        <f>IF(PROGRESS!DI123="NO DATA","",PROGRESS!DI123)</f>
        <v/>
      </c>
      <c r="AF109" s="134" t="str">
        <f>IF(PROGRESS!DN123="NO DATA","",PROGRESS!DN123)</f>
        <v/>
      </c>
      <c r="AG109" s="134" t="str">
        <f>IF(PROGRESS!DS123="NO DATA","",PROGRESS!DS123)</f>
        <v/>
      </c>
      <c r="AH109" s="134" t="str">
        <f>IF(PROGRESS!DX123="NO DATA","",PROGRESS!DX123)</f>
        <v/>
      </c>
    </row>
    <row r="110" spans="1:34" x14ac:dyDescent="0.25">
      <c r="A110" s="20">
        <f>IF(DATASHEET!A110="","",DATASHEET!A110)</f>
        <v>151584</v>
      </c>
      <c r="B110" s="21" t="str">
        <f>DATASHEET!B110</f>
        <v>MARTIN, Tyler</v>
      </c>
      <c r="C110" s="22" t="str">
        <f>DATASHEET!C110</f>
        <v>11SDA</v>
      </c>
      <c r="D110" s="20" t="str">
        <f>DATASHEET!D110</f>
        <v>M</v>
      </c>
      <c r="E110" s="21" t="str">
        <f>DATASHEET!J110</f>
        <v>N</v>
      </c>
      <c r="F110" s="21" t="str">
        <f>DATASHEET!E110</f>
        <v>N</v>
      </c>
      <c r="G110" s="21" t="str">
        <f>IF(A110="","",IF(DATASHEET!F110="White - British","N","Y"))</f>
        <v>N</v>
      </c>
      <c r="H110" s="21" t="str">
        <f>IF(A110="","",IF(DATASHEET!H110="Y","Y","N"))</f>
        <v>N</v>
      </c>
      <c r="I110" s="21" t="str">
        <f>DATASHEET!I110</f>
        <v>N</v>
      </c>
      <c r="J110" s="22" t="str">
        <f>DATASHEET!M110</f>
        <v>H</v>
      </c>
      <c r="K110" s="40" t="str">
        <f t="shared" si="1"/>
        <v/>
      </c>
      <c r="L110" s="133" t="str">
        <f>IF(PROGRESS!R124="NO DATA","",PROGRESS!R124)</f>
        <v/>
      </c>
      <c r="M110" s="134" t="str">
        <f>IF(PROGRESS!W124="NO DATA","",PROGRESS!W124)</f>
        <v/>
      </c>
      <c r="N110" s="135" t="str">
        <f>IF(PROGRESS!AB124="NO DATA","",PROGRESS!AB124)</f>
        <v/>
      </c>
      <c r="O110" s="134" t="str">
        <f>IF(PROGRESS!AG124="NO DATA","",PROGRESS!AG124)</f>
        <v/>
      </c>
      <c r="P110" s="134" t="str">
        <f>IF(PROGRESS!AL124="NO DATA","",PROGRESS!AL124)</f>
        <v/>
      </c>
      <c r="Q110" s="134" t="str">
        <f>IF(PROGRESS!AQ124="NO DATA","",PROGRESS!AQ124)</f>
        <v/>
      </c>
      <c r="R110" s="134" t="str">
        <f>IF(PROGRESS!AV124="NO DATA","",PROGRESS!AV124)</f>
        <v/>
      </c>
      <c r="S110" s="134" t="str">
        <f>IF(PROGRESS!BA124="NO DATA","",PROGRESS!BA124)</f>
        <v/>
      </c>
      <c r="T110" s="134" t="str">
        <f>IF(PROGRESS!BF124="NO DATA","",PROGRESS!BF124)</f>
        <v/>
      </c>
      <c r="U110" s="134" t="str">
        <f>IF(PROGRESS!BK124="NO DATA","",PROGRESS!BK124)</f>
        <v/>
      </c>
      <c r="V110" s="134" t="str">
        <f>IF(PROGRESS!BP124="NO DATA","",PROGRESS!BP124)</f>
        <v/>
      </c>
      <c r="W110" s="134" t="str">
        <f>IF(PROGRESS!BU124="NO DATA","",PROGRESS!BU124)</f>
        <v/>
      </c>
      <c r="X110" s="134" t="str">
        <f>IF(PROGRESS!BZ124="NO DATA","",PROGRESS!BZ124)</f>
        <v/>
      </c>
      <c r="Y110" s="134" t="str">
        <f>IF(PROGRESS!CE124="NO DATA","",PROGRESS!CE124)</f>
        <v/>
      </c>
      <c r="Z110" s="134" t="str">
        <f>IF(PROGRESS!CJ124="NO DATA","",PROGRESS!CJ124)</f>
        <v/>
      </c>
      <c r="AA110" s="134" t="str">
        <f>IF(PROGRESS!CO124="NO DATA","",PROGRESS!CO124)</f>
        <v/>
      </c>
      <c r="AB110" s="134" t="str">
        <f>IF(PROGRESS!CY124="NO DATA","",PROGRESS!CY124)</f>
        <v/>
      </c>
      <c r="AC110" s="134" t="str">
        <f>IF(PROGRESS!DD124="NO DATA","",PROGRESS!DD124)</f>
        <v/>
      </c>
      <c r="AD110" s="134" t="str">
        <f>IF(PROGRESS!CT124="NO DATA","",PROGRESS!CT124)</f>
        <v/>
      </c>
      <c r="AE110" s="134" t="str">
        <f>IF(PROGRESS!DI124="NO DATA","",PROGRESS!DI124)</f>
        <v/>
      </c>
      <c r="AF110" s="134" t="str">
        <f>IF(PROGRESS!DN124="NO DATA","",PROGRESS!DN124)</f>
        <v/>
      </c>
      <c r="AG110" s="134" t="str">
        <f>IF(PROGRESS!DS124="NO DATA","",PROGRESS!DS124)</f>
        <v/>
      </c>
      <c r="AH110" s="134" t="str">
        <f>IF(PROGRESS!DX124="NO DATA","",PROGRESS!DX124)</f>
        <v/>
      </c>
    </row>
    <row r="111" spans="1:34" x14ac:dyDescent="0.25">
      <c r="A111" s="20">
        <f>IF(DATASHEET!A111="","",DATASHEET!A111)</f>
        <v>151595</v>
      </c>
      <c r="B111" s="21" t="str">
        <f>DATASHEET!B111</f>
        <v>MAURICIO, James</v>
      </c>
      <c r="C111" s="22" t="str">
        <f>DATASHEET!C111</f>
        <v>11SDA</v>
      </c>
      <c r="D111" s="20" t="str">
        <f>DATASHEET!D111</f>
        <v>M</v>
      </c>
      <c r="E111" s="21" t="str">
        <f>DATASHEET!J111</f>
        <v>N</v>
      </c>
      <c r="F111" s="21" t="str">
        <f>DATASHEET!E111</f>
        <v>N</v>
      </c>
      <c r="G111" s="21" t="str">
        <f>IF(A111="","",IF(DATASHEET!F111="White - British","N","Y"))</f>
        <v>Y</v>
      </c>
      <c r="H111" s="21" t="str">
        <f>IF(A111="","",IF(DATASHEET!H111="Y","Y","N"))</f>
        <v>N</v>
      </c>
      <c r="I111" s="21" t="str">
        <f>DATASHEET!I111</f>
        <v>N</v>
      </c>
      <c r="J111" s="22" t="str">
        <f>DATASHEET!M111</f>
        <v>M</v>
      </c>
      <c r="K111" s="40" t="str">
        <f t="shared" si="1"/>
        <v/>
      </c>
      <c r="L111" s="133" t="str">
        <f>IF(PROGRESS!R125="NO DATA","",PROGRESS!R125)</f>
        <v/>
      </c>
      <c r="M111" s="134" t="str">
        <f>IF(PROGRESS!W125="NO DATA","",PROGRESS!W125)</f>
        <v/>
      </c>
      <c r="N111" s="135" t="str">
        <f>IF(PROGRESS!AB125="NO DATA","",PROGRESS!AB125)</f>
        <v/>
      </c>
      <c r="O111" s="134" t="str">
        <f>IF(PROGRESS!AG125="NO DATA","",PROGRESS!AG125)</f>
        <v/>
      </c>
      <c r="P111" s="134" t="str">
        <f>IF(PROGRESS!AL125="NO DATA","",PROGRESS!AL125)</f>
        <v/>
      </c>
      <c r="Q111" s="134" t="str">
        <f>IF(PROGRESS!AQ125="NO DATA","",PROGRESS!AQ125)</f>
        <v/>
      </c>
      <c r="R111" s="134" t="str">
        <f>IF(PROGRESS!AV125="NO DATA","",PROGRESS!AV125)</f>
        <v/>
      </c>
      <c r="S111" s="134" t="str">
        <f>IF(PROGRESS!BA125="NO DATA","",PROGRESS!BA125)</f>
        <v/>
      </c>
      <c r="T111" s="134" t="str">
        <f>IF(PROGRESS!BF125="NO DATA","",PROGRESS!BF125)</f>
        <v/>
      </c>
      <c r="U111" s="134" t="str">
        <f>IF(PROGRESS!BK125="NO DATA","",PROGRESS!BK125)</f>
        <v/>
      </c>
      <c r="V111" s="134" t="str">
        <f>IF(PROGRESS!BP125="NO DATA","",PROGRESS!BP125)</f>
        <v/>
      </c>
      <c r="W111" s="134" t="str">
        <f>IF(PROGRESS!BU125="NO DATA","",PROGRESS!BU125)</f>
        <v/>
      </c>
      <c r="X111" s="134" t="str">
        <f>IF(PROGRESS!BZ125="NO DATA","",PROGRESS!BZ125)</f>
        <v/>
      </c>
      <c r="Y111" s="134" t="str">
        <f>IF(PROGRESS!CE125="NO DATA","",PROGRESS!CE125)</f>
        <v/>
      </c>
      <c r="Z111" s="134" t="str">
        <f>IF(PROGRESS!CJ125="NO DATA","",PROGRESS!CJ125)</f>
        <v/>
      </c>
      <c r="AA111" s="134" t="str">
        <f>IF(PROGRESS!CO125="NO DATA","",PROGRESS!CO125)</f>
        <v/>
      </c>
      <c r="AB111" s="134" t="str">
        <f>IF(PROGRESS!CY125="NO DATA","",PROGRESS!CY125)</f>
        <v/>
      </c>
      <c r="AC111" s="134" t="str">
        <f>IF(PROGRESS!DD125="NO DATA","",PROGRESS!DD125)</f>
        <v/>
      </c>
      <c r="AD111" s="134" t="str">
        <f>IF(PROGRESS!CT125="NO DATA","",PROGRESS!CT125)</f>
        <v/>
      </c>
      <c r="AE111" s="134" t="str">
        <f>IF(PROGRESS!DI125="NO DATA","",PROGRESS!DI125)</f>
        <v/>
      </c>
      <c r="AF111" s="134" t="str">
        <f>IF(PROGRESS!DN125="NO DATA","",PROGRESS!DN125)</f>
        <v/>
      </c>
      <c r="AG111" s="134" t="str">
        <f>IF(PROGRESS!DS125="NO DATA","",PROGRESS!DS125)</f>
        <v/>
      </c>
      <c r="AH111" s="134" t="str">
        <f>IF(PROGRESS!DX125="NO DATA","",PROGRESS!DX125)</f>
        <v/>
      </c>
    </row>
    <row r="112" spans="1:34" x14ac:dyDescent="0.25">
      <c r="A112" s="20">
        <f>IF(DATASHEET!A112="","",DATASHEET!A112)</f>
        <v>151685</v>
      </c>
      <c r="B112" s="21" t="str">
        <f>DATASHEET!B112</f>
        <v>MCCANN, James</v>
      </c>
      <c r="C112" s="22" t="str">
        <f>DATASHEET!C112</f>
        <v>11SPI</v>
      </c>
      <c r="D112" s="20" t="str">
        <f>DATASHEET!D112</f>
        <v>M</v>
      </c>
      <c r="E112" s="21" t="str">
        <f>DATASHEET!J112</f>
        <v>N</v>
      </c>
      <c r="F112" s="21" t="str">
        <f>DATASHEET!E112</f>
        <v>N</v>
      </c>
      <c r="G112" s="21" t="str">
        <f>IF(A112="","",IF(DATASHEET!F112="White - British","N","Y"))</f>
        <v>N</v>
      </c>
      <c r="H112" s="21" t="str">
        <f>IF(A112="","",IF(DATASHEET!H112="Y","Y","N"))</f>
        <v>N</v>
      </c>
      <c r="I112" s="21" t="str">
        <f>DATASHEET!I112</f>
        <v>N</v>
      </c>
      <c r="J112" s="22" t="str">
        <f>DATASHEET!M112</f>
        <v>M</v>
      </c>
      <c r="K112" s="40" t="str">
        <f t="shared" si="1"/>
        <v/>
      </c>
      <c r="L112" s="133" t="str">
        <f>IF(PROGRESS!R126="NO DATA","",PROGRESS!R126)</f>
        <v/>
      </c>
      <c r="M112" s="134" t="str">
        <f>IF(PROGRESS!W126="NO DATA","",PROGRESS!W126)</f>
        <v/>
      </c>
      <c r="N112" s="135" t="str">
        <f>IF(PROGRESS!AB126="NO DATA","",PROGRESS!AB126)</f>
        <v/>
      </c>
      <c r="O112" s="134" t="str">
        <f>IF(PROGRESS!AG126="NO DATA","",PROGRESS!AG126)</f>
        <v/>
      </c>
      <c r="P112" s="134" t="str">
        <f>IF(PROGRESS!AL126="NO DATA","",PROGRESS!AL126)</f>
        <v/>
      </c>
      <c r="Q112" s="134" t="str">
        <f>IF(PROGRESS!AQ126="NO DATA","",PROGRESS!AQ126)</f>
        <v/>
      </c>
      <c r="R112" s="134" t="str">
        <f>IF(PROGRESS!AV126="NO DATA","",PROGRESS!AV126)</f>
        <v/>
      </c>
      <c r="S112" s="134" t="str">
        <f>IF(PROGRESS!BA126="NO DATA","",PROGRESS!BA126)</f>
        <v/>
      </c>
      <c r="T112" s="134" t="str">
        <f>IF(PROGRESS!BF126="NO DATA","",PROGRESS!BF126)</f>
        <v/>
      </c>
      <c r="U112" s="134" t="str">
        <f>IF(PROGRESS!BK126="NO DATA","",PROGRESS!BK126)</f>
        <v/>
      </c>
      <c r="V112" s="134" t="str">
        <f>IF(PROGRESS!BP126="NO DATA","",PROGRESS!BP126)</f>
        <v/>
      </c>
      <c r="W112" s="134" t="str">
        <f>IF(PROGRESS!BU126="NO DATA","",PROGRESS!BU126)</f>
        <v/>
      </c>
      <c r="X112" s="134" t="str">
        <f>IF(PROGRESS!BZ126="NO DATA","",PROGRESS!BZ126)</f>
        <v/>
      </c>
      <c r="Y112" s="134" t="str">
        <f>IF(PROGRESS!CE126="NO DATA","",PROGRESS!CE126)</f>
        <v/>
      </c>
      <c r="Z112" s="134" t="str">
        <f>IF(PROGRESS!CJ126="NO DATA","",PROGRESS!CJ126)</f>
        <v/>
      </c>
      <c r="AA112" s="134" t="str">
        <f>IF(PROGRESS!CO126="NO DATA","",PROGRESS!CO126)</f>
        <v/>
      </c>
      <c r="AB112" s="134" t="str">
        <f>IF(PROGRESS!CY126="NO DATA","",PROGRESS!CY126)</f>
        <v/>
      </c>
      <c r="AC112" s="134" t="str">
        <f>IF(PROGRESS!DD126="NO DATA","",PROGRESS!DD126)</f>
        <v/>
      </c>
      <c r="AD112" s="134" t="str">
        <f>IF(PROGRESS!CT126="NO DATA","",PROGRESS!CT126)</f>
        <v/>
      </c>
      <c r="AE112" s="134" t="str">
        <f>IF(PROGRESS!DI126="NO DATA","",PROGRESS!DI126)</f>
        <v/>
      </c>
      <c r="AF112" s="134" t="str">
        <f>IF(PROGRESS!DN126="NO DATA","",PROGRESS!DN126)</f>
        <v/>
      </c>
      <c r="AG112" s="134" t="str">
        <f>IF(PROGRESS!DS126="NO DATA","",PROGRESS!DS126)</f>
        <v/>
      </c>
      <c r="AH112" s="134" t="str">
        <f>IF(PROGRESS!DX126="NO DATA","",PROGRESS!DX126)</f>
        <v/>
      </c>
    </row>
    <row r="113" spans="1:34" x14ac:dyDescent="0.25">
      <c r="A113" s="20">
        <f>IF(DATASHEET!A113="","",DATASHEET!A113)</f>
        <v>151641</v>
      </c>
      <c r="B113" s="21" t="str">
        <f>DATASHEET!B113</f>
        <v>MCKINNEY, Esther</v>
      </c>
      <c r="C113" s="22" t="str">
        <f>DATASHEET!C113</f>
        <v>11ZI</v>
      </c>
      <c r="D113" s="20" t="str">
        <f>DATASHEET!D113</f>
        <v>F</v>
      </c>
      <c r="E113" s="21" t="str">
        <f>DATASHEET!J113</f>
        <v>N</v>
      </c>
      <c r="F113" s="21" t="str">
        <f>DATASHEET!E113</f>
        <v>N</v>
      </c>
      <c r="G113" s="21" t="str">
        <f>IF(A113="","",IF(DATASHEET!F113="White - British","N","Y"))</f>
        <v>N</v>
      </c>
      <c r="H113" s="21" t="str">
        <f>IF(A113="","",IF(DATASHEET!H113="Y","Y","N"))</f>
        <v>N</v>
      </c>
      <c r="I113" s="21" t="str">
        <f>DATASHEET!I113</f>
        <v>N</v>
      </c>
      <c r="J113" s="22" t="str">
        <f>DATASHEET!M113</f>
        <v>H</v>
      </c>
      <c r="K113" s="40" t="str">
        <f t="shared" si="1"/>
        <v/>
      </c>
      <c r="L113" s="133" t="str">
        <f>IF(PROGRESS!R127="NO DATA","",PROGRESS!R127)</f>
        <v/>
      </c>
      <c r="M113" s="134" t="str">
        <f>IF(PROGRESS!W127="NO DATA","",PROGRESS!W127)</f>
        <v/>
      </c>
      <c r="N113" s="135" t="str">
        <f>IF(PROGRESS!AB127="NO DATA","",PROGRESS!AB127)</f>
        <v/>
      </c>
      <c r="O113" s="134" t="str">
        <f>IF(PROGRESS!AG127="NO DATA","",PROGRESS!AG127)</f>
        <v/>
      </c>
      <c r="P113" s="134" t="str">
        <f>IF(PROGRESS!AL127="NO DATA","",PROGRESS!AL127)</f>
        <v/>
      </c>
      <c r="Q113" s="134" t="str">
        <f>IF(PROGRESS!AQ127="NO DATA","",PROGRESS!AQ127)</f>
        <v/>
      </c>
      <c r="R113" s="134" t="str">
        <f>IF(PROGRESS!AV127="NO DATA","",PROGRESS!AV127)</f>
        <v/>
      </c>
      <c r="S113" s="134" t="str">
        <f>IF(PROGRESS!BA127="NO DATA","",PROGRESS!BA127)</f>
        <v/>
      </c>
      <c r="T113" s="134" t="str">
        <f>IF(PROGRESS!BF127="NO DATA","",PROGRESS!BF127)</f>
        <v/>
      </c>
      <c r="U113" s="134" t="str">
        <f>IF(PROGRESS!BK127="NO DATA","",PROGRESS!BK127)</f>
        <v/>
      </c>
      <c r="V113" s="134" t="str">
        <f>IF(PROGRESS!BP127="NO DATA","",PROGRESS!BP127)</f>
        <v/>
      </c>
      <c r="W113" s="134" t="str">
        <f>IF(PROGRESS!BU127="NO DATA","",PROGRESS!BU127)</f>
        <v/>
      </c>
      <c r="X113" s="134" t="str">
        <f>IF(PROGRESS!BZ127="NO DATA","",PROGRESS!BZ127)</f>
        <v/>
      </c>
      <c r="Y113" s="134" t="str">
        <f>IF(PROGRESS!CE127="NO DATA","",PROGRESS!CE127)</f>
        <v/>
      </c>
      <c r="Z113" s="134" t="str">
        <f>IF(PROGRESS!CJ127="NO DATA","",PROGRESS!CJ127)</f>
        <v/>
      </c>
      <c r="AA113" s="134" t="str">
        <f>IF(PROGRESS!CO127="NO DATA","",PROGRESS!CO127)</f>
        <v/>
      </c>
      <c r="AB113" s="134" t="str">
        <f>IF(PROGRESS!CY127="NO DATA","",PROGRESS!CY127)</f>
        <v/>
      </c>
      <c r="AC113" s="134" t="str">
        <f>IF(PROGRESS!DD127="NO DATA","",PROGRESS!DD127)</f>
        <v/>
      </c>
      <c r="AD113" s="134" t="str">
        <f>IF(PROGRESS!CT127="NO DATA","",PROGRESS!CT127)</f>
        <v/>
      </c>
      <c r="AE113" s="134" t="str">
        <f>IF(PROGRESS!DI127="NO DATA","",PROGRESS!DI127)</f>
        <v/>
      </c>
      <c r="AF113" s="134" t="str">
        <f>IF(PROGRESS!DN127="NO DATA","",PROGRESS!DN127)</f>
        <v/>
      </c>
      <c r="AG113" s="134" t="str">
        <f>IF(PROGRESS!DS127="NO DATA","",PROGRESS!DS127)</f>
        <v/>
      </c>
      <c r="AH113" s="134" t="str">
        <f>IF(PROGRESS!DX127="NO DATA","",PROGRESS!DX127)</f>
        <v/>
      </c>
    </row>
    <row r="114" spans="1:34" x14ac:dyDescent="0.25">
      <c r="A114" s="20">
        <f>IF(DATASHEET!A114="","",DATASHEET!A114)</f>
        <v>151570</v>
      </c>
      <c r="B114" s="21" t="str">
        <f>DATASHEET!B114</f>
        <v>MCKINNEY, Tess</v>
      </c>
      <c r="C114" s="22" t="str">
        <f>DATASHEET!C114</f>
        <v>11EGQ</v>
      </c>
      <c r="D114" s="20" t="str">
        <f>DATASHEET!D114</f>
        <v>F</v>
      </c>
      <c r="E114" s="21" t="str">
        <f>DATASHEET!J114</f>
        <v>N</v>
      </c>
      <c r="F114" s="21" t="str">
        <f>DATASHEET!E114</f>
        <v>N</v>
      </c>
      <c r="G114" s="21" t="str">
        <f>IF(A114="","",IF(DATASHEET!F114="White - British","N","Y"))</f>
        <v>N</v>
      </c>
      <c r="H114" s="21" t="str">
        <f>IF(A114="","",IF(DATASHEET!H114="Y","Y","N"))</f>
        <v>N</v>
      </c>
      <c r="I114" s="21" t="str">
        <f>DATASHEET!I114</f>
        <v>N</v>
      </c>
      <c r="J114" s="22" t="str">
        <f>DATASHEET!M114</f>
        <v>H</v>
      </c>
      <c r="K114" s="40" t="str">
        <f t="shared" si="1"/>
        <v/>
      </c>
      <c r="L114" s="133" t="str">
        <f>IF(PROGRESS!R128="NO DATA","",PROGRESS!R128)</f>
        <v/>
      </c>
      <c r="M114" s="134" t="str">
        <f>IF(PROGRESS!W128="NO DATA","",PROGRESS!W128)</f>
        <v/>
      </c>
      <c r="N114" s="135" t="str">
        <f>IF(PROGRESS!AB128="NO DATA","",PROGRESS!AB128)</f>
        <v/>
      </c>
      <c r="O114" s="134" t="str">
        <f>IF(PROGRESS!AG128="NO DATA","",PROGRESS!AG128)</f>
        <v/>
      </c>
      <c r="P114" s="134" t="str">
        <f>IF(PROGRESS!AL128="NO DATA","",PROGRESS!AL128)</f>
        <v/>
      </c>
      <c r="Q114" s="134" t="str">
        <f>IF(PROGRESS!AQ128="NO DATA","",PROGRESS!AQ128)</f>
        <v/>
      </c>
      <c r="R114" s="134" t="str">
        <f>IF(PROGRESS!AV128="NO DATA","",PROGRESS!AV128)</f>
        <v/>
      </c>
      <c r="S114" s="134" t="str">
        <f>IF(PROGRESS!BA128="NO DATA","",PROGRESS!BA128)</f>
        <v/>
      </c>
      <c r="T114" s="134" t="str">
        <f>IF(PROGRESS!BF128="NO DATA","",PROGRESS!BF128)</f>
        <v/>
      </c>
      <c r="U114" s="134" t="str">
        <f>IF(PROGRESS!BK128="NO DATA","",PROGRESS!BK128)</f>
        <v/>
      </c>
      <c r="V114" s="134" t="str">
        <f>IF(PROGRESS!BP128="NO DATA","",PROGRESS!BP128)</f>
        <v/>
      </c>
      <c r="W114" s="134" t="str">
        <f>IF(PROGRESS!BU128="NO DATA","",PROGRESS!BU128)</f>
        <v/>
      </c>
      <c r="X114" s="134" t="str">
        <f>IF(PROGRESS!BZ128="NO DATA","",PROGRESS!BZ128)</f>
        <v/>
      </c>
      <c r="Y114" s="134" t="str">
        <f>IF(PROGRESS!CE128="NO DATA","",PROGRESS!CE128)</f>
        <v/>
      </c>
      <c r="Z114" s="134" t="str">
        <f>IF(PROGRESS!CJ128="NO DATA","",PROGRESS!CJ128)</f>
        <v/>
      </c>
      <c r="AA114" s="134" t="str">
        <f>IF(PROGRESS!CO128="NO DATA","",PROGRESS!CO128)</f>
        <v/>
      </c>
      <c r="AB114" s="134" t="str">
        <f>IF(PROGRESS!CY128="NO DATA","",PROGRESS!CY128)</f>
        <v/>
      </c>
      <c r="AC114" s="134" t="str">
        <f>IF(PROGRESS!DD128="NO DATA","",PROGRESS!DD128)</f>
        <v/>
      </c>
      <c r="AD114" s="134" t="str">
        <f>IF(PROGRESS!CT128="NO DATA","",PROGRESS!CT128)</f>
        <v/>
      </c>
      <c r="AE114" s="134" t="str">
        <f>IF(PROGRESS!DI128="NO DATA","",PROGRESS!DI128)</f>
        <v/>
      </c>
      <c r="AF114" s="134" t="str">
        <f>IF(PROGRESS!DN128="NO DATA","",PROGRESS!DN128)</f>
        <v/>
      </c>
      <c r="AG114" s="134" t="str">
        <f>IF(PROGRESS!DS128="NO DATA","",PROGRESS!DS128)</f>
        <v/>
      </c>
      <c r="AH114" s="134" t="str">
        <f>IF(PROGRESS!DX128="NO DATA","",PROGRESS!DX128)</f>
        <v/>
      </c>
    </row>
    <row r="115" spans="1:34" x14ac:dyDescent="0.25">
      <c r="A115" s="20">
        <f>IF(DATASHEET!A115="","",DATASHEET!A115)</f>
        <v>151675</v>
      </c>
      <c r="B115" s="21" t="str">
        <f>DATASHEET!B115</f>
        <v>MCLAUGHLIN, Matthew</v>
      </c>
      <c r="C115" s="22" t="str">
        <f>DATASHEET!C115</f>
        <v>11KKN</v>
      </c>
      <c r="D115" s="20" t="str">
        <f>DATASHEET!D115</f>
        <v>M</v>
      </c>
      <c r="E115" s="21" t="str">
        <f>DATASHEET!J115</f>
        <v>N</v>
      </c>
      <c r="F115" s="21" t="str">
        <f>DATASHEET!E115</f>
        <v>N</v>
      </c>
      <c r="G115" s="21" t="str">
        <f>IF(A115="","",IF(DATASHEET!F115="White - British","N","Y"))</f>
        <v>N</v>
      </c>
      <c r="H115" s="21" t="str">
        <f>IF(A115="","",IF(DATASHEET!H115="Y","Y","N"))</f>
        <v>N</v>
      </c>
      <c r="I115" s="21" t="str">
        <f>DATASHEET!I115</f>
        <v>N</v>
      </c>
      <c r="J115" s="22" t="str">
        <f>DATASHEET!M115</f>
        <v>M</v>
      </c>
      <c r="K115" s="40" t="str">
        <f t="shared" si="1"/>
        <v/>
      </c>
      <c r="L115" s="133" t="str">
        <f>IF(PROGRESS!R129="NO DATA","",PROGRESS!R129)</f>
        <v/>
      </c>
      <c r="M115" s="134" t="str">
        <f>IF(PROGRESS!W129="NO DATA","",PROGRESS!W129)</f>
        <v/>
      </c>
      <c r="N115" s="135" t="str">
        <f>IF(PROGRESS!AB129="NO DATA","",PROGRESS!AB129)</f>
        <v/>
      </c>
      <c r="O115" s="134" t="str">
        <f>IF(PROGRESS!AG129="NO DATA","",PROGRESS!AG129)</f>
        <v/>
      </c>
      <c r="P115" s="134" t="str">
        <f>IF(PROGRESS!AL129="NO DATA","",PROGRESS!AL129)</f>
        <v/>
      </c>
      <c r="Q115" s="134" t="str">
        <f>IF(PROGRESS!AQ129="NO DATA","",PROGRESS!AQ129)</f>
        <v/>
      </c>
      <c r="R115" s="134" t="str">
        <f>IF(PROGRESS!AV129="NO DATA","",PROGRESS!AV129)</f>
        <v/>
      </c>
      <c r="S115" s="134" t="str">
        <f>IF(PROGRESS!BA129="NO DATA","",PROGRESS!BA129)</f>
        <v/>
      </c>
      <c r="T115" s="134" t="str">
        <f>IF(PROGRESS!BF129="NO DATA","",PROGRESS!BF129)</f>
        <v/>
      </c>
      <c r="U115" s="134" t="str">
        <f>IF(PROGRESS!BK129="NO DATA","",PROGRESS!BK129)</f>
        <v/>
      </c>
      <c r="V115" s="134" t="str">
        <f>IF(PROGRESS!BP129="NO DATA","",PROGRESS!BP129)</f>
        <v/>
      </c>
      <c r="W115" s="134" t="str">
        <f>IF(PROGRESS!BU129="NO DATA","",PROGRESS!BU129)</f>
        <v/>
      </c>
      <c r="X115" s="134" t="str">
        <f>IF(PROGRESS!BZ129="NO DATA","",PROGRESS!BZ129)</f>
        <v/>
      </c>
      <c r="Y115" s="134" t="str">
        <f>IF(PROGRESS!CE129="NO DATA","",PROGRESS!CE129)</f>
        <v/>
      </c>
      <c r="Z115" s="134" t="str">
        <f>IF(PROGRESS!CJ129="NO DATA","",PROGRESS!CJ129)</f>
        <v/>
      </c>
      <c r="AA115" s="134" t="str">
        <f>IF(PROGRESS!CO129="NO DATA","",PROGRESS!CO129)</f>
        <v/>
      </c>
      <c r="AB115" s="134" t="str">
        <f>IF(PROGRESS!CY129="NO DATA","",PROGRESS!CY129)</f>
        <v/>
      </c>
      <c r="AC115" s="134" t="str">
        <f>IF(PROGRESS!DD129="NO DATA","",PROGRESS!DD129)</f>
        <v/>
      </c>
      <c r="AD115" s="134" t="str">
        <f>IF(PROGRESS!CT129="NO DATA","",PROGRESS!CT129)</f>
        <v/>
      </c>
      <c r="AE115" s="134" t="str">
        <f>IF(PROGRESS!DI129="NO DATA","",PROGRESS!DI129)</f>
        <v/>
      </c>
      <c r="AF115" s="134" t="str">
        <f>IF(PROGRESS!DN129="NO DATA","",PROGRESS!DN129)</f>
        <v/>
      </c>
      <c r="AG115" s="134" t="str">
        <f>IF(PROGRESS!DS129="NO DATA","",PROGRESS!DS129)</f>
        <v/>
      </c>
      <c r="AH115" s="134" t="str">
        <f>IF(PROGRESS!DX129="NO DATA","",PROGRESS!DX129)</f>
        <v/>
      </c>
    </row>
    <row r="116" spans="1:34" x14ac:dyDescent="0.25">
      <c r="A116" s="20">
        <f>IF(DATASHEET!A116="","",DATASHEET!A116)</f>
        <v>151558</v>
      </c>
      <c r="B116" s="21" t="str">
        <f>DATASHEET!B116</f>
        <v>MCQUILLAN-LEONARD, Louis</v>
      </c>
      <c r="C116" s="22" t="str">
        <f>DATASHEET!C116</f>
        <v>11KKN</v>
      </c>
      <c r="D116" s="20" t="str">
        <f>DATASHEET!D116</f>
        <v>M</v>
      </c>
      <c r="E116" s="21" t="str">
        <f>DATASHEET!J116</f>
        <v>N</v>
      </c>
      <c r="F116" s="21" t="str">
        <f>DATASHEET!E116</f>
        <v>N</v>
      </c>
      <c r="G116" s="21" t="str">
        <f>IF(A116="","",IF(DATASHEET!F116="White - British","N","Y"))</f>
        <v>Y</v>
      </c>
      <c r="H116" s="21" t="str">
        <f>IF(A116="","",IF(DATASHEET!H116="Y","Y","N"))</f>
        <v>N</v>
      </c>
      <c r="I116" s="21" t="str">
        <f>DATASHEET!I116</f>
        <v>N</v>
      </c>
      <c r="J116" s="22" t="str">
        <f>DATASHEET!M116</f>
        <v>H</v>
      </c>
      <c r="K116" s="40" t="str">
        <f t="shared" si="1"/>
        <v/>
      </c>
      <c r="L116" s="133" t="str">
        <f>IF(PROGRESS!R130="NO DATA","",PROGRESS!R130)</f>
        <v/>
      </c>
      <c r="M116" s="134" t="str">
        <f>IF(PROGRESS!W130="NO DATA","",PROGRESS!W130)</f>
        <v/>
      </c>
      <c r="N116" s="135" t="str">
        <f>IF(PROGRESS!AB130="NO DATA","",PROGRESS!AB130)</f>
        <v/>
      </c>
      <c r="O116" s="134" t="str">
        <f>IF(PROGRESS!AG130="NO DATA","",PROGRESS!AG130)</f>
        <v/>
      </c>
      <c r="P116" s="134" t="str">
        <f>IF(PROGRESS!AL130="NO DATA","",PROGRESS!AL130)</f>
        <v/>
      </c>
      <c r="Q116" s="134" t="str">
        <f>IF(PROGRESS!AQ130="NO DATA","",PROGRESS!AQ130)</f>
        <v/>
      </c>
      <c r="R116" s="134" t="str">
        <f>IF(PROGRESS!AV130="NO DATA","",PROGRESS!AV130)</f>
        <v/>
      </c>
      <c r="S116" s="134" t="str">
        <f>IF(PROGRESS!BA130="NO DATA","",PROGRESS!BA130)</f>
        <v/>
      </c>
      <c r="T116" s="134" t="str">
        <f>IF(PROGRESS!BF130="NO DATA","",PROGRESS!BF130)</f>
        <v/>
      </c>
      <c r="U116" s="134" t="str">
        <f>IF(PROGRESS!BK130="NO DATA","",PROGRESS!BK130)</f>
        <v/>
      </c>
      <c r="V116" s="134" t="str">
        <f>IF(PROGRESS!BP130="NO DATA","",PROGRESS!BP130)</f>
        <v/>
      </c>
      <c r="W116" s="134" t="str">
        <f>IF(PROGRESS!BU130="NO DATA","",PROGRESS!BU130)</f>
        <v/>
      </c>
      <c r="X116" s="134" t="str">
        <f>IF(PROGRESS!BZ130="NO DATA","",PROGRESS!BZ130)</f>
        <v/>
      </c>
      <c r="Y116" s="134" t="str">
        <f>IF(PROGRESS!CE130="NO DATA","",PROGRESS!CE130)</f>
        <v/>
      </c>
      <c r="Z116" s="134" t="str">
        <f>IF(PROGRESS!CJ130="NO DATA","",PROGRESS!CJ130)</f>
        <v/>
      </c>
      <c r="AA116" s="134" t="str">
        <f>IF(PROGRESS!CO130="NO DATA","",PROGRESS!CO130)</f>
        <v/>
      </c>
      <c r="AB116" s="134" t="str">
        <f>IF(PROGRESS!CY130="NO DATA","",PROGRESS!CY130)</f>
        <v/>
      </c>
      <c r="AC116" s="134" t="str">
        <f>IF(PROGRESS!DD130="NO DATA","",PROGRESS!DD130)</f>
        <v/>
      </c>
      <c r="AD116" s="134" t="str">
        <f>IF(PROGRESS!CT130="NO DATA","",PROGRESS!CT130)</f>
        <v/>
      </c>
      <c r="AE116" s="134" t="str">
        <f>IF(PROGRESS!DI130="NO DATA","",PROGRESS!DI130)</f>
        <v/>
      </c>
      <c r="AF116" s="134" t="str">
        <f>IF(PROGRESS!DN130="NO DATA","",PROGRESS!DN130)</f>
        <v/>
      </c>
      <c r="AG116" s="134" t="str">
        <f>IF(PROGRESS!DS130="NO DATA","",PROGRESS!DS130)</f>
        <v/>
      </c>
      <c r="AH116" s="134" t="str">
        <f>IF(PROGRESS!DX130="NO DATA","",PROGRESS!DX130)</f>
        <v/>
      </c>
    </row>
    <row r="117" spans="1:34" x14ac:dyDescent="0.25">
      <c r="A117" s="20">
        <f>IF(DATASHEET!A117="","",DATASHEET!A117)</f>
        <v>151647</v>
      </c>
      <c r="B117" s="21" t="str">
        <f>DATASHEET!B117</f>
        <v>MEAD, Louisa</v>
      </c>
      <c r="C117" s="22" t="str">
        <f>DATASHEET!C117</f>
        <v>11SDA</v>
      </c>
      <c r="D117" s="20" t="str">
        <f>DATASHEET!D117</f>
        <v>F</v>
      </c>
      <c r="E117" s="21" t="str">
        <f>DATASHEET!J117</f>
        <v>N</v>
      </c>
      <c r="F117" s="21" t="str">
        <f>DATASHEET!E117</f>
        <v>N</v>
      </c>
      <c r="G117" s="21" t="str">
        <f>IF(A117="","",IF(DATASHEET!F117="White - British","N","Y"))</f>
        <v>N</v>
      </c>
      <c r="H117" s="21" t="str">
        <f>IF(A117="","",IF(DATASHEET!H117="Y","Y","N"))</f>
        <v>N</v>
      </c>
      <c r="I117" s="21" t="str">
        <f>DATASHEET!I117</f>
        <v>N</v>
      </c>
      <c r="J117" s="22" t="str">
        <f>DATASHEET!M117</f>
        <v>M</v>
      </c>
      <c r="K117" s="40" t="str">
        <f t="shared" si="1"/>
        <v/>
      </c>
      <c r="L117" s="133" t="str">
        <f>IF(PROGRESS!R131="NO DATA","",PROGRESS!R131)</f>
        <v/>
      </c>
      <c r="M117" s="134" t="str">
        <f>IF(PROGRESS!W131="NO DATA","",PROGRESS!W131)</f>
        <v/>
      </c>
      <c r="N117" s="135" t="str">
        <f>IF(PROGRESS!AB131="NO DATA","",PROGRESS!AB131)</f>
        <v/>
      </c>
      <c r="O117" s="134" t="str">
        <f>IF(PROGRESS!AG131="NO DATA","",PROGRESS!AG131)</f>
        <v/>
      </c>
      <c r="P117" s="134" t="str">
        <f>IF(PROGRESS!AL131="NO DATA","",PROGRESS!AL131)</f>
        <v/>
      </c>
      <c r="Q117" s="134" t="str">
        <f>IF(PROGRESS!AQ131="NO DATA","",PROGRESS!AQ131)</f>
        <v/>
      </c>
      <c r="R117" s="134" t="str">
        <f>IF(PROGRESS!AV131="NO DATA","",PROGRESS!AV131)</f>
        <v/>
      </c>
      <c r="S117" s="134" t="str">
        <f>IF(PROGRESS!BA131="NO DATA","",PROGRESS!BA131)</f>
        <v/>
      </c>
      <c r="T117" s="134" t="str">
        <f>IF(PROGRESS!BF131="NO DATA","",PROGRESS!BF131)</f>
        <v/>
      </c>
      <c r="U117" s="134" t="str">
        <f>IF(PROGRESS!BK131="NO DATA","",PROGRESS!BK131)</f>
        <v/>
      </c>
      <c r="V117" s="134" t="str">
        <f>IF(PROGRESS!BP131="NO DATA","",PROGRESS!BP131)</f>
        <v/>
      </c>
      <c r="W117" s="134" t="str">
        <f>IF(PROGRESS!BU131="NO DATA","",PROGRESS!BU131)</f>
        <v/>
      </c>
      <c r="X117" s="134" t="str">
        <f>IF(PROGRESS!BZ131="NO DATA","",PROGRESS!BZ131)</f>
        <v/>
      </c>
      <c r="Y117" s="134" t="str">
        <f>IF(PROGRESS!CE131="NO DATA","",PROGRESS!CE131)</f>
        <v/>
      </c>
      <c r="Z117" s="134" t="str">
        <f>IF(PROGRESS!CJ131="NO DATA","",PROGRESS!CJ131)</f>
        <v/>
      </c>
      <c r="AA117" s="134" t="str">
        <f>IF(PROGRESS!CO131="NO DATA","",PROGRESS!CO131)</f>
        <v/>
      </c>
      <c r="AB117" s="134" t="str">
        <f>IF(PROGRESS!CY131="NO DATA","",PROGRESS!CY131)</f>
        <v/>
      </c>
      <c r="AC117" s="134" t="str">
        <f>IF(PROGRESS!DD131="NO DATA","",PROGRESS!DD131)</f>
        <v/>
      </c>
      <c r="AD117" s="134" t="str">
        <f>IF(PROGRESS!CT131="NO DATA","",PROGRESS!CT131)</f>
        <v/>
      </c>
      <c r="AE117" s="134" t="str">
        <f>IF(PROGRESS!DI131="NO DATA","",PROGRESS!DI131)</f>
        <v/>
      </c>
      <c r="AF117" s="134" t="str">
        <f>IF(PROGRESS!DN131="NO DATA","",PROGRESS!DN131)</f>
        <v/>
      </c>
      <c r="AG117" s="134" t="str">
        <f>IF(PROGRESS!DS131="NO DATA","",PROGRESS!DS131)</f>
        <v/>
      </c>
      <c r="AH117" s="134" t="str">
        <f>IF(PROGRESS!DX131="NO DATA","",PROGRESS!DX131)</f>
        <v/>
      </c>
    </row>
    <row r="118" spans="1:34" x14ac:dyDescent="0.25">
      <c r="A118" s="20">
        <f>IF(DATASHEET!A118="","",DATASHEET!A118)</f>
        <v>151688</v>
      </c>
      <c r="B118" s="21" t="str">
        <f>DATASHEET!B118</f>
        <v>MEHMOOD, Samah</v>
      </c>
      <c r="C118" s="22" t="str">
        <f>DATASHEET!C118</f>
        <v>11SK</v>
      </c>
      <c r="D118" s="20" t="str">
        <f>DATASHEET!D118</f>
        <v>F</v>
      </c>
      <c r="E118" s="21" t="str">
        <f>DATASHEET!J118</f>
        <v>N</v>
      </c>
      <c r="F118" s="21" t="str">
        <f>DATASHEET!E118</f>
        <v>N</v>
      </c>
      <c r="G118" s="21" t="str">
        <f>IF(A118="","",IF(DATASHEET!F118="White - British","N","Y"))</f>
        <v>Y</v>
      </c>
      <c r="H118" s="21" t="str">
        <f>IF(A118="","",IF(DATASHEET!H118="Y","Y","N"))</f>
        <v>N</v>
      </c>
      <c r="I118" s="21" t="str">
        <f>DATASHEET!I118</f>
        <v>N</v>
      </c>
      <c r="J118" s="22" t="str">
        <f>DATASHEET!M118</f>
        <v>H</v>
      </c>
      <c r="K118" s="40" t="str">
        <f t="shared" si="1"/>
        <v/>
      </c>
      <c r="L118" s="133" t="str">
        <f>IF(PROGRESS!R132="NO DATA","",PROGRESS!R132)</f>
        <v/>
      </c>
      <c r="M118" s="134" t="str">
        <f>IF(PROGRESS!W132="NO DATA","",PROGRESS!W132)</f>
        <v/>
      </c>
      <c r="N118" s="135" t="str">
        <f>IF(PROGRESS!AB132="NO DATA","",PROGRESS!AB132)</f>
        <v/>
      </c>
      <c r="O118" s="134" t="str">
        <f>IF(PROGRESS!AG132="NO DATA","",PROGRESS!AG132)</f>
        <v/>
      </c>
      <c r="P118" s="134" t="str">
        <f>IF(PROGRESS!AL132="NO DATA","",PROGRESS!AL132)</f>
        <v/>
      </c>
      <c r="Q118" s="134" t="str">
        <f>IF(PROGRESS!AQ132="NO DATA","",PROGRESS!AQ132)</f>
        <v/>
      </c>
      <c r="R118" s="134" t="str">
        <f>IF(PROGRESS!AV132="NO DATA","",PROGRESS!AV132)</f>
        <v/>
      </c>
      <c r="S118" s="134" t="str">
        <f>IF(PROGRESS!BA132="NO DATA","",PROGRESS!BA132)</f>
        <v/>
      </c>
      <c r="T118" s="134" t="str">
        <f>IF(PROGRESS!BF132="NO DATA","",PROGRESS!BF132)</f>
        <v/>
      </c>
      <c r="U118" s="134" t="str">
        <f>IF(PROGRESS!BK132="NO DATA","",PROGRESS!BK132)</f>
        <v/>
      </c>
      <c r="V118" s="134" t="str">
        <f>IF(PROGRESS!BP132="NO DATA","",PROGRESS!BP132)</f>
        <v/>
      </c>
      <c r="W118" s="134" t="str">
        <f>IF(PROGRESS!BU132="NO DATA","",PROGRESS!BU132)</f>
        <v/>
      </c>
      <c r="X118" s="134" t="str">
        <f>IF(PROGRESS!BZ132="NO DATA","",PROGRESS!BZ132)</f>
        <v/>
      </c>
      <c r="Y118" s="134" t="str">
        <f>IF(PROGRESS!CE132="NO DATA","",PROGRESS!CE132)</f>
        <v/>
      </c>
      <c r="Z118" s="134" t="str">
        <f>IF(PROGRESS!CJ132="NO DATA","",PROGRESS!CJ132)</f>
        <v/>
      </c>
      <c r="AA118" s="134" t="str">
        <f>IF(PROGRESS!CO132="NO DATA","",PROGRESS!CO132)</f>
        <v/>
      </c>
      <c r="AB118" s="134" t="str">
        <f>IF(PROGRESS!CY132="NO DATA","",PROGRESS!CY132)</f>
        <v/>
      </c>
      <c r="AC118" s="134" t="str">
        <f>IF(PROGRESS!DD132="NO DATA","",PROGRESS!DD132)</f>
        <v/>
      </c>
      <c r="AD118" s="134" t="str">
        <f>IF(PROGRESS!CT132="NO DATA","",PROGRESS!CT132)</f>
        <v/>
      </c>
      <c r="AE118" s="134" t="str">
        <f>IF(PROGRESS!DI132="NO DATA","",PROGRESS!DI132)</f>
        <v/>
      </c>
      <c r="AF118" s="134" t="str">
        <f>IF(PROGRESS!DN132="NO DATA","",PROGRESS!DN132)</f>
        <v/>
      </c>
      <c r="AG118" s="134" t="str">
        <f>IF(PROGRESS!DS132="NO DATA","",PROGRESS!DS132)</f>
        <v/>
      </c>
      <c r="AH118" s="134" t="str">
        <f>IF(PROGRESS!DX132="NO DATA","",PROGRESS!DX132)</f>
        <v/>
      </c>
    </row>
    <row r="119" spans="1:34" x14ac:dyDescent="0.25">
      <c r="A119" s="20">
        <f>IF(DATASHEET!A119="","",DATASHEET!A119)</f>
        <v>151652</v>
      </c>
      <c r="B119" s="21" t="str">
        <f>DATASHEET!B119</f>
        <v>MOUNTAIN-FREEMAN, Joshua</v>
      </c>
      <c r="C119" s="22" t="str">
        <f>DATASHEET!C119</f>
        <v>11ZI</v>
      </c>
      <c r="D119" s="20" t="str">
        <f>DATASHEET!D119</f>
        <v>M</v>
      </c>
      <c r="E119" s="21" t="str">
        <f>DATASHEET!J119</f>
        <v>N</v>
      </c>
      <c r="F119" s="21" t="str">
        <f>DATASHEET!E119</f>
        <v>N</v>
      </c>
      <c r="G119" s="21" t="str">
        <f>IF(A119="","",IF(DATASHEET!F119="White - British","N","Y"))</f>
        <v>N</v>
      </c>
      <c r="H119" s="21" t="str">
        <f>IF(A119="","",IF(DATASHEET!H119="Y","Y","N"))</f>
        <v>N</v>
      </c>
      <c r="I119" s="21" t="str">
        <f>DATASHEET!I119</f>
        <v>N</v>
      </c>
      <c r="J119" s="22" t="str">
        <f>DATASHEET!M119</f>
        <v>L</v>
      </c>
      <c r="K119" s="40" t="str">
        <f t="shared" si="1"/>
        <v/>
      </c>
      <c r="L119" s="133" t="str">
        <f>IF(PROGRESS!R133="NO DATA","",PROGRESS!R133)</f>
        <v/>
      </c>
      <c r="M119" s="134" t="str">
        <f>IF(PROGRESS!W133="NO DATA","",PROGRESS!W133)</f>
        <v/>
      </c>
      <c r="N119" s="135" t="str">
        <f>IF(PROGRESS!AB133="NO DATA","",PROGRESS!AB133)</f>
        <v/>
      </c>
      <c r="O119" s="134" t="str">
        <f>IF(PROGRESS!AG133="NO DATA","",PROGRESS!AG133)</f>
        <v/>
      </c>
      <c r="P119" s="134" t="str">
        <f>IF(PROGRESS!AL133="NO DATA","",PROGRESS!AL133)</f>
        <v/>
      </c>
      <c r="Q119" s="134" t="str">
        <f>IF(PROGRESS!AQ133="NO DATA","",PROGRESS!AQ133)</f>
        <v/>
      </c>
      <c r="R119" s="134" t="str">
        <f>IF(PROGRESS!AV133="NO DATA","",PROGRESS!AV133)</f>
        <v/>
      </c>
      <c r="S119" s="134" t="str">
        <f>IF(PROGRESS!BA133="NO DATA","",PROGRESS!BA133)</f>
        <v/>
      </c>
      <c r="T119" s="134" t="str">
        <f>IF(PROGRESS!BF133="NO DATA","",PROGRESS!BF133)</f>
        <v/>
      </c>
      <c r="U119" s="134" t="str">
        <f>IF(PROGRESS!BK133="NO DATA","",PROGRESS!BK133)</f>
        <v/>
      </c>
      <c r="V119" s="134" t="str">
        <f>IF(PROGRESS!BP133="NO DATA","",PROGRESS!BP133)</f>
        <v/>
      </c>
      <c r="W119" s="134" t="str">
        <f>IF(PROGRESS!BU133="NO DATA","",PROGRESS!BU133)</f>
        <v/>
      </c>
      <c r="X119" s="134" t="str">
        <f>IF(PROGRESS!BZ133="NO DATA","",PROGRESS!BZ133)</f>
        <v/>
      </c>
      <c r="Y119" s="134" t="str">
        <f>IF(PROGRESS!CE133="NO DATA","",PROGRESS!CE133)</f>
        <v/>
      </c>
      <c r="Z119" s="134" t="str">
        <f>IF(PROGRESS!CJ133="NO DATA","",PROGRESS!CJ133)</f>
        <v/>
      </c>
      <c r="AA119" s="134" t="str">
        <f>IF(PROGRESS!CO133="NO DATA","",PROGRESS!CO133)</f>
        <v/>
      </c>
      <c r="AB119" s="134" t="str">
        <f>IF(PROGRESS!CY133="NO DATA","",PROGRESS!CY133)</f>
        <v/>
      </c>
      <c r="AC119" s="134" t="str">
        <f>IF(PROGRESS!DD133="NO DATA","",PROGRESS!DD133)</f>
        <v/>
      </c>
      <c r="AD119" s="134" t="str">
        <f>IF(PROGRESS!CT133="NO DATA","",PROGRESS!CT133)</f>
        <v/>
      </c>
      <c r="AE119" s="134" t="str">
        <f>IF(PROGRESS!DI133="NO DATA","",PROGRESS!DI133)</f>
        <v/>
      </c>
      <c r="AF119" s="134" t="str">
        <f>IF(PROGRESS!DN133="NO DATA","",PROGRESS!DN133)</f>
        <v/>
      </c>
      <c r="AG119" s="134" t="str">
        <f>IF(PROGRESS!DS133="NO DATA","",PROGRESS!DS133)</f>
        <v/>
      </c>
      <c r="AH119" s="134" t="str">
        <f>IF(PROGRESS!DX133="NO DATA","",PROGRESS!DX133)</f>
        <v/>
      </c>
    </row>
    <row r="120" spans="1:34" x14ac:dyDescent="0.25">
      <c r="A120" s="20">
        <f>IF(DATASHEET!A120="","",DATASHEET!A120)</f>
        <v>151627</v>
      </c>
      <c r="B120" s="21" t="str">
        <f>DATASHEET!B120</f>
        <v>MUHIRWA, Leeron</v>
      </c>
      <c r="C120" s="22" t="str">
        <f>DATASHEET!C120</f>
        <v>11KKN</v>
      </c>
      <c r="D120" s="20" t="str">
        <f>DATASHEET!D120</f>
        <v>M</v>
      </c>
      <c r="E120" s="21" t="str">
        <f>DATASHEET!J120</f>
        <v>N</v>
      </c>
      <c r="F120" s="21" t="str">
        <f>DATASHEET!E120</f>
        <v>Y</v>
      </c>
      <c r="G120" s="21" t="str">
        <f>IF(A120="","",IF(DATASHEET!F120="White - British","N","Y"))</f>
        <v>Y</v>
      </c>
      <c r="H120" s="21" t="str">
        <f>IF(A120="","",IF(DATASHEET!H120="Y","Y","N"))</f>
        <v>Y</v>
      </c>
      <c r="I120" s="21" t="str">
        <f>DATASHEET!I120</f>
        <v>N</v>
      </c>
      <c r="J120" s="22" t="str">
        <f>DATASHEET!M120</f>
        <v>M</v>
      </c>
      <c r="K120" s="40" t="str">
        <f t="shared" si="1"/>
        <v/>
      </c>
      <c r="L120" s="133" t="str">
        <f>IF(PROGRESS!R134="NO DATA","",PROGRESS!R134)</f>
        <v/>
      </c>
      <c r="M120" s="134" t="str">
        <f>IF(PROGRESS!W134="NO DATA","",PROGRESS!W134)</f>
        <v/>
      </c>
      <c r="N120" s="135" t="str">
        <f>IF(PROGRESS!AB134="NO DATA","",PROGRESS!AB134)</f>
        <v/>
      </c>
      <c r="O120" s="134" t="str">
        <f>IF(PROGRESS!AG134="NO DATA","",PROGRESS!AG134)</f>
        <v/>
      </c>
      <c r="P120" s="134" t="str">
        <f>IF(PROGRESS!AL134="NO DATA","",PROGRESS!AL134)</f>
        <v/>
      </c>
      <c r="Q120" s="134" t="str">
        <f>IF(PROGRESS!AQ134="NO DATA","",PROGRESS!AQ134)</f>
        <v/>
      </c>
      <c r="R120" s="134" t="str">
        <f>IF(PROGRESS!AV134="NO DATA","",PROGRESS!AV134)</f>
        <v/>
      </c>
      <c r="S120" s="134" t="str">
        <f>IF(PROGRESS!BA134="NO DATA","",PROGRESS!BA134)</f>
        <v/>
      </c>
      <c r="T120" s="134" t="str">
        <f>IF(PROGRESS!BF134="NO DATA","",PROGRESS!BF134)</f>
        <v/>
      </c>
      <c r="U120" s="134" t="str">
        <f>IF(PROGRESS!BK134="NO DATA","",PROGRESS!BK134)</f>
        <v/>
      </c>
      <c r="V120" s="134" t="str">
        <f>IF(PROGRESS!BP134="NO DATA","",PROGRESS!BP134)</f>
        <v/>
      </c>
      <c r="W120" s="134" t="str">
        <f>IF(PROGRESS!BU134="NO DATA","",PROGRESS!BU134)</f>
        <v/>
      </c>
      <c r="X120" s="134" t="str">
        <f>IF(PROGRESS!BZ134="NO DATA","",PROGRESS!BZ134)</f>
        <v/>
      </c>
      <c r="Y120" s="134" t="str">
        <f>IF(PROGRESS!CE134="NO DATA","",PROGRESS!CE134)</f>
        <v/>
      </c>
      <c r="Z120" s="134" t="str">
        <f>IF(PROGRESS!CJ134="NO DATA","",PROGRESS!CJ134)</f>
        <v/>
      </c>
      <c r="AA120" s="134" t="str">
        <f>IF(PROGRESS!CO134="NO DATA","",PROGRESS!CO134)</f>
        <v/>
      </c>
      <c r="AB120" s="134" t="str">
        <f>IF(PROGRESS!CY134="NO DATA","",PROGRESS!CY134)</f>
        <v/>
      </c>
      <c r="AC120" s="134" t="str">
        <f>IF(PROGRESS!DD134="NO DATA","",PROGRESS!DD134)</f>
        <v/>
      </c>
      <c r="AD120" s="134" t="str">
        <f>IF(PROGRESS!CT134="NO DATA","",PROGRESS!CT134)</f>
        <v/>
      </c>
      <c r="AE120" s="134" t="str">
        <f>IF(PROGRESS!DI134="NO DATA","",PROGRESS!DI134)</f>
        <v/>
      </c>
      <c r="AF120" s="134" t="str">
        <f>IF(PROGRESS!DN134="NO DATA","",PROGRESS!DN134)</f>
        <v/>
      </c>
      <c r="AG120" s="134" t="str">
        <f>IF(PROGRESS!DS134="NO DATA","",PROGRESS!DS134)</f>
        <v/>
      </c>
      <c r="AH120" s="134" t="str">
        <f>IF(PROGRESS!DX134="NO DATA","",PROGRESS!DX134)</f>
        <v/>
      </c>
    </row>
    <row r="121" spans="1:34" x14ac:dyDescent="0.25">
      <c r="A121" s="20">
        <f>IF(DATASHEET!A121="","",DATASHEET!A121)</f>
        <v>151711</v>
      </c>
      <c r="B121" s="21" t="str">
        <f>DATASHEET!B121</f>
        <v>MUNRO-PROUD, Lewis</v>
      </c>
      <c r="C121" s="22" t="str">
        <f>DATASHEET!C121</f>
        <v>11SPI</v>
      </c>
      <c r="D121" s="20" t="str">
        <f>DATASHEET!D121</f>
        <v>M</v>
      </c>
      <c r="E121" s="21" t="str">
        <f>DATASHEET!J121</f>
        <v>N</v>
      </c>
      <c r="F121" s="21" t="str">
        <f>DATASHEET!E121</f>
        <v>N</v>
      </c>
      <c r="G121" s="21" t="str">
        <f>IF(A121="","",IF(DATASHEET!F121="White - British","N","Y"))</f>
        <v>N</v>
      </c>
      <c r="H121" s="21" t="str">
        <f>IF(A121="","",IF(DATASHEET!H121="Y","Y","N"))</f>
        <v>N</v>
      </c>
      <c r="I121" s="21" t="str">
        <f>DATASHEET!I121</f>
        <v>N</v>
      </c>
      <c r="J121" s="22" t="str">
        <f>DATASHEET!M121</f>
        <v>M</v>
      </c>
      <c r="K121" s="40" t="str">
        <f t="shared" si="1"/>
        <v/>
      </c>
      <c r="L121" s="133" t="str">
        <f>IF(PROGRESS!R135="NO DATA","",PROGRESS!R135)</f>
        <v/>
      </c>
      <c r="M121" s="134" t="str">
        <f>IF(PROGRESS!W135="NO DATA","",PROGRESS!W135)</f>
        <v/>
      </c>
      <c r="N121" s="135" t="str">
        <f>IF(PROGRESS!AB135="NO DATA","",PROGRESS!AB135)</f>
        <v/>
      </c>
      <c r="O121" s="134" t="str">
        <f>IF(PROGRESS!AG135="NO DATA","",PROGRESS!AG135)</f>
        <v/>
      </c>
      <c r="P121" s="134" t="str">
        <f>IF(PROGRESS!AL135="NO DATA","",PROGRESS!AL135)</f>
        <v/>
      </c>
      <c r="Q121" s="134" t="str">
        <f>IF(PROGRESS!AQ135="NO DATA","",PROGRESS!AQ135)</f>
        <v/>
      </c>
      <c r="R121" s="134" t="str">
        <f>IF(PROGRESS!AV135="NO DATA","",PROGRESS!AV135)</f>
        <v/>
      </c>
      <c r="S121" s="134" t="str">
        <f>IF(PROGRESS!BA135="NO DATA","",PROGRESS!BA135)</f>
        <v/>
      </c>
      <c r="T121" s="134" t="str">
        <f>IF(PROGRESS!BF135="NO DATA","",PROGRESS!BF135)</f>
        <v/>
      </c>
      <c r="U121" s="134" t="str">
        <f>IF(PROGRESS!BK135="NO DATA","",PROGRESS!BK135)</f>
        <v/>
      </c>
      <c r="V121" s="134" t="str">
        <f>IF(PROGRESS!BP135="NO DATA","",PROGRESS!BP135)</f>
        <v/>
      </c>
      <c r="W121" s="134" t="str">
        <f>IF(PROGRESS!BU135="NO DATA","",PROGRESS!BU135)</f>
        <v/>
      </c>
      <c r="X121" s="134" t="str">
        <f>IF(PROGRESS!BZ135="NO DATA","",PROGRESS!BZ135)</f>
        <v/>
      </c>
      <c r="Y121" s="134" t="str">
        <f>IF(PROGRESS!CE135="NO DATA","",PROGRESS!CE135)</f>
        <v/>
      </c>
      <c r="Z121" s="134" t="str">
        <f>IF(PROGRESS!CJ135="NO DATA","",PROGRESS!CJ135)</f>
        <v/>
      </c>
      <c r="AA121" s="134" t="str">
        <f>IF(PROGRESS!CO135="NO DATA","",PROGRESS!CO135)</f>
        <v/>
      </c>
      <c r="AB121" s="134" t="str">
        <f>IF(PROGRESS!CY135="NO DATA","",PROGRESS!CY135)</f>
        <v/>
      </c>
      <c r="AC121" s="134" t="str">
        <f>IF(PROGRESS!DD135="NO DATA","",PROGRESS!DD135)</f>
        <v/>
      </c>
      <c r="AD121" s="134" t="str">
        <f>IF(PROGRESS!CT135="NO DATA","",PROGRESS!CT135)</f>
        <v/>
      </c>
      <c r="AE121" s="134" t="str">
        <f>IF(PROGRESS!DI135="NO DATA","",PROGRESS!DI135)</f>
        <v/>
      </c>
      <c r="AF121" s="134" t="str">
        <f>IF(PROGRESS!DN135="NO DATA","",PROGRESS!DN135)</f>
        <v/>
      </c>
      <c r="AG121" s="134" t="str">
        <f>IF(PROGRESS!DS135="NO DATA","",PROGRESS!DS135)</f>
        <v/>
      </c>
      <c r="AH121" s="134" t="str">
        <f>IF(PROGRESS!DX135="NO DATA","",PROGRESS!DX135)</f>
        <v/>
      </c>
    </row>
    <row r="122" spans="1:34" x14ac:dyDescent="0.25">
      <c r="A122" s="20">
        <f>IF(DATASHEET!A122="","",DATASHEET!A122)</f>
        <v>151612</v>
      </c>
      <c r="B122" s="21" t="str">
        <f>DATASHEET!B122</f>
        <v>MUSIE, Christina</v>
      </c>
      <c r="C122" s="22" t="str">
        <f>DATASHEET!C122</f>
        <v>11JNE</v>
      </c>
      <c r="D122" s="20" t="str">
        <f>DATASHEET!D122</f>
        <v>F</v>
      </c>
      <c r="E122" s="21" t="str">
        <f>DATASHEET!J122</f>
        <v>N</v>
      </c>
      <c r="F122" s="21" t="str">
        <f>DATASHEET!E122</f>
        <v>Y</v>
      </c>
      <c r="G122" s="21" t="str">
        <f>IF(A122="","",IF(DATASHEET!F122="White - British","N","Y"))</f>
        <v>Y</v>
      </c>
      <c r="H122" s="21" t="str">
        <f>IF(A122="","",IF(DATASHEET!H122="Y","Y","N"))</f>
        <v>Y</v>
      </c>
      <c r="I122" s="21" t="str">
        <f>DATASHEET!I122</f>
        <v>N</v>
      </c>
      <c r="J122" s="22" t="str">
        <f>DATASHEET!M122</f>
        <v>M</v>
      </c>
      <c r="K122" s="40" t="str">
        <f t="shared" si="1"/>
        <v/>
      </c>
      <c r="L122" s="133" t="str">
        <f>IF(PROGRESS!R136="NO DATA","",PROGRESS!R136)</f>
        <v/>
      </c>
      <c r="M122" s="134" t="str">
        <f>IF(PROGRESS!W136="NO DATA","",PROGRESS!W136)</f>
        <v/>
      </c>
      <c r="N122" s="135" t="str">
        <f>IF(PROGRESS!AB136="NO DATA","",PROGRESS!AB136)</f>
        <v/>
      </c>
      <c r="O122" s="134" t="str">
        <f>IF(PROGRESS!AG136="NO DATA","",PROGRESS!AG136)</f>
        <v/>
      </c>
      <c r="P122" s="134" t="str">
        <f>IF(PROGRESS!AL136="NO DATA","",PROGRESS!AL136)</f>
        <v/>
      </c>
      <c r="Q122" s="134" t="str">
        <f>IF(PROGRESS!AQ136="NO DATA","",PROGRESS!AQ136)</f>
        <v/>
      </c>
      <c r="R122" s="134" t="str">
        <f>IF(PROGRESS!AV136="NO DATA","",PROGRESS!AV136)</f>
        <v/>
      </c>
      <c r="S122" s="134" t="str">
        <f>IF(PROGRESS!BA136="NO DATA","",PROGRESS!BA136)</f>
        <v/>
      </c>
      <c r="T122" s="134" t="str">
        <f>IF(PROGRESS!BF136="NO DATA","",PROGRESS!BF136)</f>
        <v/>
      </c>
      <c r="U122" s="134" t="str">
        <f>IF(PROGRESS!BK136="NO DATA","",PROGRESS!BK136)</f>
        <v/>
      </c>
      <c r="V122" s="134" t="str">
        <f>IF(PROGRESS!BP136="NO DATA","",PROGRESS!BP136)</f>
        <v/>
      </c>
      <c r="W122" s="134" t="str">
        <f>IF(PROGRESS!BU136="NO DATA","",PROGRESS!BU136)</f>
        <v/>
      </c>
      <c r="X122" s="134" t="str">
        <f>IF(PROGRESS!BZ136="NO DATA","",PROGRESS!BZ136)</f>
        <v/>
      </c>
      <c r="Y122" s="134" t="str">
        <f>IF(PROGRESS!CE136="NO DATA","",PROGRESS!CE136)</f>
        <v/>
      </c>
      <c r="Z122" s="134" t="str">
        <f>IF(PROGRESS!CJ136="NO DATA","",PROGRESS!CJ136)</f>
        <v/>
      </c>
      <c r="AA122" s="134" t="str">
        <f>IF(PROGRESS!CO136="NO DATA","",PROGRESS!CO136)</f>
        <v/>
      </c>
      <c r="AB122" s="134" t="str">
        <f>IF(PROGRESS!CY136="NO DATA","",PROGRESS!CY136)</f>
        <v/>
      </c>
      <c r="AC122" s="134" t="str">
        <f>IF(PROGRESS!DD136="NO DATA","",PROGRESS!DD136)</f>
        <v/>
      </c>
      <c r="AD122" s="134" t="str">
        <f>IF(PROGRESS!CT136="NO DATA","",PROGRESS!CT136)</f>
        <v/>
      </c>
      <c r="AE122" s="134" t="str">
        <f>IF(PROGRESS!DI136="NO DATA","",PROGRESS!DI136)</f>
        <v/>
      </c>
      <c r="AF122" s="134" t="str">
        <f>IF(PROGRESS!DN136="NO DATA","",PROGRESS!DN136)</f>
        <v/>
      </c>
      <c r="AG122" s="134" t="str">
        <f>IF(PROGRESS!DS136="NO DATA","",PROGRESS!DS136)</f>
        <v/>
      </c>
      <c r="AH122" s="134" t="str">
        <f>IF(PROGRESS!DX136="NO DATA","",PROGRESS!DX136)</f>
        <v/>
      </c>
    </row>
    <row r="123" spans="1:34" x14ac:dyDescent="0.25">
      <c r="A123" s="20">
        <f>IF(DATASHEET!A123="","",DATASHEET!A123)</f>
        <v>151533</v>
      </c>
      <c r="B123" s="21" t="str">
        <f>DATASHEET!B123</f>
        <v>NAYLOR, Benedict</v>
      </c>
      <c r="C123" s="22" t="str">
        <f>DATASHEET!C123</f>
        <v>11ZI</v>
      </c>
      <c r="D123" s="20" t="str">
        <f>DATASHEET!D123</f>
        <v>M</v>
      </c>
      <c r="E123" s="21" t="str">
        <f>DATASHEET!J123</f>
        <v>N</v>
      </c>
      <c r="F123" s="21" t="str">
        <f>DATASHEET!E123</f>
        <v>N</v>
      </c>
      <c r="G123" s="21" t="str">
        <f>IF(A123="","",IF(DATASHEET!F123="White - British","N","Y"))</f>
        <v>N</v>
      </c>
      <c r="H123" s="21" t="str">
        <f>IF(A123="","",IF(DATASHEET!H123="Y","Y","N"))</f>
        <v>N</v>
      </c>
      <c r="I123" s="21" t="str">
        <f>DATASHEET!I123</f>
        <v>N</v>
      </c>
      <c r="J123" s="22" t="str">
        <f>DATASHEET!M123</f>
        <v>H</v>
      </c>
      <c r="K123" s="40" t="str">
        <f t="shared" si="1"/>
        <v/>
      </c>
      <c r="L123" s="133" t="str">
        <f>IF(PROGRESS!R137="NO DATA","",PROGRESS!R137)</f>
        <v/>
      </c>
      <c r="M123" s="134" t="str">
        <f>IF(PROGRESS!W137="NO DATA","",PROGRESS!W137)</f>
        <v/>
      </c>
      <c r="N123" s="135" t="str">
        <f>IF(PROGRESS!AB137="NO DATA","",PROGRESS!AB137)</f>
        <v/>
      </c>
      <c r="O123" s="134" t="str">
        <f>IF(PROGRESS!AG137="NO DATA","",PROGRESS!AG137)</f>
        <v/>
      </c>
      <c r="P123" s="134" t="str">
        <f>IF(PROGRESS!AL137="NO DATA","",PROGRESS!AL137)</f>
        <v/>
      </c>
      <c r="Q123" s="134" t="str">
        <f>IF(PROGRESS!AQ137="NO DATA","",PROGRESS!AQ137)</f>
        <v/>
      </c>
      <c r="R123" s="134" t="str">
        <f>IF(PROGRESS!AV137="NO DATA","",PROGRESS!AV137)</f>
        <v/>
      </c>
      <c r="S123" s="134" t="str">
        <f>IF(PROGRESS!BA137="NO DATA","",PROGRESS!BA137)</f>
        <v/>
      </c>
      <c r="T123" s="134" t="str">
        <f>IF(PROGRESS!BF137="NO DATA","",PROGRESS!BF137)</f>
        <v/>
      </c>
      <c r="U123" s="134" t="str">
        <f>IF(PROGRESS!BK137="NO DATA","",PROGRESS!BK137)</f>
        <v/>
      </c>
      <c r="V123" s="134" t="str">
        <f>IF(PROGRESS!BP137="NO DATA","",PROGRESS!BP137)</f>
        <v/>
      </c>
      <c r="W123" s="134" t="str">
        <f>IF(PROGRESS!BU137="NO DATA","",PROGRESS!BU137)</f>
        <v/>
      </c>
      <c r="X123" s="134" t="str">
        <f>IF(PROGRESS!BZ137="NO DATA","",PROGRESS!BZ137)</f>
        <v/>
      </c>
      <c r="Y123" s="134" t="str">
        <f>IF(PROGRESS!CE137="NO DATA","",PROGRESS!CE137)</f>
        <v/>
      </c>
      <c r="Z123" s="134" t="str">
        <f>IF(PROGRESS!CJ137="NO DATA","",PROGRESS!CJ137)</f>
        <v/>
      </c>
      <c r="AA123" s="134" t="str">
        <f>IF(PROGRESS!CO137="NO DATA","",PROGRESS!CO137)</f>
        <v/>
      </c>
      <c r="AB123" s="134" t="str">
        <f>IF(PROGRESS!CY137="NO DATA","",PROGRESS!CY137)</f>
        <v/>
      </c>
      <c r="AC123" s="134" t="str">
        <f>IF(PROGRESS!DD137="NO DATA","",PROGRESS!DD137)</f>
        <v/>
      </c>
      <c r="AD123" s="134" t="str">
        <f>IF(PROGRESS!CT137="NO DATA","",PROGRESS!CT137)</f>
        <v/>
      </c>
      <c r="AE123" s="134" t="str">
        <f>IF(PROGRESS!DI137="NO DATA","",PROGRESS!DI137)</f>
        <v/>
      </c>
      <c r="AF123" s="134" t="str">
        <f>IF(PROGRESS!DN137="NO DATA","",PROGRESS!DN137)</f>
        <v/>
      </c>
      <c r="AG123" s="134" t="str">
        <f>IF(PROGRESS!DS137="NO DATA","",PROGRESS!DS137)</f>
        <v/>
      </c>
      <c r="AH123" s="134" t="str">
        <f>IF(PROGRESS!DX137="NO DATA","",PROGRESS!DX137)</f>
        <v/>
      </c>
    </row>
    <row r="124" spans="1:34" x14ac:dyDescent="0.25">
      <c r="A124" s="20">
        <f>IF(DATASHEET!A124="","",DATASHEET!A124)</f>
        <v>151739</v>
      </c>
      <c r="B124" s="21" t="str">
        <f>DATASHEET!B124</f>
        <v>NAYLOR, Ruby</v>
      </c>
      <c r="C124" s="22" t="str">
        <f>DATASHEET!C124</f>
        <v>11ZI</v>
      </c>
      <c r="D124" s="20" t="str">
        <f>DATASHEET!D124</f>
        <v>F</v>
      </c>
      <c r="E124" s="21" t="str">
        <f>DATASHEET!J124</f>
        <v>K</v>
      </c>
      <c r="F124" s="21" t="str">
        <f>DATASHEET!E124</f>
        <v>N</v>
      </c>
      <c r="G124" s="21" t="str">
        <f>IF(A124="","",IF(DATASHEET!F124="White - British","N","Y"))</f>
        <v>N</v>
      </c>
      <c r="H124" s="21" t="str">
        <f>IF(A124="","",IF(DATASHEET!H124="Y","Y","N"))</f>
        <v>N</v>
      </c>
      <c r="I124" s="21" t="str">
        <f>DATASHEET!I124</f>
        <v>N</v>
      </c>
      <c r="J124" s="22" t="str">
        <f>DATASHEET!M124</f>
        <v>L</v>
      </c>
      <c r="K124" s="40" t="str">
        <f t="shared" si="1"/>
        <v/>
      </c>
      <c r="L124" s="133" t="str">
        <f>IF(PROGRESS!R138="NO DATA","",PROGRESS!R138)</f>
        <v/>
      </c>
      <c r="M124" s="134" t="str">
        <f>IF(PROGRESS!W138="NO DATA","",PROGRESS!W138)</f>
        <v/>
      </c>
      <c r="N124" s="135" t="str">
        <f>IF(PROGRESS!AB138="NO DATA","",PROGRESS!AB138)</f>
        <v/>
      </c>
      <c r="O124" s="134" t="str">
        <f>IF(PROGRESS!AG138="NO DATA","",PROGRESS!AG138)</f>
        <v/>
      </c>
      <c r="P124" s="134" t="str">
        <f>IF(PROGRESS!AL138="NO DATA","",PROGRESS!AL138)</f>
        <v/>
      </c>
      <c r="Q124" s="134" t="str">
        <f>IF(PROGRESS!AQ138="NO DATA","",PROGRESS!AQ138)</f>
        <v/>
      </c>
      <c r="R124" s="134" t="str">
        <f>IF(PROGRESS!AV138="NO DATA","",PROGRESS!AV138)</f>
        <v/>
      </c>
      <c r="S124" s="134" t="str">
        <f>IF(PROGRESS!BA138="NO DATA","",PROGRESS!BA138)</f>
        <v/>
      </c>
      <c r="T124" s="134" t="str">
        <f>IF(PROGRESS!BF138="NO DATA","",PROGRESS!BF138)</f>
        <v/>
      </c>
      <c r="U124" s="134" t="str">
        <f>IF(PROGRESS!BK138="NO DATA","",PROGRESS!BK138)</f>
        <v/>
      </c>
      <c r="V124" s="134" t="str">
        <f>IF(PROGRESS!BP138="NO DATA","",PROGRESS!BP138)</f>
        <v/>
      </c>
      <c r="W124" s="134" t="str">
        <f>IF(PROGRESS!BU138="NO DATA","",PROGRESS!BU138)</f>
        <v/>
      </c>
      <c r="X124" s="134" t="str">
        <f>IF(PROGRESS!BZ138="NO DATA","",PROGRESS!BZ138)</f>
        <v/>
      </c>
      <c r="Y124" s="134" t="str">
        <f>IF(PROGRESS!CE138="NO DATA","",PROGRESS!CE138)</f>
        <v/>
      </c>
      <c r="Z124" s="134" t="str">
        <f>IF(PROGRESS!CJ138="NO DATA","",PROGRESS!CJ138)</f>
        <v/>
      </c>
      <c r="AA124" s="134" t="str">
        <f>IF(PROGRESS!CO138="NO DATA","",PROGRESS!CO138)</f>
        <v/>
      </c>
      <c r="AB124" s="134" t="str">
        <f>IF(PROGRESS!CY138="NO DATA","",PROGRESS!CY138)</f>
        <v/>
      </c>
      <c r="AC124" s="134" t="str">
        <f>IF(PROGRESS!DD138="NO DATA","",PROGRESS!DD138)</f>
        <v/>
      </c>
      <c r="AD124" s="134" t="str">
        <f>IF(PROGRESS!CT138="NO DATA","",PROGRESS!CT138)</f>
        <v/>
      </c>
      <c r="AE124" s="134" t="str">
        <f>IF(PROGRESS!DI138="NO DATA","",PROGRESS!DI138)</f>
        <v/>
      </c>
      <c r="AF124" s="134" t="str">
        <f>IF(PROGRESS!DN138="NO DATA","",PROGRESS!DN138)</f>
        <v/>
      </c>
      <c r="AG124" s="134" t="str">
        <f>IF(PROGRESS!DS138="NO DATA","",PROGRESS!DS138)</f>
        <v/>
      </c>
      <c r="AH124" s="134" t="str">
        <f>IF(PROGRESS!DX138="NO DATA","",PROGRESS!DX138)</f>
        <v/>
      </c>
    </row>
    <row r="125" spans="1:34" x14ac:dyDescent="0.25">
      <c r="A125" s="20">
        <f>IF(DATASHEET!A125="","",DATASHEET!A125)</f>
        <v>151565</v>
      </c>
      <c r="B125" s="21" t="str">
        <f>DATASHEET!B125</f>
        <v>NDUKA, Reuben</v>
      </c>
      <c r="C125" s="22" t="str">
        <f>DATASHEET!C125</f>
        <v>11SDA</v>
      </c>
      <c r="D125" s="20" t="str">
        <f>DATASHEET!D125</f>
        <v>M</v>
      </c>
      <c r="E125" s="21" t="str">
        <f>DATASHEET!J125</f>
        <v>N</v>
      </c>
      <c r="F125" s="21" t="str">
        <f>DATASHEET!E125</f>
        <v>Y</v>
      </c>
      <c r="G125" s="21" t="str">
        <f>IF(A125="","",IF(DATASHEET!F125="White - British","N","Y"))</f>
        <v>Y</v>
      </c>
      <c r="H125" s="21" t="str">
        <f>IF(A125="","",IF(DATASHEET!H125="Y","Y","N"))</f>
        <v>Y</v>
      </c>
      <c r="I125" s="21" t="str">
        <f>DATASHEET!I125</f>
        <v>N</v>
      </c>
      <c r="J125" s="22" t="str">
        <f>DATASHEET!M125</f>
        <v>M</v>
      </c>
      <c r="K125" s="40" t="str">
        <f t="shared" si="1"/>
        <v/>
      </c>
      <c r="L125" s="133" t="str">
        <f>IF(PROGRESS!R139="NO DATA","",PROGRESS!R139)</f>
        <v/>
      </c>
      <c r="M125" s="134" t="str">
        <f>IF(PROGRESS!W139="NO DATA","",PROGRESS!W139)</f>
        <v/>
      </c>
      <c r="N125" s="135" t="str">
        <f>IF(PROGRESS!AB139="NO DATA","",PROGRESS!AB139)</f>
        <v/>
      </c>
      <c r="O125" s="134" t="str">
        <f>IF(PROGRESS!AG139="NO DATA","",PROGRESS!AG139)</f>
        <v/>
      </c>
      <c r="P125" s="134" t="str">
        <f>IF(PROGRESS!AL139="NO DATA","",PROGRESS!AL139)</f>
        <v/>
      </c>
      <c r="Q125" s="134" t="str">
        <f>IF(PROGRESS!AQ139="NO DATA","",PROGRESS!AQ139)</f>
        <v/>
      </c>
      <c r="R125" s="134" t="str">
        <f>IF(PROGRESS!AV139="NO DATA","",PROGRESS!AV139)</f>
        <v/>
      </c>
      <c r="S125" s="134" t="str">
        <f>IF(PROGRESS!BA139="NO DATA","",PROGRESS!BA139)</f>
        <v/>
      </c>
      <c r="T125" s="134" t="str">
        <f>IF(PROGRESS!BF139="NO DATA","",PROGRESS!BF139)</f>
        <v/>
      </c>
      <c r="U125" s="134" t="str">
        <f>IF(PROGRESS!BK139="NO DATA","",PROGRESS!BK139)</f>
        <v/>
      </c>
      <c r="V125" s="134" t="str">
        <f>IF(PROGRESS!BP139="NO DATA","",PROGRESS!BP139)</f>
        <v/>
      </c>
      <c r="W125" s="134" t="str">
        <f>IF(PROGRESS!BU139="NO DATA","",PROGRESS!BU139)</f>
        <v/>
      </c>
      <c r="X125" s="134" t="str">
        <f>IF(PROGRESS!BZ139="NO DATA","",PROGRESS!BZ139)</f>
        <v/>
      </c>
      <c r="Y125" s="134" t="str">
        <f>IF(PROGRESS!CE139="NO DATA","",PROGRESS!CE139)</f>
        <v/>
      </c>
      <c r="Z125" s="134" t="str">
        <f>IF(PROGRESS!CJ139="NO DATA","",PROGRESS!CJ139)</f>
        <v/>
      </c>
      <c r="AA125" s="134" t="str">
        <f>IF(PROGRESS!CO139="NO DATA","",PROGRESS!CO139)</f>
        <v/>
      </c>
      <c r="AB125" s="134" t="str">
        <f>IF(PROGRESS!CY139="NO DATA","",PROGRESS!CY139)</f>
        <v/>
      </c>
      <c r="AC125" s="134" t="str">
        <f>IF(PROGRESS!DD139="NO DATA","",PROGRESS!DD139)</f>
        <v/>
      </c>
      <c r="AD125" s="134" t="str">
        <f>IF(PROGRESS!CT139="NO DATA","",PROGRESS!CT139)</f>
        <v/>
      </c>
      <c r="AE125" s="134" t="str">
        <f>IF(PROGRESS!DI139="NO DATA","",PROGRESS!DI139)</f>
        <v/>
      </c>
      <c r="AF125" s="134" t="str">
        <f>IF(PROGRESS!DN139="NO DATA","",PROGRESS!DN139)</f>
        <v/>
      </c>
      <c r="AG125" s="134" t="str">
        <f>IF(PROGRESS!DS139="NO DATA","",PROGRESS!DS139)</f>
        <v/>
      </c>
      <c r="AH125" s="134" t="str">
        <f>IF(PROGRESS!DX139="NO DATA","",PROGRESS!DX139)</f>
        <v/>
      </c>
    </row>
    <row r="126" spans="1:34" x14ac:dyDescent="0.25">
      <c r="A126" s="20">
        <f>IF(DATASHEET!A126="","",DATASHEET!A126)</f>
        <v>151582</v>
      </c>
      <c r="B126" s="21" t="str">
        <f>DATASHEET!B126</f>
        <v>NETTLE, Charlie</v>
      </c>
      <c r="C126" s="22" t="str">
        <f>DATASHEET!C126</f>
        <v>11EGQ</v>
      </c>
      <c r="D126" s="20" t="str">
        <f>DATASHEET!D126</f>
        <v>M</v>
      </c>
      <c r="E126" s="21" t="str">
        <f>DATASHEET!J126</f>
        <v>N</v>
      </c>
      <c r="F126" s="21" t="str">
        <f>DATASHEET!E126</f>
        <v>N</v>
      </c>
      <c r="G126" s="21" t="str">
        <f>IF(A126="","",IF(DATASHEET!F126="White - British","N","Y"))</f>
        <v>N</v>
      </c>
      <c r="H126" s="21" t="str">
        <f>IF(A126="","",IF(DATASHEET!H126="Y","Y","N"))</f>
        <v>N</v>
      </c>
      <c r="I126" s="21" t="str">
        <f>DATASHEET!I126</f>
        <v>N</v>
      </c>
      <c r="J126" s="22" t="str">
        <f>DATASHEET!M126</f>
        <v>M</v>
      </c>
      <c r="K126" s="40" t="str">
        <f t="shared" si="1"/>
        <v/>
      </c>
      <c r="L126" s="133" t="str">
        <f>IF(PROGRESS!R140="NO DATA","",PROGRESS!R140)</f>
        <v/>
      </c>
      <c r="M126" s="134" t="str">
        <f>IF(PROGRESS!W140="NO DATA","",PROGRESS!W140)</f>
        <v/>
      </c>
      <c r="N126" s="135" t="str">
        <f>IF(PROGRESS!AB140="NO DATA","",PROGRESS!AB140)</f>
        <v/>
      </c>
      <c r="O126" s="134" t="str">
        <f>IF(PROGRESS!AG140="NO DATA","",PROGRESS!AG140)</f>
        <v/>
      </c>
      <c r="P126" s="134" t="str">
        <f>IF(PROGRESS!AL140="NO DATA","",PROGRESS!AL140)</f>
        <v/>
      </c>
      <c r="Q126" s="134" t="str">
        <f>IF(PROGRESS!AQ140="NO DATA","",PROGRESS!AQ140)</f>
        <v/>
      </c>
      <c r="R126" s="134" t="str">
        <f>IF(PROGRESS!AV140="NO DATA","",PROGRESS!AV140)</f>
        <v/>
      </c>
      <c r="S126" s="134" t="str">
        <f>IF(PROGRESS!BA140="NO DATA","",PROGRESS!BA140)</f>
        <v/>
      </c>
      <c r="T126" s="134" t="str">
        <f>IF(PROGRESS!BF140="NO DATA","",PROGRESS!BF140)</f>
        <v/>
      </c>
      <c r="U126" s="134" t="str">
        <f>IF(PROGRESS!BK140="NO DATA","",PROGRESS!BK140)</f>
        <v/>
      </c>
      <c r="V126" s="134" t="str">
        <f>IF(PROGRESS!BP140="NO DATA","",PROGRESS!BP140)</f>
        <v/>
      </c>
      <c r="W126" s="134" t="str">
        <f>IF(PROGRESS!BU140="NO DATA","",PROGRESS!BU140)</f>
        <v/>
      </c>
      <c r="X126" s="134" t="str">
        <f>IF(PROGRESS!BZ140="NO DATA","",PROGRESS!BZ140)</f>
        <v/>
      </c>
      <c r="Y126" s="134" t="str">
        <f>IF(PROGRESS!CE140="NO DATA","",PROGRESS!CE140)</f>
        <v/>
      </c>
      <c r="Z126" s="134" t="str">
        <f>IF(PROGRESS!CJ140="NO DATA","",PROGRESS!CJ140)</f>
        <v/>
      </c>
      <c r="AA126" s="134" t="str">
        <f>IF(PROGRESS!CO140="NO DATA","",PROGRESS!CO140)</f>
        <v/>
      </c>
      <c r="AB126" s="134" t="str">
        <f>IF(PROGRESS!CY140="NO DATA","",PROGRESS!CY140)</f>
        <v/>
      </c>
      <c r="AC126" s="134" t="str">
        <f>IF(PROGRESS!DD140="NO DATA","",PROGRESS!DD140)</f>
        <v/>
      </c>
      <c r="AD126" s="134" t="str">
        <f>IF(PROGRESS!CT140="NO DATA","",PROGRESS!CT140)</f>
        <v/>
      </c>
      <c r="AE126" s="134" t="str">
        <f>IF(PROGRESS!DI140="NO DATA","",PROGRESS!DI140)</f>
        <v/>
      </c>
      <c r="AF126" s="134" t="str">
        <f>IF(PROGRESS!DN140="NO DATA","",PROGRESS!DN140)</f>
        <v/>
      </c>
      <c r="AG126" s="134" t="str">
        <f>IF(PROGRESS!DS140="NO DATA","",PROGRESS!DS140)</f>
        <v/>
      </c>
      <c r="AH126" s="134" t="str">
        <f>IF(PROGRESS!DX140="NO DATA","",PROGRESS!DX140)</f>
        <v/>
      </c>
    </row>
    <row r="127" spans="1:34" x14ac:dyDescent="0.25">
      <c r="A127" s="20">
        <f>IF(DATASHEET!A127="","",DATASHEET!A127)</f>
        <v>151614</v>
      </c>
      <c r="B127" s="21" t="str">
        <f>DATASHEET!B127</f>
        <v>NEWTON, Grace</v>
      </c>
      <c r="C127" s="22" t="str">
        <f>DATASHEET!C127</f>
        <v>11ZI</v>
      </c>
      <c r="D127" s="20" t="str">
        <f>DATASHEET!D127</f>
        <v>F</v>
      </c>
      <c r="E127" s="21" t="str">
        <f>DATASHEET!J127</f>
        <v>N</v>
      </c>
      <c r="F127" s="21" t="str">
        <f>DATASHEET!E127</f>
        <v>N</v>
      </c>
      <c r="G127" s="21" t="str">
        <f>IF(A127="","",IF(DATASHEET!F127="White - British","N","Y"))</f>
        <v>N</v>
      </c>
      <c r="H127" s="21" t="str">
        <f>IF(A127="","",IF(DATASHEET!H127="Y","Y","N"))</f>
        <v>N</v>
      </c>
      <c r="I127" s="21" t="str">
        <f>DATASHEET!I127</f>
        <v>N</v>
      </c>
      <c r="J127" s="22" t="str">
        <f>DATASHEET!M127</f>
        <v>H</v>
      </c>
      <c r="K127" s="40" t="str">
        <f t="shared" si="1"/>
        <v/>
      </c>
      <c r="L127" s="133" t="str">
        <f>IF(PROGRESS!R141="NO DATA","",PROGRESS!R141)</f>
        <v/>
      </c>
      <c r="M127" s="134" t="str">
        <f>IF(PROGRESS!W141="NO DATA","",PROGRESS!W141)</f>
        <v/>
      </c>
      <c r="N127" s="135" t="str">
        <f>IF(PROGRESS!AB141="NO DATA","",PROGRESS!AB141)</f>
        <v/>
      </c>
      <c r="O127" s="134" t="str">
        <f>IF(PROGRESS!AG141="NO DATA","",PROGRESS!AG141)</f>
        <v/>
      </c>
      <c r="P127" s="134" t="str">
        <f>IF(PROGRESS!AL141="NO DATA","",PROGRESS!AL141)</f>
        <v/>
      </c>
      <c r="Q127" s="134" t="str">
        <f>IF(PROGRESS!AQ141="NO DATA","",PROGRESS!AQ141)</f>
        <v/>
      </c>
      <c r="R127" s="134" t="str">
        <f>IF(PROGRESS!AV141="NO DATA","",PROGRESS!AV141)</f>
        <v/>
      </c>
      <c r="S127" s="134" t="str">
        <f>IF(PROGRESS!BA141="NO DATA","",PROGRESS!BA141)</f>
        <v/>
      </c>
      <c r="T127" s="134" t="str">
        <f>IF(PROGRESS!BF141="NO DATA","",PROGRESS!BF141)</f>
        <v/>
      </c>
      <c r="U127" s="134" t="str">
        <f>IF(PROGRESS!BK141="NO DATA","",PROGRESS!BK141)</f>
        <v/>
      </c>
      <c r="V127" s="134" t="str">
        <f>IF(PROGRESS!BP141="NO DATA","",PROGRESS!BP141)</f>
        <v/>
      </c>
      <c r="W127" s="134" t="str">
        <f>IF(PROGRESS!BU141="NO DATA","",PROGRESS!BU141)</f>
        <v/>
      </c>
      <c r="X127" s="134" t="str">
        <f>IF(PROGRESS!BZ141="NO DATA","",PROGRESS!BZ141)</f>
        <v/>
      </c>
      <c r="Y127" s="134" t="str">
        <f>IF(PROGRESS!CE141="NO DATA","",PROGRESS!CE141)</f>
        <v/>
      </c>
      <c r="Z127" s="134" t="str">
        <f>IF(PROGRESS!CJ141="NO DATA","",PROGRESS!CJ141)</f>
        <v/>
      </c>
      <c r="AA127" s="134" t="str">
        <f>IF(PROGRESS!CO141="NO DATA","",PROGRESS!CO141)</f>
        <v/>
      </c>
      <c r="AB127" s="134" t="str">
        <f>IF(PROGRESS!CY141="NO DATA","",PROGRESS!CY141)</f>
        <v/>
      </c>
      <c r="AC127" s="134" t="str">
        <f>IF(PROGRESS!DD141="NO DATA","",PROGRESS!DD141)</f>
        <v/>
      </c>
      <c r="AD127" s="134" t="str">
        <f>IF(PROGRESS!CT141="NO DATA","",PROGRESS!CT141)</f>
        <v/>
      </c>
      <c r="AE127" s="134" t="str">
        <f>IF(PROGRESS!DI141="NO DATA","",PROGRESS!DI141)</f>
        <v/>
      </c>
      <c r="AF127" s="134" t="str">
        <f>IF(PROGRESS!DN141="NO DATA","",PROGRESS!DN141)</f>
        <v/>
      </c>
      <c r="AG127" s="134" t="str">
        <f>IF(PROGRESS!DS141="NO DATA","",PROGRESS!DS141)</f>
        <v/>
      </c>
      <c r="AH127" s="134" t="str">
        <f>IF(PROGRESS!DX141="NO DATA","",PROGRESS!DX141)</f>
        <v/>
      </c>
    </row>
    <row r="128" spans="1:34" x14ac:dyDescent="0.25">
      <c r="A128" s="20">
        <f>IF(DATASHEET!A128="","",DATASHEET!A128)</f>
        <v>151724</v>
      </c>
      <c r="B128" s="21" t="str">
        <f>DATASHEET!B128</f>
        <v>NICHOLSON, Georgia</v>
      </c>
      <c r="C128" s="22" t="str">
        <f>DATASHEET!C128</f>
        <v>11WE</v>
      </c>
      <c r="D128" s="20" t="str">
        <f>DATASHEET!D128</f>
        <v>F</v>
      </c>
      <c r="E128" s="21" t="str">
        <f>DATASHEET!J128</f>
        <v>N</v>
      </c>
      <c r="F128" s="21" t="str">
        <f>DATASHEET!E128</f>
        <v>N</v>
      </c>
      <c r="G128" s="21" t="str">
        <f>IF(A128="","",IF(DATASHEET!F128="White - British","N","Y"))</f>
        <v>N</v>
      </c>
      <c r="H128" s="21" t="str">
        <f>IF(A128="","",IF(DATASHEET!H128="Y","Y","N"))</f>
        <v>N</v>
      </c>
      <c r="I128" s="21" t="str">
        <f>DATASHEET!I128</f>
        <v>N</v>
      </c>
      <c r="J128" s="22" t="str">
        <f>DATASHEET!M128</f>
        <v>M</v>
      </c>
      <c r="K128" s="40" t="str">
        <f t="shared" si="1"/>
        <v/>
      </c>
      <c r="L128" s="133" t="str">
        <f>IF(PROGRESS!R142="NO DATA","",PROGRESS!R142)</f>
        <v/>
      </c>
      <c r="M128" s="134" t="str">
        <f>IF(PROGRESS!W142="NO DATA","",PROGRESS!W142)</f>
        <v/>
      </c>
      <c r="N128" s="135" t="str">
        <f>IF(PROGRESS!AB142="NO DATA","",PROGRESS!AB142)</f>
        <v/>
      </c>
      <c r="O128" s="134" t="str">
        <f>IF(PROGRESS!AG142="NO DATA","",PROGRESS!AG142)</f>
        <v/>
      </c>
      <c r="P128" s="134" t="str">
        <f>IF(PROGRESS!AL142="NO DATA","",PROGRESS!AL142)</f>
        <v/>
      </c>
      <c r="Q128" s="134" t="str">
        <f>IF(PROGRESS!AQ142="NO DATA","",PROGRESS!AQ142)</f>
        <v/>
      </c>
      <c r="R128" s="134" t="str">
        <f>IF(PROGRESS!AV142="NO DATA","",PROGRESS!AV142)</f>
        <v/>
      </c>
      <c r="S128" s="134" t="str">
        <f>IF(PROGRESS!BA142="NO DATA","",PROGRESS!BA142)</f>
        <v/>
      </c>
      <c r="T128" s="134" t="str">
        <f>IF(PROGRESS!BF142="NO DATA","",PROGRESS!BF142)</f>
        <v/>
      </c>
      <c r="U128" s="134" t="str">
        <f>IF(PROGRESS!BK142="NO DATA","",PROGRESS!BK142)</f>
        <v/>
      </c>
      <c r="V128" s="134" t="str">
        <f>IF(PROGRESS!BP142="NO DATA","",PROGRESS!BP142)</f>
        <v/>
      </c>
      <c r="W128" s="134" t="str">
        <f>IF(PROGRESS!BU142="NO DATA","",PROGRESS!BU142)</f>
        <v/>
      </c>
      <c r="X128" s="134" t="str">
        <f>IF(PROGRESS!BZ142="NO DATA","",PROGRESS!BZ142)</f>
        <v/>
      </c>
      <c r="Y128" s="134" t="str">
        <f>IF(PROGRESS!CE142="NO DATA","",PROGRESS!CE142)</f>
        <v/>
      </c>
      <c r="Z128" s="134" t="str">
        <f>IF(PROGRESS!CJ142="NO DATA","",PROGRESS!CJ142)</f>
        <v/>
      </c>
      <c r="AA128" s="134" t="str">
        <f>IF(PROGRESS!CO142="NO DATA","",PROGRESS!CO142)</f>
        <v/>
      </c>
      <c r="AB128" s="134" t="str">
        <f>IF(PROGRESS!CY142="NO DATA","",PROGRESS!CY142)</f>
        <v/>
      </c>
      <c r="AC128" s="134" t="str">
        <f>IF(PROGRESS!DD142="NO DATA","",PROGRESS!DD142)</f>
        <v/>
      </c>
      <c r="AD128" s="134" t="str">
        <f>IF(PROGRESS!CT142="NO DATA","",PROGRESS!CT142)</f>
        <v/>
      </c>
      <c r="AE128" s="134" t="str">
        <f>IF(PROGRESS!DI142="NO DATA","",PROGRESS!DI142)</f>
        <v/>
      </c>
      <c r="AF128" s="134" t="str">
        <f>IF(PROGRESS!DN142="NO DATA","",PROGRESS!DN142)</f>
        <v/>
      </c>
      <c r="AG128" s="134" t="str">
        <f>IF(PROGRESS!DS142="NO DATA","",PROGRESS!DS142)</f>
        <v/>
      </c>
      <c r="AH128" s="134" t="str">
        <f>IF(PROGRESS!DX142="NO DATA","",PROGRESS!DX142)</f>
        <v/>
      </c>
    </row>
    <row r="129" spans="1:34" x14ac:dyDescent="0.25">
      <c r="A129" s="20">
        <f>IF(DATASHEET!A129="","",DATASHEET!A129)</f>
        <v>160035</v>
      </c>
      <c r="B129" s="21" t="str">
        <f>DATASHEET!B129</f>
        <v>NURUL SUNAZRY, Hadiff</v>
      </c>
      <c r="C129" s="22" t="str">
        <f>DATASHEET!C129</f>
        <v>11SPI</v>
      </c>
      <c r="D129" s="20" t="str">
        <f>DATASHEET!D129</f>
        <v>M</v>
      </c>
      <c r="E129" s="21" t="str">
        <f>DATASHEET!J129</f>
        <v>N</v>
      </c>
      <c r="F129" s="21" t="str">
        <f>DATASHEET!E129</f>
        <v>Y</v>
      </c>
      <c r="G129" s="21" t="str">
        <f>IF(A129="","",IF(DATASHEET!F129="White - British","N","Y"))</f>
        <v>Y</v>
      </c>
      <c r="H129" s="21" t="str">
        <f>IF(A129="","",IF(DATASHEET!H129="Y","Y","N"))</f>
        <v>Y</v>
      </c>
      <c r="I129" s="21" t="str">
        <f>DATASHEET!I129</f>
        <v>N</v>
      </c>
      <c r="J129" s="22" t="str">
        <f>DATASHEET!M129</f>
        <v/>
      </c>
      <c r="K129" s="40" t="str">
        <f t="shared" si="1"/>
        <v/>
      </c>
      <c r="L129" s="133" t="str">
        <f>IF(PROGRESS!R143="NO DATA","",PROGRESS!R143)</f>
        <v/>
      </c>
      <c r="M129" s="134" t="str">
        <f>IF(PROGRESS!W143="NO DATA","",PROGRESS!W143)</f>
        <v/>
      </c>
      <c r="N129" s="135" t="str">
        <f>IF(PROGRESS!AB143="NO DATA","",PROGRESS!AB143)</f>
        <v/>
      </c>
      <c r="O129" s="134" t="str">
        <f>IF(PROGRESS!AG143="NO DATA","",PROGRESS!AG143)</f>
        <v/>
      </c>
      <c r="P129" s="134" t="str">
        <f>IF(PROGRESS!AL143="NO DATA","",PROGRESS!AL143)</f>
        <v/>
      </c>
      <c r="Q129" s="134" t="str">
        <f>IF(PROGRESS!AQ143="NO DATA","",PROGRESS!AQ143)</f>
        <v/>
      </c>
      <c r="R129" s="134" t="str">
        <f>IF(PROGRESS!AV143="NO DATA","",PROGRESS!AV143)</f>
        <v/>
      </c>
      <c r="S129" s="134" t="str">
        <f>IF(PROGRESS!BA143="NO DATA","",PROGRESS!BA143)</f>
        <v/>
      </c>
      <c r="T129" s="134" t="str">
        <f>IF(PROGRESS!BF143="NO DATA","",PROGRESS!BF143)</f>
        <v/>
      </c>
      <c r="U129" s="134" t="str">
        <f>IF(PROGRESS!BK143="NO DATA","",PROGRESS!BK143)</f>
        <v/>
      </c>
      <c r="V129" s="134" t="str">
        <f>IF(PROGRESS!BP143="NO DATA","",PROGRESS!BP143)</f>
        <v/>
      </c>
      <c r="W129" s="134" t="str">
        <f>IF(PROGRESS!BU143="NO DATA","",PROGRESS!BU143)</f>
        <v/>
      </c>
      <c r="X129" s="134" t="str">
        <f>IF(PROGRESS!BZ143="NO DATA","",PROGRESS!BZ143)</f>
        <v/>
      </c>
      <c r="Y129" s="134" t="str">
        <f>IF(PROGRESS!CE143="NO DATA","",PROGRESS!CE143)</f>
        <v/>
      </c>
      <c r="Z129" s="134" t="str">
        <f>IF(PROGRESS!CJ143="NO DATA","",PROGRESS!CJ143)</f>
        <v/>
      </c>
      <c r="AA129" s="134" t="str">
        <f>IF(PROGRESS!CO143="NO DATA","",PROGRESS!CO143)</f>
        <v/>
      </c>
      <c r="AB129" s="134" t="str">
        <f>IF(PROGRESS!CY143="NO DATA","",PROGRESS!CY143)</f>
        <v/>
      </c>
      <c r="AC129" s="134" t="str">
        <f>IF(PROGRESS!DD143="NO DATA","",PROGRESS!DD143)</f>
        <v/>
      </c>
      <c r="AD129" s="134" t="str">
        <f>IF(PROGRESS!CT143="NO DATA","",PROGRESS!CT143)</f>
        <v/>
      </c>
      <c r="AE129" s="134" t="str">
        <f>IF(PROGRESS!DI143="NO DATA","",PROGRESS!DI143)</f>
        <v/>
      </c>
      <c r="AF129" s="134" t="str">
        <f>IF(PROGRESS!DN143="NO DATA","",PROGRESS!DN143)</f>
        <v/>
      </c>
      <c r="AG129" s="134" t="str">
        <f>IF(PROGRESS!DS143="NO DATA","",PROGRESS!DS143)</f>
        <v/>
      </c>
      <c r="AH129" s="134" t="str">
        <f>IF(PROGRESS!DX143="NO DATA","",PROGRESS!DX143)</f>
        <v/>
      </c>
    </row>
    <row r="130" spans="1:34" x14ac:dyDescent="0.25">
      <c r="A130" s="20">
        <f>IF(DATASHEET!A130="","",DATASHEET!A130)</f>
        <v>151548</v>
      </c>
      <c r="B130" s="21" t="str">
        <f>DATASHEET!B130</f>
        <v>O'BRIEN, Lydia</v>
      </c>
      <c r="C130" s="22" t="str">
        <f>DATASHEET!C130</f>
        <v>11ZI</v>
      </c>
      <c r="D130" s="20" t="str">
        <f>DATASHEET!D130</f>
        <v>F</v>
      </c>
      <c r="E130" s="21" t="str">
        <f>DATASHEET!J130</f>
        <v>N</v>
      </c>
      <c r="F130" s="21" t="str">
        <f>DATASHEET!E130</f>
        <v>N</v>
      </c>
      <c r="G130" s="21" t="str">
        <f>IF(A130="","",IF(DATASHEET!F130="White - British","N","Y"))</f>
        <v>N</v>
      </c>
      <c r="H130" s="21" t="str">
        <f>IF(A130="","",IF(DATASHEET!H130="Y","Y","N"))</f>
        <v>N</v>
      </c>
      <c r="I130" s="21" t="str">
        <f>DATASHEET!I130</f>
        <v>N</v>
      </c>
      <c r="J130" s="22" t="str">
        <f>DATASHEET!M130</f>
        <v>M</v>
      </c>
      <c r="K130" s="40" t="str">
        <f t="shared" ref="K130:K193" si="2">IFERROR(AVERAGE(L130:AH130),"")</f>
        <v/>
      </c>
      <c r="L130" s="133" t="str">
        <f>IF(PROGRESS!R144="NO DATA","",PROGRESS!R144)</f>
        <v/>
      </c>
      <c r="M130" s="134" t="str">
        <f>IF(PROGRESS!W144="NO DATA","",PROGRESS!W144)</f>
        <v/>
      </c>
      <c r="N130" s="135" t="str">
        <f>IF(PROGRESS!AB144="NO DATA","",PROGRESS!AB144)</f>
        <v/>
      </c>
      <c r="O130" s="134" t="str">
        <f>IF(PROGRESS!AG144="NO DATA","",PROGRESS!AG144)</f>
        <v/>
      </c>
      <c r="P130" s="134" t="str">
        <f>IF(PROGRESS!AL144="NO DATA","",PROGRESS!AL144)</f>
        <v/>
      </c>
      <c r="Q130" s="134" t="str">
        <f>IF(PROGRESS!AQ144="NO DATA","",PROGRESS!AQ144)</f>
        <v/>
      </c>
      <c r="R130" s="134" t="str">
        <f>IF(PROGRESS!AV144="NO DATA","",PROGRESS!AV144)</f>
        <v/>
      </c>
      <c r="S130" s="134" t="str">
        <f>IF(PROGRESS!BA144="NO DATA","",PROGRESS!BA144)</f>
        <v/>
      </c>
      <c r="T130" s="134" t="str">
        <f>IF(PROGRESS!BF144="NO DATA","",PROGRESS!BF144)</f>
        <v/>
      </c>
      <c r="U130" s="134" t="str">
        <f>IF(PROGRESS!BK144="NO DATA","",PROGRESS!BK144)</f>
        <v/>
      </c>
      <c r="V130" s="134" t="str">
        <f>IF(PROGRESS!BP144="NO DATA","",PROGRESS!BP144)</f>
        <v/>
      </c>
      <c r="W130" s="134" t="str">
        <f>IF(PROGRESS!BU144="NO DATA","",PROGRESS!BU144)</f>
        <v/>
      </c>
      <c r="X130" s="134" t="str">
        <f>IF(PROGRESS!BZ144="NO DATA","",PROGRESS!BZ144)</f>
        <v/>
      </c>
      <c r="Y130" s="134" t="str">
        <f>IF(PROGRESS!CE144="NO DATA","",PROGRESS!CE144)</f>
        <v/>
      </c>
      <c r="Z130" s="134" t="str">
        <f>IF(PROGRESS!CJ144="NO DATA","",PROGRESS!CJ144)</f>
        <v/>
      </c>
      <c r="AA130" s="134" t="str">
        <f>IF(PROGRESS!CO144="NO DATA","",PROGRESS!CO144)</f>
        <v/>
      </c>
      <c r="AB130" s="134" t="str">
        <f>IF(PROGRESS!CY144="NO DATA","",PROGRESS!CY144)</f>
        <v/>
      </c>
      <c r="AC130" s="134" t="str">
        <f>IF(PROGRESS!DD144="NO DATA","",PROGRESS!DD144)</f>
        <v/>
      </c>
      <c r="AD130" s="134" t="str">
        <f>IF(PROGRESS!CT144="NO DATA","",PROGRESS!CT144)</f>
        <v/>
      </c>
      <c r="AE130" s="134" t="str">
        <f>IF(PROGRESS!DI144="NO DATA","",PROGRESS!DI144)</f>
        <v/>
      </c>
      <c r="AF130" s="134" t="str">
        <f>IF(PROGRESS!DN144="NO DATA","",PROGRESS!DN144)</f>
        <v/>
      </c>
      <c r="AG130" s="134" t="str">
        <f>IF(PROGRESS!DS144="NO DATA","",PROGRESS!DS144)</f>
        <v/>
      </c>
      <c r="AH130" s="134" t="str">
        <f>IF(PROGRESS!DX144="NO DATA","",PROGRESS!DX144)</f>
        <v/>
      </c>
    </row>
    <row r="131" spans="1:34" x14ac:dyDescent="0.25">
      <c r="A131" s="20">
        <f>IF(DATASHEET!A131="","",DATASHEET!A131)</f>
        <v>151708</v>
      </c>
      <c r="B131" s="21" t="str">
        <f>DATASHEET!B131</f>
        <v>O'MALLEY, Faith</v>
      </c>
      <c r="C131" s="22" t="str">
        <f>DATASHEET!C131</f>
        <v>11EGQ</v>
      </c>
      <c r="D131" s="20" t="str">
        <f>DATASHEET!D131</f>
        <v>F</v>
      </c>
      <c r="E131" s="21" t="str">
        <f>DATASHEET!J131</f>
        <v>N</v>
      </c>
      <c r="F131" s="21" t="str">
        <f>DATASHEET!E131</f>
        <v>N</v>
      </c>
      <c r="G131" s="21" t="str">
        <f>IF(A131="","",IF(DATASHEET!F131="White - British","N","Y"))</f>
        <v>N</v>
      </c>
      <c r="H131" s="21" t="str">
        <f>IF(A131="","",IF(DATASHEET!H131="Y","Y","N"))</f>
        <v>N</v>
      </c>
      <c r="I131" s="21" t="str">
        <f>DATASHEET!I131</f>
        <v>N</v>
      </c>
      <c r="J131" s="22" t="str">
        <f>DATASHEET!M131</f>
        <v>M</v>
      </c>
      <c r="K131" s="40" t="str">
        <f t="shared" si="2"/>
        <v/>
      </c>
      <c r="L131" s="133" t="str">
        <f>IF(PROGRESS!R145="NO DATA","",PROGRESS!R145)</f>
        <v/>
      </c>
      <c r="M131" s="134" t="str">
        <f>IF(PROGRESS!W145="NO DATA","",PROGRESS!W145)</f>
        <v/>
      </c>
      <c r="N131" s="135" t="str">
        <f>IF(PROGRESS!AB145="NO DATA","",PROGRESS!AB145)</f>
        <v/>
      </c>
      <c r="O131" s="134" t="str">
        <f>IF(PROGRESS!AG145="NO DATA","",PROGRESS!AG145)</f>
        <v/>
      </c>
      <c r="P131" s="134" t="str">
        <f>IF(PROGRESS!AL145="NO DATA","",PROGRESS!AL145)</f>
        <v/>
      </c>
      <c r="Q131" s="134" t="str">
        <f>IF(PROGRESS!AQ145="NO DATA","",PROGRESS!AQ145)</f>
        <v/>
      </c>
      <c r="R131" s="134" t="str">
        <f>IF(PROGRESS!AV145="NO DATA","",PROGRESS!AV145)</f>
        <v/>
      </c>
      <c r="S131" s="134" t="str">
        <f>IF(PROGRESS!BA145="NO DATA","",PROGRESS!BA145)</f>
        <v/>
      </c>
      <c r="T131" s="134" t="str">
        <f>IF(PROGRESS!BF145="NO DATA","",PROGRESS!BF145)</f>
        <v/>
      </c>
      <c r="U131" s="134" t="str">
        <f>IF(PROGRESS!BK145="NO DATA","",PROGRESS!BK145)</f>
        <v/>
      </c>
      <c r="V131" s="134" t="str">
        <f>IF(PROGRESS!BP145="NO DATA","",PROGRESS!BP145)</f>
        <v/>
      </c>
      <c r="W131" s="134" t="str">
        <f>IF(PROGRESS!BU145="NO DATA","",PROGRESS!BU145)</f>
        <v/>
      </c>
      <c r="X131" s="134" t="str">
        <f>IF(PROGRESS!BZ145="NO DATA","",PROGRESS!BZ145)</f>
        <v/>
      </c>
      <c r="Y131" s="134" t="str">
        <f>IF(PROGRESS!CE145="NO DATA","",PROGRESS!CE145)</f>
        <v/>
      </c>
      <c r="Z131" s="134" t="str">
        <f>IF(PROGRESS!CJ145="NO DATA","",PROGRESS!CJ145)</f>
        <v/>
      </c>
      <c r="AA131" s="134" t="str">
        <f>IF(PROGRESS!CO145="NO DATA","",PROGRESS!CO145)</f>
        <v/>
      </c>
      <c r="AB131" s="134" t="str">
        <f>IF(PROGRESS!CY145="NO DATA","",PROGRESS!CY145)</f>
        <v/>
      </c>
      <c r="AC131" s="134" t="str">
        <f>IF(PROGRESS!DD145="NO DATA","",PROGRESS!DD145)</f>
        <v/>
      </c>
      <c r="AD131" s="134" t="str">
        <f>IF(PROGRESS!CT145="NO DATA","",PROGRESS!CT145)</f>
        <v/>
      </c>
      <c r="AE131" s="134" t="str">
        <f>IF(PROGRESS!DI145="NO DATA","",PROGRESS!DI145)</f>
        <v/>
      </c>
      <c r="AF131" s="134" t="str">
        <f>IF(PROGRESS!DN145="NO DATA","",PROGRESS!DN145)</f>
        <v/>
      </c>
      <c r="AG131" s="134" t="str">
        <f>IF(PROGRESS!DS145="NO DATA","",PROGRESS!DS145)</f>
        <v/>
      </c>
      <c r="AH131" s="134" t="str">
        <f>IF(PROGRESS!DX145="NO DATA","",PROGRESS!DX145)</f>
        <v/>
      </c>
    </row>
    <row r="132" spans="1:34" x14ac:dyDescent="0.25">
      <c r="A132" s="20">
        <f>IF(DATASHEET!A132="","",DATASHEET!A132)</f>
        <v>151581</v>
      </c>
      <c r="B132" s="21" t="str">
        <f>DATASHEET!B132</f>
        <v>O'MALLEY, Hope</v>
      </c>
      <c r="C132" s="22" t="str">
        <f>DATASHEET!C132</f>
        <v>11EGQ</v>
      </c>
      <c r="D132" s="20" t="str">
        <f>DATASHEET!D132</f>
        <v>F</v>
      </c>
      <c r="E132" s="21" t="str">
        <f>DATASHEET!J132</f>
        <v>N</v>
      </c>
      <c r="F132" s="21" t="str">
        <f>DATASHEET!E132</f>
        <v>N</v>
      </c>
      <c r="G132" s="21" t="str">
        <f>IF(A132="","",IF(DATASHEET!F132="White - British","N","Y"))</f>
        <v>N</v>
      </c>
      <c r="H132" s="21" t="str">
        <f>IF(A132="","",IF(DATASHEET!H132="Y","Y","N"))</f>
        <v>N</v>
      </c>
      <c r="I132" s="21" t="str">
        <f>DATASHEET!I132</f>
        <v>N</v>
      </c>
      <c r="J132" s="22" t="str">
        <f>DATASHEET!M132</f>
        <v>L</v>
      </c>
      <c r="K132" s="40" t="str">
        <f t="shared" si="2"/>
        <v/>
      </c>
      <c r="L132" s="133" t="str">
        <f>IF(PROGRESS!R146="NO DATA","",PROGRESS!R146)</f>
        <v/>
      </c>
      <c r="M132" s="134" t="str">
        <f>IF(PROGRESS!W146="NO DATA","",PROGRESS!W146)</f>
        <v/>
      </c>
      <c r="N132" s="135" t="str">
        <f>IF(PROGRESS!AB146="NO DATA","",PROGRESS!AB146)</f>
        <v/>
      </c>
      <c r="O132" s="134" t="str">
        <f>IF(PROGRESS!AG146="NO DATA","",PROGRESS!AG146)</f>
        <v/>
      </c>
      <c r="P132" s="134" t="str">
        <f>IF(PROGRESS!AL146="NO DATA","",PROGRESS!AL146)</f>
        <v/>
      </c>
      <c r="Q132" s="134" t="str">
        <f>IF(PROGRESS!AQ146="NO DATA","",PROGRESS!AQ146)</f>
        <v/>
      </c>
      <c r="R132" s="134" t="str">
        <f>IF(PROGRESS!AV146="NO DATA","",PROGRESS!AV146)</f>
        <v/>
      </c>
      <c r="S132" s="134" t="str">
        <f>IF(PROGRESS!BA146="NO DATA","",PROGRESS!BA146)</f>
        <v/>
      </c>
      <c r="T132" s="134" t="str">
        <f>IF(PROGRESS!BF146="NO DATA","",PROGRESS!BF146)</f>
        <v/>
      </c>
      <c r="U132" s="134" t="str">
        <f>IF(PROGRESS!BK146="NO DATA","",PROGRESS!BK146)</f>
        <v/>
      </c>
      <c r="V132" s="134" t="str">
        <f>IF(PROGRESS!BP146="NO DATA","",PROGRESS!BP146)</f>
        <v/>
      </c>
      <c r="W132" s="134" t="str">
        <f>IF(PROGRESS!BU146="NO DATA","",PROGRESS!BU146)</f>
        <v/>
      </c>
      <c r="X132" s="134" t="str">
        <f>IF(PROGRESS!BZ146="NO DATA","",PROGRESS!BZ146)</f>
        <v/>
      </c>
      <c r="Y132" s="134" t="str">
        <f>IF(PROGRESS!CE146="NO DATA","",PROGRESS!CE146)</f>
        <v/>
      </c>
      <c r="Z132" s="134" t="str">
        <f>IF(PROGRESS!CJ146="NO DATA","",PROGRESS!CJ146)</f>
        <v/>
      </c>
      <c r="AA132" s="134" t="str">
        <f>IF(PROGRESS!CO146="NO DATA","",PROGRESS!CO146)</f>
        <v/>
      </c>
      <c r="AB132" s="134" t="str">
        <f>IF(PROGRESS!CY146="NO DATA","",PROGRESS!CY146)</f>
        <v/>
      </c>
      <c r="AC132" s="134" t="str">
        <f>IF(PROGRESS!DD146="NO DATA","",PROGRESS!DD146)</f>
        <v/>
      </c>
      <c r="AD132" s="134" t="str">
        <f>IF(PROGRESS!CT146="NO DATA","",PROGRESS!CT146)</f>
        <v/>
      </c>
      <c r="AE132" s="134" t="str">
        <f>IF(PROGRESS!DI146="NO DATA","",PROGRESS!DI146)</f>
        <v/>
      </c>
      <c r="AF132" s="134" t="str">
        <f>IF(PROGRESS!DN146="NO DATA","",PROGRESS!DN146)</f>
        <v/>
      </c>
      <c r="AG132" s="134" t="str">
        <f>IF(PROGRESS!DS146="NO DATA","",PROGRESS!DS146)</f>
        <v/>
      </c>
      <c r="AH132" s="134" t="str">
        <f>IF(PROGRESS!DX146="NO DATA","",PROGRESS!DX146)</f>
        <v/>
      </c>
    </row>
    <row r="133" spans="1:34" x14ac:dyDescent="0.25">
      <c r="A133" s="20">
        <f>IF(DATASHEET!A133="","",DATASHEET!A133)</f>
        <v>151689</v>
      </c>
      <c r="B133" s="21" t="str">
        <f>DATASHEET!B133</f>
        <v>OSAGIE, Miracle</v>
      </c>
      <c r="C133" s="22" t="str">
        <f>DATASHEET!C133</f>
        <v>11SDA</v>
      </c>
      <c r="D133" s="20" t="str">
        <f>DATASHEET!D133</f>
        <v>F</v>
      </c>
      <c r="E133" s="21" t="str">
        <f>DATASHEET!J133</f>
        <v>N</v>
      </c>
      <c r="F133" s="21" t="str">
        <f>DATASHEET!E133</f>
        <v>N</v>
      </c>
      <c r="G133" s="21" t="str">
        <f>IF(A133="","",IF(DATASHEET!F133="White - British","N","Y"))</f>
        <v>Y</v>
      </c>
      <c r="H133" s="21" t="str">
        <f>IF(A133="","",IF(DATASHEET!H133="Y","Y","N"))</f>
        <v>N</v>
      </c>
      <c r="I133" s="21" t="str">
        <f>DATASHEET!I133</f>
        <v>N</v>
      </c>
      <c r="J133" s="22" t="str">
        <f>DATASHEET!M133</f>
        <v>L</v>
      </c>
      <c r="K133" s="40" t="str">
        <f t="shared" si="2"/>
        <v/>
      </c>
      <c r="L133" s="133" t="str">
        <f>IF(PROGRESS!R147="NO DATA","",PROGRESS!R147)</f>
        <v/>
      </c>
      <c r="M133" s="134" t="str">
        <f>IF(PROGRESS!W147="NO DATA","",PROGRESS!W147)</f>
        <v/>
      </c>
      <c r="N133" s="135" t="str">
        <f>IF(PROGRESS!AB147="NO DATA","",PROGRESS!AB147)</f>
        <v/>
      </c>
      <c r="O133" s="134" t="str">
        <f>IF(PROGRESS!AG147="NO DATA","",PROGRESS!AG147)</f>
        <v/>
      </c>
      <c r="P133" s="134" t="str">
        <f>IF(PROGRESS!AL147="NO DATA","",PROGRESS!AL147)</f>
        <v/>
      </c>
      <c r="Q133" s="134" t="str">
        <f>IF(PROGRESS!AQ147="NO DATA","",PROGRESS!AQ147)</f>
        <v/>
      </c>
      <c r="R133" s="134" t="str">
        <f>IF(PROGRESS!AV147="NO DATA","",PROGRESS!AV147)</f>
        <v/>
      </c>
      <c r="S133" s="134" t="str">
        <f>IF(PROGRESS!BA147="NO DATA","",PROGRESS!BA147)</f>
        <v/>
      </c>
      <c r="T133" s="134" t="str">
        <f>IF(PROGRESS!BF147="NO DATA","",PROGRESS!BF147)</f>
        <v/>
      </c>
      <c r="U133" s="134" t="str">
        <f>IF(PROGRESS!BK147="NO DATA","",PROGRESS!BK147)</f>
        <v/>
      </c>
      <c r="V133" s="134" t="str">
        <f>IF(PROGRESS!BP147="NO DATA","",PROGRESS!BP147)</f>
        <v/>
      </c>
      <c r="W133" s="134" t="str">
        <f>IF(PROGRESS!BU147="NO DATA","",PROGRESS!BU147)</f>
        <v/>
      </c>
      <c r="X133" s="134" t="str">
        <f>IF(PROGRESS!BZ147="NO DATA","",PROGRESS!BZ147)</f>
        <v/>
      </c>
      <c r="Y133" s="134" t="str">
        <f>IF(PROGRESS!CE147="NO DATA","",PROGRESS!CE147)</f>
        <v/>
      </c>
      <c r="Z133" s="134" t="str">
        <f>IF(PROGRESS!CJ147="NO DATA","",PROGRESS!CJ147)</f>
        <v/>
      </c>
      <c r="AA133" s="134" t="str">
        <f>IF(PROGRESS!CO147="NO DATA","",PROGRESS!CO147)</f>
        <v/>
      </c>
      <c r="AB133" s="134" t="str">
        <f>IF(PROGRESS!CY147="NO DATA","",PROGRESS!CY147)</f>
        <v/>
      </c>
      <c r="AC133" s="134" t="str">
        <f>IF(PROGRESS!DD147="NO DATA","",PROGRESS!DD147)</f>
        <v/>
      </c>
      <c r="AD133" s="134" t="str">
        <f>IF(PROGRESS!CT147="NO DATA","",PROGRESS!CT147)</f>
        <v/>
      </c>
      <c r="AE133" s="134" t="str">
        <f>IF(PROGRESS!DI147="NO DATA","",PROGRESS!DI147)</f>
        <v/>
      </c>
      <c r="AF133" s="134" t="str">
        <f>IF(PROGRESS!DN147="NO DATA","",PROGRESS!DN147)</f>
        <v/>
      </c>
      <c r="AG133" s="134" t="str">
        <f>IF(PROGRESS!DS147="NO DATA","",PROGRESS!DS147)</f>
        <v/>
      </c>
      <c r="AH133" s="134" t="str">
        <f>IF(PROGRESS!DX147="NO DATA","",PROGRESS!DX147)</f>
        <v/>
      </c>
    </row>
    <row r="134" spans="1:34" x14ac:dyDescent="0.25">
      <c r="A134" s="20">
        <f>IF(DATASHEET!A134="","",DATASHEET!A134)</f>
        <v>151564</v>
      </c>
      <c r="B134" s="21" t="str">
        <f>DATASHEET!B134</f>
        <v>OWEN, Emily</v>
      </c>
      <c r="C134" s="22" t="str">
        <f>DATASHEET!C134</f>
        <v>11EGQ</v>
      </c>
      <c r="D134" s="20" t="str">
        <f>DATASHEET!D134</f>
        <v>F</v>
      </c>
      <c r="E134" s="21" t="str">
        <f>DATASHEET!J134</f>
        <v>N</v>
      </c>
      <c r="F134" s="21" t="str">
        <f>DATASHEET!E134</f>
        <v>N</v>
      </c>
      <c r="G134" s="21" t="str">
        <f>IF(A134="","",IF(DATASHEET!F134="White - British","N","Y"))</f>
        <v>N</v>
      </c>
      <c r="H134" s="21" t="str">
        <f>IF(A134="","",IF(DATASHEET!H134="Y","Y","N"))</f>
        <v>N</v>
      </c>
      <c r="I134" s="21" t="str">
        <f>DATASHEET!I134</f>
        <v>N</v>
      </c>
      <c r="J134" s="22" t="str">
        <f>DATASHEET!M134</f>
        <v>M</v>
      </c>
      <c r="K134" s="40" t="str">
        <f t="shared" si="2"/>
        <v/>
      </c>
      <c r="L134" s="133" t="str">
        <f>IF(PROGRESS!R148="NO DATA","",PROGRESS!R148)</f>
        <v/>
      </c>
      <c r="M134" s="134" t="str">
        <f>IF(PROGRESS!W148="NO DATA","",PROGRESS!W148)</f>
        <v/>
      </c>
      <c r="N134" s="135" t="str">
        <f>IF(PROGRESS!AB148="NO DATA","",PROGRESS!AB148)</f>
        <v/>
      </c>
      <c r="O134" s="134" t="str">
        <f>IF(PROGRESS!AG148="NO DATA","",PROGRESS!AG148)</f>
        <v/>
      </c>
      <c r="P134" s="134" t="str">
        <f>IF(PROGRESS!AL148="NO DATA","",PROGRESS!AL148)</f>
        <v/>
      </c>
      <c r="Q134" s="134" t="str">
        <f>IF(PROGRESS!AQ148="NO DATA","",PROGRESS!AQ148)</f>
        <v/>
      </c>
      <c r="R134" s="134" t="str">
        <f>IF(PROGRESS!AV148="NO DATA","",PROGRESS!AV148)</f>
        <v/>
      </c>
      <c r="S134" s="134" t="str">
        <f>IF(PROGRESS!BA148="NO DATA","",PROGRESS!BA148)</f>
        <v/>
      </c>
      <c r="T134" s="134" t="str">
        <f>IF(PROGRESS!BF148="NO DATA","",PROGRESS!BF148)</f>
        <v/>
      </c>
      <c r="U134" s="134" t="str">
        <f>IF(PROGRESS!BK148="NO DATA","",PROGRESS!BK148)</f>
        <v/>
      </c>
      <c r="V134" s="134" t="str">
        <f>IF(PROGRESS!BP148="NO DATA","",PROGRESS!BP148)</f>
        <v/>
      </c>
      <c r="W134" s="134" t="str">
        <f>IF(PROGRESS!BU148="NO DATA","",PROGRESS!BU148)</f>
        <v/>
      </c>
      <c r="X134" s="134" t="str">
        <f>IF(PROGRESS!BZ148="NO DATA","",PROGRESS!BZ148)</f>
        <v/>
      </c>
      <c r="Y134" s="134" t="str">
        <f>IF(PROGRESS!CE148="NO DATA","",PROGRESS!CE148)</f>
        <v/>
      </c>
      <c r="Z134" s="134" t="str">
        <f>IF(PROGRESS!CJ148="NO DATA","",PROGRESS!CJ148)</f>
        <v/>
      </c>
      <c r="AA134" s="134" t="str">
        <f>IF(PROGRESS!CO148="NO DATA","",PROGRESS!CO148)</f>
        <v/>
      </c>
      <c r="AB134" s="134" t="str">
        <f>IF(PROGRESS!CY148="NO DATA","",PROGRESS!CY148)</f>
        <v/>
      </c>
      <c r="AC134" s="134" t="str">
        <f>IF(PROGRESS!DD148="NO DATA","",PROGRESS!DD148)</f>
        <v/>
      </c>
      <c r="AD134" s="134" t="str">
        <f>IF(PROGRESS!CT148="NO DATA","",PROGRESS!CT148)</f>
        <v/>
      </c>
      <c r="AE134" s="134" t="str">
        <f>IF(PROGRESS!DI148="NO DATA","",PROGRESS!DI148)</f>
        <v/>
      </c>
      <c r="AF134" s="134" t="str">
        <f>IF(PROGRESS!DN148="NO DATA","",PROGRESS!DN148)</f>
        <v/>
      </c>
      <c r="AG134" s="134" t="str">
        <f>IF(PROGRESS!DS148="NO DATA","",PROGRESS!DS148)</f>
        <v/>
      </c>
      <c r="AH134" s="134" t="str">
        <f>IF(PROGRESS!DX148="NO DATA","",PROGRESS!DX148)</f>
        <v/>
      </c>
    </row>
    <row r="135" spans="1:34" x14ac:dyDescent="0.25">
      <c r="A135" s="20">
        <f>IF(DATASHEET!A135="","",DATASHEET!A135)</f>
        <v>151559</v>
      </c>
      <c r="B135" s="21" t="str">
        <f>DATASHEET!B135</f>
        <v>OWUSU-SEKYERE, Bethny</v>
      </c>
      <c r="C135" s="22" t="str">
        <f>DATASHEET!C135</f>
        <v>11ZI</v>
      </c>
      <c r="D135" s="20" t="str">
        <f>DATASHEET!D135</f>
        <v>F</v>
      </c>
      <c r="E135" s="21" t="str">
        <f>DATASHEET!J135</f>
        <v>N</v>
      </c>
      <c r="F135" s="21" t="str">
        <f>DATASHEET!E135</f>
        <v>Y</v>
      </c>
      <c r="G135" s="21" t="str">
        <f>IF(A135="","",IF(DATASHEET!F135="White - British","N","Y"))</f>
        <v>Y</v>
      </c>
      <c r="H135" s="21" t="str">
        <f>IF(A135="","",IF(DATASHEET!H135="Y","Y","N"))</f>
        <v>Y</v>
      </c>
      <c r="I135" s="21" t="str">
        <f>DATASHEET!I135</f>
        <v>N</v>
      </c>
      <c r="J135" s="22" t="str">
        <f>DATASHEET!M135</f>
        <v>M</v>
      </c>
      <c r="K135" s="40" t="str">
        <f t="shared" si="2"/>
        <v/>
      </c>
      <c r="L135" s="133" t="str">
        <f>IF(PROGRESS!R149="NO DATA","",PROGRESS!R149)</f>
        <v/>
      </c>
      <c r="M135" s="134" t="str">
        <f>IF(PROGRESS!W149="NO DATA","",PROGRESS!W149)</f>
        <v/>
      </c>
      <c r="N135" s="135" t="str">
        <f>IF(PROGRESS!AB149="NO DATA","",PROGRESS!AB149)</f>
        <v/>
      </c>
      <c r="O135" s="134" t="str">
        <f>IF(PROGRESS!AG149="NO DATA","",PROGRESS!AG149)</f>
        <v/>
      </c>
      <c r="P135" s="134" t="str">
        <f>IF(PROGRESS!AL149="NO DATA","",PROGRESS!AL149)</f>
        <v/>
      </c>
      <c r="Q135" s="134" t="str">
        <f>IF(PROGRESS!AQ149="NO DATA","",PROGRESS!AQ149)</f>
        <v/>
      </c>
      <c r="R135" s="134" t="str">
        <f>IF(PROGRESS!AV149="NO DATA","",PROGRESS!AV149)</f>
        <v/>
      </c>
      <c r="S135" s="134" t="str">
        <f>IF(PROGRESS!BA149="NO DATA","",PROGRESS!BA149)</f>
        <v/>
      </c>
      <c r="T135" s="134" t="str">
        <f>IF(PROGRESS!BF149="NO DATA","",PROGRESS!BF149)</f>
        <v/>
      </c>
      <c r="U135" s="134" t="str">
        <f>IF(PROGRESS!BK149="NO DATA","",PROGRESS!BK149)</f>
        <v/>
      </c>
      <c r="V135" s="134" t="str">
        <f>IF(PROGRESS!BP149="NO DATA","",PROGRESS!BP149)</f>
        <v/>
      </c>
      <c r="W135" s="134" t="str">
        <f>IF(PROGRESS!BU149="NO DATA","",PROGRESS!BU149)</f>
        <v/>
      </c>
      <c r="X135" s="134" t="str">
        <f>IF(PROGRESS!BZ149="NO DATA","",PROGRESS!BZ149)</f>
        <v/>
      </c>
      <c r="Y135" s="134" t="str">
        <f>IF(PROGRESS!CE149="NO DATA","",PROGRESS!CE149)</f>
        <v/>
      </c>
      <c r="Z135" s="134" t="str">
        <f>IF(PROGRESS!CJ149="NO DATA","",PROGRESS!CJ149)</f>
        <v/>
      </c>
      <c r="AA135" s="134" t="str">
        <f>IF(PROGRESS!CO149="NO DATA","",PROGRESS!CO149)</f>
        <v/>
      </c>
      <c r="AB135" s="134" t="str">
        <f>IF(PROGRESS!CY149="NO DATA","",PROGRESS!CY149)</f>
        <v/>
      </c>
      <c r="AC135" s="134" t="str">
        <f>IF(PROGRESS!DD149="NO DATA","",PROGRESS!DD149)</f>
        <v/>
      </c>
      <c r="AD135" s="134" t="str">
        <f>IF(PROGRESS!CT149="NO DATA","",PROGRESS!CT149)</f>
        <v/>
      </c>
      <c r="AE135" s="134" t="str">
        <f>IF(PROGRESS!DI149="NO DATA","",PROGRESS!DI149)</f>
        <v/>
      </c>
      <c r="AF135" s="134" t="str">
        <f>IF(PROGRESS!DN149="NO DATA","",PROGRESS!DN149)</f>
        <v/>
      </c>
      <c r="AG135" s="134" t="str">
        <f>IF(PROGRESS!DS149="NO DATA","",PROGRESS!DS149)</f>
        <v/>
      </c>
      <c r="AH135" s="134" t="str">
        <f>IF(PROGRESS!DX149="NO DATA","",PROGRESS!DX149)</f>
        <v/>
      </c>
    </row>
    <row r="136" spans="1:34" x14ac:dyDescent="0.25">
      <c r="A136" s="20">
        <f>IF(DATASHEET!A136="","",DATASHEET!A136)</f>
        <v>151713</v>
      </c>
      <c r="B136" s="21" t="str">
        <f>DATASHEET!B136</f>
        <v>OXLEY, Finn</v>
      </c>
      <c r="C136" s="22" t="str">
        <f>DATASHEET!C136</f>
        <v>11JNE</v>
      </c>
      <c r="D136" s="20" t="str">
        <f>DATASHEET!D136</f>
        <v>M</v>
      </c>
      <c r="E136" s="21" t="str">
        <f>DATASHEET!J136</f>
        <v>N</v>
      </c>
      <c r="F136" s="21" t="str">
        <f>DATASHEET!E136</f>
        <v>N</v>
      </c>
      <c r="G136" s="21" t="str">
        <f>IF(A136="","",IF(DATASHEET!F136="White - British","N","Y"))</f>
        <v>N</v>
      </c>
      <c r="H136" s="21" t="str">
        <f>IF(A136="","",IF(DATASHEET!H136="Y","Y","N"))</f>
        <v>N</v>
      </c>
      <c r="I136" s="21" t="str">
        <f>DATASHEET!I136</f>
        <v>N</v>
      </c>
      <c r="J136" s="22" t="str">
        <f>DATASHEET!M136</f>
        <v>M</v>
      </c>
      <c r="K136" s="40" t="str">
        <f t="shared" si="2"/>
        <v/>
      </c>
      <c r="L136" s="133" t="str">
        <f>IF(PROGRESS!R150="NO DATA","",PROGRESS!R150)</f>
        <v/>
      </c>
      <c r="M136" s="134" t="str">
        <f>IF(PROGRESS!W150="NO DATA","",PROGRESS!W150)</f>
        <v/>
      </c>
      <c r="N136" s="135" t="str">
        <f>IF(PROGRESS!AB150="NO DATA","",PROGRESS!AB150)</f>
        <v/>
      </c>
      <c r="O136" s="134" t="str">
        <f>IF(PROGRESS!AG150="NO DATA","",PROGRESS!AG150)</f>
        <v/>
      </c>
      <c r="P136" s="134" t="str">
        <f>IF(PROGRESS!AL150="NO DATA","",PROGRESS!AL150)</f>
        <v/>
      </c>
      <c r="Q136" s="134" t="str">
        <f>IF(PROGRESS!AQ150="NO DATA","",PROGRESS!AQ150)</f>
        <v/>
      </c>
      <c r="R136" s="134" t="str">
        <f>IF(PROGRESS!AV150="NO DATA","",PROGRESS!AV150)</f>
        <v/>
      </c>
      <c r="S136" s="134" t="str">
        <f>IF(PROGRESS!BA150="NO DATA","",PROGRESS!BA150)</f>
        <v/>
      </c>
      <c r="T136" s="134" t="str">
        <f>IF(PROGRESS!BF150="NO DATA","",PROGRESS!BF150)</f>
        <v/>
      </c>
      <c r="U136" s="134" t="str">
        <f>IF(PROGRESS!BK150="NO DATA","",PROGRESS!BK150)</f>
        <v/>
      </c>
      <c r="V136" s="134" t="str">
        <f>IF(PROGRESS!BP150="NO DATA","",PROGRESS!BP150)</f>
        <v/>
      </c>
      <c r="W136" s="134" t="str">
        <f>IF(PROGRESS!BU150="NO DATA","",PROGRESS!BU150)</f>
        <v/>
      </c>
      <c r="X136" s="134" t="str">
        <f>IF(PROGRESS!BZ150="NO DATA","",PROGRESS!BZ150)</f>
        <v/>
      </c>
      <c r="Y136" s="134" t="str">
        <f>IF(PROGRESS!CE150="NO DATA","",PROGRESS!CE150)</f>
        <v/>
      </c>
      <c r="Z136" s="134" t="str">
        <f>IF(PROGRESS!CJ150="NO DATA","",PROGRESS!CJ150)</f>
        <v/>
      </c>
      <c r="AA136" s="134" t="str">
        <f>IF(PROGRESS!CO150="NO DATA","",PROGRESS!CO150)</f>
        <v/>
      </c>
      <c r="AB136" s="134" t="str">
        <f>IF(PROGRESS!CY150="NO DATA","",PROGRESS!CY150)</f>
        <v/>
      </c>
      <c r="AC136" s="134" t="str">
        <f>IF(PROGRESS!DD150="NO DATA","",PROGRESS!DD150)</f>
        <v/>
      </c>
      <c r="AD136" s="134" t="str">
        <f>IF(PROGRESS!CT150="NO DATA","",PROGRESS!CT150)</f>
        <v/>
      </c>
      <c r="AE136" s="134" t="str">
        <f>IF(PROGRESS!DI150="NO DATA","",PROGRESS!DI150)</f>
        <v/>
      </c>
      <c r="AF136" s="134" t="str">
        <f>IF(PROGRESS!DN150="NO DATA","",PROGRESS!DN150)</f>
        <v/>
      </c>
      <c r="AG136" s="134" t="str">
        <f>IF(PROGRESS!DS150="NO DATA","",PROGRESS!DS150)</f>
        <v/>
      </c>
      <c r="AH136" s="134" t="str">
        <f>IF(PROGRESS!DX150="NO DATA","",PROGRESS!DX150)</f>
        <v/>
      </c>
    </row>
    <row r="137" spans="1:34" x14ac:dyDescent="0.25">
      <c r="A137" s="20">
        <f>IF(DATASHEET!A137="","",DATASHEET!A137)</f>
        <v>151676</v>
      </c>
      <c r="B137" s="21" t="str">
        <f>DATASHEET!B137</f>
        <v>OXLEY, Lily</v>
      </c>
      <c r="C137" s="22" t="str">
        <f>DATASHEET!C137</f>
        <v>11ZI</v>
      </c>
      <c r="D137" s="20" t="str">
        <f>DATASHEET!D137</f>
        <v>F</v>
      </c>
      <c r="E137" s="21" t="str">
        <f>DATASHEET!J137</f>
        <v>N</v>
      </c>
      <c r="F137" s="21" t="str">
        <f>DATASHEET!E137</f>
        <v>N</v>
      </c>
      <c r="G137" s="21" t="str">
        <f>IF(A137="","",IF(DATASHEET!F137="White - British","N","Y"))</f>
        <v>N</v>
      </c>
      <c r="H137" s="21" t="str">
        <f>IF(A137="","",IF(DATASHEET!H137="Y","Y","N"))</f>
        <v>N</v>
      </c>
      <c r="I137" s="21" t="str">
        <f>DATASHEET!I137</f>
        <v>N</v>
      </c>
      <c r="J137" s="22" t="str">
        <f>DATASHEET!M137</f>
        <v>M</v>
      </c>
      <c r="K137" s="40" t="str">
        <f t="shared" si="2"/>
        <v/>
      </c>
      <c r="L137" s="133" t="str">
        <f>IF(PROGRESS!R151="NO DATA","",PROGRESS!R151)</f>
        <v/>
      </c>
      <c r="M137" s="134" t="str">
        <f>IF(PROGRESS!W151="NO DATA","",PROGRESS!W151)</f>
        <v/>
      </c>
      <c r="N137" s="135" t="str">
        <f>IF(PROGRESS!AB151="NO DATA","",PROGRESS!AB151)</f>
        <v/>
      </c>
      <c r="O137" s="134" t="str">
        <f>IF(PROGRESS!AG151="NO DATA","",PROGRESS!AG151)</f>
        <v/>
      </c>
      <c r="P137" s="134" t="str">
        <f>IF(PROGRESS!AL151="NO DATA","",PROGRESS!AL151)</f>
        <v/>
      </c>
      <c r="Q137" s="134" t="str">
        <f>IF(PROGRESS!AQ151="NO DATA","",PROGRESS!AQ151)</f>
        <v/>
      </c>
      <c r="R137" s="134" t="str">
        <f>IF(PROGRESS!AV151="NO DATA","",PROGRESS!AV151)</f>
        <v/>
      </c>
      <c r="S137" s="134" t="str">
        <f>IF(PROGRESS!BA151="NO DATA","",PROGRESS!BA151)</f>
        <v/>
      </c>
      <c r="T137" s="134" t="str">
        <f>IF(PROGRESS!BF151="NO DATA","",PROGRESS!BF151)</f>
        <v/>
      </c>
      <c r="U137" s="134" t="str">
        <f>IF(PROGRESS!BK151="NO DATA","",PROGRESS!BK151)</f>
        <v/>
      </c>
      <c r="V137" s="134" t="str">
        <f>IF(PROGRESS!BP151="NO DATA","",PROGRESS!BP151)</f>
        <v/>
      </c>
      <c r="W137" s="134" t="str">
        <f>IF(PROGRESS!BU151="NO DATA","",PROGRESS!BU151)</f>
        <v/>
      </c>
      <c r="X137" s="134" t="str">
        <f>IF(PROGRESS!BZ151="NO DATA","",PROGRESS!BZ151)</f>
        <v/>
      </c>
      <c r="Y137" s="134" t="str">
        <f>IF(PROGRESS!CE151="NO DATA","",PROGRESS!CE151)</f>
        <v/>
      </c>
      <c r="Z137" s="134" t="str">
        <f>IF(PROGRESS!CJ151="NO DATA","",PROGRESS!CJ151)</f>
        <v/>
      </c>
      <c r="AA137" s="134" t="str">
        <f>IF(PROGRESS!CO151="NO DATA","",PROGRESS!CO151)</f>
        <v/>
      </c>
      <c r="AB137" s="134" t="str">
        <f>IF(PROGRESS!CY151="NO DATA","",PROGRESS!CY151)</f>
        <v/>
      </c>
      <c r="AC137" s="134" t="str">
        <f>IF(PROGRESS!DD151="NO DATA","",PROGRESS!DD151)</f>
        <v/>
      </c>
      <c r="AD137" s="134" t="str">
        <f>IF(PROGRESS!CT151="NO DATA","",PROGRESS!CT151)</f>
        <v/>
      </c>
      <c r="AE137" s="134" t="str">
        <f>IF(PROGRESS!DI151="NO DATA","",PROGRESS!DI151)</f>
        <v/>
      </c>
      <c r="AF137" s="134" t="str">
        <f>IF(PROGRESS!DN151="NO DATA","",PROGRESS!DN151)</f>
        <v/>
      </c>
      <c r="AG137" s="134" t="str">
        <f>IF(PROGRESS!DS151="NO DATA","",PROGRESS!DS151)</f>
        <v/>
      </c>
      <c r="AH137" s="134" t="str">
        <f>IF(PROGRESS!DX151="NO DATA","",PROGRESS!DX151)</f>
        <v/>
      </c>
    </row>
    <row r="138" spans="1:34" x14ac:dyDescent="0.25">
      <c r="A138" s="20">
        <f>IF(DATASHEET!A138="","",DATASHEET!A138)</f>
        <v>151717</v>
      </c>
      <c r="B138" s="21" t="str">
        <f>DATASHEET!B138</f>
        <v>PAREDES DAVILA, Pablo nicolas</v>
      </c>
      <c r="C138" s="22" t="str">
        <f>DATASHEET!C138</f>
        <v>11EGQ</v>
      </c>
      <c r="D138" s="20" t="str">
        <f>DATASHEET!D138</f>
        <v>M</v>
      </c>
      <c r="E138" s="21" t="str">
        <f>DATASHEET!J138</f>
        <v>N</v>
      </c>
      <c r="F138" s="21" t="str">
        <f>DATASHEET!E138</f>
        <v>N</v>
      </c>
      <c r="G138" s="21" t="str">
        <f>IF(A138="","",IF(DATASHEET!F138="White - British","N","Y"))</f>
        <v>Y</v>
      </c>
      <c r="H138" s="21" t="str">
        <f>IF(A138="","",IF(DATASHEET!H138="Y","Y","N"))</f>
        <v>N</v>
      </c>
      <c r="I138" s="21" t="str">
        <f>DATASHEET!I138</f>
        <v>N</v>
      </c>
      <c r="J138" s="22" t="str">
        <f>DATASHEET!M138</f>
        <v>H</v>
      </c>
      <c r="K138" s="40" t="str">
        <f t="shared" si="2"/>
        <v/>
      </c>
      <c r="L138" s="133" t="str">
        <f>IF(PROGRESS!R152="NO DATA","",PROGRESS!R152)</f>
        <v/>
      </c>
      <c r="M138" s="134" t="str">
        <f>IF(PROGRESS!W152="NO DATA","",PROGRESS!W152)</f>
        <v/>
      </c>
      <c r="N138" s="135" t="str">
        <f>IF(PROGRESS!AB152="NO DATA","",PROGRESS!AB152)</f>
        <v/>
      </c>
      <c r="O138" s="134" t="str">
        <f>IF(PROGRESS!AG152="NO DATA","",PROGRESS!AG152)</f>
        <v/>
      </c>
      <c r="P138" s="134" t="str">
        <f>IF(PROGRESS!AL152="NO DATA","",PROGRESS!AL152)</f>
        <v/>
      </c>
      <c r="Q138" s="134" t="str">
        <f>IF(PROGRESS!AQ152="NO DATA","",PROGRESS!AQ152)</f>
        <v/>
      </c>
      <c r="R138" s="134" t="str">
        <f>IF(PROGRESS!AV152="NO DATA","",PROGRESS!AV152)</f>
        <v/>
      </c>
      <c r="S138" s="134" t="str">
        <f>IF(PROGRESS!BA152="NO DATA","",PROGRESS!BA152)</f>
        <v/>
      </c>
      <c r="T138" s="134" t="str">
        <f>IF(PROGRESS!BF152="NO DATA","",PROGRESS!BF152)</f>
        <v/>
      </c>
      <c r="U138" s="134" t="str">
        <f>IF(PROGRESS!BK152="NO DATA","",PROGRESS!BK152)</f>
        <v/>
      </c>
      <c r="V138" s="134" t="str">
        <f>IF(PROGRESS!BP152="NO DATA","",PROGRESS!BP152)</f>
        <v/>
      </c>
      <c r="W138" s="134" t="str">
        <f>IF(PROGRESS!BU152="NO DATA","",PROGRESS!BU152)</f>
        <v/>
      </c>
      <c r="X138" s="134" t="str">
        <f>IF(PROGRESS!BZ152="NO DATA","",PROGRESS!BZ152)</f>
        <v/>
      </c>
      <c r="Y138" s="134" t="str">
        <f>IF(PROGRESS!CE152="NO DATA","",PROGRESS!CE152)</f>
        <v/>
      </c>
      <c r="Z138" s="134" t="str">
        <f>IF(PROGRESS!CJ152="NO DATA","",PROGRESS!CJ152)</f>
        <v/>
      </c>
      <c r="AA138" s="134" t="str">
        <f>IF(PROGRESS!CO152="NO DATA","",PROGRESS!CO152)</f>
        <v/>
      </c>
      <c r="AB138" s="134" t="str">
        <f>IF(PROGRESS!CY152="NO DATA","",PROGRESS!CY152)</f>
        <v/>
      </c>
      <c r="AC138" s="134" t="str">
        <f>IF(PROGRESS!DD152="NO DATA","",PROGRESS!DD152)</f>
        <v/>
      </c>
      <c r="AD138" s="134" t="str">
        <f>IF(PROGRESS!CT152="NO DATA","",PROGRESS!CT152)</f>
        <v/>
      </c>
      <c r="AE138" s="134" t="str">
        <f>IF(PROGRESS!DI152="NO DATA","",PROGRESS!DI152)</f>
        <v/>
      </c>
      <c r="AF138" s="134" t="str">
        <f>IF(PROGRESS!DN152="NO DATA","",PROGRESS!DN152)</f>
        <v/>
      </c>
      <c r="AG138" s="134" t="str">
        <f>IF(PROGRESS!DS152="NO DATA","",PROGRESS!DS152)</f>
        <v/>
      </c>
      <c r="AH138" s="134" t="str">
        <f>IF(PROGRESS!DX152="NO DATA","",PROGRESS!DX152)</f>
        <v/>
      </c>
    </row>
    <row r="139" spans="1:34" x14ac:dyDescent="0.25">
      <c r="A139" s="20">
        <f>IF(DATASHEET!A139="","",DATASHEET!A139)</f>
        <v>151636</v>
      </c>
      <c r="B139" s="21" t="str">
        <f>DATASHEET!B139</f>
        <v>PARKIN, Annabelle</v>
      </c>
      <c r="C139" s="22" t="str">
        <f>DATASHEET!C139</f>
        <v>11JNE</v>
      </c>
      <c r="D139" s="20" t="str">
        <f>DATASHEET!D139</f>
        <v>F</v>
      </c>
      <c r="E139" s="21" t="str">
        <f>DATASHEET!J139</f>
        <v>N</v>
      </c>
      <c r="F139" s="21" t="str">
        <f>DATASHEET!E139</f>
        <v>N</v>
      </c>
      <c r="G139" s="21" t="str">
        <f>IF(A139="","",IF(DATASHEET!F139="White - British","N","Y"))</f>
        <v>N</v>
      </c>
      <c r="H139" s="21" t="str">
        <f>IF(A139="","",IF(DATASHEET!H139="Y","Y","N"))</f>
        <v>N</v>
      </c>
      <c r="I139" s="21" t="str">
        <f>DATASHEET!I139</f>
        <v>N</v>
      </c>
      <c r="J139" s="22" t="str">
        <f>DATASHEET!M139</f>
        <v>M</v>
      </c>
      <c r="K139" s="40" t="str">
        <f t="shared" si="2"/>
        <v/>
      </c>
      <c r="L139" s="133" t="str">
        <f>IF(PROGRESS!R153="NO DATA","",PROGRESS!R153)</f>
        <v/>
      </c>
      <c r="M139" s="134" t="str">
        <f>IF(PROGRESS!W153="NO DATA","",PROGRESS!W153)</f>
        <v/>
      </c>
      <c r="N139" s="135" t="str">
        <f>IF(PROGRESS!AB153="NO DATA","",PROGRESS!AB153)</f>
        <v/>
      </c>
      <c r="O139" s="134" t="str">
        <f>IF(PROGRESS!AG153="NO DATA","",PROGRESS!AG153)</f>
        <v/>
      </c>
      <c r="P139" s="134" t="str">
        <f>IF(PROGRESS!AL153="NO DATA","",PROGRESS!AL153)</f>
        <v/>
      </c>
      <c r="Q139" s="134" t="str">
        <f>IF(PROGRESS!AQ153="NO DATA","",PROGRESS!AQ153)</f>
        <v/>
      </c>
      <c r="R139" s="134" t="str">
        <f>IF(PROGRESS!AV153="NO DATA","",PROGRESS!AV153)</f>
        <v/>
      </c>
      <c r="S139" s="134" t="str">
        <f>IF(PROGRESS!BA153="NO DATA","",PROGRESS!BA153)</f>
        <v/>
      </c>
      <c r="T139" s="134" t="str">
        <f>IF(PROGRESS!BF153="NO DATA","",PROGRESS!BF153)</f>
        <v/>
      </c>
      <c r="U139" s="134" t="str">
        <f>IF(PROGRESS!BK153="NO DATA","",PROGRESS!BK153)</f>
        <v/>
      </c>
      <c r="V139" s="134" t="str">
        <f>IF(PROGRESS!BP153="NO DATA","",PROGRESS!BP153)</f>
        <v/>
      </c>
      <c r="W139" s="134" t="str">
        <f>IF(PROGRESS!BU153="NO DATA","",PROGRESS!BU153)</f>
        <v/>
      </c>
      <c r="X139" s="134" t="str">
        <f>IF(PROGRESS!BZ153="NO DATA","",PROGRESS!BZ153)</f>
        <v/>
      </c>
      <c r="Y139" s="134" t="str">
        <f>IF(PROGRESS!CE153="NO DATA","",PROGRESS!CE153)</f>
        <v/>
      </c>
      <c r="Z139" s="134" t="str">
        <f>IF(PROGRESS!CJ153="NO DATA","",PROGRESS!CJ153)</f>
        <v/>
      </c>
      <c r="AA139" s="134" t="str">
        <f>IF(PROGRESS!CO153="NO DATA","",PROGRESS!CO153)</f>
        <v/>
      </c>
      <c r="AB139" s="134" t="str">
        <f>IF(PROGRESS!CY153="NO DATA","",PROGRESS!CY153)</f>
        <v/>
      </c>
      <c r="AC139" s="134" t="str">
        <f>IF(PROGRESS!DD153="NO DATA","",PROGRESS!DD153)</f>
        <v/>
      </c>
      <c r="AD139" s="134" t="str">
        <f>IF(PROGRESS!CT153="NO DATA","",PROGRESS!CT153)</f>
        <v/>
      </c>
      <c r="AE139" s="134" t="str">
        <f>IF(PROGRESS!DI153="NO DATA","",PROGRESS!DI153)</f>
        <v/>
      </c>
      <c r="AF139" s="134" t="str">
        <f>IF(PROGRESS!DN153="NO DATA","",PROGRESS!DN153)</f>
        <v/>
      </c>
      <c r="AG139" s="134" t="str">
        <f>IF(PROGRESS!DS153="NO DATA","",PROGRESS!DS153)</f>
        <v/>
      </c>
      <c r="AH139" s="134" t="str">
        <f>IF(PROGRESS!DX153="NO DATA","",PROGRESS!DX153)</f>
        <v/>
      </c>
    </row>
    <row r="140" spans="1:34" x14ac:dyDescent="0.25">
      <c r="A140" s="20">
        <f>IF(DATASHEET!A140="","",DATASHEET!A140)</f>
        <v>152718</v>
      </c>
      <c r="B140" s="21" t="str">
        <f>DATASHEET!B140</f>
        <v>PENMETSA, Akshaya</v>
      </c>
      <c r="C140" s="22" t="str">
        <f>DATASHEET!C140</f>
        <v>11JNE</v>
      </c>
      <c r="D140" s="20" t="str">
        <f>DATASHEET!D140</f>
        <v>F</v>
      </c>
      <c r="E140" s="21" t="str">
        <f>DATASHEET!J140</f>
        <v>N</v>
      </c>
      <c r="F140" s="21" t="str">
        <f>DATASHEET!E140</f>
        <v>N</v>
      </c>
      <c r="G140" s="21" t="str">
        <f>IF(A140="","",IF(DATASHEET!F140="White - British","N","Y"))</f>
        <v>Y</v>
      </c>
      <c r="H140" s="21" t="str">
        <f>IF(A140="","",IF(DATASHEET!H140="Y","Y","N"))</f>
        <v>N</v>
      </c>
      <c r="I140" s="21" t="str">
        <f>DATASHEET!I140</f>
        <v>N</v>
      </c>
      <c r="J140" s="22" t="str">
        <f>DATASHEET!M140</f>
        <v>H</v>
      </c>
      <c r="K140" s="40" t="str">
        <f t="shared" si="2"/>
        <v/>
      </c>
      <c r="L140" s="133" t="str">
        <f>IF(PROGRESS!R154="NO DATA","",PROGRESS!R154)</f>
        <v/>
      </c>
      <c r="M140" s="134" t="str">
        <f>IF(PROGRESS!W154="NO DATA","",PROGRESS!W154)</f>
        <v/>
      </c>
      <c r="N140" s="135" t="str">
        <f>IF(PROGRESS!AB154="NO DATA","",PROGRESS!AB154)</f>
        <v/>
      </c>
      <c r="O140" s="134" t="str">
        <f>IF(PROGRESS!AG154="NO DATA","",PROGRESS!AG154)</f>
        <v/>
      </c>
      <c r="P140" s="134" t="str">
        <f>IF(PROGRESS!AL154="NO DATA","",PROGRESS!AL154)</f>
        <v/>
      </c>
      <c r="Q140" s="134" t="str">
        <f>IF(PROGRESS!AQ154="NO DATA","",PROGRESS!AQ154)</f>
        <v/>
      </c>
      <c r="R140" s="134" t="str">
        <f>IF(PROGRESS!AV154="NO DATA","",PROGRESS!AV154)</f>
        <v/>
      </c>
      <c r="S140" s="134" t="str">
        <f>IF(PROGRESS!BA154="NO DATA","",PROGRESS!BA154)</f>
        <v/>
      </c>
      <c r="T140" s="134" t="str">
        <f>IF(PROGRESS!BF154="NO DATA","",PROGRESS!BF154)</f>
        <v/>
      </c>
      <c r="U140" s="134" t="str">
        <f>IF(PROGRESS!BK154="NO DATA","",PROGRESS!BK154)</f>
        <v/>
      </c>
      <c r="V140" s="134" t="str">
        <f>IF(PROGRESS!BP154="NO DATA","",PROGRESS!BP154)</f>
        <v/>
      </c>
      <c r="W140" s="134" t="str">
        <f>IF(PROGRESS!BU154="NO DATA","",PROGRESS!BU154)</f>
        <v/>
      </c>
      <c r="X140" s="134" t="str">
        <f>IF(PROGRESS!BZ154="NO DATA","",PROGRESS!BZ154)</f>
        <v/>
      </c>
      <c r="Y140" s="134" t="str">
        <f>IF(PROGRESS!CE154="NO DATA","",PROGRESS!CE154)</f>
        <v/>
      </c>
      <c r="Z140" s="134" t="str">
        <f>IF(PROGRESS!CJ154="NO DATA","",PROGRESS!CJ154)</f>
        <v/>
      </c>
      <c r="AA140" s="134" t="str">
        <f>IF(PROGRESS!CO154="NO DATA","",PROGRESS!CO154)</f>
        <v/>
      </c>
      <c r="AB140" s="134" t="str">
        <f>IF(PROGRESS!CY154="NO DATA","",PROGRESS!CY154)</f>
        <v/>
      </c>
      <c r="AC140" s="134" t="str">
        <f>IF(PROGRESS!DD154="NO DATA","",PROGRESS!DD154)</f>
        <v/>
      </c>
      <c r="AD140" s="134" t="str">
        <f>IF(PROGRESS!CT154="NO DATA","",PROGRESS!CT154)</f>
        <v/>
      </c>
      <c r="AE140" s="134" t="str">
        <f>IF(PROGRESS!DI154="NO DATA","",PROGRESS!DI154)</f>
        <v/>
      </c>
      <c r="AF140" s="134" t="str">
        <f>IF(PROGRESS!DN154="NO DATA","",PROGRESS!DN154)</f>
        <v/>
      </c>
      <c r="AG140" s="134" t="str">
        <f>IF(PROGRESS!DS154="NO DATA","",PROGRESS!DS154)</f>
        <v/>
      </c>
      <c r="AH140" s="134" t="str">
        <f>IF(PROGRESS!DX154="NO DATA","",PROGRESS!DX154)</f>
        <v/>
      </c>
    </row>
    <row r="141" spans="1:34" x14ac:dyDescent="0.25">
      <c r="A141" s="20">
        <f>IF(DATASHEET!A141="","",DATASHEET!A141)</f>
        <v>151686</v>
      </c>
      <c r="B141" s="21" t="str">
        <f>DATASHEET!B141</f>
        <v>PEREIRA, Cianah</v>
      </c>
      <c r="C141" s="22" t="str">
        <f>DATASHEET!C141</f>
        <v>11SK</v>
      </c>
      <c r="D141" s="20" t="str">
        <f>DATASHEET!D141</f>
        <v>F</v>
      </c>
      <c r="E141" s="21" t="str">
        <f>DATASHEET!J141</f>
        <v>N</v>
      </c>
      <c r="F141" s="21" t="str">
        <f>DATASHEET!E141</f>
        <v>Y</v>
      </c>
      <c r="G141" s="21" t="str">
        <f>IF(A141="","",IF(DATASHEET!F141="White - British","N","Y"))</f>
        <v>N</v>
      </c>
      <c r="H141" s="21" t="str">
        <f>IF(A141="","",IF(DATASHEET!H141="Y","Y","N"))</f>
        <v>Y</v>
      </c>
      <c r="I141" s="21" t="str">
        <f>DATASHEET!I141</f>
        <v>N</v>
      </c>
      <c r="J141" s="22" t="str">
        <f>DATASHEET!M141</f>
        <v>H</v>
      </c>
      <c r="K141" s="40" t="str">
        <f t="shared" si="2"/>
        <v/>
      </c>
      <c r="L141" s="133" t="str">
        <f>IF(PROGRESS!R155="NO DATA","",PROGRESS!R155)</f>
        <v/>
      </c>
      <c r="M141" s="134" t="str">
        <f>IF(PROGRESS!W155="NO DATA","",PROGRESS!W155)</f>
        <v/>
      </c>
      <c r="N141" s="135" t="str">
        <f>IF(PROGRESS!AB155="NO DATA","",PROGRESS!AB155)</f>
        <v/>
      </c>
      <c r="O141" s="134" t="str">
        <f>IF(PROGRESS!AG155="NO DATA","",PROGRESS!AG155)</f>
        <v/>
      </c>
      <c r="P141" s="134" t="str">
        <f>IF(PROGRESS!AL155="NO DATA","",PROGRESS!AL155)</f>
        <v/>
      </c>
      <c r="Q141" s="134" t="str">
        <f>IF(PROGRESS!AQ155="NO DATA","",PROGRESS!AQ155)</f>
        <v/>
      </c>
      <c r="R141" s="134" t="str">
        <f>IF(PROGRESS!AV155="NO DATA","",PROGRESS!AV155)</f>
        <v/>
      </c>
      <c r="S141" s="134" t="str">
        <f>IF(PROGRESS!BA155="NO DATA","",PROGRESS!BA155)</f>
        <v/>
      </c>
      <c r="T141" s="134" t="str">
        <f>IF(PROGRESS!BF155="NO DATA","",PROGRESS!BF155)</f>
        <v/>
      </c>
      <c r="U141" s="134" t="str">
        <f>IF(PROGRESS!BK155="NO DATA","",PROGRESS!BK155)</f>
        <v/>
      </c>
      <c r="V141" s="134" t="str">
        <f>IF(PROGRESS!BP155="NO DATA","",PROGRESS!BP155)</f>
        <v/>
      </c>
      <c r="W141" s="134" t="str">
        <f>IF(PROGRESS!BU155="NO DATA","",PROGRESS!BU155)</f>
        <v/>
      </c>
      <c r="X141" s="134" t="str">
        <f>IF(PROGRESS!BZ155="NO DATA","",PROGRESS!BZ155)</f>
        <v/>
      </c>
      <c r="Y141" s="134" t="str">
        <f>IF(PROGRESS!CE155="NO DATA","",PROGRESS!CE155)</f>
        <v/>
      </c>
      <c r="Z141" s="134" t="str">
        <f>IF(PROGRESS!CJ155="NO DATA","",PROGRESS!CJ155)</f>
        <v/>
      </c>
      <c r="AA141" s="134" t="str">
        <f>IF(PROGRESS!CO155="NO DATA","",PROGRESS!CO155)</f>
        <v/>
      </c>
      <c r="AB141" s="134" t="str">
        <f>IF(PROGRESS!CY155="NO DATA","",PROGRESS!CY155)</f>
        <v/>
      </c>
      <c r="AC141" s="134" t="str">
        <f>IF(PROGRESS!DD155="NO DATA","",PROGRESS!DD155)</f>
        <v/>
      </c>
      <c r="AD141" s="134" t="str">
        <f>IF(PROGRESS!CT155="NO DATA","",PROGRESS!CT155)</f>
        <v/>
      </c>
      <c r="AE141" s="134" t="str">
        <f>IF(PROGRESS!DI155="NO DATA","",PROGRESS!DI155)</f>
        <v/>
      </c>
      <c r="AF141" s="134" t="str">
        <f>IF(PROGRESS!DN155="NO DATA","",PROGRESS!DN155)</f>
        <v/>
      </c>
      <c r="AG141" s="134" t="str">
        <f>IF(PROGRESS!DS155="NO DATA","",PROGRESS!DS155)</f>
        <v/>
      </c>
      <c r="AH141" s="134" t="str">
        <f>IF(PROGRESS!DX155="NO DATA","",PROGRESS!DX155)</f>
        <v/>
      </c>
    </row>
    <row r="142" spans="1:34" x14ac:dyDescent="0.25">
      <c r="A142" s="20">
        <f>IF(DATASHEET!A142="","",DATASHEET!A142)</f>
        <v>151670</v>
      </c>
      <c r="B142" s="21" t="str">
        <f>DATASHEET!B142</f>
        <v>PHELPS, Evie</v>
      </c>
      <c r="C142" s="22" t="str">
        <f>DATASHEET!C142</f>
        <v>11ZI</v>
      </c>
      <c r="D142" s="20" t="str">
        <f>DATASHEET!D142</f>
        <v>F</v>
      </c>
      <c r="E142" s="21" t="str">
        <f>DATASHEET!J142</f>
        <v>E</v>
      </c>
      <c r="F142" s="21" t="str">
        <f>DATASHEET!E142</f>
        <v>N</v>
      </c>
      <c r="G142" s="21" t="str">
        <f>IF(A142="","",IF(DATASHEET!F142="White - British","N","Y"))</f>
        <v>N</v>
      </c>
      <c r="H142" s="21" t="str">
        <f>IF(A142="","",IF(DATASHEET!H142="Y","Y","N"))</f>
        <v>N</v>
      </c>
      <c r="I142" s="21" t="str">
        <f>DATASHEET!I142</f>
        <v>N</v>
      </c>
      <c r="J142" s="22" t="str">
        <f>DATASHEET!M142</f>
        <v>L</v>
      </c>
      <c r="K142" s="40" t="str">
        <f t="shared" si="2"/>
        <v/>
      </c>
      <c r="L142" s="133" t="str">
        <f>IF(PROGRESS!R156="NO DATA","",PROGRESS!R156)</f>
        <v/>
      </c>
      <c r="M142" s="134" t="str">
        <f>IF(PROGRESS!W156="NO DATA","",PROGRESS!W156)</f>
        <v/>
      </c>
      <c r="N142" s="135" t="str">
        <f>IF(PROGRESS!AB156="NO DATA","",PROGRESS!AB156)</f>
        <v/>
      </c>
      <c r="O142" s="134" t="str">
        <f>IF(PROGRESS!AG156="NO DATA","",PROGRESS!AG156)</f>
        <v/>
      </c>
      <c r="P142" s="134" t="str">
        <f>IF(PROGRESS!AL156="NO DATA","",PROGRESS!AL156)</f>
        <v/>
      </c>
      <c r="Q142" s="134" t="str">
        <f>IF(PROGRESS!AQ156="NO DATA","",PROGRESS!AQ156)</f>
        <v/>
      </c>
      <c r="R142" s="134" t="str">
        <f>IF(PROGRESS!AV156="NO DATA","",PROGRESS!AV156)</f>
        <v/>
      </c>
      <c r="S142" s="134" t="str">
        <f>IF(PROGRESS!BA156="NO DATA","",PROGRESS!BA156)</f>
        <v/>
      </c>
      <c r="T142" s="134" t="str">
        <f>IF(PROGRESS!BF156="NO DATA","",PROGRESS!BF156)</f>
        <v/>
      </c>
      <c r="U142" s="134" t="str">
        <f>IF(PROGRESS!BK156="NO DATA","",PROGRESS!BK156)</f>
        <v/>
      </c>
      <c r="V142" s="134" t="str">
        <f>IF(PROGRESS!BP156="NO DATA","",PROGRESS!BP156)</f>
        <v/>
      </c>
      <c r="W142" s="134" t="str">
        <f>IF(PROGRESS!BU156="NO DATA","",PROGRESS!BU156)</f>
        <v/>
      </c>
      <c r="X142" s="134" t="str">
        <f>IF(PROGRESS!BZ156="NO DATA","",PROGRESS!BZ156)</f>
        <v/>
      </c>
      <c r="Y142" s="134" t="str">
        <f>IF(PROGRESS!CE156="NO DATA","",PROGRESS!CE156)</f>
        <v/>
      </c>
      <c r="Z142" s="134" t="str">
        <f>IF(PROGRESS!CJ156="NO DATA","",PROGRESS!CJ156)</f>
        <v/>
      </c>
      <c r="AA142" s="134" t="str">
        <f>IF(PROGRESS!CO156="NO DATA","",PROGRESS!CO156)</f>
        <v/>
      </c>
      <c r="AB142" s="134" t="str">
        <f>IF(PROGRESS!CY156="NO DATA","",PROGRESS!CY156)</f>
        <v/>
      </c>
      <c r="AC142" s="134" t="str">
        <f>IF(PROGRESS!DD156="NO DATA","",PROGRESS!DD156)</f>
        <v/>
      </c>
      <c r="AD142" s="134" t="str">
        <f>IF(PROGRESS!CT156="NO DATA","",PROGRESS!CT156)</f>
        <v/>
      </c>
      <c r="AE142" s="134" t="str">
        <f>IF(PROGRESS!DI156="NO DATA","",PROGRESS!DI156)</f>
        <v/>
      </c>
      <c r="AF142" s="134" t="str">
        <f>IF(PROGRESS!DN156="NO DATA","",PROGRESS!DN156)</f>
        <v/>
      </c>
      <c r="AG142" s="134" t="str">
        <f>IF(PROGRESS!DS156="NO DATA","",PROGRESS!DS156)</f>
        <v/>
      </c>
      <c r="AH142" s="134" t="str">
        <f>IF(PROGRESS!DX156="NO DATA","",PROGRESS!DX156)</f>
        <v/>
      </c>
    </row>
    <row r="143" spans="1:34" x14ac:dyDescent="0.25">
      <c r="A143" s="20">
        <f>IF(DATASHEET!A143="","",DATASHEET!A143)</f>
        <v>151715</v>
      </c>
      <c r="B143" s="21" t="str">
        <f>DATASHEET!B143</f>
        <v>PHOENIX, Luke</v>
      </c>
      <c r="C143" s="22" t="str">
        <f>DATASHEET!C143</f>
        <v>11SK</v>
      </c>
      <c r="D143" s="20" t="str">
        <f>DATASHEET!D143</f>
        <v>M</v>
      </c>
      <c r="E143" s="21" t="str">
        <f>DATASHEET!J143</f>
        <v>N</v>
      </c>
      <c r="F143" s="21" t="str">
        <f>DATASHEET!E143</f>
        <v>N</v>
      </c>
      <c r="G143" s="21" t="str">
        <f>IF(A143="","",IF(DATASHEET!F143="White - British","N","Y"))</f>
        <v>N</v>
      </c>
      <c r="H143" s="21" t="str">
        <f>IF(A143="","",IF(DATASHEET!H143="Y","Y","N"))</f>
        <v>N</v>
      </c>
      <c r="I143" s="21" t="str">
        <f>DATASHEET!I143</f>
        <v>N</v>
      </c>
      <c r="J143" s="22" t="str">
        <f>DATASHEET!M143</f>
        <v>H</v>
      </c>
      <c r="K143" s="40" t="str">
        <f t="shared" si="2"/>
        <v/>
      </c>
      <c r="L143" s="133" t="str">
        <f>IF(PROGRESS!R157="NO DATA","",PROGRESS!R157)</f>
        <v/>
      </c>
      <c r="M143" s="134" t="str">
        <f>IF(PROGRESS!W157="NO DATA","",PROGRESS!W157)</f>
        <v/>
      </c>
      <c r="N143" s="135" t="str">
        <f>IF(PROGRESS!AB157="NO DATA","",PROGRESS!AB157)</f>
        <v/>
      </c>
      <c r="O143" s="134" t="str">
        <f>IF(PROGRESS!AG157="NO DATA","",PROGRESS!AG157)</f>
        <v/>
      </c>
      <c r="P143" s="134" t="str">
        <f>IF(PROGRESS!AL157="NO DATA","",PROGRESS!AL157)</f>
        <v/>
      </c>
      <c r="Q143" s="134" t="str">
        <f>IF(PROGRESS!AQ157="NO DATA","",PROGRESS!AQ157)</f>
        <v/>
      </c>
      <c r="R143" s="134" t="str">
        <f>IF(PROGRESS!AV157="NO DATA","",PROGRESS!AV157)</f>
        <v/>
      </c>
      <c r="S143" s="134" t="str">
        <f>IF(PROGRESS!BA157="NO DATA","",PROGRESS!BA157)</f>
        <v/>
      </c>
      <c r="T143" s="134" t="str">
        <f>IF(PROGRESS!BF157="NO DATA","",PROGRESS!BF157)</f>
        <v/>
      </c>
      <c r="U143" s="134" t="str">
        <f>IF(PROGRESS!BK157="NO DATA","",PROGRESS!BK157)</f>
        <v/>
      </c>
      <c r="V143" s="134" t="str">
        <f>IF(PROGRESS!BP157="NO DATA","",PROGRESS!BP157)</f>
        <v/>
      </c>
      <c r="W143" s="134" t="str">
        <f>IF(PROGRESS!BU157="NO DATA","",PROGRESS!BU157)</f>
        <v/>
      </c>
      <c r="X143" s="134" t="str">
        <f>IF(PROGRESS!BZ157="NO DATA","",PROGRESS!BZ157)</f>
        <v/>
      </c>
      <c r="Y143" s="134" t="str">
        <f>IF(PROGRESS!CE157="NO DATA","",PROGRESS!CE157)</f>
        <v/>
      </c>
      <c r="Z143" s="134" t="str">
        <f>IF(PROGRESS!CJ157="NO DATA","",PROGRESS!CJ157)</f>
        <v/>
      </c>
      <c r="AA143" s="134" t="str">
        <f>IF(PROGRESS!CO157="NO DATA","",PROGRESS!CO157)</f>
        <v/>
      </c>
      <c r="AB143" s="134" t="str">
        <f>IF(PROGRESS!CY157="NO DATA","",PROGRESS!CY157)</f>
        <v/>
      </c>
      <c r="AC143" s="134" t="str">
        <f>IF(PROGRESS!DD157="NO DATA","",PROGRESS!DD157)</f>
        <v/>
      </c>
      <c r="AD143" s="134" t="str">
        <f>IF(PROGRESS!CT157="NO DATA","",PROGRESS!CT157)</f>
        <v/>
      </c>
      <c r="AE143" s="134" t="str">
        <f>IF(PROGRESS!DI157="NO DATA","",PROGRESS!DI157)</f>
        <v/>
      </c>
      <c r="AF143" s="134" t="str">
        <f>IF(PROGRESS!DN157="NO DATA","",PROGRESS!DN157)</f>
        <v/>
      </c>
      <c r="AG143" s="134" t="str">
        <f>IF(PROGRESS!DS157="NO DATA","",PROGRESS!DS157)</f>
        <v/>
      </c>
      <c r="AH143" s="134" t="str">
        <f>IF(PROGRESS!DX157="NO DATA","",PROGRESS!DX157)</f>
        <v/>
      </c>
    </row>
    <row r="144" spans="1:34" x14ac:dyDescent="0.25">
      <c r="A144" s="20">
        <f>IF(DATASHEET!A144="","",DATASHEET!A144)</f>
        <v>151679</v>
      </c>
      <c r="B144" s="21" t="str">
        <f>DATASHEET!B144</f>
        <v>PRENTER, Millie</v>
      </c>
      <c r="C144" s="22" t="str">
        <f>DATASHEET!C144</f>
        <v>11WE</v>
      </c>
      <c r="D144" s="20" t="str">
        <f>DATASHEET!D144</f>
        <v>F</v>
      </c>
      <c r="E144" s="21" t="str">
        <f>DATASHEET!J144</f>
        <v>N</v>
      </c>
      <c r="F144" s="21" t="str">
        <f>DATASHEET!E144</f>
        <v>Y</v>
      </c>
      <c r="G144" s="21" t="str">
        <f>IF(A144="","",IF(DATASHEET!F144="White - British","N","Y"))</f>
        <v>N</v>
      </c>
      <c r="H144" s="21" t="str">
        <f>IF(A144="","",IF(DATASHEET!H144="Y","Y","N"))</f>
        <v>Y</v>
      </c>
      <c r="I144" s="21" t="str">
        <f>DATASHEET!I144</f>
        <v>N</v>
      </c>
      <c r="J144" s="22" t="str">
        <f>DATASHEET!M144</f>
        <v>M</v>
      </c>
      <c r="K144" s="40" t="str">
        <f t="shared" si="2"/>
        <v/>
      </c>
      <c r="L144" s="133" t="str">
        <f>IF(PROGRESS!R158="NO DATA","",PROGRESS!R158)</f>
        <v/>
      </c>
      <c r="M144" s="134" t="str">
        <f>IF(PROGRESS!W158="NO DATA","",PROGRESS!W158)</f>
        <v/>
      </c>
      <c r="N144" s="135" t="str">
        <f>IF(PROGRESS!AB158="NO DATA","",PROGRESS!AB158)</f>
        <v/>
      </c>
      <c r="O144" s="134" t="str">
        <f>IF(PROGRESS!AG158="NO DATA","",PROGRESS!AG158)</f>
        <v/>
      </c>
      <c r="P144" s="134" t="str">
        <f>IF(PROGRESS!AL158="NO DATA","",PROGRESS!AL158)</f>
        <v/>
      </c>
      <c r="Q144" s="134" t="str">
        <f>IF(PROGRESS!AQ158="NO DATA","",PROGRESS!AQ158)</f>
        <v/>
      </c>
      <c r="R144" s="134" t="str">
        <f>IF(PROGRESS!AV158="NO DATA","",PROGRESS!AV158)</f>
        <v/>
      </c>
      <c r="S144" s="134" t="str">
        <f>IF(PROGRESS!BA158="NO DATA","",PROGRESS!BA158)</f>
        <v/>
      </c>
      <c r="T144" s="134" t="str">
        <f>IF(PROGRESS!BF158="NO DATA","",PROGRESS!BF158)</f>
        <v/>
      </c>
      <c r="U144" s="134" t="str">
        <f>IF(PROGRESS!BK158="NO DATA","",PROGRESS!BK158)</f>
        <v/>
      </c>
      <c r="V144" s="134" t="str">
        <f>IF(PROGRESS!BP158="NO DATA","",PROGRESS!BP158)</f>
        <v/>
      </c>
      <c r="W144" s="134" t="str">
        <f>IF(PROGRESS!BU158="NO DATA","",PROGRESS!BU158)</f>
        <v/>
      </c>
      <c r="X144" s="134" t="str">
        <f>IF(PROGRESS!BZ158="NO DATA","",PROGRESS!BZ158)</f>
        <v/>
      </c>
      <c r="Y144" s="134" t="str">
        <f>IF(PROGRESS!CE158="NO DATA","",PROGRESS!CE158)</f>
        <v/>
      </c>
      <c r="Z144" s="134" t="str">
        <f>IF(PROGRESS!CJ158="NO DATA","",PROGRESS!CJ158)</f>
        <v/>
      </c>
      <c r="AA144" s="134" t="str">
        <f>IF(PROGRESS!CO158="NO DATA","",PROGRESS!CO158)</f>
        <v/>
      </c>
      <c r="AB144" s="134" t="str">
        <f>IF(PROGRESS!CY158="NO DATA","",PROGRESS!CY158)</f>
        <v/>
      </c>
      <c r="AC144" s="134" t="str">
        <f>IF(PROGRESS!DD158="NO DATA","",PROGRESS!DD158)</f>
        <v/>
      </c>
      <c r="AD144" s="134" t="str">
        <f>IF(PROGRESS!CT158="NO DATA","",PROGRESS!CT158)</f>
        <v/>
      </c>
      <c r="AE144" s="134" t="str">
        <f>IF(PROGRESS!DI158="NO DATA","",PROGRESS!DI158)</f>
        <v/>
      </c>
      <c r="AF144" s="134" t="str">
        <f>IF(PROGRESS!DN158="NO DATA","",PROGRESS!DN158)</f>
        <v/>
      </c>
      <c r="AG144" s="134" t="str">
        <f>IF(PROGRESS!DS158="NO DATA","",PROGRESS!DS158)</f>
        <v/>
      </c>
      <c r="AH144" s="134" t="str">
        <f>IF(PROGRESS!DX158="NO DATA","",PROGRESS!DX158)</f>
        <v/>
      </c>
    </row>
    <row r="145" spans="1:34" x14ac:dyDescent="0.25">
      <c r="A145" s="20">
        <f>IF(DATASHEET!A145="","",DATASHEET!A145)</f>
        <v>151726</v>
      </c>
      <c r="B145" s="21" t="str">
        <f>DATASHEET!B145</f>
        <v>PRIESTLEY, Antonia</v>
      </c>
      <c r="C145" s="22" t="str">
        <f>DATASHEET!C145</f>
        <v>11KKN</v>
      </c>
      <c r="D145" s="20" t="str">
        <f>DATASHEET!D145</f>
        <v>F</v>
      </c>
      <c r="E145" s="21" t="str">
        <f>DATASHEET!J145</f>
        <v>N</v>
      </c>
      <c r="F145" s="21" t="str">
        <f>DATASHEET!E145</f>
        <v>N</v>
      </c>
      <c r="G145" s="21" t="str">
        <f>IF(A145="","",IF(DATASHEET!F145="White - British","N","Y"))</f>
        <v>N</v>
      </c>
      <c r="H145" s="21" t="str">
        <f>IF(A145="","",IF(DATASHEET!H145="Y","Y","N"))</f>
        <v>N</v>
      </c>
      <c r="I145" s="21" t="str">
        <f>DATASHEET!I145</f>
        <v>N</v>
      </c>
      <c r="J145" s="22" t="str">
        <f>DATASHEET!M145</f>
        <v>H</v>
      </c>
      <c r="K145" s="40" t="str">
        <f t="shared" si="2"/>
        <v/>
      </c>
      <c r="L145" s="133" t="str">
        <f>IF(PROGRESS!R159="NO DATA","",PROGRESS!R159)</f>
        <v/>
      </c>
      <c r="M145" s="134" t="str">
        <f>IF(PROGRESS!W159="NO DATA","",PROGRESS!W159)</f>
        <v/>
      </c>
      <c r="N145" s="135" t="str">
        <f>IF(PROGRESS!AB159="NO DATA","",PROGRESS!AB159)</f>
        <v/>
      </c>
      <c r="O145" s="134" t="str">
        <f>IF(PROGRESS!AG159="NO DATA","",PROGRESS!AG159)</f>
        <v/>
      </c>
      <c r="P145" s="134" t="str">
        <f>IF(PROGRESS!AL159="NO DATA","",PROGRESS!AL159)</f>
        <v/>
      </c>
      <c r="Q145" s="134" t="str">
        <f>IF(PROGRESS!AQ159="NO DATA","",PROGRESS!AQ159)</f>
        <v/>
      </c>
      <c r="R145" s="134" t="str">
        <f>IF(PROGRESS!AV159="NO DATA","",PROGRESS!AV159)</f>
        <v/>
      </c>
      <c r="S145" s="134" t="str">
        <f>IF(PROGRESS!BA159="NO DATA","",PROGRESS!BA159)</f>
        <v/>
      </c>
      <c r="T145" s="134" t="str">
        <f>IF(PROGRESS!BF159="NO DATA","",PROGRESS!BF159)</f>
        <v/>
      </c>
      <c r="U145" s="134" t="str">
        <f>IF(PROGRESS!BK159="NO DATA","",PROGRESS!BK159)</f>
        <v/>
      </c>
      <c r="V145" s="134" t="str">
        <f>IF(PROGRESS!BP159="NO DATA","",PROGRESS!BP159)</f>
        <v/>
      </c>
      <c r="W145" s="134" t="str">
        <f>IF(PROGRESS!BU159="NO DATA","",PROGRESS!BU159)</f>
        <v/>
      </c>
      <c r="X145" s="134" t="str">
        <f>IF(PROGRESS!BZ159="NO DATA","",PROGRESS!BZ159)</f>
        <v/>
      </c>
      <c r="Y145" s="134" t="str">
        <f>IF(PROGRESS!CE159="NO DATA","",PROGRESS!CE159)</f>
        <v/>
      </c>
      <c r="Z145" s="134" t="str">
        <f>IF(PROGRESS!CJ159="NO DATA","",PROGRESS!CJ159)</f>
        <v/>
      </c>
      <c r="AA145" s="134" t="str">
        <f>IF(PROGRESS!CO159="NO DATA","",PROGRESS!CO159)</f>
        <v/>
      </c>
      <c r="AB145" s="134" t="str">
        <f>IF(PROGRESS!CY159="NO DATA","",PROGRESS!CY159)</f>
        <v/>
      </c>
      <c r="AC145" s="134" t="str">
        <f>IF(PROGRESS!DD159="NO DATA","",PROGRESS!DD159)</f>
        <v/>
      </c>
      <c r="AD145" s="134" t="str">
        <f>IF(PROGRESS!CT159="NO DATA","",PROGRESS!CT159)</f>
        <v/>
      </c>
      <c r="AE145" s="134" t="str">
        <f>IF(PROGRESS!DI159="NO DATA","",PROGRESS!DI159)</f>
        <v/>
      </c>
      <c r="AF145" s="134" t="str">
        <f>IF(PROGRESS!DN159="NO DATA","",PROGRESS!DN159)</f>
        <v/>
      </c>
      <c r="AG145" s="134" t="str">
        <f>IF(PROGRESS!DS159="NO DATA","",PROGRESS!DS159)</f>
        <v/>
      </c>
      <c r="AH145" s="134" t="str">
        <f>IF(PROGRESS!DX159="NO DATA","",PROGRESS!DX159)</f>
        <v/>
      </c>
    </row>
    <row r="146" spans="1:34" x14ac:dyDescent="0.25">
      <c r="A146" s="20">
        <f>IF(DATASHEET!A146="","",DATASHEET!A146)</f>
        <v>151719</v>
      </c>
      <c r="B146" s="21" t="str">
        <f>DATASHEET!B146</f>
        <v>PUCKERING-GREEN, Jake</v>
      </c>
      <c r="C146" s="22" t="str">
        <f>DATASHEET!C146</f>
        <v>11SPI</v>
      </c>
      <c r="D146" s="20" t="str">
        <f>DATASHEET!D146</f>
        <v>M</v>
      </c>
      <c r="E146" s="21" t="str">
        <f>DATASHEET!J146</f>
        <v>K</v>
      </c>
      <c r="F146" s="21" t="str">
        <f>DATASHEET!E146</f>
        <v>Y</v>
      </c>
      <c r="G146" s="21" t="str">
        <f>IF(A146="","",IF(DATASHEET!F146="White - British","N","Y"))</f>
        <v>N</v>
      </c>
      <c r="H146" s="21" t="str">
        <f>IF(A146="","",IF(DATASHEET!H146="Y","Y","N"))</f>
        <v>Y</v>
      </c>
      <c r="I146" s="21" t="str">
        <f>DATASHEET!I146</f>
        <v>N</v>
      </c>
      <c r="J146" s="22" t="str">
        <f>DATASHEET!M146</f>
        <v>L</v>
      </c>
      <c r="K146" s="40" t="str">
        <f t="shared" si="2"/>
        <v/>
      </c>
      <c r="L146" s="133" t="str">
        <f>IF(PROGRESS!R160="NO DATA","",PROGRESS!R160)</f>
        <v/>
      </c>
      <c r="M146" s="134" t="str">
        <f>IF(PROGRESS!W160="NO DATA","",PROGRESS!W160)</f>
        <v/>
      </c>
      <c r="N146" s="135" t="str">
        <f>IF(PROGRESS!AB160="NO DATA","",PROGRESS!AB160)</f>
        <v/>
      </c>
      <c r="O146" s="134" t="str">
        <f>IF(PROGRESS!AG160="NO DATA","",PROGRESS!AG160)</f>
        <v/>
      </c>
      <c r="P146" s="134" t="str">
        <f>IF(PROGRESS!AL160="NO DATA","",PROGRESS!AL160)</f>
        <v/>
      </c>
      <c r="Q146" s="134" t="str">
        <f>IF(PROGRESS!AQ160="NO DATA","",PROGRESS!AQ160)</f>
        <v/>
      </c>
      <c r="R146" s="134" t="str">
        <f>IF(PROGRESS!AV160="NO DATA","",PROGRESS!AV160)</f>
        <v/>
      </c>
      <c r="S146" s="134" t="str">
        <f>IF(PROGRESS!BA160="NO DATA","",PROGRESS!BA160)</f>
        <v/>
      </c>
      <c r="T146" s="134" t="str">
        <f>IF(PROGRESS!BF160="NO DATA","",PROGRESS!BF160)</f>
        <v/>
      </c>
      <c r="U146" s="134" t="str">
        <f>IF(PROGRESS!BK160="NO DATA","",PROGRESS!BK160)</f>
        <v/>
      </c>
      <c r="V146" s="134" t="str">
        <f>IF(PROGRESS!BP160="NO DATA","",PROGRESS!BP160)</f>
        <v/>
      </c>
      <c r="W146" s="134" t="str">
        <f>IF(PROGRESS!BU160="NO DATA","",PROGRESS!BU160)</f>
        <v/>
      </c>
      <c r="X146" s="134" t="str">
        <f>IF(PROGRESS!BZ160="NO DATA","",PROGRESS!BZ160)</f>
        <v/>
      </c>
      <c r="Y146" s="134" t="str">
        <f>IF(PROGRESS!CE160="NO DATA","",PROGRESS!CE160)</f>
        <v/>
      </c>
      <c r="Z146" s="134" t="str">
        <f>IF(PROGRESS!CJ160="NO DATA","",PROGRESS!CJ160)</f>
        <v/>
      </c>
      <c r="AA146" s="134" t="str">
        <f>IF(PROGRESS!CO160="NO DATA","",PROGRESS!CO160)</f>
        <v/>
      </c>
      <c r="AB146" s="134" t="str">
        <f>IF(PROGRESS!CY160="NO DATA","",PROGRESS!CY160)</f>
        <v/>
      </c>
      <c r="AC146" s="134" t="str">
        <f>IF(PROGRESS!DD160="NO DATA","",PROGRESS!DD160)</f>
        <v/>
      </c>
      <c r="AD146" s="134" t="str">
        <f>IF(PROGRESS!CT160="NO DATA","",PROGRESS!CT160)</f>
        <v/>
      </c>
      <c r="AE146" s="134" t="str">
        <f>IF(PROGRESS!DI160="NO DATA","",PROGRESS!DI160)</f>
        <v/>
      </c>
      <c r="AF146" s="134" t="str">
        <f>IF(PROGRESS!DN160="NO DATA","",PROGRESS!DN160)</f>
        <v/>
      </c>
      <c r="AG146" s="134" t="str">
        <f>IF(PROGRESS!DS160="NO DATA","",PROGRESS!DS160)</f>
        <v/>
      </c>
      <c r="AH146" s="134" t="str">
        <f>IF(PROGRESS!DX160="NO DATA","",PROGRESS!DX160)</f>
        <v/>
      </c>
    </row>
    <row r="147" spans="1:34" x14ac:dyDescent="0.25">
      <c r="A147" s="20">
        <f>IF(DATASHEET!A147="","",DATASHEET!A147)</f>
        <v>151701</v>
      </c>
      <c r="B147" s="21" t="str">
        <f>DATASHEET!B147</f>
        <v>READ, Hannah</v>
      </c>
      <c r="C147" s="22" t="str">
        <f>DATASHEET!C147</f>
        <v>11WE</v>
      </c>
      <c r="D147" s="20" t="str">
        <f>DATASHEET!D147</f>
        <v>F</v>
      </c>
      <c r="E147" s="21" t="str">
        <f>DATASHEET!J147</f>
        <v>N</v>
      </c>
      <c r="F147" s="21" t="str">
        <f>DATASHEET!E147</f>
        <v>N</v>
      </c>
      <c r="G147" s="21" t="str">
        <f>IF(A147="","",IF(DATASHEET!F147="White - British","N","Y"))</f>
        <v>N</v>
      </c>
      <c r="H147" s="21" t="str">
        <f>IF(A147="","",IF(DATASHEET!H147="Y","Y","N"))</f>
        <v>N</v>
      </c>
      <c r="I147" s="21" t="str">
        <f>DATASHEET!I147</f>
        <v>N</v>
      </c>
      <c r="J147" s="22" t="str">
        <f>DATASHEET!M147</f>
        <v>H</v>
      </c>
      <c r="K147" s="40" t="str">
        <f t="shared" si="2"/>
        <v/>
      </c>
      <c r="L147" s="133" t="str">
        <f>IF(PROGRESS!R161="NO DATA","",PROGRESS!R161)</f>
        <v/>
      </c>
      <c r="M147" s="134" t="str">
        <f>IF(PROGRESS!W161="NO DATA","",PROGRESS!W161)</f>
        <v/>
      </c>
      <c r="N147" s="135" t="str">
        <f>IF(PROGRESS!AB161="NO DATA","",PROGRESS!AB161)</f>
        <v/>
      </c>
      <c r="O147" s="134" t="str">
        <f>IF(PROGRESS!AG161="NO DATA","",PROGRESS!AG161)</f>
        <v/>
      </c>
      <c r="P147" s="134" t="str">
        <f>IF(PROGRESS!AL161="NO DATA","",PROGRESS!AL161)</f>
        <v/>
      </c>
      <c r="Q147" s="134" t="str">
        <f>IF(PROGRESS!AQ161="NO DATA","",PROGRESS!AQ161)</f>
        <v/>
      </c>
      <c r="R147" s="134" t="str">
        <f>IF(PROGRESS!AV161="NO DATA","",PROGRESS!AV161)</f>
        <v/>
      </c>
      <c r="S147" s="134" t="str">
        <f>IF(PROGRESS!BA161="NO DATA","",PROGRESS!BA161)</f>
        <v/>
      </c>
      <c r="T147" s="134" t="str">
        <f>IF(PROGRESS!BF161="NO DATA","",PROGRESS!BF161)</f>
        <v/>
      </c>
      <c r="U147" s="134" t="str">
        <f>IF(PROGRESS!BK161="NO DATA","",PROGRESS!BK161)</f>
        <v/>
      </c>
      <c r="V147" s="134" t="str">
        <f>IF(PROGRESS!BP161="NO DATA","",PROGRESS!BP161)</f>
        <v/>
      </c>
      <c r="W147" s="134" t="str">
        <f>IF(PROGRESS!BU161="NO DATA","",PROGRESS!BU161)</f>
        <v/>
      </c>
      <c r="X147" s="134" t="str">
        <f>IF(PROGRESS!BZ161="NO DATA","",PROGRESS!BZ161)</f>
        <v/>
      </c>
      <c r="Y147" s="134" t="str">
        <f>IF(PROGRESS!CE161="NO DATA","",PROGRESS!CE161)</f>
        <v/>
      </c>
      <c r="Z147" s="134" t="str">
        <f>IF(PROGRESS!CJ161="NO DATA","",PROGRESS!CJ161)</f>
        <v/>
      </c>
      <c r="AA147" s="134" t="str">
        <f>IF(PROGRESS!CO161="NO DATA","",PROGRESS!CO161)</f>
        <v/>
      </c>
      <c r="AB147" s="134" t="str">
        <f>IF(PROGRESS!CY161="NO DATA","",PROGRESS!CY161)</f>
        <v/>
      </c>
      <c r="AC147" s="134" t="str">
        <f>IF(PROGRESS!DD161="NO DATA","",PROGRESS!DD161)</f>
        <v/>
      </c>
      <c r="AD147" s="134" t="str">
        <f>IF(PROGRESS!CT161="NO DATA","",PROGRESS!CT161)</f>
        <v/>
      </c>
      <c r="AE147" s="134" t="str">
        <f>IF(PROGRESS!DI161="NO DATA","",PROGRESS!DI161)</f>
        <v/>
      </c>
      <c r="AF147" s="134" t="str">
        <f>IF(PROGRESS!DN161="NO DATA","",PROGRESS!DN161)</f>
        <v/>
      </c>
      <c r="AG147" s="134" t="str">
        <f>IF(PROGRESS!DS161="NO DATA","",PROGRESS!DS161)</f>
        <v/>
      </c>
      <c r="AH147" s="134" t="str">
        <f>IF(PROGRESS!DX161="NO DATA","",PROGRESS!DX161)</f>
        <v/>
      </c>
    </row>
    <row r="148" spans="1:34" x14ac:dyDescent="0.25">
      <c r="A148" s="20">
        <f>IF(DATASHEET!A148="","",DATASHEET!A148)</f>
        <v>151549</v>
      </c>
      <c r="B148" s="21" t="str">
        <f>DATASHEET!B148</f>
        <v>REYNARD, Isla</v>
      </c>
      <c r="C148" s="22" t="str">
        <f>DATASHEET!C148</f>
        <v>11WE</v>
      </c>
      <c r="D148" s="20" t="str">
        <f>DATASHEET!D148</f>
        <v>F</v>
      </c>
      <c r="E148" s="21" t="str">
        <f>DATASHEET!J148</f>
        <v>N</v>
      </c>
      <c r="F148" s="21" t="str">
        <f>DATASHEET!E148</f>
        <v>N</v>
      </c>
      <c r="G148" s="21" t="str">
        <f>IF(A148="","",IF(DATASHEET!F148="White - British","N","Y"))</f>
        <v>N</v>
      </c>
      <c r="H148" s="21" t="str">
        <f>IF(A148="","",IF(DATASHEET!H148="Y","Y","N"))</f>
        <v>N</v>
      </c>
      <c r="I148" s="21" t="str">
        <f>DATASHEET!I148</f>
        <v>N</v>
      </c>
      <c r="J148" s="22" t="str">
        <f>DATASHEET!M148</f>
        <v>H</v>
      </c>
      <c r="K148" s="40" t="str">
        <f t="shared" si="2"/>
        <v/>
      </c>
      <c r="L148" s="133" t="str">
        <f>IF(PROGRESS!R162="NO DATA","",PROGRESS!R162)</f>
        <v/>
      </c>
      <c r="M148" s="134" t="str">
        <f>IF(PROGRESS!W162="NO DATA","",PROGRESS!W162)</f>
        <v/>
      </c>
      <c r="N148" s="135" t="str">
        <f>IF(PROGRESS!AB162="NO DATA","",PROGRESS!AB162)</f>
        <v/>
      </c>
      <c r="O148" s="134" t="str">
        <f>IF(PROGRESS!AG162="NO DATA","",PROGRESS!AG162)</f>
        <v/>
      </c>
      <c r="P148" s="134" t="str">
        <f>IF(PROGRESS!AL162="NO DATA","",PROGRESS!AL162)</f>
        <v/>
      </c>
      <c r="Q148" s="134" t="str">
        <f>IF(PROGRESS!AQ162="NO DATA","",PROGRESS!AQ162)</f>
        <v/>
      </c>
      <c r="R148" s="134" t="str">
        <f>IF(PROGRESS!AV162="NO DATA","",PROGRESS!AV162)</f>
        <v/>
      </c>
      <c r="S148" s="134" t="str">
        <f>IF(PROGRESS!BA162="NO DATA","",PROGRESS!BA162)</f>
        <v/>
      </c>
      <c r="T148" s="134" t="str">
        <f>IF(PROGRESS!BF162="NO DATA","",PROGRESS!BF162)</f>
        <v/>
      </c>
      <c r="U148" s="134" t="str">
        <f>IF(PROGRESS!BK162="NO DATA","",PROGRESS!BK162)</f>
        <v/>
      </c>
      <c r="V148" s="134" t="str">
        <f>IF(PROGRESS!BP162="NO DATA","",PROGRESS!BP162)</f>
        <v/>
      </c>
      <c r="W148" s="134" t="str">
        <f>IF(PROGRESS!BU162="NO DATA","",PROGRESS!BU162)</f>
        <v/>
      </c>
      <c r="X148" s="134" t="str">
        <f>IF(PROGRESS!BZ162="NO DATA","",PROGRESS!BZ162)</f>
        <v/>
      </c>
      <c r="Y148" s="134" t="str">
        <f>IF(PROGRESS!CE162="NO DATA","",PROGRESS!CE162)</f>
        <v/>
      </c>
      <c r="Z148" s="134" t="str">
        <f>IF(PROGRESS!CJ162="NO DATA","",PROGRESS!CJ162)</f>
        <v/>
      </c>
      <c r="AA148" s="134" t="str">
        <f>IF(PROGRESS!CO162="NO DATA","",PROGRESS!CO162)</f>
        <v/>
      </c>
      <c r="AB148" s="134" t="str">
        <f>IF(PROGRESS!CY162="NO DATA","",PROGRESS!CY162)</f>
        <v/>
      </c>
      <c r="AC148" s="134" t="str">
        <f>IF(PROGRESS!DD162="NO DATA","",PROGRESS!DD162)</f>
        <v/>
      </c>
      <c r="AD148" s="134" t="str">
        <f>IF(PROGRESS!CT162="NO DATA","",PROGRESS!CT162)</f>
        <v/>
      </c>
      <c r="AE148" s="134" t="str">
        <f>IF(PROGRESS!DI162="NO DATA","",PROGRESS!DI162)</f>
        <v/>
      </c>
      <c r="AF148" s="134" t="str">
        <f>IF(PROGRESS!DN162="NO DATA","",PROGRESS!DN162)</f>
        <v/>
      </c>
      <c r="AG148" s="134" t="str">
        <f>IF(PROGRESS!DS162="NO DATA","",PROGRESS!DS162)</f>
        <v/>
      </c>
      <c r="AH148" s="134" t="str">
        <f>IF(PROGRESS!DX162="NO DATA","",PROGRESS!DX162)</f>
        <v/>
      </c>
    </row>
    <row r="149" spans="1:34" x14ac:dyDescent="0.25">
      <c r="A149" s="20">
        <f>IF(DATASHEET!A149="","",DATASHEET!A149)</f>
        <v>151626</v>
      </c>
      <c r="B149" s="21" t="str">
        <f>DATASHEET!B149</f>
        <v>RICHARDS, Lynice</v>
      </c>
      <c r="C149" s="22" t="str">
        <f>DATASHEET!C149</f>
        <v>11JNE</v>
      </c>
      <c r="D149" s="20" t="str">
        <f>DATASHEET!D149</f>
        <v>F</v>
      </c>
      <c r="E149" s="21" t="str">
        <f>DATASHEET!J149</f>
        <v>K</v>
      </c>
      <c r="F149" s="21" t="str">
        <f>DATASHEET!E149</f>
        <v>N</v>
      </c>
      <c r="G149" s="21" t="str">
        <f>IF(A149="","",IF(DATASHEET!F149="White - British","N","Y"))</f>
        <v>Y</v>
      </c>
      <c r="H149" s="21" t="str">
        <f>IF(A149="","",IF(DATASHEET!H149="Y","Y","N"))</f>
        <v>N</v>
      </c>
      <c r="I149" s="21" t="str">
        <f>DATASHEET!I149</f>
        <v>N</v>
      </c>
      <c r="J149" s="22" t="str">
        <f>DATASHEET!M149</f>
        <v>L</v>
      </c>
      <c r="K149" s="40" t="str">
        <f t="shared" si="2"/>
        <v/>
      </c>
      <c r="L149" s="133" t="str">
        <f>IF(PROGRESS!R163="NO DATA","",PROGRESS!R163)</f>
        <v/>
      </c>
      <c r="M149" s="134" t="str">
        <f>IF(PROGRESS!W163="NO DATA","",PROGRESS!W163)</f>
        <v/>
      </c>
      <c r="N149" s="135" t="str">
        <f>IF(PROGRESS!AB163="NO DATA","",PROGRESS!AB163)</f>
        <v/>
      </c>
      <c r="O149" s="134" t="str">
        <f>IF(PROGRESS!AG163="NO DATA","",PROGRESS!AG163)</f>
        <v/>
      </c>
      <c r="P149" s="134" t="str">
        <f>IF(PROGRESS!AL163="NO DATA","",PROGRESS!AL163)</f>
        <v/>
      </c>
      <c r="Q149" s="134" t="str">
        <f>IF(PROGRESS!AQ163="NO DATA","",PROGRESS!AQ163)</f>
        <v/>
      </c>
      <c r="R149" s="134" t="str">
        <f>IF(PROGRESS!AV163="NO DATA","",PROGRESS!AV163)</f>
        <v/>
      </c>
      <c r="S149" s="134" t="str">
        <f>IF(PROGRESS!BA163="NO DATA","",PROGRESS!BA163)</f>
        <v/>
      </c>
      <c r="T149" s="134" t="str">
        <f>IF(PROGRESS!BF163="NO DATA","",PROGRESS!BF163)</f>
        <v/>
      </c>
      <c r="U149" s="134" t="str">
        <f>IF(PROGRESS!BK163="NO DATA","",PROGRESS!BK163)</f>
        <v/>
      </c>
      <c r="V149" s="134" t="str">
        <f>IF(PROGRESS!BP163="NO DATA","",PROGRESS!BP163)</f>
        <v/>
      </c>
      <c r="W149" s="134" t="str">
        <f>IF(PROGRESS!BU163="NO DATA","",PROGRESS!BU163)</f>
        <v/>
      </c>
      <c r="X149" s="134" t="str">
        <f>IF(PROGRESS!BZ163="NO DATA","",PROGRESS!BZ163)</f>
        <v/>
      </c>
      <c r="Y149" s="134" t="str">
        <f>IF(PROGRESS!CE163="NO DATA","",PROGRESS!CE163)</f>
        <v/>
      </c>
      <c r="Z149" s="134" t="str">
        <f>IF(PROGRESS!CJ163="NO DATA","",PROGRESS!CJ163)</f>
        <v/>
      </c>
      <c r="AA149" s="134" t="str">
        <f>IF(PROGRESS!CO163="NO DATA","",PROGRESS!CO163)</f>
        <v/>
      </c>
      <c r="AB149" s="134" t="str">
        <f>IF(PROGRESS!CY163="NO DATA","",PROGRESS!CY163)</f>
        <v/>
      </c>
      <c r="AC149" s="134" t="str">
        <f>IF(PROGRESS!DD163="NO DATA","",PROGRESS!DD163)</f>
        <v/>
      </c>
      <c r="AD149" s="134" t="str">
        <f>IF(PROGRESS!CT163="NO DATA","",PROGRESS!CT163)</f>
        <v/>
      </c>
      <c r="AE149" s="134" t="str">
        <f>IF(PROGRESS!DI163="NO DATA","",PROGRESS!DI163)</f>
        <v/>
      </c>
      <c r="AF149" s="134" t="str">
        <f>IF(PROGRESS!DN163="NO DATA","",PROGRESS!DN163)</f>
        <v/>
      </c>
      <c r="AG149" s="134" t="str">
        <f>IF(PROGRESS!DS163="NO DATA","",PROGRESS!DS163)</f>
        <v/>
      </c>
      <c r="AH149" s="134" t="str">
        <f>IF(PROGRESS!DX163="NO DATA","",PROGRESS!DX163)</f>
        <v/>
      </c>
    </row>
    <row r="150" spans="1:34" x14ac:dyDescent="0.25">
      <c r="A150" s="20">
        <f>IF(DATASHEET!A150="","",DATASHEET!A150)</f>
        <v>151671</v>
      </c>
      <c r="B150" s="21" t="str">
        <f>DATASHEET!B150</f>
        <v>RIGBY, Isobel</v>
      </c>
      <c r="C150" s="22" t="str">
        <f>DATASHEET!C150</f>
        <v>11JNE</v>
      </c>
      <c r="D150" s="20" t="str">
        <f>DATASHEET!D150</f>
        <v>F</v>
      </c>
      <c r="E150" s="21" t="str">
        <f>DATASHEET!J150</f>
        <v>N</v>
      </c>
      <c r="F150" s="21" t="str">
        <f>DATASHEET!E150</f>
        <v>N</v>
      </c>
      <c r="G150" s="21" t="str">
        <f>IF(A150="","",IF(DATASHEET!F150="White - British","N","Y"))</f>
        <v>N</v>
      </c>
      <c r="H150" s="21" t="str">
        <f>IF(A150="","",IF(DATASHEET!H150="Y","Y","N"))</f>
        <v>N</v>
      </c>
      <c r="I150" s="21" t="str">
        <f>DATASHEET!I150</f>
        <v>N</v>
      </c>
      <c r="J150" s="22" t="str">
        <f>DATASHEET!M150</f>
        <v>M</v>
      </c>
      <c r="K150" s="40" t="str">
        <f t="shared" si="2"/>
        <v/>
      </c>
      <c r="L150" s="133" t="str">
        <f>IF(PROGRESS!R164="NO DATA","",PROGRESS!R164)</f>
        <v/>
      </c>
      <c r="M150" s="134" t="str">
        <f>IF(PROGRESS!W164="NO DATA","",PROGRESS!W164)</f>
        <v/>
      </c>
      <c r="N150" s="135" t="str">
        <f>IF(PROGRESS!AB164="NO DATA","",PROGRESS!AB164)</f>
        <v/>
      </c>
      <c r="O150" s="134" t="str">
        <f>IF(PROGRESS!AG164="NO DATA","",PROGRESS!AG164)</f>
        <v/>
      </c>
      <c r="P150" s="134" t="str">
        <f>IF(PROGRESS!AL164="NO DATA","",PROGRESS!AL164)</f>
        <v/>
      </c>
      <c r="Q150" s="134" t="str">
        <f>IF(PROGRESS!AQ164="NO DATA","",PROGRESS!AQ164)</f>
        <v/>
      </c>
      <c r="R150" s="134" t="str">
        <f>IF(PROGRESS!AV164="NO DATA","",PROGRESS!AV164)</f>
        <v/>
      </c>
      <c r="S150" s="134" t="str">
        <f>IF(PROGRESS!BA164="NO DATA","",PROGRESS!BA164)</f>
        <v/>
      </c>
      <c r="T150" s="134" t="str">
        <f>IF(PROGRESS!BF164="NO DATA","",PROGRESS!BF164)</f>
        <v/>
      </c>
      <c r="U150" s="134" t="str">
        <f>IF(PROGRESS!BK164="NO DATA","",PROGRESS!BK164)</f>
        <v/>
      </c>
      <c r="V150" s="134" t="str">
        <f>IF(PROGRESS!BP164="NO DATA","",PROGRESS!BP164)</f>
        <v/>
      </c>
      <c r="W150" s="134" t="str">
        <f>IF(PROGRESS!BU164="NO DATA","",PROGRESS!BU164)</f>
        <v/>
      </c>
      <c r="X150" s="134" t="str">
        <f>IF(PROGRESS!BZ164="NO DATA","",PROGRESS!BZ164)</f>
        <v/>
      </c>
      <c r="Y150" s="134" t="str">
        <f>IF(PROGRESS!CE164="NO DATA","",PROGRESS!CE164)</f>
        <v/>
      </c>
      <c r="Z150" s="134" t="str">
        <f>IF(PROGRESS!CJ164="NO DATA","",PROGRESS!CJ164)</f>
        <v/>
      </c>
      <c r="AA150" s="134" t="str">
        <f>IF(PROGRESS!CO164="NO DATA","",PROGRESS!CO164)</f>
        <v/>
      </c>
      <c r="AB150" s="134" t="str">
        <f>IF(PROGRESS!CY164="NO DATA","",PROGRESS!CY164)</f>
        <v/>
      </c>
      <c r="AC150" s="134" t="str">
        <f>IF(PROGRESS!DD164="NO DATA","",PROGRESS!DD164)</f>
        <v/>
      </c>
      <c r="AD150" s="134" t="str">
        <f>IF(PROGRESS!CT164="NO DATA","",PROGRESS!CT164)</f>
        <v/>
      </c>
      <c r="AE150" s="134" t="str">
        <f>IF(PROGRESS!DI164="NO DATA","",PROGRESS!DI164)</f>
        <v/>
      </c>
      <c r="AF150" s="134" t="str">
        <f>IF(PROGRESS!DN164="NO DATA","",PROGRESS!DN164)</f>
        <v/>
      </c>
      <c r="AG150" s="134" t="str">
        <f>IF(PROGRESS!DS164="NO DATA","",PROGRESS!DS164)</f>
        <v/>
      </c>
      <c r="AH150" s="134" t="str">
        <f>IF(PROGRESS!DX164="NO DATA","",PROGRESS!DX164)</f>
        <v/>
      </c>
    </row>
    <row r="151" spans="1:34" x14ac:dyDescent="0.25">
      <c r="A151" s="20">
        <f>IF(DATASHEET!A151="","",DATASHEET!A151)</f>
        <v>151704</v>
      </c>
      <c r="B151" s="21" t="str">
        <f>DATASHEET!B151</f>
        <v>ROSE, Evie</v>
      </c>
      <c r="C151" s="22" t="str">
        <f>DATASHEET!C151</f>
        <v>11WE</v>
      </c>
      <c r="D151" s="20" t="str">
        <f>DATASHEET!D151</f>
        <v>F</v>
      </c>
      <c r="E151" s="21" t="str">
        <f>DATASHEET!J151</f>
        <v>N</v>
      </c>
      <c r="F151" s="21" t="str">
        <f>DATASHEET!E151</f>
        <v>N</v>
      </c>
      <c r="G151" s="21" t="str">
        <f>IF(A151="","",IF(DATASHEET!F151="White - British","N","Y"))</f>
        <v>N</v>
      </c>
      <c r="H151" s="21" t="str">
        <f>IF(A151="","",IF(DATASHEET!H151="Y","Y","N"))</f>
        <v>N</v>
      </c>
      <c r="I151" s="21" t="str">
        <f>DATASHEET!I151</f>
        <v>N</v>
      </c>
      <c r="J151" s="22" t="str">
        <f>DATASHEET!M151</f>
        <v>L</v>
      </c>
      <c r="K151" s="40" t="str">
        <f t="shared" si="2"/>
        <v/>
      </c>
      <c r="L151" s="133" t="str">
        <f>IF(PROGRESS!R165="NO DATA","",PROGRESS!R165)</f>
        <v/>
      </c>
      <c r="M151" s="134" t="str">
        <f>IF(PROGRESS!W165="NO DATA","",PROGRESS!W165)</f>
        <v/>
      </c>
      <c r="N151" s="135" t="str">
        <f>IF(PROGRESS!AB165="NO DATA","",PROGRESS!AB165)</f>
        <v/>
      </c>
      <c r="O151" s="134" t="str">
        <f>IF(PROGRESS!AG165="NO DATA","",PROGRESS!AG165)</f>
        <v/>
      </c>
      <c r="P151" s="134" t="str">
        <f>IF(PROGRESS!AL165="NO DATA","",PROGRESS!AL165)</f>
        <v/>
      </c>
      <c r="Q151" s="134" t="str">
        <f>IF(PROGRESS!AQ165="NO DATA","",PROGRESS!AQ165)</f>
        <v/>
      </c>
      <c r="R151" s="134" t="str">
        <f>IF(PROGRESS!AV165="NO DATA","",PROGRESS!AV165)</f>
        <v/>
      </c>
      <c r="S151" s="134" t="str">
        <f>IF(PROGRESS!BA165="NO DATA","",PROGRESS!BA165)</f>
        <v/>
      </c>
      <c r="T151" s="134" t="str">
        <f>IF(PROGRESS!BF165="NO DATA","",PROGRESS!BF165)</f>
        <v/>
      </c>
      <c r="U151" s="134" t="str">
        <f>IF(PROGRESS!BK165="NO DATA","",PROGRESS!BK165)</f>
        <v/>
      </c>
      <c r="V151" s="134" t="str">
        <f>IF(PROGRESS!BP165="NO DATA","",PROGRESS!BP165)</f>
        <v/>
      </c>
      <c r="W151" s="134" t="str">
        <f>IF(PROGRESS!BU165="NO DATA","",PROGRESS!BU165)</f>
        <v/>
      </c>
      <c r="X151" s="134" t="str">
        <f>IF(PROGRESS!BZ165="NO DATA","",PROGRESS!BZ165)</f>
        <v/>
      </c>
      <c r="Y151" s="134" t="str">
        <f>IF(PROGRESS!CE165="NO DATA","",PROGRESS!CE165)</f>
        <v/>
      </c>
      <c r="Z151" s="134" t="str">
        <f>IF(PROGRESS!CJ165="NO DATA","",PROGRESS!CJ165)</f>
        <v/>
      </c>
      <c r="AA151" s="134" t="str">
        <f>IF(PROGRESS!CO165="NO DATA","",PROGRESS!CO165)</f>
        <v/>
      </c>
      <c r="AB151" s="134" t="str">
        <f>IF(PROGRESS!CY165="NO DATA","",PROGRESS!CY165)</f>
        <v/>
      </c>
      <c r="AC151" s="134" t="str">
        <f>IF(PROGRESS!DD165="NO DATA","",PROGRESS!DD165)</f>
        <v/>
      </c>
      <c r="AD151" s="134" t="str">
        <f>IF(PROGRESS!CT165="NO DATA","",PROGRESS!CT165)</f>
        <v/>
      </c>
      <c r="AE151" s="134" t="str">
        <f>IF(PROGRESS!DI165="NO DATA","",PROGRESS!DI165)</f>
        <v/>
      </c>
      <c r="AF151" s="134" t="str">
        <f>IF(PROGRESS!DN165="NO DATA","",PROGRESS!DN165)</f>
        <v/>
      </c>
      <c r="AG151" s="134" t="str">
        <f>IF(PROGRESS!DS165="NO DATA","",PROGRESS!DS165)</f>
        <v/>
      </c>
      <c r="AH151" s="134" t="str">
        <f>IF(PROGRESS!DX165="NO DATA","",PROGRESS!DX165)</f>
        <v/>
      </c>
    </row>
    <row r="152" spans="1:34" x14ac:dyDescent="0.25">
      <c r="A152" s="20">
        <f>IF(DATASHEET!A152="","",DATASHEET!A152)</f>
        <v>151664</v>
      </c>
      <c r="B152" s="21" t="str">
        <f>DATASHEET!B152</f>
        <v>ROSS-WESTON, Madeleine</v>
      </c>
      <c r="C152" s="22" t="str">
        <f>DATASHEET!C152</f>
        <v>11WE</v>
      </c>
      <c r="D152" s="20" t="str">
        <f>DATASHEET!D152</f>
        <v>F</v>
      </c>
      <c r="E152" s="21" t="str">
        <f>DATASHEET!J152</f>
        <v>N</v>
      </c>
      <c r="F152" s="21" t="str">
        <f>DATASHEET!E152</f>
        <v>N</v>
      </c>
      <c r="G152" s="21" t="str">
        <f>IF(A152="","",IF(DATASHEET!F152="White - British","N","Y"))</f>
        <v>N</v>
      </c>
      <c r="H152" s="21" t="str">
        <f>IF(A152="","",IF(DATASHEET!H152="Y","Y","N"))</f>
        <v>N</v>
      </c>
      <c r="I152" s="21" t="str">
        <f>DATASHEET!I152</f>
        <v>N</v>
      </c>
      <c r="J152" s="22" t="str">
        <f>DATASHEET!M152</f>
        <v>M</v>
      </c>
      <c r="K152" s="40" t="str">
        <f t="shared" si="2"/>
        <v/>
      </c>
      <c r="L152" s="133" t="str">
        <f>IF(PROGRESS!R166="NO DATA","",PROGRESS!R166)</f>
        <v/>
      </c>
      <c r="M152" s="134" t="str">
        <f>IF(PROGRESS!W166="NO DATA","",PROGRESS!W166)</f>
        <v/>
      </c>
      <c r="N152" s="135" t="str">
        <f>IF(PROGRESS!AB166="NO DATA","",PROGRESS!AB166)</f>
        <v/>
      </c>
      <c r="O152" s="134" t="str">
        <f>IF(PROGRESS!AG166="NO DATA","",PROGRESS!AG166)</f>
        <v/>
      </c>
      <c r="P152" s="134" t="str">
        <f>IF(PROGRESS!AL166="NO DATA","",PROGRESS!AL166)</f>
        <v/>
      </c>
      <c r="Q152" s="134" t="str">
        <f>IF(PROGRESS!AQ166="NO DATA","",PROGRESS!AQ166)</f>
        <v/>
      </c>
      <c r="R152" s="134" t="str">
        <f>IF(PROGRESS!AV166="NO DATA","",PROGRESS!AV166)</f>
        <v/>
      </c>
      <c r="S152" s="134" t="str">
        <f>IF(PROGRESS!BA166="NO DATA","",PROGRESS!BA166)</f>
        <v/>
      </c>
      <c r="T152" s="134" t="str">
        <f>IF(PROGRESS!BF166="NO DATA","",PROGRESS!BF166)</f>
        <v/>
      </c>
      <c r="U152" s="134" t="str">
        <f>IF(PROGRESS!BK166="NO DATA","",PROGRESS!BK166)</f>
        <v/>
      </c>
      <c r="V152" s="134" t="str">
        <f>IF(PROGRESS!BP166="NO DATA","",PROGRESS!BP166)</f>
        <v/>
      </c>
      <c r="W152" s="134" t="str">
        <f>IF(PROGRESS!BU166="NO DATA","",PROGRESS!BU166)</f>
        <v/>
      </c>
      <c r="X152" s="134" t="str">
        <f>IF(PROGRESS!BZ166="NO DATA","",PROGRESS!BZ166)</f>
        <v/>
      </c>
      <c r="Y152" s="134" t="str">
        <f>IF(PROGRESS!CE166="NO DATA","",PROGRESS!CE166)</f>
        <v/>
      </c>
      <c r="Z152" s="134" t="str">
        <f>IF(PROGRESS!CJ166="NO DATA","",PROGRESS!CJ166)</f>
        <v/>
      </c>
      <c r="AA152" s="134" t="str">
        <f>IF(PROGRESS!CO166="NO DATA","",PROGRESS!CO166)</f>
        <v/>
      </c>
      <c r="AB152" s="134" t="str">
        <f>IF(PROGRESS!CY166="NO DATA","",PROGRESS!CY166)</f>
        <v/>
      </c>
      <c r="AC152" s="134" t="str">
        <f>IF(PROGRESS!DD166="NO DATA","",PROGRESS!DD166)</f>
        <v/>
      </c>
      <c r="AD152" s="134" t="str">
        <f>IF(PROGRESS!CT166="NO DATA","",PROGRESS!CT166)</f>
        <v/>
      </c>
      <c r="AE152" s="134" t="str">
        <f>IF(PROGRESS!DI166="NO DATA","",PROGRESS!DI166)</f>
        <v/>
      </c>
      <c r="AF152" s="134" t="str">
        <f>IF(PROGRESS!DN166="NO DATA","",PROGRESS!DN166)</f>
        <v/>
      </c>
      <c r="AG152" s="134" t="str">
        <f>IF(PROGRESS!DS166="NO DATA","",PROGRESS!DS166)</f>
        <v/>
      </c>
      <c r="AH152" s="134" t="str">
        <f>IF(PROGRESS!DX166="NO DATA","",PROGRESS!DX166)</f>
        <v/>
      </c>
    </row>
    <row r="153" spans="1:34" x14ac:dyDescent="0.25">
      <c r="A153" s="20">
        <f>IF(DATASHEET!A153="","",DATASHEET!A153)</f>
        <v>151661</v>
      </c>
      <c r="B153" s="21" t="str">
        <f>DATASHEET!B153</f>
        <v>SADDIQ, Elayna</v>
      </c>
      <c r="C153" s="22" t="str">
        <f>DATASHEET!C153</f>
        <v>11SPI</v>
      </c>
      <c r="D153" s="20" t="str">
        <f>DATASHEET!D153</f>
        <v>F</v>
      </c>
      <c r="E153" s="21" t="str">
        <f>DATASHEET!J153</f>
        <v>N</v>
      </c>
      <c r="F153" s="21" t="str">
        <f>DATASHEET!E153</f>
        <v>N</v>
      </c>
      <c r="G153" s="21" t="str">
        <f>IF(A153="","",IF(DATASHEET!F153="White - British","N","Y"))</f>
        <v>Y</v>
      </c>
      <c r="H153" s="21" t="str">
        <f>IF(A153="","",IF(DATASHEET!H153="Y","Y","N"))</f>
        <v>N</v>
      </c>
      <c r="I153" s="21" t="str">
        <f>DATASHEET!I153</f>
        <v>N</v>
      </c>
      <c r="J153" s="22" t="str">
        <f>DATASHEET!M153</f>
        <v>M</v>
      </c>
      <c r="K153" s="40" t="str">
        <f t="shared" si="2"/>
        <v/>
      </c>
      <c r="L153" s="133" t="str">
        <f>IF(PROGRESS!R167="NO DATA","",PROGRESS!R167)</f>
        <v/>
      </c>
      <c r="M153" s="134" t="str">
        <f>IF(PROGRESS!W167="NO DATA","",PROGRESS!W167)</f>
        <v/>
      </c>
      <c r="N153" s="135" t="str">
        <f>IF(PROGRESS!AB167="NO DATA","",PROGRESS!AB167)</f>
        <v/>
      </c>
      <c r="O153" s="134" t="str">
        <f>IF(PROGRESS!AG167="NO DATA","",PROGRESS!AG167)</f>
        <v/>
      </c>
      <c r="P153" s="134" t="str">
        <f>IF(PROGRESS!AL167="NO DATA","",PROGRESS!AL167)</f>
        <v/>
      </c>
      <c r="Q153" s="134" t="str">
        <f>IF(PROGRESS!AQ167="NO DATA","",PROGRESS!AQ167)</f>
        <v/>
      </c>
      <c r="R153" s="134" t="str">
        <f>IF(PROGRESS!AV167="NO DATA","",PROGRESS!AV167)</f>
        <v/>
      </c>
      <c r="S153" s="134" t="str">
        <f>IF(PROGRESS!BA167="NO DATA","",PROGRESS!BA167)</f>
        <v/>
      </c>
      <c r="T153" s="134" t="str">
        <f>IF(PROGRESS!BF167="NO DATA","",PROGRESS!BF167)</f>
        <v/>
      </c>
      <c r="U153" s="134" t="str">
        <f>IF(PROGRESS!BK167="NO DATA","",PROGRESS!BK167)</f>
        <v/>
      </c>
      <c r="V153" s="134" t="str">
        <f>IF(PROGRESS!BP167="NO DATA","",PROGRESS!BP167)</f>
        <v/>
      </c>
      <c r="W153" s="134" t="str">
        <f>IF(PROGRESS!BU167="NO DATA","",PROGRESS!BU167)</f>
        <v/>
      </c>
      <c r="X153" s="134" t="str">
        <f>IF(PROGRESS!BZ167="NO DATA","",PROGRESS!BZ167)</f>
        <v/>
      </c>
      <c r="Y153" s="134" t="str">
        <f>IF(PROGRESS!CE167="NO DATA","",PROGRESS!CE167)</f>
        <v/>
      </c>
      <c r="Z153" s="134" t="str">
        <f>IF(PROGRESS!CJ167="NO DATA","",PROGRESS!CJ167)</f>
        <v/>
      </c>
      <c r="AA153" s="134" t="str">
        <f>IF(PROGRESS!CO167="NO DATA","",PROGRESS!CO167)</f>
        <v/>
      </c>
      <c r="AB153" s="134" t="str">
        <f>IF(PROGRESS!CY167="NO DATA","",PROGRESS!CY167)</f>
        <v/>
      </c>
      <c r="AC153" s="134" t="str">
        <f>IF(PROGRESS!DD167="NO DATA","",PROGRESS!DD167)</f>
        <v/>
      </c>
      <c r="AD153" s="134" t="str">
        <f>IF(PROGRESS!CT167="NO DATA","",PROGRESS!CT167)</f>
        <v/>
      </c>
      <c r="AE153" s="134" t="str">
        <f>IF(PROGRESS!DI167="NO DATA","",PROGRESS!DI167)</f>
        <v/>
      </c>
      <c r="AF153" s="134" t="str">
        <f>IF(PROGRESS!DN167="NO DATA","",PROGRESS!DN167)</f>
        <v/>
      </c>
      <c r="AG153" s="134" t="str">
        <f>IF(PROGRESS!DS167="NO DATA","",PROGRESS!DS167)</f>
        <v/>
      </c>
      <c r="AH153" s="134" t="str">
        <f>IF(PROGRESS!DX167="NO DATA","",PROGRESS!DX167)</f>
        <v/>
      </c>
    </row>
    <row r="154" spans="1:34" x14ac:dyDescent="0.25">
      <c r="A154" s="20">
        <f>IF(DATASHEET!A154="","",DATASHEET!A154)</f>
        <v>151690</v>
      </c>
      <c r="B154" s="21" t="str">
        <f>DATASHEET!B154</f>
        <v>SADLER, Tierney</v>
      </c>
      <c r="C154" s="22" t="str">
        <f>DATASHEET!C154</f>
        <v>11ZI</v>
      </c>
      <c r="D154" s="20" t="str">
        <f>DATASHEET!D154</f>
        <v>F</v>
      </c>
      <c r="E154" s="21" t="str">
        <f>DATASHEET!J154</f>
        <v>N</v>
      </c>
      <c r="F154" s="21" t="str">
        <f>DATASHEET!E154</f>
        <v>N</v>
      </c>
      <c r="G154" s="21" t="str">
        <f>IF(A154="","",IF(DATASHEET!F154="White - British","N","Y"))</f>
        <v>N</v>
      </c>
      <c r="H154" s="21" t="str">
        <f>IF(A154="","",IF(DATASHEET!H154="Y","Y","N"))</f>
        <v>N</v>
      </c>
      <c r="I154" s="21" t="str">
        <f>DATASHEET!I154</f>
        <v>N</v>
      </c>
      <c r="J154" s="22" t="str">
        <f>DATASHEET!M154</f>
        <v>M</v>
      </c>
      <c r="K154" s="40" t="str">
        <f t="shared" si="2"/>
        <v/>
      </c>
      <c r="L154" s="133" t="str">
        <f>IF(PROGRESS!R168="NO DATA","",PROGRESS!R168)</f>
        <v/>
      </c>
      <c r="M154" s="134" t="str">
        <f>IF(PROGRESS!W168="NO DATA","",PROGRESS!W168)</f>
        <v/>
      </c>
      <c r="N154" s="135" t="str">
        <f>IF(PROGRESS!AB168="NO DATA","",PROGRESS!AB168)</f>
        <v/>
      </c>
      <c r="O154" s="134" t="str">
        <f>IF(PROGRESS!AG168="NO DATA","",PROGRESS!AG168)</f>
        <v/>
      </c>
      <c r="P154" s="134" t="str">
        <f>IF(PROGRESS!AL168="NO DATA","",PROGRESS!AL168)</f>
        <v/>
      </c>
      <c r="Q154" s="134" t="str">
        <f>IF(PROGRESS!AQ168="NO DATA","",PROGRESS!AQ168)</f>
        <v/>
      </c>
      <c r="R154" s="134" t="str">
        <f>IF(PROGRESS!AV168="NO DATA","",PROGRESS!AV168)</f>
        <v/>
      </c>
      <c r="S154" s="134" t="str">
        <f>IF(PROGRESS!BA168="NO DATA","",PROGRESS!BA168)</f>
        <v/>
      </c>
      <c r="T154" s="134" t="str">
        <f>IF(PROGRESS!BF168="NO DATA","",PROGRESS!BF168)</f>
        <v/>
      </c>
      <c r="U154" s="134" t="str">
        <f>IF(PROGRESS!BK168="NO DATA","",PROGRESS!BK168)</f>
        <v/>
      </c>
      <c r="V154" s="134" t="str">
        <f>IF(PROGRESS!BP168="NO DATA","",PROGRESS!BP168)</f>
        <v/>
      </c>
      <c r="W154" s="134" t="str">
        <f>IF(PROGRESS!BU168="NO DATA","",PROGRESS!BU168)</f>
        <v/>
      </c>
      <c r="X154" s="134" t="str">
        <f>IF(PROGRESS!BZ168="NO DATA","",PROGRESS!BZ168)</f>
        <v/>
      </c>
      <c r="Y154" s="134" t="str">
        <f>IF(PROGRESS!CE168="NO DATA","",PROGRESS!CE168)</f>
        <v/>
      </c>
      <c r="Z154" s="134" t="str">
        <f>IF(PROGRESS!CJ168="NO DATA","",PROGRESS!CJ168)</f>
        <v/>
      </c>
      <c r="AA154" s="134" t="str">
        <f>IF(PROGRESS!CO168="NO DATA","",PROGRESS!CO168)</f>
        <v/>
      </c>
      <c r="AB154" s="134" t="str">
        <f>IF(PROGRESS!CY168="NO DATA","",PROGRESS!CY168)</f>
        <v/>
      </c>
      <c r="AC154" s="134" t="str">
        <f>IF(PROGRESS!DD168="NO DATA","",PROGRESS!DD168)</f>
        <v/>
      </c>
      <c r="AD154" s="134" t="str">
        <f>IF(PROGRESS!CT168="NO DATA","",PROGRESS!CT168)</f>
        <v/>
      </c>
      <c r="AE154" s="134" t="str">
        <f>IF(PROGRESS!DI168="NO DATA","",PROGRESS!DI168)</f>
        <v/>
      </c>
      <c r="AF154" s="134" t="str">
        <f>IF(PROGRESS!DN168="NO DATA","",PROGRESS!DN168)</f>
        <v/>
      </c>
      <c r="AG154" s="134" t="str">
        <f>IF(PROGRESS!DS168="NO DATA","",PROGRESS!DS168)</f>
        <v/>
      </c>
      <c r="AH154" s="134" t="str">
        <f>IF(PROGRESS!DX168="NO DATA","",PROGRESS!DX168)</f>
        <v/>
      </c>
    </row>
    <row r="155" spans="1:34" x14ac:dyDescent="0.25">
      <c r="A155" s="20">
        <f>IF(DATASHEET!A155="","",DATASHEET!A155)</f>
        <v>151625</v>
      </c>
      <c r="B155" s="21" t="str">
        <f>DATASHEET!B155</f>
        <v>SAMUELS, Amari</v>
      </c>
      <c r="C155" s="22" t="str">
        <f>DATASHEET!C155</f>
        <v>11SK</v>
      </c>
      <c r="D155" s="20" t="str">
        <f>DATASHEET!D155</f>
        <v>M</v>
      </c>
      <c r="E155" s="21" t="str">
        <f>DATASHEET!J155</f>
        <v>N</v>
      </c>
      <c r="F155" s="21" t="str">
        <f>DATASHEET!E155</f>
        <v>N</v>
      </c>
      <c r="G155" s="21" t="str">
        <f>IF(A155="","",IF(DATASHEET!F155="White - British","N","Y"))</f>
        <v>Y</v>
      </c>
      <c r="H155" s="21" t="str">
        <f>IF(A155="","",IF(DATASHEET!H155="Y","Y","N"))</f>
        <v>N</v>
      </c>
      <c r="I155" s="21" t="str">
        <f>DATASHEET!I155</f>
        <v>N</v>
      </c>
      <c r="J155" s="22" t="str">
        <f>DATASHEET!M155</f>
        <v>M</v>
      </c>
      <c r="K155" s="40" t="str">
        <f t="shared" si="2"/>
        <v/>
      </c>
      <c r="L155" s="133" t="str">
        <f>IF(PROGRESS!R169="NO DATA","",PROGRESS!R169)</f>
        <v/>
      </c>
      <c r="M155" s="134" t="str">
        <f>IF(PROGRESS!W169="NO DATA","",PROGRESS!W169)</f>
        <v/>
      </c>
      <c r="N155" s="135" t="str">
        <f>IF(PROGRESS!AB169="NO DATA","",PROGRESS!AB169)</f>
        <v/>
      </c>
      <c r="O155" s="134" t="str">
        <f>IF(PROGRESS!AG169="NO DATA","",PROGRESS!AG169)</f>
        <v/>
      </c>
      <c r="P155" s="134" t="str">
        <f>IF(PROGRESS!AL169="NO DATA","",PROGRESS!AL169)</f>
        <v/>
      </c>
      <c r="Q155" s="134" t="str">
        <f>IF(PROGRESS!AQ169="NO DATA","",PROGRESS!AQ169)</f>
        <v/>
      </c>
      <c r="R155" s="134" t="str">
        <f>IF(PROGRESS!AV169="NO DATA","",PROGRESS!AV169)</f>
        <v/>
      </c>
      <c r="S155" s="134" t="str">
        <f>IF(PROGRESS!BA169="NO DATA","",PROGRESS!BA169)</f>
        <v/>
      </c>
      <c r="T155" s="134" t="str">
        <f>IF(PROGRESS!BF169="NO DATA","",PROGRESS!BF169)</f>
        <v/>
      </c>
      <c r="U155" s="134" t="str">
        <f>IF(PROGRESS!BK169="NO DATA","",PROGRESS!BK169)</f>
        <v/>
      </c>
      <c r="V155" s="134" t="str">
        <f>IF(PROGRESS!BP169="NO DATA","",PROGRESS!BP169)</f>
        <v/>
      </c>
      <c r="W155" s="134" t="str">
        <f>IF(PROGRESS!BU169="NO DATA","",PROGRESS!BU169)</f>
        <v/>
      </c>
      <c r="X155" s="134" t="str">
        <f>IF(PROGRESS!BZ169="NO DATA","",PROGRESS!BZ169)</f>
        <v/>
      </c>
      <c r="Y155" s="134" t="str">
        <f>IF(PROGRESS!CE169="NO DATA","",PROGRESS!CE169)</f>
        <v/>
      </c>
      <c r="Z155" s="134" t="str">
        <f>IF(PROGRESS!CJ169="NO DATA","",PROGRESS!CJ169)</f>
        <v/>
      </c>
      <c r="AA155" s="134" t="str">
        <f>IF(PROGRESS!CO169="NO DATA","",PROGRESS!CO169)</f>
        <v/>
      </c>
      <c r="AB155" s="134" t="str">
        <f>IF(PROGRESS!CY169="NO DATA","",PROGRESS!CY169)</f>
        <v/>
      </c>
      <c r="AC155" s="134" t="str">
        <f>IF(PROGRESS!DD169="NO DATA","",PROGRESS!DD169)</f>
        <v/>
      </c>
      <c r="AD155" s="134" t="str">
        <f>IF(PROGRESS!CT169="NO DATA","",PROGRESS!CT169)</f>
        <v/>
      </c>
      <c r="AE155" s="134" t="str">
        <f>IF(PROGRESS!DI169="NO DATA","",PROGRESS!DI169)</f>
        <v/>
      </c>
      <c r="AF155" s="134" t="str">
        <f>IF(PROGRESS!DN169="NO DATA","",PROGRESS!DN169)</f>
        <v/>
      </c>
      <c r="AG155" s="134" t="str">
        <f>IF(PROGRESS!DS169="NO DATA","",PROGRESS!DS169)</f>
        <v/>
      </c>
      <c r="AH155" s="134" t="str">
        <f>IF(PROGRESS!DX169="NO DATA","",PROGRESS!DX169)</f>
        <v/>
      </c>
    </row>
    <row r="156" spans="1:34" x14ac:dyDescent="0.25">
      <c r="A156" s="20">
        <f>IF(DATASHEET!A156="","",DATASHEET!A156)</f>
        <v>151585</v>
      </c>
      <c r="B156" s="21" t="str">
        <f>DATASHEET!B156</f>
        <v>SANCHEZ, Nicolas</v>
      </c>
      <c r="C156" s="22" t="str">
        <f>DATASHEET!C156</f>
        <v>11JNE</v>
      </c>
      <c r="D156" s="20" t="str">
        <f>DATASHEET!D156</f>
        <v>M</v>
      </c>
      <c r="E156" s="21" t="str">
        <f>DATASHEET!J156</f>
        <v>N</v>
      </c>
      <c r="F156" s="21" t="str">
        <f>DATASHEET!E156</f>
        <v>N</v>
      </c>
      <c r="G156" s="21" t="str">
        <f>IF(A156="","",IF(DATASHEET!F156="White - British","N","Y"))</f>
        <v>Y</v>
      </c>
      <c r="H156" s="21" t="str">
        <f>IF(A156="","",IF(DATASHEET!H156="Y","Y","N"))</f>
        <v>N</v>
      </c>
      <c r="I156" s="21" t="str">
        <f>DATASHEET!I156</f>
        <v>N</v>
      </c>
      <c r="J156" s="22" t="str">
        <f>DATASHEET!M156</f>
        <v>M</v>
      </c>
      <c r="K156" s="40" t="str">
        <f t="shared" si="2"/>
        <v/>
      </c>
      <c r="L156" s="133" t="str">
        <f>IF(PROGRESS!R170="NO DATA","",PROGRESS!R170)</f>
        <v/>
      </c>
      <c r="M156" s="134" t="str">
        <f>IF(PROGRESS!W170="NO DATA","",PROGRESS!W170)</f>
        <v/>
      </c>
      <c r="N156" s="135" t="str">
        <f>IF(PROGRESS!AB170="NO DATA","",PROGRESS!AB170)</f>
        <v/>
      </c>
      <c r="O156" s="134" t="str">
        <f>IF(PROGRESS!AG170="NO DATA","",PROGRESS!AG170)</f>
        <v/>
      </c>
      <c r="P156" s="134" t="str">
        <f>IF(PROGRESS!AL170="NO DATA","",PROGRESS!AL170)</f>
        <v/>
      </c>
      <c r="Q156" s="134" t="str">
        <f>IF(PROGRESS!AQ170="NO DATA","",PROGRESS!AQ170)</f>
        <v/>
      </c>
      <c r="R156" s="134" t="str">
        <f>IF(PROGRESS!AV170="NO DATA","",PROGRESS!AV170)</f>
        <v/>
      </c>
      <c r="S156" s="134" t="str">
        <f>IF(PROGRESS!BA170="NO DATA","",PROGRESS!BA170)</f>
        <v/>
      </c>
      <c r="T156" s="134" t="str">
        <f>IF(PROGRESS!BF170="NO DATA","",PROGRESS!BF170)</f>
        <v/>
      </c>
      <c r="U156" s="134" t="str">
        <f>IF(PROGRESS!BK170="NO DATA","",PROGRESS!BK170)</f>
        <v/>
      </c>
      <c r="V156" s="134" t="str">
        <f>IF(PROGRESS!BP170="NO DATA","",PROGRESS!BP170)</f>
        <v/>
      </c>
      <c r="W156" s="134" t="str">
        <f>IF(PROGRESS!BU170="NO DATA","",PROGRESS!BU170)</f>
        <v/>
      </c>
      <c r="X156" s="134" t="str">
        <f>IF(PROGRESS!BZ170="NO DATA","",PROGRESS!BZ170)</f>
        <v/>
      </c>
      <c r="Y156" s="134" t="str">
        <f>IF(PROGRESS!CE170="NO DATA","",PROGRESS!CE170)</f>
        <v/>
      </c>
      <c r="Z156" s="134" t="str">
        <f>IF(PROGRESS!CJ170="NO DATA","",PROGRESS!CJ170)</f>
        <v/>
      </c>
      <c r="AA156" s="134" t="str">
        <f>IF(PROGRESS!CO170="NO DATA","",PROGRESS!CO170)</f>
        <v/>
      </c>
      <c r="AB156" s="134" t="str">
        <f>IF(PROGRESS!CY170="NO DATA","",PROGRESS!CY170)</f>
        <v/>
      </c>
      <c r="AC156" s="134" t="str">
        <f>IF(PROGRESS!DD170="NO DATA","",PROGRESS!DD170)</f>
        <v/>
      </c>
      <c r="AD156" s="134" t="str">
        <f>IF(PROGRESS!CT170="NO DATA","",PROGRESS!CT170)</f>
        <v/>
      </c>
      <c r="AE156" s="134" t="str">
        <f>IF(PROGRESS!DI170="NO DATA","",PROGRESS!DI170)</f>
        <v/>
      </c>
      <c r="AF156" s="134" t="str">
        <f>IF(PROGRESS!DN170="NO DATA","",PROGRESS!DN170)</f>
        <v/>
      </c>
      <c r="AG156" s="134" t="str">
        <f>IF(PROGRESS!DS170="NO DATA","",PROGRESS!DS170)</f>
        <v/>
      </c>
      <c r="AH156" s="134" t="str">
        <f>IF(PROGRESS!DX170="NO DATA","",PROGRESS!DX170)</f>
        <v/>
      </c>
    </row>
    <row r="157" spans="1:34" x14ac:dyDescent="0.25">
      <c r="A157" s="20">
        <f>IF(DATASHEET!A157="","",DATASHEET!A157)</f>
        <v>151588</v>
      </c>
      <c r="B157" s="21" t="str">
        <f>DATASHEET!B157</f>
        <v>SARGEANT, Joanie</v>
      </c>
      <c r="C157" s="22" t="str">
        <f>DATASHEET!C157</f>
        <v>11JNE</v>
      </c>
      <c r="D157" s="20" t="str">
        <f>DATASHEET!D157</f>
        <v>F</v>
      </c>
      <c r="E157" s="21" t="str">
        <f>DATASHEET!J157</f>
        <v>N</v>
      </c>
      <c r="F157" s="21" t="str">
        <f>DATASHEET!E157</f>
        <v>N</v>
      </c>
      <c r="G157" s="21" t="str">
        <f>IF(A157="","",IF(DATASHEET!F157="White - British","N","Y"))</f>
        <v>N</v>
      </c>
      <c r="H157" s="21" t="str">
        <f>IF(A157="","",IF(DATASHEET!H157="Y","Y","N"))</f>
        <v>N</v>
      </c>
      <c r="I157" s="21" t="str">
        <f>DATASHEET!I157</f>
        <v>N</v>
      </c>
      <c r="J157" s="22" t="str">
        <f>DATASHEET!M157</f>
        <v>M</v>
      </c>
      <c r="K157" s="40" t="str">
        <f t="shared" si="2"/>
        <v/>
      </c>
      <c r="L157" s="133" t="str">
        <f>IF(PROGRESS!R171="NO DATA","",PROGRESS!R171)</f>
        <v/>
      </c>
      <c r="M157" s="134" t="str">
        <f>IF(PROGRESS!W171="NO DATA","",PROGRESS!W171)</f>
        <v/>
      </c>
      <c r="N157" s="135" t="str">
        <f>IF(PROGRESS!AB171="NO DATA","",PROGRESS!AB171)</f>
        <v/>
      </c>
      <c r="O157" s="134" t="str">
        <f>IF(PROGRESS!AG171="NO DATA","",PROGRESS!AG171)</f>
        <v/>
      </c>
      <c r="P157" s="134" t="str">
        <f>IF(PROGRESS!AL171="NO DATA","",PROGRESS!AL171)</f>
        <v/>
      </c>
      <c r="Q157" s="134" t="str">
        <f>IF(PROGRESS!AQ171="NO DATA","",PROGRESS!AQ171)</f>
        <v/>
      </c>
      <c r="R157" s="134" t="str">
        <f>IF(PROGRESS!AV171="NO DATA","",PROGRESS!AV171)</f>
        <v/>
      </c>
      <c r="S157" s="134" t="str">
        <f>IF(PROGRESS!BA171="NO DATA","",PROGRESS!BA171)</f>
        <v/>
      </c>
      <c r="T157" s="134" t="str">
        <f>IF(PROGRESS!BF171="NO DATA","",PROGRESS!BF171)</f>
        <v/>
      </c>
      <c r="U157" s="134" t="str">
        <f>IF(PROGRESS!BK171="NO DATA","",PROGRESS!BK171)</f>
        <v/>
      </c>
      <c r="V157" s="134" t="str">
        <f>IF(PROGRESS!BP171="NO DATA","",PROGRESS!BP171)</f>
        <v/>
      </c>
      <c r="W157" s="134" t="str">
        <f>IF(PROGRESS!BU171="NO DATA","",PROGRESS!BU171)</f>
        <v/>
      </c>
      <c r="X157" s="134" t="str">
        <f>IF(PROGRESS!BZ171="NO DATA","",PROGRESS!BZ171)</f>
        <v/>
      </c>
      <c r="Y157" s="134" t="str">
        <f>IF(PROGRESS!CE171="NO DATA","",PROGRESS!CE171)</f>
        <v/>
      </c>
      <c r="Z157" s="134" t="str">
        <f>IF(PROGRESS!CJ171="NO DATA","",PROGRESS!CJ171)</f>
        <v/>
      </c>
      <c r="AA157" s="134" t="str">
        <f>IF(PROGRESS!CO171="NO DATA","",PROGRESS!CO171)</f>
        <v/>
      </c>
      <c r="AB157" s="134" t="str">
        <f>IF(PROGRESS!CY171="NO DATA","",PROGRESS!CY171)</f>
        <v/>
      </c>
      <c r="AC157" s="134" t="str">
        <f>IF(PROGRESS!DD171="NO DATA","",PROGRESS!DD171)</f>
        <v/>
      </c>
      <c r="AD157" s="134" t="str">
        <f>IF(PROGRESS!CT171="NO DATA","",PROGRESS!CT171)</f>
        <v/>
      </c>
      <c r="AE157" s="134" t="str">
        <f>IF(PROGRESS!DI171="NO DATA","",PROGRESS!DI171)</f>
        <v/>
      </c>
      <c r="AF157" s="134" t="str">
        <f>IF(PROGRESS!DN171="NO DATA","",PROGRESS!DN171)</f>
        <v/>
      </c>
      <c r="AG157" s="134" t="str">
        <f>IF(PROGRESS!DS171="NO DATA","",PROGRESS!DS171)</f>
        <v/>
      </c>
      <c r="AH157" s="134" t="str">
        <f>IF(PROGRESS!DX171="NO DATA","",PROGRESS!DX171)</f>
        <v/>
      </c>
    </row>
    <row r="158" spans="1:34" x14ac:dyDescent="0.25">
      <c r="A158" s="20">
        <f>IF(DATASHEET!A158="","",DATASHEET!A158)</f>
        <v>151710</v>
      </c>
      <c r="B158" s="21" t="str">
        <f>DATASHEET!B158</f>
        <v>SAXTON-CLAYTON, Alfie</v>
      </c>
      <c r="C158" s="22" t="str">
        <f>DATASHEET!C158</f>
        <v>11KKN</v>
      </c>
      <c r="D158" s="20" t="str">
        <f>DATASHEET!D158</f>
        <v>M</v>
      </c>
      <c r="E158" s="21" t="str">
        <f>DATASHEET!J158</f>
        <v>N</v>
      </c>
      <c r="F158" s="21" t="str">
        <f>DATASHEET!E158</f>
        <v>Y</v>
      </c>
      <c r="G158" s="21" t="str">
        <f>IF(A158="","",IF(DATASHEET!F158="White - British","N","Y"))</f>
        <v>N</v>
      </c>
      <c r="H158" s="21" t="str">
        <f>IF(A158="","",IF(DATASHEET!H158="Y","Y","N"))</f>
        <v>Y</v>
      </c>
      <c r="I158" s="21" t="str">
        <f>DATASHEET!I158</f>
        <v>N</v>
      </c>
      <c r="J158" s="22" t="str">
        <f>DATASHEET!M158</f>
        <v>L</v>
      </c>
      <c r="K158" s="40" t="str">
        <f t="shared" si="2"/>
        <v/>
      </c>
      <c r="L158" s="133" t="str">
        <f>IF(PROGRESS!R172="NO DATA","",PROGRESS!R172)</f>
        <v/>
      </c>
      <c r="M158" s="134" t="str">
        <f>IF(PROGRESS!W172="NO DATA","",PROGRESS!W172)</f>
        <v/>
      </c>
      <c r="N158" s="135" t="str">
        <f>IF(PROGRESS!AB172="NO DATA","",PROGRESS!AB172)</f>
        <v/>
      </c>
      <c r="O158" s="134" t="str">
        <f>IF(PROGRESS!AG172="NO DATA","",PROGRESS!AG172)</f>
        <v/>
      </c>
      <c r="P158" s="134" t="str">
        <f>IF(PROGRESS!AL172="NO DATA","",PROGRESS!AL172)</f>
        <v/>
      </c>
      <c r="Q158" s="134" t="str">
        <f>IF(PROGRESS!AQ172="NO DATA","",PROGRESS!AQ172)</f>
        <v/>
      </c>
      <c r="R158" s="134" t="str">
        <f>IF(PROGRESS!AV172="NO DATA","",PROGRESS!AV172)</f>
        <v/>
      </c>
      <c r="S158" s="134" t="str">
        <f>IF(PROGRESS!BA172="NO DATA","",PROGRESS!BA172)</f>
        <v/>
      </c>
      <c r="T158" s="134" t="str">
        <f>IF(PROGRESS!BF172="NO DATA","",PROGRESS!BF172)</f>
        <v/>
      </c>
      <c r="U158" s="134" t="str">
        <f>IF(PROGRESS!BK172="NO DATA","",PROGRESS!BK172)</f>
        <v/>
      </c>
      <c r="V158" s="134" t="str">
        <f>IF(PROGRESS!BP172="NO DATA","",PROGRESS!BP172)</f>
        <v/>
      </c>
      <c r="W158" s="134" t="str">
        <f>IF(PROGRESS!BU172="NO DATA","",PROGRESS!BU172)</f>
        <v/>
      </c>
      <c r="X158" s="134" t="str">
        <f>IF(PROGRESS!BZ172="NO DATA","",PROGRESS!BZ172)</f>
        <v/>
      </c>
      <c r="Y158" s="134" t="str">
        <f>IF(PROGRESS!CE172="NO DATA","",PROGRESS!CE172)</f>
        <v/>
      </c>
      <c r="Z158" s="134" t="str">
        <f>IF(PROGRESS!CJ172="NO DATA","",PROGRESS!CJ172)</f>
        <v/>
      </c>
      <c r="AA158" s="134" t="str">
        <f>IF(PROGRESS!CO172="NO DATA","",PROGRESS!CO172)</f>
        <v/>
      </c>
      <c r="AB158" s="134" t="str">
        <f>IF(PROGRESS!CY172="NO DATA","",PROGRESS!CY172)</f>
        <v/>
      </c>
      <c r="AC158" s="134" t="str">
        <f>IF(PROGRESS!DD172="NO DATA","",PROGRESS!DD172)</f>
        <v/>
      </c>
      <c r="AD158" s="134" t="str">
        <f>IF(PROGRESS!CT172="NO DATA","",PROGRESS!CT172)</f>
        <v/>
      </c>
      <c r="AE158" s="134" t="str">
        <f>IF(PROGRESS!DI172="NO DATA","",PROGRESS!DI172)</f>
        <v/>
      </c>
      <c r="AF158" s="134" t="str">
        <f>IF(PROGRESS!DN172="NO DATA","",PROGRESS!DN172)</f>
        <v/>
      </c>
      <c r="AG158" s="134" t="str">
        <f>IF(PROGRESS!DS172="NO DATA","",PROGRESS!DS172)</f>
        <v/>
      </c>
      <c r="AH158" s="134" t="str">
        <f>IF(PROGRESS!DX172="NO DATA","",PROGRESS!DX172)</f>
        <v/>
      </c>
    </row>
    <row r="159" spans="1:34" x14ac:dyDescent="0.25">
      <c r="A159" s="20">
        <f>IF(DATASHEET!A159="","",DATASHEET!A159)</f>
        <v>151593</v>
      </c>
      <c r="B159" s="21" t="str">
        <f>DATASHEET!B159</f>
        <v>SCOTT, Trinity</v>
      </c>
      <c r="C159" s="22" t="str">
        <f>DATASHEET!C159</f>
        <v>11SK</v>
      </c>
      <c r="D159" s="20" t="str">
        <f>DATASHEET!D159</f>
        <v>F</v>
      </c>
      <c r="E159" s="21" t="str">
        <f>DATASHEET!J159</f>
        <v>N</v>
      </c>
      <c r="F159" s="21" t="str">
        <f>DATASHEET!E159</f>
        <v>N</v>
      </c>
      <c r="G159" s="21" t="str">
        <f>IF(A159="","",IF(DATASHEET!F159="White - British","N","Y"))</f>
        <v>Y</v>
      </c>
      <c r="H159" s="21" t="str">
        <f>IF(A159="","",IF(DATASHEET!H159="Y","Y","N"))</f>
        <v>N</v>
      </c>
      <c r="I159" s="21" t="str">
        <f>DATASHEET!I159</f>
        <v>N</v>
      </c>
      <c r="J159" s="22" t="str">
        <f>DATASHEET!M159</f>
        <v>M</v>
      </c>
      <c r="K159" s="40" t="str">
        <f t="shared" si="2"/>
        <v/>
      </c>
      <c r="L159" s="133" t="str">
        <f>IF(PROGRESS!R173="NO DATA","",PROGRESS!R173)</f>
        <v/>
      </c>
      <c r="M159" s="134" t="str">
        <f>IF(PROGRESS!W173="NO DATA","",PROGRESS!W173)</f>
        <v/>
      </c>
      <c r="N159" s="135" t="str">
        <f>IF(PROGRESS!AB173="NO DATA","",PROGRESS!AB173)</f>
        <v/>
      </c>
      <c r="O159" s="134" t="str">
        <f>IF(PROGRESS!AG173="NO DATA","",PROGRESS!AG173)</f>
        <v/>
      </c>
      <c r="P159" s="134" t="str">
        <f>IF(PROGRESS!AL173="NO DATA","",PROGRESS!AL173)</f>
        <v/>
      </c>
      <c r="Q159" s="134" t="str">
        <f>IF(PROGRESS!AQ173="NO DATA","",PROGRESS!AQ173)</f>
        <v/>
      </c>
      <c r="R159" s="134" t="str">
        <f>IF(PROGRESS!AV173="NO DATA","",PROGRESS!AV173)</f>
        <v/>
      </c>
      <c r="S159" s="134" t="str">
        <f>IF(PROGRESS!BA173="NO DATA","",PROGRESS!BA173)</f>
        <v/>
      </c>
      <c r="T159" s="134" t="str">
        <f>IF(PROGRESS!BF173="NO DATA","",PROGRESS!BF173)</f>
        <v/>
      </c>
      <c r="U159" s="134" t="str">
        <f>IF(PROGRESS!BK173="NO DATA","",PROGRESS!BK173)</f>
        <v/>
      </c>
      <c r="V159" s="134" t="str">
        <f>IF(PROGRESS!BP173="NO DATA","",PROGRESS!BP173)</f>
        <v/>
      </c>
      <c r="W159" s="134" t="str">
        <f>IF(PROGRESS!BU173="NO DATA","",PROGRESS!BU173)</f>
        <v/>
      </c>
      <c r="X159" s="134" t="str">
        <f>IF(PROGRESS!BZ173="NO DATA","",PROGRESS!BZ173)</f>
        <v/>
      </c>
      <c r="Y159" s="134" t="str">
        <f>IF(PROGRESS!CE173="NO DATA","",PROGRESS!CE173)</f>
        <v/>
      </c>
      <c r="Z159" s="134" t="str">
        <f>IF(PROGRESS!CJ173="NO DATA","",PROGRESS!CJ173)</f>
        <v/>
      </c>
      <c r="AA159" s="134" t="str">
        <f>IF(PROGRESS!CO173="NO DATA","",PROGRESS!CO173)</f>
        <v/>
      </c>
      <c r="AB159" s="134" t="str">
        <f>IF(PROGRESS!CY173="NO DATA","",PROGRESS!CY173)</f>
        <v/>
      </c>
      <c r="AC159" s="134" t="str">
        <f>IF(PROGRESS!DD173="NO DATA","",PROGRESS!DD173)</f>
        <v/>
      </c>
      <c r="AD159" s="134" t="str">
        <f>IF(PROGRESS!CT173="NO DATA","",PROGRESS!CT173)</f>
        <v/>
      </c>
      <c r="AE159" s="134" t="str">
        <f>IF(PROGRESS!DI173="NO DATA","",PROGRESS!DI173)</f>
        <v/>
      </c>
      <c r="AF159" s="134" t="str">
        <f>IF(PROGRESS!DN173="NO DATA","",PROGRESS!DN173)</f>
        <v/>
      </c>
      <c r="AG159" s="134" t="str">
        <f>IF(PROGRESS!DS173="NO DATA","",PROGRESS!DS173)</f>
        <v/>
      </c>
      <c r="AH159" s="134" t="str">
        <f>IF(PROGRESS!DX173="NO DATA","",PROGRESS!DX173)</f>
        <v/>
      </c>
    </row>
    <row r="160" spans="1:34" x14ac:dyDescent="0.25">
      <c r="A160" s="20">
        <f>IF(DATASHEET!A160="","",DATASHEET!A160)</f>
        <v>151666</v>
      </c>
      <c r="B160" s="21" t="str">
        <f>DATASHEET!B160</f>
        <v>SCRIVEN, Emily</v>
      </c>
      <c r="C160" s="22" t="str">
        <f>DATASHEET!C160</f>
        <v>11JNE</v>
      </c>
      <c r="D160" s="20" t="str">
        <f>DATASHEET!D160</f>
        <v>F</v>
      </c>
      <c r="E160" s="21" t="str">
        <f>DATASHEET!J160</f>
        <v>N</v>
      </c>
      <c r="F160" s="21" t="str">
        <f>DATASHEET!E160</f>
        <v>N</v>
      </c>
      <c r="G160" s="21" t="str">
        <f>IF(A160="","",IF(DATASHEET!F160="White - British","N","Y"))</f>
        <v>N</v>
      </c>
      <c r="H160" s="21" t="str">
        <f>IF(A160="","",IF(DATASHEET!H160="Y","Y","N"))</f>
        <v>N</v>
      </c>
      <c r="I160" s="21" t="str">
        <f>DATASHEET!I160</f>
        <v>N</v>
      </c>
      <c r="J160" s="22" t="str">
        <f>DATASHEET!M160</f>
        <v>M</v>
      </c>
      <c r="K160" s="40" t="str">
        <f t="shared" si="2"/>
        <v/>
      </c>
      <c r="L160" s="133" t="str">
        <f>IF(PROGRESS!R174="NO DATA","",PROGRESS!R174)</f>
        <v/>
      </c>
      <c r="M160" s="134" t="str">
        <f>IF(PROGRESS!W174="NO DATA","",PROGRESS!W174)</f>
        <v/>
      </c>
      <c r="N160" s="135" t="str">
        <f>IF(PROGRESS!AB174="NO DATA","",PROGRESS!AB174)</f>
        <v/>
      </c>
      <c r="O160" s="134" t="str">
        <f>IF(PROGRESS!AG174="NO DATA","",PROGRESS!AG174)</f>
        <v/>
      </c>
      <c r="P160" s="134" t="str">
        <f>IF(PROGRESS!AL174="NO DATA","",PROGRESS!AL174)</f>
        <v/>
      </c>
      <c r="Q160" s="134" t="str">
        <f>IF(PROGRESS!AQ174="NO DATA","",PROGRESS!AQ174)</f>
        <v/>
      </c>
      <c r="R160" s="134" t="str">
        <f>IF(PROGRESS!AV174="NO DATA","",PROGRESS!AV174)</f>
        <v/>
      </c>
      <c r="S160" s="134" t="str">
        <f>IF(PROGRESS!BA174="NO DATA","",PROGRESS!BA174)</f>
        <v/>
      </c>
      <c r="T160" s="134" t="str">
        <f>IF(PROGRESS!BF174="NO DATA","",PROGRESS!BF174)</f>
        <v/>
      </c>
      <c r="U160" s="134" t="str">
        <f>IF(PROGRESS!BK174="NO DATA","",PROGRESS!BK174)</f>
        <v/>
      </c>
      <c r="V160" s="134" t="str">
        <f>IF(PROGRESS!BP174="NO DATA","",PROGRESS!BP174)</f>
        <v/>
      </c>
      <c r="W160" s="134" t="str">
        <f>IF(PROGRESS!BU174="NO DATA","",PROGRESS!BU174)</f>
        <v/>
      </c>
      <c r="X160" s="134" t="str">
        <f>IF(PROGRESS!BZ174="NO DATA","",PROGRESS!BZ174)</f>
        <v/>
      </c>
      <c r="Y160" s="134" t="str">
        <f>IF(PROGRESS!CE174="NO DATA","",PROGRESS!CE174)</f>
        <v/>
      </c>
      <c r="Z160" s="134" t="str">
        <f>IF(PROGRESS!CJ174="NO DATA","",PROGRESS!CJ174)</f>
        <v/>
      </c>
      <c r="AA160" s="134" t="str">
        <f>IF(PROGRESS!CO174="NO DATA","",PROGRESS!CO174)</f>
        <v/>
      </c>
      <c r="AB160" s="134" t="str">
        <f>IF(PROGRESS!CY174="NO DATA","",PROGRESS!CY174)</f>
        <v/>
      </c>
      <c r="AC160" s="134" t="str">
        <f>IF(PROGRESS!DD174="NO DATA","",PROGRESS!DD174)</f>
        <v/>
      </c>
      <c r="AD160" s="134" t="str">
        <f>IF(PROGRESS!CT174="NO DATA","",PROGRESS!CT174)</f>
        <v/>
      </c>
      <c r="AE160" s="134" t="str">
        <f>IF(PROGRESS!DI174="NO DATA","",PROGRESS!DI174)</f>
        <v/>
      </c>
      <c r="AF160" s="134" t="str">
        <f>IF(PROGRESS!DN174="NO DATA","",PROGRESS!DN174)</f>
        <v/>
      </c>
      <c r="AG160" s="134" t="str">
        <f>IF(PROGRESS!DS174="NO DATA","",PROGRESS!DS174)</f>
        <v/>
      </c>
      <c r="AH160" s="134" t="str">
        <f>IF(PROGRESS!DX174="NO DATA","",PROGRESS!DX174)</f>
        <v/>
      </c>
    </row>
    <row r="161" spans="1:34" x14ac:dyDescent="0.25">
      <c r="A161" s="20">
        <f>IF(DATASHEET!A161="","",DATASHEET!A161)</f>
        <v>151733</v>
      </c>
      <c r="B161" s="21" t="str">
        <f>DATASHEET!B161</f>
        <v>SELAMYIHUN, Bitania</v>
      </c>
      <c r="C161" s="22" t="str">
        <f>DATASHEET!C161</f>
        <v>11KKN</v>
      </c>
      <c r="D161" s="20" t="str">
        <f>DATASHEET!D161</f>
        <v>F</v>
      </c>
      <c r="E161" s="21" t="str">
        <f>DATASHEET!J161</f>
        <v>N</v>
      </c>
      <c r="F161" s="21" t="str">
        <f>DATASHEET!E161</f>
        <v>N</v>
      </c>
      <c r="G161" s="21" t="str">
        <f>IF(A161="","",IF(DATASHEET!F161="White - British","N","Y"))</f>
        <v>Y</v>
      </c>
      <c r="H161" s="21" t="str">
        <f>IF(A161="","",IF(DATASHEET!H161="Y","Y","N"))</f>
        <v>N</v>
      </c>
      <c r="I161" s="21" t="str">
        <f>DATASHEET!I161</f>
        <v>N</v>
      </c>
      <c r="J161" s="22" t="str">
        <f>DATASHEET!M161</f>
        <v>M</v>
      </c>
      <c r="K161" s="40" t="str">
        <f t="shared" si="2"/>
        <v/>
      </c>
      <c r="L161" s="133" t="str">
        <f>IF(PROGRESS!R175="NO DATA","",PROGRESS!R175)</f>
        <v/>
      </c>
      <c r="M161" s="134" t="str">
        <f>IF(PROGRESS!W175="NO DATA","",PROGRESS!W175)</f>
        <v/>
      </c>
      <c r="N161" s="135" t="str">
        <f>IF(PROGRESS!AB175="NO DATA","",PROGRESS!AB175)</f>
        <v/>
      </c>
      <c r="O161" s="134" t="str">
        <f>IF(PROGRESS!AG175="NO DATA","",PROGRESS!AG175)</f>
        <v/>
      </c>
      <c r="P161" s="134" t="str">
        <f>IF(PROGRESS!AL175="NO DATA","",PROGRESS!AL175)</f>
        <v/>
      </c>
      <c r="Q161" s="134" t="str">
        <f>IF(PROGRESS!AQ175="NO DATA","",PROGRESS!AQ175)</f>
        <v/>
      </c>
      <c r="R161" s="134" t="str">
        <f>IF(PROGRESS!AV175="NO DATA","",PROGRESS!AV175)</f>
        <v/>
      </c>
      <c r="S161" s="134" t="str">
        <f>IF(PROGRESS!BA175="NO DATA","",PROGRESS!BA175)</f>
        <v/>
      </c>
      <c r="T161" s="134" t="str">
        <f>IF(PROGRESS!BF175="NO DATA","",PROGRESS!BF175)</f>
        <v/>
      </c>
      <c r="U161" s="134" t="str">
        <f>IF(PROGRESS!BK175="NO DATA","",PROGRESS!BK175)</f>
        <v/>
      </c>
      <c r="V161" s="134" t="str">
        <f>IF(PROGRESS!BP175="NO DATA","",PROGRESS!BP175)</f>
        <v/>
      </c>
      <c r="W161" s="134" t="str">
        <f>IF(PROGRESS!BU175="NO DATA","",PROGRESS!BU175)</f>
        <v/>
      </c>
      <c r="X161" s="134" t="str">
        <f>IF(PROGRESS!BZ175="NO DATA","",PROGRESS!BZ175)</f>
        <v/>
      </c>
      <c r="Y161" s="134" t="str">
        <f>IF(PROGRESS!CE175="NO DATA","",PROGRESS!CE175)</f>
        <v/>
      </c>
      <c r="Z161" s="134" t="str">
        <f>IF(PROGRESS!CJ175="NO DATA","",PROGRESS!CJ175)</f>
        <v/>
      </c>
      <c r="AA161" s="134" t="str">
        <f>IF(PROGRESS!CO175="NO DATA","",PROGRESS!CO175)</f>
        <v/>
      </c>
      <c r="AB161" s="134" t="str">
        <f>IF(PROGRESS!CY175="NO DATA","",PROGRESS!CY175)</f>
        <v/>
      </c>
      <c r="AC161" s="134" t="str">
        <f>IF(PROGRESS!DD175="NO DATA","",PROGRESS!DD175)</f>
        <v/>
      </c>
      <c r="AD161" s="134" t="str">
        <f>IF(PROGRESS!CT175="NO DATA","",PROGRESS!CT175)</f>
        <v/>
      </c>
      <c r="AE161" s="134" t="str">
        <f>IF(PROGRESS!DI175="NO DATA","",PROGRESS!DI175)</f>
        <v/>
      </c>
      <c r="AF161" s="134" t="str">
        <f>IF(PROGRESS!DN175="NO DATA","",PROGRESS!DN175)</f>
        <v/>
      </c>
      <c r="AG161" s="134" t="str">
        <f>IF(PROGRESS!DS175="NO DATA","",PROGRESS!DS175)</f>
        <v/>
      </c>
      <c r="AH161" s="134" t="str">
        <f>IF(PROGRESS!DX175="NO DATA","",PROGRESS!DX175)</f>
        <v/>
      </c>
    </row>
    <row r="162" spans="1:34" x14ac:dyDescent="0.25">
      <c r="A162" s="20">
        <f>IF(DATASHEET!A162="","",DATASHEET!A162)</f>
        <v>151653</v>
      </c>
      <c r="B162" s="21" t="str">
        <f>DATASHEET!B162</f>
        <v>SHAIJU, Shreya</v>
      </c>
      <c r="C162" s="22" t="str">
        <f>DATASHEET!C162</f>
        <v>11SDA</v>
      </c>
      <c r="D162" s="20" t="str">
        <f>DATASHEET!D162</f>
        <v>F</v>
      </c>
      <c r="E162" s="21" t="str">
        <f>DATASHEET!J162</f>
        <v>N</v>
      </c>
      <c r="F162" s="21" t="str">
        <f>DATASHEET!E162</f>
        <v>N</v>
      </c>
      <c r="G162" s="21" t="str">
        <f>IF(A162="","",IF(DATASHEET!F162="White - British","N","Y"))</f>
        <v>Y</v>
      </c>
      <c r="H162" s="21" t="str">
        <f>IF(A162="","",IF(DATASHEET!H162="Y","Y","N"))</f>
        <v>N</v>
      </c>
      <c r="I162" s="21" t="str">
        <f>DATASHEET!I162</f>
        <v>N</v>
      </c>
      <c r="J162" s="22" t="str">
        <f>DATASHEET!M162</f>
        <v>H</v>
      </c>
      <c r="K162" s="40" t="str">
        <f t="shared" si="2"/>
        <v/>
      </c>
      <c r="L162" s="133" t="str">
        <f>IF(PROGRESS!R176="NO DATA","",PROGRESS!R176)</f>
        <v/>
      </c>
      <c r="M162" s="134" t="str">
        <f>IF(PROGRESS!W176="NO DATA","",PROGRESS!W176)</f>
        <v/>
      </c>
      <c r="N162" s="135" t="str">
        <f>IF(PROGRESS!AB176="NO DATA","",PROGRESS!AB176)</f>
        <v/>
      </c>
      <c r="O162" s="134" t="str">
        <f>IF(PROGRESS!AG176="NO DATA","",PROGRESS!AG176)</f>
        <v/>
      </c>
      <c r="P162" s="134" t="str">
        <f>IF(PROGRESS!AL176="NO DATA","",PROGRESS!AL176)</f>
        <v/>
      </c>
      <c r="Q162" s="134" t="str">
        <f>IF(PROGRESS!AQ176="NO DATA","",PROGRESS!AQ176)</f>
        <v/>
      </c>
      <c r="R162" s="134" t="str">
        <f>IF(PROGRESS!AV176="NO DATA","",PROGRESS!AV176)</f>
        <v/>
      </c>
      <c r="S162" s="134" t="str">
        <f>IF(PROGRESS!BA176="NO DATA","",PROGRESS!BA176)</f>
        <v/>
      </c>
      <c r="T162" s="134" t="str">
        <f>IF(PROGRESS!BF176="NO DATA","",PROGRESS!BF176)</f>
        <v/>
      </c>
      <c r="U162" s="134" t="str">
        <f>IF(PROGRESS!BK176="NO DATA","",PROGRESS!BK176)</f>
        <v/>
      </c>
      <c r="V162" s="134" t="str">
        <f>IF(PROGRESS!BP176="NO DATA","",PROGRESS!BP176)</f>
        <v/>
      </c>
      <c r="W162" s="134" t="str">
        <f>IF(PROGRESS!BU176="NO DATA","",PROGRESS!BU176)</f>
        <v/>
      </c>
      <c r="X162" s="134" t="str">
        <f>IF(PROGRESS!BZ176="NO DATA","",PROGRESS!BZ176)</f>
        <v/>
      </c>
      <c r="Y162" s="134" t="str">
        <f>IF(PROGRESS!CE176="NO DATA","",PROGRESS!CE176)</f>
        <v/>
      </c>
      <c r="Z162" s="134" t="str">
        <f>IF(PROGRESS!CJ176="NO DATA","",PROGRESS!CJ176)</f>
        <v/>
      </c>
      <c r="AA162" s="134" t="str">
        <f>IF(PROGRESS!CO176="NO DATA","",PROGRESS!CO176)</f>
        <v/>
      </c>
      <c r="AB162" s="134" t="str">
        <f>IF(PROGRESS!CY176="NO DATA","",PROGRESS!CY176)</f>
        <v/>
      </c>
      <c r="AC162" s="134" t="str">
        <f>IF(PROGRESS!DD176="NO DATA","",PROGRESS!DD176)</f>
        <v/>
      </c>
      <c r="AD162" s="134" t="str">
        <f>IF(PROGRESS!CT176="NO DATA","",PROGRESS!CT176)</f>
        <v/>
      </c>
      <c r="AE162" s="134" t="str">
        <f>IF(PROGRESS!DI176="NO DATA","",PROGRESS!DI176)</f>
        <v/>
      </c>
      <c r="AF162" s="134" t="str">
        <f>IF(PROGRESS!DN176="NO DATA","",PROGRESS!DN176)</f>
        <v/>
      </c>
      <c r="AG162" s="134" t="str">
        <f>IF(PROGRESS!DS176="NO DATA","",PROGRESS!DS176)</f>
        <v/>
      </c>
      <c r="AH162" s="134" t="str">
        <f>IF(PROGRESS!DX176="NO DATA","",PROGRESS!DX176)</f>
        <v/>
      </c>
    </row>
    <row r="163" spans="1:34" x14ac:dyDescent="0.25">
      <c r="A163" s="20">
        <f>IF(DATASHEET!A163="","",DATASHEET!A163)</f>
        <v>151578</v>
      </c>
      <c r="B163" s="21" t="str">
        <f>DATASHEET!B163</f>
        <v>SHAW, Larissa</v>
      </c>
      <c r="C163" s="22" t="str">
        <f>DATASHEET!C163</f>
        <v>11JNE</v>
      </c>
      <c r="D163" s="20" t="str">
        <f>DATASHEET!D163</f>
        <v>F</v>
      </c>
      <c r="E163" s="21" t="str">
        <f>DATASHEET!J163</f>
        <v>N</v>
      </c>
      <c r="F163" s="21" t="str">
        <f>DATASHEET!E163</f>
        <v>N</v>
      </c>
      <c r="G163" s="21" t="str">
        <f>IF(A163="","",IF(DATASHEET!F163="White - British","N","Y"))</f>
        <v>N</v>
      </c>
      <c r="H163" s="21" t="str">
        <f>IF(A163="","",IF(DATASHEET!H163="Y","Y","N"))</f>
        <v>N</v>
      </c>
      <c r="I163" s="21" t="str">
        <f>DATASHEET!I163</f>
        <v>N</v>
      </c>
      <c r="J163" s="22" t="str">
        <f>DATASHEET!M163</f>
        <v>H</v>
      </c>
      <c r="K163" s="40" t="str">
        <f t="shared" si="2"/>
        <v/>
      </c>
      <c r="L163" s="133" t="str">
        <f>IF(PROGRESS!R177="NO DATA","",PROGRESS!R177)</f>
        <v/>
      </c>
      <c r="M163" s="134" t="str">
        <f>IF(PROGRESS!W177="NO DATA","",PROGRESS!W177)</f>
        <v/>
      </c>
      <c r="N163" s="135" t="str">
        <f>IF(PROGRESS!AB177="NO DATA","",PROGRESS!AB177)</f>
        <v/>
      </c>
      <c r="O163" s="134" t="str">
        <f>IF(PROGRESS!AG177="NO DATA","",PROGRESS!AG177)</f>
        <v/>
      </c>
      <c r="P163" s="134" t="str">
        <f>IF(PROGRESS!AL177="NO DATA","",PROGRESS!AL177)</f>
        <v/>
      </c>
      <c r="Q163" s="134" t="str">
        <f>IF(PROGRESS!AQ177="NO DATA","",PROGRESS!AQ177)</f>
        <v/>
      </c>
      <c r="R163" s="134" t="str">
        <f>IF(PROGRESS!AV177="NO DATA","",PROGRESS!AV177)</f>
        <v/>
      </c>
      <c r="S163" s="134" t="str">
        <f>IF(PROGRESS!BA177="NO DATA","",PROGRESS!BA177)</f>
        <v/>
      </c>
      <c r="T163" s="134" t="str">
        <f>IF(PROGRESS!BF177="NO DATA","",PROGRESS!BF177)</f>
        <v/>
      </c>
      <c r="U163" s="134" t="str">
        <f>IF(PROGRESS!BK177="NO DATA","",PROGRESS!BK177)</f>
        <v/>
      </c>
      <c r="V163" s="134" t="str">
        <f>IF(PROGRESS!BP177="NO DATA","",PROGRESS!BP177)</f>
        <v/>
      </c>
      <c r="W163" s="134" t="str">
        <f>IF(PROGRESS!BU177="NO DATA","",PROGRESS!BU177)</f>
        <v/>
      </c>
      <c r="X163" s="134" t="str">
        <f>IF(PROGRESS!BZ177="NO DATA","",PROGRESS!BZ177)</f>
        <v/>
      </c>
      <c r="Y163" s="134" t="str">
        <f>IF(PROGRESS!CE177="NO DATA","",PROGRESS!CE177)</f>
        <v/>
      </c>
      <c r="Z163" s="134" t="str">
        <f>IF(PROGRESS!CJ177="NO DATA","",PROGRESS!CJ177)</f>
        <v/>
      </c>
      <c r="AA163" s="134" t="str">
        <f>IF(PROGRESS!CO177="NO DATA","",PROGRESS!CO177)</f>
        <v/>
      </c>
      <c r="AB163" s="134" t="str">
        <f>IF(PROGRESS!CY177="NO DATA","",PROGRESS!CY177)</f>
        <v/>
      </c>
      <c r="AC163" s="134" t="str">
        <f>IF(PROGRESS!DD177="NO DATA","",PROGRESS!DD177)</f>
        <v/>
      </c>
      <c r="AD163" s="134" t="str">
        <f>IF(PROGRESS!CT177="NO DATA","",PROGRESS!CT177)</f>
        <v/>
      </c>
      <c r="AE163" s="134" t="str">
        <f>IF(PROGRESS!DI177="NO DATA","",PROGRESS!DI177)</f>
        <v/>
      </c>
      <c r="AF163" s="134" t="str">
        <f>IF(PROGRESS!DN177="NO DATA","",PROGRESS!DN177)</f>
        <v/>
      </c>
      <c r="AG163" s="134" t="str">
        <f>IF(PROGRESS!DS177="NO DATA","",PROGRESS!DS177)</f>
        <v/>
      </c>
      <c r="AH163" s="134" t="str">
        <f>IF(PROGRESS!DX177="NO DATA","",PROGRESS!DX177)</f>
        <v/>
      </c>
    </row>
    <row r="164" spans="1:34" x14ac:dyDescent="0.25">
      <c r="A164" s="20">
        <f>IF(DATASHEET!A164="","",DATASHEET!A164)</f>
        <v>151583</v>
      </c>
      <c r="B164" s="21" t="str">
        <f>DATASHEET!B164</f>
        <v>SHEPHERD, Jessica</v>
      </c>
      <c r="C164" s="22" t="str">
        <f>DATASHEET!C164</f>
        <v>11EGQ</v>
      </c>
      <c r="D164" s="20" t="str">
        <f>DATASHEET!D164</f>
        <v>F</v>
      </c>
      <c r="E164" s="21" t="str">
        <f>DATASHEET!J164</f>
        <v>N</v>
      </c>
      <c r="F164" s="21" t="str">
        <f>DATASHEET!E164</f>
        <v>N</v>
      </c>
      <c r="G164" s="21" t="str">
        <f>IF(A164="","",IF(DATASHEET!F164="White - British","N","Y"))</f>
        <v>N</v>
      </c>
      <c r="H164" s="21" t="str">
        <f>IF(A164="","",IF(DATASHEET!H164="Y","Y","N"))</f>
        <v>N</v>
      </c>
      <c r="I164" s="21" t="str">
        <f>DATASHEET!I164</f>
        <v>N</v>
      </c>
      <c r="J164" s="22" t="str">
        <f>DATASHEET!M164</f>
        <v>H</v>
      </c>
      <c r="K164" s="40" t="str">
        <f t="shared" si="2"/>
        <v/>
      </c>
      <c r="L164" s="133" t="str">
        <f>IF(PROGRESS!R178="NO DATA","",PROGRESS!R178)</f>
        <v/>
      </c>
      <c r="M164" s="134" t="str">
        <f>IF(PROGRESS!W178="NO DATA","",PROGRESS!W178)</f>
        <v/>
      </c>
      <c r="N164" s="135" t="str">
        <f>IF(PROGRESS!AB178="NO DATA","",PROGRESS!AB178)</f>
        <v/>
      </c>
      <c r="O164" s="134" t="str">
        <f>IF(PROGRESS!AG178="NO DATA","",PROGRESS!AG178)</f>
        <v/>
      </c>
      <c r="P164" s="134" t="str">
        <f>IF(PROGRESS!AL178="NO DATA","",PROGRESS!AL178)</f>
        <v/>
      </c>
      <c r="Q164" s="134" t="str">
        <f>IF(PROGRESS!AQ178="NO DATA","",PROGRESS!AQ178)</f>
        <v/>
      </c>
      <c r="R164" s="134" t="str">
        <f>IF(PROGRESS!AV178="NO DATA","",PROGRESS!AV178)</f>
        <v/>
      </c>
      <c r="S164" s="134" t="str">
        <f>IF(PROGRESS!BA178="NO DATA","",PROGRESS!BA178)</f>
        <v/>
      </c>
      <c r="T164" s="134" t="str">
        <f>IF(PROGRESS!BF178="NO DATA","",PROGRESS!BF178)</f>
        <v/>
      </c>
      <c r="U164" s="134" t="str">
        <f>IF(PROGRESS!BK178="NO DATA","",PROGRESS!BK178)</f>
        <v/>
      </c>
      <c r="V164" s="134" t="str">
        <f>IF(PROGRESS!BP178="NO DATA","",PROGRESS!BP178)</f>
        <v/>
      </c>
      <c r="W164" s="134" t="str">
        <f>IF(PROGRESS!BU178="NO DATA","",PROGRESS!BU178)</f>
        <v/>
      </c>
      <c r="X164" s="134" t="str">
        <f>IF(PROGRESS!BZ178="NO DATA","",PROGRESS!BZ178)</f>
        <v/>
      </c>
      <c r="Y164" s="134" t="str">
        <f>IF(PROGRESS!CE178="NO DATA","",PROGRESS!CE178)</f>
        <v/>
      </c>
      <c r="Z164" s="134" t="str">
        <f>IF(PROGRESS!CJ178="NO DATA","",PROGRESS!CJ178)</f>
        <v/>
      </c>
      <c r="AA164" s="134" t="str">
        <f>IF(PROGRESS!CO178="NO DATA","",PROGRESS!CO178)</f>
        <v/>
      </c>
      <c r="AB164" s="134" t="str">
        <f>IF(PROGRESS!CY178="NO DATA","",PROGRESS!CY178)</f>
        <v/>
      </c>
      <c r="AC164" s="134" t="str">
        <f>IF(PROGRESS!DD178="NO DATA","",PROGRESS!DD178)</f>
        <v/>
      </c>
      <c r="AD164" s="134" t="str">
        <f>IF(PROGRESS!CT178="NO DATA","",PROGRESS!CT178)</f>
        <v/>
      </c>
      <c r="AE164" s="134" t="str">
        <f>IF(PROGRESS!DI178="NO DATA","",PROGRESS!DI178)</f>
        <v/>
      </c>
      <c r="AF164" s="134" t="str">
        <f>IF(PROGRESS!DN178="NO DATA","",PROGRESS!DN178)</f>
        <v/>
      </c>
      <c r="AG164" s="134" t="str">
        <f>IF(PROGRESS!DS178="NO DATA","",PROGRESS!DS178)</f>
        <v/>
      </c>
      <c r="AH164" s="134" t="str">
        <f>IF(PROGRESS!DX178="NO DATA","",PROGRESS!DX178)</f>
        <v/>
      </c>
    </row>
    <row r="165" spans="1:34" x14ac:dyDescent="0.25">
      <c r="A165" s="20">
        <f>IF(DATASHEET!A165="","",DATASHEET!A165)</f>
        <v>151656</v>
      </c>
      <c r="B165" s="21" t="str">
        <f>DATASHEET!B165</f>
        <v>SHEPPARD, Jade</v>
      </c>
      <c r="C165" s="22" t="str">
        <f>DATASHEET!C165</f>
        <v>11KKN</v>
      </c>
      <c r="D165" s="20" t="str">
        <f>DATASHEET!D165</f>
        <v>F</v>
      </c>
      <c r="E165" s="21" t="str">
        <f>DATASHEET!J165</f>
        <v>N</v>
      </c>
      <c r="F165" s="21" t="str">
        <f>DATASHEET!E165</f>
        <v>N</v>
      </c>
      <c r="G165" s="21" t="str">
        <f>IF(A165="","",IF(DATASHEET!F165="White - British","N","Y"))</f>
        <v>N</v>
      </c>
      <c r="H165" s="21" t="str">
        <f>IF(A165="","",IF(DATASHEET!H165="Y","Y","N"))</f>
        <v>Y</v>
      </c>
      <c r="I165" s="21" t="str">
        <f>DATASHEET!I165</f>
        <v>N</v>
      </c>
      <c r="J165" s="22" t="str">
        <f>DATASHEET!M165</f>
        <v>L</v>
      </c>
      <c r="K165" s="40" t="str">
        <f t="shared" si="2"/>
        <v/>
      </c>
      <c r="L165" s="133" t="str">
        <f>IF(PROGRESS!R179="NO DATA","",PROGRESS!R179)</f>
        <v/>
      </c>
      <c r="M165" s="134" t="str">
        <f>IF(PROGRESS!W179="NO DATA","",PROGRESS!W179)</f>
        <v/>
      </c>
      <c r="N165" s="135" t="str">
        <f>IF(PROGRESS!AB179="NO DATA","",PROGRESS!AB179)</f>
        <v/>
      </c>
      <c r="O165" s="134" t="str">
        <f>IF(PROGRESS!AG179="NO DATA","",PROGRESS!AG179)</f>
        <v/>
      </c>
      <c r="P165" s="134" t="str">
        <f>IF(PROGRESS!AL179="NO DATA","",PROGRESS!AL179)</f>
        <v/>
      </c>
      <c r="Q165" s="134" t="str">
        <f>IF(PROGRESS!AQ179="NO DATA","",PROGRESS!AQ179)</f>
        <v/>
      </c>
      <c r="R165" s="134" t="str">
        <f>IF(PROGRESS!AV179="NO DATA","",PROGRESS!AV179)</f>
        <v/>
      </c>
      <c r="S165" s="134" t="str">
        <f>IF(PROGRESS!BA179="NO DATA","",PROGRESS!BA179)</f>
        <v/>
      </c>
      <c r="T165" s="134" t="str">
        <f>IF(PROGRESS!BF179="NO DATA","",PROGRESS!BF179)</f>
        <v/>
      </c>
      <c r="U165" s="134" t="str">
        <f>IF(PROGRESS!BK179="NO DATA","",PROGRESS!BK179)</f>
        <v/>
      </c>
      <c r="V165" s="134" t="str">
        <f>IF(PROGRESS!BP179="NO DATA","",PROGRESS!BP179)</f>
        <v/>
      </c>
      <c r="W165" s="134" t="str">
        <f>IF(PROGRESS!BU179="NO DATA","",PROGRESS!BU179)</f>
        <v/>
      </c>
      <c r="X165" s="134" t="str">
        <f>IF(PROGRESS!BZ179="NO DATA","",PROGRESS!BZ179)</f>
        <v/>
      </c>
      <c r="Y165" s="134" t="str">
        <f>IF(PROGRESS!CE179="NO DATA","",PROGRESS!CE179)</f>
        <v/>
      </c>
      <c r="Z165" s="134" t="str">
        <f>IF(PROGRESS!CJ179="NO DATA","",PROGRESS!CJ179)</f>
        <v/>
      </c>
      <c r="AA165" s="134" t="str">
        <f>IF(PROGRESS!CO179="NO DATA","",PROGRESS!CO179)</f>
        <v/>
      </c>
      <c r="AB165" s="134" t="str">
        <f>IF(PROGRESS!CY179="NO DATA","",PROGRESS!CY179)</f>
        <v/>
      </c>
      <c r="AC165" s="134" t="str">
        <f>IF(PROGRESS!DD179="NO DATA","",PROGRESS!DD179)</f>
        <v/>
      </c>
      <c r="AD165" s="134" t="str">
        <f>IF(PROGRESS!CT179="NO DATA","",PROGRESS!CT179)</f>
        <v/>
      </c>
      <c r="AE165" s="134" t="str">
        <f>IF(PROGRESS!DI179="NO DATA","",PROGRESS!DI179)</f>
        <v/>
      </c>
      <c r="AF165" s="134" t="str">
        <f>IF(PROGRESS!DN179="NO DATA","",PROGRESS!DN179)</f>
        <v/>
      </c>
      <c r="AG165" s="134" t="str">
        <f>IF(PROGRESS!DS179="NO DATA","",PROGRESS!DS179)</f>
        <v/>
      </c>
      <c r="AH165" s="134" t="str">
        <f>IF(PROGRESS!DX179="NO DATA","",PROGRESS!DX179)</f>
        <v/>
      </c>
    </row>
    <row r="166" spans="1:34" x14ac:dyDescent="0.25">
      <c r="A166" s="20">
        <f>IF(DATASHEET!A166="","",DATASHEET!A166)</f>
        <v>151601</v>
      </c>
      <c r="B166" s="21" t="str">
        <f>DATASHEET!B166</f>
        <v>SHERIDAN, Stanley</v>
      </c>
      <c r="C166" s="22" t="str">
        <f>DATASHEET!C166</f>
        <v>11WE</v>
      </c>
      <c r="D166" s="20" t="str">
        <f>DATASHEET!D166</f>
        <v>M</v>
      </c>
      <c r="E166" s="21" t="str">
        <f>DATASHEET!J166</f>
        <v>N</v>
      </c>
      <c r="F166" s="21" t="str">
        <f>DATASHEET!E166</f>
        <v>N</v>
      </c>
      <c r="G166" s="21" t="str">
        <f>IF(A166="","",IF(DATASHEET!F166="White - British","N","Y"))</f>
        <v>N</v>
      </c>
      <c r="H166" s="21" t="str">
        <f>IF(A166="","",IF(DATASHEET!H166="Y","Y","N"))</f>
        <v>N</v>
      </c>
      <c r="I166" s="21" t="str">
        <f>DATASHEET!I166</f>
        <v>N</v>
      </c>
      <c r="J166" s="22" t="str">
        <f>DATASHEET!M166</f>
        <v>M</v>
      </c>
      <c r="K166" s="40" t="str">
        <f t="shared" si="2"/>
        <v/>
      </c>
      <c r="L166" s="133" t="str">
        <f>IF(PROGRESS!R180="NO DATA","",PROGRESS!R180)</f>
        <v/>
      </c>
      <c r="M166" s="134" t="str">
        <f>IF(PROGRESS!W180="NO DATA","",PROGRESS!W180)</f>
        <v/>
      </c>
      <c r="N166" s="135" t="str">
        <f>IF(PROGRESS!AB180="NO DATA","",PROGRESS!AB180)</f>
        <v/>
      </c>
      <c r="O166" s="134" t="str">
        <f>IF(PROGRESS!AG180="NO DATA","",PROGRESS!AG180)</f>
        <v/>
      </c>
      <c r="P166" s="134" t="str">
        <f>IF(PROGRESS!AL180="NO DATA","",PROGRESS!AL180)</f>
        <v/>
      </c>
      <c r="Q166" s="134" t="str">
        <f>IF(PROGRESS!AQ180="NO DATA","",PROGRESS!AQ180)</f>
        <v/>
      </c>
      <c r="R166" s="134" t="str">
        <f>IF(PROGRESS!AV180="NO DATA","",PROGRESS!AV180)</f>
        <v/>
      </c>
      <c r="S166" s="134" t="str">
        <f>IF(PROGRESS!BA180="NO DATA","",PROGRESS!BA180)</f>
        <v/>
      </c>
      <c r="T166" s="134" t="str">
        <f>IF(PROGRESS!BF180="NO DATA","",PROGRESS!BF180)</f>
        <v/>
      </c>
      <c r="U166" s="134" t="str">
        <f>IF(PROGRESS!BK180="NO DATA","",PROGRESS!BK180)</f>
        <v/>
      </c>
      <c r="V166" s="134" t="str">
        <f>IF(PROGRESS!BP180="NO DATA","",PROGRESS!BP180)</f>
        <v/>
      </c>
      <c r="W166" s="134" t="str">
        <f>IF(PROGRESS!BU180="NO DATA","",PROGRESS!BU180)</f>
        <v/>
      </c>
      <c r="X166" s="134" t="str">
        <f>IF(PROGRESS!BZ180="NO DATA","",PROGRESS!BZ180)</f>
        <v/>
      </c>
      <c r="Y166" s="134" t="str">
        <f>IF(PROGRESS!CE180="NO DATA","",PROGRESS!CE180)</f>
        <v/>
      </c>
      <c r="Z166" s="134" t="str">
        <f>IF(PROGRESS!CJ180="NO DATA","",PROGRESS!CJ180)</f>
        <v/>
      </c>
      <c r="AA166" s="134" t="str">
        <f>IF(PROGRESS!CO180="NO DATA","",PROGRESS!CO180)</f>
        <v/>
      </c>
      <c r="AB166" s="134" t="str">
        <f>IF(PROGRESS!CY180="NO DATA","",PROGRESS!CY180)</f>
        <v/>
      </c>
      <c r="AC166" s="134" t="str">
        <f>IF(PROGRESS!DD180="NO DATA","",PROGRESS!DD180)</f>
        <v/>
      </c>
      <c r="AD166" s="134" t="str">
        <f>IF(PROGRESS!CT180="NO DATA","",PROGRESS!CT180)</f>
        <v/>
      </c>
      <c r="AE166" s="134" t="str">
        <f>IF(PROGRESS!DI180="NO DATA","",PROGRESS!DI180)</f>
        <v/>
      </c>
      <c r="AF166" s="134" t="str">
        <f>IF(PROGRESS!DN180="NO DATA","",PROGRESS!DN180)</f>
        <v/>
      </c>
      <c r="AG166" s="134" t="str">
        <f>IF(PROGRESS!DS180="NO DATA","",PROGRESS!DS180)</f>
        <v/>
      </c>
      <c r="AH166" s="134" t="str">
        <f>IF(PROGRESS!DX180="NO DATA","",PROGRESS!DX180)</f>
        <v/>
      </c>
    </row>
    <row r="167" spans="1:34" x14ac:dyDescent="0.25">
      <c r="A167" s="20">
        <f>IF(DATASHEET!A167="","",DATASHEET!A167)</f>
        <v>151691</v>
      </c>
      <c r="B167" s="21" t="str">
        <f>DATASHEET!B167</f>
        <v>SHIELDS, Rachel</v>
      </c>
      <c r="C167" s="22" t="str">
        <f>DATASHEET!C167</f>
        <v>11JNE</v>
      </c>
      <c r="D167" s="20" t="str">
        <f>DATASHEET!D167</f>
        <v>F</v>
      </c>
      <c r="E167" s="21" t="str">
        <f>DATASHEET!J167</f>
        <v>N</v>
      </c>
      <c r="F167" s="21" t="str">
        <f>DATASHEET!E167</f>
        <v>N</v>
      </c>
      <c r="G167" s="21" t="str">
        <f>IF(A167="","",IF(DATASHEET!F167="White - British","N","Y"))</f>
        <v>N</v>
      </c>
      <c r="H167" s="21" t="str">
        <f>IF(A167="","",IF(DATASHEET!H167="Y","Y","N"))</f>
        <v>N</v>
      </c>
      <c r="I167" s="21" t="str">
        <f>DATASHEET!I167</f>
        <v>N</v>
      </c>
      <c r="J167" s="22" t="str">
        <f>DATASHEET!M167</f>
        <v>M</v>
      </c>
      <c r="K167" s="40" t="str">
        <f t="shared" si="2"/>
        <v/>
      </c>
      <c r="L167" s="133" t="str">
        <f>IF(PROGRESS!R181="NO DATA","",PROGRESS!R181)</f>
        <v/>
      </c>
      <c r="M167" s="134" t="str">
        <f>IF(PROGRESS!W181="NO DATA","",PROGRESS!W181)</f>
        <v/>
      </c>
      <c r="N167" s="135" t="str">
        <f>IF(PROGRESS!AB181="NO DATA","",PROGRESS!AB181)</f>
        <v/>
      </c>
      <c r="O167" s="134" t="str">
        <f>IF(PROGRESS!AG181="NO DATA","",PROGRESS!AG181)</f>
        <v/>
      </c>
      <c r="P167" s="134" t="str">
        <f>IF(PROGRESS!AL181="NO DATA","",PROGRESS!AL181)</f>
        <v/>
      </c>
      <c r="Q167" s="134" t="str">
        <f>IF(PROGRESS!AQ181="NO DATA","",PROGRESS!AQ181)</f>
        <v/>
      </c>
      <c r="R167" s="134" t="str">
        <f>IF(PROGRESS!AV181="NO DATA","",PROGRESS!AV181)</f>
        <v/>
      </c>
      <c r="S167" s="134" t="str">
        <f>IF(PROGRESS!BA181="NO DATA","",PROGRESS!BA181)</f>
        <v/>
      </c>
      <c r="T167" s="134" t="str">
        <f>IF(PROGRESS!BF181="NO DATA","",PROGRESS!BF181)</f>
        <v/>
      </c>
      <c r="U167" s="134" t="str">
        <f>IF(PROGRESS!BK181="NO DATA","",PROGRESS!BK181)</f>
        <v/>
      </c>
      <c r="V167" s="134" t="str">
        <f>IF(PROGRESS!BP181="NO DATA","",PROGRESS!BP181)</f>
        <v/>
      </c>
      <c r="W167" s="134" t="str">
        <f>IF(PROGRESS!BU181="NO DATA","",PROGRESS!BU181)</f>
        <v/>
      </c>
      <c r="X167" s="134" t="str">
        <f>IF(PROGRESS!BZ181="NO DATA","",PROGRESS!BZ181)</f>
        <v/>
      </c>
      <c r="Y167" s="134" t="str">
        <f>IF(PROGRESS!CE181="NO DATA","",PROGRESS!CE181)</f>
        <v/>
      </c>
      <c r="Z167" s="134" t="str">
        <f>IF(PROGRESS!CJ181="NO DATA","",PROGRESS!CJ181)</f>
        <v/>
      </c>
      <c r="AA167" s="134" t="str">
        <f>IF(PROGRESS!CO181="NO DATA","",PROGRESS!CO181)</f>
        <v/>
      </c>
      <c r="AB167" s="134" t="str">
        <f>IF(PROGRESS!CY181="NO DATA","",PROGRESS!CY181)</f>
        <v/>
      </c>
      <c r="AC167" s="134" t="str">
        <f>IF(PROGRESS!DD181="NO DATA","",PROGRESS!DD181)</f>
        <v/>
      </c>
      <c r="AD167" s="134" t="str">
        <f>IF(PROGRESS!CT181="NO DATA","",PROGRESS!CT181)</f>
        <v/>
      </c>
      <c r="AE167" s="134" t="str">
        <f>IF(PROGRESS!DI181="NO DATA","",PROGRESS!DI181)</f>
        <v/>
      </c>
      <c r="AF167" s="134" t="str">
        <f>IF(PROGRESS!DN181="NO DATA","",PROGRESS!DN181)</f>
        <v/>
      </c>
      <c r="AG167" s="134" t="str">
        <f>IF(PROGRESS!DS181="NO DATA","",PROGRESS!DS181)</f>
        <v/>
      </c>
      <c r="AH167" s="134" t="str">
        <f>IF(PROGRESS!DX181="NO DATA","",PROGRESS!DX181)</f>
        <v/>
      </c>
    </row>
    <row r="168" spans="1:34" x14ac:dyDescent="0.25">
      <c r="A168" s="20">
        <f>IF(DATASHEET!A168="","",DATASHEET!A168)</f>
        <v>151596</v>
      </c>
      <c r="B168" s="21" t="str">
        <f>DATASHEET!B168</f>
        <v>SIBANDA, Sibusisiwe</v>
      </c>
      <c r="C168" s="22" t="str">
        <f>DATASHEET!C168</f>
        <v>11KKN</v>
      </c>
      <c r="D168" s="20" t="str">
        <f>DATASHEET!D168</f>
        <v>F</v>
      </c>
      <c r="E168" s="21" t="str">
        <f>DATASHEET!J168</f>
        <v>N</v>
      </c>
      <c r="F168" s="21" t="str">
        <f>DATASHEET!E168</f>
        <v>N</v>
      </c>
      <c r="G168" s="21" t="str">
        <f>IF(A168="","",IF(DATASHEET!F168="White - British","N","Y"))</f>
        <v>Y</v>
      </c>
      <c r="H168" s="21" t="str">
        <f>IF(A168="","",IF(DATASHEET!H168="Y","Y","N"))</f>
        <v>N</v>
      </c>
      <c r="I168" s="21" t="str">
        <f>DATASHEET!I168</f>
        <v>N</v>
      </c>
      <c r="J168" s="22" t="str">
        <f>DATASHEET!M168</f>
        <v>H</v>
      </c>
      <c r="K168" s="40" t="str">
        <f t="shared" si="2"/>
        <v/>
      </c>
      <c r="L168" s="133" t="str">
        <f>IF(PROGRESS!R182="NO DATA","",PROGRESS!R182)</f>
        <v/>
      </c>
      <c r="M168" s="134" t="str">
        <f>IF(PROGRESS!W182="NO DATA","",PROGRESS!W182)</f>
        <v/>
      </c>
      <c r="N168" s="135" t="str">
        <f>IF(PROGRESS!AB182="NO DATA","",PROGRESS!AB182)</f>
        <v/>
      </c>
      <c r="O168" s="134" t="str">
        <f>IF(PROGRESS!AG182="NO DATA","",PROGRESS!AG182)</f>
        <v/>
      </c>
      <c r="P168" s="134" t="str">
        <f>IF(PROGRESS!AL182="NO DATA","",PROGRESS!AL182)</f>
        <v/>
      </c>
      <c r="Q168" s="134" t="str">
        <f>IF(PROGRESS!AQ182="NO DATA","",PROGRESS!AQ182)</f>
        <v/>
      </c>
      <c r="R168" s="134" t="str">
        <f>IF(PROGRESS!AV182="NO DATA","",PROGRESS!AV182)</f>
        <v/>
      </c>
      <c r="S168" s="134" t="str">
        <f>IF(PROGRESS!BA182="NO DATA","",PROGRESS!BA182)</f>
        <v/>
      </c>
      <c r="T168" s="134" t="str">
        <f>IF(PROGRESS!BF182="NO DATA","",PROGRESS!BF182)</f>
        <v/>
      </c>
      <c r="U168" s="134" t="str">
        <f>IF(PROGRESS!BK182="NO DATA","",PROGRESS!BK182)</f>
        <v/>
      </c>
      <c r="V168" s="134" t="str">
        <f>IF(PROGRESS!BP182="NO DATA","",PROGRESS!BP182)</f>
        <v/>
      </c>
      <c r="W168" s="134" t="str">
        <f>IF(PROGRESS!BU182="NO DATA","",PROGRESS!BU182)</f>
        <v/>
      </c>
      <c r="X168" s="134" t="str">
        <f>IF(PROGRESS!BZ182="NO DATA","",PROGRESS!BZ182)</f>
        <v/>
      </c>
      <c r="Y168" s="134" t="str">
        <f>IF(PROGRESS!CE182="NO DATA","",PROGRESS!CE182)</f>
        <v/>
      </c>
      <c r="Z168" s="134" t="str">
        <f>IF(PROGRESS!CJ182="NO DATA","",PROGRESS!CJ182)</f>
        <v/>
      </c>
      <c r="AA168" s="134" t="str">
        <f>IF(PROGRESS!CO182="NO DATA","",PROGRESS!CO182)</f>
        <v/>
      </c>
      <c r="AB168" s="134" t="str">
        <f>IF(PROGRESS!CY182="NO DATA","",PROGRESS!CY182)</f>
        <v/>
      </c>
      <c r="AC168" s="134" t="str">
        <f>IF(PROGRESS!DD182="NO DATA","",PROGRESS!DD182)</f>
        <v/>
      </c>
      <c r="AD168" s="134" t="str">
        <f>IF(PROGRESS!CT182="NO DATA","",PROGRESS!CT182)</f>
        <v/>
      </c>
      <c r="AE168" s="134" t="str">
        <f>IF(PROGRESS!DI182="NO DATA","",PROGRESS!DI182)</f>
        <v/>
      </c>
      <c r="AF168" s="134" t="str">
        <f>IF(PROGRESS!DN182="NO DATA","",PROGRESS!DN182)</f>
        <v/>
      </c>
      <c r="AG168" s="134" t="str">
        <f>IF(PROGRESS!DS182="NO DATA","",PROGRESS!DS182)</f>
        <v/>
      </c>
      <c r="AH168" s="134" t="str">
        <f>IF(PROGRESS!DX182="NO DATA","",PROGRESS!DX182)</f>
        <v/>
      </c>
    </row>
    <row r="169" spans="1:34" x14ac:dyDescent="0.25">
      <c r="A169" s="20">
        <f>IF(DATASHEET!A169="","",DATASHEET!A169)</f>
        <v>151700</v>
      </c>
      <c r="B169" s="21" t="str">
        <f>DATASHEET!B169</f>
        <v>SIGAUKE, Ashleigh</v>
      </c>
      <c r="C169" s="22" t="str">
        <f>DATASHEET!C169</f>
        <v>11EGQ</v>
      </c>
      <c r="D169" s="20" t="str">
        <f>DATASHEET!D169</f>
        <v>F</v>
      </c>
      <c r="E169" s="21" t="str">
        <f>DATASHEET!J169</f>
        <v>N</v>
      </c>
      <c r="F169" s="21" t="str">
        <f>DATASHEET!E169</f>
        <v>N</v>
      </c>
      <c r="G169" s="21" t="str">
        <f>IF(A169="","",IF(DATASHEET!F169="White - British","N","Y"))</f>
        <v>Y</v>
      </c>
      <c r="H169" s="21" t="str">
        <f>IF(A169="","",IF(DATASHEET!H169="Y","Y","N"))</f>
        <v>N</v>
      </c>
      <c r="I169" s="21" t="str">
        <f>DATASHEET!I169</f>
        <v>N</v>
      </c>
      <c r="J169" s="22" t="str">
        <f>DATASHEET!M169</f>
        <v>L</v>
      </c>
      <c r="K169" s="40" t="str">
        <f t="shared" si="2"/>
        <v/>
      </c>
      <c r="L169" s="133" t="str">
        <f>IF(PROGRESS!R183="NO DATA","",PROGRESS!R183)</f>
        <v/>
      </c>
      <c r="M169" s="134" t="str">
        <f>IF(PROGRESS!W183="NO DATA","",PROGRESS!W183)</f>
        <v/>
      </c>
      <c r="N169" s="135" t="str">
        <f>IF(PROGRESS!AB183="NO DATA","",PROGRESS!AB183)</f>
        <v/>
      </c>
      <c r="O169" s="134" t="str">
        <f>IF(PROGRESS!AG183="NO DATA","",PROGRESS!AG183)</f>
        <v/>
      </c>
      <c r="P169" s="134" t="str">
        <f>IF(PROGRESS!AL183="NO DATA","",PROGRESS!AL183)</f>
        <v/>
      </c>
      <c r="Q169" s="134" t="str">
        <f>IF(PROGRESS!AQ183="NO DATA","",PROGRESS!AQ183)</f>
        <v/>
      </c>
      <c r="R169" s="134" t="str">
        <f>IF(PROGRESS!AV183="NO DATA","",PROGRESS!AV183)</f>
        <v/>
      </c>
      <c r="S169" s="134" t="str">
        <f>IF(PROGRESS!BA183="NO DATA","",PROGRESS!BA183)</f>
        <v/>
      </c>
      <c r="T169" s="134" t="str">
        <f>IF(PROGRESS!BF183="NO DATA","",PROGRESS!BF183)</f>
        <v/>
      </c>
      <c r="U169" s="134" t="str">
        <f>IF(PROGRESS!BK183="NO DATA","",PROGRESS!BK183)</f>
        <v/>
      </c>
      <c r="V169" s="134" t="str">
        <f>IF(PROGRESS!BP183="NO DATA","",PROGRESS!BP183)</f>
        <v/>
      </c>
      <c r="W169" s="134" t="str">
        <f>IF(PROGRESS!BU183="NO DATA","",PROGRESS!BU183)</f>
        <v/>
      </c>
      <c r="X169" s="134" t="str">
        <f>IF(PROGRESS!BZ183="NO DATA","",PROGRESS!BZ183)</f>
        <v/>
      </c>
      <c r="Y169" s="134" t="str">
        <f>IF(PROGRESS!CE183="NO DATA","",PROGRESS!CE183)</f>
        <v/>
      </c>
      <c r="Z169" s="134" t="str">
        <f>IF(PROGRESS!CJ183="NO DATA","",PROGRESS!CJ183)</f>
        <v/>
      </c>
      <c r="AA169" s="134" t="str">
        <f>IF(PROGRESS!CO183="NO DATA","",PROGRESS!CO183)</f>
        <v/>
      </c>
      <c r="AB169" s="134" t="str">
        <f>IF(PROGRESS!CY183="NO DATA","",PROGRESS!CY183)</f>
        <v/>
      </c>
      <c r="AC169" s="134" t="str">
        <f>IF(PROGRESS!DD183="NO DATA","",PROGRESS!DD183)</f>
        <v/>
      </c>
      <c r="AD169" s="134" t="str">
        <f>IF(PROGRESS!CT183="NO DATA","",PROGRESS!CT183)</f>
        <v/>
      </c>
      <c r="AE169" s="134" t="str">
        <f>IF(PROGRESS!DI183="NO DATA","",PROGRESS!DI183)</f>
        <v/>
      </c>
      <c r="AF169" s="134" t="str">
        <f>IF(PROGRESS!DN183="NO DATA","",PROGRESS!DN183)</f>
        <v/>
      </c>
      <c r="AG169" s="134" t="str">
        <f>IF(PROGRESS!DS183="NO DATA","",PROGRESS!DS183)</f>
        <v/>
      </c>
      <c r="AH169" s="134" t="str">
        <f>IF(PROGRESS!DX183="NO DATA","",PROGRESS!DX183)</f>
        <v/>
      </c>
    </row>
    <row r="170" spans="1:34" x14ac:dyDescent="0.25">
      <c r="A170" s="20">
        <f>IF(DATASHEET!A170="","",DATASHEET!A170)</f>
        <v>151579</v>
      </c>
      <c r="B170" s="21" t="str">
        <f>DATASHEET!B170</f>
        <v>SIGGS, Patrick</v>
      </c>
      <c r="C170" s="22" t="str">
        <f>DATASHEET!C170</f>
        <v>11ZI</v>
      </c>
      <c r="D170" s="20" t="str">
        <f>DATASHEET!D170</f>
        <v>M</v>
      </c>
      <c r="E170" s="21" t="str">
        <f>DATASHEET!J170</f>
        <v>N</v>
      </c>
      <c r="F170" s="21" t="str">
        <f>DATASHEET!E170</f>
        <v>N</v>
      </c>
      <c r="G170" s="21" t="str">
        <f>IF(A170="","",IF(DATASHEET!F170="White - British","N","Y"))</f>
        <v>Y</v>
      </c>
      <c r="H170" s="21" t="str">
        <f>IF(A170="","",IF(DATASHEET!H170="Y","Y","N"))</f>
        <v>N</v>
      </c>
      <c r="I170" s="21" t="str">
        <f>DATASHEET!I170</f>
        <v>N</v>
      </c>
      <c r="J170" s="22" t="str">
        <f>DATASHEET!M170</f>
        <v>M</v>
      </c>
      <c r="K170" s="40" t="str">
        <f t="shared" si="2"/>
        <v/>
      </c>
      <c r="L170" s="133" t="str">
        <f>IF(PROGRESS!R184="NO DATA","",PROGRESS!R184)</f>
        <v/>
      </c>
      <c r="M170" s="134" t="str">
        <f>IF(PROGRESS!W184="NO DATA","",PROGRESS!W184)</f>
        <v/>
      </c>
      <c r="N170" s="135" t="str">
        <f>IF(PROGRESS!AB184="NO DATA","",PROGRESS!AB184)</f>
        <v/>
      </c>
      <c r="O170" s="134" t="str">
        <f>IF(PROGRESS!AG184="NO DATA","",PROGRESS!AG184)</f>
        <v/>
      </c>
      <c r="P170" s="134" t="str">
        <f>IF(PROGRESS!AL184="NO DATA","",PROGRESS!AL184)</f>
        <v/>
      </c>
      <c r="Q170" s="134" t="str">
        <f>IF(PROGRESS!AQ184="NO DATA","",PROGRESS!AQ184)</f>
        <v/>
      </c>
      <c r="R170" s="134" t="str">
        <f>IF(PROGRESS!AV184="NO DATA","",PROGRESS!AV184)</f>
        <v/>
      </c>
      <c r="S170" s="134" t="str">
        <f>IF(PROGRESS!BA184="NO DATA","",PROGRESS!BA184)</f>
        <v/>
      </c>
      <c r="T170" s="134" t="str">
        <f>IF(PROGRESS!BF184="NO DATA","",PROGRESS!BF184)</f>
        <v/>
      </c>
      <c r="U170" s="134" t="str">
        <f>IF(PROGRESS!BK184="NO DATA","",PROGRESS!BK184)</f>
        <v/>
      </c>
      <c r="V170" s="134" t="str">
        <f>IF(PROGRESS!BP184="NO DATA","",PROGRESS!BP184)</f>
        <v/>
      </c>
      <c r="W170" s="134" t="str">
        <f>IF(PROGRESS!BU184="NO DATA","",PROGRESS!BU184)</f>
        <v/>
      </c>
      <c r="X170" s="134" t="str">
        <f>IF(PROGRESS!BZ184="NO DATA","",PROGRESS!BZ184)</f>
        <v/>
      </c>
      <c r="Y170" s="134" t="str">
        <f>IF(PROGRESS!CE184="NO DATA","",PROGRESS!CE184)</f>
        <v/>
      </c>
      <c r="Z170" s="134" t="str">
        <f>IF(PROGRESS!CJ184="NO DATA","",PROGRESS!CJ184)</f>
        <v/>
      </c>
      <c r="AA170" s="134" t="str">
        <f>IF(PROGRESS!CO184="NO DATA","",PROGRESS!CO184)</f>
        <v/>
      </c>
      <c r="AB170" s="134" t="str">
        <f>IF(PROGRESS!CY184="NO DATA","",PROGRESS!CY184)</f>
        <v/>
      </c>
      <c r="AC170" s="134" t="str">
        <f>IF(PROGRESS!DD184="NO DATA","",PROGRESS!DD184)</f>
        <v/>
      </c>
      <c r="AD170" s="134" t="str">
        <f>IF(PROGRESS!CT184="NO DATA","",PROGRESS!CT184)</f>
        <v/>
      </c>
      <c r="AE170" s="134" t="str">
        <f>IF(PROGRESS!DI184="NO DATA","",PROGRESS!DI184)</f>
        <v/>
      </c>
      <c r="AF170" s="134" t="str">
        <f>IF(PROGRESS!DN184="NO DATA","",PROGRESS!DN184)</f>
        <v/>
      </c>
      <c r="AG170" s="134" t="str">
        <f>IF(PROGRESS!DS184="NO DATA","",PROGRESS!DS184)</f>
        <v/>
      </c>
      <c r="AH170" s="134" t="str">
        <f>IF(PROGRESS!DX184="NO DATA","",PROGRESS!DX184)</f>
        <v/>
      </c>
    </row>
    <row r="171" spans="1:34" x14ac:dyDescent="0.25">
      <c r="A171" s="20">
        <f>IF(DATASHEET!A171="","",DATASHEET!A171)</f>
        <v>151619</v>
      </c>
      <c r="B171" s="21" t="str">
        <f>DATASHEET!B171</f>
        <v>SIMPSON, Charlie</v>
      </c>
      <c r="C171" s="22" t="str">
        <f>DATASHEET!C171</f>
        <v>11SPI</v>
      </c>
      <c r="D171" s="20" t="str">
        <f>DATASHEET!D171</f>
        <v>M</v>
      </c>
      <c r="E171" s="21" t="str">
        <f>DATASHEET!J171</f>
        <v>N</v>
      </c>
      <c r="F171" s="21" t="str">
        <f>DATASHEET!E171</f>
        <v>N</v>
      </c>
      <c r="G171" s="21" t="str">
        <f>IF(A171="","",IF(DATASHEET!F171="White - British","N","Y"))</f>
        <v>N</v>
      </c>
      <c r="H171" s="21" t="str">
        <f>IF(A171="","",IF(DATASHEET!H171="Y","Y","N"))</f>
        <v>N</v>
      </c>
      <c r="I171" s="21" t="str">
        <f>DATASHEET!I171</f>
        <v>N</v>
      </c>
      <c r="J171" s="22" t="str">
        <f>DATASHEET!M171</f>
        <v>M</v>
      </c>
      <c r="K171" s="40" t="str">
        <f t="shared" si="2"/>
        <v/>
      </c>
      <c r="L171" s="133" t="str">
        <f>IF(PROGRESS!R185="NO DATA","",PROGRESS!R185)</f>
        <v/>
      </c>
      <c r="M171" s="134" t="str">
        <f>IF(PROGRESS!W185="NO DATA","",PROGRESS!W185)</f>
        <v/>
      </c>
      <c r="N171" s="135" t="str">
        <f>IF(PROGRESS!AB185="NO DATA","",PROGRESS!AB185)</f>
        <v/>
      </c>
      <c r="O171" s="134" t="str">
        <f>IF(PROGRESS!AG185="NO DATA","",PROGRESS!AG185)</f>
        <v/>
      </c>
      <c r="P171" s="134" t="str">
        <f>IF(PROGRESS!AL185="NO DATA","",PROGRESS!AL185)</f>
        <v/>
      </c>
      <c r="Q171" s="134" t="str">
        <f>IF(PROGRESS!AQ185="NO DATA","",PROGRESS!AQ185)</f>
        <v/>
      </c>
      <c r="R171" s="134" t="str">
        <f>IF(PROGRESS!AV185="NO DATA","",PROGRESS!AV185)</f>
        <v/>
      </c>
      <c r="S171" s="134" t="str">
        <f>IF(PROGRESS!BA185="NO DATA","",PROGRESS!BA185)</f>
        <v/>
      </c>
      <c r="T171" s="134" t="str">
        <f>IF(PROGRESS!BF185="NO DATA","",PROGRESS!BF185)</f>
        <v/>
      </c>
      <c r="U171" s="134" t="str">
        <f>IF(PROGRESS!BK185="NO DATA","",PROGRESS!BK185)</f>
        <v/>
      </c>
      <c r="V171" s="134" t="str">
        <f>IF(PROGRESS!BP185="NO DATA","",PROGRESS!BP185)</f>
        <v/>
      </c>
      <c r="W171" s="134" t="str">
        <f>IF(PROGRESS!BU185="NO DATA","",PROGRESS!BU185)</f>
        <v/>
      </c>
      <c r="X171" s="134" t="str">
        <f>IF(PROGRESS!BZ185="NO DATA","",PROGRESS!BZ185)</f>
        <v/>
      </c>
      <c r="Y171" s="134" t="str">
        <f>IF(PROGRESS!CE185="NO DATA","",PROGRESS!CE185)</f>
        <v/>
      </c>
      <c r="Z171" s="134" t="str">
        <f>IF(PROGRESS!CJ185="NO DATA","",PROGRESS!CJ185)</f>
        <v/>
      </c>
      <c r="AA171" s="134" t="str">
        <f>IF(PROGRESS!CO185="NO DATA","",PROGRESS!CO185)</f>
        <v/>
      </c>
      <c r="AB171" s="134" t="str">
        <f>IF(PROGRESS!CY185="NO DATA","",PROGRESS!CY185)</f>
        <v/>
      </c>
      <c r="AC171" s="134" t="str">
        <f>IF(PROGRESS!DD185="NO DATA","",PROGRESS!DD185)</f>
        <v/>
      </c>
      <c r="AD171" s="134" t="str">
        <f>IF(PROGRESS!CT185="NO DATA","",PROGRESS!CT185)</f>
        <v/>
      </c>
      <c r="AE171" s="134" t="str">
        <f>IF(PROGRESS!DI185="NO DATA","",PROGRESS!DI185)</f>
        <v/>
      </c>
      <c r="AF171" s="134" t="str">
        <f>IF(PROGRESS!DN185="NO DATA","",PROGRESS!DN185)</f>
        <v/>
      </c>
      <c r="AG171" s="134" t="str">
        <f>IF(PROGRESS!DS185="NO DATA","",PROGRESS!DS185)</f>
        <v/>
      </c>
      <c r="AH171" s="134" t="str">
        <f>IF(PROGRESS!DX185="NO DATA","",PROGRESS!DX185)</f>
        <v/>
      </c>
    </row>
    <row r="172" spans="1:34" x14ac:dyDescent="0.25">
      <c r="A172" s="20">
        <f>IF(DATASHEET!A172="","",DATASHEET!A172)</f>
        <v>151521</v>
      </c>
      <c r="B172" s="21" t="str">
        <f>DATASHEET!B172</f>
        <v>SINKAMBA, Louisa</v>
      </c>
      <c r="C172" s="22" t="str">
        <f>DATASHEET!C172</f>
        <v>11WE</v>
      </c>
      <c r="D172" s="20" t="str">
        <f>DATASHEET!D172</f>
        <v>F</v>
      </c>
      <c r="E172" s="21" t="str">
        <f>DATASHEET!J172</f>
        <v>N</v>
      </c>
      <c r="F172" s="21" t="str">
        <f>DATASHEET!E172</f>
        <v>N</v>
      </c>
      <c r="G172" s="21" t="str">
        <f>IF(A172="","",IF(DATASHEET!F172="White - British","N","Y"))</f>
        <v>Y</v>
      </c>
      <c r="H172" s="21" t="str">
        <f>IF(A172="","",IF(DATASHEET!H172="Y","Y","N"))</f>
        <v>N</v>
      </c>
      <c r="I172" s="21" t="str">
        <f>DATASHEET!I172</f>
        <v>N</v>
      </c>
      <c r="J172" s="22" t="str">
        <f>DATASHEET!M172</f>
        <v>H</v>
      </c>
      <c r="K172" s="40" t="str">
        <f t="shared" si="2"/>
        <v/>
      </c>
      <c r="L172" s="133" t="str">
        <f>IF(PROGRESS!R186="NO DATA","",PROGRESS!R186)</f>
        <v/>
      </c>
      <c r="M172" s="134" t="str">
        <f>IF(PROGRESS!W186="NO DATA","",PROGRESS!W186)</f>
        <v/>
      </c>
      <c r="N172" s="135" t="str">
        <f>IF(PROGRESS!AB186="NO DATA","",PROGRESS!AB186)</f>
        <v/>
      </c>
      <c r="O172" s="134" t="str">
        <f>IF(PROGRESS!AG186="NO DATA","",PROGRESS!AG186)</f>
        <v/>
      </c>
      <c r="P172" s="134" t="str">
        <f>IF(PROGRESS!AL186="NO DATA","",PROGRESS!AL186)</f>
        <v/>
      </c>
      <c r="Q172" s="134" t="str">
        <f>IF(PROGRESS!AQ186="NO DATA","",PROGRESS!AQ186)</f>
        <v/>
      </c>
      <c r="R172" s="134" t="str">
        <f>IF(PROGRESS!AV186="NO DATA","",PROGRESS!AV186)</f>
        <v/>
      </c>
      <c r="S172" s="134" t="str">
        <f>IF(PROGRESS!BA186="NO DATA","",PROGRESS!BA186)</f>
        <v/>
      </c>
      <c r="T172" s="134" t="str">
        <f>IF(PROGRESS!BF186="NO DATA","",PROGRESS!BF186)</f>
        <v/>
      </c>
      <c r="U172" s="134" t="str">
        <f>IF(PROGRESS!BK186="NO DATA","",PROGRESS!BK186)</f>
        <v/>
      </c>
      <c r="V172" s="134" t="str">
        <f>IF(PROGRESS!BP186="NO DATA","",PROGRESS!BP186)</f>
        <v/>
      </c>
      <c r="W172" s="134" t="str">
        <f>IF(PROGRESS!BU186="NO DATA","",PROGRESS!BU186)</f>
        <v/>
      </c>
      <c r="X172" s="134" t="str">
        <f>IF(PROGRESS!BZ186="NO DATA","",PROGRESS!BZ186)</f>
        <v/>
      </c>
      <c r="Y172" s="134" t="str">
        <f>IF(PROGRESS!CE186="NO DATA","",PROGRESS!CE186)</f>
        <v/>
      </c>
      <c r="Z172" s="134" t="str">
        <f>IF(PROGRESS!CJ186="NO DATA","",PROGRESS!CJ186)</f>
        <v/>
      </c>
      <c r="AA172" s="134" t="str">
        <f>IF(PROGRESS!CO186="NO DATA","",PROGRESS!CO186)</f>
        <v/>
      </c>
      <c r="AB172" s="134" t="str">
        <f>IF(PROGRESS!CY186="NO DATA","",PROGRESS!CY186)</f>
        <v/>
      </c>
      <c r="AC172" s="134" t="str">
        <f>IF(PROGRESS!DD186="NO DATA","",PROGRESS!DD186)</f>
        <v/>
      </c>
      <c r="AD172" s="134" t="str">
        <f>IF(PROGRESS!CT186="NO DATA","",PROGRESS!CT186)</f>
        <v/>
      </c>
      <c r="AE172" s="134" t="str">
        <f>IF(PROGRESS!DI186="NO DATA","",PROGRESS!DI186)</f>
        <v/>
      </c>
      <c r="AF172" s="134" t="str">
        <f>IF(PROGRESS!DN186="NO DATA","",PROGRESS!DN186)</f>
        <v/>
      </c>
      <c r="AG172" s="134" t="str">
        <f>IF(PROGRESS!DS186="NO DATA","",PROGRESS!DS186)</f>
        <v/>
      </c>
      <c r="AH172" s="134" t="str">
        <f>IF(PROGRESS!DX186="NO DATA","",PROGRESS!DX186)</f>
        <v/>
      </c>
    </row>
    <row r="173" spans="1:34" x14ac:dyDescent="0.25">
      <c r="A173" s="20">
        <f>IF(DATASHEET!A173="","",DATASHEET!A173)</f>
        <v>151587</v>
      </c>
      <c r="B173" s="21" t="str">
        <f>DATASHEET!B173</f>
        <v>SMITH, Jasmine</v>
      </c>
      <c r="C173" s="22" t="str">
        <f>DATASHEET!C173</f>
        <v>11SK</v>
      </c>
      <c r="D173" s="20" t="str">
        <f>DATASHEET!D173</f>
        <v>F</v>
      </c>
      <c r="E173" s="21" t="str">
        <f>DATASHEET!J173</f>
        <v>N</v>
      </c>
      <c r="F173" s="21" t="str">
        <f>DATASHEET!E173</f>
        <v>N</v>
      </c>
      <c r="G173" s="21" t="str">
        <f>IF(A173="","",IF(DATASHEET!F173="White - British","N","Y"))</f>
        <v>Y</v>
      </c>
      <c r="H173" s="21" t="str">
        <f>IF(A173="","",IF(DATASHEET!H173="Y","Y","N"))</f>
        <v>Y</v>
      </c>
      <c r="I173" s="21" t="str">
        <f>DATASHEET!I173</f>
        <v>N</v>
      </c>
      <c r="J173" s="22" t="str">
        <f>DATASHEET!M173</f>
        <v>H</v>
      </c>
      <c r="K173" s="40" t="str">
        <f t="shared" si="2"/>
        <v/>
      </c>
      <c r="L173" s="133" t="str">
        <f>IF(PROGRESS!R187="NO DATA","",PROGRESS!R187)</f>
        <v/>
      </c>
      <c r="M173" s="134" t="str">
        <f>IF(PROGRESS!W187="NO DATA","",PROGRESS!W187)</f>
        <v/>
      </c>
      <c r="N173" s="135" t="str">
        <f>IF(PROGRESS!AB187="NO DATA","",PROGRESS!AB187)</f>
        <v/>
      </c>
      <c r="O173" s="134" t="str">
        <f>IF(PROGRESS!AG187="NO DATA","",PROGRESS!AG187)</f>
        <v/>
      </c>
      <c r="P173" s="134" t="str">
        <f>IF(PROGRESS!AL187="NO DATA","",PROGRESS!AL187)</f>
        <v/>
      </c>
      <c r="Q173" s="134" t="str">
        <f>IF(PROGRESS!AQ187="NO DATA","",PROGRESS!AQ187)</f>
        <v/>
      </c>
      <c r="R173" s="134" t="str">
        <f>IF(PROGRESS!AV187="NO DATA","",PROGRESS!AV187)</f>
        <v/>
      </c>
      <c r="S173" s="134" t="str">
        <f>IF(PROGRESS!BA187="NO DATA","",PROGRESS!BA187)</f>
        <v/>
      </c>
      <c r="T173" s="134" t="str">
        <f>IF(PROGRESS!BF187="NO DATA","",PROGRESS!BF187)</f>
        <v/>
      </c>
      <c r="U173" s="134" t="str">
        <f>IF(PROGRESS!BK187="NO DATA","",PROGRESS!BK187)</f>
        <v/>
      </c>
      <c r="V173" s="134" t="str">
        <f>IF(PROGRESS!BP187="NO DATA","",PROGRESS!BP187)</f>
        <v/>
      </c>
      <c r="W173" s="134" t="str">
        <f>IF(PROGRESS!BU187="NO DATA","",PROGRESS!BU187)</f>
        <v/>
      </c>
      <c r="X173" s="134" t="str">
        <f>IF(PROGRESS!BZ187="NO DATA","",PROGRESS!BZ187)</f>
        <v/>
      </c>
      <c r="Y173" s="134" t="str">
        <f>IF(PROGRESS!CE187="NO DATA","",PROGRESS!CE187)</f>
        <v/>
      </c>
      <c r="Z173" s="134" t="str">
        <f>IF(PROGRESS!CJ187="NO DATA","",PROGRESS!CJ187)</f>
        <v/>
      </c>
      <c r="AA173" s="134" t="str">
        <f>IF(PROGRESS!CO187="NO DATA","",PROGRESS!CO187)</f>
        <v/>
      </c>
      <c r="AB173" s="134" t="str">
        <f>IF(PROGRESS!CY187="NO DATA","",PROGRESS!CY187)</f>
        <v/>
      </c>
      <c r="AC173" s="134" t="str">
        <f>IF(PROGRESS!DD187="NO DATA","",PROGRESS!DD187)</f>
        <v/>
      </c>
      <c r="AD173" s="134" t="str">
        <f>IF(PROGRESS!CT187="NO DATA","",PROGRESS!CT187)</f>
        <v/>
      </c>
      <c r="AE173" s="134" t="str">
        <f>IF(PROGRESS!DI187="NO DATA","",PROGRESS!DI187)</f>
        <v/>
      </c>
      <c r="AF173" s="134" t="str">
        <f>IF(PROGRESS!DN187="NO DATA","",PROGRESS!DN187)</f>
        <v/>
      </c>
      <c r="AG173" s="134" t="str">
        <f>IF(PROGRESS!DS187="NO DATA","",PROGRESS!DS187)</f>
        <v/>
      </c>
      <c r="AH173" s="134" t="str">
        <f>IF(PROGRESS!DX187="NO DATA","",PROGRESS!DX187)</f>
        <v/>
      </c>
    </row>
    <row r="174" spans="1:34" x14ac:dyDescent="0.25">
      <c r="A174" s="20">
        <f>IF(DATASHEET!A174="","",DATASHEET!A174)</f>
        <v>151730</v>
      </c>
      <c r="B174" s="21" t="str">
        <f>DATASHEET!B174</f>
        <v>SMITH, Luke</v>
      </c>
      <c r="C174" s="22" t="str">
        <f>DATASHEET!C174</f>
        <v>11SPI</v>
      </c>
      <c r="D174" s="20" t="str">
        <f>DATASHEET!D174</f>
        <v>M</v>
      </c>
      <c r="E174" s="21" t="str">
        <f>DATASHEET!J174</f>
        <v>N</v>
      </c>
      <c r="F174" s="21" t="str">
        <f>DATASHEET!E174</f>
        <v>N</v>
      </c>
      <c r="G174" s="21" t="str">
        <f>IF(A174="","",IF(DATASHEET!F174="White - British","N","Y"))</f>
        <v>N</v>
      </c>
      <c r="H174" s="21" t="str">
        <f>IF(A174="","",IF(DATASHEET!H174="Y","Y","N"))</f>
        <v>N</v>
      </c>
      <c r="I174" s="21" t="str">
        <f>DATASHEET!I174</f>
        <v>N</v>
      </c>
      <c r="J174" s="22" t="str">
        <f>DATASHEET!M174</f>
        <v>M</v>
      </c>
      <c r="K174" s="40" t="str">
        <f t="shared" si="2"/>
        <v/>
      </c>
      <c r="L174" s="133" t="str">
        <f>IF(PROGRESS!R188="NO DATA","",PROGRESS!R188)</f>
        <v/>
      </c>
      <c r="M174" s="134" t="str">
        <f>IF(PROGRESS!W188="NO DATA","",PROGRESS!W188)</f>
        <v/>
      </c>
      <c r="N174" s="135" t="str">
        <f>IF(PROGRESS!AB188="NO DATA","",PROGRESS!AB188)</f>
        <v/>
      </c>
      <c r="O174" s="134" t="str">
        <f>IF(PROGRESS!AG188="NO DATA","",PROGRESS!AG188)</f>
        <v/>
      </c>
      <c r="P174" s="134" t="str">
        <f>IF(PROGRESS!AL188="NO DATA","",PROGRESS!AL188)</f>
        <v/>
      </c>
      <c r="Q174" s="134" t="str">
        <f>IF(PROGRESS!AQ188="NO DATA","",PROGRESS!AQ188)</f>
        <v/>
      </c>
      <c r="R174" s="134" t="str">
        <f>IF(PROGRESS!AV188="NO DATA","",PROGRESS!AV188)</f>
        <v/>
      </c>
      <c r="S174" s="134" t="str">
        <f>IF(PROGRESS!BA188="NO DATA","",PROGRESS!BA188)</f>
        <v/>
      </c>
      <c r="T174" s="134" t="str">
        <f>IF(PROGRESS!BF188="NO DATA","",PROGRESS!BF188)</f>
        <v/>
      </c>
      <c r="U174" s="134" t="str">
        <f>IF(PROGRESS!BK188="NO DATA","",PROGRESS!BK188)</f>
        <v/>
      </c>
      <c r="V174" s="134" t="str">
        <f>IF(PROGRESS!BP188="NO DATA","",PROGRESS!BP188)</f>
        <v/>
      </c>
      <c r="W174" s="134" t="str">
        <f>IF(PROGRESS!BU188="NO DATA","",PROGRESS!BU188)</f>
        <v/>
      </c>
      <c r="X174" s="134" t="str">
        <f>IF(PROGRESS!BZ188="NO DATA","",PROGRESS!BZ188)</f>
        <v/>
      </c>
      <c r="Y174" s="134" t="str">
        <f>IF(PROGRESS!CE188="NO DATA","",PROGRESS!CE188)</f>
        <v/>
      </c>
      <c r="Z174" s="134" t="str">
        <f>IF(PROGRESS!CJ188="NO DATA","",PROGRESS!CJ188)</f>
        <v/>
      </c>
      <c r="AA174" s="134" t="str">
        <f>IF(PROGRESS!CO188="NO DATA","",PROGRESS!CO188)</f>
        <v/>
      </c>
      <c r="AB174" s="134" t="str">
        <f>IF(PROGRESS!CY188="NO DATA","",PROGRESS!CY188)</f>
        <v/>
      </c>
      <c r="AC174" s="134" t="str">
        <f>IF(PROGRESS!DD188="NO DATA","",PROGRESS!DD188)</f>
        <v/>
      </c>
      <c r="AD174" s="134" t="str">
        <f>IF(PROGRESS!CT188="NO DATA","",PROGRESS!CT188)</f>
        <v/>
      </c>
      <c r="AE174" s="134" t="str">
        <f>IF(PROGRESS!DI188="NO DATA","",PROGRESS!DI188)</f>
        <v/>
      </c>
      <c r="AF174" s="134" t="str">
        <f>IF(PROGRESS!DN188="NO DATA","",PROGRESS!DN188)</f>
        <v/>
      </c>
      <c r="AG174" s="134" t="str">
        <f>IF(PROGRESS!DS188="NO DATA","",PROGRESS!DS188)</f>
        <v/>
      </c>
      <c r="AH174" s="134" t="str">
        <f>IF(PROGRESS!DX188="NO DATA","",PROGRESS!DX188)</f>
        <v/>
      </c>
    </row>
    <row r="175" spans="1:34" x14ac:dyDescent="0.25">
      <c r="A175" s="20">
        <f>IF(DATASHEET!A175="","",DATASHEET!A175)</f>
        <v>151729</v>
      </c>
      <c r="B175" s="21" t="str">
        <f>DATASHEET!B175</f>
        <v>SMITH, Nathanael</v>
      </c>
      <c r="C175" s="22" t="str">
        <f>DATASHEET!C175</f>
        <v>11SPI</v>
      </c>
      <c r="D175" s="20" t="str">
        <f>DATASHEET!D175</f>
        <v>M</v>
      </c>
      <c r="E175" s="21" t="str">
        <f>DATASHEET!J175</f>
        <v>N</v>
      </c>
      <c r="F175" s="21" t="str">
        <f>DATASHEET!E175</f>
        <v>N</v>
      </c>
      <c r="G175" s="21" t="str">
        <f>IF(A175="","",IF(DATASHEET!F175="White - British","N","Y"))</f>
        <v>N</v>
      </c>
      <c r="H175" s="21" t="str">
        <f>IF(A175="","",IF(DATASHEET!H175="Y","Y","N"))</f>
        <v>N</v>
      </c>
      <c r="I175" s="21" t="str">
        <f>DATASHEET!I175</f>
        <v>N</v>
      </c>
      <c r="J175" s="22" t="str">
        <f>DATASHEET!M175</f>
        <v>M</v>
      </c>
      <c r="K175" s="40" t="str">
        <f t="shared" si="2"/>
        <v/>
      </c>
      <c r="L175" s="133" t="str">
        <f>IF(PROGRESS!R189="NO DATA","",PROGRESS!R189)</f>
        <v/>
      </c>
      <c r="M175" s="134" t="str">
        <f>IF(PROGRESS!W189="NO DATA","",PROGRESS!W189)</f>
        <v/>
      </c>
      <c r="N175" s="135" t="str">
        <f>IF(PROGRESS!AB189="NO DATA","",PROGRESS!AB189)</f>
        <v/>
      </c>
      <c r="O175" s="134" t="str">
        <f>IF(PROGRESS!AG189="NO DATA","",PROGRESS!AG189)</f>
        <v/>
      </c>
      <c r="P175" s="134" t="str">
        <f>IF(PROGRESS!AL189="NO DATA","",PROGRESS!AL189)</f>
        <v/>
      </c>
      <c r="Q175" s="134" t="str">
        <f>IF(PROGRESS!AQ189="NO DATA","",PROGRESS!AQ189)</f>
        <v/>
      </c>
      <c r="R175" s="134" t="str">
        <f>IF(PROGRESS!AV189="NO DATA","",PROGRESS!AV189)</f>
        <v/>
      </c>
      <c r="S175" s="134" t="str">
        <f>IF(PROGRESS!BA189="NO DATA","",PROGRESS!BA189)</f>
        <v/>
      </c>
      <c r="T175" s="134" t="str">
        <f>IF(PROGRESS!BF189="NO DATA","",PROGRESS!BF189)</f>
        <v/>
      </c>
      <c r="U175" s="134" t="str">
        <f>IF(PROGRESS!BK189="NO DATA","",PROGRESS!BK189)</f>
        <v/>
      </c>
      <c r="V175" s="134" t="str">
        <f>IF(PROGRESS!BP189="NO DATA","",PROGRESS!BP189)</f>
        <v/>
      </c>
      <c r="W175" s="134" t="str">
        <f>IF(PROGRESS!BU189="NO DATA","",PROGRESS!BU189)</f>
        <v/>
      </c>
      <c r="X175" s="134" t="str">
        <f>IF(PROGRESS!BZ189="NO DATA","",PROGRESS!BZ189)</f>
        <v/>
      </c>
      <c r="Y175" s="134" t="str">
        <f>IF(PROGRESS!CE189="NO DATA","",PROGRESS!CE189)</f>
        <v/>
      </c>
      <c r="Z175" s="134" t="str">
        <f>IF(PROGRESS!CJ189="NO DATA","",PROGRESS!CJ189)</f>
        <v/>
      </c>
      <c r="AA175" s="134" t="str">
        <f>IF(PROGRESS!CO189="NO DATA","",PROGRESS!CO189)</f>
        <v/>
      </c>
      <c r="AB175" s="134" t="str">
        <f>IF(PROGRESS!CY189="NO DATA","",PROGRESS!CY189)</f>
        <v/>
      </c>
      <c r="AC175" s="134" t="str">
        <f>IF(PROGRESS!DD189="NO DATA","",PROGRESS!DD189)</f>
        <v/>
      </c>
      <c r="AD175" s="134" t="str">
        <f>IF(PROGRESS!CT189="NO DATA","",PROGRESS!CT189)</f>
        <v/>
      </c>
      <c r="AE175" s="134" t="str">
        <f>IF(PROGRESS!DI189="NO DATA","",PROGRESS!DI189)</f>
        <v/>
      </c>
      <c r="AF175" s="134" t="str">
        <f>IF(PROGRESS!DN189="NO DATA","",PROGRESS!DN189)</f>
        <v/>
      </c>
      <c r="AG175" s="134" t="str">
        <f>IF(PROGRESS!DS189="NO DATA","",PROGRESS!DS189)</f>
        <v/>
      </c>
      <c r="AH175" s="134" t="str">
        <f>IF(PROGRESS!DX189="NO DATA","",PROGRESS!DX189)</f>
        <v/>
      </c>
    </row>
    <row r="176" spans="1:34" x14ac:dyDescent="0.25">
      <c r="A176" s="20">
        <f>IF(DATASHEET!A176="","",DATASHEET!A176)</f>
        <v>151602</v>
      </c>
      <c r="B176" s="21" t="str">
        <f>DATASHEET!B176</f>
        <v>SMITH, Niamh</v>
      </c>
      <c r="C176" s="22" t="str">
        <f>DATASHEET!C176</f>
        <v>11SPI</v>
      </c>
      <c r="D176" s="20" t="str">
        <f>DATASHEET!D176</f>
        <v>F</v>
      </c>
      <c r="E176" s="21" t="str">
        <f>DATASHEET!J176</f>
        <v>N</v>
      </c>
      <c r="F176" s="21" t="str">
        <f>DATASHEET!E176</f>
        <v>N</v>
      </c>
      <c r="G176" s="21" t="str">
        <f>IF(A176="","",IF(DATASHEET!F176="White - British","N","Y"))</f>
        <v>N</v>
      </c>
      <c r="H176" s="21" t="str">
        <f>IF(A176="","",IF(DATASHEET!H176="Y","Y","N"))</f>
        <v>N</v>
      </c>
      <c r="I176" s="21" t="str">
        <f>DATASHEET!I176</f>
        <v>N</v>
      </c>
      <c r="J176" s="22" t="str">
        <f>DATASHEET!M176</f>
        <v>M</v>
      </c>
      <c r="K176" s="40" t="str">
        <f t="shared" si="2"/>
        <v/>
      </c>
      <c r="L176" s="133" t="str">
        <f>IF(PROGRESS!R190="NO DATA","",PROGRESS!R190)</f>
        <v/>
      </c>
      <c r="M176" s="134" t="str">
        <f>IF(PROGRESS!W190="NO DATA","",PROGRESS!W190)</f>
        <v/>
      </c>
      <c r="N176" s="135" t="str">
        <f>IF(PROGRESS!AB190="NO DATA","",PROGRESS!AB190)</f>
        <v/>
      </c>
      <c r="O176" s="134" t="str">
        <f>IF(PROGRESS!AG190="NO DATA","",PROGRESS!AG190)</f>
        <v/>
      </c>
      <c r="P176" s="134" t="str">
        <f>IF(PROGRESS!AL190="NO DATA","",PROGRESS!AL190)</f>
        <v/>
      </c>
      <c r="Q176" s="134" t="str">
        <f>IF(PROGRESS!AQ190="NO DATA","",PROGRESS!AQ190)</f>
        <v/>
      </c>
      <c r="R176" s="134" t="str">
        <f>IF(PROGRESS!AV190="NO DATA","",PROGRESS!AV190)</f>
        <v/>
      </c>
      <c r="S176" s="134" t="str">
        <f>IF(PROGRESS!BA190="NO DATA","",PROGRESS!BA190)</f>
        <v/>
      </c>
      <c r="T176" s="134" t="str">
        <f>IF(PROGRESS!BF190="NO DATA","",PROGRESS!BF190)</f>
        <v/>
      </c>
      <c r="U176" s="134" t="str">
        <f>IF(PROGRESS!BK190="NO DATA","",PROGRESS!BK190)</f>
        <v/>
      </c>
      <c r="V176" s="134" t="str">
        <f>IF(PROGRESS!BP190="NO DATA","",PROGRESS!BP190)</f>
        <v/>
      </c>
      <c r="W176" s="134" t="str">
        <f>IF(PROGRESS!BU190="NO DATA","",PROGRESS!BU190)</f>
        <v/>
      </c>
      <c r="X176" s="134" t="str">
        <f>IF(PROGRESS!BZ190="NO DATA","",PROGRESS!BZ190)</f>
        <v/>
      </c>
      <c r="Y176" s="134" t="str">
        <f>IF(PROGRESS!CE190="NO DATA","",PROGRESS!CE190)</f>
        <v/>
      </c>
      <c r="Z176" s="134" t="str">
        <f>IF(PROGRESS!CJ190="NO DATA","",PROGRESS!CJ190)</f>
        <v/>
      </c>
      <c r="AA176" s="134" t="str">
        <f>IF(PROGRESS!CO190="NO DATA","",PROGRESS!CO190)</f>
        <v/>
      </c>
      <c r="AB176" s="134" t="str">
        <f>IF(PROGRESS!CY190="NO DATA","",PROGRESS!CY190)</f>
        <v/>
      </c>
      <c r="AC176" s="134" t="str">
        <f>IF(PROGRESS!DD190="NO DATA","",PROGRESS!DD190)</f>
        <v/>
      </c>
      <c r="AD176" s="134" t="str">
        <f>IF(PROGRESS!CT190="NO DATA","",PROGRESS!CT190)</f>
        <v/>
      </c>
      <c r="AE176" s="134" t="str">
        <f>IF(PROGRESS!DI190="NO DATA","",PROGRESS!DI190)</f>
        <v/>
      </c>
      <c r="AF176" s="134" t="str">
        <f>IF(PROGRESS!DN190="NO DATA","",PROGRESS!DN190)</f>
        <v/>
      </c>
      <c r="AG176" s="134" t="str">
        <f>IF(PROGRESS!DS190="NO DATA","",PROGRESS!DS190)</f>
        <v/>
      </c>
      <c r="AH176" s="134" t="str">
        <f>IF(PROGRESS!DX190="NO DATA","",PROGRESS!DX190)</f>
        <v/>
      </c>
    </row>
    <row r="177" spans="1:34" x14ac:dyDescent="0.25">
      <c r="A177" s="20">
        <f>IF(DATASHEET!A177="","",DATASHEET!A177)</f>
        <v>151547</v>
      </c>
      <c r="B177" s="21" t="str">
        <f>DATASHEET!B177</f>
        <v>SMITH, Patrick</v>
      </c>
      <c r="C177" s="22" t="str">
        <f>DATASHEET!C177</f>
        <v>11SPI</v>
      </c>
      <c r="D177" s="20" t="str">
        <f>DATASHEET!D177</f>
        <v>M</v>
      </c>
      <c r="E177" s="21" t="str">
        <f>DATASHEET!J177</f>
        <v>N</v>
      </c>
      <c r="F177" s="21" t="str">
        <f>DATASHEET!E177</f>
        <v>N</v>
      </c>
      <c r="G177" s="21" t="str">
        <f>IF(A177="","",IF(DATASHEET!F177="White - British","N","Y"))</f>
        <v>Y</v>
      </c>
      <c r="H177" s="21" t="str">
        <f>IF(A177="","",IF(DATASHEET!H177="Y","Y","N"))</f>
        <v>N</v>
      </c>
      <c r="I177" s="21" t="str">
        <f>DATASHEET!I177</f>
        <v>N</v>
      </c>
      <c r="J177" s="22" t="str">
        <f>DATASHEET!M177</f>
        <v>M</v>
      </c>
      <c r="K177" s="40" t="str">
        <f t="shared" si="2"/>
        <v/>
      </c>
      <c r="L177" s="133" t="str">
        <f>IF(PROGRESS!R191="NO DATA","",PROGRESS!R191)</f>
        <v/>
      </c>
      <c r="M177" s="134" t="str">
        <f>IF(PROGRESS!W191="NO DATA","",PROGRESS!W191)</f>
        <v/>
      </c>
      <c r="N177" s="135" t="str">
        <f>IF(PROGRESS!AB191="NO DATA","",PROGRESS!AB191)</f>
        <v/>
      </c>
      <c r="O177" s="134" t="str">
        <f>IF(PROGRESS!AG191="NO DATA","",PROGRESS!AG191)</f>
        <v/>
      </c>
      <c r="P177" s="134" t="str">
        <f>IF(PROGRESS!AL191="NO DATA","",PROGRESS!AL191)</f>
        <v/>
      </c>
      <c r="Q177" s="134" t="str">
        <f>IF(PROGRESS!AQ191="NO DATA","",PROGRESS!AQ191)</f>
        <v/>
      </c>
      <c r="R177" s="134" t="str">
        <f>IF(PROGRESS!AV191="NO DATA","",PROGRESS!AV191)</f>
        <v/>
      </c>
      <c r="S177" s="134" t="str">
        <f>IF(PROGRESS!BA191="NO DATA","",PROGRESS!BA191)</f>
        <v/>
      </c>
      <c r="T177" s="134" t="str">
        <f>IF(PROGRESS!BF191="NO DATA","",PROGRESS!BF191)</f>
        <v/>
      </c>
      <c r="U177" s="134" t="str">
        <f>IF(PROGRESS!BK191="NO DATA","",PROGRESS!BK191)</f>
        <v/>
      </c>
      <c r="V177" s="134" t="str">
        <f>IF(PROGRESS!BP191="NO DATA","",PROGRESS!BP191)</f>
        <v/>
      </c>
      <c r="W177" s="134" t="str">
        <f>IF(PROGRESS!BU191="NO DATA","",PROGRESS!BU191)</f>
        <v/>
      </c>
      <c r="X177" s="134" t="str">
        <f>IF(PROGRESS!BZ191="NO DATA","",PROGRESS!BZ191)</f>
        <v/>
      </c>
      <c r="Y177" s="134" t="str">
        <f>IF(PROGRESS!CE191="NO DATA","",PROGRESS!CE191)</f>
        <v/>
      </c>
      <c r="Z177" s="134" t="str">
        <f>IF(PROGRESS!CJ191="NO DATA","",PROGRESS!CJ191)</f>
        <v/>
      </c>
      <c r="AA177" s="134" t="str">
        <f>IF(PROGRESS!CO191="NO DATA","",PROGRESS!CO191)</f>
        <v/>
      </c>
      <c r="AB177" s="134" t="str">
        <f>IF(PROGRESS!CY191="NO DATA","",PROGRESS!CY191)</f>
        <v/>
      </c>
      <c r="AC177" s="134" t="str">
        <f>IF(PROGRESS!DD191="NO DATA","",PROGRESS!DD191)</f>
        <v/>
      </c>
      <c r="AD177" s="134" t="str">
        <f>IF(PROGRESS!CT191="NO DATA","",PROGRESS!CT191)</f>
        <v/>
      </c>
      <c r="AE177" s="134" t="str">
        <f>IF(PROGRESS!DI191="NO DATA","",PROGRESS!DI191)</f>
        <v/>
      </c>
      <c r="AF177" s="134" t="str">
        <f>IF(PROGRESS!DN191="NO DATA","",PROGRESS!DN191)</f>
        <v/>
      </c>
      <c r="AG177" s="134" t="str">
        <f>IF(PROGRESS!DS191="NO DATA","",PROGRESS!DS191)</f>
        <v/>
      </c>
      <c r="AH177" s="134" t="str">
        <f>IF(PROGRESS!DX191="NO DATA","",PROGRESS!DX191)</f>
        <v/>
      </c>
    </row>
    <row r="178" spans="1:34" x14ac:dyDescent="0.25">
      <c r="A178" s="20">
        <f>IF(DATASHEET!A178="","",DATASHEET!A178)</f>
        <v>151662</v>
      </c>
      <c r="B178" s="21" t="str">
        <f>DATASHEET!B178</f>
        <v>SMITH, Taliah</v>
      </c>
      <c r="C178" s="22" t="str">
        <f>DATASHEET!C178</f>
        <v>11SPI</v>
      </c>
      <c r="D178" s="20" t="str">
        <f>DATASHEET!D178</f>
        <v>F</v>
      </c>
      <c r="E178" s="21" t="str">
        <f>DATASHEET!J178</f>
        <v>E</v>
      </c>
      <c r="F178" s="21" t="str">
        <f>DATASHEET!E178</f>
        <v>N</v>
      </c>
      <c r="G178" s="21" t="str">
        <f>IF(A178="","",IF(DATASHEET!F178="White - British","N","Y"))</f>
        <v>Y</v>
      </c>
      <c r="H178" s="21" t="str">
        <f>IF(A178="","",IF(DATASHEET!H178="Y","Y","N"))</f>
        <v>Y</v>
      </c>
      <c r="I178" s="21" t="str">
        <f>DATASHEET!I178</f>
        <v>N</v>
      </c>
      <c r="J178" s="22" t="str">
        <f>DATASHEET!M178</f>
        <v>L</v>
      </c>
      <c r="K178" s="40" t="str">
        <f t="shared" si="2"/>
        <v/>
      </c>
      <c r="L178" s="133" t="str">
        <f>IF(PROGRESS!R192="NO DATA","",PROGRESS!R192)</f>
        <v/>
      </c>
      <c r="M178" s="134" t="str">
        <f>IF(PROGRESS!W192="NO DATA","",PROGRESS!W192)</f>
        <v/>
      </c>
      <c r="N178" s="135" t="str">
        <f>IF(PROGRESS!AB192="NO DATA","",PROGRESS!AB192)</f>
        <v/>
      </c>
      <c r="O178" s="134" t="str">
        <f>IF(PROGRESS!AG192="NO DATA","",PROGRESS!AG192)</f>
        <v/>
      </c>
      <c r="P178" s="134" t="str">
        <f>IF(PROGRESS!AL192="NO DATA","",PROGRESS!AL192)</f>
        <v/>
      </c>
      <c r="Q178" s="134" t="str">
        <f>IF(PROGRESS!AQ192="NO DATA","",PROGRESS!AQ192)</f>
        <v/>
      </c>
      <c r="R178" s="134" t="str">
        <f>IF(PROGRESS!AV192="NO DATA","",PROGRESS!AV192)</f>
        <v/>
      </c>
      <c r="S178" s="134" t="str">
        <f>IF(PROGRESS!BA192="NO DATA","",PROGRESS!BA192)</f>
        <v/>
      </c>
      <c r="T178" s="134" t="str">
        <f>IF(PROGRESS!BF192="NO DATA","",PROGRESS!BF192)</f>
        <v/>
      </c>
      <c r="U178" s="134" t="str">
        <f>IF(PROGRESS!BK192="NO DATA","",PROGRESS!BK192)</f>
        <v/>
      </c>
      <c r="V178" s="134" t="str">
        <f>IF(PROGRESS!BP192="NO DATA","",PROGRESS!BP192)</f>
        <v/>
      </c>
      <c r="W178" s="134" t="str">
        <f>IF(PROGRESS!BU192="NO DATA","",PROGRESS!BU192)</f>
        <v/>
      </c>
      <c r="X178" s="134" t="str">
        <f>IF(PROGRESS!BZ192="NO DATA","",PROGRESS!BZ192)</f>
        <v/>
      </c>
      <c r="Y178" s="134" t="str">
        <f>IF(PROGRESS!CE192="NO DATA","",PROGRESS!CE192)</f>
        <v/>
      </c>
      <c r="Z178" s="134" t="str">
        <f>IF(PROGRESS!CJ192="NO DATA","",PROGRESS!CJ192)</f>
        <v/>
      </c>
      <c r="AA178" s="134" t="str">
        <f>IF(PROGRESS!CO192="NO DATA","",PROGRESS!CO192)</f>
        <v/>
      </c>
      <c r="AB178" s="134" t="str">
        <f>IF(PROGRESS!CY192="NO DATA","",PROGRESS!CY192)</f>
        <v/>
      </c>
      <c r="AC178" s="134" t="str">
        <f>IF(PROGRESS!DD192="NO DATA","",PROGRESS!DD192)</f>
        <v/>
      </c>
      <c r="AD178" s="134" t="str">
        <f>IF(PROGRESS!CT192="NO DATA","",PROGRESS!CT192)</f>
        <v/>
      </c>
      <c r="AE178" s="134" t="str">
        <f>IF(PROGRESS!DI192="NO DATA","",PROGRESS!DI192)</f>
        <v/>
      </c>
      <c r="AF178" s="134" t="str">
        <f>IF(PROGRESS!DN192="NO DATA","",PROGRESS!DN192)</f>
        <v/>
      </c>
      <c r="AG178" s="134" t="str">
        <f>IF(PROGRESS!DS192="NO DATA","",PROGRESS!DS192)</f>
        <v/>
      </c>
      <c r="AH178" s="134" t="str">
        <f>IF(PROGRESS!DX192="NO DATA","",PROGRESS!DX192)</f>
        <v/>
      </c>
    </row>
    <row r="179" spans="1:34" x14ac:dyDescent="0.25">
      <c r="A179" s="20">
        <f>IF(DATASHEET!A179="","",DATASHEET!A179)</f>
        <v>151677</v>
      </c>
      <c r="B179" s="21" t="str">
        <f>DATASHEET!B179</f>
        <v>SMITH, William</v>
      </c>
      <c r="C179" s="22" t="str">
        <f>DATASHEET!C179</f>
        <v>11ZI</v>
      </c>
      <c r="D179" s="20" t="str">
        <f>DATASHEET!D179</f>
        <v>M</v>
      </c>
      <c r="E179" s="21" t="str">
        <f>DATASHEET!J179</f>
        <v>N</v>
      </c>
      <c r="F179" s="21" t="str">
        <f>DATASHEET!E179</f>
        <v>N</v>
      </c>
      <c r="G179" s="21" t="str">
        <f>IF(A179="","",IF(DATASHEET!F179="White - British","N","Y"))</f>
        <v>N</v>
      </c>
      <c r="H179" s="21" t="str">
        <f>IF(A179="","",IF(DATASHEET!H179="Y","Y","N"))</f>
        <v>N</v>
      </c>
      <c r="I179" s="21" t="str">
        <f>DATASHEET!I179</f>
        <v>N</v>
      </c>
      <c r="J179" s="22" t="str">
        <f>DATASHEET!M179</f>
        <v>H</v>
      </c>
      <c r="K179" s="40" t="str">
        <f t="shared" si="2"/>
        <v/>
      </c>
      <c r="L179" s="133" t="str">
        <f>IF(PROGRESS!R193="NO DATA","",PROGRESS!R193)</f>
        <v/>
      </c>
      <c r="M179" s="134" t="str">
        <f>IF(PROGRESS!W193="NO DATA","",PROGRESS!W193)</f>
        <v/>
      </c>
      <c r="N179" s="135" t="str">
        <f>IF(PROGRESS!AB193="NO DATA","",PROGRESS!AB193)</f>
        <v/>
      </c>
      <c r="O179" s="134" t="str">
        <f>IF(PROGRESS!AG193="NO DATA","",PROGRESS!AG193)</f>
        <v/>
      </c>
      <c r="P179" s="134" t="str">
        <f>IF(PROGRESS!AL193="NO DATA","",PROGRESS!AL193)</f>
        <v/>
      </c>
      <c r="Q179" s="134" t="str">
        <f>IF(PROGRESS!AQ193="NO DATA","",PROGRESS!AQ193)</f>
        <v/>
      </c>
      <c r="R179" s="134" t="str">
        <f>IF(PROGRESS!AV193="NO DATA","",PROGRESS!AV193)</f>
        <v/>
      </c>
      <c r="S179" s="134" t="str">
        <f>IF(PROGRESS!BA193="NO DATA","",PROGRESS!BA193)</f>
        <v/>
      </c>
      <c r="T179" s="134" t="str">
        <f>IF(PROGRESS!BF193="NO DATA","",PROGRESS!BF193)</f>
        <v/>
      </c>
      <c r="U179" s="134" t="str">
        <f>IF(PROGRESS!BK193="NO DATA","",PROGRESS!BK193)</f>
        <v/>
      </c>
      <c r="V179" s="134" t="str">
        <f>IF(PROGRESS!BP193="NO DATA","",PROGRESS!BP193)</f>
        <v/>
      </c>
      <c r="W179" s="134" t="str">
        <f>IF(PROGRESS!BU193="NO DATA","",PROGRESS!BU193)</f>
        <v/>
      </c>
      <c r="X179" s="134" t="str">
        <f>IF(PROGRESS!BZ193="NO DATA","",PROGRESS!BZ193)</f>
        <v/>
      </c>
      <c r="Y179" s="134" t="str">
        <f>IF(PROGRESS!CE193="NO DATA","",PROGRESS!CE193)</f>
        <v/>
      </c>
      <c r="Z179" s="134" t="str">
        <f>IF(PROGRESS!CJ193="NO DATA","",PROGRESS!CJ193)</f>
        <v/>
      </c>
      <c r="AA179" s="134" t="str">
        <f>IF(PROGRESS!CO193="NO DATA","",PROGRESS!CO193)</f>
        <v/>
      </c>
      <c r="AB179" s="134" t="str">
        <f>IF(PROGRESS!CY193="NO DATA","",PROGRESS!CY193)</f>
        <v/>
      </c>
      <c r="AC179" s="134" t="str">
        <f>IF(PROGRESS!DD193="NO DATA","",PROGRESS!DD193)</f>
        <v/>
      </c>
      <c r="AD179" s="134" t="str">
        <f>IF(PROGRESS!CT193="NO DATA","",PROGRESS!CT193)</f>
        <v/>
      </c>
      <c r="AE179" s="134" t="str">
        <f>IF(PROGRESS!DI193="NO DATA","",PROGRESS!DI193)</f>
        <v/>
      </c>
      <c r="AF179" s="134" t="str">
        <f>IF(PROGRESS!DN193="NO DATA","",PROGRESS!DN193)</f>
        <v/>
      </c>
      <c r="AG179" s="134" t="str">
        <f>IF(PROGRESS!DS193="NO DATA","",PROGRESS!DS193)</f>
        <v/>
      </c>
      <c r="AH179" s="134" t="str">
        <f>IF(PROGRESS!DX193="NO DATA","",PROGRESS!DX193)</f>
        <v/>
      </c>
    </row>
    <row r="180" spans="1:34" x14ac:dyDescent="0.25">
      <c r="A180" s="20">
        <f>IF(DATASHEET!A180="","",DATASHEET!A180)</f>
        <v>151720</v>
      </c>
      <c r="B180" s="21" t="str">
        <f>DATASHEET!B180</f>
        <v>STAFFORD, James</v>
      </c>
      <c r="C180" s="22" t="str">
        <f>DATASHEET!C180</f>
        <v>11SK</v>
      </c>
      <c r="D180" s="20" t="str">
        <f>DATASHEET!D180</f>
        <v>M</v>
      </c>
      <c r="E180" s="21" t="str">
        <f>DATASHEET!J180</f>
        <v>N</v>
      </c>
      <c r="F180" s="21" t="str">
        <f>DATASHEET!E180</f>
        <v>N</v>
      </c>
      <c r="G180" s="21" t="str">
        <f>IF(A180="","",IF(DATASHEET!F180="White - British","N","Y"))</f>
        <v>N</v>
      </c>
      <c r="H180" s="21" t="str">
        <f>IF(A180="","",IF(DATASHEET!H180="Y","Y","N"))</f>
        <v>N</v>
      </c>
      <c r="I180" s="21" t="str">
        <f>DATASHEET!I180</f>
        <v>N</v>
      </c>
      <c r="J180" s="22" t="str">
        <f>DATASHEET!M180</f>
        <v>H</v>
      </c>
      <c r="K180" s="40" t="str">
        <f t="shared" si="2"/>
        <v/>
      </c>
      <c r="L180" s="133" t="str">
        <f>IF(PROGRESS!R194="NO DATA","",PROGRESS!R194)</f>
        <v/>
      </c>
      <c r="M180" s="134" t="str">
        <f>IF(PROGRESS!W194="NO DATA","",PROGRESS!W194)</f>
        <v/>
      </c>
      <c r="N180" s="135" t="str">
        <f>IF(PROGRESS!AB194="NO DATA","",PROGRESS!AB194)</f>
        <v/>
      </c>
      <c r="O180" s="134" t="str">
        <f>IF(PROGRESS!AG194="NO DATA","",PROGRESS!AG194)</f>
        <v/>
      </c>
      <c r="P180" s="134" t="str">
        <f>IF(PROGRESS!AL194="NO DATA","",PROGRESS!AL194)</f>
        <v/>
      </c>
      <c r="Q180" s="134" t="str">
        <f>IF(PROGRESS!AQ194="NO DATA","",PROGRESS!AQ194)</f>
        <v/>
      </c>
      <c r="R180" s="134" t="str">
        <f>IF(PROGRESS!AV194="NO DATA","",PROGRESS!AV194)</f>
        <v/>
      </c>
      <c r="S180" s="134" t="str">
        <f>IF(PROGRESS!BA194="NO DATA","",PROGRESS!BA194)</f>
        <v/>
      </c>
      <c r="T180" s="134" t="str">
        <f>IF(PROGRESS!BF194="NO DATA","",PROGRESS!BF194)</f>
        <v/>
      </c>
      <c r="U180" s="134" t="str">
        <f>IF(PROGRESS!BK194="NO DATA","",PROGRESS!BK194)</f>
        <v/>
      </c>
      <c r="V180" s="134" t="str">
        <f>IF(PROGRESS!BP194="NO DATA","",PROGRESS!BP194)</f>
        <v/>
      </c>
      <c r="W180" s="134" t="str">
        <f>IF(PROGRESS!BU194="NO DATA","",PROGRESS!BU194)</f>
        <v/>
      </c>
      <c r="X180" s="134" t="str">
        <f>IF(PROGRESS!BZ194="NO DATA","",PROGRESS!BZ194)</f>
        <v/>
      </c>
      <c r="Y180" s="134" t="str">
        <f>IF(PROGRESS!CE194="NO DATA","",PROGRESS!CE194)</f>
        <v/>
      </c>
      <c r="Z180" s="134" t="str">
        <f>IF(PROGRESS!CJ194="NO DATA","",PROGRESS!CJ194)</f>
        <v/>
      </c>
      <c r="AA180" s="134" t="str">
        <f>IF(PROGRESS!CO194="NO DATA","",PROGRESS!CO194)</f>
        <v/>
      </c>
      <c r="AB180" s="134" t="str">
        <f>IF(PROGRESS!CY194="NO DATA","",PROGRESS!CY194)</f>
        <v/>
      </c>
      <c r="AC180" s="134" t="str">
        <f>IF(PROGRESS!DD194="NO DATA","",PROGRESS!DD194)</f>
        <v/>
      </c>
      <c r="AD180" s="134" t="str">
        <f>IF(PROGRESS!CT194="NO DATA","",PROGRESS!CT194)</f>
        <v/>
      </c>
      <c r="AE180" s="134" t="str">
        <f>IF(PROGRESS!DI194="NO DATA","",PROGRESS!DI194)</f>
        <v/>
      </c>
      <c r="AF180" s="134" t="str">
        <f>IF(PROGRESS!DN194="NO DATA","",PROGRESS!DN194)</f>
        <v/>
      </c>
      <c r="AG180" s="134" t="str">
        <f>IF(PROGRESS!DS194="NO DATA","",PROGRESS!DS194)</f>
        <v/>
      </c>
      <c r="AH180" s="134" t="str">
        <f>IF(PROGRESS!DX194="NO DATA","",PROGRESS!DX194)</f>
        <v/>
      </c>
    </row>
    <row r="181" spans="1:34" x14ac:dyDescent="0.25">
      <c r="A181" s="20">
        <f>IF(DATASHEET!A181="","",DATASHEET!A181)</f>
        <v>151663</v>
      </c>
      <c r="B181" s="21" t="str">
        <f>DATASHEET!B181</f>
        <v>STEPHENSON, Lewis</v>
      </c>
      <c r="C181" s="22" t="str">
        <f>DATASHEET!C181</f>
        <v>11SPI</v>
      </c>
      <c r="D181" s="20" t="str">
        <f>DATASHEET!D181</f>
        <v>M</v>
      </c>
      <c r="E181" s="21" t="str">
        <f>DATASHEET!J181</f>
        <v>N</v>
      </c>
      <c r="F181" s="21" t="str">
        <f>DATASHEET!E181</f>
        <v>N</v>
      </c>
      <c r="G181" s="21" t="str">
        <f>IF(A181="","",IF(DATASHEET!F181="White - British","N","Y"))</f>
        <v>Y</v>
      </c>
      <c r="H181" s="21" t="str">
        <f>IF(A181="","",IF(DATASHEET!H181="Y","Y","N"))</f>
        <v>N</v>
      </c>
      <c r="I181" s="21" t="str">
        <f>DATASHEET!I181</f>
        <v>N</v>
      </c>
      <c r="J181" s="22" t="str">
        <f>DATASHEET!M181</f>
        <v>M</v>
      </c>
      <c r="K181" s="40" t="str">
        <f t="shared" si="2"/>
        <v/>
      </c>
      <c r="L181" s="133" t="str">
        <f>IF(PROGRESS!R195="NO DATA","",PROGRESS!R195)</f>
        <v/>
      </c>
      <c r="M181" s="134" t="str">
        <f>IF(PROGRESS!W195="NO DATA","",PROGRESS!W195)</f>
        <v/>
      </c>
      <c r="N181" s="135" t="str">
        <f>IF(PROGRESS!AB195="NO DATA","",PROGRESS!AB195)</f>
        <v/>
      </c>
      <c r="O181" s="134" t="str">
        <f>IF(PROGRESS!AG195="NO DATA","",PROGRESS!AG195)</f>
        <v/>
      </c>
      <c r="P181" s="134" t="str">
        <f>IF(PROGRESS!AL195="NO DATA","",PROGRESS!AL195)</f>
        <v/>
      </c>
      <c r="Q181" s="134" t="str">
        <f>IF(PROGRESS!AQ195="NO DATA","",PROGRESS!AQ195)</f>
        <v/>
      </c>
      <c r="R181" s="134" t="str">
        <f>IF(PROGRESS!AV195="NO DATA","",PROGRESS!AV195)</f>
        <v/>
      </c>
      <c r="S181" s="134" t="str">
        <f>IF(PROGRESS!BA195="NO DATA","",PROGRESS!BA195)</f>
        <v/>
      </c>
      <c r="T181" s="134" t="str">
        <f>IF(PROGRESS!BF195="NO DATA","",PROGRESS!BF195)</f>
        <v/>
      </c>
      <c r="U181" s="134" t="str">
        <f>IF(PROGRESS!BK195="NO DATA","",PROGRESS!BK195)</f>
        <v/>
      </c>
      <c r="V181" s="134" t="str">
        <f>IF(PROGRESS!BP195="NO DATA","",PROGRESS!BP195)</f>
        <v/>
      </c>
      <c r="W181" s="134" t="str">
        <f>IF(PROGRESS!BU195="NO DATA","",PROGRESS!BU195)</f>
        <v/>
      </c>
      <c r="X181" s="134" t="str">
        <f>IF(PROGRESS!BZ195="NO DATA","",PROGRESS!BZ195)</f>
        <v/>
      </c>
      <c r="Y181" s="134" t="str">
        <f>IF(PROGRESS!CE195="NO DATA","",PROGRESS!CE195)</f>
        <v/>
      </c>
      <c r="Z181" s="134" t="str">
        <f>IF(PROGRESS!CJ195="NO DATA","",PROGRESS!CJ195)</f>
        <v/>
      </c>
      <c r="AA181" s="134" t="str">
        <f>IF(PROGRESS!CO195="NO DATA","",PROGRESS!CO195)</f>
        <v/>
      </c>
      <c r="AB181" s="134" t="str">
        <f>IF(PROGRESS!CY195="NO DATA","",PROGRESS!CY195)</f>
        <v/>
      </c>
      <c r="AC181" s="134" t="str">
        <f>IF(PROGRESS!DD195="NO DATA","",PROGRESS!DD195)</f>
        <v/>
      </c>
      <c r="AD181" s="134" t="str">
        <f>IF(PROGRESS!CT195="NO DATA","",PROGRESS!CT195)</f>
        <v/>
      </c>
      <c r="AE181" s="134" t="str">
        <f>IF(PROGRESS!DI195="NO DATA","",PROGRESS!DI195)</f>
        <v/>
      </c>
      <c r="AF181" s="134" t="str">
        <f>IF(PROGRESS!DN195="NO DATA","",PROGRESS!DN195)</f>
        <v/>
      </c>
      <c r="AG181" s="134" t="str">
        <f>IF(PROGRESS!DS195="NO DATA","",PROGRESS!DS195)</f>
        <v/>
      </c>
      <c r="AH181" s="134" t="str">
        <f>IF(PROGRESS!DX195="NO DATA","",PROGRESS!DX195)</f>
        <v/>
      </c>
    </row>
    <row r="182" spans="1:34" x14ac:dyDescent="0.25">
      <c r="A182" s="20">
        <f>IF(DATASHEET!A182="","",DATASHEET!A182)</f>
        <v>151659</v>
      </c>
      <c r="B182" s="21" t="str">
        <f>DATASHEET!B182</f>
        <v>STREICHER ROOTMAN, Mika</v>
      </c>
      <c r="C182" s="22" t="str">
        <f>DATASHEET!C182</f>
        <v>11JNE</v>
      </c>
      <c r="D182" s="20" t="str">
        <f>DATASHEET!D182</f>
        <v>F</v>
      </c>
      <c r="E182" s="21" t="str">
        <f>DATASHEET!J182</f>
        <v>N</v>
      </c>
      <c r="F182" s="21" t="str">
        <f>DATASHEET!E182</f>
        <v>N</v>
      </c>
      <c r="G182" s="21" t="str">
        <f>IF(A182="","",IF(DATASHEET!F182="White - British","N","Y"))</f>
        <v>Y</v>
      </c>
      <c r="H182" s="21" t="str">
        <f>IF(A182="","",IF(DATASHEET!H182="Y","Y","N"))</f>
        <v>N</v>
      </c>
      <c r="I182" s="21" t="str">
        <f>DATASHEET!I182</f>
        <v>N</v>
      </c>
      <c r="J182" s="22" t="str">
        <f>DATASHEET!M182</f>
        <v>H</v>
      </c>
      <c r="K182" s="40" t="str">
        <f t="shared" si="2"/>
        <v/>
      </c>
      <c r="L182" s="133" t="str">
        <f>IF(PROGRESS!R196="NO DATA","",PROGRESS!R196)</f>
        <v/>
      </c>
      <c r="M182" s="134" t="str">
        <f>IF(PROGRESS!W196="NO DATA","",PROGRESS!W196)</f>
        <v/>
      </c>
      <c r="N182" s="135" t="str">
        <f>IF(PROGRESS!AB196="NO DATA","",PROGRESS!AB196)</f>
        <v/>
      </c>
      <c r="O182" s="134" t="str">
        <f>IF(PROGRESS!AG196="NO DATA","",PROGRESS!AG196)</f>
        <v/>
      </c>
      <c r="P182" s="134" t="str">
        <f>IF(PROGRESS!AL196="NO DATA","",PROGRESS!AL196)</f>
        <v/>
      </c>
      <c r="Q182" s="134" t="str">
        <f>IF(PROGRESS!AQ196="NO DATA","",PROGRESS!AQ196)</f>
        <v/>
      </c>
      <c r="R182" s="134" t="str">
        <f>IF(PROGRESS!AV196="NO DATA","",PROGRESS!AV196)</f>
        <v/>
      </c>
      <c r="S182" s="134" t="str">
        <f>IF(PROGRESS!BA196="NO DATA","",PROGRESS!BA196)</f>
        <v/>
      </c>
      <c r="T182" s="134" t="str">
        <f>IF(PROGRESS!BF196="NO DATA","",PROGRESS!BF196)</f>
        <v/>
      </c>
      <c r="U182" s="134" t="str">
        <f>IF(PROGRESS!BK196="NO DATA","",PROGRESS!BK196)</f>
        <v/>
      </c>
      <c r="V182" s="134" t="str">
        <f>IF(PROGRESS!BP196="NO DATA","",PROGRESS!BP196)</f>
        <v/>
      </c>
      <c r="W182" s="134" t="str">
        <f>IF(PROGRESS!BU196="NO DATA","",PROGRESS!BU196)</f>
        <v/>
      </c>
      <c r="X182" s="134" t="str">
        <f>IF(PROGRESS!BZ196="NO DATA","",PROGRESS!BZ196)</f>
        <v/>
      </c>
      <c r="Y182" s="134" t="str">
        <f>IF(PROGRESS!CE196="NO DATA","",PROGRESS!CE196)</f>
        <v/>
      </c>
      <c r="Z182" s="134" t="str">
        <f>IF(PROGRESS!CJ196="NO DATA","",PROGRESS!CJ196)</f>
        <v/>
      </c>
      <c r="AA182" s="134" t="str">
        <f>IF(PROGRESS!CO196="NO DATA","",PROGRESS!CO196)</f>
        <v/>
      </c>
      <c r="AB182" s="134" t="str">
        <f>IF(PROGRESS!CY196="NO DATA","",PROGRESS!CY196)</f>
        <v/>
      </c>
      <c r="AC182" s="134" t="str">
        <f>IF(PROGRESS!DD196="NO DATA","",PROGRESS!DD196)</f>
        <v/>
      </c>
      <c r="AD182" s="134" t="str">
        <f>IF(PROGRESS!CT196="NO DATA","",PROGRESS!CT196)</f>
        <v/>
      </c>
      <c r="AE182" s="134" t="str">
        <f>IF(PROGRESS!DI196="NO DATA","",PROGRESS!DI196)</f>
        <v/>
      </c>
      <c r="AF182" s="134" t="str">
        <f>IF(PROGRESS!DN196="NO DATA","",PROGRESS!DN196)</f>
        <v/>
      </c>
      <c r="AG182" s="134" t="str">
        <f>IF(PROGRESS!DS196="NO DATA","",PROGRESS!DS196)</f>
        <v/>
      </c>
      <c r="AH182" s="134" t="str">
        <f>IF(PROGRESS!DX196="NO DATA","",PROGRESS!DX196)</f>
        <v/>
      </c>
    </row>
    <row r="183" spans="1:34" x14ac:dyDescent="0.25">
      <c r="A183" s="20">
        <f>IF(DATASHEET!A183="","",DATASHEET!A183)</f>
        <v>151615</v>
      </c>
      <c r="B183" s="21" t="str">
        <f>DATASHEET!B183</f>
        <v>SWEETING, Olivia</v>
      </c>
      <c r="C183" s="22" t="str">
        <f>DATASHEET!C183</f>
        <v>11SDA</v>
      </c>
      <c r="D183" s="20" t="str">
        <f>DATASHEET!D183</f>
        <v>F</v>
      </c>
      <c r="E183" s="21" t="str">
        <f>DATASHEET!J183</f>
        <v>N</v>
      </c>
      <c r="F183" s="21" t="str">
        <f>DATASHEET!E183</f>
        <v>N</v>
      </c>
      <c r="G183" s="21" t="str">
        <f>IF(A183="","",IF(DATASHEET!F183="White - British","N","Y"))</f>
        <v>N</v>
      </c>
      <c r="H183" s="21" t="str">
        <f>IF(A183="","",IF(DATASHEET!H183="Y","Y","N"))</f>
        <v>N</v>
      </c>
      <c r="I183" s="21" t="str">
        <f>DATASHEET!I183</f>
        <v>N</v>
      </c>
      <c r="J183" s="22" t="str">
        <f>DATASHEET!M183</f>
        <v>H</v>
      </c>
      <c r="K183" s="40" t="str">
        <f t="shared" si="2"/>
        <v/>
      </c>
      <c r="L183" s="133" t="str">
        <f>IF(PROGRESS!R197="NO DATA","",PROGRESS!R197)</f>
        <v/>
      </c>
      <c r="M183" s="134" t="str">
        <f>IF(PROGRESS!W197="NO DATA","",PROGRESS!W197)</f>
        <v/>
      </c>
      <c r="N183" s="135" t="str">
        <f>IF(PROGRESS!AB197="NO DATA","",PROGRESS!AB197)</f>
        <v/>
      </c>
      <c r="O183" s="134" t="str">
        <f>IF(PROGRESS!AG197="NO DATA","",PROGRESS!AG197)</f>
        <v/>
      </c>
      <c r="P183" s="134" t="str">
        <f>IF(PROGRESS!AL197="NO DATA","",PROGRESS!AL197)</f>
        <v/>
      </c>
      <c r="Q183" s="134" t="str">
        <f>IF(PROGRESS!AQ197="NO DATA","",PROGRESS!AQ197)</f>
        <v/>
      </c>
      <c r="R183" s="134" t="str">
        <f>IF(PROGRESS!AV197="NO DATA","",PROGRESS!AV197)</f>
        <v/>
      </c>
      <c r="S183" s="134" t="str">
        <f>IF(PROGRESS!BA197="NO DATA","",PROGRESS!BA197)</f>
        <v/>
      </c>
      <c r="T183" s="134" t="str">
        <f>IF(PROGRESS!BF197="NO DATA","",PROGRESS!BF197)</f>
        <v/>
      </c>
      <c r="U183" s="134" t="str">
        <f>IF(PROGRESS!BK197="NO DATA","",PROGRESS!BK197)</f>
        <v/>
      </c>
      <c r="V183" s="134" t="str">
        <f>IF(PROGRESS!BP197="NO DATA","",PROGRESS!BP197)</f>
        <v/>
      </c>
      <c r="W183" s="134" t="str">
        <f>IF(PROGRESS!BU197="NO DATA","",PROGRESS!BU197)</f>
        <v/>
      </c>
      <c r="X183" s="134" t="str">
        <f>IF(PROGRESS!BZ197="NO DATA","",PROGRESS!BZ197)</f>
        <v/>
      </c>
      <c r="Y183" s="134" t="str">
        <f>IF(PROGRESS!CE197="NO DATA","",PROGRESS!CE197)</f>
        <v/>
      </c>
      <c r="Z183" s="134" t="str">
        <f>IF(PROGRESS!CJ197="NO DATA","",PROGRESS!CJ197)</f>
        <v/>
      </c>
      <c r="AA183" s="134" t="str">
        <f>IF(PROGRESS!CO197="NO DATA","",PROGRESS!CO197)</f>
        <v/>
      </c>
      <c r="AB183" s="134" t="str">
        <f>IF(PROGRESS!CY197="NO DATA","",PROGRESS!CY197)</f>
        <v/>
      </c>
      <c r="AC183" s="134" t="str">
        <f>IF(PROGRESS!DD197="NO DATA","",PROGRESS!DD197)</f>
        <v/>
      </c>
      <c r="AD183" s="134" t="str">
        <f>IF(PROGRESS!CT197="NO DATA","",PROGRESS!CT197)</f>
        <v/>
      </c>
      <c r="AE183" s="134" t="str">
        <f>IF(PROGRESS!DI197="NO DATA","",PROGRESS!DI197)</f>
        <v/>
      </c>
      <c r="AF183" s="134" t="str">
        <f>IF(PROGRESS!DN197="NO DATA","",PROGRESS!DN197)</f>
        <v/>
      </c>
      <c r="AG183" s="134" t="str">
        <f>IF(PROGRESS!DS197="NO DATA","",PROGRESS!DS197)</f>
        <v/>
      </c>
      <c r="AH183" s="134" t="str">
        <f>IF(PROGRESS!DX197="NO DATA","",PROGRESS!DX197)</f>
        <v/>
      </c>
    </row>
    <row r="184" spans="1:34" x14ac:dyDescent="0.25">
      <c r="A184" s="20">
        <f>IF(DATASHEET!A184="","",DATASHEET!A184)</f>
        <v>151644</v>
      </c>
      <c r="B184" s="21" t="str">
        <f>DATASHEET!B184</f>
        <v>TAFT, Alfie</v>
      </c>
      <c r="C184" s="22" t="str">
        <f>DATASHEET!C184</f>
        <v>11SK</v>
      </c>
      <c r="D184" s="20" t="str">
        <f>DATASHEET!D184</f>
        <v>M</v>
      </c>
      <c r="E184" s="21" t="str">
        <f>DATASHEET!J184</f>
        <v>N</v>
      </c>
      <c r="F184" s="21" t="str">
        <f>DATASHEET!E184</f>
        <v>N</v>
      </c>
      <c r="G184" s="21" t="str">
        <f>IF(A184="","",IF(DATASHEET!F184="White - British","N","Y"))</f>
        <v>N</v>
      </c>
      <c r="H184" s="21" t="str">
        <f>IF(A184="","",IF(DATASHEET!H184="Y","Y","N"))</f>
        <v>N</v>
      </c>
      <c r="I184" s="21" t="str">
        <f>DATASHEET!I184</f>
        <v>N</v>
      </c>
      <c r="J184" s="22" t="str">
        <f>DATASHEET!M184</f>
        <v>L</v>
      </c>
      <c r="K184" s="40" t="str">
        <f t="shared" si="2"/>
        <v/>
      </c>
      <c r="L184" s="133" t="str">
        <f>IF(PROGRESS!R198="NO DATA","",PROGRESS!R198)</f>
        <v/>
      </c>
      <c r="M184" s="134" t="str">
        <f>IF(PROGRESS!W198="NO DATA","",PROGRESS!W198)</f>
        <v/>
      </c>
      <c r="N184" s="135" t="str">
        <f>IF(PROGRESS!AB198="NO DATA","",PROGRESS!AB198)</f>
        <v/>
      </c>
      <c r="O184" s="134" t="str">
        <f>IF(PROGRESS!AG198="NO DATA","",PROGRESS!AG198)</f>
        <v/>
      </c>
      <c r="P184" s="134" t="str">
        <f>IF(PROGRESS!AL198="NO DATA","",PROGRESS!AL198)</f>
        <v/>
      </c>
      <c r="Q184" s="134" t="str">
        <f>IF(PROGRESS!AQ198="NO DATA","",PROGRESS!AQ198)</f>
        <v/>
      </c>
      <c r="R184" s="134" t="str">
        <f>IF(PROGRESS!AV198="NO DATA","",PROGRESS!AV198)</f>
        <v/>
      </c>
      <c r="S184" s="134" t="str">
        <f>IF(PROGRESS!BA198="NO DATA","",PROGRESS!BA198)</f>
        <v/>
      </c>
      <c r="T184" s="134" t="str">
        <f>IF(PROGRESS!BF198="NO DATA","",PROGRESS!BF198)</f>
        <v/>
      </c>
      <c r="U184" s="134" t="str">
        <f>IF(PROGRESS!BK198="NO DATA","",PROGRESS!BK198)</f>
        <v/>
      </c>
      <c r="V184" s="134" t="str">
        <f>IF(PROGRESS!BP198="NO DATA","",PROGRESS!BP198)</f>
        <v/>
      </c>
      <c r="W184" s="134" t="str">
        <f>IF(PROGRESS!BU198="NO DATA","",PROGRESS!BU198)</f>
        <v/>
      </c>
      <c r="X184" s="134" t="str">
        <f>IF(PROGRESS!BZ198="NO DATA","",PROGRESS!BZ198)</f>
        <v/>
      </c>
      <c r="Y184" s="134" t="str">
        <f>IF(PROGRESS!CE198="NO DATA","",PROGRESS!CE198)</f>
        <v/>
      </c>
      <c r="Z184" s="134" t="str">
        <f>IF(PROGRESS!CJ198="NO DATA","",PROGRESS!CJ198)</f>
        <v/>
      </c>
      <c r="AA184" s="134" t="str">
        <f>IF(PROGRESS!CO198="NO DATA","",PROGRESS!CO198)</f>
        <v/>
      </c>
      <c r="AB184" s="134" t="str">
        <f>IF(PROGRESS!CY198="NO DATA","",PROGRESS!CY198)</f>
        <v/>
      </c>
      <c r="AC184" s="134" t="str">
        <f>IF(PROGRESS!DD198="NO DATA","",PROGRESS!DD198)</f>
        <v/>
      </c>
      <c r="AD184" s="134" t="str">
        <f>IF(PROGRESS!CT198="NO DATA","",PROGRESS!CT198)</f>
        <v/>
      </c>
      <c r="AE184" s="134" t="str">
        <f>IF(PROGRESS!DI198="NO DATA","",PROGRESS!DI198)</f>
        <v/>
      </c>
      <c r="AF184" s="134" t="str">
        <f>IF(PROGRESS!DN198="NO DATA","",PROGRESS!DN198)</f>
        <v/>
      </c>
      <c r="AG184" s="134" t="str">
        <f>IF(PROGRESS!DS198="NO DATA","",PROGRESS!DS198)</f>
        <v/>
      </c>
      <c r="AH184" s="134" t="str">
        <f>IF(PROGRESS!DX198="NO DATA","",PROGRESS!DX198)</f>
        <v/>
      </c>
    </row>
    <row r="185" spans="1:34" x14ac:dyDescent="0.25">
      <c r="A185" s="20">
        <f>IF(DATASHEET!A185="","",DATASHEET!A185)</f>
        <v>151658</v>
      </c>
      <c r="B185" s="21" t="str">
        <f>DATASHEET!B185</f>
        <v>TAHIROVA, Maria</v>
      </c>
      <c r="C185" s="22" t="str">
        <f>DATASHEET!C185</f>
        <v>11SDA</v>
      </c>
      <c r="D185" s="20" t="str">
        <f>DATASHEET!D185</f>
        <v>F</v>
      </c>
      <c r="E185" s="21" t="str">
        <f>DATASHEET!J185</f>
        <v>N</v>
      </c>
      <c r="F185" s="21" t="str">
        <f>DATASHEET!E185</f>
        <v>Y</v>
      </c>
      <c r="G185" s="21" t="str">
        <f>IF(A185="","",IF(DATASHEET!F185="White - British","N","Y"))</f>
        <v>Y</v>
      </c>
      <c r="H185" s="21" t="str">
        <f>IF(A185="","",IF(DATASHEET!H185="Y","Y","N"))</f>
        <v>Y</v>
      </c>
      <c r="I185" s="21" t="str">
        <f>DATASHEET!I185</f>
        <v>N</v>
      </c>
      <c r="J185" s="22" t="str">
        <f>DATASHEET!M185</f>
        <v>M</v>
      </c>
      <c r="K185" s="40" t="str">
        <f t="shared" si="2"/>
        <v/>
      </c>
      <c r="L185" s="133" t="str">
        <f>IF(PROGRESS!R199="NO DATA","",PROGRESS!R199)</f>
        <v/>
      </c>
      <c r="M185" s="134" t="str">
        <f>IF(PROGRESS!W199="NO DATA","",PROGRESS!W199)</f>
        <v/>
      </c>
      <c r="N185" s="135" t="str">
        <f>IF(PROGRESS!AB199="NO DATA","",PROGRESS!AB199)</f>
        <v/>
      </c>
      <c r="O185" s="134" t="str">
        <f>IF(PROGRESS!AG199="NO DATA","",PROGRESS!AG199)</f>
        <v/>
      </c>
      <c r="P185" s="134" t="str">
        <f>IF(PROGRESS!AL199="NO DATA","",PROGRESS!AL199)</f>
        <v/>
      </c>
      <c r="Q185" s="134" t="str">
        <f>IF(PROGRESS!AQ199="NO DATA","",PROGRESS!AQ199)</f>
        <v/>
      </c>
      <c r="R185" s="134" t="str">
        <f>IF(PROGRESS!AV199="NO DATA","",PROGRESS!AV199)</f>
        <v/>
      </c>
      <c r="S185" s="134" t="str">
        <f>IF(PROGRESS!BA199="NO DATA","",PROGRESS!BA199)</f>
        <v/>
      </c>
      <c r="T185" s="134" t="str">
        <f>IF(PROGRESS!BF199="NO DATA","",PROGRESS!BF199)</f>
        <v/>
      </c>
      <c r="U185" s="134" t="str">
        <f>IF(PROGRESS!BK199="NO DATA","",PROGRESS!BK199)</f>
        <v/>
      </c>
      <c r="V185" s="134" t="str">
        <f>IF(PROGRESS!BP199="NO DATA","",PROGRESS!BP199)</f>
        <v/>
      </c>
      <c r="W185" s="134" t="str">
        <f>IF(PROGRESS!BU199="NO DATA","",PROGRESS!BU199)</f>
        <v/>
      </c>
      <c r="X185" s="134" t="str">
        <f>IF(PROGRESS!BZ199="NO DATA","",PROGRESS!BZ199)</f>
        <v/>
      </c>
      <c r="Y185" s="134" t="str">
        <f>IF(PROGRESS!CE199="NO DATA","",PROGRESS!CE199)</f>
        <v/>
      </c>
      <c r="Z185" s="134" t="str">
        <f>IF(PROGRESS!CJ199="NO DATA","",PROGRESS!CJ199)</f>
        <v/>
      </c>
      <c r="AA185" s="134" t="str">
        <f>IF(PROGRESS!CO199="NO DATA","",PROGRESS!CO199)</f>
        <v/>
      </c>
      <c r="AB185" s="134" t="str">
        <f>IF(PROGRESS!CY199="NO DATA","",PROGRESS!CY199)</f>
        <v/>
      </c>
      <c r="AC185" s="134" t="str">
        <f>IF(PROGRESS!DD199="NO DATA","",PROGRESS!DD199)</f>
        <v/>
      </c>
      <c r="AD185" s="134" t="str">
        <f>IF(PROGRESS!CT199="NO DATA","",PROGRESS!CT199)</f>
        <v/>
      </c>
      <c r="AE185" s="134" t="str">
        <f>IF(PROGRESS!DI199="NO DATA","",PROGRESS!DI199)</f>
        <v/>
      </c>
      <c r="AF185" s="134" t="str">
        <f>IF(PROGRESS!DN199="NO DATA","",PROGRESS!DN199)</f>
        <v/>
      </c>
      <c r="AG185" s="134" t="str">
        <f>IF(PROGRESS!DS199="NO DATA","",PROGRESS!DS199)</f>
        <v/>
      </c>
      <c r="AH185" s="134" t="str">
        <f>IF(PROGRESS!DX199="NO DATA","",PROGRESS!DX199)</f>
        <v/>
      </c>
    </row>
    <row r="186" spans="1:34" x14ac:dyDescent="0.25">
      <c r="A186" s="20">
        <f>IF(DATASHEET!A186="","",DATASHEET!A186)</f>
        <v>151552</v>
      </c>
      <c r="B186" s="21" t="str">
        <f>DATASHEET!B186</f>
        <v>TANKARD, Erin</v>
      </c>
      <c r="C186" s="22" t="str">
        <f>DATASHEET!C186</f>
        <v>11WE</v>
      </c>
      <c r="D186" s="20" t="str">
        <f>DATASHEET!D186</f>
        <v>F</v>
      </c>
      <c r="E186" s="21" t="str">
        <f>DATASHEET!J186</f>
        <v>N</v>
      </c>
      <c r="F186" s="21" t="str">
        <f>DATASHEET!E186</f>
        <v>N</v>
      </c>
      <c r="G186" s="21" t="str">
        <f>IF(A186="","",IF(DATASHEET!F186="White - British","N","Y"))</f>
        <v>N</v>
      </c>
      <c r="H186" s="21" t="str">
        <f>IF(A186="","",IF(DATASHEET!H186="Y","Y","N"))</f>
        <v>N</v>
      </c>
      <c r="I186" s="21" t="str">
        <f>DATASHEET!I186</f>
        <v>N</v>
      </c>
      <c r="J186" s="22" t="str">
        <f>DATASHEET!M186</f>
        <v>H</v>
      </c>
      <c r="K186" s="40" t="str">
        <f t="shared" si="2"/>
        <v/>
      </c>
      <c r="L186" s="133" t="str">
        <f>IF(PROGRESS!R200="NO DATA","",PROGRESS!R200)</f>
        <v/>
      </c>
      <c r="M186" s="134" t="str">
        <f>IF(PROGRESS!W200="NO DATA","",PROGRESS!W200)</f>
        <v/>
      </c>
      <c r="N186" s="135" t="str">
        <f>IF(PROGRESS!AB200="NO DATA","",PROGRESS!AB200)</f>
        <v/>
      </c>
      <c r="O186" s="134" t="str">
        <f>IF(PROGRESS!AG200="NO DATA","",PROGRESS!AG200)</f>
        <v/>
      </c>
      <c r="P186" s="134" t="str">
        <f>IF(PROGRESS!AL200="NO DATA","",PROGRESS!AL200)</f>
        <v/>
      </c>
      <c r="Q186" s="134" t="str">
        <f>IF(PROGRESS!AQ200="NO DATA","",PROGRESS!AQ200)</f>
        <v/>
      </c>
      <c r="R186" s="134" t="str">
        <f>IF(PROGRESS!AV200="NO DATA","",PROGRESS!AV200)</f>
        <v/>
      </c>
      <c r="S186" s="134" t="str">
        <f>IF(PROGRESS!BA200="NO DATA","",PROGRESS!BA200)</f>
        <v/>
      </c>
      <c r="T186" s="134" t="str">
        <f>IF(PROGRESS!BF200="NO DATA","",PROGRESS!BF200)</f>
        <v/>
      </c>
      <c r="U186" s="134" t="str">
        <f>IF(PROGRESS!BK200="NO DATA","",PROGRESS!BK200)</f>
        <v/>
      </c>
      <c r="V186" s="134" t="str">
        <f>IF(PROGRESS!BP200="NO DATA","",PROGRESS!BP200)</f>
        <v/>
      </c>
      <c r="W186" s="134" t="str">
        <f>IF(PROGRESS!BU200="NO DATA","",PROGRESS!BU200)</f>
        <v/>
      </c>
      <c r="X186" s="134" t="str">
        <f>IF(PROGRESS!BZ200="NO DATA","",PROGRESS!BZ200)</f>
        <v/>
      </c>
      <c r="Y186" s="134" t="str">
        <f>IF(PROGRESS!CE200="NO DATA","",PROGRESS!CE200)</f>
        <v/>
      </c>
      <c r="Z186" s="134" t="str">
        <f>IF(PROGRESS!CJ200="NO DATA","",PROGRESS!CJ200)</f>
        <v/>
      </c>
      <c r="AA186" s="134" t="str">
        <f>IF(PROGRESS!CO200="NO DATA","",PROGRESS!CO200)</f>
        <v/>
      </c>
      <c r="AB186" s="134" t="str">
        <f>IF(PROGRESS!CY200="NO DATA","",PROGRESS!CY200)</f>
        <v/>
      </c>
      <c r="AC186" s="134" t="str">
        <f>IF(PROGRESS!DD200="NO DATA","",PROGRESS!DD200)</f>
        <v/>
      </c>
      <c r="AD186" s="134" t="str">
        <f>IF(PROGRESS!CT200="NO DATA","",PROGRESS!CT200)</f>
        <v/>
      </c>
      <c r="AE186" s="134" t="str">
        <f>IF(PROGRESS!DI200="NO DATA","",PROGRESS!DI200)</f>
        <v/>
      </c>
      <c r="AF186" s="134" t="str">
        <f>IF(PROGRESS!DN200="NO DATA","",PROGRESS!DN200)</f>
        <v/>
      </c>
      <c r="AG186" s="134" t="str">
        <f>IF(PROGRESS!DS200="NO DATA","",PROGRESS!DS200)</f>
        <v/>
      </c>
      <c r="AH186" s="134" t="str">
        <f>IF(PROGRESS!DX200="NO DATA","",PROGRESS!DX200)</f>
        <v/>
      </c>
    </row>
    <row r="187" spans="1:34" x14ac:dyDescent="0.25">
      <c r="A187" s="20">
        <f>IF(DATASHEET!A187="","",DATASHEET!A187)</f>
        <v>151536</v>
      </c>
      <c r="B187" s="21" t="str">
        <f>DATASHEET!B187</f>
        <v>TATE, Ruby</v>
      </c>
      <c r="C187" s="22" t="str">
        <f>DATASHEET!C187</f>
        <v>11SPI</v>
      </c>
      <c r="D187" s="20" t="str">
        <f>DATASHEET!D187</f>
        <v>F</v>
      </c>
      <c r="E187" s="21" t="str">
        <f>DATASHEET!J187</f>
        <v>N</v>
      </c>
      <c r="F187" s="21" t="str">
        <f>DATASHEET!E187</f>
        <v>N</v>
      </c>
      <c r="G187" s="21" t="str">
        <f>IF(A187="","",IF(DATASHEET!F187="White - British","N","Y"))</f>
        <v>N</v>
      </c>
      <c r="H187" s="21" t="str">
        <f>IF(A187="","",IF(DATASHEET!H187="Y","Y","N"))</f>
        <v>N</v>
      </c>
      <c r="I187" s="21" t="str">
        <f>DATASHEET!I187</f>
        <v>N</v>
      </c>
      <c r="J187" s="22" t="str">
        <f>DATASHEET!M187</f>
        <v>L</v>
      </c>
      <c r="K187" s="40" t="str">
        <f t="shared" si="2"/>
        <v/>
      </c>
      <c r="L187" s="133" t="str">
        <f>IF(PROGRESS!R201="NO DATA","",PROGRESS!R201)</f>
        <v/>
      </c>
      <c r="M187" s="134" t="str">
        <f>IF(PROGRESS!W201="NO DATA","",PROGRESS!W201)</f>
        <v/>
      </c>
      <c r="N187" s="135" t="str">
        <f>IF(PROGRESS!AB201="NO DATA","",PROGRESS!AB201)</f>
        <v/>
      </c>
      <c r="O187" s="134" t="str">
        <f>IF(PROGRESS!AG201="NO DATA","",PROGRESS!AG201)</f>
        <v/>
      </c>
      <c r="P187" s="134" t="str">
        <f>IF(PROGRESS!AL201="NO DATA","",PROGRESS!AL201)</f>
        <v/>
      </c>
      <c r="Q187" s="134" t="str">
        <f>IF(PROGRESS!AQ201="NO DATA","",PROGRESS!AQ201)</f>
        <v/>
      </c>
      <c r="R187" s="134" t="str">
        <f>IF(PROGRESS!AV201="NO DATA","",PROGRESS!AV201)</f>
        <v/>
      </c>
      <c r="S187" s="134" t="str">
        <f>IF(PROGRESS!BA201="NO DATA","",PROGRESS!BA201)</f>
        <v/>
      </c>
      <c r="T187" s="134" t="str">
        <f>IF(PROGRESS!BF201="NO DATA","",PROGRESS!BF201)</f>
        <v/>
      </c>
      <c r="U187" s="134" t="str">
        <f>IF(PROGRESS!BK201="NO DATA","",PROGRESS!BK201)</f>
        <v/>
      </c>
      <c r="V187" s="134" t="str">
        <f>IF(PROGRESS!BP201="NO DATA","",PROGRESS!BP201)</f>
        <v/>
      </c>
      <c r="W187" s="134" t="str">
        <f>IF(PROGRESS!BU201="NO DATA","",PROGRESS!BU201)</f>
        <v/>
      </c>
      <c r="X187" s="134" t="str">
        <f>IF(PROGRESS!BZ201="NO DATA","",PROGRESS!BZ201)</f>
        <v/>
      </c>
      <c r="Y187" s="134" t="str">
        <f>IF(PROGRESS!CE201="NO DATA","",PROGRESS!CE201)</f>
        <v/>
      </c>
      <c r="Z187" s="134" t="str">
        <f>IF(PROGRESS!CJ201="NO DATA","",PROGRESS!CJ201)</f>
        <v/>
      </c>
      <c r="AA187" s="134" t="str">
        <f>IF(PROGRESS!CO201="NO DATA","",PROGRESS!CO201)</f>
        <v/>
      </c>
      <c r="AB187" s="134" t="str">
        <f>IF(PROGRESS!CY201="NO DATA","",PROGRESS!CY201)</f>
        <v/>
      </c>
      <c r="AC187" s="134" t="str">
        <f>IF(PROGRESS!DD201="NO DATA","",PROGRESS!DD201)</f>
        <v/>
      </c>
      <c r="AD187" s="134" t="str">
        <f>IF(PROGRESS!CT201="NO DATA","",PROGRESS!CT201)</f>
        <v/>
      </c>
      <c r="AE187" s="134" t="str">
        <f>IF(PROGRESS!DI201="NO DATA","",PROGRESS!DI201)</f>
        <v/>
      </c>
      <c r="AF187" s="134" t="str">
        <f>IF(PROGRESS!DN201="NO DATA","",PROGRESS!DN201)</f>
        <v/>
      </c>
      <c r="AG187" s="134" t="str">
        <f>IF(PROGRESS!DS201="NO DATA","",PROGRESS!DS201)</f>
        <v/>
      </c>
      <c r="AH187" s="134" t="str">
        <f>IF(PROGRESS!DX201="NO DATA","",PROGRESS!DX201)</f>
        <v/>
      </c>
    </row>
    <row r="188" spans="1:34" x14ac:dyDescent="0.25">
      <c r="A188" s="20">
        <f>IF(DATASHEET!A188="","",DATASHEET!A188)</f>
        <v>151632</v>
      </c>
      <c r="B188" s="21" t="str">
        <f>DATASHEET!B188</f>
        <v>TAYLOR, Ethan</v>
      </c>
      <c r="C188" s="22" t="str">
        <f>DATASHEET!C188</f>
        <v>11JNE</v>
      </c>
      <c r="D188" s="20" t="str">
        <f>DATASHEET!D188</f>
        <v>M</v>
      </c>
      <c r="E188" s="21" t="str">
        <f>DATASHEET!J188</f>
        <v>K</v>
      </c>
      <c r="F188" s="21" t="str">
        <f>DATASHEET!E188</f>
        <v>Y</v>
      </c>
      <c r="G188" s="21" t="str">
        <f>IF(A188="","",IF(DATASHEET!F188="White - British","N","Y"))</f>
        <v>N</v>
      </c>
      <c r="H188" s="21" t="str">
        <f>IF(A188="","",IF(DATASHEET!H188="Y","Y","N"))</f>
        <v>Y</v>
      </c>
      <c r="I188" s="21" t="str">
        <f>DATASHEET!I188</f>
        <v>N</v>
      </c>
      <c r="J188" s="22" t="str">
        <f>DATASHEET!M188</f>
        <v>L</v>
      </c>
      <c r="K188" s="40" t="str">
        <f t="shared" si="2"/>
        <v/>
      </c>
      <c r="L188" s="133" t="str">
        <f>IF(PROGRESS!R202="NO DATA","",PROGRESS!R202)</f>
        <v/>
      </c>
      <c r="M188" s="134" t="str">
        <f>IF(PROGRESS!W202="NO DATA","",PROGRESS!W202)</f>
        <v/>
      </c>
      <c r="N188" s="135" t="str">
        <f>IF(PROGRESS!AB202="NO DATA","",PROGRESS!AB202)</f>
        <v/>
      </c>
      <c r="O188" s="134" t="str">
        <f>IF(PROGRESS!AG202="NO DATA","",PROGRESS!AG202)</f>
        <v/>
      </c>
      <c r="P188" s="134" t="str">
        <f>IF(PROGRESS!AL202="NO DATA","",PROGRESS!AL202)</f>
        <v/>
      </c>
      <c r="Q188" s="134" t="str">
        <f>IF(PROGRESS!AQ202="NO DATA","",PROGRESS!AQ202)</f>
        <v/>
      </c>
      <c r="R188" s="134" t="str">
        <f>IF(PROGRESS!AV202="NO DATA","",PROGRESS!AV202)</f>
        <v/>
      </c>
      <c r="S188" s="134" t="str">
        <f>IF(PROGRESS!BA202="NO DATA","",PROGRESS!BA202)</f>
        <v/>
      </c>
      <c r="T188" s="134" t="str">
        <f>IF(PROGRESS!BF202="NO DATA","",PROGRESS!BF202)</f>
        <v/>
      </c>
      <c r="U188" s="134" t="str">
        <f>IF(PROGRESS!BK202="NO DATA","",PROGRESS!BK202)</f>
        <v/>
      </c>
      <c r="V188" s="134" t="str">
        <f>IF(PROGRESS!BP202="NO DATA","",PROGRESS!BP202)</f>
        <v/>
      </c>
      <c r="W188" s="134" t="str">
        <f>IF(PROGRESS!BU202="NO DATA","",PROGRESS!BU202)</f>
        <v/>
      </c>
      <c r="X188" s="134" t="str">
        <f>IF(PROGRESS!BZ202="NO DATA","",PROGRESS!BZ202)</f>
        <v/>
      </c>
      <c r="Y188" s="134" t="str">
        <f>IF(PROGRESS!CE202="NO DATA","",PROGRESS!CE202)</f>
        <v/>
      </c>
      <c r="Z188" s="134" t="str">
        <f>IF(PROGRESS!CJ202="NO DATA","",PROGRESS!CJ202)</f>
        <v/>
      </c>
      <c r="AA188" s="134" t="str">
        <f>IF(PROGRESS!CO202="NO DATA","",PROGRESS!CO202)</f>
        <v/>
      </c>
      <c r="AB188" s="134" t="str">
        <f>IF(PROGRESS!CY202="NO DATA","",PROGRESS!CY202)</f>
        <v/>
      </c>
      <c r="AC188" s="134" t="str">
        <f>IF(PROGRESS!DD202="NO DATA","",PROGRESS!DD202)</f>
        <v/>
      </c>
      <c r="AD188" s="134" t="str">
        <f>IF(PROGRESS!CT202="NO DATA","",PROGRESS!CT202)</f>
        <v/>
      </c>
      <c r="AE188" s="134" t="str">
        <f>IF(PROGRESS!DI202="NO DATA","",PROGRESS!DI202)</f>
        <v/>
      </c>
      <c r="AF188" s="134" t="str">
        <f>IF(PROGRESS!DN202="NO DATA","",PROGRESS!DN202)</f>
        <v/>
      </c>
      <c r="AG188" s="134" t="str">
        <f>IF(PROGRESS!DS202="NO DATA","",PROGRESS!DS202)</f>
        <v/>
      </c>
      <c r="AH188" s="134" t="str">
        <f>IF(PROGRESS!DX202="NO DATA","",PROGRESS!DX202)</f>
        <v/>
      </c>
    </row>
    <row r="189" spans="1:34" x14ac:dyDescent="0.25">
      <c r="A189" s="20">
        <f>IF(DATASHEET!A189="","",DATASHEET!A189)</f>
        <v>151731</v>
      </c>
      <c r="B189" s="21" t="str">
        <f>DATASHEET!B189</f>
        <v>TEWODROS, Bezawet</v>
      </c>
      <c r="C189" s="22" t="str">
        <f>DATASHEET!C189</f>
        <v>11SK</v>
      </c>
      <c r="D189" s="20" t="str">
        <f>DATASHEET!D189</f>
        <v>F</v>
      </c>
      <c r="E189" s="21" t="str">
        <f>DATASHEET!J189</f>
        <v>N</v>
      </c>
      <c r="F189" s="21" t="str">
        <f>DATASHEET!E189</f>
        <v>Y</v>
      </c>
      <c r="G189" s="21" t="str">
        <f>IF(A189="","",IF(DATASHEET!F189="White - British","N","Y"))</f>
        <v>Y</v>
      </c>
      <c r="H189" s="21" t="str">
        <f>IF(A189="","",IF(DATASHEET!H189="Y","Y","N"))</f>
        <v>Y</v>
      </c>
      <c r="I189" s="21" t="str">
        <f>DATASHEET!I189</f>
        <v>N</v>
      </c>
      <c r="J189" s="22" t="str">
        <f>DATASHEET!M189</f>
        <v>M</v>
      </c>
      <c r="K189" s="40" t="str">
        <f t="shared" si="2"/>
        <v/>
      </c>
      <c r="L189" s="133" t="str">
        <f>IF(PROGRESS!R203="NO DATA","",PROGRESS!R203)</f>
        <v/>
      </c>
      <c r="M189" s="134" t="str">
        <f>IF(PROGRESS!W203="NO DATA","",PROGRESS!W203)</f>
        <v/>
      </c>
      <c r="N189" s="135" t="str">
        <f>IF(PROGRESS!AB203="NO DATA","",PROGRESS!AB203)</f>
        <v/>
      </c>
      <c r="O189" s="134" t="str">
        <f>IF(PROGRESS!AG203="NO DATA","",PROGRESS!AG203)</f>
        <v/>
      </c>
      <c r="P189" s="134" t="str">
        <f>IF(PROGRESS!AL203="NO DATA","",PROGRESS!AL203)</f>
        <v/>
      </c>
      <c r="Q189" s="134" t="str">
        <f>IF(PROGRESS!AQ203="NO DATA","",PROGRESS!AQ203)</f>
        <v/>
      </c>
      <c r="R189" s="134" t="str">
        <f>IF(PROGRESS!AV203="NO DATA","",PROGRESS!AV203)</f>
        <v/>
      </c>
      <c r="S189" s="134" t="str">
        <f>IF(PROGRESS!BA203="NO DATA","",PROGRESS!BA203)</f>
        <v/>
      </c>
      <c r="T189" s="134" t="str">
        <f>IF(PROGRESS!BF203="NO DATA","",PROGRESS!BF203)</f>
        <v/>
      </c>
      <c r="U189" s="134" t="str">
        <f>IF(PROGRESS!BK203="NO DATA","",PROGRESS!BK203)</f>
        <v/>
      </c>
      <c r="V189" s="134" t="str">
        <f>IF(PROGRESS!BP203="NO DATA","",PROGRESS!BP203)</f>
        <v/>
      </c>
      <c r="W189" s="134" t="str">
        <f>IF(PROGRESS!BU203="NO DATA","",PROGRESS!BU203)</f>
        <v/>
      </c>
      <c r="X189" s="134" t="str">
        <f>IF(PROGRESS!BZ203="NO DATA","",PROGRESS!BZ203)</f>
        <v/>
      </c>
      <c r="Y189" s="134" t="str">
        <f>IF(PROGRESS!CE203="NO DATA","",PROGRESS!CE203)</f>
        <v/>
      </c>
      <c r="Z189" s="134" t="str">
        <f>IF(PROGRESS!CJ203="NO DATA","",PROGRESS!CJ203)</f>
        <v/>
      </c>
      <c r="AA189" s="134" t="str">
        <f>IF(PROGRESS!CO203="NO DATA","",PROGRESS!CO203)</f>
        <v/>
      </c>
      <c r="AB189" s="134" t="str">
        <f>IF(PROGRESS!CY203="NO DATA","",PROGRESS!CY203)</f>
        <v/>
      </c>
      <c r="AC189" s="134" t="str">
        <f>IF(PROGRESS!DD203="NO DATA","",PROGRESS!DD203)</f>
        <v/>
      </c>
      <c r="AD189" s="134" t="str">
        <f>IF(PROGRESS!CT203="NO DATA","",PROGRESS!CT203)</f>
        <v/>
      </c>
      <c r="AE189" s="134" t="str">
        <f>IF(PROGRESS!DI203="NO DATA","",PROGRESS!DI203)</f>
        <v/>
      </c>
      <c r="AF189" s="134" t="str">
        <f>IF(PROGRESS!DN203="NO DATA","",PROGRESS!DN203)</f>
        <v/>
      </c>
      <c r="AG189" s="134" t="str">
        <f>IF(PROGRESS!DS203="NO DATA","",PROGRESS!DS203)</f>
        <v/>
      </c>
      <c r="AH189" s="134" t="str">
        <f>IF(PROGRESS!DX203="NO DATA","",PROGRESS!DX203)</f>
        <v/>
      </c>
    </row>
    <row r="190" spans="1:34" x14ac:dyDescent="0.25">
      <c r="A190" s="20">
        <f>IF(DATASHEET!A190="","",DATASHEET!A190)</f>
        <v>151727</v>
      </c>
      <c r="B190" s="21" t="str">
        <f>DATASHEET!B190</f>
        <v>THOMAS, Ryan</v>
      </c>
      <c r="C190" s="22" t="str">
        <f>DATASHEET!C190</f>
        <v>11SPI</v>
      </c>
      <c r="D190" s="20" t="str">
        <f>DATASHEET!D190</f>
        <v>M</v>
      </c>
      <c r="E190" s="21" t="str">
        <f>DATASHEET!J190</f>
        <v>N</v>
      </c>
      <c r="F190" s="21" t="str">
        <f>DATASHEET!E190</f>
        <v>N</v>
      </c>
      <c r="G190" s="21" t="str">
        <f>IF(A190="","",IF(DATASHEET!F190="White - British","N","Y"))</f>
        <v>Y</v>
      </c>
      <c r="H190" s="21" t="str">
        <f>IF(A190="","",IF(DATASHEET!H190="Y","Y","N"))</f>
        <v>N</v>
      </c>
      <c r="I190" s="21" t="str">
        <f>DATASHEET!I190</f>
        <v>N</v>
      </c>
      <c r="J190" s="22" t="str">
        <f>DATASHEET!M190</f>
        <v>H</v>
      </c>
      <c r="K190" s="40" t="str">
        <f t="shared" si="2"/>
        <v/>
      </c>
      <c r="L190" s="133" t="str">
        <f>IF(PROGRESS!R204="NO DATA","",PROGRESS!R204)</f>
        <v/>
      </c>
      <c r="M190" s="134" t="str">
        <f>IF(PROGRESS!W204="NO DATA","",PROGRESS!W204)</f>
        <v/>
      </c>
      <c r="N190" s="135" t="str">
        <f>IF(PROGRESS!AB204="NO DATA","",PROGRESS!AB204)</f>
        <v/>
      </c>
      <c r="O190" s="134" t="str">
        <f>IF(PROGRESS!AG204="NO DATA","",PROGRESS!AG204)</f>
        <v/>
      </c>
      <c r="P190" s="134" t="str">
        <f>IF(PROGRESS!AL204="NO DATA","",PROGRESS!AL204)</f>
        <v/>
      </c>
      <c r="Q190" s="134" t="str">
        <f>IF(PROGRESS!AQ204="NO DATA","",PROGRESS!AQ204)</f>
        <v/>
      </c>
      <c r="R190" s="134" t="str">
        <f>IF(PROGRESS!AV204="NO DATA","",PROGRESS!AV204)</f>
        <v/>
      </c>
      <c r="S190" s="134" t="str">
        <f>IF(PROGRESS!BA204="NO DATA","",PROGRESS!BA204)</f>
        <v/>
      </c>
      <c r="T190" s="134" t="str">
        <f>IF(PROGRESS!BF204="NO DATA","",PROGRESS!BF204)</f>
        <v/>
      </c>
      <c r="U190" s="134" t="str">
        <f>IF(PROGRESS!BK204="NO DATA","",PROGRESS!BK204)</f>
        <v/>
      </c>
      <c r="V190" s="134" t="str">
        <f>IF(PROGRESS!BP204="NO DATA","",PROGRESS!BP204)</f>
        <v/>
      </c>
      <c r="W190" s="134" t="str">
        <f>IF(PROGRESS!BU204="NO DATA","",PROGRESS!BU204)</f>
        <v/>
      </c>
      <c r="X190" s="134" t="str">
        <f>IF(PROGRESS!BZ204="NO DATA","",PROGRESS!BZ204)</f>
        <v/>
      </c>
      <c r="Y190" s="134" t="str">
        <f>IF(PROGRESS!CE204="NO DATA","",PROGRESS!CE204)</f>
        <v/>
      </c>
      <c r="Z190" s="134" t="str">
        <f>IF(PROGRESS!CJ204="NO DATA","",PROGRESS!CJ204)</f>
        <v/>
      </c>
      <c r="AA190" s="134" t="str">
        <f>IF(PROGRESS!CO204="NO DATA","",PROGRESS!CO204)</f>
        <v/>
      </c>
      <c r="AB190" s="134" t="str">
        <f>IF(PROGRESS!CY204="NO DATA","",PROGRESS!CY204)</f>
        <v/>
      </c>
      <c r="AC190" s="134" t="str">
        <f>IF(PROGRESS!DD204="NO DATA","",PROGRESS!DD204)</f>
        <v/>
      </c>
      <c r="AD190" s="134" t="str">
        <f>IF(PROGRESS!CT204="NO DATA","",PROGRESS!CT204)</f>
        <v/>
      </c>
      <c r="AE190" s="134" t="str">
        <f>IF(PROGRESS!DI204="NO DATA","",PROGRESS!DI204)</f>
        <v/>
      </c>
      <c r="AF190" s="134" t="str">
        <f>IF(PROGRESS!DN204="NO DATA","",PROGRESS!DN204)</f>
        <v/>
      </c>
      <c r="AG190" s="134" t="str">
        <f>IF(PROGRESS!DS204="NO DATA","",PROGRESS!DS204)</f>
        <v/>
      </c>
      <c r="AH190" s="134" t="str">
        <f>IF(PROGRESS!DX204="NO DATA","",PROGRESS!DX204)</f>
        <v/>
      </c>
    </row>
    <row r="191" spans="1:34" x14ac:dyDescent="0.25">
      <c r="A191" s="20">
        <f>IF(DATASHEET!A191="","",DATASHEET!A191)</f>
        <v>160140</v>
      </c>
      <c r="B191" s="21" t="str">
        <f>DATASHEET!B191</f>
        <v>THOMPSON, Zack</v>
      </c>
      <c r="C191" s="22" t="str">
        <f>DATASHEET!C191</f>
        <v>11SDA</v>
      </c>
      <c r="D191" s="20" t="str">
        <f>DATASHEET!D191</f>
        <v>M</v>
      </c>
      <c r="E191" s="21" t="str">
        <f>DATASHEET!J191</f>
        <v>N</v>
      </c>
      <c r="F191" s="21" t="str">
        <f>DATASHEET!E191</f>
        <v>N</v>
      </c>
      <c r="G191" s="21" t="str">
        <f>IF(A191="","",IF(DATASHEET!F191="White - British","N","Y"))</f>
        <v>N</v>
      </c>
      <c r="H191" s="21" t="str">
        <f>IF(A191="","",IF(DATASHEET!H191="Y","Y","N"))</f>
        <v>N</v>
      </c>
      <c r="I191" s="21" t="str">
        <f>DATASHEET!I191</f>
        <v>N</v>
      </c>
      <c r="J191" s="22" t="str">
        <f>DATASHEET!M191</f>
        <v/>
      </c>
      <c r="K191" s="40" t="str">
        <f t="shared" si="2"/>
        <v/>
      </c>
      <c r="L191" s="133" t="str">
        <f>IF(PROGRESS!R205="NO DATA","",PROGRESS!R205)</f>
        <v/>
      </c>
      <c r="M191" s="134" t="str">
        <f>IF(PROGRESS!W205="NO DATA","",PROGRESS!W205)</f>
        <v/>
      </c>
      <c r="N191" s="135" t="str">
        <f>IF(PROGRESS!AB205="NO DATA","",PROGRESS!AB205)</f>
        <v/>
      </c>
      <c r="O191" s="134" t="str">
        <f>IF(PROGRESS!AG205="NO DATA","",PROGRESS!AG205)</f>
        <v/>
      </c>
      <c r="P191" s="134" t="str">
        <f>IF(PROGRESS!AL205="NO DATA","",PROGRESS!AL205)</f>
        <v/>
      </c>
      <c r="Q191" s="134" t="str">
        <f>IF(PROGRESS!AQ205="NO DATA","",PROGRESS!AQ205)</f>
        <v/>
      </c>
      <c r="R191" s="134" t="str">
        <f>IF(PROGRESS!AV205="NO DATA","",PROGRESS!AV205)</f>
        <v/>
      </c>
      <c r="S191" s="134" t="str">
        <f>IF(PROGRESS!BA205="NO DATA","",PROGRESS!BA205)</f>
        <v/>
      </c>
      <c r="T191" s="134" t="str">
        <f>IF(PROGRESS!BF205="NO DATA","",PROGRESS!BF205)</f>
        <v/>
      </c>
      <c r="U191" s="134" t="str">
        <f>IF(PROGRESS!BK205="NO DATA","",PROGRESS!BK205)</f>
        <v/>
      </c>
      <c r="V191" s="134" t="str">
        <f>IF(PROGRESS!BP205="NO DATA","",PROGRESS!BP205)</f>
        <v/>
      </c>
      <c r="W191" s="134" t="str">
        <f>IF(PROGRESS!BU205="NO DATA","",PROGRESS!BU205)</f>
        <v/>
      </c>
      <c r="X191" s="134" t="str">
        <f>IF(PROGRESS!BZ205="NO DATA","",PROGRESS!BZ205)</f>
        <v/>
      </c>
      <c r="Y191" s="134" t="str">
        <f>IF(PROGRESS!CE205="NO DATA","",PROGRESS!CE205)</f>
        <v/>
      </c>
      <c r="Z191" s="134" t="str">
        <f>IF(PROGRESS!CJ205="NO DATA","",PROGRESS!CJ205)</f>
        <v/>
      </c>
      <c r="AA191" s="134" t="str">
        <f>IF(PROGRESS!CO205="NO DATA","",PROGRESS!CO205)</f>
        <v/>
      </c>
      <c r="AB191" s="134" t="str">
        <f>IF(PROGRESS!CY205="NO DATA","",PROGRESS!CY205)</f>
        <v/>
      </c>
      <c r="AC191" s="134" t="str">
        <f>IF(PROGRESS!DD205="NO DATA","",PROGRESS!DD205)</f>
        <v/>
      </c>
      <c r="AD191" s="134" t="str">
        <f>IF(PROGRESS!CT205="NO DATA","",PROGRESS!CT205)</f>
        <v/>
      </c>
      <c r="AE191" s="134" t="str">
        <f>IF(PROGRESS!DI205="NO DATA","",PROGRESS!DI205)</f>
        <v/>
      </c>
      <c r="AF191" s="134" t="str">
        <f>IF(PROGRESS!DN205="NO DATA","",PROGRESS!DN205)</f>
        <v/>
      </c>
      <c r="AG191" s="134" t="str">
        <f>IF(PROGRESS!DS205="NO DATA","",PROGRESS!DS205)</f>
        <v/>
      </c>
      <c r="AH191" s="134" t="str">
        <f>IF(PROGRESS!DX205="NO DATA","",PROGRESS!DX205)</f>
        <v/>
      </c>
    </row>
    <row r="192" spans="1:34" x14ac:dyDescent="0.25">
      <c r="A192" s="20">
        <f>IF(DATASHEET!A192="","",DATASHEET!A192)</f>
        <v>151732</v>
      </c>
      <c r="B192" s="21" t="str">
        <f>DATASHEET!B192</f>
        <v>TOJO, Elwin</v>
      </c>
      <c r="C192" s="22" t="str">
        <f>DATASHEET!C192</f>
        <v>11KKN</v>
      </c>
      <c r="D192" s="20" t="str">
        <f>DATASHEET!D192</f>
        <v>M</v>
      </c>
      <c r="E192" s="21" t="str">
        <f>DATASHEET!J192</f>
        <v>N</v>
      </c>
      <c r="F192" s="21" t="str">
        <f>DATASHEET!E192</f>
        <v>N</v>
      </c>
      <c r="G192" s="21" t="str">
        <f>IF(A192="","",IF(DATASHEET!F192="White - British","N","Y"))</f>
        <v>Y</v>
      </c>
      <c r="H192" s="21" t="str">
        <f>IF(A192="","",IF(DATASHEET!H192="Y","Y","N"))</f>
        <v>N</v>
      </c>
      <c r="I192" s="21" t="str">
        <f>DATASHEET!I192</f>
        <v>N</v>
      </c>
      <c r="J192" s="22" t="str">
        <f>DATASHEET!M192</f>
        <v>M</v>
      </c>
      <c r="K192" s="40" t="str">
        <f t="shared" si="2"/>
        <v/>
      </c>
      <c r="L192" s="133" t="str">
        <f>IF(PROGRESS!R206="NO DATA","",PROGRESS!R206)</f>
        <v/>
      </c>
      <c r="M192" s="134" t="str">
        <f>IF(PROGRESS!W206="NO DATA","",PROGRESS!W206)</f>
        <v/>
      </c>
      <c r="N192" s="135" t="str">
        <f>IF(PROGRESS!AB206="NO DATA","",PROGRESS!AB206)</f>
        <v/>
      </c>
      <c r="O192" s="134" t="str">
        <f>IF(PROGRESS!AG206="NO DATA","",PROGRESS!AG206)</f>
        <v/>
      </c>
      <c r="P192" s="134" t="str">
        <f>IF(PROGRESS!AL206="NO DATA","",PROGRESS!AL206)</f>
        <v/>
      </c>
      <c r="Q192" s="134" t="str">
        <f>IF(PROGRESS!AQ206="NO DATA","",PROGRESS!AQ206)</f>
        <v/>
      </c>
      <c r="R192" s="134" t="str">
        <f>IF(PROGRESS!AV206="NO DATA","",PROGRESS!AV206)</f>
        <v/>
      </c>
      <c r="S192" s="134" t="str">
        <f>IF(PROGRESS!BA206="NO DATA","",PROGRESS!BA206)</f>
        <v/>
      </c>
      <c r="T192" s="134" t="str">
        <f>IF(PROGRESS!BF206="NO DATA","",PROGRESS!BF206)</f>
        <v/>
      </c>
      <c r="U192" s="134" t="str">
        <f>IF(PROGRESS!BK206="NO DATA","",PROGRESS!BK206)</f>
        <v/>
      </c>
      <c r="V192" s="134" t="str">
        <f>IF(PROGRESS!BP206="NO DATA","",PROGRESS!BP206)</f>
        <v/>
      </c>
      <c r="W192" s="134" t="str">
        <f>IF(PROGRESS!BU206="NO DATA","",PROGRESS!BU206)</f>
        <v/>
      </c>
      <c r="X192" s="134" t="str">
        <f>IF(PROGRESS!BZ206="NO DATA","",PROGRESS!BZ206)</f>
        <v/>
      </c>
      <c r="Y192" s="134" t="str">
        <f>IF(PROGRESS!CE206="NO DATA","",PROGRESS!CE206)</f>
        <v/>
      </c>
      <c r="Z192" s="134" t="str">
        <f>IF(PROGRESS!CJ206="NO DATA","",PROGRESS!CJ206)</f>
        <v/>
      </c>
      <c r="AA192" s="134" t="str">
        <f>IF(PROGRESS!CO206="NO DATA","",PROGRESS!CO206)</f>
        <v/>
      </c>
      <c r="AB192" s="134" t="str">
        <f>IF(PROGRESS!CY206="NO DATA","",PROGRESS!CY206)</f>
        <v/>
      </c>
      <c r="AC192" s="134" t="str">
        <f>IF(PROGRESS!DD206="NO DATA","",PROGRESS!DD206)</f>
        <v/>
      </c>
      <c r="AD192" s="134" t="str">
        <f>IF(PROGRESS!CT206="NO DATA","",PROGRESS!CT206)</f>
        <v/>
      </c>
      <c r="AE192" s="134" t="str">
        <f>IF(PROGRESS!DI206="NO DATA","",PROGRESS!DI206)</f>
        <v/>
      </c>
      <c r="AF192" s="134" t="str">
        <f>IF(PROGRESS!DN206="NO DATA","",PROGRESS!DN206)</f>
        <v/>
      </c>
      <c r="AG192" s="134" t="str">
        <f>IF(PROGRESS!DS206="NO DATA","",PROGRESS!DS206)</f>
        <v/>
      </c>
      <c r="AH192" s="134" t="str">
        <f>IF(PROGRESS!DX206="NO DATA","",PROGRESS!DX206)</f>
        <v/>
      </c>
    </row>
    <row r="193" spans="1:34" x14ac:dyDescent="0.25">
      <c r="A193" s="20">
        <f>IF(DATASHEET!A193="","",DATASHEET!A193)</f>
        <v>151520</v>
      </c>
      <c r="B193" s="21" t="str">
        <f>DATASHEET!B193</f>
        <v>TSHUMA, Isaac</v>
      </c>
      <c r="C193" s="22" t="str">
        <f>DATASHEET!C193</f>
        <v>11SDA</v>
      </c>
      <c r="D193" s="20" t="str">
        <f>DATASHEET!D193</f>
        <v>M</v>
      </c>
      <c r="E193" s="21" t="str">
        <f>DATASHEET!J193</f>
        <v>N</v>
      </c>
      <c r="F193" s="21" t="str">
        <f>DATASHEET!E193</f>
        <v>N</v>
      </c>
      <c r="G193" s="21" t="str">
        <f>IF(A193="","",IF(DATASHEET!F193="White - British","N","Y"))</f>
        <v>Y</v>
      </c>
      <c r="H193" s="21" t="str">
        <f>IF(A193="","",IF(DATASHEET!H193="Y","Y","N"))</f>
        <v>N</v>
      </c>
      <c r="I193" s="21" t="str">
        <f>DATASHEET!I193</f>
        <v>N</v>
      </c>
      <c r="J193" s="22" t="str">
        <f>DATASHEET!M193</f>
        <v>L</v>
      </c>
      <c r="K193" s="40" t="str">
        <f t="shared" si="2"/>
        <v/>
      </c>
      <c r="L193" s="133" t="str">
        <f>IF(PROGRESS!R207="NO DATA","",PROGRESS!R207)</f>
        <v/>
      </c>
      <c r="M193" s="134" t="str">
        <f>IF(PROGRESS!W207="NO DATA","",PROGRESS!W207)</f>
        <v/>
      </c>
      <c r="N193" s="135" t="str">
        <f>IF(PROGRESS!AB207="NO DATA","",PROGRESS!AB207)</f>
        <v/>
      </c>
      <c r="O193" s="134" t="str">
        <f>IF(PROGRESS!AG207="NO DATA","",PROGRESS!AG207)</f>
        <v/>
      </c>
      <c r="P193" s="134" t="str">
        <f>IF(PROGRESS!AL207="NO DATA","",PROGRESS!AL207)</f>
        <v/>
      </c>
      <c r="Q193" s="134" t="str">
        <f>IF(PROGRESS!AQ207="NO DATA","",PROGRESS!AQ207)</f>
        <v/>
      </c>
      <c r="R193" s="134" t="str">
        <f>IF(PROGRESS!AV207="NO DATA","",PROGRESS!AV207)</f>
        <v/>
      </c>
      <c r="S193" s="134" t="str">
        <f>IF(PROGRESS!BA207="NO DATA","",PROGRESS!BA207)</f>
        <v/>
      </c>
      <c r="T193" s="134" t="str">
        <f>IF(PROGRESS!BF207="NO DATA","",PROGRESS!BF207)</f>
        <v/>
      </c>
      <c r="U193" s="134" t="str">
        <f>IF(PROGRESS!BK207="NO DATA","",PROGRESS!BK207)</f>
        <v/>
      </c>
      <c r="V193" s="134" t="str">
        <f>IF(PROGRESS!BP207="NO DATA","",PROGRESS!BP207)</f>
        <v/>
      </c>
      <c r="W193" s="134" t="str">
        <f>IF(PROGRESS!BU207="NO DATA","",PROGRESS!BU207)</f>
        <v/>
      </c>
      <c r="X193" s="134" t="str">
        <f>IF(PROGRESS!BZ207="NO DATA","",PROGRESS!BZ207)</f>
        <v/>
      </c>
      <c r="Y193" s="134" t="str">
        <f>IF(PROGRESS!CE207="NO DATA","",PROGRESS!CE207)</f>
        <v/>
      </c>
      <c r="Z193" s="134" t="str">
        <f>IF(PROGRESS!CJ207="NO DATA","",PROGRESS!CJ207)</f>
        <v/>
      </c>
      <c r="AA193" s="134" t="str">
        <f>IF(PROGRESS!CO207="NO DATA","",PROGRESS!CO207)</f>
        <v/>
      </c>
      <c r="AB193" s="134" t="str">
        <f>IF(PROGRESS!CY207="NO DATA","",PROGRESS!CY207)</f>
        <v/>
      </c>
      <c r="AC193" s="134" t="str">
        <f>IF(PROGRESS!DD207="NO DATA","",PROGRESS!DD207)</f>
        <v/>
      </c>
      <c r="AD193" s="134" t="str">
        <f>IF(PROGRESS!CT207="NO DATA","",PROGRESS!CT207)</f>
        <v/>
      </c>
      <c r="AE193" s="134" t="str">
        <f>IF(PROGRESS!DI207="NO DATA","",PROGRESS!DI207)</f>
        <v/>
      </c>
      <c r="AF193" s="134" t="str">
        <f>IF(PROGRESS!DN207="NO DATA","",PROGRESS!DN207)</f>
        <v/>
      </c>
      <c r="AG193" s="134" t="str">
        <f>IF(PROGRESS!DS207="NO DATA","",PROGRESS!DS207)</f>
        <v/>
      </c>
      <c r="AH193" s="134" t="str">
        <f>IF(PROGRESS!DX207="NO DATA","",PROGRESS!DX207)</f>
        <v/>
      </c>
    </row>
    <row r="194" spans="1:34" x14ac:dyDescent="0.25">
      <c r="A194" s="20">
        <f>IF(DATASHEET!A194="","",DATASHEET!A194)</f>
        <v>151714</v>
      </c>
      <c r="B194" s="21" t="str">
        <f>DATASHEET!B194</f>
        <v>TURNER, Millie</v>
      </c>
      <c r="C194" s="22" t="str">
        <f>DATASHEET!C194</f>
        <v>11EGQ</v>
      </c>
      <c r="D194" s="20" t="str">
        <f>DATASHEET!D194</f>
        <v>F</v>
      </c>
      <c r="E194" s="21" t="str">
        <f>DATASHEET!J194</f>
        <v>N</v>
      </c>
      <c r="F194" s="21" t="str">
        <f>DATASHEET!E194</f>
        <v>N</v>
      </c>
      <c r="G194" s="21" t="str">
        <f>IF(A194="","",IF(DATASHEET!F194="White - British","N","Y"))</f>
        <v>N</v>
      </c>
      <c r="H194" s="21" t="str">
        <f>IF(A194="","",IF(DATASHEET!H194="Y","Y","N"))</f>
        <v>N</v>
      </c>
      <c r="I194" s="21" t="str">
        <f>DATASHEET!I194</f>
        <v>N</v>
      </c>
      <c r="J194" s="22" t="str">
        <f>DATASHEET!M194</f>
        <v>M</v>
      </c>
      <c r="K194" s="40" t="str">
        <f t="shared" ref="K194:K231" si="3">IFERROR(AVERAGE(L194:AH194),"")</f>
        <v/>
      </c>
      <c r="L194" s="133" t="str">
        <f>IF(PROGRESS!R208="NO DATA","",PROGRESS!R208)</f>
        <v/>
      </c>
      <c r="M194" s="134" t="str">
        <f>IF(PROGRESS!W208="NO DATA","",PROGRESS!W208)</f>
        <v/>
      </c>
      <c r="N194" s="135" t="str">
        <f>IF(PROGRESS!AB208="NO DATA","",PROGRESS!AB208)</f>
        <v/>
      </c>
      <c r="O194" s="134" t="str">
        <f>IF(PROGRESS!AG208="NO DATA","",PROGRESS!AG208)</f>
        <v/>
      </c>
      <c r="P194" s="134" t="str">
        <f>IF(PROGRESS!AL208="NO DATA","",PROGRESS!AL208)</f>
        <v/>
      </c>
      <c r="Q194" s="134" t="str">
        <f>IF(PROGRESS!AQ208="NO DATA","",PROGRESS!AQ208)</f>
        <v/>
      </c>
      <c r="R194" s="134" t="str">
        <f>IF(PROGRESS!AV208="NO DATA","",PROGRESS!AV208)</f>
        <v/>
      </c>
      <c r="S194" s="134" t="str">
        <f>IF(PROGRESS!BA208="NO DATA","",PROGRESS!BA208)</f>
        <v/>
      </c>
      <c r="T194" s="134" t="str">
        <f>IF(PROGRESS!BF208="NO DATA","",PROGRESS!BF208)</f>
        <v/>
      </c>
      <c r="U194" s="134" t="str">
        <f>IF(PROGRESS!BK208="NO DATA","",PROGRESS!BK208)</f>
        <v/>
      </c>
      <c r="V194" s="134" t="str">
        <f>IF(PROGRESS!BP208="NO DATA","",PROGRESS!BP208)</f>
        <v/>
      </c>
      <c r="W194" s="134" t="str">
        <f>IF(PROGRESS!BU208="NO DATA","",PROGRESS!BU208)</f>
        <v/>
      </c>
      <c r="X194" s="134" t="str">
        <f>IF(PROGRESS!BZ208="NO DATA","",PROGRESS!BZ208)</f>
        <v/>
      </c>
      <c r="Y194" s="134" t="str">
        <f>IF(PROGRESS!CE208="NO DATA","",PROGRESS!CE208)</f>
        <v/>
      </c>
      <c r="Z194" s="134" t="str">
        <f>IF(PROGRESS!CJ208="NO DATA","",PROGRESS!CJ208)</f>
        <v/>
      </c>
      <c r="AA194" s="134" t="str">
        <f>IF(PROGRESS!CO208="NO DATA","",PROGRESS!CO208)</f>
        <v/>
      </c>
      <c r="AB194" s="134" t="str">
        <f>IF(PROGRESS!CY208="NO DATA","",PROGRESS!CY208)</f>
        <v/>
      </c>
      <c r="AC194" s="134" t="str">
        <f>IF(PROGRESS!DD208="NO DATA","",PROGRESS!DD208)</f>
        <v/>
      </c>
      <c r="AD194" s="134" t="str">
        <f>IF(PROGRESS!CT208="NO DATA","",PROGRESS!CT208)</f>
        <v/>
      </c>
      <c r="AE194" s="134" t="str">
        <f>IF(PROGRESS!DI208="NO DATA","",PROGRESS!DI208)</f>
        <v/>
      </c>
      <c r="AF194" s="134" t="str">
        <f>IF(PROGRESS!DN208="NO DATA","",PROGRESS!DN208)</f>
        <v/>
      </c>
      <c r="AG194" s="134" t="str">
        <f>IF(PROGRESS!DS208="NO DATA","",PROGRESS!DS208)</f>
        <v/>
      </c>
      <c r="AH194" s="134" t="str">
        <f>IF(PROGRESS!DX208="NO DATA","",PROGRESS!DX208)</f>
        <v/>
      </c>
    </row>
    <row r="195" spans="1:34" x14ac:dyDescent="0.25">
      <c r="A195" s="20">
        <f>IF(DATASHEET!A195="","",DATASHEET!A195)</f>
        <v>151716</v>
      </c>
      <c r="B195" s="21" t="str">
        <f>DATASHEET!B195</f>
        <v>TYMINSKA, Maja</v>
      </c>
      <c r="C195" s="22" t="str">
        <f>DATASHEET!C195</f>
        <v>11EGQ</v>
      </c>
      <c r="D195" s="20" t="str">
        <f>DATASHEET!D195</f>
        <v>F</v>
      </c>
      <c r="E195" s="21" t="str">
        <f>DATASHEET!J195</f>
        <v>N</v>
      </c>
      <c r="F195" s="21" t="str">
        <f>DATASHEET!E195</f>
        <v>N</v>
      </c>
      <c r="G195" s="21" t="str">
        <f>IF(A195="","",IF(DATASHEET!F195="White - British","N","Y"))</f>
        <v>Y</v>
      </c>
      <c r="H195" s="21" t="str">
        <f>IF(A195="","",IF(DATASHEET!H195="Y","Y","N"))</f>
        <v>N</v>
      </c>
      <c r="I195" s="21" t="str">
        <f>DATASHEET!I195</f>
        <v>N</v>
      </c>
      <c r="J195" s="22" t="str">
        <f>DATASHEET!M195</f>
        <v>M</v>
      </c>
      <c r="K195" s="40" t="str">
        <f t="shared" si="3"/>
        <v/>
      </c>
      <c r="L195" s="133" t="str">
        <f>IF(PROGRESS!R209="NO DATA","",PROGRESS!R209)</f>
        <v/>
      </c>
      <c r="M195" s="134" t="str">
        <f>IF(PROGRESS!W209="NO DATA","",PROGRESS!W209)</f>
        <v/>
      </c>
      <c r="N195" s="135" t="str">
        <f>IF(PROGRESS!AB209="NO DATA","",PROGRESS!AB209)</f>
        <v/>
      </c>
      <c r="O195" s="134" t="str">
        <f>IF(PROGRESS!AG209="NO DATA","",PROGRESS!AG209)</f>
        <v/>
      </c>
      <c r="P195" s="134" t="str">
        <f>IF(PROGRESS!AL209="NO DATA","",PROGRESS!AL209)</f>
        <v/>
      </c>
      <c r="Q195" s="134" t="str">
        <f>IF(PROGRESS!AQ209="NO DATA","",PROGRESS!AQ209)</f>
        <v/>
      </c>
      <c r="R195" s="134" t="str">
        <f>IF(PROGRESS!AV209="NO DATA","",PROGRESS!AV209)</f>
        <v/>
      </c>
      <c r="S195" s="134" t="str">
        <f>IF(PROGRESS!BA209="NO DATA","",PROGRESS!BA209)</f>
        <v/>
      </c>
      <c r="T195" s="134" t="str">
        <f>IF(PROGRESS!BF209="NO DATA","",PROGRESS!BF209)</f>
        <v/>
      </c>
      <c r="U195" s="134" t="str">
        <f>IF(PROGRESS!BK209="NO DATA","",PROGRESS!BK209)</f>
        <v/>
      </c>
      <c r="V195" s="134" t="str">
        <f>IF(PROGRESS!BP209="NO DATA","",PROGRESS!BP209)</f>
        <v/>
      </c>
      <c r="W195" s="134" t="str">
        <f>IF(PROGRESS!BU209="NO DATA","",PROGRESS!BU209)</f>
        <v/>
      </c>
      <c r="X195" s="134" t="str">
        <f>IF(PROGRESS!BZ209="NO DATA","",PROGRESS!BZ209)</f>
        <v/>
      </c>
      <c r="Y195" s="134" t="str">
        <f>IF(PROGRESS!CE209="NO DATA","",PROGRESS!CE209)</f>
        <v/>
      </c>
      <c r="Z195" s="134" t="str">
        <f>IF(PROGRESS!CJ209="NO DATA","",PROGRESS!CJ209)</f>
        <v/>
      </c>
      <c r="AA195" s="134" t="str">
        <f>IF(PROGRESS!CO209="NO DATA","",PROGRESS!CO209)</f>
        <v/>
      </c>
      <c r="AB195" s="134" t="str">
        <f>IF(PROGRESS!CY209="NO DATA","",PROGRESS!CY209)</f>
        <v/>
      </c>
      <c r="AC195" s="134" t="str">
        <f>IF(PROGRESS!DD209="NO DATA","",PROGRESS!DD209)</f>
        <v/>
      </c>
      <c r="AD195" s="134" t="str">
        <f>IF(PROGRESS!CT209="NO DATA","",PROGRESS!CT209)</f>
        <v/>
      </c>
      <c r="AE195" s="134" t="str">
        <f>IF(PROGRESS!DI209="NO DATA","",PROGRESS!DI209)</f>
        <v/>
      </c>
      <c r="AF195" s="134" t="str">
        <f>IF(PROGRESS!DN209="NO DATA","",PROGRESS!DN209)</f>
        <v/>
      </c>
      <c r="AG195" s="134" t="str">
        <f>IF(PROGRESS!DS209="NO DATA","",PROGRESS!DS209)</f>
        <v/>
      </c>
      <c r="AH195" s="134" t="str">
        <f>IF(PROGRESS!DX209="NO DATA","",PROGRESS!DX209)</f>
        <v/>
      </c>
    </row>
    <row r="196" spans="1:34" x14ac:dyDescent="0.25">
      <c r="A196" s="20">
        <f>IF(DATASHEET!A196="","",DATASHEET!A196)</f>
        <v>151718</v>
      </c>
      <c r="B196" s="21" t="str">
        <f>DATASHEET!B196</f>
        <v>UDUOISE, Eliana</v>
      </c>
      <c r="C196" s="22" t="str">
        <f>DATASHEET!C196</f>
        <v>11SK</v>
      </c>
      <c r="D196" s="20" t="str">
        <f>DATASHEET!D196</f>
        <v>F</v>
      </c>
      <c r="E196" s="21" t="str">
        <f>DATASHEET!J196</f>
        <v>N</v>
      </c>
      <c r="F196" s="21" t="str">
        <f>DATASHEET!E196</f>
        <v>N</v>
      </c>
      <c r="G196" s="21" t="str">
        <f>IF(A196="","",IF(DATASHEET!F196="White - British","N","Y"))</f>
        <v>Y</v>
      </c>
      <c r="H196" s="21" t="str">
        <f>IF(A196="","",IF(DATASHEET!H196="Y","Y","N"))</f>
        <v>N</v>
      </c>
      <c r="I196" s="21" t="str">
        <f>DATASHEET!I196</f>
        <v>N</v>
      </c>
      <c r="J196" s="22" t="str">
        <f>DATASHEET!M196</f>
        <v>M</v>
      </c>
      <c r="K196" s="40" t="str">
        <f t="shared" si="3"/>
        <v/>
      </c>
      <c r="L196" s="133" t="str">
        <f>IF(PROGRESS!R210="NO DATA","",PROGRESS!R210)</f>
        <v/>
      </c>
      <c r="M196" s="134" t="str">
        <f>IF(PROGRESS!W210="NO DATA","",PROGRESS!W210)</f>
        <v/>
      </c>
      <c r="N196" s="135" t="str">
        <f>IF(PROGRESS!AB210="NO DATA","",PROGRESS!AB210)</f>
        <v/>
      </c>
      <c r="O196" s="134" t="str">
        <f>IF(PROGRESS!AG210="NO DATA","",PROGRESS!AG210)</f>
        <v/>
      </c>
      <c r="P196" s="134" t="str">
        <f>IF(PROGRESS!AL210="NO DATA","",PROGRESS!AL210)</f>
        <v/>
      </c>
      <c r="Q196" s="134" t="str">
        <f>IF(PROGRESS!AQ210="NO DATA","",PROGRESS!AQ210)</f>
        <v/>
      </c>
      <c r="R196" s="134" t="str">
        <f>IF(PROGRESS!AV210="NO DATA","",PROGRESS!AV210)</f>
        <v/>
      </c>
      <c r="S196" s="134" t="str">
        <f>IF(PROGRESS!BA210="NO DATA","",PROGRESS!BA210)</f>
        <v/>
      </c>
      <c r="T196" s="134" t="str">
        <f>IF(PROGRESS!BF210="NO DATA","",PROGRESS!BF210)</f>
        <v/>
      </c>
      <c r="U196" s="134" t="str">
        <f>IF(PROGRESS!BK210="NO DATA","",PROGRESS!BK210)</f>
        <v/>
      </c>
      <c r="V196" s="134" t="str">
        <f>IF(PROGRESS!BP210="NO DATA","",PROGRESS!BP210)</f>
        <v/>
      </c>
      <c r="W196" s="134" t="str">
        <f>IF(PROGRESS!BU210="NO DATA","",PROGRESS!BU210)</f>
        <v/>
      </c>
      <c r="X196" s="134" t="str">
        <f>IF(PROGRESS!BZ210="NO DATA","",PROGRESS!BZ210)</f>
        <v/>
      </c>
      <c r="Y196" s="134" t="str">
        <f>IF(PROGRESS!CE210="NO DATA","",PROGRESS!CE210)</f>
        <v/>
      </c>
      <c r="Z196" s="134" t="str">
        <f>IF(PROGRESS!CJ210="NO DATA","",PROGRESS!CJ210)</f>
        <v/>
      </c>
      <c r="AA196" s="134" t="str">
        <f>IF(PROGRESS!CO210="NO DATA","",PROGRESS!CO210)</f>
        <v/>
      </c>
      <c r="AB196" s="134" t="str">
        <f>IF(PROGRESS!CY210="NO DATA","",PROGRESS!CY210)</f>
        <v/>
      </c>
      <c r="AC196" s="134" t="str">
        <f>IF(PROGRESS!DD210="NO DATA","",PROGRESS!DD210)</f>
        <v/>
      </c>
      <c r="AD196" s="134" t="str">
        <f>IF(PROGRESS!CT210="NO DATA","",PROGRESS!CT210)</f>
        <v/>
      </c>
      <c r="AE196" s="134" t="str">
        <f>IF(PROGRESS!DI210="NO DATA","",PROGRESS!DI210)</f>
        <v/>
      </c>
      <c r="AF196" s="134" t="str">
        <f>IF(PROGRESS!DN210="NO DATA","",PROGRESS!DN210)</f>
        <v/>
      </c>
      <c r="AG196" s="134" t="str">
        <f>IF(PROGRESS!DS210="NO DATA","",PROGRESS!DS210)</f>
        <v/>
      </c>
      <c r="AH196" s="134" t="str">
        <f>IF(PROGRESS!DX210="NO DATA","",PROGRESS!DX210)</f>
        <v/>
      </c>
    </row>
    <row r="197" spans="1:34" x14ac:dyDescent="0.25">
      <c r="A197" s="20">
        <f>IF(DATASHEET!A197="","",DATASHEET!A197)</f>
        <v>151640</v>
      </c>
      <c r="B197" s="21" t="str">
        <f>DATASHEET!B197</f>
        <v>UFONDU, Chinonso</v>
      </c>
      <c r="C197" s="22" t="str">
        <f>DATASHEET!C197</f>
        <v>11SK</v>
      </c>
      <c r="D197" s="20" t="str">
        <f>DATASHEET!D197</f>
        <v>M</v>
      </c>
      <c r="E197" s="21" t="str">
        <f>DATASHEET!J197</f>
        <v>N</v>
      </c>
      <c r="F197" s="21" t="str">
        <f>DATASHEET!E197</f>
        <v>N</v>
      </c>
      <c r="G197" s="21" t="str">
        <f>IF(A197="","",IF(DATASHEET!F197="White - British","N","Y"))</f>
        <v>Y</v>
      </c>
      <c r="H197" s="21" t="str">
        <f>IF(A197="","",IF(DATASHEET!H197="Y","Y","N"))</f>
        <v>N</v>
      </c>
      <c r="I197" s="21" t="str">
        <f>DATASHEET!I197</f>
        <v>N</v>
      </c>
      <c r="J197" s="22" t="str">
        <f>DATASHEET!M197</f>
        <v>M</v>
      </c>
      <c r="K197" s="40" t="str">
        <f t="shared" si="3"/>
        <v/>
      </c>
      <c r="L197" s="133" t="str">
        <f>IF(PROGRESS!R211="NO DATA","",PROGRESS!R211)</f>
        <v/>
      </c>
      <c r="M197" s="134" t="str">
        <f>IF(PROGRESS!W211="NO DATA","",PROGRESS!W211)</f>
        <v/>
      </c>
      <c r="N197" s="135" t="str">
        <f>IF(PROGRESS!AB211="NO DATA","",PROGRESS!AB211)</f>
        <v/>
      </c>
      <c r="O197" s="134" t="str">
        <f>IF(PROGRESS!AG211="NO DATA","",PROGRESS!AG211)</f>
        <v/>
      </c>
      <c r="P197" s="134" t="str">
        <f>IF(PROGRESS!AL211="NO DATA","",PROGRESS!AL211)</f>
        <v/>
      </c>
      <c r="Q197" s="134" t="str">
        <f>IF(PROGRESS!AQ211="NO DATA","",PROGRESS!AQ211)</f>
        <v/>
      </c>
      <c r="R197" s="134" t="str">
        <f>IF(PROGRESS!AV211="NO DATA","",PROGRESS!AV211)</f>
        <v/>
      </c>
      <c r="S197" s="134" t="str">
        <f>IF(PROGRESS!BA211="NO DATA","",PROGRESS!BA211)</f>
        <v/>
      </c>
      <c r="T197" s="134" t="str">
        <f>IF(PROGRESS!BF211="NO DATA","",PROGRESS!BF211)</f>
        <v/>
      </c>
      <c r="U197" s="134" t="str">
        <f>IF(PROGRESS!BK211="NO DATA","",PROGRESS!BK211)</f>
        <v/>
      </c>
      <c r="V197" s="134" t="str">
        <f>IF(PROGRESS!BP211="NO DATA","",PROGRESS!BP211)</f>
        <v/>
      </c>
      <c r="W197" s="134" t="str">
        <f>IF(PROGRESS!BU211="NO DATA","",PROGRESS!BU211)</f>
        <v/>
      </c>
      <c r="X197" s="134" t="str">
        <f>IF(PROGRESS!BZ211="NO DATA","",PROGRESS!BZ211)</f>
        <v/>
      </c>
      <c r="Y197" s="134" t="str">
        <f>IF(PROGRESS!CE211="NO DATA","",PROGRESS!CE211)</f>
        <v/>
      </c>
      <c r="Z197" s="134" t="str">
        <f>IF(PROGRESS!CJ211="NO DATA","",PROGRESS!CJ211)</f>
        <v/>
      </c>
      <c r="AA197" s="134" t="str">
        <f>IF(PROGRESS!CO211="NO DATA","",PROGRESS!CO211)</f>
        <v/>
      </c>
      <c r="AB197" s="134" t="str">
        <f>IF(PROGRESS!CY211="NO DATA","",PROGRESS!CY211)</f>
        <v/>
      </c>
      <c r="AC197" s="134" t="str">
        <f>IF(PROGRESS!DD211="NO DATA","",PROGRESS!DD211)</f>
        <v/>
      </c>
      <c r="AD197" s="134" t="str">
        <f>IF(PROGRESS!CT211="NO DATA","",PROGRESS!CT211)</f>
        <v/>
      </c>
      <c r="AE197" s="134" t="str">
        <f>IF(PROGRESS!DI211="NO DATA","",PROGRESS!DI211)</f>
        <v/>
      </c>
      <c r="AF197" s="134" t="str">
        <f>IF(PROGRESS!DN211="NO DATA","",PROGRESS!DN211)</f>
        <v/>
      </c>
      <c r="AG197" s="134" t="str">
        <f>IF(PROGRESS!DS211="NO DATA","",PROGRESS!DS211)</f>
        <v/>
      </c>
      <c r="AH197" s="134" t="str">
        <f>IF(PROGRESS!DX211="NO DATA","",PROGRESS!DX211)</f>
        <v/>
      </c>
    </row>
    <row r="198" spans="1:34" x14ac:dyDescent="0.25">
      <c r="A198" s="20">
        <f>IF(DATASHEET!A198="","",DATASHEET!A198)</f>
        <v>151535</v>
      </c>
      <c r="B198" s="21" t="str">
        <f>DATASHEET!B198</f>
        <v>UWAGBOE, Eghosa</v>
      </c>
      <c r="C198" s="22" t="str">
        <f>DATASHEET!C198</f>
        <v>11SDA</v>
      </c>
      <c r="D198" s="20" t="str">
        <f>DATASHEET!D198</f>
        <v>F</v>
      </c>
      <c r="E198" s="21" t="str">
        <f>DATASHEET!J198</f>
        <v>N</v>
      </c>
      <c r="F198" s="21" t="str">
        <f>DATASHEET!E198</f>
        <v>Y</v>
      </c>
      <c r="G198" s="21" t="str">
        <f>IF(A198="","",IF(DATASHEET!F198="White - British","N","Y"))</f>
        <v>Y</v>
      </c>
      <c r="H198" s="21" t="str">
        <f>IF(A198="","",IF(DATASHEET!H198="Y","Y","N"))</f>
        <v>Y</v>
      </c>
      <c r="I198" s="21" t="str">
        <f>DATASHEET!I198</f>
        <v>N</v>
      </c>
      <c r="J198" s="22" t="str">
        <f>DATASHEET!M198</f>
        <v>M</v>
      </c>
      <c r="K198" s="40" t="str">
        <f t="shared" si="3"/>
        <v/>
      </c>
      <c r="L198" s="133" t="str">
        <f>IF(PROGRESS!R212="NO DATA","",PROGRESS!R212)</f>
        <v/>
      </c>
      <c r="M198" s="134" t="str">
        <f>IF(PROGRESS!W212="NO DATA","",PROGRESS!W212)</f>
        <v/>
      </c>
      <c r="N198" s="135" t="str">
        <f>IF(PROGRESS!AB212="NO DATA","",PROGRESS!AB212)</f>
        <v/>
      </c>
      <c r="O198" s="134" t="str">
        <f>IF(PROGRESS!AG212="NO DATA","",PROGRESS!AG212)</f>
        <v/>
      </c>
      <c r="P198" s="134" t="str">
        <f>IF(PROGRESS!AL212="NO DATA","",PROGRESS!AL212)</f>
        <v/>
      </c>
      <c r="Q198" s="134" t="str">
        <f>IF(PROGRESS!AQ212="NO DATA","",PROGRESS!AQ212)</f>
        <v/>
      </c>
      <c r="R198" s="134" t="str">
        <f>IF(PROGRESS!AV212="NO DATA","",PROGRESS!AV212)</f>
        <v/>
      </c>
      <c r="S198" s="134" t="str">
        <f>IF(PROGRESS!BA212="NO DATA","",PROGRESS!BA212)</f>
        <v/>
      </c>
      <c r="T198" s="134" t="str">
        <f>IF(PROGRESS!BF212="NO DATA","",PROGRESS!BF212)</f>
        <v/>
      </c>
      <c r="U198" s="134" t="str">
        <f>IF(PROGRESS!BK212="NO DATA","",PROGRESS!BK212)</f>
        <v/>
      </c>
      <c r="V198" s="134" t="str">
        <f>IF(PROGRESS!BP212="NO DATA","",PROGRESS!BP212)</f>
        <v/>
      </c>
      <c r="W198" s="134" t="str">
        <f>IF(PROGRESS!BU212="NO DATA","",PROGRESS!BU212)</f>
        <v/>
      </c>
      <c r="X198" s="134" t="str">
        <f>IF(PROGRESS!BZ212="NO DATA","",PROGRESS!BZ212)</f>
        <v/>
      </c>
      <c r="Y198" s="134" t="str">
        <f>IF(PROGRESS!CE212="NO DATA","",PROGRESS!CE212)</f>
        <v/>
      </c>
      <c r="Z198" s="134" t="str">
        <f>IF(PROGRESS!CJ212="NO DATA","",PROGRESS!CJ212)</f>
        <v/>
      </c>
      <c r="AA198" s="134" t="str">
        <f>IF(PROGRESS!CO212="NO DATA","",PROGRESS!CO212)</f>
        <v/>
      </c>
      <c r="AB198" s="134" t="str">
        <f>IF(PROGRESS!CY212="NO DATA","",PROGRESS!CY212)</f>
        <v/>
      </c>
      <c r="AC198" s="134" t="str">
        <f>IF(PROGRESS!DD212="NO DATA","",PROGRESS!DD212)</f>
        <v/>
      </c>
      <c r="AD198" s="134" t="str">
        <f>IF(PROGRESS!CT212="NO DATA","",PROGRESS!CT212)</f>
        <v/>
      </c>
      <c r="AE198" s="134" t="str">
        <f>IF(PROGRESS!DI212="NO DATA","",PROGRESS!DI212)</f>
        <v/>
      </c>
      <c r="AF198" s="134" t="str">
        <f>IF(PROGRESS!DN212="NO DATA","",PROGRESS!DN212)</f>
        <v/>
      </c>
      <c r="AG198" s="134" t="str">
        <f>IF(PROGRESS!DS212="NO DATA","",PROGRESS!DS212)</f>
        <v/>
      </c>
      <c r="AH198" s="134" t="str">
        <f>IF(PROGRESS!DX212="NO DATA","",PROGRESS!DX212)</f>
        <v/>
      </c>
    </row>
    <row r="199" spans="1:34" x14ac:dyDescent="0.25">
      <c r="A199" s="20">
        <f>IF(DATASHEET!A199="","",DATASHEET!A199)</f>
        <v>151697</v>
      </c>
      <c r="B199" s="21" t="str">
        <f>DATASHEET!B199</f>
        <v>VAS, Camille</v>
      </c>
      <c r="C199" s="22" t="str">
        <f>DATASHEET!C199</f>
        <v>11WE</v>
      </c>
      <c r="D199" s="20" t="str">
        <f>DATASHEET!D199</f>
        <v>F</v>
      </c>
      <c r="E199" s="21" t="str">
        <f>DATASHEET!J199</f>
        <v>N</v>
      </c>
      <c r="F199" s="21" t="str">
        <f>DATASHEET!E199</f>
        <v>N</v>
      </c>
      <c r="G199" s="21" t="str">
        <f>IF(A199="","",IF(DATASHEET!F199="White - British","N","Y"))</f>
        <v>Y</v>
      </c>
      <c r="H199" s="21" t="str">
        <f>IF(A199="","",IF(DATASHEET!H199="Y","Y","N"))</f>
        <v>N</v>
      </c>
      <c r="I199" s="21" t="str">
        <f>DATASHEET!I199</f>
        <v>N</v>
      </c>
      <c r="J199" s="22" t="str">
        <f>DATASHEET!M199</f>
        <v>H</v>
      </c>
      <c r="K199" s="40" t="str">
        <f t="shared" si="3"/>
        <v/>
      </c>
      <c r="L199" s="133" t="str">
        <f>IF(PROGRESS!R213="NO DATA","",PROGRESS!R213)</f>
        <v/>
      </c>
      <c r="M199" s="134" t="str">
        <f>IF(PROGRESS!W213="NO DATA","",PROGRESS!W213)</f>
        <v/>
      </c>
      <c r="N199" s="135" t="str">
        <f>IF(PROGRESS!AB213="NO DATA","",PROGRESS!AB213)</f>
        <v/>
      </c>
      <c r="O199" s="134" t="str">
        <f>IF(PROGRESS!AG213="NO DATA","",PROGRESS!AG213)</f>
        <v/>
      </c>
      <c r="P199" s="134" t="str">
        <f>IF(PROGRESS!AL213="NO DATA","",PROGRESS!AL213)</f>
        <v/>
      </c>
      <c r="Q199" s="134" t="str">
        <f>IF(PROGRESS!AQ213="NO DATA","",PROGRESS!AQ213)</f>
        <v/>
      </c>
      <c r="R199" s="134" t="str">
        <f>IF(PROGRESS!AV213="NO DATA","",PROGRESS!AV213)</f>
        <v/>
      </c>
      <c r="S199" s="134" t="str">
        <f>IF(PROGRESS!BA213="NO DATA","",PROGRESS!BA213)</f>
        <v/>
      </c>
      <c r="T199" s="134" t="str">
        <f>IF(PROGRESS!BF213="NO DATA","",PROGRESS!BF213)</f>
        <v/>
      </c>
      <c r="U199" s="134" t="str">
        <f>IF(PROGRESS!BK213="NO DATA","",PROGRESS!BK213)</f>
        <v/>
      </c>
      <c r="V199" s="134" t="str">
        <f>IF(PROGRESS!BP213="NO DATA","",PROGRESS!BP213)</f>
        <v/>
      </c>
      <c r="W199" s="134" t="str">
        <f>IF(PROGRESS!BU213="NO DATA","",PROGRESS!BU213)</f>
        <v/>
      </c>
      <c r="X199" s="134" t="str">
        <f>IF(PROGRESS!BZ213="NO DATA","",PROGRESS!BZ213)</f>
        <v/>
      </c>
      <c r="Y199" s="134" t="str">
        <f>IF(PROGRESS!CE213="NO DATA","",PROGRESS!CE213)</f>
        <v/>
      </c>
      <c r="Z199" s="134" t="str">
        <f>IF(PROGRESS!CJ213="NO DATA","",PROGRESS!CJ213)</f>
        <v/>
      </c>
      <c r="AA199" s="134" t="str">
        <f>IF(PROGRESS!CO213="NO DATA","",PROGRESS!CO213)</f>
        <v/>
      </c>
      <c r="AB199" s="134" t="str">
        <f>IF(PROGRESS!CY213="NO DATA","",PROGRESS!CY213)</f>
        <v/>
      </c>
      <c r="AC199" s="134" t="str">
        <f>IF(PROGRESS!DD213="NO DATA","",PROGRESS!DD213)</f>
        <v/>
      </c>
      <c r="AD199" s="134" t="str">
        <f>IF(PROGRESS!CT213="NO DATA","",PROGRESS!CT213)</f>
        <v/>
      </c>
      <c r="AE199" s="134" t="str">
        <f>IF(PROGRESS!DI213="NO DATA","",PROGRESS!DI213)</f>
        <v/>
      </c>
      <c r="AF199" s="134" t="str">
        <f>IF(PROGRESS!DN213="NO DATA","",PROGRESS!DN213)</f>
        <v/>
      </c>
      <c r="AG199" s="134" t="str">
        <f>IF(PROGRESS!DS213="NO DATA","",PROGRESS!DS213)</f>
        <v/>
      </c>
      <c r="AH199" s="134" t="str">
        <f>IF(PROGRESS!DX213="NO DATA","",PROGRESS!DX213)</f>
        <v/>
      </c>
    </row>
    <row r="200" spans="1:34" x14ac:dyDescent="0.25">
      <c r="A200" s="20">
        <f>IF(DATASHEET!A200="","",DATASHEET!A200)</f>
        <v>151569</v>
      </c>
      <c r="B200" s="21" t="str">
        <f>DATASHEET!B200</f>
        <v>WALDRON, Sophie</v>
      </c>
      <c r="C200" s="22" t="str">
        <f>DATASHEET!C200</f>
        <v>11SDA</v>
      </c>
      <c r="D200" s="20" t="str">
        <f>DATASHEET!D200</f>
        <v>F</v>
      </c>
      <c r="E200" s="21" t="str">
        <f>DATASHEET!J200</f>
        <v>N</v>
      </c>
      <c r="F200" s="21" t="str">
        <f>DATASHEET!E200</f>
        <v>N</v>
      </c>
      <c r="G200" s="21" t="str">
        <f>IF(A200="","",IF(DATASHEET!F200="White - British","N","Y"))</f>
        <v>N</v>
      </c>
      <c r="H200" s="21" t="str">
        <f>IF(A200="","",IF(DATASHEET!H200="Y","Y","N"))</f>
        <v>N</v>
      </c>
      <c r="I200" s="21" t="str">
        <f>DATASHEET!I200</f>
        <v>N</v>
      </c>
      <c r="J200" s="22" t="str">
        <f>DATASHEET!M200</f>
        <v>M</v>
      </c>
      <c r="K200" s="40" t="str">
        <f t="shared" si="3"/>
        <v/>
      </c>
      <c r="L200" s="133" t="str">
        <f>IF(PROGRESS!R214="NO DATA","",PROGRESS!R214)</f>
        <v/>
      </c>
      <c r="M200" s="134" t="str">
        <f>IF(PROGRESS!W214="NO DATA","",PROGRESS!W214)</f>
        <v/>
      </c>
      <c r="N200" s="135" t="str">
        <f>IF(PROGRESS!AB214="NO DATA","",PROGRESS!AB214)</f>
        <v/>
      </c>
      <c r="O200" s="134" t="str">
        <f>IF(PROGRESS!AG214="NO DATA","",PROGRESS!AG214)</f>
        <v/>
      </c>
      <c r="P200" s="134" t="str">
        <f>IF(PROGRESS!AL214="NO DATA","",PROGRESS!AL214)</f>
        <v/>
      </c>
      <c r="Q200" s="134" t="str">
        <f>IF(PROGRESS!AQ214="NO DATA","",PROGRESS!AQ214)</f>
        <v/>
      </c>
      <c r="R200" s="134" t="str">
        <f>IF(PROGRESS!AV214="NO DATA","",PROGRESS!AV214)</f>
        <v/>
      </c>
      <c r="S200" s="134" t="str">
        <f>IF(PROGRESS!BA214="NO DATA","",PROGRESS!BA214)</f>
        <v/>
      </c>
      <c r="T200" s="134" t="str">
        <f>IF(PROGRESS!BF214="NO DATA","",PROGRESS!BF214)</f>
        <v/>
      </c>
      <c r="U200" s="134" t="str">
        <f>IF(PROGRESS!BK214="NO DATA","",PROGRESS!BK214)</f>
        <v/>
      </c>
      <c r="V200" s="134" t="str">
        <f>IF(PROGRESS!BP214="NO DATA","",PROGRESS!BP214)</f>
        <v/>
      </c>
      <c r="W200" s="134" t="str">
        <f>IF(PROGRESS!BU214="NO DATA","",PROGRESS!BU214)</f>
        <v/>
      </c>
      <c r="X200" s="134" t="str">
        <f>IF(PROGRESS!BZ214="NO DATA","",PROGRESS!BZ214)</f>
        <v/>
      </c>
      <c r="Y200" s="134" t="str">
        <f>IF(PROGRESS!CE214="NO DATA","",PROGRESS!CE214)</f>
        <v/>
      </c>
      <c r="Z200" s="134" t="str">
        <f>IF(PROGRESS!CJ214="NO DATA","",PROGRESS!CJ214)</f>
        <v/>
      </c>
      <c r="AA200" s="134" t="str">
        <f>IF(PROGRESS!CO214="NO DATA","",PROGRESS!CO214)</f>
        <v/>
      </c>
      <c r="AB200" s="134" t="str">
        <f>IF(PROGRESS!CY214="NO DATA","",PROGRESS!CY214)</f>
        <v/>
      </c>
      <c r="AC200" s="134" t="str">
        <f>IF(PROGRESS!DD214="NO DATA","",PROGRESS!DD214)</f>
        <v/>
      </c>
      <c r="AD200" s="134" t="str">
        <f>IF(PROGRESS!CT214="NO DATA","",PROGRESS!CT214)</f>
        <v/>
      </c>
      <c r="AE200" s="134" t="str">
        <f>IF(PROGRESS!DI214="NO DATA","",PROGRESS!DI214)</f>
        <v/>
      </c>
      <c r="AF200" s="134" t="str">
        <f>IF(PROGRESS!DN214="NO DATA","",PROGRESS!DN214)</f>
        <v/>
      </c>
      <c r="AG200" s="134" t="str">
        <f>IF(PROGRESS!DS214="NO DATA","",PROGRESS!DS214)</f>
        <v/>
      </c>
      <c r="AH200" s="134" t="str">
        <f>IF(PROGRESS!DX214="NO DATA","",PROGRESS!DX214)</f>
        <v/>
      </c>
    </row>
    <row r="201" spans="1:34" x14ac:dyDescent="0.25">
      <c r="A201" s="20">
        <f>IF(DATASHEET!A201="","",DATASHEET!A201)</f>
        <v>151597</v>
      </c>
      <c r="B201" s="21" t="str">
        <f>DATASHEET!B201</f>
        <v>WALFORD, Riannon</v>
      </c>
      <c r="C201" s="22" t="str">
        <f>DATASHEET!C201</f>
        <v>11EGQ</v>
      </c>
      <c r="D201" s="20" t="str">
        <f>DATASHEET!D201</f>
        <v>F</v>
      </c>
      <c r="E201" s="21" t="str">
        <f>DATASHEET!J201</f>
        <v>N</v>
      </c>
      <c r="F201" s="21" t="str">
        <f>DATASHEET!E201</f>
        <v>N</v>
      </c>
      <c r="G201" s="21" t="str">
        <f>IF(A201="","",IF(DATASHEET!F201="White - British","N","Y"))</f>
        <v>N</v>
      </c>
      <c r="H201" s="21" t="str">
        <f>IF(A201="","",IF(DATASHEET!H201="Y","Y","N"))</f>
        <v>N</v>
      </c>
      <c r="I201" s="21" t="str">
        <f>DATASHEET!I201</f>
        <v>N</v>
      </c>
      <c r="J201" s="22" t="str">
        <f>DATASHEET!M201</f>
        <v>L</v>
      </c>
      <c r="K201" s="40" t="str">
        <f t="shared" si="3"/>
        <v/>
      </c>
      <c r="L201" s="133" t="str">
        <f>IF(PROGRESS!R215="NO DATA","",PROGRESS!R215)</f>
        <v/>
      </c>
      <c r="M201" s="134" t="str">
        <f>IF(PROGRESS!W215="NO DATA","",PROGRESS!W215)</f>
        <v/>
      </c>
      <c r="N201" s="135" t="str">
        <f>IF(PROGRESS!AB215="NO DATA","",PROGRESS!AB215)</f>
        <v/>
      </c>
      <c r="O201" s="134" t="str">
        <f>IF(PROGRESS!AG215="NO DATA","",PROGRESS!AG215)</f>
        <v/>
      </c>
      <c r="P201" s="134" t="str">
        <f>IF(PROGRESS!AL215="NO DATA","",PROGRESS!AL215)</f>
        <v/>
      </c>
      <c r="Q201" s="134" t="str">
        <f>IF(PROGRESS!AQ215="NO DATA","",PROGRESS!AQ215)</f>
        <v/>
      </c>
      <c r="R201" s="134" t="str">
        <f>IF(PROGRESS!AV215="NO DATA","",PROGRESS!AV215)</f>
        <v/>
      </c>
      <c r="S201" s="134" t="str">
        <f>IF(PROGRESS!BA215="NO DATA","",PROGRESS!BA215)</f>
        <v/>
      </c>
      <c r="T201" s="134" t="str">
        <f>IF(PROGRESS!BF215="NO DATA","",PROGRESS!BF215)</f>
        <v/>
      </c>
      <c r="U201" s="134" t="str">
        <f>IF(PROGRESS!BK215="NO DATA","",PROGRESS!BK215)</f>
        <v/>
      </c>
      <c r="V201" s="134" t="str">
        <f>IF(PROGRESS!BP215="NO DATA","",PROGRESS!BP215)</f>
        <v/>
      </c>
      <c r="W201" s="134" t="str">
        <f>IF(PROGRESS!BU215="NO DATA","",PROGRESS!BU215)</f>
        <v/>
      </c>
      <c r="X201" s="134" t="str">
        <f>IF(PROGRESS!BZ215="NO DATA","",PROGRESS!BZ215)</f>
        <v/>
      </c>
      <c r="Y201" s="134" t="str">
        <f>IF(PROGRESS!CE215="NO DATA","",PROGRESS!CE215)</f>
        <v/>
      </c>
      <c r="Z201" s="134" t="str">
        <f>IF(PROGRESS!CJ215="NO DATA","",PROGRESS!CJ215)</f>
        <v/>
      </c>
      <c r="AA201" s="134" t="str">
        <f>IF(PROGRESS!CO215="NO DATA","",PROGRESS!CO215)</f>
        <v/>
      </c>
      <c r="AB201" s="134" t="str">
        <f>IF(PROGRESS!CY215="NO DATA","",PROGRESS!CY215)</f>
        <v/>
      </c>
      <c r="AC201" s="134" t="str">
        <f>IF(PROGRESS!DD215="NO DATA","",PROGRESS!DD215)</f>
        <v/>
      </c>
      <c r="AD201" s="134" t="str">
        <f>IF(PROGRESS!CT215="NO DATA","",PROGRESS!CT215)</f>
        <v/>
      </c>
      <c r="AE201" s="134" t="str">
        <f>IF(PROGRESS!DI215="NO DATA","",PROGRESS!DI215)</f>
        <v/>
      </c>
      <c r="AF201" s="134" t="str">
        <f>IF(PROGRESS!DN215="NO DATA","",PROGRESS!DN215)</f>
        <v/>
      </c>
      <c r="AG201" s="134" t="str">
        <f>IF(PROGRESS!DS215="NO DATA","",PROGRESS!DS215)</f>
        <v/>
      </c>
      <c r="AH201" s="134" t="str">
        <f>IF(PROGRESS!DX215="NO DATA","",PROGRESS!DX215)</f>
        <v/>
      </c>
    </row>
    <row r="202" spans="1:34" x14ac:dyDescent="0.25">
      <c r="A202" s="20">
        <f>IF(DATASHEET!A202="","",DATASHEET!A202)</f>
        <v>151741</v>
      </c>
      <c r="B202" s="21" t="str">
        <f>DATASHEET!B202</f>
        <v>WALSH, Caitlin</v>
      </c>
      <c r="C202" s="22" t="str">
        <f>DATASHEET!C202</f>
        <v>11JNE</v>
      </c>
      <c r="D202" s="20" t="str">
        <f>DATASHEET!D202</f>
        <v>F</v>
      </c>
      <c r="E202" s="21" t="str">
        <f>DATASHEET!J202</f>
        <v>N</v>
      </c>
      <c r="F202" s="21" t="str">
        <f>DATASHEET!E202</f>
        <v>N</v>
      </c>
      <c r="G202" s="21" t="str">
        <f>IF(A202="","",IF(DATASHEET!F202="White - British","N","Y"))</f>
        <v>N</v>
      </c>
      <c r="H202" s="21" t="str">
        <f>IF(A202="","",IF(DATASHEET!H202="Y","Y","N"))</f>
        <v>N</v>
      </c>
      <c r="I202" s="21" t="str">
        <f>DATASHEET!I202</f>
        <v>N</v>
      </c>
      <c r="J202" s="22" t="str">
        <f>DATASHEET!M202</f>
        <v>H</v>
      </c>
      <c r="K202" s="40" t="str">
        <f t="shared" si="3"/>
        <v/>
      </c>
      <c r="L202" s="133" t="str">
        <f>IF(PROGRESS!R216="NO DATA","",PROGRESS!R216)</f>
        <v/>
      </c>
      <c r="M202" s="134" t="str">
        <f>IF(PROGRESS!W216="NO DATA","",PROGRESS!W216)</f>
        <v/>
      </c>
      <c r="N202" s="135" t="str">
        <f>IF(PROGRESS!AB216="NO DATA","",PROGRESS!AB216)</f>
        <v/>
      </c>
      <c r="O202" s="134" t="str">
        <f>IF(PROGRESS!AG216="NO DATA","",PROGRESS!AG216)</f>
        <v/>
      </c>
      <c r="P202" s="134" t="str">
        <f>IF(PROGRESS!AL216="NO DATA","",PROGRESS!AL216)</f>
        <v/>
      </c>
      <c r="Q202" s="134" t="str">
        <f>IF(PROGRESS!AQ216="NO DATA","",PROGRESS!AQ216)</f>
        <v/>
      </c>
      <c r="R202" s="134" t="str">
        <f>IF(PROGRESS!AV216="NO DATA","",PROGRESS!AV216)</f>
        <v/>
      </c>
      <c r="S202" s="134" t="str">
        <f>IF(PROGRESS!BA216="NO DATA","",PROGRESS!BA216)</f>
        <v/>
      </c>
      <c r="T202" s="134" t="str">
        <f>IF(PROGRESS!BF216="NO DATA","",PROGRESS!BF216)</f>
        <v/>
      </c>
      <c r="U202" s="134" t="str">
        <f>IF(PROGRESS!BK216="NO DATA","",PROGRESS!BK216)</f>
        <v/>
      </c>
      <c r="V202" s="134" t="str">
        <f>IF(PROGRESS!BP216="NO DATA","",PROGRESS!BP216)</f>
        <v/>
      </c>
      <c r="W202" s="134" t="str">
        <f>IF(PROGRESS!BU216="NO DATA","",PROGRESS!BU216)</f>
        <v/>
      </c>
      <c r="X202" s="134" t="str">
        <f>IF(PROGRESS!BZ216="NO DATA","",PROGRESS!BZ216)</f>
        <v/>
      </c>
      <c r="Y202" s="134" t="str">
        <f>IF(PROGRESS!CE216="NO DATA","",PROGRESS!CE216)</f>
        <v/>
      </c>
      <c r="Z202" s="134" t="str">
        <f>IF(PROGRESS!CJ216="NO DATA","",PROGRESS!CJ216)</f>
        <v/>
      </c>
      <c r="AA202" s="134" t="str">
        <f>IF(PROGRESS!CO216="NO DATA","",PROGRESS!CO216)</f>
        <v/>
      </c>
      <c r="AB202" s="134" t="str">
        <f>IF(PROGRESS!CY216="NO DATA","",PROGRESS!CY216)</f>
        <v/>
      </c>
      <c r="AC202" s="134" t="str">
        <f>IF(PROGRESS!DD216="NO DATA","",PROGRESS!DD216)</f>
        <v/>
      </c>
      <c r="AD202" s="134" t="str">
        <f>IF(PROGRESS!CT216="NO DATA","",PROGRESS!CT216)</f>
        <v/>
      </c>
      <c r="AE202" s="134" t="str">
        <f>IF(PROGRESS!DI216="NO DATA","",PROGRESS!DI216)</f>
        <v/>
      </c>
      <c r="AF202" s="134" t="str">
        <f>IF(PROGRESS!DN216="NO DATA","",PROGRESS!DN216)</f>
        <v/>
      </c>
      <c r="AG202" s="134" t="str">
        <f>IF(PROGRESS!DS216="NO DATA","",PROGRESS!DS216)</f>
        <v/>
      </c>
      <c r="AH202" s="134" t="str">
        <f>IF(PROGRESS!DX216="NO DATA","",PROGRESS!DX216)</f>
        <v/>
      </c>
    </row>
    <row r="203" spans="1:34" x14ac:dyDescent="0.25">
      <c r="A203" s="20">
        <f>IF(DATASHEET!A203="","",DATASHEET!A203)</f>
        <v>151672</v>
      </c>
      <c r="B203" s="21" t="str">
        <f>DATASHEET!B203</f>
        <v>WALSH, James</v>
      </c>
      <c r="C203" s="22" t="str">
        <f>DATASHEET!C203</f>
        <v>11EGQ</v>
      </c>
      <c r="D203" s="20" t="str">
        <f>DATASHEET!D203</f>
        <v>M</v>
      </c>
      <c r="E203" s="21" t="str">
        <f>DATASHEET!J203</f>
        <v>K</v>
      </c>
      <c r="F203" s="21" t="str">
        <f>DATASHEET!E203</f>
        <v>N</v>
      </c>
      <c r="G203" s="21" t="str">
        <f>IF(A203="","",IF(DATASHEET!F203="White - British","N","Y"))</f>
        <v>N</v>
      </c>
      <c r="H203" s="21" t="str">
        <f>IF(A203="","",IF(DATASHEET!H203="Y","Y","N"))</f>
        <v>N</v>
      </c>
      <c r="I203" s="21" t="str">
        <f>DATASHEET!I203</f>
        <v>N</v>
      </c>
      <c r="J203" s="22" t="str">
        <f>DATASHEET!M203</f>
        <v>M</v>
      </c>
      <c r="K203" s="40" t="str">
        <f t="shared" si="3"/>
        <v/>
      </c>
      <c r="L203" s="133" t="str">
        <f>IF(PROGRESS!R217="NO DATA","",PROGRESS!R217)</f>
        <v/>
      </c>
      <c r="M203" s="134" t="str">
        <f>IF(PROGRESS!W217="NO DATA","",PROGRESS!W217)</f>
        <v/>
      </c>
      <c r="N203" s="135" t="str">
        <f>IF(PROGRESS!AB217="NO DATA","",PROGRESS!AB217)</f>
        <v/>
      </c>
      <c r="O203" s="134" t="str">
        <f>IF(PROGRESS!AG217="NO DATA","",PROGRESS!AG217)</f>
        <v/>
      </c>
      <c r="P203" s="134" t="str">
        <f>IF(PROGRESS!AL217="NO DATA","",PROGRESS!AL217)</f>
        <v/>
      </c>
      <c r="Q203" s="134" t="str">
        <f>IF(PROGRESS!AQ217="NO DATA","",PROGRESS!AQ217)</f>
        <v/>
      </c>
      <c r="R203" s="134" t="str">
        <f>IF(PROGRESS!AV217="NO DATA","",PROGRESS!AV217)</f>
        <v/>
      </c>
      <c r="S203" s="134" t="str">
        <f>IF(PROGRESS!BA217="NO DATA","",PROGRESS!BA217)</f>
        <v/>
      </c>
      <c r="T203" s="134" t="str">
        <f>IF(PROGRESS!BF217="NO DATA","",PROGRESS!BF217)</f>
        <v/>
      </c>
      <c r="U203" s="134" t="str">
        <f>IF(PROGRESS!BK217="NO DATA","",PROGRESS!BK217)</f>
        <v/>
      </c>
      <c r="V203" s="134" t="str">
        <f>IF(PROGRESS!BP217="NO DATA","",PROGRESS!BP217)</f>
        <v/>
      </c>
      <c r="W203" s="134" t="str">
        <f>IF(PROGRESS!BU217="NO DATA","",PROGRESS!BU217)</f>
        <v/>
      </c>
      <c r="X203" s="134" t="str">
        <f>IF(PROGRESS!BZ217="NO DATA","",PROGRESS!BZ217)</f>
        <v/>
      </c>
      <c r="Y203" s="134" t="str">
        <f>IF(PROGRESS!CE217="NO DATA","",PROGRESS!CE217)</f>
        <v/>
      </c>
      <c r="Z203" s="134" t="str">
        <f>IF(PROGRESS!CJ217="NO DATA","",PROGRESS!CJ217)</f>
        <v/>
      </c>
      <c r="AA203" s="134" t="str">
        <f>IF(PROGRESS!CO217="NO DATA","",PROGRESS!CO217)</f>
        <v/>
      </c>
      <c r="AB203" s="134" t="str">
        <f>IF(PROGRESS!CY217="NO DATA","",PROGRESS!CY217)</f>
        <v/>
      </c>
      <c r="AC203" s="134" t="str">
        <f>IF(PROGRESS!DD217="NO DATA","",PROGRESS!DD217)</f>
        <v/>
      </c>
      <c r="AD203" s="134" t="str">
        <f>IF(PROGRESS!CT217="NO DATA","",PROGRESS!CT217)</f>
        <v/>
      </c>
      <c r="AE203" s="134" t="str">
        <f>IF(PROGRESS!DI217="NO DATA","",PROGRESS!DI217)</f>
        <v/>
      </c>
      <c r="AF203" s="134" t="str">
        <f>IF(PROGRESS!DN217="NO DATA","",PROGRESS!DN217)</f>
        <v/>
      </c>
      <c r="AG203" s="134" t="str">
        <f>IF(PROGRESS!DS217="NO DATA","",PROGRESS!DS217)</f>
        <v/>
      </c>
      <c r="AH203" s="134" t="str">
        <f>IF(PROGRESS!DX217="NO DATA","",PROGRESS!DX217)</f>
        <v/>
      </c>
    </row>
    <row r="204" spans="1:34" x14ac:dyDescent="0.25">
      <c r="A204" s="20">
        <f>IF(DATASHEET!A204="","",DATASHEET!A204)</f>
        <v>151556</v>
      </c>
      <c r="B204" s="21" t="str">
        <f>DATASHEET!B204</f>
        <v>WALTON-MCBAIN, Evangeline</v>
      </c>
      <c r="C204" s="22" t="str">
        <f>DATASHEET!C204</f>
        <v>11KKN</v>
      </c>
      <c r="D204" s="20" t="str">
        <f>DATASHEET!D204</f>
        <v>F</v>
      </c>
      <c r="E204" s="21" t="str">
        <f>DATASHEET!J204</f>
        <v>N</v>
      </c>
      <c r="F204" s="21" t="str">
        <f>DATASHEET!E204</f>
        <v>N</v>
      </c>
      <c r="G204" s="21" t="str">
        <f>IF(A204="","",IF(DATASHEET!F204="White - British","N","Y"))</f>
        <v>N</v>
      </c>
      <c r="H204" s="21" t="str">
        <f>IF(A204="","",IF(DATASHEET!H204="Y","Y","N"))</f>
        <v>N</v>
      </c>
      <c r="I204" s="21" t="str">
        <f>DATASHEET!I204</f>
        <v>N</v>
      </c>
      <c r="J204" s="22" t="str">
        <f>DATASHEET!M204</f>
        <v>H</v>
      </c>
      <c r="K204" s="40" t="str">
        <f t="shared" si="3"/>
        <v/>
      </c>
      <c r="L204" s="133" t="str">
        <f>IF(PROGRESS!R218="NO DATA","",PROGRESS!R218)</f>
        <v/>
      </c>
      <c r="M204" s="134" t="str">
        <f>IF(PROGRESS!W218="NO DATA","",PROGRESS!W218)</f>
        <v/>
      </c>
      <c r="N204" s="135" t="str">
        <f>IF(PROGRESS!AB218="NO DATA","",PROGRESS!AB218)</f>
        <v/>
      </c>
      <c r="O204" s="134" t="str">
        <f>IF(PROGRESS!AG218="NO DATA","",PROGRESS!AG218)</f>
        <v/>
      </c>
      <c r="P204" s="134" t="str">
        <f>IF(PROGRESS!AL218="NO DATA","",PROGRESS!AL218)</f>
        <v/>
      </c>
      <c r="Q204" s="134" t="str">
        <f>IF(PROGRESS!AQ218="NO DATA","",PROGRESS!AQ218)</f>
        <v/>
      </c>
      <c r="R204" s="134" t="str">
        <f>IF(PROGRESS!AV218="NO DATA","",PROGRESS!AV218)</f>
        <v/>
      </c>
      <c r="S204" s="134" t="str">
        <f>IF(PROGRESS!BA218="NO DATA","",PROGRESS!BA218)</f>
        <v/>
      </c>
      <c r="T204" s="134" t="str">
        <f>IF(PROGRESS!BF218="NO DATA","",PROGRESS!BF218)</f>
        <v/>
      </c>
      <c r="U204" s="134" t="str">
        <f>IF(PROGRESS!BK218="NO DATA","",PROGRESS!BK218)</f>
        <v/>
      </c>
      <c r="V204" s="134" t="str">
        <f>IF(PROGRESS!BP218="NO DATA","",PROGRESS!BP218)</f>
        <v/>
      </c>
      <c r="W204" s="134" t="str">
        <f>IF(PROGRESS!BU218="NO DATA","",PROGRESS!BU218)</f>
        <v/>
      </c>
      <c r="X204" s="134" t="str">
        <f>IF(PROGRESS!BZ218="NO DATA","",PROGRESS!BZ218)</f>
        <v/>
      </c>
      <c r="Y204" s="134" t="str">
        <f>IF(PROGRESS!CE218="NO DATA","",PROGRESS!CE218)</f>
        <v/>
      </c>
      <c r="Z204" s="134" t="str">
        <f>IF(PROGRESS!CJ218="NO DATA","",PROGRESS!CJ218)</f>
        <v/>
      </c>
      <c r="AA204" s="134" t="str">
        <f>IF(PROGRESS!CO218="NO DATA","",PROGRESS!CO218)</f>
        <v/>
      </c>
      <c r="AB204" s="134" t="str">
        <f>IF(PROGRESS!CY218="NO DATA","",PROGRESS!CY218)</f>
        <v/>
      </c>
      <c r="AC204" s="134" t="str">
        <f>IF(PROGRESS!DD218="NO DATA","",PROGRESS!DD218)</f>
        <v/>
      </c>
      <c r="AD204" s="134" t="str">
        <f>IF(PROGRESS!CT218="NO DATA","",PROGRESS!CT218)</f>
        <v/>
      </c>
      <c r="AE204" s="134" t="str">
        <f>IF(PROGRESS!DI218="NO DATA","",PROGRESS!DI218)</f>
        <v/>
      </c>
      <c r="AF204" s="134" t="str">
        <f>IF(PROGRESS!DN218="NO DATA","",PROGRESS!DN218)</f>
        <v/>
      </c>
      <c r="AG204" s="134" t="str">
        <f>IF(PROGRESS!DS218="NO DATA","",PROGRESS!DS218)</f>
        <v/>
      </c>
      <c r="AH204" s="134" t="str">
        <f>IF(PROGRESS!DX218="NO DATA","",PROGRESS!DX218)</f>
        <v/>
      </c>
    </row>
    <row r="205" spans="1:34" x14ac:dyDescent="0.25">
      <c r="A205" s="20">
        <f>IF(DATASHEET!A205="","",DATASHEET!A205)</f>
        <v>151707</v>
      </c>
      <c r="B205" s="21" t="str">
        <f>DATASHEET!B205</f>
        <v>WALTON-RYAN, Gabriel</v>
      </c>
      <c r="C205" s="22" t="str">
        <f>DATASHEET!C205</f>
        <v>11KKN</v>
      </c>
      <c r="D205" s="20" t="str">
        <f>DATASHEET!D205</f>
        <v>M</v>
      </c>
      <c r="E205" s="21" t="str">
        <f>DATASHEET!J205</f>
        <v>N</v>
      </c>
      <c r="F205" s="21" t="str">
        <f>DATASHEET!E205</f>
        <v>N</v>
      </c>
      <c r="G205" s="21" t="str">
        <f>IF(A205="","",IF(DATASHEET!F205="White - British","N","Y"))</f>
        <v>N</v>
      </c>
      <c r="H205" s="21" t="str">
        <f>IF(A205="","",IF(DATASHEET!H205="Y","Y","N"))</f>
        <v>N</v>
      </c>
      <c r="I205" s="21" t="str">
        <f>DATASHEET!I205</f>
        <v>N</v>
      </c>
      <c r="J205" s="22" t="str">
        <f>DATASHEET!M205</f>
        <v>M</v>
      </c>
      <c r="K205" s="40" t="str">
        <f t="shared" si="3"/>
        <v/>
      </c>
      <c r="L205" s="37" t="str">
        <f>IF(PROGRESS!R219="NO DATA","",PROGRESS!R219)</f>
        <v/>
      </c>
      <c r="M205" s="38" t="str">
        <f>IF(PROGRESS!W219="NO DATA","",PROGRESS!W219)</f>
        <v/>
      </c>
      <c r="N205" s="136" t="str">
        <f>IF(PROGRESS!AB219="NO DATA","",PROGRESS!AB219)</f>
        <v/>
      </c>
      <c r="O205" s="38" t="str">
        <f>IF(PROGRESS!AG219="NO DATA","",PROGRESS!AG219)</f>
        <v/>
      </c>
      <c r="P205" s="134" t="str">
        <f>IF(PROGRESS!AL219="NO DATA","",PROGRESS!AL219)</f>
        <v/>
      </c>
      <c r="Q205" s="134" t="str">
        <f>IF(PROGRESS!AQ219="NO DATA","",PROGRESS!AQ219)</f>
        <v/>
      </c>
      <c r="R205" s="38" t="str">
        <f>IF(PROGRESS!AV219="NO DATA","",PROGRESS!AV219)</f>
        <v/>
      </c>
      <c r="S205" s="38" t="str">
        <f>IF(PROGRESS!BA219="NO DATA","",PROGRESS!BA219)</f>
        <v/>
      </c>
      <c r="T205" s="134" t="str">
        <f>IF(PROGRESS!BF219="NO DATA","",PROGRESS!BF219)</f>
        <v/>
      </c>
      <c r="U205" s="38" t="str">
        <f>IF(PROGRESS!BK219="NO DATA","",PROGRESS!BK219)</f>
        <v/>
      </c>
      <c r="V205" s="38" t="str">
        <f>IF(PROGRESS!BP219="NO DATA","",PROGRESS!BP219)</f>
        <v/>
      </c>
      <c r="W205" s="38" t="str">
        <f>IF(PROGRESS!BU219="NO DATA","",PROGRESS!BU219)</f>
        <v/>
      </c>
      <c r="X205" s="134" t="str">
        <f>IF(PROGRESS!BZ219="NO DATA","",PROGRESS!BZ219)</f>
        <v/>
      </c>
      <c r="Y205" s="38" t="str">
        <f>IF(PROGRESS!CE219="NO DATA","",PROGRESS!CE219)</f>
        <v/>
      </c>
      <c r="Z205" s="38" t="str">
        <f>IF(PROGRESS!CJ219="NO DATA","",PROGRESS!CJ219)</f>
        <v/>
      </c>
      <c r="AA205" s="38" t="str">
        <f>IF(PROGRESS!CO219="NO DATA","",PROGRESS!CO219)</f>
        <v/>
      </c>
      <c r="AB205" s="38" t="str">
        <f>IF(PROGRESS!CY219="NO DATA","",PROGRESS!CY219)</f>
        <v/>
      </c>
      <c r="AC205" s="134" t="str">
        <f>IF(PROGRESS!DD219="NO DATA","",PROGRESS!DD219)</f>
        <v/>
      </c>
      <c r="AD205" s="134" t="str">
        <f>IF(PROGRESS!CT219="NO DATA","",PROGRESS!CT219)</f>
        <v/>
      </c>
      <c r="AE205" s="38" t="str">
        <f>IF(PROGRESS!DI219="NO DATA","",PROGRESS!DI219)</f>
        <v/>
      </c>
      <c r="AF205" s="38" t="str">
        <f>IF(PROGRESS!DN219="NO DATA","",PROGRESS!DN219)</f>
        <v/>
      </c>
      <c r="AG205" s="38" t="str">
        <f>IF(PROGRESS!DS219="NO DATA","",PROGRESS!DS219)</f>
        <v/>
      </c>
      <c r="AH205" s="38" t="str">
        <f>IF(PROGRESS!DX219="NO DATA","",PROGRESS!DX219)</f>
        <v/>
      </c>
    </row>
    <row r="206" spans="1:34" x14ac:dyDescent="0.25">
      <c r="A206" s="20">
        <f>IF(DATASHEET!A206="","",DATASHEET!A206)</f>
        <v>151620</v>
      </c>
      <c r="B206" s="21" t="str">
        <f>DATASHEET!B206</f>
        <v>WALTON-RYAN, Lola</v>
      </c>
      <c r="C206" s="22" t="str">
        <f>DATASHEET!C206</f>
        <v>11JNE</v>
      </c>
      <c r="D206" s="20" t="str">
        <f>DATASHEET!D206</f>
        <v>F</v>
      </c>
      <c r="E206" s="21" t="str">
        <f>DATASHEET!J206</f>
        <v>N</v>
      </c>
      <c r="F206" s="21" t="str">
        <f>DATASHEET!E206</f>
        <v>N</v>
      </c>
      <c r="G206" s="21" t="str">
        <f>IF(A206="","",IF(DATASHEET!F206="White - British","N","Y"))</f>
        <v>N</v>
      </c>
      <c r="H206" s="21" t="str">
        <f>IF(A206="","",IF(DATASHEET!H206="Y","Y","N"))</f>
        <v>N</v>
      </c>
      <c r="I206" s="21" t="str">
        <f>DATASHEET!I206</f>
        <v>N</v>
      </c>
      <c r="J206" s="22" t="str">
        <f>DATASHEET!M206</f>
        <v>H</v>
      </c>
      <c r="K206" s="40" t="str">
        <f t="shared" si="3"/>
        <v/>
      </c>
      <c r="L206" s="133" t="str">
        <f>IF(PROGRESS!R220="NO DATA","",PROGRESS!R220)</f>
        <v/>
      </c>
      <c r="M206" s="134" t="str">
        <f>IF(PROGRESS!W220="NO DATA","",PROGRESS!W220)</f>
        <v/>
      </c>
      <c r="N206" s="135" t="str">
        <f>IF(PROGRESS!AB220="NO DATA","",PROGRESS!AB220)</f>
        <v/>
      </c>
      <c r="O206" s="134" t="str">
        <f>IF(PROGRESS!AG220="NO DATA","",PROGRESS!AG220)</f>
        <v/>
      </c>
      <c r="P206" s="134" t="str">
        <f>IF(PROGRESS!AL220="NO DATA","",PROGRESS!AL220)</f>
        <v/>
      </c>
      <c r="Q206" s="134" t="str">
        <f>IF(PROGRESS!AQ220="NO DATA","",PROGRESS!AQ220)</f>
        <v/>
      </c>
      <c r="R206" s="134" t="str">
        <f>IF(PROGRESS!AV220="NO DATA","",PROGRESS!AV220)</f>
        <v/>
      </c>
      <c r="S206" s="134" t="str">
        <f>IF(PROGRESS!BA220="NO DATA","",PROGRESS!BA220)</f>
        <v/>
      </c>
      <c r="T206" s="134" t="str">
        <f>IF(PROGRESS!BF220="NO DATA","",PROGRESS!BF220)</f>
        <v/>
      </c>
      <c r="U206" s="134" t="str">
        <f>IF(PROGRESS!BK220="NO DATA","",PROGRESS!BK220)</f>
        <v/>
      </c>
      <c r="V206" s="134" t="str">
        <f>IF(PROGRESS!BP220="NO DATA","",PROGRESS!BP220)</f>
        <v/>
      </c>
      <c r="W206" s="134" t="str">
        <f>IF(PROGRESS!BU220="NO DATA","",PROGRESS!BU220)</f>
        <v/>
      </c>
      <c r="X206" s="134" t="str">
        <f>IF(PROGRESS!BZ220="NO DATA","",PROGRESS!BZ220)</f>
        <v/>
      </c>
      <c r="Y206" s="134" t="str">
        <f>IF(PROGRESS!CE220="NO DATA","",PROGRESS!CE220)</f>
        <v/>
      </c>
      <c r="Z206" s="134" t="str">
        <f>IF(PROGRESS!CJ220="NO DATA","",PROGRESS!CJ220)</f>
        <v/>
      </c>
      <c r="AA206" s="134" t="str">
        <f>IF(PROGRESS!CO220="NO DATA","",PROGRESS!CO220)</f>
        <v/>
      </c>
      <c r="AB206" s="134" t="str">
        <f>IF(PROGRESS!CY220="NO DATA","",PROGRESS!CY220)</f>
        <v/>
      </c>
      <c r="AC206" s="134" t="str">
        <f>IF(PROGRESS!DD220="NO DATA","",PROGRESS!DD220)</f>
        <v/>
      </c>
      <c r="AD206" s="134" t="str">
        <f>IF(PROGRESS!CT220="NO DATA","",PROGRESS!CT220)</f>
        <v/>
      </c>
      <c r="AE206" s="134" t="str">
        <f>IF(PROGRESS!DI220="NO DATA","",PROGRESS!DI220)</f>
        <v/>
      </c>
      <c r="AF206" s="134" t="str">
        <f>IF(PROGRESS!DN220="NO DATA","",PROGRESS!DN220)</f>
        <v/>
      </c>
      <c r="AG206" s="134" t="str">
        <f>IF(PROGRESS!DS220="NO DATA","",PROGRESS!DS220)</f>
        <v/>
      </c>
      <c r="AH206" s="134" t="str">
        <f>IF(PROGRESS!DX220="NO DATA","",PROGRESS!DX220)</f>
        <v/>
      </c>
    </row>
    <row r="207" spans="1:34" x14ac:dyDescent="0.25">
      <c r="A207" s="20">
        <f>IF(DATASHEET!A207="","",DATASHEET!A207)</f>
        <v>151660</v>
      </c>
      <c r="B207" s="21" t="str">
        <f>DATASHEET!B207</f>
        <v>WARD, Benjamin</v>
      </c>
      <c r="C207" s="22" t="str">
        <f>DATASHEET!C207</f>
        <v>11SDA</v>
      </c>
      <c r="D207" s="20" t="str">
        <f>DATASHEET!D207</f>
        <v>M</v>
      </c>
      <c r="E207" s="21" t="str">
        <f>DATASHEET!J207</f>
        <v>N</v>
      </c>
      <c r="F207" s="21" t="str">
        <f>DATASHEET!E207</f>
        <v>Y</v>
      </c>
      <c r="G207" s="21" t="str">
        <f>IF(A207="","",IF(DATASHEET!F207="White - British","N","Y"))</f>
        <v>Y</v>
      </c>
      <c r="H207" s="21" t="str">
        <f>IF(A207="","",IF(DATASHEET!H207="Y","Y","N"))</f>
        <v>Y</v>
      </c>
      <c r="I207" s="21" t="str">
        <f>DATASHEET!I207</f>
        <v>N</v>
      </c>
      <c r="J207" s="22" t="str">
        <f>DATASHEET!M207</f>
        <v>M</v>
      </c>
      <c r="K207" s="40" t="str">
        <f t="shared" si="3"/>
        <v/>
      </c>
      <c r="L207" s="133" t="str">
        <f>IF(PROGRESS!R221="NO DATA","",PROGRESS!R221)</f>
        <v/>
      </c>
      <c r="M207" s="134" t="str">
        <f>IF(PROGRESS!W221="NO DATA","",PROGRESS!W221)</f>
        <v/>
      </c>
      <c r="N207" s="135" t="str">
        <f>IF(PROGRESS!AB221="NO DATA","",PROGRESS!AB221)</f>
        <v/>
      </c>
      <c r="O207" s="134" t="str">
        <f>IF(PROGRESS!AG221="NO DATA","",PROGRESS!AG221)</f>
        <v/>
      </c>
      <c r="P207" s="134" t="str">
        <f>IF(PROGRESS!AL221="NO DATA","",PROGRESS!AL221)</f>
        <v/>
      </c>
      <c r="Q207" s="134" t="str">
        <f>IF(PROGRESS!AQ221="NO DATA","",PROGRESS!AQ221)</f>
        <v/>
      </c>
      <c r="R207" s="134" t="str">
        <f>IF(PROGRESS!AV221="NO DATA","",PROGRESS!AV221)</f>
        <v/>
      </c>
      <c r="S207" s="134" t="str">
        <f>IF(PROGRESS!BA221="NO DATA","",PROGRESS!BA221)</f>
        <v/>
      </c>
      <c r="T207" s="134" t="str">
        <f>IF(PROGRESS!BF221="NO DATA","",PROGRESS!BF221)</f>
        <v/>
      </c>
      <c r="U207" s="134" t="str">
        <f>IF(PROGRESS!BK221="NO DATA","",PROGRESS!BK221)</f>
        <v/>
      </c>
      <c r="V207" s="134" t="str">
        <f>IF(PROGRESS!BP221="NO DATA","",PROGRESS!BP221)</f>
        <v/>
      </c>
      <c r="W207" s="134" t="str">
        <f>IF(PROGRESS!BU221="NO DATA","",PROGRESS!BU221)</f>
        <v/>
      </c>
      <c r="X207" s="134" t="str">
        <f>IF(PROGRESS!BZ221="NO DATA","",PROGRESS!BZ221)</f>
        <v/>
      </c>
      <c r="Y207" s="134" t="str">
        <f>IF(PROGRESS!CE221="NO DATA","",PROGRESS!CE221)</f>
        <v/>
      </c>
      <c r="Z207" s="134" t="str">
        <f>IF(PROGRESS!CJ221="NO DATA","",PROGRESS!CJ221)</f>
        <v/>
      </c>
      <c r="AA207" s="134" t="str">
        <f>IF(PROGRESS!CO221="NO DATA","",PROGRESS!CO221)</f>
        <v/>
      </c>
      <c r="AB207" s="134" t="str">
        <f>IF(PROGRESS!CY221="NO DATA","",PROGRESS!CY221)</f>
        <v/>
      </c>
      <c r="AC207" s="134" t="str">
        <f>IF(PROGRESS!DD221="NO DATA","",PROGRESS!DD221)</f>
        <v/>
      </c>
      <c r="AD207" s="134" t="str">
        <f>IF(PROGRESS!CT221="NO DATA","",PROGRESS!CT221)</f>
        <v/>
      </c>
      <c r="AE207" s="134" t="str">
        <f>IF(PROGRESS!DI221="NO DATA","",PROGRESS!DI221)</f>
        <v/>
      </c>
      <c r="AF207" s="134" t="str">
        <f>IF(PROGRESS!DN221="NO DATA","",PROGRESS!DN221)</f>
        <v/>
      </c>
      <c r="AG207" s="134" t="str">
        <f>IF(PROGRESS!DS221="NO DATA","",PROGRESS!DS221)</f>
        <v/>
      </c>
      <c r="AH207" s="134" t="str">
        <f>IF(PROGRESS!DX221="NO DATA","",PROGRESS!DX221)</f>
        <v/>
      </c>
    </row>
    <row r="208" spans="1:34" x14ac:dyDescent="0.25">
      <c r="A208" s="20">
        <f>IF(DATASHEET!A208="","",DATASHEET!A208)</f>
        <v>151649</v>
      </c>
      <c r="B208" s="21" t="str">
        <f>DATASHEET!B208</f>
        <v>WHITAKER SMITH, Lily</v>
      </c>
      <c r="C208" s="22" t="str">
        <f>DATASHEET!C208</f>
        <v>11JNE</v>
      </c>
      <c r="D208" s="20" t="str">
        <f>DATASHEET!D208</f>
        <v>F</v>
      </c>
      <c r="E208" s="21" t="str">
        <f>DATASHEET!J208</f>
        <v>N</v>
      </c>
      <c r="F208" s="21" t="str">
        <f>DATASHEET!E208</f>
        <v>N</v>
      </c>
      <c r="G208" s="21" t="str">
        <f>IF(A208="","",IF(DATASHEET!F208="White - British","N","Y"))</f>
        <v>N</v>
      </c>
      <c r="H208" s="21" t="str">
        <f>IF(A208="","",IF(DATASHEET!H208="Y","Y","N"))</f>
        <v>N</v>
      </c>
      <c r="I208" s="21" t="str">
        <f>DATASHEET!I208</f>
        <v>N</v>
      </c>
      <c r="J208" s="22" t="str">
        <f>DATASHEET!M208</f>
        <v>L</v>
      </c>
      <c r="K208" s="40" t="str">
        <f t="shared" si="3"/>
        <v/>
      </c>
      <c r="L208" s="133" t="str">
        <f>IF(PROGRESS!R222="NO DATA","",PROGRESS!R222)</f>
        <v/>
      </c>
      <c r="M208" s="134" t="str">
        <f>IF(PROGRESS!W222="NO DATA","",PROGRESS!W222)</f>
        <v/>
      </c>
      <c r="N208" s="135" t="str">
        <f>IF(PROGRESS!AB222="NO DATA","",PROGRESS!AB222)</f>
        <v/>
      </c>
      <c r="O208" s="134" t="str">
        <f>IF(PROGRESS!AG222="NO DATA","",PROGRESS!AG222)</f>
        <v/>
      </c>
      <c r="P208" s="134" t="str">
        <f>IF(PROGRESS!AL222="NO DATA","",PROGRESS!AL222)</f>
        <v/>
      </c>
      <c r="Q208" s="134" t="str">
        <f>IF(PROGRESS!AQ222="NO DATA","",PROGRESS!AQ222)</f>
        <v/>
      </c>
      <c r="R208" s="134" t="str">
        <f>IF(PROGRESS!AV222="NO DATA","",PROGRESS!AV222)</f>
        <v/>
      </c>
      <c r="S208" s="134" t="str">
        <f>IF(PROGRESS!BA222="NO DATA","",PROGRESS!BA222)</f>
        <v/>
      </c>
      <c r="T208" s="134" t="str">
        <f>IF(PROGRESS!BF222="NO DATA","",PROGRESS!BF222)</f>
        <v/>
      </c>
      <c r="U208" s="134" t="str">
        <f>IF(PROGRESS!BK222="NO DATA","",PROGRESS!BK222)</f>
        <v/>
      </c>
      <c r="V208" s="134" t="str">
        <f>IF(PROGRESS!BP222="NO DATA","",PROGRESS!BP222)</f>
        <v/>
      </c>
      <c r="W208" s="134" t="str">
        <f>IF(PROGRESS!BU222="NO DATA","",PROGRESS!BU222)</f>
        <v/>
      </c>
      <c r="X208" s="134" t="str">
        <f>IF(PROGRESS!BZ222="NO DATA","",PROGRESS!BZ222)</f>
        <v/>
      </c>
      <c r="Y208" s="134" t="str">
        <f>IF(PROGRESS!CE222="NO DATA","",PROGRESS!CE222)</f>
        <v/>
      </c>
      <c r="Z208" s="134" t="str">
        <f>IF(PROGRESS!CJ222="NO DATA","",PROGRESS!CJ222)</f>
        <v/>
      </c>
      <c r="AA208" s="134" t="str">
        <f>IF(PROGRESS!CO222="NO DATA","",PROGRESS!CO222)</f>
        <v/>
      </c>
      <c r="AB208" s="134" t="str">
        <f>IF(PROGRESS!CY222="NO DATA","",PROGRESS!CY222)</f>
        <v/>
      </c>
      <c r="AC208" s="134" t="str">
        <f>IF(PROGRESS!DD222="NO DATA","",PROGRESS!DD222)</f>
        <v/>
      </c>
      <c r="AD208" s="134" t="str">
        <f>IF(PROGRESS!CT222="NO DATA","",PROGRESS!CT222)</f>
        <v/>
      </c>
      <c r="AE208" s="134" t="str">
        <f>IF(PROGRESS!DI222="NO DATA","",PROGRESS!DI222)</f>
        <v/>
      </c>
      <c r="AF208" s="134" t="str">
        <f>IF(PROGRESS!DN222="NO DATA","",PROGRESS!DN222)</f>
        <v/>
      </c>
      <c r="AG208" s="134" t="str">
        <f>IF(PROGRESS!DS222="NO DATA","",PROGRESS!DS222)</f>
        <v/>
      </c>
      <c r="AH208" s="134" t="str">
        <f>IF(PROGRESS!DX222="NO DATA","",PROGRESS!DX222)</f>
        <v/>
      </c>
    </row>
    <row r="209" spans="1:34" x14ac:dyDescent="0.25">
      <c r="A209" s="20">
        <f>IF(DATASHEET!A209="","",DATASHEET!A209)</f>
        <v>151738</v>
      </c>
      <c r="B209" s="21" t="str">
        <f>DATASHEET!B209</f>
        <v>WHITWORTH, Alecia</v>
      </c>
      <c r="C209" s="22" t="str">
        <f>DATASHEET!C209</f>
        <v>11SK</v>
      </c>
      <c r="D209" s="20" t="str">
        <f>DATASHEET!D209</f>
        <v>F</v>
      </c>
      <c r="E209" s="21" t="str">
        <f>DATASHEET!J209</f>
        <v>N</v>
      </c>
      <c r="F209" s="21" t="str">
        <f>DATASHEET!E209</f>
        <v>N</v>
      </c>
      <c r="G209" s="21" t="str">
        <f>IF(A209="","",IF(DATASHEET!F209="White - British","N","Y"))</f>
        <v>N</v>
      </c>
      <c r="H209" s="21" t="str">
        <f>IF(A209="","",IF(DATASHEET!H209="Y","Y","N"))</f>
        <v>N</v>
      </c>
      <c r="I209" s="21" t="str">
        <f>DATASHEET!I209</f>
        <v>N</v>
      </c>
      <c r="J209" s="22" t="str">
        <f>DATASHEET!M209</f>
        <v>H</v>
      </c>
      <c r="K209" s="40" t="str">
        <f t="shared" si="3"/>
        <v/>
      </c>
      <c r="L209" s="133" t="str">
        <f>IF(PROGRESS!R223="NO DATA","",PROGRESS!R223)</f>
        <v/>
      </c>
      <c r="M209" s="134" t="str">
        <f>IF(PROGRESS!W223="NO DATA","",PROGRESS!W223)</f>
        <v/>
      </c>
      <c r="N209" s="135" t="str">
        <f>IF(PROGRESS!AB223="NO DATA","",PROGRESS!AB223)</f>
        <v/>
      </c>
      <c r="O209" s="134" t="str">
        <f>IF(PROGRESS!AG223="NO DATA","",PROGRESS!AG223)</f>
        <v/>
      </c>
      <c r="P209" s="134" t="str">
        <f>IF(PROGRESS!AL223="NO DATA","",PROGRESS!AL223)</f>
        <v/>
      </c>
      <c r="Q209" s="134" t="str">
        <f>IF(PROGRESS!AQ223="NO DATA","",PROGRESS!AQ223)</f>
        <v/>
      </c>
      <c r="R209" s="134" t="str">
        <f>IF(PROGRESS!AV223="NO DATA","",PROGRESS!AV223)</f>
        <v/>
      </c>
      <c r="S209" s="134" t="str">
        <f>IF(PROGRESS!BA223="NO DATA","",PROGRESS!BA223)</f>
        <v/>
      </c>
      <c r="T209" s="134" t="str">
        <f>IF(PROGRESS!BF223="NO DATA","",PROGRESS!BF223)</f>
        <v/>
      </c>
      <c r="U209" s="134" t="str">
        <f>IF(PROGRESS!BK223="NO DATA","",PROGRESS!BK223)</f>
        <v/>
      </c>
      <c r="V209" s="134" t="str">
        <f>IF(PROGRESS!BP223="NO DATA","",PROGRESS!BP223)</f>
        <v/>
      </c>
      <c r="W209" s="134" t="str">
        <f>IF(PROGRESS!BU223="NO DATA","",PROGRESS!BU223)</f>
        <v/>
      </c>
      <c r="X209" s="134" t="str">
        <f>IF(PROGRESS!BZ223="NO DATA","",PROGRESS!BZ223)</f>
        <v/>
      </c>
      <c r="Y209" s="134" t="str">
        <f>IF(PROGRESS!CE223="NO DATA","",PROGRESS!CE223)</f>
        <v/>
      </c>
      <c r="Z209" s="134" t="str">
        <f>IF(PROGRESS!CJ223="NO DATA","",PROGRESS!CJ223)</f>
        <v/>
      </c>
      <c r="AA209" s="134" t="str">
        <f>IF(PROGRESS!CO223="NO DATA","",PROGRESS!CO223)</f>
        <v/>
      </c>
      <c r="AB209" s="134" t="str">
        <f>IF(PROGRESS!CY223="NO DATA","",PROGRESS!CY223)</f>
        <v/>
      </c>
      <c r="AC209" s="134" t="str">
        <f>IF(PROGRESS!DD223="NO DATA","",PROGRESS!DD223)</f>
        <v/>
      </c>
      <c r="AD209" s="134" t="str">
        <f>IF(PROGRESS!CT223="NO DATA","",PROGRESS!CT223)</f>
        <v/>
      </c>
      <c r="AE209" s="134" t="str">
        <f>IF(PROGRESS!DI223="NO DATA","",PROGRESS!DI223)</f>
        <v/>
      </c>
      <c r="AF209" s="134" t="str">
        <f>IF(PROGRESS!DN223="NO DATA","",PROGRESS!DN223)</f>
        <v/>
      </c>
      <c r="AG209" s="134" t="str">
        <f>IF(PROGRESS!DS223="NO DATA","",PROGRESS!DS223)</f>
        <v/>
      </c>
      <c r="AH209" s="134" t="str">
        <f>IF(PROGRESS!DX223="NO DATA","",PROGRESS!DX223)</f>
        <v/>
      </c>
    </row>
    <row r="210" spans="1:34" x14ac:dyDescent="0.25">
      <c r="A210" s="20">
        <f>IF(DATASHEET!A210="","",DATASHEET!A210)</f>
        <v>151606</v>
      </c>
      <c r="B210" s="21" t="str">
        <f>DATASHEET!B210</f>
        <v>WILLIAMS, Mya</v>
      </c>
      <c r="C210" s="22" t="str">
        <f>DATASHEET!C210</f>
        <v>11SDA</v>
      </c>
      <c r="D210" s="20" t="str">
        <f>DATASHEET!D210</f>
        <v>F</v>
      </c>
      <c r="E210" s="21" t="str">
        <f>DATASHEET!J210</f>
        <v>N</v>
      </c>
      <c r="F210" s="21" t="str">
        <f>DATASHEET!E210</f>
        <v>Y</v>
      </c>
      <c r="G210" s="21" t="str">
        <f>IF(A210="","",IF(DATASHEET!F210="White - British","N","Y"))</f>
        <v>Y</v>
      </c>
      <c r="H210" s="21" t="str">
        <f>IF(A210="","",IF(DATASHEET!H210="Y","Y","N"))</f>
        <v>Y</v>
      </c>
      <c r="I210" s="21" t="str">
        <f>DATASHEET!I210</f>
        <v>N</v>
      </c>
      <c r="J210" s="22" t="str">
        <f>DATASHEET!M210</f>
        <v>M</v>
      </c>
      <c r="K210" s="40" t="str">
        <f t="shared" si="3"/>
        <v/>
      </c>
      <c r="L210" s="133" t="str">
        <f>IF(PROGRESS!R224="NO DATA","",PROGRESS!R224)</f>
        <v/>
      </c>
      <c r="M210" s="134" t="str">
        <f>IF(PROGRESS!W224="NO DATA","",PROGRESS!W224)</f>
        <v/>
      </c>
      <c r="N210" s="135" t="str">
        <f>IF(PROGRESS!AB224="NO DATA","",PROGRESS!AB224)</f>
        <v/>
      </c>
      <c r="O210" s="134" t="str">
        <f>IF(PROGRESS!AG224="NO DATA","",PROGRESS!AG224)</f>
        <v/>
      </c>
      <c r="P210" s="134" t="str">
        <f>IF(PROGRESS!AL224="NO DATA","",PROGRESS!AL224)</f>
        <v/>
      </c>
      <c r="Q210" s="134" t="str">
        <f>IF(PROGRESS!AQ224="NO DATA","",PROGRESS!AQ224)</f>
        <v/>
      </c>
      <c r="R210" s="134" t="str">
        <f>IF(PROGRESS!AV224="NO DATA","",PROGRESS!AV224)</f>
        <v/>
      </c>
      <c r="S210" s="134" t="str">
        <f>IF(PROGRESS!BA224="NO DATA","",PROGRESS!BA224)</f>
        <v/>
      </c>
      <c r="T210" s="134" t="str">
        <f>IF(PROGRESS!BF224="NO DATA","",PROGRESS!BF224)</f>
        <v/>
      </c>
      <c r="U210" s="134" t="str">
        <f>IF(PROGRESS!BK224="NO DATA","",PROGRESS!BK224)</f>
        <v/>
      </c>
      <c r="V210" s="134" t="str">
        <f>IF(PROGRESS!BP224="NO DATA","",PROGRESS!BP224)</f>
        <v/>
      </c>
      <c r="W210" s="134" t="str">
        <f>IF(PROGRESS!BU224="NO DATA","",PROGRESS!BU224)</f>
        <v/>
      </c>
      <c r="X210" s="134" t="str">
        <f>IF(PROGRESS!BZ224="NO DATA","",PROGRESS!BZ224)</f>
        <v/>
      </c>
      <c r="Y210" s="134" t="str">
        <f>IF(PROGRESS!CE224="NO DATA","",PROGRESS!CE224)</f>
        <v/>
      </c>
      <c r="Z210" s="134" t="str">
        <f>IF(PROGRESS!CJ224="NO DATA","",PROGRESS!CJ224)</f>
        <v/>
      </c>
      <c r="AA210" s="134" t="str">
        <f>IF(PROGRESS!CO224="NO DATA","",PROGRESS!CO224)</f>
        <v/>
      </c>
      <c r="AB210" s="134" t="str">
        <f>IF(PROGRESS!CY224="NO DATA","",PROGRESS!CY224)</f>
        <v/>
      </c>
      <c r="AC210" s="134" t="str">
        <f>IF(PROGRESS!DD224="NO DATA","",PROGRESS!DD224)</f>
        <v/>
      </c>
      <c r="AD210" s="134" t="str">
        <f>IF(PROGRESS!CT224="NO DATA","",PROGRESS!CT224)</f>
        <v/>
      </c>
      <c r="AE210" s="134" t="str">
        <f>IF(PROGRESS!DI224="NO DATA","",PROGRESS!DI224)</f>
        <v/>
      </c>
      <c r="AF210" s="134" t="str">
        <f>IF(PROGRESS!DN224="NO DATA","",PROGRESS!DN224)</f>
        <v/>
      </c>
      <c r="AG210" s="134" t="str">
        <f>IF(PROGRESS!DS224="NO DATA","",PROGRESS!DS224)</f>
        <v/>
      </c>
      <c r="AH210" s="134" t="str">
        <f>IF(PROGRESS!DX224="NO DATA","",PROGRESS!DX224)</f>
        <v/>
      </c>
    </row>
    <row r="211" spans="1:34" x14ac:dyDescent="0.25">
      <c r="A211" s="20">
        <f>IF(DATASHEET!A211="","",DATASHEET!A211)</f>
        <v>151657</v>
      </c>
      <c r="B211" s="21" t="str">
        <f>DATASHEET!B211</f>
        <v>WOMERSLEY, Poppy</v>
      </c>
      <c r="C211" s="22" t="str">
        <f>DATASHEET!C211</f>
        <v>11EGQ</v>
      </c>
      <c r="D211" s="20" t="str">
        <f>DATASHEET!D211</f>
        <v>F</v>
      </c>
      <c r="E211" s="21" t="str">
        <f>DATASHEET!J211</f>
        <v>N</v>
      </c>
      <c r="F211" s="21" t="str">
        <f>DATASHEET!E211</f>
        <v>N</v>
      </c>
      <c r="G211" s="21" t="str">
        <f>IF(A211="","",IF(DATASHEET!F211="White - British","N","Y"))</f>
        <v>N</v>
      </c>
      <c r="H211" s="21" t="str">
        <f>IF(A211="","",IF(DATASHEET!H211="Y","Y","N"))</f>
        <v>N</v>
      </c>
      <c r="I211" s="21" t="str">
        <f>DATASHEET!I211</f>
        <v>N</v>
      </c>
      <c r="J211" s="22" t="str">
        <f>DATASHEET!M211</f>
        <v>H</v>
      </c>
      <c r="K211" s="40" t="str">
        <f t="shared" si="3"/>
        <v/>
      </c>
      <c r="L211" s="133" t="str">
        <f>IF(PROGRESS!R225="NO DATA","",PROGRESS!R225)</f>
        <v/>
      </c>
      <c r="M211" s="134" t="str">
        <f>IF(PROGRESS!W225="NO DATA","",PROGRESS!W225)</f>
        <v/>
      </c>
      <c r="N211" s="135" t="str">
        <f>IF(PROGRESS!AB225="NO DATA","",PROGRESS!AB225)</f>
        <v/>
      </c>
      <c r="O211" s="134" t="str">
        <f>IF(PROGRESS!AG225="NO DATA","",PROGRESS!AG225)</f>
        <v/>
      </c>
      <c r="P211" s="134" t="str">
        <f>IF(PROGRESS!AL225="NO DATA","",PROGRESS!AL225)</f>
        <v/>
      </c>
      <c r="Q211" s="134" t="str">
        <f>IF(PROGRESS!AQ225="NO DATA","",PROGRESS!AQ225)</f>
        <v/>
      </c>
      <c r="R211" s="134" t="str">
        <f>IF(PROGRESS!AV225="NO DATA","",PROGRESS!AV225)</f>
        <v/>
      </c>
      <c r="S211" s="134" t="str">
        <f>IF(PROGRESS!BA225="NO DATA","",PROGRESS!BA225)</f>
        <v/>
      </c>
      <c r="T211" s="134" t="str">
        <f>IF(PROGRESS!BF225="NO DATA","",PROGRESS!BF225)</f>
        <v/>
      </c>
      <c r="U211" s="134" t="str">
        <f>IF(PROGRESS!BK225="NO DATA","",PROGRESS!BK225)</f>
        <v/>
      </c>
      <c r="V211" s="134" t="str">
        <f>IF(PROGRESS!BP225="NO DATA","",PROGRESS!BP225)</f>
        <v/>
      </c>
      <c r="W211" s="134" t="str">
        <f>IF(PROGRESS!BU225="NO DATA","",PROGRESS!BU225)</f>
        <v/>
      </c>
      <c r="X211" s="134" t="str">
        <f>IF(PROGRESS!BZ225="NO DATA","",PROGRESS!BZ225)</f>
        <v/>
      </c>
      <c r="Y211" s="134" t="str">
        <f>IF(PROGRESS!CE225="NO DATA","",PROGRESS!CE225)</f>
        <v/>
      </c>
      <c r="Z211" s="134" t="str">
        <f>IF(PROGRESS!CJ225="NO DATA","",PROGRESS!CJ225)</f>
        <v/>
      </c>
      <c r="AA211" s="134" t="str">
        <f>IF(PROGRESS!CO225="NO DATA","",PROGRESS!CO225)</f>
        <v/>
      </c>
      <c r="AB211" s="134" t="str">
        <f>IF(PROGRESS!CY225="NO DATA","",PROGRESS!CY225)</f>
        <v/>
      </c>
      <c r="AC211" s="134" t="str">
        <f>IF(PROGRESS!DD225="NO DATA","",PROGRESS!DD225)</f>
        <v/>
      </c>
      <c r="AD211" s="134" t="str">
        <f>IF(PROGRESS!CT225="NO DATA","",PROGRESS!CT225)</f>
        <v/>
      </c>
      <c r="AE211" s="134" t="str">
        <f>IF(PROGRESS!DI225="NO DATA","",PROGRESS!DI225)</f>
        <v/>
      </c>
      <c r="AF211" s="134" t="str">
        <f>IF(PROGRESS!DN225="NO DATA","",PROGRESS!DN225)</f>
        <v/>
      </c>
      <c r="AG211" s="134" t="str">
        <f>IF(PROGRESS!DS225="NO DATA","",PROGRESS!DS225)</f>
        <v/>
      </c>
      <c r="AH211" s="134" t="str">
        <f>IF(PROGRESS!DX225="NO DATA","",PROGRESS!DX225)</f>
        <v/>
      </c>
    </row>
    <row r="212" spans="1:34" x14ac:dyDescent="0.25">
      <c r="A212" s="20">
        <f>IF(DATASHEET!A212="","",DATASHEET!A212)</f>
        <v>151683</v>
      </c>
      <c r="B212" s="21" t="str">
        <f>DATASHEET!B212</f>
        <v>WRIGHT, Sadie</v>
      </c>
      <c r="C212" s="22" t="str">
        <f>DATASHEET!C212</f>
        <v>11WE</v>
      </c>
      <c r="D212" s="20" t="str">
        <f>DATASHEET!D212</f>
        <v>F</v>
      </c>
      <c r="E212" s="21" t="str">
        <f>DATASHEET!J212</f>
        <v>N</v>
      </c>
      <c r="F212" s="21" t="str">
        <f>DATASHEET!E212</f>
        <v>N</v>
      </c>
      <c r="G212" s="21" t="str">
        <f>IF(A212="","",IF(DATASHEET!F212="White - British","N","Y"))</f>
        <v>N</v>
      </c>
      <c r="H212" s="21" t="str">
        <f>IF(A212="","",IF(DATASHEET!H212="Y","Y","N"))</f>
        <v>N</v>
      </c>
      <c r="I212" s="21" t="str">
        <f>DATASHEET!I212</f>
        <v>N</v>
      </c>
      <c r="J212" s="22" t="str">
        <f>DATASHEET!M212</f>
        <v>H</v>
      </c>
      <c r="K212" s="40" t="str">
        <f t="shared" si="3"/>
        <v/>
      </c>
      <c r="L212" s="133" t="str">
        <f>IF(PROGRESS!R226="NO DATA","",PROGRESS!R226)</f>
        <v/>
      </c>
      <c r="M212" s="134" t="str">
        <f>IF(PROGRESS!W226="NO DATA","",PROGRESS!W226)</f>
        <v/>
      </c>
      <c r="N212" s="135" t="str">
        <f>IF(PROGRESS!AB226="NO DATA","",PROGRESS!AB226)</f>
        <v/>
      </c>
      <c r="O212" s="134" t="str">
        <f>IF(PROGRESS!AG226="NO DATA","",PROGRESS!AG226)</f>
        <v/>
      </c>
      <c r="P212" s="134" t="str">
        <f>IF(PROGRESS!AL226="NO DATA","",PROGRESS!AL226)</f>
        <v/>
      </c>
      <c r="Q212" s="134" t="str">
        <f>IF(PROGRESS!AQ226="NO DATA","",PROGRESS!AQ226)</f>
        <v/>
      </c>
      <c r="R212" s="134" t="str">
        <f>IF(PROGRESS!AV226="NO DATA","",PROGRESS!AV226)</f>
        <v/>
      </c>
      <c r="S212" s="134" t="str">
        <f>IF(PROGRESS!BA226="NO DATA","",PROGRESS!BA226)</f>
        <v/>
      </c>
      <c r="T212" s="134" t="str">
        <f>IF(PROGRESS!BF226="NO DATA","",PROGRESS!BF226)</f>
        <v/>
      </c>
      <c r="U212" s="134" t="str">
        <f>IF(PROGRESS!BK226="NO DATA","",PROGRESS!BK226)</f>
        <v/>
      </c>
      <c r="V212" s="134" t="str">
        <f>IF(PROGRESS!BP226="NO DATA","",PROGRESS!BP226)</f>
        <v/>
      </c>
      <c r="W212" s="134" t="str">
        <f>IF(PROGRESS!BU226="NO DATA","",PROGRESS!BU226)</f>
        <v/>
      </c>
      <c r="X212" s="134" t="str">
        <f>IF(PROGRESS!BZ226="NO DATA","",PROGRESS!BZ226)</f>
        <v/>
      </c>
      <c r="Y212" s="134" t="str">
        <f>IF(PROGRESS!CE226="NO DATA","",PROGRESS!CE226)</f>
        <v/>
      </c>
      <c r="Z212" s="134" t="str">
        <f>IF(PROGRESS!CJ226="NO DATA","",PROGRESS!CJ226)</f>
        <v/>
      </c>
      <c r="AA212" s="134" t="str">
        <f>IF(PROGRESS!CO226="NO DATA","",PROGRESS!CO226)</f>
        <v/>
      </c>
      <c r="AB212" s="134" t="str">
        <f>IF(PROGRESS!CY226="NO DATA","",PROGRESS!CY226)</f>
        <v/>
      </c>
      <c r="AC212" s="134" t="str">
        <f>IF(PROGRESS!DD226="NO DATA","",PROGRESS!DD226)</f>
        <v/>
      </c>
      <c r="AD212" s="134" t="str">
        <f>IF(PROGRESS!CT226="NO DATA","",PROGRESS!CT226)</f>
        <v/>
      </c>
      <c r="AE212" s="134" t="str">
        <f>IF(PROGRESS!DI226="NO DATA","",PROGRESS!DI226)</f>
        <v/>
      </c>
      <c r="AF212" s="134" t="str">
        <f>IF(PROGRESS!DN226="NO DATA","",PROGRESS!DN226)</f>
        <v/>
      </c>
      <c r="AG212" s="134" t="str">
        <f>IF(PROGRESS!DS226="NO DATA","",PROGRESS!DS226)</f>
        <v/>
      </c>
      <c r="AH212" s="134" t="str">
        <f>IF(PROGRESS!DX226="NO DATA","",PROGRESS!DX226)</f>
        <v/>
      </c>
    </row>
    <row r="213" spans="1:34" x14ac:dyDescent="0.25">
      <c r="A213" s="20">
        <f>IF(DATASHEET!A213="","",DATASHEET!A213)</f>
        <v>151702</v>
      </c>
      <c r="B213" s="21" t="str">
        <f>DATASHEET!B213</f>
        <v>YEBOAH, Samuel</v>
      </c>
      <c r="C213" s="22" t="str">
        <f>DATASHEET!C213</f>
        <v>11EGQ</v>
      </c>
      <c r="D213" s="20" t="str">
        <f>DATASHEET!D213</f>
        <v>M</v>
      </c>
      <c r="E213" s="21" t="str">
        <f>DATASHEET!J213</f>
        <v>N</v>
      </c>
      <c r="F213" s="21" t="str">
        <f>DATASHEET!E213</f>
        <v>N</v>
      </c>
      <c r="G213" s="21" t="str">
        <f>IF(A213="","",IF(DATASHEET!F213="White - British","N","Y"))</f>
        <v>Y</v>
      </c>
      <c r="H213" s="21" t="str">
        <f>IF(A213="","",IF(DATASHEET!H213="Y","Y","N"))</f>
        <v>N</v>
      </c>
      <c r="I213" s="21" t="str">
        <f>DATASHEET!I213</f>
        <v>N</v>
      </c>
      <c r="J213" s="22" t="str">
        <f>DATASHEET!M213</f>
        <v>M</v>
      </c>
      <c r="K213" s="40" t="str">
        <f t="shared" si="3"/>
        <v/>
      </c>
      <c r="L213" s="133" t="str">
        <f>IF(PROGRESS!R227="NO DATA","",PROGRESS!R227)</f>
        <v/>
      </c>
      <c r="M213" s="134" t="str">
        <f>IF(PROGRESS!W227="NO DATA","",PROGRESS!W227)</f>
        <v/>
      </c>
      <c r="N213" s="135" t="str">
        <f>IF(PROGRESS!AB227="NO DATA","",PROGRESS!AB227)</f>
        <v/>
      </c>
      <c r="O213" s="134" t="str">
        <f>IF(PROGRESS!AG227="NO DATA","",PROGRESS!AG227)</f>
        <v/>
      </c>
      <c r="P213" s="134" t="str">
        <f>IF(PROGRESS!AL227="NO DATA","",PROGRESS!AL227)</f>
        <v/>
      </c>
      <c r="Q213" s="134" t="str">
        <f>IF(PROGRESS!AQ227="NO DATA","",PROGRESS!AQ227)</f>
        <v/>
      </c>
      <c r="R213" s="134" t="str">
        <f>IF(PROGRESS!AV227="NO DATA","",PROGRESS!AV227)</f>
        <v/>
      </c>
      <c r="S213" s="134" t="str">
        <f>IF(PROGRESS!BA227="NO DATA","",PROGRESS!BA227)</f>
        <v/>
      </c>
      <c r="T213" s="134" t="str">
        <f>IF(PROGRESS!BF227="NO DATA","",PROGRESS!BF227)</f>
        <v/>
      </c>
      <c r="U213" s="134" t="str">
        <f>IF(PROGRESS!BK227="NO DATA","",PROGRESS!BK227)</f>
        <v/>
      </c>
      <c r="V213" s="134" t="str">
        <f>IF(PROGRESS!BP227="NO DATA","",PROGRESS!BP227)</f>
        <v/>
      </c>
      <c r="W213" s="134" t="str">
        <f>IF(PROGRESS!BU227="NO DATA","",PROGRESS!BU227)</f>
        <v/>
      </c>
      <c r="X213" s="134" t="str">
        <f>IF(PROGRESS!BZ227="NO DATA","",PROGRESS!BZ227)</f>
        <v/>
      </c>
      <c r="Y213" s="134" t="str">
        <f>IF(PROGRESS!CE227="NO DATA","",PROGRESS!CE227)</f>
        <v/>
      </c>
      <c r="Z213" s="134" t="str">
        <f>IF(PROGRESS!CJ227="NO DATA","",PROGRESS!CJ227)</f>
        <v/>
      </c>
      <c r="AA213" s="134" t="str">
        <f>IF(PROGRESS!CO227="NO DATA","",PROGRESS!CO227)</f>
        <v/>
      </c>
      <c r="AB213" s="134" t="str">
        <f>IF(PROGRESS!CY227="NO DATA","",PROGRESS!CY227)</f>
        <v/>
      </c>
      <c r="AC213" s="134" t="str">
        <f>IF(PROGRESS!DD227="NO DATA","",PROGRESS!DD227)</f>
        <v/>
      </c>
      <c r="AD213" s="134" t="str">
        <f>IF(PROGRESS!CT227="NO DATA","",PROGRESS!CT227)</f>
        <v/>
      </c>
      <c r="AE213" s="134" t="str">
        <f>IF(PROGRESS!DI227="NO DATA","",PROGRESS!DI227)</f>
        <v/>
      </c>
      <c r="AF213" s="134" t="str">
        <f>IF(PROGRESS!DN227="NO DATA","",PROGRESS!DN227)</f>
        <v/>
      </c>
      <c r="AG213" s="134" t="str">
        <f>IF(PROGRESS!DS227="NO DATA","",PROGRESS!DS227)</f>
        <v/>
      </c>
      <c r="AH213" s="134" t="str">
        <f>IF(PROGRESS!DX227="NO DATA","",PROGRESS!DX227)</f>
        <v/>
      </c>
    </row>
    <row r="214" spans="1:34" x14ac:dyDescent="0.25">
      <c r="A214" s="20">
        <f>IF(DATASHEET!A214="","",DATASHEET!A214)</f>
        <v>151574</v>
      </c>
      <c r="B214" s="21" t="str">
        <f>DATASHEET!B214</f>
        <v>YEMANE, Harmala</v>
      </c>
      <c r="C214" s="22" t="str">
        <f>DATASHEET!C214</f>
        <v>11KKN</v>
      </c>
      <c r="D214" s="20" t="str">
        <f>DATASHEET!D214</f>
        <v>F</v>
      </c>
      <c r="E214" s="21" t="str">
        <f>DATASHEET!J214</f>
        <v>N</v>
      </c>
      <c r="F214" s="21" t="str">
        <f>DATASHEET!E214</f>
        <v>N</v>
      </c>
      <c r="G214" s="21" t="str">
        <f>IF(A214="","",IF(DATASHEET!F214="White - British","N","Y"))</f>
        <v>Y</v>
      </c>
      <c r="H214" s="21" t="str">
        <f>IF(A214="","",IF(DATASHEET!H214="Y","Y","N"))</f>
        <v>N</v>
      </c>
      <c r="I214" s="21" t="str">
        <f>DATASHEET!I214</f>
        <v>N</v>
      </c>
      <c r="J214" s="22" t="str">
        <f>DATASHEET!M214</f>
        <v>M</v>
      </c>
      <c r="K214" s="40" t="str">
        <f t="shared" si="3"/>
        <v/>
      </c>
      <c r="L214" s="133" t="str">
        <f>IF(PROGRESS!R228="NO DATA","",PROGRESS!R228)</f>
        <v/>
      </c>
      <c r="M214" s="134" t="str">
        <f>IF(PROGRESS!W228="NO DATA","",PROGRESS!W228)</f>
        <v/>
      </c>
      <c r="N214" s="135" t="str">
        <f>IF(PROGRESS!AB228="NO DATA","",PROGRESS!AB228)</f>
        <v/>
      </c>
      <c r="O214" s="134" t="str">
        <f>IF(PROGRESS!AG228="NO DATA","",PROGRESS!AG228)</f>
        <v/>
      </c>
      <c r="P214" s="134" t="str">
        <f>IF(PROGRESS!AL228="NO DATA","",PROGRESS!AL228)</f>
        <v/>
      </c>
      <c r="Q214" s="134" t="str">
        <f>IF(PROGRESS!AQ228="NO DATA","",PROGRESS!AQ228)</f>
        <v/>
      </c>
      <c r="R214" s="134" t="str">
        <f>IF(PROGRESS!AV228="NO DATA","",PROGRESS!AV228)</f>
        <v/>
      </c>
      <c r="S214" s="134" t="str">
        <f>IF(PROGRESS!BA228="NO DATA","",PROGRESS!BA228)</f>
        <v/>
      </c>
      <c r="T214" s="134" t="str">
        <f>IF(PROGRESS!BF228="NO DATA","",PROGRESS!BF228)</f>
        <v/>
      </c>
      <c r="U214" s="134" t="str">
        <f>IF(PROGRESS!BK228="NO DATA","",PROGRESS!BK228)</f>
        <v/>
      </c>
      <c r="V214" s="134" t="str">
        <f>IF(PROGRESS!BP228="NO DATA","",PROGRESS!BP228)</f>
        <v/>
      </c>
      <c r="W214" s="134" t="str">
        <f>IF(PROGRESS!BU228="NO DATA","",PROGRESS!BU228)</f>
        <v/>
      </c>
      <c r="X214" s="134" t="str">
        <f>IF(PROGRESS!BZ228="NO DATA","",PROGRESS!BZ228)</f>
        <v/>
      </c>
      <c r="Y214" s="134" t="str">
        <f>IF(PROGRESS!CE228="NO DATA","",PROGRESS!CE228)</f>
        <v/>
      </c>
      <c r="Z214" s="134" t="str">
        <f>IF(PROGRESS!CJ228="NO DATA","",PROGRESS!CJ228)</f>
        <v/>
      </c>
      <c r="AA214" s="134" t="str">
        <f>IF(PROGRESS!CO228="NO DATA","",PROGRESS!CO228)</f>
        <v/>
      </c>
      <c r="AB214" s="134" t="str">
        <f>IF(PROGRESS!CY228="NO DATA","",PROGRESS!CY228)</f>
        <v/>
      </c>
      <c r="AC214" s="134" t="str">
        <f>IF(PROGRESS!DD228="NO DATA","",PROGRESS!DD228)</f>
        <v/>
      </c>
      <c r="AD214" s="134" t="str">
        <f>IF(PROGRESS!CT228="NO DATA","",PROGRESS!CT228)</f>
        <v/>
      </c>
      <c r="AE214" s="134" t="str">
        <f>IF(PROGRESS!DI228="NO DATA","",PROGRESS!DI228)</f>
        <v/>
      </c>
      <c r="AF214" s="134" t="str">
        <f>IF(PROGRESS!DN228="NO DATA","",PROGRESS!DN228)</f>
        <v/>
      </c>
      <c r="AG214" s="134" t="str">
        <f>IF(PROGRESS!DS228="NO DATA","",PROGRESS!DS228)</f>
        <v/>
      </c>
      <c r="AH214" s="134" t="str">
        <f>IF(PROGRESS!DX228="NO DATA","",PROGRESS!DX228)</f>
        <v/>
      </c>
    </row>
    <row r="215" spans="1:34" x14ac:dyDescent="0.25">
      <c r="A215" s="20" t="str">
        <f>IF(DATASHEET!A215="","",DATASHEET!A215)</f>
        <v/>
      </c>
      <c r="B215" s="21">
        <f>DATASHEET!B215</f>
        <v>0</v>
      </c>
      <c r="C215" s="22">
        <f>DATASHEET!C215</f>
        <v>0</v>
      </c>
      <c r="D215" s="20">
        <f>DATASHEET!D215</f>
        <v>0</v>
      </c>
      <c r="E215" s="21">
        <f>DATASHEET!J215</f>
        <v>0</v>
      </c>
      <c r="F215" s="21">
        <f>DATASHEET!E215</f>
        <v>0</v>
      </c>
      <c r="G215" s="21" t="str">
        <f>IF(A215="","",IF(DATASHEET!F215="White - British","N","Y"))</f>
        <v/>
      </c>
      <c r="H215" s="21" t="str">
        <f>IF(A215="","",IF(DATASHEET!H215="Y","Y","N"))</f>
        <v/>
      </c>
      <c r="I215" s="21">
        <f>DATASHEET!I215</f>
        <v>0</v>
      </c>
      <c r="J215" s="22" t="str">
        <f>DATASHEET!M215</f>
        <v/>
      </c>
      <c r="K215" s="40" t="str">
        <f t="shared" si="3"/>
        <v/>
      </c>
      <c r="L215" s="133" t="str">
        <f>IF(PROGRESS!R229="NO DATA","",PROGRESS!R229)</f>
        <v/>
      </c>
      <c r="M215" s="134" t="str">
        <f>IF(PROGRESS!W229="NO DATA","",PROGRESS!W229)</f>
        <v/>
      </c>
      <c r="N215" s="135" t="str">
        <f>IF(PROGRESS!AB229="NO DATA","",PROGRESS!AB229)</f>
        <v/>
      </c>
      <c r="O215" s="134" t="str">
        <f>IF(PROGRESS!AG229="NO DATA","",PROGRESS!AG229)</f>
        <v/>
      </c>
      <c r="P215" s="134" t="str">
        <f>IF(PROGRESS!AL229="NO DATA","",PROGRESS!AL229)</f>
        <v/>
      </c>
      <c r="Q215" s="134" t="str">
        <f>IF(PROGRESS!AQ229="NO DATA","",PROGRESS!AQ229)</f>
        <v/>
      </c>
      <c r="R215" s="134" t="str">
        <f>IF(PROGRESS!AV229="NO DATA","",PROGRESS!AV229)</f>
        <v/>
      </c>
      <c r="S215" s="134" t="str">
        <f>IF(PROGRESS!BA229="NO DATA","",PROGRESS!BA229)</f>
        <v/>
      </c>
      <c r="T215" s="134" t="str">
        <f>IF(PROGRESS!BF229="NO DATA","",PROGRESS!BF229)</f>
        <v/>
      </c>
      <c r="U215" s="134" t="str">
        <f>IF(PROGRESS!BK229="NO DATA","",PROGRESS!BK229)</f>
        <v/>
      </c>
      <c r="V215" s="134" t="str">
        <f>IF(PROGRESS!BP229="NO DATA","",PROGRESS!BP229)</f>
        <v/>
      </c>
      <c r="W215" s="134" t="str">
        <f>IF(PROGRESS!BU229="NO DATA","",PROGRESS!BU229)</f>
        <v/>
      </c>
      <c r="X215" s="134" t="str">
        <f>IF(PROGRESS!BZ229="NO DATA","",PROGRESS!BZ229)</f>
        <v/>
      </c>
      <c r="Y215" s="134" t="str">
        <f>IF(PROGRESS!CE229="NO DATA","",PROGRESS!CE229)</f>
        <v/>
      </c>
      <c r="Z215" s="134" t="str">
        <f>IF(PROGRESS!CJ229="NO DATA","",PROGRESS!CJ229)</f>
        <v/>
      </c>
      <c r="AA215" s="134" t="str">
        <f>IF(PROGRESS!CO229="NO DATA","",PROGRESS!CO229)</f>
        <v/>
      </c>
      <c r="AB215" s="134" t="str">
        <f>IF(PROGRESS!CY229="NO DATA","",PROGRESS!CY229)</f>
        <v/>
      </c>
      <c r="AC215" s="134" t="str">
        <f>IF(PROGRESS!DD229="NO DATA","",PROGRESS!DD229)</f>
        <v/>
      </c>
      <c r="AD215" s="134" t="str">
        <f>IF(PROGRESS!CT229="NO DATA","",PROGRESS!CT229)</f>
        <v/>
      </c>
      <c r="AE215" s="134" t="str">
        <f>IF(PROGRESS!DI229="NO DATA","",PROGRESS!DI229)</f>
        <v/>
      </c>
      <c r="AF215" s="134" t="str">
        <f>IF(PROGRESS!DN229="NO DATA","",PROGRESS!DN229)</f>
        <v/>
      </c>
      <c r="AG215" s="134" t="str">
        <f>IF(PROGRESS!DS229="NO DATA","",PROGRESS!DS229)</f>
        <v/>
      </c>
      <c r="AH215" s="134" t="str">
        <f>IF(PROGRESS!DX229="NO DATA","",PROGRESS!DX229)</f>
        <v/>
      </c>
    </row>
    <row r="216" spans="1:34" x14ac:dyDescent="0.25">
      <c r="A216" s="20" t="str">
        <f>IF(DATASHEET!A216="","",DATASHEET!A216)</f>
        <v/>
      </c>
      <c r="B216" s="21">
        <f>DATASHEET!B216</f>
        <v>0</v>
      </c>
      <c r="C216" s="22">
        <f>DATASHEET!C216</f>
        <v>0</v>
      </c>
      <c r="D216" s="20">
        <f>DATASHEET!D216</f>
        <v>0</v>
      </c>
      <c r="E216" s="21">
        <f>DATASHEET!J216</f>
        <v>0</v>
      </c>
      <c r="F216" s="21">
        <f>DATASHEET!E216</f>
        <v>0</v>
      </c>
      <c r="G216" s="21" t="str">
        <f>IF(A216="","",IF(DATASHEET!F216="White - British","N","Y"))</f>
        <v/>
      </c>
      <c r="H216" s="21" t="str">
        <f>IF(A216="","",IF(DATASHEET!H216="Y","Y","N"))</f>
        <v/>
      </c>
      <c r="I216" s="21">
        <f>DATASHEET!I216</f>
        <v>0</v>
      </c>
      <c r="J216" s="22" t="str">
        <f>DATASHEET!M216</f>
        <v/>
      </c>
      <c r="K216" s="40" t="str">
        <f t="shared" si="3"/>
        <v/>
      </c>
      <c r="L216" s="133" t="str">
        <f>IF(PROGRESS!R230="NO DATA","",PROGRESS!R230)</f>
        <v/>
      </c>
      <c r="M216" s="134" t="str">
        <f>IF(PROGRESS!W230="NO DATA","",PROGRESS!W230)</f>
        <v/>
      </c>
      <c r="N216" s="135" t="str">
        <f>IF(PROGRESS!AB230="NO DATA","",PROGRESS!AB230)</f>
        <v/>
      </c>
      <c r="O216" s="134" t="str">
        <f>IF(PROGRESS!AG230="NO DATA","",PROGRESS!AG230)</f>
        <v/>
      </c>
      <c r="P216" s="134" t="str">
        <f>IF(PROGRESS!AL230="NO DATA","",PROGRESS!AL230)</f>
        <v/>
      </c>
      <c r="Q216" s="134" t="str">
        <f>IF(PROGRESS!AQ230="NO DATA","",PROGRESS!AQ230)</f>
        <v/>
      </c>
      <c r="R216" s="134" t="str">
        <f>IF(PROGRESS!AV230="NO DATA","",PROGRESS!AV230)</f>
        <v/>
      </c>
      <c r="S216" s="134" t="str">
        <f>IF(PROGRESS!BA230="NO DATA","",PROGRESS!BA230)</f>
        <v/>
      </c>
      <c r="T216" s="134" t="str">
        <f>IF(PROGRESS!BF230="NO DATA","",PROGRESS!BF230)</f>
        <v/>
      </c>
      <c r="U216" s="134" t="str">
        <f>IF(PROGRESS!BK230="NO DATA","",PROGRESS!BK230)</f>
        <v/>
      </c>
      <c r="V216" s="134" t="str">
        <f>IF(PROGRESS!BP230="NO DATA","",PROGRESS!BP230)</f>
        <v/>
      </c>
      <c r="W216" s="134" t="str">
        <f>IF(PROGRESS!BU230="NO DATA","",PROGRESS!BU230)</f>
        <v/>
      </c>
      <c r="X216" s="134" t="str">
        <f>IF(PROGRESS!BZ230="NO DATA","",PROGRESS!BZ230)</f>
        <v/>
      </c>
      <c r="Y216" s="134" t="str">
        <f>IF(PROGRESS!CE230="NO DATA","",PROGRESS!CE230)</f>
        <v/>
      </c>
      <c r="Z216" s="134" t="str">
        <f>IF(PROGRESS!CJ230="NO DATA","",PROGRESS!CJ230)</f>
        <v/>
      </c>
      <c r="AA216" s="134" t="str">
        <f>IF(PROGRESS!CO230="NO DATA","",PROGRESS!CO230)</f>
        <v/>
      </c>
      <c r="AB216" s="134" t="str">
        <f>IF(PROGRESS!CY230="NO DATA","",PROGRESS!CY230)</f>
        <v/>
      </c>
      <c r="AC216" s="134" t="str">
        <f>IF(PROGRESS!DD230="NO DATA","",PROGRESS!DD230)</f>
        <v/>
      </c>
      <c r="AD216" s="134" t="str">
        <f>IF(PROGRESS!CT230="NO DATA","",PROGRESS!CT230)</f>
        <v/>
      </c>
      <c r="AE216" s="134" t="str">
        <f>IF(PROGRESS!DI230="NO DATA","",PROGRESS!DI230)</f>
        <v/>
      </c>
      <c r="AF216" s="134" t="str">
        <f>IF(PROGRESS!DN230="NO DATA","",PROGRESS!DN230)</f>
        <v/>
      </c>
      <c r="AG216" s="134" t="str">
        <f>IF(PROGRESS!DS230="NO DATA","",PROGRESS!DS230)</f>
        <v/>
      </c>
      <c r="AH216" s="134" t="str">
        <f>IF(PROGRESS!DX230="NO DATA","",PROGRESS!DX230)</f>
        <v/>
      </c>
    </row>
    <row r="217" spans="1:34" x14ac:dyDescent="0.25">
      <c r="A217" s="20" t="str">
        <f>IF(DATASHEET!A217="","",DATASHEET!A217)</f>
        <v/>
      </c>
      <c r="B217" s="21">
        <f>DATASHEET!B217</f>
        <v>0</v>
      </c>
      <c r="C217" s="22">
        <f>DATASHEET!C217</f>
        <v>0</v>
      </c>
      <c r="D217" s="20">
        <f>DATASHEET!D217</f>
        <v>0</v>
      </c>
      <c r="E217" s="21">
        <f>DATASHEET!J217</f>
        <v>0</v>
      </c>
      <c r="F217" s="21">
        <f>DATASHEET!E217</f>
        <v>0</v>
      </c>
      <c r="G217" s="21" t="str">
        <f>IF(A217="","",IF(DATASHEET!F217="White - British","N","Y"))</f>
        <v/>
      </c>
      <c r="H217" s="21" t="str">
        <f>IF(A217="","",IF(DATASHEET!H217="Y","Y","N"))</f>
        <v/>
      </c>
      <c r="I217" s="21">
        <f>DATASHEET!I217</f>
        <v>0</v>
      </c>
      <c r="J217" s="22" t="str">
        <f>DATASHEET!M217</f>
        <v/>
      </c>
      <c r="K217" s="40" t="str">
        <f t="shared" si="3"/>
        <v/>
      </c>
      <c r="L217" s="133" t="str">
        <f>IF(PROGRESS!R231="NO DATA","",PROGRESS!R231)</f>
        <v/>
      </c>
      <c r="M217" s="134" t="str">
        <f>IF(PROGRESS!W231="NO DATA","",PROGRESS!W231)</f>
        <v/>
      </c>
      <c r="N217" s="135" t="str">
        <f>IF(PROGRESS!AB231="NO DATA","",PROGRESS!AB231)</f>
        <v/>
      </c>
      <c r="O217" s="134" t="str">
        <f>IF(PROGRESS!AG231="NO DATA","",PROGRESS!AG231)</f>
        <v/>
      </c>
      <c r="P217" s="134" t="str">
        <f>IF(PROGRESS!AL231="NO DATA","",PROGRESS!AL231)</f>
        <v/>
      </c>
      <c r="Q217" s="134" t="str">
        <f>IF(PROGRESS!AQ231="NO DATA","",PROGRESS!AQ231)</f>
        <v/>
      </c>
      <c r="R217" s="134" t="str">
        <f>IF(PROGRESS!AV231="NO DATA","",PROGRESS!AV231)</f>
        <v/>
      </c>
      <c r="S217" s="134" t="str">
        <f>IF(PROGRESS!BA231="NO DATA","",PROGRESS!BA231)</f>
        <v/>
      </c>
      <c r="T217" s="134" t="str">
        <f>IF(PROGRESS!BF231="NO DATA","",PROGRESS!BF231)</f>
        <v/>
      </c>
      <c r="U217" s="134" t="str">
        <f>IF(PROGRESS!BK231="NO DATA","",PROGRESS!BK231)</f>
        <v/>
      </c>
      <c r="V217" s="134" t="str">
        <f>IF(PROGRESS!BP231="NO DATA","",PROGRESS!BP231)</f>
        <v/>
      </c>
      <c r="W217" s="134" t="str">
        <f>IF(PROGRESS!BU231="NO DATA","",PROGRESS!BU231)</f>
        <v/>
      </c>
      <c r="X217" s="134" t="str">
        <f>IF(PROGRESS!BZ231="NO DATA","",PROGRESS!BZ231)</f>
        <v/>
      </c>
      <c r="Y217" s="134" t="str">
        <f>IF(PROGRESS!CE231="NO DATA","",PROGRESS!CE231)</f>
        <v/>
      </c>
      <c r="Z217" s="134" t="str">
        <f>IF(PROGRESS!CJ231="NO DATA","",PROGRESS!CJ231)</f>
        <v/>
      </c>
      <c r="AA217" s="134" t="str">
        <f>IF(PROGRESS!CO231="NO DATA","",PROGRESS!CO231)</f>
        <v/>
      </c>
      <c r="AB217" s="134" t="str">
        <f>IF(PROGRESS!CY231="NO DATA","",PROGRESS!CY231)</f>
        <v/>
      </c>
      <c r="AC217" s="134" t="str">
        <f>IF(PROGRESS!DD231="NO DATA","",PROGRESS!DD231)</f>
        <v/>
      </c>
      <c r="AD217" s="134" t="str">
        <f>IF(PROGRESS!CT231="NO DATA","",PROGRESS!CT231)</f>
        <v/>
      </c>
      <c r="AE217" s="134" t="str">
        <f>IF(PROGRESS!DI231="NO DATA","",PROGRESS!DI231)</f>
        <v/>
      </c>
      <c r="AF217" s="134" t="str">
        <f>IF(PROGRESS!DN231="NO DATA","",PROGRESS!DN231)</f>
        <v/>
      </c>
      <c r="AG217" s="134" t="str">
        <f>IF(PROGRESS!DS231="NO DATA","",PROGRESS!DS231)</f>
        <v/>
      </c>
      <c r="AH217" s="134" t="str">
        <f>IF(PROGRESS!DX231="NO DATA","",PROGRESS!DX231)</f>
        <v/>
      </c>
    </row>
    <row r="218" spans="1:34" x14ac:dyDescent="0.25">
      <c r="A218" s="20" t="str">
        <f>IF(DATASHEET!A218="","",DATASHEET!A218)</f>
        <v/>
      </c>
      <c r="B218" s="21">
        <f>DATASHEET!B218</f>
        <v>0</v>
      </c>
      <c r="C218" s="22">
        <f>DATASHEET!C218</f>
        <v>0</v>
      </c>
      <c r="D218" s="20">
        <f>DATASHEET!D218</f>
        <v>0</v>
      </c>
      <c r="E218" s="21">
        <f>DATASHEET!J218</f>
        <v>0</v>
      </c>
      <c r="F218" s="21">
        <f>DATASHEET!E218</f>
        <v>0</v>
      </c>
      <c r="G218" s="21" t="str">
        <f>IF(A218="","",IF(DATASHEET!F218="White - British","N","Y"))</f>
        <v/>
      </c>
      <c r="H218" s="21" t="str">
        <f>IF(A218="","",IF(DATASHEET!H218="Y","Y","N"))</f>
        <v/>
      </c>
      <c r="I218" s="21">
        <f>DATASHEET!I218</f>
        <v>0</v>
      </c>
      <c r="J218" s="22" t="str">
        <f>DATASHEET!M218</f>
        <v/>
      </c>
      <c r="K218" s="40" t="str">
        <f t="shared" si="3"/>
        <v/>
      </c>
      <c r="L218" s="133" t="str">
        <f>IF(PROGRESS!R232="NO DATA","",PROGRESS!R232)</f>
        <v/>
      </c>
      <c r="M218" s="134" t="str">
        <f>IF(PROGRESS!W232="NO DATA","",PROGRESS!W232)</f>
        <v/>
      </c>
      <c r="N218" s="135" t="str">
        <f>IF(PROGRESS!AB232="NO DATA","",PROGRESS!AB232)</f>
        <v/>
      </c>
      <c r="O218" s="134" t="str">
        <f>IF(PROGRESS!AG232="NO DATA","",PROGRESS!AG232)</f>
        <v/>
      </c>
      <c r="P218" s="134" t="str">
        <f>IF(PROGRESS!AL232="NO DATA","",PROGRESS!AL232)</f>
        <v/>
      </c>
      <c r="Q218" s="134" t="str">
        <f>IF(PROGRESS!AQ232="NO DATA","",PROGRESS!AQ232)</f>
        <v/>
      </c>
      <c r="R218" s="134" t="str">
        <f>IF(PROGRESS!AV232="NO DATA","",PROGRESS!AV232)</f>
        <v/>
      </c>
      <c r="S218" s="134" t="str">
        <f>IF(PROGRESS!BA232="NO DATA","",PROGRESS!BA232)</f>
        <v/>
      </c>
      <c r="T218" s="134" t="str">
        <f>IF(PROGRESS!BF232="NO DATA","",PROGRESS!BF232)</f>
        <v/>
      </c>
      <c r="U218" s="134" t="str">
        <f>IF(PROGRESS!BK232="NO DATA","",PROGRESS!BK232)</f>
        <v/>
      </c>
      <c r="V218" s="134" t="str">
        <f>IF(PROGRESS!BP232="NO DATA","",PROGRESS!BP232)</f>
        <v/>
      </c>
      <c r="W218" s="134" t="str">
        <f>IF(PROGRESS!BU232="NO DATA","",PROGRESS!BU232)</f>
        <v/>
      </c>
      <c r="X218" s="134" t="str">
        <f>IF(PROGRESS!BZ232="NO DATA","",PROGRESS!BZ232)</f>
        <v/>
      </c>
      <c r="Y218" s="134" t="str">
        <f>IF(PROGRESS!CE232="NO DATA","",PROGRESS!CE232)</f>
        <v/>
      </c>
      <c r="Z218" s="134" t="str">
        <f>IF(PROGRESS!CJ232="NO DATA","",PROGRESS!CJ232)</f>
        <v/>
      </c>
      <c r="AA218" s="134" t="str">
        <f>IF(PROGRESS!CO232="NO DATA","",PROGRESS!CO232)</f>
        <v/>
      </c>
      <c r="AB218" s="134" t="str">
        <f>IF(PROGRESS!CY232="NO DATA","",PROGRESS!CY232)</f>
        <v/>
      </c>
      <c r="AC218" s="134" t="str">
        <f>IF(PROGRESS!DD232="NO DATA","",PROGRESS!DD232)</f>
        <v/>
      </c>
      <c r="AD218" s="134" t="str">
        <f>IF(PROGRESS!CT232="NO DATA","",PROGRESS!CT232)</f>
        <v/>
      </c>
      <c r="AE218" s="134" t="str">
        <f>IF(PROGRESS!DI232="NO DATA","",PROGRESS!DI232)</f>
        <v/>
      </c>
      <c r="AF218" s="134" t="str">
        <f>IF(PROGRESS!DN232="NO DATA","",PROGRESS!DN232)</f>
        <v/>
      </c>
      <c r="AG218" s="134" t="str">
        <f>IF(PROGRESS!DS232="NO DATA","",PROGRESS!DS232)</f>
        <v/>
      </c>
      <c r="AH218" s="134" t="str">
        <f>IF(PROGRESS!DX232="NO DATA","",PROGRESS!DX232)</f>
        <v/>
      </c>
    </row>
    <row r="219" spans="1:34" x14ac:dyDescent="0.25">
      <c r="A219" s="20" t="str">
        <f>IF(DATASHEET!A219="","",DATASHEET!A219)</f>
        <v/>
      </c>
      <c r="B219" s="21">
        <f>DATASHEET!B219</f>
        <v>0</v>
      </c>
      <c r="C219" s="22">
        <f>DATASHEET!C219</f>
        <v>0</v>
      </c>
      <c r="D219" s="20">
        <f>DATASHEET!D219</f>
        <v>0</v>
      </c>
      <c r="E219" s="21">
        <f>DATASHEET!J219</f>
        <v>0</v>
      </c>
      <c r="F219" s="21">
        <f>DATASHEET!E219</f>
        <v>0</v>
      </c>
      <c r="G219" s="21" t="str">
        <f>IF(A219="","",IF(DATASHEET!F219="White - British","N","Y"))</f>
        <v/>
      </c>
      <c r="H219" s="21" t="str">
        <f>IF(A219="","",IF(DATASHEET!H219="Y","Y","N"))</f>
        <v/>
      </c>
      <c r="I219" s="21">
        <f>DATASHEET!I219</f>
        <v>0</v>
      </c>
      <c r="J219" s="22" t="str">
        <f>DATASHEET!M219</f>
        <v/>
      </c>
      <c r="K219" s="40" t="str">
        <f t="shared" si="3"/>
        <v/>
      </c>
      <c r="L219" s="133" t="str">
        <f>IF(PROGRESS!R233="NO DATA","",PROGRESS!R233)</f>
        <v/>
      </c>
      <c r="M219" s="134" t="str">
        <f>IF(PROGRESS!W233="NO DATA","",PROGRESS!W233)</f>
        <v/>
      </c>
      <c r="N219" s="135" t="str">
        <f>IF(PROGRESS!AB233="NO DATA","",PROGRESS!AB233)</f>
        <v/>
      </c>
      <c r="O219" s="134" t="str">
        <f>IF(PROGRESS!AG233="NO DATA","",PROGRESS!AG233)</f>
        <v/>
      </c>
      <c r="P219" s="134" t="str">
        <f>IF(PROGRESS!AL233="NO DATA","",PROGRESS!AL233)</f>
        <v/>
      </c>
      <c r="Q219" s="134" t="str">
        <f>IF(PROGRESS!AQ233="NO DATA","",PROGRESS!AQ233)</f>
        <v/>
      </c>
      <c r="R219" s="134" t="str">
        <f>IF(PROGRESS!AV233="NO DATA","",PROGRESS!AV233)</f>
        <v/>
      </c>
      <c r="S219" s="134" t="str">
        <f>IF(PROGRESS!BA233="NO DATA","",PROGRESS!BA233)</f>
        <v/>
      </c>
      <c r="T219" s="134" t="str">
        <f>IF(PROGRESS!BF233="NO DATA","",PROGRESS!BF233)</f>
        <v/>
      </c>
      <c r="U219" s="134" t="str">
        <f>IF(PROGRESS!BK233="NO DATA","",PROGRESS!BK233)</f>
        <v/>
      </c>
      <c r="V219" s="134" t="str">
        <f>IF(PROGRESS!BP233="NO DATA","",PROGRESS!BP233)</f>
        <v/>
      </c>
      <c r="W219" s="134" t="str">
        <f>IF(PROGRESS!BU233="NO DATA","",PROGRESS!BU233)</f>
        <v/>
      </c>
      <c r="X219" s="134" t="str">
        <f>IF(PROGRESS!BZ233="NO DATA","",PROGRESS!BZ233)</f>
        <v/>
      </c>
      <c r="Y219" s="134" t="str">
        <f>IF(PROGRESS!CE233="NO DATA","",PROGRESS!CE233)</f>
        <v/>
      </c>
      <c r="Z219" s="134" t="str">
        <f>IF(PROGRESS!CJ233="NO DATA","",PROGRESS!CJ233)</f>
        <v/>
      </c>
      <c r="AA219" s="134" t="str">
        <f>IF(PROGRESS!CO233="NO DATA","",PROGRESS!CO233)</f>
        <v/>
      </c>
      <c r="AB219" s="134" t="str">
        <f>IF(PROGRESS!CY233="NO DATA","",PROGRESS!CY233)</f>
        <v/>
      </c>
      <c r="AC219" s="134" t="str">
        <f>IF(PROGRESS!DD233="NO DATA","",PROGRESS!DD233)</f>
        <v/>
      </c>
      <c r="AD219" s="134" t="str">
        <f>IF(PROGRESS!CT233="NO DATA","",PROGRESS!CT233)</f>
        <v/>
      </c>
      <c r="AE219" s="134" t="str">
        <f>IF(PROGRESS!DI233="NO DATA","",PROGRESS!DI233)</f>
        <v/>
      </c>
      <c r="AF219" s="134" t="str">
        <f>IF(PROGRESS!DN233="NO DATA","",PROGRESS!DN233)</f>
        <v/>
      </c>
      <c r="AG219" s="134" t="str">
        <f>IF(PROGRESS!DS233="NO DATA","",PROGRESS!DS233)</f>
        <v/>
      </c>
      <c r="AH219" s="134" t="str">
        <f>IF(PROGRESS!DX233="NO DATA","",PROGRESS!DX233)</f>
        <v/>
      </c>
    </row>
    <row r="220" spans="1:34" x14ac:dyDescent="0.25">
      <c r="A220" s="20" t="str">
        <f>IF(DATASHEET!A220="","",DATASHEET!A220)</f>
        <v/>
      </c>
      <c r="B220" s="21">
        <f>DATASHEET!B220</f>
        <v>0</v>
      </c>
      <c r="C220" s="22">
        <f>DATASHEET!C220</f>
        <v>0</v>
      </c>
      <c r="D220" s="20">
        <f>DATASHEET!D220</f>
        <v>0</v>
      </c>
      <c r="E220" s="21">
        <f>DATASHEET!J220</f>
        <v>0</v>
      </c>
      <c r="F220" s="21">
        <f>DATASHEET!E220</f>
        <v>0</v>
      </c>
      <c r="G220" s="21" t="str">
        <f>IF(A220="","",IF(DATASHEET!F220="White - British","N","Y"))</f>
        <v/>
      </c>
      <c r="H220" s="21" t="str">
        <f>IF(A220="","",IF(DATASHEET!H220="Y","Y","N"))</f>
        <v/>
      </c>
      <c r="I220" s="21">
        <f>DATASHEET!I220</f>
        <v>0</v>
      </c>
      <c r="J220" s="22" t="str">
        <f>DATASHEET!M220</f>
        <v/>
      </c>
      <c r="K220" s="40" t="str">
        <f t="shared" si="3"/>
        <v/>
      </c>
      <c r="L220" s="133" t="str">
        <f>IF(PROGRESS!R234="NO DATA","",PROGRESS!R234)</f>
        <v/>
      </c>
      <c r="M220" s="134" t="str">
        <f>IF(PROGRESS!W234="NO DATA","",PROGRESS!W234)</f>
        <v/>
      </c>
      <c r="N220" s="135" t="str">
        <f>IF(PROGRESS!AB234="NO DATA","",PROGRESS!AB234)</f>
        <v/>
      </c>
      <c r="O220" s="134" t="str">
        <f>IF(PROGRESS!AG234="NO DATA","",PROGRESS!AG234)</f>
        <v/>
      </c>
      <c r="P220" s="134" t="str">
        <f>IF(PROGRESS!AL234="NO DATA","",PROGRESS!AL234)</f>
        <v/>
      </c>
      <c r="Q220" s="134" t="str">
        <f>IF(PROGRESS!AQ234="NO DATA","",PROGRESS!AQ234)</f>
        <v/>
      </c>
      <c r="R220" s="134" t="str">
        <f>IF(PROGRESS!AV234="NO DATA","",PROGRESS!AV234)</f>
        <v/>
      </c>
      <c r="S220" s="134" t="str">
        <f>IF(PROGRESS!BA234="NO DATA","",PROGRESS!BA234)</f>
        <v/>
      </c>
      <c r="T220" s="134" t="str">
        <f>IF(PROGRESS!BF234="NO DATA","",PROGRESS!BF234)</f>
        <v/>
      </c>
      <c r="U220" s="134" t="str">
        <f>IF(PROGRESS!BK234="NO DATA","",PROGRESS!BK234)</f>
        <v/>
      </c>
      <c r="V220" s="134" t="str">
        <f>IF(PROGRESS!BP234="NO DATA","",PROGRESS!BP234)</f>
        <v/>
      </c>
      <c r="W220" s="134" t="str">
        <f>IF(PROGRESS!BU234="NO DATA","",PROGRESS!BU234)</f>
        <v/>
      </c>
      <c r="X220" s="134" t="str">
        <f>IF(PROGRESS!BZ234="NO DATA","",PROGRESS!BZ234)</f>
        <v/>
      </c>
      <c r="Y220" s="134" t="str">
        <f>IF(PROGRESS!CE234="NO DATA","",PROGRESS!CE234)</f>
        <v/>
      </c>
      <c r="Z220" s="134" t="str">
        <f>IF(PROGRESS!CJ234="NO DATA","",PROGRESS!CJ234)</f>
        <v/>
      </c>
      <c r="AA220" s="134" t="str">
        <f>IF(PROGRESS!CO234="NO DATA","",PROGRESS!CO234)</f>
        <v/>
      </c>
      <c r="AB220" s="134" t="str">
        <f>IF(PROGRESS!CY234="NO DATA","",PROGRESS!CY234)</f>
        <v/>
      </c>
      <c r="AC220" s="134" t="str">
        <f>IF(PROGRESS!DD234="NO DATA","",PROGRESS!DD234)</f>
        <v/>
      </c>
      <c r="AD220" s="134" t="str">
        <f>IF(PROGRESS!CT234="NO DATA","",PROGRESS!CT234)</f>
        <v/>
      </c>
      <c r="AE220" s="134" t="str">
        <f>IF(PROGRESS!DI234="NO DATA","",PROGRESS!DI234)</f>
        <v/>
      </c>
      <c r="AF220" s="134" t="str">
        <f>IF(PROGRESS!DN234="NO DATA","",PROGRESS!DN234)</f>
        <v/>
      </c>
      <c r="AG220" s="134" t="str">
        <f>IF(PROGRESS!DS234="NO DATA","",PROGRESS!DS234)</f>
        <v/>
      </c>
      <c r="AH220" s="134" t="str">
        <f>IF(PROGRESS!DX234="NO DATA","",PROGRESS!DX234)</f>
        <v/>
      </c>
    </row>
    <row r="221" spans="1:34" x14ac:dyDescent="0.25">
      <c r="A221" s="20" t="str">
        <f>IF(DATASHEET!A221="","",DATASHEET!A221)</f>
        <v/>
      </c>
      <c r="B221" s="21">
        <f>DATASHEET!B221</f>
        <v>0</v>
      </c>
      <c r="C221" s="22">
        <f>DATASHEET!C221</f>
        <v>0</v>
      </c>
      <c r="D221" s="20">
        <f>DATASHEET!D221</f>
        <v>0</v>
      </c>
      <c r="E221" s="21">
        <f>DATASHEET!J221</f>
        <v>0</v>
      </c>
      <c r="F221" s="21">
        <f>DATASHEET!E221</f>
        <v>0</v>
      </c>
      <c r="G221" s="21" t="str">
        <f>IF(A221="","",IF(DATASHEET!F221="White - British","N","Y"))</f>
        <v/>
      </c>
      <c r="H221" s="21" t="str">
        <f>IF(A221="","",IF(DATASHEET!H221="Y","Y","N"))</f>
        <v/>
      </c>
      <c r="I221" s="21">
        <f>DATASHEET!I221</f>
        <v>0</v>
      </c>
      <c r="J221" s="22" t="str">
        <f>DATASHEET!M221</f>
        <v/>
      </c>
      <c r="K221" s="40" t="str">
        <f t="shared" si="3"/>
        <v/>
      </c>
      <c r="L221" s="133" t="str">
        <f>IF(PROGRESS!R235="NO DATA","",PROGRESS!R235)</f>
        <v/>
      </c>
      <c r="M221" s="134" t="str">
        <f>IF(PROGRESS!W235="NO DATA","",PROGRESS!W235)</f>
        <v/>
      </c>
      <c r="N221" s="135" t="str">
        <f>IF(PROGRESS!AB235="NO DATA","",PROGRESS!AB235)</f>
        <v/>
      </c>
      <c r="O221" s="134" t="str">
        <f>IF(PROGRESS!AG235="NO DATA","",PROGRESS!AG235)</f>
        <v/>
      </c>
      <c r="P221" s="134" t="str">
        <f>IF(PROGRESS!AL235="NO DATA","",PROGRESS!AL235)</f>
        <v/>
      </c>
      <c r="Q221" s="134" t="str">
        <f>IF(PROGRESS!AQ235="NO DATA","",PROGRESS!AQ235)</f>
        <v/>
      </c>
      <c r="R221" s="134" t="str">
        <f>IF(PROGRESS!AV235="NO DATA","",PROGRESS!AV235)</f>
        <v/>
      </c>
      <c r="S221" s="134" t="str">
        <f>IF(PROGRESS!BA235="NO DATA","",PROGRESS!BA235)</f>
        <v/>
      </c>
      <c r="T221" s="134" t="str">
        <f>IF(PROGRESS!BF235="NO DATA","",PROGRESS!BF235)</f>
        <v/>
      </c>
      <c r="U221" s="134" t="str">
        <f>IF(PROGRESS!BK235="NO DATA","",PROGRESS!BK235)</f>
        <v/>
      </c>
      <c r="V221" s="134" t="str">
        <f>IF(PROGRESS!BP235="NO DATA","",PROGRESS!BP235)</f>
        <v/>
      </c>
      <c r="W221" s="134" t="str">
        <f>IF(PROGRESS!BU235="NO DATA","",PROGRESS!BU235)</f>
        <v/>
      </c>
      <c r="X221" s="134" t="str">
        <f>IF(PROGRESS!BZ235="NO DATA","",PROGRESS!BZ235)</f>
        <v/>
      </c>
      <c r="Y221" s="134" t="str">
        <f>IF(PROGRESS!CE235="NO DATA","",PROGRESS!CE235)</f>
        <v/>
      </c>
      <c r="Z221" s="134" t="str">
        <f>IF(PROGRESS!CJ235="NO DATA","",PROGRESS!CJ235)</f>
        <v/>
      </c>
      <c r="AA221" s="134" t="str">
        <f>IF(PROGRESS!CO235="NO DATA","",PROGRESS!CO235)</f>
        <v/>
      </c>
      <c r="AB221" s="134" t="str">
        <f>IF(PROGRESS!CY235="NO DATA","",PROGRESS!CY235)</f>
        <v/>
      </c>
      <c r="AC221" s="134" t="str">
        <f>IF(PROGRESS!DD235="NO DATA","",PROGRESS!DD235)</f>
        <v/>
      </c>
      <c r="AD221" s="134" t="str">
        <f>IF(PROGRESS!CT235="NO DATA","",PROGRESS!CT235)</f>
        <v/>
      </c>
      <c r="AE221" s="134" t="str">
        <f>IF(PROGRESS!DI235="NO DATA","",PROGRESS!DI235)</f>
        <v/>
      </c>
      <c r="AF221" s="134" t="str">
        <f>IF(PROGRESS!DN235="NO DATA","",PROGRESS!DN235)</f>
        <v/>
      </c>
      <c r="AG221" s="134" t="str">
        <f>IF(PROGRESS!DS235="NO DATA","",PROGRESS!DS235)</f>
        <v/>
      </c>
      <c r="AH221" s="134" t="str">
        <f>IF(PROGRESS!DX235="NO DATA","",PROGRESS!DX235)</f>
        <v/>
      </c>
    </row>
    <row r="222" spans="1:34" x14ac:dyDescent="0.25">
      <c r="A222" s="20" t="str">
        <f>IF(DATASHEET!A222="","",DATASHEET!A222)</f>
        <v/>
      </c>
      <c r="B222" s="21">
        <f>DATASHEET!B222</f>
        <v>0</v>
      </c>
      <c r="C222" s="22">
        <f>DATASHEET!C222</f>
        <v>0</v>
      </c>
      <c r="D222" s="20">
        <f>DATASHEET!D222</f>
        <v>0</v>
      </c>
      <c r="E222" s="21">
        <f>DATASHEET!J222</f>
        <v>0</v>
      </c>
      <c r="F222" s="21">
        <f>DATASHEET!E222</f>
        <v>0</v>
      </c>
      <c r="G222" s="21" t="str">
        <f>IF(A222="","",IF(DATASHEET!F222="White - British","N","Y"))</f>
        <v/>
      </c>
      <c r="H222" s="21" t="str">
        <f>IF(A222="","",IF(DATASHEET!H222="Y","Y","N"))</f>
        <v/>
      </c>
      <c r="I222" s="21">
        <f>DATASHEET!I222</f>
        <v>0</v>
      </c>
      <c r="J222" s="22" t="str">
        <f>DATASHEET!M222</f>
        <v/>
      </c>
      <c r="K222" s="40" t="str">
        <f t="shared" si="3"/>
        <v/>
      </c>
      <c r="L222" s="133" t="str">
        <f>IF(PROGRESS!R236="NO DATA","",PROGRESS!R236)</f>
        <v/>
      </c>
      <c r="M222" s="134" t="str">
        <f>IF(PROGRESS!W236="NO DATA","",PROGRESS!W236)</f>
        <v/>
      </c>
      <c r="N222" s="135" t="str">
        <f>IF(PROGRESS!AB236="NO DATA","",PROGRESS!AB236)</f>
        <v/>
      </c>
      <c r="O222" s="134" t="str">
        <f>IF(PROGRESS!AG236="NO DATA","",PROGRESS!AG236)</f>
        <v/>
      </c>
      <c r="P222" s="134" t="str">
        <f>IF(PROGRESS!AL236="NO DATA","",PROGRESS!AL236)</f>
        <v/>
      </c>
      <c r="Q222" s="134" t="str">
        <f>IF(PROGRESS!AQ236="NO DATA","",PROGRESS!AQ236)</f>
        <v/>
      </c>
      <c r="R222" s="134" t="str">
        <f>IF(PROGRESS!AV236="NO DATA","",PROGRESS!AV236)</f>
        <v/>
      </c>
      <c r="S222" s="134" t="str">
        <f>IF(PROGRESS!BA236="NO DATA","",PROGRESS!BA236)</f>
        <v/>
      </c>
      <c r="T222" s="134" t="str">
        <f>IF(PROGRESS!BF236="NO DATA","",PROGRESS!BF236)</f>
        <v/>
      </c>
      <c r="U222" s="134" t="str">
        <f>IF(PROGRESS!BK236="NO DATA","",PROGRESS!BK236)</f>
        <v/>
      </c>
      <c r="V222" s="134" t="str">
        <f>IF(PROGRESS!BP236="NO DATA","",PROGRESS!BP236)</f>
        <v/>
      </c>
      <c r="W222" s="134" t="str">
        <f>IF(PROGRESS!BU236="NO DATA","",PROGRESS!BU236)</f>
        <v/>
      </c>
      <c r="X222" s="134" t="str">
        <f>IF(PROGRESS!BZ236="NO DATA","",PROGRESS!BZ236)</f>
        <v/>
      </c>
      <c r="Y222" s="134" t="str">
        <f>IF(PROGRESS!CE236="NO DATA","",PROGRESS!CE236)</f>
        <v/>
      </c>
      <c r="Z222" s="134" t="str">
        <f>IF(PROGRESS!CJ236="NO DATA","",PROGRESS!CJ236)</f>
        <v/>
      </c>
      <c r="AA222" s="134" t="str">
        <f>IF(PROGRESS!CO236="NO DATA","",PROGRESS!CO236)</f>
        <v/>
      </c>
      <c r="AB222" s="134" t="str">
        <f>IF(PROGRESS!CY236="NO DATA","",PROGRESS!CY236)</f>
        <v/>
      </c>
      <c r="AC222" s="134" t="str">
        <f>IF(PROGRESS!DD236="NO DATA","",PROGRESS!DD236)</f>
        <v/>
      </c>
      <c r="AD222" s="134" t="str">
        <f>IF(PROGRESS!CT236="NO DATA","",PROGRESS!CT236)</f>
        <v/>
      </c>
      <c r="AE222" s="134" t="str">
        <f>IF(PROGRESS!DI236="NO DATA","",PROGRESS!DI236)</f>
        <v/>
      </c>
      <c r="AF222" s="134" t="str">
        <f>IF(PROGRESS!DN236="NO DATA","",PROGRESS!DN236)</f>
        <v/>
      </c>
      <c r="AG222" s="134" t="str">
        <f>IF(PROGRESS!DS236="NO DATA","",PROGRESS!DS236)</f>
        <v/>
      </c>
      <c r="AH222" s="134" t="str">
        <f>IF(PROGRESS!DX236="NO DATA","",PROGRESS!DX236)</f>
        <v/>
      </c>
    </row>
    <row r="223" spans="1:34" x14ac:dyDescent="0.25">
      <c r="A223" s="20" t="str">
        <f>IF(DATASHEET!A223="","",DATASHEET!A223)</f>
        <v/>
      </c>
      <c r="B223" s="21">
        <f>DATASHEET!B223</f>
        <v>0</v>
      </c>
      <c r="C223" s="22">
        <f>DATASHEET!C223</f>
        <v>0</v>
      </c>
      <c r="D223" s="20">
        <f>DATASHEET!D223</f>
        <v>0</v>
      </c>
      <c r="E223" s="21">
        <f>DATASHEET!J223</f>
        <v>0</v>
      </c>
      <c r="F223" s="21">
        <f>DATASHEET!E223</f>
        <v>0</v>
      </c>
      <c r="G223" s="21" t="str">
        <f>IF(A223="","",IF(DATASHEET!F223="White - British","N","Y"))</f>
        <v/>
      </c>
      <c r="H223" s="21" t="str">
        <f>IF(A223="","",IF(DATASHEET!H223="Y","Y","N"))</f>
        <v/>
      </c>
      <c r="I223" s="21">
        <f>DATASHEET!I223</f>
        <v>0</v>
      </c>
      <c r="J223" s="22" t="str">
        <f>DATASHEET!M223</f>
        <v/>
      </c>
      <c r="K223" s="40" t="str">
        <f t="shared" si="3"/>
        <v/>
      </c>
      <c r="L223" s="133" t="str">
        <f>IF(PROGRESS!R237="NO DATA","",PROGRESS!R237)</f>
        <v/>
      </c>
      <c r="M223" s="134" t="str">
        <f>IF(PROGRESS!W237="NO DATA","",PROGRESS!W237)</f>
        <v/>
      </c>
      <c r="N223" s="135" t="str">
        <f>IF(PROGRESS!AB237="NO DATA","",PROGRESS!AB237)</f>
        <v/>
      </c>
      <c r="O223" s="134" t="str">
        <f>IF(PROGRESS!AG237="NO DATA","",PROGRESS!AG237)</f>
        <v/>
      </c>
      <c r="P223" s="134" t="str">
        <f>IF(PROGRESS!AL237="NO DATA","",PROGRESS!AL237)</f>
        <v/>
      </c>
      <c r="Q223" s="134" t="str">
        <f>IF(PROGRESS!AQ237="NO DATA","",PROGRESS!AQ237)</f>
        <v/>
      </c>
      <c r="R223" s="134" t="str">
        <f>IF(PROGRESS!AV237="NO DATA","",PROGRESS!AV237)</f>
        <v/>
      </c>
      <c r="S223" s="134" t="str">
        <f>IF(PROGRESS!BA237="NO DATA","",PROGRESS!BA237)</f>
        <v/>
      </c>
      <c r="T223" s="134" t="str">
        <f>IF(PROGRESS!BF237="NO DATA","",PROGRESS!BF237)</f>
        <v/>
      </c>
      <c r="U223" s="134" t="str">
        <f>IF(PROGRESS!BK237="NO DATA","",PROGRESS!BK237)</f>
        <v/>
      </c>
      <c r="V223" s="134" t="str">
        <f>IF(PROGRESS!BP237="NO DATA","",PROGRESS!BP237)</f>
        <v/>
      </c>
      <c r="W223" s="134" t="str">
        <f>IF(PROGRESS!BU237="NO DATA","",PROGRESS!BU237)</f>
        <v/>
      </c>
      <c r="X223" s="134" t="str">
        <f>IF(PROGRESS!BZ237="NO DATA","",PROGRESS!BZ237)</f>
        <v/>
      </c>
      <c r="Y223" s="134" t="str">
        <f>IF(PROGRESS!CE237="NO DATA","",PROGRESS!CE237)</f>
        <v/>
      </c>
      <c r="Z223" s="134" t="str">
        <f>IF(PROGRESS!CJ237="NO DATA","",PROGRESS!CJ237)</f>
        <v/>
      </c>
      <c r="AA223" s="134" t="str">
        <f>IF(PROGRESS!CO237="NO DATA","",PROGRESS!CO237)</f>
        <v/>
      </c>
      <c r="AB223" s="134" t="str">
        <f>IF(PROGRESS!CY237="NO DATA","",PROGRESS!CY237)</f>
        <v/>
      </c>
      <c r="AC223" s="134" t="str">
        <f>IF(PROGRESS!DD237="NO DATA","",PROGRESS!DD237)</f>
        <v/>
      </c>
      <c r="AD223" s="134" t="str">
        <f>IF(PROGRESS!CT237="NO DATA","",PROGRESS!CT237)</f>
        <v/>
      </c>
      <c r="AE223" s="134" t="str">
        <f>IF(PROGRESS!DI237="NO DATA","",PROGRESS!DI237)</f>
        <v/>
      </c>
      <c r="AF223" s="134" t="str">
        <f>IF(PROGRESS!DN237="NO DATA","",PROGRESS!DN237)</f>
        <v/>
      </c>
      <c r="AG223" s="134" t="str">
        <f>IF(PROGRESS!DS237="NO DATA","",PROGRESS!DS237)</f>
        <v/>
      </c>
      <c r="AH223" s="134" t="str">
        <f>IF(PROGRESS!DX237="NO DATA","",PROGRESS!DX237)</f>
        <v/>
      </c>
    </row>
    <row r="224" spans="1:34" x14ac:dyDescent="0.25">
      <c r="A224" s="20" t="str">
        <f>IF(DATASHEET!A224="","",DATASHEET!A224)</f>
        <v/>
      </c>
      <c r="B224" s="21">
        <f>DATASHEET!B224</f>
        <v>0</v>
      </c>
      <c r="C224" s="22">
        <f>DATASHEET!C224</f>
        <v>0</v>
      </c>
      <c r="D224" s="20">
        <f>DATASHEET!D224</f>
        <v>0</v>
      </c>
      <c r="E224" s="21">
        <f>DATASHEET!J224</f>
        <v>0</v>
      </c>
      <c r="F224" s="21">
        <f>DATASHEET!E224</f>
        <v>0</v>
      </c>
      <c r="G224" s="21" t="str">
        <f>IF(A224="","",IF(DATASHEET!F224="White - British","N","Y"))</f>
        <v/>
      </c>
      <c r="H224" s="21" t="str">
        <f>IF(A224="","",IF(DATASHEET!H224="Y","Y","N"))</f>
        <v/>
      </c>
      <c r="I224" s="21">
        <f>DATASHEET!I224</f>
        <v>0</v>
      </c>
      <c r="J224" s="22" t="str">
        <f>DATASHEET!M224</f>
        <v/>
      </c>
      <c r="K224" s="40" t="str">
        <f t="shared" si="3"/>
        <v/>
      </c>
      <c r="L224" s="133" t="str">
        <f>IF(PROGRESS!R238="NO DATA","",PROGRESS!R238)</f>
        <v/>
      </c>
      <c r="M224" s="134" t="str">
        <f>IF(PROGRESS!W238="NO DATA","",PROGRESS!W238)</f>
        <v/>
      </c>
      <c r="N224" s="135" t="str">
        <f>IF(PROGRESS!AB238="NO DATA","",PROGRESS!AB238)</f>
        <v/>
      </c>
      <c r="O224" s="134" t="str">
        <f>IF(PROGRESS!AG238="NO DATA","",PROGRESS!AG238)</f>
        <v/>
      </c>
      <c r="P224" s="134" t="str">
        <f>IF(PROGRESS!AL238="NO DATA","",PROGRESS!AL238)</f>
        <v/>
      </c>
      <c r="Q224" s="134" t="str">
        <f>IF(PROGRESS!AQ238="NO DATA","",PROGRESS!AQ238)</f>
        <v/>
      </c>
      <c r="R224" s="134" t="str">
        <f>IF(PROGRESS!AV238="NO DATA","",PROGRESS!AV238)</f>
        <v/>
      </c>
      <c r="S224" s="134" t="str">
        <f>IF(PROGRESS!BA238="NO DATA","",PROGRESS!BA238)</f>
        <v/>
      </c>
      <c r="T224" s="134" t="str">
        <f>IF(PROGRESS!BF238="NO DATA","",PROGRESS!BF238)</f>
        <v/>
      </c>
      <c r="U224" s="134" t="str">
        <f>IF(PROGRESS!BK238="NO DATA","",PROGRESS!BK238)</f>
        <v/>
      </c>
      <c r="V224" s="134" t="str">
        <f>IF(PROGRESS!BP238="NO DATA","",PROGRESS!BP238)</f>
        <v/>
      </c>
      <c r="W224" s="134" t="str">
        <f>IF(PROGRESS!BU238="NO DATA","",PROGRESS!BU238)</f>
        <v/>
      </c>
      <c r="X224" s="134" t="str">
        <f>IF(PROGRESS!BZ238="NO DATA","",PROGRESS!BZ238)</f>
        <v/>
      </c>
      <c r="Y224" s="134" t="str">
        <f>IF(PROGRESS!CE238="NO DATA","",PROGRESS!CE238)</f>
        <v/>
      </c>
      <c r="Z224" s="134" t="str">
        <f>IF(PROGRESS!CJ238="NO DATA","",PROGRESS!CJ238)</f>
        <v/>
      </c>
      <c r="AA224" s="134" t="str">
        <f>IF(PROGRESS!CO238="NO DATA","",PROGRESS!CO238)</f>
        <v/>
      </c>
      <c r="AB224" s="134" t="str">
        <f>IF(PROGRESS!CY238="NO DATA","",PROGRESS!CY238)</f>
        <v/>
      </c>
      <c r="AC224" s="134" t="str">
        <f>IF(PROGRESS!DD238="NO DATA","",PROGRESS!DD238)</f>
        <v/>
      </c>
      <c r="AD224" s="134" t="str">
        <f>IF(PROGRESS!CT238="NO DATA","",PROGRESS!CT238)</f>
        <v/>
      </c>
      <c r="AE224" s="134" t="str">
        <f>IF(PROGRESS!DI238="NO DATA","",PROGRESS!DI238)</f>
        <v/>
      </c>
      <c r="AF224" s="134" t="str">
        <f>IF(PROGRESS!DN238="NO DATA","",PROGRESS!DN238)</f>
        <v/>
      </c>
      <c r="AG224" s="134" t="str">
        <f>IF(PROGRESS!DS238="NO DATA","",PROGRESS!DS238)</f>
        <v/>
      </c>
      <c r="AH224" s="134" t="str">
        <f>IF(PROGRESS!DX238="NO DATA","",PROGRESS!DX238)</f>
        <v/>
      </c>
    </row>
    <row r="225" spans="1:34" x14ac:dyDescent="0.25">
      <c r="A225" s="20" t="str">
        <f>IF(DATASHEET!A225="","",DATASHEET!A225)</f>
        <v/>
      </c>
      <c r="B225" s="21">
        <f>DATASHEET!B225</f>
        <v>0</v>
      </c>
      <c r="C225" s="22">
        <f>DATASHEET!C225</f>
        <v>0</v>
      </c>
      <c r="D225" s="20">
        <f>DATASHEET!D225</f>
        <v>0</v>
      </c>
      <c r="E225" s="21">
        <f>DATASHEET!J225</f>
        <v>0</v>
      </c>
      <c r="F225" s="21">
        <f>DATASHEET!E225</f>
        <v>0</v>
      </c>
      <c r="G225" s="21" t="str">
        <f>IF(A225="","",IF(DATASHEET!F225="White - British","N","Y"))</f>
        <v/>
      </c>
      <c r="H225" s="21" t="str">
        <f>IF(A225="","",IF(DATASHEET!H225="Y","Y","N"))</f>
        <v/>
      </c>
      <c r="I225" s="21">
        <f>DATASHEET!I225</f>
        <v>0</v>
      </c>
      <c r="J225" s="22" t="str">
        <f>DATASHEET!M225</f>
        <v/>
      </c>
      <c r="K225" s="40" t="str">
        <f t="shared" si="3"/>
        <v/>
      </c>
      <c r="L225" s="133" t="str">
        <f>IF(PROGRESS!R239="NO DATA","",PROGRESS!R239)</f>
        <v/>
      </c>
      <c r="M225" s="134" t="str">
        <f>IF(PROGRESS!W239="NO DATA","",PROGRESS!W239)</f>
        <v/>
      </c>
      <c r="N225" s="135" t="str">
        <f>IF(PROGRESS!AB239="NO DATA","",PROGRESS!AB239)</f>
        <v/>
      </c>
      <c r="O225" s="134" t="str">
        <f>IF(PROGRESS!AG239="NO DATA","",PROGRESS!AG239)</f>
        <v/>
      </c>
      <c r="P225" s="134" t="str">
        <f>IF(PROGRESS!AL239="NO DATA","",PROGRESS!AL239)</f>
        <v/>
      </c>
      <c r="Q225" s="134" t="str">
        <f>IF(PROGRESS!AQ239="NO DATA","",PROGRESS!AQ239)</f>
        <v/>
      </c>
      <c r="R225" s="134" t="str">
        <f>IF(PROGRESS!AV239="NO DATA","",PROGRESS!AV239)</f>
        <v/>
      </c>
      <c r="S225" s="134" t="str">
        <f>IF(PROGRESS!BA239="NO DATA","",PROGRESS!BA239)</f>
        <v/>
      </c>
      <c r="T225" s="134" t="str">
        <f>IF(PROGRESS!BF239="NO DATA","",PROGRESS!BF239)</f>
        <v/>
      </c>
      <c r="U225" s="134" t="str">
        <f>IF(PROGRESS!BK239="NO DATA","",PROGRESS!BK239)</f>
        <v/>
      </c>
      <c r="V225" s="134" t="str">
        <f>IF(PROGRESS!BP239="NO DATA","",PROGRESS!BP239)</f>
        <v/>
      </c>
      <c r="W225" s="134" t="str">
        <f>IF(PROGRESS!BU239="NO DATA","",PROGRESS!BU239)</f>
        <v/>
      </c>
      <c r="X225" s="134" t="str">
        <f>IF(PROGRESS!BZ239="NO DATA","",PROGRESS!BZ239)</f>
        <v/>
      </c>
      <c r="Y225" s="134" t="str">
        <f>IF(PROGRESS!CE239="NO DATA","",PROGRESS!CE239)</f>
        <v/>
      </c>
      <c r="Z225" s="134" t="str">
        <f>IF(PROGRESS!CJ239="NO DATA","",PROGRESS!CJ239)</f>
        <v/>
      </c>
      <c r="AA225" s="134" t="str">
        <f>IF(PROGRESS!CO239="NO DATA","",PROGRESS!CO239)</f>
        <v/>
      </c>
      <c r="AB225" s="134" t="str">
        <f>IF(PROGRESS!CY239="NO DATA","",PROGRESS!CY239)</f>
        <v/>
      </c>
      <c r="AC225" s="134" t="str">
        <f>IF(PROGRESS!DD239="NO DATA","",PROGRESS!DD239)</f>
        <v/>
      </c>
      <c r="AD225" s="134" t="str">
        <f>IF(PROGRESS!CT239="NO DATA","",PROGRESS!CT239)</f>
        <v/>
      </c>
      <c r="AE225" s="134" t="str">
        <f>IF(PROGRESS!DI239="NO DATA","",PROGRESS!DI239)</f>
        <v/>
      </c>
      <c r="AF225" s="134" t="str">
        <f>IF(PROGRESS!DN239="NO DATA","",PROGRESS!DN239)</f>
        <v/>
      </c>
      <c r="AG225" s="134" t="str">
        <f>IF(PROGRESS!DS239="NO DATA","",PROGRESS!DS239)</f>
        <v/>
      </c>
      <c r="AH225" s="134" t="str">
        <f>IF(PROGRESS!DX239="NO DATA","",PROGRESS!DX239)</f>
        <v/>
      </c>
    </row>
    <row r="226" spans="1:34" x14ac:dyDescent="0.25">
      <c r="A226" s="20" t="str">
        <f>IF(DATASHEET!A226="","",DATASHEET!A226)</f>
        <v/>
      </c>
      <c r="B226" s="21">
        <f>DATASHEET!B226</f>
        <v>0</v>
      </c>
      <c r="C226" s="22">
        <f>DATASHEET!C226</f>
        <v>0</v>
      </c>
      <c r="D226" s="20">
        <f>DATASHEET!D226</f>
        <v>0</v>
      </c>
      <c r="E226" s="21">
        <f>DATASHEET!J226</f>
        <v>0</v>
      </c>
      <c r="F226" s="21">
        <f>DATASHEET!E226</f>
        <v>0</v>
      </c>
      <c r="G226" s="21" t="str">
        <f>IF(A226="","",IF(DATASHEET!F226="White - British","N","Y"))</f>
        <v/>
      </c>
      <c r="H226" s="21" t="str">
        <f>IF(A226="","",IF(DATASHEET!H226="Y","Y","N"))</f>
        <v/>
      </c>
      <c r="I226" s="21">
        <f>DATASHEET!I226</f>
        <v>0</v>
      </c>
      <c r="J226" s="22" t="str">
        <f>DATASHEET!M226</f>
        <v/>
      </c>
      <c r="K226" s="40" t="str">
        <f t="shared" si="3"/>
        <v/>
      </c>
      <c r="L226" s="133" t="str">
        <f>IF(PROGRESS!R240="NO DATA","",PROGRESS!R240)</f>
        <v/>
      </c>
      <c r="M226" s="134" t="str">
        <f>IF(PROGRESS!W240="NO DATA","",PROGRESS!W240)</f>
        <v/>
      </c>
      <c r="N226" s="135" t="str">
        <f>IF(PROGRESS!AB240="NO DATA","",PROGRESS!AB240)</f>
        <v/>
      </c>
      <c r="O226" s="134" t="str">
        <f>IF(PROGRESS!AG240="NO DATA","",PROGRESS!AG240)</f>
        <v/>
      </c>
      <c r="P226" s="134" t="str">
        <f>IF(PROGRESS!AL240="NO DATA","",PROGRESS!AL240)</f>
        <v/>
      </c>
      <c r="Q226" s="134" t="str">
        <f>IF(PROGRESS!AQ240="NO DATA","",PROGRESS!AQ240)</f>
        <v/>
      </c>
      <c r="R226" s="134" t="str">
        <f>IF(PROGRESS!AV240="NO DATA","",PROGRESS!AV240)</f>
        <v/>
      </c>
      <c r="S226" s="134" t="str">
        <f>IF(PROGRESS!BA240="NO DATA","",PROGRESS!BA240)</f>
        <v/>
      </c>
      <c r="T226" s="134" t="str">
        <f>IF(PROGRESS!BF240="NO DATA","",PROGRESS!BF240)</f>
        <v/>
      </c>
      <c r="U226" s="134" t="str">
        <f>IF(PROGRESS!BK240="NO DATA","",PROGRESS!BK240)</f>
        <v/>
      </c>
      <c r="V226" s="134" t="str">
        <f>IF(PROGRESS!BP240="NO DATA","",PROGRESS!BP240)</f>
        <v/>
      </c>
      <c r="W226" s="134" t="str">
        <f>IF(PROGRESS!BU240="NO DATA","",PROGRESS!BU240)</f>
        <v/>
      </c>
      <c r="X226" s="134" t="str">
        <f>IF(PROGRESS!BZ240="NO DATA","",PROGRESS!BZ240)</f>
        <v/>
      </c>
      <c r="Y226" s="134" t="str">
        <f>IF(PROGRESS!CE240="NO DATA","",PROGRESS!CE240)</f>
        <v/>
      </c>
      <c r="Z226" s="134" t="str">
        <f>IF(PROGRESS!CJ240="NO DATA","",PROGRESS!CJ240)</f>
        <v/>
      </c>
      <c r="AA226" s="134" t="str">
        <f>IF(PROGRESS!CO240="NO DATA","",PROGRESS!CO240)</f>
        <v/>
      </c>
      <c r="AB226" s="134" t="str">
        <f>IF(PROGRESS!CY240="NO DATA","",PROGRESS!CY240)</f>
        <v/>
      </c>
      <c r="AC226" s="134" t="str">
        <f>IF(PROGRESS!DD240="NO DATA","",PROGRESS!DD240)</f>
        <v/>
      </c>
      <c r="AD226" s="134" t="str">
        <f>IF(PROGRESS!CT240="NO DATA","",PROGRESS!CT240)</f>
        <v/>
      </c>
      <c r="AE226" s="134" t="str">
        <f>IF(PROGRESS!DI240="NO DATA","",PROGRESS!DI240)</f>
        <v/>
      </c>
      <c r="AF226" s="134" t="str">
        <f>IF(PROGRESS!DN240="NO DATA","",PROGRESS!DN240)</f>
        <v/>
      </c>
      <c r="AG226" s="134" t="str">
        <f>IF(PROGRESS!DS240="NO DATA","",PROGRESS!DS240)</f>
        <v/>
      </c>
      <c r="AH226" s="134" t="str">
        <f>IF(PROGRESS!DX240="NO DATA","",PROGRESS!DX240)</f>
        <v/>
      </c>
    </row>
    <row r="227" spans="1:34" x14ac:dyDescent="0.25">
      <c r="A227" s="20" t="str">
        <f>IF(DATASHEET!A227="","",DATASHEET!A227)</f>
        <v/>
      </c>
      <c r="B227" s="21">
        <f>DATASHEET!B227</f>
        <v>0</v>
      </c>
      <c r="C227" s="22">
        <f>DATASHEET!C227</f>
        <v>0</v>
      </c>
      <c r="D227" s="20">
        <f>DATASHEET!D227</f>
        <v>0</v>
      </c>
      <c r="E227" s="21">
        <f>DATASHEET!J227</f>
        <v>0</v>
      </c>
      <c r="F227" s="21">
        <f>DATASHEET!E227</f>
        <v>0</v>
      </c>
      <c r="G227" s="21" t="str">
        <f>IF(A227="","",IF(DATASHEET!F227="White - British","N","Y"))</f>
        <v/>
      </c>
      <c r="H227" s="21" t="str">
        <f>IF(A227="","",IF(DATASHEET!H227="Y","Y","N"))</f>
        <v/>
      </c>
      <c r="I227" s="21">
        <f>DATASHEET!I227</f>
        <v>0</v>
      </c>
      <c r="J227" s="22" t="str">
        <f>DATASHEET!M227</f>
        <v/>
      </c>
      <c r="K227" s="40" t="str">
        <f t="shared" si="3"/>
        <v/>
      </c>
      <c r="L227" s="133" t="str">
        <f>IF(PROGRESS!R241="NO DATA","",PROGRESS!R241)</f>
        <v/>
      </c>
      <c r="M227" s="134" t="str">
        <f>IF(PROGRESS!W241="NO DATA","",PROGRESS!W241)</f>
        <v/>
      </c>
      <c r="N227" s="135" t="str">
        <f>IF(PROGRESS!AB241="NO DATA","",PROGRESS!AB241)</f>
        <v/>
      </c>
      <c r="O227" s="134" t="str">
        <f>IF(PROGRESS!AG241="NO DATA","",PROGRESS!AG241)</f>
        <v/>
      </c>
      <c r="P227" s="134" t="str">
        <f>IF(PROGRESS!AL241="NO DATA","",PROGRESS!AL241)</f>
        <v/>
      </c>
      <c r="Q227" s="134" t="str">
        <f>IF(PROGRESS!AQ241="NO DATA","",PROGRESS!AQ241)</f>
        <v/>
      </c>
      <c r="R227" s="134" t="str">
        <f>IF(PROGRESS!AV241="NO DATA","",PROGRESS!AV241)</f>
        <v/>
      </c>
      <c r="S227" s="134" t="str">
        <f>IF(PROGRESS!BA241="NO DATA","",PROGRESS!BA241)</f>
        <v/>
      </c>
      <c r="T227" s="134" t="str">
        <f>IF(PROGRESS!BF241="NO DATA","",PROGRESS!BF241)</f>
        <v/>
      </c>
      <c r="U227" s="134" t="str">
        <f>IF(PROGRESS!BK241="NO DATA","",PROGRESS!BK241)</f>
        <v/>
      </c>
      <c r="V227" s="134" t="str">
        <f>IF(PROGRESS!BP241="NO DATA","",PROGRESS!BP241)</f>
        <v/>
      </c>
      <c r="W227" s="134" t="str">
        <f>IF(PROGRESS!BU241="NO DATA","",PROGRESS!BU241)</f>
        <v/>
      </c>
      <c r="X227" s="134" t="str">
        <f>IF(PROGRESS!BZ241="NO DATA","",PROGRESS!BZ241)</f>
        <v/>
      </c>
      <c r="Y227" s="134" t="str">
        <f>IF(PROGRESS!CE241="NO DATA","",PROGRESS!CE241)</f>
        <v/>
      </c>
      <c r="Z227" s="134" t="str">
        <f>IF(PROGRESS!CJ241="NO DATA","",PROGRESS!CJ241)</f>
        <v/>
      </c>
      <c r="AA227" s="134" t="str">
        <f>IF(PROGRESS!CO241="NO DATA","",PROGRESS!CO241)</f>
        <v/>
      </c>
      <c r="AB227" s="134" t="str">
        <f>IF(PROGRESS!CY241="NO DATA","",PROGRESS!CY241)</f>
        <v/>
      </c>
      <c r="AC227" s="134" t="str">
        <f>IF(PROGRESS!DD241="NO DATA","",PROGRESS!DD241)</f>
        <v/>
      </c>
      <c r="AD227" s="134" t="str">
        <f>IF(PROGRESS!CT241="NO DATA","",PROGRESS!CT241)</f>
        <v/>
      </c>
      <c r="AE227" s="134" t="str">
        <f>IF(PROGRESS!DI241="NO DATA","",PROGRESS!DI241)</f>
        <v/>
      </c>
      <c r="AF227" s="134" t="str">
        <f>IF(PROGRESS!DN241="NO DATA","",PROGRESS!DN241)</f>
        <v/>
      </c>
      <c r="AG227" s="134" t="str">
        <f>IF(PROGRESS!DS241="NO DATA","",PROGRESS!DS241)</f>
        <v/>
      </c>
      <c r="AH227" s="134" t="str">
        <f>IF(PROGRESS!DX241="NO DATA","",PROGRESS!DX241)</f>
        <v/>
      </c>
    </row>
    <row r="228" spans="1:34" x14ac:dyDescent="0.25">
      <c r="A228" s="20" t="str">
        <f>IF(DATASHEET!A228="","",DATASHEET!A228)</f>
        <v/>
      </c>
      <c r="B228" s="21">
        <f>DATASHEET!B228</f>
        <v>0</v>
      </c>
      <c r="C228" s="22">
        <f>DATASHEET!C228</f>
        <v>0</v>
      </c>
      <c r="D228" s="20">
        <f>DATASHEET!D228</f>
        <v>0</v>
      </c>
      <c r="E228" s="21">
        <f>DATASHEET!J228</f>
        <v>0</v>
      </c>
      <c r="F228" s="21">
        <f>DATASHEET!E228</f>
        <v>0</v>
      </c>
      <c r="G228" s="21" t="str">
        <f>IF(A228="","",IF(DATASHEET!F228="White - British","N","Y"))</f>
        <v/>
      </c>
      <c r="H228" s="21" t="str">
        <f>IF(A228="","",IF(DATASHEET!H228="Y","Y","N"))</f>
        <v/>
      </c>
      <c r="I228" s="21">
        <f>DATASHEET!I228</f>
        <v>0</v>
      </c>
      <c r="J228" s="22" t="str">
        <f>DATASHEET!M228</f>
        <v/>
      </c>
      <c r="K228" s="40" t="str">
        <f t="shared" si="3"/>
        <v/>
      </c>
      <c r="L228" s="133" t="str">
        <f>IF(PROGRESS!R242="NO DATA","",PROGRESS!R242)</f>
        <v/>
      </c>
      <c r="M228" s="134" t="str">
        <f>IF(PROGRESS!W242="NO DATA","",PROGRESS!W242)</f>
        <v/>
      </c>
      <c r="N228" s="135" t="str">
        <f>IF(PROGRESS!AB242="NO DATA","",PROGRESS!AB242)</f>
        <v/>
      </c>
      <c r="O228" s="134" t="str">
        <f>IF(PROGRESS!AG242="NO DATA","",PROGRESS!AG242)</f>
        <v/>
      </c>
      <c r="P228" s="134" t="str">
        <f>IF(PROGRESS!AL242="NO DATA","",PROGRESS!AL242)</f>
        <v/>
      </c>
      <c r="Q228" s="134" t="str">
        <f>IF(PROGRESS!AQ242="NO DATA","",PROGRESS!AQ242)</f>
        <v/>
      </c>
      <c r="R228" s="134" t="str">
        <f>IF(PROGRESS!AV242="NO DATA","",PROGRESS!AV242)</f>
        <v/>
      </c>
      <c r="S228" s="134" t="str">
        <f>IF(PROGRESS!BA242="NO DATA","",PROGRESS!BA242)</f>
        <v/>
      </c>
      <c r="T228" s="134" t="str">
        <f>IF(PROGRESS!BF242="NO DATA","",PROGRESS!BF242)</f>
        <v/>
      </c>
      <c r="U228" s="134" t="str">
        <f>IF(PROGRESS!BK242="NO DATA","",PROGRESS!BK242)</f>
        <v/>
      </c>
      <c r="V228" s="134" t="str">
        <f>IF(PROGRESS!BP242="NO DATA","",PROGRESS!BP242)</f>
        <v/>
      </c>
      <c r="W228" s="134" t="str">
        <f>IF(PROGRESS!BU242="NO DATA","",PROGRESS!BU242)</f>
        <v/>
      </c>
      <c r="X228" s="134" t="str">
        <f>IF(PROGRESS!BZ242="NO DATA","",PROGRESS!BZ242)</f>
        <v/>
      </c>
      <c r="Y228" s="134" t="str">
        <f>IF(PROGRESS!CE242="NO DATA","",PROGRESS!CE242)</f>
        <v/>
      </c>
      <c r="Z228" s="134" t="str">
        <f>IF(PROGRESS!CJ242="NO DATA","",PROGRESS!CJ242)</f>
        <v/>
      </c>
      <c r="AA228" s="134" t="str">
        <f>IF(PROGRESS!CO242="NO DATA","",PROGRESS!CO242)</f>
        <v/>
      </c>
      <c r="AB228" s="134" t="str">
        <f>IF(PROGRESS!CY242="NO DATA","",PROGRESS!CY242)</f>
        <v/>
      </c>
      <c r="AC228" s="134" t="str">
        <f>IF(PROGRESS!DD242="NO DATA","",PROGRESS!DD242)</f>
        <v/>
      </c>
      <c r="AD228" s="134" t="str">
        <f>IF(PROGRESS!CT242="NO DATA","",PROGRESS!CT242)</f>
        <v/>
      </c>
      <c r="AE228" s="134" t="str">
        <f>IF(PROGRESS!DI242="NO DATA","",PROGRESS!DI242)</f>
        <v/>
      </c>
      <c r="AF228" s="134" t="str">
        <f>IF(PROGRESS!DN242="NO DATA","",PROGRESS!DN242)</f>
        <v/>
      </c>
      <c r="AG228" s="134" t="str">
        <f>IF(PROGRESS!DS242="NO DATA","",PROGRESS!DS242)</f>
        <v/>
      </c>
      <c r="AH228" s="134" t="str">
        <f>IF(PROGRESS!DX242="NO DATA","",PROGRESS!DX242)</f>
        <v/>
      </c>
    </row>
    <row r="229" spans="1:34" x14ac:dyDescent="0.25">
      <c r="A229" s="20" t="str">
        <f>IF(DATASHEET!A229="","",DATASHEET!A229)</f>
        <v/>
      </c>
      <c r="B229" s="21">
        <f>DATASHEET!B229</f>
        <v>0</v>
      </c>
      <c r="C229" s="22">
        <f>DATASHEET!C229</f>
        <v>0</v>
      </c>
      <c r="D229" s="20">
        <f>DATASHEET!D229</f>
        <v>0</v>
      </c>
      <c r="E229" s="21">
        <f>DATASHEET!J229</f>
        <v>0</v>
      </c>
      <c r="F229" s="21">
        <f>DATASHEET!E229</f>
        <v>0</v>
      </c>
      <c r="G229" s="21" t="str">
        <f>IF(A229="","",IF(DATASHEET!F229="White - British","N","Y"))</f>
        <v/>
      </c>
      <c r="H229" s="21" t="str">
        <f>IF(A229="","",IF(DATASHEET!H229="Y","Y","N"))</f>
        <v/>
      </c>
      <c r="I229" s="21">
        <f>DATASHEET!I229</f>
        <v>0</v>
      </c>
      <c r="J229" s="22" t="str">
        <f>DATASHEET!M229</f>
        <v/>
      </c>
      <c r="K229" s="40" t="str">
        <f t="shared" si="3"/>
        <v/>
      </c>
      <c r="L229" s="133" t="str">
        <f>IF(PROGRESS!R243="NO DATA","",PROGRESS!R243)</f>
        <v/>
      </c>
      <c r="M229" s="134" t="str">
        <f>IF(PROGRESS!W243="NO DATA","",PROGRESS!W243)</f>
        <v/>
      </c>
      <c r="N229" s="135" t="str">
        <f>IF(PROGRESS!AB243="NO DATA","",PROGRESS!AB243)</f>
        <v/>
      </c>
      <c r="O229" s="134" t="str">
        <f>IF(PROGRESS!AG243="NO DATA","",PROGRESS!AG243)</f>
        <v/>
      </c>
      <c r="P229" s="134" t="str">
        <f>IF(PROGRESS!AL243="NO DATA","",PROGRESS!AL243)</f>
        <v/>
      </c>
      <c r="Q229" s="134" t="str">
        <f>IF(PROGRESS!AQ243="NO DATA","",PROGRESS!AQ243)</f>
        <v/>
      </c>
      <c r="R229" s="134" t="str">
        <f>IF(PROGRESS!AV243="NO DATA","",PROGRESS!AV243)</f>
        <v/>
      </c>
      <c r="S229" s="134" t="str">
        <f>IF(PROGRESS!BA243="NO DATA","",PROGRESS!BA243)</f>
        <v/>
      </c>
      <c r="T229" s="134" t="str">
        <f>IF(PROGRESS!BF243="NO DATA","",PROGRESS!BF243)</f>
        <v/>
      </c>
      <c r="U229" s="134" t="str">
        <f>IF(PROGRESS!BK243="NO DATA","",PROGRESS!BK243)</f>
        <v/>
      </c>
      <c r="V229" s="134" t="str">
        <f>IF(PROGRESS!BP243="NO DATA","",PROGRESS!BP243)</f>
        <v/>
      </c>
      <c r="W229" s="134" t="str">
        <f>IF(PROGRESS!BU243="NO DATA","",PROGRESS!BU243)</f>
        <v/>
      </c>
      <c r="X229" s="134" t="str">
        <f>IF(PROGRESS!BZ243="NO DATA","",PROGRESS!BZ243)</f>
        <v/>
      </c>
      <c r="Y229" s="134" t="str">
        <f>IF(PROGRESS!CE243="NO DATA","",PROGRESS!CE243)</f>
        <v/>
      </c>
      <c r="Z229" s="134" t="str">
        <f>IF(PROGRESS!CJ243="NO DATA","",PROGRESS!CJ243)</f>
        <v/>
      </c>
      <c r="AA229" s="134" t="str">
        <f>IF(PROGRESS!CO243="NO DATA","",PROGRESS!CO243)</f>
        <v/>
      </c>
      <c r="AB229" s="134" t="str">
        <f>IF(PROGRESS!CY243="NO DATA","",PROGRESS!CY243)</f>
        <v/>
      </c>
      <c r="AC229" s="134" t="str">
        <f>IF(PROGRESS!DD243="NO DATA","",PROGRESS!DD243)</f>
        <v/>
      </c>
      <c r="AD229" s="134" t="str">
        <f>IF(PROGRESS!CT243="NO DATA","",PROGRESS!CT243)</f>
        <v/>
      </c>
      <c r="AE229" s="134" t="str">
        <f>IF(PROGRESS!DI243="NO DATA","",PROGRESS!DI243)</f>
        <v/>
      </c>
      <c r="AF229" s="134" t="str">
        <f>IF(PROGRESS!DN243="NO DATA","",PROGRESS!DN243)</f>
        <v/>
      </c>
      <c r="AG229" s="134" t="str">
        <f>IF(PROGRESS!DS243="NO DATA","",PROGRESS!DS243)</f>
        <v/>
      </c>
      <c r="AH229" s="134" t="str">
        <f>IF(PROGRESS!DX243="NO DATA","",PROGRESS!DX243)</f>
        <v/>
      </c>
    </row>
    <row r="230" spans="1:34" x14ac:dyDescent="0.25">
      <c r="A230" s="20" t="str">
        <f>IF(DATASHEET!A230="","",DATASHEET!A230)</f>
        <v/>
      </c>
      <c r="B230" s="21">
        <f>DATASHEET!B230</f>
        <v>0</v>
      </c>
      <c r="C230" s="22">
        <f>DATASHEET!C230</f>
        <v>0</v>
      </c>
      <c r="D230" s="20">
        <f>DATASHEET!D230</f>
        <v>0</v>
      </c>
      <c r="E230" s="21">
        <f>DATASHEET!J230</f>
        <v>0</v>
      </c>
      <c r="F230" s="21">
        <f>DATASHEET!E230</f>
        <v>0</v>
      </c>
      <c r="G230" s="21" t="str">
        <f>IF(A230="","",IF(DATASHEET!F230="White - British","N","Y"))</f>
        <v/>
      </c>
      <c r="H230" s="21" t="str">
        <f>IF(A230="","",IF(DATASHEET!H230="Y","Y","N"))</f>
        <v/>
      </c>
      <c r="I230" s="21">
        <f>DATASHEET!I230</f>
        <v>0</v>
      </c>
      <c r="J230" s="22" t="str">
        <f>DATASHEET!M230</f>
        <v/>
      </c>
      <c r="K230" s="40" t="str">
        <f t="shared" si="3"/>
        <v/>
      </c>
      <c r="L230" s="133" t="str">
        <f>IF(PROGRESS!R244="NO DATA","",PROGRESS!R244)</f>
        <v/>
      </c>
      <c r="M230" s="134" t="str">
        <f>IF(PROGRESS!W244="NO DATA","",PROGRESS!W244)</f>
        <v/>
      </c>
      <c r="N230" s="135" t="str">
        <f>IF(PROGRESS!AB244="NO DATA","",PROGRESS!AB244)</f>
        <v/>
      </c>
      <c r="O230" s="134" t="str">
        <f>IF(PROGRESS!AG244="NO DATA","",PROGRESS!AG244)</f>
        <v/>
      </c>
      <c r="P230" s="134" t="str">
        <f>IF(PROGRESS!AL244="NO DATA","",PROGRESS!AL244)</f>
        <v/>
      </c>
      <c r="Q230" s="134" t="str">
        <f>IF(PROGRESS!AQ244="NO DATA","",PROGRESS!AQ244)</f>
        <v/>
      </c>
      <c r="R230" s="134" t="str">
        <f>IF(PROGRESS!AV244="NO DATA","",PROGRESS!AV244)</f>
        <v/>
      </c>
      <c r="S230" s="134" t="str">
        <f>IF(PROGRESS!BA244="NO DATA","",PROGRESS!BA244)</f>
        <v/>
      </c>
      <c r="T230" s="134" t="str">
        <f>IF(PROGRESS!BF244="NO DATA","",PROGRESS!BF244)</f>
        <v/>
      </c>
      <c r="U230" s="134" t="str">
        <f>IF(PROGRESS!BK244="NO DATA","",PROGRESS!BK244)</f>
        <v/>
      </c>
      <c r="V230" s="134" t="str">
        <f>IF(PROGRESS!BP244="NO DATA","",PROGRESS!BP244)</f>
        <v/>
      </c>
      <c r="W230" s="134" t="str">
        <f>IF(PROGRESS!BU244="NO DATA","",PROGRESS!BU244)</f>
        <v/>
      </c>
      <c r="X230" s="134" t="str">
        <f>IF(PROGRESS!BZ244="NO DATA","",PROGRESS!BZ244)</f>
        <v/>
      </c>
      <c r="Y230" s="134" t="str">
        <f>IF(PROGRESS!CE244="NO DATA","",PROGRESS!CE244)</f>
        <v/>
      </c>
      <c r="Z230" s="134" t="str">
        <f>IF(PROGRESS!CJ244="NO DATA","",PROGRESS!CJ244)</f>
        <v/>
      </c>
      <c r="AA230" s="134" t="str">
        <f>IF(PROGRESS!CO244="NO DATA","",PROGRESS!CO244)</f>
        <v/>
      </c>
      <c r="AB230" s="134" t="str">
        <f>IF(PROGRESS!CY244="NO DATA","",PROGRESS!CY244)</f>
        <v/>
      </c>
      <c r="AC230" s="134" t="str">
        <f>IF(PROGRESS!DD244="NO DATA","",PROGRESS!DD244)</f>
        <v/>
      </c>
      <c r="AD230" s="134" t="str">
        <f>IF(PROGRESS!CT244="NO DATA","",PROGRESS!CT244)</f>
        <v/>
      </c>
      <c r="AE230" s="134" t="str">
        <f>IF(PROGRESS!DI244="NO DATA","",PROGRESS!DI244)</f>
        <v/>
      </c>
      <c r="AF230" s="134" t="str">
        <f>IF(PROGRESS!DN244="NO DATA","",PROGRESS!DN244)</f>
        <v/>
      </c>
      <c r="AG230" s="134" t="str">
        <f>IF(PROGRESS!DS244="NO DATA","",PROGRESS!DS244)</f>
        <v/>
      </c>
      <c r="AH230" s="134" t="str">
        <f>IF(PROGRESS!DX244="NO DATA","",PROGRESS!DX244)</f>
        <v/>
      </c>
    </row>
    <row r="231" spans="1:34" x14ac:dyDescent="0.25">
      <c r="A231" s="20" t="str">
        <f>IF(DATASHEET!A231="","",DATASHEET!A231)</f>
        <v/>
      </c>
      <c r="B231" s="21">
        <f>DATASHEET!B231</f>
        <v>0</v>
      </c>
      <c r="C231" s="22">
        <f>DATASHEET!C231</f>
        <v>0</v>
      </c>
      <c r="D231" s="20">
        <f>DATASHEET!D231</f>
        <v>0</v>
      </c>
      <c r="E231" s="21">
        <f>DATASHEET!J231</f>
        <v>0</v>
      </c>
      <c r="F231" s="21">
        <f>DATASHEET!E231</f>
        <v>0</v>
      </c>
      <c r="G231" s="21" t="str">
        <f>IF(A231="","",IF(DATASHEET!F231="White - British","N","Y"))</f>
        <v/>
      </c>
      <c r="H231" s="21" t="str">
        <f>IF(A231="","",IF(DATASHEET!H231="Y","Y","N"))</f>
        <v/>
      </c>
      <c r="I231" s="21">
        <f>DATASHEET!I231</f>
        <v>0</v>
      </c>
      <c r="J231" s="22" t="str">
        <f>DATASHEET!M231</f>
        <v/>
      </c>
      <c r="K231" s="40" t="str">
        <f t="shared" si="3"/>
        <v/>
      </c>
      <c r="L231" s="133" t="str">
        <f>IF(PROGRESS!R245="NO DATA","",PROGRESS!R245)</f>
        <v/>
      </c>
      <c r="M231" s="134" t="str">
        <f>IF(PROGRESS!W245="NO DATA","",PROGRESS!W245)</f>
        <v/>
      </c>
      <c r="N231" s="135" t="str">
        <f>IF(PROGRESS!AB245="NO DATA","",PROGRESS!AB245)</f>
        <v/>
      </c>
      <c r="O231" s="134" t="str">
        <f>IF(PROGRESS!AG245="NO DATA","",PROGRESS!AG245)</f>
        <v/>
      </c>
      <c r="P231" s="134" t="str">
        <f>IF(PROGRESS!AL245="NO DATA","",PROGRESS!AL245)</f>
        <v/>
      </c>
      <c r="Q231" s="134" t="str">
        <f>IF(PROGRESS!AQ245="NO DATA","",PROGRESS!AQ245)</f>
        <v/>
      </c>
      <c r="R231" s="134" t="str">
        <f>IF(PROGRESS!AV245="NO DATA","",PROGRESS!AV245)</f>
        <v/>
      </c>
      <c r="S231" s="134" t="str">
        <f>IF(PROGRESS!BA245="NO DATA","",PROGRESS!BA245)</f>
        <v/>
      </c>
      <c r="T231" s="134" t="str">
        <f>IF(PROGRESS!BF245="NO DATA","",PROGRESS!BF245)</f>
        <v/>
      </c>
      <c r="U231" s="134" t="str">
        <f>IF(PROGRESS!BK245="NO DATA","",PROGRESS!BK245)</f>
        <v/>
      </c>
      <c r="V231" s="134" t="str">
        <f>IF(PROGRESS!BP245="NO DATA","",PROGRESS!BP245)</f>
        <v/>
      </c>
      <c r="W231" s="134" t="str">
        <f>IF(PROGRESS!BU245="NO DATA","",PROGRESS!BU245)</f>
        <v/>
      </c>
      <c r="X231" s="134" t="str">
        <f>IF(PROGRESS!BZ245="NO DATA","",PROGRESS!BZ245)</f>
        <v/>
      </c>
      <c r="Y231" s="134" t="str">
        <f>IF(PROGRESS!CE245="NO DATA","",PROGRESS!CE245)</f>
        <v/>
      </c>
      <c r="Z231" s="134" t="str">
        <f>IF(PROGRESS!CJ245="NO DATA","",PROGRESS!CJ245)</f>
        <v/>
      </c>
      <c r="AA231" s="134" t="str">
        <f>IF(PROGRESS!CO245="NO DATA","",PROGRESS!CO245)</f>
        <v/>
      </c>
      <c r="AB231" s="134" t="str">
        <f>IF(PROGRESS!CY245="NO DATA","",PROGRESS!CY245)</f>
        <v/>
      </c>
      <c r="AC231" s="134" t="str">
        <f>IF(PROGRESS!DD245="NO DATA","",PROGRESS!DD245)</f>
        <v/>
      </c>
      <c r="AD231" s="134" t="str">
        <f>IF(PROGRESS!CT245="NO DATA","",PROGRESS!CT245)</f>
        <v/>
      </c>
      <c r="AE231" s="134" t="str">
        <f>IF(PROGRESS!DI245="NO DATA","",PROGRESS!DI245)</f>
        <v/>
      </c>
      <c r="AF231" s="134" t="str">
        <f>IF(PROGRESS!DN245="NO DATA","",PROGRESS!DN245)</f>
        <v/>
      </c>
      <c r="AG231" s="134" t="str">
        <f>IF(PROGRESS!DS245="NO DATA","",PROGRESS!DS245)</f>
        <v/>
      </c>
      <c r="AH231" s="134" t="str">
        <f>IF(PROGRESS!DX245="NO DATA","",PROGRESS!DX245)</f>
        <v/>
      </c>
    </row>
    <row r="232" spans="1:34" x14ac:dyDescent="0.25">
      <c r="A232" s="520"/>
      <c r="B232" s="520"/>
      <c r="C232" s="520"/>
      <c r="D232" s="520"/>
      <c r="E232" s="520"/>
      <c r="F232" s="520"/>
      <c r="G232" s="520"/>
      <c r="H232" s="520"/>
      <c r="I232" s="520"/>
      <c r="J232" s="520"/>
      <c r="K232" s="520"/>
      <c r="L232" s="301"/>
      <c r="M232" s="301"/>
      <c r="N232" s="301"/>
      <c r="O232" s="301"/>
      <c r="P232" s="301"/>
      <c r="Q232" s="301"/>
      <c r="R232" s="301"/>
      <c r="S232" s="301"/>
      <c r="T232" s="301"/>
      <c r="U232" s="301"/>
      <c r="V232" s="301"/>
      <c r="W232" s="301"/>
      <c r="X232" s="301"/>
      <c r="Y232" s="301"/>
      <c r="Z232" s="301"/>
      <c r="AA232" s="301"/>
      <c r="AB232" s="301"/>
      <c r="AC232" s="301"/>
      <c r="AD232" s="301"/>
      <c r="AE232" s="301"/>
      <c r="AF232" s="301"/>
      <c r="AG232" s="301"/>
      <c r="AH232" s="301"/>
    </row>
    <row r="234" spans="1:34" x14ac:dyDescent="0.25">
      <c r="A234"/>
      <c r="B234"/>
      <c r="C234"/>
      <c r="D234"/>
      <c r="E234"/>
      <c r="F234"/>
      <c r="G234"/>
      <c r="H234"/>
      <c r="I234"/>
      <c r="J234"/>
    </row>
    <row r="235" spans="1:34" ht="15.75" thickBot="1" x14ac:dyDescent="0.3"/>
    <row r="236" spans="1:34" ht="30.75" customHeight="1" thickBot="1" x14ac:dyDescent="0.3">
      <c r="G236" s="867" t="s">
        <v>38</v>
      </c>
      <c r="H236" s="868"/>
      <c r="L236" s="17" t="str">
        <f t="shared" ref="L236:AH236" si="4">L1</f>
        <v>ART</v>
      </c>
      <c r="M236" s="17" t="str">
        <f>M1</f>
        <v>BIOLOGY</v>
      </c>
      <c r="N236" s="17" t="str">
        <f t="shared" si="4"/>
        <v>BUSINESS</v>
      </c>
      <c r="O236" s="17" t="str">
        <f>O1</f>
        <v>CHEMISTRY</v>
      </c>
      <c r="P236" s="17" t="str">
        <f t="shared" si="4"/>
        <v>CHILDDEV</v>
      </c>
      <c r="Q236" s="17" t="str">
        <f t="shared" si="4"/>
        <v>COMPUTING</v>
      </c>
      <c r="R236" s="17" t="str">
        <f t="shared" si="4"/>
        <v>DRAMA</v>
      </c>
      <c r="S236" s="17" t="str">
        <f t="shared" si="4"/>
        <v>ENGLISH</v>
      </c>
      <c r="T236" s="17" t="str">
        <f t="shared" si="4"/>
        <v>ENGLISH LIT</v>
      </c>
      <c r="U236" s="17" t="str">
        <f>U1</f>
        <v>FOOD</v>
      </c>
      <c r="V236" s="17" t="str">
        <f t="shared" si="4"/>
        <v>FRENCH</v>
      </c>
      <c r="W236" s="17" t="str">
        <f t="shared" si="4"/>
        <v>GEOGRAPHY</v>
      </c>
      <c r="X236" s="17" t="str">
        <f t="shared" si="4"/>
        <v>H&amp;SC</v>
      </c>
      <c r="Y236" s="17" t="str">
        <f t="shared" si="4"/>
        <v>HISTORY</v>
      </c>
      <c r="Z236" s="17" t="str">
        <f t="shared" si="4"/>
        <v>MATHS</v>
      </c>
      <c r="AA236" s="17" t="str">
        <f t="shared" si="4"/>
        <v>MUSIC</v>
      </c>
      <c r="AB236" s="17" t="str">
        <f t="shared" si="4"/>
        <v>PHYSEDMS</v>
      </c>
      <c r="AC236" s="17" t="str">
        <f t="shared" si="4"/>
        <v>PHYSICS</v>
      </c>
      <c r="AD236" s="17" t="str">
        <f t="shared" si="4"/>
        <v>PHOTOGRAPHY</v>
      </c>
      <c r="AE236" s="17" t="str">
        <f>AE1</f>
        <v>PRDDESIGN</v>
      </c>
      <c r="AF236" s="17" t="str">
        <f t="shared" si="4"/>
        <v>RELIGIOUSED</v>
      </c>
      <c r="AG236" s="17" t="str">
        <f t="shared" si="4"/>
        <v>COMBINED SCIENCE</v>
      </c>
      <c r="AH236" s="17" t="str">
        <f t="shared" si="4"/>
        <v>SPANISH</v>
      </c>
    </row>
    <row r="237" spans="1:34" ht="15.75" thickBot="1" x14ac:dyDescent="0.3">
      <c r="B237" s="521" t="s">
        <v>39</v>
      </c>
      <c r="C237" s="521" t="s">
        <v>40</v>
      </c>
      <c r="D237" s="27" t="s">
        <v>41</v>
      </c>
      <c r="E237" s="522" t="s">
        <v>42</v>
      </c>
      <c r="F237" s="28" t="s">
        <v>43</v>
      </c>
      <c r="G237" s="29" t="s">
        <v>44</v>
      </c>
      <c r="H237" s="30" t="s">
        <v>45</v>
      </c>
      <c r="I237" s="28" t="s">
        <v>46</v>
      </c>
      <c r="K237" s="521" t="s">
        <v>39</v>
      </c>
      <c r="L237" s="28" t="s">
        <v>43</v>
      </c>
      <c r="M237" s="28" t="s">
        <v>43</v>
      </c>
      <c r="N237" s="28" t="s">
        <v>43</v>
      </c>
      <c r="O237" s="28" t="s">
        <v>43</v>
      </c>
      <c r="P237" s="28" t="s">
        <v>43</v>
      </c>
      <c r="Q237" s="28" t="s">
        <v>43</v>
      </c>
      <c r="R237" s="28" t="s">
        <v>43</v>
      </c>
      <c r="S237" s="28" t="s">
        <v>43</v>
      </c>
      <c r="T237" s="28" t="s">
        <v>43</v>
      </c>
      <c r="U237" s="28" t="s">
        <v>43</v>
      </c>
      <c r="V237" s="28" t="s">
        <v>43</v>
      </c>
      <c r="W237" s="28" t="s">
        <v>43</v>
      </c>
      <c r="X237" s="28" t="s">
        <v>43</v>
      </c>
      <c r="Y237" s="28" t="s">
        <v>43</v>
      </c>
      <c r="Z237" s="28" t="s">
        <v>43</v>
      </c>
      <c r="AA237" s="28" t="s">
        <v>43</v>
      </c>
      <c r="AB237" s="28" t="s">
        <v>43</v>
      </c>
      <c r="AC237" s="28" t="s">
        <v>43</v>
      </c>
      <c r="AD237" s="28" t="s">
        <v>43</v>
      </c>
      <c r="AE237" s="28" t="s">
        <v>43</v>
      </c>
      <c r="AF237" s="28" t="s">
        <v>43</v>
      </c>
      <c r="AG237" s="28" t="s">
        <v>43</v>
      </c>
      <c r="AH237" s="28" t="s">
        <v>43</v>
      </c>
    </row>
    <row r="238" spans="1:34" x14ac:dyDescent="0.25">
      <c r="B238" s="31" t="s">
        <v>94</v>
      </c>
      <c r="C238" s="32" t="e">
        <f>E238+(F238*1.96)</f>
        <v>#DIV/0!</v>
      </c>
      <c r="D238" s="33" t="e">
        <f>E238-(F238*1.96)</f>
        <v>#DIV/0!</v>
      </c>
      <c r="E238" s="34" t="e">
        <f>AVERAGE(L$2:AH$231)</f>
        <v>#DIV/0!</v>
      </c>
      <c r="F238" s="35" t="e">
        <f>STDEV(L2:AH231)/SQRT(I238)</f>
        <v>#DIV/0!</v>
      </c>
      <c r="G238" s="18" t="e">
        <f>IF(AND(C238&gt;0,D238&gt;0),"SIG+",IF(AND(C238&lt;0,D238&lt;0),"SIG-",""))</f>
        <v>#DIV/0!</v>
      </c>
      <c r="H238" s="22" t="e">
        <f t="shared" ref="H238:H254" si="5">IF(D238&gt;$C$238,"SIG+",IF(C238&lt;$D$238,"SIG-",""))</f>
        <v>#DIV/0!</v>
      </c>
      <c r="I238" s="19">
        <f>COUNTA(A2:A231)-COUNTBLANK(A2:A231)</f>
        <v>213</v>
      </c>
      <c r="K238" s="31" t="s">
        <v>94</v>
      </c>
      <c r="L238" s="35" t="e">
        <f t="shared" ref="L238:AH238" si="6">STDEV(L2:L231)</f>
        <v>#DIV/0!</v>
      </c>
      <c r="M238" s="35" t="e">
        <f>STDEV(M2:M231)</f>
        <v>#DIV/0!</v>
      </c>
      <c r="N238" s="35" t="e">
        <f t="shared" si="6"/>
        <v>#DIV/0!</v>
      </c>
      <c r="O238" s="35" t="e">
        <f>STDEV(O2:O231)</f>
        <v>#DIV/0!</v>
      </c>
      <c r="P238" s="35" t="e">
        <f t="shared" si="6"/>
        <v>#DIV/0!</v>
      </c>
      <c r="Q238" s="35" t="e">
        <f t="shared" si="6"/>
        <v>#DIV/0!</v>
      </c>
      <c r="R238" s="35" t="e">
        <f t="shared" si="6"/>
        <v>#DIV/0!</v>
      </c>
      <c r="S238" s="35" t="e">
        <f t="shared" si="6"/>
        <v>#DIV/0!</v>
      </c>
      <c r="T238" s="35" t="e">
        <f t="shared" si="6"/>
        <v>#DIV/0!</v>
      </c>
      <c r="U238" s="35" t="e">
        <f>STDEV(U2:U231)</f>
        <v>#DIV/0!</v>
      </c>
      <c r="V238" s="35" t="e">
        <f t="shared" si="6"/>
        <v>#DIV/0!</v>
      </c>
      <c r="W238" s="35" t="e">
        <f t="shared" si="6"/>
        <v>#DIV/0!</v>
      </c>
      <c r="X238" s="35" t="e">
        <f t="shared" ref="X238" si="7">STDEV(X2:X231)</f>
        <v>#DIV/0!</v>
      </c>
      <c r="Y238" s="35" t="e">
        <f t="shared" si="6"/>
        <v>#DIV/0!</v>
      </c>
      <c r="Z238" s="35" t="e">
        <f t="shared" si="6"/>
        <v>#DIV/0!</v>
      </c>
      <c r="AA238" s="35" t="e">
        <f t="shared" si="6"/>
        <v>#DIV/0!</v>
      </c>
      <c r="AB238" s="35" t="e">
        <f t="shared" si="6"/>
        <v>#DIV/0!</v>
      </c>
      <c r="AC238" s="35" t="e">
        <f t="shared" si="6"/>
        <v>#DIV/0!</v>
      </c>
      <c r="AD238" s="35" t="e">
        <f t="shared" si="6"/>
        <v>#DIV/0!</v>
      </c>
      <c r="AE238" s="35" t="e">
        <f>STDEV(AE2:AE231)</f>
        <v>#DIV/0!</v>
      </c>
      <c r="AF238" s="35" t="e">
        <f t="shared" si="6"/>
        <v>#DIV/0!</v>
      </c>
      <c r="AG238" s="35" t="e">
        <f t="shared" si="6"/>
        <v>#DIV/0!</v>
      </c>
      <c r="AH238" s="35" t="e">
        <f t="shared" si="6"/>
        <v>#DIV/0!</v>
      </c>
    </row>
    <row r="239" spans="1:34" x14ac:dyDescent="0.25">
      <c r="B239" s="36" t="s">
        <v>47</v>
      </c>
      <c r="C239" s="37" t="e">
        <f>E239+(F239*1.96)</f>
        <v>#DIV/0!</v>
      </c>
      <c r="D239" s="38" t="e">
        <f>E239-(F239*1.96)</f>
        <v>#DIV/0!</v>
      </c>
      <c r="E239" s="39" t="e">
        <f t="array" ref="E239">AVERAGE(IF($D$2:$D$231="F",$L$2:$AH$231))</f>
        <v>#DIV/0!</v>
      </c>
      <c r="F239" s="40" t="e">
        <f t="array" ref="F239">STDEV(IF(D$2:D$231="F",$L$2:$AH$231))/SQRT(I239)</f>
        <v>#DIV/0!</v>
      </c>
      <c r="G239" s="20" t="e">
        <f t="shared" ref="G239:G254" si="8">IF(AND(C239&gt;0,D239&gt;0),"SIG+",IF(AND(C239&lt;0,D239&lt;0),"SIG-",""))</f>
        <v>#DIV/0!</v>
      </c>
      <c r="H239" s="22" t="e">
        <f t="shared" si="5"/>
        <v>#DIV/0!</v>
      </c>
      <c r="I239" s="23">
        <f>COUNTIF(D$2:D$231,"F")</f>
        <v>125</v>
      </c>
      <c r="K239" s="36" t="s">
        <v>47</v>
      </c>
      <c r="L239" s="40" t="e">
        <f t="array" ref="L239">STDEV(IF($D$2:$D$231="F",L$2:L$231))</f>
        <v>#DIV/0!</v>
      </c>
      <c r="M239" s="40" t="e">
        <f t="array" ref="M239">STDEV(IF($D$2:$D$231="F",M$2:M$231))</f>
        <v>#DIV/0!</v>
      </c>
      <c r="N239" s="40" t="e">
        <f t="array" ref="N239">STDEV(IF($D$2:$D$231="F",N$2:N$231))</f>
        <v>#DIV/0!</v>
      </c>
      <c r="O239" s="40" t="e">
        <f t="array" ref="O239">STDEV(IF($D$2:$D$231="F",O$2:O$231))</f>
        <v>#DIV/0!</v>
      </c>
      <c r="P239" s="40" t="e">
        <f t="array" ref="P239">STDEV(IF($D$2:$D$231="F",P$2:P$231))</f>
        <v>#DIV/0!</v>
      </c>
      <c r="Q239" s="40" t="e">
        <f t="array" ref="Q239">STDEV(IF($D$2:$D$231="F",Q$2:Q$231))</f>
        <v>#DIV/0!</v>
      </c>
      <c r="R239" s="40" t="e">
        <f t="array" ref="R239">STDEV(IF($D$2:$D$231="F",R$2:R$231))</f>
        <v>#DIV/0!</v>
      </c>
      <c r="S239" s="40" t="e">
        <f t="array" ref="S239">STDEV(IF($D$2:$D$231="F",S$2:S$231))</f>
        <v>#DIV/0!</v>
      </c>
      <c r="T239" s="40" t="e">
        <f t="array" ref="T239">STDEV(IF($D$2:$D$231="F",T$2:T$231))</f>
        <v>#DIV/0!</v>
      </c>
      <c r="U239" s="40" t="e">
        <f t="array" ref="U239">STDEV(IF($D$2:$D$231="F",U$2:U$231))</f>
        <v>#DIV/0!</v>
      </c>
      <c r="V239" s="40" t="e">
        <f t="array" ref="V239">STDEV(IF($D$2:$D$231="F",V$2:V$231))</f>
        <v>#DIV/0!</v>
      </c>
      <c r="W239" s="40" t="e">
        <f t="array" ref="W239">STDEV(IF($D$2:$D$231="F",W$2:W$231))</f>
        <v>#DIV/0!</v>
      </c>
      <c r="X239" s="40" t="e">
        <f t="array" ref="X239">STDEV(IF($D$2:$D$231="F",X$2:X$231))</f>
        <v>#DIV/0!</v>
      </c>
      <c r="Y239" s="40" t="e">
        <f t="array" ref="Y239">STDEV(IF($D$2:$D$231="F",Y$2:Y$231))</f>
        <v>#DIV/0!</v>
      </c>
      <c r="Z239" s="40" t="e">
        <f t="array" ref="Z239">STDEV(IF($D$2:$D$231="F",Z$2:Z$231))</f>
        <v>#DIV/0!</v>
      </c>
      <c r="AA239" s="40" t="e">
        <f t="array" ref="AA239">STDEV(IF($D$2:$D$231="F",AA$2:AA$231))</f>
        <v>#DIV/0!</v>
      </c>
      <c r="AB239" s="40" t="e">
        <f t="array" ref="AB239">STDEV(IF($D$2:$D$231="F",AB$2:AB$231))</f>
        <v>#DIV/0!</v>
      </c>
      <c r="AC239" s="40" t="e">
        <f t="array" ref="AC239">STDEV(IF($D$2:$D$231="F",AC$2:AC$231))</f>
        <v>#DIV/0!</v>
      </c>
      <c r="AD239" s="40" t="e">
        <f t="array" ref="AD239">STDEV(IF($D$2:$D$231="F",AD$2:AD$231))</f>
        <v>#DIV/0!</v>
      </c>
      <c r="AE239" s="40" t="e">
        <f t="array" ref="AE239">STDEV(IF($D$2:$D$231="F",AE$2:AE$231))</f>
        <v>#DIV/0!</v>
      </c>
      <c r="AF239" s="40" t="e">
        <f t="array" ref="AF239">STDEV(IF($D$2:$D$231="F",AF$2:AF$231))</f>
        <v>#DIV/0!</v>
      </c>
      <c r="AG239" s="40" t="e">
        <f t="array" ref="AG239">STDEV(IF($D$2:$D$231="F",AG$2:AG$231))</f>
        <v>#DIV/0!</v>
      </c>
      <c r="AH239" s="40" t="e">
        <f t="array" ref="AH239">STDEV(IF($D$2:$D$231="F",AH$2:AH$231))</f>
        <v>#DIV/0!</v>
      </c>
    </row>
    <row r="240" spans="1:34" x14ac:dyDescent="0.25">
      <c r="B240" s="36" t="s">
        <v>48</v>
      </c>
      <c r="C240" s="37" t="e">
        <f>E240+(F240*1.96)</f>
        <v>#DIV/0!</v>
      </c>
      <c r="D240" s="38" t="e">
        <f>E240-(F240*1.96)</f>
        <v>#DIV/0!</v>
      </c>
      <c r="E240" s="39" t="e">
        <f t="array" ref="E240">AVERAGE(IF($D$2:$D$231="M",$L$2:$AH$231))</f>
        <v>#DIV/0!</v>
      </c>
      <c r="F240" s="40" t="e">
        <f t="array" ref="F240">STDEV(IF(D$2:D$231="M",$L$2:$AH$231))/SQRT(I240)</f>
        <v>#DIV/0!</v>
      </c>
      <c r="G240" s="20" t="e">
        <f t="shared" si="8"/>
        <v>#DIV/0!</v>
      </c>
      <c r="H240" s="22" t="e">
        <f t="shared" si="5"/>
        <v>#DIV/0!</v>
      </c>
      <c r="I240" s="23">
        <f>COUNTIF(D$2:D$231,"M")</f>
        <v>88</v>
      </c>
      <c r="K240" s="36" t="s">
        <v>48</v>
      </c>
      <c r="L240" s="40" t="e">
        <f t="array" ref="L240">STDEV(IF($D$2:$D$231="M",L$2:L$231))</f>
        <v>#DIV/0!</v>
      </c>
      <c r="M240" s="40" t="e">
        <f t="array" ref="M240">STDEV(IF($D$2:$D$231="M",M$2:M$231))</f>
        <v>#DIV/0!</v>
      </c>
      <c r="N240" s="40" t="e">
        <f t="array" ref="N240">STDEV(IF($D$2:$D$231="M",N$2:N$231))</f>
        <v>#DIV/0!</v>
      </c>
      <c r="O240" s="40" t="e">
        <f t="array" ref="O240">STDEV(IF($D$2:$D$231="M",O$2:O$231))</f>
        <v>#DIV/0!</v>
      </c>
      <c r="P240" s="40" t="e">
        <f t="array" ref="P240">STDEV(IF($D$2:$D$231="M",P$2:P$231))</f>
        <v>#DIV/0!</v>
      </c>
      <c r="Q240" s="40" t="e">
        <f t="array" ref="Q240">STDEV(IF($D$2:$D$231="M",Q$2:Q$231))</f>
        <v>#DIV/0!</v>
      </c>
      <c r="R240" s="40" t="e">
        <f t="array" ref="R240">STDEV(IF($D$2:$D$231="M",R$2:R$231))</f>
        <v>#DIV/0!</v>
      </c>
      <c r="S240" s="40" t="e">
        <f t="array" ref="S240">STDEV(IF($D$2:$D$231="M",S$2:S$231))</f>
        <v>#DIV/0!</v>
      </c>
      <c r="T240" s="40" t="e">
        <f t="array" ref="T240">STDEV(IF($D$2:$D$231="M",T$2:T$231))</f>
        <v>#DIV/0!</v>
      </c>
      <c r="U240" s="40" t="e">
        <f t="array" ref="U240">STDEV(IF($D$2:$D$231="M",U$2:U$231))</f>
        <v>#DIV/0!</v>
      </c>
      <c r="V240" s="40" t="e">
        <f t="array" ref="V240">STDEV(IF($D$2:$D$231="M",V$2:V$231))</f>
        <v>#DIV/0!</v>
      </c>
      <c r="W240" s="40" t="e">
        <f t="array" ref="W240">STDEV(IF($D$2:$D$231="M",W$2:W$231))</f>
        <v>#DIV/0!</v>
      </c>
      <c r="X240" s="40" t="e">
        <f t="array" ref="X240">STDEV(IF($D$2:$D$231="M",X$2:X$231))</f>
        <v>#DIV/0!</v>
      </c>
      <c r="Y240" s="40" t="e">
        <f t="array" ref="Y240">STDEV(IF($D$2:$D$231="M",Y$2:Y$231))</f>
        <v>#DIV/0!</v>
      </c>
      <c r="Z240" s="40" t="e">
        <f t="array" ref="Z240">STDEV(IF($D$2:$D$231="M",Z$2:Z$231))</f>
        <v>#DIV/0!</v>
      </c>
      <c r="AA240" s="40" t="e">
        <f t="array" ref="AA240">STDEV(IF($D$2:$D$231="M",AA$2:AA$231))</f>
        <v>#DIV/0!</v>
      </c>
      <c r="AB240" s="40" t="e">
        <f t="array" ref="AB240">STDEV(IF($D$2:$D$231="M",AB$2:AB$231))</f>
        <v>#DIV/0!</v>
      </c>
      <c r="AC240" s="40" t="e">
        <f t="array" ref="AC240">STDEV(IF($D$2:$D$231="M",AC$2:AC$231))</f>
        <v>#DIV/0!</v>
      </c>
      <c r="AD240" s="40" t="e">
        <f t="array" ref="AD240">STDEV(IF($D$2:$D$231="M",AD$2:AD$231))</f>
        <v>#DIV/0!</v>
      </c>
      <c r="AE240" s="40" t="e">
        <f t="array" ref="AE240">STDEV(IF($D$2:$D$231="M",AE$2:AE$231))</f>
        <v>#DIV/0!</v>
      </c>
      <c r="AF240" s="40" t="e">
        <f t="array" ref="AF240">STDEV(IF($D$2:$D$231="M",AF$2:AF$231))</f>
        <v>#DIV/0!</v>
      </c>
      <c r="AG240" s="40" t="e">
        <f t="array" ref="AG240">STDEV(IF($D$2:$D$231="M",AG$2:AG$231))</f>
        <v>#DIV/0!</v>
      </c>
      <c r="AH240" s="40" t="e">
        <f t="array" ref="AH240">STDEV(IF($D$2:$D$231="M",AH$2:AH$231))</f>
        <v>#DIV/0!</v>
      </c>
    </row>
    <row r="241" spans="2:34" x14ac:dyDescent="0.25">
      <c r="B241" s="36" t="s">
        <v>3</v>
      </c>
      <c r="C241" s="37" t="e">
        <f t="shared" ref="C241:C255" si="9">E241+(F241*1.96)</f>
        <v>#DIV/0!</v>
      </c>
      <c r="D241" s="38" t="e">
        <f t="shared" ref="D241:D255" si="10">E241-(F241*1.96)</f>
        <v>#DIV/0!</v>
      </c>
      <c r="E241" s="39" t="e">
        <f t="array" ref="E241">AVERAGE(IF($F$2:$F$231="y",$L$2:$AH$231))</f>
        <v>#DIV/0!</v>
      </c>
      <c r="F241" s="40" t="e">
        <f t="array" ref="F241">STDEV(IF(F$2:F$231="Y",$L$2:$AH$231))/SQRT(I241)</f>
        <v>#DIV/0!</v>
      </c>
      <c r="G241" s="20" t="e">
        <f t="shared" si="8"/>
        <v>#DIV/0!</v>
      </c>
      <c r="H241" s="22" t="e">
        <f t="shared" si="5"/>
        <v>#DIV/0!</v>
      </c>
      <c r="I241" s="23">
        <f>COUNTIF(F$2:F$231,"Y")</f>
        <v>30</v>
      </c>
      <c r="K241" s="36" t="s">
        <v>3</v>
      </c>
      <c r="L241" s="40" t="e">
        <f t="array" ref="L241">STDEV(IF($F$2:$F$231="Y",L$2:L$231))</f>
        <v>#DIV/0!</v>
      </c>
      <c r="M241" s="40" t="e">
        <f t="array" ref="M241">STDEV(IF($F$2:$F$231="Y",M$2:M$231))</f>
        <v>#DIV/0!</v>
      </c>
      <c r="N241" s="40" t="e">
        <f t="array" ref="N241">STDEV(IF($F$2:$F$231="Y",N$2:N$231))</f>
        <v>#DIV/0!</v>
      </c>
      <c r="O241" s="40" t="e">
        <f t="array" ref="O241">STDEV(IF($F$2:$F$231="Y",O$2:O$231))</f>
        <v>#DIV/0!</v>
      </c>
      <c r="P241" s="40" t="e">
        <f t="array" ref="P241">STDEV(IF($F$2:$F$231="Y",P$2:P$231))</f>
        <v>#DIV/0!</v>
      </c>
      <c r="Q241" s="40" t="e">
        <f t="array" ref="Q241">STDEV(IF($F$2:$F$231="Y",Q$2:Q$231))</f>
        <v>#DIV/0!</v>
      </c>
      <c r="R241" s="40" t="e">
        <f t="array" ref="R241">STDEV(IF($F$2:$F$231="Y",R$2:R$231))</f>
        <v>#DIV/0!</v>
      </c>
      <c r="S241" s="40" t="e">
        <f t="array" ref="S241">STDEV(IF($F$2:$F$231="Y",S$2:S$231))</f>
        <v>#DIV/0!</v>
      </c>
      <c r="T241" s="40" t="e">
        <f t="array" ref="T241">STDEV(IF($F$2:$F$231="Y",T$2:T$231))</f>
        <v>#DIV/0!</v>
      </c>
      <c r="U241" s="40" t="e">
        <f t="array" ref="U241">STDEV(IF($F$2:$F$231="Y",U$2:U$231))</f>
        <v>#DIV/0!</v>
      </c>
      <c r="V241" s="40" t="e">
        <f t="array" ref="V241">STDEV(IF($F$2:$F$231="Y",V$2:V$231))</f>
        <v>#DIV/0!</v>
      </c>
      <c r="W241" s="40" t="e">
        <f t="array" ref="W241">STDEV(IF($F$2:$F$231="Y",W$2:W$231))</f>
        <v>#DIV/0!</v>
      </c>
      <c r="X241" s="40" t="e">
        <f t="array" ref="X241">STDEV(IF($F$2:$F$231="Y",X$2:X$231))</f>
        <v>#DIV/0!</v>
      </c>
      <c r="Y241" s="40" t="e">
        <f t="array" ref="Y241">STDEV(IF($F$2:$F$231="Y",Y$2:Y$231))</f>
        <v>#DIV/0!</v>
      </c>
      <c r="Z241" s="40" t="e">
        <f t="array" ref="Z241">STDEV(IF($F$2:$F$231="Y",Z$2:Z$231))</f>
        <v>#DIV/0!</v>
      </c>
      <c r="AA241" s="40" t="e">
        <f t="array" ref="AA241">STDEV(IF($F$2:$F$231="Y",AA$2:AA$231))</f>
        <v>#DIV/0!</v>
      </c>
      <c r="AB241" s="40" t="e">
        <f t="array" ref="AB241">STDEV(IF($F$2:$F$231="Y",AB$2:AB$231))</f>
        <v>#DIV/0!</v>
      </c>
      <c r="AC241" s="40" t="e">
        <f t="array" ref="AC241">STDEV(IF($F$2:$F$231="Y",AC$2:AC$231))</f>
        <v>#DIV/0!</v>
      </c>
      <c r="AD241" s="40" t="e">
        <f t="array" ref="AD241">STDEV(IF($F$2:$F$231="Y",AD$2:AD$231))</f>
        <v>#DIV/0!</v>
      </c>
      <c r="AE241" s="40" t="e">
        <f t="array" ref="AE241">STDEV(IF($F$2:$F$231="Y",AE$2:AE$231))</f>
        <v>#DIV/0!</v>
      </c>
      <c r="AF241" s="40" t="e">
        <f t="array" ref="AF241">STDEV(IF($F$2:$F$231="Y",AF$2:AF$231))</f>
        <v>#DIV/0!</v>
      </c>
      <c r="AG241" s="40" t="e">
        <f t="array" ref="AG241">STDEV(IF($F$2:$F$231="Y",AG$2:AG$231))</f>
        <v>#DIV/0!</v>
      </c>
      <c r="AH241" s="40" t="e">
        <f t="array" ref="AH241">STDEV(IF($F$2:$F$231="Y",AH$2:AH$231))</f>
        <v>#DIV/0!</v>
      </c>
    </row>
    <row r="242" spans="2:34" x14ac:dyDescent="0.25">
      <c r="B242" s="36" t="s">
        <v>49</v>
      </c>
      <c r="C242" s="37" t="e">
        <f t="shared" si="9"/>
        <v>#DIV/0!</v>
      </c>
      <c r="D242" s="38" t="e">
        <f t="shared" si="10"/>
        <v>#DIV/0!</v>
      </c>
      <c r="E242" s="39" t="e">
        <f t="array" ref="E242">AVERAGE(IF($F$2:$F$231="n",$L$2:$AH$231))</f>
        <v>#DIV/0!</v>
      </c>
      <c r="F242" s="40" t="e">
        <f t="array" ref="F242">STDEV(IF(F$2:F$231="n",$L$2:$AH$231))/SQRT(I242)</f>
        <v>#DIV/0!</v>
      </c>
      <c r="G242" s="20" t="e">
        <f t="shared" si="8"/>
        <v>#DIV/0!</v>
      </c>
      <c r="H242" s="22" t="e">
        <f t="shared" si="5"/>
        <v>#DIV/0!</v>
      </c>
      <c r="I242" s="23">
        <f t="array" ref="I242">COUNTIF(F$2:F$231,"N")</f>
        <v>183</v>
      </c>
      <c r="K242" s="36" t="s">
        <v>49</v>
      </c>
      <c r="L242" s="40" t="e">
        <f t="array" ref="L242">STDEV(IF($F$2:$F$231="n",L$2:L$231))</f>
        <v>#DIV/0!</v>
      </c>
      <c r="M242" s="40" t="e">
        <f t="array" ref="M242">STDEV(IF($F$2:$F$231="n",M$2:M$231))</f>
        <v>#DIV/0!</v>
      </c>
      <c r="N242" s="40" t="e">
        <f t="array" ref="N242">STDEV(IF($F$2:$F$231="n",N$2:N$231))</f>
        <v>#DIV/0!</v>
      </c>
      <c r="O242" s="40" t="e">
        <f t="array" ref="O242">STDEV(IF($F$2:$F$231="n",O$2:O$231))</f>
        <v>#DIV/0!</v>
      </c>
      <c r="P242" s="40" t="e">
        <f t="array" ref="P242">STDEV(IF($F$2:$F$231="n",P$2:P$231))</f>
        <v>#DIV/0!</v>
      </c>
      <c r="Q242" s="40" t="e">
        <f t="array" ref="Q242">STDEV(IF($F$2:$F$231="n",Q$2:Q$231))</f>
        <v>#DIV/0!</v>
      </c>
      <c r="R242" s="40" t="e">
        <f t="array" ref="R242">STDEV(IF($F$2:$F$231="n",R$2:R$231))</f>
        <v>#DIV/0!</v>
      </c>
      <c r="S242" s="40" t="e">
        <f t="array" ref="S242">STDEV(IF($F$2:$F$231="n",S$2:S$231))</f>
        <v>#DIV/0!</v>
      </c>
      <c r="T242" s="40" t="e">
        <f t="array" ref="T242">STDEV(IF($F$2:$F$231="n",T$2:T$231))</f>
        <v>#DIV/0!</v>
      </c>
      <c r="U242" s="40" t="e">
        <f t="array" ref="U242">STDEV(IF($F$2:$F$231="n",U$2:U$231))</f>
        <v>#DIV/0!</v>
      </c>
      <c r="V242" s="40" t="e">
        <f t="array" ref="V242">STDEV(IF($F$2:$F$231="n",V$2:V$231))</f>
        <v>#DIV/0!</v>
      </c>
      <c r="W242" s="40" t="e">
        <f t="array" ref="W242">STDEV(IF($F$2:$F$231="n",W$2:W$231))</f>
        <v>#DIV/0!</v>
      </c>
      <c r="X242" s="40" t="e">
        <f t="array" ref="X242">STDEV(IF($F$2:$F$231="n",X$2:X$231))</f>
        <v>#DIV/0!</v>
      </c>
      <c r="Y242" s="40" t="e">
        <f t="array" ref="Y242">STDEV(IF($F$2:$F$231="n",Y$2:Y$231))</f>
        <v>#DIV/0!</v>
      </c>
      <c r="Z242" s="40" t="e">
        <f t="array" ref="Z242">STDEV(IF($F$2:$F$231="n",Z$2:Z$231))</f>
        <v>#DIV/0!</v>
      </c>
      <c r="AA242" s="40" t="e">
        <f t="array" ref="AA242">STDEV(IF($F$2:$F$231="n",AA$2:AA$231))</f>
        <v>#DIV/0!</v>
      </c>
      <c r="AB242" s="40" t="e">
        <f t="array" ref="AB242">STDEV(IF($F$2:$F$231="n",AB$2:AB$231))</f>
        <v>#DIV/0!</v>
      </c>
      <c r="AC242" s="40" t="e">
        <f t="array" ref="AC242">STDEV(IF($F$2:$F$231="n",AC$2:AC$231))</f>
        <v>#DIV/0!</v>
      </c>
      <c r="AD242" s="40" t="e">
        <f t="array" ref="AD242">STDEV(IF($F$2:$F$231="n",AD$2:AD$231))</f>
        <v>#DIV/0!</v>
      </c>
      <c r="AE242" s="40" t="e">
        <f t="array" ref="AE242">STDEV(IF($F$2:$F$231="n",AE$2:AE$231))</f>
        <v>#DIV/0!</v>
      </c>
      <c r="AF242" s="40" t="e">
        <f t="array" ref="AF242">STDEV(IF($F$2:$F$231="n",AF$2:AF$231))</f>
        <v>#DIV/0!</v>
      </c>
      <c r="AG242" s="40" t="e">
        <f t="array" ref="AG242">STDEV(IF($F$2:$F$231="n",AG$2:AG$231))</f>
        <v>#DIV/0!</v>
      </c>
      <c r="AH242" s="40" t="e">
        <f t="array" ref="AH242">STDEV(IF($F$2:$F$231="n",AH$2:AH$231))</f>
        <v>#DIV/0!</v>
      </c>
    </row>
    <row r="243" spans="2:34" x14ac:dyDescent="0.25">
      <c r="B243" s="36" t="s">
        <v>36</v>
      </c>
      <c r="C243" s="37" t="e">
        <f t="shared" si="9"/>
        <v>#DIV/0!</v>
      </c>
      <c r="D243" s="38" t="e">
        <f t="shared" si="10"/>
        <v>#DIV/0!</v>
      </c>
      <c r="E243" s="39" t="e">
        <f t="array" ref="E243">AVERAGE(IF($H$2:$H$231="y",$L$2:$AH$231))</f>
        <v>#DIV/0!</v>
      </c>
      <c r="F243" s="40" t="e">
        <f t="array" ref="F243">STDEV(IF(H$2:H$231="Y",$L$2:$AH$231))/SQRT(I243)</f>
        <v>#DIV/0!</v>
      </c>
      <c r="G243" s="20" t="e">
        <f t="shared" si="8"/>
        <v>#DIV/0!</v>
      </c>
      <c r="H243" s="22" t="e">
        <f t="shared" si="5"/>
        <v>#DIV/0!</v>
      </c>
      <c r="I243" s="23">
        <f t="array" ref="I243">COUNTIF(H$2:H$231,"Y")</f>
        <v>36</v>
      </c>
      <c r="K243" s="36" t="s">
        <v>36</v>
      </c>
      <c r="L243" s="40" t="e">
        <f t="array" ref="L243">STDEV(IF($H$2:$H$231="Y",L$2:L$231))</f>
        <v>#DIV/0!</v>
      </c>
      <c r="M243" s="40" t="e">
        <f t="array" ref="M243">STDEV(IF($H$2:$H$231="Y",M$2:M$231))</f>
        <v>#DIV/0!</v>
      </c>
      <c r="N243" s="40" t="e">
        <f t="array" ref="N243">STDEV(IF($H$2:$H$231="Y",N$2:N$231))</f>
        <v>#DIV/0!</v>
      </c>
      <c r="O243" s="40" t="e">
        <f t="array" ref="O243">STDEV(IF($H$2:$H$231="Y",O$2:O$231))</f>
        <v>#DIV/0!</v>
      </c>
      <c r="P243" s="40" t="e">
        <f t="array" ref="P243">STDEV(IF($H$2:$H$231="Y",P$2:P$231))</f>
        <v>#DIV/0!</v>
      </c>
      <c r="Q243" s="40" t="e">
        <f t="array" ref="Q243">STDEV(IF($H$2:$H$231="Y",Q$2:Q$231))</f>
        <v>#DIV/0!</v>
      </c>
      <c r="R243" s="40" t="e">
        <f t="array" ref="R243">STDEV(IF($H$2:$H$231="Y",R$2:R$231))</f>
        <v>#DIV/0!</v>
      </c>
      <c r="S243" s="40" t="e">
        <f t="array" ref="S243">STDEV(IF($H$2:$H$231="Y",S$2:S$231))</f>
        <v>#DIV/0!</v>
      </c>
      <c r="T243" s="40" t="e">
        <f t="array" ref="T243">STDEV(IF($H$2:$H$231="Y",T$2:T$231))</f>
        <v>#DIV/0!</v>
      </c>
      <c r="U243" s="40" t="e">
        <f t="array" ref="U243">STDEV(IF($H$2:$H$231="Y",U$2:U$231))</f>
        <v>#DIV/0!</v>
      </c>
      <c r="V243" s="40" t="e">
        <f t="array" ref="V243">STDEV(IF($H$2:$H$231="Y",V$2:V$231))</f>
        <v>#DIV/0!</v>
      </c>
      <c r="W243" s="40" t="e">
        <f t="array" ref="W243">STDEV(IF($H$2:$H$231="Y",W$2:W$231))</f>
        <v>#DIV/0!</v>
      </c>
      <c r="X243" s="40" t="e">
        <f t="array" ref="X243">STDEV(IF($H$2:$H$231="Y",X$2:X$231))</f>
        <v>#DIV/0!</v>
      </c>
      <c r="Y243" s="40" t="e">
        <f t="array" ref="Y243">STDEV(IF($H$2:$H$231="Y",Y$2:Y$231))</f>
        <v>#DIV/0!</v>
      </c>
      <c r="Z243" s="40" t="e">
        <f t="array" ref="Z243">STDEV(IF($H$2:$H$231="Y",Z$2:Z$231))</f>
        <v>#DIV/0!</v>
      </c>
      <c r="AA243" s="40" t="e">
        <f t="array" ref="AA243">STDEV(IF($H$2:$H$231="Y",AA$2:AA$231))</f>
        <v>#DIV/0!</v>
      </c>
      <c r="AB243" s="40" t="e">
        <f t="array" ref="AB243">STDEV(IF($H$2:$H$231="Y",AB$2:AB$231))</f>
        <v>#DIV/0!</v>
      </c>
      <c r="AC243" s="40" t="e">
        <f t="array" ref="AC243">STDEV(IF($H$2:$H$231="Y",AC$2:AC$231))</f>
        <v>#DIV/0!</v>
      </c>
      <c r="AD243" s="40" t="e">
        <f t="array" ref="AD243">STDEV(IF($H$2:$H$231="Y",AD$2:AD$231))</f>
        <v>#DIV/0!</v>
      </c>
      <c r="AE243" s="40" t="e">
        <f t="array" ref="AE243">STDEV(IF($H$2:$H$231="Y",AE$2:AE$231))</f>
        <v>#DIV/0!</v>
      </c>
      <c r="AF243" s="40" t="e">
        <f t="array" ref="AF243">STDEV(IF($H$2:$H$231="Y",AF$2:AF$231))</f>
        <v>#DIV/0!</v>
      </c>
      <c r="AG243" s="40" t="e">
        <f t="array" ref="AG243">STDEV(IF($H$2:$H$231="Y",AG$2:AG$231))</f>
        <v>#DIV/0!</v>
      </c>
      <c r="AH243" s="40" t="e">
        <f t="array" ref="AH243">STDEV(IF($H$2:$H$231="Y",AH$2:AH$231))</f>
        <v>#DIV/0!</v>
      </c>
    </row>
    <row r="244" spans="2:34" x14ac:dyDescent="0.25">
      <c r="B244" s="36" t="s">
        <v>50</v>
      </c>
      <c r="C244" s="37" t="e">
        <f t="shared" si="9"/>
        <v>#DIV/0!</v>
      </c>
      <c r="D244" s="38" t="e">
        <f t="shared" si="10"/>
        <v>#DIV/0!</v>
      </c>
      <c r="E244" s="39" t="e">
        <f t="array" ref="E244">AVERAGE(IF($H$2:$H$231="n",$L$2:$AH$231))</f>
        <v>#DIV/0!</v>
      </c>
      <c r="F244" s="40" t="e">
        <f t="array" ref="F244">STDEV(IF(H$2:H$231="N",$L$2:$AH$231))/SQRT(I244)</f>
        <v>#DIV/0!</v>
      </c>
      <c r="G244" s="20" t="e">
        <f t="shared" si="8"/>
        <v>#DIV/0!</v>
      </c>
      <c r="H244" s="22" t="e">
        <f t="shared" si="5"/>
        <v>#DIV/0!</v>
      </c>
      <c r="I244" s="23">
        <f t="array" ref="I244">COUNTIF(H$2:H$231,"N")</f>
        <v>177</v>
      </c>
      <c r="K244" s="36" t="s">
        <v>50</v>
      </c>
      <c r="L244" s="40" t="e">
        <f t="array" ref="L244">STDEV(IF($H$2:$H$231="N",L$2:L$231))</f>
        <v>#DIV/0!</v>
      </c>
      <c r="M244" s="40" t="e">
        <f t="array" ref="M244">STDEV(IF($H$2:$H$231="N",M$2:M$231))</f>
        <v>#DIV/0!</v>
      </c>
      <c r="N244" s="40" t="e">
        <f t="array" ref="N244">STDEV(IF($H$2:$H$231="N",N$2:N$231))</f>
        <v>#DIV/0!</v>
      </c>
      <c r="O244" s="40" t="e">
        <f t="array" ref="O244">STDEV(IF($H$2:$H$231="N",O$2:O$231))</f>
        <v>#DIV/0!</v>
      </c>
      <c r="P244" s="40" t="e">
        <f t="array" ref="P244">STDEV(IF($H$2:$H$231="N",P$2:P$231))</f>
        <v>#DIV/0!</v>
      </c>
      <c r="Q244" s="40" t="e">
        <f t="array" ref="Q244">STDEV(IF($H$2:$H$231="N",Q$2:Q$231))</f>
        <v>#DIV/0!</v>
      </c>
      <c r="R244" s="40" t="e">
        <f t="array" ref="R244">STDEV(IF($H$2:$H$231="N",R$2:R$231))</f>
        <v>#DIV/0!</v>
      </c>
      <c r="S244" s="40" t="e">
        <f t="array" ref="S244">STDEV(IF($H$2:$H$231="N",S$2:S$231))</f>
        <v>#DIV/0!</v>
      </c>
      <c r="T244" s="40" t="e">
        <f t="array" ref="T244">STDEV(IF($H$2:$H$231="N",T$2:T$231))</f>
        <v>#DIV/0!</v>
      </c>
      <c r="U244" s="40" t="e">
        <f t="array" ref="U244">STDEV(IF($H$2:$H$231="N",U$2:U$231))</f>
        <v>#DIV/0!</v>
      </c>
      <c r="V244" s="40" t="e">
        <f t="array" ref="V244">STDEV(IF($H$2:$H$231="N",V$2:V$231))</f>
        <v>#DIV/0!</v>
      </c>
      <c r="W244" s="40" t="e">
        <f t="array" ref="W244">STDEV(IF($H$2:$H$231="N",W$2:W$231))</f>
        <v>#DIV/0!</v>
      </c>
      <c r="X244" s="40" t="e">
        <f t="array" ref="X244">STDEV(IF($H$2:$H$231="N",X$2:X$231))</f>
        <v>#DIV/0!</v>
      </c>
      <c r="Y244" s="40" t="e">
        <f t="array" ref="Y244">STDEV(IF($H$2:$H$231="N",Y$2:Y$231))</f>
        <v>#DIV/0!</v>
      </c>
      <c r="Z244" s="40" t="e">
        <f t="array" ref="Z244">STDEV(IF($H$2:$H$231="N",Z$2:Z$231))</f>
        <v>#DIV/0!</v>
      </c>
      <c r="AA244" s="40" t="e">
        <f t="array" ref="AA244">STDEV(IF($H$2:$H$231="N",AA$2:AA$231))</f>
        <v>#DIV/0!</v>
      </c>
      <c r="AB244" s="40" t="e">
        <f t="array" ref="AB244">STDEV(IF($H$2:$H$231="N",AB$2:AB$231))</f>
        <v>#DIV/0!</v>
      </c>
      <c r="AC244" s="40" t="e">
        <f t="array" ref="AC244">STDEV(IF($H$2:$H$231="N",AC$2:AC$231))</f>
        <v>#DIV/0!</v>
      </c>
      <c r="AD244" s="40" t="e">
        <f t="array" ref="AD244">STDEV(IF($H$2:$H$231="N",AD$2:AD$231))</f>
        <v>#DIV/0!</v>
      </c>
      <c r="AE244" s="40" t="e">
        <f t="array" ref="AE244">STDEV(IF($H$2:$H$231="N",AE$2:AE$231))</f>
        <v>#DIV/0!</v>
      </c>
      <c r="AF244" s="40" t="e">
        <f t="array" ref="AF244">STDEV(IF($H$2:$H$231="N",AF$2:AF$231))</f>
        <v>#DIV/0!</v>
      </c>
      <c r="AG244" s="40" t="e">
        <f t="array" ref="AG244">STDEV(IF($H$2:$H$231="N",AG$2:AG$231))</f>
        <v>#DIV/0!</v>
      </c>
      <c r="AH244" s="40" t="e">
        <f t="array" ref="AH244">STDEV(IF($H$2:$H$231="N",AH$2:AH$231))</f>
        <v>#DIV/0!</v>
      </c>
    </row>
    <row r="245" spans="2:34" x14ac:dyDescent="0.25">
      <c r="B245" s="36" t="s">
        <v>51</v>
      </c>
      <c r="C245" s="37" t="e">
        <f t="shared" si="9"/>
        <v>#DIV/0!</v>
      </c>
      <c r="D245" s="38" t="e">
        <f t="shared" si="10"/>
        <v>#DIV/0!</v>
      </c>
      <c r="E245" s="39" t="e">
        <f t="array" ref="E245">AVERAGE(IF($I$2:$I$231="y",$L$2:$AH$231))</f>
        <v>#DIV/0!</v>
      </c>
      <c r="F245" s="40" t="e">
        <f t="array" ref="F245">STDEV(IF(I$2:I$231="Y",$L$2:$AH$231))</f>
        <v>#DIV/0!</v>
      </c>
      <c r="G245" s="20" t="e">
        <f t="shared" si="8"/>
        <v>#DIV/0!</v>
      </c>
      <c r="H245" s="22" t="e">
        <f t="shared" si="5"/>
        <v>#DIV/0!</v>
      </c>
      <c r="I245" s="23">
        <f>COUNTIF(I$2:I$231,"Y")</f>
        <v>1</v>
      </c>
      <c r="K245" s="36" t="s">
        <v>51</v>
      </c>
      <c r="L245" s="40" t="e">
        <f t="array" ref="L245">STDEV(IF($I$2:$I$231="Y",L$2:L$231))</f>
        <v>#DIV/0!</v>
      </c>
      <c r="M245" s="40" t="e">
        <f t="array" ref="M245">STDEV(IF($I$2:$I$231="Y",M$2:M$231))</f>
        <v>#DIV/0!</v>
      </c>
      <c r="N245" s="40" t="e">
        <f t="array" ref="N245">STDEV(IF($I$2:$I$231="Y",N$2:N$231))</f>
        <v>#DIV/0!</v>
      </c>
      <c r="O245" s="40" t="e">
        <f t="array" ref="O245">STDEV(IF($I$2:$I$231="Y",O$2:O$231))</f>
        <v>#DIV/0!</v>
      </c>
      <c r="P245" s="40" t="e">
        <f t="array" ref="P245">STDEV(IF($I$2:$I$231="Y",P$2:P$231))</f>
        <v>#DIV/0!</v>
      </c>
      <c r="Q245" s="40" t="e">
        <f t="array" ref="Q245">STDEV(IF($I$2:$I$231="Y",Q$2:Q$231))</f>
        <v>#DIV/0!</v>
      </c>
      <c r="R245" s="40" t="e">
        <f t="array" ref="R245">STDEV(IF($I$2:$I$231="Y",R$2:R$231))</f>
        <v>#DIV/0!</v>
      </c>
      <c r="S245" s="40" t="e">
        <f t="array" ref="S245">STDEV(IF($I$2:$I$231="Y",S$2:S$231))</f>
        <v>#DIV/0!</v>
      </c>
      <c r="T245" s="40" t="e">
        <f t="array" ref="T245">STDEV(IF($I$2:$I$231="Y",T$2:T$231))</f>
        <v>#DIV/0!</v>
      </c>
      <c r="U245" s="40" t="e">
        <f t="array" ref="U245">STDEV(IF($I$2:$I$231="Y",U$2:U$231))</f>
        <v>#DIV/0!</v>
      </c>
      <c r="V245" s="40" t="e">
        <f t="array" ref="V245">STDEV(IF($I$2:$I$231="Y",V$2:V$231))</f>
        <v>#DIV/0!</v>
      </c>
      <c r="W245" s="40" t="e">
        <f t="array" ref="W245">STDEV(IF($I$2:$I$231="Y",W$2:W$231))</f>
        <v>#DIV/0!</v>
      </c>
      <c r="X245" s="40" t="e">
        <f t="array" ref="X245">STDEV(IF($I$2:$I$231="Y",X$2:X$231))</f>
        <v>#DIV/0!</v>
      </c>
      <c r="Y245" s="40" t="e">
        <f t="array" ref="Y245">STDEV(IF($I$2:$I$231="Y",Y$2:Y$231))</f>
        <v>#DIV/0!</v>
      </c>
      <c r="Z245" s="40" t="e">
        <f t="array" ref="Z245">STDEV(IF($I$2:$I$231="Y",Z$2:Z$231))</f>
        <v>#DIV/0!</v>
      </c>
      <c r="AA245" s="40" t="e">
        <f t="array" ref="AA245">STDEV(IF($I$2:$I$231="Y",AA$2:AA$231))</f>
        <v>#DIV/0!</v>
      </c>
      <c r="AB245" s="40" t="e">
        <f t="array" ref="AB245">STDEV(IF($I$2:$I$231="Y",AB$2:AB$231))</f>
        <v>#DIV/0!</v>
      </c>
      <c r="AC245" s="40" t="e">
        <f t="array" ref="AC245">STDEV(IF($I$2:$I$231="Y",AC$2:AC$231))</f>
        <v>#DIV/0!</v>
      </c>
      <c r="AD245" s="40" t="e">
        <f t="array" ref="AD245">STDEV(IF($I$2:$I$231="Y",AD$2:AD$231))</f>
        <v>#DIV/0!</v>
      </c>
      <c r="AE245" s="40" t="e">
        <f t="array" ref="AE245">STDEV(IF($I$2:$I$231="Y",AE$2:AE$231))</f>
        <v>#DIV/0!</v>
      </c>
      <c r="AF245" s="40" t="e">
        <f t="array" ref="AF245">STDEV(IF($I$2:$I$231="Y",AF$2:AF$231))</f>
        <v>#DIV/0!</v>
      </c>
      <c r="AG245" s="40" t="e">
        <f t="array" ref="AG245">STDEV(IF($I$2:$I$231="Y",AG$2:AG$231))</f>
        <v>#DIV/0!</v>
      </c>
      <c r="AH245" s="40" t="e">
        <f t="array" ref="AH245">STDEV(IF($I$2:$I$231="Y",AH$2:AH$231))</f>
        <v>#DIV/0!</v>
      </c>
    </row>
    <row r="246" spans="2:34" x14ac:dyDescent="0.25">
      <c r="B246" s="36" t="s">
        <v>52</v>
      </c>
      <c r="C246" s="37" t="e">
        <f t="shared" si="9"/>
        <v>#DIV/0!</v>
      </c>
      <c r="D246" s="38" t="e">
        <f t="shared" si="10"/>
        <v>#DIV/0!</v>
      </c>
      <c r="E246" s="39" t="e">
        <f t="array" ref="E246">AVERAGE(IF($I$2:$I$231="n",$L$2:$AH$231))</f>
        <v>#DIV/0!</v>
      </c>
      <c r="F246" s="40" t="e">
        <f t="array" ref="F246">STDEV(IF(I$2:I$231="N",$L$2:$AH$231))/SQRT(I246)</f>
        <v>#DIV/0!</v>
      </c>
      <c r="G246" s="20" t="e">
        <f t="shared" si="8"/>
        <v>#DIV/0!</v>
      </c>
      <c r="H246" s="22" t="e">
        <f t="shared" si="5"/>
        <v>#DIV/0!</v>
      </c>
      <c r="I246" s="23">
        <f>COUNTIF(I$2:I$231,"N")</f>
        <v>212</v>
      </c>
      <c r="K246" s="36" t="s">
        <v>52</v>
      </c>
      <c r="L246" s="40" t="e">
        <f t="array" ref="L246">STDEV(IF($I$2:$I$231="N",L$2:L$231))</f>
        <v>#DIV/0!</v>
      </c>
      <c r="M246" s="40" t="e">
        <f t="array" ref="M246">STDEV(IF($I$2:$I$231="N",M$2:M$231))</f>
        <v>#DIV/0!</v>
      </c>
      <c r="N246" s="40" t="e">
        <f t="array" ref="N246">STDEV(IF($I$2:$I$231="N",N$2:N$231))</f>
        <v>#DIV/0!</v>
      </c>
      <c r="O246" s="40" t="e">
        <f t="array" ref="O246">STDEV(IF($I$2:$I$231="N",O$2:O$231))</f>
        <v>#DIV/0!</v>
      </c>
      <c r="P246" s="40" t="e">
        <f t="array" ref="P246">STDEV(IF($I$2:$I$231="N",P$2:P$231))</f>
        <v>#DIV/0!</v>
      </c>
      <c r="Q246" s="40" t="e">
        <f t="array" ref="Q246">STDEV(IF($I$2:$I$231="N",Q$2:Q$231))</f>
        <v>#DIV/0!</v>
      </c>
      <c r="R246" s="40" t="e">
        <f t="array" ref="R246">STDEV(IF($I$2:$I$231="N",R$2:R$231))</f>
        <v>#DIV/0!</v>
      </c>
      <c r="S246" s="40" t="e">
        <f t="array" ref="S246">STDEV(IF($I$2:$I$231="N",S$2:S$231))</f>
        <v>#DIV/0!</v>
      </c>
      <c r="T246" s="40" t="e">
        <f t="array" ref="T246">STDEV(IF($I$2:$I$231="N",T$2:T$231))</f>
        <v>#DIV/0!</v>
      </c>
      <c r="U246" s="40" t="e">
        <f t="array" ref="U246">STDEV(IF($I$2:$I$231="N",U$2:U$231))</f>
        <v>#DIV/0!</v>
      </c>
      <c r="V246" s="40" t="e">
        <f t="array" ref="V246">STDEV(IF($I$2:$I$231="N",V$2:V$231))</f>
        <v>#DIV/0!</v>
      </c>
      <c r="W246" s="40" t="e">
        <f t="array" ref="W246">STDEV(IF($I$2:$I$231="N",W$2:W$231))</f>
        <v>#DIV/0!</v>
      </c>
      <c r="X246" s="40" t="e">
        <f t="array" ref="X246">STDEV(IF($I$2:$I$231="N",X$2:X$231))</f>
        <v>#DIV/0!</v>
      </c>
      <c r="Y246" s="40" t="e">
        <f t="array" ref="Y246">STDEV(IF($I$2:$I$231="N",Y$2:Y$231))</f>
        <v>#DIV/0!</v>
      </c>
      <c r="Z246" s="40" t="e">
        <f t="array" ref="Z246">STDEV(IF($I$2:$I$231="N",Z$2:Z$231))</f>
        <v>#DIV/0!</v>
      </c>
      <c r="AA246" s="40" t="e">
        <f t="array" ref="AA246">STDEV(IF($I$2:$I$231="N",AA$2:AA$231))</f>
        <v>#DIV/0!</v>
      </c>
      <c r="AB246" s="40" t="e">
        <f t="array" ref="AB246">STDEV(IF($I$2:$I$231="N",AB$2:AB$231))</f>
        <v>#DIV/0!</v>
      </c>
      <c r="AC246" s="40" t="e">
        <f t="array" ref="AC246">STDEV(IF($I$2:$I$231="N",AC$2:AC$231))</f>
        <v>#DIV/0!</v>
      </c>
      <c r="AD246" s="40" t="e">
        <f t="array" ref="AD246">STDEV(IF($I$2:$I$231="N",AD$2:AD$231))</f>
        <v>#DIV/0!</v>
      </c>
      <c r="AE246" s="40" t="e">
        <f t="array" ref="AE246">STDEV(IF($I$2:$I$231="N",AE$2:AE$231))</f>
        <v>#DIV/0!</v>
      </c>
      <c r="AF246" s="40" t="e">
        <f t="array" ref="AF246">STDEV(IF($I$2:$I$231="N",AF$2:AF$231))</f>
        <v>#DIV/0!</v>
      </c>
      <c r="AG246" s="40" t="e">
        <f t="array" ref="AG246">STDEV(IF($I$2:$I$231="N",AG$2:AG$231))</f>
        <v>#DIV/0!</v>
      </c>
      <c r="AH246" s="40" t="e">
        <f t="array" ref="AH246">STDEV(IF($I$2:$I$231="N",AH$2:AH$231))</f>
        <v>#DIV/0!</v>
      </c>
    </row>
    <row r="247" spans="2:34" x14ac:dyDescent="0.25">
      <c r="B247" s="36" t="s">
        <v>53</v>
      </c>
      <c r="C247" s="37" t="e">
        <f t="shared" si="9"/>
        <v>#DIV/0!</v>
      </c>
      <c r="D247" s="38" t="e">
        <f t="shared" si="10"/>
        <v>#DIV/0!</v>
      </c>
      <c r="E247" s="39" t="e">
        <f t="array" ref="E247">AVERAGE(IF($J$2:$J$231="L",$L$2:$AH$231))</f>
        <v>#DIV/0!</v>
      </c>
      <c r="F247" s="40" t="e">
        <f t="array" ref="F247">STDEV(IF($J$2:J$231="L",$L$2:$AH$231))/SQRT(I247)</f>
        <v>#DIV/0!</v>
      </c>
      <c r="G247" s="20" t="e">
        <f t="shared" si="8"/>
        <v>#DIV/0!</v>
      </c>
      <c r="H247" s="22" t="e">
        <f t="shared" si="5"/>
        <v>#DIV/0!</v>
      </c>
      <c r="I247" s="23">
        <f>COUNTIF(J$2:J$231,"L")</f>
        <v>26</v>
      </c>
      <c r="K247" s="36" t="s">
        <v>53</v>
      </c>
      <c r="L247" s="40" t="e">
        <f t="array" ref="L247">STDEV(IF($J$2:$J$231="L",L$2:L$231))</f>
        <v>#DIV/0!</v>
      </c>
      <c r="M247" s="40" t="e">
        <f t="array" ref="M247">STDEV(IF($J$2:$J$231="L",M$2:M$231))</f>
        <v>#DIV/0!</v>
      </c>
      <c r="N247" s="40" t="e">
        <f t="array" ref="N247">STDEV(IF($J$2:$J$231="L",N$2:N$231))</f>
        <v>#DIV/0!</v>
      </c>
      <c r="O247" s="40" t="e">
        <f t="array" ref="O247">STDEV(IF($J$2:$J$231="L",O$2:O$231))</f>
        <v>#DIV/0!</v>
      </c>
      <c r="P247" s="40" t="e">
        <f t="array" ref="P247">STDEV(IF($J$2:$J$231="L",P$2:P$231))</f>
        <v>#DIV/0!</v>
      </c>
      <c r="Q247" s="40" t="e">
        <f t="array" ref="Q247">STDEV(IF($J$2:$J$231="L",Q$2:Q$231))</f>
        <v>#DIV/0!</v>
      </c>
      <c r="R247" s="40" t="e">
        <f t="array" ref="R247">STDEV(IF($J$2:$J$231="L",R$2:R$231))</f>
        <v>#DIV/0!</v>
      </c>
      <c r="S247" s="40" t="e">
        <f t="array" ref="S247">STDEV(IF($J$2:$J$231="L",S$2:S$231))</f>
        <v>#DIV/0!</v>
      </c>
      <c r="T247" s="40" t="e">
        <f t="array" ref="T247">STDEV(IF($J$2:$J$231="L",T$2:T$231))</f>
        <v>#DIV/0!</v>
      </c>
      <c r="U247" s="40" t="e">
        <f t="array" ref="U247">STDEV(IF($J$2:$J$231="L",U$2:U$231))</f>
        <v>#DIV/0!</v>
      </c>
      <c r="V247" s="40" t="e">
        <f t="array" ref="V247">STDEV(IF($J$2:$J$231="L",V$2:V$231))</f>
        <v>#DIV/0!</v>
      </c>
      <c r="W247" s="40" t="e">
        <f t="array" ref="W247">STDEV(IF($J$2:$J$231="L",W$2:W$231))</f>
        <v>#DIV/0!</v>
      </c>
      <c r="X247" s="40" t="e">
        <f t="array" ref="X247">STDEV(IF($J$2:$J$231="L",X$2:X$231))</f>
        <v>#DIV/0!</v>
      </c>
      <c r="Y247" s="40" t="e">
        <f t="array" ref="Y247">STDEV(IF($J$2:$J$231="L",Y$2:Y$231))</f>
        <v>#DIV/0!</v>
      </c>
      <c r="Z247" s="40" t="e">
        <f t="array" ref="Z247">STDEV(IF($J$2:$J$231="L",Z$2:Z$231))</f>
        <v>#DIV/0!</v>
      </c>
      <c r="AA247" s="40" t="e">
        <f t="array" ref="AA247">STDEV(IF($J$2:$J$231="L",AA$2:AA$231))</f>
        <v>#DIV/0!</v>
      </c>
      <c r="AB247" s="40" t="e">
        <f t="array" ref="AB247">STDEV(IF($J$2:$J$231="L",AB$2:AB$231))</f>
        <v>#DIV/0!</v>
      </c>
      <c r="AC247" s="40" t="e">
        <f t="array" ref="AC247">STDEV(IF($J$2:$J$231="L",AC$2:AC$231))</f>
        <v>#DIV/0!</v>
      </c>
      <c r="AD247" s="40" t="e">
        <f t="array" ref="AD247">STDEV(IF($J$2:$J$231="L",AD$2:AD$231))</f>
        <v>#DIV/0!</v>
      </c>
      <c r="AE247" s="40" t="e">
        <f t="array" ref="AE247">STDEV(IF($J$2:$J$231="L",AE$2:AE$231))</f>
        <v>#DIV/0!</v>
      </c>
      <c r="AF247" s="40" t="e">
        <f t="array" ref="AF247">STDEV(IF($J$2:$J$231="L",AF$2:AF$231))</f>
        <v>#DIV/0!</v>
      </c>
      <c r="AG247" s="40" t="e">
        <f t="array" ref="AG247">STDEV(IF($J$2:$J$231="L",AG$2:AG$231))</f>
        <v>#DIV/0!</v>
      </c>
      <c r="AH247" s="40" t="e">
        <f t="array" ref="AH247">STDEV(IF($J$2:$J$231="L",AH$2:AH$231))</f>
        <v>#DIV/0!</v>
      </c>
    </row>
    <row r="248" spans="2:34" x14ac:dyDescent="0.25">
      <c r="B248" s="36" t="s">
        <v>54</v>
      </c>
      <c r="C248" s="37" t="e">
        <f t="shared" si="9"/>
        <v>#DIV/0!</v>
      </c>
      <c r="D248" s="38" t="e">
        <f t="shared" si="10"/>
        <v>#DIV/0!</v>
      </c>
      <c r="E248" s="39" t="e">
        <f t="array" ref="E248">AVERAGE(IF($J$2:$J$231="M",$L$2:$AH$231))</f>
        <v>#DIV/0!</v>
      </c>
      <c r="F248" s="40" t="e">
        <f t="array" ref="F248">STDEV(IF(J$2:J$231="m",$L$2:$AH$231))/SQRT(I248)</f>
        <v>#DIV/0!</v>
      </c>
      <c r="G248" s="20" t="e">
        <f t="shared" si="8"/>
        <v>#DIV/0!</v>
      </c>
      <c r="H248" s="22" t="e">
        <f t="shared" si="5"/>
        <v>#DIV/0!</v>
      </c>
      <c r="I248" s="23">
        <f>COUNTIF(J$2:J$231,"M")</f>
        <v>115</v>
      </c>
      <c r="K248" s="36" t="s">
        <v>54</v>
      </c>
      <c r="L248" s="40" t="e">
        <f t="array" ref="L248">STDEV(IF($J$2:$J$231="m",L$2:L$231))</f>
        <v>#DIV/0!</v>
      </c>
      <c r="M248" s="40" t="e">
        <f t="array" ref="M248">STDEV(IF($J$2:$J$231="m",M$2:M$231))</f>
        <v>#DIV/0!</v>
      </c>
      <c r="N248" s="40" t="e">
        <f t="array" ref="N248">STDEV(IF($J$2:$J$231="m",N$2:N$231))</f>
        <v>#DIV/0!</v>
      </c>
      <c r="O248" s="40" t="e">
        <f t="array" ref="O248">STDEV(IF($J$2:$J$231="m",O$2:O$231))</f>
        <v>#DIV/0!</v>
      </c>
      <c r="P248" s="40" t="e">
        <f t="array" ref="P248">STDEV(IF($J$2:$J$231="m",P$2:P$231))</f>
        <v>#DIV/0!</v>
      </c>
      <c r="Q248" s="40" t="e">
        <f t="array" ref="Q248">STDEV(IF($J$2:$J$231="m",Q$2:Q$231))</f>
        <v>#DIV/0!</v>
      </c>
      <c r="R248" s="40" t="e">
        <f t="array" ref="R248">STDEV(IF($J$2:$J$231="m",R$2:R$231))</f>
        <v>#DIV/0!</v>
      </c>
      <c r="S248" s="40" t="e">
        <f t="array" ref="S248">STDEV(IF($J$2:$J$231="m",S$2:S$231))</f>
        <v>#DIV/0!</v>
      </c>
      <c r="T248" s="40" t="e">
        <f t="array" ref="T248">STDEV(IF($J$2:$J$231="m",T$2:T$231))</f>
        <v>#DIV/0!</v>
      </c>
      <c r="U248" s="40" t="e">
        <f t="array" ref="U248">STDEV(IF($J$2:$J$231="m",U$2:U$231))</f>
        <v>#DIV/0!</v>
      </c>
      <c r="V248" s="40" t="e">
        <f t="array" ref="V248">STDEV(IF($J$2:$J$231="m",V$2:V$231))</f>
        <v>#DIV/0!</v>
      </c>
      <c r="W248" s="40" t="e">
        <f t="array" ref="W248">STDEV(IF($J$2:$J$231="m",W$2:W$231))</f>
        <v>#DIV/0!</v>
      </c>
      <c r="X248" s="40" t="e">
        <f t="array" ref="X248">STDEV(IF($J$2:$J$231="m",X$2:X$231))</f>
        <v>#DIV/0!</v>
      </c>
      <c r="Y248" s="40" t="e">
        <f t="array" ref="Y248">STDEV(IF($J$2:$J$231="m",Y$2:Y$231))</f>
        <v>#DIV/0!</v>
      </c>
      <c r="Z248" s="40" t="e">
        <f t="array" ref="Z248">STDEV(IF($J$2:$J$231="m",Z$2:Z$231))</f>
        <v>#DIV/0!</v>
      </c>
      <c r="AA248" s="40" t="e">
        <f t="array" ref="AA248">STDEV(IF($J$2:$J$231="m",AA$2:AA$231))</f>
        <v>#DIV/0!</v>
      </c>
      <c r="AB248" s="40" t="e">
        <f t="array" ref="AB248">STDEV(IF($J$2:$J$231="m",AB$2:AB$231))</f>
        <v>#DIV/0!</v>
      </c>
      <c r="AC248" s="40" t="e">
        <f t="array" ref="AC248">STDEV(IF($J$2:$J$231="m",AC$2:AC$231))</f>
        <v>#DIV/0!</v>
      </c>
      <c r="AD248" s="40" t="e">
        <f t="array" ref="AD248">STDEV(IF($J$2:$J$231="m",AD$2:AD$231))</f>
        <v>#DIV/0!</v>
      </c>
      <c r="AE248" s="40" t="e">
        <f t="array" ref="AE248">STDEV(IF($J$2:$J$231="m",AE$2:AE$231))</f>
        <v>#DIV/0!</v>
      </c>
      <c r="AF248" s="40" t="e">
        <f t="array" ref="AF248">STDEV(IF($J$2:$J$231="m",AF$2:AF$231))</f>
        <v>#DIV/0!</v>
      </c>
      <c r="AG248" s="40" t="e">
        <f t="array" ref="AG248">STDEV(IF($J$2:$J$231="m",AG$2:AG$231))</f>
        <v>#DIV/0!</v>
      </c>
      <c r="AH248" s="40" t="e">
        <f t="array" ref="AH248">STDEV(IF($J$2:$J$231="m",AH$2:AH$231))</f>
        <v>#DIV/0!</v>
      </c>
    </row>
    <row r="249" spans="2:34" x14ac:dyDescent="0.25">
      <c r="B249" s="36" t="s">
        <v>55</v>
      </c>
      <c r="C249" s="37" t="e">
        <f t="shared" si="9"/>
        <v>#DIV/0!</v>
      </c>
      <c r="D249" s="38" t="e">
        <f t="shared" si="10"/>
        <v>#DIV/0!</v>
      </c>
      <c r="E249" s="39" t="e">
        <f t="array" ref="E249">AVERAGE(IF($J$2:$J$231="H",$L$2:$AH$231))</f>
        <v>#DIV/0!</v>
      </c>
      <c r="F249" s="40" t="e">
        <f t="array" ref="F249">STDEV(IF(J$2:J$231="h",$L$2:$AH$231))/SQRT(I249)</f>
        <v>#DIV/0!</v>
      </c>
      <c r="G249" s="20" t="e">
        <f t="shared" si="8"/>
        <v>#DIV/0!</v>
      </c>
      <c r="H249" s="22" t="e">
        <f t="shared" si="5"/>
        <v>#DIV/0!</v>
      </c>
      <c r="I249" s="23">
        <f>COUNTIF(J$2:J$231,"H")</f>
        <v>65</v>
      </c>
      <c r="K249" s="36" t="s">
        <v>55</v>
      </c>
      <c r="L249" s="40" t="e">
        <f t="array" ref="L249">STDEV(IF($J$2:$J$231="h",L$2:L$231))</f>
        <v>#DIV/0!</v>
      </c>
      <c r="M249" s="40" t="e">
        <f t="array" ref="M249">STDEV(IF($J$2:$J$231="h",M$2:M$231))</f>
        <v>#DIV/0!</v>
      </c>
      <c r="N249" s="40" t="e">
        <f t="array" ref="N249">STDEV(IF($J$2:$J$231="h",N$2:N$231))</f>
        <v>#DIV/0!</v>
      </c>
      <c r="O249" s="40" t="e">
        <f t="array" ref="O249">STDEV(IF($J$2:$J$231="h",O$2:O$231))</f>
        <v>#DIV/0!</v>
      </c>
      <c r="P249" s="40" t="e">
        <f t="array" ref="P249">STDEV(IF($J$2:$J$231="h",P$2:P$231))</f>
        <v>#DIV/0!</v>
      </c>
      <c r="Q249" s="40" t="e">
        <f t="array" ref="Q249">STDEV(IF($J$2:$J$231="h",Q$2:Q$231))</f>
        <v>#DIV/0!</v>
      </c>
      <c r="R249" s="40" t="e">
        <f t="array" ref="R249">STDEV(IF($J$2:$J$231="h",R$2:R$231))</f>
        <v>#DIV/0!</v>
      </c>
      <c r="S249" s="40" t="e">
        <f t="array" ref="S249">STDEV(IF($J$2:$J$231="h",S$2:S$231))</f>
        <v>#DIV/0!</v>
      </c>
      <c r="T249" s="40" t="e">
        <f t="array" ref="T249">STDEV(IF($J$2:$J$231="h",T$2:T$231))</f>
        <v>#DIV/0!</v>
      </c>
      <c r="U249" s="40" t="e">
        <f t="array" ref="U249">STDEV(IF($J$2:$J$231="h",U$2:U$231))</f>
        <v>#DIV/0!</v>
      </c>
      <c r="V249" s="40" t="e">
        <f t="array" ref="V249">STDEV(IF($J$2:$J$231="h",V$2:V$231))</f>
        <v>#DIV/0!</v>
      </c>
      <c r="W249" s="40" t="e">
        <f t="array" ref="W249">STDEV(IF($J$2:$J$231="h",W$2:W$231))</f>
        <v>#DIV/0!</v>
      </c>
      <c r="X249" s="40" t="e">
        <f t="array" ref="X249">STDEV(IF($J$2:$J$231="h",X$2:X$231))</f>
        <v>#DIV/0!</v>
      </c>
      <c r="Y249" s="40" t="e">
        <f t="array" ref="Y249">STDEV(IF($J$2:$J$231="h",Y$2:Y$231))</f>
        <v>#DIV/0!</v>
      </c>
      <c r="Z249" s="40" t="e">
        <f t="array" ref="Z249">STDEV(IF($J$2:$J$231="h",Z$2:Z$231))</f>
        <v>#DIV/0!</v>
      </c>
      <c r="AA249" s="40" t="e">
        <f t="array" ref="AA249">STDEV(IF($J$2:$J$231="h",AA$2:AA$231))</f>
        <v>#DIV/0!</v>
      </c>
      <c r="AB249" s="40" t="e">
        <f t="array" ref="AB249">STDEV(IF($J$2:$J$231="h",AB$2:AB$231))</f>
        <v>#DIV/0!</v>
      </c>
      <c r="AC249" s="40" t="e">
        <f t="array" ref="AC249">STDEV(IF($J$2:$J$231="h",AC$2:AC$231))</f>
        <v>#DIV/0!</v>
      </c>
      <c r="AD249" s="40" t="e">
        <f t="array" ref="AD249">STDEV(IF($J$2:$J$231="h",AD$2:AD$231))</f>
        <v>#DIV/0!</v>
      </c>
      <c r="AE249" s="40" t="e">
        <f t="array" ref="AE249">STDEV(IF($J$2:$J$231="h",AE$2:AE$231))</f>
        <v>#DIV/0!</v>
      </c>
      <c r="AF249" s="40" t="e">
        <f t="array" ref="AF249">STDEV(IF($J$2:$J$231="h",AF$2:AF$231))</f>
        <v>#DIV/0!</v>
      </c>
      <c r="AG249" s="40" t="e">
        <f t="array" ref="AG249">STDEV(IF($J$2:$J$231="h",AG$2:AG$231))</f>
        <v>#DIV/0!</v>
      </c>
      <c r="AH249" s="40" t="e">
        <f t="array" ref="AH249">STDEV(IF($J$2:$J$231="h",AH$2:AH$231))</f>
        <v>#DIV/0!</v>
      </c>
    </row>
    <row r="250" spans="2:34" x14ac:dyDescent="0.25">
      <c r="B250" s="36" t="s">
        <v>56</v>
      </c>
      <c r="C250" s="37" t="e">
        <f t="shared" si="9"/>
        <v>#DIV/0!</v>
      </c>
      <c r="D250" s="38" t="e">
        <f t="shared" si="10"/>
        <v>#DIV/0!</v>
      </c>
      <c r="E250" s="39" t="e">
        <f t="array" ref="E250">AVERAGE(IF($G$2:$G$231="Y",$L$2:$AH$231))</f>
        <v>#DIV/0!</v>
      </c>
      <c r="F250" s="40" t="e">
        <f t="array" ref="F250">STDEV(IF(G$2:G$231="Y",$L$2:$AH$231))/SQRT(I250)</f>
        <v>#DIV/0!</v>
      </c>
      <c r="G250" s="20" t="e">
        <f t="shared" si="8"/>
        <v>#DIV/0!</v>
      </c>
      <c r="H250" s="22" t="e">
        <f t="shared" si="5"/>
        <v>#DIV/0!</v>
      </c>
      <c r="I250" s="23">
        <f>COUNTIF(G$2:G$231,"Y")</f>
        <v>92</v>
      </c>
      <c r="K250" s="36" t="s">
        <v>56</v>
      </c>
      <c r="L250" s="40" t="e">
        <f t="array" ref="L250">STDEV(IF($G$2:$G$231="Y",L$2:L$231))</f>
        <v>#DIV/0!</v>
      </c>
      <c r="M250" s="40" t="e">
        <f t="array" ref="M250">STDEV(IF($G$2:$G$231="Y",M$2:M$231))</f>
        <v>#DIV/0!</v>
      </c>
      <c r="N250" s="40" t="e">
        <f t="array" ref="N250">STDEV(IF($G$2:$G$231="Y",N$2:N$231))</f>
        <v>#DIV/0!</v>
      </c>
      <c r="O250" s="40" t="e">
        <f t="array" ref="O250">STDEV(IF($G$2:$G$231="Y",O$2:O$231))</f>
        <v>#DIV/0!</v>
      </c>
      <c r="P250" s="40" t="e">
        <f t="array" ref="P250">STDEV(IF($G$2:$G$231="Y",P$2:P$231))</f>
        <v>#DIV/0!</v>
      </c>
      <c r="Q250" s="40" t="e">
        <f t="array" ref="Q250">STDEV(IF($G$2:$G$231="Y",Q$2:Q$231))</f>
        <v>#DIV/0!</v>
      </c>
      <c r="R250" s="40" t="e">
        <f t="array" ref="R250">STDEV(IF($G$2:$G$231="Y",R$2:R$231))</f>
        <v>#DIV/0!</v>
      </c>
      <c r="S250" s="40" t="e">
        <f t="array" ref="S250">STDEV(IF($G$2:$G$231="Y",S$2:S$231))</f>
        <v>#DIV/0!</v>
      </c>
      <c r="T250" s="40" t="e">
        <f t="array" ref="T250">STDEV(IF($G$2:$G$231="Y",T$2:T$231))</f>
        <v>#DIV/0!</v>
      </c>
      <c r="U250" s="40" t="e">
        <f t="array" ref="U250">STDEV(IF($G$2:$G$231="Y",U$2:U$231))</f>
        <v>#DIV/0!</v>
      </c>
      <c r="V250" s="40" t="e">
        <f t="array" ref="V250">STDEV(IF($G$2:$G$231="Y",V$2:V$231))</f>
        <v>#DIV/0!</v>
      </c>
      <c r="W250" s="40" t="e">
        <f t="array" ref="W250">STDEV(IF($G$2:$G$231="Y",W$2:W$231))</f>
        <v>#DIV/0!</v>
      </c>
      <c r="X250" s="40" t="e">
        <f t="array" ref="X250">STDEV(IF($G$2:$G$231="Y",X$2:X$231))</f>
        <v>#DIV/0!</v>
      </c>
      <c r="Y250" s="40" t="e">
        <f t="array" ref="Y250">STDEV(IF($G$2:$G$231="Y",Y$2:Y$231))</f>
        <v>#DIV/0!</v>
      </c>
      <c r="Z250" s="40" t="e">
        <f t="array" ref="Z250">STDEV(IF($G$2:$G$231="Y",Z$2:Z$231))</f>
        <v>#DIV/0!</v>
      </c>
      <c r="AA250" s="40" t="e">
        <f t="array" ref="AA250">STDEV(IF($G$2:$G$231="Y",AA$2:AA$231))</f>
        <v>#DIV/0!</v>
      </c>
      <c r="AB250" s="40" t="e">
        <f t="array" ref="AB250">STDEV(IF($G$2:$G$231="Y",AB$2:AB$231))</f>
        <v>#DIV/0!</v>
      </c>
      <c r="AC250" s="40" t="e">
        <f t="array" ref="AC250">STDEV(IF($G$2:$G$231="Y",AC$2:AC$231))</f>
        <v>#DIV/0!</v>
      </c>
      <c r="AD250" s="40" t="e">
        <f t="array" ref="AD250">STDEV(IF($G$2:$G$231="Y",AD$2:AD$231))</f>
        <v>#DIV/0!</v>
      </c>
      <c r="AE250" s="40" t="e">
        <f t="array" ref="AE250">STDEV(IF($G$2:$G$231="Y",AE$2:AE$231))</f>
        <v>#DIV/0!</v>
      </c>
      <c r="AF250" s="40" t="e">
        <f t="array" ref="AF250">STDEV(IF($G$2:$G$231="Y",AF$2:AF$231))</f>
        <v>#DIV/0!</v>
      </c>
      <c r="AG250" s="40" t="e">
        <f t="array" ref="AG250">STDEV(IF($G$2:$G$231="Y",AG$2:AG$231))</f>
        <v>#DIV/0!</v>
      </c>
      <c r="AH250" s="40" t="e">
        <f t="array" ref="AH250">STDEV(IF($G$2:$G$231="Y",AH$2:AH$231))</f>
        <v>#DIV/0!</v>
      </c>
    </row>
    <row r="251" spans="2:34" x14ac:dyDescent="0.25">
      <c r="B251" s="36" t="s">
        <v>57</v>
      </c>
      <c r="C251" s="37" t="e">
        <f t="shared" si="9"/>
        <v>#DIV/0!</v>
      </c>
      <c r="D251" s="38" t="e">
        <f t="shared" si="10"/>
        <v>#DIV/0!</v>
      </c>
      <c r="E251" s="39" t="e">
        <f t="array" ref="E251">AVERAGE(IF($G$2:$G$231="N",$L$2:$AH$231))</f>
        <v>#DIV/0!</v>
      </c>
      <c r="F251" s="40" t="e">
        <f t="array" ref="F251">STDEV(IF(G$2:G$231="N",$L$2:$AH$231))/SQRT(I251)</f>
        <v>#DIV/0!</v>
      </c>
      <c r="G251" s="20" t="e">
        <f t="shared" si="8"/>
        <v>#DIV/0!</v>
      </c>
      <c r="H251" s="22" t="e">
        <f t="shared" si="5"/>
        <v>#DIV/0!</v>
      </c>
      <c r="I251" s="23">
        <f>COUNTIF(G$2:G$231,"N")</f>
        <v>121</v>
      </c>
      <c r="K251" s="36" t="s">
        <v>57</v>
      </c>
      <c r="L251" s="40" t="e">
        <f t="array" ref="L251">STDEV(IF($G$2:$G$231="N",L$2:L$231))</f>
        <v>#DIV/0!</v>
      </c>
      <c r="M251" s="40" t="e">
        <f t="array" ref="M251">STDEV(IF($G$2:$G$231="N",M$2:M$231))</f>
        <v>#DIV/0!</v>
      </c>
      <c r="N251" s="40" t="e">
        <f t="array" ref="N251">STDEV(IF($G$2:$G$231="N",N$2:N$231))</f>
        <v>#DIV/0!</v>
      </c>
      <c r="O251" s="40" t="e">
        <f t="array" ref="O251">STDEV(IF($G$2:$G$231="N",O$2:O$231))</f>
        <v>#DIV/0!</v>
      </c>
      <c r="P251" s="40" t="e">
        <f t="array" ref="P251">STDEV(IF($G$2:$G$231="N",P$2:P$231))</f>
        <v>#DIV/0!</v>
      </c>
      <c r="Q251" s="40" t="e">
        <f t="array" ref="Q251">STDEV(IF($G$2:$G$231="N",Q$2:Q$231))</f>
        <v>#DIV/0!</v>
      </c>
      <c r="R251" s="40" t="e">
        <f t="array" ref="R251">STDEV(IF($G$2:$G$231="N",R$2:R$231))</f>
        <v>#DIV/0!</v>
      </c>
      <c r="S251" s="40" t="e">
        <f t="array" ref="S251">STDEV(IF($G$2:$G$231="N",S$2:S$231))</f>
        <v>#DIV/0!</v>
      </c>
      <c r="T251" s="40" t="e">
        <f t="array" ref="T251">STDEV(IF($G$2:$G$231="N",T$2:T$231))</f>
        <v>#DIV/0!</v>
      </c>
      <c r="U251" s="40" t="e">
        <f t="array" ref="U251">STDEV(IF($G$2:$G$231="N",U$2:U$231))</f>
        <v>#DIV/0!</v>
      </c>
      <c r="V251" s="40" t="e">
        <f t="array" ref="V251">STDEV(IF($G$2:$G$231="N",V$2:V$231))</f>
        <v>#DIV/0!</v>
      </c>
      <c r="W251" s="40" t="e">
        <f t="array" ref="W251">STDEV(IF($G$2:$G$231="N",W$2:W$231))</f>
        <v>#DIV/0!</v>
      </c>
      <c r="X251" s="40" t="e">
        <f t="array" ref="X251">STDEV(IF($G$2:$G$231="N",X$2:X$231))</f>
        <v>#DIV/0!</v>
      </c>
      <c r="Y251" s="40" t="e">
        <f t="array" ref="Y251">STDEV(IF($G$2:$G$231="N",Y$2:Y$231))</f>
        <v>#DIV/0!</v>
      </c>
      <c r="Z251" s="40" t="e">
        <f t="array" ref="Z251">STDEV(IF($G$2:$G$231="N",Z$2:Z$231))</f>
        <v>#DIV/0!</v>
      </c>
      <c r="AA251" s="40" t="e">
        <f t="array" ref="AA251">STDEV(IF($G$2:$G$231="N",AA$2:AA$231))</f>
        <v>#DIV/0!</v>
      </c>
      <c r="AB251" s="40" t="e">
        <f t="array" ref="AB251">STDEV(IF($G$2:$G$231="N",AB$2:AB$231))</f>
        <v>#DIV/0!</v>
      </c>
      <c r="AC251" s="40" t="e">
        <f t="array" ref="AC251">STDEV(IF($G$2:$G$231="N",AC$2:AC$231))</f>
        <v>#DIV/0!</v>
      </c>
      <c r="AD251" s="40" t="e">
        <f t="array" ref="AD251">STDEV(IF($G$2:$G$231="N",AD$2:AD$231))</f>
        <v>#DIV/0!</v>
      </c>
      <c r="AE251" s="40" t="e">
        <f t="array" ref="AE251">STDEV(IF($G$2:$G$231="N",AE$2:AE$231))</f>
        <v>#DIV/0!</v>
      </c>
      <c r="AF251" s="40" t="e">
        <f t="array" ref="AF251">STDEV(IF($G$2:$G$231="N",AF$2:AF$231))</f>
        <v>#DIV/0!</v>
      </c>
      <c r="AG251" s="40" t="e">
        <f t="array" ref="AG251">STDEV(IF($G$2:$G$231="N",AG$2:AG$231))</f>
        <v>#DIV/0!</v>
      </c>
      <c r="AH251" s="40" t="e">
        <f t="array" ref="AH251">STDEV(IF($G$2:$G$231="N",AH$2:AH$231))</f>
        <v>#DIV/0!</v>
      </c>
    </row>
    <row r="252" spans="2:34" x14ac:dyDescent="0.25">
      <c r="B252" s="36" t="s">
        <v>363</v>
      </c>
      <c r="C252" s="37" t="e">
        <f t="shared" si="9"/>
        <v>#DIV/0!</v>
      </c>
      <c r="D252" s="38" t="e">
        <f t="shared" si="10"/>
        <v>#DIV/0!</v>
      </c>
      <c r="E252" s="39" t="e">
        <f t="array" ref="E252">AVERAGE(IF(OR($E$2:$E$231="E",$E$2:$E$231="K"),$L$2:$AH$231))</f>
        <v>#DIV/0!</v>
      </c>
      <c r="F252" s="40" t="e">
        <f t="array" ref="F252">STDEV(IF(OR($E$2:$E$231="E",$E$2:$E$231="K"),$L$2:$AH$231))/SQRT(I252)</f>
        <v>#DIV/0!</v>
      </c>
      <c r="G252" s="20" t="e">
        <f t="shared" si="8"/>
        <v>#DIV/0!</v>
      </c>
      <c r="H252" s="22" t="e">
        <f t="shared" si="5"/>
        <v>#DIV/0!</v>
      </c>
      <c r="I252" s="23">
        <f>COUNTIF(E$2:E$231,"E")+COUNTIF(E$2:E$231,"K")</f>
        <v>11</v>
      </c>
      <c r="K252" s="36" t="s">
        <v>363</v>
      </c>
      <c r="L252" s="40" t="e">
        <f t="array" ref="L252">STDEV(IF(OR($E$2:$E$231="K",$E$2:$E$231="E"),L$2:L$231))</f>
        <v>#DIV/0!</v>
      </c>
      <c r="M252" s="40" t="e">
        <f t="array" ref="M252">STDEV(IF(OR($E$2:$E$231="K",$E$2:$E$231="E"),M$2:M$231))</f>
        <v>#DIV/0!</v>
      </c>
      <c r="N252" s="40" t="e">
        <f t="array" ref="N252">STDEV(IF(OR($E$2:$E$231="K",$E$2:$E$231="E"),N$2:N$231))</f>
        <v>#DIV/0!</v>
      </c>
      <c r="O252" s="40" t="e">
        <f t="array" ref="O252">STDEV(IF(OR($E$2:$E$231="K",$E$2:$E$231="E"),O$2:O$231))</f>
        <v>#DIV/0!</v>
      </c>
      <c r="P252" s="40" t="e">
        <f t="array" ref="P252">STDEV(IF(OR($E$2:$E$231="K",$E$2:$E$231="E"),P$2:P$231))</f>
        <v>#DIV/0!</v>
      </c>
      <c r="Q252" s="40" t="e">
        <f t="array" ref="Q252">STDEV(IF(OR($E$2:$E$231="K",$E$2:$E$231="E"),Q$2:Q$231))</f>
        <v>#DIV/0!</v>
      </c>
      <c r="R252" s="40" t="e">
        <f t="array" ref="R252">STDEV(IF(OR($E$2:$E$231="K",$E$2:$E$231="E"),R$2:R$231))</f>
        <v>#DIV/0!</v>
      </c>
      <c r="S252" s="40" t="e">
        <f t="array" ref="S252">STDEV(IF(OR($E$2:$E$231="K",$E$2:$E$231="E"),S$2:S$231))</f>
        <v>#DIV/0!</v>
      </c>
      <c r="T252" s="40" t="e">
        <f t="array" ref="T252">STDEV(IF(OR($E$2:$E$231="K",$E$2:$E$231="E"),T$2:T$231))</f>
        <v>#DIV/0!</v>
      </c>
      <c r="U252" s="40" t="e">
        <f t="array" ref="U252">STDEV(IF(OR($E$2:$E$231="K",$E$2:$E$231="E"),U$2:U$231))</f>
        <v>#DIV/0!</v>
      </c>
      <c r="V252" s="40" t="e">
        <f t="array" ref="V252">STDEV(IF(OR($E$2:$E$231="K",$E$2:$E$231="E"),V$2:V$231))</f>
        <v>#DIV/0!</v>
      </c>
      <c r="W252" s="40" t="e">
        <f t="array" ref="W252">STDEV(IF(OR($E$2:$E$231="K",$E$2:$E$231="E"),W$2:W$231))</f>
        <v>#DIV/0!</v>
      </c>
      <c r="X252" s="40" t="e">
        <f t="array" ref="X252">STDEV(IF(OR($E$2:$E$231="K",$E$2:$E$231="E"),X$2:X$231))</f>
        <v>#DIV/0!</v>
      </c>
      <c r="Y252" s="40" t="e">
        <f t="array" ref="Y252">STDEV(IF(OR($E$2:$E$231="K",$E$2:$E$231="E"),Y$2:Y$231))</f>
        <v>#DIV/0!</v>
      </c>
      <c r="Z252" s="40" t="e">
        <f t="array" ref="Z252">STDEV(IF(OR($E$2:$E$231="K",$E$2:$E$231="E"),Z$2:Z$231))</f>
        <v>#DIV/0!</v>
      </c>
      <c r="AA252" s="40" t="e">
        <f t="array" ref="AA252">STDEV(IF(OR($E$2:$E$231="K",$E$2:$E$231="E"),AA$2:AA$231))</f>
        <v>#DIV/0!</v>
      </c>
      <c r="AB252" s="40" t="e">
        <f t="array" ref="AB252">STDEV(IF(OR($E$2:$E$231="K",$E$2:$E$231="E"),AB$2:AB$231))</f>
        <v>#DIV/0!</v>
      </c>
      <c r="AC252" s="40" t="e">
        <f t="array" ref="AC252">STDEV(IF(OR($E$2:$E$231="K",$E$2:$E$231="E"),AC$2:AC$231))</f>
        <v>#DIV/0!</v>
      </c>
      <c r="AD252" s="40" t="e">
        <f t="array" ref="AD252">STDEV(IF(OR($E$2:$E$231="K",$E$2:$E$231="E"),AD$2:AD$231))</f>
        <v>#DIV/0!</v>
      </c>
      <c r="AE252" s="40" t="e">
        <f t="array" ref="AE252">STDEV(IF(OR($E$2:$E$231="K",$E$2:$E$231="E"),AE$2:AE$231))</f>
        <v>#DIV/0!</v>
      </c>
      <c r="AF252" s="40" t="e">
        <f t="array" ref="AF252">STDEV(IF(OR($E$2:$E$231="K",$E$2:$E$231="E"),AF$2:AF$231))</f>
        <v>#DIV/0!</v>
      </c>
      <c r="AG252" s="40" t="e">
        <f t="array" ref="AG252">STDEV(IF(OR($E$2:$E$231="K",$E$2:$E$231="E"),AG$2:AG$231))</f>
        <v>#DIV/0!</v>
      </c>
      <c r="AH252" s="40" t="e">
        <f t="array" ref="AH252">STDEV(IF(OR($E$2:$E$231="K",$E$2:$E$231="E"),AH$2:AH$231))</f>
        <v>#DIV/0!</v>
      </c>
    </row>
    <row r="253" spans="2:34" x14ac:dyDescent="0.25">
      <c r="B253" s="36" t="s">
        <v>364</v>
      </c>
      <c r="C253" s="37" t="e">
        <f t="shared" si="9"/>
        <v>#DIV/0!</v>
      </c>
      <c r="D253" s="38" t="e">
        <f t="shared" si="10"/>
        <v>#DIV/0!</v>
      </c>
      <c r="E253" s="39" t="e">
        <f t="array" ref="E253">AVERAGE(IF(OR($E$2:$E$231="E",$E$2:$E$231="K",$E$2:$E$231="M"),$L$2:$AH$231))</f>
        <v>#DIV/0!</v>
      </c>
      <c r="F253" s="40" t="e">
        <f t="array" ref="F253">STDEV(IF(OR($E$2:$E$231="E",$E$2:$E$231="K",$E$2:$E$231="M"),$L$2:$AH$231))/SQRT(I253)</f>
        <v>#DIV/0!</v>
      </c>
      <c r="G253" s="20" t="e">
        <f t="shared" si="8"/>
        <v>#DIV/0!</v>
      </c>
      <c r="H253" s="22" t="e">
        <f t="shared" si="5"/>
        <v>#DIV/0!</v>
      </c>
      <c r="I253" s="23">
        <f>COUNTIF(E$2:E$231,"E")+COUNTIF(E$2:E$231,"M")+COUNTIF(E$2:E$231,"K")</f>
        <v>11</v>
      </c>
      <c r="K253" s="36" t="s">
        <v>364</v>
      </c>
      <c r="L253" s="40" t="e">
        <f t="array" ref="L253">STDEV(IF(OR($E$2:$E$231="K",$E$2:$E$231="E",,$E$2:$E$231="M"),L$2:L$231))</f>
        <v>#DIV/0!</v>
      </c>
      <c r="M253" s="40" t="e">
        <f t="array" ref="M253">STDEV(IF(OR($E$2:$E$231="K",$E$2:$E$231="E",,$E$2:$E$231="M"),M$2:M$231))</f>
        <v>#DIV/0!</v>
      </c>
      <c r="N253" s="40" t="e">
        <f t="array" ref="N253">STDEV(IF(OR($E$2:$E$231="K",$E$2:$E$231="E",,$E$2:$E$231="M"),N$2:N$231))</f>
        <v>#DIV/0!</v>
      </c>
      <c r="O253" s="40" t="e">
        <f t="array" ref="O253">STDEV(IF(OR($E$2:$E$231="K",$E$2:$E$231="E",,$E$2:$E$231="M"),O$2:O$231))</f>
        <v>#DIV/0!</v>
      </c>
      <c r="P253" s="40" t="e">
        <f t="array" ref="P253">STDEV(IF(OR($E$2:$E$231="K",$E$2:$E$231="E",,$E$2:$E$231="M"),P$2:P$231))</f>
        <v>#DIV/0!</v>
      </c>
      <c r="Q253" s="40" t="e">
        <f t="array" ref="Q253">STDEV(IF(OR($E$2:$E$231="K",$E$2:$E$231="E",,$E$2:$E$231="M"),Q$2:Q$231))</f>
        <v>#DIV/0!</v>
      </c>
      <c r="R253" s="40" t="e">
        <f t="array" ref="R253">STDEV(IF(OR($E$2:$E$231="K",$E$2:$E$231="E",,$E$2:$E$231="M"),R$2:R$231))</f>
        <v>#DIV/0!</v>
      </c>
      <c r="S253" s="40" t="e">
        <f t="array" ref="S253">STDEV(IF(OR($E$2:$E$231="K",$E$2:$E$231="E",,$E$2:$E$231="M"),S$2:S$231))</f>
        <v>#DIV/0!</v>
      </c>
      <c r="T253" s="40" t="e">
        <f t="array" ref="T253">STDEV(IF(OR($E$2:$E$231="K",$E$2:$E$231="E",,$E$2:$E$231="M"),T$2:T$231))</f>
        <v>#DIV/0!</v>
      </c>
      <c r="U253" s="40" t="e">
        <f t="array" ref="U253">STDEV(IF(OR($E$2:$E$231="K",$E$2:$E$231="E",,$E$2:$E$231="M"),U$2:U$231))</f>
        <v>#DIV/0!</v>
      </c>
      <c r="V253" s="40" t="e">
        <f t="array" ref="V253">STDEV(IF(OR($E$2:$E$231="K",$E$2:$E$231="E",,$E$2:$E$231="M"),V$2:V$231))</f>
        <v>#DIV/0!</v>
      </c>
      <c r="W253" s="40" t="e">
        <f t="array" ref="W253">STDEV(IF(OR($E$2:$E$231="K",$E$2:$E$231="E",,$E$2:$E$231="M"),W$2:W$231))</f>
        <v>#DIV/0!</v>
      </c>
      <c r="X253" s="40" t="e">
        <f t="array" ref="X253">STDEV(IF(OR($E$2:$E$231="K",$E$2:$E$231="E",,$E$2:$E$231="M"),X$2:X$231))</f>
        <v>#DIV/0!</v>
      </c>
      <c r="Y253" s="40" t="e">
        <f t="array" ref="Y253">STDEV(IF(OR($E$2:$E$231="K",$E$2:$E$231="E",,$E$2:$E$231="M"),Y$2:Y$231))</f>
        <v>#DIV/0!</v>
      </c>
      <c r="Z253" s="40" t="e">
        <f t="array" ref="Z253">STDEV(IF(OR($E$2:$E$231="K",$E$2:$E$231="E",,$E$2:$E$231="M"),Z$2:Z$231))</f>
        <v>#DIV/0!</v>
      </c>
      <c r="AA253" s="40" t="e">
        <f t="array" ref="AA253">STDEV(IF(OR($E$2:$E$231="K",$E$2:$E$231="E",,$E$2:$E$231="M"),AA$2:AA$231))</f>
        <v>#DIV/0!</v>
      </c>
      <c r="AB253" s="40" t="e">
        <f t="array" ref="AB253">STDEV(IF(OR($E$2:$E$231="K",$E$2:$E$231="E",,$E$2:$E$231="M"),AB$2:AB$231))</f>
        <v>#DIV/0!</v>
      </c>
      <c r="AC253" s="40" t="e">
        <f t="array" ref="AC253">STDEV(IF(OR($E$2:$E$231="K",$E$2:$E$231="E",,$E$2:$E$231="M"),AC$2:AC$231))</f>
        <v>#DIV/0!</v>
      </c>
      <c r="AD253" s="40" t="e">
        <f t="array" ref="AD253">STDEV(IF(OR($E$2:$E$231="K",$E$2:$E$231="E",,$E$2:$E$231="M"),AD$2:AD$231))</f>
        <v>#DIV/0!</v>
      </c>
      <c r="AE253" s="40" t="e">
        <f t="array" ref="AE253">STDEV(IF(OR($E$2:$E$231="K",$E$2:$E$231="E",,$E$2:$E$231="M"),AE$2:AE$231))</f>
        <v>#DIV/0!</v>
      </c>
      <c r="AF253" s="40" t="e">
        <f t="array" ref="AF253">STDEV(IF(OR($E$2:$E$231="K",$E$2:$E$231="E",,$E$2:$E$231="M"),AF$2:AF$231))</f>
        <v>#DIV/0!</v>
      </c>
      <c r="AG253" s="40" t="e">
        <f t="array" ref="AG253">STDEV(IF(OR($E$2:$E$231="K",$E$2:$E$231="E",,$E$2:$E$231="M"),AG$2:AG$231))</f>
        <v>#DIV/0!</v>
      </c>
      <c r="AH253" s="40" t="e">
        <f t="array" ref="AH253">STDEV(IF(OR($E$2:$E$231="K",$E$2:$E$231="E",,$E$2:$E$231="M"),AH$2:AH$231))</f>
        <v>#DIV/0!</v>
      </c>
    </row>
    <row r="254" spans="2:34" ht="15.75" thickBot="1" x14ac:dyDescent="0.3">
      <c r="B254" s="41" t="s">
        <v>362</v>
      </c>
      <c r="C254" s="42" t="e">
        <f t="shared" si="9"/>
        <v>#DIV/0!</v>
      </c>
      <c r="D254" s="43" t="e">
        <f t="shared" si="10"/>
        <v>#DIV/0!</v>
      </c>
      <c r="E254" s="44" t="e">
        <f t="array" ref="E254">AVERAGE(IF($E$2:$E$231="N",$L$2:$AH$231))</f>
        <v>#DIV/0!</v>
      </c>
      <c r="F254" s="45" t="e">
        <f t="array" ref="F254">STDEV(IF($E$2:$E$231="N",$L$2:$AH$231))/SQRT(I254)</f>
        <v>#DIV/0!</v>
      </c>
      <c r="G254" s="24" t="e">
        <f t="shared" si="8"/>
        <v>#DIV/0!</v>
      </c>
      <c r="H254" s="25" t="e">
        <f t="shared" si="5"/>
        <v>#DIV/0!</v>
      </c>
      <c r="I254" s="26">
        <f>COUNTIF(E$2:E$231,"N")</f>
        <v>202</v>
      </c>
      <c r="K254" s="41" t="s">
        <v>362</v>
      </c>
      <c r="L254" s="45" t="e">
        <f t="array" ref="L254">STDEV(IF($E$2:$E$231="N",L$2:L$231))</f>
        <v>#DIV/0!</v>
      </c>
      <c r="M254" s="45" t="e">
        <f t="array" ref="M254">STDEV(IF($E$2:$E$231="N",M$2:M$231))</f>
        <v>#DIV/0!</v>
      </c>
      <c r="N254" s="45" t="e">
        <f t="array" ref="N254">STDEV(IF($E$2:$E$231="N",N$2:N$231))</f>
        <v>#DIV/0!</v>
      </c>
      <c r="O254" s="45" t="e">
        <f t="array" ref="O254">STDEV(IF($E$2:$E$231="N",O$2:O$231))</f>
        <v>#DIV/0!</v>
      </c>
      <c r="P254" s="45" t="e">
        <f t="array" ref="P254">STDEV(IF($E$2:$E$231="N",P$2:P$231))</f>
        <v>#DIV/0!</v>
      </c>
      <c r="Q254" s="45" t="e">
        <f t="array" ref="Q254">STDEV(IF($E$2:$E$231="N",Q$2:Q$231))</f>
        <v>#DIV/0!</v>
      </c>
      <c r="R254" s="45" t="e">
        <f t="array" ref="R254">STDEV(IF($E$2:$E$231="N",R$2:R$231))</f>
        <v>#DIV/0!</v>
      </c>
      <c r="S254" s="45" t="e">
        <f t="array" ref="S254">STDEV(IF($E$2:$E$231="N",S$2:S$231))</f>
        <v>#DIV/0!</v>
      </c>
      <c r="T254" s="45" t="e">
        <f t="array" ref="T254">STDEV(IF($E$2:$E$231="N",T$2:T$231))</f>
        <v>#DIV/0!</v>
      </c>
      <c r="U254" s="45" t="e">
        <f t="array" ref="U254">STDEV(IF($E$2:$E$231="N",U$2:U$231))</f>
        <v>#DIV/0!</v>
      </c>
      <c r="V254" s="45" t="e">
        <f t="array" ref="V254">STDEV(IF($E$2:$E$231="N",V$2:V$231))</f>
        <v>#DIV/0!</v>
      </c>
      <c r="W254" s="45" t="e">
        <f t="array" ref="W254">STDEV(IF($E$2:$E$231="N",W$2:W$231))</f>
        <v>#DIV/0!</v>
      </c>
      <c r="X254" s="45" t="e">
        <f t="array" ref="X254">STDEV(IF($E$2:$E$231="N",X$2:X$231))</f>
        <v>#DIV/0!</v>
      </c>
      <c r="Y254" s="45" t="e">
        <f t="array" ref="Y254">STDEV(IF($E$2:$E$231="N",Y$2:Y$231))</f>
        <v>#DIV/0!</v>
      </c>
      <c r="Z254" s="45" t="e">
        <f t="array" ref="Z254">STDEV(IF($E$2:$E$231="N",Z$2:Z$231))</f>
        <v>#DIV/0!</v>
      </c>
      <c r="AA254" s="45" t="e">
        <f t="array" ref="AA254">STDEV(IF($E$2:$E$231="N",AA$2:AA$231))</f>
        <v>#DIV/0!</v>
      </c>
      <c r="AB254" s="45" t="e">
        <f t="array" ref="AB254">STDEV(IF($E$2:$E$231="N",AB$2:AB$231))</f>
        <v>#DIV/0!</v>
      </c>
      <c r="AC254" s="45" t="e">
        <f t="array" ref="AC254">STDEV(IF($E$2:$E$231="N",AC$2:AC$231))</f>
        <v>#DIV/0!</v>
      </c>
      <c r="AD254" s="45" t="e">
        <f t="array" ref="AD254">STDEV(IF($E$2:$E$231="N",AD$2:AD$231))</f>
        <v>#DIV/0!</v>
      </c>
      <c r="AE254" s="45" t="e">
        <f t="array" ref="AE254">STDEV(IF($E$2:$E$231="N",AE$2:AE$231))</f>
        <v>#DIV/0!</v>
      </c>
      <c r="AF254" s="45" t="e">
        <f t="array" ref="AF254">STDEV(IF($E$2:$E$231="N",AF$2:AF$231))</f>
        <v>#DIV/0!</v>
      </c>
      <c r="AG254" s="45" t="e">
        <f t="array" ref="AG254">STDEV(IF($E$2:$E$231="N",AG$2:AG$231))</f>
        <v>#DIV/0!</v>
      </c>
      <c r="AH254" s="45" t="e">
        <f t="array" ref="AH254">STDEV(IF($E$2:$E$231="N",AH$2:AH$231))</f>
        <v>#DIV/0!</v>
      </c>
    </row>
    <row r="255" spans="2:34" ht="15.75" thickBot="1" x14ac:dyDescent="0.3">
      <c r="B255" s="46" t="str">
        <f>K1</f>
        <v>ADDITIONAL COLUMN</v>
      </c>
      <c r="C255" s="47" t="e">
        <f t="shared" si="9"/>
        <v>#DIV/0!</v>
      </c>
      <c r="D255" s="48" t="e">
        <f t="shared" si="10"/>
        <v>#DIV/0!</v>
      </c>
      <c r="E255" s="522" t="e">
        <f t="array" ref="E255">AVERAGEIF(K$2:K$231,1,$L$2:$AH$231)</f>
        <v>#DIV/0!</v>
      </c>
      <c r="F255" s="49" t="e">
        <f t="array" ref="F255">STDEV(IF($K$2:$K$231=1,$L$2:$AH$231))</f>
        <v>#DIV/0!</v>
      </c>
      <c r="G255" s="50" t="e">
        <f>IF(AND(C255&gt;0,D255&gt;0),"SIG+",IF(AND(C255&lt;0,D255&lt;0),"SIG-",""))</f>
        <v>#DIV/0!</v>
      </c>
      <c r="H255" s="51" t="e">
        <f>IF(D255&gt;C254,"SIG+",IF(C255&lt;D254,"SIG-",""))</f>
        <v>#DIV/0!</v>
      </c>
      <c r="L255" s="49"/>
      <c r="M255" s="49"/>
      <c r="N255" s="49"/>
      <c r="O255" s="49"/>
      <c r="P255" s="49"/>
      <c r="Q255" s="49"/>
      <c r="R255" s="49"/>
      <c r="S255" s="49"/>
      <c r="T255" s="49"/>
      <c r="U255" s="49"/>
      <c r="V255" s="49"/>
      <c r="W255" s="49"/>
      <c r="X255" s="49"/>
      <c r="Y255" s="49"/>
      <c r="Z255" s="49"/>
      <c r="AA255" s="49"/>
      <c r="AB255" s="49"/>
      <c r="AC255" s="49"/>
      <c r="AD255" s="49"/>
      <c r="AE255" s="49"/>
      <c r="AF255" s="49"/>
      <c r="AG255" s="49"/>
      <c r="AH255" s="49"/>
    </row>
    <row r="256" spans="2:34" ht="15.75" thickBot="1" x14ac:dyDescent="0.3">
      <c r="K256" s="521" t="s">
        <v>39</v>
      </c>
      <c r="L256" s="53" t="s">
        <v>60</v>
      </c>
      <c r="M256" s="17" t="s">
        <v>60</v>
      </c>
      <c r="N256" s="53" t="s">
        <v>60</v>
      </c>
      <c r="O256" s="17" t="s">
        <v>60</v>
      </c>
      <c r="P256" s="17" t="s">
        <v>60</v>
      </c>
      <c r="Q256" s="53" t="s">
        <v>60</v>
      </c>
      <c r="R256" s="17" t="s">
        <v>60</v>
      </c>
      <c r="S256" s="17" t="s">
        <v>60</v>
      </c>
      <c r="T256" s="17" t="s">
        <v>60</v>
      </c>
      <c r="U256" s="17" t="s">
        <v>60</v>
      </c>
      <c r="V256" s="17" t="s">
        <v>60</v>
      </c>
      <c r="W256" s="17" t="s">
        <v>60</v>
      </c>
      <c r="X256" s="17" t="s">
        <v>60</v>
      </c>
      <c r="Y256" s="17" t="s">
        <v>60</v>
      </c>
      <c r="Z256" s="17" t="s">
        <v>60</v>
      </c>
      <c r="AA256" s="17" t="s">
        <v>60</v>
      </c>
      <c r="AB256" s="17" t="s">
        <v>60</v>
      </c>
      <c r="AC256" s="17" t="s">
        <v>60</v>
      </c>
      <c r="AD256" s="17" t="s">
        <v>60</v>
      </c>
      <c r="AE256" s="17" t="s">
        <v>60</v>
      </c>
      <c r="AF256" s="17" t="s">
        <v>60</v>
      </c>
      <c r="AG256" s="17" t="s">
        <v>60</v>
      </c>
      <c r="AH256" s="17" t="s">
        <v>60</v>
      </c>
    </row>
    <row r="257" spans="3:34" x14ac:dyDescent="0.25">
      <c r="K257" s="31" t="s">
        <v>94</v>
      </c>
      <c r="L257" s="35" t="e">
        <f t="shared" ref="L257:AH257" si="11">AVERAGE(L$2:L$231)</f>
        <v>#DIV/0!</v>
      </c>
      <c r="M257" s="35" t="e">
        <f>AVERAGE(M$2:M$231)</f>
        <v>#DIV/0!</v>
      </c>
      <c r="N257" s="35" t="e">
        <f t="shared" si="11"/>
        <v>#DIV/0!</v>
      </c>
      <c r="O257" s="35" t="e">
        <f>AVERAGE(O$2:O$231)</f>
        <v>#DIV/0!</v>
      </c>
      <c r="P257" s="35" t="e">
        <f t="shared" si="11"/>
        <v>#DIV/0!</v>
      </c>
      <c r="Q257" s="35" t="e">
        <f t="shared" si="11"/>
        <v>#DIV/0!</v>
      </c>
      <c r="R257" s="35" t="e">
        <f t="shared" si="11"/>
        <v>#DIV/0!</v>
      </c>
      <c r="S257" s="35" t="e">
        <f t="shared" si="11"/>
        <v>#DIV/0!</v>
      </c>
      <c r="T257" s="35" t="e">
        <f t="shared" si="11"/>
        <v>#DIV/0!</v>
      </c>
      <c r="U257" s="35" t="e">
        <f>AVERAGE(U$2:U$231)</f>
        <v>#DIV/0!</v>
      </c>
      <c r="V257" s="35" t="e">
        <f t="shared" si="11"/>
        <v>#DIV/0!</v>
      </c>
      <c r="W257" s="35" t="e">
        <f t="shared" si="11"/>
        <v>#DIV/0!</v>
      </c>
      <c r="X257" s="35" t="e">
        <f t="shared" si="11"/>
        <v>#DIV/0!</v>
      </c>
      <c r="Y257" s="35" t="e">
        <f t="shared" si="11"/>
        <v>#DIV/0!</v>
      </c>
      <c r="Z257" s="35" t="e">
        <f t="shared" si="11"/>
        <v>#DIV/0!</v>
      </c>
      <c r="AA257" s="35" t="e">
        <f t="shared" si="11"/>
        <v>#DIV/0!</v>
      </c>
      <c r="AB257" s="35" t="e">
        <f t="shared" si="11"/>
        <v>#DIV/0!</v>
      </c>
      <c r="AC257" s="35" t="e">
        <f t="shared" si="11"/>
        <v>#DIV/0!</v>
      </c>
      <c r="AD257" s="35" t="e">
        <f t="shared" si="11"/>
        <v>#DIV/0!</v>
      </c>
      <c r="AE257" s="35" t="e">
        <f>AVERAGE(AE$2:AE$231)</f>
        <v>#DIV/0!</v>
      </c>
      <c r="AF257" s="35" t="e">
        <f t="shared" si="11"/>
        <v>#DIV/0!</v>
      </c>
      <c r="AG257" s="35" t="e">
        <f t="shared" si="11"/>
        <v>#DIV/0!</v>
      </c>
      <c r="AH257" s="35" t="e">
        <f t="shared" si="11"/>
        <v>#DIV/0!</v>
      </c>
    </row>
    <row r="258" spans="3:34" x14ac:dyDescent="0.25">
      <c r="K258" s="36" t="s">
        <v>47</v>
      </c>
      <c r="L258" s="40" t="e">
        <f t="array" ref="L258">AVERAGE(IF($D$2:$D$231="F",L$2:L$231))</f>
        <v>#DIV/0!</v>
      </c>
      <c r="M258" s="40" t="e">
        <f t="array" ref="M258">AVERAGE(IF($D$2:$D$231="F",M$2:M$231))</f>
        <v>#DIV/0!</v>
      </c>
      <c r="N258" s="40" t="e">
        <f t="array" ref="N258">AVERAGE(IF($D$2:$D$231="F",N$2:N$231))</f>
        <v>#DIV/0!</v>
      </c>
      <c r="O258" s="40" t="e">
        <f t="array" ref="O258">AVERAGE(IF($D$2:$D$231="F",O$2:O$231))</f>
        <v>#DIV/0!</v>
      </c>
      <c r="P258" s="40" t="e">
        <f t="array" ref="P258">AVERAGE(IF($D$2:$D$231="F",P$2:P$231))</f>
        <v>#DIV/0!</v>
      </c>
      <c r="Q258" s="40" t="e">
        <f t="array" ref="Q258">AVERAGE(IF($D$2:$D$231="F",Q$2:Q$231))</f>
        <v>#DIV/0!</v>
      </c>
      <c r="R258" s="40" t="e">
        <f t="array" ref="R258">AVERAGE(IF($D$2:$D$231="F",R$2:R$231))</f>
        <v>#DIV/0!</v>
      </c>
      <c r="S258" s="40" t="e">
        <f t="array" ref="S258">AVERAGE(IF($D$2:$D$231="F",S$2:S$231))</f>
        <v>#DIV/0!</v>
      </c>
      <c r="T258" s="40" t="e">
        <f t="array" ref="T258">AVERAGE(IF($D$2:$D$231="F",T$2:T$231))</f>
        <v>#DIV/0!</v>
      </c>
      <c r="U258" s="40" t="e">
        <f t="array" ref="U258">AVERAGE(IF($D$2:$D$231="F",U$2:U$231))</f>
        <v>#DIV/0!</v>
      </c>
      <c r="V258" s="40" t="e">
        <f t="array" ref="V258">AVERAGE(IF($D$2:$D$231="F",V$2:V$231))</f>
        <v>#DIV/0!</v>
      </c>
      <c r="W258" s="40" t="e">
        <f t="array" ref="W258">AVERAGE(IF($D$2:$D$231="F",W$2:W$231))</f>
        <v>#DIV/0!</v>
      </c>
      <c r="X258" s="40" t="e">
        <f t="array" ref="X258">AVERAGE(IF($D$2:$D$231="F",X$2:X$231))</f>
        <v>#DIV/0!</v>
      </c>
      <c r="Y258" s="40" t="e">
        <f t="array" ref="Y258">AVERAGE(IF($D$2:$D$231="F",Y$2:Y$231))</f>
        <v>#DIV/0!</v>
      </c>
      <c r="Z258" s="40" t="e">
        <f t="array" ref="Z258">AVERAGE(IF($D$2:$D$231="F",Z$2:Z$231))</f>
        <v>#DIV/0!</v>
      </c>
      <c r="AA258" s="40" t="e">
        <f t="array" ref="AA258">AVERAGE(IF($D$2:$D$231="F",AA$2:AA$231))</f>
        <v>#DIV/0!</v>
      </c>
      <c r="AB258" s="40" t="e">
        <f t="array" ref="AB258">AVERAGE(IF($D$2:$D$231="F",AB$2:AB$231))</f>
        <v>#DIV/0!</v>
      </c>
      <c r="AC258" s="40" t="e">
        <f t="array" ref="AC258">AVERAGE(IF($D$2:$D$231="F",AC$2:AC$231))</f>
        <v>#DIV/0!</v>
      </c>
      <c r="AD258" s="40" t="e">
        <f t="array" ref="AD258">AVERAGE(IF($D$2:$D$231="F",AD$2:AD$231))</f>
        <v>#DIV/0!</v>
      </c>
      <c r="AE258" s="40" t="e">
        <f t="array" ref="AE258">AVERAGE(IF($D$2:$D$231="F",AE$2:AE$231))</f>
        <v>#DIV/0!</v>
      </c>
      <c r="AF258" s="40" t="e">
        <f t="array" ref="AF258">AVERAGE(IF($D$2:$D$231="F",AF$2:AF$231))</f>
        <v>#DIV/0!</v>
      </c>
      <c r="AG258" s="40" t="e">
        <f t="array" ref="AG258">AVERAGE(IF($D$2:$D$231="F",AG$2:AG$231))</f>
        <v>#DIV/0!</v>
      </c>
      <c r="AH258" s="40" t="e">
        <f t="array" ref="AH258">AVERAGE(IF($D$2:$D$231="F",AH$2:AH$231))</f>
        <v>#DIV/0!</v>
      </c>
    </row>
    <row r="259" spans="3:34" x14ac:dyDescent="0.25">
      <c r="K259" s="36" t="s">
        <v>48</v>
      </c>
      <c r="L259" s="40" t="e">
        <f t="array" ref="L259">AVERAGE(IF($D$2:$D$231="M",L$2:L$231))</f>
        <v>#DIV/0!</v>
      </c>
      <c r="M259" s="40" t="e">
        <f t="array" ref="M259">AVERAGE(IF($D$2:$D$231="M",M$2:M$231))</f>
        <v>#DIV/0!</v>
      </c>
      <c r="N259" s="40" t="e">
        <f t="array" ref="N259">AVERAGE(IF($D$2:$D$231="M",N$2:N$231))</f>
        <v>#DIV/0!</v>
      </c>
      <c r="O259" s="40" t="e">
        <f t="array" ref="O259">AVERAGE(IF($D$2:$D$231="M",O$2:O$231))</f>
        <v>#DIV/0!</v>
      </c>
      <c r="P259" s="40" t="e">
        <f t="array" ref="P259">AVERAGE(IF($D$2:$D$231="M",P$2:P$231))</f>
        <v>#DIV/0!</v>
      </c>
      <c r="Q259" s="40" t="e">
        <f t="array" ref="Q259">AVERAGE(IF($D$2:$D$231="M",Q$2:Q$231))</f>
        <v>#DIV/0!</v>
      </c>
      <c r="R259" s="40" t="e">
        <f t="array" ref="R259">AVERAGE(IF($D$2:$D$231="M",R$2:R$231))</f>
        <v>#DIV/0!</v>
      </c>
      <c r="S259" s="40" t="e">
        <f t="array" ref="S259">AVERAGE(IF($D$2:$D$231="M",S$2:S$231))</f>
        <v>#DIV/0!</v>
      </c>
      <c r="T259" s="40" t="e">
        <f t="array" ref="T259">AVERAGE(IF($D$2:$D$231="M",T$2:T$231))</f>
        <v>#DIV/0!</v>
      </c>
      <c r="U259" s="40" t="e">
        <f t="array" ref="U259">AVERAGE(IF($D$2:$D$231="M",U$2:U$231))</f>
        <v>#DIV/0!</v>
      </c>
      <c r="V259" s="40" t="e">
        <f t="array" ref="V259">AVERAGE(IF($D$2:$D$231="M",V$2:V$231))</f>
        <v>#DIV/0!</v>
      </c>
      <c r="W259" s="40" t="e">
        <f t="array" ref="W259">AVERAGE(IF($D$2:$D$231="M",W$2:W$231))</f>
        <v>#DIV/0!</v>
      </c>
      <c r="X259" s="40" t="e">
        <f t="array" ref="X259">AVERAGE(IF($D$2:$D$231="M",X$2:X$231))</f>
        <v>#DIV/0!</v>
      </c>
      <c r="Y259" s="40" t="e">
        <f t="array" ref="Y259">AVERAGE(IF($D$2:$D$231="M",Y$2:Y$231))</f>
        <v>#DIV/0!</v>
      </c>
      <c r="Z259" s="40" t="e">
        <f t="array" ref="Z259">AVERAGE(IF($D$2:$D$231="M",Z$2:Z$231))</f>
        <v>#DIV/0!</v>
      </c>
      <c r="AA259" s="40" t="e">
        <f t="array" ref="AA259">AVERAGE(IF($D$2:$D$231="M",AA$2:AA$231))</f>
        <v>#DIV/0!</v>
      </c>
      <c r="AB259" s="40" t="e">
        <f t="array" ref="AB259">AVERAGE(IF($D$2:$D$231="M",AB$2:AB$231))</f>
        <v>#DIV/0!</v>
      </c>
      <c r="AC259" s="40" t="e">
        <f t="array" ref="AC259">AVERAGE(IF($D$2:$D$231="M",AC$2:AC$231))</f>
        <v>#DIV/0!</v>
      </c>
      <c r="AD259" s="40" t="e">
        <f t="array" ref="AD259">AVERAGE(IF($D$2:$D$231="M",AD$2:AD$231))</f>
        <v>#DIV/0!</v>
      </c>
      <c r="AE259" s="40" t="e">
        <f t="array" ref="AE259">AVERAGE(IF($D$2:$D$231="M",AE$2:AE$231))</f>
        <v>#DIV/0!</v>
      </c>
      <c r="AF259" s="40" t="e">
        <f t="array" ref="AF259">AVERAGE(IF($D$2:$D$231="M",AF$2:AF$231))</f>
        <v>#DIV/0!</v>
      </c>
      <c r="AG259" s="40" t="e">
        <f t="array" ref="AG259">AVERAGE(IF($D$2:$D$231="M",AG$2:AG$231))</f>
        <v>#DIV/0!</v>
      </c>
      <c r="AH259" s="40" t="e">
        <f t="array" ref="AH259">AVERAGE(IF($D$2:$D$231="M",AH$2:AH$231))</f>
        <v>#DIV/0!</v>
      </c>
    </row>
    <row r="260" spans="3:34" x14ac:dyDescent="0.25">
      <c r="C260" s="17" t="s">
        <v>77</v>
      </c>
      <c r="K260" s="36" t="s">
        <v>3</v>
      </c>
      <c r="L260" s="40" t="e">
        <f t="array" ref="L260">AVERAGE(IF($F$2:$F$231="y",L$2:L$231))</f>
        <v>#DIV/0!</v>
      </c>
      <c r="M260" s="40" t="e">
        <f t="array" ref="M260">AVERAGE(IF($F$2:$F$231="y",M$2:M$231))</f>
        <v>#DIV/0!</v>
      </c>
      <c r="N260" s="40" t="e">
        <f t="array" ref="N260">AVERAGE(IF($F$2:$F$231="y",N$2:N$231))</f>
        <v>#DIV/0!</v>
      </c>
      <c r="O260" s="40" t="e">
        <f t="array" ref="O260">AVERAGE(IF($F$2:$F$231="y",O$2:O$231))</f>
        <v>#DIV/0!</v>
      </c>
      <c r="P260" s="40" t="e">
        <f t="array" ref="P260">AVERAGE(IF($F$2:$F$231="y",P$2:P$231))</f>
        <v>#DIV/0!</v>
      </c>
      <c r="Q260" s="40" t="e">
        <f t="array" ref="Q260">AVERAGE(IF($F$2:$F$231="y",Q$2:Q$231))</f>
        <v>#DIV/0!</v>
      </c>
      <c r="R260" s="40" t="e">
        <f t="array" ref="R260">AVERAGE(IF($F$2:$F$231="y",R$2:R$231))</f>
        <v>#DIV/0!</v>
      </c>
      <c r="S260" s="40" t="e">
        <f t="array" ref="S260">AVERAGE(IF($F$2:$F$231="y",S$2:S$231))</f>
        <v>#DIV/0!</v>
      </c>
      <c r="T260" s="40" t="e">
        <f t="array" ref="T260">AVERAGE(IF($F$2:$F$231="y",T$2:T$231))</f>
        <v>#DIV/0!</v>
      </c>
      <c r="U260" s="40" t="e">
        <f t="array" ref="U260">AVERAGE(IF($F$2:$F$231="y",U$2:U$231))</f>
        <v>#DIV/0!</v>
      </c>
      <c r="V260" s="40" t="e">
        <f t="array" ref="V260">AVERAGE(IF($F$2:$F$231="y",V$2:V$231))</f>
        <v>#DIV/0!</v>
      </c>
      <c r="W260" s="40" t="e">
        <f t="array" ref="W260">AVERAGE(IF($F$2:$F$231="y",W$2:W$231))</f>
        <v>#DIV/0!</v>
      </c>
      <c r="X260" s="40" t="e">
        <f t="array" ref="X260">AVERAGE(IF($F$2:$F$231="y",X$2:X$231))</f>
        <v>#DIV/0!</v>
      </c>
      <c r="Y260" s="40" t="e">
        <f t="array" ref="Y260">AVERAGE(IF($F$2:$F$231="y",Y$2:Y$231))</f>
        <v>#DIV/0!</v>
      </c>
      <c r="Z260" s="40" t="e">
        <f t="array" ref="Z260">AVERAGE(IF($F$2:$F$231="y",Z$2:Z$231))</f>
        <v>#DIV/0!</v>
      </c>
      <c r="AA260" s="40" t="e">
        <f t="array" ref="AA260">AVERAGE(IF($F$2:$F$231="y",AA$2:AA$231))</f>
        <v>#DIV/0!</v>
      </c>
      <c r="AB260" s="40" t="e">
        <f t="array" ref="AB260">AVERAGE(IF($F$2:$F$231="y",AB$2:AB$231))</f>
        <v>#DIV/0!</v>
      </c>
      <c r="AC260" s="40" t="e">
        <f t="array" ref="AC260">AVERAGE(IF($F$2:$F$231="y",AC$2:AC$231))</f>
        <v>#DIV/0!</v>
      </c>
      <c r="AD260" s="40" t="e">
        <f t="array" ref="AD260">AVERAGE(IF($F$2:$F$231="y",AD$2:AD$231))</f>
        <v>#DIV/0!</v>
      </c>
      <c r="AE260" s="40" t="e">
        <f t="array" ref="AE260">AVERAGE(IF($F$2:$F$231="y",AE$2:AE$231))</f>
        <v>#DIV/0!</v>
      </c>
      <c r="AF260" s="40" t="e">
        <f t="array" ref="AF260">AVERAGE(IF($F$2:$F$231="y",AF$2:AF$231))</f>
        <v>#DIV/0!</v>
      </c>
      <c r="AG260" s="40" t="e">
        <f t="array" ref="AG260">AVERAGE(IF($F$2:$F$231="y",AG$2:AG$231))</f>
        <v>#DIV/0!</v>
      </c>
      <c r="AH260" s="40" t="e">
        <f t="array" ref="AH260">AVERAGE(IF($F$2:$F$231="y",AH$2:AH$231))</f>
        <v>#DIV/0!</v>
      </c>
    </row>
    <row r="261" spans="3:34" x14ac:dyDescent="0.25">
      <c r="K261" s="36" t="s">
        <v>49</v>
      </c>
      <c r="L261" s="40" t="e">
        <f t="array" ref="L261">AVERAGE(IF($F$2:$F$231="n",L$2:L$231))</f>
        <v>#DIV/0!</v>
      </c>
      <c r="M261" s="40" t="e">
        <f t="array" ref="M261">AVERAGE(IF($F$2:$F$231="n",M$2:M$231))</f>
        <v>#DIV/0!</v>
      </c>
      <c r="N261" s="40" t="e">
        <f t="array" ref="N261">AVERAGE(IF($F$2:$F$231="n",N$2:N$231))</f>
        <v>#DIV/0!</v>
      </c>
      <c r="O261" s="40" t="e">
        <f t="array" ref="O261">AVERAGE(IF($F$2:$F$231="n",O$2:O$231))</f>
        <v>#DIV/0!</v>
      </c>
      <c r="P261" s="40" t="e">
        <f t="array" ref="P261">AVERAGE(IF($F$2:$F$231="n",P$2:P$231))</f>
        <v>#DIV/0!</v>
      </c>
      <c r="Q261" s="40" t="e">
        <f t="array" ref="Q261">AVERAGE(IF($F$2:$F$231="n",Q$2:Q$231))</f>
        <v>#DIV/0!</v>
      </c>
      <c r="R261" s="40" t="e">
        <f t="array" ref="R261">AVERAGE(IF($F$2:$F$231="n",R$2:R$231))</f>
        <v>#DIV/0!</v>
      </c>
      <c r="S261" s="40" t="e">
        <f t="array" ref="S261">AVERAGE(IF($F$2:$F$231="n",S$2:S$231))</f>
        <v>#DIV/0!</v>
      </c>
      <c r="T261" s="40" t="e">
        <f t="array" ref="T261">AVERAGE(IF($F$2:$F$231="n",T$2:T$231))</f>
        <v>#DIV/0!</v>
      </c>
      <c r="U261" s="40" t="e">
        <f t="array" ref="U261">AVERAGE(IF($F$2:$F$231="n",U$2:U$231))</f>
        <v>#DIV/0!</v>
      </c>
      <c r="V261" s="40" t="e">
        <f t="array" ref="V261">AVERAGE(IF($F$2:$F$231="n",V$2:V$231))</f>
        <v>#DIV/0!</v>
      </c>
      <c r="W261" s="40" t="e">
        <f t="array" ref="W261">AVERAGE(IF($F$2:$F$231="n",W$2:W$231))</f>
        <v>#DIV/0!</v>
      </c>
      <c r="X261" s="40" t="e">
        <f t="array" ref="X261">AVERAGE(IF($F$2:$F$231="n",X$2:X$231))</f>
        <v>#DIV/0!</v>
      </c>
      <c r="Y261" s="40" t="e">
        <f t="array" ref="Y261">AVERAGE(IF($F$2:$F$231="n",Y$2:Y$231))</f>
        <v>#DIV/0!</v>
      </c>
      <c r="Z261" s="40" t="e">
        <f t="array" ref="Z261">AVERAGE(IF($F$2:$F$231="n",Z$2:Z$231))</f>
        <v>#DIV/0!</v>
      </c>
      <c r="AA261" s="40" t="e">
        <f t="array" ref="AA261">AVERAGE(IF($F$2:$F$231="n",AA$2:AA$231))</f>
        <v>#DIV/0!</v>
      </c>
      <c r="AB261" s="40" t="e">
        <f t="array" ref="AB261">AVERAGE(IF($F$2:$F$231="n",AB$2:AB$231))</f>
        <v>#DIV/0!</v>
      </c>
      <c r="AC261" s="40" t="e">
        <f t="array" ref="AC261">AVERAGE(IF($F$2:$F$231="n",AC$2:AC$231))</f>
        <v>#DIV/0!</v>
      </c>
      <c r="AD261" s="40" t="e">
        <f t="array" ref="AD261">AVERAGE(IF($F$2:$F$231="n",AD$2:AD$231))</f>
        <v>#DIV/0!</v>
      </c>
      <c r="AE261" s="40" t="e">
        <f t="array" ref="AE261">AVERAGE(IF($F$2:$F$231="n",AE$2:AE$231))</f>
        <v>#DIV/0!</v>
      </c>
      <c r="AF261" s="40" t="e">
        <f t="array" ref="AF261">AVERAGE(IF($F$2:$F$231="n",AF$2:AF$231))</f>
        <v>#DIV/0!</v>
      </c>
      <c r="AG261" s="40" t="e">
        <f t="array" ref="AG261">AVERAGE(IF($F$2:$F$231="n",AG$2:AG$231))</f>
        <v>#DIV/0!</v>
      </c>
      <c r="AH261" s="40" t="e">
        <f t="array" ref="AH261">AVERAGE(IF($F$2:$F$231="n",AH$2:AH$231))</f>
        <v>#DIV/0!</v>
      </c>
    </row>
    <row r="262" spans="3:34" x14ac:dyDescent="0.25">
      <c r="K262" s="36" t="s">
        <v>36</v>
      </c>
      <c r="L262" s="40" t="e">
        <f t="array" ref="L262">AVERAGE(IF($H$2:$H$231="y",L$2:L$231))</f>
        <v>#DIV/0!</v>
      </c>
      <c r="M262" s="40" t="e">
        <f t="array" ref="M262">AVERAGE(IF($H$2:$H$231="y",M$2:M$231))</f>
        <v>#DIV/0!</v>
      </c>
      <c r="N262" s="40" t="e">
        <f t="array" ref="N262">AVERAGE(IF($H$2:$H$231="y",N$2:N$231))</f>
        <v>#DIV/0!</v>
      </c>
      <c r="O262" s="40" t="e">
        <f t="array" ref="O262">AVERAGE(IF($H$2:$H$231="y",O$2:O$231))</f>
        <v>#DIV/0!</v>
      </c>
      <c r="P262" s="40" t="e">
        <f t="array" ref="P262">AVERAGE(IF($H$2:$H$231="y",P$2:P$231))</f>
        <v>#DIV/0!</v>
      </c>
      <c r="Q262" s="40" t="e">
        <f t="array" ref="Q262">AVERAGE(IF($H$2:$H$231="y",Q$2:Q$231))</f>
        <v>#DIV/0!</v>
      </c>
      <c r="R262" s="40" t="e">
        <f t="array" ref="R262">AVERAGE(IF($H$2:$H$231="y",R$2:R$231))</f>
        <v>#DIV/0!</v>
      </c>
      <c r="S262" s="40" t="e">
        <f t="array" ref="S262">AVERAGE(IF($H$2:$H$231="y",S$2:S$231))</f>
        <v>#DIV/0!</v>
      </c>
      <c r="T262" s="40" t="e">
        <f t="array" ref="T262">AVERAGE(IF($H$2:$H$231="y",T$2:T$231))</f>
        <v>#DIV/0!</v>
      </c>
      <c r="U262" s="40" t="e">
        <f t="array" ref="U262">AVERAGE(IF($H$2:$H$231="y",U$2:U$231))</f>
        <v>#DIV/0!</v>
      </c>
      <c r="V262" s="40" t="e">
        <f t="array" ref="V262">AVERAGE(IF($H$2:$H$231="y",V$2:V$231))</f>
        <v>#DIV/0!</v>
      </c>
      <c r="W262" s="40" t="e">
        <f t="array" ref="W262">AVERAGE(IF($H$2:$H$231="y",W$2:W$231))</f>
        <v>#DIV/0!</v>
      </c>
      <c r="X262" s="40" t="e">
        <f t="array" ref="X262">AVERAGE(IF($H$2:$H$231="y",X$2:X$231))</f>
        <v>#DIV/0!</v>
      </c>
      <c r="Y262" s="40" t="e">
        <f t="array" ref="Y262">AVERAGE(IF($H$2:$H$231="y",Y$2:Y$231))</f>
        <v>#DIV/0!</v>
      </c>
      <c r="Z262" s="40" t="e">
        <f t="array" ref="Z262">AVERAGE(IF($H$2:$H$231="y",Z$2:Z$231))</f>
        <v>#DIV/0!</v>
      </c>
      <c r="AA262" s="40" t="e">
        <f t="array" ref="AA262">AVERAGE(IF($H$2:$H$231="y",AA$2:AA$231))</f>
        <v>#DIV/0!</v>
      </c>
      <c r="AB262" s="40" t="e">
        <f t="array" ref="AB262">AVERAGE(IF($H$2:$H$231="y",AB$2:AB$231))</f>
        <v>#DIV/0!</v>
      </c>
      <c r="AC262" s="40" t="e">
        <f t="array" ref="AC262">AVERAGE(IF($H$2:$H$231="y",AC$2:AC$231))</f>
        <v>#DIV/0!</v>
      </c>
      <c r="AD262" s="40" t="e">
        <f t="array" ref="AD262">AVERAGE(IF($H$2:$H$231="y",AD$2:AD$231))</f>
        <v>#DIV/0!</v>
      </c>
      <c r="AE262" s="40" t="e">
        <f t="array" ref="AE262">AVERAGE(IF($H$2:$H$231="y",AE$2:AE$231))</f>
        <v>#DIV/0!</v>
      </c>
      <c r="AF262" s="40" t="e">
        <f t="array" ref="AF262">AVERAGE(IF($H$2:$H$231="y",AF$2:AF$231))</f>
        <v>#DIV/0!</v>
      </c>
      <c r="AG262" s="40" t="e">
        <f t="array" ref="AG262">AVERAGE(IF($H$2:$H$231="y",AG$2:AG$231))</f>
        <v>#DIV/0!</v>
      </c>
      <c r="AH262" s="40" t="e">
        <f t="array" ref="AH262">AVERAGE(IF($H$2:$H$231="y",AH$2:AH$231))</f>
        <v>#DIV/0!</v>
      </c>
    </row>
    <row r="263" spans="3:34" x14ac:dyDescent="0.25">
      <c r="K263" s="36" t="s">
        <v>50</v>
      </c>
      <c r="L263" s="40" t="e">
        <f t="array" ref="L263">AVERAGE(IF($H$2:$H$231="n",L$2:L$231))</f>
        <v>#DIV/0!</v>
      </c>
      <c r="M263" s="40" t="e">
        <f t="array" ref="M263">AVERAGE(IF($H$2:$H$231="n",M$2:M$231))</f>
        <v>#DIV/0!</v>
      </c>
      <c r="N263" s="40" t="e">
        <f t="array" ref="N263">AVERAGE(IF($H$2:$H$231="n",N$2:N$231))</f>
        <v>#DIV/0!</v>
      </c>
      <c r="O263" s="40" t="e">
        <f t="array" ref="O263">AVERAGE(IF($H$2:$H$231="n",O$2:O$231))</f>
        <v>#DIV/0!</v>
      </c>
      <c r="P263" s="40" t="e">
        <f t="array" ref="P263">AVERAGE(IF($H$2:$H$231="n",P$2:P$231))</f>
        <v>#DIV/0!</v>
      </c>
      <c r="Q263" s="40" t="e">
        <f t="array" ref="Q263">AVERAGE(IF($H$2:$H$231="n",Q$2:Q$231))</f>
        <v>#DIV/0!</v>
      </c>
      <c r="R263" s="40" t="e">
        <f t="array" ref="R263">AVERAGE(IF($H$2:$H$231="n",R$2:R$231))</f>
        <v>#DIV/0!</v>
      </c>
      <c r="S263" s="40" t="e">
        <f t="array" ref="S263">AVERAGE(IF($H$2:$H$231="n",S$2:S$231))</f>
        <v>#DIV/0!</v>
      </c>
      <c r="T263" s="40" t="e">
        <f t="array" ref="T263">AVERAGE(IF($H$2:$H$231="n",T$2:T$231))</f>
        <v>#DIV/0!</v>
      </c>
      <c r="U263" s="40" t="e">
        <f t="array" ref="U263">AVERAGE(IF($H$2:$H$231="n",U$2:U$231))</f>
        <v>#DIV/0!</v>
      </c>
      <c r="V263" s="40" t="e">
        <f t="array" ref="V263">AVERAGE(IF($H$2:$H$231="n",V$2:V$231))</f>
        <v>#DIV/0!</v>
      </c>
      <c r="W263" s="40" t="e">
        <f t="array" ref="W263">AVERAGE(IF($H$2:$H$231="n",W$2:W$231))</f>
        <v>#DIV/0!</v>
      </c>
      <c r="X263" s="40" t="e">
        <f t="array" ref="X263">AVERAGE(IF($H$2:$H$231="n",X$2:X$231))</f>
        <v>#DIV/0!</v>
      </c>
      <c r="Y263" s="40" t="e">
        <f t="array" ref="Y263">AVERAGE(IF($H$2:$H$231="n",Y$2:Y$231))</f>
        <v>#DIV/0!</v>
      </c>
      <c r="Z263" s="40" t="e">
        <f t="array" ref="Z263">AVERAGE(IF($H$2:$H$231="n",Z$2:Z$231))</f>
        <v>#DIV/0!</v>
      </c>
      <c r="AA263" s="40" t="e">
        <f t="array" ref="AA263">AVERAGE(IF($H$2:$H$231="n",AA$2:AA$231))</f>
        <v>#DIV/0!</v>
      </c>
      <c r="AB263" s="40" t="e">
        <f t="array" ref="AB263">AVERAGE(IF($H$2:$H$231="n",AB$2:AB$231))</f>
        <v>#DIV/0!</v>
      </c>
      <c r="AC263" s="40" t="e">
        <f t="array" ref="AC263">AVERAGE(IF($H$2:$H$231="n",AC$2:AC$231))</f>
        <v>#DIV/0!</v>
      </c>
      <c r="AD263" s="40" t="e">
        <f t="array" ref="AD263">AVERAGE(IF($H$2:$H$231="n",AD$2:AD$231))</f>
        <v>#DIV/0!</v>
      </c>
      <c r="AE263" s="40" t="e">
        <f t="array" ref="AE263">AVERAGE(IF($H$2:$H$231="n",AE$2:AE$231))</f>
        <v>#DIV/0!</v>
      </c>
      <c r="AF263" s="40" t="e">
        <f t="array" ref="AF263">AVERAGE(IF($H$2:$H$231="n",AF$2:AF$231))</f>
        <v>#DIV/0!</v>
      </c>
      <c r="AG263" s="40" t="e">
        <f t="array" ref="AG263">AVERAGE(IF($H$2:$H$231="n",AG$2:AG$231))</f>
        <v>#DIV/0!</v>
      </c>
      <c r="AH263" s="40" t="e">
        <f t="array" ref="AH263">AVERAGE(IF($H$2:$H$231="n",AH$2:AH$231))</f>
        <v>#DIV/0!</v>
      </c>
    </row>
    <row r="264" spans="3:34" x14ac:dyDescent="0.25">
      <c r="K264" s="36" t="s">
        <v>51</v>
      </c>
      <c r="L264" s="40" t="e">
        <f t="array" ref="L264">AVERAGE(IF($I$2:$I$231="y",L$2:L$231))</f>
        <v>#DIV/0!</v>
      </c>
      <c r="M264" s="40" t="e">
        <f t="array" ref="M264">AVERAGE(IF($I$2:$I$231="y",M$2:M$231))</f>
        <v>#DIV/0!</v>
      </c>
      <c r="N264" s="40" t="e">
        <f t="array" ref="N264">AVERAGE(IF($I$2:$I$231="y",N$2:N$231))</f>
        <v>#DIV/0!</v>
      </c>
      <c r="O264" s="40" t="e">
        <f t="array" ref="O264">AVERAGE(IF($I$2:$I$231="y",O$2:O$231))</f>
        <v>#DIV/0!</v>
      </c>
      <c r="P264" s="40" t="e">
        <f t="array" ref="P264">AVERAGE(IF($I$2:$I$231="y",P$2:P$231))</f>
        <v>#DIV/0!</v>
      </c>
      <c r="Q264" s="40" t="e">
        <f t="array" ref="Q264">AVERAGE(IF($I$2:$I$231="y",Q$2:Q$231))</f>
        <v>#DIV/0!</v>
      </c>
      <c r="R264" s="40" t="e">
        <f t="array" ref="R264">AVERAGE(IF($I$2:$I$231="y",R$2:R$231))</f>
        <v>#DIV/0!</v>
      </c>
      <c r="S264" s="40" t="e">
        <f t="array" ref="S264">AVERAGE(IF($I$2:$I$231="y",S$2:S$231))</f>
        <v>#DIV/0!</v>
      </c>
      <c r="T264" s="40" t="e">
        <f t="array" ref="T264">AVERAGE(IF($I$2:$I$231="y",T$2:T$231))</f>
        <v>#DIV/0!</v>
      </c>
      <c r="U264" s="40" t="e">
        <f t="array" ref="U264">AVERAGE(IF($I$2:$I$231="y",U$2:U$231))</f>
        <v>#DIV/0!</v>
      </c>
      <c r="V264" s="40" t="e">
        <f t="array" ref="V264">AVERAGE(IF($I$2:$I$231="y",V$2:V$231))</f>
        <v>#DIV/0!</v>
      </c>
      <c r="W264" s="40" t="e">
        <f t="array" ref="W264">AVERAGE(IF($I$2:$I$231="y",W$2:W$231))</f>
        <v>#DIV/0!</v>
      </c>
      <c r="X264" s="40" t="e">
        <f t="array" ref="X264">AVERAGE(IF($I$2:$I$231="y",X$2:X$231))</f>
        <v>#DIV/0!</v>
      </c>
      <c r="Y264" s="40" t="e">
        <f t="array" ref="Y264">AVERAGE(IF($I$2:$I$231="y",Y$2:Y$231))</f>
        <v>#DIV/0!</v>
      </c>
      <c r="Z264" s="40" t="e">
        <f t="array" ref="Z264">AVERAGE(IF($I$2:$I$231="y",Z$2:Z$231))</f>
        <v>#DIV/0!</v>
      </c>
      <c r="AA264" s="40" t="e">
        <f t="array" ref="AA264">AVERAGE(IF($I$2:$I$231="y",AA$2:AA$231))</f>
        <v>#DIV/0!</v>
      </c>
      <c r="AB264" s="40" t="e">
        <f t="array" ref="AB264">AVERAGE(IF($I$2:$I$231="y",AB$2:AB$231))</f>
        <v>#DIV/0!</v>
      </c>
      <c r="AC264" s="40" t="e">
        <f t="array" ref="AC264">AVERAGE(IF($I$2:$I$231="y",AC$2:AC$231))</f>
        <v>#DIV/0!</v>
      </c>
      <c r="AD264" s="40" t="e">
        <f t="array" ref="AD264">AVERAGE(IF($I$2:$I$231="y",AD$2:AD$231))</f>
        <v>#DIV/0!</v>
      </c>
      <c r="AE264" s="40" t="e">
        <f t="array" ref="AE264">AVERAGE(IF($I$2:$I$231="y",AE$2:AE$231))</f>
        <v>#DIV/0!</v>
      </c>
      <c r="AF264" s="40" t="e">
        <f t="array" ref="AF264">AVERAGE(IF($I$2:$I$231="y",AF$2:AF$231))</f>
        <v>#DIV/0!</v>
      </c>
      <c r="AG264" s="40" t="e">
        <f t="array" ref="AG264">AVERAGE(IF($I$2:$I$231="y",AG$2:AG$231))</f>
        <v>#DIV/0!</v>
      </c>
      <c r="AH264" s="40" t="e">
        <f t="array" ref="AH264">AVERAGE(IF($I$2:$I$231="y",AH$2:AH$231))</f>
        <v>#DIV/0!</v>
      </c>
    </row>
    <row r="265" spans="3:34" x14ac:dyDescent="0.25">
      <c r="K265" s="36" t="s">
        <v>52</v>
      </c>
      <c r="L265" s="40" t="e">
        <f t="array" ref="L265">AVERAGE(IF($I$2:$I$231="n",L$2:L$231))</f>
        <v>#DIV/0!</v>
      </c>
      <c r="M265" s="40" t="e">
        <f t="array" ref="M265">AVERAGE(IF($I$2:$I$231="n",M$2:M$231))</f>
        <v>#DIV/0!</v>
      </c>
      <c r="N265" s="40" t="e">
        <f t="array" ref="N265">AVERAGE(IF($I$2:$I$231="n",N$2:N$231))</f>
        <v>#DIV/0!</v>
      </c>
      <c r="O265" s="40" t="e">
        <f t="array" ref="O265">AVERAGE(IF($I$2:$I$231="n",O$2:O$231))</f>
        <v>#DIV/0!</v>
      </c>
      <c r="P265" s="40" t="e">
        <f t="array" ref="P265">AVERAGE(IF($I$2:$I$231="n",P$2:P$231))</f>
        <v>#DIV/0!</v>
      </c>
      <c r="Q265" s="40" t="e">
        <f t="array" ref="Q265">AVERAGE(IF($I$2:$I$231="n",Q$2:Q$231))</f>
        <v>#DIV/0!</v>
      </c>
      <c r="R265" s="40" t="e">
        <f t="array" ref="R265">AVERAGE(IF($I$2:$I$231="n",R$2:R$231))</f>
        <v>#DIV/0!</v>
      </c>
      <c r="S265" s="40" t="e">
        <f t="array" ref="S265">AVERAGE(IF($I$2:$I$231="n",S$2:S$231))</f>
        <v>#DIV/0!</v>
      </c>
      <c r="T265" s="40" t="e">
        <f t="array" ref="T265">AVERAGE(IF($I$2:$I$231="n",T$2:T$231))</f>
        <v>#DIV/0!</v>
      </c>
      <c r="U265" s="40" t="e">
        <f t="array" ref="U265">AVERAGE(IF($I$2:$I$231="n",U$2:U$231))</f>
        <v>#DIV/0!</v>
      </c>
      <c r="V265" s="40" t="e">
        <f t="array" ref="V265">AVERAGE(IF($I$2:$I$231="n",V$2:V$231))</f>
        <v>#DIV/0!</v>
      </c>
      <c r="W265" s="40" t="e">
        <f t="array" ref="W265">AVERAGE(IF($I$2:$I$231="n",W$2:W$231))</f>
        <v>#DIV/0!</v>
      </c>
      <c r="X265" s="40" t="e">
        <f t="array" ref="X265">AVERAGE(IF($I$2:$I$231="n",X$2:X$231))</f>
        <v>#DIV/0!</v>
      </c>
      <c r="Y265" s="40" t="e">
        <f t="array" ref="Y265">AVERAGE(IF($I$2:$I$231="n",Y$2:Y$231))</f>
        <v>#DIV/0!</v>
      </c>
      <c r="Z265" s="40" t="e">
        <f t="array" ref="Z265">AVERAGE(IF($I$2:$I$231="n",Z$2:Z$231))</f>
        <v>#DIV/0!</v>
      </c>
      <c r="AA265" s="40" t="e">
        <f t="array" ref="AA265">AVERAGE(IF($I$2:$I$231="n",AA$2:AA$231))</f>
        <v>#DIV/0!</v>
      </c>
      <c r="AB265" s="40" t="e">
        <f t="array" ref="AB265">AVERAGE(IF($I$2:$I$231="n",AB$2:AB$231))</f>
        <v>#DIV/0!</v>
      </c>
      <c r="AC265" s="40" t="e">
        <f t="array" ref="AC265">AVERAGE(IF($I$2:$I$231="n",AC$2:AC$231))</f>
        <v>#DIV/0!</v>
      </c>
      <c r="AD265" s="40" t="e">
        <f t="array" ref="AD265">AVERAGE(IF($I$2:$I$231="n",AD$2:AD$231))</f>
        <v>#DIV/0!</v>
      </c>
      <c r="AE265" s="40" t="e">
        <f t="array" ref="AE265">AVERAGE(IF($I$2:$I$231="n",AE$2:AE$231))</f>
        <v>#DIV/0!</v>
      </c>
      <c r="AF265" s="40" t="e">
        <f t="array" ref="AF265">AVERAGE(IF($I$2:$I$231="n",AF$2:AF$231))</f>
        <v>#DIV/0!</v>
      </c>
      <c r="AG265" s="40" t="e">
        <f t="array" ref="AG265">AVERAGE(IF($I$2:$I$231="n",AG$2:AG$231))</f>
        <v>#DIV/0!</v>
      </c>
      <c r="AH265" s="40" t="e">
        <f t="array" ref="AH265">AVERAGE(IF($I$2:$I$231="n",AH$2:AH$231))</f>
        <v>#DIV/0!</v>
      </c>
    </row>
    <row r="266" spans="3:34" x14ac:dyDescent="0.25">
      <c r="K266" s="36" t="s">
        <v>53</v>
      </c>
      <c r="L266" s="40" t="e">
        <f t="array" ref="L266">AVERAGE(IF($J$2:$J$231="L",L$2:L$231))</f>
        <v>#DIV/0!</v>
      </c>
      <c r="M266" s="40" t="e">
        <f t="array" ref="M266">AVERAGE(IF($J$2:$J$231="L",M$2:M$231))</f>
        <v>#DIV/0!</v>
      </c>
      <c r="N266" s="40" t="e">
        <f t="array" ref="N266">AVERAGE(IF($J$2:$J$231="L",N$2:N$231))</f>
        <v>#DIV/0!</v>
      </c>
      <c r="O266" s="40" t="e">
        <f t="array" ref="O266">AVERAGE(IF($J$2:$J$231="L",O$2:O$231))</f>
        <v>#DIV/0!</v>
      </c>
      <c r="P266" s="40" t="e">
        <f t="array" ref="P266">AVERAGE(IF($J$2:$J$231="L",P$2:P$231))</f>
        <v>#DIV/0!</v>
      </c>
      <c r="Q266" s="40" t="e">
        <f t="array" ref="Q266">AVERAGE(IF($J$2:$J$231="L",Q$2:Q$231))</f>
        <v>#DIV/0!</v>
      </c>
      <c r="R266" s="40" t="e">
        <f t="array" ref="R266">AVERAGE(IF($J$2:$J$231="L",R$2:R$231))</f>
        <v>#DIV/0!</v>
      </c>
      <c r="S266" s="40" t="e">
        <f t="array" ref="S266">AVERAGE(IF($J$2:$J$231="L",S$2:S$231))</f>
        <v>#DIV/0!</v>
      </c>
      <c r="T266" s="40" t="e">
        <f t="array" ref="T266">AVERAGE(IF($J$2:$J$231="L",T$2:T$231))</f>
        <v>#DIV/0!</v>
      </c>
      <c r="U266" s="40" t="e">
        <f t="array" ref="U266">AVERAGE(IF($J$2:$J$231="L",U$2:U$231))</f>
        <v>#DIV/0!</v>
      </c>
      <c r="V266" s="40" t="e">
        <f t="array" ref="V266">AVERAGE(IF($J$2:$J$231="L",V$2:V$231))</f>
        <v>#DIV/0!</v>
      </c>
      <c r="W266" s="40" t="e">
        <f t="array" ref="W266">AVERAGE(IF($J$2:$J$231="L",W$2:W$231))</f>
        <v>#DIV/0!</v>
      </c>
      <c r="X266" s="40" t="e">
        <f t="array" ref="X266">AVERAGE(IF($J$2:$J$231="L",X$2:X$231))</f>
        <v>#DIV/0!</v>
      </c>
      <c r="Y266" s="40" t="e">
        <f t="array" ref="Y266">AVERAGE(IF($J$2:$J$231="L",Y$2:Y$231))</f>
        <v>#DIV/0!</v>
      </c>
      <c r="Z266" s="40" t="e">
        <f t="array" ref="Z266">AVERAGE(IF($J$2:$J$231="L",Z$2:Z$231))</f>
        <v>#DIV/0!</v>
      </c>
      <c r="AA266" s="40" t="e">
        <f t="array" ref="AA266">AVERAGE(IF($J$2:$J$231="L",AA$2:AA$231))</f>
        <v>#DIV/0!</v>
      </c>
      <c r="AB266" s="40" t="e">
        <f t="array" ref="AB266">AVERAGE(IF($J$2:$J$231="L",AB$2:AB$231))</f>
        <v>#DIV/0!</v>
      </c>
      <c r="AC266" s="40" t="e">
        <f t="array" ref="AC266">AVERAGE(IF($J$2:$J$231="L",AC$2:AC$231))</f>
        <v>#DIV/0!</v>
      </c>
      <c r="AD266" s="40" t="e">
        <f t="array" ref="AD266">AVERAGE(IF($J$2:$J$231="L",AD$2:AD$231))</f>
        <v>#DIV/0!</v>
      </c>
      <c r="AE266" s="40" t="e">
        <f t="array" ref="AE266">AVERAGE(IF($J$2:$J$231="L",AE$2:AE$231))</f>
        <v>#DIV/0!</v>
      </c>
      <c r="AF266" s="40" t="e">
        <f t="array" ref="AF266">AVERAGE(IF($J$2:$J$231="L",AF$2:AF$231))</f>
        <v>#DIV/0!</v>
      </c>
      <c r="AG266" s="40" t="e">
        <f t="array" ref="AG266">AVERAGE(IF($J$2:$J$231="L",AG$2:AG$231))</f>
        <v>#DIV/0!</v>
      </c>
      <c r="AH266" s="40" t="e">
        <f t="array" ref="AH266">AVERAGE(IF($J$2:$J$231="L",AH$2:AH$231))</f>
        <v>#DIV/0!</v>
      </c>
    </row>
    <row r="267" spans="3:34" x14ac:dyDescent="0.25">
      <c r="K267" s="36" t="s">
        <v>54</v>
      </c>
      <c r="L267" s="40" t="e">
        <f t="array" ref="L267">AVERAGE(IF($J$2:$J$231="M",L$2:L$231))</f>
        <v>#DIV/0!</v>
      </c>
      <c r="M267" s="40" t="e">
        <f t="array" ref="M267">AVERAGE(IF($J$2:$J$231="M",M$2:M$231))</f>
        <v>#DIV/0!</v>
      </c>
      <c r="N267" s="40" t="e">
        <f t="array" ref="N267">AVERAGE(IF($J$2:$J$231="M",N$2:N$231))</f>
        <v>#DIV/0!</v>
      </c>
      <c r="O267" s="40" t="e">
        <f t="array" ref="O267">AVERAGE(IF($J$2:$J$231="M",O$2:O$231))</f>
        <v>#DIV/0!</v>
      </c>
      <c r="P267" s="40" t="e">
        <f t="array" ref="P267">AVERAGE(IF($J$2:$J$231="M",P$2:P$231))</f>
        <v>#DIV/0!</v>
      </c>
      <c r="Q267" s="40" t="e">
        <f t="array" ref="Q267">AVERAGE(IF($J$2:$J$231="M",Q$2:Q$231))</f>
        <v>#DIV/0!</v>
      </c>
      <c r="R267" s="40" t="e">
        <f t="array" ref="R267">AVERAGE(IF($J$2:$J$231="M",R$2:R$231))</f>
        <v>#DIV/0!</v>
      </c>
      <c r="S267" s="40" t="e">
        <f t="array" ref="S267">AVERAGE(IF($J$2:$J$231="M",S$2:S$231))</f>
        <v>#DIV/0!</v>
      </c>
      <c r="T267" s="40" t="e">
        <f t="array" ref="T267">AVERAGE(IF($J$2:$J$231="M",T$2:T$231))</f>
        <v>#DIV/0!</v>
      </c>
      <c r="U267" s="40" t="e">
        <f t="array" ref="U267">AVERAGE(IF($J$2:$J$231="M",U$2:U$231))</f>
        <v>#DIV/0!</v>
      </c>
      <c r="V267" s="40" t="e">
        <f t="array" ref="V267">AVERAGE(IF($J$2:$J$231="M",V$2:V$231))</f>
        <v>#DIV/0!</v>
      </c>
      <c r="W267" s="40" t="e">
        <f t="array" ref="W267">AVERAGE(IF($J$2:$J$231="M",W$2:W$231))</f>
        <v>#DIV/0!</v>
      </c>
      <c r="X267" s="40" t="e">
        <f t="array" ref="X267">AVERAGE(IF($J$2:$J$231="M",X$2:X$231))</f>
        <v>#DIV/0!</v>
      </c>
      <c r="Y267" s="40" t="e">
        <f t="array" ref="Y267">AVERAGE(IF($J$2:$J$231="M",Y$2:Y$231))</f>
        <v>#DIV/0!</v>
      </c>
      <c r="Z267" s="40" t="e">
        <f t="array" ref="Z267">AVERAGE(IF($J$2:$J$231="M",Z$2:Z$231))</f>
        <v>#DIV/0!</v>
      </c>
      <c r="AA267" s="40" t="e">
        <f t="array" ref="AA267">AVERAGE(IF($J$2:$J$231="M",AA$2:AA$231))</f>
        <v>#DIV/0!</v>
      </c>
      <c r="AB267" s="40" t="e">
        <f t="array" ref="AB267">AVERAGE(IF($J$2:$J$231="M",AB$2:AB$231))</f>
        <v>#DIV/0!</v>
      </c>
      <c r="AC267" s="40" t="e">
        <f t="array" ref="AC267">AVERAGE(IF($J$2:$J$231="M",AC$2:AC$231))</f>
        <v>#DIV/0!</v>
      </c>
      <c r="AD267" s="40" t="e">
        <f t="array" ref="AD267">AVERAGE(IF($J$2:$J$231="M",AD$2:AD$231))</f>
        <v>#DIV/0!</v>
      </c>
      <c r="AE267" s="40" t="e">
        <f t="array" ref="AE267">AVERAGE(IF($J$2:$J$231="M",AE$2:AE$231))</f>
        <v>#DIV/0!</v>
      </c>
      <c r="AF267" s="40" t="e">
        <f t="array" ref="AF267">AVERAGE(IF($J$2:$J$231="M",AF$2:AF$231))</f>
        <v>#DIV/0!</v>
      </c>
      <c r="AG267" s="40" t="e">
        <f t="array" ref="AG267">AVERAGE(IF($J$2:$J$231="M",AG$2:AG$231))</f>
        <v>#DIV/0!</v>
      </c>
      <c r="AH267" s="40" t="e">
        <f t="array" ref="AH267">AVERAGE(IF($J$2:$J$231="M",AH$2:AH$231))</f>
        <v>#DIV/0!</v>
      </c>
    </row>
    <row r="268" spans="3:34" x14ac:dyDescent="0.25">
      <c r="K268" s="36" t="s">
        <v>55</v>
      </c>
      <c r="L268" s="40" t="e">
        <f t="array" ref="L268">AVERAGE(IF($J$2:$J$231="H",L$2:L$231))</f>
        <v>#DIV/0!</v>
      </c>
      <c r="M268" s="40" t="e">
        <f t="array" ref="M268">AVERAGE(IF($J$2:$J$231="H",M$2:M$231))</f>
        <v>#DIV/0!</v>
      </c>
      <c r="N268" s="40" t="e">
        <f t="array" ref="N268">AVERAGE(IF($J$2:$J$231="H",N$2:N$231))</f>
        <v>#DIV/0!</v>
      </c>
      <c r="O268" s="40" t="e">
        <f t="array" ref="O268">AVERAGE(IF($J$2:$J$231="H",O$2:O$231))</f>
        <v>#DIV/0!</v>
      </c>
      <c r="P268" s="40" t="e">
        <f t="array" ref="P268">AVERAGE(IF($J$2:$J$231="H",P$2:P$231))</f>
        <v>#DIV/0!</v>
      </c>
      <c r="Q268" s="40" t="e">
        <f t="array" ref="Q268">AVERAGE(IF($J$2:$J$231="H",Q$2:Q$231))</f>
        <v>#DIV/0!</v>
      </c>
      <c r="R268" s="40" t="e">
        <f t="array" ref="R268">AVERAGE(IF($J$2:$J$231="H",R$2:R$231))</f>
        <v>#DIV/0!</v>
      </c>
      <c r="S268" s="40" t="e">
        <f t="array" ref="S268">AVERAGE(IF($J$2:$J$231="H",S$2:S$231))</f>
        <v>#DIV/0!</v>
      </c>
      <c r="T268" s="40" t="e">
        <f t="array" ref="T268">AVERAGE(IF($J$2:$J$231="H",T$2:T$231))</f>
        <v>#DIV/0!</v>
      </c>
      <c r="U268" s="40" t="e">
        <f t="array" ref="U268">AVERAGE(IF($J$2:$J$231="H",U$2:U$231))</f>
        <v>#DIV/0!</v>
      </c>
      <c r="V268" s="40" t="e">
        <f t="array" ref="V268">AVERAGE(IF($J$2:$J$231="H",V$2:V$231))</f>
        <v>#DIV/0!</v>
      </c>
      <c r="W268" s="40" t="e">
        <f t="array" ref="W268">AVERAGE(IF($J$2:$J$231="H",W$2:W$231))</f>
        <v>#DIV/0!</v>
      </c>
      <c r="X268" s="40" t="e">
        <f t="array" ref="X268">AVERAGE(IF($J$2:$J$231="H",X$2:X$231))</f>
        <v>#DIV/0!</v>
      </c>
      <c r="Y268" s="40" t="e">
        <f t="array" ref="Y268">AVERAGE(IF($J$2:$J$231="H",Y$2:Y$231))</f>
        <v>#DIV/0!</v>
      </c>
      <c r="Z268" s="40" t="e">
        <f t="array" ref="Z268">AVERAGE(IF($J$2:$J$231="H",Z$2:Z$231))</f>
        <v>#DIV/0!</v>
      </c>
      <c r="AA268" s="40" t="e">
        <f t="array" ref="AA268">AVERAGE(IF($J$2:$J$231="H",AA$2:AA$231))</f>
        <v>#DIV/0!</v>
      </c>
      <c r="AB268" s="40" t="e">
        <f t="array" ref="AB268">AVERAGE(IF($J$2:$J$231="H",AB$2:AB$231))</f>
        <v>#DIV/0!</v>
      </c>
      <c r="AC268" s="40" t="e">
        <f t="array" ref="AC268">AVERAGE(IF($J$2:$J$231="H",AC$2:AC$231))</f>
        <v>#DIV/0!</v>
      </c>
      <c r="AD268" s="40" t="e">
        <f t="array" ref="AD268">AVERAGE(IF($J$2:$J$231="H",AD$2:AD$231))</f>
        <v>#DIV/0!</v>
      </c>
      <c r="AE268" s="40" t="e">
        <f t="array" ref="AE268">AVERAGE(IF($J$2:$J$231="H",AE$2:AE$231))</f>
        <v>#DIV/0!</v>
      </c>
      <c r="AF268" s="40" t="e">
        <f t="array" ref="AF268">AVERAGE(IF($J$2:$J$231="H",AF$2:AF$231))</f>
        <v>#DIV/0!</v>
      </c>
      <c r="AG268" s="40" t="e">
        <f t="array" ref="AG268">AVERAGE(IF($J$2:$J$231="H",AG$2:AG$231))</f>
        <v>#DIV/0!</v>
      </c>
      <c r="AH268" s="40" t="e">
        <f t="array" ref="AH268">AVERAGE(IF($J$2:$J$231="H",AH$2:AH$231))</f>
        <v>#DIV/0!</v>
      </c>
    </row>
    <row r="269" spans="3:34" x14ac:dyDescent="0.25">
      <c r="K269" s="36" t="s">
        <v>56</v>
      </c>
      <c r="L269" s="40" t="e">
        <f t="array" ref="L269">AVERAGE(IF($G$2:$G$231="Y",L$2:L$231))</f>
        <v>#DIV/0!</v>
      </c>
      <c r="M269" s="40" t="e">
        <f t="array" ref="M269">AVERAGE(IF($G$2:$G$231="Y",M$2:M$231))</f>
        <v>#DIV/0!</v>
      </c>
      <c r="N269" s="40" t="e">
        <f t="array" ref="N269">AVERAGE(IF($G$2:$G$231="Y",N$2:N$231))</f>
        <v>#DIV/0!</v>
      </c>
      <c r="O269" s="40" t="e">
        <f t="array" ref="O269">AVERAGE(IF($G$2:$G$231="Y",O$2:O$231))</f>
        <v>#DIV/0!</v>
      </c>
      <c r="P269" s="40" t="e">
        <f t="array" ref="P269">AVERAGE(IF($G$2:$G$231="Y",P$2:P$231))</f>
        <v>#DIV/0!</v>
      </c>
      <c r="Q269" s="40" t="e">
        <f t="array" ref="Q269">AVERAGE(IF($G$2:$G$231="Y",Q$2:Q$231))</f>
        <v>#DIV/0!</v>
      </c>
      <c r="R269" s="40" t="e">
        <f t="array" ref="R269">AVERAGE(IF($G$2:$G$231="Y",R$2:R$231))</f>
        <v>#DIV/0!</v>
      </c>
      <c r="S269" s="40" t="e">
        <f t="array" ref="S269">AVERAGE(IF($G$2:$G$231="Y",S$2:S$231))</f>
        <v>#DIV/0!</v>
      </c>
      <c r="T269" s="40" t="e">
        <f t="array" ref="T269">AVERAGE(IF($G$2:$G$231="Y",T$2:T$231))</f>
        <v>#DIV/0!</v>
      </c>
      <c r="U269" s="40" t="e">
        <f t="array" ref="U269">AVERAGE(IF($G$2:$G$231="Y",U$2:U$231))</f>
        <v>#DIV/0!</v>
      </c>
      <c r="V269" s="40" t="e">
        <f t="array" ref="V269">AVERAGE(IF($G$2:$G$231="Y",V$2:V$231))</f>
        <v>#DIV/0!</v>
      </c>
      <c r="W269" s="40" t="e">
        <f t="array" ref="W269">AVERAGE(IF($G$2:$G$231="Y",W$2:W$231))</f>
        <v>#DIV/0!</v>
      </c>
      <c r="X269" s="40" t="e">
        <f t="array" ref="X269">AVERAGE(IF($G$2:$G$231="Y",X$2:X$231))</f>
        <v>#DIV/0!</v>
      </c>
      <c r="Y269" s="40" t="e">
        <f t="array" ref="Y269">AVERAGE(IF($G$2:$G$231="Y",Y$2:Y$231))</f>
        <v>#DIV/0!</v>
      </c>
      <c r="Z269" s="40" t="e">
        <f t="array" ref="Z269">AVERAGE(IF($G$2:$G$231="Y",Z$2:Z$231))</f>
        <v>#DIV/0!</v>
      </c>
      <c r="AA269" s="40" t="e">
        <f t="array" ref="AA269">AVERAGE(IF($G$2:$G$231="Y",AA$2:AA$231))</f>
        <v>#DIV/0!</v>
      </c>
      <c r="AB269" s="40" t="e">
        <f t="array" ref="AB269">AVERAGE(IF($G$2:$G$231="Y",AB$2:AB$231))</f>
        <v>#DIV/0!</v>
      </c>
      <c r="AC269" s="40" t="e">
        <f t="array" ref="AC269">AVERAGE(IF($G$2:$G$231="Y",AC$2:AC$231))</f>
        <v>#DIV/0!</v>
      </c>
      <c r="AD269" s="40" t="e">
        <f t="array" ref="AD269">AVERAGE(IF($G$2:$G$231="Y",AD$2:AD$231))</f>
        <v>#DIV/0!</v>
      </c>
      <c r="AE269" s="40" t="e">
        <f t="array" ref="AE269">AVERAGE(IF($G$2:$G$231="Y",AE$2:AE$231))</f>
        <v>#DIV/0!</v>
      </c>
      <c r="AF269" s="40" t="e">
        <f t="array" ref="AF269">AVERAGE(IF($G$2:$G$231="Y",AF$2:AF$231))</f>
        <v>#DIV/0!</v>
      </c>
      <c r="AG269" s="40" t="e">
        <f t="array" ref="AG269">AVERAGE(IF($G$2:$G$231="Y",AG$2:AG$231))</f>
        <v>#DIV/0!</v>
      </c>
      <c r="AH269" s="40" t="e">
        <f t="array" ref="AH269">AVERAGE(IF($G$2:$G$231="Y",AH$2:AH$231))</f>
        <v>#DIV/0!</v>
      </c>
    </row>
    <row r="270" spans="3:34" x14ac:dyDescent="0.25">
      <c r="K270" s="36" t="s">
        <v>57</v>
      </c>
      <c r="L270" s="40" t="e">
        <f t="array" ref="L270">AVERAGE(IF($G$2:$G$231="N",L$2:L$231))</f>
        <v>#DIV/0!</v>
      </c>
      <c r="M270" s="40" t="e">
        <f t="array" ref="M270">AVERAGE(IF($G$2:$G$231="N",M$2:M$231))</f>
        <v>#DIV/0!</v>
      </c>
      <c r="N270" s="40" t="e">
        <f t="array" ref="N270">AVERAGE(IF($G$2:$G$231="N",N$2:N$231))</f>
        <v>#DIV/0!</v>
      </c>
      <c r="O270" s="40" t="e">
        <f t="array" ref="O270">AVERAGE(IF($G$2:$G$231="N",O$2:O$231))</f>
        <v>#DIV/0!</v>
      </c>
      <c r="P270" s="40" t="e">
        <f t="array" ref="P270">AVERAGE(IF($G$2:$G$231="N",P$2:P$231))</f>
        <v>#DIV/0!</v>
      </c>
      <c r="Q270" s="40" t="e">
        <f t="array" ref="Q270">AVERAGE(IF($G$2:$G$231="N",Q$2:Q$231))</f>
        <v>#DIV/0!</v>
      </c>
      <c r="R270" s="40" t="e">
        <f t="array" ref="R270">AVERAGE(IF($G$2:$G$231="N",R$2:R$231))</f>
        <v>#DIV/0!</v>
      </c>
      <c r="S270" s="40" t="e">
        <f t="array" ref="S270">AVERAGE(IF($G$2:$G$231="N",S$2:S$231))</f>
        <v>#DIV/0!</v>
      </c>
      <c r="T270" s="40" t="e">
        <f t="array" ref="T270">AVERAGE(IF($G$2:$G$231="N",T$2:T$231))</f>
        <v>#DIV/0!</v>
      </c>
      <c r="U270" s="40" t="e">
        <f t="array" ref="U270">AVERAGE(IF($G$2:$G$231="N",U$2:U$231))</f>
        <v>#DIV/0!</v>
      </c>
      <c r="V270" s="40" t="e">
        <f t="array" ref="V270">AVERAGE(IF($G$2:$G$231="N",V$2:V$231))</f>
        <v>#DIV/0!</v>
      </c>
      <c r="W270" s="40" t="e">
        <f t="array" ref="W270">AVERAGE(IF($G$2:$G$231="N",W$2:W$231))</f>
        <v>#DIV/0!</v>
      </c>
      <c r="X270" s="40" t="e">
        <f t="array" ref="X270">AVERAGE(IF($G$2:$G$231="N",X$2:X$231))</f>
        <v>#DIV/0!</v>
      </c>
      <c r="Y270" s="40" t="e">
        <f t="array" ref="Y270">AVERAGE(IF($G$2:$G$231="N",Y$2:Y$231))</f>
        <v>#DIV/0!</v>
      </c>
      <c r="Z270" s="40" t="e">
        <f t="array" ref="Z270">AVERAGE(IF($G$2:$G$231="N",Z$2:Z$231))</f>
        <v>#DIV/0!</v>
      </c>
      <c r="AA270" s="40" t="e">
        <f t="array" ref="AA270">AVERAGE(IF($G$2:$G$231="N",AA$2:AA$231))</f>
        <v>#DIV/0!</v>
      </c>
      <c r="AB270" s="40" t="e">
        <f t="array" ref="AB270">AVERAGE(IF($G$2:$G$231="N",AB$2:AB$231))</f>
        <v>#DIV/0!</v>
      </c>
      <c r="AC270" s="40" t="e">
        <f t="array" ref="AC270">AVERAGE(IF($G$2:$G$231="N",AC$2:AC$231))</f>
        <v>#DIV/0!</v>
      </c>
      <c r="AD270" s="40" t="e">
        <f t="array" ref="AD270">AVERAGE(IF($G$2:$G$231="N",AD$2:AD$231))</f>
        <v>#DIV/0!</v>
      </c>
      <c r="AE270" s="40" t="e">
        <f t="array" ref="AE270">AVERAGE(IF($G$2:$G$231="N",AE$2:AE$231))</f>
        <v>#DIV/0!</v>
      </c>
      <c r="AF270" s="40" t="e">
        <f t="array" ref="AF270">AVERAGE(IF($G$2:$G$231="N",AF$2:AF$231))</f>
        <v>#DIV/0!</v>
      </c>
      <c r="AG270" s="40" t="e">
        <f t="array" ref="AG270">AVERAGE(IF($G$2:$G$231="N",AG$2:AG$231))</f>
        <v>#DIV/0!</v>
      </c>
      <c r="AH270" s="40" t="e">
        <f t="array" ref="AH270">AVERAGE(IF($G$2:$G$231="N",AH$2:AH$231))</f>
        <v>#DIV/0!</v>
      </c>
    </row>
    <row r="271" spans="3:34" x14ac:dyDescent="0.25">
      <c r="K271" s="36" t="s">
        <v>363</v>
      </c>
      <c r="L271" s="40" t="e">
        <f t="array" ref="L271">AVERAGE(IF(OR($E$2:$E$231="K",$E$2:$E$231="E"),L$2:L$231))</f>
        <v>#DIV/0!</v>
      </c>
      <c r="M271" s="40" t="e">
        <f t="array" ref="M271">AVERAGE(IF(OR($E$2:$E$231="K",$E$2:$E$231="E"),M$2:M$231))</f>
        <v>#DIV/0!</v>
      </c>
      <c r="N271" s="40" t="e">
        <f t="array" ref="N271">AVERAGE(IF(OR($E$2:$E$231="K",$E$2:$E$231="E"),N$2:N$231))</f>
        <v>#DIV/0!</v>
      </c>
      <c r="O271" s="40" t="e">
        <f t="array" ref="O271">AVERAGE(IF(OR($E$2:$E$231="K",$E$2:$E$231="E"),O$2:O$231))</f>
        <v>#DIV/0!</v>
      </c>
      <c r="P271" s="40" t="e">
        <f t="array" ref="P271">AVERAGE(IF(OR($E$2:$E$231="K",$E$2:$E$231="E"),P$2:P$231))</f>
        <v>#DIV/0!</v>
      </c>
      <c r="Q271" s="40" t="e">
        <f t="array" ref="Q271">AVERAGE(IF(OR($E$2:$E$231="K",$E$2:$E$231="E"),Q$2:Q$231))</f>
        <v>#DIV/0!</v>
      </c>
      <c r="R271" s="40" t="e">
        <f t="array" ref="R271">AVERAGE(IF(OR($E$2:$E$231="K",$E$2:$E$231="E"),R$2:R$231))</f>
        <v>#DIV/0!</v>
      </c>
      <c r="S271" s="40" t="e">
        <f t="array" ref="S271">AVERAGE(IF(OR($E$2:$E$231="K",$E$2:$E$231="E"),S$2:S$231))</f>
        <v>#DIV/0!</v>
      </c>
      <c r="T271" s="40" t="e">
        <f t="array" ref="T271">AVERAGE(IF(OR($E$2:$E$231="K",$E$2:$E$231="E"),T$2:T$231))</f>
        <v>#DIV/0!</v>
      </c>
      <c r="U271" s="40" t="e">
        <f t="array" ref="U271">AVERAGE(IF(OR($E$2:$E$231="K",$E$2:$E$231="E"),U$2:U$231))</f>
        <v>#DIV/0!</v>
      </c>
      <c r="V271" s="40" t="e">
        <f t="array" ref="V271">AVERAGE(IF(OR($E$2:$E$231="K",$E$2:$E$231="E"),V$2:V$231))</f>
        <v>#DIV/0!</v>
      </c>
      <c r="W271" s="40" t="e">
        <f t="array" ref="W271">AVERAGE(IF(OR($E$2:$E$231="K",$E$2:$E$231="E"),W$2:W$231))</f>
        <v>#DIV/0!</v>
      </c>
      <c r="X271" s="40" t="e">
        <f t="array" ref="X271">AVERAGE(IF(OR($E$2:$E$231="K",$E$2:$E$231="E"),X$2:X$231))</f>
        <v>#DIV/0!</v>
      </c>
      <c r="Y271" s="40" t="e">
        <f t="array" ref="Y271">AVERAGE(IF(OR($E$2:$E$231="K",$E$2:$E$231="E"),Y$2:Y$231))</f>
        <v>#DIV/0!</v>
      </c>
      <c r="Z271" s="40" t="e">
        <f t="array" ref="Z271">AVERAGE(IF(OR($E$2:$E$231="K",$E$2:$E$231="E"),Z$2:Z$231))</f>
        <v>#DIV/0!</v>
      </c>
      <c r="AA271" s="40" t="e">
        <f t="array" ref="AA271">AVERAGE(IF(OR($E$2:$E$231="K",$E$2:$E$231="E"),AA$2:AA$231))</f>
        <v>#DIV/0!</v>
      </c>
      <c r="AB271" s="40" t="e">
        <f t="array" ref="AB271">AVERAGE(IF(OR($E$2:$E$231="K",$E$2:$E$231="E"),AB$2:AB$231))</f>
        <v>#DIV/0!</v>
      </c>
      <c r="AC271" s="40" t="e">
        <f t="array" ref="AC271">AVERAGE(IF(OR($E$2:$E$231="K",$E$2:$E$231="E"),AC$2:AC$231))</f>
        <v>#DIV/0!</v>
      </c>
      <c r="AD271" s="40" t="e">
        <f t="array" ref="AD271">AVERAGE(IF(OR($E$2:$E$231="K",$E$2:$E$231="E"),AD$2:AD$231))</f>
        <v>#DIV/0!</v>
      </c>
      <c r="AE271" s="40" t="e">
        <f t="array" ref="AE271">AVERAGE(IF(OR($E$2:$E$231="K",$E$2:$E$231="E"),AE$2:AE$231))</f>
        <v>#DIV/0!</v>
      </c>
      <c r="AF271" s="40" t="e">
        <f t="array" ref="AF271">AVERAGE(IF(OR($E$2:$E$231="K",$E$2:$E$231="E"),AF$2:AF$231))</f>
        <v>#DIV/0!</v>
      </c>
      <c r="AG271" s="40" t="e">
        <f t="array" ref="AG271">AVERAGE(IF(OR($E$2:$E$231="K",$E$2:$E$231="E"),AG$2:AG$231))</f>
        <v>#DIV/0!</v>
      </c>
      <c r="AH271" s="40" t="e">
        <f t="array" ref="AH271">AVERAGE(IF(OR($E$2:$E$231="K",$E$2:$E$231="E"),AH$2:AH$231))</f>
        <v>#DIV/0!</v>
      </c>
    </row>
    <row r="272" spans="3:34" x14ac:dyDescent="0.25">
      <c r="K272" s="36" t="s">
        <v>364</v>
      </c>
      <c r="L272" s="40" t="e">
        <f t="array" ref="L272">AVERAGE(IF(OR($E$2:$E$231="K",$E$2:$E$231="E",$E$2:$E$231="M"),L$2:L$231))</f>
        <v>#DIV/0!</v>
      </c>
      <c r="M272" s="40" t="e">
        <f t="array" ref="M272">AVERAGE(IF(OR($E$2:$E$231="K",$E$2:$E$231="E",$E$2:$E$231="M"),M$2:M$231))</f>
        <v>#DIV/0!</v>
      </c>
      <c r="N272" s="40" t="e">
        <f t="array" ref="N272">AVERAGE(IF(OR($E$2:$E$231="K",$E$2:$E$231="E",$E$2:$E$231="M"),N$2:N$231))</f>
        <v>#DIV/0!</v>
      </c>
      <c r="O272" s="40" t="e">
        <f t="array" ref="O272">AVERAGE(IF(OR($E$2:$E$231="K",$E$2:$E$231="E",$E$2:$E$231="M"),O$2:O$231))</f>
        <v>#DIV/0!</v>
      </c>
      <c r="P272" s="40" t="e">
        <f t="array" ref="P272">AVERAGE(IF(OR($E$2:$E$231="K",$E$2:$E$231="E",$E$2:$E$231="M"),P$2:P$231))</f>
        <v>#DIV/0!</v>
      </c>
      <c r="Q272" s="40" t="e">
        <f t="array" ref="Q272">AVERAGE(IF(OR($E$2:$E$231="K",$E$2:$E$231="E",$E$2:$E$231="M"),Q$2:Q$231))</f>
        <v>#DIV/0!</v>
      </c>
      <c r="R272" s="40" t="e">
        <f t="array" ref="R272">AVERAGE(IF(OR($E$2:$E$231="K",$E$2:$E$231="E",$E$2:$E$231="M"),R$2:R$231))</f>
        <v>#DIV/0!</v>
      </c>
      <c r="S272" s="40" t="e">
        <f t="array" ref="S272">AVERAGE(IF(OR($E$2:$E$231="K",$E$2:$E$231="E",$E$2:$E$231="M"),S$2:S$231))</f>
        <v>#DIV/0!</v>
      </c>
      <c r="T272" s="40" t="e">
        <f t="array" ref="T272">AVERAGE(IF(OR($E$2:$E$231="K",$E$2:$E$231="E",$E$2:$E$231="M"),T$2:T$231))</f>
        <v>#DIV/0!</v>
      </c>
      <c r="U272" s="40" t="e">
        <f t="array" ref="U272">AVERAGE(IF(OR($E$2:$E$231="K",$E$2:$E$231="E",$E$2:$E$231="M"),U$2:U$231))</f>
        <v>#DIV/0!</v>
      </c>
      <c r="V272" s="40" t="e">
        <f t="array" ref="V272">AVERAGE(IF(OR($E$2:$E$231="K",$E$2:$E$231="E",$E$2:$E$231="M"),V$2:V$231))</f>
        <v>#DIV/0!</v>
      </c>
      <c r="W272" s="40" t="e">
        <f t="array" ref="W272">AVERAGE(IF(OR($E$2:$E$231="K",$E$2:$E$231="E",$E$2:$E$231="M"),W$2:W$231))</f>
        <v>#DIV/0!</v>
      </c>
      <c r="X272" s="40" t="e">
        <f t="array" ref="X272">AVERAGE(IF(OR($E$2:$E$231="K",$E$2:$E$231="E",$E$2:$E$231="M"),X$2:X$231))</f>
        <v>#DIV/0!</v>
      </c>
      <c r="Y272" s="40" t="e">
        <f t="array" ref="Y272">AVERAGE(IF(OR($E$2:$E$231="K",$E$2:$E$231="E",$E$2:$E$231="M"),Y$2:Y$231))</f>
        <v>#DIV/0!</v>
      </c>
      <c r="Z272" s="40" t="e">
        <f t="array" ref="Z272">AVERAGE(IF(OR($E$2:$E$231="K",$E$2:$E$231="E",$E$2:$E$231="M"),Z$2:Z$231))</f>
        <v>#DIV/0!</v>
      </c>
      <c r="AA272" s="40" t="e">
        <f t="array" ref="AA272">AVERAGE(IF(OR($E$2:$E$231="K",$E$2:$E$231="E",$E$2:$E$231="M"),AA$2:AA$231))</f>
        <v>#DIV/0!</v>
      </c>
      <c r="AB272" s="40" t="e">
        <f t="array" ref="AB272">AVERAGE(IF(OR($E$2:$E$231="K",$E$2:$E$231="E",$E$2:$E$231="M"),AB$2:AB$231))</f>
        <v>#DIV/0!</v>
      </c>
      <c r="AC272" s="40" t="e">
        <f t="array" ref="AC272">AVERAGE(IF(OR($E$2:$E$231="K",$E$2:$E$231="E",$E$2:$E$231="M"),AC$2:AC$231))</f>
        <v>#DIV/0!</v>
      </c>
      <c r="AD272" s="40" t="e">
        <f t="array" ref="AD272">AVERAGE(IF(OR($E$2:$E$231="K",$E$2:$E$231="E",$E$2:$E$231="M"),AD$2:AD$231))</f>
        <v>#DIV/0!</v>
      </c>
      <c r="AE272" s="40" t="e">
        <f t="array" ref="AE272">AVERAGE(IF(OR($E$2:$E$231="K",$E$2:$E$231="E",$E$2:$E$231="M"),AE$2:AE$231))</f>
        <v>#DIV/0!</v>
      </c>
      <c r="AF272" s="40" t="e">
        <f t="array" ref="AF272">AVERAGE(IF(OR($E$2:$E$231="K",$E$2:$E$231="E",$E$2:$E$231="M"),AF$2:AF$231))</f>
        <v>#DIV/0!</v>
      </c>
      <c r="AG272" s="40" t="e">
        <f t="array" ref="AG272">AVERAGE(IF(OR($E$2:$E$231="K",$E$2:$E$231="E",$E$2:$E$231="M"),AG$2:AG$231))</f>
        <v>#DIV/0!</v>
      </c>
      <c r="AH272" s="40" t="e">
        <f t="array" ref="AH272">AVERAGE(IF(OR($E$2:$E$231="K",$E$2:$E$231="E",$E$2:$E$231="M"),AH$2:AH$231))</f>
        <v>#DIV/0!</v>
      </c>
    </row>
    <row r="273" spans="11:34" ht="15.75" thickBot="1" x14ac:dyDescent="0.3">
      <c r="K273" s="41" t="s">
        <v>362</v>
      </c>
      <c r="L273" s="45" t="e">
        <f t="array" ref="L273">AVERAGE(IF($E$2:$E$231="N",L$2:L$231))</f>
        <v>#DIV/0!</v>
      </c>
      <c r="M273" s="45" t="e">
        <f t="array" ref="M273">AVERAGE(IF($E$2:$E$231="N",M$2:M$231))</f>
        <v>#DIV/0!</v>
      </c>
      <c r="N273" s="45" t="e">
        <f t="array" ref="N273">AVERAGE(IF($E$2:$E$231="N",N$2:N$231))</f>
        <v>#DIV/0!</v>
      </c>
      <c r="O273" s="45" t="e">
        <f t="array" ref="O273">AVERAGE(IF($E$2:$E$231="N",O$2:O$231))</f>
        <v>#DIV/0!</v>
      </c>
      <c r="P273" s="45" t="e">
        <f t="array" ref="P273">AVERAGE(IF($E$2:$E$231="N",P$2:P$231))</f>
        <v>#DIV/0!</v>
      </c>
      <c r="Q273" s="45" t="e">
        <f t="array" ref="Q273">AVERAGE(IF($E$2:$E$231="N",Q$2:Q$231))</f>
        <v>#DIV/0!</v>
      </c>
      <c r="R273" s="45" t="e">
        <f t="array" ref="R273">AVERAGE(IF($E$2:$E$231="N",R$2:R$231))</f>
        <v>#DIV/0!</v>
      </c>
      <c r="S273" s="45" t="e">
        <f t="array" ref="S273">AVERAGE(IF($E$2:$E$231="N",S$2:S$231))</f>
        <v>#DIV/0!</v>
      </c>
      <c r="T273" s="45" t="e">
        <f t="array" ref="T273">AVERAGE(IF($E$2:$E$231="N",T$2:T$231))</f>
        <v>#DIV/0!</v>
      </c>
      <c r="U273" s="45" t="e">
        <f t="array" ref="U273">AVERAGE(IF($E$2:$E$231="N",U$2:U$231))</f>
        <v>#DIV/0!</v>
      </c>
      <c r="V273" s="45" t="e">
        <f t="array" ref="V273">AVERAGE(IF($E$2:$E$231="N",V$2:V$231))</f>
        <v>#DIV/0!</v>
      </c>
      <c r="W273" s="45" t="e">
        <f t="array" ref="W273">AVERAGE(IF($E$2:$E$231="N",W$2:W$231))</f>
        <v>#DIV/0!</v>
      </c>
      <c r="X273" s="45" t="e">
        <f t="array" ref="X273">AVERAGE(IF($E$2:$E$231="N",X$2:X$231))</f>
        <v>#DIV/0!</v>
      </c>
      <c r="Y273" s="45" t="e">
        <f t="array" ref="Y273">AVERAGE(IF($E$2:$E$231="N",Y$2:Y$231))</f>
        <v>#DIV/0!</v>
      </c>
      <c r="Z273" s="45" t="e">
        <f t="array" ref="Z273">AVERAGE(IF($E$2:$E$231="N",Z$2:Z$231))</f>
        <v>#DIV/0!</v>
      </c>
      <c r="AA273" s="45" t="e">
        <f t="array" ref="AA273">AVERAGE(IF($E$2:$E$231="N",AA$2:AA$231))</f>
        <v>#DIV/0!</v>
      </c>
      <c r="AB273" s="45" t="e">
        <f t="array" ref="AB273">AVERAGE(IF($E$2:$E$231="N",AB$2:AB$231))</f>
        <v>#DIV/0!</v>
      </c>
      <c r="AC273" s="45" t="e">
        <f t="array" ref="AC273">AVERAGE(IF($E$2:$E$231="N",AC$2:AC$231))</f>
        <v>#DIV/0!</v>
      </c>
      <c r="AD273" s="45" t="e">
        <f t="array" ref="AD273">AVERAGE(IF($E$2:$E$231="N",AD$2:AD$231))</f>
        <v>#DIV/0!</v>
      </c>
      <c r="AE273" s="45" t="e">
        <f t="array" ref="AE273">AVERAGE(IF($E$2:$E$231="N",AE$2:AE$231))</f>
        <v>#DIV/0!</v>
      </c>
      <c r="AF273" s="45" t="e">
        <f t="array" ref="AF273">AVERAGE(IF($E$2:$E$231="N",AF$2:AF$231))</f>
        <v>#DIV/0!</v>
      </c>
      <c r="AG273" s="45" t="e">
        <f t="array" ref="AG273">AVERAGE(IF($E$2:$E$231="N",AG$2:AG$231))</f>
        <v>#DIV/0!</v>
      </c>
      <c r="AH273" s="45" t="e">
        <f t="array" ref="AH273">AVERAGE(IF($E$2:$E$231="N",AH$2:AH$231))</f>
        <v>#DIV/0!</v>
      </c>
    </row>
    <row r="274" spans="11:34" ht="15.75" thickBot="1" x14ac:dyDescent="0.3"/>
    <row r="275" spans="11:34" ht="15.75" thickBot="1" x14ac:dyDescent="0.3">
      <c r="K275" s="521" t="s">
        <v>39</v>
      </c>
      <c r="L275" s="17" t="s">
        <v>304</v>
      </c>
      <c r="M275" s="17" t="s">
        <v>304</v>
      </c>
      <c r="N275" s="17" t="s">
        <v>304</v>
      </c>
      <c r="O275" s="17" t="s">
        <v>304</v>
      </c>
      <c r="P275" s="17" t="s">
        <v>304</v>
      </c>
      <c r="Q275" s="17" t="s">
        <v>304</v>
      </c>
      <c r="R275" s="17" t="s">
        <v>304</v>
      </c>
      <c r="S275" s="17" t="s">
        <v>304</v>
      </c>
      <c r="T275" s="17" t="s">
        <v>304</v>
      </c>
      <c r="U275" s="17" t="s">
        <v>304</v>
      </c>
      <c r="V275" s="17" t="s">
        <v>304</v>
      </c>
      <c r="W275" s="17" t="s">
        <v>304</v>
      </c>
      <c r="X275" s="17" t="s">
        <v>304</v>
      </c>
      <c r="Y275" s="17" t="s">
        <v>304</v>
      </c>
      <c r="Z275" s="17" t="s">
        <v>304</v>
      </c>
      <c r="AA275" s="17" t="s">
        <v>304</v>
      </c>
      <c r="AB275" s="17" t="s">
        <v>304</v>
      </c>
      <c r="AC275" s="17" t="s">
        <v>304</v>
      </c>
      <c r="AD275" s="17" t="s">
        <v>304</v>
      </c>
      <c r="AE275" s="17" t="s">
        <v>304</v>
      </c>
      <c r="AF275" s="17" t="s">
        <v>304</v>
      </c>
      <c r="AG275" s="17" t="s">
        <v>304</v>
      </c>
      <c r="AH275" s="17" t="s">
        <v>304</v>
      </c>
    </row>
    <row r="276" spans="11:34" x14ac:dyDescent="0.25">
      <c r="K276" s="31" t="s">
        <v>94</v>
      </c>
      <c r="L276" s="324" t="e">
        <f>(COUNTIF(L2:L231,"&gt;1"))/COUNT(L2:L231)</f>
        <v>#DIV/0!</v>
      </c>
      <c r="M276" s="324" t="e">
        <f>(COUNTIF(M2:M231,"&gt;0"))/COUNT(M2:M231)</f>
        <v>#DIV/0!</v>
      </c>
      <c r="N276" s="324" t="e">
        <f>(COUNTIF(N2:N231,"&gt;0"))/COUNT(N2:N231)</f>
        <v>#DIV/0!</v>
      </c>
      <c r="O276" s="324" t="e">
        <f>(COUNTIF(O2:O231,"&gt;0"))/COUNT(O2:O231)</f>
        <v>#DIV/0!</v>
      </c>
      <c r="P276" s="324" t="e">
        <f t="shared" ref="P276:AH276" si="12">(COUNTIF(P2:P231,"&gt;0"))/COUNT(P2:P231)</f>
        <v>#DIV/0!</v>
      </c>
      <c r="Q276" s="324" t="e">
        <f t="shared" si="12"/>
        <v>#DIV/0!</v>
      </c>
      <c r="R276" s="324" t="e">
        <f t="shared" si="12"/>
        <v>#DIV/0!</v>
      </c>
      <c r="S276" s="324" t="e">
        <f t="shared" si="12"/>
        <v>#DIV/0!</v>
      </c>
      <c r="T276" s="324" t="e">
        <f t="shared" si="12"/>
        <v>#DIV/0!</v>
      </c>
      <c r="U276" s="324" t="e">
        <f>(COUNTIF(U2:U231,"&gt;0"))/COUNT(U2:U231)</f>
        <v>#DIV/0!</v>
      </c>
      <c r="V276" s="324" t="e">
        <f t="shared" si="12"/>
        <v>#DIV/0!</v>
      </c>
      <c r="W276" s="324" t="e">
        <f t="shared" si="12"/>
        <v>#DIV/0!</v>
      </c>
      <c r="X276" s="324" t="e">
        <f t="shared" ref="X276" si="13">(COUNTIF(X2:X231,"&gt;0"))/COUNT(X2:X231)</f>
        <v>#DIV/0!</v>
      </c>
      <c r="Y276" s="324" t="e">
        <f t="shared" si="12"/>
        <v>#DIV/0!</v>
      </c>
      <c r="Z276" s="324" t="e">
        <f t="shared" si="12"/>
        <v>#DIV/0!</v>
      </c>
      <c r="AA276" s="324" t="e">
        <f t="shared" si="12"/>
        <v>#DIV/0!</v>
      </c>
      <c r="AB276" s="324" t="e">
        <f t="shared" si="12"/>
        <v>#DIV/0!</v>
      </c>
      <c r="AC276" s="324" t="e">
        <f t="shared" si="12"/>
        <v>#DIV/0!</v>
      </c>
      <c r="AD276" s="324" t="e">
        <f t="shared" si="12"/>
        <v>#DIV/0!</v>
      </c>
      <c r="AE276" s="324" t="e">
        <f>(COUNTIF(AE2:AE231,"&gt;0"))/COUNT(AE2:AE231)</f>
        <v>#DIV/0!</v>
      </c>
      <c r="AF276" s="324" t="e">
        <f t="shared" si="12"/>
        <v>#DIV/0!</v>
      </c>
      <c r="AG276" s="324" t="e">
        <f t="shared" si="12"/>
        <v>#DIV/0!</v>
      </c>
      <c r="AH276" s="324" t="e">
        <f t="shared" si="12"/>
        <v>#DIV/0!</v>
      </c>
    </row>
    <row r="277" spans="11:34" x14ac:dyDescent="0.25">
      <c r="K277" s="36"/>
      <c r="L277" s="324"/>
      <c r="M277" s="324"/>
      <c r="N277" s="324"/>
      <c r="O277" s="324"/>
      <c r="P277" s="324"/>
      <c r="Q277" s="324"/>
      <c r="R277" s="324"/>
      <c r="S277" s="324"/>
      <c r="T277" s="324"/>
      <c r="U277" s="324"/>
      <c r="V277" s="324"/>
      <c r="W277" s="324"/>
      <c r="X277" s="324"/>
      <c r="Y277" s="324"/>
      <c r="Z277" s="324"/>
      <c r="AA277" s="324"/>
      <c r="AB277" s="324"/>
      <c r="AC277" s="324"/>
      <c r="AD277" s="324"/>
      <c r="AE277" s="324"/>
      <c r="AF277" s="324"/>
      <c r="AG277" s="324"/>
      <c r="AH277" s="324"/>
    </row>
    <row r="278" spans="11:34" x14ac:dyDescent="0.25">
      <c r="K278" s="36"/>
      <c r="L278" s="324"/>
      <c r="M278" s="324"/>
      <c r="N278" s="324"/>
      <c r="O278" s="324"/>
      <c r="P278" s="324"/>
      <c r="Q278" s="324"/>
      <c r="R278" s="324"/>
      <c r="S278" s="324"/>
      <c r="T278" s="324"/>
      <c r="U278" s="324"/>
      <c r="V278" s="324"/>
      <c r="W278" s="324"/>
      <c r="X278" s="324"/>
      <c r="Y278" s="324"/>
      <c r="Z278" s="324"/>
      <c r="AA278" s="324"/>
      <c r="AB278" s="324"/>
      <c r="AC278" s="324"/>
      <c r="AD278" s="324"/>
      <c r="AE278" s="324"/>
      <c r="AF278" s="324"/>
      <c r="AG278" s="324"/>
      <c r="AH278" s="324"/>
    </row>
    <row r="279" spans="11:34" x14ac:dyDescent="0.25">
      <c r="K279" s="36"/>
      <c r="L279" s="324"/>
      <c r="M279" s="324"/>
      <c r="N279" s="324"/>
      <c r="O279" s="324"/>
      <c r="P279" s="324"/>
      <c r="Q279" s="324"/>
      <c r="R279" s="324"/>
      <c r="S279" s="324"/>
      <c r="T279" s="324"/>
      <c r="U279" s="324"/>
      <c r="V279" s="324"/>
      <c r="W279" s="324"/>
      <c r="X279" s="324"/>
      <c r="Y279" s="324"/>
      <c r="Z279" s="324"/>
      <c r="AA279" s="324"/>
      <c r="AB279" s="324"/>
      <c r="AC279" s="324"/>
      <c r="AD279" s="324"/>
      <c r="AE279" s="324"/>
      <c r="AF279" s="324"/>
      <c r="AG279" s="324"/>
      <c r="AH279" s="324"/>
    </row>
    <row r="280" spans="11:34" x14ac:dyDescent="0.25">
      <c r="K280" s="36"/>
      <c r="L280" s="324"/>
      <c r="M280" s="324"/>
      <c r="N280" s="324"/>
      <c r="O280" s="324"/>
      <c r="P280" s="324"/>
      <c r="Q280" s="324"/>
      <c r="R280" s="324"/>
      <c r="S280" s="324"/>
      <c r="T280" s="324"/>
      <c r="U280" s="324"/>
      <c r="V280" s="324"/>
      <c r="W280" s="324"/>
      <c r="X280" s="324"/>
      <c r="Y280" s="324"/>
      <c r="Z280" s="324"/>
      <c r="AA280" s="324"/>
      <c r="AB280" s="324"/>
      <c r="AC280" s="324"/>
      <c r="AD280" s="324"/>
      <c r="AE280" s="324"/>
      <c r="AF280" s="324"/>
      <c r="AG280" s="324"/>
      <c r="AH280" s="324"/>
    </row>
    <row r="281" spans="11:34" x14ac:dyDescent="0.25">
      <c r="K281" s="36"/>
      <c r="L281" s="324"/>
      <c r="M281" s="324"/>
      <c r="N281" s="324"/>
      <c r="O281" s="324"/>
      <c r="P281" s="324"/>
      <c r="Q281" s="324"/>
      <c r="R281" s="324"/>
      <c r="S281" s="324"/>
      <c r="T281" s="324"/>
      <c r="U281" s="324"/>
      <c r="V281" s="324"/>
      <c r="W281" s="324"/>
      <c r="X281" s="324"/>
      <c r="Y281" s="324"/>
      <c r="Z281" s="324"/>
      <c r="AA281" s="324"/>
      <c r="AB281" s="324"/>
      <c r="AC281" s="324"/>
      <c r="AD281" s="324"/>
      <c r="AE281" s="324"/>
      <c r="AF281" s="324"/>
      <c r="AG281" s="324"/>
      <c r="AH281" s="324"/>
    </row>
    <row r="282" spans="11:34" x14ac:dyDescent="0.25">
      <c r="K282" s="36"/>
      <c r="L282" s="324"/>
      <c r="M282" s="324"/>
      <c r="N282" s="324"/>
      <c r="O282" s="324"/>
      <c r="P282" s="324"/>
      <c r="Q282" s="324"/>
      <c r="R282" s="324"/>
      <c r="S282" s="324"/>
      <c r="T282" s="324"/>
      <c r="U282" s="324"/>
      <c r="V282" s="324"/>
      <c r="W282" s="324"/>
      <c r="X282" s="324"/>
      <c r="Y282" s="324"/>
      <c r="Z282" s="324"/>
      <c r="AA282" s="324"/>
      <c r="AB282" s="324"/>
      <c r="AC282" s="324"/>
      <c r="AD282" s="324"/>
      <c r="AE282" s="324"/>
      <c r="AF282" s="324"/>
      <c r="AG282" s="324"/>
      <c r="AH282" s="324"/>
    </row>
    <row r="283" spans="11:34" x14ac:dyDescent="0.25">
      <c r="K283" s="36"/>
      <c r="L283" s="324"/>
      <c r="M283" s="324"/>
      <c r="N283" s="324"/>
      <c r="O283" s="324"/>
      <c r="P283" s="324"/>
      <c r="Q283" s="324"/>
      <c r="R283" s="324"/>
      <c r="S283" s="324"/>
      <c r="T283" s="324"/>
      <c r="U283" s="324"/>
      <c r="V283" s="324"/>
      <c r="W283" s="324"/>
      <c r="X283" s="324"/>
      <c r="Y283" s="324"/>
      <c r="Z283" s="324"/>
      <c r="AA283" s="324"/>
      <c r="AB283" s="324"/>
      <c r="AC283" s="324"/>
      <c r="AD283" s="324"/>
      <c r="AE283" s="324"/>
      <c r="AF283" s="324"/>
      <c r="AG283" s="324"/>
      <c r="AH283" s="324"/>
    </row>
    <row r="284" spans="11:34" x14ac:dyDescent="0.25">
      <c r="K284" s="36"/>
      <c r="L284" s="324"/>
      <c r="M284" s="324"/>
      <c r="N284" s="324"/>
      <c r="O284" s="324"/>
      <c r="P284" s="324"/>
      <c r="Q284" s="324"/>
      <c r="R284" s="324"/>
      <c r="S284" s="324"/>
      <c r="T284" s="324"/>
      <c r="U284" s="324"/>
      <c r="V284" s="324"/>
      <c r="W284" s="324"/>
      <c r="X284" s="324"/>
      <c r="Y284" s="324"/>
      <c r="Z284" s="324"/>
      <c r="AA284" s="324"/>
      <c r="AB284" s="324"/>
      <c r="AC284" s="324"/>
      <c r="AD284" s="324"/>
      <c r="AE284" s="324"/>
      <c r="AF284" s="324"/>
      <c r="AG284" s="324"/>
      <c r="AH284" s="324"/>
    </row>
    <row r="285" spans="11:34" x14ac:dyDescent="0.25">
      <c r="K285" s="36"/>
      <c r="L285" s="324"/>
      <c r="M285" s="324"/>
      <c r="N285" s="324"/>
      <c r="O285" s="324"/>
      <c r="P285" s="324"/>
      <c r="Q285" s="324"/>
      <c r="R285" s="324"/>
      <c r="S285" s="324"/>
      <c r="T285" s="324"/>
      <c r="U285" s="324"/>
      <c r="V285" s="324"/>
      <c r="W285" s="324"/>
      <c r="X285" s="324"/>
      <c r="Y285" s="324"/>
      <c r="Z285" s="324"/>
      <c r="AA285" s="324"/>
      <c r="AB285" s="324"/>
      <c r="AC285" s="324"/>
      <c r="AD285" s="324"/>
      <c r="AE285" s="324"/>
      <c r="AF285" s="324"/>
      <c r="AG285" s="324"/>
      <c r="AH285" s="324"/>
    </row>
    <row r="286" spans="11:34" x14ac:dyDescent="0.25">
      <c r="K286" s="36"/>
      <c r="L286" s="324"/>
      <c r="M286" s="324"/>
      <c r="N286" s="324"/>
      <c r="O286" s="324"/>
      <c r="P286" s="324"/>
      <c r="Q286" s="324"/>
      <c r="R286" s="324"/>
      <c r="S286" s="324"/>
      <c r="T286" s="324"/>
      <c r="U286" s="324"/>
      <c r="V286" s="324"/>
      <c r="W286" s="324"/>
      <c r="X286" s="324"/>
      <c r="Y286" s="324"/>
      <c r="Z286" s="324"/>
      <c r="AA286" s="324"/>
      <c r="AB286" s="324"/>
      <c r="AC286" s="324"/>
      <c r="AD286" s="324"/>
      <c r="AE286" s="324"/>
      <c r="AF286" s="324"/>
      <c r="AG286" s="324"/>
      <c r="AH286" s="324"/>
    </row>
    <row r="287" spans="11:34" x14ac:dyDescent="0.25">
      <c r="K287" s="36"/>
      <c r="L287" s="324"/>
      <c r="M287" s="324"/>
      <c r="N287" s="324"/>
      <c r="O287" s="324"/>
      <c r="P287" s="324"/>
      <c r="Q287" s="324"/>
      <c r="R287" s="324"/>
      <c r="S287" s="324"/>
      <c r="T287" s="324"/>
      <c r="U287" s="324"/>
      <c r="V287" s="324"/>
      <c r="W287" s="324"/>
      <c r="X287" s="324"/>
      <c r="Y287" s="324"/>
      <c r="Z287" s="324"/>
      <c r="AA287" s="324"/>
      <c r="AB287" s="324"/>
      <c r="AC287" s="324"/>
      <c r="AD287" s="324"/>
      <c r="AE287" s="324"/>
      <c r="AF287" s="324"/>
      <c r="AG287" s="324"/>
      <c r="AH287" s="324"/>
    </row>
    <row r="288" spans="11:34" x14ac:dyDescent="0.25">
      <c r="K288" s="36"/>
      <c r="L288" s="324"/>
      <c r="M288" s="324"/>
      <c r="N288" s="324"/>
      <c r="O288" s="324"/>
      <c r="P288" s="324"/>
      <c r="Q288" s="324"/>
      <c r="R288" s="324"/>
      <c r="S288" s="324"/>
      <c r="T288" s="324"/>
      <c r="U288" s="324"/>
      <c r="V288" s="324"/>
      <c r="W288" s="324"/>
      <c r="X288" s="324"/>
      <c r="Y288" s="324"/>
      <c r="Z288" s="324"/>
      <c r="AA288" s="324"/>
      <c r="AB288" s="324"/>
      <c r="AC288" s="324"/>
      <c r="AD288" s="324"/>
      <c r="AE288" s="324"/>
      <c r="AF288" s="324"/>
      <c r="AG288" s="324"/>
      <c r="AH288" s="324"/>
    </row>
    <row r="289" spans="11:34" x14ac:dyDescent="0.25">
      <c r="K289" s="36"/>
      <c r="L289" s="324"/>
      <c r="M289" s="324"/>
      <c r="N289" s="324"/>
      <c r="O289" s="324"/>
      <c r="P289" s="324"/>
      <c r="Q289" s="324"/>
      <c r="R289" s="324"/>
      <c r="S289" s="324"/>
      <c r="T289" s="324"/>
      <c r="U289" s="324"/>
      <c r="V289" s="324"/>
      <c r="W289" s="324"/>
      <c r="X289" s="324"/>
      <c r="Y289" s="324"/>
      <c r="Z289" s="324"/>
      <c r="AA289" s="324"/>
      <c r="AB289" s="324"/>
      <c r="AC289" s="324"/>
      <c r="AD289" s="324"/>
      <c r="AE289" s="324"/>
      <c r="AF289" s="324"/>
      <c r="AG289" s="324"/>
      <c r="AH289" s="324"/>
    </row>
    <row r="290" spans="11:34" x14ac:dyDescent="0.25">
      <c r="K290" s="36"/>
      <c r="L290" s="324"/>
      <c r="M290" s="324"/>
      <c r="N290" s="324"/>
      <c r="O290" s="324"/>
      <c r="P290" s="324"/>
      <c r="Q290" s="324"/>
      <c r="R290" s="324"/>
      <c r="S290" s="324"/>
      <c r="T290" s="324"/>
      <c r="U290" s="324"/>
      <c r="V290" s="324"/>
      <c r="W290" s="324"/>
      <c r="X290" s="324"/>
      <c r="Y290" s="324"/>
      <c r="Z290" s="324"/>
      <c r="AA290" s="324"/>
      <c r="AB290" s="324"/>
      <c r="AC290" s="324"/>
      <c r="AD290" s="324"/>
      <c r="AE290" s="324"/>
      <c r="AF290" s="324"/>
      <c r="AG290" s="324"/>
      <c r="AH290" s="324"/>
    </row>
    <row r="291" spans="11:34" x14ac:dyDescent="0.25">
      <c r="K291" s="36"/>
      <c r="L291" s="324"/>
      <c r="M291" s="324"/>
      <c r="N291" s="324"/>
      <c r="O291" s="324"/>
      <c r="P291" s="324"/>
      <c r="Q291" s="324"/>
      <c r="R291" s="324"/>
      <c r="S291" s="324"/>
      <c r="T291" s="324"/>
      <c r="U291" s="324"/>
      <c r="V291" s="324"/>
      <c r="W291" s="324"/>
      <c r="X291" s="324"/>
      <c r="Y291" s="324"/>
      <c r="Z291" s="324"/>
      <c r="AA291" s="324"/>
      <c r="AB291" s="324"/>
      <c r="AC291" s="324"/>
      <c r="AD291" s="324"/>
      <c r="AE291" s="324"/>
      <c r="AF291" s="324"/>
      <c r="AG291" s="324"/>
      <c r="AH291" s="324"/>
    </row>
    <row r="292" spans="11:34" ht="15.75" thickBot="1" x14ac:dyDescent="0.3">
      <c r="K292" s="41"/>
      <c r="L292" s="324"/>
      <c r="M292" s="324"/>
      <c r="N292" s="324"/>
      <c r="O292" s="324"/>
      <c r="P292" s="324"/>
      <c r="Q292" s="324"/>
      <c r="R292" s="324"/>
      <c r="S292" s="324"/>
      <c r="T292" s="324"/>
      <c r="U292" s="324"/>
      <c r="V292" s="324"/>
      <c r="W292" s="324"/>
      <c r="X292" s="324"/>
      <c r="Y292" s="324"/>
      <c r="Z292" s="324"/>
      <c r="AA292" s="324"/>
      <c r="AB292" s="324"/>
      <c r="AC292" s="324"/>
      <c r="AD292" s="324"/>
      <c r="AE292" s="324"/>
      <c r="AF292" s="324"/>
      <c r="AG292" s="324"/>
      <c r="AH292" s="324"/>
    </row>
  </sheetData>
  <autoFilter ref="A1:AH231" xr:uid="{00000000-0009-0000-0000-000008000000}"/>
  <customSheetViews>
    <customSheetView guid="{D8C81B0B-BAF0-475C-B016-87D4C3E60B63}" scale="80" showAutoFilter="1" topLeftCell="J1">
      <selection activeCell="EV9" sqref="EV9"/>
      <pageMargins left="0.7" right="0.7" top="0.75" bottom="0.75" header="0.3" footer="0.3"/>
      <autoFilter ref="A1:AK231" xr:uid="{00000000-0000-0000-0000-000000000000}"/>
    </customSheetView>
    <customSheetView guid="{AB72AB40-A0C1-4CA4-B3F4-70E07051F213}" scale="80" showAutoFilter="1" state="hidden" topLeftCell="J1">
      <selection activeCell="EV9" sqref="EV9"/>
      <pageMargins left="0.7" right="0.7" top="0.75" bottom="0.75" header="0.3" footer="0.3"/>
      <autoFilter ref="A1:AK231" xr:uid="{00000000-0000-0000-0000-000000000000}"/>
    </customSheetView>
  </customSheetViews>
  <mergeCells count="1">
    <mergeCell ref="G236:H236"/>
  </mergeCells>
  <conditionalFormatting sqref="G255:H255">
    <cfRule type="cellIs" dxfId="1366" priority="3" stopIfTrue="1" operator="equal">
      <formula>"SIG-"</formula>
    </cfRule>
    <cfRule type="cellIs" dxfId="1365" priority="4" stopIfTrue="1" operator="equal">
      <formula>"SIG+"</formula>
    </cfRule>
  </conditionalFormatting>
  <conditionalFormatting sqref="G238:H254">
    <cfRule type="cellIs" dxfId="1364" priority="1" stopIfTrue="1" operator="equal">
      <formula>"SIG-"</formula>
    </cfRule>
    <cfRule type="cellIs" dxfId="1363" priority="2" stopIfTrue="1" operator="equal">
      <formula>"SIG+"</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tabColor rgb="FF92D050"/>
  </sheetPr>
  <dimension ref="A1:AD36"/>
  <sheetViews>
    <sheetView showGridLines="0" showRowColHeaders="0" zoomScale="70" zoomScaleNormal="70" workbookViewId="0">
      <pane xSplit="1" ySplit="5" topLeftCell="B6" activePane="bottomRight" state="frozen"/>
      <selection activeCell="CY15" sqref="CY15"/>
      <selection pane="topRight" activeCell="CY15" sqref="CY15"/>
      <selection pane="bottomLeft" activeCell="CY15" sqref="CY15"/>
      <selection pane="bottomRight" activeCell="CY15" sqref="CY15"/>
    </sheetView>
  </sheetViews>
  <sheetFormatPr defaultRowHeight="15" x14ac:dyDescent="0.25"/>
  <cols>
    <col min="1" max="1" width="23.28515625" customWidth="1"/>
    <col min="2" max="2" width="6" bestFit="1" customWidth="1"/>
    <col min="3" max="3" width="9.7109375" style="55" bestFit="1" customWidth="1"/>
    <col min="4" max="4" width="8.85546875" style="55" bestFit="1" customWidth="1"/>
    <col min="5" max="5" width="8.140625" style="55" bestFit="1" customWidth="1"/>
    <col min="6" max="6" width="7.7109375" style="55" bestFit="1" customWidth="1"/>
    <col min="7" max="9" width="8.140625" style="55" bestFit="1" customWidth="1"/>
    <col min="10" max="10" width="13.7109375" style="55" bestFit="1" customWidth="1"/>
    <col min="11" max="11" width="8.140625" style="55" customWidth="1"/>
    <col min="12" max="12" width="11.5703125" customWidth="1"/>
    <col min="13" max="13" width="6.28515625" style="55" bestFit="1" customWidth="1"/>
    <col min="14" max="14" width="13.7109375" style="55" bestFit="1" customWidth="1"/>
    <col min="15" max="16" width="5.42578125" style="55" bestFit="1" customWidth="1"/>
    <col min="17" max="18" width="6.28515625" style="55" bestFit="1" customWidth="1"/>
    <col min="19" max="19" width="8.28515625" style="55" bestFit="1" customWidth="1"/>
    <col min="20" max="20" width="6.7109375" style="55" bestFit="1" customWidth="1"/>
    <col min="21" max="21" width="8.28515625" style="55" bestFit="1" customWidth="1"/>
    <col min="22" max="22" width="6.7109375" style="55" bestFit="1" customWidth="1"/>
    <col min="23" max="23" width="8.28515625" style="55" bestFit="1" customWidth="1"/>
    <col min="24" max="24" width="6.7109375" style="55" bestFit="1" customWidth="1"/>
    <col min="25" max="25" width="8.28515625" style="55" bestFit="1" customWidth="1"/>
    <col min="26" max="26" width="6.7109375" style="55" bestFit="1" customWidth="1"/>
    <col min="27" max="27" width="8.28515625" style="55" bestFit="1" customWidth="1"/>
    <col min="28" max="28" width="6.7109375" bestFit="1" customWidth="1"/>
    <col min="29" max="29" width="8.28515625" bestFit="1" customWidth="1"/>
    <col min="30" max="30" width="6.7109375" bestFit="1" customWidth="1"/>
  </cols>
  <sheetData>
    <row r="1" spans="1:30" ht="33.75" customHeight="1" thickBot="1" x14ac:dyDescent="0.3">
      <c r="A1" s="872" t="s">
        <v>303</v>
      </c>
      <c r="B1" s="873"/>
      <c r="C1" s="888" t="s">
        <v>176</v>
      </c>
      <c r="D1" s="890"/>
      <c r="E1" s="890"/>
      <c r="F1" s="890"/>
      <c r="G1" s="890"/>
      <c r="H1" s="889"/>
      <c r="I1" s="899" t="s">
        <v>316</v>
      </c>
      <c r="J1" s="900"/>
      <c r="K1" s="900"/>
      <c r="L1" s="901"/>
      <c r="M1" s="888" t="s">
        <v>175</v>
      </c>
      <c r="N1" s="890"/>
      <c r="O1" s="890"/>
      <c r="P1" s="890"/>
      <c r="Q1" s="890"/>
      <c r="R1" s="889"/>
      <c r="S1" s="888" t="s">
        <v>308</v>
      </c>
      <c r="T1" s="890"/>
      <c r="U1" s="890"/>
      <c r="V1" s="890"/>
      <c r="W1" s="890"/>
      <c r="X1" s="890"/>
      <c r="Y1" s="890"/>
      <c r="Z1" s="890"/>
      <c r="AA1" s="890"/>
      <c r="AB1" s="890"/>
      <c r="AC1" s="890"/>
      <c r="AD1" s="889"/>
    </row>
    <row r="2" spans="1:30" ht="33.75" customHeight="1" thickBot="1" x14ac:dyDescent="0.3">
      <c r="A2" s="874"/>
      <c r="B2" s="875"/>
      <c r="C2" s="888" t="s">
        <v>313</v>
      </c>
      <c r="D2" s="889"/>
      <c r="E2" s="888" t="s">
        <v>315</v>
      </c>
      <c r="F2" s="890"/>
      <c r="G2" s="890"/>
      <c r="H2" s="889"/>
      <c r="I2" s="882" t="str">
        <f>GROUPDISTRIBUTION!D237</f>
        <v>LOW</v>
      </c>
      <c r="J2" s="885" t="s">
        <v>324</v>
      </c>
      <c r="K2" s="869" t="str">
        <f>GROUPDISTRIBUTION!C237</f>
        <v xml:space="preserve">HIGH </v>
      </c>
      <c r="L2" s="880" t="s">
        <v>38</v>
      </c>
      <c r="M2" s="888" t="s">
        <v>313</v>
      </c>
      <c r="N2" s="889"/>
      <c r="O2" s="888" t="s">
        <v>315</v>
      </c>
      <c r="P2" s="890"/>
      <c r="Q2" s="890"/>
      <c r="R2" s="889"/>
      <c r="S2" s="893" t="s">
        <v>309</v>
      </c>
      <c r="T2" s="894"/>
      <c r="U2" s="894"/>
      <c r="V2" s="895"/>
      <c r="W2" s="893" t="s">
        <v>312</v>
      </c>
      <c r="X2" s="894"/>
      <c r="Y2" s="894"/>
      <c r="Z2" s="895"/>
      <c r="AA2" s="902" t="s">
        <v>319</v>
      </c>
      <c r="AB2" s="903"/>
      <c r="AC2" s="903"/>
      <c r="AD2" s="904"/>
    </row>
    <row r="3" spans="1:30" ht="45.75" customHeight="1" thickBot="1" x14ac:dyDescent="0.3">
      <c r="A3" s="876" t="str">
        <f>GROUPDISTRIBUTION!B237</f>
        <v>GROUP</v>
      </c>
      <c r="B3" s="878" t="s">
        <v>297</v>
      </c>
      <c r="C3" s="880" t="s">
        <v>435</v>
      </c>
      <c r="D3" s="880" t="s">
        <v>323</v>
      </c>
      <c r="E3" s="878" t="s">
        <v>320</v>
      </c>
      <c r="F3" s="878" t="s">
        <v>187</v>
      </c>
      <c r="G3" s="878" t="s">
        <v>148</v>
      </c>
      <c r="H3" s="878" t="s">
        <v>149</v>
      </c>
      <c r="I3" s="883"/>
      <c r="J3" s="886"/>
      <c r="K3" s="870"/>
      <c r="L3" s="898"/>
      <c r="M3" s="905" t="s">
        <v>314</v>
      </c>
      <c r="N3" s="880" t="s">
        <v>317</v>
      </c>
      <c r="O3" s="878" t="s">
        <v>147</v>
      </c>
      <c r="P3" s="878" t="s">
        <v>187</v>
      </c>
      <c r="Q3" s="878" t="s">
        <v>148</v>
      </c>
      <c r="R3" s="878" t="s">
        <v>149</v>
      </c>
      <c r="S3" s="896" t="s">
        <v>322</v>
      </c>
      <c r="T3" s="897"/>
      <c r="U3" s="891" t="s">
        <v>187</v>
      </c>
      <c r="V3" s="892"/>
      <c r="W3" s="896" t="s">
        <v>322</v>
      </c>
      <c r="X3" s="897"/>
      <c r="Y3" s="891" t="s">
        <v>187</v>
      </c>
      <c r="Z3" s="892"/>
      <c r="AA3" s="896" t="s">
        <v>322</v>
      </c>
      <c r="AB3" s="897"/>
      <c r="AC3" s="891" t="s">
        <v>187</v>
      </c>
      <c r="AD3" s="892"/>
    </row>
    <row r="4" spans="1:30" ht="15.75" thickBot="1" x14ac:dyDescent="0.3">
      <c r="A4" s="877"/>
      <c r="B4" s="879"/>
      <c r="C4" s="881"/>
      <c r="D4" s="881"/>
      <c r="E4" s="879"/>
      <c r="F4" s="879"/>
      <c r="G4" s="879"/>
      <c r="H4" s="879"/>
      <c r="I4" s="884"/>
      <c r="J4" s="887"/>
      <c r="K4" s="871"/>
      <c r="L4" s="881"/>
      <c r="M4" s="906"/>
      <c r="N4" s="881"/>
      <c r="O4" s="879"/>
      <c r="P4" s="879"/>
      <c r="Q4" s="879"/>
      <c r="R4" s="879"/>
      <c r="S4" s="426" t="s">
        <v>310</v>
      </c>
      <c r="T4" s="427" t="s">
        <v>311</v>
      </c>
      <c r="U4" s="426" t="s">
        <v>310</v>
      </c>
      <c r="V4" s="427" t="s">
        <v>311</v>
      </c>
      <c r="W4" s="426" t="s">
        <v>310</v>
      </c>
      <c r="X4" s="427" t="s">
        <v>311</v>
      </c>
      <c r="Y4" s="426" t="s">
        <v>310</v>
      </c>
      <c r="Z4" s="427" t="s">
        <v>311</v>
      </c>
      <c r="AA4" s="426" t="s">
        <v>310</v>
      </c>
      <c r="AB4" s="427" t="s">
        <v>311</v>
      </c>
      <c r="AC4" s="426" t="s">
        <v>310</v>
      </c>
      <c r="AD4" s="427" t="s">
        <v>311</v>
      </c>
    </row>
    <row r="5" spans="1:30" ht="15.75" thickBot="1" x14ac:dyDescent="0.3">
      <c r="A5" s="345"/>
      <c r="B5" s="346"/>
      <c r="C5" s="346"/>
      <c r="D5" s="350"/>
      <c r="E5" s="350"/>
      <c r="F5" s="350"/>
      <c r="G5" s="350"/>
      <c r="H5" s="350"/>
      <c r="I5" s="347"/>
      <c r="J5" s="348"/>
      <c r="K5" s="349"/>
      <c r="L5" s="346"/>
      <c r="M5" s="350"/>
      <c r="N5" s="350"/>
      <c r="O5" s="350"/>
      <c r="P5" s="350"/>
      <c r="Q5" s="350"/>
      <c r="R5" s="350"/>
      <c r="S5" s="350"/>
      <c r="T5" s="350"/>
      <c r="U5" s="350"/>
      <c r="V5" s="350"/>
      <c r="W5" s="350"/>
      <c r="X5" s="350"/>
      <c r="Y5" s="350"/>
      <c r="Z5" s="350"/>
      <c r="AA5" s="350"/>
      <c r="AB5" s="350"/>
      <c r="AC5" s="350"/>
      <c r="AD5" s="350"/>
    </row>
    <row r="6" spans="1:30" ht="15.75" thickBot="1" x14ac:dyDescent="0.3">
      <c r="A6" s="317" t="str">
        <f>GROUPDISTRIBUTION!B238</f>
        <v>YEAR 11</v>
      </c>
      <c r="B6" s="415">
        <f>GROUPDISTRIBUTION!I238</f>
        <v>213</v>
      </c>
      <c r="C6" s="322">
        <f>'[5]YEAR SUMMARIES'!$Q5</f>
        <v>1</v>
      </c>
      <c r="D6" s="428">
        <f>AVERAGE('P8 BREAKDOWN'!$M$4:$M$233)</f>
        <v>-4.7708801798941787</v>
      </c>
      <c r="E6" s="428" t="e">
        <f>AVERAGE('P8 BREAKDOWN'!$T$4:$T$233)</f>
        <v>#DIV/0!</v>
      </c>
      <c r="F6" s="428" t="e">
        <f>AVERAGE('P8 BREAKDOWN'!$Q$4:$Q$233)</f>
        <v>#DIV/0!</v>
      </c>
      <c r="G6" s="428">
        <f>AVERAGE('P8 BREAKDOWN'!$W$4:$W$233)</f>
        <v>-4.5058073313915816</v>
      </c>
      <c r="H6" s="428">
        <f>AVERAGE('P8 BREAKDOWN'!$AA$4:$AA$233)</f>
        <v>-4.2679432537216826</v>
      </c>
      <c r="I6" s="323" t="e">
        <f>GROUPDISTRIBUTION!D238</f>
        <v>#DIV/0!</v>
      </c>
      <c r="J6" s="339" t="e">
        <f>GROUPDISTRIBUTION!E238</f>
        <v>#DIV/0!</v>
      </c>
      <c r="K6" s="340" t="e">
        <f>GROUPDISTRIBUTION!C238</f>
        <v>#DIV/0!</v>
      </c>
      <c r="L6" s="318" t="e">
        <f>GROUPDISTRIBUTION!G238</f>
        <v>#DIV/0!</v>
      </c>
      <c r="M6" s="429">
        <f>AVERAGE('P8 BREAKDOWN'!$L$4:$L$233)</f>
        <v>5.4867724867724865</v>
      </c>
      <c r="N6" s="429">
        <f>IFERROR((M6/10),"")</f>
        <v>0.54867724867724865</v>
      </c>
      <c r="O6" s="429" t="e">
        <f>AVERAGE('P8 BREAKDOWN'!$S$4:$S$233)</f>
        <v>#DIV/0!</v>
      </c>
      <c r="P6" s="429" t="e">
        <f>AVERAGE('P8 BREAKDOWN'!$P$4:$P$233)</f>
        <v>#DIV/0!</v>
      </c>
      <c r="Q6" s="429">
        <f>AVERAGE('P8 BREAKDOWN'!$V$4:$V$233)</f>
        <v>2.0892018779342725</v>
      </c>
      <c r="R6" s="429">
        <f>AVERAGE('P8 BREAKDOWN'!$Z$4:$Z$233)</f>
        <v>2.779342723004695</v>
      </c>
      <c r="S6" s="329">
        <f>COUNTIF(PROGRESS!$BC$16:$BC$245,"&gt;=4")</f>
        <v>0</v>
      </c>
      <c r="T6" s="333" t="e">
        <f>S6/COUNTIF(PROGRESS!$BC$16:$BC$245,"&gt;=0")</f>
        <v>#DIV/0!</v>
      </c>
      <c r="U6" s="329">
        <f>COUNTIF(PROGRESS!$CL$16:$CL$245,"&gt;=4")</f>
        <v>0</v>
      </c>
      <c r="V6" s="333" t="e">
        <f>U6/COUNTIF(PROGRESS!$CL$16:$CL$245,"&gt;=0")</f>
        <v>#DIV/0!</v>
      </c>
      <c r="W6" s="329">
        <f>COUNTIF(PROGRESS!$BC$16:$BC$245,"&gt;=5")</f>
        <v>0</v>
      </c>
      <c r="X6" s="333" t="e">
        <f>W6/COUNTIF(PROGRESS!$BC$16:$BC$245,"&gt;=0")</f>
        <v>#DIV/0!</v>
      </c>
      <c r="Y6" s="329">
        <f>COUNTIF(PROGRESS!$CL$16:$CL$245,"&gt;=5")</f>
        <v>0</v>
      </c>
      <c r="Z6" s="333" t="e">
        <f>Y6/COUNTIF(PROGRESS!$CL$16:$CL$245,"&gt;=0")</f>
        <v>#DIV/0!</v>
      </c>
      <c r="AA6" s="329">
        <f>COUNTIF(PROGRESS!$BC$16:$BC$245,"&gt;=7")</f>
        <v>0</v>
      </c>
      <c r="AB6" s="333" t="e">
        <f>AA6/COUNTIF(PROGRESS!$BC$16:$BC$245,"&gt;=0")</f>
        <v>#DIV/0!</v>
      </c>
      <c r="AC6" s="329">
        <f>COUNTIF(PROGRESS!$CL$16:$CL$245,"&gt;=7")</f>
        <v>0</v>
      </c>
      <c r="AD6" s="333" t="e">
        <f>AC6/COUNTIF(PROGRESS!$CL$16:$CL$245,"&gt;=0")</f>
        <v>#DIV/0!</v>
      </c>
    </row>
    <row r="7" spans="1:30" ht="15.75" thickBot="1" x14ac:dyDescent="0.3">
      <c r="A7" s="319" t="s">
        <v>219</v>
      </c>
      <c r="B7" s="430"/>
      <c r="C7" s="431"/>
      <c r="D7" s="432"/>
      <c r="E7" s="432"/>
      <c r="F7" s="432"/>
      <c r="G7" s="432"/>
      <c r="H7" s="432"/>
      <c r="I7" s="433"/>
      <c r="J7" s="434"/>
      <c r="K7" s="435"/>
      <c r="L7" s="436"/>
      <c r="M7" s="362"/>
      <c r="N7" s="362"/>
      <c r="O7" s="362"/>
      <c r="P7" s="362"/>
      <c r="Q7" s="362"/>
      <c r="R7" s="362"/>
      <c r="S7" s="437"/>
      <c r="T7" s="334"/>
      <c r="U7" s="437"/>
      <c r="V7" s="334"/>
      <c r="W7" s="437"/>
      <c r="X7" s="334"/>
      <c r="Y7" s="437"/>
      <c r="Z7" s="334"/>
      <c r="AA7" s="437"/>
      <c r="AB7" s="334"/>
      <c r="AC7" s="437"/>
      <c r="AD7" s="334"/>
    </row>
    <row r="8" spans="1:30" ht="15.75" thickBot="1" x14ac:dyDescent="0.3">
      <c r="A8" s="36" t="str">
        <f>GROUPDISTRIBUTION!B239</f>
        <v xml:space="preserve">GIRLS </v>
      </c>
      <c r="B8" s="438">
        <f>GROUPDISTRIBUTION!I239</f>
        <v>125</v>
      </c>
      <c r="C8" s="439">
        <f>'[5]YEAR SUMMARIES'!$Q7</f>
        <v>0.49760765550239233</v>
      </c>
      <c r="D8" s="355">
        <f>AVERAGEIF('P8 BREAKDOWN'!$C$4:$C$233,"F",'P8 BREAKDOWN'!$M$4:$M$233)</f>
        <v>-4.9076493135135157</v>
      </c>
      <c r="E8" s="355" t="e">
        <f>AVERAGEIF('P8 BREAKDOWN'!$C$4:$C$233,"F",'P8 BREAKDOWN'!$T$4:$T$233)</f>
        <v>#DIV/0!</v>
      </c>
      <c r="F8" s="355" t="e">
        <f>AVERAGEIF('P8 BREAKDOWN'!$C$4:$C$233,"F",'P8 BREAKDOWN'!$Q$4:$Q$233)</f>
        <v>#DIV/0!</v>
      </c>
      <c r="G8" s="355">
        <f>AVERAGEIF('P8 BREAKDOWN'!$C$4:$C$233,"F",'P8 BREAKDOWN'!$W$4:$W$233)</f>
        <v>-4.5895343295081963</v>
      </c>
      <c r="H8" s="355">
        <f>AVERAGEIF('P8 BREAKDOWN'!$C$4:$C$233,"F",'P8 BREAKDOWN'!$AA$4:$AA$233)</f>
        <v>-4.355927772131146</v>
      </c>
      <c r="I8" s="440" t="e">
        <f>GROUPDISTRIBUTION!D239</f>
        <v>#DIV/0!</v>
      </c>
      <c r="J8" s="441" t="e">
        <f>GROUPDISTRIBUTION!E239</f>
        <v>#DIV/0!</v>
      </c>
      <c r="K8" s="442" t="e">
        <f>GROUPDISTRIBUTION!C239</f>
        <v>#DIV/0!</v>
      </c>
      <c r="L8" s="443" t="e">
        <f>GROUPDISTRIBUTION!G239</f>
        <v>#DIV/0!</v>
      </c>
      <c r="M8" s="363">
        <f>AVERAGEIF('P8 BREAKDOWN'!$C$4:$C$233,"F",'P8 BREAKDOWN'!$L$4:$L$233)</f>
        <v>5.6891891891891895</v>
      </c>
      <c r="N8" s="363">
        <f>IFERROR((M8/10),"")</f>
        <v>0.56891891891891899</v>
      </c>
      <c r="O8" s="363" t="e">
        <f>AVERAGEIF('P8 BREAKDOWN'!$C$4:$C$233,"F",'P8 BREAKDOWN'!$S$4:$S$233)</f>
        <v>#DIV/0!</v>
      </c>
      <c r="P8" s="363" t="e">
        <f>AVERAGEIF('P8 BREAKDOWN'!$C$4:$C$233,"F",'P8 BREAKDOWN'!$P$4:$P$233)</f>
        <v>#DIV/0!</v>
      </c>
      <c r="Q8" s="363">
        <f>AVERAGEIF('P8 BREAKDOWN'!$C$4:$C$233,"F",'P8 BREAKDOWN'!$V$4:$V$233)</f>
        <v>2.1840000000000002</v>
      </c>
      <c r="R8" s="363">
        <f>AVERAGEIF('P8 BREAKDOWN'!$C$4:$C$233,"F",'P8 BREAKDOWN'!$Z$4:$Z$233)</f>
        <v>2.8679999999999999</v>
      </c>
      <c r="S8" s="444">
        <f>COUNTIFS(PROGRESS!$BC$16:$BC$245,"&gt;=4",PROGRESS!$D16:$D245,"F")</f>
        <v>0</v>
      </c>
      <c r="T8" s="335" t="e">
        <f>S8/COUNTIFS(PROGRESS!$D16:$D245,"F",PROGRESS!$BC16:$BC245,"&gt;=0")</f>
        <v>#DIV/0!</v>
      </c>
      <c r="U8" s="444">
        <f>COUNTIFS(PROGRESS!$CL$16:$CL$245,"&gt;=4",PROGRESS!$D16:$D245,"F")</f>
        <v>0</v>
      </c>
      <c r="V8" s="335" t="e">
        <f>U8/COUNTIFS(PROGRESS!$D16:$D245,"F",PROGRESS!$CL16:$CL245,"&gt;=0")</f>
        <v>#DIV/0!</v>
      </c>
      <c r="W8" s="444">
        <f>COUNTIFS(PROGRESS!$BC$16:$BC$245,"&gt;=5",PROGRESS!$D16:$D245,"F")</f>
        <v>0</v>
      </c>
      <c r="X8" s="335" t="e">
        <f>W8/COUNTIFS(PROGRESS!$D16:$D245,"F",PROGRESS!$BC16:$BC245,"&gt;=0")</f>
        <v>#DIV/0!</v>
      </c>
      <c r="Y8" s="444">
        <f>COUNTIFS(PROGRESS!$CL$16:$CL$245,"&gt;=5",PROGRESS!$D16:$D245,"F")</f>
        <v>0</v>
      </c>
      <c r="Z8" s="335" t="e">
        <f>Y8/COUNTIFS(PROGRESS!$D16:$D245,"F",PROGRESS!$CL16:$CL245,"&gt;=0")</f>
        <v>#DIV/0!</v>
      </c>
      <c r="AA8" s="444">
        <f>COUNTIFS(PROGRESS!$BC$16:$BC$245,"&gt;=7",PROGRESS!$D16:$D245,"F")</f>
        <v>0</v>
      </c>
      <c r="AB8" s="335" t="e">
        <f>AA8/COUNTIFS(PROGRESS!$D16:$D245,"F",PROGRESS!$BC16:$BC245,"&gt;=0")</f>
        <v>#DIV/0!</v>
      </c>
      <c r="AC8" s="444">
        <f>COUNTIFS(PROGRESS!$CL$16:$CL$245,"&gt;=7",PROGRESS!$D16:$D245,"F")</f>
        <v>0</v>
      </c>
      <c r="AD8" s="335" t="e">
        <f>AC8/COUNTIFS(PROGRESS!$D16:$D245,"F",PROGRESS!$CL16:$CL245,"&gt;=0")</f>
        <v>#DIV/0!</v>
      </c>
    </row>
    <row r="9" spans="1:30" x14ac:dyDescent="0.25">
      <c r="A9" s="36" t="str">
        <f>GROUPDISTRIBUTION!B240</f>
        <v>BOYS</v>
      </c>
      <c r="B9" s="438">
        <f>GROUPDISTRIBUTION!I240</f>
        <v>88</v>
      </c>
      <c r="C9" s="439">
        <f>'[5]YEAR SUMMARIES'!$Q8</f>
        <v>0.51674641148325362</v>
      </c>
      <c r="D9" s="355">
        <f>AVERAGEIF('P8 BREAKDOWN'!$C$4:$C$233,"M",'P8 BREAKDOWN'!$M$4:$M$233)</f>
        <v>-4.5762471820512829</v>
      </c>
      <c r="E9" s="355" t="e">
        <f>AVERAGEIF('P8 BREAKDOWN'!$C$4:$C$233,"M",'P8 BREAKDOWN'!$T$4:$T$233)</f>
        <v>#DIV/0!</v>
      </c>
      <c r="F9" s="355" t="e">
        <f>AVERAGEIF('P8 BREAKDOWN'!$C$4:$C$233,"M",'P8 BREAKDOWN'!$Q$4:$Q$233)</f>
        <v>#DIV/0!</v>
      </c>
      <c r="G9" s="355">
        <f>AVERAGEIF('P8 BREAKDOWN'!$C$4:$C$233,"M",'P8 BREAKDOWN'!$W$4:$W$233)</f>
        <v>-4.3842038341269829</v>
      </c>
      <c r="H9" s="355">
        <f>AVERAGEIF('P8 BREAKDOWN'!$C$4:$C$233,"M",'P8 BREAKDOWN'!$AA$4:$AA$233)</f>
        <v>-4.1401562150793652</v>
      </c>
      <c r="I9" s="445" t="e">
        <f>GROUPDISTRIBUTION!D240</f>
        <v>#DIV/0!</v>
      </c>
      <c r="J9" s="446" t="e">
        <f>GROUPDISTRIBUTION!E240</f>
        <v>#DIV/0!</v>
      </c>
      <c r="K9" s="442" t="e">
        <f>GROUPDISTRIBUTION!C240</f>
        <v>#DIV/0!</v>
      </c>
      <c r="L9" s="443" t="e">
        <f>GROUPDISTRIBUTION!G240</f>
        <v>#DIV/0!</v>
      </c>
      <c r="M9" s="363">
        <f>AVERAGEIF('P8 BREAKDOWN'!$C$4:$C$233,"M",'P8 BREAKDOWN'!$L$4:$L$233)</f>
        <v>5.1987179487179489</v>
      </c>
      <c r="N9" s="363">
        <f>IFERROR((M9/10),"")</f>
        <v>0.51987179487179491</v>
      </c>
      <c r="O9" s="363" t="e">
        <f>AVERAGEIF('P8 BREAKDOWN'!$C$4:$C$233,"M",'P8 BREAKDOWN'!$S$4:$S$233)</f>
        <v>#DIV/0!</v>
      </c>
      <c r="P9" s="363" t="e">
        <f>AVERAGEIF('P8 BREAKDOWN'!$C$4:$C$233,"M",'P8 BREAKDOWN'!$P$4:$P$233)</f>
        <v>#DIV/0!</v>
      </c>
      <c r="Q9" s="363">
        <f>AVERAGEIF('P8 BREAKDOWN'!$C$4:$C$233,"M",'P8 BREAKDOWN'!$V$4:$V$233)</f>
        <v>1.9545454545454546</v>
      </c>
      <c r="R9" s="363">
        <f>AVERAGEIF('P8 BREAKDOWN'!$C$4:$C$233,"M",'P8 BREAKDOWN'!$Z$4:$Z$233)</f>
        <v>2.6534090909090908</v>
      </c>
      <c r="S9" s="444">
        <f>COUNTIFS(PROGRESS!$BC$16:$BC$245,"&gt;=4",PROGRESS!$D16:$D245,"M")</f>
        <v>0</v>
      </c>
      <c r="T9" s="335" t="e">
        <f>S9/COUNTIFS(PROGRESS!$D16:$D245,"M",PROGRESS!$BC16:$BC245,"&gt;=0")</f>
        <v>#DIV/0!</v>
      </c>
      <c r="U9" s="444">
        <f>COUNTIFS(PROGRESS!$CL$16:$CL$245,"&gt;=4",PROGRESS!$D16:$D245,"M")</f>
        <v>0</v>
      </c>
      <c r="V9" s="335" t="e">
        <f>U9/COUNTIFS(PROGRESS!$D16:$D245,"M",PROGRESS!$CL16:$CL245,"&gt;=0")</f>
        <v>#DIV/0!</v>
      </c>
      <c r="W9" s="444">
        <f>COUNTIFS(PROGRESS!$BC$16:$BC$245,"&gt;=5",PROGRESS!$D16:$D245,"M")</f>
        <v>0</v>
      </c>
      <c r="X9" s="335" t="e">
        <f>W9/COUNTIFS(PROGRESS!$D16:$D245,"M",PROGRESS!$BC16:$BC245,"&gt;=0")</f>
        <v>#DIV/0!</v>
      </c>
      <c r="Y9" s="444">
        <f>COUNTIFS(PROGRESS!$CL$16:$CL$245,"&gt;=5",PROGRESS!$D16:$D245,"M")</f>
        <v>0</v>
      </c>
      <c r="Z9" s="335" t="e">
        <f>Y9/COUNTIFS(PROGRESS!$D16:$D245,"M",PROGRESS!$CL16:$CL245,"&gt;=0")</f>
        <v>#DIV/0!</v>
      </c>
      <c r="AA9" s="444">
        <f>COUNTIFS(PROGRESS!$BC$16:$BC$245,"&gt;=7",PROGRESS!$D16:$D245,"M")</f>
        <v>0</v>
      </c>
      <c r="AB9" s="335" t="e">
        <f>AA9/COUNTIFS(PROGRESS!$D16:$D245,"M",PROGRESS!$BC16:$BC245,"&gt;=0")</f>
        <v>#DIV/0!</v>
      </c>
      <c r="AC9" s="444">
        <f>COUNTIFS(PROGRESS!$CL$16:$CL$245,"&gt;=7",PROGRESS!$D16:$D245,"M")</f>
        <v>0</v>
      </c>
      <c r="AD9" s="335" t="e">
        <f>AC9/COUNTIFS(PROGRESS!$D16:$D245,"M",PROGRESS!$CL16:$CL245,"&gt;=0")</f>
        <v>#DIV/0!</v>
      </c>
    </row>
    <row r="10" spans="1:30" ht="15.75" thickBot="1" x14ac:dyDescent="0.3">
      <c r="A10" s="351" t="s">
        <v>298</v>
      </c>
      <c r="B10" s="447">
        <f>B8-B9</f>
        <v>37</v>
      </c>
      <c r="C10" s="448">
        <f>'[5]YEAR SUMMARIES'!$Q9</f>
        <v>0</v>
      </c>
      <c r="D10" s="361">
        <f>IFERROR((D8-D9),"")</f>
        <v>-0.33140213146223285</v>
      </c>
      <c r="E10" s="361" t="str">
        <f>IFERROR((E8-E9),"")</f>
        <v/>
      </c>
      <c r="F10" s="361" t="str">
        <f>IFERROR((F8-F9),"")</f>
        <v/>
      </c>
      <c r="G10" s="361">
        <f>IFERROR((G8-G9),"")</f>
        <v>-0.2053304953812134</v>
      </c>
      <c r="H10" s="361">
        <f>IFERROR((H8-H9),"")</f>
        <v>-0.21577155705178086</v>
      </c>
      <c r="I10" s="449"/>
      <c r="J10" s="450" t="e">
        <f>J8-J9</f>
        <v>#DIV/0!</v>
      </c>
      <c r="K10" s="451"/>
      <c r="L10" s="452"/>
      <c r="M10" s="453">
        <f>IFERROR((M8-M9),"")</f>
        <v>0.49047124047124058</v>
      </c>
      <c r="N10" s="453">
        <f>IFERROR((M10/10),"")</f>
        <v>4.9047124047124059E-2</v>
      </c>
      <c r="O10" s="453" t="str">
        <f>IFERROR((O8-O9),"")</f>
        <v/>
      </c>
      <c r="P10" s="453" t="str">
        <f>IFERROR((P8-P9),"")</f>
        <v/>
      </c>
      <c r="Q10" s="453">
        <f>IFERROR((Q8-Q9),"")</f>
        <v>0.22945454545454558</v>
      </c>
      <c r="R10" s="453">
        <f>IFERROR((R8-R9),"")</f>
        <v>0.21459090909090905</v>
      </c>
      <c r="S10" s="454"/>
      <c r="T10" s="353" t="str">
        <f>IFERROR((T8-T9),"")</f>
        <v/>
      </c>
      <c r="U10" s="454"/>
      <c r="V10" s="353" t="str">
        <f>IFERROR((V8-V9),"")</f>
        <v/>
      </c>
      <c r="W10" s="454"/>
      <c r="X10" s="353" t="str">
        <f>IFERROR((X8-X9),"")</f>
        <v/>
      </c>
      <c r="Y10" s="454"/>
      <c r="Z10" s="353" t="str">
        <f>IFERROR((Z8-Z9),"")</f>
        <v/>
      </c>
      <c r="AA10" s="454"/>
      <c r="AB10" s="353" t="str">
        <f>IFERROR((AB8-AB9),"")</f>
        <v/>
      </c>
      <c r="AC10" s="454"/>
      <c r="AD10" s="353" t="str">
        <f>IFERROR((AD8-AD9),"")</f>
        <v/>
      </c>
    </row>
    <row r="11" spans="1:30" x14ac:dyDescent="0.25">
      <c r="A11" s="319" t="s">
        <v>3</v>
      </c>
      <c r="B11" s="430"/>
      <c r="C11" s="431"/>
      <c r="D11" s="432"/>
      <c r="E11" s="432"/>
      <c r="F11" s="432"/>
      <c r="G11" s="432"/>
      <c r="H11" s="432"/>
      <c r="I11" s="433"/>
      <c r="J11" s="455"/>
      <c r="K11" s="435"/>
      <c r="L11" s="436"/>
      <c r="M11" s="362"/>
      <c r="N11" s="362"/>
      <c r="O11" s="362"/>
      <c r="P11" s="362"/>
      <c r="Q11" s="362"/>
      <c r="R11" s="362"/>
      <c r="S11" s="437"/>
      <c r="T11" s="336"/>
      <c r="U11" s="437"/>
      <c r="V11" s="336"/>
      <c r="W11" s="437"/>
      <c r="X11" s="336"/>
      <c r="Y11" s="437"/>
      <c r="Z11" s="336"/>
      <c r="AA11" s="437"/>
      <c r="AB11" s="336"/>
      <c r="AC11" s="437"/>
      <c r="AD11" s="336"/>
    </row>
    <row r="12" spans="1:30" x14ac:dyDescent="0.25">
      <c r="A12" s="36" t="str">
        <f>GROUPDISTRIBUTION!B241</f>
        <v>FSM</v>
      </c>
      <c r="B12" s="438">
        <f>GROUPDISTRIBUTION!I241</f>
        <v>30</v>
      </c>
      <c r="C12" s="439">
        <f>'[5]YEAR SUMMARIES'!$Q11</f>
        <v>0.17224880382775121</v>
      </c>
      <c r="D12" s="357">
        <f>AVERAGEIF('P8 BREAKDOWN'!$E$4:$E$233,"Y",'P8 BREAKDOWN'!$M$4:$M$233)</f>
        <v>-4.3408420043478255</v>
      </c>
      <c r="E12" s="357" t="e">
        <f>AVERAGEIF('P8 BREAKDOWN'!$E$4:$E$233,"Y",'P8 BREAKDOWN'!$T$4:$T$233)</f>
        <v>#DIV/0!</v>
      </c>
      <c r="F12" s="357" t="e">
        <f>AVERAGEIF('P8 BREAKDOWN'!$E$4:$E$233,"Y",'P8 BREAKDOWN'!$Q$4:$Q$233)</f>
        <v>#DIV/0!</v>
      </c>
      <c r="G12" s="357">
        <f>AVERAGEIF('P8 BREAKDOWN'!$E$4:$E$233,"Y",'P8 BREAKDOWN'!$W$4:$W$233)</f>
        <v>-4.240594569333334</v>
      </c>
      <c r="H12" s="357">
        <f>AVERAGEIF('P8 BREAKDOWN'!$E$4:$E$233,"Y",'P8 BREAKDOWN'!$AA$4:$AA$233)</f>
        <v>-4.0605945693333343</v>
      </c>
      <c r="I12" s="445" t="e">
        <f>GROUPDISTRIBUTION!D241</f>
        <v>#DIV/0!</v>
      </c>
      <c r="J12" s="456" t="e">
        <f>GROUPDISTRIBUTION!E241</f>
        <v>#DIV/0!</v>
      </c>
      <c r="K12" s="442" t="e">
        <f>GROUPDISTRIBUTION!C241</f>
        <v>#DIV/0!</v>
      </c>
      <c r="L12" s="443" t="e">
        <f>GROUPDISTRIBUTION!G241</f>
        <v>#DIV/0!</v>
      </c>
      <c r="M12" s="364">
        <f>AVERAGEIF('P8 BREAKDOWN'!$E$4:$E$233,"Y",'P8 BREAKDOWN'!$L$4:$L$233)</f>
        <v>4.6739130434782608</v>
      </c>
      <c r="N12" s="364">
        <f>IFERROR((M12/10),"")</f>
        <v>0.46739130434782605</v>
      </c>
      <c r="O12" s="364" t="e">
        <f>AVERAGEIF('P8 BREAKDOWN'!$E$4:$E$233,"Y",'P8 BREAKDOWN'!$S$4:$S$233)</f>
        <v>#DIV/0!</v>
      </c>
      <c r="P12" s="364" t="e">
        <f>AVERAGEIF('P8 BREAKDOWN'!$E$4:$E$233,"Y",'P8 BREAKDOWN'!$P$4:$P$233)</f>
        <v>#DIV/0!</v>
      </c>
      <c r="Q12" s="364">
        <f>AVERAGEIF('P8 BREAKDOWN'!$E$4:$E$233,"Y",'P8 BREAKDOWN'!$V$4:$V$233)</f>
        <v>1.5666666666666667</v>
      </c>
      <c r="R12" s="364">
        <f>AVERAGEIF('P8 BREAKDOWN'!$E$4:$E$233,"Y",'P8 BREAKDOWN'!$Z$4:$Z$233)</f>
        <v>2.0166666666666666</v>
      </c>
      <c r="S12" s="444">
        <f>COUNTIFS(PROGRESS!$BC$16:$BC$245,"&gt;=4",PROGRESS!$F16:$F245,"Y")</f>
        <v>0</v>
      </c>
      <c r="T12" s="337" t="e">
        <f>S12/COUNTIFS(PROGRESS!$F16:$F245,"Y",PROGRESS!$BC16:$BC245,"&gt;=0")</f>
        <v>#DIV/0!</v>
      </c>
      <c r="U12" s="444">
        <f>COUNTIFS(PROGRESS!$CL$16:$CL$245,"&gt;=4",PROGRESS!$F16:$F245,"Y")</f>
        <v>0</v>
      </c>
      <c r="V12" s="337" t="e">
        <f>U12/COUNTIFS(PROGRESS!$F16:$F245,"Y",PROGRESS!$CL16:$CL245,"&gt;=0")</f>
        <v>#DIV/0!</v>
      </c>
      <c r="W12" s="444">
        <f>COUNTIFS(PROGRESS!$BC$16:$BC$245,"&gt;=5",PROGRESS!$F16:$F245,"Y")</f>
        <v>0</v>
      </c>
      <c r="X12" s="337" t="e">
        <f>W12/COUNTIFS(PROGRESS!$F16:$F245,"Y",PROGRESS!$BC16:$BC245,"&gt;=0")</f>
        <v>#DIV/0!</v>
      </c>
      <c r="Y12" s="444">
        <f>COUNTIFS(PROGRESS!$CL$16:$CL$245,"&gt;=5",PROGRESS!$F16:$F245,"Y")</f>
        <v>0</v>
      </c>
      <c r="Z12" s="337" t="e">
        <f>Y12/COUNTIFS(PROGRESS!$F16:$F245,"Y",PROGRESS!$CL16:$CL245,"&gt;=0")</f>
        <v>#DIV/0!</v>
      </c>
      <c r="AA12" s="444">
        <f>COUNTIFS(PROGRESS!$BC$16:$BC$245,"&gt;=7",PROGRESS!$F16:$F245,"Y")</f>
        <v>0</v>
      </c>
      <c r="AB12" s="337" t="e">
        <f>AA12/COUNTIFS(PROGRESS!$F16:$F245,"Y",PROGRESS!$BC16:$BC245,"&gt;=0")</f>
        <v>#DIV/0!</v>
      </c>
      <c r="AC12" s="444">
        <f>COUNTIFS(PROGRESS!$CL$16:$CL$245,"&gt;=7",PROGRESS!$F16:$F245,"Y")</f>
        <v>0</v>
      </c>
      <c r="AD12" s="337" t="e">
        <f>AC12/COUNTIFS(PROGRESS!$F16:$F245,"Y",PROGRESS!$CL16:$CL245,"&gt;=0")</f>
        <v>#DIV/0!</v>
      </c>
    </row>
    <row r="13" spans="1:30" x14ac:dyDescent="0.25">
      <c r="A13" s="36" t="str">
        <f>GROUPDISTRIBUTION!B242</f>
        <v>NOT FSM</v>
      </c>
      <c r="B13" s="438">
        <f>GROUPDISTRIBUTION!I242</f>
        <v>183</v>
      </c>
      <c r="C13" s="439">
        <f>'[5]YEAR SUMMARIES'!$Q12</f>
        <v>0.84210526315789469</v>
      </c>
      <c r="D13" s="357">
        <f>AVERAGEIF('P8 BREAKDOWN'!$E$4:$E$233,"N",'P8 BREAKDOWN'!$M$4:$M$233)</f>
        <v>-4.8304637825301198</v>
      </c>
      <c r="E13" s="357" t="e">
        <f>AVERAGEIF('P8 BREAKDOWN'!$E$4:$E$233,"N",'P8 BREAKDOWN'!$T$4:$T$233)</f>
        <v>#DIV/0!</v>
      </c>
      <c r="F13" s="357" t="e">
        <f>AVERAGEIF('P8 BREAKDOWN'!$E$4:$E$233,"N",'P8 BREAKDOWN'!$Q$4:$Q$233)</f>
        <v>#DIV/0!</v>
      </c>
      <c r="G13" s="357">
        <f>AVERAGEIF('P8 BREAKDOWN'!$E$4:$E$233,"N",'P8 BREAKDOWN'!$W$4:$W$233)</f>
        <v>-4.542438928360955</v>
      </c>
      <c r="H13" s="357">
        <f>AVERAGEIF('P8 BREAKDOWN'!$E$4:$E$233,"N",'P8 BREAKDOWN'!$AA$4:$AA$233)</f>
        <v>-4.2965825747697961</v>
      </c>
      <c r="I13" s="445" t="e">
        <f>GROUPDISTRIBUTION!D242</f>
        <v>#DIV/0!</v>
      </c>
      <c r="J13" s="456" t="e">
        <f>GROUPDISTRIBUTION!E242</f>
        <v>#DIV/0!</v>
      </c>
      <c r="K13" s="442" t="e">
        <f>GROUPDISTRIBUTION!C242</f>
        <v>#DIV/0!</v>
      </c>
      <c r="L13" s="443" t="e">
        <f>GROUPDISTRIBUTION!G242</f>
        <v>#DIV/0!</v>
      </c>
      <c r="M13" s="364">
        <f>AVERAGEIF('P8 BREAKDOWN'!$E$4:$E$233,"N",'P8 BREAKDOWN'!$L$4:$L$233)</f>
        <v>5.5993975903614457</v>
      </c>
      <c r="N13" s="364">
        <f>IFERROR((M13/10),"")</f>
        <v>0.55993975903614457</v>
      </c>
      <c r="O13" s="364" t="e">
        <f>AVERAGEIF('P8 BREAKDOWN'!$E$4:$E$233,"N",'P8 BREAKDOWN'!$S$4:$S$233)</f>
        <v>#DIV/0!</v>
      </c>
      <c r="P13" s="364" t="e">
        <f>AVERAGEIF('P8 BREAKDOWN'!$E$4:$E$233,"N",'P8 BREAKDOWN'!$P$4:$P$233)</f>
        <v>#DIV/0!</v>
      </c>
      <c r="Q13" s="364">
        <f>AVERAGEIF('P8 BREAKDOWN'!$E$4:$E$233,"N",'P8 BREAKDOWN'!$V$4:$V$233)</f>
        <v>2.1748633879781423</v>
      </c>
      <c r="R13" s="364">
        <f>AVERAGEIF('P8 BREAKDOWN'!$E$4:$E$233,"N",'P8 BREAKDOWN'!$Z$4:$Z$233)</f>
        <v>2.9043715846994536</v>
      </c>
      <c r="S13" s="444">
        <f>COUNTIFS(PROGRESS!$BC$16:$BC$245,"&gt;=4",PROGRESS!$F16:$F245,"N")</f>
        <v>0</v>
      </c>
      <c r="T13" s="337" t="e">
        <f>S13/COUNTIFS(PROGRESS!$F16:$F245,"N",PROGRESS!$BC16:$BC245,"&gt;=0")</f>
        <v>#DIV/0!</v>
      </c>
      <c r="U13" s="444">
        <f>COUNTIFS(PROGRESS!$CL$16:$CL$245,"&gt;=4",PROGRESS!$F16:$F245,"N")</f>
        <v>0</v>
      </c>
      <c r="V13" s="337" t="e">
        <f>U13/COUNTIFS(PROGRESS!$F16:$F245,"N",PROGRESS!$CL16:$CL245,"&gt;=0")</f>
        <v>#DIV/0!</v>
      </c>
      <c r="W13" s="444">
        <f>COUNTIFS(PROGRESS!$BC$16:$BC$245,"&gt;=5",PROGRESS!$F16:$F245,"N")</f>
        <v>0</v>
      </c>
      <c r="X13" s="337" t="e">
        <f>W13/COUNTIFS(PROGRESS!$F16:$F245,"N",PROGRESS!$BC16:$BC245,"&gt;=0")</f>
        <v>#DIV/0!</v>
      </c>
      <c r="Y13" s="444">
        <f>COUNTIFS(PROGRESS!$CL$16:$CL$245,"&gt;=5",PROGRESS!$F16:$F245,"N")</f>
        <v>0</v>
      </c>
      <c r="Z13" s="337" t="e">
        <f>Y13/COUNTIFS(PROGRESS!$F16:$F245,"N",PROGRESS!$CL16:$CL245,"&gt;=0")</f>
        <v>#DIV/0!</v>
      </c>
      <c r="AA13" s="444">
        <f>COUNTIFS(PROGRESS!$BC$16:$BC$245,"&gt;=7",PROGRESS!$F16:$F245,"N")</f>
        <v>0</v>
      </c>
      <c r="AB13" s="337" t="e">
        <f>AA13/COUNTIFS(PROGRESS!$F16:$F245,"N",PROGRESS!$BC16:$BC245,"&gt;=0")</f>
        <v>#DIV/0!</v>
      </c>
      <c r="AC13" s="444">
        <f>COUNTIFS(PROGRESS!$CL$16:$CL$245,"&gt;=7",PROGRESS!$F16:$F245,"N")</f>
        <v>0</v>
      </c>
      <c r="AD13" s="337" t="e">
        <f>AC13/COUNTIFS(PROGRESS!$F16:$F245,"N",PROGRESS!$CL16:$CL245,"&gt;=0")</f>
        <v>#DIV/0!</v>
      </c>
    </row>
    <row r="14" spans="1:30" ht="15.75" thickBot="1" x14ac:dyDescent="0.3">
      <c r="A14" s="351" t="s">
        <v>299</v>
      </c>
      <c r="B14" s="447">
        <f>B12-B13</f>
        <v>-153</v>
      </c>
      <c r="C14" s="448">
        <f>'[5]YEAR SUMMARIES'!$Q13</f>
        <v>0</v>
      </c>
      <c r="D14" s="361">
        <f>IFERROR((D12-D13),"")</f>
        <v>0.48962177818229424</v>
      </c>
      <c r="E14" s="361" t="str">
        <f>IFERROR((E12-E13),"")</f>
        <v/>
      </c>
      <c r="F14" s="361" t="str">
        <f>IFERROR((F12-F13),"")</f>
        <v/>
      </c>
      <c r="G14" s="361">
        <f>IFERROR((G12-G13),"")</f>
        <v>0.30184435902762097</v>
      </c>
      <c r="H14" s="361">
        <f>IFERROR((H12-H13),"")</f>
        <v>0.23598800543646181</v>
      </c>
      <c r="I14" s="449"/>
      <c r="J14" s="450" t="e">
        <f>J12-J13</f>
        <v>#DIV/0!</v>
      </c>
      <c r="K14" s="451"/>
      <c r="L14" s="452"/>
      <c r="M14" s="453">
        <f>IFERROR((M12-M13),"")</f>
        <v>-0.92548454688318493</v>
      </c>
      <c r="N14" s="453">
        <f>IFERROR((M14/10),"")</f>
        <v>-9.2548454688318488E-2</v>
      </c>
      <c r="O14" s="453" t="str">
        <f>IFERROR((O12-O13),"")</f>
        <v/>
      </c>
      <c r="P14" s="453" t="str">
        <f>IFERROR((P12-P13),"")</f>
        <v/>
      </c>
      <c r="Q14" s="453">
        <f>IFERROR((Q12-Q13),"")</f>
        <v>-0.60819672131147562</v>
      </c>
      <c r="R14" s="453">
        <f>IFERROR((R12-R13),"")</f>
        <v>-0.88770491803278695</v>
      </c>
      <c r="S14" s="454"/>
      <c r="T14" s="353" t="str">
        <f>IFERROR((T12-T13),"")</f>
        <v/>
      </c>
      <c r="U14" s="454"/>
      <c r="V14" s="353" t="str">
        <f>IFERROR((V12-V13),"")</f>
        <v/>
      </c>
      <c r="W14" s="454"/>
      <c r="X14" s="353" t="str">
        <f>IFERROR((X12-X13),"")</f>
        <v/>
      </c>
      <c r="Y14" s="454"/>
      <c r="Z14" s="353" t="str">
        <f>IFERROR((Z12-Z13),"")</f>
        <v/>
      </c>
      <c r="AA14" s="454"/>
      <c r="AB14" s="353" t="str">
        <f>IFERROR((AB12-AB13),"")</f>
        <v/>
      </c>
      <c r="AC14" s="454"/>
      <c r="AD14" s="353" t="str">
        <f>IFERROR((AD12-AD13),"")</f>
        <v/>
      </c>
    </row>
    <row r="15" spans="1:30" x14ac:dyDescent="0.25">
      <c r="A15" s="319" t="s">
        <v>295</v>
      </c>
      <c r="B15" s="430"/>
      <c r="C15" s="431"/>
      <c r="D15" s="457"/>
      <c r="E15" s="457"/>
      <c r="F15" s="457"/>
      <c r="G15" s="457"/>
      <c r="H15" s="457"/>
      <c r="I15" s="433"/>
      <c r="J15" s="455"/>
      <c r="K15" s="435"/>
      <c r="L15" s="436"/>
      <c r="M15" s="365"/>
      <c r="N15" s="365"/>
      <c r="O15" s="365"/>
      <c r="P15" s="365"/>
      <c r="Q15" s="365"/>
      <c r="R15" s="365"/>
      <c r="S15" s="437"/>
      <c r="T15" s="336"/>
      <c r="U15" s="437"/>
      <c r="V15" s="336"/>
      <c r="W15" s="437"/>
      <c r="X15" s="336"/>
      <c r="Y15" s="437"/>
      <c r="Z15" s="336"/>
      <c r="AA15" s="437"/>
      <c r="AB15" s="336"/>
      <c r="AC15" s="437"/>
      <c r="AD15" s="336"/>
    </row>
    <row r="16" spans="1:30" x14ac:dyDescent="0.25">
      <c r="A16" s="36" t="str">
        <f>GROUPDISTRIBUTION!B243</f>
        <v>PP</v>
      </c>
      <c r="B16" s="438">
        <f>GROUPDISTRIBUTION!I243</f>
        <v>36</v>
      </c>
      <c r="C16" s="439">
        <f>'[5]YEAR SUMMARIES'!$Q15</f>
        <v>0.18660287081339713</v>
      </c>
      <c r="D16" s="357">
        <f>AVERAGEIF('P8 BREAKDOWN'!$G$4:$G$233,"Y",'P8 BREAKDOWN'!$M$4:$M$233)</f>
        <v>-4.1504009857142856</v>
      </c>
      <c r="E16" s="357" t="e">
        <f>AVERAGEIF('P8 BREAKDOWN'!$G$4:$G$233,"Y",'P8 BREAKDOWN'!$T$4:$T$233)</f>
        <v>#DIV/0!</v>
      </c>
      <c r="F16" s="357" t="e">
        <f>AVERAGEIF('P8 BREAKDOWN'!$G$4:$G$233,"Y",'P8 BREAKDOWN'!$Q$4:$Q$233)</f>
        <v>#DIV/0!</v>
      </c>
      <c r="G16" s="357">
        <f>AVERAGEIF('P8 BREAKDOWN'!$G$4:$G$233,"Y",'P8 BREAKDOWN'!$W$4:$W$233)</f>
        <v>-4.1415879268817219</v>
      </c>
      <c r="H16" s="357">
        <f>AVERAGEIF('P8 BREAKDOWN'!$G$4:$G$233,"Y",'P8 BREAKDOWN'!$AA$4:$AA$233)</f>
        <v>-3.8351363139784946</v>
      </c>
      <c r="I16" s="445" t="e">
        <f>GROUPDISTRIBUTION!D243</f>
        <v>#DIV/0!</v>
      </c>
      <c r="J16" s="456" t="e">
        <f>GROUPDISTRIBUTION!E243</f>
        <v>#DIV/0!</v>
      </c>
      <c r="K16" s="442" t="e">
        <f>GROUPDISTRIBUTION!C243</f>
        <v>#DIV/0!</v>
      </c>
      <c r="L16" s="443" t="e">
        <f>GROUPDISTRIBUTION!G243</f>
        <v>#DIV/0!</v>
      </c>
      <c r="M16" s="364">
        <f>AVERAGEIF('P8 BREAKDOWN'!$G$4:$G$233,"Y",'P8 BREAKDOWN'!$L$4:$L$233)</f>
        <v>4.5892857142857144</v>
      </c>
      <c r="N16" s="364">
        <f>IFERROR((M16/10),"")</f>
        <v>0.45892857142857146</v>
      </c>
      <c r="O16" s="364" t="e">
        <f>AVERAGEIF('P8 BREAKDOWN'!$G$4:$G$233,"Y",'P8 BREAKDOWN'!$S$4:$S$233)</f>
        <v>#DIV/0!</v>
      </c>
      <c r="P16" s="364" t="e">
        <f>AVERAGEIF('P8 BREAKDOWN'!$G$4:$G$233,"Y",'P8 BREAKDOWN'!$P$4:$P$233)</f>
        <v>#DIV/0!</v>
      </c>
      <c r="Q16" s="364">
        <f>AVERAGEIF('P8 BREAKDOWN'!$G$4:$G$233,"Y",'P8 BREAKDOWN'!$V$4:$V$233)</f>
        <v>1.3888888888888888</v>
      </c>
      <c r="R16" s="364">
        <f>AVERAGEIF('P8 BREAKDOWN'!$G$4:$G$233,"Y",'P8 BREAKDOWN'!$Z$4:$Z$233)</f>
        <v>2.1805555555555554</v>
      </c>
      <c r="S16" s="444">
        <f>COUNTIFS(PROGRESS!$BC$16:$BC$245,"&gt;=4",PROGRESS!$I16:$I245,"Y")</f>
        <v>0</v>
      </c>
      <c r="T16" s="337" t="e">
        <f>S16/COUNTIFS(PROGRESS!$I16:$I245,"Y",PROGRESS!$BC16:$BC245,"&gt;=0")</f>
        <v>#DIV/0!</v>
      </c>
      <c r="U16" s="444">
        <f>COUNTIFS(PROGRESS!$CL$16:$CL$245,"&gt;=4",PROGRESS!$I16:$I245,"Y")</f>
        <v>0</v>
      </c>
      <c r="V16" s="337" t="e">
        <f>U16/COUNTIFS(PROGRESS!$I16:$I245,"Y",PROGRESS!$CL16:$CL245,"&gt;=0")</f>
        <v>#DIV/0!</v>
      </c>
      <c r="W16" s="444">
        <f>COUNTIFS(PROGRESS!$BC$16:$BC$245,"&gt;=5",PROGRESS!$I16:$I245,"Y")</f>
        <v>0</v>
      </c>
      <c r="X16" s="337" t="e">
        <f>W16/COUNTIFS(PROGRESS!$I16:$I245,"Y",PROGRESS!$BC16:$BC245,"&gt;=0")</f>
        <v>#DIV/0!</v>
      </c>
      <c r="Y16" s="444">
        <f>COUNTIFS(PROGRESS!$CL$16:$CL$245,"&gt;=5",PROGRESS!$I16:$I245,"Y")</f>
        <v>0</v>
      </c>
      <c r="Z16" s="337" t="e">
        <f>Y16/COUNTIFS(PROGRESS!$I16:$I245,"Y",PROGRESS!$CL16:$CL245,"&gt;=0")</f>
        <v>#DIV/0!</v>
      </c>
      <c r="AA16" s="444">
        <f>COUNTIFS(PROGRESS!$BC$16:$BC$245,"&gt;=7",PROGRESS!$I16:$I245,"Y")</f>
        <v>0</v>
      </c>
      <c r="AB16" s="337" t="e">
        <f>AA16/COUNTIFS(PROGRESS!$I16:$I245,"Y",PROGRESS!$BC16:$BC245,"&gt;=0")</f>
        <v>#DIV/0!</v>
      </c>
      <c r="AC16" s="444">
        <f>COUNTIFS(PROGRESS!$CL$16:$CL$245,"&gt;=7",PROGRESS!$I16:$I245,"Y")</f>
        <v>0</v>
      </c>
      <c r="AD16" s="337" t="e">
        <f>AC16/COUNTIFS(PROGRESS!$I16:$I245,"Y",PROGRESS!$CL16:$CL245,"&gt;=0")</f>
        <v>#DIV/0!</v>
      </c>
    </row>
    <row r="17" spans="1:30" x14ac:dyDescent="0.25">
      <c r="A17" s="36" t="str">
        <f>GROUPDISTRIBUTION!B244</f>
        <v>NON PP</v>
      </c>
      <c r="B17" s="438">
        <f>GROUPDISTRIBUTION!I244</f>
        <v>177</v>
      </c>
      <c r="C17" s="439">
        <f>'[5]YEAR SUMMARIES'!$Q16</f>
        <v>0.82775119617224879</v>
      </c>
      <c r="D17" s="359">
        <f>AVERAGEIF('P8 BREAKDOWN'!$G$4:$G$233,"N",'P8 BREAKDOWN'!$M$4:$M$233)</f>
        <v>-4.8787896049689428</v>
      </c>
      <c r="E17" s="359" t="e">
        <f>AVERAGEIF('P8 BREAKDOWN'!$G$4:$G$233,"N",'P8 BREAKDOWN'!$T$4:$T$233)</f>
        <v>#DIV/0!</v>
      </c>
      <c r="F17" s="359" t="e">
        <f>AVERAGEIF('P8 BREAKDOWN'!$G$4:$G$233,"N",'P8 BREAKDOWN'!$Q$4:$Q$233)</f>
        <v>#DIV/0!</v>
      </c>
      <c r="G17" s="359">
        <f>AVERAGEIF('P8 BREAKDOWN'!$G$4:$G$233,"N",'P8 BREAKDOWN'!$W$4:$W$233)</f>
        <v>-4.5703261973333298</v>
      </c>
      <c r="H17" s="359">
        <f>AVERAGEIF('P8 BREAKDOWN'!$G$4:$G$233,"N",'P8 BREAKDOWN'!$AA$4:$AA$233)</f>
        <v>-4.3446119116190465</v>
      </c>
      <c r="I17" s="445" t="e">
        <f>GROUPDISTRIBUTION!D244</f>
        <v>#DIV/0!</v>
      </c>
      <c r="J17" s="456" t="e">
        <f>GROUPDISTRIBUTION!E244</f>
        <v>#DIV/0!</v>
      </c>
      <c r="K17" s="442" t="e">
        <f>GROUPDISTRIBUTION!C244</f>
        <v>#DIV/0!</v>
      </c>
      <c r="L17" s="443" t="e">
        <f>GROUPDISTRIBUTION!G244</f>
        <v>#DIV/0!</v>
      </c>
      <c r="M17" s="366">
        <f>AVERAGEIF('P8 BREAKDOWN'!$G$4:$G$233,"N",'P8 BREAKDOWN'!$L$4:$L$233)</f>
        <v>5.6428571428571432</v>
      </c>
      <c r="N17" s="366">
        <f>IFERROR((M17/10),"")</f>
        <v>0.56428571428571428</v>
      </c>
      <c r="O17" s="366" t="e">
        <f>AVERAGEIF('P8 BREAKDOWN'!$G$4:$G$233,"N",'P8 BREAKDOWN'!$S$4:$S$233)</f>
        <v>#DIV/0!</v>
      </c>
      <c r="P17" s="366" t="e">
        <f>AVERAGEIF('P8 BREAKDOWN'!$G$4:$G$233,"N",'P8 BREAKDOWN'!$P$4:$P$233)</f>
        <v>#DIV/0!</v>
      </c>
      <c r="Q17" s="366">
        <f>AVERAGEIF('P8 BREAKDOWN'!$G$4:$G$233,"N",'P8 BREAKDOWN'!$V$4:$V$233)</f>
        <v>2.231638418079096</v>
      </c>
      <c r="R17" s="366">
        <f>AVERAGEIF('P8 BREAKDOWN'!$G$4:$G$233,"N",'P8 BREAKDOWN'!$Z$4:$Z$233)</f>
        <v>2.9011299435028248</v>
      </c>
      <c r="S17" s="444">
        <f>COUNTIFS(PROGRESS!$BC$16:$BC$245,"&gt;=4",PROGRESS!$I16:$I245,"N")</f>
        <v>0</v>
      </c>
      <c r="T17" s="337" t="e">
        <f>S17/COUNTIFS(PROGRESS!$I16:$I245,"N",PROGRESS!$BC16:$BC245,"&gt;=0")</f>
        <v>#DIV/0!</v>
      </c>
      <c r="U17" s="444">
        <f>COUNTIFS(PROGRESS!$CL$16:$CL$245,"&gt;=4",PROGRESS!$I16:$I245,"N")</f>
        <v>0</v>
      </c>
      <c r="V17" s="337" t="e">
        <f>U17/COUNTIFS(PROGRESS!$I16:$I245,"N",PROGRESS!$CL16:$CL245,"&gt;=0")</f>
        <v>#DIV/0!</v>
      </c>
      <c r="W17" s="444">
        <f>COUNTIFS(PROGRESS!$BC$16:$BC$245,"&gt;=5",PROGRESS!$I16:$I245,"N")</f>
        <v>0</v>
      </c>
      <c r="X17" s="337" t="e">
        <f>W17/COUNTIFS(PROGRESS!$I16:$I245,"N",PROGRESS!$BC16:$BC245,"&gt;=0")</f>
        <v>#DIV/0!</v>
      </c>
      <c r="Y17" s="444">
        <f>COUNTIFS(PROGRESS!$CL$16:$CL$245,"&gt;=5",PROGRESS!$I16:$I245,"N")</f>
        <v>0</v>
      </c>
      <c r="Z17" s="337" t="e">
        <f>Y17/COUNTIFS(PROGRESS!$I16:$I245,"N",PROGRESS!$CL16:$CL245,"&gt;=0")</f>
        <v>#DIV/0!</v>
      </c>
      <c r="AA17" s="444">
        <f>COUNTIFS(PROGRESS!$BC$16:$BC$245,"&gt;=7",PROGRESS!$I16:$I245,"N")</f>
        <v>0</v>
      </c>
      <c r="AB17" s="337" t="e">
        <f>AA17/COUNTIFS(PROGRESS!$I16:$I245,"N",PROGRESS!$BC16:$BC245,"&gt;=0")</f>
        <v>#DIV/0!</v>
      </c>
      <c r="AC17" s="444">
        <f>COUNTIFS(PROGRESS!$CL$16:$CL$245,"&gt;=7",PROGRESS!$I16:$I245,"N")</f>
        <v>0</v>
      </c>
      <c r="AD17" s="337" t="e">
        <f>AC17/COUNTIFS(PROGRESS!$I16:$I245,"N",PROGRESS!$CL16:$CL245,"&gt;=0")</f>
        <v>#DIV/0!</v>
      </c>
    </row>
    <row r="18" spans="1:30" ht="15.75" thickBot="1" x14ac:dyDescent="0.3">
      <c r="A18" s="351" t="s">
        <v>300</v>
      </c>
      <c r="B18" s="447">
        <f>B16-B17</f>
        <v>-141</v>
      </c>
      <c r="C18" s="448">
        <f>'[5]YEAR SUMMARIES'!$Q17</f>
        <v>0</v>
      </c>
      <c r="D18" s="361">
        <f>IFERROR((D16-D17),"")</f>
        <v>0.72838861925465714</v>
      </c>
      <c r="E18" s="361" t="str">
        <f>IFERROR((E16-E17),"")</f>
        <v/>
      </c>
      <c r="F18" s="361" t="str">
        <f>IFERROR((F16-F17),"")</f>
        <v/>
      </c>
      <c r="G18" s="361">
        <f>IFERROR((G16-G17),"")</f>
        <v>0.42873827045160784</v>
      </c>
      <c r="H18" s="361">
        <f>IFERROR((H16-H17),"")</f>
        <v>0.50947559764055184</v>
      </c>
      <c r="I18" s="449"/>
      <c r="J18" s="458" t="e">
        <f>J16-J17</f>
        <v>#DIV/0!</v>
      </c>
      <c r="K18" s="451"/>
      <c r="L18" s="452"/>
      <c r="M18" s="453">
        <f>IFERROR((M16-M17),"")</f>
        <v>-1.0535714285714288</v>
      </c>
      <c r="N18" s="453">
        <f>IFERROR((M18/10),"")</f>
        <v>-0.10535714285714289</v>
      </c>
      <c r="O18" s="453" t="str">
        <f>IFERROR((O16-O17),"")</f>
        <v/>
      </c>
      <c r="P18" s="453" t="str">
        <f>IFERROR((P16-P17),"")</f>
        <v/>
      </c>
      <c r="Q18" s="453">
        <f>IFERROR((Q16-Q17),"")</f>
        <v>-0.84274952919020718</v>
      </c>
      <c r="R18" s="453">
        <f>IFERROR((R16-R17),"")</f>
        <v>-0.72057438794726947</v>
      </c>
      <c r="S18" s="454"/>
      <c r="T18" s="353" t="str">
        <f>IFERROR((T16-T17),"")</f>
        <v/>
      </c>
      <c r="U18" s="454"/>
      <c r="V18" s="353" t="str">
        <f>IFERROR((V16-V17),"")</f>
        <v/>
      </c>
      <c r="W18" s="454"/>
      <c r="X18" s="353" t="str">
        <f>IFERROR((X16-X17),"")</f>
        <v/>
      </c>
      <c r="Y18" s="454"/>
      <c r="Z18" s="353" t="str">
        <f>IFERROR((Z16-Z17),"")</f>
        <v/>
      </c>
      <c r="AA18" s="454"/>
      <c r="AB18" s="353" t="str">
        <f>IFERROR((AB16-AB17),"")</f>
        <v/>
      </c>
      <c r="AC18" s="454"/>
      <c r="AD18" s="353" t="str">
        <f>IFERROR((AD16-AD17),"")</f>
        <v/>
      </c>
    </row>
    <row r="19" spans="1:30" x14ac:dyDescent="0.25">
      <c r="A19" s="319" t="s">
        <v>296</v>
      </c>
      <c r="B19" s="430"/>
      <c r="C19" s="431"/>
      <c r="D19" s="457"/>
      <c r="E19" s="457"/>
      <c r="F19" s="457"/>
      <c r="G19" s="457"/>
      <c r="H19" s="457"/>
      <c r="I19" s="433"/>
      <c r="J19" s="455"/>
      <c r="K19" s="435"/>
      <c r="L19" s="436"/>
      <c r="M19" s="365"/>
      <c r="N19" s="365"/>
      <c r="O19" s="365"/>
      <c r="P19" s="365"/>
      <c r="Q19" s="365"/>
      <c r="R19" s="365"/>
      <c r="S19" s="437"/>
      <c r="T19" s="336"/>
      <c r="U19" s="437"/>
      <c r="V19" s="336"/>
      <c r="W19" s="437"/>
      <c r="X19" s="336"/>
      <c r="Y19" s="437"/>
      <c r="Z19" s="336"/>
      <c r="AA19" s="437"/>
      <c r="AB19" s="336"/>
      <c r="AC19" s="437"/>
      <c r="AD19" s="336"/>
    </row>
    <row r="20" spans="1:30" x14ac:dyDescent="0.25">
      <c r="A20" s="36" t="str">
        <f>GROUPDISTRIBUTION!B245</f>
        <v>LAC</v>
      </c>
      <c r="B20" s="438">
        <f>GROUPDISTRIBUTION!I245</f>
        <v>1</v>
      </c>
      <c r="C20" s="439">
        <f>'[5]YEAR SUMMARIES'!$Q19</f>
        <v>0.16267942583732056</v>
      </c>
      <c r="D20" s="357">
        <f>IFERROR(AVERAGEIF('P8 BREAKDOWN'!$H$4:$H$233,"Y",'P8 BREAKDOWN'!$M$4:$M$233),"")</f>
        <v>-2.1745968000000002</v>
      </c>
      <c r="E20" s="357" t="str">
        <f>IFERROR(AVERAGEIF('P8 BREAKDOWN'!$H$4:$H$233,"Y",'P8 BREAKDOWN'!$T$4:$T$233),"")</f>
        <v/>
      </c>
      <c r="F20" s="357" t="str">
        <f>IFERROR(AVERAGEIF('P8 BREAKDOWN'!$H$4:$H$233,"Y",'P8 BREAKDOWN'!$Q$4:$Q$233),"")</f>
        <v/>
      </c>
      <c r="G20" s="357">
        <f>IFERROR(AVERAGEIF('P8 BREAKDOWN'!$H$4:$H$233,"Y",'P8 BREAKDOWN'!$W$4:$W$233),"")</f>
        <v>-2.4745968</v>
      </c>
      <c r="H20" s="357">
        <f>IFERROR(AVERAGEIF('P8 BREAKDOWN'!$H$4:$H$233,"Y",'P8 BREAKDOWN'!$AA$4:$AA$233),"")</f>
        <v>-1.4745967999999998</v>
      </c>
      <c r="I20" s="445" t="str">
        <f>IFERROR(GROUPDISTRIBUTION!D245,"")</f>
        <v/>
      </c>
      <c r="J20" s="456" t="str">
        <f>IFERROR(GROUPDISTRIBUTION!E245,"")</f>
        <v/>
      </c>
      <c r="K20" s="442" t="str">
        <f>IFERROR(GROUPDISTRIBUTION!C245,"")</f>
        <v/>
      </c>
      <c r="L20" s="443" t="str">
        <f>IFERROR(GROUPDISTRIBUTION!G245,"")</f>
        <v/>
      </c>
      <c r="M20" s="364">
        <f>IFERROR(AVERAGEIF('P8 BREAKDOWN'!$H$4:$H$233,"Y",'P8 BREAKDOWN'!$L$4:$L$233),"")</f>
        <v>3</v>
      </c>
      <c r="N20" s="364">
        <f>IFERROR((M20/10),"")</f>
        <v>0.3</v>
      </c>
      <c r="O20" s="364" t="str">
        <f>IFERROR(AVERAGEIF('P8 BREAKDOWN'!$H$4:$H$233,"Y",'P8 BREAKDOWN'!$S$4:$S$233),"")</f>
        <v/>
      </c>
      <c r="P20" s="364" t="str">
        <f>IFERROR(AVERAGEIF('P8 BREAKDOWN'!$H$4:$H$233,"Y",'P8 BREAKDOWN'!$P$4:$P$233),"")</f>
        <v/>
      </c>
      <c r="Q20" s="364">
        <f>IFERROR(AVERAGEIF('P8 BREAKDOWN'!$H$4:$H$233,"Y",'P8 BREAKDOWN'!$V$4:$V$233),"")</f>
        <v>0</v>
      </c>
      <c r="R20" s="364">
        <f>IFERROR(AVERAGEIF('P8 BREAKDOWN'!$H$4:$H$233,"Y",'P8 BREAKDOWN'!$Z$4:$Z$233),"")</f>
        <v>3</v>
      </c>
      <c r="S20" s="444">
        <f>COUNTIFS(PROGRESS!$BC$16:$BC$245,"&gt;=4",PROGRESS!$J16:$J245,"Y")</f>
        <v>0</v>
      </c>
      <c r="T20" s="337" t="str">
        <f>IFERROR(S20/COUNTIFS(PROGRESS!$J16:$J245,"Y",PROGRESS!$BC16:$BC245,"&gt;=0"),"")</f>
        <v/>
      </c>
      <c r="U20" s="444">
        <f>COUNTIFS(PROGRESS!$CL$16:$CL$245,"&gt;=4",PROGRESS!$J16:$J245,"Y")</f>
        <v>0</v>
      </c>
      <c r="V20" s="337" t="str">
        <f>IFERROR(U20/COUNTIFS(PROGRESS!$J16:$J245,"Y",PROGRESS!$CL16:$CL245,"&gt;=0"),"")</f>
        <v/>
      </c>
      <c r="W20" s="444">
        <f>COUNTIFS(PROGRESS!$BC$16:$BC$245,"&gt;=5",PROGRESS!$J16:$J245,"Y")</f>
        <v>0</v>
      </c>
      <c r="X20" s="337" t="str">
        <f>IFERROR(W20/COUNTIFS(PROGRESS!$J16:$J245,"Y",PROGRESS!$BC16:$BC245,"&gt;=0"),"")</f>
        <v/>
      </c>
      <c r="Y20" s="444">
        <f>COUNTIFS(PROGRESS!$CL$16:$CL$245,"&gt;=5",PROGRESS!$J16:$J245,"Y")</f>
        <v>0</v>
      </c>
      <c r="Z20" s="337" t="str">
        <f>IFERROR(Y20/COUNTIFS(PROGRESS!$J16:$J245,"Y",PROGRESS!$CL16:$CL245,"&gt;=0"),"")</f>
        <v/>
      </c>
      <c r="AA20" s="444">
        <f>COUNTIFS(PROGRESS!$BC$16:$BC$245,"&gt;=7",PROGRESS!$J16:$J245,"Y")</f>
        <v>0</v>
      </c>
      <c r="AB20" s="337" t="str">
        <f>IFERROR(AA20/COUNTIFS(PROGRESS!$J16:$J245,"Y",PROGRESS!$BC16:$BC245,"&gt;=0"),"")</f>
        <v/>
      </c>
      <c r="AC20" s="444">
        <f>COUNTIFS(PROGRESS!$CL$16:$CL$245,"&gt;=7",PROGRESS!$J16:$J245,"Y")</f>
        <v>0</v>
      </c>
      <c r="AD20" s="337" t="str">
        <f>IFERROR(AC20/COUNTIFS(PROGRESS!$J16:$J245,"Y",PROGRESS!$CL16:$CL245,"&gt;=0"),"")</f>
        <v/>
      </c>
    </row>
    <row r="21" spans="1:30" x14ac:dyDescent="0.25">
      <c r="A21" s="36" t="str">
        <f>GROUPDISTRIBUTION!B246</f>
        <v>NON LAC</v>
      </c>
      <c r="B21" s="438">
        <f>GROUPDISTRIBUTION!I246</f>
        <v>212</v>
      </c>
      <c r="C21" s="439">
        <f>'[5]YEAR SUMMARIES'!$Q20</f>
        <v>0</v>
      </c>
      <c r="D21" s="359">
        <f>IFERROR(AVERAGEIF('P8 BREAKDOWN'!$H$4:$H$233,"N",'P8 BREAKDOWN'!$M$4:$M$233),"")</f>
        <v>-4.7846901978723384</v>
      </c>
      <c r="E21" s="359" t="str">
        <f>IFERROR(AVERAGEIF('P8 BREAKDOWN'!$H$4:$H$233,"N",'P8 BREAKDOWN'!$T$4:$T$233),"")</f>
        <v/>
      </c>
      <c r="F21" s="359" t="str">
        <f>IFERROR(AVERAGEIF('P8 BREAKDOWN'!$H$4:$H$233,"N",'P8 BREAKDOWN'!$Q$4:$Q$233),"")</f>
        <v/>
      </c>
      <c r="G21" s="359">
        <f>IFERROR(AVERAGEIF('P8 BREAKDOWN'!$H$4:$H$233,"N",'P8 BREAKDOWN'!$W$4:$W$233),"")</f>
        <v>-4.5157156754471508</v>
      </c>
      <c r="H21" s="359">
        <f>IFERROR(AVERAGEIF('P8 BREAKDOWN'!$H$4:$H$233,"N",'P8 BREAKDOWN'!$AA$4:$AA$233),"")</f>
        <v>-4.2815693339837395</v>
      </c>
      <c r="I21" s="445" t="e">
        <f>GROUPDISTRIBUTION!D246</f>
        <v>#DIV/0!</v>
      </c>
      <c r="J21" s="456" t="e">
        <f>GROUPDISTRIBUTION!E246</f>
        <v>#DIV/0!</v>
      </c>
      <c r="K21" s="442" t="e">
        <f>GROUPDISTRIBUTION!C246</f>
        <v>#DIV/0!</v>
      </c>
      <c r="L21" s="443" t="e">
        <f>GROUPDISTRIBUTION!G246</f>
        <v>#DIV/0!</v>
      </c>
      <c r="M21" s="366">
        <f>IFERROR(AVERAGEIF('P8 BREAKDOWN'!$H$4:$H$233,"N",'P8 BREAKDOWN'!$L$4:$L$233),"")</f>
        <v>5.5</v>
      </c>
      <c r="N21" s="366">
        <f>IFERROR((M21/10),"")</f>
        <v>0.55000000000000004</v>
      </c>
      <c r="O21" s="366" t="str">
        <f>IFERROR(AVERAGEIF('P8 BREAKDOWN'!$H$4:$H$233,"N",'P8 BREAKDOWN'!$S$4:$S$233),"")</f>
        <v/>
      </c>
      <c r="P21" s="366" t="str">
        <f>IFERROR(AVERAGEIF('P8 BREAKDOWN'!$H$4:$H$233,"N",'P8 BREAKDOWN'!$P$4:$P$233),"")</f>
        <v/>
      </c>
      <c r="Q21" s="366">
        <f>IFERROR(AVERAGEIF('P8 BREAKDOWN'!$H$4:$H$233,"N",'P8 BREAKDOWN'!$V$4:$V$233),"")</f>
        <v>2.0990566037735849</v>
      </c>
      <c r="R21" s="366">
        <f>IFERROR(AVERAGEIF('P8 BREAKDOWN'!$H$4:$H$233,"N",'P8 BREAKDOWN'!$Z$4:$Z$233),"")</f>
        <v>2.7783018867924527</v>
      </c>
      <c r="S21" s="444">
        <f>COUNTIFS(PROGRESS!$BC$16:$BC$245,"&gt;=4",PROGRESS!$J16:$J245,"N")</f>
        <v>0</v>
      </c>
      <c r="T21" s="337" t="str">
        <f>IFERROR(S21/COUNTIFS(PROGRESS!$J16:$J245,"N",PROGRESS!$BC16:$BC245,"&gt;=0"),"")</f>
        <v/>
      </c>
      <c r="U21" s="444">
        <f>COUNTIFS(PROGRESS!$CL$16:$CL$245,"&gt;=4",PROGRESS!$J16:$J245,"N")</f>
        <v>0</v>
      </c>
      <c r="V21" s="337" t="str">
        <f>IFERROR(U21/COUNTIFS(PROGRESS!$J16:$J245,"N",PROGRESS!$CL16:$CL245,"&gt;=0"),"")</f>
        <v/>
      </c>
      <c r="W21" s="444">
        <f>COUNTIFS(PROGRESS!$BC$16:$BC$245,"&gt;=5",PROGRESS!$J16:$J245,"N")</f>
        <v>0</v>
      </c>
      <c r="X21" s="337" t="str">
        <f>IFERROR(W21/COUNTIFS(PROGRESS!$J16:$J245,"N",PROGRESS!$BC16:$BC245,"&gt;=0"),"")</f>
        <v/>
      </c>
      <c r="Y21" s="444">
        <f>COUNTIFS(PROGRESS!$CL$16:$CL$245,"&gt;=5",PROGRESS!$J16:$J245,"N")</f>
        <v>0</v>
      </c>
      <c r="Z21" s="337" t="str">
        <f>IFERROR(Y21/COUNTIFS(PROGRESS!$J16:$J245,"N",PROGRESS!$CL16:$CL245,"&gt;=0"),"")</f>
        <v/>
      </c>
      <c r="AA21" s="444">
        <f>COUNTIFS(PROGRESS!$BC$16:$BC$245,"&gt;=7",PROGRESS!$J16:$J245,"N")</f>
        <v>0</v>
      </c>
      <c r="AB21" s="337" t="str">
        <f>IFERROR(AA21/COUNTIFS(PROGRESS!$J16:$J245,"N",PROGRESS!$BC16:$BC245,"&gt;=0"),"")</f>
        <v/>
      </c>
      <c r="AC21" s="444">
        <f>COUNTIFS(PROGRESS!$CL$16:$CL$245,"&gt;=7",PROGRESS!$J16:$J245,"N")</f>
        <v>0</v>
      </c>
      <c r="AD21" s="337" t="str">
        <f>IFERROR(AC21/COUNTIFS(PROGRESS!$J16:$J245,"N",PROGRESS!$CL16:$CL245,"&gt;=0"),"")</f>
        <v/>
      </c>
    </row>
    <row r="22" spans="1:30" ht="15.75" thickBot="1" x14ac:dyDescent="0.3">
      <c r="A22" s="351" t="s">
        <v>301</v>
      </c>
      <c r="B22" s="447">
        <f>B20-B21</f>
        <v>-211</v>
      </c>
      <c r="C22" s="448">
        <f>'[5]YEAR SUMMARIES'!$Q21</f>
        <v>0</v>
      </c>
      <c r="D22" s="361">
        <f>IFERROR((D20-D21),"")</f>
        <v>2.6100933978723382</v>
      </c>
      <c r="E22" s="361" t="str">
        <f>IFERROR((E20-E21),"")</f>
        <v/>
      </c>
      <c r="F22" s="361" t="str">
        <f>IFERROR((F20-F21),"")</f>
        <v/>
      </c>
      <c r="G22" s="361">
        <f>IFERROR((G20-G21),"")</f>
        <v>2.0411188754471508</v>
      </c>
      <c r="H22" s="361">
        <f>IFERROR((H20-H21),"")</f>
        <v>2.8069725339837399</v>
      </c>
      <c r="I22" s="449"/>
      <c r="J22" s="450" t="str">
        <f>IFERROR(J20-J21,"")</f>
        <v/>
      </c>
      <c r="K22" s="451"/>
      <c r="L22" s="452"/>
      <c r="M22" s="453">
        <f>IFERROR((M20-M21),"")</f>
        <v>-2.5</v>
      </c>
      <c r="N22" s="453">
        <f>IFERROR((M22/10),"")</f>
        <v>-0.25</v>
      </c>
      <c r="O22" s="453" t="str">
        <f>IFERROR((O20-O21),"")</f>
        <v/>
      </c>
      <c r="P22" s="453" t="str">
        <f>IFERROR((P20-P21),"")</f>
        <v/>
      </c>
      <c r="Q22" s="453">
        <f>IFERROR((Q20-Q21),"")</f>
        <v>-2.0990566037735849</v>
      </c>
      <c r="R22" s="453">
        <f>IFERROR((R20-R21),"")</f>
        <v>0.22169811320754729</v>
      </c>
      <c r="S22" s="454"/>
      <c r="T22" s="353" t="str">
        <f>IFERROR((T20-T21),"")</f>
        <v/>
      </c>
      <c r="U22" s="454"/>
      <c r="V22" s="353" t="str">
        <f>IFERROR((V20-V21),"")</f>
        <v/>
      </c>
      <c r="W22" s="454"/>
      <c r="X22" s="353" t="str">
        <f>IFERROR((X20-X21),"")</f>
        <v/>
      </c>
      <c r="Y22" s="454"/>
      <c r="Z22" s="353" t="str">
        <f>IFERROR((Z20-Z21),"")</f>
        <v/>
      </c>
      <c r="AA22" s="454"/>
      <c r="AB22" s="353" t="str">
        <f>IFERROR((AB20-AB21),"")</f>
        <v/>
      </c>
      <c r="AC22" s="454"/>
      <c r="AD22" s="353" t="str">
        <f>IFERROR((AD20-AD21),"")</f>
        <v/>
      </c>
    </row>
    <row r="23" spans="1:30" x14ac:dyDescent="0.25">
      <c r="A23" s="316" t="s">
        <v>71</v>
      </c>
      <c r="B23" s="459"/>
      <c r="C23" s="460"/>
      <c r="D23" s="461"/>
      <c r="E23" s="461"/>
      <c r="F23" s="461"/>
      <c r="G23" s="461"/>
      <c r="H23" s="461"/>
      <c r="I23" s="462"/>
      <c r="J23" s="463"/>
      <c r="K23" s="464"/>
      <c r="L23" s="465"/>
      <c r="M23" s="367"/>
      <c r="N23" s="367"/>
      <c r="O23" s="367"/>
      <c r="P23" s="367"/>
      <c r="Q23" s="367"/>
      <c r="R23" s="367"/>
      <c r="S23" s="466"/>
      <c r="T23" s="338"/>
      <c r="U23" s="466"/>
      <c r="V23" s="338"/>
      <c r="W23" s="466"/>
      <c r="X23" s="338"/>
      <c r="Y23" s="466"/>
      <c r="Z23" s="338"/>
      <c r="AA23" s="466"/>
      <c r="AB23" s="338"/>
      <c r="AC23" s="466"/>
      <c r="AD23" s="338"/>
    </row>
    <row r="24" spans="1:30" x14ac:dyDescent="0.25">
      <c r="A24" s="36" t="str">
        <f>GROUPDISTRIBUTION!B247</f>
        <v>PA-L</v>
      </c>
      <c r="B24" s="438">
        <f>GROUPDISTRIBUTION!I247</f>
        <v>26</v>
      </c>
      <c r="C24" s="439">
        <f>'[5]YEAR SUMMARIES'!$Q23</f>
        <v>0</v>
      </c>
      <c r="D24" s="355">
        <f>IFERROR(AVERAGEIF('P8 BREAKDOWN'!$I$4:$I$233,"L",'P8 BREAKDOWN'!$M$4:$M$233),"")</f>
        <v>-2.4153546166666668</v>
      </c>
      <c r="E24" s="355" t="str">
        <f>IFERROR(AVERAGEIF('P8 BREAKDOWN'!$I$4:$I$233,"L",'P8 BREAKDOWN'!$T$4:$T$233),"")</f>
        <v/>
      </c>
      <c r="F24" s="355" t="str">
        <f>IFERROR(AVERAGEIF('P8 BREAKDOWN'!$I$4:$I$233,"L",'P8 BREAKDOWN'!$Q$4:$Q$233),"")</f>
        <v/>
      </c>
      <c r="G24" s="355">
        <f>IFERROR(AVERAGEIF('P8 BREAKDOWN'!$I$4:$I$233,"L",'P8 BREAKDOWN'!$W$4:$W$233),"")</f>
        <v>-2.6544734525641021</v>
      </c>
      <c r="H24" s="355">
        <f>IFERROR(AVERAGEIF('P8 BREAKDOWN'!$I$4:$I$233,"L",'P8 BREAKDOWN'!$AA$4:$AA$233),"")</f>
        <v>-2.1544734525641029</v>
      </c>
      <c r="I24" s="445" t="e">
        <f>GROUPDISTRIBUTION!D247</f>
        <v>#DIV/0!</v>
      </c>
      <c r="J24" s="456" t="e">
        <f>GROUPDISTRIBUTION!E247</f>
        <v>#DIV/0!</v>
      </c>
      <c r="K24" s="442" t="e">
        <f>GROUPDISTRIBUTION!C247</f>
        <v>#DIV/0!</v>
      </c>
      <c r="L24" s="443" t="e">
        <f>GROUPDISTRIBUTION!G247</f>
        <v>#DIV/0!</v>
      </c>
      <c r="M24" s="363">
        <f>IFERROR(AVERAGEIF('P8 BREAKDOWN'!$I$4:$I$233,"L",'P8 BREAKDOWN'!$L$4:$L$233),"")</f>
        <v>2.9444444444444446</v>
      </c>
      <c r="N24" s="363">
        <f>IFERROR((M24/10),"")</f>
        <v>0.29444444444444445</v>
      </c>
      <c r="O24" s="363" t="str">
        <f>IFERROR(AVERAGEIF('P8 BREAKDOWN'!$I$4:$I$233,"L",'P8 BREAKDOWN'!$S$4:$S$233),"")</f>
        <v/>
      </c>
      <c r="P24" s="363" t="str">
        <f>IFERROR(AVERAGEIF('P8 BREAKDOWN'!$I$4:$I$233,"L",'P8 BREAKDOWN'!$P$4:$P$233),"")</f>
        <v/>
      </c>
      <c r="Q24" s="363">
        <f>IFERROR(AVERAGEIF('P8 BREAKDOWN'!$I$4:$I$233,"L",'P8 BREAKDOWN'!$V$4:$V$233),"")</f>
        <v>0.26923076923076922</v>
      </c>
      <c r="R24" s="363">
        <f>IFERROR(AVERAGEIF('P8 BREAKDOWN'!$I$4:$I$233,"L",'P8 BREAKDOWN'!$Z$4:$Z$233),"")</f>
        <v>1.7692307692307692</v>
      </c>
      <c r="S24" s="444">
        <f>COUNTIFS(PROGRESS!$BC$16:$BC$245,"&gt;=4",PROGRESS!$K16:$K245,"L")</f>
        <v>0</v>
      </c>
      <c r="T24" s="337" t="e">
        <f>S24/COUNTIFS(PROGRESS!$K16:$K245,"L",PROGRESS!$BC16:$BC245,"&gt;=0")</f>
        <v>#DIV/0!</v>
      </c>
      <c r="U24" s="444">
        <f>COUNTIFS(PROGRESS!$CL$16:$CL$245,"&gt;=4",PROGRESS!$K16:$K245,"L")</f>
        <v>0</v>
      </c>
      <c r="V24" s="337" t="e">
        <f>U24/COUNTIFS(PROGRESS!$K16:$K245,"L",PROGRESS!$CL16:$CL245,"&gt;=0")</f>
        <v>#DIV/0!</v>
      </c>
      <c r="W24" s="444">
        <f>COUNTIFS(PROGRESS!$BC$16:$BC$245,"&gt;=5",PROGRESS!$K16:$K245,"L")</f>
        <v>0</v>
      </c>
      <c r="X24" s="337" t="e">
        <f>W24/COUNTIFS(PROGRESS!$K16:$K245,"L",PROGRESS!$BC16:$BC245,"&gt;=0")</f>
        <v>#DIV/0!</v>
      </c>
      <c r="Y24" s="444">
        <f>COUNTIFS(PROGRESS!$CL$16:$CL$245,"&gt;=5",PROGRESS!$K16:$K245,"L")</f>
        <v>0</v>
      </c>
      <c r="Z24" s="337" t="e">
        <f>Y24/COUNTIFS(PROGRESS!$K16:$K245,"L",PROGRESS!$CL16:$CL245,"&gt;=0")</f>
        <v>#DIV/0!</v>
      </c>
      <c r="AA24" s="444">
        <f>COUNTIFS(PROGRESS!$BC$16:$BC$245,"&gt;=7",PROGRESS!$K16:$K245,"L")</f>
        <v>0</v>
      </c>
      <c r="AB24" s="337" t="e">
        <f>AA24/COUNTIFS(PROGRESS!$K16:$K245,"L",PROGRESS!$BC16:$BC245,"&gt;=0")</f>
        <v>#DIV/0!</v>
      </c>
      <c r="AC24" s="444">
        <f>COUNTIFS(PROGRESS!$CL$16:$CL$245,"&gt;=7",PROGRESS!$K16:$K245,"L")</f>
        <v>0</v>
      </c>
      <c r="AD24" s="337" t="e">
        <f>AC24/COUNTIFS(PROGRESS!$K16:$K245,"L",PROGRESS!$CL16:$CL245,"&gt;=0")</f>
        <v>#DIV/0!</v>
      </c>
    </row>
    <row r="25" spans="1:30" x14ac:dyDescent="0.25">
      <c r="A25" s="36" t="str">
        <f>GROUPDISTRIBUTION!B248</f>
        <v>PA-M</v>
      </c>
      <c r="B25" s="438">
        <f>GROUPDISTRIBUTION!I248</f>
        <v>115</v>
      </c>
      <c r="C25" s="439">
        <f>'[5]YEAR SUMMARIES'!$Q24</f>
        <v>1.0143540669856459</v>
      </c>
      <c r="D25" s="357">
        <f>IFERROR(AVERAGEIF('P8 BREAKDOWN'!$I$4:$I$233,"M",'P8 BREAKDOWN'!$M$4:$M$233),"")</f>
        <v>-4.4006802509259275</v>
      </c>
      <c r="E25" s="357" t="str">
        <f>IFERROR(AVERAGEIF('P8 BREAKDOWN'!$I$4:$I$233,"M",'P8 BREAKDOWN'!$T$4:$T$233),"")</f>
        <v/>
      </c>
      <c r="F25" s="357" t="str">
        <f>IFERROR(AVERAGEIF('P8 BREAKDOWN'!$I$4:$I$233,"M",'P8 BREAKDOWN'!$Q$4:$Q$233),"")</f>
        <v/>
      </c>
      <c r="G25" s="357">
        <f>IFERROR(AVERAGEIF('P8 BREAKDOWN'!$I$4:$I$233,"M",'P8 BREAKDOWN'!$W$4:$W$233),"")</f>
        <v>-4.172772451304346</v>
      </c>
      <c r="H25" s="357">
        <f>IFERROR(AVERAGEIF('P8 BREAKDOWN'!$I$4:$I$233,"M",'P8 BREAKDOWN'!$AA$4:$AA$233),"")</f>
        <v>-4.0495840455072463</v>
      </c>
      <c r="I25" s="445" t="e">
        <f>GROUPDISTRIBUTION!D248</f>
        <v>#DIV/0!</v>
      </c>
      <c r="J25" s="456" t="e">
        <f>GROUPDISTRIBUTION!E248</f>
        <v>#DIV/0!</v>
      </c>
      <c r="K25" s="442" t="e">
        <f>GROUPDISTRIBUTION!C248</f>
        <v>#DIV/0!</v>
      </c>
      <c r="L25" s="443" t="e">
        <f>GROUPDISTRIBUTION!G248</f>
        <v>#DIV/0!</v>
      </c>
      <c r="M25" s="364">
        <f>IFERROR(AVERAGEIF('P8 BREAKDOWN'!$I$4:$I$233,"M",'P8 BREAKDOWN'!$L$4:$L$233),"")</f>
        <v>5.0601851851851851</v>
      </c>
      <c r="N25" s="364">
        <f>IFERROR((M25/10),"")</f>
        <v>0.50601851851851853</v>
      </c>
      <c r="O25" s="364" t="str">
        <f>IFERROR(AVERAGEIF('P8 BREAKDOWN'!$I$4:$I$233,"M",'P8 BREAKDOWN'!$S$4:$S$233),"")</f>
        <v/>
      </c>
      <c r="P25" s="364" t="str">
        <f>IFERROR(AVERAGEIF('P8 BREAKDOWN'!$I$4:$I$233,"M",'P8 BREAKDOWN'!$P$4:$P$233),"")</f>
        <v/>
      </c>
      <c r="Q25" s="364">
        <f>IFERROR(AVERAGEIF('P8 BREAKDOWN'!$I$4:$I$233,"M",'P8 BREAKDOWN'!$V$4:$V$233),"")</f>
        <v>2.1913043478260867</v>
      </c>
      <c r="R25" s="364">
        <f>IFERROR(AVERAGEIF('P8 BREAKDOWN'!$I$4:$I$233,"M",'P8 BREAKDOWN'!$Z$4:$Z$233),"")</f>
        <v>2.5608695652173914</v>
      </c>
      <c r="S25" s="444">
        <f>COUNTIFS(PROGRESS!$BC$16:$BC$245,"&gt;=4",PROGRESS!$K16:$K245,"M")</f>
        <v>0</v>
      </c>
      <c r="T25" s="337" t="e">
        <f>S25/COUNTIFS(PROGRESS!$K16:$K245,"M",PROGRESS!$BC16:$BC245,"&gt;=0")</f>
        <v>#DIV/0!</v>
      </c>
      <c r="U25" s="444">
        <f>COUNTIFS(PROGRESS!$CL$16:$CL$245,"&gt;=4",PROGRESS!$K16:$K245,"M")</f>
        <v>0</v>
      </c>
      <c r="V25" s="337" t="e">
        <f>U25/COUNTIFS(PROGRESS!$K16:$K245,"M",PROGRESS!$CL16:$CL245,"&gt;=0")</f>
        <v>#DIV/0!</v>
      </c>
      <c r="W25" s="444">
        <f>COUNTIFS(PROGRESS!$BC$16:$BC$245,"&gt;=5",PROGRESS!$K16:$K245,"M")</f>
        <v>0</v>
      </c>
      <c r="X25" s="337" t="e">
        <f>W25/COUNTIFS(PROGRESS!$K16:$K245,"M",PROGRESS!$BC16:$BC245,"&gt;=0")</f>
        <v>#DIV/0!</v>
      </c>
      <c r="Y25" s="444">
        <f>COUNTIFS(PROGRESS!$CL$16:$CL$245,"&gt;=5",PROGRESS!$K16:$K245,"M")</f>
        <v>0</v>
      </c>
      <c r="Z25" s="337" t="e">
        <f>Y25/COUNTIFS(PROGRESS!$K16:$K245,"M",PROGRESS!$CL16:$CL245,"&gt;=0")</f>
        <v>#DIV/0!</v>
      </c>
      <c r="AA25" s="444">
        <f>COUNTIFS(PROGRESS!$BC$16:$BC$245,"&gt;=7",PROGRESS!$K16:$K245,"M")</f>
        <v>0</v>
      </c>
      <c r="AB25" s="337" t="e">
        <f>AA25/COUNTIFS(PROGRESS!$K16:$K245,"M",PROGRESS!$BC16:$BC245,"&gt;=0")</f>
        <v>#DIV/0!</v>
      </c>
      <c r="AC25" s="444">
        <f>COUNTIFS(PROGRESS!$CL$16:$CL$245,"&gt;=7",PROGRESS!$K16:$K245,"M")</f>
        <v>0</v>
      </c>
      <c r="AD25" s="337" t="e">
        <f>AC25/COUNTIFS(PROGRESS!$K16:$K245,"M",PROGRESS!$CL16:$CL245,"&gt;=0")</f>
        <v>#DIV/0!</v>
      </c>
    </row>
    <row r="26" spans="1:30" ht="15.75" thickBot="1" x14ac:dyDescent="0.3">
      <c r="A26" s="320" t="str">
        <f>GROUPDISTRIBUTION!B249</f>
        <v>PA-H</v>
      </c>
      <c r="B26" s="467">
        <f>GROUPDISTRIBUTION!I249</f>
        <v>65</v>
      </c>
      <c r="C26" s="468">
        <f>'[5]YEAR SUMMARIES'!$Q25</f>
        <v>0</v>
      </c>
      <c r="D26" s="356">
        <f>IFERROR(AVERAGEIF('P8 BREAKDOWN'!$I$4:$I$233,"H",'P8 BREAKDOWN'!$M$4:$M$233),"")</f>
        <v>-6.0785159333333336</v>
      </c>
      <c r="E26" s="356" t="str">
        <f>IFERROR(AVERAGEIF('P8 BREAKDOWN'!$I$4:$I$233,"H",'P8 BREAKDOWN'!$T$4:$T$233),"")</f>
        <v/>
      </c>
      <c r="F26" s="356" t="str">
        <f>IFERROR(AVERAGEIF('P8 BREAKDOWN'!$I$4:$I$233,"H",'P8 BREAKDOWN'!$Q$4:$Q$233),"")</f>
        <v/>
      </c>
      <c r="G26" s="356">
        <f>IFERROR(AVERAGEIF('P8 BREAKDOWN'!$I$4:$I$233,"H",'P8 BREAKDOWN'!$W$4:$W$233),"")</f>
        <v>-5.8355564400000013</v>
      </c>
      <c r="H26" s="356">
        <f>IFERROR(AVERAGEIF('P8 BREAKDOWN'!$I$4:$I$233,"H",'P8 BREAKDOWN'!$AA$4:$AA$233),"")</f>
        <v>-5.4996590041025657</v>
      </c>
      <c r="I26" s="469" t="e">
        <f>GROUPDISTRIBUTION!D249</f>
        <v>#DIV/0!</v>
      </c>
      <c r="J26" s="470" t="e">
        <f>GROUPDISTRIBUTION!E249</f>
        <v>#DIV/0!</v>
      </c>
      <c r="K26" s="471" t="e">
        <f>GROUPDISTRIBUTION!C249</f>
        <v>#DIV/0!</v>
      </c>
      <c r="L26" s="472" t="e">
        <f>GROUPDISTRIBUTION!G249</f>
        <v>#DIV/0!</v>
      </c>
      <c r="M26" s="368">
        <f>IFERROR(AVERAGEIF('P8 BREAKDOWN'!$I$4:$I$233,"H",'P8 BREAKDOWN'!$L$4:$L$233),"")</f>
        <v>6.9444444444444446</v>
      </c>
      <c r="N26" s="368">
        <f>IFERROR((M26/10),"")</f>
        <v>0.69444444444444442</v>
      </c>
      <c r="O26" s="368" t="str">
        <f>IFERROR(AVERAGEIF('P8 BREAKDOWN'!$I$4:$I$233,"H",'P8 BREAKDOWN'!$S$4:$S$233),"")</f>
        <v/>
      </c>
      <c r="P26" s="368" t="str">
        <f>IFERROR(AVERAGEIF('P8 BREAKDOWN'!$I$4:$I$233,"H",'P8 BREAKDOWN'!$P$4:$P$233),"")</f>
        <v/>
      </c>
      <c r="Q26" s="368">
        <f>IFERROR(AVERAGEIF('P8 BREAKDOWN'!$I$4:$I$233,"H",'P8 BREAKDOWN'!$V$4:$V$233),"")</f>
        <v>2.8615384615384616</v>
      </c>
      <c r="R26" s="368">
        <f>IFERROR(AVERAGEIF('P8 BREAKDOWN'!$I$4:$I$233,"H",'P8 BREAKDOWN'!$Z$4:$Z$233),"")</f>
        <v>3.8692307692307693</v>
      </c>
      <c r="S26" s="444">
        <f>COUNTIFS(PROGRESS!$BC$16:$BC$245,"&gt;=4",PROGRESS!$K16:$K245,"H")</f>
        <v>0</v>
      </c>
      <c r="T26" s="337" t="e">
        <f>S26/COUNTIFS(PROGRESS!$K16:$K245,"H",PROGRESS!$BC16:$BC245,"&gt;=0")</f>
        <v>#DIV/0!</v>
      </c>
      <c r="U26" s="444">
        <f>COUNTIFS(PROGRESS!$CL$16:$CL$245,"&gt;=4",PROGRESS!$K16:$K245,"H")</f>
        <v>0</v>
      </c>
      <c r="V26" s="337" t="e">
        <f>U26/COUNTIFS(PROGRESS!$K16:$K245,"H",PROGRESS!$CL16:$CL245,"&gt;=0")</f>
        <v>#DIV/0!</v>
      </c>
      <c r="W26" s="444">
        <f>COUNTIFS(PROGRESS!$BC$16:$BC$245,"&gt;=5",PROGRESS!$K16:$K245,"H")</f>
        <v>0</v>
      </c>
      <c r="X26" s="337" t="e">
        <f>W26/COUNTIFS(PROGRESS!$K16:$K245,"H",PROGRESS!$BC16:$BC245,"&gt;=0")</f>
        <v>#DIV/0!</v>
      </c>
      <c r="Y26" s="444">
        <f>COUNTIFS(PROGRESS!$CL$16:$CL$245,"&gt;=5",PROGRESS!$K16:$K245,"H")</f>
        <v>0</v>
      </c>
      <c r="Z26" s="337" t="e">
        <f>Y26/COUNTIFS(PROGRESS!$K16:$K245,"H",PROGRESS!$CL16:$CL245,"&gt;=0")</f>
        <v>#DIV/0!</v>
      </c>
      <c r="AA26" s="444">
        <f>COUNTIFS(PROGRESS!$BC$16:$BC$245,"&gt;=7",PROGRESS!$K16:$K245,"H")</f>
        <v>0</v>
      </c>
      <c r="AB26" s="337" t="e">
        <f>AA26/COUNTIFS(PROGRESS!$K16:$K245,"H",PROGRESS!$BC16:$BC245,"&gt;=0")</f>
        <v>#DIV/0!</v>
      </c>
      <c r="AC26" s="444">
        <f>COUNTIFS(PROGRESS!$CL$16:$CL$245,"&gt;=7",PROGRESS!$K16:$K245,"H")</f>
        <v>0</v>
      </c>
      <c r="AD26" s="337" t="e">
        <f>AC26/COUNTIFS(PROGRESS!$K16:$K245,"H",PROGRESS!$CL16:$CL245,"&gt;=0")</f>
        <v>#DIV/0!</v>
      </c>
    </row>
    <row r="27" spans="1:30" x14ac:dyDescent="0.25">
      <c r="A27" s="319" t="s">
        <v>220</v>
      </c>
      <c r="B27" s="430"/>
      <c r="C27" s="431"/>
      <c r="D27" s="457"/>
      <c r="E27" s="457"/>
      <c r="F27" s="457"/>
      <c r="G27" s="457"/>
      <c r="H27" s="457"/>
      <c r="I27" s="433"/>
      <c r="J27" s="455"/>
      <c r="K27" s="435"/>
      <c r="L27" s="436"/>
      <c r="M27" s="365"/>
      <c r="N27" s="365"/>
      <c r="O27" s="365"/>
      <c r="P27" s="365"/>
      <c r="Q27" s="365"/>
      <c r="R27" s="365"/>
      <c r="S27" s="437"/>
      <c r="T27" s="336"/>
      <c r="U27" s="437"/>
      <c r="V27" s="336"/>
      <c r="W27" s="437"/>
      <c r="X27" s="336"/>
      <c r="Y27" s="437"/>
      <c r="Z27" s="336"/>
      <c r="AA27" s="437"/>
      <c r="AB27" s="336"/>
      <c r="AC27" s="437"/>
      <c r="AD27" s="336"/>
    </row>
    <row r="28" spans="1:30" x14ac:dyDescent="0.25">
      <c r="A28" s="36" t="str">
        <f>GROUPDISTRIBUTION!B250</f>
        <v>BME</v>
      </c>
      <c r="B28" s="438">
        <f>GROUPDISTRIBUTION!I250</f>
        <v>92</v>
      </c>
      <c r="C28" s="439">
        <f>'[5]YEAR SUMMARIES'!$Q29</f>
        <v>0.31100478468899523</v>
      </c>
      <c r="D28" s="357">
        <f>IFERROR(AVERAGEIF('P8 BREAKDOWN'!$F$4:$F$233,"&lt;&gt;White - British",'P8 BREAKDOWN'!$M$4:$M$233),"")</f>
        <v>-4.5512148987341785</v>
      </c>
      <c r="E28" s="357" t="str">
        <f>IFERROR(AVERAGEIF('P8 BREAKDOWN'!$F$4:$F$233,"&lt;&gt;White - British",'P8 BREAKDOWN'!$T$4:$T$233),"")</f>
        <v/>
      </c>
      <c r="F28" s="357" t="str">
        <f>IFERROR(AVERAGEIF('P8 BREAKDOWN'!$F$4:$F$233,"&lt;&gt;White - British",'P8 BREAKDOWN'!$Q$4:$Q$233),"")</f>
        <v/>
      </c>
      <c r="G28" s="357">
        <f>IFERROR(AVERAGEIF('P8 BREAKDOWN'!$F$4:$F$233,"&lt;&gt;White - British",'P8 BREAKDOWN'!$W$4:$W$233),"")</f>
        <v>-4.3681593827586207</v>
      </c>
      <c r="H28" s="357">
        <f>IFERROR(AVERAGEIF('P8 BREAKDOWN'!$F$4:$F$233,"&lt;&gt;White - British",'P8 BREAKDOWN'!$AA$4:$AA$233),"")</f>
        <v>-4.0750559344827586</v>
      </c>
      <c r="I28" s="445" t="e">
        <f>GROUPDISTRIBUTION!D250</f>
        <v>#DIV/0!</v>
      </c>
      <c r="J28" s="456" t="e">
        <f>GROUPDISTRIBUTION!E250</f>
        <v>#DIV/0!</v>
      </c>
      <c r="K28" s="442" t="e">
        <f>GROUPDISTRIBUTION!C250</f>
        <v>#DIV/0!</v>
      </c>
      <c r="L28" s="443" t="e">
        <f>GROUPDISTRIBUTION!G250</f>
        <v>#DIV/0!</v>
      </c>
      <c r="M28" s="364">
        <f>IFERROR(AVERAGEIF('P8 BREAKDOWN'!$F$4:$F$233,"&lt;&gt;White - British",'P8 BREAKDOWN'!$L$4:$L$233),"")</f>
        <v>5.1455696202531644</v>
      </c>
      <c r="N28" s="364">
        <f>IFERROR((M28/10),"")</f>
        <v>0.51455696202531642</v>
      </c>
      <c r="O28" s="364" t="str">
        <f>IFERROR(AVERAGEIF('P8 BREAKDOWN'!$F$4:$F$233,"&lt;&gt;White - British",'P8 BREAKDOWN'!$S$4:$S$233),"")</f>
        <v/>
      </c>
      <c r="P28" s="364" t="str">
        <f>IFERROR(AVERAGEIF('P8 BREAKDOWN'!$F$4:$F$233,"&lt;&gt;White - British",'P8 BREAKDOWN'!$P$4:$P$233),"")</f>
        <v/>
      </c>
      <c r="Q28" s="364">
        <f>IFERROR(AVERAGEIF('P8 BREAKDOWN'!$F$4:$F$233,"&lt;&gt;White - British",'P8 BREAKDOWN'!$V$4:$V$233),"")</f>
        <v>1.7934782608695652</v>
      </c>
      <c r="R28" s="364">
        <f>IFERROR(AVERAGEIF('P8 BREAKDOWN'!$F$4:$F$233,"&lt;&gt;White - British",'P8 BREAKDOWN'!$Z$4:$Z$233),"")</f>
        <v>2.625</v>
      </c>
      <c r="S28" s="444">
        <f>COUNTIFS(PROGRESS!$BC$16:$BC$245,"&gt;=4",PROGRESS!$G16:$G245,"&lt;&gt;White - British")</f>
        <v>0</v>
      </c>
      <c r="T28" s="337" t="e">
        <f>S28/COUNTIFS(PROGRESS!$G16:$G245,"&lt;&gt;White - British",PROGRESS!$BC16:$BC245,"&gt;=0")</f>
        <v>#DIV/0!</v>
      </c>
      <c r="U28" s="444">
        <f>COUNTIFS(PROGRESS!$CL$16:$CL$245,"&gt;=4",PROGRESS!$G16:$G245,"&lt;&gt;White - British")</f>
        <v>0</v>
      </c>
      <c r="V28" s="337" t="e">
        <f>U28/COUNTIFS(PROGRESS!$G16:$G245,"&lt;&gt;White - British",PROGRESS!$CL16:$CL245,"&gt;=0")</f>
        <v>#DIV/0!</v>
      </c>
      <c r="W28" s="444">
        <f>COUNTIFS(PROGRESS!$BC$16:$BC$245,"&gt;=5",PROGRESS!$G16:$G245,"&lt;&gt;White - British")</f>
        <v>0</v>
      </c>
      <c r="X28" s="337" t="e">
        <f>W28/COUNTIFS(PROGRESS!$G16:$G245,"&lt;&gt;White - British",PROGRESS!$BC16:$BC245,"&gt;=0")</f>
        <v>#DIV/0!</v>
      </c>
      <c r="Y28" s="444">
        <f>COUNTIFS(PROGRESS!$CL$16:$CL$245,"&gt;=5",PROGRESS!$G16:$G245,"&lt;&gt;White - British")</f>
        <v>0</v>
      </c>
      <c r="Z28" s="337" t="e">
        <f>Y28/COUNTIFS(PROGRESS!$G16:$G245,"&lt;&gt;White - British",PROGRESS!$CL16:$CL245,"&gt;=0")</f>
        <v>#DIV/0!</v>
      </c>
      <c r="AA28" s="444">
        <f>COUNTIFS(PROGRESS!$BC$16:$BC$245,"&gt;=7",PROGRESS!$G16:$G245,"&lt;&gt;White - British")</f>
        <v>0</v>
      </c>
      <c r="AB28" s="337" t="e">
        <f>AA28/COUNTIFS(PROGRESS!$G16:$G245,"&lt;&gt;White - British",PROGRESS!$BC16:$BC245,"&gt;=0")</f>
        <v>#DIV/0!</v>
      </c>
      <c r="AC28" s="444">
        <f>COUNTIFS(PROGRESS!$CL$16:$CL$245,"&gt;=7",PROGRESS!$G16:$G245,"&lt;&gt;White - British")</f>
        <v>0</v>
      </c>
      <c r="AD28" s="337" t="e">
        <f>AC28/COUNTIFS(PROGRESS!$G16:$G245,"&lt;&gt;White - British",PROGRESS!$CL16:$CL245,"&gt;=0")</f>
        <v>#DIV/0!</v>
      </c>
    </row>
    <row r="29" spans="1:30" x14ac:dyDescent="0.25">
      <c r="A29" s="36" t="str">
        <f>GROUPDISTRIBUTION!B251</f>
        <v>WBRI</v>
      </c>
      <c r="B29" s="438">
        <f>GROUPDISTRIBUTION!I251</f>
        <v>121</v>
      </c>
      <c r="C29" s="439">
        <f>'[5]YEAR SUMMARIES'!$Q30</f>
        <v>0</v>
      </c>
      <c r="D29" s="359">
        <f>IFERROR(AVERAGEIF('P8 BREAKDOWN'!$F$4:$F$233,"White - British",'P8 BREAKDOWN'!$M$4:$M$233),"")</f>
        <v>-4.9286397909090924</v>
      </c>
      <c r="E29" s="359" t="str">
        <f>IFERROR(AVERAGEIF('P8 BREAKDOWN'!$F$4:$F$233,"White - British",'P8 BREAKDOWN'!$T$4:$T$233),"")</f>
        <v/>
      </c>
      <c r="F29" s="359" t="str">
        <f>IFERROR(AVERAGEIF('P8 BREAKDOWN'!$F$4:$F$233,"White - British",'P8 BREAKDOWN'!$Q$4:$Q$233),"")</f>
        <v/>
      </c>
      <c r="G29" s="359">
        <f>IFERROR(AVERAGEIF('P8 BREAKDOWN'!$F$4:$F$233,"White - British",'P8 BREAKDOWN'!$W$4:$W$233),"")</f>
        <v>-4.6064407056022398</v>
      </c>
      <c r="H29" s="359">
        <f>IFERROR(AVERAGEIF('P8 BREAKDOWN'!$F$4:$F$233,"White - British",'P8 BREAKDOWN'!$AA$4:$AA$233),"")</f>
        <v>-4.408961714005601</v>
      </c>
      <c r="I29" s="445" t="e">
        <f>GROUPDISTRIBUTION!D251</f>
        <v>#DIV/0!</v>
      </c>
      <c r="J29" s="456" t="e">
        <f>GROUPDISTRIBUTION!E251</f>
        <v>#DIV/0!</v>
      </c>
      <c r="K29" s="442" t="e">
        <f>GROUPDISTRIBUTION!C251</f>
        <v>#DIV/0!</v>
      </c>
      <c r="L29" s="443" t="e">
        <f>GROUPDISTRIBUTION!G251</f>
        <v>#DIV/0!</v>
      </c>
      <c r="M29" s="366">
        <f>IFERROR(AVERAGEIF('P8 BREAKDOWN'!$F$4:$F$233,"White - British",'P8 BREAKDOWN'!$L$4:$L$233),"")</f>
        <v>5.7318181818181815</v>
      </c>
      <c r="N29" s="366">
        <f>IFERROR((M29/10),"")</f>
        <v>0.57318181818181813</v>
      </c>
      <c r="O29" s="366" t="str">
        <f>IFERROR(AVERAGEIF('P8 BREAKDOWN'!$F$4:$F$233,"White - British",'P8 BREAKDOWN'!$S$4:$S$233),"")</f>
        <v/>
      </c>
      <c r="P29" s="366" t="str">
        <f>IFERROR(AVERAGEIF('P8 BREAKDOWN'!$F$4:$F$233,"White - British",'P8 BREAKDOWN'!$P$4:$P$233),"")</f>
        <v/>
      </c>
      <c r="Q29" s="366">
        <f>IFERROR(AVERAGEIF('P8 BREAKDOWN'!$F$4:$F$233,"White - British",'P8 BREAKDOWN'!$V$4:$V$233),"")</f>
        <v>2.3140495867768593</v>
      </c>
      <c r="R29" s="366">
        <f>IFERROR(AVERAGEIF('P8 BREAKDOWN'!$F$4:$F$233,"White - British",'P8 BREAKDOWN'!$Z$4:$Z$233),"")</f>
        <v>2.8966942148760331</v>
      </c>
      <c r="S29" s="444">
        <f>COUNTIFS(PROGRESS!$BC$16:$BC$245,"&gt;=4",PROGRESS!$G16:$G245,"White - British")</f>
        <v>0</v>
      </c>
      <c r="T29" s="337" t="e">
        <f>S29/COUNTIFS(PROGRESS!$G16:$G245,"White - British",PROGRESS!$BC16:$BC245,"&gt;=0")</f>
        <v>#DIV/0!</v>
      </c>
      <c r="U29" s="444">
        <f>COUNTIFS(PROGRESS!$CL$16:$CL$245,"&gt;=4",PROGRESS!$G16:$G245,"White - British")</f>
        <v>0</v>
      </c>
      <c r="V29" s="337" t="e">
        <f>U29/COUNTIFS(PROGRESS!$G16:$G245,"White - British",PROGRESS!$CL16:$CL245,"&gt;=0")</f>
        <v>#DIV/0!</v>
      </c>
      <c r="W29" s="444">
        <f>COUNTIFS(PROGRESS!$BC$16:$BC$245,"&gt;=5",PROGRESS!$G16:$G245,"White - British")</f>
        <v>0</v>
      </c>
      <c r="X29" s="337" t="e">
        <f>W29/COUNTIFS(PROGRESS!$G16:$G245,"White - British",PROGRESS!$BC16:$BC245,"&gt;=0")</f>
        <v>#DIV/0!</v>
      </c>
      <c r="Y29" s="444">
        <f>COUNTIFS(PROGRESS!$CL$16:$CL$245,"&gt;=5",PROGRESS!$G16:$G245,"White - British")</f>
        <v>0</v>
      </c>
      <c r="Z29" s="337" t="e">
        <f>Y29/COUNTIFS(PROGRESS!$G16:$G245,"White - British",PROGRESS!$CL16:$CL245,"&gt;=0")</f>
        <v>#DIV/0!</v>
      </c>
      <c r="AA29" s="444">
        <f>COUNTIFS(PROGRESS!$BC$16:$BC$245,"&gt;=7",PROGRESS!$G16:$G245,"White - British")</f>
        <v>0</v>
      </c>
      <c r="AB29" s="337" t="e">
        <f>AA29/COUNTIFS(PROGRESS!$G16:$G245,"White - British",PROGRESS!$BC16:$BC245,"&gt;=0")</f>
        <v>#DIV/0!</v>
      </c>
      <c r="AC29" s="444">
        <f>COUNTIFS(PROGRESS!$CL$16:$CL$245,"&gt;=7",PROGRESS!$G16:$G245,"White - British")</f>
        <v>0</v>
      </c>
      <c r="AD29" s="337" t="e">
        <f>AC29/COUNTIFS(PROGRESS!$G16:$G245,"White - British",PROGRESS!$CL16:$CL245,"&gt;=0")</f>
        <v>#DIV/0!</v>
      </c>
    </row>
    <row r="30" spans="1:30" ht="15.75" thickBot="1" x14ac:dyDescent="0.3">
      <c r="A30" s="351" t="s">
        <v>302</v>
      </c>
      <c r="B30" s="447">
        <f>B28-B29</f>
        <v>-29</v>
      </c>
      <c r="C30" s="448">
        <f>'[5]YEAR SUMMARIES'!$Q31</f>
        <v>0</v>
      </c>
      <c r="D30" s="361">
        <f>IFERROR((D28-D29),"")</f>
        <v>0.37742489217491393</v>
      </c>
      <c r="E30" s="361" t="str">
        <f>IFERROR((E28-E29),"")</f>
        <v/>
      </c>
      <c r="F30" s="361" t="str">
        <f>IFERROR((F28-F29),"")</f>
        <v/>
      </c>
      <c r="G30" s="361">
        <f>IFERROR((G28-G29),"")</f>
        <v>0.23828132284361914</v>
      </c>
      <c r="H30" s="361">
        <f>IFERROR((H28-H29),"")</f>
        <v>0.33390577952284239</v>
      </c>
      <c r="I30" s="449"/>
      <c r="J30" s="450" t="e">
        <f>J28-J29</f>
        <v>#DIV/0!</v>
      </c>
      <c r="K30" s="451"/>
      <c r="L30" s="452"/>
      <c r="M30" s="453">
        <f>IFERROR((M28-M29),"")</f>
        <v>-0.58624856156501703</v>
      </c>
      <c r="N30" s="453">
        <f>IFERROR((M30/10),"")</f>
        <v>-5.8624856156501703E-2</v>
      </c>
      <c r="O30" s="453" t="str">
        <f>IFERROR((O28-O29),"")</f>
        <v/>
      </c>
      <c r="P30" s="453" t="str">
        <f>IFERROR((P28-P29),"")</f>
        <v/>
      </c>
      <c r="Q30" s="453">
        <f>IFERROR((Q28-Q29),"")</f>
        <v>-0.52057132590729416</v>
      </c>
      <c r="R30" s="453">
        <f>IFERROR((R28-R29),"")</f>
        <v>-0.27169421487603307</v>
      </c>
      <c r="S30" s="454"/>
      <c r="T30" s="353" t="str">
        <f>IFERROR((T28-T29),"")</f>
        <v/>
      </c>
      <c r="U30" s="454"/>
      <c r="V30" s="353" t="str">
        <f>IFERROR((V28-V29),"")</f>
        <v/>
      </c>
      <c r="W30" s="454"/>
      <c r="X30" s="353" t="str">
        <f>IFERROR((X28-X29),"")</f>
        <v/>
      </c>
      <c r="Y30" s="454"/>
      <c r="Z30" s="353" t="str">
        <f>IFERROR((Z28-Z29),"")</f>
        <v/>
      </c>
      <c r="AA30" s="454"/>
      <c r="AB30" s="353" t="str">
        <f>IFERROR((AB28-AB29),"")</f>
        <v/>
      </c>
      <c r="AC30" s="454"/>
      <c r="AD30" s="353" t="str">
        <f>IFERROR((AD28-AD29),"")</f>
        <v/>
      </c>
    </row>
    <row r="31" spans="1:30" x14ac:dyDescent="0.25">
      <c r="A31" s="316" t="s">
        <v>2</v>
      </c>
      <c r="B31" s="459"/>
      <c r="C31" s="460"/>
      <c r="D31" s="432"/>
      <c r="E31" s="432"/>
      <c r="F31" s="432"/>
      <c r="G31" s="432"/>
      <c r="H31" s="432"/>
      <c r="I31" s="462"/>
      <c r="J31" s="463"/>
      <c r="K31" s="464"/>
      <c r="L31" s="465"/>
      <c r="M31" s="362"/>
      <c r="N31" s="362"/>
      <c r="O31" s="362"/>
      <c r="P31" s="362"/>
      <c r="Q31" s="362"/>
      <c r="R31" s="362"/>
      <c r="S31" s="437"/>
      <c r="T31" s="336"/>
      <c r="U31" s="473"/>
      <c r="V31" s="336"/>
      <c r="W31" s="473"/>
      <c r="X31" s="336"/>
      <c r="Y31" s="473"/>
      <c r="Z31" s="336"/>
      <c r="AA31" s="473"/>
      <c r="AB31" s="336"/>
      <c r="AC31" s="473"/>
      <c r="AD31" s="336"/>
    </row>
    <row r="32" spans="1:30" x14ac:dyDescent="0.25">
      <c r="A32" s="36" t="str">
        <f>GROUPDISTRIBUTION!B252</f>
        <v>SEN - K&amp;E</v>
      </c>
      <c r="B32" s="438">
        <f>GROUPDISTRIBUTION!I252</f>
        <v>11</v>
      </c>
      <c r="C32" s="439">
        <f>'[5]YEAR SUMMARIES'!$Q33</f>
        <v>4.3062200956937802E-2</v>
      </c>
      <c r="D32" s="357">
        <f t="array" ref="D32">AVERAGE(IF(ISNUMBER(MATCH('P8 BREAKDOWN'!$D$4:$D$233,{"E","K"},0)),'P8 BREAKDOWN'!$M$4:$M$233))</f>
        <v>-2.5528886374999997</v>
      </c>
      <c r="E32" s="357" t="e">
        <f t="array" ref="E32">AVERAGE(IF(ISNUMBER(MATCH('P8 BREAKDOWN'!$D$4:$D$233,{"E","K"},0)),'P8 BREAKDOWN'!$T$4:$T$233))</f>
        <v>#DIV/0!</v>
      </c>
      <c r="F32" s="357" t="e">
        <f t="array" ref="F32">AVERAGE(IF(ISNUMBER(MATCH('P8 BREAKDOWN'!$D$4:$D$233,{"E","K"},0)),'P8 BREAKDOWN'!$Q$4:$Q$233))</f>
        <v>#DIV/0!</v>
      </c>
      <c r="G32" s="357">
        <f t="array" ref="G32">AVERAGE(IF(ISNUMBER(MATCH('P8 BREAKDOWN'!$D$4:$D$233,{"E","K"},0)),'P8 BREAKDOWN'!$W$4:$W$233))</f>
        <v>-2.5834084099999997</v>
      </c>
      <c r="H32" s="357">
        <f t="array" ref="H32">AVERAGE(IF(ISNUMBER(MATCH('P8 BREAKDOWN'!$D$4:$D$233,{"E","K"},0)),'P8 BREAKDOWN'!$AA$4:$AA$233))</f>
        <v>-2.3000750766666664</v>
      </c>
      <c r="I32" s="445" t="str">
        <f>IFERROR(GROUPDISTRIBUTION!D252,"")</f>
        <v/>
      </c>
      <c r="J32" s="474" t="str">
        <f>IFERROR(GROUPDISTRIBUTION!E252,"")</f>
        <v/>
      </c>
      <c r="K32" s="442" t="str">
        <f>IFERROR(GROUPDISTRIBUTION!C252,"")</f>
        <v/>
      </c>
      <c r="L32" s="443" t="str">
        <f>IFERROR(GROUPDISTRIBUTION!G252,"")</f>
        <v/>
      </c>
      <c r="M32" s="364">
        <f t="array" ref="M32">AVERAGE(IF(ISNUMBER(MATCH('P8 BREAKDOWN'!$D$4:$D$233,{"E","K"},0)),'P8 BREAKDOWN'!$K$4:$K$233))</f>
        <v>28.834084100000002</v>
      </c>
      <c r="N32" s="363">
        <f>IFERROR((M32/10),"")</f>
        <v>2.8834084100000004</v>
      </c>
      <c r="O32" s="364">
        <f t="array" ref="O32">AVERAGE(IF(ISNUMBER(MATCH('P8 BREAKDOWN'!$D$4:$D$233,{"E","K"},0)),'P8 BREAKDOWN'!$R$4:$R$233))</f>
        <v>5.7668168200000007</v>
      </c>
      <c r="P32" s="364">
        <f t="array" ref="P32">AVERAGE(IF(ISNUMBER(MATCH('P8 BREAKDOWN'!$D$4:$D$233,{"E","K"},0)),'P8 BREAKDOWN'!$O$4:$O$233))</f>
        <v>5.7668168200000007</v>
      </c>
      <c r="Q32" s="364">
        <f t="array" ref="Q32">AVERAGE(IF(ISNUMBER(MATCH('P8 BREAKDOWN'!$D$4:$D$233,{"E","K"},0)),'P8 BREAKDOWN'!$U$4:$U$233))</f>
        <v>8.6502252300000002</v>
      </c>
      <c r="R32" s="364">
        <f t="array" ref="R32">AVERAGE(IF(ISNUMBER(MATCH('P8 BREAKDOWN'!$D$4:$D$233,{"E","K"},0)),'P8 BREAKDOWN'!$Y$4:$Y$233))</f>
        <v>8.6502252300000002</v>
      </c>
      <c r="S32" s="331">
        <f t="array" ref="S32">COUNTIFS(PROGRESS!$BC$15:$BC$244,"&gt;=4",GROUPDISTRIBUTION!$E$2:$E$231,"K")+COUNTIFS(PROGRESS!$BC$15:$BC$244,"&gt;=4",GROUPDISTRIBUTION!$E$2:$E$231,"E")</f>
        <v>0</v>
      </c>
      <c r="T32" s="337">
        <f>IFERROR(S32/$B32,"")</f>
        <v>0</v>
      </c>
      <c r="U32" s="342">
        <f>COUNTIFS(PROGRESS!$CL$15:$CL$244,"&gt;=4",GROUPDISTRIBUTION!$E$2:$E$231,"E")+COUNTIFS(PROGRESS!$CL$15:$CL$244,"&gt;=4",GROUPDISTRIBUTION!$E$2:$E$231,"K")</f>
        <v>0</v>
      </c>
      <c r="V32" s="337">
        <f>IFERROR(U32/$B32,"")</f>
        <v>0</v>
      </c>
      <c r="W32" s="331">
        <f>COUNTIFS(PROGRESS!$BC$15:$BC$244,"&gt;=5",GROUPDISTRIBUTION!$E$2:$E$231,"K")+COUNTIFS(PROGRESS!$BC$15:$BC$244,"&gt;=5",GROUPDISTRIBUTION!$E$2:$E$231,"E")</f>
        <v>0</v>
      </c>
      <c r="X32" s="337">
        <f>IFERROR(W32/$B32,"")</f>
        <v>0</v>
      </c>
      <c r="Y32" s="342">
        <f>COUNTIFS(PROGRESS!$CL$15:$CL$244,"&gt;=5",GROUPDISTRIBUTION!$E$2:$E$231,"E")+COUNTIFS(PROGRESS!$CL$15:$CL$244,"&gt;=5",GROUPDISTRIBUTION!$E$2:$E$231,"K")</f>
        <v>0</v>
      </c>
      <c r="Z32" s="337">
        <f>IFERROR(Y32/$B32,"")</f>
        <v>0</v>
      </c>
      <c r="AA32" s="331">
        <f>COUNTIFS(PROGRESS!$BC$15:$BC$244,"&gt;=7",GROUPDISTRIBUTION!$E$2:$E$231,"K")+COUNTIFS(PROGRESS!$BC$15:$BC$244,"&gt;=7",GROUPDISTRIBUTION!$E$2:$E$231,"E")</f>
        <v>0</v>
      </c>
      <c r="AB32" s="337">
        <f>IFERROR(AA32/$B32,"")</f>
        <v>0</v>
      </c>
      <c r="AC32" s="342">
        <f>COUNTIFS(PROGRESS!$CL$15:$CL$244,"&gt;=7",GROUPDISTRIBUTION!$E$2:$E$231,"E")+COUNTIFS(PROGRESS!$CL$15:$CL$244,"&gt;=7",GROUPDISTRIBUTION!$E$2:$E$231,"K")</f>
        <v>0</v>
      </c>
      <c r="AD32" s="337">
        <f>IFERROR(AC32/$B32,"")</f>
        <v>0</v>
      </c>
    </row>
    <row r="33" spans="1:30" x14ac:dyDescent="0.25">
      <c r="A33" s="36" t="str">
        <f>GROUPDISTRIBUTION!B253</f>
        <v>SEN - K&amp;E&amp;M</v>
      </c>
      <c r="B33" s="438">
        <f>GROUPDISTRIBUTION!I253</f>
        <v>11</v>
      </c>
      <c r="C33" s="439">
        <f>'[5]YEAR SUMMARIES'!$Q34</f>
        <v>0.22009569377990432</v>
      </c>
      <c r="D33" s="357">
        <f t="array" ref="D33">AVERAGE(IF(ISNUMBER(MATCH('P8 BREAKDOWN'!$D$4:$D$233,{"E","K","M"},0)),'P8 BREAKDOWN'!$M$4:$M$233))</f>
        <v>-2.5528886374999997</v>
      </c>
      <c r="E33" s="357" t="e">
        <f t="array" ref="E33">AVERAGE(IF(ISNUMBER(MATCH('P8 BREAKDOWN'!$D$4:$D$233,{"E","K","M"},0)),'P8 BREAKDOWN'!$T$4:$T$233))</f>
        <v>#DIV/0!</v>
      </c>
      <c r="F33" s="357" t="e">
        <f t="array" ref="F33">AVERAGE(IF(ISNUMBER(MATCH('P8 BREAKDOWN'!$D$4:$D$233,{"E","K","M"},0)),'P8 BREAKDOWN'!$Q$4:$Q$233))</f>
        <v>#DIV/0!</v>
      </c>
      <c r="G33" s="357">
        <f t="array" ref="G33">AVERAGE(IF(ISNUMBER(MATCH('P8 BREAKDOWN'!$D$4:$D$233,{"E","K","M"},0)),'P8 BREAKDOWN'!$W$4:$W$233))</f>
        <v>-2.5834084099999997</v>
      </c>
      <c r="H33" s="357">
        <f t="array" ref="H33">AVERAGE(IF(ISNUMBER(MATCH('P8 BREAKDOWN'!$D$4:$D$233,{"E","K","M"},0)),'P8 BREAKDOWN'!$AA$4:$AA$233))</f>
        <v>-2.3000750766666664</v>
      </c>
      <c r="I33" s="445" t="e">
        <f>GROUPDISTRIBUTION!D253</f>
        <v>#DIV/0!</v>
      </c>
      <c r="J33" s="474" t="e">
        <f>GROUPDISTRIBUTION!E253</f>
        <v>#DIV/0!</v>
      </c>
      <c r="K33" s="442" t="e">
        <f>GROUPDISTRIBUTION!C253</f>
        <v>#DIV/0!</v>
      </c>
      <c r="L33" s="443" t="e">
        <f>GROUPDISTRIBUTION!G253</f>
        <v>#DIV/0!</v>
      </c>
      <c r="M33" s="366">
        <f t="array" ref="M33">AVERAGE(IF(ISNUMBER(MATCH('P8 BREAKDOWN'!$D$4:$D$233,{"E","K","M"},0)),'P8 BREAKDOWN'!$K$4:$K$233))</f>
        <v>28.834084100000002</v>
      </c>
      <c r="N33" s="364">
        <f>IFERROR((M33/10),"")</f>
        <v>2.8834084100000004</v>
      </c>
      <c r="O33" s="366">
        <f t="array" ref="O33">AVERAGE(IF(ISNUMBER(MATCH('P8 BREAKDOWN'!$D$4:$D$233,{"E","K","M"},0)),'P8 BREAKDOWN'!$R$4:$R$233))</f>
        <v>5.7668168200000007</v>
      </c>
      <c r="P33" s="366">
        <f t="array" ref="P33">AVERAGE(IF(ISNUMBER(MATCH('P8 BREAKDOWN'!$D$4:$D$233,{"E","K","M"},0)),'P8 BREAKDOWN'!$O$4:$O$233))</f>
        <v>5.7668168200000007</v>
      </c>
      <c r="Q33" s="366">
        <f t="array" ref="Q33">AVERAGE(IF(ISNUMBER(MATCH('P8 BREAKDOWN'!$D$4:$D$233,{"E","K","M"},0)),'P8 BREAKDOWN'!$U$4:$U$233))</f>
        <v>8.6502252300000002</v>
      </c>
      <c r="R33" s="366">
        <f t="array" ref="R33">AVERAGE(IF(ISNUMBER(MATCH('P8 BREAKDOWN'!$D$4:$D$233,{"E","K","M"},0)),'P8 BREAKDOWN'!$Y$4:$Y$233))</f>
        <v>8.6502252300000002</v>
      </c>
      <c r="S33" s="331">
        <f t="array" ref="S33">COUNTIFS(PROGRESS!$BC$15:$BC$244,"&gt;=4",GROUPDISTRIBUTION!$E$2:$E$231,"K")+COUNTIFS(PROGRESS!$BC$15:$BC$244,"&gt;=4",GROUPDISTRIBUTION!$E$2:$E$231,"E")+COUNTIFS(PROGRESS!$BC$15:$BC$244,"&gt;=4",GROUPDISTRIBUTION!$E$2:$E$231,"M")</f>
        <v>0</v>
      </c>
      <c r="T33" s="337">
        <f>IFERROR(S33/$B33,"")</f>
        <v>0</v>
      </c>
      <c r="U33" s="342">
        <f>COUNTIFS(PROGRESS!$CL$15:$CL$244,"&gt;=4",GROUPDISTRIBUTION!$E$2:$E$231,"E")+COUNTIFS(PROGRESS!$CL$15:$CL$244,"&gt;=4",GROUPDISTRIBUTION!$E$2:$E$231,"K")+COUNTIFS(PROGRESS!$CL$15:$CL$244,"&gt;=4",GROUPDISTRIBUTION!$E$2:$E$231,"M")</f>
        <v>0</v>
      </c>
      <c r="V33" s="337">
        <f>IFERROR(U33/$B33,"")</f>
        <v>0</v>
      </c>
      <c r="W33" s="331">
        <f>COUNTIFS(PROGRESS!$BC$15:$BC$244,"&gt;=5",GROUPDISTRIBUTION!$E$2:$E$231,"K")+COUNTIFS(PROGRESS!$BC$15:$BC$244,"&gt;=5",GROUPDISTRIBUTION!$E$2:$E$231,"E")+COUNTIFS(PROGRESS!$BC$15:$BC$244,"&gt;=5",GROUPDISTRIBUTION!$E$2:$E$231,"M")</f>
        <v>0</v>
      </c>
      <c r="X33" s="337">
        <f>IFERROR(W33/$B33,"")</f>
        <v>0</v>
      </c>
      <c r="Y33" s="342">
        <f>COUNTIFS(PROGRESS!$CL$15:$CL$244,"&gt;=5",GROUPDISTRIBUTION!$E$2:$E$231,"E")+COUNTIFS(PROGRESS!$CL$15:$CL$244,"&gt;=5",GROUPDISTRIBUTION!$E$2:$E$231,"K")+COUNTIFS(PROGRESS!$CL$15:$CL$244,"&gt;=5",GROUPDISTRIBUTION!$E$2:$E$231,"M")</f>
        <v>0</v>
      </c>
      <c r="Z33" s="337">
        <f>IFERROR(Y33/$B33,"")</f>
        <v>0</v>
      </c>
      <c r="AA33" s="331">
        <f>COUNTIFS(PROGRESS!$BC$15:$BC$244,"&gt;=7",GROUPDISTRIBUTION!$E$2:$E$231,"K")+COUNTIFS(PROGRESS!$BC$15:$BC$244,"&gt;=7",GROUPDISTRIBUTION!$E$2:$E$231,"E")+COUNTIFS(PROGRESS!$BC$15:$BC$244,"&gt;=7",GROUPDISTRIBUTION!$E$2:$E$231,"M")</f>
        <v>0</v>
      </c>
      <c r="AB33" s="337">
        <f>IFERROR(AA33/$B33,"")</f>
        <v>0</v>
      </c>
      <c r="AC33" s="342">
        <f>COUNTIFS(PROGRESS!$CL$15:$CL$244,"&gt;=7",GROUPDISTRIBUTION!$E$2:$E$231,"E")+COUNTIFS(PROGRESS!$CL$15:$CL$244,"&gt;=7",GROUPDISTRIBUTION!$E$2:$E$231,"K")+COUNTIFS(PROGRESS!$CL$15:$CL$244,"&gt;=7",GROUPDISTRIBUTION!$E$2:$E$231,"M")</f>
        <v>0</v>
      </c>
      <c r="AD33" s="337">
        <f>IFERROR(AC33/$B33,"")</f>
        <v>0</v>
      </c>
    </row>
    <row r="34" spans="1:30" ht="15.75" thickBot="1" x14ac:dyDescent="0.3">
      <c r="A34" s="41" t="str">
        <f>GROUPDISTRIBUTION!B254</f>
        <v>No SEN</v>
      </c>
      <c r="B34" s="475">
        <f>GROUPDISTRIBUTION!I254</f>
        <v>202</v>
      </c>
      <c r="C34" s="476">
        <f>'[5]YEAR SUMMARIES'!$Q35</f>
        <v>0.73205741626794263</v>
      </c>
      <c r="D34" s="360">
        <f>IFERROR(AVERAGEIF(GROUPDISTRIBUTION!$E$2:$E$231,"N",'P8 BREAKDOWN'!$M$4:$M$233),"")</f>
        <v>-4.8689129552486179</v>
      </c>
      <c r="E34" s="360" t="str">
        <f>IFERROR(AVERAGEIF(GROUPDISTRIBUTION!$E$2:$E$231,"N",'P8 BREAKDOWN'!$T$4:$T$233),"")</f>
        <v/>
      </c>
      <c r="F34" s="360" t="str">
        <f>IFERROR(AVERAGEIF(GROUPDISTRIBUTION!$E$2:$E$231,"N",'P8 BREAKDOWN'!$Q$4:$Q$233),"")</f>
        <v/>
      </c>
      <c r="G34" s="360">
        <f>IFERROR(AVERAGEIF(GROUPDISTRIBUTION!$E$2:$E$231,"N",'P8 BREAKDOWN'!$W$4:$W$233),"")</f>
        <v>-4.6038889090136017</v>
      </c>
      <c r="H34" s="360">
        <f>IFERROR(AVERAGEIF(GROUPDISTRIBUTION!$E$2:$E$231,"N",'P8 BREAKDOWN'!$AA$4:$AA$233),"")</f>
        <v>-4.3683446913265307</v>
      </c>
      <c r="I34" s="477" t="e">
        <f>GROUPDISTRIBUTION!D254</f>
        <v>#DIV/0!</v>
      </c>
      <c r="J34" s="478" t="e">
        <f>GROUPDISTRIBUTION!E254</f>
        <v>#DIV/0!</v>
      </c>
      <c r="K34" s="479" t="e">
        <f>GROUPDISTRIBUTION!C254</f>
        <v>#DIV/0!</v>
      </c>
      <c r="L34" s="480" t="e">
        <f>GROUPDISTRIBUTION!G254</f>
        <v>#DIV/0!</v>
      </c>
      <c r="M34" s="369">
        <f>IFERROR(AVERAGEIF(GROUPDISTRIBUTION!$E$2:$E$231,"N",'P8 BREAKDOWN'!$L$4:$L$233),"")</f>
        <v>5.5828729281767959</v>
      </c>
      <c r="N34" s="369">
        <f>IFERROR((M34/10),"")</f>
        <v>0.55828729281767964</v>
      </c>
      <c r="O34" s="369" t="str">
        <f>IFERROR(AVERAGEIF(GROUPDISTRIBUTION!$E$2:$E$231,"N",'P8 BREAKDOWN'!$S$4:$S$233),"")</f>
        <v/>
      </c>
      <c r="P34" s="369" t="str">
        <f>IFERROR(AVERAGEIF(GROUPDISTRIBUTION!$E$2:$E$231,"N",'P8 BREAKDOWN'!$P$4:$P$233),"")</f>
        <v/>
      </c>
      <c r="Q34" s="369">
        <f>IFERROR(AVERAGEIF(GROUPDISTRIBUTION!$E$2:$E$231,"N",'P8 BREAKDOWN'!$V$4:$V$233),"")</f>
        <v>2.1584158415841586</v>
      </c>
      <c r="R34" s="369">
        <f>IFERROR(AVERAGEIF(GROUPDISTRIBUTION!$E$2:$E$231,"N",'P8 BREAKDOWN'!$Z$4:$Z$233),"")</f>
        <v>2.8440594059405941</v>
      </c>
      <c r="S34" s="481">
        <f>COUNTIFS(PROGRESS!$BC$16:$BC$245,"&gt;=4",GROUPDISTRIBUTION!$E$2:$E$231,"N")</f>
        <v>0</v>
      </c>
      <c r="T34" s="344" t="e">
        <f>S34/COUNTIFS(GROUPDISTRIBUTION!$E$2:$E$231,"N",PROGRESS!$BC16:$BC245,"&gt;=0")</f>
        <v>#DIV/0!</v>
      </c>
      <c r="U34" s="482">
        <f>COUNTIFS(PROGRESS!$CL$16:$CL$245,"&gt;=4",GROUPDISTRIBUTION!$E$2:$E$231,"N")</f>
        <v>0</v>
      </c>
      <c r="V34" s="344" t="e">
        <f>U34/COUNTIFS(GROUPDISTRIBUTION!$E$2:$E$231,"N",PROGRESS!$CL16:$CL245,"&gt;=0")</f>
        <v>#DIV/0!</v>
      </c>
      <c r="W34" s="482">
        <f>COUNTIFS(PROGRESS!$BC$16:$BC$245,"&gt;=5",GROUPDISTRIBUTION!$E$2:$E$231,"N")</f>
        <v>0</v>
      </c>
      <c r="X34" s="344" t="e">
        <f>W34/COUNTIFS(GROUPDISTRIBUTION!$E$2:$E$231,"N",PROGRESS!$BC16:$BC245,"&gt;=0")</f>
        <v>#DIV/0!</v>
      </c>
      <c r="Y34" s="482">
        <f>COUNTIFS(PROGRESS!$CL$16:$CL$245,"&gt;=5",GROUPDISTRIBUTION!$E$2:$E$231,"N")</f>
        <v>0</v>
      </c>
      <c r="Z34" s="344" t="e">
        <f>Y34/COUNTIFS(GROUPDISTRIBUTION!$E$2:$E$231,"N",PROGRESS!$CL16:$CL245,"&gt;=0")</f>
        <v>#DIV/0!</v>
      </c>
      <c r="AA34" s="482">
        <f>COUNTIFS(PROGRESS!$BC$16:$BC$245,"&gt;=7",GROUPDISTRIBUTION!$E$2:$E$231,"N")</f>
        <v>0</v>
      </c>
      <c r="AB34" s="344" t="e">
        <f>AA34/COUNTIFS(GROUPDISTRIBUTION!$E$2:$E$231,"N",PROGRESS!$BC16:$BC245,"&gt;=0")</f>
        <v>#DIV/0!</v>
      </c>
      <c r="AC34" s="482">
        <f>COUNTIFS(PROGRESS!$CL$16:$CL$245,"&gt;=7",GROUPDISTRIBUTION!$E$2:$E$231,"N")</f>
        <v>0</v>
      </c>
      <c r="AD34" s="344" t="e">
        <f>AC34/COUNTIFS(GROUPDISTRIBUTION!$E$2:$E$231,"N",PROGRESS!$CL16:$CL245,"&gt;=0")</f>
        <v>#DIV/0!</v>
      </c>
    </row>
    <row r="35" spans="1:30" x14ac:dyDescent="0.25">
      <c r="A35" t="s">
        <v>321</v>
      </c>
    </row>
    <row r="36" spans="1:30" x14ac:dyDescent="0.25">
      <c r="C36"/>
      <c r="D36"/>
      <c r="E36"/>
      <c r="F36"/>
      <c r="G36"/>
      <c r="H36"/>
      <c r="I36"/>
      <c r="J36"/>
      <c r="K36"/>
      <c r="M36"/>
      <c r="N36"/>
      <c r="O36"/>
      <c r="P36"/>
      <c r="Q36"/>
      <c r="R36"/>
      <c r="S36"/>
      <c r="T36"/>
      <c r="U36"/>
      <c r="V36"/>
      <c r="W36"/>
      <c r="X36"/>
      <c r="Y36"/>
      <c r="Z36"/>
      <c r="AA36"/>
    </row>
  </sheetData>
  <customSheetViews>
    <customSheetView guid="{D8C81B0B-BAF0-475C-B016-87D4C3E60B63}" scale="70" showPageBreaks="1" showGridLines="0" showRowCol="0" printArea="1">
      <pane xSplit="1" ySplit="5" topLeftCell="B6" activePane="bottomRight" state="frozen"/>
      <selection pane="bottomRight" activeCell="EV9" sqref="EV9"/>
      <pageMargins left="0.7" right="0.7" top="0.75" bottom="0.75" header="0.3" footer="0.3"/>
      <pageSetup paperSize="9" orientation="landscape" r:id="rId1"/>
    </customSheetView>
    <customSheetView guid="{AB72AB40-A0C1-4CA4-B3F4-70E07051F213}" scale="70" showGridLines="0" showRowCol="0" state="hidden">
      <pane xSplit="1" ySplit="5" topLeftCell="B6" activePane="bottomRight" state="frozen"/>
      <selection pane="bottomRight" activeCell="EV9" sqref="EV9"/>
      <pageMargins left="0.7" right="0.7" top="0.75" bottom="0.75" header="0.3" footer="0.3"/>
      <pageSetup paperSize="9" orientation="landscape" r:id="rId2"/>
    </customSheetView>
  </customSheetViews>
  <mergeCells count="36">
    <mergeCell ref="L2:L4"/>
    <mergeCell ref="I1:L1"/>
    <mergeCell ref="S1:AD1"/>
    <mergeCell ref="AA2:AD2"/>
    <mergeCell ref="AA3:AB3"/>
    <mergeCell ref="AC3:AD3"/>
    <mergeCell ref="M1:R1"/>
    <mergeCell ref="M2:N2"/>
    <mergeCell ref="O2:R2"/>
    <mergeCell ref="M3:M4"/>
    <mergeCell ref="O3:O4"/>
    <mergeCell ref="P3:P4"/>
    <mergeCell ref="Q3:Q4"/>
    <mergeCell ref="R3:R4"/>
    <mergeCell ref="N3:N4"/>
    <mergeCell ref="S3:T3"/>
    <mergeCell ref="U3:V3"/>
    <mergeCell ref="S2:V2"/>
    <mergeCell ref="W2:Z2"/>
    <mergeCell ref="W3:X3"/>
    <mergeCell ref="Y3:Z3"/>
    <mergeCell ref="K2:K4"/>
    <mergeCell ref="A1:B2"/>
    <mergeCell ref="A3:A4"/>
    <mergeCell ref="B3:B4"/>
    <mergeCell ref="C3:C4"/>
    <mergeCell ref="I2:I4"/>
    <mergeCell ref="J2:J4"/>
    <mergeCell ref="D3:D4"/>
    <mergeCell ref="C2:D2"/>
    <mergeCell ref="E2:H2"/>
    <mergeCell ref="C1:H1"/>
    <mergeCell ref="E3:E4"/>
    <mergeCell ref="F3:F4"/>
    <mergeCell ref="G3:G4"/>
    <mergeCell ref="H3:H4"/>
  </mergeCells>
  <conditionalFormatting sqref="L6:L13 L20:L21 L24:L26 L28:L29 L32:L34 L15:L17">
    <cfRule type="cellIs" dxfId="1362" priority="835" stopIfTrue="1" operator="equal">
      <formula>"SIG-"</formula>
    </cfRule>
    <cfRule type="cellIs" dxfId="1361" priority="836" stopIfTrue="1" operator="equal">
      <formula>"SIG+"</formula>
    </cfRule>
  </conditionalFormatting>
  <conditionalFormatting sqref="L19">
    <cfRule type="cellIs" dxfId="1360" priority="833" stopIfTrue="1" operator="equal">
      <formula>"SIG-"</formula>
    </cfRule>
    <cfRule type="cellIs" dxfId="1359" priority="834" stopIfTrue="1" operator="equal">
      <formula>"SIG+"</formula>
    </cfRule>
  </conditionalFormatting>
  <conditionalFormatting sqref="L23">
    <cfRule type="cellIs" dxfId="1358" priority="831" stopIfTrue="1" operator="equal">
      <formula>"SIG-"</formula>
    </cfRule>
    <cfRule type="cellIs" dxfId="1357" priority="832" stopIfTrue="1" operator="equal">
      <formula>"SIG+"</formula>
    </cfRule>
  </conditionalFormatting>
  <conditionalFormatting sqref="L27">
    <cfRule type="cellIs" dxfId="1356" priority="829" stopIfTrue="1" operator="equal">
      <formula>"SIG-"</formula>
    </cfRule>
    <cfRule type="cellIs" dxfId="1355" priority="830" stopIfTrue="1" operator="equal">
      <formula>"SIG+"</formula>
    </cfRule>
  </conditionalFormatting>
  <conditionalFormatting sqref="L31">
    <cfRule type="cellIs" dxfId="1354" priority="827" stopIfTrue="1" operator="equal">
      <formula>"SIG-"</formula>
    </cfRule>
    <cfRule type="cellIs" dxfId="1353" priority="828" stopIfTrue="1" operator="equal">
      <formula>"SIG+"</formula>
    </cfRule>
  </conditionalFormatting>
  <conditionalFormatting sqref="L14">
    <cfRule type="cellIs" dxfId="1352" priority="825" stopIfTrue="1" operator="equal">
      <formula>"SIG-"</formula>
    </cfRule>
    <cfRule type="cellIs" dxfId="1351" priority="826" stopIfTrue="1" operator="equal">
      <formula>"SIG+"</formula>
    </cfRule>
  </conditionalFormatting>
  <conditionalFormatting sqref="L18">
    <cfRule type="cellIs" dxfId="1350" priority="823" stopIfTrue="1" operator="equal">
      <formula>"SIG-"</formula>
    </cfRule>
    <cfRule type="cellIs" dxfId="1349" priority="824" stopIfTrue="1" operator="equal">
      <formula>"SIG+"</formula>
    </cfRule>
  </conditionalFormatting>
  <conditionalFormatting sqref="L22">
    <cfRule type="cellIs" dxfId="1348" priority="821" stopIfTrue="1" operator="equal">
      <formula>"SIG-"</formula>
    </cfRule>
    <cfRule type="cellIs" dxfId="1347" priority="822" stopIfTrue="1" operator="equal">
      <formula>"SIG+"</formula>
    </cfRule>
  </conditionalFormatting>
  <conditionalFormatting sqref="L30">
    <cfRule type="cellIs" dxfId="1346" priority="819" stopIfTrue="1" operator="equal">
      <formula>"SIG-"</formula>
    </cfRule>
    <cfRule type="cellIs" dxfId="1345" priority="820" stopIfTrue="1" operator="equal">
      <formula>"SIG+"</formula>
    </cfRule>
  </conditionalFormatting>
  <conditionalFormatting sqref="D6">
    <cfRule type="cellIs" dxfId="1344" priority="814" stopIfTrue="1" operator="equal">
      <formula>""</formula>
    </cfRule>
  </conditionalFormatting>
  <conditionalFormatting sqref="D6">
    <cfRule type="cellIs" dxfId="1343" priority="815" operator="lessThan">
      <formula>-1</formula>
    </cfRule>
    <cfRule type="cellIs" dxfId="1342" priority="816" operator="between">
      <formula>0</formula>
      <formula>-1</formula>
    </cfRule>
    <cfRule type="cellIs" dxfId="1341" priority="817" operator="between">
      <formula>0</formula>
      <formula>1</formula>
    </cfRule>
    <cfRule type="cellIs" dxfId="1340" priority="818" operator="greaterThan">
      <formula>1</formula>
    </cfRule>
  </conditionalFormatting>
  <conditionalFormatting sqref="D8">
    <cfRule type="cellIs" dxfId="1339" priority="809" stopIfTrue="1" operator="equal">
      <formula>""</formula>
    </cfRule>
  </conditionalFormatting>
  <conditionalFormatting sqref="D8">
    <cfRule type="cellIs" dxfId="1338" priority="810" operator="lessThan">
      <formula>-1</formula>
    </cfRule>
    <cfRule type="cellIs" dxfId="1337" priority="811" operator="between">
      <formula>0</formula>
      <formula>-1</formula>
    </cfRule>
    <cfRule type="cellIs" dxfId="1336" priority="812" operator="between">
      <formula>0</formula>
      <formula>1</formula>
    </cfRule>
    <cfRule type="cellIs" dxfId="1335" priority="813" operator="greaterThan">
      <formula>1</formula>
    </cfRule>
  </conditionalFormatting>
  <conditionalFormatting sqref="D9">
    <cfRule type="cellIs" dxfId="1334" priority="804" stopIfTrue="1" operator="equal">
      <formula>""</formula>
    </cfRule>
  </conditionalFormatting>
  <conditionalFormatting sqref="D9">
    <cfRule type="cellIs" dxfId="1333" priority="805" operator="lessThan">
      <formula>-1</formula>
    </cfRule>
    <cfRule type="cellIs" dxfId="1332" priority="806" operator="between">
      <formula>0</formula>
      <formula>-1</formula>
    </cfRule>
    <cfRule type="cellIs" dxfId="1331" priority="807" operator="between">
      <formula>0</formula>
      <formula>1</formula>
    </cfRule>
    <cfRule type="cellIs" dxfId="1330" priority="808" operator="greaterThan">
      <formula>1</formula>
    </cfRule>
  </conditionalFormatting>
  <conditionalFormatting sqref="D12">
    <cfRule type="cellIs" dxfId="1329" priority="799" stopIfTrue="1" operator="equal">
      <formula>""</formula>
    </cfRule>
  </conditionalFormatting>
  <conditionalFormatting sqref="D12">
    <cfRule type="cellIs" dxfId="1328" priority="800" operator="lessThan">
      <formula>-1</formula>
    </cfRule>
    <cfRule type="cellIs" dxfId="1327" priority="801" operator="between">
      <formula>0</formula>
      <formula>-1</formula>
    </cfRule>
    <cfRule type="cellIs" dxfId="1326" priority="802" operator="between">
      <formula>0</formula>
      <formula>1</formula>
    </cfRule>
    <cfRule type="cellIs" dxfId="1325" priority="803" operator="greaterThan">
      <formula>1</formula>
    </cfRule>
  </conditionalFormatting>
  <conditionalFormatting sqref="D13">
    <cfRule type="cellIs" dxfId="1324" priority="794" stopIfTrue="1" operator="equal">
      <formula>""</formula>
    </cfRule>
  </conditionalFormatting>
  <conditionalFormatting sqref="D13">
    <cfRule type="cellIs" dxfId="1323" priority="795" operator="lessThan">
      <formula>-1</formula>
    </cfRule>
    <cfRule type="cellIs" dxfId="1322" priority="796" operator="between">
      <formula>0</formula>
      <formula>-1</formula>
    </cfRule>
    <cfRule type="cellIs" dxfId="1321" priority="797" operator="between">
      <formula>0</formula>
      <formula>1</formula>
    </cfRule>
    <cfRule type="cellIs" dxfId="1320" priority="798" operator="greaterThan">
      <formula>1</formula>
    </cfRule>
  </conditionalFormatting>
  <conditionalFormatting sqref="D16">
    <cfRule type="cellIs" dxfId="1319" priority="789" stopIfTrue="1" operator="equal">
      <formula>""</formula>
    </cfRule>
  </conditionalFormatting>
  <conditionalFormatting sqref="D16">
    <cfRule type="cellIs" dxfId="1318" priority="790" operator="lessThan">
      <formula>-1</formula>
    </cfRule>
    <cfRule type="cellIs" dxfId="1317" priority="791" operator="between">
      <formula>0</formula>
      <formula>-1</formula>
    </cfRule>
    <cfRule type="cellIs" dxfId="1316" priority="792" operator="between">
      <formula>0</formula>
      <formula>1</formula>
    </cfRule>
    <cfRule type="cellIs" dxfId="1315" priority="793" operator="greaterThan">
      <formula>1</formula>
    </cfRule>
  </conditionalFormatting>
  <conditionalFormatting sqref="D17">
    <cfRule type="cellIs" dxfId="1314" priority="784" stopIfTrue="1" operator="equal">
      <formula>""</formula>
    </cfRule>
  </conditionalFormatting>
  <conditionalFormatting sqref="D17">
    <cfRule type="cellIs" dxfId="1313" priority="785" operator="lessThan">
      <formula>-1</formula>
    </cfRule>
    <cfRule type="cellIs" dxfId="1312" priority="786" operator="between">
      <formula>0</formula>
      <formula>-1</formula>
    </cfRule>
    <cfRule type="cellIs" dxfId="1311" priority="787" operator="between">
      <formula>0</formula>
      <formula>1</formula>
    </cfRule>
    <cfRule type="cellIs" dxfId="1310" priority="788" operator="greaterThan">
      <formula>1</formula>
    </cfRule>
  </conditionalFormatting>
  <conditionalFormatting sqref="D20">
    <cfRule type="cellIs" dxfId="1309" priority="779" stopIfTrue="1" operator="equal">
      <formula>""</formula>
    </cfRule>
  </conditionalFormatting>
  <conditionalFormatting sqref="D20">
    <cfRule type="cellIs" dxfId="1308" priority="780" operator="lessThan">
      <formula>-1</formula>
    </cfRule>
    <cfRule type="cellIs" dxfId="1307" priority="781" operator="between">
      <formula>0</formula>
      <formula>-1</formula>
    </cfRule>
    <cfRule type="cellIs" dxfId="1306" priority="782" operator="between">
      <formula>0</formula>
      <formula>1</formula>
    </cfRule>
    <cfRule type="cellIs" dxfId="1305" priority="783" operator="greaterThan">
      <formula>1</formula>
    </cfRule>
  </conditionalFormatting>
  <conditionalFormatting sqref="D21">
    <cfRule type="cellIs" dxfId="1304" priority="774" stopIfTrue="1" operator="equal">
      <formula>""</formula>
    </cfRule>
  </conditionalFormatting>
  <conditionalFormatting sqref="D21">
    <cfRule type="cellIs" dxfId="1303" priority="775" operator="lessThan">
      <formula>-1</formula>
    </cfRule>
    <cfRule type="cellIs" dxfId="1302" priority="776" operator="between">
      <formula>0</formula>
      <formula>-1</formula>
    </cfRule>
    <cfRule type="cellIs" dxfId="1301" priority="777" operator="between">
      <formula>0</formula>
      <formula>1</formula>
    </cfRule>
    <cfRule type="cellIs" dxfId="1300" priority="778" operator="greaterThan">
      <formula>1</formula>
    </cfRule>
  </conditionalFormatting>
  <conditionalFormatting sqref="D24 D26">
    <cfRule type="cellIs" dxfId="1299" priority="769" stopIfTrue="1" operator="equal">
      <formula>""</formula>
    </cfRule>
  </conditionalFormatting>
  <conditionalFormatting sqref="D24 D26">
    <cfRule type="cellIs" dxfId="1298" priority="770" operator="lessThan">
      <formula>-1</formula>
    </cfRule>
    <cfRule type="cellIs" dxfId="1297" priority="771" operator="between">
      <formula>0</formula>
      <formula>-1</formula>
    </cfRule>
    <cfRule type="cellIs" dxfId="1296" priority="772" operator="between">
      <formula>0</formula>
      <formula>1</formula>
    </cfRule>
    <cfRule type="cellIs" dxfId="1295" priority="773" operator="greaterThan">
      <formula>1</formula>
    </cfRule>
  </conditionalFormatting>
  <conditionalFormatting sqref="D25">
    <cfRule type="cellIs" dxfId="1294" priority="764" stopIfTrue="1" operator="equal">
      <formula>""</formula>
    </cfRule>
  </conditionalFormatting>
  <conditionalFormatting sqref="D25">
    <cfRule type="cellIs" dxfId="1293" priority="765" operator="lessThan">
      <formula>-1</formula>
    </cfRule>
    <cfRule type="cellIs" dxfId="1292" priority="766" operator="between">
      <formula>0</formula>
      <formula>-1</formula>
    </cfRule>
    <cfRule type="cellIs" dxfId="1291" priority="767" operator="between">
      <formula>0</formula>
      <formula>1</formula>
    </cfRule>
    <cfRule type="cellIs" dxfId="1290" priority="768" operator="greaterThan">
      <formula>1</formula>
    </cfRule>
  </conditionalFormatting>
  <conditionalFormatting sqref="D28">
    <cfRule type="cellIs" dxfId="1289" priority="759" stopIfTrue="1" operator="equal">
      <formula>""</formula>
    </cfRule>
  </conditionalFormatting>
  <conditionalFormatting sqref="D28">
    <cfRule type="cellIs" dxfId="1288" priority="760" operator="lessThan">
      <formula>-1</formula>
    </cfRule>
    <cfRule type="cellIs" dxfId="1287" priority="761" operator="between">
      <formula>0</formula>
      <formula>-1</formula>
    </cfRule>
    <cfRule type="cellIs" dxfId="1286" priority="762" operator="between">
      <formula>0</formula>
      <formula>1</formula>
    </cfRule>
    <cfRule type="cellIs" dxfId="1285" priority="763" operator="greaterThan">
      <formula>1</formula>
    </cfRule>
  </conditionalFormatting>
  <conditionalFormatting sqref="D29">
    <cfRule type="cellIs" dxfId="1284" priority="754" stopIfTrue="1" operator="equal">
      <formula>""</formula>
    </cfRule>
  </conditionalFormatting>
  <conditionalFormatting sqref="D29">
    <cfRule type="cellIs" dxfId="1283" priority="755" operator="lessThan">
      <formula>-1</formula>
    </cfRule>
    <cfRule type="cellIs" dxfId="1282" priority="756" operator="between">
      <formula>0</formula>
      <formula>-1</formula>
    </cfRule>
    <cfRule type="cellIs" dxfId="1281" priority="757" operator="between">
      <formula>0</formula>
      <formula>1</formula>
    </cfRule>
    <cfRule type="cellIs" dxfId="1280" priority="758" operator="greaterThan">
      <formula>1</formula>
    </cfRule>
  </conditionalFormatting>
  <conditionalFormatting sqref="D34">
    <cfRule type="cellIs" dxfId="1279" priority="749" stopIfTrue="1" operator="equal">
      <formula>""</formula>
    </cfRule>
  </conditionalFormatting>
  <conditionalFormatting sqref="D34">
    <cfRule type="cellIs" dxfId="1278" priority="750" operator="lessThan">
      <formula>-1</formula>
    </cfRule>
    <cfRule type="cellIs" dxfId="1277" priority="751" operator="between">
      <formula>0</formula>
      <formula>-1</formula>
    </cfRule>
    <cfRule type="cellIs" dxfId="1276" priority="752" operator="between">
      <formula>0</formula>
      <formula>1</formula>
    </cfRule>
    <cfRule type="cellIs" dxfId="1275" priority="753" operator="greaterThan">
      <formula>1</formula>
    </cfRule>
  </conditionalFormatting>
  <conditionalFormatting sqref="E6">
    <cfRule type="cellIs" dxfId="1274" priority="721" stopIfTrue="1" operator="equal">
      <formula>""</formula>
    </cfRule>
  </conditionalFormatting>
  <conditionalFormatting sqref="E6">
    <cfRule type="cellIs" dxfId="1273" priority="722" operator="lessThan">
      <formula>-1</formula>
    </cfRule>
    <cfRule type="cellIs" dxfId="1272" priority="723" operator="between">
      <formula>0</formula>
      <formula>-1</formula>
    </cfRule>
    <cfRule type="cellIs" dxfId="1271" priority="724" operator="between">
      <formula>0</formula>
      <formula>1</formula>
    </cfRule>
    <cfRule type="cellIs" dxfId="1270" priority="725" operator="greaterThan">
      <formula>1</formula>
    </cfRule>
  </conditionalFormatting>
  <conditionalFormatting sqref="E8">
    <cfRule type="cellIs" dxfId="1269" priority="716" stopIfTrue="1" operator="equal">
      <formula>""</formula>
    </cfRule>
  </conditionalFormatting>
  <conditionalFormatting sqref="E8">
    <cfRule type="cellIs" dxfId="1268" priority="717" operator="lessThan">
      <formula>-1</formula>
    </cfRule>
    <cfRule type="cellIs" dxfId="1267" priority="718" operator="between">
      <formula>0</formula>
      <formula>-1</formula>
    </cfRule>
    <cfRule type="cellIs" dxfId="1266" priority="719" operator="between">
      <formula>0</formula>
      <formula>1</formula>
    </cfRule>
    <cfRule type="cellIs" dxfId="1265" priority="720" operator="greaterThan">
      <formula>1</formula>
    </cfRule>
  </conditionalFormatting>
  <conditionalFormatting sqref="E9">
    <cfRule type="cellIs" dxfId="1264" priority="711" stopIfTrue="1" operator="equal">
      <formula>""</formula>
    </cfRule>
  </conditionalFormatting>
  <conditionalFormatting sqref="E9">
    <cfRule type="cellIs" dxfId="1263" priority="712" operator="lessThan">
      <formula>-1</formula>
    </cfRule>
    <cfRule type="cellIs" dxfId="1262" priority="713" operator="between">
      <formula>0</formula>
      <formula>-1</formula>
    </cfRule>
    <cfRule type="cellIs" dxfId="1261" priority="714" operator="between">
      <formula>0</formula>
      <formula>1</formula>
    </cfRule>
    <cfRule type="cellIs" dxfId="1260" priority="715" operator="greaterThan">
      <formula>1</formula>
    </cfRule>
  </conditionalFormatting>
  <conditionalFormatting sqref="E12">
    <cfRule type="cellIs" dxfId="1259" priority="706" stopIfTrue="1" operator="equal">
      <formula>""</formula>
    </cfRule>
  </conditionalFormatting>
  <conditionalFormatting sqref="E12">
    <cfRule type="cellIs" dxfId="1258" priority="707" operator="lessThan">
      <formula>-1</formula>
    </cfRule>
    <cfRule type="cellIs" dxfId="1257" priority="708" operator="between">
      <formula>0</formula>
      <formula>-1</formula>
    </cfRule>
    <cfRule type="cellIs" dxfId="1256" priority="709" operator="between">
      <formula>0</formula>
      <formula>1</formula>
    </cfRule>
    <cfRule type="cellIs" dxfId="1255" priority="710" operator="greaterThan">
      <formula>1</formula>
    </cfRule>
  </conditionalFormatting>
  <conditionalFormatting sqref="E13">
    <cfRule type="cellIs" dxfId="1254" priority="701" stopIfTrue="1" operator="equal">
      <formula>""</formula>
    </cfRule>
  </conditionalFormatting>
  <conditionalFormatting sqref="E13">
    <cfRule type="cellIs" dxfId="1253" priority="702" operator="lessThan">
      <formula>-1</formula>
    </cfRule>
    <cfRule type="cellIs" dxfId="1252" priority="703" operator="between">
      <formula>0</formula>
      <formula>-1</formula>
    </cfRule>
    <cfRule type="cellIs" dxfId="1251" priority="704" operator="between">
      <formula>0</formula>
      <formula>1</formula>
    </cfRule>
    <cfRule type="cellIs" dxfId="1250" priority="705" operator="greaterThan">
      <formula>1</formula>
    </cfRule>
  </conditionalFormatting>
  <conditionalFormatting sqref="E16">
    <cfRule type="cellIs" dxfId="1249" priority="696" stopIfTrue="1" operator="equal">
      <formula>""</formula>
    </cfRule>
  </conditionalFormatting>
  <conditionalFormatting sqref="E16">
    <cfRule type="cellIs" dxfId="1248" priority="697" operator="lessThan">
      <formula>-1</formula>
    </cfRule>
    <cfRule type="cellIs" dxfId="1247" priority="698" operator="between">
      <formula>0</formula>
      <formula>-1</formula>
    </cfRule>
    <cfRule type="cellIs" dxfId="1246" priority="699" operator="between">
      <formula>0</formula>
      <formula>1</formula>
    </cfRule>
    <cfRule type="cellIs" dxfId="1245" priority="700" operator="greaterThan">
      <formula>1</formula>
    </cfRule>
  </conditionalFormatting>
  <conditionalFormatting sqref="E17">
    <cfRule type="cellIs" dxfId="1244" priority="691" stopIfTrue="1" operator="equal">
      <formula>""</formula>
    </cfRule>
  </conditionalFormatting>
  <conditionalFormatting sqref="E17">
    <cfRule type="cellIs" dxfId="1243" priority="692" operator="lessThan">
      <formula>-1</formula>
    </cfRule>
    <cfRule type="cellIs" dxfId="1242" priority="693" operator="between">
      <formula>0</formula>
      <formula>-1</formula>
    </cfRule>
    <cfRule type="cellIs" dxfId="1241" priority="694" operator="between">
      <formula>0</formula>
      <formula>1</formula>
    </cfRule>
    <cfRule type="cellIs" dxfId="1240" priority="695" operator="greaterThan">
      <formula>1</formula>
    </cfRule>
  </conditionalFormatting>
  <conditionalFormatting sqref="E20">
    <cfRule type="cellIs" dxfId="1239" priority="686" stopIfTrue="1" operator="equal">
      <formula>""</formula>
    </cfRule>
  </conditionalFormatting>
  <conditionalFormatting sqref="E20">
    <cfRule type="cellIs" dxfId="1238" priority="687" operator="lessThan">
      <formula>-1</formula>
    </cfRule>
    <cfRule type="cellIs" dxfId="1237" priority="688" operator="between">
      <formula>0</formula>
      <formula>-1</formula>
    </cfRule>
    <cfRule type="cellIs" dxfId="1236" priority="689" operator="between">
      <formula>0</formula>
      <formula>1</formula>
    </cfRule>
    <cfRule type="cellIs" dxfId="1235" priority="690" operator="greaterThan">
      <formula>1</formula>
    </cfRule>
  </conditionalFormatting>
  <conditionalFormatting sqref="E21">
    <cfRule type="cellIs" dxfId="1234" priority="681" stopIfTrue="1" operator="equal">
      <formula>""</formula>
    </cfRule>
  </conditionalFormatting>
  <conditionalFormatting sqref="E21">
    <cfRule type="cellIs" dxfId="1233" priority="682" operator="lessThan">
      <formula>-1</formula>
    </cfRule>
    <cfRule type="cellIs" dxfId="1232" priority="683" operator="between">
      <formula>0</formula>
      <formula>-1</formula>
    </cfRule>
    <cfRule type="cellIs" dxfId="1231" priority="684" operator="between">
      <formula>0</formula>
      <formula>1</formula>
    </cfRule>
    <cfRule type="cellIs" dxfId="1230" priority="685" operator="greaterThan">
      <formula>1</formula>
    </cfRule>
  </conditionalFormatting>
  <conditionalFormatting sqref="E24 E26">
    <cfRule type="cellIs" dxfId="1229" priority="676" stopIfTrue="1" operator="equal">
      <formula>""</formula>
    </cfRule>
  </conditionalFormatting>
  <conditionalFormatting sqref="E24 E26">
    <cfRule type="cellIs" dxfId="1228" priority="677" operator="lessThan">
      <formula>-1</formula>
    </cfRule>
    <cfRule type="cellIs" dxfId="1227" priority="678" operator="between">
      <formula>0</formula>
      <formula>-1</formula>
    </cfRule>
    <cfRule type="cellIs" dxfId="1226" priority="679" operator="between">
      <formula>0</formula>
      <formula>1</formula>
    </cfRule>
    <cfRule type="cellIs" dxfId="1225" priority="680" operator="greaterThan">
      <formula>1</formula>
    </cfRule>
  </conditionalFormatting>
  <conditionalFormatting sqref="E25">
    <cfRule type="cellIs" dxfId="1224" priority="671" stopIfTrue="1" operator="equal">
      <formula>""</formula>
    </cfRule>
  </conditionalFormatting>
  <conditionalFormatting sqref="E25">
    <cfRule type="cellIs" dxfId="1223" priority="672" operator="lessThan">
      <formula>-1</formula>
    </cfRule>
    <cfRule type="cellIs" dxfId="1222" priority="673" operator="between">
      <formula>0</formula>
      <formula>-1</formula>
    </cfRule>
    <cfRule type="cellIs" dxfId="1221" priority="674" operator="between">
      <formula>0</formula>
      <formula>1</formula>
    </cfRule>
    <cfRule type="cellIs" dxfId="1220" priority="675" operator="greaterThan">
      <formula>1</formula>
    </cfRule>
  </conditionalFormatting>
  <conditionalFormatting sqref="E28">
    <cfRule type="cellIs" dxfId="1219" priority="666" stopIfTrue="1" operator="equal">
      <formula>""</formula>
    </cfRule>
  </conditionalFormatting>
  <conditionalFormatting sqref="E28">
    <cfRule type="cellIs" dxfId="1218" priority="667" operator="lessThan">
      <formula>-1</formula>
    </cfRule>
    <cfRule type="cellIs" dxfId="1217" priority="668" operator="between">
      <formula>0</formula>
      <formula>-1</formula>
    </cfRule>
    <cfRule type="cellIs" dxfId="1216" priority="669" operator="between">
      <formula>0</formula>
      <formula>1</formula>
    </cfRule>
    <cfRule type="cellIs" dxfId="1215" priority="670" operator="greaterThan">
      <formula>1</formula>
    </cfRule>
  </conditionalFormatting>
  <conditionalFormatting sqref="E29">
    <cfRule type="cellIs" dxfId="1214" priority="661" stopIfTrue="1" operator="equal">
      <formula>""</formula>
    </cfRule>
  </conditionalFormatting>
  <conditionalFormatting sqref="E29">
    <cfRule type="cellIs" dxfId="1213" priority="662" operator="lessThan">
      <formula>-1</formula>
    </cfRule>
    <cfRule type="cellIs" dxfId="1212" priority="663" operator="between">
      <formula>0</formula>
      <formula>-1</formula>
    </cfRule>
    <cfRule type="cellIs" dxfId="1211" priority="664" operator="between">
      <formula>0</formula>
      <formula>1</formula>
    </cfRule>
    <cfRule type="cellIs" dxfId="1210" priority="665" operator="greaterThan">
      <formula>1</formula>
    </cfRule>
  </conditionalFormatting>
  <conditionalFormatting sqref="E34">
    <cfRule type="cellIs" dxfId="1209" priority="656" stopIfTrue="1" operator="equal">
      <formula>""</formula>
    </cfRule>
  </conditionalFormatting>
  <conditionalFormatting sqref="E34">
    <cfRule type="cellIs" dxfId="1208" priority="657" operator="lessThan">
      <formula>-1</formula>
    </cfRule>
    <cfRule type="cellIs" dxfId="1207" priority="658" operator="between">
      <formula>0</formula>
      <formula>-1</formula>
    </cfRule>
    <cfRule type="cellIs" dxfId="1206" priority="659" operator="between">
      <formula>0</formula>
      <formula>1</formula>
    </cfRule>
    <cfRule type="cellIs" dxfId="1205" priority="660" operator="greaterThan">
      <formula>1</formula>
    </cfRule>
  </conditionalFormatting>
  <conditionalFormatting sqref="F6">
    <cfRule type="cellIs" dxfId="1204" priority="646" stopIfTrue="1" operator="equal">
      <formula>""</formula>
    </cfRule>
  </conditionalFormatting>
  <conditionalFormatting sqref="F6">
    <cfRule type="cellIs" dxfId="1203" priority="647" operator="lessThan">
      <formula>-1</formula>
    </cfRule>
    <cfRule type="cellIs" dxfId="1202" priority="648" operator="between">
      <formula>0</formula>
      <formula>-1</formula>
    </cfRule>
    <cfRule type="cellIs" dxfId="1201" priority="649" operator="between">
      <formula>0</formula>
      <formula>1</formula>
    </cfRule>
    <cfRule type="cellIs" dxfId="1200" priority="650" operator="greaterThan">
      <formula>1</formula>
    </cfRule>
  </conditionalFormatting>
  <conditionalFormatting sqref="F8">
    <cfRule type="cellIs" dxfId="1199" priority="641" stopIfTrue="1" operator="equal">
      <formula>""</formula>
    </cfRule>
  </conditionalFormatting>
  <conditionalFormatting sqref="F8">
    <cfRule type="cellIs" dxfId="1198" priority="642" operator="lessThan">
      <formula>-1</formula>
    </cfRule>
    <cfRule type="cellIs" dxfId="1197" priority="643" operator="between">
      <formula>0</formula>
      <formula>-1</formula>
    </cfRule>
    <cfRule type="cellIs" dxfId="1196" priority="644" operator="between">
      <formula>0</formula>
      <formula>1</formula>
    </cfRule>
    <cfRule type="cellIs" dxfId="1195" priority="645" operator="greaterThan">
      <formula>1</formula>
    </cfRule>
  </conditionalFormatting>
  <conditionalFormatting sqref="F9">
    <cfRule type="cellIs" dxfId="1194" priority="636" stopIfTrue="1" operator="equal">
      <formula>""</formula>
    </cfRule>
  </conditionalFormatting>
  <conditionalFormatting sqref="F9">
    <cfRule type="cellIs" dxfId="1193" priority="637" operator="lessThan">
      <formula>-1</formula>
    </cfRule>
    <cfRule type="cellIs" dxfId="1192" priority="638" operator="between">
      <formula>0</formula>
      <formula>-1</formula>
    </cfRule>
    <cfRule type="cellIs" dxfId="1191" priority="639" operator="between">
      <formula>0</formula>
      <formula>1</formula>
    </cfRule>
    <cfRule type="cellIs" dxfId="1190" priority="640" operator="greaterThan">
      <formula>1</formula>
    </cfRule>
  </conditionalFormatting>
  <conditionalFormatting sqref="F12">
    <cfRule type="cellIs" dxfId="1189" priority="631" stopIfTrue="1" operator="equal">
      <formula>""</formula>
    </cfRule>
  </conditionalFormatting>
  <conditionalFormatting sqref="F12">
    <cfRule type="cellIs" dxfId="1188" priority="632" operator="lessThan">
      <formula>-1</formula>
    </cfRule>
    <cfRule type="cellIs" dxfId="1187" priority="633" operator="between">
      <formula>0</formula>
      <formula>-1</formula>
    </cfRule>
    <cfRule type="cellIs" dxfId="1186" priority="634" operator="between">
      <formula>0</formula>
      <formula>1</formula>
    </cfRule>
    <cfRule type="cellIs" dxfId="1185" priority="635" operator="greaterThan">
      <formula>1</formula>
    </cfRule>
  </conditionalFormatting>
  <conditionalFormatting sqref="F13">
    <cfRule type="cellIs" dxfId="1184" priority="626" stopIfTrue="1" operator="equal">
      <formula>""</formula>
    </cfRule>
  </conditionalFormatting>
  <conditionalFormatting sqref="F13">
    <cfRule type="cellIs" dxfId="1183" priority="627" operator="lessThan">
      <formula>-1</formula>
    </cfRule>
    <cfRule type="cellIs" dxfId="1182" priority="628" operator="between">
      <formula>0</formula>
      <formula>-1</formula>
    </cfRule>
    <cfRule type="cellIs" dxfId="1181" priority="629" operator="between">
      <formula>0</formula>
      <formula>1</formula>
    </cfRule>
    <cfRule type="cellIs" dxfId="1180" priority="630" operator="greaterThan">
      <formula>1</formula>
    </cfRule>
  </conditionalFormatting>
  <conditionalFormatting sqref="F16">
    <cfRule type="cellIs" dxfId="1179" priority="621" stopIfTrue="1" operator="equal">
      <formula>""</formula>
    </cfRule>
  </conditionalFormatting>
  <conditionalFormatting sqref="F16">
    <cfRule type="cellIs" dxfId="1178" priority="622" operator="lessThan">
      <formula>-1</formula>
    </cfRule>
    <cfRule type="cellIs" dxfId="1177" priority="623" operator="between">
      <formula>0</formula>
      <formula>-1</formula>
    </cfRule>
    <cfRule type="cellIs" dxfId="1176" priority="624" operator="between">
      <formula>0</formula>
      <formula>1</formula>
    </cfRule>
    <cfRule type="cellIs" dxfId="1175" priority="625" operator="greaterThan">
      <formula>1</formula>
    </cfRule>
  </conditionalFormatting>
  <conditionalFormatting sqref="F17">
    <cfRule type="cellIs" dxfId="1174" priority="616" stopIfTrue="1" operator="equal">
      <formula>""</formula>
    </cfRule>
  </conditionalFormatting>
  <conditionalFormatting sqref="F17">
    <cfRule type="cellIs" dxfId="1173" priority="617" operator="lessThan">
      <formula>-1</formula>
    </cfRule>
    <cfRule type="cellIs" dxfId="1172" priority="618" operator="between">
      <formula>0</formula>
      <formula>-1</formula>
    </cfRule>
    <cfRule type="cellIs" dxfId="1171" priority="619" operator="between">
      <formula>0</formula>
      <formula>1</formula>
    </cfRule>
    <cfRule type="cellIs" dxfId="1170" priority="620" operator="greaterThan">
      <formula>1</formula>
    </cfRule>
  </conditionalFormatting>
  <conditionalFormatting sqref="F20">
    <cfRule type="cellIs" dxfId="1169" priority="611" stopIfTrue="1" operator="equal">
      <formula>""</formula>
    </cfRule>
  </conditionalFormatting>
  <conditionalFormatting sqref="F20">
    <cfRule type="cellIs" dxfId="1168" priority="612" operator="lessThan">
      <formula>-1</formula>
    </cfRule>
    <cfRule type="cellIs" dxfId="1167" priority="613" operator="between">
      <formula>0</formula>
      <formula>-1</formula>
    </cfRule>
    <cfRule type="cellIs" dxfId="1166" priority="614" operator="between">
      <formula>0</formula>
      <formula>1</formula>
    </cfRule>
    <cfRule type="cellIs" dxfId="1165" priority="615" operator="greaterThan">
      <formula>1</formula>
    </cfRule>
  </conditionalFormatting>
  <conditionalFormatting sqref="F21">
    <cfRule type="cellIs" dxfId="1164" priority="606" stopIfTrue="1" operator="equal">
      <formula>""</formula>
    </cfRule>
  </conditionalFormatting>
  <conditionalFormatting sqref="F21">
    <cfRule type="cellIs" dxfId="1163" priority="607" operator="lessThan">
      <formula>-1</formula>
    </cfRule>
    <cfRule type="cellIs" dxfId="1162" priority="608" operator="between">
      <formula>0</formula>
      <formula>-1</formula>
    </cfRule>
    <cfRule type="cellIs" dxfId="1161" priority="609" operator="between">
      <formula>0</formula>
      <formula>1</formula>
    </cfRule>
    <cfRule type="cellIs" dxfId="1160" priority="610" operator="greaterThan">
      <formula>1</formula>
    </cfRule>
  </conditionalFormatting>
  <conditionalFormatting sqref="F24 F26">
    <cfRule type="cellIs" dxfId="1159" priority="601" stopIfTrue="1" operator="equal">
      <formula>""</formula>
    </cfRule>
  </conditionalFormatting>
  <conditionalFormatting sqref="F24 F26">
    <cfRule type="cellIs" dxfId="1158" priority="602" operator="lessThan">
      <formula>-1</formula>
    </cfRule>
    <cfRule type="cellIs" dxfId="1157" priority="603" operator="between">
      <formula>0</formula>
      <formula>-1</formula>
    </cfRule>
    <cfRule type="cellIs" dxfId="1156" priority="604" operator="between">
      <formula>0</formula>
      <formula>1</formula>
    </cfRule>
    <cfRule type="cellIs" dxfId="1155" priority="605" operator="greaterThan">
      <formula>1</formula>
    </cfRule>
  </conditionalFormatting>
  <conditionalFormatting sqref="F25">
    <cfRule type="cellIs" dxfId="1154" priority="596" stopIfTrue="1" operator="equal">
      <formula>""</formula>
    </cfRule>
  </conditionalFormatting>
  <conditionalFormatting sqref="F25">
    <cfRule type="cellIs" dxfId="1153" priority="597" operator="lessThan">
      <formula>-1</formula>
    </cfRule>
    <cfRule type="cellIs" dxfId="1152" priority="598" operator="between">
      <formula>0</formula>
      <formula>-1</formula>
    </cfRule>
    <cfRule type="cellIs" dxfId="1151" priority="599" operator="between">
      <formula>0</formula>
      <formula>1</formula>
    </cfRule>
    <cfRule type="cellIs" dxfId="1150" priority="600" operator="greaterThan">
      <formula>1</formula>
    </cfRule>
  </conditionalFormatting>
  <conditionalFormatting sqref="F28">
    <cfRule type="cellIs" dxfId="1149" priority="591" stopIfTrue="1" operator="equal">
      <formula>""</formula>
    </cfRule>
  </conditionalFormatting>
  <conditionalFormatting sqref="F28">
    <cfRule type="cellIs" dxfId="1148" priority="592" operator="lessThan">
      <formula>-1</formula>
    </cfRule>
    <cfRule type="cellIs" dxfId="1147" priority="593" operator="between">
      <formula>0</formula>
      <formula>-1</formula>
    </cfRule>
    <cfRule type="cellIs" dxfId="1146" priority="594" operator="between">
      <formula>0</formula>
      <formula>1</formula>
    </cfRule>
    <cfRule type="cellIs" dxfId="1145" priority="595" operator="greaterThan">
      <formula>1</formula>
    </cfRule>
  </conditionalFormatting>
  <conditionalFormatting sqref="F29">
    <cfRule type="cellIs" dxfId="1144" priority="586" stopIfTrue="1" operator="equal">
      <formula>""</formula>
    </cfRule>
  </conditionalFormatting>
  <conditionalFormatting sqref="F29">
    <cfRule type="cellIs" dxfId="1143" priority="587" operator="lessThan">
      <formula>-1</formula>
    </cfRule>
    <cfRule type="cellIs" dxfId="1142" priority="588" operator="between">
      <formula>0</formula>
      <formula>-1</formula>
    </cfRule>
    <cfRule type="cellIs" dxfId="1141" priority="589" operator="between">
      <formula>0</formula>
      <formula>1</formula>
    </cfRule>
    <cfRule type="cellIs" dxfId="1140" priority="590" operator="greaterThan">
      <formula>1</formula>
    </cfRule>
  </conditionalFormatting>
  <conditionalFormatting sqref="F34">
    <cfRule type="cellIs" dxfId="1139" priority="581" stopIfTrue="1" operator="equal">
      <formula>""</formula>
    </cfRule>
  </conditionalFormatting>
  <conditionalFormatting sqref="F34">
    <cfRule type="cellIs" dxfId="1138" priority="582" operator="lessThan">
      <formula>-1</formula>
    </cfRule>
    <cfRule type="cellIs" dxfId="1137" priority="583" operator="between">
      <formula>0</formula>
      <formula>-1</formula>
    </cfRule>
    <cfRule type="cellIs" dxfId="1136" priority="584" operator="between">
      <formula>0</formula>
      <formula>1</formula>
    </cfRule>
    <cfRule type="cellIs" dxfId="1135" priority="585" operator="greaterThan">
      <formula>1</formula>
    </cfRule>
  </conditionalFormatting>
  <conditionalFormatting sqref="G6">
    <cfRule type="cellIs" dxfId="1134" priority="571" stopIfTrue="1" operator="equal">
      <formula>""</formula>
    </cfRule>
  </conditionalFormatting>
  <conditionalFormatting sqref="G6">
    <cfRule type="cellIs" dxfId="1133" priority="572" operator="lessThan">
      <formula>-1</formula>
    </cfRule>
    <cfRule type="cellIs" dxfId="1132" priority="573" operator="between">
      <formula>0</formula>
      <formula>-1</formula>
    </cfRule>
    <cfRule type="cellIs" dxfId="1131" priority="574" operator="between">
      <formula>0</formula>
      <formula>1</formula>
    </cfRule>
    <cfRule type="cellIs" dxfId="1130" priority="575" operator="greaterThan">
      <formula>1</formula>
    </cfRule>
  </conditionalFormatting>
  <conditionalFormatting sqref="G8">
    <cfRule type="cellIs" dxfId="1129" priority="566" stopIfTrue="1" operator="equal">
      <formula>""</formula>
    </cfRule>
  </conditionalFormatting>
  <conditionalFormatting sqref="G8">
    <cfRule type="cellIs" dxfId="1128" priority="567" operator="lessThan">
      <formula>-1</formula>
    </cfRule>
    <cfRule type="cellIs" dxfId="1127" priority="568" operator="between">
      <formula>0</formula>
      <formula>-1</formula>
    </cfRule>
    <cfRule type="cellIs" dxfId="1126" priority="569" operator="between">
      <formula>0</formula>
      <formula>1</formula>
    </cfRule>
    <cfRule type="cellIs" dxfId="1125" priority="570" operator="greaterThan">
      <formula>1</formula>
    </cfRule>
  </conditionalFormatting>
  <conditionalFormatting sqref="G9">
    <cfRule type="cellIs" dxfId="1124" priority="561" stopIfTrue="1" operator="equal">
      <formula>""</formula>
    </cfRule>
  </conditionalFormatting>
  <conditionalFormatting sqref="G9">
    <cfRule type="cellIs" dxfId="1123" priority="562" operator="lessThan">
      <formula>-1</formula>
    </cfRule>
    <cfRule type="cellIs" dxfId="1122" priority="563" operator="between">
      <formula>0</formula>
      <formula>-1</formula>
    </cfRule>
    <cfRule type="cellIs" dxfId="1121" priority="564" operator="between">
      <formula>0</formula>
      <formula>1</formula>
    </cfRule>
    <cfRule type="cellIs" dxfId="1120" priority="565" operator="greaterThan">
      <formula>1</formula>
    </cfRule>
  </conditionalFormatting>
  <conditionalFormatting sqref="G12">
    <cfRule type="cellIs" dxfId="1119" priority="556" stopIfTrue="1" operator="equal">
      <formula>""</formula>
    </cfRule>
  </conditionalFormatting>
  <conditionalFormatting sqref="G12">
    <cfRule type="cellIs" dxfId="1118" priority="557" operator="lessThan">
      <formula>-1</formula>
    </cfRule>
    <cfRule type="cellIs" dxfId="1117" priority="558" operator="between">
      <formula>0</formula>
      <formula>-1</formula>
    </cfRule>
    <cfRule type="cellIs" dxfId="1116" priority="559" operator="between">
      <formula>0</formula>
      <formula>1</formula>
    </cfRule>
    <cfRule type="cellIs" dxfId="1115" priority="560" operator="greaterThan">
      <formula>1</formula>
    </cfRule>
  </conditionalFormatting>
  <conditionalFormatting sqref="G13">
    <cfRule type="cellIs" dxfId="1114" priority="551" stopIfTrue="1" operator="equal">
      <formula>""</formula>
    </cfRule>
  </conditionalFormatting>
  <conditionalFormatting sqref="G13">
    <cfRule type="cellIs" dxfId="1113" priority="552" operator="lessThan">
      <formula>-1</formula>
    </cfRule>
    <cfRule type="cellIs" dxfId="1112" priority="553" operator="between">
      <formula>0</formula>
      <formula>-1</formula>
    </cfRule>
    <cfRule type="cellIs" dxfId="1111" priority="554" operator="between">
      <formula>0</formula>
      <formula>1</formula>
    </cfRule>
    <cfRule type="cellIs" dxfId="1110" priority="555" operator="greaterThan">
      <formula>1</formula>
    </cfRule>
  </conditionalFormatting>
  <conditionalFormatting sqref="G16">
    <cfRule type="cellIs" dxfId="1109" priority="546" stopIfTrue="1" operator="equal">
      <formula>""</formula>
    </cfRule>
  </conditionalFormatting>
  <conditionalFormatting sqref="G16">
    <cfRule type="cellIs" dxfId="1108" priority="547" operator="lessThan">
      <formula>-1</formula>
    </cfRule>
    <cfRule type="cellIs" dxfId="1107" priority="548" operator="between">
      <formula>0</formula>
      <formula>-1</formula>
    </cfRule>
    <cfRule type="cellIs" dxfId="1106" priority="549" operator="between">
      <formula>0</formula>
      <formula>1</formula>
    </cfRule>
    <cfRule type="cellIs" dxfId="1105" priority="550" operator="greaterThan">
      <formula>1</formula>
    </cfRule>
  </conditionalFormatting>
  <conditionalFormatting sqref="G17">
    <cfRule type="cellIs" dxfId="1104" priority="541" stopIfTrue="1" operator="equal">
      <formula>""</formula>
    </cfRule>
  </conditionalFormatting>
  <conditionalFormatting sqref="G17">
    <cfRule type="cellIs" dxfId="1103" priority="542" operator="lessThan">
      <formula>-1</formula>
    </cfRule>
    <cfRule type="cellIs" dxfId="1102" priority="543" operator="between">
      <formula>0</formula>
      <formula>-1</formula>
    </cfRule>
    <cfRule type="cellIs" dxfId="1101" priority="544" operator="between">
      <formula>0</formula>
      <formula>1</formula>
    </cfRule>
    <cfRule type="cellIs" dxfId="1100" priority="545" operator="greaterThan">
      <formula>1</formula>
    </cfRule>
  </conditionalFormatting>
  <conditionalFormatting sqref="G20">
    <cfRule type="cellIs" dxfId="1099" priority="536" stopIfTrue="1" operator="equal">
      <formula>""</formula>
    </cfRule>
  </conditionalFormatting>
  <conditionalFormatting sqref="G20">
    <cfRule type="cellIs" dxfId="1098" priority="537" operator="lessThan">
      <formula>-1</formula>
    </cfRule>
    <cfRule type="cellIs" dxfId="1097" priority="538" operator="between">
      <formula>0</formula>
      <formula>-1</formula>
    </cfRule>
    <cfRule type="cellIs" dxfId="1096" priority="539" operator="between">
      <formula>0</formula>
      <formula>1</formula>
    </cfRule>
    <cfRule type="cellIs" dxfId="1095" priority="540" operator="greaterThan">
      <formula>1</formula>
    </cfRule>
  </conditionalFormatting>
  <conditionalFormatting sqref="G21">
    <cfRule type="cellIs" dxfId="1094" priority="531" stopIfTrue="1" operator="equal">
      <formula>""</formula>
    </cfRule>
  </conditionalFormatting>
  <conditionalFormatting sqref="G21">
    <cfRule type="cellIs" dxfId="1093" priority="532" operator="lessThan">
      <formula>-1</formula>
    </cfRule>
    <cfRule type="cellIs" dxfId="1092" priority="533" operator="between">
      <formula>0</formula>
      <formula>-1</formula>
    </cfRule>
    <cfRule type="cellIs" dxfId="1091" priority="534" operator="between">
      <formula>0</formula>
      <formula>1</formula>
    </cfRule>
    <cfRule type="cellIs" dxfId="1090" priority="535" operator="greaterThan">
      <formula>1</formula>
    </cfRule>
  </conditionalFormatting>
  <conditionalFormatting sqref="G24 G26">
    <cfRule type="cellIs" dxfId="1089" priority="526" stopIfTrue="1" operator="equal">
      <formula>""</formula>
    </cfRule>
  </conditionalFormatting>
  <conditionalFormatting sqref="G24 G26">
    <cfRule type="cellIs" dxfId="1088" priority="527" operator="lessThan">
      <formula>-1</formula>
    </cfRule>
    <cfRule type="cellIs" dxfId="1087" priority="528" operator="between">
      <formula>0</formula>
      <formula>-1</formula>
    </cfRule>
    <cfRule type="cellIs" dxfId="1086" priority="529" operator="between">
      <formula>0</formula>
      <formula>1</formula>
    </cfRule>
    <cfRule type="cellIs" dxfId="1085" priority="530" operator="greaterThan">
      <formula>1</formula>
    </cfRule>
  </conditionalFormatting>
  <conditionalFormatting sqref="G25">
    <cfRule type="cellIs" dxfId="1084" priority="521" stopIfTrue="1" operator="equal">
      <formula>""</formula>
    </cfRule>
  </conditionalFormatting>
  <conditionalFormatting sqref="G25">
    <cfRule type="cellIs" dxfId="1083" priority="522" operator="lessThan">
      <formula>-1</formula>
    </cfRule>
    <cfRule type="cellIs" dxfId="1082" priority="523" operator="between">
      <formula>0</formula>
      <formula>-1</formula>
    </cfRule>
    <cfRule type="cellIs" dxfId="1081" priority="524" operator="between">
      <formula>0</formula>
      <formula>1</formula>
    </cfRule>
    <cfRule type="cellIs" dxfId="1080" priority="525" operator="greaterThan">
      <formula>1</formula>
    </cfRule>
  </conditionalFormatting>
  <conditionalFormatting sqref="G28">
    <cfRule type="cellIs" dxfId="1079" priority="516" stopIfTrue="1" operator="equal">
      <formula>""</formula>
    </cfRule>
  </conditionalFormatting>
  <conditionalFormatting sqref="G28">
    <cfRule type="cellIs" dxfId="1078" priority="517" operator="lessThan">
      <formula>-1</formula>
    </cfRule>
    <cfRule type="cellIs" dxfId="1077" priority="518" operator="between">
      <formula>0</formula>
      <formula>-1</formula>
    </cfRule>
    <cfRule type="cellIs" dxfId="1076" priority="519" operator="between">
      <formula>0</formula>
      <formula>1</formula>
    </cfRule>
    <cfRule type="cellIs" dxfId="1075" priority="520" operator="greaterThan">
      <formula>1</formula>
    </cfRule>
  </conditionalFormatting>
  <conditionalFormatting sqref="G29">
    <cfRule type="cellIs" dxfId="1074" priority="511" stopIfTrue="1" operator="equal">
      <formula>""</formula>
    </cfRule>
  </conditionalFormatting>
  <conditionalFormatting sqref="G29">
    <cfRule type="cellIs" dxfId="1073" priority="512" operator="lessThan">
      <formula>-1</formula>
    </cfRule>
    <cfRule type="cellIs" dxfId="1072" priority="513" operator="between">
      <formula>0</formula>
      <formula>-1</formula>
    </cfRule>
    <cfRule type="cellIs" dxfId="1071" priority="514" operator="between">
      <formula>0</formula>
      <formula>1</formula>
    </cfRule>
    <cfRule type="cellIs" dxfId="1070" priority="515" operator="greaterThan">
      <formula>1</formula>
    </cfRule>
  </conditionalFormatting>
  <conditionalFormatting sqref="G34">
    <cfRule type="cellIs" dxfId="1069" priority="506" stopIfTrue="1" operator="equal">
      <formula>""</formula>
    </cfRule>
  </conditionalFormatting>
  <conditionalFormatting sqref="G34">
    <cfRule type="cellIs" dxfId="1068" priority="507" operator="lessThan">
      <formula>-1</formula>
    </cfRule>
    <cfRule type="cellIs" dxfId="1067" priority="508" operator="between">
      <formula>0</formula>
      <formula>-1</formula>
    </cfRule>
    <cfRule type="cellIs" dxfId="1066" priority="509" operator="between">
      <formula>0</formula>
      <formula>1</formula>
    </cfRule>
    <cfRule type="cellIs" dxfId="1065" priority="510" operator="greaterThan">
      <formula>1</formula>
    </cfRule>
  </conditionalFormatting>
  <conditionalFormatting sqref="H6">
    <cfRule type="cellIs" dxfId="1064" priority="496" stopIfTrue="1" operator="equal">
      <formula>""</formula>
    </cfRule>
  </conditionalFormatting>
  <conditionalFormatting sqref="H6">
    <cfRule type="cellIs" dxfId="1063" priority="497" operator="lessThan">
      <formula>-1</formula>
    </cfRule>
    <cfRule type="cellIs" dxfId="1062" priority="498" operator="between">
      <formula>0</formula>
      <formula>-1</formula>
    </cfRule>
    <cfRule type="cellIs" dxfId="1061" priority="499" operator="between">
      <formula>0</formula>
      <formula>1</formula>
    </cfRule>
    <cfRule type="cellIs" dxfId="1060" priority="500" operator="greaterThan">
      <formula>1</formula>
    </cfRule>
  </conditionalFormatting>
  <conditionalFormatting sqref="H8">
    <cfRule type="cellIs" dxfId="1059" priority="491" stopIfTrue="1" operator="equal">
      <formula>""</formula>
    </cfRule>
  </conditionalFormatting>
  <conditionalFormatting sqref="H8">
    <cfRule type="cellIs" dxfId="1058" priority="492" operator="lessThan">
      <formula>-1</formula>
    </cfRule>
    <cfRule type="cellIs" dxfId="1057" priority="493" operator="between">
      <formula>0</formula>
      <formula>-1</formula>
    </cfRule>
    <cfRule type="cellIs" dxfId="1056" priority="494" operator="between">
      <formula>0</formula>
      <formula>1</formula>
    </cfRule>
    <cfRule type="cellIs" dxfId="1055" priority="495" operator="greaterThan">
      <formula>1</formula>
    </cfRule>
  </conditionalFormatting>
  <conditionalFormatting sqref="H9">
    <cfRule type="cellIs" dxfId="1054" priority="486" stopIfTrue="1" operator="equal">
      <formula>""</formula>
    </cfRule>
  </conditionalFormatting>
  <conditionalFormatting sqref="H9">
    <cfRule type="cellIs" dxfId="1053" priority="487" operator="lessThan">
      <formula>-1</formula>
    </cfRule>
    <cfRule type="cellIs" dxfId="1052" priority="488" operator="between">
      <formula>0</formula>
      <formula>-1</formula>
    </cfRule>
    <cfRule type="cellIs" dxfId="1051" priority="489" operator="between">
      <formula>0</formula>
      <formula>1</formula>
    </cfRule>
    <cfRule type="cellIs" dxfId="1050" priority="490" operator="greaterThan">
      <formula>1</formula>
    </cfRule>
  </conditionalFormatting>
  <conditionalFormatting sqref="H12">
    <cfRule type="cellIs" dxfId="1049" priority="481" stopIfTrue="1" operator="equal">
      <formula>""</formula>
    </cfRule>
  </conditionalFormatting>
  <conditionalFormatting sqref="H12">
    <cfRule type="cellIs" dxfId="1048" priority="482" operator="lessThan">
      <formula>-1</formula>
    </cfRule>
    <cfRule type="cellIs" dxfId="1047" priority="483" operator="between">
      <formula>0</formula>
      <formula>-1</formula>
    </cfRule>
    <cfRule type="cellIs" dxfId="1046" priority="484" operator="between">
      <formula>0</formula>
      <formula>1</formula>
    </cfRule>
    <cfRule type="cellIs" dxfId="1045" priority="485" operator="greaterThan">
      <formula>1</formula>
    </cfRule>
  </conditionalFormatting>
  <conditionalFormatting sqref="H13">
    <cfRule type="cellIs" dxfId="1044" priority="476" stopIfTrue="1" operator="equal">
      <formula>""</formula>
    </cfRule>
  </conditionalFormatting>
  <conditionalFormatting sqref="H13">
    <cfRule type="cellIs" dxfId="1043" priority="477" operator="lessThan">
      <formula>-1</formula>
    </cfRule>
    <cfRule type="cellIs" dxfId="1042" priority="478" operator="between">
      <formula>0</formula>
      <formula>-1</formula>
    </cfRule>
    <cfRule type="cellIs" dxfId="1041" priority="479" operator="between">
      <formula>0</formula>
      <formula>1</formula>
    </cfRule>
    <cfRule type="cellIs" dxfId="1040" priority="480" operator="greaterThan">
      <formula>1</formula>
    </cfRule>
  </conditionalFormatting>
  <conditionalFormatting sqref="H16">
    <cfRule type="cellIs" dxfId="1039" priority="471" stopIfTrue="1" operator="equal">
      <formula>""</formula>
    </cfRule>
  </conditionalFormatting>
  <conditionalFormatting sqref="H16">
    <cfRule type="cellIs" dxfId="1038" priority="472" operator="lessThan">
      <formula>-1</formula>
    </cfRule>
    <cfRule type="cellIs" dxfId="1037" priority="473" operator="between">
      <formula>0</formula>
      <formula>-1</formula>
    </cfRule>
    <cfRule type="cellIs" dxfId="1036" priority="474" operator="between">
      <formula>0</formula>
      <formula>1</formula>
    </cfRule>
    <cfRule type="cellIs" dxfId="1035" priority="475" operator="greaterThan">
      <formula>1</formula>
    </cfRule>
  </conditionalFormatting>
  <conditionalFormatting sqref="H17">
    <cfRule type="cellIs" dxfId="1034" priority="466" stopIfTrue="1" operator="equal">
      <formula>""</formula>
    </cfRule>
  </conditionalFormatting>
  <conditionalFormatting sqref="H17">
    <cfRule type="cellIs" dxfId="1033" priority="467" operator="lessThan">
      <formula>-1</formula>
    </cfRule>
    <cfRule type="cellIs" dxfId="1032" priority="468" operator="between">
      <formula>0</formula>
      <formula>-1</formula>
    </cfRule>
    <cfRule type="cellIs" dxfId="1031" priority="469" operator="between">
      <formula>0</formula>
      <formula>1</formula>
    </cfRule>
    <cfRule type="cellIs" dxfId="1030" priority="470" operator="greaterThan">
      <formula>1</formula>
    </cfRule>
  </conditionalFormatting>
  <conditionalFormatting sqref="H20">
    <cfRule type="cellIs" dxfId="1029" priority="461" stopIfTrue="1" operator="equal">
      <formula>""</formula>
    </cfRule>
  </conditionalFormatting>
  <conditionalFormatting sqref="H20">
    <cfRule type="cellIs" dxfId="1028" priority="462" operator="lessThan">
      <formula>-1</formula>
    </cfRule>
    <cfRule type="cellIs" dxfId="1027" priority="463" operator="between">
      <formula>0</formula>
      <formula>-1</formula>
    </cfRule>
    <cfRule type="cellIs" dxfId="1026" priority="464" operator="between">
      <formula>0</formula>
      <formula>1</formula>
    </cfRule>
    <cfRule type="cellIs" dxfId="1025" priority="465" operator="greaterThan">
      <formula>1</formula>
    </cfRule>
  </conditionalFormatting>
  <conditionalFormatting sqref="H21">
    <cfRule type="cellIs" dxfId="1024" priority="456" stopIfTrue="1" operator="equal">
      <formula>""</formula>
    </cfRule>
  </conditionalFormatting>
  <conditionalFormatting sqref="H21">
    <cfRule type="cellIs" dxfId="1023" priority="457" operator="lessThan">
      <formula>-1</formula>
    </cfRule>
    <cfRule type="cellIs" dxfId="1022" priority="458" operator="between">
      <formula>0</formula>
      <formula>-1</formula>
    </cfRule>
    <cfRule type="cellIs" dxfId="1021" priority="459" operator="between">
      <formula>0</formula>
      <formula>1</formula>
    </cfRule>
    <cfRule type="cellIs" dxfId="1020" priority="460" operator="greaterThan">
      <formula>1</formula>
    </cfRule>
  </conditionalFormatting>
  <conditionalFormatting sqref="H24 H26">
    <cfRule type="cellIs" dxfId="1019" priority="451" stopIfTrue="1" operator="equal">
      <formula>""</formula>
    </cfRule>
  </conditionalFormatting>
  <conditionalFormatting sqref="H24 H26">
    <cfRule type="cellIs" dxfId="1018" priority="452" operator="lessThan">
      <formula>-1</formula>
    </cfRule>
    <cfRule type="cellIs" dxfId="1017" priority="453" operator="between">
      <formula>0</formula>
      <formula>-1</formula>
    </cfRule>
    <cfRule type="cellIs" dxfId="1016" priority="454" operator="between">
      <formula>0</formula>
      <formula>1</formula>
    </cfRule>
    <cfRule type="cellIs" dxfId="1015" priority="455" operator="greaterThan">
      <formula>1</formula>
    </cfRule>
  </conditionalFormatting>
  <conditionalFormatting sqref="H25">
    <cfRule type="cellIs" dxfId="1014" priority="446" stopIfTrue="1" operator="equal">
      <formula>""</formula>
    </cfRule>
  </conditionalFormatting>
  <conditionalFormatting sqref="H25">
    <cfRule type="cellIs" dxfId="1013" priority="447" operator="lessThan">
      <formula>-1</formula>
    </cfRule>
    <cfRule type="cellIs" dxfId="1012" priority="448" operator="between">
      <formula>0</formula>
      <formula>-1</formula>
    </cfRule>
    <cfRule type="cellIs" dxfId="1011" priority="449" operator="between">
      <formula>0</formula>
      <formula>1</formula>
    </cfRule>
    <cfRule type="cellIs" dxfId="1010" priority="450" operator="greaterThan">
      <formula>1</formula>
    </cfRule>
  </conditionalFormatting>
  <conditionalFormatting sqref="H28">
    <cfRule type="cellIs" dxfId="1009" priority="441" stopIfTrue="1" operator="equal">
      <formula>""</formula>
    </cfRule>
  </conditionalFormatting>
  <conditionalFormatting sqref="H28">
    <cfRule type="cellIs" dxfId="1008" priority="442" operator="lessThan">
      <formula>-1</formula>
    </cfRule>
    <cfRule type="cellIs" dxfId="1007" priority="443" operator="between">
      <formula>0</formula>
      <formula>-1</formula>
    </cfRule>
    <cfRule type="cellIs" dxfId="1006" priority="444" operator="between">
      <formula>0</formula>
      <formula>1</formula>
    </cfRule>
    <cfRule type="cellIs" dxfId="1005" priority="445" operator="greaterThan">
      <formula>1</formula>
    </cfRule>
  </conditionalFormatting>
  <conditionalFormatting sqref="H29">
    <cfRule type="cellIs" dxfId="1004" priority="436" stopIfTrue="1" operator="equal">
      <formula>""</formula>
    </cfRule>
  </conditionalFormatting>
  <conditionalFormatting sqref="H29">
    <cfRule type="cellIs" dxfId="1003" priority="437" operator="lessThan">
      <formula>-1</formula>
    </cfRule>
    <cfRule type="cellIs" dxfId="1002" priority="438" operator="between">
      <formula>0</formula>
      <formula>-1</formula>
    </cfRule>
    <cfRule type="cellIs" dxfId="1001" priority="439" operator="between">
      <formula>0</formula>
      <formula>1</formula>
    </cfRule>
    <cfRule type="cellIs" dxfId="1000" priority="440" operator="greaterThan">
      <formula>1</formula>
    </cfRule>
  </conditionalFormatting>
  <conditionalFormatting sqref="H34">
    <cfRule type="cellIs" dxfId="999" priority="431" stopIfTrue="1" operator="equal">
      <formula>""</formula>
    </cfRule>
  </conditionalFormatting>
  <conditionalFormatting sqref="H34">
    <cfRule type="cellIs" dxfId="998" priority="432" operator="lessThan">
      <formula>-1</formula>
    </cfRule>
    <cfRule type="cellIs" dxfId="997" priority="433" operator="between">
      <formula>0</formula>
      <formula>-1</formula>
    </cfRule>
    <cfRule type="cellIs" dxfId="996" priority="434" operator="between">
      <formula>0</formula>
      <formula>1</formula>
    </cfRule>
    <cfRule type="cellIs" dxfId="995" priority="435" operator="greaterThan">
      <formula>1</formula>
    </cfRule>
  </conditionalFormatting>
  <conditionalFormatting sqref="D33">
    <cfRule type="cellIs" dxfId="994" priority="46" stopIfTrue="1" operator="equal">
      <formula>""</formula>
    </cfRule>
  </conditionalFormatting>
  <conditionalFormatting sqref="D33">
    <cfRule type="cellIs" dxfId="993" priority="47" operator="lessThan">
      <formula>-1</formula>
    </cfRule>
    <cfRule type="cellIs" dxfId="992" priority="48" operator="between">
      <formula>0</formula>
      <formula>-1</formula>
    </cfRule>
    <cfRule type="cellIs" dxfId="991" priority="49" operator="between">
      <formula>0</formula>
      <formula>1</formula>
    </cfRule>
    <cfRule type="cellIs" dxfId="990" priority="50" operator="greaterThan">
      <formula>1</formula>
    </cfRule>
  </conditionalFormatting>
  <conditionalFormatting sqref="D32">
    <cfRule type="cellIs" dxfId="989" priority="41" stopIfTrue="1" operator="equal">
      <formula>""</formula>
    </cfRule>
  </conditionalFormatting>
  <conditionalFormatting sqref="D32">
    <cfRule type="cellIs" dxfId="988" priority="42" operator="lessThan">
      <formula>-1</formula>
    </cfRule>
    <cfRule type="cellIs" dxfId="987" priority="43" operator="between">
      <formula>0</formula>
      <formula>-1</formula>
    </cfRule>
    <cfRule type="cellIs" dxfId="986" priority="44" operator="between">
      <formula>0</formula>
      <formula>1</formula>
    </cfRule>
    <cfRule type="cellIs" dxfId="985" priority="45" operator="greaterThan">
      <formula>1</formula>
    </cfRule>
  </conditionalFormatting>
  <conditionalFormatting sqref="E33">
    <cfRule type="cellIs" dxfId="984" priority="36" stopIfTrue="1" operator="equal">
      <formula>""</formula>
    </cfRule>
  </conditionalFormatting>
  <conditionalFormatting sqref="E33">
    <cfRule type="cellIs" dxfId="983" priority="37" operator="lessThan">
      <formula>-1</formula>
    </cfRule>
    <cfRule type="cellIs" dxfId="982" priority="38" operator="between">
      <formula>0</formula>
      <formula>-1</formula>
    </cfRule>
    <cfRule type="cellIs" dxfId="981" priority="39" operator="between">
      <formula>0</formula>
      <formula>1</formula>
    </cfRule>
    <cfRule type="cellIs" dxfId="980" priority="40" operator="greaterThan">
      <formula>1</formula>
    </cfRule>
  </conditionalFormatting>
  <conditionalFormatting sqref="E32">
    <cfRule type="cellIs" dxfId="979" priority="31" stopIfTrue="1" operator="equal">
      <formula>""</formula>
    </cfRule>
  </conditionalFormatting>
  <conditionalFormatting sqref="E32">
    <cfRule type="cellIs" dxfId="978" priority="32" operator="lessThan">
      <formula>-1</formula>
    </cfRule>
    <cfRule type="cellIs" dxfId="977" priority="33" operator="between">
      <formula>0</formula>
      <formula>-1</formula>
    </cfRule>
    <cfRule type="cellIs" dxfId="976" priority="34" operator="between">
      <formula>0</formula>
      <formula>1</formula>
    </cfRule>
    <cfRule type="cellIs" dxfId="975" priority="35" operator="greaterThan">
      <formula>1</formula>
    </cfRule>
  </conditionalFormatting>
  <conditionalFormatting sqref="F33">
    <cfRule type="cellIs" dxfId="974" priority="26" stopIfTrue="1" operator="equal">
      <formula>""</formula>
    </cfRule>
  </conditionalFormatting>
  <conditionalFormatting sqref="F33">
    <cfRule type="cellIs" dxfId="973" priority="27" operator="lessThan">
      <formula>-1</formula>
    </cfRule>
    <cfRule type="cellIs" dxfId="972" priority="28" operator="between">
      <formula>0</formula>
      <formula>-1</formula>
    </cfRule>
    <cfRule type="cellIs" dxfId="971" priority="29" operator="between">
      <formula>0</formula>
      <formula>1</formula>
    </cfRule>
    <cfRule type="cellIs" dxfId="970" priority="30" operator="greaterThan">
      <formula>1</formula>
    </cfRule>
  </conditionalFormatting>
  <conditionalFormatting sqref="F32">
    <cfRule type="cellIs" dxfId="969" priority="21" stopIfTrue="1" operator="equal">
      <formula>""</formula>
    </cfRule>
  </conditionalFormatting>
  <conditionalFormatting sqref="F32">
    <cfRule type="cellIs" dxfId="968" priority="22" operator="lessThan">
      <formula>-1</formula>
    </cfRule>
    <cfRule type="cellIs" dxfId="967" priority="23" operator="between">
      <formula>0</formula>
      <formula>-1</formula>
    </cfRule>
    <cfRule type="cellIs" dxfId="966" priority="24" operator="between">
      <formula>0</formula>
      <formula>1</formula>
    </cfRule>
    <cfRule type="cellIs" dxfId="965" priority="25" operator="greaterThan">
      <formula>1</formula>
    </cfRule>
  </conditionalFormatting>
  <conditionalFormatting sqref="G33">
    <cfRule type="cellIs" dxfId="964" priority="16" stopIfTrue="1" operator="equal">
      <formula>""</formula>
    </cfRule>
  </conditionalFormatting>
  <conditionalFormatting sqref="G33">
    <cfRule type="cellIs" dxfId="963" priority="17" operator="lessThan">
      <formula>-1</formula>
    </cfRule>
    <cfRule type="cellIs" dxfId="962" priority="18" operator="between">
      <formula>0</formula>
      <formula>-1</formula>
    </cfRule>
    <cfRule type="cellIs" dxfId="961" priority="19" operator="between">
      <formula>0</formula>
      <formula>1</formula>
    </cfRule>
    <cfRule type="cellIs" dxfId="960" priority="20" operator="greaterThan">
      <formula>1</formula>
    </cfRule>
  </conditionalFormatting>
  <conditionalFormatting sqref="G32">
    <cfRule type="cellIs" dxfId="959" priority="11" stopIfTrue="1" operator="equal">
      <formula>""</formula>
    </cfRule>
  </conditionalFormatting>
  <conditionalFormatting sqref="G32">
    <cfRule type="cellIs" dxfId="958" priority="12" operator="lessThan">
      <formula>-1</formula>
    </cfRule>
    <cfRule type="cellIs" dxfId="957" priority="13" operator="between">
      <formula>0</formula>
      <formula>-1</formula>
    </cfRule>
    <cfRule type="cellIs" dxfId="956" priority="14" operator="between">
      <formula>0</formula>
      <formula>1</formula>
    </cfRule>
    <cfRule type="cellIs" dxfId="955" priority="15" operator="greaterThan">
      <formula>1</formula>
    </cfRule>
  </conditionalFormatting>
  <conditionalFormatting sqref="H33">
    <cfRule type="cellIs" dxfId="954" priority="6" stopIfTrue="1" operator="equal">
      <formula>""</formula>
    </cfRule>
  </conditionalFormatting>
  <conditionalFormatting sqref="H33">
    <cfRule type="cellIs" dxfId="953" priority="7" operator="lessThan">
      <formula>-1</formula>
    </cfRule>
    <cfRule type="cellIs" dxfId="952" priority="8" operator="between">
      <formula>0</formula>
      <formula>-1</formula>
    </cfRule>
    <cfRule type="cellIs" dxfId="951" priority="9" operator="between">
      <formula>0</formula>
      <formula>1</formula>
    </cfRule>
    <cfRule type="cellIs" dxfId="950" priority="10" operator="greaterThan">
      <formula>1</formula>
    </cfRule>
  </conditionalFormatting>
  <conditionalFormatting sqref="H32">
    <cfRule type="cellIs" dxfId="949" priority="1" stopIfTrue="1" operator="equal">
      <formula>""</formula>
    </cfRule>
  </conditionalFormatting>
  <conditionalFormatting sqref="H32">
    <cfRule type="cellIs" dxfId="948" priority="2" operator="lessThan">
      <formula>-1</formula>
    </cfRule>
    <cfRule type="cellIs" dxfId="947" priority="3" operator="between">
      <formula>0</formula>
      <formula>-1</formula>
    </cfRule>
    <cfRule type="cellIs" dxfId="946" priority="4" operator="between">
      <formula>0</formula>
      <formula>1</formula>
    </cfRule>
    <cfRule type="cellIs" dxfId="945" priority="5" operator="greaterThan">
      <formula>1</formula>
    </cfRule>
  </conditionalFormatting>
  <pageMargins left="0.7" right="0.7" top="0.75" bottom="0.75" header="0.3" footer="0.3"/>
  <pageSetup paperSize="9" orientation="landscape"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92D050"/>
  </sheetPr>
  <dimension ref="A1:GQ33"/>
  <sheetViews>
    <sheetView showGridLines="0" zoomScale="80" zoomScaleNormal="80" workbookViewId="0">
      <pane xSplit="1" ySplit="4" topLeftCell="B5" activePane="bottomRight" state="frozen"/>
      <selection activeCell="CY15" sqref="CY15"/>
      <selection pane="topRight" activeCell="CY15" sqref="CY15"/>
      <selection pane="bottomLeft" activeCell="CY15" sqref="CY15"/>
      <selection pane="bottomRight" activeCell="CY15" sqref="CY15"/>
    </sheetView>
  </sheetViews>
  <sheetFormatPr defaultColWidth="6.85546875" defaultRowHeight="15" x14ac:dyDescent="0.25"/>
  <cols>
    <col min="1" max="1" width="16.7109375" bestFit="1" customWidth="1"/>
    <col min="2" max="2" width="6.28515625" bestFit="1" customWidth="1"/>
    <col min="3" max="3" width="6.42578125" bestFit="1" customWidth="1"/>
    <col min="4" max="4" width="6.28515625" style="55" bestFit="1" customWidth="1"/>
    <col min="5" max="5" width="8.42578125" style="55" bestFit="1" customWidth="1"/>
    <col min="6" max="6" width="6.28515625" style="55" bestFit="1" customWidth="1"/>
    <col min="7" max="7" width="8.42578125" style="55" bestFit="1" customWidth="1"/>
    <col min="8" max="8" width="6.28515625" style="55" bestFit="1" customWidth="1"/>
    <col min="9" max="9" width="6" style="55" bestFit="1" customWidth="1"/>
    <col min="10" max="11" width="6" style="55" customWidth="1"/>
    <col min="12" max="18" width="6.85546875" style="55"/>
    <col min="19" max="19" width="9.42578125" style="55" bestFit="1" customWidth="1"/>
    <col min="20" max="26" width="7.85546875" customWidth="1"/>
    <col min="27" max="27" width="9" customWidth="1"/>
    <col min="34" max="34" width="3.85546875" customWidth="1"/>
    <col min="35" max="35" width="16.7109375" bestFit="1" customWidth="1"/>
    <col min="36" max="45" width="6.85546875" style="55"/>
    <col min="52" max="52" width="3.85546875" customWidth="1"/>
    <col min="53" max="53" width="16.7109375" bestFit="1" customWidth="1"/>
    <col min="54" max="55" width="6.28515625" customWidth="1"/>
    <col min="56" max="63" width="6.85546875" style="55"/>
    <col min="70" max="70" width="3.5703125" customWidth="1"/>
    <col min="71" max="71" width="16.7109375" bestFit="1" customWidth="1"/>
    <col min="72" max="72" width="5.85546875" customWidth="1"/>
    <col min="73" max="73" width="6.5703125" customWidth="1"/>
    <col min="75" max="75" width="6.85546875" style="55" customWidth="1"/>
    <col min="76" max="76" width="6.85546875" style="55"/>
    <col min="77" max="77" width="6.85546875" style="55" customWidth="1"/>
    <col min="78" max="78" width="6.85546875" style="55"/>
    <col min="79" max="79" width="6.85546875" style="55" customWidth="1"/>
    <col min="80" max="80" width="3.140625" customWidth="1"/>
    <col min="81" max="81" width="16.7109375" bestFit="1" customWidth="1"/>
    <col min="82" max="83" width="7.7109375" customWidth="1"/>
    <col min="85" max="86" width="6.85546875" style="55"/>
    <col min="87" max="87" width="8.28515625" style="55" customWidth="1"/>
    <col min="88" max="88" width="6.28515625" style="55" bestFit="1" customWidth="1"/>
    <col min="89" max="89" width="8.42578125" style="55" customWidth="1"/>
    <col min="90" max="90" width="4" customWidth="1"/>
    <col min="91" max="91" width="16.7109375" bestFit="1" customWidth="1"/>
    <col min="92" max="93" width="6.85546875" customWidth="1"/>
    <col min="94" max="100" width="6.85546875" style="55"/>
    <col min="101" max="101" width="16.7109375" style="55" bestFit="1" customWidth="1"/>
    <col min="102" max="103" width="7.140625" style="55" customWidth="1"/>
    <col min="104" max="110" width="6.85546875" style="55"/>
    <col min="111" max="111" width="16.7109375" style="55" bestFit="1" customWidth="1"/>
    <col min="112" max="113" width="7.140625" style="55" customWidth="1"/>
    <col min="114" max="120" width="6.85546875" style="55"/>
    <col min="121" max="121" width="16.7109375" style="55" bestFit="1" customWidth="1"/>
    <col min="122" max="123" width="7" style="55" customWidth="1"/>
    <col min="124" max="130" width="6.85546875" style="55"/>
    <col min="131" max="131" width="16.7109375" style="55" bestFit="1" customWidth="1"/>
    <col min="132" max="140" width="6.85546875" style="55"/>
    <col min="141" max="141" width="16.7109375" style="55" bestFit="1" customWidth="1"/>
    <col min="142" max="143" width="8.28515625" style="55" customWidth="1"/>
    <col min="144" max="150" width="6.85546875" style="55"/>
    <col min="151" max="151" width="17.7109375" style="55" customWidth="1"/>
    <col min="152" max="160" width="6.85546875" style="55"/>
    <col min="161" max="161" width="16.7109375" style="55" bestFit="1" customWidth="1"/>
    <col min="162" max="163" width="6.5703125" style="55" customWidth="1"/>
    <col min="171" max="171" width="16.7109375" bestFit="1" customWidth="1"/>
    <col min="172" max="173" width="6.140625" customWidth="1"/>
    <col min="181" max="181" width="16.7109375" bestFit="1" customWidth="1"/>
    <col min="182" max="183" width="6.42578125" customWidth="1"/>
    <col min="191" max="191" width="16.7109375" bestFit="1" customWidth="1"/>
    <col min="192" max="193" width="7.28515625" customWidth="1"/>
  </cols>
  <sheetData>
    <row r="1" spans="1:199" s="64" customFormat="1" ht="15.75" customHeight="1" thickBot="1" x14ac:dyDescent="0.3">
      <c r="A1" s="548"/>
      <c r="B1" s="907" t="str">
        <f>PROGRESS!X2</f>
        <v>BIOLOGY</v>
      </c>
      <c r="C1" s="908"/>
      <c r="D1" s="908"/>
      <c r="E1" s="908"/>
      <c r="F1" s="908"/>
      <c r="G1" s="908"/>
      <c r="H1" s="908"/>
      <c r="I1" s="909"/>
      <c r="J1" s="907" t="str">
        <f>PROGRESS!AH2</f>
        <v>CHEMISTRY</v>
      </c>
      <c r="K1" s="908"/>
      <c r="L1" s="908"/>
      <c r="M1" s="908"/>
      <c r="N1" s="908"/>
      <c r="O1" s="908"/>
      <c r="P1" s="908"/>
      <c r="Q1" s="909"/>
      <c r="R1" s="907" t="s">
        <v>318</v>
      </c>
      <c r="S1" s="908"/>
      <c r="T1" s="908"/>
      <c r="U1" s="908"/>
      <c r="V1" s="908"/>
      <c r="W1" s="908"/>
      <c r="X1" s="908"/>
      <c r="Y1" s="909"/>
      <c r="Z1" s="907" t="str">
        <f>"COMBINED "&amp; PROGRESS!DT2</f>
        <v>COMBINED SCIENCE</v>
      </c>
      <c r="AA1" s="908"/>
      <c r="AB1" s="908"/>
      <c r="AC1" s="908"/>
      <c r="AD1" s="908"/>
      <c r="AE1" s="908"/>
      <c r="AF1" s="908"/>
      <c r="AG1" s="908"/>
      <c r="AH1" s="549"/>
      <c r="AI1" s="550"/>
      <c r="AJ1" s="917" t="str">
        <f>PROGRESS!BL2</f>
        <v>FOOD</v>
      </c>
      <c r="AK1" s="918"/>
      <c r="AL1" s="918"/>
      <c r="AM1" s="918"/>
      <c r="AN1" s="918"/>
      <c r="AO1" s="918"/>
      <c r="AP1" s="918"/>
      <c r="AQ1" s="919"/>
      <c r="AR1" s="917" t="str">
        <f>PROGRESS!DJ2</f>
        <v>PRDDESIGN</v>
      </c>
      <c r="AS1" s="918"/>
      <c r="AT1" s="918"/>
      <c r="AU1" s="918"/>
      <c r="AV1" s="918"/>
      <c r="AW1" s="918"/>
      <c r="AX1" s="918"/>
      <c r="AY1" s="919"/>
      <c r="AZ1" s="551"/>
      <c r="BA1" s="552"/>
      <c r="BB1" s="907" t="str">
        <f>PROGRESS!BQ2</f>
        <v>FRENCH</v>
      </c>
      <c r="BC1" s="908"/>
      <c r="BD1" s="908"/>
      <c r="BE1" s="908"/>
      <c r="BF1" s="908"/>
      <c r="BG1" s="908"/>
      <c r="BH1" s="908"/>
      <c r="BI1" s="909"/>
      <c r="BJ1" s="907" t="str">
        <f>PROGRESS!DY2</f>
        <v>SPANISH</v>
      </c>
      <c r="BK1" s="908"/>
      <c r="BL1" s="908"/>
      <c r="BM1" s="908"/>
      <c r="BN1" s="908"/>
      <c r="BO1" s="908"/>
      <c r="BP1" s="908"/>
      <c r="BQ1" s="909"/>
      <c r="BR1" s="549"/>
      <c r="BS1" s="550"/>
      <c r="BT1" s="917" t="str">
        <f>PROGRESS!S2</f>
        <v>ART</v>
      </c>
      <c r="BU1" s="918"/>
      <c r="BV1" s="918"/>
      <c r="BW1" s="918"/>
      <c r="BX1" s="918"/>
      <c r="BY1" s="918"/>
      <c r="BZ1" s="918"/>
      <c r="CA1" s="919"/>
      <c r="CB1" s="551"/>
      <c r="CC1" s="552"/>
      <c r="CD1" s="907" t="str">
        <f>PROGRESS!AR2</f>
        <v>COMPUTING</v>
      </c>
      <c r="CE1" s="908"/>
      <c r="CF1" s="908"/>
      <c r="CG1" s="908"/>
      <c r="CH1" s="908"/>
      <c r="CI1" s="908"/>
      <c r="CJ1" s="908"/>
      <c r="CK1" s="909"/>
      <c r="CL1" s="549"/>
      <c r="CM1" s="547"/>
      <c r="CN1" s="914" t="str">
        <f>PROGRESS!AC2</f>
        <v>BUSINESS</v>
      </c>
      <c r="CO1" s="915"/>
      <c r="CP1" s="915"/>
      <c r="CQ1" s="915"/>
      <c r="CR1" s="915"/>
      <c r="CS1" s="915"/>
      <c r="CT1" s="915"/>
      <c r="CU1" s="916"/>
      <c r="CV1" s="547"/>
      <c r="CW1" s="547"/>
      <c r="CX1" s="914" t="str">
        <f>PROGRESS!AM2</f>
        <v>CHILDDEV</v>
      </c>
      <c r="CY1" s="915"/>
      <c r="CZ1" s="915"/>
      <c r="DA1" s="915"/>
      <c r="DB1" s="915"/>
      <c r="DC1" s="915"/>
      <c r="DD1" s="915"/>
      <c r="DE1" s="916"/>
      <c r="DF1" s="660"/>
      <c r="DG1" s="660"/>
      <c r="DH1" s="914" t="str">
        <f>PROGRESS!CA2</f>
        <v>H&amp;SC</v>
      </c>
      <c r="DI1" s="915"/>
      <c r="DJ1" s="915"/>
      <c r="DK1" s="915"/>
      <c r="DL1" s="915"/>
      <c r="DM1" s="915"/>
      <c r="DN1" s="915"/>
      <c r="DO1" s="916"/>
      <c r="DP1" s="547"/>
      <c r="DQ1" s="547"/>
      <c r="DR1" s="914" t="str">
        <f>PROGRESS!AW2</f>
        <v>DRAMA</v>
      </c>
      <c r="DS1" s="915"/>
      <c r="DT1" s="915"/>
      <c r="DU1" s="915"/>
      <c r="DV1" s="915"/>
      <c r="DW1" s="915"/>
      <c r="DX1" s="915"/>
      <c r="DY1" s="916"/>
      <c r="DZ1" s="547"/>
      <c r="EA1" s="547"/>
      <c r="EB1" s="914" t="str">
        <f>PROGRESS!BB2</f>
        <v>ENGLISH</v>
      </c>
      <c r="EC1" s="915"/>
      <c r="ED1" s="915"/>
      <c r="EE1" s="915"/>
      <c r="EF1" s="915"/>
      <c r="EG1" s="915"/>
      <c r="EH1" s="915"/>
      <c r="EI1" s="916"/>
      <c r="EJ1" s="547"/>
      <c r="EK1" s="547"/>
      <c r="EL1" s="914" t="str">
        <f>PROGRESS!BG2</f>
        <v>ENGLISH LIT</v>
      </c>
      <c r="EM1" s="915"/>
      <c r="EN1" s="915"/>
      <c r="EO1" s="915"/>
      <c r="EP1" s="915"/>
      <c r="EQ1" s="915"/>
      <c r="ER1" s="915"/>
      <c r="ES1" s="916"/>
      <c r="ET1" s="547"/>
      <c r="EU1" s="547"/>
      <c r="EV1" s="914" t="str">
        <f>PROGRESS!BV2</f>
        <v>GEOGRAPHY</v>
      </c>
      <c r="EW1" s="915"/>
      <c r="EX1" s="915"/>
      <c r="EY1" s="915"/>
      <c r="EZ1" s="915"/>
      <c r="FA1" s="915"/>
      <c r="FB1" s="915"/>
      <c r="FC1" s="916"/>
      <c r="FD1" s="547"/>
      <c r="FE1" s="547"/>
      <c r="FF1" s="914" t="str">
        <f>PROGRESS!CF2</f>
        <v>HISTORY</v>
      </c>
      <c r="FG1" s="915"/>
      <c r="FH1" s="915"/>
      <c r="FI1" s="915"/>
      <c r="FJ1" s="915"/>
      <c r="FK1" s="915"/>
      <c r="FL1" s="915"/>
      <c r="FM1" s="916"/>
      <c r="FN1" s="547"/>
      <c r="FO1" s="547"/>
      <c r="FP1" s="914" t="str">
        <f>PROGRESS!CP2</f>
        <v>MUSIC</v>
      </c>
      <c r="FQ1" s="915"/>
      <c r="FR1" s="915"/>
      <c r="FS1" s="915"/>
      <c r="FT1" s="915"/>
      <c r="FU1" s="915"/>
      <c r="FV1" s="915"/>
      <c r="FW1" s="916"/>
      <c r="FX1" s="547"/>
      <c r="FY1" s="547"/>
      <c r="FZ1" s="914" t="str">
        <f>PROGRESS!CZ2</f>
        <v>PHYSEDMS</v>
      </c>
      <c r="GA1" s="915"/>
      <c r="GB1" s="915"/>
      <c r="GC1" s="915"/>
      <c r="GD1" s="915"/>
      <c r="GE1" s="915"/>
      <c r="GF1" s="915"/>
      <c r="GG1" s="916"/>
      <c r="GH1" s="547"/>
      <c r="GI1" s="547"/>
      <c r="GJ1" s="914" t="str">
        <f>PROGRESS!DO2</f>
        <v>RELIGIOUSED</v>
      </c>
      <c r="GK1" s="915"/>
      <c r="GL1" s="915"/>
      <c r="GM1" s="915"/>
      <c r="GN1" s="915"/>
      <c r="GO1" s="915"/>
      <c r="GP1" s="915"/>
      <c r="GQ1" s="916"/>
    </row>
    <row r="2" spans="1:199" ht="29.25" customHeight="1" thickBot="1" x14ac:dyDescent="0.3">
      <c r="A2" s="370"/>
      <c r="B2" s="864" t="s">
        <v>325</v>
      </c>
      <c r="C2" s="866"/>
      <c r="D2" s="910" t="s">
        <v>309</v>
      </c>
      <c r="E2" s="911"/>
      <c r="F2" s="910" t="s">
        <v>312</v>
      </c>
      <c r="G2" s="911"/>
      <c r="H2" s="912" t="s">
        <v>319</v>
      </c>
      <c r="I2" s="913"/>
      <c r="J2" s="864" t="s">
        <v>325</v>
      </c>
      <c r="K2" s="866"/>
      <c r="L2" s="910" t="s">
        <v>309</v>
      </c>
      <c r="M2" s="911"/>
      <c r="N2" s="910" t="s">
        <v>312</v>
      </c>
      <c r="O2" s="911"/>
      <c r="P2" s="912" t="s">
        <v>319</v>
      </c>
      <c r="Q2" s="913"/>
      <c r="R2" s="864" t="s">
        <v>325</v>
      </c>
      <c r="S2" s="866"/>
      <c r="T2" s="910" t="s">
        <v>309</v>
      </c>
      <c r="U2" s="911"/>
      <c r="V2" s="910" t="s">
        <v>312</v>
      </c>
      <c r="W2" s="911"/>
      <c r="X2" s="912" t="s">
        <v>319</v>
      </c>
      <c r="Y2" s="913"/>
      <c r="Z2" s="864" t="s">
        <v>325</v>
      </c>
      <c r="AA2" s="866"/>
      <c r="AB2" s="910" t="s">
        <v>309</v>
      </c>
      <c r="AC2" s="911"/>
      <c r="AD2" s="910" t="s">
        <v>312</v>
      </c>
      <c r="AE2" s="911"/>
      <c r="AF2" s="912" t="s">
        <v>319</v>
      </c>
      <c r="AG2" s="913"/>
      <c r="AH2" s="378"/>
      <c r="AI2" s="383"/>
      <c r="AJ2" s="864" t="s">
        <v>325</v>
      </c>
      <c r="AK2" s="866"/>
      <c r="AL2" s="910" t="s">
        <v>309</v>
      </c>
      <c r="AM2" s="911"/>
      <c r="AN2" s="910" t="s">
        <v>312</v>
      </c>
      <c r="AO2" s="911"/>
      <c r="AP2" s="912" t="s">
        <v>319</v>
      </c>
      <c r="AQ2" s="913"/>
      <c r="AR2" s="864" t="s">
        <v>325</v>
      </c>
      <c r="AS2" s="866"/>
      <c r="AT2" s="910" t="s">
        <v>309</v>
      </c>
      <c r="AU2" s="911"/>
      <c r="AV2" s="910" t="s">
        <v>312</v>
      </c>
      <c r="AW2" s="911"/>
      <c r="AX2" s="912" t="s">
        <v>319</v>
      </c>
      <c r="AY2" s="913"/>
      <c r="AZ2" s="387"/>
      <c r="BA2" s="383"/>
      <c r="BB2" s="864" t="s">
        <v>325</v>
      </c>
      <c r="BC2" s="866"/>
      <c r="BD2" s="910" t="s">
        <v>309</v>
      </c>
      <c r="BE2" s="911"/>
      <c r="BF2" s="910" t="s">
        <v>312</v>
      </c>
      <c r="BG2" s="911"/>
      <c r="BH2" s="912" t="s">
        <v>319</v>
      </c>
      <c r="BI2" s="913"/>
      <c r="BJ2" s="864" t="s">
        <v>325</v>
      </c>
      <c r="BK2" s="866"/>
      <c r="BL2" s="910" t="s">
        <v>309</v>
      </c>
      <c r="BM2" s="911"/>
      <c r="BN2" s="910" t="s">
        <v>312</v>
      </c>
      <c r="BO2" s="911"/>
      <c r="BP2" s="912" t="s">
        <v>319</v>
      </c>
      <c r="BQ2" s="913"/>
      <c r="BR2" s="378"/>
      <c r="BS2" s="383"/>
      <c r="BT2" s="864" t="s">
        <v>325</v>
      </c>
      <c r="BU2" s="866"/>
      <c r="BV2" s="910" t="s">
        <v>309</v>
      </c>
      <c r="BW2" s="911"/>
      <c r="BX2" s="910" t="s">
        <v>312</v>
      </c>
      <c r="BY2" s="911"/>
      <c r="BZ2" s="912" t="s">
        <v>319</v>
      </c>
      <c r="CA2" s="913"/>
      <c r="CB2" s="387"/>
      <c r="CC2" s="383"/>
      <c r="CD2" s="864" t="s">
        <v>325</v>
      </c>
      <c r="CE2" s="866"/>
      <c r="CF2" s="910" t="s">
        <v>309</v>
      </c>
      <c r="CG2" s="911"/>
      <c r="CH2" s="910" t="s">
        <v>312</v>
      </c>
      <c r="CI2" s="911"/>
      <c r="CJ2" s="912" t="s">
        <v>319</v>
      </c>
      <c r="CK2" s="913"/>
      <c r="CL2" s="378"/>
      <c r="CM2" s="375"/>
      <c r="CN2" s="864" t="s">
        <v>325</v>
      </c>
      <c r="CO2" s="866"/>
      <c r="CP2" s="910" t="s">
        <v>309</v>
      </c>
      <c r="CQ2" s="911"/>
      <c r="CR2" s="910" t="s">
        <v>312</v>
      </c>
      <c r="CS2" s="911"/>
      <c r="CT2" s="912" t="s">
        <v>319</v>
      </c>
      <c r="CU2" s="913"/>
      <c r="CV2" s="387"/>
      <c r="CW2" s="383"/>
      <c r="CX2" s="864" t="s">
        <v>325</v>
      </c>
      <c r="CY2" s="866"/>
      <c r="CZ2" s="910" t="s">
        <v>309</v>
      </c>
      <c r="DA2" s="911"/>
      <c r="DB2" s="910" t="s">
        <v>312</v>
      </c>
      <c r="DC2" s="911"/>
      <c r="DD2" s="912" t="s">
        <v>319</v>
      </c>
      <c r="DE2" s="913"/>
      <c r="DF2" s="387"/>
      <c r="DG2" s="383"/>
      <c r="DH2" s="864" t="s">
        <v>325</v>
      </c>
      <c r="DI2" s="866"/>
      <c r="DJ2" s="910" t="s">
        <v>309</v>
      </c>
      <c r="DK2" s="911"/>
      <c r="DL2" s="910" t="s">
        <v>312</v>
      </c>
      <c r="DM2" s="911"/>
      <c r="DN2" s="912" t="s">
        <v>319</v>
      </c>
      <c r="DO2" s="913"/>
      <c r="DP2" s="387"/>
      <c r="DQ2" s="383"/>
      <c r="DR2" s="864" t="s">
        <v>325</v>
      </c>
      <c r="DS2" s="866"/>
      <c r="DT2" s="910" t="s">
        <v>309</v>
      </c>
      <c r="DU2" s="911"/>
      <c r="DV2" s="910" t="s">
        <v>312</v>
      </c>
      <c r="DW2" s="911"/>
      <c r="DX2" s="912" t="s">
        <v>319</v>
      </c>
      <c r="DY2" s="913"/>
      <c r="DZ2" s="387"/>
      <c r="EA2" s="383"/>
      <c r="EB2" s="864" t="s">
        <v>325</v>
      </c>
      <c r="EC2" s="866"/>
      <c r="ED2" s="910" t="s">
        <v>309</v>
      </c>
      <c r="EE2" s="911"/>
      <c r="EF2" s="910" t="s">
        <v>312</v>
      </c>
      <c r="EG2" s="911"/>
      <c r="EH2" s="912" t="s">
        <v>319</v>
      </c>
      <c r="EI2" s="913"/>
      <c r="EJ2" s="387"/>
      <c r="EK2" s="383"/>
      <c r="EL2" s="864" t="s">
        <v>325</v>
      </c>
      <c r="EM2" s="866"/>
      <c r="EN2" s="910" t="s">
        <v>309</v>
      </c>
      <c r="EO2" s="911"/>
      <c r="EP2" s="910" t="s">
        <v>312</v>
      </c>
      <c r="EQ2" s="911"/>
      <c r="ER2" s="912" t="s">
        <v>319</v>
      </c>
      <c r="ES2" s="913"/>
      <c r="ET2" s="387"/>
      <c r="EU2" s="383"/>
      <c r="EV2" s="864" t="s">
        <v>325</v>
      </c>
      <c r="EW2" s="866"/>
      <c r="EX2" s="910" t="s">
        <v>309</v>
      </c>
      <c r="EY2" s="911"/>
      <c r="EZ2" s="910" t="s">
        <v>312</v>
      </c>
      <c r="FA2" s="911"/>
      <c r="FB2" s="912" t="s">
        <v>319</v>
      </c>
      <c r="FC2" s="913"/>
      <c r="FD2" s="387"/>
      <c r="FE2" s="383"/>
      <c r="FF2" s="864" t="s">
        <v>325</v>
      </c>
      <c r="FG2" s="866"/>
      <c r="FH2" s="910" t="s">
        <v>309</v>
      </c>
      <c r="FI2" s="911"/>
      <c r="FJ2" s="910" t="s">
        <v>312</v>
      </c>
      <c r="FK2" s="911"/>
      <c r="FL2" s="912" t="s">
        <v>319</v>
      </c>
      <c r="FM2" s="913"/>
      <c r="FN2" s="387"/>
      <c r="FO2" s="383"/>
      <c r="FP2" s="864" t="s">
        <v>325</v>
      </c>
      <c r="FQ2" s="866"/>
      <c r="FR2" s="910" t="s">
        <v>309</v>
      </c>
      <c r="FS2" s="911"/>
      <c r="FT2" s="910" t="s">
        <v>312</v>
      </c>
      <c r="FU2" s="911"/>
      <c r="FV2" s="912" t="s">
        <v>319</v>
      </c>
      <c r="FW2" s="913"/>
      <c r="FX2" s="387"/>
      <c r="FY2" s="383"/>
      <c r="FZ2" s="864" t="s">
        <v>325</v>
      </c>
      <c r="GA2" s="866"/>
      <c r="GB2" s="910" t="s">
        <v>309</v>
      </c>
      <c r="GC2" s="911"/>
      <c r="GD2" s="910" t="s">
        <v>312</v>
      </c>
      <c r="GE2" s="911"/>
      <c r="GF2" s="912" t="s">
        <v>319</v>
      </c>
      <c r="GG2" s="913"/>
      <c r="GH2" s="387"/>
      <c r="GI2" s="383"/>
      <c r="GJ2" s="864" t="s">
        <v>325</v>
      </c>
      <c r="GK2" s="866"/>
      <c r="GL2" s="910" t="s">
        <v>309</v>
      </c>
      <c r="GM2" s="911"/>
      <c r="GN2" s="910" t="s">
        <v>312</v>
      </c>
      <c r="GO2" s="911"/>
      <c r="GP2" s="912" t="s">
        <v>319</v>
      </c>
      <c r="GQ2" s="913"/>
    </row>
    <row r="3" spans="1:199" ht="15.75" thickBot="1" x14ac:dyDescent="0.3">
      <c r="A3" s="328" t="str">
        <f>GROUPSUMMARY!A3</f>
        <v>GROUP</v>
      </c>
      <c r="B3" s="328" t="s">
        <v>310</v>
      </c>
      <c r="C3" s="400" t="s">
        <v>326</v>
      </c>
      <c r="D3" s="401" t="s">
        <v>310</v>
      </c>
      <c r="E3" s="545" t="s">
        <v>311</v>
      </c>
      <c r="F3" s="401" t="s">
        <v>310</v>
      </c>
      <c r="G3" s="545" t="s">
        <v>311</v>
      </c>
      <c r="H3" s="327" t="s">
        <v>310</v>
      </c>
      <c r="I3" s="400" t="s">
        <v>311</v>
      </c>
      <c r="J3" s="328" t="s">
        <v>310</v>
      </c>
      <c r="K3" s="400" t="s">
        <v>326</v>
      </c>
      <c r="L3" s="401" t="s">
        <v>310</v>
      </c>
      <c r="M3" s="545" t="s">
        <v>311</v>
      </c>
      <c r="N3" s="401" t="s">
        <v>310</v>
      </c>
      <c r="O3" s="545" t="s">
        <v>311</v>
      </c>
      <c r="P3" s="327" t="s">
        <v>310</v>
      </c>
      <c r="Q3" s="400" t="s">
        <v>311</v>
      </c>
      <c r="R3" s="328" t="s">
        <v>310</v>
      </c>
      <c r="S3" s="400" t="s">
        <v>326</v>
      </c>
      <c r="T3" s="401" t="s">
        <v>310</v>
      </c>
      <c r="U3" s="545" t="s">
        <v>311</v>
      </c>
      <c r="V3" s="401" t="s">
        <v>310</v>
      </c>
      <c r="W3" s="545" t="s">
        <v>311</v>
      </c>
      <c r="X3" s="327" t="s">
        <v>310</v>
      </c>
      <c r="Y3" s="400" t="s">
        <v>311</v>
      </c>
      <c r="Z3" s="328" t="s">
        <v>310</v>
      </c>
      <c r="AA3" s="400" t="s">
        <v>326</v>
      </c>
      <c r="AB3" s="401" t="s">
        <v>310</v>
      </c>
      <c r="AC3" s="545" t="s">
        <v>311</v>
      </c>
      <c r="AD3" s="401" t="s">
        <v>310</v>
      </c>
      <c r="AE3" s="545" t="s">
        <v>311</v>
      </c>
      <c r="AF3" s="327" t="s">
        <v>310</v>
      </c>
      <c r="AG3" s="400" t="s">
        <v>311</v>
      </c>
      <c r="AH3" s="379"/>
      <c r="AI3" s="375" t="str">
        <f>A3</f>
        <v>GROUP</v>
      </c>
      <c r="AJ3" s="328" t="s">
        <v>310</v>
      </c>
      <c r="AK3" s="400" t="s">
        <v>326</v>
      </c>
      <c r="AL3" s="401" t="s">
        <v>310</v>
      </c>
      <c r="AM3" s="545" t="s">
        <v>311</v>
      </c>
      <c r="AN3" s="401" t="s">
        <v>310</v>
      </c>
      <c r="AO3" s="545" t="s">
        <v>311</v>
      </c>
      <c r="AP3" s="327" t="s">
        <v>310</v>
      </c>
      <c r="AQ3" s="400" t="s">
        <v>311</v>
      </c>
      <c r="AR3" s="328" t="s">
        <v>310</v>
      </c>
      <c r="AS3" s="400" t="s">
        <v>326</v>
      </c>
      <c r="AT3" s="401" t="s">
        <v>310</v>
      </c>
      <c r="AU3" s="545" t="s">
        <v>311</v>
      </c>
      <c r="AV3" s="401" t="s">
        <v>310</v>
      </c>
      <c r="AW3" s="545" t="s">
        <v>311</v>
      </c>
      <c r="AX3" s="327" t="s">
        <v>310</v>
      </c>
      <c r="AY3" s="400" t="s">
        <v>311</v>
      </c>
      <c r="AZ3" s="371"/>
      <c r="BA3" s="375" t="str">
        <f>AI3</f>
        <v>GROUP</v>
      </c>
      <c r="BB3" s="328" t="s">
        <v>310</v>
      </c>
      <c r="BC3" s="400" t="s">
        <v>326</v>
      </c>
      <c r="BD3" s="401" t="s">
        <v>310</v>
      </c>
      <c r="BE3" s="545" t="s">
        <v>311</v>
      </c>
      <c r="BF3" s="401" t="s">
        <v>310</v>
      </c>
      <c r="BG3" s="545" t="s">
        <v>311</v>
      </c>
      <c r="BH3" s="327" t="s">
        <v>310</v>
      </c>
      <c r="BI3" s="400" t="s">
        <v>311</v>
      </c>
      <c r="BJ3" s="328" t="s">
        <v>310</v>
      </c>
      <c r="BK3" s="400" t="s">
        <v>326</v>
      </c>
      <c r="BL3" s="401" t="s">
        <v>310</v>
      </c>
      <c r="BM3" s="545" t="s">
        <v>311</v>
      </c>
      <c r="BN3" s="401" t="s">
        <v>310</v>
      </c>
      <c r="BO3" s="545" t="s">
        <v>311</v>
      </c>
      <c r="BP3" s="327" t="s">
        <v>310</v>
      </c>
      <c r="BQ3" s="400" t="s">
        <v>311</v>
      </c>
      <c r="BR3" s="379"/>
      <c r="BS3" s="375" t="str">
        <f>BA3</f>
        <v>GROUP</v>
      </c>
      <c r="BT3" s="328" t="s">
        <v>310</v>
      </c>
      <c r="BU3" s="400" t="s">
        <v>326</v>
      </c>
      <c r="BV3" s="401" t="s">
        <v>310</v>
      </c>
      <c r="BW3" s="545" t="s">
        <v>311</v>
      </c>
      <c r="BX3" s="401" t="s">
        <v>310</v>
      </c>
      <c r="BY3" s="545" t="s">
        <v>311</v>
      </c>
      <c r="BZ3" s="327" t="s">
        <v>310</v>
      </c>
      <c r="CA3" s="400" t="s">
        <v>311</v>
      </c>
      <c r="CB3" s="371"/>
      <c r="CC3" s="375" t="s">
        <v>39</v>
      </c>
      <c r="CD3" s="328" t="s">
        <v>310</v>
      </c>
      <c r="CE3" s="400" t="s">
        <v>326</v>
      </c>
      <c r="CF3" s="401" t="s">
        <v>310</v>
      </c>
      <c r="CG3" s="545" t="s">
        <v>311</v>
      </c>
      <c r="CH3" s="401" t="s">
        <v>310</v>
      </c>
      <c r="CI3" s="545" t="s">
        <v>311</v>
      </c>
      <c r="CJ3" s="327" t="s">
        <v>310</v>
      </c>
      <c r="CK3" s="400" t="s">
        <v>311</v>
      </c>
      <c r="CL3" s="379"/>
      <c r="CM3" s="375" t="str">
        <f t="shared" ref="CM3:CM33" si="0">CC3</f>
        <v>GROUP</v>
      </c>
      <c r="CN3" s="328" t="s">
        <v>310</v>
      </c>
      <c r="CO3" s="400" t="s">
        <v>326</v>
      </c>
      <c r="CP3" s="401" t="s">
        <v>310</v>
      </c>
      <c r="CQ3" s="545" t="s">
        <v>311</v>
      </c>
      <c r="CR3" s="401" t="s">
        <v>310</v>
      </c>
      <c r="CS3" s="545" t="s">
        <v>311</v>
      </c>
      <c r="CT3" s="327" t="s">
        <v>310</v>
      </c>
      <c r="CU3" s="400" t="s">
        <v>311</v>
      </c>
      <c r="CV3" s="371"/>
      <c r="CW3" s="375" t="s">
        <v>39</v>
      </c>
      <c r="CX3" s="328" t="s">
        <v>310</v>
      </c>
      <c r="CY3" s="400" t="s">
        <v>326</v>
      </c>
      <c r="CZ3" s="401" t="s">
        <v>310</v>
      </c>
      <c r="DA3" s="545" t="s">
        <v>311</v>
      </c>
      <c r="DB3" s="401" t="s">
        <v>310</v>
      </c>
      <c r="DC3" s="545" t="s">
        <v>311</v>
      </c>
      <c r="DD3" s="327" t="s">
        <v>310</v>
      </c>
      <c r="DE3" s="400" t="s">
        <v>311</v>
      </c>
      <c r="DF3" s="371"/>
      <c r="DG3" s="375" t="s">
        <v>39</v>
      </c>
      <c r="DH3" s="328" t="s">
        <v>310</v>
      </c>
      <c r="DI3" s="400" t="s">
        <v>326</v>
      </c>
      <c r="DJ3" s="401" t="s">
        <v>310</v>
      </c>
      <c r="DK3" s="659" t="s">
        <v>311</v>
      </c>
      <c r="DL3" s="401" t="s">
        <v>310</v>
      </c>
      <c r="DM3" s="659" t="s">
        <v>311</v>
      </c>
      <c r="DN3" s="327" t="s">
        <v>310</v>
      </c>
      <c r="DO3" s="400" t="s">
        <v>311</v>
      </c>
      <c r="DP3" s="371"/>
      <c r="DQ3" s="375" t="s">
        <v>39</v>
      </c>
      <c r="DR3" s="328" t="s">
        <v>310</v>
      </c>
      <c r="DS3" s="400" t="s">
        <v>326</v>
      </c>
      <c r="DT3" s="401" t="s">
        <v>310</v>
      </c>
      <c r="DU3" s="545" t="s">
        <v>311</v>
      </c>
      <c r="DV3" s="401" t="s">
        <v>310</v>
      </c>
      <c r="DW3" s="545" t="s">
        <v>311</v>
      </c>
      <c r="DX3" s="327" t="s">
        <v>310</v>
      </c>
      <c r="DY3" s="400" t="s">
        <v>311</v>
      </c>
      <c r="DZ3" s="371"/>
      <c r="EA3" s="375" t="s">
        <v>39</v>
      </c>
      <c r="EB3" s="519" t="s">
        <v>310</v>
      </c>
      <c r="EC3" s="400" t="s">
        <v>326</v>
      </c>
      <c r="ED3" s="401" t="s">
        <v>310</v>
      </c>
      <c r="EE3" s="545" t="s">
        <v>311</v>
      </c>
      <c r="EF3" s="401" t="s">
        <v>310</v>
      </c>
      <c r="EG3" s="545" t="s">
        <v>311</v>
      </c>
      <c r="EH3" s="546" t="s">
        <v>310</v>
      </c>
      <c r="EI3" s="400" t="s">
        <v>311</v>
      </c>
      <c r="EJ3" s="371"/>
      <c r="EK3" s="375" t="s">
        <v>39</v>
      </c>
      <c r="EL3" s="328" t="s">
        <v>310</v>
      </c>
      <c r="EM3" s="400" t="s">
        <v>326</v>
      </c>
      <c r="EN3" s="401" t="s">
        <v>310</v>
      </c>
      <c r="EO3" s="545" t="s">
        <v>311</v>
      </c>
      <c r="EP3" s="401" t="s">
        <v>310</v>
      </c>
      <c r="EQ3" s="545" t="s">
        <v>311</v>
      </c>
      <c r="ER3" s="327" t="s">
        <v>310</v>
      </c>
      <c r="ES3" s="400" t="s">
        <v>311</v>
      </c>
      <c r="ET3" s="371"/>
      <c r="EU3" s="375" t="s">
        <v>39</v>
      </c>
      <c r="EV3" s="328" t="s">
        <v>310</v>
      </c>
      <c r="EW3" s="400" t="s">
        <v>326</v>
      </c>
      <c r="EX3" s="401" t="s">
        <v>310</v>
      </c>
      <c r="EY3" s="545" t="s">
        <v>311</v>
      </c>
      <c r="EZ3" s="401" t="s">
        <v>310</v>
      </c>
      <c r="FA3" s="545" t="s">
        <v>311</v>
      </c>
      <c r="FB3" s="327" t="s">
        <v>310</v>
      </c>
      <c r="FC3" s="400" t="s">
        <v>311</v>
      </c>
      <c r="FD3" s="371"/>
      <c r="FE3" s="375" t="s">
        <v>39</v>
      </c>
      <c r="FF3" s="328" t="s">
        <v>310</v>
      </c>
      <c r="FG3" s="400" t="s">
        <v>326</v>
      </c>
      <c r="FH3" s="401" t="s">
        <v>310</v>
      </c>
      <c r="FI3" s="545" t="s">
        <v>311</v>
      </c>
      <c r="FJ3" s="401" t="s">
        <v>310</v>
      </c>
      <c r="FK3" s="545" t="s">
        <v>311</v>
      </c>
      <c r="FL3" s="327" t="s">
        <v>310</v>
      </c>
      <c r="FM3" s="400" t="s">
        <v>311</v>
      </c>
      <c r="FN3" s="371"/>
      <c r="FO3" s="375" t="s">
        <v>39</v>
      </c>
      <c r="FP3" s="328" t="s">
        <v>310</v>
      </c>
      <c r="FQ3" s="400" t="s">
        <v>326</v>
      </c>
      <c r="FR3" s="401" t="s">
        <v>310</v>
      </c>
      <c r="FS3" s="545" t="s">
        <v>311</v>
      </c>
      <c r="FT3" s="401" t="s">
        <v>310</v>
      </c>
      <c r="FU3" s="545" t="s">
        <v>311</v>
      </c>
      <c r="FV3" s="327" t="s">
        <v>310</v>
      </c>
      <c r="FW3" s="400" t="s">
        <v>311</v>
      </c>
      <c r="FX3" s="371"/>
      <c r="FY3" s="375" t="s">
        <v>39</v>
      </c>
      <c r="FZ3" s="328" t="s">
        <v>310</v>
      </c>
      <c r="GA3" s="400" t="s">
        <v>326</v>
      </c>
      <c r="GB3" s="401" t="s">
        <v>310</v>
      </c>
      <c r="GC3" s="545" t="s">
        <v>311</v>
      </c>
      <c r="GD3" s="401" t="s">
        <v>310</v>
      </c>
      <c r="GE3" s="545" t="s">
        <v>311</v>
      </c>
      <c r="GF3" s="327" t="s">
        <v>310</v>
      </c>
      <c r="GG3" s="400" t="s">
        <v>311</v>
      </c>
      <c r="GH3" s="371"/>
      <c r="GI3" s="375" t="s">
        <v>39</v>
      </c>
      <c r="GJ3" s="328" t="s">
        <v>310</v>
      </c>
      <c r="GK3" s="400" t="s">
        <v>326</v>
      </c>
      <c r="GL3" s="401" t="s">
        <v>310</v>
      </c>
      <c r="GM3" s="545" t="s">
        <v>311</v>
      </c>
      <c r="GN3" s="401" t="s">
        <v>310</v>
      </c>
      <c r="GO3" s="545" t="s">
        <v>311</v>
      </c>
      <c r="GP3" s="327" t="s">
        <v>310</v>
      </c>
      <c r="GQ3" s="400" t="s">
        <v>311</v>
      </c>
    </row>
    <row r="4" spans="1:199" ht="15.75" thickBot="1" x14ac:dyDescent="0.3">
      <c r="A4" s="345"/>
      <c r="B4" s="345"/>
      <c r="C4" s="399"/>
      <c r="D4" s="347"/>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49"/>
      <c r="AH4" s="380"/>
      <c r="AI4" s="346"/>
      <c r="AJ4" s="350"/>
      <c r="AK4" s="350"/>
      <c r="AL4" s="350"/>
      <c r="AM4" s="350"/>
      <c r="AN4" s="350"/>
      <c r="AO4" s="350"/>
      <c r="AP4" s="350"/>
      <c r="AQ4" s="350"/>
      <c r="AR4" s="350"/>
      <c r="AS4" s="350"/>
      <c r="AT4" s="350"/>
      <c r="AU4" s="350"/>
      <c r="AV4" s="350"/>
      <c r="AW4" s="350"/>
      <c r="AX4" s="350"/>
      <c r="AY4" s="350"/>
      <c r="AZ4" s="372"/>
      <c r="BA4" s="346"/>
      <c r="BB4" s="402"/>
      <c r="BC4" s="402"/>
      <c r="BD4" s="350"/>
      <c r="BE4" s="350"/>
      <c r="BF4" s="350"/>
      <c r="BG4" s="350"/>
      <c r="BH4" s="350"/>
      <c r="BI4" s="350"/>
      <c r="BJ4" s="350"/>
      <c r="BK4" s="350"/>
      <c r="BL4" s="350"/>
      <c r="BM4" s="350"/>
      <c r="BN4" s="350"/>
      <c r="BO4" s="350"/>
      <c r="BP4" s="350"/>
      <c r="BQ4" s="350"/>
      <c r="BR4" s="380"/>
      <c r="BS4" s="346"/>
      <c r="BT4" s="402"/>
      <c r="BU4" s="402"/>
      <c r="BV4" s="350"/>
      <c r="BW4" s="350"/>
      <c r="BX4" s="350"/>
      <c r="BY4" s="350"/>
      <c r="BZ4" s="350"/>
      <c r="CA4" s="350"/>
      <c r="CB4" s="372"/>
      <c r="CC4" s="346">
        <v>0</v>
      </c>
      <c r="CD4" s="402"/>
      <c r="CE4" s="402"/>
      <c r="CF4" s="350"/>
      <c r="CG4" s="350"/>
      <c r="CH4" s="350"/>
      <c r="CI4" s="350"/>
      <c r="CJ4" s="350"/>
      <c r="CK4" s="350"/>
      <c r="CL4" s="380"/>
      <c r="CM4" s="346">
        <f t="shared" si="0"/>
        <v>0</v>
      </c>
      <c r="CN4" s="402"/>
      <c r="CO4" s="402"/>
      <c r="CP4" s="350"/>
      <c r="CQ4" s="350"/>
      <c r="CR4" s="350"/>
      <c r="CS4" s="350"/>
      <c r="CT4" s="350"/>
      <c r="CU4" s="350"/>
      <c r="CV4" s="372"/>
      <c r="CW4" s="346">
        <v>0</v>
      </c>
      <c r="CX4" s="402"/>
      <c r="CY4" s="402"/>
      <c r="CZ4" s="350"/>
      <c r="DA4" s="350"/>
      <c r="DB4" s="350"/>
      <c r="DC4" s="350"/>
      <c r="DD4" s="350"/>
      <c r="DE4" s="350"/>
      <c r="DF4" s="372"/>
      <c r="DG4" s="346">
        <v>0</v>
      </c>
      <c r="DH4" s="402"/>
      <c r="DI4" s="402"/>
      <c r="DJ4" s="350"/>
      <c r="DK4" s="350"/>
      <c r="DL4" s="350"/>
      <c r="DM4" s="350"/>
      <c r="DN4" s="350"/>
      <c r="DO4" s="350"/>
      <c r="DP4" s="372"/>
      <c r="DQ4" s="346">
        <v>0</v>
      </c>
      <c r="DR4" s="402"/>
      <c r="DS4" s="402"/>
      <c r="DT4" s="350"/>
      <c r="DU4" s="350"/>
      <c r="DV4" s="350"/>
      <c r="DW4" s="350"/>
      <c r="DX4" s="350"/>
      <c r="DY4" s="350"/>
      <c r="DZ4" s="372"/>
      <c r="EA4" s="346">
        <v>0</v>
      </c>
      <c r="EB4" s="518"/>
      <c r="EC4" s="518"/>
      <c r="ED4" s="518"/>
      <c r="EE4" s="518"/>
      <c r="EF4" s="518"/>
      <c r="EG4" s="518"/>
      <c r="EH4" s="518"/>
      <c r="EI4" s="518"/>
      <c r="EJ4" s="372"/>
      <c r="EK4" s="346">
        <v>0</v>
      </c>
      <c r="EL4" s="402"/>
      <c r="EM4" s="402"/>
      <c r="EN4" s="350"/>
      <c r="EO4" s="350"/>
      <c r="EP4" s="350"/>
      <c r="EQ4" s="350"/>
      <c r="ER4" s="350"/>
      <c r="ES4" s="350"/>
      <c r="ET4" s="372"/>
      <c r="EU4" s="346">
        <v>0</v>
      </c>
      <c r="EV4" s="402"/>
      <c r="EW4" s="402"/>
      <c r="EX4" s="350"/>
      <c r="EY4" s="350"/>
      <c r="EZ4" s="350"/>
      <c r="FA4" s="350"/>
      <c r="FB4" s="350"/>
      <c r="FC4" s="350"/>
      <c r="FD4" s="372"/>
      <c r="FE4" s="346">
        <v>0</v>
      </c>
      <c r="FF4" s="402"/>
      <c r="FG4" s="402"/>
      <c r="FH4" s="350"/>
      <c r="FI4" s="350"/>
      <c r="FJ4" s="350"/>
      <c r="FK4" s="350"/>
      <c r="FL4" s="350"/>
      <c r="FM4" s="350"/>
      <c r="FN4" s="372"/>
      <c r="FO4" s="346">
        <v>0</v>
      </c>
      <c r="FP4" s="402"/>
      <c r="FQ4" s="402"/>
      <c r="FR4" s="350"/>
      <c r="FS4" s="350"/>
      <c r="FT4" s="350"/>
      <c r="FU4" s="350"/>
      <c r="FV4" s="350"/>
      <c r="FW4" s="350"/>
      <c r="FX4" s="372"/>
      <c r="FY4" s="346">
        <v>0</v>
      </c>
      <c r="FZ4" s="402"/>
      <c r="GA4" s="402"/>
      <c r="GB4" s="350"/>
      <c r="GC4" s="350"/>
      <c r="GD4" s="350"/>
      <c r="GE4" s="350"/>
      <c r="GF4" s="350"/>
      <c r="GG4" s="350"/>
      <c r="GH4" s="372"/>
      <c r="GI4" s="346">
        <v>0</v>
      </c>
      <c r="GJ4" s="402"/>
      <c r="GK4" s="402"/>
      <c r="GL4" s="350"/>
      <c r="GM4" s="350"/>
      <c r="GN4" s="350"/>
      <c r="GO4" s="350"/>
      <c r="GP4" s="350"/>
      <c r="GQ4" s="349"/>
    </row>
    <row r="5" spans="1:199" ht="16.5" thickBot="1" x14ac:dyDescent="0.3">
      <c r="A5" s="317" t="str">
        <f>GROUPSUMMARY!A6</f>
        <v>YEAR 11</v>
      </c>
      <c r="B5" s="391">
        <f>IFERROR(COUNT(PROGRESS!$Y$16:$Y$245),"")</f>
        <v>0</v>
      </c>
      <c r="C5" s="392" t="str">
        <f>IFERROR(AVERAGE(PROGRESS!$W$16:$W$245),"")</f>
        <v/>
      </c>
      <c r="D5" s="376">
        <f>IFERROR(COUNTIF(PROGRESS!$Y$16:$Y$245,"&gt;=4"),"")</f>
        <v>0</v>
      </c>
      <c r="E5" s="333" t="str">
        <f>IFERROR(D5/COUNTIF(PROGRESS!$Y$16:$Y$245,"&gt;=0"),"")</f>
        <v/>
      </c>
      <c r="F5" s="329">
        <f>IFERROR(COUNTIF(PROGRESS!$Y$16:$Y$245,"&gt;=5"),"")</f>
        <v>0</v>
      </c>
      <c r="G5" s="333" t="str">
        <f>IFERROR(F5/COUNTIF(PROGRESS!$Y$16:$Y$245,"&gt;=0"),"")</f>
        <v/>
      </c>
      <c r="H5" s="329">
        <f>IFERROR(COUNTIF(PROGRESS!$Y$16:$Y$245,"&gt;=7"),"")</f>
        <v>0</v>
      </c>
      <c r="I5" s="333" t="str">
        <f>IFERROR(H5/COUNTIF(PROGRESS!$Y$16:$Y$245,"&gt;=0"),"")</f>
        <v/>
      </c>
      <c r="J5" s="391">
        <f>IFERROR(COUNT(PROGRESS!$AI$16:$AI$245),"")</f>
        <v>0</v>
      </c>
      <c r="K5" s="392" t="str">
        <f>IFERROR(AVERAGE(PROGRESS!$AG$16:$AG$245),"")</f>
        <v/>
      </c>
      <c r="L5" s="329">
        <f>IFERROR(COUNTIF(PROGRESS!$AI$16:$AI$245,"&gt;=4"),"")</f>
        <v>0</v>
      </c>
      <c r="M5" s="333" t="str">
        <f>IFERROR(L5/COUNTIF(PROGRESS!$AI$16:$AI$245,"&gt;=0"),"")</f>
        <v/>
      </c>
      <c r="N5" s="329">
        <f>IFERROR(COUNTIF(PROGRESS!$AI$16:$AI$245,"&gt;=5"),"")</f>
        <v>0</v>
      </c>
      <c r="O5" s="333" t="str">
        <f>IFERROR(N5/COUNTIF(PROGRESS!$AI$16:$AI$245,"&gt;=0"),"")</f>
        <v/>
      </c>
      <c r="P5" s="329">
        <f>IFERROR(COUNTIF(PROGRESS!$AI$16:$AI$245,"&gt;=7"),"")</f>
        <v>0</v>
      </c>
      <c r="Q5" s="333" t="str">
        <f>IFERROR(P5/COUNTIF(PROGRESS!$AI$16:$AI$245,"&gt;=0"),"")</f>
        <v/>
      </c>
      <c r="R5" s="391">
        <f>IFERROR(COUNT(PROGRESS!$DF$16:$DF$245),"")</f>
        <v>0</v>
      </c>
      <c r="S5" s="392" t="str">
        <f>IFERROR(AVERAGE(PROGRESS!$DD$16:$DD$245),"")</f>
        <v/>
      </c>
      <c r="T5" s="329">
        <f>IFERROR(COUNTIF(PROGRESS!$DF$16:$DF$245,"&gt;=4"),"")</f>
        <v>0</v>
      </c>
      <c r="U5" s="333" t="str">
        <f>IFERROR(T5/COUNTIF(PROGRESS!$DF$16:$DF$245,"&gt;=0"),"")</f>
        <v/>
      </c>
      <c r="V5" s="329">
        <f>IFERROR(COUNTIF(PROGRESS!$DF$16:$DF$245,"&gt;=5"),"")</f>
        <v>0</v>
      </c>
      <c r="W5" s="333" t="str">
        <f>IFERROR(V5/COUNTIF(PROGRESS!$DF$16:$DF$245,"&gt;=0"),"")</f>
        <v/>
      </c>
      <c r="X5" s="329">
        <f>IFERROR(COUNTIF(PROGRESS!$DF$16:$DF$245,"&gt;=7"),"")</f>
        <v>0</v>
      </c>
      <c r="Y5" s="333" t="str">
        <f>IFERROR(X5/COUNTIF(PROGRESS!$DF$16:$DF$245,"&gt;=0"),"")</f>
        <v/>
      </c>
      <c r="Z5" s="391">
        <f>IFERROR(COUNT(PROGRESS!$DU$16:$DU$245),"")</f>
        <v>0</v>
      </c>
      <c r="AA5" s="392" t="str">
        <f>IFERROR(AVERAGE(PROGRESS!$DD$16:$DD$245),"")</f>
        <v/>
      </c>
      <c r="AB5" s="329">
        <f>IFERROR(COUNTIF(PROGRESS!$DU$16:$DU$245,"&gt;=4"),"")</f>
        <v>0</v>
      </c>
      <c r="AC5" s="333" t="str">
        <f>IFERROR(AB5/COUNTIF(PROGRESS!$DU$16:$DU$245,"&gt;=0"),"")</f>
        <v/>
      </c>
      <c r="AD5" s="329">
        <f>IFERROR(COUNTIF(PROGRESS!$DU$16:$DU$245,"&gt;=5"),"")</f>
        <v>0</v>
      </c>
      <c r="AE5" s="333" t="str">
        <f>IFERROR(AD5/COUNTIF(PROGRESS!$DU$16:$DU$245,"&gt;=0"),"")</f>
        <v/>
      </c>
      <c r="AF5" s="329">
        <f>IFERROR(COUNTIF(PROGRESS!$DU$16:$DU$245,"&gt;=7"),"")</f>
        <v>0</v>
      </c>
      <c r="AG5" s="333" t="str">
        <f>IFERROR(AF5/COUNTIF(PROGRESS!$DU$16:$DU$245,"&gt;=0"),"")</f>
        <v/>
      </c>
      <c r="AH5" s="381"/>
      <c r="AI5" s="318" t="str">
        <f t="shared" ref="AI5:AI33" si="1">A5</f>
        <v>YEAR 11</v>
      </c>
      <c r="AJ5" s="391">
        <f>IFERROR(COUNT(PROGRESS!$BM$16:$BM$245),"")</f>
        <v>0</v>
      </c>
      <c r="AK5" s="392" t="str">
        <f>IFERROR(AVERAGE(PROGRESS!$BK$16:$BK$245),"")</f>
        <v/>
      </c>
      <c r="AL5" s="329">
        <f>IFERROR(COUNTIF(PROGRESS!$BM$16:$BM$245,"&gt;=4"),"")</f>
        <v>0</v>
      </c>
      <c r="AM5" s="333" t="str">
        <f>IFERROR(AL5/COUNTIF(PROGRESS!$BM$16:$BM$245,"&gt;=0"),"")</f>
        <v/>
      </c>
      <c r="AN5" s="329">
        <f>IFERROR(COUNTIF(PROGRESS!$BM$16:$BM$245,"&gt;=5"),"")</f>
        <v>0</v>
      </c>
      <c r="AO5" s="333" t="str">
        <f>IFERROR(AN5/COUNTIF(PROGRESS!$BM$16:$BM$245,"&gt;=0"),"")</f>
        <v/>
      </c>
      <c r="AP5" s="329">
        <f>IFERROR(COUNTIF(PROGRESS!$BM$16:$BM$245,"&gt;=7"),"")</f>
        <v>0</v>
      </c>
      <c r="AQ5" s="333" t="str">
        <f>IFERROR(AP5/COUNTIF(PROGRESS!$BM$16:$BM$245,"&gt;=0"),"")</f>
        <v/>
      </c>
      <c r="AR5" s="391">
        <f>IFERROR(COUNT(PROGRESS!$DK$16:$DK$245),"")</f>
        <v>0</v>
      </c>
      <c r="AS5" s="392" t="str">
        <f>IFERROR(AVERAGE(PROGRESS!$DI$16:$DI$245),"")</f>
        <v/>
      </c>
      <c r="AT5" s="329">
        <f>IFERROR(COUNTIF(PROGRESS!$DK$16:$DK$245,"&gt;=4"),"")</f>
        <v>0</v>
      </c>
      <c r="AU5" s="333" t="str">
        <f>IFERROR(AT5/COUNTIF(PROGRESS!$DK$16:$DK$245,"&gt;=0"),"")</f>
        <v/>
      </c>
      <c r="AV5" s="329">
        <f>IFERROR(COUNTIF(PROGRESS!$DK$16:$DK$245,"&gt;=5"),"")</f>
        <v>0</v>
      </c>
      <c r="AW5" s="333" t="str">
        <f>IFERROR(AV5/COUNTIF(PROGRESS!$DK$16:$DK$245,"&gt;=0"),"")</f>
        <v/>
      </c>
      <c r="AX5" s="329">
        <f>IFERROR(COUNTIF(PROGRESS!$DK$16:$DK$245,"&gt;=7"),"")</f>
        <v>0</v>
      </c>
      <c r="AY5" s="333" t="str">
        <f>IFERROR(AX5/COUNTIF(PROGRESS!$DK$16:$DK$245,"&gt;=0"),"")</f>
        <v/>
      </c>
      <c r="AZ5" s="373"/>
      <c r="BA5" s="318" t="str">
        <f t="shared" ref="BA5:BA33" si="2">AI5</f>
        <v>YEAR 11</v>
      </c>
      <c r="BB5" s="391">
        <f>IFERROR(COUNT(PROGRESS!$BR$16:$BR$245),"")</f>
        <v>0</v>
      </c>
      <c r="BC5" s="392" t="str">
        <f>IFERROR(AVERAGE(PROGRESS!$BP$16:$BP$245),"")</f>
        <v/>
      </c>
      <c r="BD5" s="329">
        <f>IFERROR(COUNTIF(PROGRESS!$BR$16:$BR$245,"&gt;=4"),"")</f>
        <v>0</v>
      </c>
      <c r="BE5" s="333" t="str">
        <f>IFERROR(BD5/COUNTIF(PROGRESS!$BR$16:$BR$245,"&gt;=0"),"")</f>
        <v/>
      </c>
      <c r="BF5" s="329">
        <f>IFERROR(COUNTIF(PROGRESS!$BR$16:$BR$245,"&gt;=5"),"")</f>
        <v>0</v>
      </c>
      <c r="BG5" s="333" t="str">
        <f>IFERROR(BF5/COUNTIF(PROGRESS!$BR$16:$BR$245,"&gt;=0"),"")</f>
        <v/>
      </c>
      <c r="BH5" s="329">
        <f>IFERROR(COUNTIF(PROGRESS!$BR$16:$BR$245,"&gt;=7"),"")</f>
        <v>0</v>
      </c>
      <c r="BI5" s="333" t="str">
        <f>IFERROR(BH5/COUNTIF(PROGRESS!$BR$16:$BR$245,"&gt;=0"),"")</f>
        <v/>
      </c>
      <c r="BJ5" s="391">
        <f>IFERROR(COUNT(PROGRESS!$DZ$16:$DZ$245),"")</f>
        <v>0</v>
      </c>
      <c r="BK5" s="392" t="str">
        <f>IFERROR(AVERAGE(PROGRESS!$DX$16:$DX$245),"")</f>
        <v/>
      </c>
      <c r="BL5" s="329">
        <f>IFERROR(COUNTIF(PROGRESS!$DZ$16:$DZ$245,"&gt;=4"),"")</f>
        <v>0</v>
      </c>
      <c r="BM5" s="333" t="str">
        <f>IFERROR(BL5/COUNTIF(PROGRESS!$DZ$16:$DZ$245,"&gt;=0"),"")</f>
        <v/>
      </c>
      <c r="BN5" s="329">
        <f>IFERROR(COUNTIF(PROGRESS!$DZ$16:$DZ$245,"&gt;=5"),"")</f>
        <v>0</v>
      </c>
      <c r="BO5" s="333" t="str">
        <f>IFERROR(BN5/COUNTIF(PROGRESS!$DZ$16:$DZ$245,"&gt;=0"),"")</f>
        <v/>
      </c>
      <c r="BP5" s="329">
        <f>IFERROR(COUNTIF(PROGRESS!$DZ$16:$DZ$245,"&gt;=7"),"")</f>
        <v>0</v>
      </c>
      <c r="BQ5" s="333" t="str">
        <f>IFERROR(BP5/COUNTIF(PROGRESS!$DZ$16:$DZ$245,"&gt;=0"),"")</f>
        <v/>
      </c>
      <c r="BR5" s="381"/>
      <c r="BS5" s="318" t="str">
        <f t="shared" ref="BS5:BS33" si="3">BA5</f>
        <v>YEAR 11</v>
      </c>
      <c r="BT5" s="391">
        <f>IFERROR(COUNT(PROGRESS!$T$16:$T$245),"")</f>
        <v>0</v>
      </c>
      <c r="BU5" s="392" t="str">
        <f>IFERROR(AVERAGE(PROGRESS!$R$16:$R$245),"")</f>
        <v/>
      </c>
      <c r="BV5" s="329">
        <f>IFERROR(COUNTIF(PROGRESS!$T$16:$T$245,"&gt;=4"),"")</f>
        <v>0</v>
      </c>
      <c r="BW5" s="333" t="str">
        <f>IFERROR(BV5/COUNTIF(PROGRESS!$T$16:$T$245,"&gt;=0"),"")</f>
        <v/>
      </c>
      <c r="BX5" s="329">
        <f>IFERROR(COUNTIF(PROGRESS!$T$16:$T$245,"&gt;=5"),"")</f>
        <v>0</v>
      </c>
      <c r="BY5" s="333" t="str">
        <f>IFERROR(BX5/COUNTIF(PROGRESS!$T$16:$T$245,"&gt;=0"),"")</f>
        <v/>
      </c>
      <c r="BZ5" s="329">
        <f>IFERROR(COUNTIF(PROGRESS!$T$16:$T$245,"&gt;=7"),"")</f>
        <v>0</v>
      </c>
      <c r="CA5" s="333" t="str">
        <f>IFERROR(BZ5/COUNTIF(PROGRESS!$T$16:$T$245,"&gt;=0"),"")</f>
        <v/>
      </c>
      <c r="CB5" s="373"/>
      <c r="CC5" s="318" t="s">
        <v>94</v>
      </c>
      <c r="CD5" s="391">
        <f>IFERROR(COUNT(PROGRESS!$AS$16:$AS$245),"")</f>
        <v>0</v>
      </c>
      <c r="CE5" s="392" t="str">
        <f>IFERROR(AVERAGE(PROGRESS!$AQ$16:$AQ$245),"")</f>
        <v/>
      </c>
      <c r="CF5" s="329">
        <f>IFERROR(COUNTIF(PROGRESS!$AS$16:$AS$245,"&gt;=4"),"")</f>
        <v>0</v>
      </c>
      <c r="CG5" s="333" t="str">
        <f>IFERROR(CF5/COUNTIF(PROGRESS!$AS$16:$AS$245,"&gt;=0"),"")</f>
        <v/>
      </c>
      <c r="CH5" s="329">
        <f>IFERROR(COUNTIF(PROGRESS!$AS$16:$AS$245,"&gt;=5"),"")</f>
        <v>0</v>
      </c>
      <c r="CI5" s="333" t="str">
        <f>IFERROR(CH5/COUNTIF(PROGRESS!$AS$16:$AS$245,"&gt;=0"),"")</f>
        <v/>
      </c>
      <c r="CJ5" s="329">
        <f>IFERROR(COUNTIF(PROGRESS!$AS$16:$AS$245,"&gt;=7"),"")</f>
        <v>0</v>
      </c>
      <c r="CK5" s="333" t="str">
        <f>IFERROR(CJ5/COUNTIF(PROGRESS!$AS$16:$AS$245,"&gt;=0"),"")</f>
        <v/>
      </c>
      <c r="CL5" s="381"/>
      <c r="CM5" s="318" t="str">
        <f t="shared" si="0"/>
        <v>YEAR 11</v>
      </c>
      <c r="CN5" s="391">
        <f>IFERROR(COUNT(PROGRESS!$AD$16:$AD$245),"")</f>
        <v>0</v>
      </c>
      <c r="CO5" s="392" t="str">
        <f>IFERROR(AVERAGE(PROGRESS!$AB$16:$AB$245),"")</f>
        <v/>
      </c>
      <c r="CP5" s="329">
        <f>IFERROR(COUNTIF(PROGRESS!$AD$16:$AD$245,"&gt;=4"),"")</f>
        <v>0</v>
      </c>
      <c r="CQ5" s="333" t="str">
        <f>IFERROR(CP5/COUNTIF(PROGRESS!$AD$16:$AD$245,"&gt;=0"),"")</f>
        <v/>
      </c>
      <c r="CR5" s="329">
        <f>IFERROR(COUNTIF(PROGRESS!$AD$16:$AD$245,"&gt;=5"),"")</f>
        <v>0</v>
      </c>
      <c r="CS5" s="333" t="str">
        <f>IFERROR(CR5/COUNTIF(PROGRESS!$AD$16:$AD$245,"&gt;=0"),"")</f>
        <v/>
      </c>
      <c r="CT5" s="329">
        <f>IFERROR(COUNTIF(PROGRESS!$AD$16:$AD$245,"&gt;=7"),"")</f>
        <v>0</v>
      </c>
      <c r="CU5" s="333" t="str">
        <f>IFERROR(CT5/COUNTIF(PROGRESS!$AD$16:$AD$245,"&gt;=0"),"")</f>
        <v/>
      </c>
      <c r="CV5" s="373"/>
      <c r="CW5" s="318" t="s">
        <v>94</v>
      </c>
      <c r="CX5" s="391">
        <f>IFERROR(COUNT(PROGRESS!$AN$16:$AN$245),"")</f>
        <v>0</v>
      </c>
      <c r="CY5" s="392" t="str">
        <f>IFERROR(AVERAGE(PROGRESS!$AL$16:$AL$245),"")</f>
        <v/>
      </c>
      <c r="CZ5" s="329">
        <f>IFERROR(COUNTIF(PROGRESS!$AN$16:$AN$245,"&gt;=4"),"")</f>
        <v>0</v>
      </c>
      <c r="DA5" s="333" t="str">
        <f>IFERROR(CZ5/COUNTIF(PROGRESS!$AN$16:$AN$245,"&gt;=0"),"")</f>
        <v/>
      </c>
      <c r="DB5" s="329">
        <f>IFERROR(COUNTIF(PROGRESS!$AN$16:$AN$245,"&gt;=5"),"")</f>
        <v>0</v>
      </c>
      <c r="DC5" s="333" t="str">
        <f>IFERROR(DB5/COUNTIF(PROGRESS!$AN$16:$AN$245,"&gt;=0"),"")</f>
        <v/>
      </c>
      <c r="DD5" s="329">
        <f>IFERROR(COUNTIF(PROGRESS!$AN$16:$AN$245,"&gt;=7"),"")</f>
        <v>0</v>
      </c>
      <c r="DE5" s="333" t="str">
        <f>IFERROR(DD5/COUNTIF(PROGRESS!$AN$16:$AN$245,"&gt;=0"),"")</f>
        <v/>
      </c>
      <c r="DF5" s="373"/>
      <c r="DG5" s="318" t="s">
        <v>94</v>
      </c>
      <c r="DH5" s="391">
        <f>IFERROR(COUNT(PROGRESS!$CB$16:$CB$245),"")</f>
        <v>0</v>
      </c>
      <c r="DI5" s="392" t="str">
        <f>IFERROR(AVERAGE(PROGRESS!$BZ$16:$BZ$245),"")</f>
        <v/>
      </c>
      <c r="DJ5" s="329">
        <f>IFERROR(COUNTIF(PROGRESS!$CB$16:$CB$245,"&gt;=4"),"")</f>
        <v>0</v>
      </c>
      <c r="DK5" s="333" t="str">
        <f>IFERROR(DJ5/COUNTIF(PROGRESS!$CB$16:$CB$245,"&gt;=0"),"")</f>
        <v/>
      </c>
      <c r="DL5" s="329">
        <f>IFERROR(COUNTIF(PROGRESS!$CB$16:$CB$245,"&gt;=5"),"")</f>
        <v>0</v>
      </c>
      <c r="DM5" s="333" t="str">
        <f>IFERROR(DL5/COUNTIF(PROGRESS!$CB$16:$CB$245,"&gt;=0"),"")</f>
        <v/>
      </c>
      <c r="DN5" s="329">
        <f>IFERROR(COUNTIF(PROGRESS!$CB$16:$CB$245,"&gt;=7"),"")</f>
        <v>0</v>
      </c>
      <c r="DO5" s="333" t="str">
        <f>IFERROR(DN5/COUNTIF(PROGRESS!$CB$16:$CB$245,"&gt;=0"),"")</f>
        <v/>
      </c>
      <c r="DP5" s="373"/>
      <c r="DQ5" s="318" t="s">
        <v>94</v>
      </c>
      <c r="DR5" s="391">
        <f>IFERROR(COUNT(PROGRESS!$AX$16:$AX$245),"")</f>
        <v>0</v>
      </c>
      <c r="DS5" s="392" t="str">
        <f>IFERROR(AVERAGE(PROGRESS!$AV$16:$AV$245),"")</f>
        <v/>
      </c>
      <c r="DT5" s="329">
        <f>IFERROR(COUNTIF(PROGRESS!$AX$16:$AX$245,"&gt;=4"),"")</f>
        <v>0</v>
      </c>
      <c r="DU5" s="333" t="str">
        <f>IFERROR(DT5/COUNTIF(PROGRESS!$AX$16:$AX$245,"&gt;=0"),"")</f>
        <v/>
      </c>
      <c r="DV5" s="329">
        <f>IFERROR(COUNTIF(PROGRESS!$AX$16:$AX$245,"&gt;=5"),"")</f>
        <v>0</v>
      </c>
      <c r="DW5" s="333" t="str">
        <f>IFERROR(DV5/COUNTIF(PROGRESS!$AX$16:$AX$245,"&gt;=0"),"")</f>
        <v/>
      </c>
      <c r="DX5" s="329">
        <f>IFERROR(COUNTIF(PROGRESS!$AX$16:$AX$245,"&gt;=7"),"")</f>
        <v>0</v>
      </c>
      <c r="DY5" s="333" t="str">
        <f>IFERROR(DX5/COUNTIF(PROGRESS!$AX$16:$AX$245,"&gt;=0"),"")</f>
        <v/>
      </c>
      <c r="DZ5" s="373"/>
      <c r="EA5" s="318" t="s">
        <v>94</v>
      </c>
      <c r="EB5" s="391">
        <f>IFERROR(COUNT(PROGRESS!$BC$16:$BC$245),"")</f>
        <v>0</v>
      </c>
      <c r="EC5" s="392" t="str">
        <f>IFERROR(AVERAGE(PROGRESS!$BA$16:$BA$245),"")</f>
        <v/>
      </c>
      <c r="ED5" s="329">
        <f>IFERROR(COUNTIF(PROGRESS!$BC$16:$BC$245,"&gt;=4"),"")</f>
        <v>0</v>
      </c>
      <c r="EE5" s="333" t="str">
        <f>IFERROR(ED5/COUNTIF(PROGRESS!$BC$16:$BC$245,"&gt;=0"),"")</f>
        <v/>
      </c>
      <c r="EF5" s="329">
        <f>IFERROR(COUNTIF(PROGRESS!$BC$16:$BC$245,"&gt;=5"),"")</f>
        <v>0</v>
      </c>
      <c r="EG5" s="333" t="str">
        <f>IFERROR(EF5/COUNTIF(PROGRESS!$BC$16:$BC$245,"&gt;=0"),"")</f>
        <v/>
      </c>
      <c r="EH5" s="329">
        <f>IFERROR(COUNTIF(PROGRESS!$BC$16:$BC$245,"&gt;=7"),"")</f>
        <v>0</v>
      </c>
      <c r="EI5" s="333" t="str">
        <f>IFERROR(EH5/COUNTIF(PROGRESS!$BC$16:$BC$245,"&gt;=0"),"")</f>
        <v/>
      </c>
      <c r="EJ5" s="373"/>
      <c r="EK5" s="318" t="s">
        <v>94</v>
      </c>
      <c r="EL5" s="391">
        <f>IFERROR(COUNT(PROGRESS!$BH$16:$BH$245),"")</f>
        <v>0</v>
      </c>
      <c r="EM5" s="392" t="str">
        <f>IFERROR(AVERAGE(PROGRESS!$BF$16:$BF$245),"")</f>
        <v/>
      </c>
      <c r="EN5" s="329">
        <f>IFERROR(COUNTIF(PROGRESS!$BH$16:$BH$245,"&gt;=4"),"")</f>
        <v>0</v>
      </c>
      <c r="EO5" s="333" t="str">
        <f>IFERROR(EN5/COUNTIF(PROGRESS!$BH$16:$BH$245,"&gt;=0"),"")</f>
        <v/>
      </c>
      <c r="EP5" s="329">
        <f>IFERROR(COUNTIF(PROGRESS!$BH$16:$BH$245,"&gt;=5"),"")</f>
        <v>0</v>
      </c>
      <c r="EQ5" s="333" t="str">
        <f>IFERROR(EP5/COUNTIF(PROGRESS!$BH$16:$BH$245,"&gt;=0"),"")</f>
        <v/>
      </c>
      <c r="ER5" s="329">
        <f>IFERROR(COUNTIF(PROGRESS!$BH$16:$BH$245,"&gt;=7"),"")</f>
        <v>0</v>
      </c>
      <c r="ES5" s="333" t="str">
        <f>IFERROR(ER5/COUNTIF(PROGRESS!$BH$16:$BH$245,"&gt;=0"),"")</f>
        <v/>
      </c>
      <c r="ET5" s="373"/>
      <c r="EU5" s="318" t="s">
        <v>94</v>
      </c>
      <c r="EV5" s="391">
        <f>IFERROR(COUNT(PROGRESS!$BW$16:$BW$245),"")</f>
        <v>0</v>
      </c>
      <c r="EW5" s="392" t="str">
        <f>IFERROR(AVERAGE(PROGRESS!$BU$16:$BU$245),"")</f>
        <v/>
      </c>
      <c r="EX5" s="329">
        <f>IFERROR(COUNTIF(PROGRESS!$BW$16:$BW$245,"&gt;=4"),"")</f>
        <v>0</v>
      </c>
      <c r="EY5" s="333" t="str">
        <f>IFERROR(EX5/COUNTIF(PROGRESS!$BW$16:$BW$245,"&gt;=0"),"")</f>
        <v/>
      </c>
      <c r="EZ5" s="329">
        <f>IFERROR(COUNTIF(PROGRESS!$BW$16:$BW$245,"&gt;=5"),"")</f>
        <v>0</v>
      </c>
      <c r="FA5" s="333" t="str">
        <f>IFERROR(EZ5/COUNTIF(PROGRESS!$BW$16:$BW$245,"&gt;=0"),"")</f>
        <v/>
      </c>
      <c r="FB5" s="329">
        <f>IFERROR(COUNTIF(PROGRESS!$BW$16:$BW$245,"&gt;=7"),"")</f>
        <v>0</v>
      </c>
      <c r="FC5" s="333" t="str">
        <f>IFERROR(FB5/COUNTIF(PROGRESS!$BW$16:$BW$245,"&gt;=0"),"")</f>
        <v/>
      </c>
      <c r="FD5" s="373"/>
      <c r="FE5" s="318" t="s">
        <v>94</v>
      </c>
      <c r="FF5" s="391">
        <f>IFERROR(COUNT(PROGRESS!$CG$16:$CG$245),"")</f>
        <v>0</v>
      </c>
      <c r="FG5" s="392" t="str">
        <f>IFERROR(AVERAGE(PROGRESS!$CE$16:$CE$245),"")</f>
        <v/>
      </c>
      <c r="FH5" s="329">
        <f>IFERROR(COUNTIF(PROGRESS!$CG$16:$CG$245,"&gt;=4"),"")</f>
        <v>0</v>
      </c>
      <c r="FI5" s="333" t="str">
        <f>IFERROR(FH5/COUNTIF(PROGRESS!$CG$16:$CG$245,"&gt;=0"),"")</f>
        <v/>
      </c>
      <c r="FJ5" s="329">
        <f>IFERROR(COUNTIF(PROGRESS!$CG$16:$CG$245,"&gt;=5"),"")</f>
        <v>0</v>
      </c>
      <c r="FK5" s="333" t="str">
        <f>IFERROR(FJ5/COUNTIF(PROGRESS!$CG$16:$CG$245,"&gt;=0"),"")</f>
        <v/>
      </c>
      <c r="FL5" s="329">
        <f>IFERROR(COUNTIF(PROGRESS!$CG$16:$CG$245,"&gt;=7"),"")</f>
        <v>0</v>
      </c>
      <c r="FM5" s="333" t="str">
        <f>IFERROR(FL5/COUNTIF(PROGRESS!$CG$16:$CG$245,"&gt;=0"),"")</f>
        <v/>
      </c>
      <c r="FN5" s="373"/>
      <c r="FO5" s="318" t="s">
        <v>94</v>
      </c>
      <c r="FP5" s="391">
        <f>IFERROR(COUNT(PROGRESS!$CQ$16:$CQ$245),"")</f>
        <v>0</v>
      </c>
      <c r="FQ5" s="392" t="str">
        <f>IFERROR(AVERAGE(PROGRESS!$CO$16:$CO$245),"")</f>
        <v/>
      </c>
      <c r="FR5" s="329">
        <f>IFERROR(COUNTIF(PROGRESS!$CQ$16:$CQ$245,"&gt;=4"),"")</f>
        <v>0</v>
      </c>
      <c r="FS5" s="333" t="str">
        <f>IFERROR(FR5/COUNTIF(PROGRESS!$CQ$16:$CQ$245,"&gt;=0"),"")</f>
        <v/>
      </c>
      <c r="FT5" s="329">
        <f>IFERROR(COUNTIF(PROGRESS!$CQ$16:$CQ$245,"&gt;=5"),"")</f>
        <v>0</v>
      </c>
      <c r="FU5" s="333" t="str">
        <f>IFERROR(FT5/COUNTIF(PROGRESS!$CQ$16:$CQ$245,"&gt;=0"),"")</f>
        <v/>
      </c>
      <c r="FV5" s="329">
        <f>IFERROR(COUNTIF(PROGRESS!$CQ$16:$CQ$245,"&gt;=7"),"")</f>
        <v>0</v>
      </c>
      <c r="FW5" s="333" t="str">
        <f>IFERROR(FV5/COUNTIF(PROGRESS!$CQ$16:$CQ$245,"&gt;=0"),"")</f>
        <v/>
      </c>
      <c r="FX5" s="373"/>
      <c r="FY5" s="318" t="s">
        <v>94</v>
      </c>
      <c r="FZ5" s="391">
        <f>IFERROR(COUNT(PROGRESS!$DA$16:$DA$245),"")</f>
        <v>0</v>
      </c>
      <c r="GA5" s="392" t="str">
        <f>IFERROR(AVERAGE(PROGRESS!$CY$16:$CY$245),"")</f>
        <v/>
      </c>
      <c r="GB5" s="329">
        <f>IFERROR(COUNTIF(PROGRESS!$DA$16:$DA$245,"&gt;=4"),"")</f>
        <v>0</v>
      </c>
      <c r="GC5" s="333" t="str">
        <f>IFERROR(GB5/COUNTIF(PROGRESS!$DA$16:$DA$245,"&gt;=0"),"")</f>
        <v/>
      </c>
      <c r="GD5" s="329">
        <f>IFERROR(COUNTIF(PROGRESS!$DA$16:$DA$245,"&gt;=5"),"")</f>
        <v>0</v>
      </c>
      <c r="GE5" s="333" t="str">
        <f>IFERROR(GD5/COUNTIF(PROGRESS!$DA$16:$DA$245,"&gt;=0"),"")</f>
        <v/>
      </c>
      <c r="GF5" s="329">
        <f>IFERROR(COUNTIF(PROGRESS!$DA$16:$DA$245,"&gt;=7"),"")</f>
        <v>0</v>
      </c>
      <c r="GG5" s="333" t="str">
        <f>IFERROR(GF5/COUNTIF(PROGRESS!$DA$16:$DA$245,"&gt;=0"),"")</f>
        <v/>
      </c>
      <c r="GH5" s="373"/>
      <c r="GI5" s="318" t="s">
        <v>94</v>
      </c>
      <c r="GJ5" s="391">
        <f>IFERROR(COUNT(PROGRESS!$DP$16:$DP$245),"")</f>
        <v>0</v>
      </c>
      <c r="GK5" s="392" t="str">
        <f>IFERROR(AVERAGE(PROGRESS!$DN$16:$DN$245),"")</f>
        <v/>
      </c>
      <c r="GL5" s="329">
        <f>IFERROR(COUNTIF(PROGRESS!$DP$16:$DP$245,"&gt;=4"),"")</f>
        <v>0</v>
      </c>
      <c r="GM5" s="333" t="str">
        <f>IFERROR(GL5/COUNTIF(PROGRESS!$DP$16:$DP$245,"&gt;=0"),"")</f>
        <v/>
      </c>
      <c r="GN5" s="329">
        <f>IFERROR(COUNTIF(PROGRESS!$DP$16:$DP$245,"&gt;=5"),"")</f>
        <v>0</v>
      </c>
      <c r="GO5" s="333" t="str">
        <f>IFERROR(GN5/COUNTIF(PROGRESS!$DP$16:$DP$245,"&gt;=0"),"")</f>
        <v/>
      </c>
      <c r="GP5" s="329">
        <f>IFERROR(COUNTIF(PROGRESS!$DP$16:$DP$245,"&gt;=7"),"")</f>
        <v>0</v>
      </c>
      <c r="GQ5" s="333" t="str">
        <f>IFERROR(GP5/COUNTIF(PROGRESS!$DP$16:$DP$245,"&gt;=0"),"")</f>
        <v/>
      </c>
    </row>
    <row r="6" spans="1:199" x14ac:dyDescent="0.25">
      <c r="A6" s="319" t="s">
        <v>219</v>
      </c>
      <c r="B6" s="341"/>
      <c r="C6" s="394"/>
      <c r="D6" s="341"/>
      <c r="E6" s="334"/>
      <c r="F6" s="330"/>
      <c r="G6" s="334"/>
      <c r="H6" s="330"/>
      <c r="I6" s="334"/>
      <c r="J6" s="341"/>
      <c r="K6" s="394"/>
      <c r="L6" s="330"/>
      <c r="M6" s="334"/>
      <c r="N6" s="330"/>
      <c r="O6" s="334"/>
      <c r="P6" s="330"/>
      <c r="Q6" s="334"/>
      <c r="R6" s="341"/>
      <c r="S6" s="394"/>
      <c r="T6" s="330"/>
      <c r="U6" s="334"/>
      <c r="V6" s="330"/>
      <c r="W6" s="334"/>
      <c r="X6" s="330"/>
      <c r="Y6" s="334"/>
      <c r="Z6" s="341"/>
      <c r="AA6" s="394"/>
      <c r="AB6" s="330"/>
      <c r="AC6" s="334"/>
      <c r="AD6" s="330"/>
      <c r="AE6" s="334"/>
      <c r="AF6" s="330"/>
      <c r="AG6" s="334"/>
      <c r="AH6" s="382"/>
      <c r="AI6" s="384" t="str">
        <f t="shared" si="1"/>
        <v>Gender</v>
      </c>
      <c r="AJ6" s="341"/>
      <c r="AK6" s="394"/>
      <c r="AL6" s="330"/>
      <c r="AM6" s="334"/>
      <c r="AN6" s="330"/>
      <c r="AO6" s="334"/>
      <c r="AP6" s="330"/>
      <c r="AQ6" s="334"/>
      <c r="AR6" s="341"/>
      <c r="AS6" s="394"/>
      <c r="AT6" s="330"/>
      <c r="AU6" s="334"/>
      <c r="AV6" s="330"/>
      <c r="AW6" s="334"/>
      <c r="AX6" s="330"/>
      <c r="AY6" s="334"/>
      <c r="AZ6" s="374"/>
      <c r="BA6" s="384" t="str">
        <f t="shared" si="2"/>
        <v>Gender</v>
      </c>
      <c r="BB6" s="341"/>
      <c r="BC6" s="394"/>
      <c r="BD6" s="330"/>
      <c r="BE6" s="334"/>
      <c r="BF6" s="330"/>
      <c r="BG6" s="334"/>
      <c r="BH6" s="330"/>
      <c r="BI6" s="334"/>
      <c r="BJ6" s="341"/>
      <c r="BK6" s="394"/>
      <c r="BL6" s="330"/>
      <c r="BM6" s="334"/>
      <c r="BN6" s="330"/>
      <c r="BO6" s="334"/>
      <c r="BP6" s="330"/>
      <c r="BQ6" s="334"/>
      <c r="BR6" s="382"/>
      <c r="BS6" s="384" t="str">
        <f t="shared" si="3"/>
        <v>Gender</v>
      </c>
      <c r="BT6" s="341"/>
      <c r="BU6" s="394"/>
      <c r="BV6" s="330"/>
      <c r="BW6" s="334"/>
      <c r="BX6" s="330"/>
      <c r="BY6" s="334"/>
      <c r="BZ6" s="330"/>
      <c r="CA6" s="334"/>
      <c r="CB6" s="374"/>
      <c r="CC6" s="384" t="s">
        <v>219</v>
      </c>
      <c r="CD6" s="341"/>
      <c r="CE6" s="394"/>
      <c r="CF6" s="330"/>
      <c r="CG6" s="334"/>
      <c r="CH6" s="330"/>
      <c r="CI6" s="334"/>
      <c r="CJ6" s="330"/>
      <c r="CK6" s="334"/>
      <c r="CL6" s="382"/>
      <c r="CM6" s="384" t="str">
        <f t="shared" si="0"/>
        <v>Gender</v>
      </c>
      <c r="CN6" s="341"/>
      <c r="CO6" s="394"/>
      <c r="CP6" s="330"/>
      <c r="CQ6" s="334"/>
      <c r="CR6" s="330"/>
      <c r="CS6" s="334"/>
      <c r="CT6" s="330"/>
      <c r="CU6" s="334"/>
      <c r="CV6" s="374"/>
      <c r="CW6" s="384" t="s">
        <v>219</v>
      </c>
      <c r="CX6" s="341"/>
      <c r="CY6" s="394"/>
      <c r="CZ6" s="330"/>
      <c r="DA6" s="334"/>
      <c r="DB6" s="330"/>
      <c r="DC6" s="334"/>
      <c r="DD6" s="330"/>
      <c r="DE6" s="334"/>
      <c r="DF6" s="374"/>
      <c r="DG6" s="384" t="s">
        <v>219</v>
      </c>
      <c r="DH6" s="341"/>
      <c r="DI6" s="394"/>
      <c r="DJ6" s="330"/>
      <c r="DK6" s="334"/>
      <c r="DL6" s="330"/>
      <c r="DM6" s="334"/>
      <c r="DN6" s="330"/>
      <c r="DO6" s="334"/>
      <c r="DP6" s="374"/>
      <c r="DQ6" s="384" t="s">
        <v>219</v>
      </c>
      <c r="DR6" s="341"/>
      <c r="DS6" s="394"/>
      <c r="DT6" s="330"/>
      <c r="DU6" s="334"/>
      <c r="DV6" s="330"/>
      <c r="DW6" s="334"/>
      <c r="DX6" s="330"/>
      <c r="DY6" s="334"/>
      <c r="DZ6" s="374"/>
      <c r="EA6" s="384" t="s">
        <v>219</v>
      </c>
      <c r="EB6" s="341"/>
      <c r="EC6" s="394"/>
      <c r="ED6" s="330"/>
      <c r="EE6" s="334"/>
      <c r="EF6" s="330"/>
      <c r="EG6" s="334"/>
      <c r="EH6" s="330"/>
      <c r="EI6" s="334"/>
      <c r="EJ6" s="374"/>
      <c r="EK6" s="384" t="s">
        <v>219</v>
      </c>
      <c r="EL6" s="341"/>
      <c r="EM6" s="394"/>
      <c r="EN6" s="330"/>
      <c r="EO6" s="334"/>
      <c r="EP6" s="330"/>
      <c r="EQ6" s="334"/>
      <c r="ER6" s="330"/>
      <c r="ES6" s="334"/>
      <c r="ET6" s="374"/>
      <c r="EU6" s="384" t="s">
        <v>219</v>
      </c>
      <c r="EV6" s="341"/>
      <c r="EW6" s="394"/>
      <c r="EX6" s="330"/>
      <c r="EY6" s="334"/>
      <c r="EZ6" s="330"/>
      <c r="FA6" s="334"/>
      <c r="FB6" s="330"/>
      <c r="FC6" s="334"/>
      <c r="FD6" s="374"/>
      <c r="FE6" s="384" t="s">
        <v>219</v>
      </c>
      <c r="FF6" s="341"/>
      <c r="FG6" s="394"/>
      <c r="FH6" s="330"/>
      <c r="FI6" s="334"/>
      <c r="FJ6" s="330"/>
      <c r="FK6" s="334"/>
      <c r="FL6" s="330"/>
      <c r="FM6" s="334"/>
      <c r="FN6" s="374"/>
      <c r="FO6" s="384" t="s">
        <v>219</v>
      </c>
      <c r="FP6" s="341"/>
      <c r="FQ6" s="394"/>
      <c r="FR6" s="330"/>
      <c r="FS6" s="334"/>
      <c r="FT6" s="330"/>
      <c r="FU6" s="334"/>
      <c r="FV6" s="330"/>
      <c r="FW6" s="334"/>
      <c r="FX6" s="374"/>
      <c r="FY6" s="384" t="s">
        <v>219</v>
      </c>
      <c r="FZ6" s="341"/>
      <c r="GA6" s="394"/>
      <c r="GB6" s="330"/>
      <c r="GC6" s="334"/>
      <c r="GD6" s="330"/>
      <c r="GE6" s="334"/>
      <c r="GF6" s="330"/>
      <c r="GG6" s="334"/>
      <c r="GH6" s="374"/>
      <c r="GI6" s="384" t="s">
        <v>219</v>
      </c>
      <c r="GJ6" s="341"/>
      <c r="GK6" s="394"/>
      <c r="GL6" s="330"/>
      <c r="GM6" s="334"/>
      <c r="GN6" s="330"/>
      <c r="GO6" s="334"/>
      <c r="GP6" s="330"/>
      <c r="GQ6" s="334"/>
    </row>
    <row r="7" spans="1:199" ht="15.75" x14ac:dyDescent="0.25">
      <c r="A7" s="36" t="str">
        <f>GROUPSUMMARY!A8</f>
        <v xml:space="preserve">GIRLS </v>
      </c>
      <c r="B7" s="342">
        <f>IFERROR(COUNTIFS(PROGRESS!$Y$16:$Y$245,"&gt;=0",PROGRESS!$D$16:$D$245,"F"),"")</f>
        <v>0</v>
      </c>
      <c r="C7" s="393" t="str">
        <f>IFERROR(AVERAGEIFS(PROGRESS!$W$16:$W$245,PROGRESS!$D$16:$D$245,"F",PROGRESS!$Y$16:$Y$245,"&gt;=0"),"")</f>
        <v/>
      </c>
      <c r="D7" s="342">
        <f>IFERROR(COUNTIFS(PROGRESS!$Y$16:$Y$245,"&gt;=4",PROGRESS!$D$16:$D$245,"F"),"")</f>
        <v>0</v>
      </c>
      <c r="E7" s="335" t="str">
        <f>IFERROR(D7/(COUNTIFS(PROGRESS!$D$16:$D$245,"F",PROGRESS!$Y16:$Y245,"&gt;=0")),"")</f>
        <v/>
      </c>
      <c r="F7" s="331">
        <f>IFERROR(COUNTIFS(PROGRESS!$Y$16:$Y$245,"&gt;=5",PROGRESS!$D$16:$D$245,"F"),"")</f>
        <v>0</v>
      </c>
      <c r="G7" s="335" t="str">
        <f>IFERROR(F7/(COUNTIFS(PROGRESS!$D$16:$D$245,"F",PROGRESS!$Y16:$Y245,"&gt;=0")),"")</f>
        <v/>
      </c>
      <c r="H7" s="331">
        <f>IFERROR(COUNTIFS(PROGRESS!$Y$16:$Y$245,"&gt;=7",PROGRESS!$D$16:$D$245,"F"),"")</f>
        <v>0</v>
      </c>
      <c r="I7" s="335" t="str">
        <f>IFERROR(H7/(COUNTIFS(PROGRESS!$D$16:$D$245,"F",PROGRESS!$Y16:$Y245,"&gt;=0")),"")</f>
        <v/>
      </c>
      <c r="J7" s="342">
        <f>IFERROR(COUNTIFS(PROGRESS!$AI$16:$AI$245,"&gt;=0",PROGRESS!$D$16:$D$245,"F"),"")</f>
        <v>0</v>
      </c>
      <c r="K7" s="393" t="str">
        <f>IFERROR(AVERAGEIFS(PROGRESS!$AG$16:$AG$245,PROGRESS!$D$16:$D$245,"F",PROGRESS!$AI$16:$AI$245,"&gt;=0"),"")</f>
        <v/>
      </c>
      <c r="L7" s="331">
        <f>IFERROR(COUNTIFS(PROGRESS!$AI$16:$AI$245,"&gt;=4",PROGRESS!$D$16:$D$245,"F"),"")</f>
        <v>0</v>
      </c>
      <c r="M7" s="335" t="str">
        <f>IFERROR(L7/(COUNTIFS(PROGRESS!$D$16:$D$245,"F",PROGRESS!$AI16:$AI245,"&gt;=0")),"")</f>
        <v/>
      </c>
      <c r="N7" s="331">
        <f>IFERROR(COUNTIFS(PROGRESS!$AI$16:$AI$245,"&gt;=5",PROGRESS!$D$16:$D$245,"F"),"")</f>
        <v>0</v>
      </c>
      <c r="O7" s="335" t="str">
        <f>IFERROR(N7/(COUNTIFS(PROGRESS!$D$16:$D$245,"F",PROGRESS!$AI16:$AI245,"&gt;=0")),"")</f>
        <v/>
      </c>
      <c r="P7" s="331">
        <f>IFERROR(COUNTIFS(PROGRESS!$AI$16:$AI$245,"&gt;=7",PROGRESS!$D$16:$D$245,"F"),"")</f>
        <v>0</v>
      </c>
      <c r="Q7" s="335" t="str">
        <f>IFERROR(P7/(COUNTIFS(PROGRESS!$D$16:$D$245,"F",PROGRESS!$AI16:$AI245,"&gt;=0")),"")</f>
        <v/>
      </c>
      <c r="R7" s="342">
        <f>IFERROR(COUNTIFS(PROGRESS!$DF$16:$DF$245,"&gt;=0",PROGRESS!$D$16:$D$245,"F"),"")</f>
        <v>0</v>
      </c>
      <c r="S7" s="393" t="str">
        <f>IFERROR(AVERAGEIFS(PROGRESS!$DD$16:$DD$245,PROGRESS!$D$16:$D$245,"F",PROGRESS!$AI$16:$AI$245,"&gt;=0"),"")</f>
        <v/>
      </c>
      <c r="T7" s="331">
        <f>IFERROR(COUNTIFS(PROGRESS!$DF$16:$DF$245,"&gt;=4",PROGRESS!$D$16:$D$245,"F"),"")</f>
        <v>0</v>
      </c>
      <c r="U7" s="335" t="str">
        <f>IFERROR(T7/(COUNTIFS(PROGRESS!$D$16:$D$245,"F",PROGRESS!$DF16:$DF245,"&gt;=0")),"")</f>
        <v/>
      </c>
      <c r="V7" s="331">
        <f>IFERROR(COUNTIFS(PROGRESS!$DF$16:$DF$245,"&gt;=5",PROGRESS!$D$16:$D$245,"F"),"")</f>
        <v>0</v>
      </c>
      <c r="W7" s="335" t="str">
        <f>IFERROR(V7/(COUNTIFS(PROGRESS!$D$16:$D$245,"F",PROGRESS!$DF16:$DF245,"&gt;=0")),"")</f>
        <v/>
      </c>
      <c r="X7" s="331">
        <f>IFERROR(COUNTIFS(PROGRESS!$DF$16:$DF$245,"&gt;=7",PROGRESS!$D$16:$D$245,"F"),"")</f>
        <v>0</v>
      </c>
      <c r="Y7" s="335" t="str">
        <f>IFERROR(X7/(COUNTIFS(PROGRESS!$D$16:$D$245,"F",PROGRESS!$DF16:$DF245,"&gt;=0")),"")</f>
        <v/>
      </c>
      <c r="Z7" s="342">
        <f>IFERROR(COUNTIFS(PROGRESS!$DU$16:$DU$245,"&gt;=0",PROGRESS!$D$16:$D$245,"F"),"")</f>
        <v>0</v>
      </c>
      <c r="AA7" s="393" t="str">
        <f>IFERROR(AVERAGEIFS(PROGRESS!$DD$16:$DD$245,PROGRESS!$D$16:$D$245,"F",PROGRESS!$AI$16:$AI$245,"&gt;=0"),"")</f>
        <v/>
      </c>
      <c r="AB7" s="331">
        <f>IFERROR(COUNTIFS(PROGRESS!$DU$16:$DU$245,"&gt;=4",PROGRESS!$D$16:$D$245,"F"),"")</f>
        <v>0</v>
      </c>
      <c r="AC7" s="335" t="str">
        <f>IFERROR(AB7/(COUNTIFS(PROGRESS!$D$16:$D$245,"F",PROGRESS!$DU16:$DU245,"&gt;=0")),"")</f>
        <v/>
      </c>
      <c r="AD7" s="331">
        <f>IFERROR(COUNTIFS(PROGRESS!$DU$16:$DU$245,"&gt;=5",PROGRESS!$D$16:$D$245,"F"),"")</f>
        <v>0</v>
      </c>
      <c r="AE7" s="335" t="str">
        <f>IFERROR(AD7/(COUNTIFS(PROGRESS!$D$16:$D$245,"F",PROGRESS!$DU16:$DU245,"&gt;=0")),"")</f>
        <v/>
      </c>
      <c r="AF7" s="331">
        <f>IFERROR(COUNTIFS(PROGRESS!$DU$16:$DU$245,"&gt;=7",PROGRESS!$D$16:$D$245,"F"),"")</f>
        <v>0</v>
      </c>
      <c r="AG7" s="335" t="str">
        <f>IFERROR(AF7/(COUNTIFS(PROGRESS!$D$16:$D$245,"F",PROGRESS!$DU16:$DU245,"&gt;=0")),"")</f>
        <v/>
      </c>
      <c r="AH7" s="382"/>
      <c r="AI7" s="23" t="str">
        <f t="shared" si="1"/>
        <v xml:space="preserve">GIRLS </v>
      </c>
      <c r="AJ7" s="342">
        <f>IFERROR(COUNTIFS(PROGRESS!$BM$16:$BM$245,"&gt;=0",PROGRESS!$D$16:$D$245,"F"),"")</f>
        <v>0</v>
      </c>
      <c r="AK7" s="393" t="str">
        <f>IFERROR(AVERAGEIFS(PROGRESS!$BK$16:$BK$245,PROGRESS!$D$16:$D$245,"F",PROGRESS!$BM$16:$BM$245,"&gt;=0"),"")</f>
        <v/>
      </c>
      <c r="AL7" s="331">
        <f>IFERROR(COUNTIFS(PROGRESS!$BM$16:$BM$245,"&gt;=4",PROGRESS!$D$16:$D$245,"F"),"")</f>
        <v>0</v>
      </c>
      <c r="AM7" s="335" t="str">
        <f>IFERROR(AL7/(COUNTIFS(PROGRESS!$D$16:$D$245,"F",PROGRESS!$BM16:$BM245,"&gt;=0")),"")</f>
        <v/>
      </c>
      <c r="AN7" s="331">
        <f>IFERROR(COUNTIFS(PROGRESS!$BM$16:$BM$245,"&gt;=5",PROGRESS!$D$16:$D$245,"F"),"")</f>
        <v>0</v>
      </c>
      <c r="AO7" s="335" t="str">
        <f>IFERROR(AN7/(COUNTIFS(PROGRESS!$D$16:$D$245,"F",PROGRESS!$BM16:$BM245,"&gt;=0")),"")</f>
        <v/>
      </c>
      <c r="AP7" s="331">
        <f>IFERROR(COUNTIFS(PROGRESS!$BM$16:$BM$245,"&gt;=7",PROGRESS!$D$16:$D$245,"F"),"")</f>
        <v>0</v>
      </c>
      <c r="AQ7" s="335" t="str">
        <f>IFERROR(AP7/(COUNTIFS(PROGRESS!$D$16:$D$245,"F",PROGRESS!$BM16:$BM245,"&gt;=0")),"")</f>
        <v/>
      </c>
      <c r="AR7" s="342">
        <f>IFERROR(COUNTIFS(PROGRESS!$DK$16:$DK$245,"&gt;=0",PROGRESS!$D$16:$D$245,"F"),"")</f>
        <v>0</v>
      </c>
      <c r="AS7" s="393" t="str">
        <f>IFERROR(AVERAGEIFS(PROGRESS!$DI$16:$DI$245,PROGRESS!$D$16:$D$245,"F",PROGRESS!$DK$16:$DK$245,"&gt;=0"),"")</f>
        <v/>
      </c>
      <c r="AT7" s="331">
        <f>IFERROR(COUNTIFS(PROGRESS!$DK$16:$DK$245,"&gt;=4",PROGRESS!$D$16:$D$245,"F"),"")</f>
        <v>0</v>
      </c>
      <c r="AU7" s="335" t="str">
        <f>IFERROR(AT7/(COUNTIFS(PROGRESS!$D$16:$D$245,"F",PROGRESS!$DK16:$DK245,"&gt;=0")),"")</f>
        <v/>
      </c>
      <c r="AV7" s="331">
        <f>IFERROR(COUNTIFS(PROGRESS!$DK$16:$DK$245,"&gt;=5",PROGRESS!$D$16:$D$245,"F"),"")</f>
        <v>0</v>
      </c>
      <c r="AW7" s="335" t="str">
        <f>IFERROR(AV7/(COUNTIFS(PROGRESS!$D$16:$D$245,"F",PROGRESS!$DK16:$DK245,"&gt;=0")),"")</f>
        <v/>
      </c>
      <c r="AX7" s="331">
        <f>IFERROR(COUNTIFS(PROGRESS!$DK$16:$DK$245,"&gt;=7",PROGRESS!$D$16:$D$245,"F"),"")</f>
        <v>0</v>
      </c>
      <c r="AY7" s="335" t="str">
        <f>IFERROR(AX7/(COUNTIFS(PROGRESS!$D$16:$D$245,"F",PROGRESS!$DK16:$DK245,"&gt;=0")),"")</f>
        <v/>
      </c>
      <c r="AZ7" s="374"/>
      <c r="BA7" s="23" t="str">
        <f t="shared" si="2"/>
        <v xml:space="preserve">GIRLS </v>
      </c>
      <c r="BB7" s="342">
        <f>IFERROR(COUNTIFS(PROGRESS!$BR$16:$BR$245,"&gt;=0",PROGRESS!$D$16:$D$245,"F"),"")</f>
        <v>0</v>
      </c>
      <c r="BC7" s="393" t="str">
        <f>IFERROR(AVERAGEIFS(PROGRESS!$BP$16:$BP$245,PROGRESS!$D$16:$D$245,"F",PROGRESS!$BR$16:$BR$245,"&gt;=0"),"")</f>
        <v/>
      </c>
      <c r="BD7" s="331">
        <f>IFERROR(COUNTIFS(PROGRESS!$BR$16:$BR$245,"&gt;=4",PROGRESS!$D$16:$D$245,"F"),"")</f>
        <v>0</v>
      </c>
      <c r="BE7" s="335" t="str">
        <f>IFERROR(BD7/(COUNTIFS(PROGRESS!$D$16:$D$245,"F",PROGRESS!$BR16:$BR245,"&gt;=0")),"")</f>
        <v/>
      </c>
      <c r="BF7" s="331">
        <f>IFERROR(COUNTIFS(PROGRESS!$BR$16:$BR$245,"&gt;=5",PROGRESS!$D$16:$D$245,"F"),"")</f>
        <v>0</v>
      </c>
      <c r="BG7" s="335" t="str">
        <f>IFERROR(BF7/(COUNTIFS(PROGRESS!$D$16:$D$245,"F",PROGRESS!$BR16:$BR245,"&gt;=0")),"")</f>
        <v/>
      </c>
      <c r="BH7" s="331">
        <f>IFERROR(COUNTIFS(PROGRESS!$BR$16:$BR$245,"&gt;=7",PROGRESS!$D$16:$D$245,"F"),"")</f>
        <v>0</v>
      </c>
      <c r="BI7" s="335" t="str">
        <f>IFERROR(BH7/(COUNTIFS(PROGRESS!$D$16:$D$245,"F",PROGRESS!$BR16:$BR245,"&gt;=0")),"")</f>
        <v/>
      </c>
      <c r="BJ7" s="342">
        <f>IFERROR(COUNTIFS(PROGRESS!$DZ$16:$DZ$245,"&gt;=0",PROGRESS!$D$16:$D$245,"F"),"")</f>
        <v>0</v>
      </c>
      <c r="BK7" s="393" t="str">
        <f>IFERROR(AVERAGEIFS(PROGRESS!$DX$16:$DX$245,PROGRESS!$D$16:$D$245,"F",PROGRESS!$DZ$16:$DZ$245,"&gt;=0"),"")</f>
        <v/>
      </c>
      <c r="BL7" s="331">
        <f>IFERROR(COUNTIFS(PROGRESS!$DZ$16:$DZ$245,"&gt;=4",PROGRESS!$D$16:$D$245,"F"),"")</f>
        <v>0</v>
      </c>
      <c r="BM7" s="335" t="str">
        <f>IFERROR(BL7/(COUNTIFS(PROGRESS!$D$16:$D$245,"F",PROGRESS!$DZ16:$DZ245,"&gt;=0")),"")</f>
        <v/>
      </c>
      <c r="BN7" s="331">
        <f>IFERROR(COUNTIFS(PROGRESS!$DZ$16:$DZ$245,"&gt;=5",PROGRESS!$D$16:$D$245,"F"),"")</f>
        <v>0</v>
      </c>
      <c r="BO7" s="335" t="str">
        <f>IFERROR(BN7/(COUNTIFS(PROGRESS!$D$16:$D$245,"F",PROGRESS!$DZ16:$DZ245,"&gt;=0")),"")</f>
        <v/>
      </c>
      <c r="BP7" s="331">
        <f>IFERROR(COUNTIFS(PROGRESS!$DZ$16:$DZ$245,"&gt;=7",PROGRESS!$D$16:$D$245,"F"),"")</f>
        <v>0</v>
      </c>
      <c r="BQ7" s="335" t="str">
        <f>IFERROR(BP7/(COUNTIFS(PROGRESS!$D$16:$D$245,"F",PROGRESS!$DZ16:$DZ245,"&gt;=0")),"")</f>
        <v/>
      </c>
      <c r="BR7" s="382"/>
      <c r="BS7" s="23" t="str">
        <f t="shared" si="3"/>
        <v xml:space="preserve">GIRLS </v>
      </c>
      <c r="BT7" s="342">
        <f>IFERROR(COUNTIFS(PROGRESS!$T$16:$T$245,"&gt;=0",PROGRESS!$D$16:$D$245,"F"),"")</f>
        <v>0</v>
      </c>
      <c r="BU7" s="393" t="str">
        <f>IFERROR(AVERAGEIFS(PROGRESS!$R$16:$R$245,PROGRESS!$D$16:$D$245,"F",PROGRESS!$T$16:$T$245,"&gt;=0"),"")</f>
        <v/>
      </c>
      <c r="BV7" s="331">
        <f>IFERROR(COUNTIFS(PROGRESS!$T$16:$T$245,"&gt;=4",PROGRESS!$D$16:$D$245,"F"),"")</f>
        <v>0</v>
      </c>
      <c r="BW7" s="335" t="str">
        <f>IFERROR(BV7/COUNTIFS(PROGRESS!$D$16:$D$245,"F",PROGRESS!$T16:$T245,"&gt;=0"),"")</f>
        <v/>
      </c>
      <c r="BX7" s="331">
        <f>IFERROR(COUNTIFS(PROGRESS!$T$16:$T$245,"&gt;=5",PROGRESS!$D$16:$D$245,"F"),"")</f>
        <v>0</v>
      </c>
      <c r="BY7" s="335" t="str">
        <f>IFERROR(BX7/COUNTIFS(PROGRESS!$D$16:$D$245,"F",PROGRESS!$T16:$T245,"&gt;=0"),"")</f>
        <v/>
      </c>
      <c r="BZ7" s="331">
        <f>IFERROR(COUNTIFS(PROGRESS!$T$16:$T$245,"&gt;=7",PROGRESS!$D$16:$D$245,"F"),"")</f>
        <v>0</v>
      </c>
      <c r="CA7" s="335" t="str">
        <f>IFERROR(BZ7/COUNTIFS(PROGRESS!$D$16:$D$245,"F",PROGRESS!$T16:$T245,"&gt;=0"),"")</f>
        <v/>
      </c>
      <c r="CB7" s="374"/>
      <c r="CC7" s="23" t="s">
        <v>47</v>
      </c>
      <c r="CD7" s="342">
        <f>IFERROR(COUNTIFS(PROGRESS!$AS$16:$AS$245,"&gt;=0",PROGRESS!$D$16:$D$245,"F"),"")</f>
        <v>0</v>
      </c>
      <c r="CE7" s="393" t="str">
        <f>IFERROR(AVERAGEIFS(PROGRESS!$AQ$16:$AQ$245,PROGRESS!$D$16:$D$245,"F",PROGRESS!$AS$16:$AS$245,"&gt;=0"),"")</f>
        <v/>
      </c>
      <c r="CF7" s="331">
        <f>IFERROR(COUNTIFS(PROGRESS!$AS$16:$AS$245,"&gt;=4",PROGRESS!$D$16:$D$245,"F"),"")</f>
        <v>0</v>
      </c>
      <c r="CG7" s="335" t="str">
        <f>IFERROR(CF7/(COUNTIFS(PROGRESS!$D$16:$D$245,"F",PROGRESS!$AS16:$AS245,"&gt;=0")),"")</f>
        <v/>
      </c>
      <c r="CH7" s="331">
        <f>IFERROR(COUNTIFS(PROGRESS!$AS$16:$AS$245,"&gt;=5",PROGRESS!$D$16:$D$245,"F"),"")</f>
        <v>0</v>
      </c>
      <c r="CI7" s="335" t="str">
        <f>IFERROR(CH7/(COUNTIFS(PROGRESS!$D$16:$D$245,"F",PROGRESS!$AS16:$AS245,"&gt;=0")),"")</f>
        <v/>
      </c>
      <c r="CJ7" s="331">
        <f>IFERROR(COUNTIFS(PROGRESS!$AS$16:$AS$245,"&gt;=7",PROGRESS!$D$16:$D$245,"F"),"")</f>
        <v>0</v>
      </c>
      <c r="CK7" s="335" t="str">
        <f>IFERROR(CJ7/(COUNTIFS(PROGRESS!$D$16:$D$245,"F",PROGRESS!$AS16:$AS245,"&gt;=0")),"")</f>
        <v/>
      </c>
      <c r="CL7" s="382"/>
      <c r="CM7" s="23" t="str">
        <f t="shared" si="0"/>
        <v xml:space="preserve">GIRLS </v>
      </c>
      <c r="CN7" s="342">
        <f>IFERROR(COUNTIFS(PROGRESS!$AD$16:$AD$245,"&gt;=0",PROGRESS!$D$16:$D$245,"F"),"")</f>
        <v>0</v>
      </c>
      <c r="CO7" s="393" t="str">
        <f>IFERROR(AVERAGEIFS(PROGRESS!$AB$16:$AB$245,PROGRESS!$D$16:$D$245,"F",PROGRESS!$AD$16:$AD$245,"&gt;=0"),"")</f>
        <v/>
      </c>
      <c r="CP7" s="331">
        <f>IFERROR(COUNTIFS(PROGRESS!$AD$16:$AD$245,"&gt;=4",PROGRESS!$D$16:$D$245,"F"),"")</f>
        <v>0</v>
      </c>
      <c r="CQ7" s="335" t="str">
        <f>IFERROR(CP7/(COUNTIFS(PROGRESS!$D$16:$D$245,"F",PROGRESS!$AD16:$AD245,"&gt;=0")),"")</f>
        <v/>
      </c>
      <c r="CR7" s="331">
        <f>IFERROR(COUNTIFS(PROGRESS!$AD$16:$AD$245,"&gt;=5",PROGRESS!$D$16:$D$245,"F"),"")</f>
        <v>0</v>
      </c>
      <c r="CS7" s="335" t="str">
        <f>IFERROR(CR7/(COUNTIFS(PROGRESS!$D$16:$D$245,"F",PROGRESS!$AD16:$AD245,"&gt;=0")),"")</f>
        <v/>
      </c>
      <c r="CT7" s="331">
        <f>IFERROR(COUNTIFS(PROGRESS!$AD$16:$AD$245,"&gt;=7",PROGRESS!$D$16:$D$245,"F"),"")</f>
        <v>0</v>
      </c>
      <c r="CU7" s="335" t="str">
        <f>IFERROR(CT7/(COUNTIFS(PROGRESS!$D$16:$D$245,"F",PROGRESS!$AD16:$AD245,"&gt;=0")),"")</f>
        <v/>
      </c>
      <c r="CV7" s="374"/>
      <c r="CW7" s="23" t="s">
        <v>47</v>
      </c>
      <c r="CX7" s="342">
        <f>IFERROR(COUNTIFS(PROGRESS!$AN$16:$AN$245,"&gt;=0",PROGRESS!$D$16:$D$245,"F"),"")</f>
        <v>0</v>
      </c>
      <c r="CY7" s="393" t="str">
        <f>IFERROR(AVERAGEIFS(PROGRESS!$AL$16:$AL$245,PROGRESS!$D$16:$D$245,"F",PROGRESS!$AN$16:$AN$245,"&gt;=0"),"")</f>
        <v/>
      </c>
      <c r="CZ7" s="331">
        <f>IFERROR(COUNTIFS(PROGRESS!$AN$16:$AN$245,"&gt;=4",PROGRESS!$D$16:$D$245,"F"),"")</f>
        <v>0</v>
      </c>
      <c r="DA7" s="335" t="str">
        <f>IFERROR(CZ7/(COUNTIFS(PROGRESS!$D$16:$D$245,"F",PROGRESS!$AN16:$AN245,"&gt;=0")),"")</f>
        <v/>
      </c>
      <c r="DB7" s="331">
        <f>IFERROR(COUNTIFS(PROGRESS!$AN$16:$AN$245,"&gt;=5",PROGRESS!$D$16:$D$245,"F"),"")</f>
        <v>0</v>
      </c>
      <c r="DC7" s="335" t="str">
        <f>IFERROR(DB7/(COUNTIFS(PROGRESS!$D$16:$D$245,"F",PROGRESS!$AN16:$AN245,"&gt;=0")),"")</f>
        <v/>
      </c>
      <c r="DD7" s="331">
        <f>IFERROR(COUNTIFS(PROGRESS!$AN$16:$AN$245,"&gt;=7",PROGRESS!$D$16:$D$245,"F"),"")</f>
        <v>0</v>
      </c>
      <c r="DE7" s="335" t="str">
        <f>IFERROR(DD7/(COUNTIFS(PROGRESS!$D$16:$D$245,"F",PROGRESS!$AN16:$AN245,"&gt;=0")),"")</f>
        <v/>
      </c>
      <c r="DF7" s="374"/>
      <c r="DG7" s="23" t="s">
        <v>47</v>
      </c>
      <c r="DH7" s="342">
        <f>IFERROR(COUNTIFS(PROGRESS!$CB$16:$CB$245,"&gt;=0",PROGRESS!$D$16:$D$245,"F"),"")</f>
        <v>0</v>
      </c>
      <c r="DI7" s="393" t="str">
        <f>IFERROR(AVERAGEIFS(PROGRESS!$BZ$16:$BZ$245,PROGRESS!$D$16:$D$245,"F",PROGRESS!$CB$16:$CB$245,"&gt;=0"),"")</f>
        <v/>
      </c>
      <c r="DJ7" s="331">
        <f>IFERROR(COUNTIFS(PROGRESS!$CB$16:$CB$245,"&gt;=4",PROGRESS!$D$16:$D$245,"F"),"")</f>
        <v>0</v>
      </c>
      <c r="DK7" s="335" t="str">
        <f>IFERROR(DJ7/(COUNTIFS(PROGRESS!$D$16:$D$245,"F",PROGRESS!$CB16:$CB245,"&gt;=0")),"")</f>
        <v/>
      </c>
      <c r="DL7" s="331">
        <f>IFERROR(COUNTIFS(PROGRESS!$CB$16:$CB$245,"&gt;=5",PROGRESS!$D$16:$D$245,"F"),"")</f>
        <v>0</v>
      </c>
      <c r="DM7" s="335" t="str">
        <f>IFERROR(DL7/(COUNTIFS(PROGRESS!$D$16:$D$245,"F",PROGRESS!$CB16:$CB245,"&gt;=0")),"")</f>
        <v/>
      </c>
      <c r="DN7" s="331">
        <f>IFERROR(COUNTIFS(PROGRESS!$CB$16:$CB$245,"&gt;=7",PROGRESS!$D$16:$D$245,"F"),"")</f>
        <v>0</v>
      </c>
      <c r="DO7" s="335" t="str">
        <f>IFERROR(DN7/(COUNTIFS(PROGRESS!$D$16:$D$245,"F",PROGRESS!$CB16:$CB245,"&gt;=0")),"")</f>
        <v/>
      </c>
      <c r="DP7" s="374"/>
      <c r="DQ7" s="23" t="s">
        <v>47</v>
      </c>
      <c r="DR7" s="342">
        <f>IFERROR(COUNTIFS(PROGRESS!$AX$16:$AX$245,"&gt;=0",PROGRESS!$D$16:$D$245,"F"),"")</f>
        <v>0</v>
      </c>
      <c r="DS7" s="393" t="str">
        <f>IFERROR(AVERAGEIFS(PROGRESS!$AV$16:$AV$245,PROGRESS!$D$16:$D$245,"F",PROGRESS!$AX$16:$AX$245,"&gt;=0"),"")</f>
        <v/>
      </c>
      <c r="DT7" s="331">
        <f>IFERROR(COUNTIFS(PROGRESS!$AX$16:$AX$245,"&gt;=4",PROGRESS!$D$16:$D$245,"F"),"")</f>
        <v>0</v>
      </c>
      <c r="DU7" s="335" t="str">
        <f>IFERROR(DT7/(COUNTIFS(PROGRESS!$D$16:$D$245,"F",PROGRESS!$AX16:$AX245,"&gt;=0")),"")</f>
        <v/>
      </c>
      <c r="DV7" s="331">
        <f>IFERROR(COUNTIFS(PROGRESS!$AX$16:$AX$245,"&gt;=5",PROGRESS!$D$16:$D$245,"F"),"")</f>
        <v>0</v>
      </c>
      <c r="DW7" s="335" t="str">
        <f>IFERROR(DV7/(COUNTIFS(PROGRESS!$D$16:$D$245,"F",PROGRESS!$AX16:$AX245,"&gt;=0")),"")</f>
        <v/>
      </c>
      <c r="DX7" s="331">
        <f>IFERROR(COUNTIFS(PROGRESS!$AX$16:$AX$245,"&gt;=7",PROGRESS!$D$16:$D$245,"F"),"")</f>
        <v>0</v>
      </c>
      <c r="DY7" s="335" t="str">
        <f>IFERROR(DX7/(COUNTIFS(PROGRESS!$D$16:$D$245,"F",PROGRESS!$AX16:$AX245,"&gt;=0")),"")</f>
        <v/>
      </c>
      <c r="DZ7" s="374"/>
      <c r="EA7" s="23" t="s">
        <v>47</v>
      </c>
      <c r="EB7" s="342">
        <f>IFERROR(COUNTIFS(PROGRESS!$BC$16:$BC$245,"&gt;=0",PROGRESS!$D$16:$D$245,"F"),"")</f>
        <v>0</v>
      </c>
      <c r="EC7" s="393" t="str">
        <f>IFERROR(AVERAGEIFS(PROGRESS!$BA$16:$BA$245,PROGRESS!$D$16:$D$245,"F",PROGRESS!$BC$16:$BC$245,"&gt;=0"),"")</f>
        <v/>
      </c>
      <c r="ED7" s="331">
        <f>IFERROR(COUNTIFS(PROGRESS!$BC$16:$BC$245,"&gt;=4",PROGRESS!$D$16:$D$245,"F"),"")</f>
        <v>0</v>
      </c>
      <c r="EE7" s="335" t="str">
        <f>IFERROR(ED7/(COUNTIFS(PROGRESS!$D$16:$D$245,"F",PROGRESS!$BC16:$BC245,"&gt;=0")),"")</f>
        <v/>
      </c>
      <c r="EF7" s="331">
        <f>IFERROR(COUNTIFS(PROGRESS!$BC$16:$BC$245,"&gt;=5",PROGRESS!$D$16:$D$245,"F"),"")</f>
        <v>0</v>
      </c>
      <c r="EG7" s="335" t="str">
        <f>IFERROR(EF7/(COUNTIFS(PROGRESS!$D$16:$D$245,"F",PROGRESS!$BC16:$BC245,"&gt;=0")),"")</f>
        <v/>
      </c>
      <c r="EH7" s="331">
        <f>IFERROR(COUNTIFS(PROGRESS!$BC$16:$BC$245,"&gt;=7",PROGRESS!$D$16:$D$245,"F"),"")</f>
        <v>0</v>
      </c>
      <c r="EI7" s="335" t="str">
        <f>IFERROR(EH7/(COUNTIFS(PROGRESS!$D$16:$D$245,"F",PROGRESS!$BC16:$BC245,"&gt;=0")),"")</f>
        <v/>
      </c>
      <c r="EJ7" s="374"/>
      <c r="EK7" s="23" t="s">
        <v>47</v>
      </c>
      <c r="EL7" s="342">
        <f>IFERROR(COUNTIFS(PROGRESS!$BH$16:$BH$245,"&gt;=0",PROGRESS!$D$16:$D$245,"F"),"")</f>
        <v>0</v>
      </c>
      <c r="EM7" s="393" t="str">
        <f>IFERROR(AVERAGEIFS(PROGRESS!$BF$16:$BF$245,PROGRESS!$D$16:$D$245,"F",PROGRESS!$BH$16:$BH$245,"&gt;=0"),"")</f>
        <v/>
      </c>
      <c r="EN7" s="331">
        <f>IFERROR(COUNTIFS(PROGRESS!$BH$16:$BH$245,"&gt;=4",PROGRESS!$D$16:$D$245,"F"),"")</f>
        <v>0</v>
      </c>
      <c r="EO7" s="335" t="str">
        <f>IFERROR(EN7/(COUNTIFS(PROGRESS!$D$16:$D$245,"F",PROGRESS!$BH16:$BH245,"&gt;=0")),"")</f>
        <v/>
      </c>
      <c r="EP7" s="331">
        <f>IFERROR(COUNTIFS(PROGRESS!$BH$16:$BH$245,"&gt;=5",PROGRESS!$D$16:$D$245,"F"),"")</f>
        <v>0</v>
      </c>
      <c r="EQ7" s="335" t="str">
        <f>IFERROR(EP7/(COUNTIFS(PROGRESS!$D$16:$D$245,"F",PROGRESS!$BH16:$BH245,"&gt;=0")),"")</f>
        <v/>
      </c>
      <c r="ER7" s="331">
        <f>IFERROR(COUNTIFS(PROGRESS!$BH$16:$BH$245,"&gt;=7",PROGRESS!$D$16:$D$245,"F"),"")</f>
        <v>0</v>
      </c>
      <c r="ES7" s="335" t="str">
        <f>IFERROR(ER7/(COUNTIFS(PROGRESS!$D$16:$D$245,"F",PROGRESS!$BH16:$BH245,"&gt;=0")),"")</f>
        <v/>
      </c>
      <c r="ET7" s="374"/>
      <c r="EU7" s="23" t="s">
        <v>47</v>
      </c>
      <c r="EV7" s="342">
        <f>IFERROR(COUNTIFS(PROGRESS!$BW$16:$BW$245,"&gt;=0",PROGRESS!$D$16:$D$245,"F"),"")</f>
        <v>0</v>
      </c>
      <c r="EW7" s="393" t="str">
        <f>IFERROR(AVERAGEIFS(PROGRESS!$BU$16:$BU$245,PROGRESS!$D$16:$D$245,"F",PROGRESS!$BW$16:$BW$245,"&gt;=0"),"")</f>
        <v/>
      </c>
      <c r="EX7" s="331">
        <f>IFERROR(COUNTIFS(PROGRESS!$BW$16:$BW$245,"&gt;=4",PROGRESS!$D$16:$D$245,"F"),"")</f>
        <v>0</v>
      </c>
      <c r="EY7" s="335" t="str">
        <f>IFERROR(EX7/(COUNTIFS(PROGRESS!$D$16:$D$245,"F",PROGRESS!$BW16:$BW245,"&gt;=0")),"")</f>
        <v/>
      </c>
      <c r="EZ7" s="331">
        <f>IFERROR(COUNTIFS(PROGRESS!$BW$16:$BW$245,"&gt;=5",PROGRESS!$D$16:$D$245,"F"),"")</f>
        <v>0</v>
      </c>
      <c r="FA7" s="335" t="str">
        <f>IFERROR(EZ7/(COUNTIFS(PROGRESS!$D$16:$D$245,"F",PROGRESS!$BW16:$BW245,"&gt;=0")),"")</f>
        <v/>
      </c>
      <c r="FB7" s="331">
        <f>IFERROR(COUNTIFS(PROGRESS!$BW$16:$BW$245,"&gt;=7",PROGRESS!$D$16:$D$245,"F"),"")</f>
        <v>0</v>
      </c>
      <c r="FC7" s="335" t="str">
        <f>IFERROR(FB7/(COUNTIFS(PROGRESS!$D$16:$D$245,"F",PROGRESS!$BW16:$BW245,"&gt;=0")),"")</f>
        <v/>
      </c>
      <c r="FD7" s="374"/>
      <c r="FE7" s="23" t="s">
        <v>47</v>
      </c>
      <c r="FF7" s="342">
        <f>IFERROR(COUNTIFS(PROGRESS!$CG$16:$CG$245,"&gt;=0",PROGRESS!$D$16:$D$245,"F"),"")</f>
        <v>0</v>
      </c>
      <c r="FG7" s="393" t="str">
        <f>IFERROR(AVERAGEIFS(PROGRESS!$CE$16:$CE$245,PROGRESS!$D$16:$D$245,"F",PROGRESS!$CG$16:$CG$245,"&gt;=0"),"")</f>
        <v/>
      </c>
      <c r="FH7" s="331">
        <f>IFERROR(COUNTIFS(PROGRESS!$CG$16:$CG$245,"&gt;=4",PROGRESS!$D$16:$D$245,"F"),"")</f>
        <v>0</v>
      </c>
      <c r="FI7" s="335" t="str">
        <f>IFERROR(FH7/(COUNTIFS(PROGRESS!$D$16:$D$245,"F",PROGRESS!$CG16:$CG245,"&gt;=0")),"")</f>
        <v/>
      </c>
      <c r="FJ7" s="331">
        <f>IFERROR(COUNTIFS(PROGRESS!$CG$16:$CG$245,"&gt;=5",PROGRESS!$D$16:$D$245,"F"),"")</f>
        <v>0</v>
      </c>
      <c r="FK7" s="335" t="str">
        <f>IFERROR(FJ7/(COUNTIFS(PROGRESS!$D$16:$D$245,"F",PROGRESS!$CG16:$CG245,"&gt;=0")),"")</f>
        <v/>
      </c>
      <c r="FL7" s="331">
        <f>IFERROR(COUNTIFS(PROGRESS!$CG$16:$CG$245,"&gt;=7",PROGRESS!$D$16:$D$245,"F"),"")</f>
        <v>0</v>
      </c>
      <c r="FM7" s="335" t="str">
        <f>IFERROR(FL7/(COUNTIFS(PROGRESS!$D$16:$D$245,"F",PROGRESS!$CG16:$CG245,"&gt;=0")),"")</f>
        <v/>
      </c>
      <c r="FN7" s="374"/>
      <c r="FO7" s="23" t="s">
        <v>47</v>
      </c>
      <c r="FP7" s="342">
        <f>IFERROR(COUNTIFS(PROGRESS!$CQ$16:$CQ$245,"&gt;=0",PROGRESS!$D$16:$D$245,"F"),"")</f>
        <v>0</v>
      </c>
      <c r="FQ7" s="393" t="str">
        <f>IFERROR(AVERAGEIFS(PROGRESS!$CO$16:$CO$245,PROGRESS!$D$16:$D$245,"F",PROGRESS!$CQ$16:$CQ$245,"&gt;=0"),"")</f>
        <v/>
      </c>
      <c r="FR7" s="331">
        <f>IFERROR(COUNTIFS(PROGRESS!$CQ$16:$CQ$245,"&gt;=4",PROGRESS!$D$16:$D$245,"F"),"")</f>
        <v>0</v>
      </c>
      <c r="FS7" s="335" t="str">
        <f>IFERROR(FR7/(COUNTIFS(PROGRESS!$D$16:$D$245,"F",PROGRESS!$CQ16:$CQ245,"&gt;=0")),"")</f>
        <v/>
      </c>
      <c r="FT7" s="331">
        <f>IFERROR(COUNTIFS(PROGRESS!$CQ$16:$CQ$245,"&gt;=5",PROGRESS!$D$16:$D$245,"F"),"")</f>
        <v>0</v>
      </c>
      <c r="FU7" s="335" t="str">
        <f>IFERROR(FT7/(COUNTIFS(PROGRESS!$D$16:$D$245,"F",PROGRESS!$CQ16:$CQ245,"&gt;=0")),"")</f>
        <v/>
      </c>
      <c r="FV7" s="331">
        <f>IFERROR(COUNTIFS(PROGRESS!$CQ$16:$CQ$245,"&gt;=7",PROGRESS!$D$16:$D$245,"F"),"")</f>
        <v>0</v>
      </c>
      <c r="FW7" s="335" t="str">
        <f>IFERROR(FV7/(COUNTIFS(PROGRESS!$D$16:$D$245,"F",PROGRESS!$CQ16:$CQ245,"&gt;=0")),"")</f>
        <v/>
      </c>
      <c r="FX7" s="374"/>
      <c r="FY7" s="23" t="s">
        <v>47</v>
      </c>
      <c r="FZ7" s="342">
        <f>IFERROR(COUNTIFS(PROGRESS!$DA$16:$DA$245,"&gt;=0",PROGRESS!$D$16:$D$245,"F"),"")</f>
        <v>0</v>
      </c>
      <c r="GA7" s="393" t="str">
        <f>IFERROR(AVERAGEIFS(PROGRESS!$CY$16:$CY$245,PROGRESS!$D$16:$D$245,"F",PROGRESS!$DA$16:$DA$245,"&gt;=0"),"")</f>
        <v/>
      </c>
      <c r="GB7" s="331">
        <f>IFERROR(COUNTIFS(PROGRESS!$DA$16:$DA$245,"&gt;=4",PROGRESS!$D$16:$D$245,"F"),"")</f>
        <v>0</v>
      </c>
      <c r="GC7" s="335" t="str">
        <f>IFERROR(GB7/(COUNTIFS(PROGRESS!$D$16:$D$245,"F",PROGRESS!$DA16:$DA245,"&gt;=0")),"")</f>
        <v/>
      </c>
      <c r="GD7" s="331">
        <f>IFERROR(COUNTIFS(PROGRESS!$DA$16:$DA$245,"&gt;=5",PROGRESS!$D$16:$D$245,"F"),"")</f>
        <v>0</v>
      </c>
      <c r="GE7" s="335" t="str">
        <f>IFERROR(GD7/(COUNTIFS(PROGRESS!$D$16:$D$245,"F",PROGRESS!$DA16:$DA245,"&gt;=0")),"")</f>
        <v/>
      </c>
      <c r="GF7" s="331">
        <f>IFERROR(COUNTIFS(PROGRESS!$DA$16:$DA$245,"&gt;=7",PROGRESS!$D$16:$D$245,"F"),"")</f>
        <v>0</v>
      </c>
      <c r="GG7" s="335" t="str">
        <f>IFERROR(GF7/(COUNTIFS(PROGRESS!$D$16:$D$245,"F",PROGRESS!$DA16:$DA245,"&gt;=0")),"")</f>
        <v/>
      </c>
      <c r="GH7" s="374"/>
      <c r="GI7" s="23" t="s">
        <v>47</v>
      </c>
      <c r="GJ7" s="342">
        <f>IFERROR(COUNTIFS(PROGRESS!$DP$16:$DP$245,"&gt;=0",PROGRESS!$D$16:$D$245,"F"),"")</f>
        <v>0</v>
      </c>
      <c r="GK7" s="393" t="str">
        <f>IFERROR(AVERAGEIFS(PROGRESS!$DN$16:$DN$245,PROGRESS!$D$16:$D$245,"F",PROGRESS!$DP$16:$DP$245,"&gt;=0"),"")</f>
        <v/>
      </c>
      <c r="GL7" s="331">
        <f>IFERROR(COUNTIFS(PROGRESS!$DP$16:$DP$245,"&gt;=4",PROGRESS!$D$16:$D$245,"F"),"")</f>
        <v>0</v>
      </c>
      <c r="GM7" s="335" t="str">
        <f>IFERROR(GL7/(COUNTIFS(PROGRESS!$D$16:$D$245,"F",PROGRESS!$DP16:$DP245,"&gt;=0")),"")</f>
        <v/>
      </c>
      <c r="GN7" s="331">
        <f>IFERROR(COUNTIFS(PROGRESS!$DP$16:$DP$245,"&gt;=5",PROGRESS!$D$16:$D$245,"F"),"")</f>
        <v>0</v>
      </c>
      <c r="GO7" s="335" t="str">
        <f>IFERROR(GN7/(COUNTIFS(PROGRESS!$D$16:$D$245,"F",PROGRESS!$DP16:$DP245,"&gt;=0")),"")</f>
        <v/>
      </c>
      <c r="GP7" s="331">
        <f>IFERROR(COUNTIFS(PROGRESS!$DP$16:$DP$245,"&gt;=7",PROGRESS!$D$16:$D$245,"F"),"")</f>
        <v>0</v>
      </c>
      <c r="GQ7" s="335" t="str">
        <f>IFERROR(GP7/(COUNTIFS(PROGRESS!$D$16:$D$245,"F",PROGRESS!$DP16:$DP245,"&gt;=0")),"")</f>
        <v/>
      </c>
    </row>
    <row r="8" spans="1:199" ht="15.75" x14ac:dyDescent="0.25">
      <c r="A8" s="36" t="str">
        <f>GROUPSUMMARY!A9</f>
        <v>BOYS</v>
      </c>
      <c r="B8" s="342">
        <f>IFERROR(COUNTIFS(PROGRESS!$Y$16:$Y$245,"&gt;=0",PROGRESS!$D$16:$D$245,"M"),"")</f>
        <v>0</v>
      </c>
      <c r="C8" s="393" t="str">
        <f>IFERROR(AVERAGEIFS(PROGRESS!$W$16:$W$245,PROGRESS!$D$16:$D$245,"M",PROGRESS!$Y$16:$Y$245,"&gt;=0"),"")</f>
        <v/>
      </c>
      <c r="D8" s="342">
        <f>IFERROR(COUNTIFS(PROGRESS!$Y$16:$Y$245,"&gt;=4",PROGRESS!$D$16:$D$245,"M"),"")</f>
        <v>0</v>
      </c>
      <c r="E8" s="335" t="str">
        <f>IFERROR(D8/COUNTIFS(PROGRESS!$D$16:$D$245,"M",PROGRESS!$Y16:$Y245,"&gt;=0"),"")</f>
        <v/>
      </c>
      <c r="F8" s="331">
        <f>IFERROR(COUNTIFS(PROGRESS!$Y$16:$Y$245,"&gt;=5",PROGRESS!$D$16:$D$245,"M"),"")</f>
        <v>0</v>
      </c>
      <c r="G8" s="335" t="str">
        <f>IFERROR(F8/COUNTIFS(PROGRESS!$D$16:$D$245,"M",PROGRESS!$Y16:$Y245,"&gt;=0"),"")</f>
        <v/>
      </c>
      <c r="H8" s="331">
        <f>IFERROR(COUNTIFS(PROGRESS!$Y$16:$Y$245,"&gt;=7",PROGRESS!$D$16:$D$245,"M"),"")</f>
        <v>0</v>
      </c>
      <c r="I8" s="335" t="str">
        <f>IFERROR(H8/COUNTIFS(PROGRESS!$D$16:$D$245,"M",PROGRESS!$Y16:$Y245,"&gt;=0"),"")</f>
        <v/>
      </c>
      <c r="J8" s="342">
        <f>IFERROR(COUNTIFS(PROGRESS!$AI$16:$AI$245,"&gt;=0",PROGRESS!$D$16:$D$245,"M"),"")</f>
        <v>0</v>
      </c>
      <c r="K8" s="393" t="str">
        <f>IFERROR(AVERAGEIFS(PROGRESS!$AG$16:$AG$245,PROGRESS!$D$16:$D$245,"M",PROGRESS!$AI$16:$AI$245,"&gt;=0"),"")</f>
        <v/>
      </c>
      <c r="L8" s="331">
        <f>IFERROR(COUNTIFS(PROGRESS!$AI$16:$AI$245,"&gt;=4",PROGRESS!$D$16:$D$245,"M"),"")</f>
        <v>0</v>
      </c>
      <c r="M8" s="335" t="str">
        <f>IFERROR(L8/COUNTIFS(PROGRESS!$D$16:$D$245,"M",PROGRESS!$AI16:$AI245,"&gt;=0"),"")</f>
        <v/>
      </c>
      <c r="N8" s="331">
        <f>IFERROR(COUNTIFS(PROGRESS!$AI$16:$AI$245,"&gt;=5",PROGRESS!$D$16:$D$245,"M"),"")</f>
        <v>0</v>
      </c>
      <c r="O8" s="335" t="str">
        <f>IFERROR(N8/COUNTIFS(PROGRESS!$D$16:$D$245,"M",PROGRESS!$AI16:$AI245,"&gt;=0"),"")</f>
        <v/>
      </c>
      <c r="P8" s="331">
        <f>IFERROR(COUNTIFS(PROGRESS!$AI$16:$AI$245,"&gt;=7",PROGRESS!$D$16:$D$245,"M"),"")</f>
        <v>0</v>
      </c>
      <c r="Q8" s="335" t="str">
        <f>IFERROR(P8/COUNTIFS(PROGRESS!$D$16:$D$245,"M",PROGRESS!$AI16:$AI245,"&gt;=0"),"")</f>
        <v/>
      </c>
      <c r="R8" s="342">
        <f>IFERROR(COUNTIFS(PROGRESS!$DF$16:$DF$245,"&gt;=0",PROGRESS!$D$16:$D$245,"M"),"")</f>
        <v>0</v>
      </c>
      <c r="S8" s="393" t="str">
        <f>IFERROR(AVERAGEIFS(PROGRESS!$DD$16:$DD$245,PROGRESS!$D$16:$D$245,"M",PROGRESS!$AI$16:$AI$245,"&gt;=0"),"")</f>
        <v/>
      </c>
      <c r="T8" s="331">
        <f>IFERROR(COUNTIFS(PROGRESS!$DF$16:$DF$245,"&gt;=4",PROGRESS!$D$16:$D$245,"M"),"")</f>
        <v>0</v>
      </c>
      <c r="U8" s="335" t="str">
        <f>IFERROR(T8/COUNTIFS(PROGRESS!$D$16:$D$245,"M",PROGRESS!$DF16:$DF245,"&gt;=0"),"")</f>
        <v/>
      </c>
      <c r="V8" s="331">
        <f>IFERROR(COUNTIFS(PROGRESS!$DF$16:$DF$245,"&gt;=5",PROGRESS!$D$16:$D$245,"M"),"")</f>
        <v>0</v>
      </c>
      <c r="W8" s="335" t="str">
        <f>IFERROR(V8/COUNTIFS(PROGRESS!$D$16:$D$245,"M",PROGRESS!$DF16:$DF245,"&gt;=0"),"")</f>
        <v/>
      </c>
      <c r="X8" s="331">
        <f>IFERROR(COUNTIFS(PROGRESS!$DF$16:$DF$245,"&gt;=7",PROGRESS!$D$16:$D$245,"M"),"")</f>
        <v>0</v>
      </c>
      <c r="Y8" s="335" t="str">
        <f>IFERROR(X8/COUNTIFS(PROGRESS!$D$16:$D$245,"M",PROGRESS!$DF16:$DF245,"&gt;=0"),"")</f>
        <v/>
      </c>
      <c r="Z8" s="342">
        <f>IFERROR(COUNTIFS(PROGRESS!$DU$16:$DU$245,"&gt;=0",PROGRESS!$D$16:$D$245,"M"),"")</f>
        <v>0</v>
      </c>
      <c r="AA8" s="393" t="str">
        <f>IFERROR(AVERAGEIFS(PROGRESS!$DD$16:$DD$245,PROGRESS!$D$16:$D$245,"M",PROGRESS!$AI$16:$AI$245,"&gt;=0"),"")</f>
        <v/>
      </c>
      <c r="AB8" s="331">
        <f>IFERROR(COUNTIFS(PROGRESS!$DU$16:$DU$245,"&gt;=4",PROGRESS!$D$16:$D$245,"M"),"")</f>
        <v>0</v>
      </c>
      <c r="AC8" s="335" t="str">
        <f>IFERROR(AB8/COUNTIFS(PROGRESS!$D$16:$D$245,"M",PROGRESS!$DU16:$DU245,"&gt;=0"),"")</f>
        <v/>
      </c>
      <c r="AD8" s="331">
        <f>IFERROR(COUNTIFS(PROGRESS!$DU$16:$DU$245,"&gt;=5",PROGRESS!$D$16:$D$245,"M"),"")</f>
        <v>0</v>
      </c>
      <c r="AE8" s="335" t="str">
        <f>IFERROR(AD8/COUNTIFS(PROGRESS!$D$16:$D$245,"M",PROGRESS!$DU16:$DU245,"&gt;=0"),"")</f>
        <v/>
      </c>
      <c r="AF8" s="331">
        <f>IFERROR(COUNTIFS(PROGRESS!$DU$16:$DU$245,"&gt;=7",PROGRESS!$D$16:$D$245,"M"),"")</f>
        <v>0</v>
      </c>
      <c r="AG8" s="335" t="str">
        <f>IFERROR(AF8/COUNTIFS(PROGRESS!$D$16:$D$245,"M",PROGRESS!$DU16:$DU245,"&gt;=0"),"")</f>
        <v/>
      </c>
      <c r="AH8" s="382"/>
      <c r="AI8" s="23" t="str">
        <f t="shared" si="1"/>
        <v>BOYS</v>
      </c>
      <c r="AJ8" s="342">
        <f>IFERROR(COUNTIFS(PROGRESS!$BM$16:$BM$245,"&gt;=0",PROGRESS!$D$16:$D$245,"M"),"")</f>
        <v>0</v>
      </c>
      <c r="AK8" s="393" t="str">
        <f>IFERROR(AVERAGEIFS(PROGRESS!$BK$16:$BK$245,PROGRESS!$D$16:$D$245,"M",PROGRESS!$BM$16:$BM$245,"&gt;=0"),"")</f>
        <v/>
      </c>
      <c r="AL8" s="331">
        <f>IFERROR(COUNTIFS(PROGRESS!$BM$16:$BM$245,"&gt;=4",PROGRESS!$D$16:$D$245,"M"),"")</f>
        <v>0</v>
      </c>
      <c r="AM8" s="335" t="str">
        <f>IFERROR(AL8/COUNTIFS(PROGRESS!$D$16:$D$245,"M",PROGRESS!$BM16:$BM245,"&gt;=0"),"")</f>
        <v/>
      </c>
      <c r="AN8" s="331">
        <f>IFERROR(COUNTIFS(PROGRESS!$BM$16:$BM$245,"&gt;=5",PROGRESS!$D$16:$D$245,"M"),"")</f>
        <v>0</v>
      </c>
      <c r="AO8" s="335" t="str">
        <f>IFERROR(AN8/COUNTIFS(PROGRESS!$D$16:$D$245,"M",PROGRESS!$BM16:$BM245,"&gt;=0"),"")</f>
        <v/>
      </c>
      <c r="AP8" s="331">
        <f>IFERROR(COUNTIFS(PROGRESS!$BM$16:$BM$245,"&gt;=7",PROGRESS!$D$16:$D$245,"M"),"")</f>
        <v>0</v>
      </c>
      <c r="AQ8" s="335" t="str">
        <f>IFERROR(AP8/COUNTIFS(PROGRESS!$D$16:$D$245,"M",PROGRESS!$BM16:$BM245,"&gt;=0"),"")</f>
        <v/>
      </c>
      <c r="AR8" s="342">
        <f>IFERROR(COUNTIFS(PROGRESS!$DK$16:$DK$245,"&gt;=0",PROGRESS!$D$16:$D$245,"M"),"")</f>
        <v>0</v>
      </c>
      <c r="AS8" s="393" t="str">
        <f>IFERROR(AVERAGEIFS(PROGRESS!$DI$16:$DI$245,PROGRESS!$D$16:$D$245,"M",PROGRESS!$DK$16:$DK$245,"&gt;=0"),"")</f>
        <v/>
      </c>
      <c r="AT8" s="331">
        <f>IFERROR(COUNTIFS(PROGRESS!$DK$16:$DK$245,"&gt;=4",PROGRESS!$D$16:$D$245,"M"),"")</f>
        <v>0</v>
      </c>
      <c r="AU8" s="335" t="str">
        <f>IFERROR(AT8/COUNTIFS(PROGRESS!$D$16:$D$245,"M",PROGRESS!$DK16:$DK245,"&gt;=0"),"")</f>
        <v/>
      </c>
      <c r="AV8" s="331">
        <f>IFERROR(COUNTIFS(PROGRESS!$DK$16:$DK$245,"&gt;=5",PROGRESS!$D$16:$D$245,"M"),"")</f>
        <v>0</v>
      </c>
      <c r="AW8" s="335" t="str">
        <f>IFERROR(AV8/COUNTIFS(PROGRESS!$D$16:$D$245,"M",PROGRESS!$DK16:$DK245,"&gt;=0"),"")</f>
        <v/>
      </c>
      <c r="AX8" s="331">
        <f>IFERROR(COUNTIFS(PROGRESS!$DK$16:$DK$245,"&gt;=7",PROGRESS!$D$16:$D$245,"M"),"")</f>
        <v>0</v>
      </c>
      <c r="AY8" s="335" t="str">
        <f>IFERROR(AX8/COUNTIFS(PROGRESS!$D$16:$D$245,"M",PROGRESS!$DK16:$DK245,"&gt;=0"),"")</f>
        <v/>
      </c>
      <c r="AZ8" s="374"/>
      <c r="BA8" s="23" t="str">
        <f t="shared" si="2"/>
        <v>BOYS</v>
      </c>
      <c r="BB8" s="342">
        <f>IFERROR(COUNTIFS(PROGRESS!$BR$16:$BR$245,"&gt;=0",PROGRESS!$D$16:$D$245,"M"),"")</f>
        <v>0</v>
      </c>
      <c r="BC8" s="393" t="str">
        <f>IFERROR(AVERAGEIFS(PROGRESS!$BP$16:$BP$245,PROGRESS!$D$16:$D$245,"M",PROGRESS!$BR$16:$BR$245,"&gt;=0"),"")</f>
        <v/>
      </c>
      <c r="BD8" s="331">
        <f>IFERROR(COUNTIFS(PROGRESS!$BR$16:$BR$245,"&gt;=4",PROGRESS!$D$16:$D$245,"M"),"")</f>
        <v>0</v>
      </c>
      <c r="BE8" s="335" t="str">
        <f>IFERROR(BD8/COUNTIFS(PROGRESS!$D$16:$D$245,"M",PROGRESS!$BR16:$BR245,"&gt;=0"),"")</f>
        <v/>
      </c>
      <c r="BF8" s="331">
        <f>IFERROR(COUNTIFS(PROGRESS!$BR$16:$BR$245,"&gt;=5",PROGRESS!$D$16:$D$245,"M"),"")</f>
        <v>0</v>
      </c>
      <c r="BG8" s="335" t="str">
        <f>IFERROR(BF8/COUNTIFS(PROGRESS!$D$16:$D$245,"M",PROGRESS!$BR16:$BR245,"&gt;=0"),"")</f>
        <v/>
      </c>
      <c r="BH8" s="331">
        <f>IFERROR(COUNTIFS(PROGRESS!$BR$16:$BR$245,"&gt;=7",PROGRESS!$D$16:$D$245,"M"),"")</f>
        <v>0</v>
      </c>
      <c r="BI8" s="335" t="str">
        <f>IFERROR(BH8/COUNTIFS(PROGRESS!$D$16:$D$245,"M",PROGRESS!$BR16:$BR245,"&gt;=0"),"")</f>
        <v/>
      </c>
      <c r="BJ8" s="342">
        <f>IFERROR(COUNTIFS(PROGRESS!$DZ$16:$DZ$245,"&gt;=0",PROGRESS!$D$16:$D$245,"M"),"")</f>
        <v>0</v>
      </c>
      <c r="BK8" s="393" t="str">
        <f>IFERROR(AVERAGEIFS(PROGRESS!$DX$16:$DX$245,PROGRESS!$D$16:$D$245,"M",PROGRESS!$DZ$16:$DZ$245,"&gt;=0"),"")</f>
        <v/>
      </c>
      <c r="BL8" s="331">
        <f>IFERROR(COUNTIFS(PROGRESS!$DZ$16:$DZ$245,"&gt;=4",PROGRESS!$D$16:$D$245,"M"),"")</f>
        <v>0</v>
      </c>
      <c r="BM8" s="335" t="str">
        <f>IFERROR(BL8/COUNTIFS(PROGRESS!$D$16:$D$245,"M",PROGRESS!$DZ16:$DZ245,"&gt;=0"),"")</f>
        <v/>
      </c>
      <c r="BN8" s="331">
        <f>IFERROR(COUNTIFS(PROGRESS!$DZ$16:$DZ$245,"&gt;=5",PROGRESS!$D$16:$D$245,"M"),"")</f>
        <v>0</v>
      </c>
      <c r="BO8" s="335" t="str">
        <f>IFERROR(BN8/COUNTIFS(PROGRESS!$D$16:$D$245,"M",PROGRESS!$DZ16:$DZ245,"&gt;=0"),"")</f>
        <v/>
      </c>
      <c r="BP8" s="331">
        <f>IFERROR(COUNTIFS(PROGRESS!$DZ$16:$DZ$245,"&gt;=7",PROGRESS!$D$16:$D$245,"M"),"")</f>
        <v>0</v>
      </c>
      <c r="BQ8" s="335" t="str">
        <f>IFERROR(BP8/COUNTIFS(PROGRESS!$D$16:$D$245,"M",PROGRESS!$DZ16:$DZ245,"&gt;=0"),"")</f>
        <v/>
      </c>
      <c r="BR8" s="382"/>
      <c r="BS8" s="23" t="str">
        <f t="shared" si="3"/>
        <v>BOYS</v>
      </c>
      <c r="BT8" s="342">
        <f>IFERROR(COUNTIFS(PROGRESS!$T$16:$T$245,"&gt;=0",PROGRESS!$D$16:$D$245,"M"),"")</f>
        <v>0</v>
      </c>
      <c r="BU8" s="393" t="str">
        <f>IFERROR(AVERAGEIFS(PROGRESS!$R$16:$R$245,PROGRESS!$D$16:$D$245,"M",PROGRESS!$T$16:$T$245,"&gt;=0"),"")</f>
        <v/>
      </c>
      <c r="BV8" s="331">
        <f>IFERROR(COUNTIFS(PROGRESS!$T$16:$T$245,"&gt;=4",PROGRESS!$D$16:$D$245,"M"),"")</f>
        <v>0</v>
      </c>
      <c r="BW8" s="335" t="str">
        <f>IFERROR(BV8/COUNTIFS(PROGRESS!$D$16:$D$245,"F",PROGRESS!$T16:$T245,"&gt;=0"),"")</f>
        <v/>
      </c>
      <c r="BX8" s="331">
        <f>IFERROR(COUNTIFS(PROGRESS!$T$16:$T$245,"&gt;=5",PROGRESS!$D$16:$D$245,"M"),"")</f>
        <v>0</v>
      </c>
      <c r="BY8" s="335" t="str">
        <f>IFERROR(BX8/COUNTIFS(PROGRESS!$D$16:$D$245,"F",PROGRESS!$T16:$T245,"&gt;=0"),"")</f>
        <v/>
      </c>
      <c r="BZ8" s="331">
        <f>IFERROR(COUNTIFS(PROGRESS!$T$16:$T$245,"&gt;=7",PROGRESS!$D$16:$D$245,"M"),"")</f>
        <v>0</v>
      </c>
      <c r="CA8" s="335" t="str">
        <f>IFERROR(BZ8/COUNTIFS(PROGRESS!$D$16:$D$245,"F",PROGRESS!$T16:$T245,"&gt;=0"),"")</f>
        <v/>
      </c>
      <c r="CB8" s="374"/>
      <c r="CC8" s="23" t="s">
        <v>48</v>
      </c>
      <c r="CD8" s="342">
        <f>IFERROR(COUNTIFS(PROGRESS!$AS$16:$AS$245,"&gt;=0",PROGRESS!$D$16:$D$245,"M"),"")</f>
        <v>0</v>
      </c>
      <c r="CE8" s="393" t="str">
        <f>IFERROR(AVERAGEIFS(PROGRESS!$AQ$16:$AQ$245,PROGRESS!$D$16:$D$245,"M",PROGRESS!$AS$16:$AS$245,"&gt;=0"),"")</f>
        <v/>
      </c>
      <c r="CF8" s="331">
        <f>IFERROR(COUNTIFS(PROGRESS!$AS$16:$AS$245,"&gt;=4",PROGRESS!$D$16:$D$245,"M"),"")</f>
        <v>0</v>
      </c>
      <c r="CG8" s="335" t="str">
        <f>IFERROR(CF8/COUNTIFS(PROGRESS!$D$16:$D$245,"M",PROGRESS!$AS16:$AS245,"&gt;=0"),"")</f>
        <v/>
      </c>
      <c r="CH8" s="331">
        <f>IFERROR(COUNTIFS(PROGRESS!$AS$16:$AS$245,"&gt;=5",PROGRESS!$D$16:$D$245,"M"),"")</f>
        <v>0</v>
      </c>
      <c r="CI8" s="335" t="str">
        <f>IFERROR(CH8/COUNTIFS(PROGRESS!$D$16:$D$245,"M",PROGRESS!$AS16:$AS245,"&gt;=0"),"")</f>
        <v/>
      </c>
      <c r="CJ8" s="331">
        <f>IFERROR(COUNTIFS(PROGRESS!$AS$16:$AS$245,"&gt;=7",PROGRESS!$D$16:$D$245,"M"),"")</f>
        <v>0</v>
      </c>
      <c r="CK8" s="335" t="str">
        <f>IFERROR(CJ8/COUNTIFS(PROGRESS!$D$16:$D$245,"M",PROGRESS!$AS16:$AS245,"&gt;=0"),"")</f>
        <v/>
      </c>
      <c r="CL8" s="382"/>
      <c r="CM8" s="23" t="str">
        <f t="shared" si="0"/>
        <v>BOYS</v>
      </c>
      <c r="CN8" s="342">
        <f>IFERROR(COUNTIFS(PROGRESS!$AD$16:$AD$245,"&gt;=0",PROGRESS!$D$16:$D$245,"M"),"")</f>
        <v>0</v>
      </c>
      <c r="CO8" s="393" t="str">
        <f>IFERROR(AVERAGEIFS(PROGRESS!$AB$16:$AB$245,PROGRESS!$D$16:$D$245,"M",PROGRESS!$AD$16:$AD$245,"&gt;=0"),"")</f>
        <v/>
      </c>
      <c r="CP8" s="331">
        <f>IFERROR(COUNTIFS(PROGRESS!$AD$16:$AD$245,"&gt;=4",PROGRESS!$D$16:$D$245,"M"),"")</f>
        <v>0</v>
      </c>
      <c r="CQ8" s="335" t="str">
        <f>IFERROR(CP8/COUNTIFS(PROGRESS!$D$16:$D$245,"M",PROGRESS!$AD16:$AD245,"&gt;=0"),"")</f>
        <v/>
      </c>
      <c r="CR8" s="331">
        <f>IFERROR(COUNTIFS(PROGRESS!$AD$16:$AD$245,"&gt;=5",PROGRESS!$D$16:$D$245,"M"),"")</f>
        <v>0</v>
      </c>
      <c r="CS8" s="335" t="str">
        <f>IFERROR(CR8/COUNTIFS(PROGRESS!$D$16:$D$245,"M",PROGRESS!$AD16:$AD245,"&gt;=0"),"")</f>
        <v/>
      </c>
      <c r="CT8" s="331">
        <f>IFERROR(COUNTIFS(PROGRESS!$AD$16:$AD$245,"&gt;=7",PROGRESS!$D$16:$D$245,"M"),"")</f>
        <v>0</v>
      </c>
      <c r="CU8" s="335" t="str">
        <f>IFERROR(CT8/COUNTIFS(PROGRESS!$D$16:$D$245,"M",PROGRESS!$AD16:$AD245,"&gt;=0"),"")</f>
        <v/>
      </c>
      <c r="CV8" s="374"/>
      <c r="CW8" s="23" t="s">
        <v>48</v>
      </c>
      <c r="CX8" s="342">
        <f>IFERROR(COUNTIFS(PROGRESS!$AN$16:$AN$245,"&gt;=0",PROGRESS!$D$16:$D$245,"M"),"")</f>
        <v>0</v>
      </c>
      <c r="CY8" s="393" t="str">
        <f>IFERROR(AVERAGEIFS(PROGRESS!$AL$16:$AL$245,PROGRESS!$D$16:$D$245,"M",PROGRESS!$AN$16:$AN$245,"&gt;=0"),"")</f>
        <v/>
      </c>
      <c r="CZ8" s="331">
        <f>IFERROR(COUNTIFS(PROGRESS!$AN$16:$AN$245,"&gt;=4",PROGRESS!$D$16:$D$245,"M"),"")</f>
        <v>0</v>
      </c>
      <c r="DA8" s="335" t="str">
        <f>IFERROR(CZ8/COUNTIFS(PROGRESS!$D$16:$D$245,"M",PROGRESS!$AN16:$AN245,"&gt;=0"),"")</f>
        <v/>
      </c>
      <c r="DB8" s="331">
        <f>IFERROR(COUNTIFS(PROGRESS!$AN$16:$AN$245,"&gt;=5",PROGRESS!$D$16:$D$245,"M"),"")</f>
        <v>0</v>
      </c>
      <c r="DC8" s="335" t="str">
        <f>IFERROR(DB8/COUNTIFS(PROGRESS!$D$16:$D$245,"M",PROGRESS!$AN16:$AN245,"&gt;=0"),"")</f>
        <v/>
      </c>
      <c r="DD8" s="331">
        <f>IFERROR(COUNTIFS(PROGRESS!$AN$16:$AN$245,"&gt;=7",PROGRESS!$D$16:$D$245,"M"),"")</f>
        <v>0</v>
      </c>
      <c r="DE8" s="335" t="str">
        <f>IFERROR(DD8/COUNTIFS(PROGRESS!$D$16:$D$245,"M",PROGRESS!$AN16:$AN245,"&gt;=0"),"")</f>
        <v/>
      </c>
      <c r="DF8" s="374"/>
      <c r="DG8" s="23" t="s">
        <v>48</v>
      </c>
      <c r="DH8" s="342">
        <f>IFERROR(COUNTIFS(PROGRESS!$CB$16:$CB$245,"&gt;=0",PROGRESS!$D$16:$D$245,"M"),"")</f>
        <v>0</v>
      </c>
      <c r="DI8" s="393" t="str">
        <f>IFERROR(AVERAGEIFS(PROGRESS!$BZ$16:$BZ$245,PROGRESS!$D$16:$D$245,"M",PROGRESS!$CB$16:$CB$245,"&gt;=0"),"")</f>
        <v/>
      </c>
      <c r="DJ8" s="331">
        <f>IFERROR(COUNTIFS(PROGRESS!$CB$16:$CB$245,"&gt;=4",PROGRESS!$D$16:$D$245,"M"),"")</f>
        <v>0</v>
      </c>
      <c r="DK8" s="335" t="str">
        <f>IFERROR(DJ8/COUNTIFS(PROGRESS!$D$16:$D$245,"M",PROGRESS!$CB16:$CB245,"&gt;=0"),"")</f>
        <v/>
      </c>
      <c r="DL8" s="331">
        <f>IFERROR(COUNTIFS(PROGRESS!$CB$16:$CB$245,"&gt;=5",PROGRESS!$D$16:$D$245,"M"),"")</f>
        <v>0</v>
      </c>
      <c r="DM8" s="335" t="str">
        <f>IFERROR(DL8/COUNTIFS(PROGRESS!$D$16:$D$245,"M",PROGRESS!$CB16:$CB245,"&gt;=0"),"")</f>
        <v/>
      </c>
      <c r="DN8" s="331">
        <f>IFERROR(COUNTIFS(PROGRESS!$CB$16:$CB$245,"&gt;=7",PROGRESS!$D$16:$D$245,"M"),"")</f>
        <v>0</v>
      </c>
      <c r="DO8" s="335" t="str">
        <f>IFERROR(DN8/COUNTIFS(PROGRESS!$D$16:$D$245,"M",PROGRESS!$CB16:$CB245,"&gt;=0"),"")</f>
        <v/>
      </c>
      <c r="DP8" s="374"/>
      <c r="DQ8" s="23" t="s">
        <v>48</v>
      </c>
      <c r="DR8" s="342">
        <f>IFERROR(COUNTIFS(PROGRESS!$AX$16:$AX$245,"&gt;=0",PROGRESS!$D$16:$D$245,"M"),"")</f>
        <v>0</v>
      </c>
      <c r="DS8" s="393" t="str">
        <f>IFERROR(AVERAGEIFS(PROGRESS!$AV$16:$AV$245,PROGRESS!$D$16:$D$245,"M",PROGRESS!$AX$16:$AX$245,"&gt;=0"),"")</f>
        <v/>
      </c>
      <c r="DT8" s="331">
        <f>IFERROR(COUNTIFS(PROGRESS!$AX$16:$AX$245,"&gt;=4",PROGRESS!$D$16:$D$245,"M"),"")</f>
        <v>0</v>
      </c>
      <c r="DU8" s="335" t="str">
        <f>IFERROR(DT8/COUNTIFS(PROGRESS!$D$16:$D$245,"M",PROGRESS!$AX16:$AX245,"&gt;=0"),"")</f>
        <v/>
      </c>
      <c r="DV8" s="331">
        <f>IFERROR(COUNTIFS(PROGRESS!$AX$16:$AX$245,"&gt;=5",PROGRESS!$D$16:$D$245,"M"),"")</f>
        <v>0</v>
      </c>
      <c r="DW8" s="335" t="str">
        <f>IFERROR(DV8/COUNTIFS(PROGRESS!$D$16:$D$245,"M",PROGRESS!$AX16:$AX245,"&gt;=0"),"")</f>
        <v/>
      </c>
      <c r="DX8" s="331">
        <f>IFERROR(COUNTIFS(PROGRESS!$AX$16:$AX$245,"&gt;=7",PROGRESS!$D$16:$D$245,"M"),"")</f>
        <v>0</v>
      </c>
      <c r="DY8" s="335" t="str">
        <f>IFERROR(DX8/COUNTIFS(PROGRESS!$D$16:$D$245,"M",PROGRESS!$AX16:$AX245,"&gt;=0"),"")</f>
        <v/>
      </c>
      <c r="DZ8" s="374"/>
      <c r="EA8" s="23" t="s">
        <v>48</v>
      </c>
      <c r="EB8" s="342">
        <f>IFERROR(COUNTIFS(PROGRESS!$BC$16:$BC$245,"&gt;=0",PROGRESS!$D$16:$D$245,"M"),"")</f>
        <v>0</v>
      </c>
      <c r="EC8" s="393" t="str">
        <f>IFERROR(AVERAGEIFS(PROGRESS!$BA$16:$BA$245,PROGRESS!$D$16:$D$245,"M",PROGRESS!$BC$16:$BC$245,"&gt;=0"),"")</f>
        <v/>
      </c>
      <c r="ED8" s="331">
        <f>IFERROR(COUNTIFS(PROGRESS!$BC$16:$BC$245,"&gt;=4",PROGRESS!$D$16:$D$245,"M"),"")</f>
        <v>0</v>
      </c>
      <c r="EE8" s="335" t="str">
        <f>IFERROR(ED8/COUNTIFS(PROGRESS!$D$16:$D$245,"M",PROGRESS!$BC16:$BC245,"&gt;=0"),"")</f>
        <v/>
      </c>
      <c r="EF8" s="331">
        <f>IFERROR(COUNTIFS(PROGRESS!$BC$16:$BC$245,"&gt;=5",PROGRESS!$D$16:$D$245,"M"),"")</f>
        <v>0</v>
      </c>
      <c r="EG8" s="335" t="str">
        <f>IFERROR(EF8/COUNTIFS(PROGRESS!$D$16:$D$245,"M",PROGRESS!$BC16:$BC245,"&gt;=0"),"")</f>
        <v/>
      </c>
      <c r="EH8" s="331">
        <f>IFERROR(COUNTIFS(PROGRESS!$BC$16:$BC$245,"&gt;=7",PROGRESS!$D$16:$D$245,"M"),"")</f>
        <v>0</v>
      </c>
      <c r="EI8" s="335" t="str">
        <f>IFERROR(EH8/COUNTIFS(PROGRESS!$D$16:$D$245,"M",PROGRESS!$BC16:$BC245,"&gt;=0"),"")</f>
        <v/>
      </c>
      <c r="EJ8" s="374"/>
      <c r="EK8" s="23" t="s">
        <v>48</v>
      </c>
      <c r="EL8" s="342">
        <f>IFERROR(COUNTIFS(PROGRESS!$BH$16:$BH$245,"&gt;=0",PROGRESS!$D$16:$D$245,"M"),"")</f>
        <v>0</v>
      </c>
      <c r="EM8" s="393" t="str">
        <f>IFERROR(AVERAGEIFS(PROGRESS!$BF$16:$BF$245,PROGRESS!$D$16:$D$245,"M",PROGRESS!$BH$16:$BH$245,"&gt;=0"),"")</f>
        <v/>
      </c>
      <c r="EN8" s="331">
        <f>IFERROR(COUNTIFS(PROGRESS!$BH$16:$BH$245,"&gt;=4",PROGRESS!$D$16:$D$245,"M"),"")</f>
        <v>0</v>
      </c>
      <c r="EO8" s="335" t="str">
        <f>IFERROR(EN8/COUNTIFS(PROGRESS!$D$16:$D$245,"M",PROGRESS!$BH16:$BH245,"&gt;=0"),"")</f>
        <v/>
      </c>
      <c r="EP8" s="331">
        <f>IFERROR(COUNTIFS(PROGRESS!$BH$16:$BH$245,"&gt;=5",PROGRESS!$D$16:$D$245,"M"),"")</f>
        <v>0</v>
      </c>
      <c r="EQ8" s="335" t="str">
        <f>IFERROR(EP8/COUNTIFS(PROGRESS!$D$16:$D$245,"M",PROGRESS!$BH16:$BH245,"&gt;=0"),"")</f>
        <v/>
      </c>
      <c r="ER8" s="331">
        <f>IFERROR(COUNTIFS(PROGRESS!$BH$16:$BH$245,"&gt;=7",PROGRESS!$D$16:$D$245,"M"),"")</f>
        <v>0</v>
      </c>
      <c r="ES8" s="335" t="str">
        <f>IFERROR(ER8/COUNTIFS(PROGRESS!$D$16:$D$245,"M",PROGRESS!$BH16:$BH245,"&gt;=0"),"")</f>
        <v/>
      </c>
      <c r="ET8" s="374"/>
      <c r="EU8" s="23" t="s">
        <v>48</v>
      </c>
      <c r="EV8" s="342">
        <f>IFERROR(COUNTIFS(PROGRESS!$BW$16:$BW$245,"&gt;=0",PROGRESS!$D$16:$D$245,"M"),"")</f>
        <v>0</v>
      </c>
      <c r="EW8" s="393" t="str">
        <f>IFERROR(AVERAGEIFS(PROGRESS!$BU$16:$BU$245,PROGRESS!$D$16:$D$245,"M",PROGRESS!$BW$16:$BW$245,"&gt;=0"),"")</f>
        <v/>
      </c>
      <c r="EX8" s="331">
        <f>IFERROR(COUNTIFS(PROGRESS!$BW$16:$BW$245,"&gt;=4",PROGRESS!$D$16:$D$245,"M"),"")</f>
        <v>0</v>
      </c>
      <c r="EY8" s="335" t="str">
        <f>IFERROR(EX8/COUNTIFS(PROGRESS!$D$16:$D$245,"M",PROGRESS!$BW16:$BW245,"&gt;=0"),"")</f>
        <v/>
      </c>
      <c r="EZ8" s="331">
        <f>IFERROR(COUNTIFS(PROGRESS!$BW$16:$BW$245,"&gt;=5",PROGRESS!$D$16:$D$245,"M"),"")</f>
        <v>0</v>
      </c>
      <c r="FA8" s="335" t="str">
        <f>IFERROR(EZ8/COUNTIFS(PROGRESS!$D$16:$D$245,"M",PROGRESS!$BW16:$BW245,"&gt;=0"),"")</f>
        <v/>
      </c>
      <c r="FB8" s="331">
        <f>IFERROR(COUNTIFS(PROGRESS!$BW$16:$BW$245,"&gt;=7",PROGRESS!$D$16:$D$245,"M"),"")</f>
        <v>0</v>
      </c>
      <c r="FC8" s="335" t="str">
        <f>IFERROR(FB8/COUNTIFS(PROGRESS!$D$16:$D$245,"M",PROGRESS!$BW16:$BW245,"&gt;=0"),"")</f>
        <v/>
      </c>
      <c r="FD8" s="374"/>
      <c r="FE8" s="23" t="s">
        <v>48</v>
      </c>
      <c r="FF8" s="342">
        <f>IFERROR(COUNTIFS(PROGRESS!$CG$16:$CG$245,"&gt;=0",PROGRESS!$D$16:$D$245,"M"),"")</f>
        <v>0</v>
      </c>
      <c r="FG8" s="393" t="str">
        <f>IFERROR(AVERAGEIFS(PROGRESS!$CE$16:$CE$245,PROGRESS!$D$16:$D$245,"M",PROGRESS!$CG$16:$CG$245,"&gt;=0"),"")</f>
        <v/>
      </c>
      <c r="FH8" s="331">
        <f>IFERROR(COUNTIFS(PROGRESS!$CG$16:$CG$245,"&gt;=4",PROGRESS!$D$16:$D$245,"M"),"")</f>
        <v>0</v>
      </c>
      <c r="FI8" s="335" t="str">
        <f>IFERROR(FH8/COUNTIFS(PROGRESS!$D$16:$D$245,"M",PROGRESS!$CG16:$CG245,"&gt;=0"),"")</f>
        <v/>
      </c>
      <c r="FJ8" s="331">
        <f>IFERROR(COUNTIFS(PROGRESS!$CG$16:$CG$245,"&gt;=5",PROGRESS!$D$16:$D$245,"M"),"")</f>
        <v>0</v>
      </c>
      <c r="FK8" s="335" t="str">
        <f>IFERROR(FJ8/COUNTIFS(PROGRESS!$D$16:$D$245,"M",PROGRESS!$CG16:$CG245,"&gt;=0"),"")</f>
        <v/>
      </c>
      <c r="FL8" s="331">
        <f>IFERROR(COUNTIFS(PROGRESS!$CG$16:$CG$245,"&gt;=7",PROGRESS!$D$16:$D$245,"M"),"")</f>
        <v>0</v>
      </c>
      <c r="FM8" s="335" t="str">
        <f>IFERROR(FL8/COUNTIFS(PROGRESS!$D$16:$D$245,"M",PROGRESS!$CG16:$CG245,"&gt;=0"),"")</f>
        <v/>
      </c>
      <c r="FN8" s="374"/>
      <c r="FO8" s="23" t="s">
        <v>48</v>
      </c>
      <c r="FP8" s="342">
        <f>IFERROR(COUNTIFS(PROGRESS!$CQ$16:$CQ$245,"&gt;=0",PROGRESS!$D$16:$D$245,"M"),"")</f>
        <v>0</v>
      </c>
      <c r="FQ8" s="393" t="str">
        <f>IFERROR(AVERAGEIFS(PROGRESS!$CO$16:$CO$245,PROGRESS!$D$16:$D$245,"M",PROGRESS!$CQ$16:$CQ$245,"&gt;=0"),"")</f>
        <v/>
      </c>
      <c r="FR8" s="331">
        <f>IFERROR(COUNTIFS(PROGRESS!$CQ$16:$CQ$245,"&gt;=4",PROGRESS!$D$16:$D$245,"M"),"")</f>
        <v>0</v>
      </c>
      <c r="FS8" s="335" t="str">
        <f>IFERROR(FR8/COUNTIFS(PROGRESS!$D$16:$D$245,"M",PROGRESS!$CQ16:$CQ245,"&gt;=0"),"")</f>
        <v/>
      </c>
      <c r="FT8" s="331">
        <f>IFERROR(COUNTIFS(PROGRESS!$CQ$16:$CQ$245,"&gt;=5",PROGRESS!$D$16:$D$245,"M"),"")</f>
        <v>0</v>
      </c>
      <c r="FU8" s="335" t="str">
        <f>IFERROR(FT8/COUNTIFS(PROGRESS!$D$16:$D$245,"M",PROGRESS!$CQ16:$CQ245,"&gt;=0"),"")</f>
        <v/>
      </c>
      <c r="FV8" s="331">
        <f>IFERROR(COUNTIFS(PROGRESS!$CQ$16:$CQ$245,"&gt;=7",PROGRESS!$D$16:$D$245,"M"),"")</f>
        <v>0</v>
      </c>
      <c r="FW8" s="335" t="str">
        <f>IFERROR(FV8/COUNTIFS(PROGRESS!$D$16:$D$245,"M",PROGRESS!$CQ16:$CQ245,"&gt;=0"),"")</f>
        <v/>
      </c>
      <c r="FX8" s="374"/>
      <c r="FY8" s="23" t="s">
        <v>48</v>
      </c>
      <c r="FZ8" s="342">
        <f>IFERROR(COUNTIFS(PROGRESS!$DA$16:$DA$245,"&gt;=0",PROGRESS!$D$16:$D$245,"M"),"")</f>
        <v>0</v>
      </c>
      <c r="GA8" s="393" t="str">
        <f>IFERROR(AVERAGEIFS(PROGRESS!$CY$16:$CY$245,PROGRESS!$D$16:$D$245,"M",PROGRESS!$DA$16:$DA$245,"&gt;=0"),"")</f>
        <v/>
      </c>
      <c r="GB8" s="331">
        <f>IFERROR(COUNTIFS(PROGRESS!$DA$16:$DA$245,"&gt;=4",PROGRESS!$D$16:$D$245,"M"),"")</f>
        <v>0</v>
      </c>
      <c r="GC8" s="335" t="str">
        <f>IFERROR(GB8/COUNTIFS(PROGRESS!$D$16:$D$245,"M",PROGRESS!$DA16:$DA245,"&gt;=0"),"")</f>
        <v/>
      </c>
      <c r="GD8" s="331">
        <f>IFERROR(COUNTIFS(PROGRESS!$DA$16:$DA$245,"&gt;=5",PROGRESS!$D$16:$D$245,"M"),"")</f>
        <v>0</v>
      </c>
      <c r="GE8" s="335" t="str">
        <f>IFERROR(GD8/COUNTIFS(PROGRESS!$D$16:$D$245,"M",PROGRESS!$DA16:$DA245,"&gt;=0"),"")</f>
        <v/>
      </c>
      <c r="GF8" s="331">
        <f>IFERROR(COUNTIFS(PROGRESS!$DA$16:$DA$245,"&gt;=7",PROGRESS!$D$16:$D$245,"M"),"")</f>
        <v>0</v>
      </c>
      <c r="GG8" s="335" t="str">
        <f>IFERROR(GF8/COUNTIFS(PROGRESS!$D$16:$D$245,"M",PROGRESS!$DA16:$DA245,"&gt;=0"),"")</f>
        <v/>
      </c>
      <c r="GH8" s="374"/>
      <c r="GI8" s="23" t="s">
        <v>48</v>
      </c>
      <c r="GJ8" s="342">
        <f>IFERROR(COUNTIFS(PROGRESS!$DP$16:$DP$245,"&gt;=0",PROGRESS!$D$16:$D$245,"M"),"")</f>
        <v>0</v>
      </c>
      <c r="GK8" s="393" t="str">
        <f>IFERROR(AVERAGEIFS(PROGRESS!$DN$16:$DN$245,PROGRESS!$D$16:$D$245,"M",PROGRESS!$DP$16:$DP$245,"&gt;=0"),"")</f>
        <v/>
      </c>
      <c r="GL8" s="331">
        <f>IFERROR(COUNTIFS(PROGRESS!$DP$16:$DP$245,"&gt;=4",PROGRESS!$D$16:$D$245,"M"),"")</f>
        <v>0</v>
      </c>
      <c r="GM8" s="335" t="str">
        <f>IFERROR(GL8/COUNTIFS(PROGRESS!$D$16:$D$245,"M",PROGRESS!$DP16:$DP245,"&gt;=0"),"")</f>
        <v/>
      </c>
      <c r="GN8" s="331">
        <f>IFERROR(COUNTIFS(PROGRESS!$DP$16:$DP$245,"&gt;=5",PROGRESS!$D$16:$D$245,"M"),"")</f>
        <v>0</v>
      </c>
      <c r="GO8" s="335" t="str">
        <f>IFERROR(GN8/COUNTIFS(PROGRESS!$D$16:$D$245,"M",PROGRESS!$DP16:$DP245,"&gt;=0"),"")</f>
        <v/>
      </c>
      <c r="GP8" s="331">
        <f>IFERROR(COUNTIFS(PROGRESS!$DP$16:$DP$245,"&gt;=7",PROGRESS!$D$16:$D$245,"M"),"")</f>
        <v>0</v>
      </c>
      <c r="GQ8" s="335" t="str">
        <f>IFERROR(GP8/COUNTIFS(PROGRESS!$D$16:$D$245,"M",PROGRESS!$DP16:$DP245,"&gt;=0"),"")</f>
        <v/>
      </c>
    </row>
    <row r="9" spans="1:199" ht="15.75" thickBot="1" x14ac:dyDescent="0.3">
      <c r="A9" s="351" t="s">
        <v>298</v>
      </c>
      <c r="B9" s="358"/>
      <c r="C9" s="390" t="str">
        <f>IFERROR((C7-C8),"")</f>
        <v/>
      </c>
      <c r="D9" s="358"/>
      <c r="E9" s="353" t="str">
        <f>IFERROR((E7-E8),"")</f>
        <v/>
      </c>
      <c r="F9" s="352"/>
      <c r="G9" s="353" t="str">
        <f>IFERROR((G7-G8),"")</f>
        <v/>
      </c>
      <c r="H9" s="352"/>
      <c r="I9" s="353" t="str">
        <f>IFERROR((I7-I8),"")</f>
        <v/>
      </c>
      <c r="J9" s="358"/>
      <c r="K9" s="390" t="str">
        <f>IFERROR((K7-K8),"")</f>
        <v/>
      </c>
      <c r="L9" s="352"/>
      <c r="M9" s="353" t="str">
        <f>IFERROR((M7-M8),"")</f>
        <v/>
      </c>
      <c r="N9" s="352"/>
      <c r="O9" s="353" t="str">
        <f>IFERROR((O7-O8),"")</f>
        <v/>
      </c>
      <c r="P9" s="352"/>
      <c r="Q9" s="353" t="str">
        <f>IFERROR((Q7-Q8),"")</f>
        <v/>
      </c>
      <c r="R9" s="358"/>
      <c r="S9" s="390" t="str">
        <f>IFERROR((S7-S8),"")</f>
        <v/>
      </c>
      <c r="T9" s="352"/>
      <c r="U9" s="353" t="str">
        <f>IFERROR((U7-U8),"")</f>
        <v/>
      </c>
      <c r="V9" s="352"/>
      <c r="W9" s="353" t="str">
        <f>IFERROR((W7-W8),"")</f>
        <v/>
      </c>
      <c r="X9" s="352"/>
      <c r="Y9" s="353" t="str">
        <f>IFERROR((Y7-Y8),"")</f>
        <v/>
      </c>
      <c r="Z9" s="358"/>
      <c r="AA9" s="390" t="str">
        <f>IFERROR((AA7-AA8),"")</f>
        <v/>
      </c>
      <c r="AB9" s="352"/>
      <c r="AC9" s="353" t="str">
        <f>IFERROR((AC7-AC8),"")</f>
        <v/>
      </c>
      <c r="AD9" s="352"/>
      <c r="AE9" s="353" t="str">
        <f>IFERROR((AE7-AE8),"")</f>
        <v/>
      </c>
      <c r="AF9" s="352"/>
      <c r="AG9" s="353" t="str">
        <f>IFERROR((AG7-AG8),"")</f>
        <v/>
      </c>
      <c r="AH9" s="382"/>
      <c r="AI9" s="385" t="str">
        <f t="shared" si="1"/>
        <v>Gender Gap</v>
      </c>
      <c r="AJ9" s="358"/>
      <c r="AK9" s="390" t="str">
        <f>IFERROR((AK7-AK8),"")</f>
        <v/>
      </c>
      <c r="AL9" s="352"/>
      <c r="AM9" s="353" t="str">
        <f>IFERROR((AM7-AM8),"")</f>
        <v/>
      </c>
      <c r="AN9" s="352"/>
      <c r="AO9" s="353" t="str">
        <f>IFERROR((AO7-AO8),"")</f>
        <v/>
      </c>
      <c r="AP9" s="352"/>
      <c r="AQ9" s="353" t="str">
        <f>IFERROR((AQ7-AQ8),"")</f>
        <v/>
      </c>
      <c r="AR9" s="358"/>
      <c r="AS9" s="390" t="str">
        <f>IFERROR((AS7-AS8),"")</f>
        <v/>
      </c>
      <c r="AT9" s="352"/>
      <c r="AU9" s="353" t="str">
        <f>IFERROR((AU7-AU8),"")</f>
        <v/>
      </c>
      <c r="AV9" s="352"/>
      <c r="AW9" s="353" t="str">
        <f>IFERROR((AW7-AW8),"")</f>
        <v/>
      </c>
      <c r="AX9" s="352"/>
      <c r="AY9" s="353" t="str">
        <f>IFERROR((AY7-AY8),"")</f>
        <v/>
      </c>
      <c r="AZ9" s="374"/>
      <c r="BA9" s="385" t="str">
        <f t="shared" si="2"/>
        <v>Gender Gap</v>
      </c>
      <c r="BB9" s="358"/>
      <c r="BC9" s="390" t="str">
        <f>IFERROR((BC7-BC8),"")</f>
        <v/>
      </c>
      <c r="BD9" s="352"/>
      <c r="BE9" s="353" t="str">
        <f>IFERROR((BE7-BE8),"")</f>
        <v/>
      </c>
      <c r="BF9" s="352"/>
      <c r="BG9" s="353" t="str">
        <f>IFERROR((BG7-BG8),"")</f>
        <v/>
      </c>
      <c r="BH9" s="352"/>
      <c r="BI9" s="353" t="str">
        <f>IFERROR((BI7-BI8),"")</f>
        <v/>
      </c>
      <c r="BJ9" s="358"/>
      <c r="BK9" s="390" t="str">
        <f>IFERROR((BK7-BK8),"")</f>
        <v/>
      </c>
      <c r="BL9" s="352"/>
      <c r="BM9" s="353" t="str">
        <f>IFERROR((BM7-BM8),"")</f>
        <v/>
      </c>
      <c r="BN9" s="352"/>
      <c r="BO9" s="353" t="str">
        <f>IFERROR((BO7-BO8),"")</f>
        <v/>
      </c>
      <c r="BP9" s="352"/>
      <c r="BQ9" s="353" t="str">
        <f>IFERROR((BQ7-BQ8),"")</f>
        <v/>
      </c>
      <c r="BR9" s="382"/>
      <c r="BS9" s="385" t="str">
        <f t="shared" si="3"/>
        <v>Gender Gap</v>
      </c>
      <c r="BT9" s="358"/>
      <c r="BU9" s="390" t="str">
        <f>IFERROR((BU7-BU8),"")</f>
        <v/>
      </c>
      <c r="BV9" s="352"/>
      <c r="BW9" s="353" t="str">
        <f>IFERROR((BW7-BW8),"")</f>
        <v/>
      </c>
      <c r="BX9" s="352"/>
      <c r="BY9" s="353" t="str">
        <f>IFERROR((BY7-BY8),"")</f>
        <v/>
      </c>
      <c r="BZ9" s="352"/>
      <c r="CA9" s="353" t="str">
        <f>IFERROR((CA7-CA8),"")</f>
        <v/>
      </c>
      <c r="CB9" s="374"/>
      <c r="CC9" s="385" t="s">
        <v>298</v>
      </c>
      <c r="CD9" s="358"/>
      <c r="CE9" s="390" t="str">
        <f>IFERROR((CE7-CE8),"")</f>
        <v/>
      </c>
      <c r="CF9" s="352"/>
      <c r="CG9" s="353" t="str">
        <f>IFERROR((CG7-CG8),"")</f>
        <v/>
      </c>
      <c r="CH9" s="352"/>
      <c r="CI9" s="353" t="str">
        <f>IFERROR((CI7-CI8),"")</f>
        <v/>
      </c>
      <c r="CJ9" s="352"/>
      <c r="CK9" s="353" t="str">
        <f>IFERROR((CK7-CK8),"")</f>
        <v/>
      </c>
      <c r="CL9" s="382"/>
      <c r="CM9" s="385" t="str">
        <f t="shared" si="0"/>
        <v>Gender Gap</v>
      </c>
      <c r="CN9" s="358"/>
      <c r="CO9" s="390" t="str">
        <f>IFERROR((CO7-CO8),"")</f>
        <v/>
      </c>
      <c r="CP9" s="352"/>
      <c r="CQ9" s="353" t="str">
        <f>IFERROR((CQ7-CQ8),"")</f>
        <v/>
      </c>
      <c r="CR9" s="352"/>
      <c r="CS9" s="353" t="str">
        <f>IFERROR((CS7-CS8),"")</f>
        <v/>
      </c>
      <c r="CT9" s="352"/>
      <c r="CU9" s="353" t="str">
        <f>IFERROR((CU7-CU8),"")</f>
        <v/>
      </c>
      <c r="CV9" s="374"/>
      <c r="CW9" s="385" t="s">
        <v>298</v>
      </c>
      <c r="CX9" s="358"/>
      <c r="CY9" s="390" t="str">
        <f>IFERROR((CY7-CY8),"")</f>
        <v/>
      </c>
      <c r="CZ9" s="352"/>
      <c r="DA9" s="353" t="str">
        <f>IFERROR((DA7-DA8),"")</f>
        <v/>
      </c>
      <c r="DB9" s="352"/>
      <c r="DC9" s="353" t="str">
        <f>IFERROR((DC7-DC8),"")</f>
        <v/>
      </c>
      <c r="DD9" s="352"/>
      <c r="DE9" s="353" t="str">
        <f>IFERROR((DE7-DE8),"")</f>
        <v/>
      </c>
      <c r="DF9" s="374"/>
      <c r="DG9" s="385" t="s">
        <v>298</v>
      </c>
      <c r="DH9" s="358"/>
      <c r="DI9" s="390" t="str">
        <f>IFERROR((DI7-DI8),"")</f>
        <v/>
      </c>
      <c r="DJ9" s="352"/>
      <c r="DK9" s="353" t="str">
        <f>IFERROR((DK7-DK8),"")</f>
        <v/>
      </c>
      <c r="DL9" s="352"/>
      <c r="DM9" s="353" t="str">
        <f>IFERROR((DM7-DM8),"")</f>
        <v/>
      </c>
      <c r="DN9" s="352"/>
      <c r="DO9" s="353" t="str">
        <f>IFERROR((DO7-DO8),"")</f>
        <v/>
      </c>
      <c r="DP9" s="374"/>
      <c r="DQ9" s="385" t="s">
        <v>298</v>
      </c>
      <c r="DR9" s="358"/>
      <c r="DS9" s="390" t="str">
        <f>IFERROR((DS7-DS8),"")</f>
        <v/>
      </c>
      <c r="DT9" s="352"/>
      <c r="DU9" s="353" t="str">
        <f>IFERROR((DU7-DU8),"")</f>
        <v/>
      </c>
      <c r="DV9" s="352"/>
      <c r="DW9" s="353" t="str">
        <f>IFERROR((DW7-DW8),"")</f>
        <v/>
      </c>
      <c r="DX9" s="352"/>
      <c r="DY9" s="353" t="str">
        <f>IFERROR((DY7-DY8),"")</f>
        <v/>
      </c>
      <c r="DZ9" s="374"/>
      <c r="EA9" s="385" t="s">
        <v>298</v>
      </c>
      <c r="EB9" s="358"/>
      <c r="EC9" s="390" t="str">
        <f>IFERROR((EC7-EC8),"")</f>
        <v/>
      </c>
      <c r="ED9" s="352"/>
      <c r="EE9" s="353" t="str">
        <f>IFERROR((EE7-EE8),"")</f>
        <v/>
      </c>
      <c r="EF9" s="352"/>
      <c r="EG9" s="353" t="str">
        <f>IFERROR((EG7-EG8),"")</f>
        <v/>
      </c>
      <c r="EH9" s="352"/>
      <c r="EI9" s="353" t="str">
        <f>IFERROR((EI7-EI8),"")</f>
        <v/>
      </c>
      <c r="EJ9" s="374"/>
      <c r="EK9" s="385" t="s">
        <v>298</v>
      </c>
      <c r="EL9" s="358"/>
      <c r="EM9" s="390" t="str">
        <f>IFERROR((EM7-EM8),"")</f>
        <v/>
      </c>
      <c r="EN9" s="352"/>
      <c r="EO9" s="353" t="str">
        <f>IFERROR((EO7-EO8),"")</f>
        <v/>
      </c>
      <c r="EP9" s="352"/>
      <c r="EQ9" s="353" t="str">
        <f>IFERROR((EQ7-EQ8),"")</f>
        <v/>
      </c>
      <c r="ER9" s="352"/>
      <c r="ES9" s="353" t="str">
        <f>IFERROR((ES7-ES8),"")</f>
        <v/>
      </c>
      <c r="ET9" s="374"/>
      <c r="EU9" s="385" t="s">
        <v>298</v>
      </c>
      <c r="EV9" s="358"/>
      <c r="EW9" s="390" t="str">
        <f>IFERROR((EW7-EW8),"")</f>
        <v/>
      </c>
      <c r="EX9" s="352"/>
      <c r="EY9" s="353" t="str">
        <f>IFERROR((EY7-EY8),"")</f>
        <v/>
      </c>
      <c r="EZ9" s="352"/>
      <c r="FA9" s="353" t="str">
        <f>IFERROR((FA7-FA8),"")</f>
        <v/>
      </c>
      <c r="FB9" s="352"/>
      <c r="FC9" s="353" t="str">
        <f>IFERROR((FC7-FC8),"")</f>
        <v/>
      </c>
      <c r="FD9" s="374"/>
      <c r="FE9" s="385" t="s">
        <v>298</v>
      </c>
      <c r="FF9" s="358"/>
      <c r="FG9" s="390" t="str">
        <f>IFERROR((FG7-FG8),"")</f>
        <v/>
      </c>
      <c r="FH9" s="352"/>
      <c r="FI9" s="353" t="str">
        <f>IFERROR((FI7-FI8),"")</f>
        <v/>
      </c>
      <c r="FJ9" s="352"/>
      <c r="FK9" s="353" t="str">
        <f>IFERROR((FK7-FK8),"")</f>
        <v/>
      </c>
      <c r="FL9" s="352"/>
      <c r="FM9" s="353" t="str">
        <f>IFERROR((FM7-FM8),"")</f>
        <v/>
      </c>
      <c r="FN9" s="374"/>
      <c r="FO9" s="385" t="s">
        <v>298</v>
      </c>
      <c r="FP9" s="358"/>
      <c r="FQ9" s="390" t="str">
        <f>IFERROR((FQ7-FQ8),"")</f>
        <v/>
      </c>
      <c r="FR9" s="352"/>
      <c r="FS9" s="353" t="str">
        <f>IFERROR((FS7-FS8),"")</f>
        <v/>
      </c>
      <c r="FT9" s="352"/>
      <c r="FU9" s="353" t="str">
        <f>IFERROR((FU7-FU8),"")</f>
        <v/>
      </c>
      <c r="FV9" s="352"/>
      <c r="FW9" s="353" t="str">
        <f>IFERROR((FW7-FW8),"")</f>
        <v/>
      </c>
      <c r="FX9" s="374"/>
      <c r="FY9" s="385" t="s">
        <v>298</v>
      </c>
      <c r="FZ9" s="358"/>
      <c r="GA9" s="390" t="str">
        <f>IFERROR((GA7-GA8),"")</f>
        <v/>
      </c>
      <c r="GB9" s="352"/>
      <c r="GC9" s="353" t="str">
        <f>IFERROR((GC7-GC8),"")</f>
        <v/>
      </c>
      <c r="GD9" s="352"/>
      <c r="GE9" s="353" t="str">
        <f>IFERROR((GE7-GE8),"")</f>
        <v/>
      </c>
      <c r="GF9" s="352"/>
      <c r="GG9" s="353" t="str">
        <f>IFERROR((GG7-GG8),"")</f>
        <v/>
      </c>
      <c r="GH9" s="374"/>
      <c r="GI9" s="385" t="s">
        <v>298</v>
      </c>
      <c r="GJ9" s="358"/>
      <c r="GK9" s="390" t="str">
        <f>IFERROR((GK7-GK8),"")</f>
        <v/>
      </c>
      <c r="GL9" s="352"/>
      <c r="GM9" s="353" t="str">
        <f>IFERROR((GM7-GM8),"")</f>
        <v/>
      </c>
      <c r="GN9" s="352"/>
      <c r="GO9" s="353" t="str">
        <f>IFERROR((GO7-GO8),"")</f>
        <v/>
      </c>
      <c r="GP9" s="352"/>
      <c r="GQ9" s="353" t="str">
        <f>IFERROR((GQ7-GQ8),"")</f>
        <v/>
      </c>
    </row>
    <row r="10" spans="1:199" x14ac:dyDescent="0.25">
      <c r="A10" s="319" t="s">
        <v>3</v>
      </c>
      <c r="B10" s="341"/>
      <c r="C10" s="394"/>
      <c r="D10" s="341"/>
      <c r="E10" s="336"/>
      <c r="F10" s="330"/>
      <c r="G10" s="336"/>
      <c r="H10" s="330"/>
      <c r="I10" s="336"/>
      <c r="J10" s="341"/>
      <c r="K10" s="394"/>
      <c r="L10" s="330"/>
      <c r="M10" s="336"/>
      <c r="N10" s="330"/>
      <c r="O10" s="336"/>
      <c r="P10" s="330"/>
      <c r="Q10" s="336"/>
      <c r="R10" s="341"/>
      <c r="S10" s="394"/>
      <c r="T10" s="330"/>
      <c r="U10" s="336"/>
      <c r="V10" s="330"/>
      <c r="W10" s="336"/>
      <c r="X10" s="330"/>
      <c r="Y10" s="336"/>
      <c r="Z10" s="341"/>
      <c r="AA10" s="394"/>
      <c r="AB10" s="330"/>
      <c r="AC10" s="336"/>
      <c r="AD10" s="330"/>
      <c r="AE10" s="336"/>
      <c r="AF10" s="330"/>
      <c r="AG10" s="336"/>
      <c r="AH10" s="382"/>
      <c r="AI10" s="384" t="str">
        <f t="shared" si="1"/>
        <v>FSM</v>
      </c>
      <c r="AJ10" s="341"/>
      <c r="AK10" s="394"/>
      <c r="AL10" s="330"/>
      <c r="AM10" s="336"/>
      <c r="AN10" s="330"/>
      <c r="AO10" s="336"/>
      <c r="AP10" s="330"/>
      <c r="AQ10" s="336"/>
      <c r="AR10" s="341"/>
      <c r="AS10" s="394"/>
      <c r="AT10" s="330"/>
      <c r="AU10" s="336"/>
      <c r="AV10" s="330"/>
      <c r="AW10" s="336"/>
      <c r="AX10" s="330"/>
      <c r="AY10" s="336"/>
      <c r="AZ10" s="374"/>
      <c r="BA10" s="384" t="str">
        <f t="shared" si="2"/>
        <v>FSM</v>
      </c>
      <c r="BB10" s="341"/>
      <c r="BC10" s="394"/>
      <c r="BD10" s="330"/>
      <c r="BE10" s="336"/>
      <c r="BF10" s="330"/>
      <c r="BG10" s="336"/>
      <c r="BH10" s="330"/>
      <c r="BI10" s="336"/>
      <c r="BJ10" s="341"/>
      <c r="BK10" s="394"/>
      <c r="BL10" s="330"/>
      <c r="BM10" s="336"/>
      <c r="BN10" s="330"/>
      <c r="BO10" s="336"/>
      <c r="BP10" s="330"/>
      <c r="BQ10" s="336"/>
      <c r="BR10" s="382"/>
      <c r="BS10" s="384" t="str">
        <f t="shared" si="3"/>
        <v>FSM</v>
      </c>
      <c r="BT10" s="341"/>
      <c r="BU10" s="394"/>
      <c r="BV10" s="330"/>
      <c r="BW10" s="336"/>
      <c r="BX10" s="330"/>
      <c r="BY10" s="336"/>
      <c r="BZ10" s="330"/>
      <c r="CA10" s="336"/>
      <c r="CB10" s="374"/>
      <c r="CC10" s="384" t="s">
        <v>3</v>
      </c>
      <c r="CD10" s="341"/>
      <c r="CE10" s="394"/>
      <c r="CF10" s="330"/>
      <c r="CG10" s="336"/>
      <c r="CH10" s="330"/>
      <c r="CI10" s="336"/>
      <c r="CJ10" s="330"/>
      <c r="CK10" s="336"/>
      <c r="CL10" s="382"/>
      <c r="CM10" s="384" t="str">
        <f t="shared" si="0"/>
        <v>FSM</v>
      </c>
      <c r="CN10" s="341"/>
      <c r="CO10" s="394"/>
      <c r="CP10" s="330"/>
      <c r="CQ10" s="336"/>
      <c r="CR10" s="330"/>
      <c r="CS10" s="336"/>
      <c r="CT10" s="330"/>
      <c r="CU10" s="336"/>
      <c r="CV10" s="374"/>
      <c r="CW10" s="384" t="s">
        <v>3</v>
      </c>
      <c r="CX10" s="341"/>
      <c r="CY10" s="394"/>
      <c r="CZ10" s="330"/>
      <c r="DA10" s="336"/>
      <c r="DB10" s="330"/>
      <c r="DC10" s="336"/>
      <c r="DD10" s="330"/>
      <c r="DE10" s="336"/>
      <c r="DF10" s="374"/>
      <c r="DG10" s="384" t="s">
        <v>3</v>
      </c>
      <c r="DH10" s="341"/>
      <c r="DI10" s="394"/>
      <c r="DJ10" s="330"/>
      <c r="DK10" s="336"/>
      <c r="DL10" s="330"/>
      <c r="DM10" s="336"/>
      <c r="DN10" s="330"/>
      <c r="DO10" s="336"/>
      <c r="DP10" s="374"/>
      <c r="DQ10" s="384" t="s">
        <v>3</v>
      </c>
      <c r="DR10" s="341"/>
      <c r="DS10" s="394"/>
      <c r="DT10" s="330"/>
      <c r="DU10" s="336"/>
      <c r="DV10" s="330"/>
      <c r="DW10" s="336"/>
      <c r="DX10" s="330"/>
      <c r="DY10" s="336"/>
      <c r="DZ10" s="374"/>
      <c r="EA10" s="384" t="s">
        <v>3</v>
      </c>
      <c r="EB10" s="341"/>
      <c r="EC10" s="394"/>
      <c r="ED10" s="330"/>
      <c r="EE10" s="336"/>
      <c r="EF10" s="330"/>
      <c r="EG10" s="336"/>
      <c r="EH10" s="330"/>
      <c r="EI10" s="336"/>
      <c r="EJ10" s="374"/>
      <c r="EK10" s="384" t="s">
        <v>3</v>
      </c>
      <c r="EL10" s="341"/>
      <c r="EM10" s="394"/>
      <c r="EN10" s="330"/>
      <c r="EO10" s="336"/>
      <c r="EP10" s="330"/>
      <c r="EQ10" s="336"/>
      <c r="ER10" s="330"/>
      <c r="ES10" s="336"/>
      <c r="ET10" s="374"/>
      <c r="EU10" s="384" t="s">
        <v>3</v>
      </c>
      <c r="EV10" s="341"/>
      <c r="EW10" s="394"/>
      <c r="EX10" s="330"/>
      <c r="EY10" s="336"/>
      <c r="EZ10" s="330"/>
      <c r="FA10" s="336"/>
      <c r="FB10" s="330"/>
      <c r="FC10" s="336"/>
      <c r="FD10" s="374"/>
      <c r="FE10" s="384" t="s">
        <v>3</v>
      </c>
      <c r="FF10" s="341"/>
      <c r="FG10" s="394"/>
      <c r="FH10" s="330"/>
      <c r="FI10" s="336"/>
      <c r="FJ10" s="330"/>
      <c r="FK10" s="336"/>
      <c r="FL10" s="330"/>
      <c r="FM10" s="336"/>
      <c r="FN10" s="374"/>
      <c r="FO10" s="384" t="s">
        <v>3</v>
      </c>
      <c r="FP10" s="341"/>
      <c r="FQ10" s="394"/>
      <c r="FR10" s="330"/>
      <c r="FS10" s="336"/>
      <c r="FT10" s="330"/>
      <c r="FU10" s="336"/>
      <c r="FV10" s="330"/>
      <c r="FW10" s="336"/>
      <c r="FX10" s="374"/>
      <c r="FY10" s="384" t="s">
        <v>3</v>
      </c>
      <c r="FZ10" s="341"/>
      <c r="GA10" s="394"/>
      <c r="GB10" s="330"/>
      <c r="GC10" s="336"/>
      <c r="GD10" s="330"/>
      <c r="GE10" s="336"/>
      <c r="GF10" s="330"/>
      <c r="GG10" s="336"/>
      <c r="GH10" s="374"/>
      <c r="GI10" s="384" t="s">
        <v>3</v>
      </c>
      <c r="GJ10" s="341"/>
      <c r="GK10" s="394"/>
      <c r="GL10" s="330"/>
      <c r="GM10" s="336"/>
      <c r="GN10" s="330"/>
      <c r="GO10" s="336"/>
      <c r="GP10" s="330"/>
      <c r="GQ10" s="336"/>
    </row>
    <row r="11" spans="1:199" ht="15.75" x14ac:dyDescent="0.25">
      <c r="A11" s="36" t="str">
        <f>GROUPSUMMARY!A12</f>
        <v>FSM</v>
      </c>
      <c r="B11" s="342">
        <f>COUNTIFS(PROGRESS!$Y$16:$Y$245,"&gt;=0",PROGRESS!$F$16:$F$245,"Y")</f>
        <v>0</v>
      </c>
      <c r="C11" s="393" t="str">
        <f>IFERROR(AVERAGEIFS(PROGRESS!$W$16:$W$245,PROGRESS!$F$16:$F$245,"Y",PROGRESS!$Y$16:$Y$245,"&gt;=0"),"")</f>
        <v/>
      </c>
      <c r="D11" s="342">
        <f>COUNTIFS(PROGRESS!$Y$16:$Y$245,"&gt;=4",PROGRESS!$F16:$F245,"Y")</f>
        <v>0</v>
      </c>
      <c r="E11" s="337" t="str">
        <f>IFERROR(D11/COUNTIFS(PROGRESS!$F16:$F245,"Y",PROGRESS!$Y16:$Y245,"&gt;=0"),"")</f>
        <v/>
      </c>
      <c r="F11" s="331">
        <f>COUNTIFS(PROGRESS!$Y$16:$Y$245,"&gt;=5",PROGRESS!$F16:$F245,"Y")</f>
        <v>0</v>
      </c>
      <c r="G11" s="337" t="str">
        <f>IFERROR(F11/COUNTIFS(PROGRESS!$F16:$F245,"Y",PROGRESS!$Y16:$Y245,"&gt;=0"),"")</f>
        <v/>
      </c>
      <c r="H11" s="331">
        <f>COUNTIFS(PROGRESS!$Y$16:$Y$245,"&gt;=7",PROGRESS!$F16:$F245,"Y")</f>
        <v>0</v>
      </c>
      <c r="I11" s="337" t="str">
        <f>IFERROR(H11/COUNTIFS(PROGRESS!$F16:$F245,"Y",PROGRESS!$Y16:$Y245,"&gt;=0"),"")</f>
        <v/>
      </c>
      <c r="J11" s="342">
        <f>COUNTIFS(PROGRESS!$AI$16:$AI$245,"&gt;=0",PROGRESS!$F$16:$F$245,"Y")</f>
        <v>0</v>
      </c>
      <c r="K11" s="393" t="str">
        <f>IFERROR(AVERAGEIFS(PROGRESS!$AG$16:$AG$245,PROGRESS!$F$16:$F$245,"Y",PROGRESS!$AI$16:$AI$245,"&gt;=0"),"")</f>
        <v/>
      </c>
      <c r="L11" s="331">
        <f>COUNTIFS(PROGRESS!$AI$16:$AI$245,"&gt;=4",PROGRESS!$F16:$F245,"Y")</f>
        <v>0</v>
      </c>
      <c r="M11" s="337" t="str">
        <f>IFERROR(L11/COUNTIFS(PROGRESS!$F16:$F245,"Y",PROGRESS!$AI16:$AI245,"&gt;=0"),"")</f>
        <v/>
      </c>
      <c r="N11" s="331">
        <f>COUNTIFS(PROGRESS!$AI$16:$AI$245,"&gt;=5",PROGRESS!$F16:$F245,"Y")</f>
        <v>0</v>
      </c>
      <c r="O11" s="337" t="str">
        <f>IFERROR(N11/COUNTIFS(PROGRESS!$F16:$F245,"Y",PROGRESS!$AI16:$AI245,"&gt;=0"),"")</f>
        <v/>
      </c>
      <c r="P11" s="331">
        <f>COUNTIFS(PROGRESS!$AI$16:$AI$245,"&gt;=7",PROGRESS!$F16:$F245,"Y")</f>
        <v>0</v>
      </c>
      <c r="Q11" s="337" t="str">
        <f>IFERROR(P11/COUNTIFS(PROGRESS!$F16:$F245,"Y",PROGRESS!$AI16:$AI245,"&gt;=0"),"")</f>
        <v/>
      </c>
      <c r="R11" s="342">
        <f>COUNTIFS(PROGRESS!$DF$16:$DF$245,"&gt;=0",PROGRESS!$F$16:$F$245,"Y")</f>
        <v>0</v>
      </c>
      <c r="S11" s="393" t="str">
        <f>IFERROR(AVERAGEIFS(PROGRESS!$DD$16:$DD$245,PROGRESS!$F$16:$F$245,"Y",PROGRESS!$AI$16:$AI$245,"&gt;=0"),"")</f>
        <v/>
      </c>
      <c r="T11" s="331">
        <f>COUNTIFS(PROGRESS!$DF$16:$DF$245,"&gt;=4",PROGRESS!$F16:$F245,"Y")</f>
        <v>0</v>
      </c>
      <c r="U11" s="337" t="str">
        <f>IFERROR(T11/COUNTIFS(PROGRESS!$F16:$F245,"Y",PROGRESS!$DF16:$DF245,"&gt;=0"),"")</f>
        <v/>
      </c>
      <c r="V11" s="331">
        <f>COUNTIFS(PROGRESS!$DF$16:$DF$245,"&gt;=5",PROGRESS!$F16:$F245,"Y")</f>
        <v>0</v>
      </c>
      <c r="W11" s="337" t="str">
        <f>IFERROR(V11/COUNTIFS(PROGRESS!$F16:$F245,"Y",PROGRESS!$DF16:$DF245,"&gt;=0"),"")</f>
        <v/>
      </c>
      <c r="X11" s="331">
        <f>COUNTIFS(PROGRESS!$DF$16:$DF$245,"&gt;=7",PROGRESS!$F16:$F245,"Y")</f>
        <v>0</v>
      </c>
      <c r="Y11" s="337" t="str">
        <f>IFERROR(X11/COUNTIFS(PROGRESS!$F16:$F245,"Y",PROGRESS!$DF16:$DF245,"&gt;=0"),"")</f>
        <v/>
      </c>
      <c r="Z11" s="342">
        <f>COUNTIFS(PROGRESS!$DU$16:$DU$245,"&gt;=0",PROGRESS!$F$16:$F$245,"Y")</f>
        <v>0</v>
      </c>
      <c r="AA11" s="393" t="str">
        <f>IFERROR(AVERAGEIFS(PROGRESS!$DD$16:$DD$245,PROGRESS!$F$16:$F$245,"Y",PROGRESS!$AI$16:$AI$245,"&gt;=0"),"")</f>
        <v/>
      </c>
      <c r="AB11" s="331">
        <f>COUNTIFS(PROGRESS!$DU$16:$DU$245,"&gt;=4",PROGRESS!$F16:$F245,"Y")</f>
        <v>0</v>
      </c>
      <c r="AC11" s="337" t="str">
        <f>IFERROR(AB11/COUNTIFS(PROGRESS!$F16:$F245,"Y",PROGRESS!$DU16:$DU245,"&gt;=0"),"")</f>
        <v/>
      </c>
      <c r="AD11" s="331">
        <f>COUNTIFS(PROGRESS!$DU$16:$DU$245,"&gt;=5",PROGRESS!$F16:$F245,"Y")</f>
        <v>0</v>
      </c>
      <c r="AE11" s="337" t="str">
        <f>IFERROR(AD11/COUNTIFS(PROGRESS!$F16:$F245,"Y",PROGRESS!$DU16:$DU245,"&gt;=0"),"")</f>
        <v/>
      </c>
      <c r="AF11" s="331">
        <f>COUNTIFS(PROGRESS!$DU$16:$DU$245,"&gt;=7",PROGRESS!$F16:$F245,"Y")</f>
        <v>0</v>
      </c>
      <c r="AG11" s="337" t="str">
        <f>IFERROR(AF11/COUNTIFS(PROGRESS!$F16:$F245,"Y",PROGRESS!$DU16:$DU245,"&gt;=0"),"")</f>
        <v/>
      </c>
      <c r="AH11" s="382"/>
      <c r="AI11" s="23" t="str">
        <f t="shared" si="1"/>
        <v>FSM</v>
      </c>
      <c r="AJ11" s="342">
        <f>COUNTIFS(PROGRESS!$BM$16:$BM$245,"&gt;=0",PROGRESS!$F$16:$F$245,"Y")</f>
        <v>0</v>
      </c>
      <c r="AK11" s="393" t="str">
        <f>IFERROR(AVERAGEIFS(PROGRESS!$BK$16:$BK$245,PROGRESS!$F$16:$F$245,"Y",PROGRESS!$BM$16:$BM$245,"&gt;=0"),"")</f>
        <v/>
      </c>
      <c r="AL11" s="331">
        <f>COUNTIFS(PROGRESS!$BM$16:$BM$245,"&gt;=4",PROGRESS!$F16:$F245,"Y")</f>
        <v>0</v>
      </c>
      <c r="AM11" s="337" t="str">
        <f>IFERROR(AL11/COUNTIFS(PROGRESS!$F16:$F245,"Y",PROGRESS!$BM16:$BM245,"&gt;=0"),"")</f>
        <v/>
      </c>
      <c r="AN11" s="331">
        <f>COUNTIFS(PROGRESS!$BM$16:$BM$245,"&gt;=5",PROGRESS!$F16:$F245,"Y")</f>
        <v>0</v>
      </c>
      <c r="AO11" s="337" t="str">
        <f>IFERROR(AN11/COUNTIFS(PROGRESS!$F16:$F245,"Y",PROGRESS!$BM16:$BM245,"&gt;=0"),"")</f>
        <v/>
      </c>
      <c r="AP11" s="331">
        <f>COUNTIFS(PROGRESS!$BM$16:$BM$245,"&gt;=7",PROGRESS!$F16:$F245,"Y")</f>
        <v>0</v>
      </c>
      <c r="AQ11" s="337" t="str">
        <f>IFERROR(AP11/COUNTIFS(PROGRESS!$F16:$F245,"Y",PROGRESS!$BM16:$BM245,"&gt;=0"),"")</f>
        <v/>
      </c>
      <c r="AR11" s="342">
        <f>COUNTIFS(PROGRESS!$DK$16:$DK$245,"&gt;=0",PROGRESS!$F$16:$F$245,"Y")</f>
        <v>0</v>
      </c>
      <c r="AS11" s="393" t="str">
        <f>IFERROR(AVERAGEIFS(PROGRESS!$DI$16:$DI$245,PROGRESS!$F$16:$F$245,"Y",PROGRESS!$DK$16:$DK$245,"&gt;=0"),"")</f>
        <v/>
      </c>
      <c r="AT11" s="331">
        <f>COUNTIFS(PROGRESS!$DK$16:$DK$245,"&gt;=4",PROGRESS!$F16:$F245,"Y")</f>
        <v>0</v>
      </c>
      <c r="AU11" s="337" t="str">
        <f>IFERROR(AT11/COUNTIFS(PROGRESS!$F16:$F245,"Y",PROGRESS!$DK16:$DK245,"&gt;=0"),"")</f>
        <v/>
      </c>
      <c r="AV11" s="331">
        <f>COUNTIFS(PROGRESS!$DK$16:$DK$245,"&gt;=5",PROGRESS!$F16:$F245,"Y")</f>
        <v>0</v>
      </c>
      <c r="AW11" s="337" t="str">
        <f>IFERROR(AV11/COUNTIFS(PROGRESS!$F16:$F245,"Y",PROGRESS!$DK16:$DK245,"&gt;=0"),"")</f>
        <v/>
      </c>
      <c r="AX11" s="331">
        <f>COUNTIFS(PROGRESS!$DK$16:$DK$245,"&gt;=7",PROGRESS!$F16:$F245,"Y")</f>
        <v>0</v>
      </c>
      <c r="AY11" s="337" t="str">
        <f>IFERROR(AX11/COUNTIFS(PROGRESS!$F16:$F245,"Y",PROGRESS!$DK16:$DK245,"&gt;=0"),"")</f>
        <v/>
      </c>
      <c r="AZ11" s="374"/>
      <c r="BA11" s="23" t="str">
        <f t="shared" si="2"/>
        <v>FSM</v>
      </c>
      <c r="BB11" s="342">
        <f>COUNTIFS(PROGRESS!$BR$16:$BR$245,"&gt;=0",PROGRESS!$F$16:$F$245,"Y")</f>
        <v>0</v>
      </c>
      <c r="BC11" s="393" t="str">
        <f>IFERROR(AVERAGEIFS(PROGRESS!$BP$16:$BP$245,PROGRESS!$F$16:$F$245,"Y",PROGRESS!$BR$16:$BR$245,"&gt;=0"),"")</f>
        <v/>
      </c>
      <c r="BD11" s="331">
        <f>COUNTIFS(PROGRESS!$BR$16:$BR$245,"&gt;=4",PROGRESS!$F16:$F245,"Y")</f>
        <v>0</v>
      </c>
      <c r="BE11" s="337" t="str">
        <f>IFERROR(BD11/COUNTIFS(PROGRESS!$F16:$F245,"Y",PROGRESS!$BR16:$BR245,"&gt;=0"),"")</f>
        <v/>
      </c>
      <c r="BF11" s="331">
        <f>COUNTIFS(PROGRESS!$BR$16:$BR$245,"&gt;=5",PROGRESS!$F16:$F245,"Y")</f>
        <v>0</v>
      </c>
      <c r="BG11" s="337" t="str">
        <f>IFERROR(BF11/COUNTIFS(PROGRESS!$F16:$F245,"Y",PROGRESS!$BR16:$BR245,"&gt;=0"),"")</f>
        <v/>
      </c>
      <c r="BH11" s="331">
        <f>COUNTIFS(PROGRESS!$BR$16:$BR$245,"&gt;=7",PROGRESS!$F16:$F245,"Y")</f>
        <v>0</v>
      </c>
      <c r="BI11" s="337" t="str">
        <f>IFERROR(BH11/COUNTIFS(PROGRESS!$F16:$F245,"Y",PROGRESS!$BR16:$BR245,"&gt;=0"),"")</f>
        <v/>
      </c>
      <c r="BJ11" s="342">
        <f>COUNTIFS(PROGRESS!$DZ$16:$DZ$245,"&gt;=0",PROGRESS!$F$16:$F$245,"Y")</f>
        <v>0</v>
      </c>
      <c r="BK11" s="393" t="str">
        <f>IFERROR(AVERAGEIFS(PROGRESS!$DX$16:$DX$245,PROGRESS!$F$16:$F$245,"Y",PROGRESS!$DZ$16:$DZ$245,"&gt;=0"),"")</f>
        <v/>
      </c>
      <c r="BL11" s="331">
        <f>COUNTIFS(PROGRESS!$DZ$16:$DZ$245,"&gt;=4",PROGRESS!$F16:$F245,"Y")</f>
        <v>0</v>
      </c>
      <c r="BM11" s="337" t="str">
        <f>IFERROR(BL11/COUNTIFS(PROGRESS!$F16:$F245,"Y",PROGRESS!$DZ16:$DZ245,"&gt;=0"),"")</f>
        <v/>
      </c>
      <c r="BN11" s="331">
        <f>COUNTIFS(PROGRESS!$DZ$16:$DZ$245,"&gt;=5",PROGRESS!$F16:$F245,"Y")</f>
        <v>0</v>
      </c>
      <c r="BO11" s="337" t="str">
        <f>IFERROR(BN11/COUNTIFS(PROGRESS!$F16:$F245,"Y",PROGRESS!$DZ16:$DZ245,"&gt;=0"),"")</f>
        <v/>
      </c>
      <c r="BP11" s="331">
        <f>COUNTIFS(PROGRESS!$DZ$16:$DZ$245,"&gt;=7",PROGRESS!$F16:$F245,"Y")</f>
        <v>0</v>
      </c>
      <c r="BQ11" s="337" t="str">
        <f>IFERROR(BP11/COUNTIFS(PROGRESS!$F16:$F245,"Y",PROGRESS!$DZ16:$DZ245,"&gt;=0"),"")</f>
        <v/>
      </c>
      <c r="BR11" s="382"/>
      <c r="BS11" s="23" t="str">
        <f t="shared" si="3"/>
        <v>FSM</v>
      </c>
      <c r="BT11" s="342">
        <f>COUNTIFS(PROGRESS!$T$16:$T$245,"&gt;=0",PROGRESS!$F$16:$F$245,"Y")</f>
        <v>0</v>
      </c>
      <c r="BU11" s="393" t="str">
        <f>IFERROR(AVERAGEIFS(PROGRESS!$R$16:$R$245,PROGRESS!$F$16:$F$245,"Y",PROGRESS!$T$16:$T$245,"&gt;=0"),"")</f>
        <v/>
      </c>
      <c r="BV11" s="331">
        <f>COUNTIFS(PROGRESS!$T$16:$T$245,"&gt;=4",PROGRESS!$F16:$F245,"Y")</f>
        <v>0</v>
      </c>
      <c r="BW11" s="337" t="str">
        <f>IFERROR(BV11/COUNTIFS(PROGRESS!$F16:$F245,"Y",PROGRESS!$T16:$T245,"&gt;=0"),"")</f>
        <v/>
      </c>
      <c r="BX11" s="331">
        <f>COUNTIFS(PROGRESS!$T$16:$T$245,"&gt;=5",PROGRESS!$F16:$F245,"Y")</f>
        <v>0</v>
      </c>
      <c r="BY11" s="337" t="str">
        <f>IFERROR(BX11/COUNTIFS(PROGRESS!$F16:$F245,"Y",PROGRESS!$T16:$T245,"&gt;=0"),"")</f>
        <v/>
      </c>
      <c r="BZ11" s="331">
        <f>COUNTIFS(PROGRESS!$T$16:$T$245,"&gt;=7",PROGRESS!$F16:$F245,"Y")</f>
        <v>0</v>
      </c>
      <c r="CA11" s="337" t="str">
        <f>IFERROR(BZ11/COUNTIFS(PROGRESS!$F16:$F245,"Y",PROGRESS!$T16:$T245,"&gt;=0"),"")</f>
        <v/>
      </c>
      <c r="CB11" s="374"/>
      <c r="CC11" s="23" t="s">
        <v>3</v>
      </c>
      <c r="CD11" s="342">
        <f>COUNTIFS(PROGRESS!$AS$16:$AS$245,"&gt;=0",PROGRESS!$F$16:$F$245,"Y")</f>
        <v>0</v>
      </c>
      <c r="CE11" s="393" t="str">
        <f>IFERROR(AVERAGEIFS(PROGRESS!$AQ$16:$AQ$245,PROGRESS!$F$16:$F$245,"Y",PROGRESS!$AS$16:$AS$245,"&gt;=0"),"")</f>
        <v/>
      </c>
      <c r="CF11" s="331">
        <f>COUNTIFS(PROGRESS!$AS$16:$AS$245,"&gt;=4",PROGRESS!$F16:$F245,"Y")</f>
        <v>0</v>
      </c>
      <c r="CG11" s="337" t="str">
        <f>IFERROR(CF11/COUNTIFS(PROGRESS!$F16:$F245,"Y",PROGRESS!$AS16:$AS245,"&gt;=0"),"")</f>
        <v/>
      </c>
      <c r="CH11" s="331">
        <f>COUNTIFS(PROGRESS!$AS$16:$AS$245,"&gt;=5",PROGRESS!$F16:$F245,"Y")</f>
        <v>0</v>
      </c>
      <c r="CI11" s="337" t="str">
        <f>IFERROR(CH11/COUNTIFS(PROGRESS!$F16:$F245,"Y",PROGRESS!$AS16:$AS245,"&gt;=0"),"")</f>
        <v/>
      </c>
      <c r="CJ11" s="331">
        <f>COUNTIFS(PROGRESS!$AS$16:$AS$245,"&gt;=7",PROGRESS!$F16:$F245,"Y")</f>
        <v>0</v>
      </c>
      <c r="CK11" s="337" t="str">
        <f>IFERROR(CJ11/COUNTIFS(PROGRESS!$F16:$F245,"Y",PROGRESS!$AS16:$AS245,"&gt;=0"),"")</f>
        <v/>
      </c>
      <c r="CL11" s="382"/>
      <c r="CM11" s="23" t="str">
        <f t="shared" si="0"/>
        <v>FSM</v>
      </c>
      <c r="CN11" s="342">
        <f>COUNTIFS(PROGRESS!$AD$16:$AD$245,"&gt;=0",PROGRESS!$F$16:$F$245,"Y")</f>
        <v>0</v>
      </c>
      <c r="CO11" s="393" t="str">
        <f>IFERROR(AVERAGEIFS(PROGRESS!$AB$16:$AB$245,PROGRESS!$F$16:$F$245,"Y",PROGRESS!$AD$16:$AD$245,"&gt;=0"),"")</f>
        <v/>
      </c>
      <c r="CP11" s="331">
        <f>COUNTIFS(PROGRESS!$AD$16:$AD$245,"&gt;=4",PROGRESS!$F16:$F245,"Y")</f>
        <v>0</v>
      </c>
      <c r="CQ11" s="337" t="str">
        <f>IFERROR(CP11/COUNTIFS(PROGRESS!$F16:$F245,"Y",PROGRESS!$AD16:$AD245,"&gt;=0"),"")</f>
        <v/>
      </c>
      <c r="CR11" s="331">
        <f>COUNTIFS(PROGRESS!$AD$16:$AD$245,"&gt;=5",PROGRESS!$F16:$F245,"Y")</f>
        <v>0</v>
      </c>
      <c r="CS11" s="337" t="str">
        <f>IFERROR(CR11/COUNTIFS(PROGRESS!$F16:$F245,"Y",PROGRESS!$AD16:$AD245,"&gt;=0"),"")</f>
        <v/>
      </c>
      <c r="CT11" s="331">
        <f>COUNTIFS(PROGRESS!$AD$16:$AD$245,"&gt;=7",PROGRESS!$F16:$F245,"Y")</f>
        <v>0</v>
      </c>
      <c r="CU11" s="337" t="str">
        <f>IFERROR(CT11/COUNTIFS(PROGRESS!$F16:$F245,"Y",PROGRESS!$AD16:$AD245,"&gt;=0"),"")</f>
        <v/>
      </c>
      <c r="CV11" s="374"/>
      <c r="CW11" s="23" t="s">
        <v>3</v>
      </c>
      <c r="CX11" s="342">
        <f>COUNTIFS(PROGRESS!$AN$16:$AN$245,"&gt;=0",PROGRESS!$F$16:$F$245,"Y")</f>
        <v>0</v>
      </c>
      <c r="CY11" s="393" t="str">
        <f>IFERROR(AVERAGEIFS(PROGRESS!$AL$16:$AL$245,PROGRESS!$F$16:$F$245,"Y",PROGRESS!$AN$16:$AN$245,"&gt;=0"),"")</f>
        <v/>
      </c>
      <c r="CZ11" s="331">
        <f>COUNTIFS(PROGRESS!$AN$16:$AN$245,"&gt;=4",PROGRESS!$F16:$F245,"Y")</f>
        <v>0</v>
      </c>
      <c r="DA11" s="337" t="str">
        <f>IFERROR(CZ11/COUNTIFS(PROGRESS!$F16:$F245,"Y",PROGRESS!$AN16:$AN245,"&gt;=0"),"")</f>
        <v/>
      </c>
      <c r="DB11" s="331">
        <f>COUNTIFS(PROGRESS!$AN$16:$AN$245,"&gt;=5",PROGRESS!$F16:$F245,"Y")</f>
        <v>0</v>
      </c>
      <c r="DC11" s="337" t="str">
        <f>IFERROR(DB11/COUNTIFS(PROGRESS!$F16:$F245,"Y",PROGRESS!$AN16:$AN245,"&gt;=0"),"")</f>
        <v/>
      </c>
      <c r="DD11" s="331">
        <f>COUNTIFS(PROGRESS!$AN$16:$AN$245,"&gt;=7",PROGRESS!$F16:$F245,"Y")</f>
        <v>0</v>
      </c>
      <c r="DE11" s="337" t="str">
        <f>IFERROR(DD11/COUNTIFS(PROGRESS!$F16:$F245,"Y",PROGRESS!$AN16:$AN245,"&gt;=0"),"")</f>
        <v/>
      </c>
      <c r="DF11" s="374"/>
      <c r="DG11" s="23" t="s">
        <v>3</v>
      </c>
      <c r="DH11" s="342">
        <f>COUNTIFS(PROGRESS!$CB$16:$CB$245,"&gt;=0",PROGRESS!$F$16:$F$245,"Y")</f>
        <v>0</v>
      </c>
      <c r="DI11" s="393" t="str">
        <f>IFERROR(AVERAGEIFS(PROGRESS!$BZ$16:$BZ$245,PROGRESS!$F$16:$F$245,"Y",PROGRESS!$CB$16:$CB$245,"&gt;=0"),"")</f>
        <v/>
      </c>
      <c r="DJ11" s="331">
        <f>COUNTIFS(PROGRESS!$CB$16:$CB$245,"&gt;=4",PROGRESS!$F16:$F245,"Y")</f>
        <v>0</v>
      </c>
      <c r="DK11" s="337" t="str">
        <f>IFERROR(DJ11/COUNTIFS(PROGRESS!$F16:$F245,"Y",PROGRESS!$CB16:$CB245,"&gt;=0"),"")</f>
        <v/>
      </c>
      <c r="DL11" s="331">
        <f>COUNTIFS(PROGRESS!$CB$16:$CB$245,"&gt;=5",PROGRESS!$F16:$F245,"Y")</f>
        <v>0</v>
      </c>
      <c r="DM11" s="337" t="str">
        <f>IFERROR(DL11/COUNTIFS(PROGRESS!$F16:$F245,"Y",PROGRESS!$CB16:$CB245,"&gt;=0"),"")</f>
        <v/>
      </c>
      <c r="DN11" s="331">
        <f>COUNTIFS(PROGRESS!$CB$16:$CB$245,"&gt;=7",PROGRESS!$F16:$F245,"Y")</f>
        <v>0</v>
      </c>
      <c r="DO11" s="337" t="str">
        <f>IFERROR(DN11/COUNTIFS(PROGRESS!$F16:$F245,"Y",PROGRESS!$CB16:$CB245,"&gt;=0"),"")</f>
        <v/>
      </c>
      <c r="DP11" s="374"/>
      <c r="DQ11" s="23" t="s">
        <v>3</v>
      </c>
      <c r="DR11" s="342">
        <f>COUNTIFS(PROGRESS!$AX$16:$AX$245,"&gt;=0",PROGRESS!$F$16:$F$245,"Y")</f>
        <v>0</v>
      </c>
      <c r="DS11" s="393" t="str">
        <f>IFERROR(AVERAGEIFS(PROGRESS!$AV$16:$AV$245,PROGRESS!$F$16:$F$245,"Y",PROGRESS!$AX$16:$AX$245,"&gt;=0"),"")</f>
        <v/>
      </c>
      <c r="DT11" s="331">
        <f>COUNTIFS(PROGRESS!$AX$16:$AX$245,"&gt;=4",PROGRESS!$F16:$F245,"Y")</f>
        <v>0</v>
      </c>
      <c r="DU11" s="337" t="str">
        <f>IFERROR(DT11/COUNTIFS(PROGRESS!$F16:$F245,"Y",PROGRESS!$AX16:$AX245,"&gt;=0"),"")</f>
        <v/>
      </c>
      <c r="DV11" s="331">
        <f>COUNTIFS(PROGRESS!$AX$16:$AX$245,"&gt;=5",PROGRESS!$F16:$F245,"Y")</f>
        <v>0</v>
      </c>
      <c r="DW11" s="337" t="str">
        <f>IFERROR(DV11/COUNTIFS(PROGRESS!$F16:$F245,"Y",PROGRESS!$AX16:$AX245,"&gt;=0"),"")</f>
        <v/>
      </c>
      <c r="DX11" s="331">
        <f>COUNTIFS(PROGRESS!$AX$16:$AX$245,"&gt;=7",PROGRESS!$F16:$F245,"Y")</f>
        <v>0</v>
      </c>
      <c r="DY11" s="337" t="str">
        <f>IFERROR(DX11/COUNTIFS(PROGRESS!$F16:$F245,"Y",PROGRESS!$AX16:$AX245,"&gt;=0"),"")</f>
        <v/>
      </c>
      <c r="DZ11" s="374"/>
      <c r="EA11" s="23" t="s">
        <v>3</v>
      </c>
      <c r="EB11" s="342">
        <f>COUNTIFS(PROGRESS!$BC$16:$BC$245,"&gt;=0",PROGRESS!$F$16:$F$245,"Y")</f>
        <v>0</v>
      </c>
      <c r="EC11" s="393" t="str">
        <f>IFERROR(AVERAGEIFS(PROGRESS!$BA$16:$BA$245,PROGRESS!$F$16:$F$245,"Y",PROGRESS!$BC$16:$BC$245,"&gt;=0"),"")</f>
        <v/>
      </c>
      <c r="ED11" s="331">
        <f>COUNTIFS(PROGRESS!$BC$16:$BC$245,"&gt;=4",PROGRESS!$F16:$F245,"Y")</f>
        <v>0</v>
      </c>
      <c r="EE11" s="337" t="str">
        <f>IFERROR(ED11/COUNTIFS(PROGRESS!$F16:$F245,"Y",PROGRESS!$BC16:$BC245,"&gt;=0"),"")</f>
        <v/>
      </c>
      <c r="EF11" s="331">
        <f>COUNTIFS(PROGRESS!$BC$16:$BC$245,"&gt;=5",PROGRESS!$F16:$F245,"Y")</f>
        <v>0</v>
      </c>
      <c r="EG11" s="337" t="str">
        <f>IFERROR(EF11/COUNTIFS(PROGRESS!$F16:$F245,"Y",PROGRESS!$BC16:$BC245,"&gt;=0"),"")</f>
        <v/>
      </c>
      <c r="EH11" s="331">
        <f>COUNTIFS(PROGRESS!$BC$16:$BC$245,"&gt;=7",PROGRESS!$F16:$F245,"Y")</f>
        <v>0</v>
      </c>
      <c r="EI11" s="337" t="str">
        <f>IFERROR(EH11/COUNTIFS(PROGRESS!$F16:$F245,"Y",PROGRESS!$BC16:$BC245,"&gt;=0"),"")</f>
        <v/>
      </c>
      <c r="EJ11" s="374"/>
      <c r="EK11" s="23" t="s">
        <v>3</v>
      </c>
      <c r="EL11" s="342">
        <f>COUNTIFS(PROGRESS!$BH$16:$BH$245,"&gt;=0",PROGRESS!$F$16:$F$245,"Y")</f>
        <v>0</v>
      </c>
      <c r="EM11" s="393" t="str">
        <f>IFERROR(AVERAGEIFS(PROGRESS!$BF$16:$BF$245,PROGRESS!$F$16:$F$245,"Y",PROGRESS!$BH$16:$BH$245,"&gt;=0"),"")</f>
        <v/>
      </c>
      <c r="EN11" s="331">
        <f>COUNTIFS(PROGRESS!$BH$16:$BH$245,"&gt;=4",PROGRESS!$F16:$F245,"Y")</f>
        <v>0</v>
      </c>
      <c r="EO11" s="337" t="str">
        <f>IFERROR(EN11/COUNTIFS(PROGRESS!$F16:$F245,"Y",PROGRESS!$BH16:$BH245,"&gt;=0"),"")</f>
        <v/>
      </c>
      <c r="EP11" s="331">
        <f>COUNTIFS(PROGRESS!$BH$16:$BH$245,"&gt;=5",PROGRESS!$F16:$F245,"Y")</f>
        <v>0</v>
      </c>
      <c r="EQ11" s="337" t="str">
        <f>IFERROR(EP11/COUNTIFS(PROGRESS!$F16:$F245,"Y",PROGRESS!$BH16:$BH245,"&gt;=0"),"")</f>
        <v/>
      </c>
      <c r="ER11" s="331">
        <f>COUNTIFS(PROGRESS!$BH$16:$BH$245,"&gt;=7",PROGRESS!$F16:$F245,"Y")</f>
        <v>0</v>
      </c>
      <c r="ES11" s="337" t="str">
        <f>IFERROR(ER11/COUNTIFS(PROGRESS!$F16:$F245,"Y",PROGRESS!$BH16:$BH245,"&gt;=0"),"")</f>
        <v/>
      </c>
      <c r="ET11" s="374"/>
      <c r="EU11" s="23" t="s">
        <v>3</v>
      </c>
      <c r="EV11" s="342">
        <f>COUNTIFS(PROGRESS!$BW$16:$BW$245,"&gt;=0",PROGRESS!$F$16:$F$245,"Y")</f>
        <v>0</v>
      </c>
      <c r="EW11" s="393" t="str">
        <f>IFERROR(AVERAGEIFS(PROGRESS!$BU$16:$BU$245,PROGRESS!$F$16:$F$245,"Y",PROGRESS!$BW$16:$BW$245,"&gt;=0"),"")</f>
        <v/>
      </c>
      <c r="EX11" s="331">
        <f>COUNTIFS(PROGRESS!$BW$16:$BW$245,"&gt;=4",PROGRESS!$F16:$F245,"Y")</f>
        <v>0</v>
      </c>
      <c r="EY11" s="337" t="str">
        <f>IFERROR(EX11/COUNTIFS(PROGRESS!$F16:$F245,"Y",PROGRESS!$BW16:$BW245,"&gt;=0"),"")</f>
        <v/>
      </c>
      <c r="EZ11" s="331">
        <f>COUNTIFS(PROGRESS!$BW$16:$BW$245,"&gt;=5",PROGRESS!$F16:$F245,"Y")</f>
        <v>0</v>
      </c>
      <c r="FA11" s="337" t="str">
        <f>IFERROR(EZ11/COUNTIFS(PROGRESS!$F16:$F245,"Y",PROGRESS!$BW16:$BW245,"&gt;=0"),"")</f>
        <v/>
      </c>
      <c r="FB11" s="331">
        <f>COUNTIFS(PROGRESS!$BW$16:$BW$245,"&gt;=7",PROGRESS!$F16:$F245,"Y")</f>
        <v>0</v>
      </c>
      <c r="FC11" s="337" t="str">
        <f>IFERROR(FB11/COUNTIFS(PROGRESS!$F16:$F245,"Y",PROGRESS!$BW16:$BW245,"&gt;=0"),"")</f>
        <v/>
      </c>
      <c r="FD11" s="374"/>
      <c r="FE11" s="23" t="s">
        <v>3</v>
      </c>
      <c r="FF11" s="342">
        <f>COUNTIFS(PROGRESS!$CG$16:$CG$245,"&gt;=0",PROGRESS!$F$16:$F$245,"Y")</f>
        <v>0</v>
      </c>
      <c r="FG11" s="393" t="str">
        <f>IFERROR(AVERAGEIFS(PROGRESS!$CE$16:$CE$245,PROGRESS!$F$16:$F$245,"Y",PROGRESS!$CG$16:$CG$245,"&gt;=0"),"")</f>
        <v/>
      </c>
      <c r="FH11" s="331">
        <f>COUNTIFS(PROGRESS!$CG$16:$CG$245,"&gt;=4",PROGRESS!$F16:$F245,"Y")</f>
        <v>0</v>
      </c>
      <c r="FI11" s="337" t="str">
        <f>IFERROR(FH11/COUNTIFS(PROGRESS!$F16:$F245,"Y",PROGRESS!$CG16:$CG245,"&gt;=0"),"")</f>
        <v/>
      </c>
      <c r="FJ11" s="331">
        <f>COUNTIFS(PROGRESS!$CG$16:$CG$245,"&gt;=5",PROGRESS!$F16:$F245,"Y")</f>
        <v>0</v>
      </c>
      <c r="FK11" s="337" t="str">
        <f>IFERROR(FJ11/COUNTIFS(PROGRESS!$F16:$F245,"Y",PROGRESS!$CG16:$CG245,"&gt;=0"),"")</f>
        <v/>
      </c>
      <c r="FL11" s="331">
        <f>COUNTIFS(PROGRESS!$CG$16:$CG$245,"&gt;=7",PROGRESS!$F16:$F245,"Y")</f>
        <v>0</v>
      </c>
      <c r="FM11" s="337" t="str">
        <f>IFERROR(FL11/COUNTIFS(PROGRESS!$F16:$F245,"Y",PROGRESS!$CG16:$CG245,"&gt;=0"),"")</f>
        <v/>
      </c>
      <c r="FN11" s="374"/>
      <c r="FO11" s="23" t="s">
        <v>3</v>
      </c>
      <c r="FP11" s="342">
        <f>COUNTIFS(PROGRESS!$CQ$16:$CQ$245,"&gt;=0",PROGRESS!$F$16:$F$245,"Y")</f>
        <v>0</v>
      </c>
      <c r="FQ11" s="393" t="str">
        <f>IFERROR(AVERAGEIFS(PROGRESS!$CO$16:$CO$245,PROGRESS!$F$16:$F$245,"Y",PROGRESS!$CQ$16:$CQ$245,"&gt;=0"),"")</f>
        <v/>
      </c>
      <c r="FR11" s="331">
        <f>COUNTIFS(PROGRESS!$CQ$16:$CQ$245,"&gt;=4",PROGRESS!$F16:$F245,"Y")</f>
        <v>0</v>
      </c>
      <c r="FS11" s="337" t="str">
        <f>IFERROR(FR11/COUNTIFS(PROGRESS!$F16:$F245,"Y",PROGRESS!$CQ16:$CQ245,"&gt;=0"),"")</f>
        <v/>
      </c>
      <c r="FT11" s="331">
        <f>COUNTIFS(PROGRESS!$CQ$16:$CQ$245,"&gt;=5",PROGRESS!$F16:$F245,"Y")</f>
        <v>0</v>
      </c>
      <c r="FU11" s="337" t="str">
        <f>IFERROR(FT11/COUNTIFS(PROGRESS!$F16:$F245,"Y",PROGRESS!$CQ16:$CQ245,"&gt;=0"),"")</f>
        <v/>
      </c>
      <c r="FV11" s="331">
        <f>COUNTIFS(PROGRESS!$CQ$16:$CQ$245,"&gt;=7",PROGRESS!$F16:$F245,"Y")</f>
        <v>0</v>
      </c>
      <c r="FW11" s="337" t="str">
        <f>IFERROR(FV11/COUNTIFS(PROGRESS!$F16:$F245,"Y",PROGRESS!$CQ16:$CQ245,"&gt;=0"),"")</f>
        <v/>
      </c>
      <c r="FX11" s="374"/>
      <c r="FY11" s="23" t="s">
        <v>3</v>
      </c>
      <c r="FZ11" s="342">
        <f>COUNTIFS(PROGRESS!$DA$16:$DA$245,"&gt;=0",PROGRESS!$F$16:$F$245,"Y")</f>
        <v>0</v>
      </c>
      <c r="GA11" s="393" t="str">
        <f>IFERROR(AVERAGEIFS(PROGRESS!$CY$16:$CY$245,PROGRESS!$F$16:$F$245,"Y",PROGRESS!$DA$16:$DA$245,"&gt;=0"),"")</f>
        <v/>
      </c>
      <c r="GB11" s="331">
        <f>COUNTIFS(PROGRESS!$DA$16:$DA$245,"&gt;=4",PROGRESS!$F16:$F245,"Y")</f>
        <v>0</v>
      </c>
      <c r="GC11" s="337" t="str">
        <f>IFERROR(GB11/COUNTIFS(PROGRESS!$F16:$F245,"Y",PROGRESS!$DA16:$DA245,"&gt;=0"),"")</f>
        <v/>
      </c>
      <c r="GD11" s="331">
        <f>COUNTIFS(PROGRESS!$DA$16:$DA$245,"&gt;=5",PROGRESS!$F16:$F245,"Y")</f>
        <v>0</v>
      </c>
      <c r="GE11" s="337" t="str">
        <f>IFERROR(GD11/COUNTIFS(PROGRESS!$F16:$F245,"Y",PROGRESS!$DA16:$DA245,"&gt;=0"),"")</f>
        <v/>
      </c>
      <c r="GF11" s="331">
        <f>COUNTIFS(PROGRESS!$DA$16:$DA$245,"&gt;=7",PROGRESS!$F16:$F245,"Y")</f>
        <v>0</v>
      </c>
      <c r="GG11" s="337" t="str">
        <f>IFERROR(GF11/COUNTIFS(PROGRESS!$F16:$F245,"Y",PROGRESS!$DA16:$DA245,"&gt;=0"),"")</f>
        <v/>
      </c>
      <c r="GH11" s="374"/>
      <c r="GI11" s="23" t="s">
        <v>3</v>
      </c>
      <c r="GJ11" s="342">
        <f>COUNTIFS(PROGRESS!$DP$16:$DP$245,"&gt;=0",PROGRESS!$F$16:$F$245,"Y")</f>
        <v>0</v>
      </c>
      <c r="GK11" s="393" t="str">
        <f>IFERROR(AVERAGEIFS(PROGRESS!$DN$16:$DN$245,PROGRESS!$F$16:$F$245,"Y",PROGRESS!$DP$16:$DP$245,"&gt;=0"),"")</f>
        <v/>
      </c>
      <c r="GL11" s="331">
        <f>COUNTIFS(PROGRESS!$DP$16:$DP$245,"&gt;=4",PROGRESS!$F16:$F245,"Y")</f>
        <v>0</v>
      </c>
      <c r="GM11" s="337" t="str">
        <f>IFERROR(GL11/COUNTIFS(PROGRESS!$F16:$F245,"Y",PROGRESS!$DP16:$DP245,"&gt;=0"),"")</f>
        <v/>
      </c>
      <c r="GN11" s="331">
        <f>COUNTIFS(PROGRESS!$DP$16:$DP$245,"&gt;=5",PROGRESS!$F16:$F245,"Y")</f>
        <v>0</v>
      </c>
      <c r="GO11" s="337" t="str">
        <f>IFERROR(GN11/COUNTIFS(PROGRESS!$F16:$F245,"Y",PROGRESS!$DP16:$DP245,"&gt;=0"),"")</f>
        <v/>
      </c>
      <c r="GP11" s="331">
        <f>COUNTIFS(PROGRESS!$DP$16:$DP$245,"&gt;=7",PROGRESS!$F16:$F245,"Y")</f>
        <v>0</v>
      </c>
      <c r="GQ11" s="337" t="str">
        <f>IFERROR(GP11/COUNTIFS(PROGRESS!$F16:$F245,"Y",PROGRESS!$DP16:$DP245,"&gt;=0"),"")</f>
        <v/>
      </c>
    </row>
    <row r="12" spans="1:199" ht="15.75" x14ac:dyDescent="0.25">
      <c r="A12" s="36" t="str">
        <f>GROUPSUMMARY!A13</f>
        <v>NOT FSM</v>
      </c>
      <c r="B12" s="342">
        <f>COUNTIFS(PROGRESS!$Y$16:$Y$245,"&gt;=0",PROGRESS!$F$16:$F$245,"N")</f>
        <v>0</v>
      </c>
      <c r="C12" s="393" t="str">
        <f>IFERROR(AVERAGEIFS(PROGRESS!$W$16:$W$245,PROGRESS!$F$16:$F$245,"N",PROGRESS!$Y$16:$Y$245,"&gt;=0"),"")</f>
        <v/>
      </c>
      <c r="D12" s="342">
        <f>COUNTIFS(PROGRESS!$Y$16:$Y$245,"&gt;=4",PROGRESS!$F16:$F245,"N")</f>
        <v>0</v>
      </c>
      <c r="E12" s="337" t="str">
        <f>IFERROR(D12/COUNTIFS(PROGRESS!$F16:$F245,"N",PROGRESS!$Y16:$Y245,"&gt;=0"),"")</f>
        <v/>
      </c>
      <c r="F12" s="331">
        <f>COUNTIFS(PROGRESS!$Y$16:$Y$245,"&gt;=5",PROGRESS!$F16:$F245,"N")</f>
        <v>0</v>
      </c>
      <c r="G12" s="337" t="str">
        <f>IFERROR(F12/COUNTIFS(PROGRESS!$F16:$F245,"N",PROGRESS!$Y16:$Y245,"&gt;=0"),"")</f>
        <v/>
      </c>
      <c r="H12" s="331">
        <f>COUNTIFS(PROGRESS!$Y$16:$Y$245,"&gt;=7",PROGRESS!$F16:$F245,"N")</f>
        <v>0</v>
      </c>
      <c r="I12" s="337" t="str">
        <f>IFERROR(H12/COUNTIFS(PROGRESS!$F16:$F245,"N",PROGRESS!$Y16:$Y245,"&gt;=0"),"")</f>
        <v/>
      </c>
      <c r="J12" s="342">
        <f>COUNTIFS(PROGRESS!$AI$16:$AI$245,"&gt;=0",PROGRESS!$F$16:$F$245,"N")</f>
        <v>0</v>
      </c>
      <c r="K12" s="393" t="str">
        <f>IFERROR(AVERAGEIFS(PROGRESS!$AG$16:$AG$245,PROGRESS!$F$16:$F$245,"N",PROGRESS!$AI$16:$AI$245,"&gt;=0"),"")</f>
        <v/>
      </c>
      <c r="L12" s="331">
        <f>COUNTIFS(PROGRESS!$AI$16:$AI$245,"&gt;=4",PROGRESS!$F16:$F245,"N")</f>
        <v>0</v>
      </c>
      <c r="M12" s="337" t="str">
        <f>IFERROR(L12/COUNTIFS(PROGRESS!$F16:$F245,"N",PROGRESS!$AI16:$AI245,"&gt;=0"),"")</f>
        <v/>
      </c>
      <c r="N12" s="331">
        <f>COUNTIFS(PROGRESS!$AI$16:$AI$245,"&gt;=5",PROGRESS!$F16:$F245,"N")</f>
        <v>0</v>
      </c>
      <c r="O12" s="337" t="str">
        <f>IFERROR(N12/COUNTIFS(PROGRESS!$F16:$F245,"N",PROGRESS!$AI16:$AI245,"&gt;=0"),"")</f>
        <v/>
      </c>
      <c r="P12" s="331">
        <f>COUNTIFS(PROGRESS!$AI$16:$AI$245,"&gt;=7",PROGRESS!$F16:$F245,"N")</f>
        <v>0</v>
      </c>
      <c r="Q12" s="337" t="str">
        <f>IFERROR(P12/COUNTIFS(PROGRESS!$F16:$F245,"N",PROGRESS!$AI16:$AI245,"&gt;=0"),"")</f>
        <v/>
      </c>
      <c r="R12" s="342">
        <f>COUNTIFS(PROGRESS!$DF$16:$DF$245,"&gt;=0",PROGRESS!$F$16:$F$245,"N")</f>
        <v>0</v>
      </c>
      <c r="S12" s="393" t="str">
        <f>IFERROR(AVERAGEIFS(PROGRESS!$DD$16:$DD$245,PROGRESS!$F$16:$F$245,"N",PROGRESS!$AI$16:$AI$245,"&gt;=0"),"")</f>
        <v/>
      </c>
      <c r="T12" s="331">
        <f>COUNTIFS(PROGRESS!$DF$16:$DF$245,"&gt;=4",PROGRESS!$F16:$F245,"N")</f>
        <v>0</v>
      </c>
      <c r="U12" s="337" t="str">
        <f>IFERROR(T12/COUNTIFS(PROGRESS!$F16:$F245,"N",PROGRESS!$DF16:$DF245,"&gt;=0"),"")</f>
        <v/>
      </c>
      <c r="V12" s="331">
        <f>COUNTIFS(PROGRESS!$DF$16:$DF$245,"&gt;=5",PROGRESS!$F16:$F245,"N")</f>
        <v>0</v>
      </c>
      <c r="W12" s="337" t="str">
        <f>IFERROR(V12/COUNTIFS(PROGRESS!$F16:$F245,"N",PROGRESS!$DF16:$DF245,"&gt;=0"),"")</f>
        <v/>
      </c>
      <c r="X12" s="331">
        <f>COUNTIFS(PROGRESS!$DF$16:$DF$245,"&gt;=7",PROGRESS!$F16:$F245,"N")</f>
        <v>0</v>
      </c>
      <c r="Y12" s="337" t="str">
        <f>IFERROR(X12/COUNTIFS(PROGRESS!$F16:$F245,"N",PROGRESS!$DF16:$DF245,"&gt;=0"),"")</f>
        <v/>
      </c>
      <c r="Z12" s="342">
        <f>COUNTIFS(PROGRESS!$DU$16:$DU$245,"&gt;=0",PROGRESS!$F$16:$F$245,"N")</f>
        <v>0</v>
      </c>
      <c r="AA12" s="393" t="str">
        <f>IFERROR(AVERAGEIFS(PROGRESS!$DD$16:$DD$245,PROGRESS!$F$16:$F$245,"N",PROGRESS!$AI$16:$AI$245,"&gt;=0"),"")</f>
        <v/>
      </c>
      <c r="AB12" s="331">
        <f>COUNTIFS(PROGRESS!$DU$16:$DU$245,"&gt;=4",PROGRESS!$F16:$F245,"N")</f>
        <v>0</v>
      </c>
      <c r="AC12" s="337" t="str">
        <f>IFERROR(AB12/COUNTIFS(PROGRESS!$F16:$F245,"N",PROGRESS!$DU16:$DU245,"&gt;=0"),"")</f>
        <v/>
      </c>
      <c r="AD12" s="331">
        <f>COUNTIFS(PROGRESS!$DU$16:$DU$245,"&gt;=5",PROGRESS!$F16:$F245,"N")</f>
        <v>0</v>
      </c>
      <c r="AE12" s="337" t="str">
        <f>IFERROR(AD12/COUNTIFS(PROGRESS!$F16:$F245,"N",PROGRESS!$DU16:$DU245,"&gt;=0"),"")</f>
        <v/>
      </c>
      <c r="AF12" s="331">
        <f>COUNTIFS(PROGRESS!$DU$16:$DU$245,"&gt;=7",PROGRESS!$F16:$F245,"N")</f>
        <v>0</v>
      </c>
      <c r="AG12" s="337" t="str">
        <f>IFERROR(AF12/COUNTIFS(PROGRESS!$F16:$F245,"N",PROGRESS!$DU16:$DU245,"&gt;=0"),"")</f>
        <v/>
      </c>
      <c r="AH12" s="382"/>
      <c r="AI12" s="23" t="str">
        <f t="shared" si="1"/>
        <v>NOT FSM</v>
      </c>
      <c r="AJ12" s="342">
        <f>COUNTIFS(PROGRESS!$BM$16:$BM$245,"&gt;=0",PROGRESS!$F$16:$F$245,"N")</f>
        <v>0</v>
      </c>
      <c r="AK12" s="393" t="str">
        <f>IFERROR(AVERAGEIFS(PROGRESS!$BK$16:$BK$245,PROGRESS!$F$16:$F$245,"N",PROGRESS!$BM$16:$BM$245,"&gt;=0"),"")</f>
        <v/>
      </c>
      <c r="AL12" s="331">
        <f>COUNTIFS(PROGRESS!$BM$16:$BM$245,"&gt;=4",PROGRESS!$F16:$F245,"N")</f>
        <v>0</v>
      </c>
      <c r="AM12" s="337" t="str">
        <f>IFERROR(AL12/COUNTIFS(PROGRESS!$F16:$F245,"N",PROGRESS!$BM16:$BM245,"&gt;=0"),"")</f>
        <v/>
      </c>
      <c r="AN12" s="331">
        <f>COUNTIFS(PROGRESS!$BM$16:$BM$245,"&gt;=5",PROGRESS!$F16:$F245,"N")</f>
        <v>0</v>
      </c>
      <c r="AO12" s="337" t="str">
        <f>IFERROR(AN12/COUNTIFS(PROGRESS!$F16:$F245,"N",PROGRESS!$BM16:$BM245,"&gt;=0"),"")</f>
        <v/>
      </c>
      <c r="AP12" s="331">
        <f>COUNTIFS(PROGRESS!$BM$16:$BM$245,"&gt;=7",PROGRESS!$F16:$F245,"N")</f>
        <v>0</v>
      </c>
      <c r="AQ12" s="337" t="str">
        <f>IFERROR(AP12/COUNTIFS(PROGRESS!$F16:$F245,"N",PROGRESS!$BM16:$BM245,"&gt;=0"),"")</f>
        <v/>
      </c>
      <c r="AR12" s="342">
        <f>COUNTIFS(PROGRESS!$DK$16:$DK$245,"&gt;=0",PROGRESS!$F$16:$F$245,"N")</f>
        <v>0</v>
      </c>
      <c r="AS12" s="393" t="str">
        <f>IFERROR(AVERAGEIFS(PROGRESS!$DI$16:$DI$245,PROGRESS!$F$16:$F$245,"N",PROGRESS!$DK$16:$DK$245,"&gt;=0"),"")</f>
        <v/>
      </c>
      <c r="AT12" s="331">
        <f>COUNTIFS(PROGRESS!$DK$16:$DK$245,"&gt;=4",PROGRESS!$F16:$F245,"N")</f>
        <v>0</v>
      </c>
      <c r="AU12" s="337" t="str">
        <f>IFERROR(AT12/COUNTIFS(PROGRESS!$F16:$F245,"N",PROGRESS!$DK16:$DK245,"&gt;=0"),"")</f>
        <v/>
      </c>
      <c r="AV12" s="331">
        <f>COUNTIFS(PROGRESS!$DK$16:$DK$245,"&gt;=5",PROGRESS!$F16:$F245,"N")</f>
        <v>0</v>
      </c>
      <c r="AW12" s="337" t="str">
        <f>IFERROR(AV12/COUNTIFS(PROGRESS!$F16:$F245,"N",PROGRESS!$DK16:$DK245,"&gt;=0"),"")</f>
        <v/>
      </c>
      <c r="AX12" s="331">
        <f>COUNTIFS(PROGRESS!$DK$16:$DK$245,"&gt;=7",PROGRESS!$F16:$F245,"N")</f>
        <v>0</v>
      </c>
      <c r="AY12" s="337" t="str">
        <f>IFERROR(AX12/COUNTIFS(PROGRESS!$F16:$F245,"N",PROGRESS!$DK16:$DK245,"&gt;=0"),"")</f>
        <v/>
      </c>
      <c r="AZ12" s="374"/>
      <c r="BA12" s="23" t="str">
        <f t="shared" si="2"/>
        <v>NOT FSM</v>
      </c>
      <c r="BB12" s="342">
        <f>COUNTIFS(PROGRESS!$BR$16:$BR$245,"&gt;=0",PROGRESS!$F$16:$F$245,"N")</f>
        <v>0</v>
      </c>
      <c r="BC12" s="393" t="str">
        <f>IFERROR(AVERAGEIFS(PROGRESS!$BP$16:$BP$245,PROGRESS!$F$16:$F$245,"N",PROGRESS!$BR$16:$BR$245,"&gt;=0"),"")</f>
        <v/>
      </c>
      <c r="BD12" s="331">
        <f>COUNTIFS(PROGRESS!$BR$16:$BR$245,"&gt;=4",PROGRESS!$F16:$F245,"N")</f>
        <v>0</v>
      </c>
      <c r="BE12" s="337" t="str">
        <f>IFERROR(BD12/COUNTIFS(PROGRESS!$F16:$F245,"N",PROGRESS!$BR16:$BR245,"&gt;=0"),"")</f>
        <v/>
      </c>
      <c r="BF12" s="331">
        <f>COUNTIFS(PROGRESS!$BR$16:$BR$245,"&gt;=5",PROGRESS!$F16:$F245,"N")</f>
        <v>0</v>
      </c>
      <c r="BG12" s="337" t="str">
        <f>IFERROR(BF12/COUNTIFS(PROGRESS!$F16:$F245,"N",PROGRESS!$BR16:$BR245,"&gt;=0"),"")</f>
        <v/>
      </c>
      <c r="BH12" s="331">
        <f>COUNTIFS(PROGRESS!$BR$16:$BR$245,"&gt;=7",PROGRESS!$F16:$F245,"N")</f>
        <v>0</v>
      </c>
      <c r="BI12" s="337" t="str">
        <f>IFERROR(BH12/COUNTIFS(PROGRESS!$F16:$F245,"N",PROGRESS!$BR16:$BR245,"&gt;=0"),"")</f>
        <v/>
      </c>
      <c r="BJ12" s="342">
        <f>COUNTIFS(PROGRESS!$DZ$16:$DZ$245,"&gt;=0",PROGRESS!$F$16:$F$245,"N")</f>
        <v>0</v>
      </c>
      <c r="BK12" s="393" t="str">
        <f>IFERROR(AVERAGEIFS(PROGRESS!$DX$16:$DX$245,PROGRESS!$F$16:$F$245,"N",PROGRESS!$DZ$16:$DZ$245,"&gt;=0"),"")</f>
        <v/>
      </c>
      <c r="BL12" s="331">
        <f>COUNTIFS(PROGRESS!$DZ$16:$DZ$245,"&gt;=4",PROGRESS!$F16:$F245,"N")</f>
        <v>0</v>
      </c>
      <c r="BM12" s="337" t="str">
        <f>IFERROR(BL12/COUNTIFS(PROGRESS!$F16:$F245,"N",PROGRESS!$DZ16:$DZ245,"&gt;=0"),"")</f>
        <v/>
      </c>
      <c r="BN12" s="331">
        <f>COUNTIFS(PROGRESS!$DZ$16:$DZ$245,"&gt;=5",PROGRESS!$F16:$F245,"N")</f>
        <v>0</v>
      </c>
      <c r="BO12" s="337" t="str">
        <f>IFERROR(BN12/COUNTIFS(PROGRESS!$F16:$F245,"N",PROGRESS!$DZ16:$DZ245,"&gt;=0"),"")</f>
        <v/>
      </c>
      <c r="BP12" s="331">
        <f>COUNTIFS(PROGRESS!$DZ$16:$DZ$245,"&gt;=7",PROGRESS!$F16:$F245,"N")</f>
        <v>0</v>
      </c>
      <c r="BQ12" s="337" t="str">
        <f>IFERROR(BP12/COUNTIFS(PROGRESS!$F16:$F245,"N",PROGRESS!$DZ16:$DZ245,"&gt;=0"),"")</f>
        <v/>
      </c>
      <c r="BR12" s="382"/>
      <c r="BS12" s="23" t="str">
        <f t="shared" si="3"/>
        <v>NOT FSM</v>
      </c>
      <c r="BT12" s="342">
        <f>COUNTIFS(PROGRESS!$T$16:$T$245,"&gt;=0",PROGRESS!$F$16:$F$245,"N")</f>
        <v>0</v>
      </c>
      <c r="BU12" s="393" t="str">
        <f>IFERROR(AVERAGEIFS(PROGRESS!$R$16:$R$245,PROGRESS!$F$16:$F$245,"N",PROGRESS!$T$16:$T$245,"&gt;=0"),"")</f>
        <v/>
      </c>
      <c r="BV12" s="331">
        <f>COUNTIFS(PROGRESS!$T$16:$T$245,"&gt;=4",PROGRESS!$F16:$F245,"N")</f>
        <v>0</v>
      </c>
      <c r="BW12" s="337" t="str">
        <f>IFERROR(BV12/COUNTIFS(PROGRESS!$F16:$F245,"N",PROGRESS!$T16:$T245,"&gt;=0"),"")</f>
        <v/>
      </c>
      <c r="BX12" s="331">
        <f>COUNTIFS(PROGRESS!$T$16:$T$245,"&gt;=5",PROGRESS!$F16:$F245,"N")</f>
        <v>0</v>
      </c>
      <c r="BY12" s="337" t="str">
        <f>IFERROR(BX12/COUNTIFS(PROGRESS!$F16:$F245,"N",PROGRESS!$T16:$T245,"&gt;=0"),"")</f>
        <v/>
      </c>
      <c r="BZ12" s="331">
        <f>COUNTIFS(PROGRESS!$T$16:$T$245,"&gt;=7",PROGRESS!$F16:$F245,"N")</f>
        <v>0</v>
      </c>
      <c r="CA12" s="337" t="str">
        <f>IFERROR(BZ12/COUNTIFS(PROGRESS!$F16:$F245,"N",PROGRESS!$T16:$T245,"&gt;=0"),"")</f>
        <v/>
      </c>
      <c r="CB12" s="374"/>
      <c r="CC12" s="23" t="s">
        <v>49</v>
      </c>
      <c r="CD12" s="342">
        <f>COUNTIFS(PROGRESS!$AS$16:$AS$245,"&gt;=0",PROGRESS!$F$16:$F$245,"N")</f>
        <v>0</v>
      </c>
      <c r="CE12" s="393" t="str">
        <f>IFERROR(AVERAGEIFS(PROGRESS!$AQ$16:$AQ$245,PROGRESS!$F$16:$F$245,"N",PROGRESS!$AS$16:$AS$245,"&gt;=0"),"")</f>
        <v/>
      </c>
      <c r="CF12" s="331">
        <f>COUNTIFS(PROGRESS!$AS$16:$AS$245,"&gt;=4",PROGRESS!$F16:$F245,"N")</f>
        <v>0</v>
      </c>
      <c r="CG12" s="337" t="str">
        <f>IFERROR(CF12/COUNTIFS(PROGRESS!$F16:$F245,"N",PROGRESS!$AS16:$AS245,"&gt;=0"),"")</f>
        <v/>
      </c>
      <c r="CH12" s="331">
        <f>COUNTIFS(PROGRESS!$AS$16:$AS$245,"&gt;=5",PROGRESS!$F16:$F245,"N")</f>
        <v>0</v>
      </c>
      <c r="CI12" s="337" t="str">
        <f>IFERROR(CH12/COUNTIFS(PROGRESS!$F16:$F245,"N",PROGRESS!$AS16:$AS245,"&gt;=0"),"")</f>
        <v/>
      </c>
      <c r="CJ12" s="331">
        <f>COUNTIFS(PROGRESS!$AS$16:$AS$245,"&gt;=7",PROGRESS!$F16:$F245,"N")</f>
        <v>0</v>
      </c>
      <c r="CK12" s="337" t="str">
        <f>IFERROR(CJ12/COUNTIFS(PROGRESS!$F16:$F245,"N",PROGRESS!$AS16:$AS245,"&gt;=0"),"")</f>
        <v/>
      </c>
      <c r="CL12" s="382"/>
      <c r="CM12" s="23" t="str">
        <f t="shared" si="0"/>
        <v>NOT FSM</v>
      </c>
      <c r="CN12" s="342">
        <f>COUNTIFS(PROGRESS!$AD$16:$AD$245,"&gt;=0",PROGRESS!$F$16:$F$245,"N")</f>
        <v>0</v>
      </c>
      <c r="CO12" s="393" t="str">
        <f>IFERROR(AVERAGEIFS(PROGRESS!$AB$16:$AB$245,PROGRESS!$F$16:$F$245,"N",PROGRESS!$AD$16:$AD$245,"&gt;=0"),"")</f>
        <v/>
      </c>
      <c r="CP12" s="331">
        <f>COUNTIFS(PROGRESS!$AD$16:$AD$245,"&gt;=4",PROGRESS!$F16:$F245,"N")</f>
        <v>0</v>
      </c>
      <c r="CQ12" s="337" t="str">
        <f>IFERROR(CP12/COUNTIFS(PROGRESS!$F16:$F245,"N",PROGRESS!$AD16:$AD245,"&gt;=0"),"")</f>
        <v/>
      </c>
      <c r="CR12" s="331">
        <f>COUNTIFS(PROGRESS!$AD$16:$AD$245,"&gt;=5",PROGRESS!$F16:$F245,"N")</f>
        <v>0</v>
      </c>
      <c r="CS12" s="337" t="str">
        <f>IFERROR(CR12/COUNTIFS(PROGRESS!$F16:$F245,"N",PROGRESS!$AD16:$AD245,"&gt;=0"),"")</f>
        <v/>
      </c>
      <c r="CT12" s="331">
        <f>COUNTIFS(PROGRESS!$AD$16:$AD$245,"&gt;=7",PROGRESS!$F16:$F245,"N")</f>
        <v>0</v>
      </c>
      <c r="CU12" s="337" t="str">
        <f>IFERROR(CT12/COUNTIFS(PROGRESS!$F16:$F245,"N",PROGRESS!$AD16:$AD245,"&gt;=0"),"")</f>
        <v/>
      </c>
      <c r="CV12" s="374"/>
      <c r="CW12" s="23" t="s">
        <v>49</v>
      </c>
      <c r="CX12" s="342">
        <f>COUNTIFS(PROGRESS!$AN$16:$AN$245,"&gt;=0",PROGRESS!$F$16:$F$245,"N")</f>
        <v>0</v>
      </c>
      <c r="CY12" s="393" t="str">
        <f>IFERROR(AVERAGEIFS(PROGRESS!$AL$16:$AL$245,PROGRESS!$F$16:$F$245,"N",PROGRESS!$AN$16:$AN$245,"&gt;=0"),"")</f>
        <v/>
      </c>
      <c r="CZ12" s="331">
        <f>COUNTIFS(PROGRESS!$AN$16:$AN$245,"&gt;=4",PROGRESS!$F16:$F245,"N")</f>
        <v>0</v>
      </c>
      <c r="DA12" s="337" t="str">
        <f>IFERROR(CZ12/COUNTIFS(PROGRESS!$F16:$F245,"N",PROGRESS!$AN16:$AN245,"&gt;=0"),"")</f>
        <v/>
      </c>
      <c r="DB12" s="331">
        <f>COUNTIFS(PROGRESS!$AN$16:$AN$245,"&gt;=5",PROGRESS!$F16:$F245,"N")</f>
        <v>0</v>
      </c>
      <c r="DC12" s="337" t="str">
        <f>IFERROR(DB12/COUNTIFS(PROGRESS!$F16:$F245,"N",PROGRESS!$AN16:$AN245,"&gt;=0"),"")</f>
        <v/>
      </c>
      <c r="DD12" s="331">
        <f>COUNTIFS(PROGRESS!$AN$16:$AN$245,"&gt;=7",PROGRESS!$F16:$F245,"N")</f>
        <v>0</v>
      </c>
      <c r="DE12" s="337" t="str">
        <f>IFERROR(DD12/COUNTIFS(PROGRESS!$F16:$F245,"N",PROGRESS!$AN16:$AN245,"&gt;=0"),"")</f>
        <v/>
      </c>
      <c r="DF12" s="374"/>
      <c r="DG12" s="23" t="s">
        <v>49</v>
      </c>
      <c r="DH12" s="342">
        <f>COUNTIFS(PROGRESS!$CB$16:$CB$245,"&gt;=0",PROGRESS!$F$16:$F$245,"N")</f>
        <v>0</v>
      </c>
      <c r="DI12" s="393" t="str">
        <f>IFERROR(AVERAGEIFS(PROGRESS!$BZ$16:$BZ$245,PROGRESS!$F$16:$F$245,"N",PROGRESS!$CB$16:$CB$245,"&gt;=0"),"")</f>
        <v/>
      </c>
      <c r="DJ12" s="331">
        <f>COUNTIFS(PROGRESS!$CB$16:$CB$245,"&gt;=4",PROGRESS!$F16:$F245,"N")</f>
        <v>0</v>
      </c>
      <c r="DK12" s="337" t="str">
        <f>IFERROR(DJ12/COUNTIFS(PROGRESS!$F16:$F245,"N",PROGRESS!$CB16:$CB245,"&gt;=0"),"")</f>
        <v/>
      </c>
      <c r="DL12" s="331">
        <f>COUNTIFS(PROGRESS!$CB$16:$CB$245,"&gt;=5",PROGRESS!$F16:$F245,"N")</f>
        <v>0</v>
      </c>
      <c r="DM12" s="337" t="str">
        <f>IFERROR(DL12/COUNTIFS(PROGRESS!$F16:$F245,"N",PROGRESS!$CB16:$CB245,"&gt;=0"),"")</f>
        <v/>
      </c>
      <c r="DN12" s="331">
        <f>COUNTIFS(PROGRESS!$CB$16:$CB$245,"&gt;=7",PROGRESS!$F16:$F245,"N")</f>
        <v>0</v>
      </c>
      <c r="DO12" s="337" t="str">
        <f>IFERROR(DN12/COUNTIFS(PROGRESS!$F16:$F245,"N",PROGRESS!$CB16:$CB245,"&gt;=0"),"")</f>
        <v/>
      </c>
      <c r="DP12" s="374"/>
      <c r="DQ12" s="23" t="s">
        <v>49</v>
      </c>
      <c r="DR12" s="342">
        <f>COUNTIFS(PROGRESS!$AX$16:$AX$245,"&gt;=0",PROGRESS!$F$16:$F$245,"N")</f>
        <v>0</v>
      </c>
      <c r="DS12" s="393" t="str">
        <f>IFERROR(AVERAGEIFS(PROGRESS!$AV$16:$AV$245,PROGRESS!$F$16:$F$245,"N",PROGRESS!$AX$16:$AX$245,"&gt;=0"),"")</f>
        <v/>
      </c>
      <c r="DT12" s="331">
        <f>COUNTIFS(PROGRESS!$AX$16:$AX$245,"&gt;=4",PROGRESS!$F16:$F245,"N")</f>
        <v>0</v>
      </c>
      <c r="DU12" s="337" t="str">
        <f>IFERROR(DT12/COUNTIFS(PROGRESS!$F16:$F245,"N",PROGRESS!$AX16:$AX245,"&gt;=0"),"")</f>
        <v/>
      </c>
      <c r="DV12" s="331">
        <f>COUNTIFS(PROGRESS!$AX$16:$AX$245,"&gt;=5",PROGRESS!$F16:$F245,"N")</f>
        <v>0</v>
      </c>
      <c r="DW12" s="337" t="str">
        <f>IFERROR(DV12/COUNTIFS(PROGRESS!$F16:$F245,"N",PROGRESS!$AX16:$AX245,"&gt;=0"),"")</f>
        <v/>
      </c>
      <c r="DX12" s="331">
        <f>COUNTIFS(PROGRESS!$AX$16:$AX$245,"&gt;=7",PROGRESS!$F16:$F245,"N")</f>
        <v>0</v>
      </c>
      <c r="DY12" s="337" t="str">
        <f>IFERROR(DX12/COUNTIFS(PROGRESS!$F16:$F245,"N",PROGRESS!$AX16:$AX245,"&gt;=0"),"")</f>
        <v/>
      </c>
      <c r="DZ12" s="374"/>
      <c r="EA12" s="23" t="s">
        <v>49</v>
      </c>
      <c r="EB12" s="342">
        <f>COUNTIFS(PROGRESS!$BC$16:$BC$245,"&gt;=0",PROGRESS!$F$16:$F$245,"N")</f>
        <v>0</v>
      </c>
      <c r="EC12" s="393" t="str">
        <f>IFERROR(AVERAGEIFS(PROGRESS!$BA$16:$BA$245,PROGRESS!$F$16:$F$245,"N",PROGRESS!$BC$16:$BC$245,"&gt;=0"),"")</f>
        <v/>
      </c>
      <c r="ED12" s="331">
        <f>COUNTIFS(PROGRESS!$BC$16:$BC$245,"&gt;=4",PROGRESS!$F16:$F245,"N")</f>
        <v>0</v>
      </c>
      <c r="EE12" s="337" t="str">
        <f>IFERROR(ED12/COUNTIFS(PROGRESS!$F16:$F245,"N",PROGRESS!$BC16:$BC245,"&gt;=0"),"")</f>
        <v/>
      </c>
      <c r="EF12" s="331">
        <f>COUNTIFS(PROGRESS!$BC$16:$BC$245,"&gt;=5",PROGRESS!$F16:$F245,"N")</f>
        <v>0</v>
      </c>
      <c r="EG12" s="337" t="str">
        <f>IFERROR(EF12/COUNTIFS(PROGRESS!$F16:$F245,"N",PROGRESS!$BC16:$BC245,"&gt;=0"),"")</f>
        <v/>
      </c>
      <c r="EH12" s="331">
        <f>COUNTIFS(PROGRESS!$BC$16:$BC$245,"&gt;=7",PROGRESS!$F16:$F245,"N")</f>
        <v>0</v>
      </c>
      <c r="EI12" s="337" t="str">
        <f>IFERROR(EH12/COUNTIFS(PROGRESS!$F16:$F245,"N",PROGRESS!$BC16:$BC245,"&gt;=0"),"")</f>
        <v/>
      </c>
      <c r="EJ12" s="374"/>
      <c r="EK12" s="23" t="s">
        <v>49</v>
      </c>
      <c r="EL12" s="342">
        <f>COUNTIFS(PROGRESS!$BH$16:$BH$245,"&gt;=0",PROGRESS!$F$16:$F$245,"N")</f>
        <v>0</v>
      </c>
      <c r="EM12" s="393" t="str">
        <f>IFERROR(AVERAGEIFS(PROGRESS!$BF$16:$BF$245,PROGRESS!$F$16:$F$245,"N",PROGRESS!$BH$16:$BH$245,"&gt;=0"),"")</f>
        <v/>
      </c>
      <c r="EN12" s="331">
        <f>COUNTIFS(PROGRESS!$BH$16:$BH$245,"&gt;=4",PROGRESS!$F16:$F245,"N")</f>
        <v>0</v>
      </c>
      <c r="EO12" s="337" t="str">
        <f>IFERROR(EN12/COUNTIFS(PROGRESS!$F16:$F245,"N",PROGRESS!$BH16:$BH245,"&gt;=0"),"")</f>
        <v/>
      </c>
      <c r="EP12" s="331">
        <f>COUNTIFS(PROGRESS!$BH$16:$BH$245,"&gt;=5",PROGRESS!$F16:$F245,"N")</f>
        <v>0</v>
      </c>
      <c r="EQ12" s="337" t="str">
        <f>IFERROR(EP12/COUNTIFS(PROGRESS!$F16:$F245,"N",PROGRESS!$BH16:$BH245,"&gt;=0"),"")</f>
        <v/>
      </c>
      <c r="ER12" s="331">
        <f>COUNTIFS(PROGRESS!$BH$16:$BH$245,"&gt;=7",PROGRESS!$F16:$F245,"N")</f>
        <v>0</v>
      </c>
      <c r="ES12" s="337" t="str">
        <f>IFERROR(ER12/COUNTIFS(PROGRESS!$F16:$F245,"N",PROGRESS!$BH16:$BH245,"&gt;=0"),"")</f>
        <v/>
      </c>
      <c r="ET12" s="374"/>
      <c r="EU12" s="23" t="s">
        <v>49</v>
      </c>
      <c r="EV12" s="342">
        <f>COUNTIFS(PROGRESS!$BW$16:$BW$245,"&gt;=0",PROGRESS!$F$16:$F$245,"N")</f>
        <v>0</v>
      </c>
      <c r="EW12" s="393" t="str">
        <f>IFERROR(AVERAGEIFS(PROGRESS!$BU$16:$BU$245,PROGRESS!$F$16:$F$245,"N",PROGRESS!$BW$16:$BW$245,"&gt;=0"),"")</f>
        <v/>
      </c>
      <c r="EX12" s="331">
        <f>COUNTIFS(PROGRESS!$BW$16:$BW$245,"&gt;=4",PROGRESS!$F16:$F245,"N")</f>
        <v>0</v>
      </c>
      <c r="EY12" s="337" t="str">
        <f>IFERROR(EX12/COUNTIFS(PROGRESS!$F16:$F245,"N",PROGRESS!$BW16:$BW245,"&gt;=0"),"")</f>
        <v/>
      </c>
      <c r="EZ12" s="331">
        <f>COUNTIFS(PROGRESS!$BW$16:$BW$245,"&gt;=5",PROGRESS!$F16:$F245,"N")</f>
        <v>0</v>
      </c>
      <c r="FA12" s="337" t="str">
        <f>IFERROR(EZ12/COUNTIFS(PROGRESS!$F16:$F245,"N",PROGRESS!$BW16:$BW245,"&gt;=0"),"")</f>
        <v/>
      </c>
      <c r="FB12" s="331">
        <f>COUNTIFS(PROGRESS!$BW$16:$BW$245,"&gt;=7",PROGRESS!$F16:$F245,"N")</f>
        <v>0</v>
      </c>
      <c r="FC12" s="337" t="str">
        <f>IFERROR(FB12/COUNTIFS(PROGRESS!$F16:$F245,"N",PROGRESS!$BW16:$BW245,"&gt;=0"),"")</f>
        <v/>
      </c>
      <c r="FD12" s="374"/>
      <c r="FE12" s="23" t="s">
        <v>49</v>
      </c>
      <c r="FF12" s="342">
        <f>COUNTIFS(PROGRESS!$CG$16:$CG$245,"&gt;=0",PROGRESS!$F$16:$F$245,"N")</f>
        <v>0</v>
      </c>
      <c r="FG12" s="393" t="str">
        <f>IFERROR(AVERAGEIFS(PROGRESS!$CE$16:$CE$245,PROGRESS!$F$16:$F$245,"N",PROGRESS!$CG$16:$CG$245,"&gt;=0"),"")</f>
        <v/>
      </c>
      <c r="FH12" s="331">
        <f>COUNTIFS(PROGRESS!$CG$16:$CG$245,"&gt;=4",PROGRESS!$F16:$F245,"N")</f>
        <v>0</v>
      </c>
      <c r="FI12" s="337" t="str">
        <f>IFERROR(FH12/COUNTIFS(PROGRESS!$F16:$F245,"N",PROGRESS!$CG16:$CG245,"&gt;=0"),"")</f>
        <v/>
      </c>
      <c r="FJ12" s="331">
        <f>COUNTIFS(PROGRESS!$CG$16:$CG$245,"&gt;=5",PROGRESS!$F16:$F245,"N")</f>
        <v>0</v>
      </c>
      <c r="FK12" s="337" t="str">
        <f>IFERROR(FJ12/COUNTIFS(PROGRESS!$F16:$F245,"N",PROGRESS!$CG16:$CG245,"&gt;=0"),"")</f>
        <v/>
      </c>
      <c r="FL12" s="331">
        <f>COUNTIFS(PROGRESS!$CG$16:$CG$245,"&gt;=7",PROGRESS!$F16:$F245,"N")</f>
        <v>0</v>
      </c>
      <c r="FM12" s="337" t="str">
        <f>IFERROR(FL12/COUNTIFS(PROGRESS!$F16:$F245,"N",PROGRESS!$CG16:$CG245,"&gt;=0"),"")</f>
        <v/>
      </c>
      <c r="FN12" s="374"/>
      <c r="FO12" s="23" t="s">
        <v>49</v>
      </c>
      <c r="FP12" s="342">
        <f>COUNTIFS(PROGRESS!$CQ$16:$CQ$245,"&gt;=0",PROGRESS!$F$16:$F$245,"N")</f>
        <v>0</v>
      </c>
      <c r="FQ12" s="393" t="str">
        <f>IFERROR(AVERAGEIFS(PROGRESS!$CO$16:$CO$245,PROGRESS!$F$16:$F$245,"N",PROGRESS!$CQ$16:$CQ$245,"&gt;=0"),"")</f>
        <v/>
      </c>
      <c r="FR12" s="331">
        <f>COUNTIFS(PROGRESS!$CQ$16:$CQ$245,"&gt;=4",PROGRESS!$F16:$F245,"N")</f>
        <v>0</v>
      </c>
      <c r="FS12" s="337" t="str">
        <f>IFERROR(FR12/COUNTIFS(PROGRESS!$F16:$F245,"N",PROGRESS!$CQ16:$CQ245,"&gt;=0"),"")</f>
        <v/>
      </c>
      <c r="FT12" s="331">
        <f>COUNTIFS(PROGRESS!$CQ$16:$CQ$245,"&gt;=5",PROGRESS!$F16:$F245,"N")</f>
        <v>0</v>
      </c>
      <c r="FU12" s="337" t="str">
        <f>IFERROR(FT12/COUNTIFS(PROGRESS!$F16:$F245,"N",PROGRESS!$CQ16:$CQ245,"&gt;=0"),"")</f>
        <v/>
      </c>
      <c r="FV12" s="331">
        <f>COUNTIFS(PROGRESS!$CQ$16:$CQ$245,"&gt;=7",PROGRESS!$F16:$F245,"N")</f>
        <v>0</v>
      </c>
      <c r="FW12" s="337" t="str">
        <f>IFERROR(FV12/COUNTIFS(PROGRESS!$F16:$F245,"N",PROGRESS!$CQ16:$CQ245,"&gt;=0"),"")</f>
        <v/>
      </c>
      <c r="FX12" s="374"/>
      <c r="FY12" s="23" t="s">
        <v>49</v>
      </c>
      <c r="FZ12" s="342">
        <f>COUNTIFS(PROGRESS!$DA$16:$DA$245,"&gt;=0",PROGRESS!$F$16:$F$245,"N")</f>
        <v>0</v>
      </c>
      <c r="GA12" s="393" t="str">
        <f>IFERROR(AVERAGEIFS(PROGRESS!$CY$16:$CY$245,PROGRESS!$F$16:$F$245,"N",PROGRESS!$DA$16:$DA$245,"&gt;=0"),"")</f>
        <v/>
      </c>
      <c r="GB12" s="331">
        <f>COUNTIFS(PROGRESS!$DA$16:$DA$245,"&gt;=4",PROGRESS!$F16:$F245,"N")</f>
        <v>0</v>
      </c>
      <c r="GC12" s="337" t="str">
        <f>IFERROR(GB12/COUNTIFS(PROGRESS!$F16:$F245,"N",PROGRESS!$DA16:$DA245,"&gt;=0"),"")</f>
        <v/>
      </c>
      <c r="GD12" s="331">
        <f>COUNTIFS(PROGRESS!$DA$16:$DA$245,"&gt;=5",PROGRESS!$F16:$F245,"N")</f>
        <v>0</v>
      </c>
      <c r="GE12" s="337" t="str">
        <f>IFERROR(GD12/COUNTIFS(PROGRESS!$F16:$F245,"N",PROGRESS!$DA16:$DA245,"&gt;=0"),"")</f>
        <v/>
      </c>
      <c r="GF12" s="331">
        <f>COUNTIFS(PROGRESS!$DA$16:$DA$245,"&gt;=7",PROGRESS!$F16:$F245,"N")</f>
        <v>0</v>
      </c>
      <c r="GG12" s="337" t="str">
        <f>IFERROR(GF12/COUNTIFS(PROGRESS!$F16:$F245,"N",PROGRESS!$DA16:$DA245,"&gt;=0"),"")</f>
        <v/>
      </c>
      <c r="GH12" s="374"/>
      <c r="GI12" s="23" t="s">
        <v>49</v>
      </c>
      <c r="GJ12" s="342">
        <f>COUNTIFS(PROGRESS!$DP$16:$DP$245,"&gt;=0",PROGRESS!$F$16:$F$245,"N")</f>
        <v>0</v>
      </c>
      <c r="GK12" s="393" t="str">
        <f>IFERROR(AVERAGEIFS(PROGRESS!$DN$16:$DN$245,PROGRESS!$F$16:$F$245,"N",PROGRESS!$DP$16:$DP$245,"&gt;=0"),"")</f>
        <v/>
      </c>
      <c r="GL12" s="331">
        <f>COUNTIFS(PROGRESS!$DP$16:$DP$245,"&gt;=4",PROGRESS!$F16:$F245,"N")</f>
        <v>0</v>
      </c>
      <c r="GM12" s="337" t="str">
        <f>IFERROR(GL12/COUNTIFS(PROGRESS!$F16:$F245,"N",PROGRESS!$DP16:$DP245,"&gt;=0"),"")</f>
        <v/>
      </c>
      <c r="GN12" s="331">
        <f>COUNTIFS(PROGRESS!$DP$16:$DP$245,"&gt;=5",PROGRESS!$F16:$F245,"N")</f>
        <v>0</v>
      </c>
      <c r="GO12" s="337" t="str">
        <f>IFERROR(GN12/COUNTIFS(PROGRESS!$F16:$F245,"N",PROGRESS!$DP16:$DP245,"&gt;=0"),"")</f>
        <v/>
      </c>
      <c r="GP12" s="331">
        <f>COUNTIFS(PROGRESS!$DP$16:$DP$245,"&gt;=7",PROGRESS!$F16:$F245,"N")</f>
        <v>0</v>
      </c>
      <c r="GQ12" s="337" t="str">
        <f>IFERROR(GP12/COUNTIFS(PROGRESS!$F16:$F245,"N",PROGRESS!$DP16:$DP245,"&gt;=0"),"")</f>
        <v/>
      </c>
    </row>
    <row r="13" spans="1:199" ht="15.75" thickBot="1" x14ac:dyDescent="0.3">
      <c r="A13" s="351" t="s">
        <v>299</v>
      </c>
      <c r="B13" s="358"/>
      <c r="C13" s="390" t="str">
        <f>IFERROR((C11-C12),"")</f>
        <v/>
      </c>
      <c r="D13" s="358"/>
      <c r="E13" s="353" t="str">
        <f>IFERROR((E11-E12),"")</f>
        <v/>
      </c>
      <c r="F13" s="352"/>
      <c r="G13" s="353" t="str">
        <f>IFERROR((G11-G12),"")</f>
        <v/>
      </c>
      <c r="H13" s="352"/>
      <c r="I13" s="353" t="str">
        <f>IFERROR((I11-I12),"")</f>
        <v/>
      </c>
      <c r="J13" s="358"/>
      <c r="K13" s="390" t="str">
        <f>IFERROR((K11-K12),"")</f>
        <v/>
      </c>
      <c r="L13" s="352"/>
      <c r="M13" s="353" t="str">
        <f>IFERROR((M11-M12),"")</f>
        <v/>
      </c>
      <c r="N13" s="352"/>
      <c r="O13" s="353" t="str">
        <f>IFERROR((O11-O12),"")</f>
        <v/>
      </c>
      <c r="P13" s="352"/>
      <c r="Q13" s="353" t="str">
        <f>IFERROR((Q11-Q12),"")</f>
        <v/>
      </c>
      <c r="R13" s="358"/>
      <c r="S13" s="390" t="str">
        <f>IFERROR((S11-S12),"")</f>
        <v/>
      </c>
      <c r="T13" s="352"/>
      <c r="U13" s="353" t="str">
        <f>IFERROR((U11-U12),"")</f>
        <v/>
      </c>
      <c r="V13" s="352"/>
      <c r="W13" s="353" t="str">
        <f>IFERROR((W11-W12),"")</f>
        <v/>
      </c>
      <c r="X13" s="352"/>
      <c r="Y13" s="353" t="str">
        <f>IFERROR((Y11-Y12),"")</f>
        <v/>
      </c>
      <c r="Z13" s="358"/>
      <c r="AA13" s="390" t="str">
        <f>IFERROR((AA11-AA12),"")</f>
        <v/>
      </c>
      <c r="AB13" s="352"/>
      <c r="AC13" s="353" t="str">
        <f>IFERROR((AC11-AC12),"")</f>
        <v/>
      </c>
      <c r="AD13" s="352"/>
      <c r="AE13" s="353" t="str">
        <f>IFERROR((AE11-AE12),"")</f>
        <v/>
      </c>
      <c r="AF13" s="352"/>
      <c r="AG13" s="353" t="str">
        <f>IFERROR((AG11-AG12),"")</f>
        <v/>
      </c>
      <c r="AH13" s="382"/>
      <c r="AI13" s="385" t="str">
        <f t="shared" si="1"/>
        <v>FSM Gap</v>
      </c>
      <c r="AJ13" s="358"/>
      <c r="AK13" s="390" t="str">
        <f>IFERROR((AK11-AK12),"")</f>
        <v/>
      </c>
      <c r="AL13" s="352"/>
      <c r="AM13" s="353" t="str">
        <f>IFERROR((AM11-AM12),"")</f>
        <v/>
      </c>
      <c r="AN13" s="352"/>
      <c r="AO13" s="353" t="str">
        <f>IFERROR((AO11-AO12),"")</f>
        <v/>
      </c>
      <c r="AP13" s="352"/>
      <c r="AQ13" s="353" t="str">
        <f>IFERROR((AQ11-AQ12),"")</f>
        <v/>
      </c>
      <c r="AR13" s="358"/>
      <c r="AS13" s="390" t="str">
        <f>IFERROR((AS11-AS12),"")</f>
        <v/>
      </c>
      <c r="AT13" s="352"/>
      <c r="AU13" s="353" t="str">
        <f>IFERROR((AU11-AU12),"")</f>
        <v/>
      </c>
      <c r="AV13" s="352"/>
      <c r="AW13" s="353" t="str">
        <f>IFERROR((AW11-AW12),"")</f>
        <v/>
      </c>
      <c r="AX13" s="352"/>
      <c r="AY13" s="353" t="str">
        <f>IFERROR((AY11-AY12),"")</f>
        <v/>
      </c>
      <c r="AZ13" s="374"/>
      <c r="BA13" s="385" t="str">
        <f t="shared" si="2"/>
        <v>FSM Gap</v>
      </c>
      <c r="BB13" s="358"/>
      <c r="BC13" s="390" t="str">
        <f>IFERROR((BC11-BC12),"")</f>
        <v/>
      </c>
      <c r="BD13" s="352"/>
      <c r="BE13" s="353" t="str">
        <f>IFERROR((BE11-BE12),"")</f>
        <v/>
      </c>
      <c r="BF13" s="352"/>
      <c r="BG13" s="353" t="str">
        <f>IFERROR((BG11-BG12),"")</f>
        <v/>
      </c>
      <c r="BH13" s="352"/>
      <c r="BI13" s="353" t="str">
        <f>IFERROR((BI11-BI12),"")</f>
        <v/>
      </c>
      <c r="BJ13" s="358"/>
      <c r="BK13" s="390" t="str">
        <f>IFERROR((BK11-BK12),"")</f>
        <v/>
      </c>
      <c r="BL13" s="352"/>
      <c r="BM13" s="353" t="str">
        <f>IFERROR((BM11-BM12),"")</f>
        <v/>
      </c>
      <c r="BN13" s="352"/>
      <c r="BO13" s="353" t="str">
        <f>IFERROR((BO11-BO12),"")</f>
        <v/>
      </c>
      <c r="BP13" s="352"/>
      <c r="BQ13" s="353" t="str">
        <f>IFERROR((BQ11-BQ12),"")</f>
        <v/>
      </c>
      <c r="BR13" s="382"/>
      <c r="BS13" s="385" t="str">
        <f t="shared" si="3"/>
        <v>FSM Gap</v>
      </c>
      <c r="BT13" s="358"/>
      <c r="BU13" s="390" t="str">
        <f>IFERROR((BU11-BU12),"")</f>
        <v/>
      </c>
      <c r="BV13" s="352"/>
      <c r="BW13" s="353" t="str">
        <f>IFERROR((BW11-BW12),"")</f>
        <v/>
      </c>
      <c r="BX13" s="352"/>
      <c r="BY13" s="353" t="str">
        <f>IFERROR((BY11-BY12),"")</f>
        <v/>
      </c>
      <c r="BZ13" s="352"/>
      <c r="CA13" s="353" t="str">
        <f>IFERROR((CA11-CA12),"")</f>
        <v/>
      </c>
      <c r="CB13" s="374"/>
      <c r="CC13" s="385" t="s">
        <v>299</v>
      </c>
      <c r="CD13" s="358"/>
      <c r="CE13" s="390" t="str">
        <f>IFERROR((CE11-CE12),"")</f>
        <v/>
      </c>
      <c r="CF13" s="352"/>
      <c r="CG13" s="353" t="str">
        <f>IFERROR((CG11-CG12),"")</f>
        <v/>
      </c>
      <c r="CH13" s="352"/>
      <c r="CI13" s="353" t="str">
        <f>IFERROR((CI11-CI12),"")</f>
        <v/>
      </c>
      <c r="CJ13" s="352"/>
      <c r="CK13" s="353" t="str">
        <f>IFERROR((CK11-CK12),"")</f>
        <v/>
      </c>
      <c r="CL13" s="382"/>
      <c r="CM13" s="385" t="str">
        <f t="shared" si="0"/>
        <v>FSM Gap</v>
      </c>
      <c r="CN13" s="358"/>
      <c r="CO13" s="390" t="str">
        <f>IFERROR((CO11-CO12),"")</f>
        <v/>
      </c>
      <c r="CP13" s="352"/>
      <c r="CQ13" s="353" t="str">
        <f>IFERROR((CQ11-CQ12),"")</f>
        <v/>
      </c>
      <c r="CR13" s="352"/>
      <c r="CS13" s="353" t="str">
        <f>IFERROR((CS11-CS12),"")</f>
        <v/>
      </c>
      <c r="CT13" s="352"/>
      <c r="CU13" s="353" t="str">
        <f>IFERROR((CU11-CU12),"")</f>
        <v/>
      </c>
      <c r="CV13" s="374"/>
      <c r="CW13" s="385" t="s">
        <v>299</v>
      </c>
      <c r="CX13" s="358"/>
      <c r="CY13" s="390" t="str">
        <f>IFERROR((CY11-CY12),"")</f>
        <v/>
      </c>
      <c r="CZ13" s="352"/>
      <c r="DA13" s="353" t="str">
        <f>IFERROR((DA11-DA12),"")</f>
        <v/>
      </c>
      <c r="DB13" s="352"/>
      <c r="DC13" s="353" t="str">
        <f>IFERROR((DC11-DC12),"")</f>
        <v/>
      </c>
      <c r="DD13" s="352"/>
      <c r="DE13" s="353" t="str">
        <f>IFERROR((DE11-DE12),"")</f>
        <v/>
      </c>
      <c r="DF13" s="374"/>
      <c r="DG13" s="385" t="s">
        <v>299</v>
      </c>
      <c r="DH13" s="358"/>
      <c r="DI13" s="390" t="str">
        <f>IFERROR((DI11-DI12),"")</f>
        <v/>
      </c>
      <c r="DJ13" s="352"/>
      <c r="DK13" s="353" t="str">
        <f>IFERROR((DK11-DK12),"")</f>
        <v/>
      </c>
      <c r="DL13" s="352"/>
      <c r="DM13" s="353" t="str">
        <f>IFERROR((DM11-DM12),"")</f>
        <v/>
      </c>
      <c r="DN13" s="352"/>
      <c r="DO13" s="353" t="str">
        <f>IFERROR((DO11-DO12),"")</f>
        <v/>
      </c>
      <c r="DP13" s="374"/>
      <c r="DQ13" s="385" t="s">
        <v>299</v>
      </c>
      <c r="DR13" s="358"/>
      <c r="DS13" s="390" t="str">
        <f>IFERROR((DS11-DS12),"")</f>
        <v/>
      </c>
      <c r="DT13" s="352"/>
      <c r="DU13" s="353" t="str">
        <f>IFERROR((DU11-DU12),"")</f>
        <v/>
      </c>
      <c r="DV13" s="352"/>
      <c r="DW13" s="353" t="str">
        <f>IFERROR((DW11-DW12),"")</f>
        <v/>
      </c>
      <c r="DX13" s="352"/>
      <c r="DY13" s="353" t="str">
        <f>IFERROR((DY11-DY12),"")</f>
        <v/>
      </c>
      <c r="DZ13" s="374"/>
      <c r="EA13" s="385" t="s">
        <v>299</v>
      </c>
      <c r="EB13" s="358"/>
      <c r="EC13" s="390" t="str">
        <f>IFERROR((EC11-EC12),"")</f>
        <v/>
      </c>
      <c r="ED13" s="352"/>
      <c r="EE13" s="353" t="str">
        <f>IFERROR((EE11-EE12),"")</f>
        <v/>
      </c>
      <c r="EF13" s="352"/>
      <c r="EG13" s="353" t="str">
        <f>IFERROR((EG11-EG12),"")</f>
        <v/>
      </c>
      <c r="EH13" s="352"/>
      <c r="EI13" s="353" t="str">
        <f>IFERROR((EI11-EI12),"")</f>
        <v/>
      </c>
      <c r="EJ13" s="374"/>
      <c r="EK13" s="385" t="s">
        <v>299</v>
      </c>
      <c r="EL13" s="358"/>
      <c r="EM13" s="390" t="str">
        <f>IFERROR((EM11-EM12),"")</f>
        <v/>
      </c>
      <c r="EN13" s="352"/>
      <c r="EO13" s="353" t="str">
        <f>IFERROR((EO11-EO12),"")</f>
        <v/>
      </c>
      <c r="EP13" s="352"/>
      <c r="EQ13" s="353" t="str">
        <f>IFERROR((EQ11-EQ12),"")</f>
        <v/>
      </c>
      <c r="ER13" s="352"/>
      <c r="ES13" s="353" t="str">
        <f>IFERROR((ES11-ES12),"")</f>
        <v/>
      </c>
      <c r="ET13" s="374"/>
      <c r="EU13" s="385" t="s">
        <v>299</v>
      </c>
      <c r="EV13" s="358"/>
      <c r="EW13" s="390" t="str">
        <f>IFERROR((EW11-EW12),"")</f>
        <v/>
      </c>
      <c r="EX13" s="352"/>
      <c r="EY13" s="353" t="str">
        <f>IFERROR((EY11-EY12),"")</f>
        <v/>
      </c>
      <c r="EZ13" s="352"/>
      <c r="FA13" s="353" t="str">
        <f>IFERROR((FA11-FA12),"")</f>
        <v/>
      </c>
      <c r="FB13" s="352"/>
      <c r="FC13" s="353" t="str">
        <f>IFERROR((FC11-FC12),"")</f>
        <v/>
      </c>
      <c r="FD13" s="374"/>
      <c r="FE13" s="385" t="s">
        <v>299</v>
      </c>
      <c r="FF13" s="358"/>
      <c r="FG13" s="390" t="str">
        <f>IFERROR((FG11-FG12),"")</f>
        <v/>
      </c>
      <c r="FH13" s="352"/>
      <c r="FI13" s="353" t="str">
        <f>IFERROR((FI11-FI12),"")</f>
        <v/>
      </c>
      <c r="FJ13" s="352"/>
      <c r="FK13" s="353" t="str">
        <f>IFERROR((FK11-FK12),"")</f>
        <v/>
      </c>
      <c r="FL13" s="352"/>
      <c r="FM13" s="353" t="str">
        <f>IFERROR((FM11-FM12),"")</f>
        <v/>
      </c>
      <c r="FN13" s="374"/>
      <c r="FO13" s="385" t="s">
        <v>299</v>
      </c>
      <c r="FP13" s="358"/>
      <c r="FQ13" s="390" t="str">
        <f>IFERROR((FQ11-FQ12),"")</f>
        <v/>
      </c>
      <c r="FR13" s="352"/>
      <c r="FS13" s="353" t="str">
        <f>IFERROR((FS11-FS12),"")</f>
        <v/>
      </c>
      <c r="FT13" s="352"/>
      <c r="FU13" s="353" t="str">
        <f>IFERROR((FU11-FU12),"")</f>
        <v/>
      </c>
      <c r="FV13" s="352"/>
      <c r="FW13" s="353" t="str">
        <f>IFERROR((FW11-FW12),"")</f>
        <v/>
      </c>
      <c r="FX13" s="374"/>
      <c r="FY13" s="385" t="s">
        <v>299</v>
      </c>
      <c r="FZ13" s="358"/>
      <c r="GA13" s="390" t="str">
        <f>IFERROR((GA11-GA12),"")</f>
        <v/>
      </c>
      <c r="GB13" s="352"/>
      <c r="GC13" s="353" t="str">
        <f>IFERROR((GC11-GC12),"")</f>
        <v/>
      </c>
      <c r="GD13" s="352"/>
      <c r="GE13" s="353" t="str">
        <f>IFERROR((GE11-GE12),"")</f>
        <v/>
      </c>
      <c r="GF13" s="352"/>
      <c r="GG13" s="353" t="str">
        <f>IFERROR((GG11-GG12),"")</f>
        <v/>
      </c>
      <c r="GH13" s="374"/>
      <c r="GI13" s="385" t="s">
        <v>299</v>
      </c>
      <c r="GJ13" s="358"/>
      <c r="GK13" s="390" t="str">
        <f>IFERROR((GK11-GK12),"")</f>
        <v/>
      </c>
      <c r="GL13" s="352"/>
      <c r="GM13" s="353" t="str">
        <f>IFERROR((GM11-GM12),"")</f>
        <v/>
      </c>
      <c r="GN13" s="352"/>
      <c r="GO13" s="353" t="str">
        <f>IFERROR((GO11-GO12),"")</f>
        <v/>
      </c>
      <c r="GP13" s="352"/>
      <c r="GQ13" s="353" t="str">
        <f>IFERROR((GQ11-GQ12),"")</f>
        <v/>
      </c>
    </row>
    <row r="14" spans="1:199" x14ac:dyDescent="0.25">
      <c r="A14" s="319" t="s">
        <v>295</v>
      </c>
      <c r="B14" s="341"/>
      <c r="C14" s="334"/>
      <c r="D14" s="341"/>
      <c r="E14" s="336"/>
      <c r="F14" s="330"/>
      <c r="G14" s="336"/>
      <c r="H14" s="330"/>
      <c r="I14" s="336"/>
      <c r="J14" s="341"/>
      <c r="K14" s="334"/>
      <c r="L14" s="330"/>
      <c r="M14" s="336"/>
      <c r="N14" s="330"/>
      <c r="O14" s="336"/>
      <c r="P14" s="330"/>
      <c r="Q14" s="336"/>
      <c r="R14" s="341"/>
      <c r="S14" s="334"/>
      <c r="T14" s="330"/>
      <c r="U14" s="336"/>
      <c r="V14" s="330"/>
      <c r="W14" s="336"/>
      <c r="X14" s="330"/>
      <c r="Y14" s="336"/>
      <c r="Z14" s="341"/>
      <c r="AA14" s="334"/>
      <c r="AB14" s="330"/>
      <c r="AC14" s="336"/>
      <c r="AD14" s="330"/>
      <c r="AE14" s="336"/>
      <c r="AF14" s="330"/>
      <c r="AG14" s="336"/>
      <c r="AH14" s="382"/>
      <c r="AI14" s="384" t="str">
        <f t="shared" si="1"/>
        <v>Disadvantaged</v>
      </c>
      <c r="AJ14" s="341"/>
      <c r="AK14" s="334"/>
      <c r="AL14" s="330"/>
      <c r="AM14" s="336"/>
      <c r="AN14" s="330"/>
      <c r="AO14" s="336"/>
      <c r="AP14" s="330"/>
      <c r="AQ14" s="336"/>
      <c r="AR14" s="341"/>
      <c r="AS14" s="334"/>
      <c r="AT14" s="330"/>
      <c r="AU14" s="336"/>
      <c r="AV14" s="330"/>
      <c r="AW14" s="336"/>
      <c r="AX14" s="330"/>
      <c r="AY14" s="336"/>
      <c r="AZ14" s="374"/>
      <c r="BA14" s="384" t="str">
        <f t="shared" si="2"/>
        <v>Disadvantaged</v>
      </c>
      <c r="BB14" s="341"/>
      <c r="BC14" s="334"/>
      <c r="BD14" s="330"/>
      <c r="BE14" s="336"/>
      <c r="BF14" s="330"/>
      <c r="BG14" s="336"/>
      <c r="BH14" s="330"/>
      <c r="BI14" s="336"/>
      <c r="BJ14" s="341"/>
      <c r="BK14" s="334"/>
      <c r="BL14" s="330"/>
      <c r="BM14" s="336"/>
      <c r="BN14" s="330"/>
      <c r="BO14" s="336"/>
      <c r="BP14" s="330"/>
      <c r="BQ14" s="336"/>
      <c r="BR14" s="382"/>
      <c r="BS14" s="384" t="str">
        <f t="shared" si="3"/>
        <v>Disadvantaged</v>
      </c>
      <c r="BT14" s="341"/>
      <c r="BU14" s="334"/>
      <c r="BV14" s="330"/>
      <c r="BW14" s="336"/>
      <c r="BX14" s="330"/>
      <c r="BY14" s="336"/>
      <c r="BZ14" s="330"/>
      <c r="CA14" s="336"/>
      <c r="CB14" s="374"/>
      <c r="CC14" s="384" t="s">
        <v>295</v>
      </c>
      <c r="CD14" s="341"/>
      <c r="CE14" s="334"/>
      <c r="CF14" s="330"/>
      <c r="CG14" s="336"/>
      <c r="CH14" s="330"/>
      <c r="CI14" s="336"/>
      <c r="CJ14" s="330"/>
      <c r="CK14" s="336"/>
      <c r="CL14" s="382"/>
      <c r="CM14" s="384" t="str">
        <f t="shared" si="0"/>
        <v>Disadvantaged</v>
      </c>
      <c r="CN14" s="341"/>
      <c r="CO14" s="334"/>
      <c r="CP14" s="330"/>
      <c r="CQ14" s="336"/>
      <c r="CR14" s="330"/>
      <c r="CS14" s="336"/>
      <c r="CT14" s="330"/>
      <c r="CU14" s="336"/>
      <c r="CV14" s="374"/>
      <c r="CW14" s="384" t="s">
        <v>295</v>
      </c>
      <c r="CX14" s="341"/>
      <c r="CY14" s="334"/>
      <c r="CZ14" s="330"/>
      <c r="DA14" s="336"/>
      <c r="DB14" s="330"/>
      <c r="DC14" s="336"/>
      <c r="DD14" s="330"/>
      <c r="DE14" s="336"/>
      <c r="DF14" s="374"/>
      <c r="DG14" s="384" t="s">
        <v>295</v>
      </c>
      <c r="DH14" s="341"/>
      <c r="DI14" s="334"/>
      <c r="DJ14" s="330"/>
      <c r="DK14" s="336"/>
      <c r="DL14" s="330"/>
      <c r="DM14" s="336"/>
      <c r="DN14" s="330"/>
      <c r="DO14" s="336"/>
      <c r="DP14" s="374"/>
      <c r="DQ14" s="384" t="s">
        <v>295</v>
      </c>
      <c r="DR14" s="341"/>
      <c r="DS14" s="334"/>
      <c r="DT14" s="330"/>
      <c r="DU14" s="336"/>
      <c r="DV14" s="330"/>
      <c r="DW14" s="336"/>
      <c r="DX14" s="330"/>
      <c r="DY14" s="336"/>
      <c r="DZ14" s="374"/>
      <c r="EA14" s="384" t="s">
        <v>295</v>
      </c>
      <c r="EB14" s="341"/>
      <c r="EC14" s="334"/>
      <c r="ED14" s="330"/>
      <c r="EE14" s="336"/>
      <c r="EF14" s="330"/>
      <c r="EG14" s="336"/>
      <c r="EH14" s="330"/>
      <c r="EI14" s="336"/>
      <c r="EJ14" s="374"/>
      <c r="EK14" s="384" t="s">
        <v>295</v>
      </c>
      <c r="EL14" s="341"/>
      <c r="EM14" s="334"/>
      <c r="EN14" s="330"/>
      <c r="EO14" s="336"/>
      <c r="EP14" s="330"/>
      <c r="EQ14" s="336"/>
      <c r="ER14" s="330"/>
      <c r="ES14" s="336"/>
      <c r="ET14" s="374"/>
      <c r="EU14" s="384" t="s">
        <v>295</v>
      </c>
      <c r="EV14" s="341"/>
      <c r="EW14" s="334"/>
      <c r="EX14" s="330"/>
      <c r="EY14" s="336"/>
      <c r="EZ14" s="330"/>
      <c r="FA14" s="336"/>
      <c r="FB14" s="330"/>
      <c r="FC14" s="336"/>
      <c r="FD14" s="374"/>
      <c r="FE14" s="384" t="s">
        <v>295</v>
      </c>
      <c r="FF14" s="341"/>
      <c r="FG14" s="334"/>
      <c r="FH14" s="330"/>
      <c r="FI14" s="336"/>
      <c r="FJ14" s="330"/>
      <c r="FK14" s="336"/>
      <c r="FL14" s="330"/>
      <c r="FM14" s="336"/>
      <c r="FN14" s="374"/>
      <c r="FO14" s="384" t="s">
        <v>295</v>
      </c>
      <c r="FP14" s="341"/>
      <c r="FQ14" s="334"/>
      <c r="FR14" s="330"/>
      <c r="FS14" s="336"/>
      <c r="FT14" s="330"/>
      <c r="FU14" s="336"/>
      <c r="FV14" s="330"/>
      <c r="FW14" s="336"/>
      <c r="FX14" s="374"/>
      <c r="FY14" s="384" t="s">
        <v>295</v>
      </c>
      <c r="FZ14" s="341"/>
      <c r="GA14" s="334"/>
      <c r="GB14" s="330"/>
      <c r="GC14" s="336"/>
      <c r="GD14" s="330"/>
      <c r="GE14" s="336"/>
      <c r="GF14" s="330"/>
      <c r="GG14" s="336"/>
      <c r="GH14" s="374"/>
      <c r="GI14" s="384" t="s">
        <v>295</v>
      </c>
      <c r="GJ14" s="341"/>
      <c r="GK14" s="334"/>
      <c r="GL14" s="330"/>
      <c r="GM14" s="336"/>
      <c r="GN14" s="330"/>
      <c r="GO14" s="336"/>
      <c r="GP14" s="330"/>
      <c r="GQ14" s="336"/>
    </row>
    <row r="15" spans="1:199" ht="15.75" x14ac:dyDescent="0.25">
      <c r="A15" s="36" t="str">
        <f>GROUPSUMMARY!A16</f>
        <v>PP</v>
      </c>
      <c r="B15" s="342">
        <f>COUNTIFS(PROGRESS!$Y$16:$Y$245,"&gt;=0",PROGRESS!$I$16:$I$245,"Y")</f>
        <v>0</v>
      </c>
      <c r="C15" s="396" t="str">
        <f>IFERROR(AVERAGEIFS(PROGRESS!$W$16:$W$245,PROGRESS!$I$16:$I$245,"Y",PROGRESS!$Y$16:$Y$245,"&gt;=0"),"")</f>
        <v/>
      </c>
      <c r="D15" s="342">
        <f>COUNTIFS(PROGRESS!$Y$16:$Y$245,"&gt;=4",PROGRESS!$I16:$I245,"Y")</f>
        <v>0</v>
      </c>
      <c r="E15" s="337" t="str">
        <f>IFERROR(D15/COUNTIFS(PROGRESS!$I16:$I245,"Y",PROGRESS!$Y16:$Y245,"&gt;=0"),"")</f>
        <v/>
      </c>
      <c r="F15" s="331">
        <f>COUNTIFS(PROGRESS!$Y$16:$Y$245,"&gt;=5",PROGRESS!$I16:$I245,"Y")</f>
        <v>0</v>
      </c>
      <c r="G15" s="337" t="str">
        <f>IFERROR(F15/COUNTIFS(PROGRESS!$I16:$I245,"Y",PROGRESS!$Y16:$Y245,"&gt;=0"),"")</f>
        <v/>
      </c>
      <c r="H15" s="331">
        <f>COUNTIFS(PROGRESS!$Y$16:$Y$245,"&gt;=7",PROGRESS!$I16:$I245,"Y")</f>
        <v>0</v>
      </c>
      <c r="I15" s="337" t="str">
        <f>IFERROR(H15/COUNTIFS(PROGRESS!$I16:$I245,"Y",PROGRESS!$Y16:$Y245,"&gt;=0"),"")</f>
        <v/>
      </c>
      <c r="J15" s="342">
        <f>COUNTIFS(PROGRESS!$AI$16:$AI$245,"&gt;=0",PROGRESS!$I$16:$I$245,"Y")</f>
        <v>0</v>
      </c>
      <c r="K15" s="396" t="str">
        <f>IFERROR(AVERAGEIFS(PROGRESS!$AG$16:$AG$245,PROGRESS!$I$16:$I$245,"Y",PROGRESS!$AI$16:$AI$245,"&gt;=0"),"")</f>
        <v/>
      </c>
      <c r="L15" s="331">
        <f>COUNTIFS(PROGRESS!$AI$16:$AI$245,"&gt;=4",PROGRESS!$I16:$I245,"Y")</f>
        <v>0</v>
      </c>
      <c r="M15" s="337" t="str">
        <f>IFERROR(L15/COUNTIFS(PROGRESS!$I16:$I245,"Y",PROGRESS!$AI16:$AI245,"&gt;=0"),"")</f>
        <v/>
      </c>
      <c r="N15" s="331">
        <f>COUNTIFS(PROGRESS!$AI$16:$AI$245,"&gt;=5",PROGRESS!$I16:$I245,"Y")</f>
        <v>0</v>
      </c>
      <c r="O15" s="337" t="str">
        <f>IFERROR(N15/COUNTIFS(PROGRESS!$I16:$I245,"Y",PROGRESS!$AI16:$AI245,"&gt;=0"),"")</f>
        <v/>
      </c>
      <c r="P15" s="331">
        <f>COUNTIFS(PROGRESS!$AI$16:$AI$245,"&gt;=7",PROGRESS!$I16:$I245,"Y")</f>
        <v>0</v>
      </c>
      <c r="Q15" s="337" t="str">
        <f>IFERROR(P15/COUNTIFS(PROGRESS!$I16:$I245,"Y",PROGRESS!$AI16:$AI245,"&gt;=0"),"")</f>
        <v/>
      </c>
      <c r="R15" s="342">
        <f>COUNTIFS(PROGRESS!$DF$16:$DF$245,"&gt;=0",PROGRESS!$I$16:$I$245,"Y")</f>
        <v>0</v>
      </c>
      <c r="S15" s="396" t="str">
        <f>IFERROR(AVERAGEIFS(PROGRESS!$DD$16:$DD$245,PROGRESS!$I$16:$I$245,"Y",PROGRESS!$AI$16:$AI$245,"&gt;=0"),"")</f>
        <v/>
      </c>
      <c r="T15" s="331">
        <f>COUNTIFS(PROGRESS!$DF$16:$DF$245,"&gt;=4",PROGRESS!$I16:$I245,"Y")</f>
        <v>0</v>
      </c>
      <c r="U15" s="337" t="str">
        <f>IFERROR(T15/COUNTIFS(PROGRESS!$I16:$I245,"Y",PROGRESS!$DF16:$DF245,"&gt;=0"),"")</f>
        <v/>
      </c>
      <c r="V15" s="331">
        <f>COUNTIFS(PROGRESS!$DF$16:$DF$245,"&gt;=5",PROGRESS!$I16:$I245,"Y")</f>
        <v>0</v>
      </c>
      <c r="W15" s="337" t="str">
        <f>IFERROR(V15/COUNTIFS(PROGRESS!$I16:$I245,"Y",PROGRESS!$DF16:$DF245,"&gt;=0"),"")</f>
        <v/>
      </c>
      <c r="X15" s="331">
        <f>COUNTIFS(PROGRESS!$DF$16:$DF$245,"&gt;=7",PROGRESS!$I16:$I245,"Y")</f>
        <v>0</v>
      </c>
      <c r="Y15" s="337" t="str">
        <f>IFERROR(X15/COUNTIFS(PROGRESS!$I16:$I245,"Y",PROGRESS!$DF16:$DF245,"&gt;=0"),"")</f>
        <v/>
      </c>
      <c r="Z15" s="342">
        <f>COUNTIFS(PROGRESS!$DU$16:$DU$245,"&gt;=0",PROGRESS!$I$16:$I$245,"Y")</f>
        <v>0</v>
      </c>
      <c r="AA15" s="396" t="str">
        <f>IFERROR(AVERAGEIFS(PROGRESS!$DD$16:$DD$245,PROGRESS!$I$16:$I$245,"Y",PROGRESS!$AI$16:$AI$245,"&gt;=0"),"")</f>
        <v/>
      </c>
      <c r="AB15" s="331">
        <f>COUNTIFS(PROGRESS!$DU$16:$DU$245,"&gt;=4",PROGRESS!$I16:$I245,"Y")</f>
        <v>0</v>
      </c>
      <c r="AC15" s="337" t="str">
        <f>IFERROR(AB15/COUNTIFS(PROGRESS!$I16:$I245,"Y",PROGRESS!$DU16:$DU245,"&gt;=0"),"")</f>
        <v/>
      </c>
      <c r="AD15" s="331">
        <f>COUNTIFS(PROGRESS!$DU$16:$DU$245,"&gt;=5",PROGRESS!$I16:$I245,"Y")</f>
        <v>0</v>
      </c>
      <c r="AE15" s="337" t="str">
        <f>IFERROR(AD15/COUNTIFS(PROGRESS!$I16:$I245,"Y",PROGRESS!$DU16:$DU245,"&gt;=0"),"")</f>
        <v/>
      </c>
      <c r="AF15" s="331">
        <f>COUNTIFS(PROGRESS!$DU$16:$DU$245,"&gt;=7",PROGRESS!$I16:$I245,"Y")</f>
        <v>0</v>
      </c>
      <c r="AG15" s="337" t="str">
        <f>IFERROR(AF15/COUNTIFS(PROGRESS!$I16:$I245,"Y",PROGRESS!$DU16:$DU245,"&gt;=0"),"")</f>
        <v/>
      </c>
      <c r="AH15" s="382"/>
      <c r="AI15" s="23" t="str">
        <f t="shared" si="1"/>
        <v>PP</v>
      </c>
      <c r="AJ15" s="342">
        <f>COUNTIFS(PROGRESS!$BM$16:$BM$245,"&gt;=0",PROGRESS!$I$16:$I$245,"Y")</f>
        <v>0</v>
      </c>
      <c r="AK15" s="396" t="str">
        <f>IFERROR(AVERAGEIFS(PROGRESS!$BK$16:$BK$245,PROGRESS!$I$16:$I$245,"Y",PROGRESS!$BM$16:$BM$245,"&gt;=0"),"")</f>
        <v/>
      </c>
      <c r="AL15" s="331">
        <f>COUNTIFS(PROGRESS!$BM$16:$BM$245,"&gt;=4",PROGRESS!$I16:$I245,"Y")</f>
        <v>0</v>
      </c>
      <c r="AM15" s="337" t="str">
        <f>IFERROR(AL15/COUNTIFS(PROGRESS!$I16:$I245,"Y",PROGRESS!$BM16:$BM245,"&gt;=0"),"")</f>
        <v/>
      </c>
      <c r="AN15" s="331">
        <f>COUNTIFS(PROGRESS!$BM$16:$BM$245,"&gt;=5",PROGRESS!$I16:$I245,"Y")</f>
        <v>0</v>
      </c>
      <c r="AO15" s="337" t="str">
        <f>IFERROR(AN15/COUNTIFS(PROGRESS!$I16:$I245,"Y",PROGRESS!$BM16:$BM245,"&gt;=0"),"")</f>
        <v/>
      </c>
      <c r="AP15" s="331">
        <f>COUNTIFS(PROGRESS!$BM$16:$BM$245,"&gt;=7",PROGRESS!$I16:$I245,"Y")</f>
        <v>0</v>
      </c>
      <c r="AQ15" s="337" t="str">
        <f>IFERROR(AP15/COUNTIFS(PROGRESS!$I16:$I245,"Y",PROGRESS!$BM16:$BM245,"&gt;=0"),"")</f>
        <v/>
      </c>
      <c r="AR15" s="342">
        <f>COUNTIFS(PROGRESS!$DK$16:$DK$245,"&gt;=0",PROGRESS!$I$16:$I$245,"Y")</f>
        <v>0</v>
      </c>
      <c r="AS15" s="396" t="str">
        <f>IFERROR(AVERAGEIFS(PROGRESS!$DI$16:$DI$245,PROGRESS!$I$16:$I$245,"Y",PROGRESS!$DK$16:$DK$245,"&gt;=0"),"")</f>
        <v/>
      </c>
      <c r="AT15" s="331">
        <f>COUNTIFS(PROGRESS!$DK$16:$DK$245,"&gt;=4",PROGRESS!$I16:$I245,"Y")</f>
        <v>0</v>
      </c>
      <c r="AU15" s="337" t="str">
        <f>IFERROR(AT15/COUNTIFS(PROGRESS!$I16:$I245,"Y",PROGRESS!$DK16:$DK245,"&gt;=0"),"")</f>
        <v/>
      </c>
      <c r="AV15" s="331">
        <f>COUNTIFS(PROGRESS!$DK$16:$DK$245,"&gt;=5",PROGRESS!$I16:$I245,"Y")</f>
        <v>0</v>
      </c>
      <c r="AW15" s="337" t="str">
        <f>IFERROR(AV15/COUNTIFS(PROGRESS!$I16:$I245,"Y",PROGRESS!$DK16:$DK245,"&gt;=0"),"")</f>
        <v/>
      </c>
      <c r="AX15" s="331">
        <f>COUNTIFS(PROGRESS!$DK$16:$DK$245,"&gt;=7",PROGRESS!$I16:$I245,"Y")</f>
        <v>0</v>
      </c>
      <c r="AY15" s="337" t="str">
        <f>IFERROR(AX15/COUNTIFS(PROGRESS!$I16:$I245,"Y",PROGRESS!$DK16:$DK245,"&gt;=0"),"")</f>
        <v/>
      </c>
      <c r="AZ15" s="374"/>
      <c r="BA15" s="23" t="str">
        <f t="shared" si="2"/>
        <v>PP</v>
      </c>
      <c r="BB15" s="342">
        <f>COUNTIFS(PROGRESS!$BR$16:$BR$245,"&gt;=0",PROGRESS!$I$16:$I$245,"Y")</f>
        <v>0</v>
      </c>
      <c r="BC15" s="396" t="str">
        <f>IFERROR(AVERAGEIFS(PROGRESS!$BP$16:$BP$245,PROGRESS!$I$16:$I$245,"Y",PROGRESS!$BR$16:$BR$245,"&gt;=0"),"")</f>
        <v/>
      </c>
      <c r="BD15" s="331">
        <f>COUNTIFS(PROGRESS!$BR$16:$BR$245,"&gt;=4",PROGRESS!$I16:$I245,"Y")</f>
        <v>0</v>
      </c>
      <c r="BE15" s="337" t="str">
        <f>IFERROR(BD15/COUNTIFS(PROGRESS!$I16:$I245,"Y",PROGRESS!$BR16:$BR245,"&gt;=0"),"")</f>
        <v/>
      </c>
      <c r="BF15" s="331">
        <f>COUNTIFS(PROGRESS!$BR$16:$BR$245,"&gt;=5",PROGRESS!$I16:$I245,"Y")</f>
        <v>0</v>
      </c>
      <c r="BG15" s="337" t="str">
        <f>IFERROR(BF15/COUNTIFS(PROGRESS!$I16:$I245,"Y",PROGRESS!$BR16:$BR245,"&gt;=0"),"")</f>
        <v/>
      </c>
      <c r="BH15" s="331">
        <f>COUNTIFS(PROGRESS!$BR$16:$BR$245,"&gt;=7",PROGRESS!$I16:$I245,"Y")</f>
        <v>0</v>
      </c>
      <c r="BI15" s="337" t="str">
        <f>IFERROR(BH15/COUNTIFS(PROGRESS!$I16:$I245,"Y",PROGRESS!$BR16:$BR245,"&gt;=0"),"")</f>
        <v/>
      </c>
      <c r="BJ15" s="342">
        <f>COUNTIFS(PROGRESS!$DZ$16:$DZ$245,"&gt;=0",PROGRESS!$I$16:$I$245,"Y")</f>
        <v>0</v>
      </c>
      <c r="BK15" s="396" t="str">
        <f>IFERROR(AVERAGEIFS(PROGRESS!$DX$16:$DX$245,PROGRESS!$I$16:$I$245,"Y",PROGRESS!$DZ$16:$DZ$245,"&gt;=0"),"")</f>
        <v/>
      </c>
      <c r="BL15" s="331">
        <f>COUNTIFS(PROGRESS!$DZ$16:$DZ$245,"&gt;=4",PROGRESS!$I16:$I245,"Y")</f>
        <v>0</v>
      </c>
      <c r="BM15" s="337" t="str">
        <f>IFERROR(BL15/COUNTIFS(PROGRESS!$I16:$I245,"Y",PROGRESS!$DZ16:$DZ245,"&gt;=0"),"")</f>
        <v/>
      </c>
      <c r="BN15" s="331">
        <f>COUNTIFS(PROGRESS!$DZ$16:$DZ$245,"&gt;=5",PROGRESS!$I16:$I245,"Y")</f>
        <v>0</v>
      </c>
      <c r="BO15" s="337" t="str">
        <f>IFERROR(BN15/COUNTIFS(PROGRESS!$I16:$I245,"Y",PROGRESS!$DZ16:$DZ245,"&gt;=0"),"")</f>
        <v/>
      </c>
      <c r="BP15" s="331">
        <f>COUNTIFS(PROGRESS!$DZ$16:$DZ$245,"&gt;=7",PROGRESS!$I16:$I245,"Y")</f>
        <v>0</v>
      </c>
      <c r="BQ15" s="337" t="str">
        <f>IFERROR(BP15/COUNTIFS(PROGRESS!$I16:$I245,"Y",PROGRESS!$DZ16:$DZ245,"&gt;=0"),"")</f>
        <v/>
      </c>
      <c r="BR15" s="382"/>
      <c r="BS15" s="23" t="str">
        <f t="shared" si="3"/>
        <v>PP</v>
      </c>
      <c r="BT15" s="342">
        <f>COUNTIFS(PROGRESS!$T$16:$T$245,"&gt;=0",PROGRESS!$I$16:$I$245,"Y")</f>
        <v>0</v>
      </c>
      <c r="BU15" s="396" t="str">
        <f>IFERROR(AVERAGEIFS(PROGRESS!$R$16:$R$245,PROGRESS!$I$16:$I$245,"Y",PROGRESS!$T$16:$T$245,"&gt;=0"),"")</f>
        <v/>
      </c>
      <c r="BV15" s="331">
        <f>COUNTIFS(PROGRESS!$T$16:$T$245,"&gt;=4",PROGRESS!$I16:$I245,"Y")</f>
        <v>0</v>
      </c>
      <c r="BW15" s="337" t="str">
        <f>IFERROR(BV15/COUNTIFS(PROGRESS!$I16:$I245,"Y",PROGRESS!$T16:$T245,"&gt;=0"),"")</f>
        <v/>
      </c>
      <c r="BX15" s="331">
        <f>COUNTIFS(PROGRESS!$T$16:$T$245,"&gt;=5",PROGRESS!$I16:$I245,"Y")</f>
        <v>0</v>
      </c>
      <c r="BY15" s="337" t="str">
        <f>IFERROR(BX15/COUNTIFS(PROGRESS!$I16:$I245,"Y",PROGRESS!$T16:$T245,"&gt;=0"),"")</f>
        <v/>
      </c>
      <c r="BZ15" s="331">
        <f>COUNTIFS(PROGRESS!$T$16:$T$245,"&gt;=7",PROGRESS!$I16:$I245,"Y")</f>
        <v>0</v>
      </c>
      <c r="CA15" s="337" t="str">
        <f>IFERROR(BZ15/COUNTIFS(PROGRESS!$I16:$I245,"Y",PROGRESS!$T16:$T245,"&gt;=0"),"")</f>
        <v/>
      </c>
      <c r="CB15" s="374"/>
      <c r="CC15" s="23" t="s">
        <v>36</v>
      </c>
      <c r="CD15" s="342">
        <f>COUNTIFS(PROGRESS!$AS$16:$AS$245,"&gt;=0",PROGRESS!$I$16:$I$245,"Y")</f>
        <v>0</v>
      </c>
      <c r="CE15" s="396" t="str">
        <f>IFERROR(AVERAGEIFS(PROGRESS!$AQ$16:$AQ$245,PROGRESS!$I$16:$I$245,"Y",PROGRESS!$AS$16:$AS$245,"&gt;=0"),"")</f>
        <v/>
      </c>
      <c r="CF15" s="331">
        <f>COUNTIFS(PROGRESS!$AS$16:$AS$245,"&gt;=4",PROGRESS!$I16:$I245,"Y")</f>
        <v>0</v>
      </c>
      <c r="CG15" s="337" t="str">
        <f>IFERROR(CF15/COUNTIFS(PROGRESS!$I16:$I245,"Y",PROGRESS!$AS16:$AS245,"&gt;=0"),"")</f>
        <v/>
      </c>
      <c r="CH15" s="331">
        <f>COUNTIFS(PROGRESS!$AS$16:$AS$245,"&gt;=5",PROGRESS!$I16:$I245,"Y")</f>
        <v>0</v>
      </c>
      <c r="CI15" s="337" t="str">
        <f>IFERROR(CH15/COUNTIFS(PROGRESS!$I16:$I245,"Y",PROGRESS!$AS16:$AS245,"&gt;=0"),"")</f>
        <v/>
      </c>
      <c r="CJ15" s="331">
        <f>COUNTIFS(PROGRESS!$AS$16:$AS$245,"&gt;=7",PROGRESS!$I16:$I245,"Y")</f>
        <v>0</v>
      </c>
      <c r="CK15" s="337" t="str">
        <f>IFERROR(CJ15/COUNTIFS(PROGRESS!$I16:$I245,"Y",PROGRESS!$AS16:$AS245,"&gt;=0"),"")</f>
        <v/>
      </c>
      <c r="CL15" s="382"/>
      <c r="CM15" s="23" t="str">
        <f t="shared" si="0"/>
        <v>PP</v>
      </c>
      <c r="CN15" s="342">
        <f>COUNTIFS(PROGRESS!$AD$16:$AD$245,"&gt;=0",PROGRESS!$I$16:$I$245,"Y")</f>
        <v>0</v>
      </c>
      <c r="CO15" s="396" t="str">
        <f>IFERROR(AVERAGEIFS(PROGRESS!$AB$16:$AB$245,PROGRESS!$I$16:$I$245,"Y",PROGRESS!$AD$16:$AD$245,"&gt;=0"),"")</f>
        <v/>
      </c>
      <c r="CP15" s="331">
        <f>COUNTIFS(PROGRESS!$AD$16:$AD$245,"&gt;=4",PROGRESS!$I16:$I245,"Y")</f>
        <v>0</v>
      </c>
      <c r="CQ15" s="337" t="str">
        <f>IFERROR(CP15/COUNTIFS(PROGRESS!$I16:$I245,"Y",PROGRESS!$AD16:$AD245,"&gt;=0"),"")</f>
        <v/>
      </c>
      <c r="CR15" s="331">
        <f>COUNTIFS(PROGRESS!$AD$16:$AD$245,"&gt;=5",PROGRESS!$I16:$I245,"Y")</f>
        <v>0</v>
      </c>
      <c r="CS15" s="337" t="str">
        <f>IFERROR(CR15/COUNTIFS(PROGRESS!$I16:$I245,"Y",PROGRESS!$AD16:$AD245,"&gt;=0"),"")</f>
        <v/>
      </c>
      <c r="CT15" s="331">
        <f>COUNTIFS(PROGRESS!$AD$16:$AD$245,"&gt;=7",PROGRESS!$I16:$I245,"Y")</f>
        <v>0</v>
      </c>
      <c r="CU15" s="337" t="str">
        <f>IFERROR(CT15/COUNTIFS(PROGRESS!$I16:$I245,"Y",PROGRESS!$AD16:$AD245,"&gt;=0"),"")</f>
        <v/>
      </c>
      <c r="CV15" s="374"/>
      <c r="CW15" s="23" t="s">
        <v>36</v>
      </c>
      <c r="CX15" s="342">
        <f>COUNTIFS(PROGRESS!$AN$16:$AN$245,"&gt;=0",PROGRESS!$I$16:$I$245,"Y")</f>
        <v>0</v>
      </c>
      <c r="CY15" s="396" t="str">
        <f>IFERROR(AVERAGEIFS(PROGRESS!$AL$16:$AL$245,PROGRESS!$I$16:$I$245,"Y",PROGRESS!$AN$16:$AN$245,"&gt;=0"),"")</f>
        <v/>
      </c>
      <c r="CZ15" s="331">
        <f>COUNTIFS(PROGRESS!$AN$16:$AN$245,"&gt;=4",PROGRESS!$I16:$I245,"Y")</f>
        <v>0</v>
      </c>
      <c r="DA15" s="337" t="str">
        <f>IFERROR(CZ15/COUNTIFS(PROGRESS!$I16:$I245,"Y",PROGRESS!$AN16:$AN245,"&gt;=0"),"")</f>
        <v/>
      </c>
      <c r="DB15" s="331">
        <f>COUNTIFS(PROGRESS!$AN$16:$AN$245,"&gt;=5",PROGRESS!$I16:$I245,"Y")</f>
        <v>0</v>
      </c>
      <c r="DC15" s="337" t="str">
        <f>IFERROR(DB15/COUNTIFS(PROGRESS!$I16:$I245,"Y",PROGRESS!$AN16:$AN245,"&gt;=0"),"")</f>
        <v/>
      </c>
      <c r="DD15" s="331">
        <f>COUNTIFS(PROGRESS!$AN$16:$AN$245,"&gt;=7",PROGRESS!$I16:$I245,"Y")</f>
        <v>0</v>
      </c>
      <c r="DE15" s="337" t="str">
        <f>IFERROR(DD15/COUNTIFS(PROGRESS!$I16:$I245,"Y",PROGRESS!$AN16:$AN245,"&gt;=0"),"")</f>
        <v/>
      </c>
      <c r="DF15" s="374"/>
      <c r="DG15" s="23" t="s">
        <v>36</v>
      </c>
      <c r="DH15" s="342">
        <f>COUNTIFS(PROGRESS!$CB$16:$CB$245,"&gt;=0",PROGRESS!$I$16:$I$245,"Y")</f>
        <v>0</v>
      </c>
      <c r="DI15" s="396" t="str">
        <f>IFERROR(AVERAGEIFS(PROGRESS!$BZ$16:$BZ$245,PROGRESS!$I$16:$I$245,"Y",PROGRESS!$CB$16:$CB$245,"&gt;=0"),"")</f>
        <v/>
      </c>
      <c r="DJ15" s="331">
        <f>COUNTIFS(PROGRESS!$CB$16:$CB$245,"&gt;=4",PROGRESS!$I16:$I245,"Y")</f>
        <v>0</v>
      </c>
      <c r="DK15" s="337" t="str">
        <f>IFERROR(DJ15/COUNTIFS(PROGRESS!$I16:$I245,"Y",PROGRESS!$CB16:$CB245,"&gt;=0"),"")</f>
        <v/>
      </c>
      <c r="DL15" s="331">
        <f>COUNTIFS(PROGRESS!$CB$16:$CB$245,"&gt;=5",PROGRESS!$I16:$I245,"Y")</f>
        <v>0</v>
      </c>
      <c r="DM15" s="337" t="str">
        <f>IFERROR(DL15/COUNTIFS(PROGRESS!$I16:$I245,"Y",PROGRESS!$CB16:$CB245,"&gt;=0"),"")</f>
        <v/>
      </c>
      <c r="DN15" s="331">
        <f>COUNTIFS(PROGRESS!$CB$16:$CB$245,"&gt;=7",PROGRESS!$I16:$I245,"Y")</f>
        <v>0</v>
      </c>
      <c r="DO15" s="337" t="str">
        <f>IFERROR(DN15/COUNTIFS(PROGRESS!$I16:$I245,"Y",PROGRESS!$CB16:$CB245,"&gt;=0"),"")</f>
        <v/>
      </c>
      <c r="DP15" s="374"/>
      <c r="DQ15" s="23" t="s">
        <v>36</v>
      </c>
      <c r="DR15" s="342">
        <f>COUNTIFS(PROGRESS!$AX$16:$AX$245,"&gt;=0",PROGRESS!$I$16:$I$245,"Y")</f>
        <v>0</v>
      </c>
      <c r="DS15" s="396" t="str">
        <f>IFERROR(AVERAGEIFS(PROGRESS!$AV$16:$AV$245,PROGRESS!$I$16:$I$245,"Y",PROGRESS!$AX$16:$AX$245,"&gt;=0"),"")</f>
        <v/>
      </c>
      <c r="DT15" s="331">
        <f>COUNTIFS(PROGRESS!$AX$16:$AX$245,"&gt;=4",PROGRESS!$I16:$I245,"Y")</f>
        <v>0</v>
      </c>
      <c r="DU15" s="337" t="str">
        <f>IFERROR(DT15/COUNTIFS(PROGRESS!$I16:$I245,"Y",PROGRESS!$AX16:$AX245,"&gt;=0"),"")</f>
        <v/>
      </c>
      <c r="DV15" s="331">
        <f>COUNTIFS(PROGRESS!$AX$16:$AX$245,"&gt;=5",PROGRESS!$I16:$I245,"Y")</f>
        <v>0</v>
      </c>
      <c r="DW15" s="337" t="str">
        <f>IFERROR(DV15/COUNTIFS(PROGRESS!$I16:$I245,"Y",PROGRESS!$AX16:$AX245,"&gt;=0"),"")</f>
        <v/>
      </c>
      <c r="DX15" s="331">
        <f>COUNTIFS(PROGRESS!$AX$16:$AX$245,"&gt;=7",PROGRESS!$I16:$I245,"Y")</f>
        <v>0</v>
      </c>
      <c r="DY15" s="337" t="str">
        <f>IFERROR(DX15/COUNTIFS(PROGRESS!$I16:$I245,"Y",PROGRESS!$AX16:$AX245,"&gt;=0"),"")</f>
        <v/>
      </c>
      <c r="DZ15" s="374"/>
      <c r="EA15" s="23" t="s">
        <v>36</v>
      </c>
      <c r="EB15" s="342">
        <f>COUNTIFS(PROGRESS!$BC$16:$BC$245,"&gt;=0",PROGRESS!$I$16:$I$245,"Y")</f>
        <v>0</v>
      </c>
      <c r="EC15" s="396" t="str">
        <f>IFERROR(AVERAGEIFS(PROGRESS!$BA$16:$BA$245,PROGRESS!$I$16:$I$245,"Y",PROGRESS!$BC$16:$BC$245,"&gt;=0"),"")</f>
        <v/>
      </c>
      <c r="ED15" s="331">
        <f>COUNTIFS(PROGRESS!$BC$16:$BC$245,"&gt;=4",PROGRESS!$I16:$I245,"Y")</f>
        <v>0</v>
      </c>
      <c r="EE15" s="337" t="str">
        <f>IFERROR(ED15/COUNTIFS(PROGRESS!$I16:$I245,"Y",PROGRESS!$BC16:$BC245,"&gt;=0"),"")</f>
        <v/>
      </c>
      <c r="EF15" s="331">
        <f>COUNTIFS(PROGRESS!$BC$16:$BC$245,"&gt;=5",PROGRESS!$I16:$I245,"Y")</f>
        <v>0</v>
      </c>
      <c r="EG15" s="337" t="str">
        <f>IFERROR(EF15/COUNTIFS(PROGRESS!$I16:$I245,"Y",PROGRESS!$BC16:$BC245,"&gt;=0"),"")</f>
        <v/>
      </c>
      <c r="EH15" s="331">
        <f>COUNTIFS(PROGRESS!$BC$16:$BC$245,"&gt;=7",PROGRESS!$I16:$I245,"Y")</f>
        <v>0</v>
      </c>
      <c r="EI15" s="337" t="str">
        <f>IFERROR(EH15/COUNTIFS(PROGRESS!$I16:$I245,"Y",PROGRESS!$BC16:$BC245,"&gt;=0"),"")</f>
        <v/>
      </c>
      <c r="EJ15" s="374"/>
      <c r="EK15" s="23" t="s">
        <v>36</v>
      </c>
      <c r="EL15" s="342">
        <f>COUNTIFS(PROGRESS!$BH$16:$BH$245,"&gt;=0",PROGRESS!$I$16:$I$245,"Y")</f>
        <v>0</v>
      </c>
      <c r="EM15" s="396" t="str">
        <f>IFERROR(AVERAGEIFS(PROGRESS!$BF$16:$BF$245,PROGRESS!$I$16:$I$245,"Y",PROGRESS!$BH$16:$BH$245,"&gt;=0"),"")</f>
        <v/>
      </c>
      <c r="EN15" s="331">
        <f>COUNTIFS(PROGRESS!$BH$16:$BH$245,"&gt;=4",PROGRESS!$I16:$I245,"Y")</f>
        <v>0</v>
      </c>
      <c r="EO15" s="337" t="str">
        <f>IFERROR(EN15/COUNTIFS(PROGRESS!$I16:$I245,"Y",PROGRESS!$BH16:$BH245,"&gt;=0"),"")</f>
        <v/>
      </c>
      <c r="EP15" s="331">
        <f>COUNTIFS(PROGRESS!$BH$16:$BH$245,"&gt;=5",PROGRESS!$I16:$I245,"Y")</f>
        <v>0</v>
      </c>
      <c r="EQ15" s="337" t="str">
        <f>IFERROR(EP15/COUNTIFS(PROGRESS!$I16:$I245,"Y",PROGRESS!$BH16:$BH245,"&gt;=0"),"")</f>
        <v/>
      </c>
      <c r="ER15" s="331">
        <f>COUNTIFS(PROGRESS!$BH$16:$BH$245,"&gt;=7",PROGRESS!$I16:$I245,"Y")</f>
        <v>0</v>
      </c>
      <c r="ES15" s="337" t="str">
        <f>IFERROR(ER15/COUNTIFS(PROGRESS!$I16:$I245,"Y",PROGRESS!$BH16:$BH245,"&gt;=0"),"")</f>
        <v/>
      </c>
      <c r="ET15" s="374"/>
      <c r="EU15" s="23" t="s">
        <v>36</v>
      </c>
      <c r="EV15" s="342">
        <f>COUNTIFS(PROGRESS!$BW$16:$BW$245,"&gt;=0",PROGRESS!$I$16:$I$245,"Y")</f>
        <v>0</v>
      </c>
      <c r="EW15" s="396" t="str">
        <f>IFERROR(AVERAGEIFS(PROGRESS!$BU$16:$BU$245,PROGRESS!$I$16:$I$245,"Y",PROGRESS!$BW$16:$BW$245,"&gt;=0"),"")</f>
        <v/>
      </c>
      <c r="EX15" s="331">
        <f>COUNTIFS(PROGRESS!$BW$16:$BW$245,"&gt;=4",PROGRESS!$I16:$I245,"Y")</f>
        <v>0</v>
      </c>
      <c r="EY15" s="337" t="str">
        <f>IFERROR(EX15/COUNTIFS(PROGRESS!$I16:$I245,"Y",PROGRESS!$BW16:$BW245,"&gt;=0"),"")</f>
        <v/>
      </c>
      <c r="EZ15" s="331">
        <f>COUNTIFS(PROGRESS!$BW$16:$BW$245,"&gt;=5",PROGRESS!$I16:$I245,"Y")</f>
        <v>0</v>
      </c>
      <c r="FA15" s="337" t="str">
        <f>IFERROR(EZ15/COUNTIFS(PROGRESS!$I16:$I245,"Y",PROGRESS!$BW16:$BW245,"&gt;=0"),"")</f>
        <v/>
      </c>
      <c r="FB15" s="331">
        <f>COUNTIFS(PROGRESS!$BW$16:$BW$245,"&gt;=7",PROGRESS!$I16:$I245,"Y")</f>
        <v>0</v>
      </c>
      <c r="FC15" s="337" t="str">
        <f>IFERROR(FB15/COUNTIFS(PROGRESS!$I16:$I245,"Y",PROGRESS!$BW16:$BW245,"&gt;=0"),"")</f>
        <v/>
      </c>
      <c r="FD15" s="374"/>
      <c r="FE15" s="23" t="s">
        <v>36</v>
      </c>
      <c r="FF15" s="342">
        <f>COUNTIFS(PROGRESS!$CG$16:$CG$245,"&gt;=0",PROGRESS!$I$16:$I$245,"Y")</f>
        <v>0</v>
      </c>
      <c r="FG15" s="396" t="str">
        <f>IFERROR(AVERAGEIFS(PROGRESS!$CE$16:$CE$245,PROGRESS!$I$16:$I$245,"Y",PROGRESS!$CG$16:$CG$245,"&gt;=0"),"")</f>
        <v/>
      </c>
      <c r="FH15" s="331">
        <f>COUNTIFS(PROGRESS!$CG$16:$CG$245,"&gt;=4",PROGRESS!$I16:$I245,"Y")</f>
        <v>0</v>
      </c>
      <c r="FI15" s="337" t="str">
        <f>IFERROR(FH15/COUNTIFS(PROGRESS!$I16:$I245,"Y",PROGRESS!$CG16:$CG245,"&gt;=0"),"")</f>
        <v/>
      </c>
      <c r="FJ15" s="331">
        <f>COUNTIFS(PROGRESS!$CG$16:$CG$245,"&gt;=5",PROGRESS!$I16:$I245,"Y")</f>
        <v>0</v>
      </c>
      <c r="FK15" s="337" t="str">
        <f>IFERROR(FJ15/COUNTIFS(PROGRESS!$I16:$I245,"Y",PROGRESS!$CG16:$CG245,"&gt;=0"),"")</f>
        <v/>
      </c>
      <c r="FL15" s="331">
        <f>COUNTIFS(PROGRESS!$CG$16:$CG$245,"&gt;=7",PROGRESS!$I16:$I245,"Y")</f>
        <v>0</v>
      </c>
      <c r="FM15" s="337" t="str">
        <f>IFERROR(FL15/COUNTIFS(PROGRESS!$I16:$I245,"Y",PROGRESS!$CG16:$CG245,"&gt;=0"),"")</f>
        <v/>
      </c>
      <c r="FN15" s="374"/>
      <c r="FO15" s="23" t="s">
        <v>36</v>
      </c>
      <c r="FP15" s="342">
        <f>COUNTIFS(PROGRESS!$CQ$16:$CQ$245,"&gt;=0",PROGRESS!$I$16:$I$245,"Y")</f>
        <v>0</v>
      </c>
      <c r="FQ15" s="396" t="str">
        <f>IFERROR(AVERAGEIFS(PROGRESS!$CO$16:$CO$245,PROGRESS!$I$16:$I$245,"Y",PROGRESS!$CQ$16:$CQ$245,"&gt;=0"),"")</f>
        <v/>
      </c>
      <c r="FR15" s="331">
        <f>COUNTIFS(PROGRESS!$CQ$16:$CQ$245,"&gt;=4",PROGRESS!$I16:$I245,"Y")</f>
        <v>0</v>
      </c>
      <c r="FS15" s="337" t="str">
        <f>IFERROR(FR15/COUNTIFS(PROGRESS!$I16:$I245,"Y",PROGRESS!$CQ16:$CQ245,"&gt;=0"),"")</f>
        <v/>
      </c>
      <c r="FT15" s="331">
        <f>COUNTIFS(PROGRESS!$CQ$16:$CQ$245,"&gt;=5",PROGRESS!$I16:$I245,"Y")</f>
        <v>0</v>
      </c>
      <c r="FU15" s="337" t="str">
        <f>IFERROR(FT15/COUNTIFS(PROGRESS!$I16:$I245,"Y",PROGRESS!$CQ16:$CQ245,"&gt;=0"),"")</f>
        <v/>
      </c>
      <c r="FV15" s="331">
        <f>COUNTIFS(PROGRESS!$CQ$16:$CQ$245,"&gt;=7",PROGRESS!$I16:$I245,"Y")</f>
        <v>0</v>
      </c>
      <c r="FW15" s="337" t="str">
        <f>IFERROR(FV15/COUNTIFS(PROGRESS!$I16:$I245,"Y",PROGRESS!$CQ16:$CQ245,"&gt;=0"),"")</f>
        <v/>
      </c>
      <c r="FX15" s="374"/>
      <c r="FY15" s="23" t="s">
        <v>36</v>
      </c>
      <c r="FZ15" s="342">
        <f>COUNTIFS(PROGRESS!$DA$16:$DA$245,"&gt;=0",PROGRESS!$I$16:$I$245,"Y")</f>
        <v>0</v>
      </c>
      <c r="GA15" s="396" t="str">
        <f>IFERROR(AVERAGEIFS(PROGRESS!$CY$16:$CY$245,PROGRESS!$I$16:$I$245,"Y",PROGRESS!$DA$16:$DA$245,"&gt;=0"),"")</f>
        <v/>
      </c>
      <c r="GB15" s="331">
        <f>COUNTIFS(PROGRESS!$DA$16:$DA$245,"&gt;=4",PROGRESS!$I16:$I245,"Y")</f>
        <v>0</v>
      </c>
      <c r="GC15" s="337" t="str">
        <f>IFERROR(GB15/COUNTIFS(PROGRESS!$I16:$I245,"Y",PROGRESS!$DA16:$DA245,"&gt;=0"),"")</f>
        <v/>
      </c>
      <c r="GD15" s="331">
        <f>COUNTIFS(PROGRESS!$DA$16:$DA$245,"&gt;=5",PROGRESS!$I16:$I245,"Y")</f>
        <v>0</v>
      </c>
      <c r="GE15" s="337" t="str">
        <f>IFERROR(GD15/COUNTIFS(PROGRESS!$I16:$I245,"Y",PROGRESS!$DA16:$DA245,"&gt;=0"),"")</f>
        <v/>
      </c>
      <c r="GF15" s="331">
        <f>COUNTIFS(PROGRESS!$DA$16:$DA$245,"&gt;=7",PROGRESS!$I16:$I245,"Y")</f>
        <v>0</v>
      </c>
      <c r="GG15" s="337" t="str">
        <f>IFERROR(GF15/COUNTIFS(PROGRESS!$I16:$I245,"Y",PROGRESS!$DA16:$DA245,"&gt;=0"),"")</f>
        <v/>
      </c>
      <c r="GH15" s="374"/>
      <c r="GI15" s="23" t="s">
        <v>36</v>
      </c>
      <c r="GJ15" s="342">
        <f>COUNTIFS(PROGRESS!$DP$16:$DP$245,"&gt;=0",PROGRESS!$I$16:$I$245,"Y")</f>
        <v>0</v>
      </c>
      <c r="GK15" s="396" t="str">
        <f>IFERROR(AVERAGEIFS(PROGRESS!$DN$16:$DN$245,PROGRESS!$I$16:$I$245,"Y",PROGRESS!$DP$16:$DP$245,"&gt;=0"),"")</f>
        <v/>
      </c>
      <c r="GL15" s="331">
        <f>COUNTIFS(PROGRESS!$DP$16:$DP$245,"&gt;=4",PROGRESS!$I16:$I245,"Y")</f>
        <v>0</v>
      </c>
      <c r="GM15" s="337" t="str">
        <f>IFERROR(GL15/COUNTIFS(PROGRESS!$I16:$I245,"Y",PROGRESS!$DP16:$DP245,"&gt;=0"),"")</f>
        <v/>
      </c>
      <c r="GN15" s="331">
        <f>COUNTIFS(PROGRESS!$DP$16:$DP$245,"&gt;=5",PROGRESS!$I16:$I245,"Y")</f>
        <v>0</v>
      </c>
      <c r="GO15" s="337" t="str">
        <f>IFERROR(GN15/COUNTIFS(PROGRESS!$I16:$I245,"Y",PROGRESS!$DP16:$DP245,"&gt;=0"),"")</f>
        <v/>
      </c>
      <c r="GP15" s="331">
        <f>COUNTIFS(PROGRESS!$DP$16:$DP$245,"&gt;=7",PROGRESS!$I16:$I245,"Y")</f>
        <v>0</v>
      </c>
      <c r="GQ15" s="337" t="str">
        <f>IFERROR(GP15/COUNTIFS(PROGRESS!$I16:$I245,"Y",PROGRESS!$DP16:$DP245,"&gt;=0"),"")</f>
        <v/>
      </c>
    </row>
    <row r="16" spans="1:199" ht="15.75" x14ac:dyDescent="0.25">
      <c r="A16" s="36" t="str">
        <f>GROUPSUMMARY!A17</f>
        <v>NON PP</v>
      </c>
      <c r="B16" s="395">
        <f>COUNTIFS(PROGRESS!$Y$16:$Y$245,"&gt;=0",PROGRESS!$I16:$I245,"N")</f>
        <v>0</v>
      </c>
      <c r="C16" s="393" t="str">
        <f>IFERROR(AVERAGEIFS(PROGRESS!$W$16:$W$245,PROGRESS!$I$16:$I$245,"N",PROGRESS!$Y$16:$Y$245,"&gt;=0"),"")</f>
        <v/>
      </c>
      <c r="D16" s="342">
        <f>COUNTIFS(PROGRESS!$Y$16:$Y$245,"&gt;=4",PROGRESS!$I16:$I245,"N")</f>
        <v>0</v>
      </c>
      <c r="E16" s="337" t="str">
        <f>IFERROR(D16/COUNTIFS(PROGRESS!$I16:$I245,"N",PROGRESS!$Y16:$Y245,"&gt;=0"),"")</f>
        <v/>
      </c>
      <c r="F16" s="331">
        <f>COUNTIFS(PROGRESS!$Y$16:$Y$245,"&gt;=5",PROGRESS!$I16:$I245,"N")</f>
        <v>0</v>
      </c>
      <c r="G16" s="337" t="str">
        <f>IFERROR(F16/COUNTIFS(PROGRESS!$I16:$I245,"N",PROGRESS!$Y16:$Y245,"&gt;=0"),"")</f>
        <v/>
      </c>
      <c r="H16" s="331">
        <f>COUNTIFS(PROGRESS!$Y$16:$Y$245,"&gt;=7",PROGRESS!$I16:$I245,"N")</f>
        <v>0</v>
      </c>
      <c r="I16" s="337" t="str">
        <f>IFERROR(H16/COUNTIFS(PROGRESS!$I16:$I245,"N",PROGRESS!$Y16:$Y245,"&gt;=0"),"")</f>
        <v/>
      </c>
      <c r="J16" s="395">
        <f>COUNTIFS(PROGRESS!$AI$16:$AI$245,"&gt;=0",PROGRESS!$I16:$I245,"N")</f>
        <v>0</v>
      </c>
      <c r="K16" s="393" t="str">
        <f>IFERROR(AVERAGEIFS(PROGRESS!$AG$16:$AG$245,PROGRESS!$I$16:$I$245,"N",PROGRESS!$AI$16:$AI$245,"&gt;=0"),"")</f>
        <v/>
      </c>
      <c r="L16" s="331">
        <f>COUNTIFS(PROGRESS!$AI$16:$AI$245,"&gt;=4",PROGRESS!$I16:$I245,"N")</f>
        <v>0</v>
      </c>
      <c r="M16" s="337" t="str">
        <f>IFERROR(L16/COUNTIFS(PROGRESS!$I16:$I245,"N",PROGRESS!$AI16:$AI245,"&gt;=0"),"")</f>
        <v/>
      </c>
      <c r="N16" s="331">
        <f>COUNTIFS(PROGRESS!$AI$16:$AI$245,"&gt;=5",PROGRESS!$I16:$I245,"N")</f>
        <v>0</v>
      </c>
      <c r="O16" s="337" t="str">
        <f>IFERROR(N16/COUNTIFS(PROGRESS!$I16:$I245,"N",PROGRESS!$AI16:$AI245,"&gt;=0"),"")</f>
        <v/>
      </c>
      <c r="P16" s="331">
        <f>COUNTIFS(PROGRESS!$AI$16:$AI$245,"&gt;=7",PROGRESS!$I16:$I245,"N")</f>
        <v>0</v>
      </c>
      <c r="Q16" s="337" t="str">
        <f>IFERROR(P$16/COUNTIFS(PROGRESS!$I16:$I245,"N",PROGRESS!$AI16:$AI245,"&gt;=0"),"")</f>
        <v/>
      </c>
      <c r="R16" s="395">
        <f>COUNTIFS(PROGRESS!$DF$16:$DF$245,"&gt;=0",PROGRESS!$I16:$I245,"N")</f>
        <v>0</v>
      </c>
      <c r="S16" s="393" t="str">
        <f>IFERROR(AVERAGEIFS(PROGRESS!$DD$16:$DD$245,PROGRESS!$I$16:$I$245,"N",PROGRESS!$AI$16:$AI$245,"&gt;=0"),"")</f>
        <v/>
      </c>
      <c r="T16" s="331">
        <f>COUNTIFS(PROGRESS!$DF$16:$DF$245,"&gt;=4",PROGRESS!$I16:$I245,"N")</f>
        <v>0</v>
      </c>
      <c r="U16" s="337" t="str">
        <f>IFERROR(T16/COUNTIFS(PROGRESS!$I16:$I245,"N",PROGRESS!$DF16:$DF245,"&gt;=0"),"")</f>
        <v/>
      </c>
      <c r="V16" s="331">
        <f>COUNTIFS(PROGRESS!$DF$16:$DF$245,"&gt;=5",PROGRESS!$I16:$I245,"N")</f>
        <v>0</v>
      </c>
      <c r="W16" s="337" t="str">
        <f>IFERROR(V16/COUNTIFS(PROGRESS!$I16:$I245,"N",PROGRESS!$DF16:$DF245,"&gt;=0"),"")</f>
        <v/>
      </c>
      <c r="X16" s="331">
        <f>COUNTIFS(PROGRESS!$DF$16:$DF$245,"&gt;=7",PROGRESS!$I16:$I245,"N")</f>
        <v>0</v>
      </c>
      <c r="Y16" s="337" t="str">
        <f>IFERROR(X$16/COUNTIFS(PROGRESS!$I16:$I245,"N",PROGRESS!$DF16:$DF245,"&gt;=0"),"")</f>
        <v/>
      </c>
      <c r="Z16" s="395">
        <f>COUNTIFS(PROGRESS!$DU$16:$DU$245,"&gt;=0",PROGRESS!$I16:$I245,"N")</f>
        <v>0</v>
      </c>
      <c r="AA16" s="393" t="str">
        <f>IFERROR(AVERAGEIFS(PROGRESS!$DD$16:$DD$245,PROGRESS!$I$16:$I$245,"N",PROGRESS!$AI$16:$AI$245,"&gt;=0"),"")</f>
        <v/>
      </c>
      <c r="AB16" s="331">
        <f>COUNTIFS(PROGRESS!$DU$16:$DU$245,"&gt;=4",PROGRESS!$I16:$I245,"N")</f>
        <v>0</v>
      </c>
      <c r="AC16" s="337" t="str">
        <f>IFERROR(AB16/COUNTIFS(PROGRESS!$I16:$I245,"N",PROGRESS!$DU16:$DU245,"&gt;=0"),"")</f>
        <v/>
      </c>
      <c r="AD16" s="331">
        <f>COUNTIFS(PROGRESS!$DU$16:$DU$245,"&gt;=5",PROGRESS!$I16:$I245,"N")</f>
        <v>0</v>
      </c>
      <c r="AE16" s="337" t="str">
        <f>IFERROR(AD16/COUNTIFS(PROGRESS!$I16:$I245,"N",PROGRESS!$DU16:$DU245,"&gt;=0"),"")</f>
        <v/>
      </c>
      <c r="AF16" s="331">
        <f>COUNTIFS(PROGRESS!$DU$16:$DU$245,"&gt;=7",PROGRESS!$I16:$I245,"N")</f>
        <v>0</v>
      </c>
      <c r="AG16" s="337" t="str">
        <f>IFERROR(AF$16/COUNTIFS(PROGRESS!$I16:$I245,"N",PROGRESS!$DU16:$DU245,"&gt;=0"),"")</f>
        <v/>
      </c>
      <c r="AH16" s="382"/>
      <c r="AI16" s="23" t="str">
        <f t="shared" si="1"/>
        <v>NON PP</v>
      </c>
      <c r="AJ16" s="395">
        <f>COUNTIFS(PROGRESS!$BM$16:$BM$245,"&gt;=0",PROGRESS!$I16:$I245,"N")</f>
        <v>0</v>
      </c>
      <c r="AK16" s="393" t="str">
        <f>IFERROR(AVERAGEIFS(PROGRESS!$BK$16:$BK$245,PROGRESS!$I$16:$I$245,"N",PROGRESS!$BM$16:$BM$245,"&gt;=0"),"")</f>
        <v/>
      </c>
      <c r="AL16" s="331">
        <f>COUNTIFS(PROGRESS!$BM$16:$BM$245,"&gt;=4",PROGRESS!$I16:$I245,"N")</f>
        <v>0</v>
      </c>
      <c r="AM16" s="337" t="str">
        <f>IFERROR(AL16/COUNTIFS(PROGRESS!$I16:$I245,"N",PROGRESS!$BM16:$BM245,"&gt;=0"),"")</f>
        <v/>
      </c>
      <c r="AN16" s="331">
        <f>COUNTIFS(PROGRESS!$BM$16:$BM$245,"&gt;=5",PROGRESS!$I16:$I245,"N")</f>
        <v>0</v>
      </c>
      <c r="AO16" s="337" t="str">
        <f>IFERROR(AN16/COUNTIFS(PROGRESS!$I16:$I245,"N",PROGRESS!$BM16:$BM245,"&gt;=0"),"")</f>
        <v/>
      </c>
      <c r="AP16" s="331">
        <f>COUNTIFS(PROGRESS!$BM$16:$BM$245,"&gt;=7",PROGRESS!$I16:$I245,"N")</f>
        <v>0</v>
      </c>
      <c r="AQ16" s="337" t="str">
        <f>IFERROR(AP16/COUNTIFS(PROGRESS!$I16:$I245,"N",PROGRESS!$BM16:$BM245,"&gt;=0"),"")</f>
        <v/>
      </c>
      <c r="AR16" s="395">
        <f>COUNTIFS(PROGRESS!$DK$16:$DK$245,"&gt;=0",PROGRESS!$I16:$I245,"N")</f>
        <v>0</v>
      </c>
      <c r="AS16" s="393" t="str">
        <f>IFERROR(AVERAGEIFS(PROGRESS!$DI$16:$DI$245,PROGRESS!$I$16:$I$245,"N",PROGRESS!$DK$16:$DK$245,"&gt;=0"),"")</f>
        <v/>
      </c>
      <c r="AT16" s="331">
        <f>COUNTIFS(PROGRESS!$DK$16:$DK$245,"&gt;=4",PROGRESS!$I16:$I245,"N")</f>
        <v>0</v>
      </c>
      <c r="AU16" s="337" t="str">
        <f>IFERROR(AT16/COUNTIFS(PROGRESS!$I16:$I245,"N",PROGRESS!$DK16:$DK245,"&gt;=0"),"")</f>
        <v/>
      </c>
      <c r="AV16" s="331">
        <f>COUNTIFS(PROGRESS!$DK$16:$DK$245,"&gt;=5",PROGRESS!$I16:$I245,"N")</f>
        <v>0</v>
      </c>
      <c r="AW16" s="337" t="str">
        <f>IFERROR(AV16/COUNTIFS(PROGRESS!$I16:$I245,"N",PROGRESS!$DK16:$DK245,"&gt;=0"),"")</f>
        <v/>
      </c>
      <c r="AX16" s="331">
        <f>COUNTIFS(PROGRESS!$DK$16:$DK$245,"&gt;=7",PROGRESS!$I16:$I245,"N")</f>
        <v>0</v>
      </c>
      <c r="AY16" s="337" t="str">
        <f>IFERROR(AX16/COUNTIFS(PROGRESS!$I16:$I245,"N",PROGRESS!$DK16:$DK245,"&gt;=0"),"")</f>
        <v/>
      </c>
      <c r="AZ16" s="374"/>
      <c r="BA16" s="23" t="str">
        <f t="shared" si="2"/>
        <v>NON PP</v>
      </c>
      <c r="BB16" s="395">
        <f>COUNTIFS(PROGRESS!$BR$16:$BR$245,"&gt;=0",PROGRESS!$I16:$I245,"N")</f>
        <v>0</v>
      </c>
      <c r="BC16" s="393" t="str">
        <f>IFERROR(AVERAGEIFS(PROGRESS!$BP$16:$BP$245,PROGRESS!$I$16:$I$245,"N",PROGRESS!$BR$16:$BR$245,"&gt;=0"),"")</f>
        <v/>
      </c>
      <c r="BD16" s="331">
        <f>COUNTIFS(PROGRESS!$BR$16:$BR$245,"&gt;=4",PROGRESS!$I16:$I245,"N")</f>
        <v>0</v>
      </c>
      <c r="BE16" s="337" t="str">
        <f>IFERROR(BD$16/COUNTIFS(PROGRESS!$I16:$I245,"N",PROGRESS!$BR16:$BR245,"&gt;=0"),"")</f>
        <v/>
      </c>
      <c r="BF16" s="331">
        <f>COUNTIFS(PROGRESS!$BR$16:$BR$245,"&gt;=5",PROGRESS!$I16:$I245,"N")</f>
        <v>0</v>
      </c>
      <c r="BG16" s="337" t="str">
        <f>IFERROR(BF16/COUNTIFS(PROGRESS!$I16:$I245,"N",PROGRESS!$BR16:$BR245,"&gt;=0"),"")</f>
        <v/>
      </c>
      <c r="BH16" s="331">
        <f>COUNTIFS(PROGRESS!$BR$16:$BR$245,"&gt;=7",PROGRESS!$I16:$I245,"N")</f>
        <v>0</v>
      </c>
      <c r="BI16" s="337" t="str">
        <f>IFERROR(BH16/COUNTIFS(PROGRESS!$I16:$I245,"N",PROGRESS!$BR16:$BR245,"&gt;=0"),"")</f>
        <v/>
      </c>
      <c r="BJ16" s="395">
        <f>COUNTIFS(PROGRESS!$DZ$16:$DZ$245,"&gt;=0",PROGRESS!$I16:$I245,"N")</f>
        <v>0</v>
      </c>
      <c r="BK16" s="393" t="str">
        <f>IFERROR(AVERAGEIFS(PROGRESS!$DX$16:$DX$245,PROGRESS!$I$16:$I$245,"N",PROGRESS!$DZ$16:$DZ$245,"&gt;=0"),"")</f>
        <v/>
      </c>
      <c r="BL16" s="331">
        <f>COUNTIFS(PROGRESS!$DZ$16:$DZ$245,"&gt;=4",PROGRESS!$I16:$I245,"N")</f>
        <v>0</v>
      </c>
      <c r="BM16" s="337" t="str">
        <f>IFERROR(BL16/COUNTIFS(PROGRESS!$I16:$I245,"N",PROGRESS!$DZ16:$DZ245,"&gt;=0"),"")</f>
        <v/>
      </c>
      <c r="BN16" s="331">
        <f>COUNTIFS(PROGRESS!$DZ$16:$DZ$245,"&gt;=5",PROGRESS!$I16:$I245,"N")</f>
        <v>0</v>
      </c>
      <c r="BO16" s="337" t="str">
        <f>IFERROR(BN16/COUNTIFS(PROGRESS!$I16:$I245,"N",PROGRESS!$DZ16:$DZ245,"&gt;=0"),"")</f>
        <v/>
      </c>
      <c r="BP16" s="331">
        <f>COUNTIFS(PROGRESS!$DZ$16:$DZ$245,"&gt;=7",PROGRESS!$I16:$I245,"N")</f>
        <v>0</v>
      </c>
      <c r="BQ16" s="337" t="str">
        <f>IFERROR(BP16/COUNTIFS(PROGRESS!$I16:$I245,"N",PROGRESS!$DZ16:$DZ245,"&gt;=0"),"")</f>
        <v/>
      </c>
      <c r="BR16" s="382"/>
      <c r="BS16" s="23" t="str">
        <f t="shared" si="3"/>
        <v>NON PP</v>
      </c>
      <c r="BT16" s="395">
        <f>COUNTIFS(PROGRESS!$T$16:$T$245,"&gt;=0",PROGRESS!$I16:$I245,"N")</f>
        <v>0</v>
      </c>
      <c r="BU16" s="393" t="str">
        <f>IFERROR(AVERAGEIFS(PROGRESS!$R$16:$R$245,PROGRESS!$I$16:$I$245,"N",PROGRESS!$T$16:$T$245,"&gt;=0"),"")</f>
        <v/>
      </c>
      <c r="BV16" s="331">
        <f>COUNTIFS(PROGRESS!$T$16:$T$245,"&gt;=4",PROGRESS!$I16:$I245,"N")</f>
        <v>0</v>
      </c>
      <c r="BW16" s="337" t="str">
        <f>IFERROR(BV16/COUNTIFS(PROGRESS!$I16:$I245,"N",PROGRESS!$T16:$T245,"&gt;=0"),"")</f>
        <v/>
      </c>
      <c r="BX16" s="331">
        <f>COUNTIFS(PROGRESS!$T$16:$T$245,"&gt;=5",PROGRESS!$I16:$I245,"N")</f>
        <v>0</v>
      </c>
      <c r="BY16" s="337" t="str">
        <f>IFERROR(BX$16/COUNTIFS(PROGRESS!$I16:$I245,"N",PROGRESS!$T16:$T245,"&gt;=0"),"")</f>
        <v/>
      </c>
      <c r="BZ16" s="331">
        <f>COUNTIFS(PROGRESS!$T$16:$T$245,"&gt;=7",PROGRESS!$I16:$I245,"N")</f>
        <v>0</v>
      </c>
      <c r="CA16" s="337" t="str">
        <f>IFERROR(BZ16/COUNTIFS(PROGRESS!$I16:$I245,"N",PROGRESS!$T16:$T245,"&gt;=0"),"")</f>
        <v/>
      </c>
      <c r="CB16" s="374"/>
      <c r="CC16" s="23" t="s">
        <v>50</v>
      </c>
      <c r="CD16" s="395">
        <f>COUNTIFS(PROGRESS!$AS$16:$AS$245,"&gt;=0",PROGRESS!$I16:$I245,"N")</f>
        <v>0</v>
      </c>
      <c r="CE16" s="393" t="str">
        <f>IFERROR(AVERAGEIFS(PROGRESS!$AQ$16:$AQ$245,PROGRESS!$I$16:$I$245,"N",PROGRESS!$AS$16:$AS$245,"&gt;=0"),"")</f>
        <v/>
      </c>
      <c r="CF16" s="331">
        <f>COUNTIFS(PROGRESS!$AS$16:$AS$245,"&gt;=4",PROGRESS!$I16:$I245,"N")</f>
        <v>0</v>
      </c>
      <c r="CG16" s="337" t="str">
        <f>IFERROR(CF16/COUNTIFS(PROGRESS!$I16:$I245,"N",PROGRESS!$AS16:$AS245,"&gt;=0"),"")</f>
        <v/>
      </c>
      <c r="CH16" s="331">
        <f>COUNTIFS(PROGRESS!$AS$16:$AS$245,"&gt;=5",PROGRESS!$I16:$I245,"N")</f>
        <v>0</v>
      </c>
      <c r="CI16" s="337" t="str">
        <f>IFERROR(CH16/COUNTIFS(PROGRESS!$I16:$I245,"N",PROGRESS!$AS16:$AS245,"&gt;=0"),"")</f>
        <v/>
      </c>
      <c r="CJ16" s="331">
        <f>COUNTIFS(PROGRESS!$AS$16:$AS$245,"&gt;=7",PROGRESS!$I16:$I245,"N")</f>
        <v>0</v>
      </c>
      <c r="CK16" s="337" t="str">
        <f>IFERROR(CJ16/COUNTIFS(PROGRESS!$I16:$I245,"N",PROGRESS!$AS16:$AS245,"&gt;=0"),"")</f>
        <v/>
      </c>
      <c r="CL16" s="382"/>
      <c r="CM16" s="23" t="str">
        <f t="shared" si="0"/>
        <v>NON PP</v>
      </c>
      <c r="CN16" s="395">
        <f>COUNTIFS(PROGRESS!$AD$16:$AD$245,"&gt;=0",PROGRESS!$I16:$I245,"N")</f>
        <v>0</v>
      </c>
      <c r="CO16" s="393" t="str">
        <f>IFERROR(AVERAGEIFS(PROGRESS!$AB$16:$AB$245,PROGRESS!$I$16:$I$245,"N",PROGRESS!$AD$16:$AD$245,"&gt;=0"),"")</f>
        <v/>
      </c>
      <c r="CP16" s="331">
        <f>COUNTIFS(PROGRESS!$AD$16:$AD$245,"&gt;=4",PROGRESS!$I16:$I245,"N")</f>
        <v>0</v>
      </c>
      <c r="CQ16" s="337" t="str">
        <f>IFERROR(CP16/COUNTIFS(PROGRESS!$I16:$I245,"N",PROGRESS!$AD16:$AD245,"&gt;=0"),"")</f>
        <v/>
      </c>
      <c r="CR16" s="331">
        <f>COUNTIFS(PROGRESS!$AD$16:$AD$245,"&gt;=5",PROGRESS!$I16:$I245,"N")</f>
        <v>0</v>
      </c>
      <c r="CS16" s="337" t="str">
        <f>IFERROR(CR16/COUNTIFS(PROGRESS!$I16:$I245,"N",PROGRESS!$AD16:$AD245,"&gt;=0"),"")</f>
        <v/>
      </c>
      <c r="CT16" s="331">
        <f>COUNTIFS(PROGRESS!$AD$16:$AD$245,"&gt;=7",PROGRESS!$I16:$I245,"N")</f>
        <v>0</v>
      </c>
      <c r="CU16" s="337" t="str">
        <f>IFERROR(CT16/COUNTIFS(PROGRESS!$I16:$I245,"N",PROGRESS!$AD16:$AD245,"&gt;=0"),"")</f>
        <v/>
      </c>
      <c r="CV16" s="374"/>
      <c r="CW16" s="23" t="s">
        <v>50</v>
      </c>
      <c r="CX16" s="395">
        <f>COUNTIFS(PROGRESS!$AN$16:$AN$245,"&gt;=0",PROGRESS!$I16:$I245,"N")</f>
        <v>0</v>
      </c>
      <c r="CY16" s="393" t="str">
        <f>IFERROR(AVERAGEIFS(PROGRESS!$AL$16:$AL$245,PROGRESS!$I$16:$I$245,"N",PROGRESS!$AN$16:$AN$245,"&gt;=0"),"")</f>
        <v/>
      </c>
      <c r="CZ16" s="331">
        <f>COUNTIFS(PROGRESS!$AN$16:$AN$245,"&gt;=4",PROGRESS!$I16:$I245,"N")</f>
        <v>0</v>
      </c>
      <c r="DA16" s="337" t="str">
        <f>IFERROR(CZ16/COUNTIFS(PROGRESS!$I16:$I245,"N",PROGRESS!$AN16:$AN245,"&gt;=0"),"")</f>
        <v/>
      </c>
      <c r="DB16" s="331">
        <f>COUNTIFS(PROGRESS!$AN$16:$AN$245,"&gt;=5",PROGRESS!$I16:$I245,"N")</f>
        <v>0</v>
      </c>
      <c r="DC16" s="337" t="str">
        <f>IFERROR(DB16/COUNTIFS(PROGRESS!$I16:$I245,"N",PROGRESS!$AN16:$AN245,"&gt;=0"),"")</f>
        <v/>
      </c>
      <c r="DD16" s="331">
        <f>COUNTIFS(PROGRESS!$AN$16:$AN$245,"&gt;=7",PROGRESS!$I16:$I245,"N")</f>
        <v>0</v>
      </c>
      <c r="DE16" s="337" t="str">
        <f>IFERROR(DD16/COUNTIFS(PROGRESS!$I16:$I245,"N",PROGRESS!$AN16:$AN245,"&gt;=0"),"")</f>
        <v/>
      </c>
      <c r="DF16" s="374"/>
      <c r="DG16" s="23" t="s">
        <v>50</v>
      </c>
      <c r="DH16" s="395">
        <f>COUNTIFS(PROGRESS!$CB$16:$CB$245,"&gt;=0",PROGRESS!$I16:$I245,"N")</f>
        <v>0</v>
      </c>
      <c r="DI16" s="393" t="str">
        <f>IFERROR(AVERAGEIFS(PROGRESS!$BZ$16:$BZ$245,PROGRESS!$I$16:$I$245,"N",PROGRESS!$CB$16:$CB$245,"&gt;=0"),"")</f>
        <v/>
      </c>
      <c r="DJ16" s="331">
        <f>COUNTIFS(PROGRESS!$CB$16:$CB$245,"&gt;=4",PROGRESS!$I16:$I245,"N")</f>
        <v>0</v>
      </c>
      <c r="DK16" s="337" t="str">
        <f>IFERROR(DJ16/COUNTIFS(PROGRESS!$I16:$I245,"N",PROGRESS!$CB16:$CB245,"&gt;=0"),"")</f>
        <v/>
      </c>
      <c r="DL16" s="331">
        <f>COUNTIFS(PROGRESS!$CB$16:$CB$245,"&gt;=5",PROGRESS!$I16:$I245,"N")</f>
        <v>0</v>
      </c>
      <c r="DM16" s="337" t="str">
        <f>IFERROR(DL16/COUNTIFS(PROGRESS!$I16:$I245,"N",PROGRESS!$CB16:$CB245,"&gt;=0"),"")</f>
        <v/>
      </c>
      <c r="DN16" s="331">
        <f>COUNTIFS(PROGRESS!$CB$16:$CB$245,"&gt;=7",PROGRESS!$I16:$I245,"N")</f>
        <v>0</v>
      </c>
      <c r="DO16" s="337" t="str">
        <f>IFERROR(DN16/COUNTIFS(PROGRESS!$I16:$I245,"N",PROGRESS!$CB16:$CB245,"&gt;=0"),"")</f>
        <v/>
      </c>
      <c r="DP16" s="374"/>
      <c r="DQ16" s="23" t="s">
        <v>50</v>
      </c>
      <c r="DR16" s="395">
        <f>COUNTIFS(PROGRESS!$AX$16:$AX$245,"&gt;=0",PROGRESS!$I16:$I245,"N")</f>
        <v>0</v>
      </c>
      <c r="DS16" s="393" t="str">
        <f>IFERROR(AVERAGEIFS(PROGRESS!$AV$16:$AV$245,PROGRESS!$I$16:$I$245,"N",PROGRESS!$AX$16:$AX$245,"&gt;=0"),"")</f>
        <v/>
      </c>
      <c r="DT16" s="331">
        <f>COUNTIFS(PROGRESS!$AX$16:$AX$245,"&gt;=4",PROGRESS!$I16:$I245,"N")</f>
        <v>0</v>
      </c>
      <c r="DU16" s="337" t="str">
        <f>IFERROR(DT16/COUNTIFS(PROGRESS!$I16:$I245,"N",PROGRESS!$AX16:$AX245,"&gt;=0"),"")</f>
        <v/>
      </c>
      <c r="DV16" s="331">
        <f>COUNTIFS(PROGRESS!$AX$16:$AX$245,"&gt;=5",PROGRESS!$I16:$I245,"N")</f>
        <v>0</v>
      </c>
      <c r="DW16" s="337" t="str">
        <f>IFERROR(DV16/COUNTIFS(PROGRESS!$I16:$I245,"N",PROGRESS!$AX16:$AX245,"&gt;=0"),"")</f>
        <v/>
      </c>
      <c r="DX16" s="331">
        <f>COUNTIFS(PROGRESS!$AX$16:$AX$245,"&gt;=7",PROGRESS!$I16:$I245,"N")</f>
        <v>0</v>
      </c>
      <c r="DY16" s="337" t="str">
        <f>IFERROR(DX16/COUNTIFS(PROGRESS!$I16:$I245,"N",PROGRESS!$AX16:$AX245,"&gt;=0"),"")</f>
        <v/>
      </c>
      <c r="DZ16" s="374"/>
      <c r="EA16" s="23" t="s">
        <v>50</v>
      </c>
      <c r="EB16" s="395">
        <f>COUNTIFS(PROGRESS!$BC$16:$BC$245,"&gt;=0",PROGRESS!$I16:$I245,"N")</f>
        <v>0</v>
      </c>
      <c r="EC16" s="393" t="str">
        <f>IFERROR(AVERAGEIFS(PROGRESS!$BA$16:$BA$245,PROGRESS!$I$16:$I$245,"N",PROGRESS!$BC$16:$BC$245,"&gt;=0"),"")</f>
        <v/>
      </c>
      <c r="ED16" s="331">
        <f>COUNTIFS(PROGRESS!$BC$16:$BC$245,"&gt;=4",PROGRESS!$I16:$I245,"N")</f>
        <v>0</v>
      </c>
      <c r="EE16" s="337" t="str">
        <f>IFERROR(ED16/COUNTIFS(PROGRESS!$I16:$I245,"N",PROGRESS!$BC16:$BC245,"&gt;=0"),"")</f>
        <v/>
      </c>
      <c r="EF16" s="331">
        <f>COUNTIFS(PROGRESS!$BC$16:$BC$245,"&gt;=5",PROGRESS!$I16:$I245,"N")</f>
        <v>0</v>
      </c>
      <c r="EG16" s="337" t="str">
        <f>IFERROR(EF16/COUNTIFS(PROGRESS!$I16:$I245,"N",PROGRESS!$BC16:$BC245,"&gt;=0"),"")</f>
        <v/>
      </c>
      <c r="EH16" s="331">
        <f>COUNTIFS(PROGRESS!$BC$16:$BC$245,"&gt;=7",PROGRESS!$I16:$I245,"N")</f>
        <v>0</v>
      </c>
      <c r="EI16" s="337" t="str">
        <f>IFERROR(EH16/COUNTIFS(PROGRESS!$I16:$I245,"N",PROGRESS!$BC16:$BC245,"&gt;=0"),"")</f>
        <v/>
      </c>
      <c r="EJ16" s="374"/>
      <c r="EK16" s="23" t="s">
        <v>50</v>
      </c>
      <c r="EL16" s="395">
        <f>COUNTIFS(PROGRESS!$BH$16:$BH$245,"&gt;=0",PROGRESS!$I16:$I245,"N")</f>
        <v>0</v>
      </c>
      <c r="EM16" s="393" t="str">
        <f>IFERROR(AVERAGEIFS(PROGRESS!$BF$16:$BF$245,PROGRESS!$I$16:$I$245,"N",PROGRESS!$BH$16:$BH$245,"&gt;=0"),"")</f>
        <v/>
      </c>
      <c r="EN16" s="331">
        <f>COUNTIFS(PROGRESS!$BH$16:$BH$245,"&gt;=4",PROGRESS!$I16:$I245,"N")</f>
        <v>0</v>
      </c>
      <c r="EO16" s="337" t="str">
        <f>IFERROR(EN16/COUNTIFS(PROGRESS!$I16:$I245,"N",PROGRESS!$BH16:$BH245,"&gt;=0"),"")</f>
        <v/>
      </c>
      <c r="EP16" s="331">
        <f>COUNTIFS(PROGRESS!$BH$16:$BH$245,"&gt;=5",PROGRESS!$I16:$I245,"N")</f>
        <v>0</v>
      </c>
      <c r="EQ16" s="337" t="str">
        <f>IFERROR(EP16/COUNTIFS(PROGRESS!$I16:$I245,"N",PROGRESS!$BH16:$BH245,"&gt;=0"),"")</f>
        <v/>
      </c>
      <c r="ER16" s="331">
        <f>COUNTIFS(PROGRESS!$BH$16:$BH$245,"&gt;=7",PROGRESS!$I16:$I245,"N")</f>
        <v>0</v>
      </c>
      <c r="ES16" s="337" t="str">
        <f>IFERROR(ER16/COUNTIFS(PROGRESS!$I16:$I245,"N",PROGRESS!$BH16:$BH245,"&gt;=0"),"")</f>
        <v/>
      </c>
      <c r="ET16" s="374"/>
      <c r="EU16" s="23" t="s">
        <v>50</v>
      </c>
      <c r="EV16" s="395">
        <f>COUNTIFS(PROGRESS!$BW$16:$BW$245,"&gt;=0",PROGRESS!$I16:$I245,"N")</f>
        <v>0</v>
      </c>
      <c r="EW16" s="393" t="str">
        <f>IFERROR(AVERAGEIFS(PROGRESS!$BU$16:$BU$245,PROGRESS!$I$16:$I$245,"N",PROGRESS!$BW$16:$BW$245,"&gt;=0"),"")</f>
        <v/>
      </c>
      <c r="EX16" s="331">
        <f>COUNTIFS(PROGRESS!$BW$16:$BW$245,"&gt;=4",PROGRESS!$I16:$I245,"N")</f>
        <v>0</v>
      </c>
      <c r="EY16" s="337" t="str">
        <f>IFERROR(EX16/COUNTIFS(PROGRESS!$I16:$I245,"N",PROGRESS!$BW16:$BW245,"&gt;=0"),"")</f>
        <v/>
      </c>
      <c r="EZ16" s="331">
        <f>COUNTIFS(PROGRESS!$BW$16:$BW$245,"&gt;=5",PROGRESS!$I16:$I245,"N")</f>
        <v>0</v>
      </c>
      <c r="FA16" s="337" t="str">
        <f>IFERROR(EZ$16/COUNTIFS(PROGRESS!$I16:$I245,"N",PROGRESS!$BW16:$BW245,"&gt;=0"),"")</f>
        <v/>
      </c>
      <c r="FB16" s="331">
        <f>COUNTIFS(PROGRESS!$BW$16:$BW$245,"&gt;=7",PROGRESS!$I16:$I245,"N")</f>
        <v>0</v>
      </c>
      <c r="FC16" s="337" t="str">
        <f>IFERROR(FB16/COUNTIFS(PROGRESS!$I16:$I245,"N",PROGRESS!$BW16:$BW245,"&gt;=0"),"")</f>
        <v/>
      </c>
      <c r="FD16" s="374"/>
      <c r="FE16" s="23" t="s">
        <v>50</v>
      </c>
      <c r="FF16" s="395">
        <f>COUNTIFS(PROGRESS!$CG$16:$CG$245,"&gt;=0",PROGRESS!$I16:$I245,"N")</f>
        <v>0</v>
      </c>
      <c r="FG16" s="393" t="str">
        <f>IFERROR(AVERAGEIFS(PROGRESS!$CE$16:$CE$245,PROGRESS!$I$16:$I$245,"N",PROGRESS!$CG$16:$CG$245,"&gt;=0"),"")</f>
        <v/>
      </c>
      <c r="FH16" s="331">
        <f>COUNTIFS(PROGRESS!$CG$16:$CG$245,"&gt;=4",PROGRESS!$I16:$I245,"N")</f>
        <v>0</v>
      </c>
      <c r="FI16" s="337" t="str">
        <f>IFERROR(FH16/COUNTIFS(PROGRESS!$I16:$I245,"N",PROGRESS!$CG16:$CG245,"&gt;=0"),"")</f>
        <v/>
      </c>
      <c r="FJ16" s="331">
        <f>COUNTIFS(PROGRESS!$CG$16:$CG$245,"&gt;=5",PROGRESS!$I16:$I245,"N")</f>
        <v>0</v>
      </c>
      <c r="FK16" s="337" t="str">
        <f>IFERROR(FJ$16/COUNTIFS(PROGRESS!$I16:$I245,"N",PROGRESS!$CG16:$CG245,"&gt;=0"),"")</f>
        <v/>
      </c>
      <c r="FL16" s="331">
        <f>COUNTIFS(PROGRESS!$CG$16:$CG$245,"&gt;=7",PROGRESS!$I16:$I245,"N")</f>
        <v>0</v>
      </c>
      <c r="FM16" s="337" t="str">
        <f>IFERROR(FL16/COUNTIFS(PROGRESS!$I16:$I245,"N",PROGRESS!$CG16:$CG245,"&gt;=0"),"")</f>
        <v/>
      </c>
      <c r="FN16" s="374"/>
      <c r="FO16" s="23" t="s">
        <v>50</v>
      </c>
      <c r="FP16" s="395">
        <f>COUNTIFS(PROGRESS!$CQ$16:$CQ$245,"&gt;=0",PROGRESS!$I16:$I245,"N")</f>
        <v>0</v>
      </c>
      <c r="FQ16" s="393" t="str">
        <f>IFERROR(AVERAGEIFS(PROGRESS!$CO$16:$CO$245,PROGRESS!$I$16:$I$245,"N",PROGRESS!$CQ$16:$CQ$245,"&gt;=0"),"")</f>
        <v/>
      </c>
      <c r="FR16" s="331">
        <f>COUNTIFS(PROGRESS!$CQ$16:$CQ$245,"&gt;=4",PROGRESS!$I16:$I245,"N")</f>
        <v>0</v>
      </c>
      <c r="FS16" s="337" t="str">
        <f>IFERROR(FR16/COUNTIFS(PROGRESS!$I16:$I245,"N",PROGRESS!$CQ16:$CQ245,"&gt;=0"),"")</f>
        <v/>
      </c>
      <c r="FT16" s="331">
        <f>COUNTIFS(PROGRESS!$CQ$16:$CQ$245,"&gt;=5",PROGRESS!$I16:$I245,"N")</f>
        <v>0</v>
      </c>
      <c r="FU16" s="337" t="str">
        <f>IFERROR(FT16/COUNTIFS(PROGRESS!$I16:$I245,"N",PROGRESS!$CQ16:$CQ245,"&gt;=0"),"")</f>
        <v/>
      </c>
      <c r="FV16" s="331">
        <f>COUNTIFS(PROGRESS!$CQ$16:$CQ$245,"&gt;=7",PROGRESS!$I16:$I245,"N")</f>
        <v>0</v>
      </c>
      <c r="FW16" s="337" t="str">
        <f>IFERROR(FV16/COUNTIFS(PROGRESS!$I16:$I245,"N",PROGRESS!$CQ16:$CQ245,"&gt;=0"),"")</f>
        <v/>
      </c>
      <c r="FX16" s="374"/>
      <c r="FY16" s="23" t="s">
        <v>50</v>
      </c>
      <c r="FZ16" s="395">
        <f>COUNTIFS(PROGRESS!$DA$16:$DA$245,"&gt;=0",PROGRESS!$I16:$I245,"N")</f>
        <v>0</v>
      </c>
      <c r="GA16" s="393" t="str">
        <f>IFERROR(AVERAGEIFS(PROGRESS!$CY$16:$CY$245,PROGRESS!$I$16:$I$245,"N",PROGRESS!$DA$16:$DA$245,"&gt;=0"),"")</f>
        <v/>
      </c>
      <c r="GB16" s="331">
        <f>COUNTIFS(PROGRESS!$DA$16:$DA$245,"&gt;=4",PROGRESS!$I16:$I245,"N")</f>
        <v>0</v>
      </c>
      <c r="GC16" s="337" t="str">
        <f>IFERROR(GB16/COUNTIFS(PROGRESS!$I16:$I245,"N",PROGRESS!$DA16:$DA245,"&gt;=0"),"")</f>
        <v/>
      </c>
      <c r="GD16" s="331">
        <f>COUNTIFS(PROGRESS!$DA$16:$DA$245,"&gt;=5",PROGRESS!$I16:$I245,"N")</f>
        <v>0</v>
      </c>
      <c r="GE16" s="337" t="str">
        <f>IFERROR(GD16/COUNTIFS(PROGRESS!$I16:$I245,"N",PROGRESS!$DA16:$DA245,"&gt;=0"),"")</f>
        <v/>
      </c>
      <c r="GF16" s="331">
        <f>COUNTIFS(PROGRESS!$DA$16:$DA$245,"&gt;=7",PROGRESS!$I16:$I245,"N")</f>
        <v>0</v>
      </c>
      <c r="GG16" s="337" t="str">
        <f>IFERROR(GF$16/COUNTIFS(PROGRESS!$I16:$I245,"N",PROGRESS!$DA16:$DA245,"&gt;=0"),"")</f>
        <v/>
      </c>
      <c r="GH16" s="374"/>
      <c r="GI16" s="23" t="s">
        <v>50</v>
      </c>
      <c r="GJ16" s="395">
        <f>COUNTIFS(PROGRESS!$DP$16:$DP$245,"&gt;=0",PROGRESS!$I16:$I245,"N")</f>
        <v>0</v>
      </c>
      <c r="GK16" s="393" t="str">
        <f>IFERROR(AVERAGEIFS(PROGRESS!$DN$16:$DN$245,PROGRESS!$I$16:$I$245,"N",PROGRESS!$DP$16:$DP$245,"&gt;=0"),"")</f>
        <v/>
      </c>
      <c r="GL16" s="331">
        <f>COUNTIFS(PROGRESS!$DP$16:$DP$245,"&gt;=4",PROGRESS!$I16:$I245,"N")</f>
        <v>0</v>
      </c>
      <c r="GM16" s="337" t="str">
        <f>IFERROR(GL16/COUNTIFS(PROGRESS!$I16:$I245,"N",PROGRESS!$DP16:$DP245,"&gt;=0"),"")</f>
        <v/>
      </c>
      <c r="GN16" s="331">
        <f>COUNTIFS(PROGRESS!$DP$16:$DP$245,"&gt;=5",PROGRESS!$I16:$I245,"N")</f>
        <v>0</v>
      </c>
      <c r="GO16" s="337" t="str">
        <f>IFERROR(GN16/COUNTIFS(PROGRESS!$I16:$I245,"N",PROGRESS!$DP16:$DP245,"&gt;=0"),"")</f>
        <v/>
      </c>
      <c r="GP16" s="331">
        <f>COUNTIFS(PROGRESS!$DP$16:$DP$245,"&gt;=7",PROGRESS!$I16:$I245,"N")</f>
        <v>0</v>
      </c>
      <c r="GQ16" s="337" t="str">
        <f>IFERROR(GP16/COUNTIFS(PROGRESS!$I16:$I245,"N",PROGRESS!$DP16:$DP245,"&gt;=0"),"")</f>
        <v/>
      </c>
    </row>
    <row r="17" spans="1:199" ht="15.75" thickBot="1" x14ac:dyDescent="0.3">
      <c r="A17" s="351" t="s">
        <v>356</v>
      </c>
      <c r="B17" s="358"/>
      <c r="C17" s="390" t="str">
        <f>IFERROR((C15-C16),"")</f>
        <v/>
      </c>
      <c r="D17" s="358"/>
      <c r="E17" s="353" t="str">
        <f>IFERROR((E15-E16),"")</f>
        <v/>
      </c>
      <c r="F17" s="352"/>
      <c r="G17" s="353" t="str">
        <f>IFERROR((G15-G16),"")</f>
        <v/>
      </c>
      <c r="H17" s="352"/>
      <c r="I17" s="353" t="str">
        <f>IFERROR((I15-I16),"")</f>
        <v/>
      </c>
      <c r="J17" s="358"/>
      <c r="K17" s="390" t="str">
        <f>IFERROR((K15-K16),"")</f>
        <v/>
      </c>
      <c r="L17" s="352"/>
      <c r="M17" s="353" t="str">
        <f>IFERROR((M15-M16),"")</f>
        <v/>
      </c>
      <c r="N17" s="352"/>
      <c r="O17" s="353" t="str">
        <f>IFERROR((O15-O16),"")</f>
        <v/>
      </c>
      <c r="P17" s="352"/>
      <c r="Q17" s="353" t="str">
        <f>IFERROR((Q15-Q16),"")</f>
        <v/>
      </c>
      <c r="R17" s="358"/>
      <c r="S17" s="390" t="str">
        <f>IFERROR((S15-S16),"")</f>
        <v/>
      </c>
      <c r="T17" s="352"/>
      <c r="U17" s="353" t="str">
        <f>IFERROR((U15-U16),"")</f>
        <v/>
      </c>
      <c r="V17" s="352"/>
      <c r="W17" s="353" t="str">
        <f>IFERROR((W15-W16),"")</f>
        <v/>
      </c>
      <c r="X17" s="352"/>
      <c r="Y17" s="353" t="str">
        <f>IFERROR((Y15-Y16),"")</f>
        <v/>
      </c>
      <c r="Z17" s="358"/>
      <c r="AA17" s="390" t="str">
        <f>IFERROR((AA15-AA16),"")</f>
        <v/>
      </c>
      <c r="AB17" s="352"/>
      <c r="AC17" s="353" t="str">
        <f>IFERROR((AC15-AC16),"")</f>
        <v/>
      </c>
      <c r="AD17" s="352"/>
      <c r="AE17" s="353" t="str">
        <f>IFERROR((AE15-AE16),"")</f>
        <v/>
      </c>
      <c r="AF17" s="352"/>
      <c r="AG17" s="353" t="str">
        <f>IFERROR((AG15-AG16),"")</f>
        <v/>
      </c>
      <c r="AH17" s="382"/>
      <c r="AI17" s="385" t="str">
        <f t="shared" si="1"/>
        <v>PP Gap</v>
      </c>
      <c r="AJ17" s="358"/>
      <c r="AK17" s="390" t="str">
        <f>IFERROR((AK15-AK16),"")</f>
        <v/>
      </c>
      <c r="AL17" s="352"/>
      <c r="AM17" s="353" t="str">
        <f>IFERROR((AM15-AM16),"")</f>
        <v/>
      </c>
      <c r="AN17" s="352"/>
      <c r="AO17" s="353" t="str">
        <f>IFERROR((AO15-AO16),"")</f>
        <v/>
      </c>
      <c r="AP17" s="352"/>
      <c r="AQ17" s="353" t="str">
        <f>IFERROR((AQ15-AQ16),"")</f>
        <v/>
      </c>
      <c r="AR17" s="358"/>
      <c r="AS17" s="390" t="str">
        <f>IFERROR((AS15-AS16),"")</f>
        <v/>
      </c>
      <c r="AT17" s="352"/>
      <c r="AU17" s="353" t="str">
        <f>IFERROR((AU15-AU16),"")</f>
        <v/>
      </c>
      <c r="AV17" s="352"/>
      <c r="AW17" s="353" t="str">
        <f>IFERROR((AW15-AW16),"")</f>
        <v/>
      </c>
      <c r="AX17" s="352"/>
      <c r="AY17" s="353" t="str">
        <f>IFERROR((AY15-AY16),"")</f>
        <v/>
      </c>
      <c r="AZ17" s="374"/>
      <c r="BA17" s="385" t="str">
        <f t="shared" si="2"/>
        <v>PP Gap</v>
      </c>
      <c r="BB17" s="358"/>
      <c r="BC17" s="390" t="str">
        <f>IFERROR((BC15-BC16),"")</f>
        <v/>
      </c>
      <c r="BD17" s="352"/>
      <c r="BE17" s="353" t="str">
        <f>IFERROR((BE15-BE16),"")</f>
        <v/>
      </c>
      <c r="BF17" s="352"/>
      <c r="BG17" s="353" t="str">
        <f>IFERROR((BG15-BG16),"")</f>
        <v/>
      </c>
      <c r="BH17" s="352"/>
      <c r="BI17" s="353" t="str">
        <f>IFERROR((BI15-BI16),"")</f>
        <v/>
      </c>
      <c r="BJ17" s="358"/>
      <c r="BK17" s="390" t="str">
        <f>IFERROR((BK15-BK16),"")</f>
        <v/>
      </c>
      <c r="BL17" s="352"/>
      <c r="BM17" s="353" t="str">
        <f>IFERROR((BM15-BM16),"")</f>
        <v/>
      </c>
      <c r="BN17" s="352"/>
      <c r="BO17" s="353" t="str">
        <f>IFERROR((BO15-BO16),"")</f>
        <v/>
      </c>
      <c r="BP17" s="352"/>
      <c r="BQ17" s="353" t="str">
        <f>IFERROR((BQ15-BQ16),"")</f>
        <v/>
      </c>
      <c r="BR17" s="382"/>
      <c r="BS17" s="385" t="str">
        <f>$BA17</f>
        <v>PP Gap</v>
      </c>
      <c r="BT17" s="358"/>
      <c r="BU17" s="390" t="str">
        <f>IFERROR((BU15-BU16),"")</f>
        <v/>
      </c>
      <c r="BV17" s="352"/>
      <c r="BW17" s="353" t="str">
        <f>IFERROR((BW15-BW16),"")</f>
        <v/>
      </c>
      <c r="BX17" s="352"/>
      <c r="BY17" s="353" t="str">
        <f>IFERROR((BY15-BY16),"")</f>
        <v/>
      </c>
      <c r="BZ17" s="352"/>
      <c r="CA17" s="353" t="str">
        <f>IFERROR((CA15-CA16),"")</f>
        <v/>
      </c>
      <c r="CB17" s="374"/>
      <c r="CC17" s="385" t="str">
        <f>$BA17</f>
        <v>PP Gap</v>
      </c>
      <c r="CD17" s="358"/>
      <c r="CE17" s="390" t="str">
        <f>IFERROR((CE15-CE16),"")</f>
        <v/>
      </c>
      <c r="CF17" s="352"/>
      <c r="CG17" s="353" t="str">
        <f>IFERROR((CG15-CG16),"")</f>
        <v/>
      </c>
      <c r="CH17" s="352"/>
      <c r="CI17" s="353" t="str">
        <f>IFERROR((CI15-CI16),"")</f>
        <v/>
      </c>
      <c r="CJ17" s="352"/>
      <c r="CK17" s="353" t="str">
        <f>IFERROR((CK15-CK16),"")</f>
        <v/>
      </c>
      <c r="CL17" s="382"/>
      <c r="CM17" s="385" t="str">
        <f t="shared" si="0"/>
        <v>PP Gap</v>
      </c>
      <c r="CN17" s="358"/>
      <c r="CO17" s="390" t="str">
        <f>IFERROR((CO15-CO16),"")</f>
        <v/>
      </c>
      <c r="CP17" s="352"/>
      <c r="CQ17" s="353" t="str">
        <f>IFERROR((CQ15-CQ16),"")</f>
        <v/>
      </c>
      <c r="CR17" s="352"/>
      <c r="CS17" s="353" t="str">
        <f>IFERROR((CS15-CS16),"")</f>
        <v/>
      </c>
      <c r="CT17" s="352"/>
      <c r="CU17" s="353" t="str">
        <f>IFERROR((CU15-CU16),"")</f>
        <v/>
      </c>
      <c r="CV17" s="374"/>
      <c r="CW17" s="385" t="str">
        <f>$BA17</f>
        <v>PP Gap</v>
      </c>
      <c r="CX17" s="358"/>
      <c r="CY17" s="390" t="str">
        <f>IFERROR((CY15-CY16),"")</f>
        <v/>
      </c>
      <c r="CZ17" s="352"/>
      <c r="DA17" s="353" t="str">
        <f>IFERROR((DA15-DA16),"")</f>
        <v/>
      </c>
      <c r="DB17" s="352"/>
      <c r="DC17" s="353" t="str">
        <f>IFERROR((DC15-DC16),"")</f>
        <v/>
      </c>
      <c r="DD17" s="352"/>
      <c r="DE17" s="353" t="str">
        <f>IFERROR((DE15-DE16),"")</f>
        <v/>
      </c>
      <c r="DF17" s="374"/>
      <c r="DG17" s="385" t="str">
        <f>$BA17</f>
        <v>PP Gap</v>
      </c>
      <c r="DH17" s="358"/>
      <c r="DI17" s="390" t="str">
        <f>IFERROR((DI15-DI16),"")</f>
        <v/>
      </c>
      <c r="DJ17" s="352"/>
      <c r="DK17" s="353" t="str">
        <f>IFERROR((DK15-DK16),"")</f>
        <v/>
      </c>
      <c r="DL17" s="352"/>
      <c r="DM17" s="353" t="str">
        <f>IFERROR((DM15-DM16),"")</f>
        <v/>
      </c>
      <c r="DN17" s="352"/>
      <c r="DO17" s="353" t="str">
        <f>IFERROR((DO15-DO16),"")</f>
        <v/>
      </c>
      <c r="DP17" s="374"/>
      <c r="DQ17" s="385" t="str">
        <f>$BA17</f>
        <v>PP Gap</v>
      </c>
      <c r="DR17" s="358"/>
      <c r="DS17" s="390" t="str">
        <f>IFERROR((DS15-DS16),"")</f>
        <v/>
      </c>
      <c r="DT17" s="352"/>
      <c r="DU17" s="353" t="str">
        <f>IFERROR((DU15-DU16),"")</f>
        <v/>
      </c>
      <c r="DV17" s="352"/>
      <c r="DW17" s="353" t="str">
        <f>IFERROR((DW15-DW16),"")</f>
        <v/>
      </c>
      <c r="DX17" s="352"/>
      <c r="DY17" s="353" t="str">
        <f>IFERROR((DY15-DY16),"")</f>
        <v/>
      </c>
      <c r="DZ17" s="374"/>
      <c r="EA17" s="385" t="str">
        <f>$BA17</f>
        <v>PP Gap</v>
      </c>
      <c r="EB17" s="358"/>
      <c r="EC17" s="390" t="str">
        <f>IFERROR((EC15-EC16),"")</f>
        <v/>
      </c>
      <c r="ED17" s="352"/>
      <c r="EE17" s="353" t="str">
        <f>IFERROR((EE15-EE16),"")</f>
        <v/>
      </c>
      <c r="EF17" s="352"/>
      <c r="EG17" s="353" t="str">
        <f>IFERROR((EG15-EG16),"")</f>
        <v/>
      </c>
      <c r="EH17" s="352"/>
      <c r="EI17" s="353" t="str">
        <f>IFERROR((EI15-EI16),"")</f>
        <v/>
      </c>
      <c r="EJ17" s="374"/>
      <c r="EK17" s="385" t="str">
        <f>$BA17</f>
        <v>PP Gap</v>
      </c>
      <c r="EL17" s="358"/>
      <c r="EM17" s="390" t="str">
        <f>IFERROR((EM15-EM16),"")</f>
        <v/>
      </c>
      <c r="EN17" s="352"/>
      <c r="EO17" s="353" t="str">
        <f>IFERROR((EO15-EO16),"")</f>
        <v/>
      </c>
      <c r="EP17" s="352"/>
      <c r="EQ17" s="353" t="str">
        <f>IFERROR((EQ15-EQ16),"")</f>
        <v/>
      </c>
      <c r="ER17" s="352"/>
      <c r="ES17" s="353" t="str">
        <f>IFERROR((ES15-ES16),"")</f>
        <v/>
      </c>
      <c r="ET17" s="374"/>
      <c r="EU17" s="385" t="str">
        <f>$BA17</f>
        <v>PP Gap</v>
      </c>
      <c r="EV17" s="358"/>
      <c r="EW17" s="390" t="str">
        <f>IFERROR((EW15-EW16),"")</f>
        <v/>
      </c>
      <c r="EX17" s="352"/>
      <c r="EY17" s="353" t="str">
        <f>IFERROR((EY15-EY16),"")</f>
        <v/>
      </c>
      <c r="EZ17" s="352"/>
      <c r="FA17" s="353" t="str">
        <f>IFERROR((FA15-FA16),"")</f>
        <v/>
      </c>
      <c r="FB17" s="352"/>
      <c r="FC17" s="353" t="str">
        <f>IFERROR((FC15-FC16),"")</f>
        <v/>
      </c>
      <c r="FD17" s="374"/>
      <c r="FE17" s="385" t="str">
        <f>$BA17</f>
        <v>PP Gap</v>
      </c>
      <c r="FF17" s="358"/>
      <c r="FG17" s="390" t="str">
        <f>IFERROR((FG15-FG16),"")</f>
        <v/>
      </c>
      <c r="FH17" s="352"/>
      <c r="FI17" s="353" t="str">
        <f>IFERROR((FI15-FI16),"")</f>
        <v/>
      </c>
      <c r="FJ17" s="352"/>
      <c r="FK17" s="353" t="str">
        <f>IFERROR((FK15-FK16),"")</f>
        <v/>
      </c>
      <c r="FL17" s="352"/>
      <c r="FM17" s="353" t="str">
        <f>IFERROR((FM15-FM16),"")</f>
        <v/>
      </c>
      <c r="FN17" s="374"/>
      <c r="FO17" s="385" t="str">
        <f>$BA17</f>
        <v>PP Gap</v>
      </c>
      <c r="FP17" s="358"/>
      <c r="FQ17" s="390" t="str">
        <f>IFERROR((FQ15-FQ16),"")</f>
        <v/>
      </c>
      <c r="FR17" s="352"/>
      <c r="FS17" s="353" t="str">
        <f>IFERROR((FS15-FS16),"")</f>
        <v/>
      </c>
      <c r="FT17" s="352"/>
      <c r="FU17" s="353" t="str">
        <f>IFERROR((FU15-FU16),"")</f>
        <v/>
      </c>
      <c r="FV17" s="352"/>
      <c r="FW17" s="353" t="str">
        <f>IFERROR((FW15-FW16),"")</f>
        <v/>
      </c>
      <c r="FX17" s="374"/>
      <c r="FY17" s="385" t="str">
        <f>$BA17</f>
        <v>PP Gap</v>
      </c>
      <c r="FZ17" s="358"/>
      <c r="GA17" s="390" t="str">
        <f>IFERROR((GA15-GA16),"")</f>
        <v/>
      </c>
      <c r="GB17" s="352"/>
      <c r="GC17" s="353" t="str">
        <f>IFERROR((GC15-GC16),"")</f>
        <v/>
      </c>
      <c r="GD17" s="352"/>
      <c r="GE17" s="353" t="str">
        <f>IFERROR((GE15-GE16),"")</f>
        <v/>
      </c>
      <c r="GF17" s="352"/>
      <c r="GG17" s="353" t="str">
        <f>IFERROR((GG15-GG16),"")</f>
        <v/>
      </c>
      <c r="GH17" s="374"/>
      <c r="GI17" s="385" t="str">
        <f>$BA17</f>
        <v>PP Gap</v>
      </c>
      <c r="GJ17" s="358"/>
      <c r="GK17" s="390" t="str">
        <f>IFERROR((GK15-GK16),"")</f>
        <v/>
      </c>
      <c r="GL17" s="352"/>
      <c r="GM17" s="353" t="str">
        <f>IFERROR((GM15-GM16),"")</f>
        <v/>
      </c>
      <c r="GN17" s="352"/>
      <c r="GO17" s="353" t="str">
        <f>IFERROR((GO15-GO16),"")</f>
        <v/>
      </c>
      <c r="GP17" s="352"/>
      <c r="GQ17" s="353" t="str">
        <f>IFERROR((GQ15-GQ16),"")</f>
        <v/>
      </c>
    </row>
    <row r="18" spans="1:199" x14ac:dyDescent="0.25">
      <c r="A18" s="319" t="s">
        <v>296</v>
      </c>
      <c r="B18" s="341"/>
      <c r="C18" s="388"/>
      <c r="D18" s="341"/>
      <c r="E18" s="336"/>
      <c r="F18" s="330"/>
      <c r="G18" s="336"/>
      <c r="H18" s="330"/>
      <c r="I18" s="336"/>
      <c r="J18" s="341"/>
      <c r="K18" s="388"/>
      <c r="L18" s="330"/>
      <c r="M18" s="336"/>
      <c r="N18" s="330"/>
      <c r="O18" s="336"/>
      <c r="P18" s="330"/>
      <c r="Q18" s="336"/>
      <c r="R18" s="341"/>
      <c r="S18" s="388"/>
      <c r="T18" s="330"/>
      <c r="U18" s="336"/>
      <c r="V18" s="330"/>
      <c r="W18" s="336"/>
      <c r="X18" s="330"/>
      <c r="Y18" s="336"/>
      <c r="Z18" s="341"/>
      <c r="AA18" s="388"/>
      <c r="AB18" s="330"/>
      <c r="AC18" s="336"/>
      <c r="AD18" s="330"/>
      <c r="AE18" s="336"/>
      <c r="AF18" s="330"/>
      <c r="AG18" s="336"/>
      <c r="AH18" s="382"/>
      <c r="AI18" s="384" t="str">
        <f t="shared" si="1"/>
        <v>Looked After</v>
      </c>
      <c r="AJ18" s="341"/>
      <c r="AK18" s="388"/>
      <c r="AL18" s="330"/>
      <c r="AM18" s="336"/>
      <c r="AN18" s="330"/>
      <c r="AO18" s="336"/>
      <c r="AP18" s="330"/>
      <c r="AQ18" s="336"/>
      <c r="AR18" s="341"/>
      <c r="AS18" s="388"/>
      <c r="AT18" s="330"/>
      <c r="AU18" s="336"/>
      <c r="AV18" s="330"/>
      <c r="AW18" s="336"/>
      <c r="AX18" s="330"/>
      <c r="AY18" s="336"/>
      <c r="AZ18" s="374"/>
      <c r="BA18" s="384" t="str">
        <f t="shared" si="2"/>
        <v>Looked After</v>
      </c>
      <c r="BB18" s="341"/>
      <c r="BC18" s="388"/>
      <c r="BD18" s="330"/>
      <c r="BE18" s="336"/>
      <c r="BF18" s="330"/>
      <c r="BG18" s="336"/>
      <c r="BH18" s="330"/>
      <c r="BI18" s="336"/>
      <c r="BJ18" s="341"/>
      <c r="BK18" s="388"/>
      <c r="BL18" s="330"/>
      <c r="BM18" s="336"/>
      <c r="BN18" s="330"/>
      <c r="BO18" s="336"/>
      <c r="BP18" s="330"/>
      <c r="BQ18" s="336"/>
      <c r="BR18" s="382"/>
      <c r="BS18" s="384" t="str">
        <f t="shared" si="3"/>
        <v>Looked After</v>
      </c>
      <c r="BT18" s="341"/>
      <c r="BU18" s="388"/>
      <c r="BV18" s="330"/>
      <c r="BW18" s="336"/>
      <c r="BX18" s="330"/>
      <c r="BY18" s="336"/>
      <c r="BZ18" s="330"/>
      <c r="CA18" s="336"/>
      <c r="CB18" s="374"/>
      <c r="CC18" s="384" t="s">
        <v>296</v>
      </c>
      <c r="CD18" s="341"/>
      <c r="CE18" s="388"/>
      <c r="CF18" s="330"/>
      <c r="CG18" s="336"/>
      <c r="CH18" s="330"/>
      <c r="CI18" s="336"/>
      <c r="CJ18" s="330"/>
      <c r="CK18" s="336"/>
      <c r="CL18" s="382"/>
      <c r="CM18" s="384" t="str">
        <f t="shared" si="0"/>
        <v>Looked After</v>
      </c>
      <c r="CN18" s="341"/>
      <c r="CO18" s="388"/>
      <c r="CP18" s="330"/>
      <c r="CQ18" s="336"/>
      <c r="CR18" s="330"/>
      <c r="CS18" s="336"/>
      <c r="CT18" s="330"/>
      <c r="CU18" s="336"/>
      <c r="CV18" s="374"/>
      <c r="CW18" s="384" t="s">
        <v>296</v>
      </c>
      <c r="CX18" s="341"/>
      <c r="CY18" s="388"/>
      <c r="CZ18" s="330"/>
      <c r="DA18" s="336"/>
      <c r="DB18" s="330"/>
      <c r="DC18" s="336"/>
      <c r="DD18" s="330"/>
      <c r="DE18" s="336"/>
      <c r="DF18" s="374"/>
      <c r="DG18" s="384" t="s">
        <v>296</v>
      </c>
      <c r="DH18" s="341"/>
      <c r="DI18" s="388"/>
      <c r="DJ18" s="330"/>
      <c r="DK18" s="336"/>
      <c r="DL18" s="330"/>
      <c r="DM18" s="336"/>
      <c r="DN18" s="330"/>
      <c r="DO18" s="336"/>
      <c r="DP18" s="374"/>
      <c r="DQ18" s="384" t="s">
        <v>296</v>
      </c>
      <c r="DR18" s="341"/>
      <c r="DS18" s="388"/>
      <c r="DT18" s="330"/>
      <c r="DU18" s="336"/>
      <c r="DV18" s="330"/>
      <c r="DW18" s="336"/>
      <c r="DX18" s="330"/>
      <c r="DY18" s="336"/>
      <c r="DZ18" s="374"/>
      <c r="EA18" s="384" t="s">
        <v>296</v>
      </c>
      <c r="EB18" s="341"/>
      <c r="EC18" s="388"/>
      <c r="ED18" s="330"/>
      <c r="EE18" s="336"/>
      <c r="EF18" s="330"/>
      <c r="EG18" s="336"/>
      <c r="EH18" s="330"/>
      <c r="EI18" s="336"/>
      <c r="EJ18" s="374"/>
      <c r="EK18" s="384" t="s">
        <v>296</v>
      </c>
      <c r="EL18" s="341"/>
      <c r="EM18" s="388"/>
      <c r="EN18" s="330"/>
      <c r="EO18" s="336"/>
      <c r="EP18" s="330"/>
      <c r="EQ18" s="336"/>
      <c r="ER18" s="330"/>
      <c r="ES18" s="336"/>
      <c r="ET18" s="374"/>
      <c r="EU18" s="384" t="s">
        <v>296</v>
      </c>
      <c r="EV18" s="341"/>
      <c r="EW18" s="388"/>
      <c r="EX18" s="330"/>
      <c r="EY18" s="336"/>
      <c r="EZ18" s="330"/>
      <c r="FA18" s="336"/>
      <c r="FB18" s="330"/>
      <c r="FC18" s="336"/>
      <c r="FD18" s="374"/>
      <c r="FE18" s="384" t="s">
        <v>296</v>
      </c>
      <c r="FF18" s="341"/>
      <c r="FG18" s="388"/>
      <c r="FH18" s="330"/>
      <c r="FI18" s="336"/>
      <c r="FJ18" s="330"/>
      <c r="FK18" s="336"/>
      <c r="FL18" s="330"/>
      <c r="FM18" s="336"/>
      <c r="FN18" s="374"/>
      <c r="FO18" s="384" t="s">
        <v>296</v>
      </c>
      <c r="FP18" s="341"/>
      <c r="FQ18" s="388"/>
      <c r="FR18" s="330"/>
      <c r="FS18" s="336"/>
      <c r="FT18" s="330"/>
      <c r="FU18" s="336"/>
      <c r="FV18" s="330"/>
      <c r="FW18" s="336"/>
      <c r="FX18" s="374"/>
      <c r="FY18" s="384" t="s">
        <v>296</v>
      </c>
      <c r="FZ18" s="341"/>
      <c r="GA18" s="388"/>
      <c r="GB18" s="330"/>
      <c r="GC18" s="336"/>
      <c r="GD18" s="330"/>
      <c r="GE18" s="336"/>
      <c r="GF18" s="330"/>
      <c r="GG18" s="336"/>
      <c r="GH18" s="374"/>
      <c r="GI18" s="384" t="s">
        <v>296</v>
      </c>
      <c r="GJ18" s="341"/>
      <c r="GK18" s="388"/>
      <c r="GL18" s="330"/>
      <c r="GM18" s="336"/>
      <c r="GN18" s="330"/>
      <c r="GO18" s="336"/>
      <c r="GP18" s="330"/>
      <c r="GQ18" s="336"/>
    </row>
    <row r="19" spans="1:199" ht="15.75" x14ac:dyDescent="0.25">
      <c r="A19" s="36" t="str">
        <f>GROUPSUMMARY!A20</f>
        <v>LAC</v>
      </c>
      <c r="B19" s="395">
        <f>COUNTIFS(PROGRESS!$Y$16:$Y$245,"&gt;=0",PROGRESS!$J$16:$J$245,"Y")</f>
        <v>0</v>
      </c>
      <c r="C19" s="393" t="str">
        <f>IFERROR(AVERAGEIFS(PROGRESS!$W$16:$W$245,PROGRESS!$J$16:$J$245,"Y",PROGRESS!$Y$16:$Y$245,"&gt;=0"),"")</f>
        <v/>
      </c>
      <c r="D19" s="342">
        <f>COUNTIFS(PROGRESS!$Y$16:$Y$245,"&gt;=4",PROGRESS!$J16:$J245,"Y")</f>
        <v>0</v>
      </c>
      <c r="E19" s="337" t="str">
        <f>IFERROR(D19/COUNTIFS(PROGRESS!$J16:$J245,"Y",PROGRESS!$Y16:$Y245,"&gt;=0"),"")</f>
        <v/>
      </c>
      <c r="F19" s="331">
        <f>COUNTIFS(PROGRESS!$Y$16:$Y$245,"&gt;=5",PROGRESS!$J16:$J245,"Y")</f>
        <v>0</v>
      </c>
      <c r="G19" s="337" t="str">
        <f>IFERROR(F19/COUNTIFS(PROGRESS!$J16:$J245,"Y",PROGRESS!$Y16:$Y245,"&gt;=0"),"")</f>
        <v/>
      </c>
      <c r="H19" s="331">
        <f>COUNTIFS(PROGRESS!$Y$16:$Y$245,"&gt;=7",PROGRESS!$J16:$J245,"Y")</f>
        <v>0</v>
      </c>
      <c r="I19" s="337" t="str">
        <f>IFERROR(H19/COUNTIFS(PROGRESS!$J16:$J245,"Y",PROGRESS!$Y16:$Y245,"&gt;=0"),"")</f>
        <v/>
      </c>
      <c r="J19" s="395">
        <f>COUNTIFS(PROGRESS!$AI$16:$AI$245,"&gt;=0",PROGRESS!$J$16:$J$245,"Y")</f>
        <v>0</v>
      </c>
      <c r="K19" s="393" t="str">
        <f>IFERROR(AVERAGEIFS(PROGRESS!$AG$16:$AG$245,PROGRESS!$J$16:$J$245,"Y",PROGRESS!$AI$16:$AI$245,"&gt;=0"),"")</f>
        <v/>
      </c>
      <c r="L19" s="331">
        <f>COUNTIFS(PROGRESS!$AI$16:$AI$245,"&gt;=4",PROGRESS!$J16:$J245,"Y")</f>
        <v>0</v>
      </c>
      <c r="M19" s="337" t="str">
        <f>IFERROR(L19/COUNTIFS(PROGRESS!$J16:$J245,"Y",PROGRESS!$AI16:$AI245,"&gt;=0"),"")</f>
        <v/>
      </c>
      <c r="N19" s="331">
        <f>COUNTIFS(PROGRESS!$AI$16:$AI$245,"&gt;=5",PROGRESS!$J16:$J245,"Y")</f>
        <v>0</v>
      </c>
      <c r="O19" s="337" t="str">
        <f>IFERROR(N19/COUNTIFS(PROGRESS!$J16:$J245,"Y",PROGRESS!$AI16:$AI245,"&gt;=0"),"")</f>
        <v/>
      </c>
      <c r="P19" s="331">
        <f>COUNTIFS(PROGRESS!$AI$16:$AI$245,"&gt;=7",PROGRESS!$J16:$J245,"Y")</f>
        <v>0</v>
      </c>
      <c r="Q19" s="337" t="str">
        <f>IFERROR(P19/COUNTIFS(PROGRESS!$J16:$J245,"Y",PROGRESS!$AI16:$AI245,"&gt;=0"),"")</f>
        <v/>
      </c>
      <c r="R19" s="395">
        <f>COUNTIFS(PROGRESS!$DF$16:$DF$245,"&gt;=0",PROGRESS!$J$16:$J$245,"Y")</f>
        <v>0</v>
      </c>
      <c r="S19" s="393" t="str">
        <f>IFERROR(AVERAGEIFS(PROGRESS!$DD$16:$DD$245,PROGRESS!$J$16:$J$245,"Y",PROGRESS!$AI$16:$AI$245,"&gt;=0"),"")</f>
        <v/>
      </c>
      <c r="T19" s="331">
        <f>COUNTIFS(PROGRESS!$DF$16:$DF$245,"&gt;=4",PROGRESS!$J16:$J245,"Y")</f>
        <v>0</v>
      </c>
      <c r="U19" s="337" t="str">
        <f>IFERROR(T19/COUNTIFS(PROGRESS!$J16:$J245,"Y",PROGRESS!$DF16:$DF245,"&gt;=0"),"")</f>
        <v/>
      </c>
      <c r="V19" s="331">
        <f>COUNTIFS(PROGRESS!$DF$16:$DF$245,"&gt;=5",PROGRESS!$J16:$J245,"Y")</f>
        <v>0</v>
      </c>
      <c r="W19" s="337" t="str">
        <f>IFERROR(V19/COUNTIFS(PROGRESS!$J16:$J245,"Y",PROGRESS!$DF16:$DF245,"&gt;=0"),"")</f>
        <v/>
      </c>
      <c r="X19" s="331">
        <f>COUNTIFS(PROGRESS!$DF$16:$DF$245,"&gt;=7",PROGRESS!$J16:$J245,"Y")</f>
        <v>0</v>
      </c>
      <c r="Y19" s="337" t="str">
        <f>IFERROR(X19/COUNTIFS(PROGRESS!$J16:$J245,"Y",PROGRESS!$DF16:$DF245,"&gt;=0"),"")</f>
        <v/>
      </c>
      <c r="Z19" s="395">
        <f>COUNTIFS(PROGRESS!$DU$16:$DU$245,"&gt;=0",PROGRESS!$J$16:$J$245,"Y")</f>
        <v>0</v>
      </c>
      <c r="AA19" s="393" t="str">
        <f>IFERROR(AVERAGEIFS(PROGRESS!$DD$16:$DD$245,PROGRESS!$J$16:$J$245,"Y",PROGRESS!$AI$16:$AI$245,"&gt;=0"),"")</f>
        <v/>
      </c>
      <c r="AB19" s="331">
        <f>COUNTIFS(PROGRESS!$DU$16:$DU$245,"&gt;=4",PROGRESS!$J16:$J245,"Y")</f>
        <v>0</v>
      </c>
      <c r="AC19" s="337" t="str">
        <f>IFERROR(AB19/COUNTIFS(PROGRESS!$J16:$J245,"Y",PROGRESS!$DU16:$DU245,"&gt;=0"),"")</f>
        <v/>
      </c>
      <c r="AD19" s="331">
        <f>COUNTIFS(PROGRESS!$DU$16:$DU$245,"&gt;=5",PROGRESS!$J16:$J245,"Y")</f>
        <v>0</v>
      </c>
      <c r="AE19" s="337" t="str">
        <f>IFERROR(AD19/COUNTIFS(PROGRESS!$J16:$J245,"Y",PROGRESS!$DU16:$DU245,"&gt;=0"),"")</f>
        <v/>
      </c>
      <c r="AF19" s="331">
        <f>COUNTIFS(PROGRESS!$DU$16:$DU$245,"&gt;=7",PROGRESS!$J16:$J245,"Y")</f>
        <v>0</v>
      </c>
      <c r="AG19" s="337" t="str">
        <f>IFERROR(AF19/COUNTIFS(PROGRESS!$J16:$J245,"Y",PROGRESS!$DU16:$DU245,"&gt;=0"),"")</f>
        <v/>
      </c>
      <c r="AH19" s="382"/>
      <c r="AI19" s="23" t="str">
        <f t="shared" si="1"/>
        <v>LAC</v>
      </c>
      <c r="AJ19" s="395">
        <f>COUNTIFS(PROGRESS!$BM$16:$BM$245,"&gt;=0",PROGRESS!$J$16:$J$245,"Y")</f>
        <v>0</v>
      </c>
      <c r="AK19" s="393" t="str">
        <f>IFERROR(AVERAGEIFS(PROGRESS!$BK$16:$BK$245,PROGRESS!$J$16:$J$245,"Y",PROGRESS!$BM$16:$BM$245,"&gt;=0"),"")</f>
        <v/>
      </c>
      <c r="AL19" s="331">
        <f>COUNTIFS(PROGRESS!$BM$16:$BM$245,"&gt;=4",PROGRESS!$J16:$J245,"Y")</f>
        <v>0</v>
      </c>
      <c r="AM19" s="337" t="str">
        <f>IFERROR(AL19/COUNTIFS(PROGRESS!$J16:$J245,"Y",PROGRESS!$BM16:$BM245,"&gt;=0"),"")</f>
        <v/>
      </c>
      <c r="AN19" s="331">
        <f>COUNTIFS(PROGRESS!$BM$16:$BM$245,"&gt;=5",PROGRESS!$J16:$J245,"Y")</f>
        <v>0</v>
      </c>
      <c r="AO19" s="337" t="str">
        <f>IFERROR(AN19/COUNTIFS(PROGRESS!$J16:$J245,"Y",PROGRESS!$BM16:$BM245,"&gt;=0"),"")</f>
        <v/>
      </c>
      <c r="AP19" s="331">
        <f>COUNTIFS(PROGRESS!$BM$16:$BM$245,"&gt;=7",PROGRESS!$J16:$J245,"Y")</f>
        <v>0</v>
      </c>
      <c r="AQ19" s="337" t="str">
        <f>IFERROR(AP19/COUNTIFS(PROGRESS!$J16:$J245,"Y",PROGRESS!$BM16:$BM245,"&gt;=0"),"")</f>
        <v/>
      </c>
      <c r="AR19" s="395">
        <f>COUNTIFS(PROGRESS!$DK$16:$DK$245,"&gt;=0",PROGRESS!$J$16:$J$245,"Y")</f>
        <v>0</v>
      </c>
      <c r="AS19" s="393" t="str">
        <f>IFERROR(AVERAGEIFS(PROGRESS!$DI$16:$DI$245,PROGRESS!$J$16:$J$245,"Y",PROGRESS!$DK$16:$DK$245,"&gt;=0"),"")</f>
        <v/>
      </c>
      <c r="AT19" s="331">
        <f>COUNTIFS(PROGRESS!$DK$16:$DK$245,"&gt;=4",PROGRESS!$J16:$J245,"Y")</f>
        <v>0</v>
      </c>
      <c r="AU19" s="337" t="str">
        <f>IFERROR(AT19/COUNTIFS(PROGRESS!$J16:$J245,"Y",PROGRESS!$DK16:$DK245,"&gt;=0"),"")</f>
        <v/>
      </c>
      <c r="AV19" s="331">
        <f>COUNTIFS(PROGRESS!$DK$16:$DK$245,"&gt;=5",PROGRESS!$J16:$J245,"Y")</f>
        <v>0</v>
      </c>
      <c r="AW19" s="337" t="str">
        <f>IFERROR(AV19/COUNTIFS(PROGRESS!$J16:$J245,"Y",PROGRESS!$DK16:$DK245,"&gt;=0"),"")</f>
        <v/>
      </c>
      <c r="AX19" s="331">
        <f>COUNTIFS(PROGRESS!$DK$16:$DK$245,"&gt;=7",PROGRESS!$J16:$J245,"Y")</f>
        <v>0</v>
      </c>
      <c r="AY19" s="337" t="str">
        <f>IFERROR(AX19/COUNTIFS(PROGRESS!$J16:$J245,"Y",PROGRESS!$DK16:$DK245,"&gt;=0"),"")</f>
        <v/>
      </c>
      <c r="AZ19" s="374"/>
      <c r="BA19" s="23" t="str">
        <f t="shared" si="2"/>
        <v>LAC</v>
      </c>
      <c r="BB19" s="395">
        <f>COUNTIFS(PROGRESS!$BR$16:$BR$245,"&gt;=0",PROGRESS!$J$16:$J$245,"Y")</f>
        <v>0</v>
      </c>
      <c r="BC19" s="393" t="str">
        <f>IFERROR(AVERAGEIFS(PROGRESS!$BP$16:$BP$245,PROGRESS!$J$16:$J$245,"Y",PROGRESS!$BR$16:$BR$245,"&gt;=0"),"")</f>
        <v/>
      </c>
      <c r="BD19" s="331">
        <f>COUNTIFS(PROGRESS!$BR$16:$BR$245,"&gt;=4",PROGRESS!$J16:$J245,"Y")</f>
        <v>0</v>
      </c>
      <c r="BE19" s="337" t="str">
        <f>IFERROR(BD19/COUNTIFS(PROGRESS!$J16:$J245,"Y",PROGRESS!$BR16:$BR245,"&gt;=0"),"")</f>
        <v/>
      </c>
      <c r="BF19" s="331">
        <f>COUNTIFS(PROGRESS!$BR$16:$BR$245,"&gt;=5",PROGRESS!$J16:$J245,"Y")</f>
        <v>0</v>
      </c>
      <c r="BG19" s="337" t="str">
        <f>IFERROR(BF19/COUNTIFS(PROGRESS!$J16:$J245,"Y",PROGRESS!$BR16:$BR245,"&gt;=0"),"")</f>
        <v/>
      </c>
      <c r="BH19" s="331">
        <f>COUNTIFS(PROGRESS!$BR$16:$BR$245,"&gt;=7",PROGRESS!$J16:$J245,"Y")</f>
        <v>0</v>
      </c>
      <c r="BI19" s="337" t="str">
        <f>IFERROR(BH19/COUNTIFS(PROGRESS!$J16:$J245,"Y",PROGRESS!$BR16:$BR245,"&gt;=0"),"")</f>
        <v/>
      </c>
      <c r="BJ19" s="395">
        <f>COUNTIFS(PROGRESS!$DZ$16:$DZ$245,"&gt;=0",PROGRESS!$J$16:$J$245,"Y")</f>
        <v>0</v>
      </c>
      <c r="BK19" s="393" t="str">
        <f>IFERROR(AVERAGEIFS(PROGRESS!$DX$16:$DX$245,PROGRESS!$J$16:$J$245,"Y",PROGRESS!$DZ$16:$DZ$245,"&gt;=0"),"")</f>
        <v/>
      </c>
      <c r="BL19" s="331">
        <f>COUNTIFS(PROGRESS!$DZ$16:$DZ$245,"&gt;=4",PROGRESS!$J16:$J245,"Y")</f>
        <v>0</v>
      </c>
      <c r="BM19" s="337" t="str">
        <f>IFERROR(BL19/COUNTIFS(PROGRESS!$J16:$J245,"Y",PROGRESS!$DZ16:$DZ245,"&gt;=0"),"")</f>
        <v/>
      </c>
      <c r="BN19" s="331">
        <f>COUNTIFS(PROGRESS!$DZ$16:$DZ$245,"&gt;=5",PROGRESS!$J16:$J245,"Y")</f>
        <v>0</v>
      </c>
      <c r="BO19" s="337" t="str">
        <f>IFERROR(BN19/COUNTIFS(PROGRESS!$J16:$J245,"Y",PROGRESS!$DZ16:$DZ245,"&gt;=0"),"")</f>
        <v/>
      </c>
      <c r="BP19" s="331">
        <f>COUNTIFS(PROGRESS!$DZ$16:$DZ$245,"&gt;=7",PROGRESS!$J16:$J245,"Y")</f>
        <v>0</v>
      </c>
      <c r="BQ19" s="337" t="str">
        <f>IFERROR(BP19/COUNTIFS(PROGRESS!$J16:$J245,"Y",PROGRESS!$DZ16:$DZ245,"&gt;=0"),"")</f>
        <v/>
      </c>
      <c r="BR19" s="382"/>
      <c r="BS19" s="23" t="str">
        <f t="shared" si="3"/>
        <v>LAC</v>
      </c>
      <c r="BT19" s="395">
        <f>COUNTIFS(PROGRESS!$T$16:$T$245,"&gt;=0",PROGRESS!$J$16:$J$245,"Y")</f>
        <v>0</v>
      </c>
      <c r="BU19" s="393" t="str">
        <f>IFERROR(AVERAGEIFS(PROGRESS!$R$16:$R$245,PROGRESS!$J$16:$J$245,"Y",PROGRESS!$T$16:$T$245,"&gt;=0"),"")</f>
        <v/>
      </c>
      <c r="BV19" s="331">
        <f>COUNTIFS(PROGRESS!$T$16:$T$245,"&gt;=4",PROGRESS!$J16:$J245,"Y")</f>
        <v>0</v>
      </c>
      <c r="BW19" s="337" t="str">
        <f>IFERROR(BV19/COUNTIFS(PROGRESS!$J16:$J245,"Y",PROGRESS!$T16:$T245,"&gt;=0"),"")</f>
        <v/>
      </c>
      <c r="BX19" s="331">
        <f>COUNTIFS(PROGRESS!$T$16:$T$245,"&gt;=5",PROGRESS!$J16:$J245,"Y")</f>
        <v>0</v>
      </c>
      <c r="BY19" s="337" t="str">
        <f>IFERROR(BX19/COUNTIFS(PROGRESS!$J16:$J245,"Y",PROGRESS!$T16:$T245,"&gt;=0"),"")</f>
        <v/>
      </c>
      <c r="BZ19" s="331">
        <f>COUNTIFS(PROGRESS!$T$16:$T$245,"&gt;=7",PROGRESS!$J16:$J245,"Y")</f>
        <v>0</v>
      </c>
      <c r="CA19" s="337" t="str">
        <f>IFERROR(BZ19/COUNTIFS(PROGRESS!$J16:$J245,"Y",PROGRESS!$T16:$T245,"&gt;=0"),"")</f>
        <v/>
      </c>
      <c r="CB19" s="374"/>
      <c r="CC19" s="23" t="s">
        <v>51</v>
      </c>
      <c r="CD19" s="395">
        <f>COUNTIFS(PROGRESS!$AS$16:$AS$245,"&gt;=0",PROGRESS!$J$16:$J$245,"Y")</f>
        <v>0</v>
      </c>
      <c r="CE19" s="393" t="str">
        <f>IFERROR(AVERAGEIFS(PROGRESS!$AQ$16:$AQ$245,PROGRESS!$J$16:$J$245,"Y",PROGRESS!$AS$16:$AS$245,"&gt;=0"),"")</f>
        <v/>
      </c>
      <c r="CF19" s="331">
        <f>COUNTIFS(PROGRESS!$AS$16:$AS$245,"&gt;=4",PROGRESS!$J16:$J245,"Y")</f>
        <v>0</v>
      </c>
      <c r="CG19" s="337" t="str">
        <f>IFERROR(CF19/COUNTIFS(PROGRESS!$J16:$J245,"Y",PROGRESS!$AS16:$AS245,"&gt;=0"),"")</f>
        <v/>
      </c>
      <c r="CH19" s="331">
        <f>COUNTIFS(PROGRESS!$AS$16:$AS$245,"&gt;=5",PROGRESS!$J16:$J245,"Y")</f>
        <v>0</v>
      </c>
      <c r="CI19" s="337" t="str">
        <f>IFERROR(CH19/COUNTIFS(PROGRESS!$J16:$J245,"Y",PROGRESS!$AS16:$AS245,"&gt;=0"),"")</f>
        <v/>
      </c>
      <c r="CJ19" s="331">
        <f>COUNTIFS(PROGRESS!$AS$16:$AS$245,"&gt;=7",PROGRESS!$J16:$J245,"Y")</f>
        <v>0</v>
      </c>
      <c r="CK19" s="337" t="str">
        <f>IFERROR(CJ19/COUNTIFS(PROGRESS!$J16:$J245,"Y",PROGRESS!$AS16:$AS245,"&gt;=0"),"")</f>
        <v/>
      </c>
      <c r="CL19" s="382"/>
      <c r="CM19" s="23" t="str">
        <f t="shared" si="0"/>
        <v>LAC</v>
      </c>
      <c r="CN19" s="395">
        <f>COUNTIFS(PROGRESS!$AD$16:$AD$245,"&gt;=0",PROGRESS!$J$16:$J$245,"Y")</f>
        <v>0</v>
      </c>
      <c r="CO19" s="393" t="str">
        <f>IFERROR(AVERAGEIFS(PROGRESS!$AB$16:$AB$245,PROGRESS!$J$16:$J$245,"Y",PROGRESS!$AD$16:$AD$245,"&gt;=0"),"")</f>
        <v/>
      </c>
      <c r="CP19" s="331">
        <f>COUNTIFS(PROGRESS!$AD$16:$AD$245,"&gt;=4",PROGRESS!$J16:$J245,"Y")</f>
        <v>0</v>
      </c>
      <c r="CQ19" s="337" t="str">
        <f>IFERROR(CP19/COUNTIFS(PROGRESS!$J16:$J245,"Y",PROGRESS!$AD16:$AD245,"&gt;=0"),"")</f>
        <v/>
      </c>
      <c r="CR19" s="331">
        <f>COUNTIFS(PROGRESS!$AD$16:$AD$245,"&gt;=5",PROGRESS!$J16:$J245,"Y")</f>
        <v>0</v>
      </c>
      <c r="CS19" s="337" t="str">
        <f>IFERROR(CR19/COUNTIFS(PROGRESS!$J16:$J245,"Y",PROGRESS!$AD16:$AD245,"&gt;=0"),"")</f>
        <v/>
      </c>
      <c r="CT19" s="331">
        <f>COUNTIFS(PROGRESS!$AD$16:$AD$245,"&gt;=7",PROGRESS!$J16:$J245,"Y")</f>
        <v>0</v>
      </c>
      <c r="CU19" s="337" t="str">
        <f>IFERROR(CT19/COUNTIFS(PROGRESS!$J16:$J245,"Y",PROGRESS!$AD16:$AD245,"&gt;=0"),"")</f>
        <v/>
      </c>
      <c r="CV19" s="374"/>
      <c r="CW19" s="23" t="s">
        <v>51</v>
      </c>
      <c r="CX19" s="395">
        <f>COUNTIFS(PROGRESS!$AN$16:$AN$245,"&gt;=0",PROGRESS!$J$16:$J$245,"Y")</f>
        <v>0</v>
      </c>
      <c r="CY19" s="393" t="str">
        <f>IFERROR(AVERAGEIFS(PROGRESS!$AL$16:$AL$245,PROGRESS!$J$16:$J$245,"Y",PROGRESS!$AN$16:$AN$245,"&gt;=0"),"")</f>
        <v/>
      </c>
      <c r="CZ19" s="331">
        <f>COUNTIFS(PROGRESS!$AN$16:$AN$245,"&gt;=4",PROGRESS!$J16:$J245,"Y")</f>
        <v>0</v>
      </c>
      <c r="DA19" s="337" t="str">
        <f>IFERROR(CZ19/COUNTIFS(PROGRESS!$J16:$J245,"Y",PROGRESS!$AN16:$AN245,"&gt;=0"),"")</f>
        <v/>
      </c>
      <c r="DB19" s="331">
        <f>COUNTIFS(PROGRESS!$AN$16:$AN$245,"&gt;=5",PROGRESS!$J16:$J245,"Y")</f>
        <v>0</v>
      </c>
      <c r="DC19" s="337" t="str">
        <f>IFERROR(DB19/COUNTIFS(PROGRESS!$J16:$J245,"Y",PROGRESS!$AN16:$AN245,"&gt;=0"),"")</f>
        <v/>
      </c>
      <c r="DD19" s="331">
        <f>COUNTIFS(PROGRESS!$AN$16:$AN$245,"&gt;=7",PROGRESS!$J16:$J245,"Y")</f>
        <v>0</v>
      </c>
      <c r="DE19" s="337" t="str">
        <f>IFERROR(DD19/COUNTIFS(PROGRESS!$J16:$J245,"Y",PROGRESS!$AN16:$AN245,"&gt;=0"),"")</f>
        <v/>
      </c>
      <c r="DF19" s="374"/>
      <c r="DG19" s="23" t="s">
        <v>51</v>
      </c>
      <c r="DH19" s="395">
        <f>COUNTIFS(PROGRESS!$CB$16:$CB$245,"&gt;=0",PROGRESS!$J$16:$J$245,"Y")</f>
        <v>0</v>
      </c>
      <c r="DI19" s="393" t="str">
        <f>IFERROR(AVERAGEIFS(PROGRESS!$BZ$16:$BZ$245,PROGRESS!$J$16:$J$245,"Y",PROGRESS!$CB$16:$CB$245,"&gt;=0"),"")</f>
        <v/>
      </c>
      <c r="DJ19" s="331">
        <f>COUNTIFS(PROGRESS!$CB$16:$CB$245,"&gt;=4",PROGRESS!$J16:$J245,"Y")</f>
        <v>0</v>
      </c>
      <c r="DK19" s="337" t="str">
        <f>IFERROR(DJ19/COUNTIFS(PROGRESS!$J16:$J245,"Y",PROGRESS!$CB16:$CB245,"&gt;=0"),"")</f>
        <v/>
      </c>
      <c r="DL19" s="331">
        <f>COUNTIFS(PROGRESS!$CB$16:$CB$245,"&gt;=5",PROGRESS!$J16:$J245,"Y")</f>
        <v>0</v>
      </c>
      <c r="DM19" s="337" t="str">
        <f>IFERROR(DL19/COUNTIFS(PROGRESS!$J16:$J245,"Y",PROGRESS!$CB16:$CB245,"&gt;=0"),"")</f>
        <v/>
      </c>
      <c r="DN19" s="331">
        <f>COUNTIFS(PROGRESS!$CB$16:$CB$245,"&gt;=7",PROGRESS!$J16:$J245,"Y")</f>
        <v>0</v>
      </c>
      <c r="DO19" s="337" t="str">
        <f>IFERROR(DN19/COUNTIFS(PROGRESS!$J16:$J245,"Y",PROGRESS!$CB16:$CB245,"&gt;=0"),"")</f>
        <v/>
      </c>
      <c r="DP19" s="374"/>
      <c r="DQ19" s="23" t="s">
        <v>51</v>
      </c>
      <c r="DR19" s="395">
        <f>COUNTIFS(PROGRESS!$AX$16:$AX$245,"&gt;=0",PROGRESS!$J$16:$J$245,"Y")</f>
        <v>0</v>
      </c>
      <c r="DS19" s="393" t="str">
        <f>IFERROR(AVERAGEIFS(PROGRESS!$AV$16:$AV$245,PROGRESS!$J$16:$J$245,"Y",PROGRESS!$AX$16:$AX$245,"&gt;=0"),"")</f>
        <v/>
      </c>
      <c r="DT19" s="331">
        <f>COUNTIFS(PROGRESS!$AX$16:$AX$245,"&gt;=4",PROGRESS!$J16:$J245,"Y")</f>
        <v>0</v>
      </c>
      <c r="DU19" s="337" t="str">
        <f>IFERROR(DT19/COUNTIFS(PROGRESS!$J16:$J245,"Y",PROGRESS!$AX16:$AX245,"&gt;=0"),"")</f>
        <v/>
      </c>
      <c r="DV19" s="331">
        <f>COUNTIFS(PROGRESS!$AX$16:$AX$245,"&gt;=5",PROGRESS!$J16:$J245,"Y")</f>
        <v>0</v>
      </c>
      <c r="DW19" s="337" t="str">
        <f>IFERROR(DV19/COUNTIFS(PROGRESS!$J16:$J245,"Y",PROGRESS!$AX16:$AX245,"&gt;=0"),"")</f>
        <v/>
      </c>
      <c r="DX19" s="331">
        <f>COUNTIFS(PROGRESS!$AX$16:$AX$245,"&gt;=7",PROGRESS!$J16:$J245,"Y")</f>
        <v>0</v>
      </c>
      <c r="DY19" s="337" t="str">
        <f>IFERROR(DX19/COUNTIFS(PROGRESS!$J16:$J245,"Y",PROGRESS!$AX16:$AX245,"&gt;=0"),"")</f>
        <v/>
      </c>
      <c r="DZ19" s="374"/>
      <c r="EA19" s="23" t="s">
        <v>51</v>
      </c>
      <c r="EB19" s="395">
        <f>COUNTIFS(PROGRESS!$BC$16:$BC$245,"&gt;=0",PROGRESS!$J$16:$J$245,"Y")</f>
        <v>0</v>
      </c>
      <c r="EC19" s="393" t="str">
        <f>IFERROR(AVERAGEIFS(PROGRESS!$BA$16:$BA$245,PROGRESS!$J$16:$J$245,"Y",PROGRESS!$BC$16:$BC$245,"&gt;=0"),"")</f>
        <v/>
      </c>
      <c r="ED19" s="331">
        <f>COUNTIFS(PROGRESS!$BC$16:$BC$245,"&gt;=4",PROGRESS!$J16:$J245,"Y")</f>
        <v>0</v>
      </c>
      <c r="EE19" s="337" t="str">
        <f>IFERROR(ED19/COUNTIFS(PROGRESS!$J16:$J245,"Y",PROGRESS!$BC16:$BC245,"&gt;=0"),"")</f>
        <v/>
      </c>
      <c r="EF19" s="331">
        <f>COUNTIFS(PROGRESS!$BC$16:$BC$245,"&gt;=5",PROGRESS!$J16:$J245,"Y")</f>
        <v>0</v>
      </c>
      <c r="EG19" s="337" t="str">
        <f>IFERROR(EF19/COUNTIFS(PROGRESS!$J16:$J245,"Y",PROGRESS!$BC16:$BC245,"&gt;=0"),"")</f>
        <v/>
      </c>
      <c r="EH19" s="331">
        <f>COUNTIFS(PROGRESS!$BC$16:$BC$245,"&gt;=7",PROGRESS!$J16:$J245,"Y")</f>
        <v>0</v>
      </c>
      <c r="EI19" s="337" t="str">
        <f>IFERROR(EH19/COUNTIFS(PROGRESS!$J16:$J245,"Y",PROGRESS!$BC16:$BC245,"&gt;=0"),"")</f>
        <v/>
      </c>
      <c r="EJ19" s="374"/>
      <c r="EK19" s="23" t="s">
        <v>51</v>
      </c>
      <c r="EL19" s="395">
        <f>COUNTIFS(PROGRESS!$BH$16:$BH$245,"&gt;=0",PROGRESS!$J$16:$J$245,"Y")</f>
        <v>0</v>
      </c>
      <c r="EM19" s="393" t="str">
        <f>IFERROR(AVERAGEIFS(PROGRESS!$BF$16:$BF$245,PROGRESS!$J$16:$J$245,"Y",PROGRESS!$BH$16:$BH$245,"&gt;=0"),"")</f>
        <v/>
      </c>
      <c r="EN19" s="331">
        <f>COUNTIFS(PROGRESS!$BH$16:$BH$245,"&gt;=4",PROGRESS!$J16:$J245,"Y")</f>
        <v>0</v>
      </c>
      <c r="EO19" s="337" t="str">
        <f>IFERROR(EN19/COUNTIFS(PROGRESS!$J16:$J245,"Y",PROGRESS!$BH16:$BH245,"&gt;=0"),"")</f>
        <v/>
      </c>
      <c r="EP19" s="331">
        <f>COUNTIFS(PROGRESS!$BH$16:$BH$245,"&gt;=5",PROGRESS!$J16:$J245,"Y")</f>
        <v>0</v>
      </c>
      <c r="EQ19" s="337" t="str">
        <f>IFERROR(EP19/COUNTIFS(PROGRESS!$J16:$J245,"Y",PROGRESS!$BH16:$BH245,"&gt;=0"),"")</f>
        <v/>
      </c>
      <c r="ER19" s="331">
        <f>COUNTIFS(PROGRESS!$BH$16:$BH$245,"&gt;=7",PROGRESS!$J16:$J245,"Y")</f>
        <v>0</v>
      </c>
      <c r="ES19" s="337" t="str">
        <f>IFERROR(ER19/COUNTIFS(PROGRESS!$J16:$J245,"Y",PROGRESS!$BH16:$BH245,"&gt;=0"),"")</f>
        <v/>
      </c>
      <c r="ET19" s="374"/>
      <c r="EU19" s="23" t="s">
        <v>51</v>
      </c>
      <c r="EV19" s="395">
        <f>COUNTIFS(PROGRESS!$BW$16:$BW$245,"&gt;=0",PROGRESS!$J$16:$J$245,"Y")</f>
        <v>0</v>
      </c>
      <c r="EW19" s="393" t="str">
        <f>IFERROR(AVERAGEIFS(PROGRESS!$BU$16:$BU$245,PROGRESS!$J$16:$J$245,"Y",PROGRESS!$BW$16:$BW$245,"&gt;=0"),"")</f>
        <v/>
      </c>
      <c r="EX19" s="331">
        <f>COUNTIFS(PROGRESS!$BW$16:$BW$245,"&gt;=4",PROGRESS!$J16:$J245,"Y")</f>
        <v>0</v>
      </c>
      <c r="EY19" s="337" t="str">
        <f>IFERROR(EX19/COUNTIFS(PROGRESS!$J16:$J245,"Y",PROGRESS!$BW16:$BW245,"&gt;=0"),"")</f>
        <v/>
      </c>
      <c r="EZ19" s="331">
        <f>COUNTIFS(PROGRESS!$BW$16:$BW$245,"&gt;=5",PROGRESS!$J16:$J245,"Y")</f>
        <v>0</v>
      </c>
      <c r="FA19" s="337" t="str">
        <f>IFERROR(EZ19/COUNTIFS(PROGRESS!$J16:$J245,"Y",PROGRESS!$BW16:$BW245,"&gt;=0"),"")</f>
        <v/>
      </c>
      <c r="FB19" s="331">
        <f>COUNTIFS(PROGRESS!$BW$16:$BW$245,"&gt;=7",PROGRESS!$J16:$J245,"Y")</f>
        <v>0</v>
      </c>
      <c r="FC19" s="337" t="str">
        <f>IFERROR(FB19/COUNTIFS(PROGRESS!$J16:$J245,"Y",PROGRESS!$BW16:$BW245,"&gt;=0"),"")</f>
        <v/>
      </c>
      <c r="FD19" s="374"/>
      <c r="FE19" s="23" t="s">
        <v>51</v>
      </c>
      <c r="FF19" s="395">
        <f>COUNTIFS(PROGRESS!$CG$16:$CG$245,"&gt;=0",PROGRESS!$J$16:$J$245,"Y")</f>
        <v>0</v>
      </c>
      <c r="FG19" s="393" t="str">
        <f>IFERROR(AVERAGEIFS(PROGRESS!$CE$16:$CE$245,PROGRESS!$J$16:$J$245,"Y",PROGRESS!$CG$16:$CG$245,"&gt;=0"),"")</f>
        <v/>
      </c>
      <c r="FH19" s="331">
        <f>COUNTIFS(PROGRESS!$CG$16:$CG$245,"&gt;=4",PROGRESS!$J16:$J245,"Y")</f>
        <v>0</v>
      </c>
      <c r="FI19" s="337" t="str">
        <f>IFERROR(FH19/COUNTIFS(PROGRESS!$J16:$J245,"Y",PROGRESS!$CG16:$CG245,"&gt;=0"),"")</f>
        <v/>
      </c>
      <c r="FJ19" s="331">
        <f>COUNTIFS(PROGRESS!$CG$16:$CG$245,"&gt;=5",PROGRESS!$J16:$J245,"Y")</f>
        <v>0</v>
      </c>
      <c r="FK19" s="337" t="str">
        <f>IFERROR(FJ19/COUNTIFS(PROGRESS!$J16:$J245,"Y",PROGRESS!$CG16:$CG245,"&gt;=0"),"")</f>
        <v/>
      </c>
      <c r="FL19" s="331">
        <f>COUNTIFS(PROGRESS!$CG$16:$CG$245,"&gt;=7",PROGRESS!$J16:$J245,"Y")</f>
        <v>0</v>
      </c>
      <c r="FM19" s="337" t="str">
        <f>IFERROR(FL19/COUNTIFS(PROGRESS!$J16:$J245,"Y",PROGRESS!$CG16:$CG245,"&gt;=0"),"")</f>
        <v/>
      </c>
      <c r="FN19" s="374"/>
      <c r="FO19" s="23" t="s">
        <v>51</v>
      </c>
      <c r="FP19" s="395">
        <f>COUNTIFS(PROGRESS!$CQ$16:$CQ$245,"&gt;=0",PROGRESS!$J$16:$J$245,"Y")</f>
        <v>0</v>
      </c>
      <c r="FQ19" s="393" t="str">
        <f>IFERROR(AVERAGEIFS(PROGRESS!$CO$16:$CO$245,PROGRESS!$J$16:$J$245,"Y",PROGRESS!$CQ$16:$CQ$245,"&gt;=0"),"")</f>
        <v/>
      </c>
      <c r="FR19" s="331">
        <f>COUNTIFS(PROGRESS!$CQ$16:$CQ$245,"&gt;=4",PROGRESS!$J16:$J245,"Y")</f>
        <v>0</v>
      </c>
      <c r="FS19" s="337" t="str">
        <f>IFERROR(FR19/COUNTIFS(PROGRESS!$J16:$J245,"Y",PROGRESS!$CQ16:$CQ245,"&gt;=0"),"")</f>
        <v/>
      </c>
      <c r="FT19" s="331">
        <f>COUNTIFS(PROGRESS!$CQ$16:$CQ$245,"&gt;=5",PROGRESS!$J16:$J245,"Y")</f>
        <v>0</v>
      </c>
      <c r="FU19" s="337" t="str">
        <f>IFERROR(FT19/COUNTIFS(PROGRESS!$J16:$J245,"Y",PROGRESS!$CQ16:$CQ245,"&gt;=0"),"")</f>
        <v/>
      </c>
      <c r="FV19" s="331">
        <f>COUNTIFS(PROGRESS!$CQ$16:$CQ$245,"&gt;=7",PROGRESS!$J16:$J245,"Y")</f>
        <v>0</v>
      </c>
      <c r="FW19" s="337" t="str">
        <f>IFERROR(FV19/COUNTIFS(PROGRESS!$J16:$J245,"Y",PROGRESS!$CQ16:$CQ245,"&gt;=0"),"")</f>
        <v/>
      </c>
      <c r="FX19" s="374"/>
      <c r="FY19" s="23" t="s">
        <v>51</v>
      </c>
      <c r="FZ19" s="395">
        <f>COUNTIFS(PROGRESS!$DA$16:$DA$245,"&gt;=0",PROGRESS!$J$16:$J$245,"Y")</f>
        <v>0</v>
      </c>
      <c r="GA19" s="393" t="str">
        <f>IFERROR(AVERAGEIFS(PROGRESS!$CY$16:$CY$245,PROGRESS!$J$16:$J$245,"Y",PROGRESS!$DA$16:$DA$245,"&gt;=0"),"")</f>
        <v/>
      </c>
      <c r="GB19" s="331">
        <f>COUNTIFS(PROGRESS!$DA$16:$DA$245,"&gt;=4",PROGRESS!$J16:$J245,"Y")</f>
        <v>0</v>
      </c>
      <c r="GC19" s="337" t="str">
        <f>IFERROR(GB19/COUNTIFS(PROGRESS!$J16:$J245,"Y",PROGRESS!$DA16:$DA245,"&gt;=0"),"")</f>
        <v/>
      </c>
      <c r="GD19" s="331">
        <f>COUNTIFS(PROGRESS!$DA$16:$DA$245,"&gt;=5",PROGRESS!$J16:$J245,"Y")</f>
        <v>0</v>
      </c>
      <c r="GE19" s="337" t="str">
        <f>IFERROR(GD19/COUNTIFS(PROGRESS!$J16:$J245,"Y",PROGRESS!$DA16:$DA245,"&gt;=0"),"")</f>
        <v/>
      </c>
      <c r="GF19" s="331">
        <f>COUNTIFS(PROGRESS!$DA$16:$DA$245,"&gt;=7",PROGRESS!$J16:$J245,"Y")</f>
        <v>0</v>
      </c>
      <c r="GG19" s="337" t="str">
        <f>IFERROR(GF19/COUNTIFS(PROGRESS!$J16:$J245,"Y",PROGRESS!$DA16:$DA245,"&gt;=0"),"")</f>
        <v/>
      </c>
      <c r="GH19" s="374"/>
      <c r="GI19" s="23" t="s">
        <v>51</v>
      </c>
      <c r="GJ19" s="395">
        <f>COUNTIFS(PROGRESS!$DP$16:$DP$245,"&gt;=0",PROGRESS!$J$16:$J$245,"Y")</f>
        <v>0</v>
      </c>
      <c r="GK19" s="393" t="str">
        <f>IFERROR(AVERAGEIFS(PROGRESS!$DN$16:$DN$245,PROGRESS!$J$16:$J$245,"Y",PROGRESS!$DP$16:$DP$245,"&gt;=0"),"")</f>
        <v/>
      </c>
      <c r="GL19" s="331">
        <f>COUNTIFS(PROGRESS!$DP$16:$DP$245,"&gt;=4",PROGRESS!$J16:$J245,"Y")</f>
        <v>0</v>
      </c>
      <c r="GM19" s="337" t="str">
        <f>IFERROR(GL19/COUNTIFS(PROGRESS!$J16:$J245,"Y",PROGRESS!$DP16:$DP245,"&gt;=0"),"")</f>
        <v/>
      </c>
      <c r="GN19" s="331">
        <f>COUNTIFS(PROGRESS!$DP$16:$DP$245,"&gt;=5",PROGRESS!$J16:$J245,"Y")</f>
        <v>0</v>
      </c>
      <c r="GO19" s="337" t="str">
        <f>IFERROR(GN19/COUNTIFS(PROGRESS!$J16:$J245,"Y",PROGRESS!$DP16:$DP245,"&gt;=0"),"")</f>
        <v/>
      </c>
      <c r="GP19" s="331">
        <f>COUNTIFS(PROGRESS!$DP$16:$DP$245,"&gt;=7",PROGRESS!$J16:$J245,"Y")</f>
        <v>0</v>
      </c>
      <c r="GQ19" s="337" t="str">
        <f>IFERROR(GP19/COUNTIFS(PROGRESS!$J16:$J245,"Y",PROGRESS!$DP16:$DP245,"&gt;=0"),"")</f>
        <v/>
      </c>
    </row>
    <row r="20" spans="1:199" ht="15.75" x14ac:dyDescent="0.25">
      <c r="A20" s="36" t="str">
        <f>GROUPSUMMARY!A21</f>
        <v>NON LAC</v>
      </c>
      <c r="B20" s="395">
        <f>COUNTIFS(PROGRESS!$Y$16:$Y$245,"&gt;=0",PROGRESS!$J$16:$J$245,"N")</f>
        <v>0</v>
      </c>
      <c r="C20" s="393" t="str">
        <f>IFERROR(AVERAGEIFS(PROGRESS!$W$16:$W$245,PROGRESS!$J$16:$J$245,"N",PROGRESS!$Y$16:$Y$245,"&gt;=0"),"")</f>
        <v/>
      </c>
      <c r="D20" s="342">
        <f>COUNTIFS(PROGRESS!$Y$16:$Y$245,"&gt;=4",PROGRESS!$J16:$J245,"N")</f>
        <v>0</v>
      </c>
      <c r="E20" s="337" t="str">
        <f>IFERROR(D20/COUNTIFS(PROGRESS!$J16:$J245,"N",PROGRESS!$Y16:$Y245,"&gt;=0"),"")</f>
        <v/>
      </c>
      <c r="F20" s="331">
        <f>COUNTIFS(PROGRESS!$Y$16:$Y$245,"&gt;=5",PROGRESS!$J16:$J245,"N")</f>
        <v>0</v>
      </c>
      <c r="G20" s="337" t="str">
        <f>IFERROR(F20/COUNTIFS(PROGRESS!$J16:$J245,"N",PROGRESS!$Y16:$Y245,"&gt;=0"),"")</f>
        <v/>
      </c>
      <c r="H20" s="331">
        <f>COUNTIFS(PROGRESS!$Y$16:$Y$245,"&gt;=7",PROGRESS!$J16:$J245,"N")</f>
        <v>0</v>
      </c>
      <c r="I20" s="337" t="str">
        <f>IFERROR(H20/COUNTIFS(PROGRESS!$J16:$J245,"N",PROGRESS!$Y16:$Y245,"&gt;=0"),"")</f>
        <v/>
      </c>
      <c r="J20" s="395">
        <f>COUNTIFS(PROGRESS!$AI$16:$AI$245,"&gt;=0",PROGRESS!$J$16:$J$245,"N")</f>
        <v>0</v>
      </c>
      <c r="K20" s="393" t="str">
        <f>IFERROR(AVERAGEIFS(PROGRESS!$AG$16:$AG$245,PROGRESS!$J$16:$J$245,"N",PROGRESS!$AI$16:$AI$245,"&gt;=0"),"")</f>
        <v/>
      </c>
      <c r="L20" s="331">
        <f>COUNTIFS(PROGRESS!$AI$16:$AI$245,"&gt;=4",PROGRESS!$J16:$J245,"N")</f>
        <v>0</v>
      </c>
      <c r="M20" s="337" t="str">
        <f>IFERROR(L20/COUNTIFS(PROGRESS!$J16:$J245,"N",PROGRESS!$AI16:$AI245,"&gt;=0"),"")</f>
        <v/>
      </c>
      <c r="N20" s="331">
        <f>COUNTIFS(PROGRESS!$AI$16:$AI$245,"&gt;=5",PROGRESS!$J16:$J245,"N")</f>
        <v>0</v>
      </c>
      <c r="O20" s="337" t="str">
        <f>IFERROR(N20/COUNTIFS(PROGRESS!$J16:$J245,"N",PROGRESS!$AI16:$AI245,"&gt;=0"),"")</f>
        <v/>
      </c>
      <c r="P20" s="331">
        <f>COUNTIFS(PROGRESS!$AI$16:$AI$245,"&gt;=7",PROGRESS!$J16:$J245,"N")</f>
        <v>0</v>
      </c>
      <c r="Q20" s="337" t="str">
        <f>IFERROR(P20/COUNTIFS(PROGRESS!$J16:$J245,"N",PROGRESS!$AI16:$AI245,"&gt;=0"),"")</f>
        <v/>
      </c>
      <c r="R20" s="395">
        <f>COUNTIFS(PROGRESS!$DF$16:$DF$245,"&gt;=0",PROGRESS!$J$16:$J$245,"N")</f>
        <v>0</v>
      </c>
      <c r="S20" s="393" t="str">
        <f>IFERROR(AVERAGEIFS(PROGRESS!$DD$16:$DD$245,PROGRESS!$J$16:$J$245,"N",PROGRESS!$AI$16:$AI$245,"&gt;=0"),"")</f>
        <v/>
      </c>
      <c r="T20" s="331">
        <f>COUNTIFS(PROGRESS!$DF$16:$DF$245,"&gt;=4",PROGRESS!$J16:$J245,"N")</f>
        <v>0</v>
      </c>
      <c r="U20" s="337" t="str">
        <f>IFERROR(T20/COUNTIFS(PROGRESS!$J16:$J245,"N",PROGRESS!$DF16:$DF245,"&gt;=0"),"")</f>
        <v/>
      </c>
      <c r="V20" s="331">
        <f>COUNTIFS(PROGRESS!$DF$16:$DF$245,"&gt;=5",PROGRESS!$J16:$J245,"N")</f>
        <v>0</v>
      </c>
      <c r="W20" s="337" t="str">
        <f>IFERROR(V20/COUNTIFS(PROGRESS!$J16:$J245,"N",PROGRESS!$DF16:$DF245,"&gt;=0"),"")</f>
        <v/>
      </c>
      <c r="X20" s="331">
        <f>COUNTIFS(PROGRESS!$DF$16:$DF$245,"&gt;=7",PROGRESS!$J16:$J245,"N")</f>
        <v>0</v>
      </c>
      <c r="Y20" s="337" t="str">
        <f>IFERROR(X20/COUNTIFS(PROGRESS!$J16:$J245,"N",PROGRESS!$DF16:$DF245,"&gt;=0"),"")</f>
        <v/>
      </c>
      <c r="Z20" s="395">
        <f>COUNTIFS(PROGRESS!$DU$16:$DU$245,"&gt;=0",PROGRESS!$J$16:$J$245,"N")</f>
        <v>0</v>
      </c>
      <c r="AA20" s="393" t="str">
        <f>IFERROR(AVERAGEIFS(PROGRESS!$DD$16:$DD$245,PROGRESS!$J$16:$J$245,"N",PROGRESS!$AI$16:$AI$245,"&gt;=0"),"")</f>
        <v/>
      </c>
      <c r="AB20" s="331">
        <f>COUNTIFS(PROGRESS!$DU$16:$DU$245,"&gt;=4",PROGRESS!$J16:$J245,"N")</f>
        <v>0</v>
      </c>
      <c r="AC20" s="337" t="str">
        <f>IFERROR(AB20/COUNTIFS(PROGRESS!$J16:$J245,"N",PROGRESS!$DU16:$DU245,"&gt;=0"),"")</f>
        <v/>
      </c>
      <c r="AD20" s="331">
        <f>COUNTIFS(PROGRESS!$DU$16:$DU$245,"&gt;=5",PROGRESS!$J16:$J245,"N")</f>
        <v>0</v>
      </c>
      <c r="AE20" s="337" t="str">
        <f>IFERROR(AD20/COUNTIFS(PROGRESS!$J16:$J245,"N",PROGRESS!$DU16:$DU245,"&gt;=0"),"")</f>
        <v/>
      </c>
      <c r="AF20" s="331">
        <f>COUNTIFS(PROGRESS!$DU$16:$DU$245,"&gt;=7",PROGRESS!$J16:$J245,"N")</f>
        <v>0</v>
      </c>
      <c r="AG20" s="337" t="str">
        <f>IFERROR(AF20/COUNTIFS(PROGRESS!$J16:$J245,"N",PROGRESS!$DU16:$DU245,"&gt;=0"),"")</f>
        <v/>
      </c>
      <c r="AH20" s="382"/>
      <c r="AI20" s="23" t="str">
        <f t="shared" si="1"/>
        <v>NON LAC</v>
      </c>
      <c r="AJ20" s="395">
        <f>COUNTIFS(PROGRESS!$BM$16:$BM$245,"&gt;=0",PROGRESS!$J$16:$J$245,"N")</f>
        <v>0</v>
      </c>
      <c r="AK20" s="393" t="str">
        <f>IFERROR(AVERAGEIFS(PROGRESS!$BK$16:$BK$245,PROGRESS!$J$16:$J$245,"N",PROGRESS!$BM$16:$BM$245,"&gt;=0"),"")</f>
        <v/>
      </c>
      <c r="AL20" s="331">
        <f>COUNTIFS(PROGRESS!$BM$16:$BM$245,"&gt;=4",PROGRESS!$J16:$J245,"N")</f>
        <v>0</v>
      </c>
      <c r="AM20" s="337" t="str">
        <f>IFERROR(AL20/COUNTIFS(PROGRESS!$J16:$J245,"N",PROGRESS!$BM16:$BM245,"&gt;=0"),"")</f>
        <v/>
      </c>
      <c r="AN20" s="331">
        <f>COUNTIFS(PROGRESS!$BM$16:$BM$245,"&gt;=5",PROGRESS!$J16:$J245,"N")</f>
        <v>0</v>
      </c>
      <c r="AO20" s="337" t="str">
        <f>IFERROR(AN20/COUNTIFS(PROGRESS!$J16:$J245,"N",PROGRESS!$BM16:$BM245,"&gt;=0"),"")</f>
        <v/>
      </c>
      <c r="AP20" s="331">
        <f>COUNTIFS(PROGRESS!$BM$16:$BM$245,"&gt;=7",PROGRESS!$J16:$J245,"N")</f>
        <v>0</v>
      </c>
      <c r="AQ20" s="337" t="str">
        <f>IFERROR(AP20/COUNTIFS(PROGRESS!$J16:$J245,"N",PROGRESS!$BM16:$BM245,"&gt;=0"),"")</f>
        <v/>
      </c>
      <c r="AR20" s="395">
        <f>COUNTIFS(PROGRESS!$DK$16:$DK$245,"&gt;=0",PROGRESS!$J$16:$J$245,"N")</f>
        <v>0</v>
      </c>
      <c r="AS20" s="393" t="str">
        <f>IFERROR(AVERAGEIFS(PROGRESS!$DI$16:$DI$245,PROGRESS!$J$16:$J$245,"N",PROGRESS!$DK$16:$DK$245,"&gt;=0"),"")</f>
        <v/>
      </c>
      <c r="AT20" s="331">
        <f>COUNTIFS(PROGRESS!$DK$16:$DK$245,"&gt;=4",PROGRESS!$J16:$J245,"N")</f>
        <v>0</v>
      </c>
      <c r="AU20" s="337" t="str">
        <f>IFERROR(AT20/COUNTIFS(PROGRESS!$J16:$J245,"N",PROGRESS!$DK16:$DK245,"&gt;=0"),"")</f>
        <v/>
      </c>
      <c r="AV20" s="331">
        <f>COUNTIFS(PROGRESS!$DK$16:$DK$245,"&gt;=5",PROGRESS!$J16:$J245,"N")</f>
        <v>0</v>
      </c>
      <c r="AW20" s="337" t="str">
        <f>IFERROR(AV20/COUNTIFS(PROGRESS!$J16:$J245,"N",PROGRESS!$DK16:$DK245,"&gt;=0"),"")</f>
        <v/>
      </c>
      <c r="AX20" s="331">
        <f>COUNTIFS(PROGRESS!$DK$16:$DK$245,"&gt;=7",PROGRESS!$J16:$J245,"N")</f>
        <v>0</v>
      </c>
      <c r="AY20" s="337" t="str">
        <f>IFERROR(AX20/COUNTIFS(PROGRESS!$J16:$J245,"N",PROGRESS!$DK16:$DK245,"&gt;=0"),"")</f>
        <v/>
      </c>
      <c r="AZ20" s="374"/>
      <c r="BA20" s="23" t="str">
        <f t="shared" si="2"/>
        <v>NON LAC</v>
      </c>
      <c r="BB20" s="395">
        <f>COUNTIFS(PROGRESS!$BR$16:$BR$245,"&gt;=0",PROGRESS!$J$16:$J$245,"N")</f>
        <v>0</v>
      </c>
      <c r="BC20" s="393" t="str">
        <f>IFERROR(AVERAGEIFS(PROGRESS!$BP$16:$BP$245,PROGRESS!$J$16:$J$245,"N",PROGRESS!$BR$16:$BR$245,"&gt;=0"),"")</f>
        <v/>
      </c>
      <c r="BD20" s="331">
        <f>COUNTIFS(PROGRESS!$BR$16:$BR$245,"&gt;=4",PROGRESS!$J16:$J245,"N")</f>
        <v>0</v>
      </c>
      <c r="BE20" s="337" t="str">
        <f>IFERROR(BD20/COUNTIFS(PROGRESS!$J16:$J245,"N",PROGRESS!$BR16:$BR245,"&gt;=0"),"")</f>
        <v/>
      </c>
      <c r="BF20" s="331">
        <f>COUNTIFS(PROGRESS!$BR$16:$BR$245,"&gt;=5",PROGRESS!$J16:$J245,"N")</f>
        <v>0</v>
      </c>
      <c r="BG20" s="337" t="str">
        <f>IFERROR(BF20/COUNTIFS(PROGRESS!$J16:$J245,"N",PROGRESS!$BR16:$BR245,"&gt;=0"),"")</f>
        <v/>
      </c>
      <c r="BH20" s="331">
        <f>COUNTIFS(PROGRESS!$BR$16:$BR$245,"&gt;=7",PROGRESS!$J16:$J245,"N")</f>
        <v>0</v>
      </c>
      <c r="BI20" s="337" t="str">
        <f>IFERROR(BH20/COUNTIFS(PROGRESS!$J16:$J245,"N",PROGRESS!$BR16:$BR245,"&gt;=0"),"")</f>
        <v/>
      </c>
      <c r="BJ20" s="395">
        <f>COUNTIFS(PROGRESS!$DZ$16:$DZ$245,"&gt;=0",PROGRESS!$J$16:$J$245,"N")</f>
        <v>0</v>
      </c>
      <c r="BK20" s="393" t="str">
        <f>IFERROR(AVERAGEIFS(PROGRESS!$DX$16:$DX$245,PROGRESS!$J$16:$J$245,"N",PROGRESS!$DZ$16:$DZ$245,"&gt;=0"),"")</f>
        <v/>
      </c>
      <c r="BL20" s="331">
        <f>COUNTIFS(PROGRESS!$DZ$16:$DZ$245,"&gt;=4",PROGRESS!$J16:$J245,"N")</f>
        <v>0</v>
      </c>
      <c r="BM20" s="337" t="str">
        <f>IFERROR(BL20/COUNTIFS(PROGRESS!$J16:$J245,"N",PROGRESS!$DZ16:$DZ245,"&gt;=0"),"")</f>
        <v/>
      </c>
      <c r="BN20" s="331">
        <f>COUNTIFS(PROGRESS!$DZ$16:$DZ$245,"&gt;=5",PROGRESS!$J16:$J245,"N")</f>
        <v>0</v>
      </c>
      <c r="BO20" s="337" t="str">
        <f>IFERROR(BN20/COUNTIFS(PROGRESS!$J16:$J245,"N",PROGRESS!$DZ16:$DZ245,"&gt;=0"),"")</f>
        <v/>
      </c>
      <c r="BP20" s="331">
        <f>COUNTIFS(PROGRESS!$DZ$16:$DZ$245,"&gt;=7",PROGRESS!$J16:$J245,"N")</f>
        <v>0</v>
      </c>
      <c r="BQ20" s="337" t="str">
        <f>IFERROR(BP20/COUNTIFS(PROGRESS!$J16:$J245,"N",PROGRESS!$DZ16:$DZ245,"&gt;=0"),"")</f>
        <v/>
      </c>
      <c r="BR20" s="382"/>
      <c r="BS20" s="23" t="str">
        <f t="shared" si="3"/>
        <v>NON LAC</v>
      </c>
      <c r="BT20" s="395">
        <f>COUNTIFS(PROGRESS!$T$16:$T$245,"&gt;=0",PROGRESS!$J$16:$J$245,"N")</f>
        <v>0</v>
      </c>
      <c r="BU20" s="393" t="str">
        <f>IFERROR(AVERAGEIFS(PROGRESS!$R$16:$R$245,PROGRESS!$J$16:$J$245,"N",PROGRESS!$T$16:$T$245,"&gt;=0"),"")</f>
        <v/>
      </c>
      <c r="BV20" s="331">
        <f>COUNTIFS(PROGRESS!$T$16:$T$245,"&gt;=4",PROGRESS!$J16:$J245,"N")</f>
        <v>0</v>
      </c>
      <c r="BW20" s="337" t="str">
        <f>IFERROR(BV20/COUNTIFS(PROGRESS!$J16:$J245,"N",PROGRESS!$T16:$T245,"&gt;=0"),"")</f>
        <v/>
      </c>
      <c r="BX20" s="331">
        <f>COUNTIFS(PROGRESS!$T$16:$T$245,"&gt;=5",PROGRESS!$J16:$J245,"N")</f>
        <v>0</v>
      </c>
      <c r="BY20" s="337" t="str">
        <f>IFERROR(BX20/COUNTIFS(PROGRESS!$J16:$J245,"N",PROGRESS!$T16:$T245,"&gt;=0"),"")</f>
        <v/>
      </c>
      <c r="BZ20" s="331">
        <f>COUNTIFS(PROGRESS!$T$16:$T$245,"&gt;=7",PROGRESS!$J16:$J245,"N")</f>
        <v>0</v>
      </c>
      <c r="CA20" s="337" t="str">
        <f>IFERROR(BZ20/COUNTIFS(PROGRESS!$J16:$J245,"N",PROGRESS!$T16:$T245,"&gt;=0"),"")</f>
        <v/>
      </c>
      <c r="CB20" s="374"/>
      <c r="CC20" s="23" t="s">
        <v>52</v>
      </c>
      <c r="CD20" s="395">
        <f>COUNTIFS(PROGRESS!$AS$16:$AS$245,"&gt;=0",PROGRESS!$J$16:$J$245,"N")</f>
        <v>0</v>
      </c>
      <c r="CE20" s="393" t="str">
        <f>IFERROR(AVERAGEIFS(PROGRESS!$AQ$16:$AQ$245,PROGRESS!$J$16:$J$245,"N",PROGRESS!$AS$16:$AS$245,"&gt;=0"),"")</f>
        <v/>
      </c>
      <c r="CF20" s="331">
        <f>COUNTIFS(PROGRESS!$AS$16:$AS$245,"&gt;=4",PROGRESS!$J16:$J245,"N")</f>
        <v>0</v>
      </c>
      <c r="CG20" s="337" t="str">
        <f>IFERROR(CF20/COUNTIFS(PROGRESS!$J16:$J245,"N",PROGRESS!$AS16:$AS245,"&gt;=0"),"")</f>
        <v/>
      </c>
      <c r="CH20" s="331">
        <f>COUNTIFS(PROGRESS!$AS$16:$AS$245,"&gt;=5",PROGRESS!$J16:$J245,"N")</f>
        <v>0</v>
      </c>
      <c r="CI20" s="337" t="str">
        <f>IFERROR(CH20/COUNTIFS(PROGRESS!$J16:$J245,"N",PROGRESS!$AS16:$AS245,"&gt;=0"),"")</f>
        <v/>
      </c>
      <c r="CJ20" s="331">
        <f>COUNTIFS(PROGRESS!$AS$16:$AS$245,"&gt;=7",PROGRESS!$J16:$J245,"N")</f>
        <v>0</v>
      </c>
      <c r="CK20" s="337" t="str">
        <f>IFERROR(CJ20/COUNTIFS(PROGRESS!$J16:$J245,"N",PROGRESS!$AS16:$AS245,"&gt;=0"),"")</f>
        <v/>
      </c>
      <c r="CL20" s="382"/>
      <c r="CM20" s="23" t="str">
        <f t="shared" si="0"/>
        <v>NON LAC</v>
      </c>
      <c r="CN20" s="395">
        <f>COUNTIFS(PROGRESS!$AD$16:$AD$245,"&gt;=0",PROGRESS!$J$16:$J$245,"N")</f>
        <v>0</v>
      </c>
      <c r="CO20" s="393" t="str">
        <f>IFERROR(AVERAGEIFS(PROGRESS!$AB$16:$AB$245,PROGRESS!$J$16:$J$245,"N",PROGRESS!$AD$16:$AD$245,"&gt;=0"),"")</f>
        <v/>
      </c>
      <c r="CP20" s="331">
        <f>COUNTIFS(PROGRESS!$AD$16:$AD$245,"&gt;=4",PROGRESS!$J16:$J245,"N")</f>
        <v>0</v>
      </c>
      <c r="CQ20" s="337" t="str">
        <f>IFERROR(CP20/COUNTIFS(PROGRESS!$J16:$J245,"N",PROGRESS!$AD16:$AD245,"&gt;=0"),"")</f>
        <v/>
      </c>
      <c r="CR20" s="331">
        <f>COUNTIFS(PROGRESS!$AD$16:$AD$245,"&gt;=5",PROGRESS!$J16:$J245,"N")</f>
        <v>0</v>
      </c>
      <c r="CS20" s="337" t="str">
        <f>IFERROR(CR20/COUNTIFS(PROGRESS!$J16:$J245,"N",PROGRESS!$AD16:$AD245,"&gt;=0"),"")</f>
        <v/>
      </c>
      <c r="CT20" s="331">
        <f>COUNTIFS(PROGRESS!$AD$16:$AD$245,"&gt;=7",PROGRESS!$J16:$J245,"N")</f>
        <v>0</v>
      </c>
      <c r="CU20" s="337" t="str">
        <f>IFERROR(CT20/COUNTIFS(PROGRESS!$J16:$J245,"N",PROGRESS!$AD16:$AD245,"&gt;=0"),"")</f>
        <v/>
      </c>
      <c r="CV20" s="374"/>
      <c r="CW20" s="23" t="s">
        <v>52</v>
      </c>
      <c r="CX20" s="395">
        <f>COUNTIFS(PROGRESS!$AN$16:$AN$245,"&gt;=0",PROGRESS!$J$16:$J$245,"N")</f>
        <v>0</v>
      </c>
      <c r="CY20" s="393" t="str">
        <f>IFERROR(AVERAGEIFS(PROGRESS!$AL$16:$AL$245,PROGRESS!$J$16:$J$245,"N",PROGRESS!$AN$16:$AN$245,"&gt;=0"),"")</f>
        <v/>
      </c>
      <c r="CZ20" s="331">
        <f>COUNTIFS(PROGRESS!$AN$16:$AN$245,"&gt;=4",PROGRESS!$J16:$J245,"N")</f>
        <v>0</v>
      </c>
      <c r="DA20" s="337" t="str">
        <f>IFERROR(CZ20/COUNTIFS(PROGRESS!$J16:$J245,"N",PROGRESS!$AN16:$AN245,"&gt;=0"),"")</f>
        <v/>
      </c>
      <c r="DB20" s="331">
        <f>COUNTIFS(PROGRESS!$AN$16:$AN$245,"&gt;=5",PROGRESS!$J16:$J245,"N")</f>
        <v>0</v>
      </c>
      <c r="DC20" s="337" t="str">
        <f>IFERROR(DB20/COUNTIFS(PROGRESS!$J16:$J245,"N",PROGRESS!$AN16:$AN245,"&gt;=0"),"")</f>
        <v/>
      </c>
      <c r="DD20" s="331">
        <f>COUNTIFS(PROGRESS!$AN$16:$AN$245,"&gt;=7",PROGRESS!$J16:$J245,"N")</f>
        <v>0</v>
      </c>
      <c r="DE20" s="337" t="str">
        <f>IFERROR(DD20/COUNTIFS(PROGRESS!$J16:$J245,"N",PROGRESS!$AN16:$AN245,"&gt;=0"),"")</f>
        <v/>
      </c>
      <c r="DF20" s="374"/>
      <c r="DG20" s="23" t="s">
        <v>52</v>
      </c>
      <c r="DH20" s="395">
        <f>COUNTIFS(PROGRESS!$CB$16:$CB$245,"&gt;=0",PROGRESS!$J$16:$J$245,"N")</f>
        <v>0</v>
      </c>
      <c r="DI20" s="393" t="str">
        <f>IFERROR(AVERAGEIFS(PROGRESS!$BZ$16:$BZ$245,PROGRESS!$J$16:$J$245,"N",PROGRESS!$CB$16:$CB$245,"&gt;=0"),"")</f>
        <v/>
      </c>
      <c r="DJ20" s="331">
        <f>COUNTIFS(PROGRESS!$CB$16:$CB$245,"&gt;=4",PROGRESS!$J16:$J245,"N")</f>
        <v>0</v>
      </c>
      <c r="DK20" s="337" t="str">
        <f>IFERROR(DJ20/COUNTIFS(PROGRESS!$J16:$J245,"N",PROGRESS!$CB16:$CB245,"&gt;=0"),"")</f>
        <v/>
      </c>
      <c r="DL20" s="331">
        <f>COUNTIFS(PROGRESS!$CB$16:$CB$245,"&gt;=5",PROGRESS!$J16:$J245,"N")</f>
        <v>0</v>
      </c>
      <c r="DM20" s="337" t="str">
        <f>IFERROR(DL20/COUNTIFS(PROGRESS!$J16:$J245,"N",PROGRESS!$CB16:$CB245,"&gt;=0"),"")</f>
        <v/>
      </c>
      <c r="DN20" s="331">
        <f>COUNTIFS(PROGRESS!$CB$16:$CB$245,"&gt;=7",PROGRESS!$J16:$J245,"N")</f>
        <v>0</v>
      </c>
      <c r="DO20" s="337" t="str">
        <f>IFERROR(DN20/COUNTIFS(PROGRESS!$J16:$J245,"N",PROGRESS!$CB16:$CB245,"&gt;=0"),"")</f>
        <v/>
      </c>
      <c r="DP20" s="374"/>
      <c r="DQ20" s="23" t="s">
        <v>52</v>
      </c>
      <c r="DR20" s="395">
        <f>COUNTIFS(PROGRESS!$AX$16:$AX$245,"&gt;=0",PROGRESS!$J$16:$J$245,"N")</f>
        <v>0</v>
      </c>
      <c r="DS20" s="393" t="str">
        <f>IFERROR(AVERAGEIFS(PROGRESS!$AV$16:$AV$245,PROGRESS!$J$16:$J$245,"N",PROGRESS!$AX$16:$AX$245,"&gt;=0"),"")</f>
        <v/>
      </c>
      <c r="DT20" s="331">
        <f>COUNTIFS(PROGRESS!$AX$16:$AX$245,"&gt;=4",PROGRESS!$J16:$J245,"N")</f>
        <v>0</v>
      </c>
      <c r="DU20" s="337" t="str">
        <f>IFERROR(DT20/COUNTIFS(PROGRESS!$J16:$J245,"N",PROGRESS!$AX16:$AX245,"&gt;=0"),"")</f>
        <v/>
      </c>
      <c r="DV20" s="331">
        <f>COUNTIFS(PROGRESS!$AX$16:$AX$245,"&gt;=5",PROGRESS!$J16:$J245,"N")</f>
        <v>0</v>
      </c>
      <c r="DW20" s="337" t="str">
        <f>IFERROR(DV20/COUNTIFS(PROGRESS!$J16:$J245,"N",PROGRESS!$AX16:$AX245,"&gt;=0"),"")</f>
        <v/>
      </c>
      <c r="DX20" s="331">
        <f>COUNTIFS(PROGRESS!$AX$16:$AX$245,"&gt;=7",PROGRESS!$J16:$J245,"N")</f>
        <v>0</v>
      </c>
      <c r="DY20" s="337" t="str">
        <f>IFERROR(DX20/COUNTIFS(PROGRESS!$J16:$J245,"N",PROGRESS!$AX16:$AX245,"&gt;=0"),"")</f>
        <v/>
      </c>
      <c r="DZ20" s="374"/>
      <c r="EA20" s="23" t="s">
        <v>52</v>
      </c>
      <c r="EB20" s="395">
        <f>COUNTIFS(PROGRESS!$BC$16:$BC$245,"&gt;=0",PROGRESS!$J$16:$J$245,"N")</f>
        <v>0</v>
      </c>
      <c r="EC20" s="393" t="str">
        <f>IFERROR(AVERAGEIFS(PROGRESS!$BA$16:$BA$245,PROGRESS!$J$16:$J$245,"N",PROGRESS!$BC$16:$BC$245,"&gt;=0"),"")</f>
        <v/>
      </c>
      <c r="ED20" s="331">
        <f>COUNTIFS(PROGRESS!$BC$16:$BC$245,"&gt;=4",PROGRESS!$J16:$J245,"N")</f>
        <v>0</v>
      </c>
      <c r="EE20" s="337" t="str">
        <f>IFERROR(ED20/COUNTIFS(PROGRESS!$J16:$J245,"N",PROGRESS!$BC16:$BC245,"&gt;=0"),"")</f>
        <v/>
      </c>
      <c r="EF20" s="331">
        <f>COUNTIFS(PROGRESS!$BC$16:$BC$245,"&gt;=5",PROGRESS!$J16:$J245,"N")</f>
        <v>0</v>
      </c>
      <c r="EG20" s="337" t="str">
        <f>IFERROR(EF20/COUNTIFS(PROGRESS!$J16:$J245,"N",PROGRESS!$BC16:$BC245,"&gt;=0"),"")</f>
        <v/>
      </c>
      <c r="EH20" s="331">
        <f>COUNTIFS(PROGRESS!$BC$16:$BC$245,"&gt;=7",PROGRESS!$J16:$J245,"N")</f>
        <v>0</v>
      </c>
      <c r="EI20" s="337" t="str">
        <f>IFERROR(EH20/COUNTIFS(PROGRESS!$J16:$J245,"N",PROGRESS!$BC16:$BC245,"&gt;=0"),"")</f>
        <v/>
      </c>
      <c r="EJ20" s="374"/>
      <c r="EK20" s="23" t="s">
        <v>52</v>
      </c>
      <c r="EL20" s="395">
        <f>COUNTIFS(PROGRESS!$BH$16:$BH$245,"&gt;=0",PROGRESS!$J$16:$J$245,"N")</f>
        <v>0</v>
      </c>
      <c r="EM20" s="393" t="str">
        <f>IFERROR(AVERAGEIFS(PROGRESS!$BF$16:$BF$245,PROGRESS!$J$16:$J$245,"N",PROGRESS!$BH$16:$BH$245,"&gt;=0"),"")</f>
        <v/>
      </c>
      <c r="EN20" s="331">
        <f>COUNTIFS(PROGRESS!$BH$16:$BH$245,"&gt;=4",PROGRESS!$J16:$J245,"N")</f>
        <v>0</v>
      </c>
      <c r="EO20" s="337" t="str">
        <f>IFERROR(EN20/COUNTIFS(PROGRESS!$J16:$J245,"N",PROGRESS!$BH16:$BH245,"&gt;=0"),"")</f>
        <v/>
      </c>
      <c r="EP20" s="331">
        <f>COUNTIFS(PROGRESS!$BH$16:$BH$245,"&gt;=5",PROGRESS!$J16:$J245,"N")</f>
        <v>0</v>
      </c>
      <c r="EQ20" s="337" t="str">
        <f>IFERROR(EP20/COUNTIFS(PROGRESS!$J16:$J245,"N",PROGRESS!$BH16:$BH245,"&gt;=0"),"")</f>
        <v/>
      </c>
      <c r="ER20" s="331">
        <f>COUNTIFS(PROGRESS!$BH$16:$BH$245,"&gt;=7",PROGRESS!$J16:$J245,"N")</f>
        <v>0</v>
      </c>
      <c r="ES20" s="337" t="str">
        <f>IFERROR(ER20/COUNTIFS(PROGRESS!$J16:$J245,"N",PROGRESS!$BH16:$BH245,"&gt;=0"),"")</f>
        <v/>
      </c>
      <c r="ET20" s="374"/>
      <c r="EU20" s="23" t="s">
        <v>52</v>
      </c>
      <c r="EV20" s="395">
        <f>COUNTIFS(PROGRESS!$BW$16:$BW$245,"&gt;=0",PROGRESS!$J$16:$J$245,"N")</f>
        <v>0</v>
      </c>
      <c r="EW20" s="393" t="str">
        <f>IFERROR(AVERAGEIFS(PROGRESS!$BU$16:$BU$245,PROGRESS!$J$16:$J$245,"N",PROGRESS!$BW$16:$BW$245,"&gt;=0"),"")</f>
        <v/>
      </c>
      <c r="EX20" s="331">
        <f>COUNTIFS(PROGRESS!$BW$16:$BW$245,"&gt;=4",PROGRESS!$J16:$J245,"N")</f>
        <v>0</v>
      </c>
      <c r="EY20" s="337" t="str">
        <f>IFERROR(EX20/COUNTIFS(PROGRESS!$J16:$J245,"N",PROGRESS!$BW16:$BW245,"&gt;=0"),"")</f>
        <v/>
      </c>
      <c r="EZ20" s="331">
        <f>COUNTIFS(PROGRESS!$BW$16:$BW$245,"&gt;=5",PROGRESS!$J16:$J245,"N")</f>
        <v>0</v>
      </c>
      <c r="FA20" s="337" t="str">
        <f>IFERROR(EZ20/COUNTIFS(PROGRESS!$J16:$J245,"N",PROGRESS!$BW16:$BW245,"&gt;=0"),"")</f>
        <v/>
      </c>
      <c r="FB20" s="331">
        <f>COUNTIFS(PROGRESS!$BW$16:$BW$245,"&gt;=7",PROGRESS!$J16:$J245,"N")</f>
        <v>0</v>
      </c>
      <c r="FC20" s="337" t="str">
        <f>IFERROR(FB20/COUNTIFS(PROGRESS!$J16:$J245,"N",PROGRESS!$BW16:$BW245,"&gt;=0"),"")</f>
        <v/>
      </c>
      <c r="FD20" s="374"/>
      <c r="FE20" s="23" t="s">
        <v>52</v>
      </c>
      <c r="FF20" s="395">
        <f>COUNTIFS(PROGRESS!$CG$16:$CG$245,"&gt;=0",PROGRESS!$J$16:$J$245,"N")</f>
        <v>0</v>
      </c>
      <c r="FG20" s="393" t="str">
        <f>IFERROR(AVERAGEIFS(PROGRESS!$CE$16:$CE$245,PROGRESS!$J$16:$J$245,"N",PROGRESS!$CG$16:$CG$245,"&gt;=0"),"")</f>
        <v/>
      </c>
      <c r="FH20" s="331">
        <f>COUNTIFS(PROGRESS!$CG$16:$CG$245,"&gt;=4",PROGRESS!$J16:$J245,"N")</f>
        <v>0</v>
      </c>
      <c r="FI20" s="337" t="str">
        <f>IFERROR(FH20/COUNTIFS(PROGRESS!$J16:$J245,"N",PROGRESS!$CG16:$CG245,"&gt;=0"),"")</f>
        <v/>
      </c>
      <c r="FJ20" s="331">
        <f>COUNTIFS(PROGRESS!$CG$16:$CG$245,"&gt;=5",PROGRESS!$J16:$J245,"N")</f>
        <v>0</v>
      </c>
      <c r="FK20" s="337" t="str">
        <f>IFERROR(FJ20/COUNTIFS(PROGRESS!$J16:$J245,"N",PROGRESS!$CG16:$CG245,"&gt;=0"),"")</f>
        <v/>
      </c>
      <c r="FL20" s="331">
        <f>COUNTIFS(PROGRESS!$CG$16:$CG$245,"&gt;=7",PROGRESS!$J16:$J245,"N")</f>
        <v>0</v>
      </c>
      <c r="FM20" s="337" t="str">
        <f>IFERROR(FL20/COUNTIFS(PROGRESS!$J16:$J245,"N",PROGRESS!$CG16:$CG245,"&gt;=0"),"")</f>
        <v/>
      </c>
      <c r="FN20" s="374"/>
      <c r="FO20" s="23" t="s">
        <v>52</v>
      </c>
      <c r="FP20" s="395">
        <f>COUNTIFS(PROGRESS!$CQ$16:$CQ$245,"&gt;=0",PROGRESS!$J$16:$J$245,"N")</f>
        <v>0</v>
      </c>
      <c r="FQ20" s="393" t="str">
        <f>IFERROR(AVERAGEIFS(PROGRESS!$CO$16:$CO$245,PROGRESS!$J$16:$J$245,"N",PROGRESS!$CQ$16:$CQ$245,"&gt;=0"),"")</f>
        <v/>
      </c>
      <c r="FR20" s="331">
        <f>COUNTIFS(PROGRESS!$CQ$16:$CQ$245,"&gt;=4",PROGRESS!$J16:$J245,"N")</f>
        <v>0</v>
      </c>
      <c r="FS20" s="337" t="str">
        <f>IFERROR(FR20/COUNTIFS(PROGRESS!$J16:$J245,"N",PROGRESS!$CQ16:$CQ245,"&gt;=0"),"")</f>
        <v/>
      </c>
      <c r="FT20" s="331">
        <f>COUNTIFS(PROGRESS!$CQ$16:$CQ$245,"&gt;=5",PROGRESS!$J16:$J245,"N")</f>
        <v>0</v>
      </c>
      <c r="FU20" s="337" t="str">
        <f>IFERROR(FT20/COUNTIFS(PROGRESS!$J16:$J245,"N",PROGRESS!$CQ16:$CQ245,"&gt;=0"),"")</f>
        <v/>
      </c>
      <c r="FV20" s="331">
        <f>COUNTIFS(PROGRESS!$CQ$16:$CQ$245,"&gt;=7",PROGRESS!$J16:$J245,"N")</f>
        <v>0</v>
      </c>
      <c r="FW20" s="337" t="str">
        <f>IFERROR(FV20/COUNTIFS(PROGRESS!$J16:$J245,"N",PROGRESS!$CQ16:$CQ245,"&gt;=0"),"")</f>
        <v/>
      </c>
      <c r="FX20" s="374"/>
      <c r="FY20" s="23" t="s">
        <v>52</v>
      </c>
      <c r="FZ20" s="395">
        <f>COUNTIFS(PROGRESS!$DA$16:$DA$245,"&gt;=0",PROGRESS!$J$16:$J$245,"N")</f>
        <v>0</v>
      </c>
      <c r="GA20" s="393" t="str">
        <f>IFERROR(AVERAGEIFS(PROGRESS!$CY$16:$CY$245,PROGRESS!$J$16:$J$245,"N",PROGRESS!$DA$16:$DA$245,"&gt;=0"),"")</f>
        <v/>
      </c>
      <c r="GB20" s="331">
        <f>COUNTIFS(PROGRESS!$DA$16:$DA$245,"&gt;=4",PROGRESS!$J16:$J245,"N")</f>
        <v>0</v>
      </c>
      <c r="GC20" s="337" t="str">
        <f>IFERROR(GB20/COUNTIFS(PROGRESS!$J16:$J245,"N",PROGRESS!$DA16:$DA245,"&gt;=0"),"")</f>
        <v/>
      </c>
      <c r="GD20" s="331">
        <f>COUNTIFS(PROGRESS!$DA$16:$DA$245,"&gt;=5",PROGRESS!$J16:$J245,"N")</f>
        <v>0</v>
      </c>
      <c r="GE20" s="337" t="str">
        <f>IFERROR(GD20/COUNTIFS(PROGRESS!$J16:$J245,"N",PROGRESS!$DA16:$DA245,"&gt;=0"),"")</f>
        <v/>
      </c>
      <c r="GF20" s="331">
        <f>COUNTIFS(PROGRESS!$DA$16:$DA$245,"&gt;=7",PROGRESS!$J16:$J245,"N")</f>
        <v>0</v>
      </c>
      <c r="GG20" s="337" t="str">
        <f>IFERROR(GF20/COUNTIFS(PROGRESS!$J16:$J245,"N",PROGRESS!$DA16:$DA245,"&gt;=0"),"")</f>
        <v/>
      </c>
      <c r="GH20" s="374"/>
      <c r="GI20" s="23" t="s">
        <v>52</v>
      </c>
      <c r="GJ20" s="395">
        <f>COUNTIFS(PROGRESS!$DP$16:$DP$245,"&gt;=0",PROGRESS!$J$16:$J$245,"N")</f>
        <v>0</v>
      </c>
      <c r="GK20" s="393" t="str">
        <f>IFERROR(AVERAGEIFS(PROGRESS!$DN$16:$DN$245,PROGRESS!$J$16:$J$245,"N",PROGRESS!$DP$16:$DP$245,"&gt;=0"),"")</f>
        <v/>
      </c>
      <c r="GL20" s="331">
        <f>COUNTIFS(PROGRESS!$DP$16:$DP$245,"&gt;=4",PROGRESS!$J16:$J245,"N")</f>
        <v>0</v>
      </c>
      <c r="GM20" s="337" t="str">
        <f>IFERROR(GL20/COUNTIFS(PROGRESS!$J16:$J245,"N",PROGRESS!$DP16:$DP245,"&gt;=0"),"")</f>
        <v/>
      </c>
      <c r="GN20" s="331">
        <f>COUNTIFS(PROGRESS!$DP$16:$DP$245,"&gt;=5",PROGRESS!$J16:$J245,"N")</f>
        <v>0</v>
      </c>
      <c r="GO20" s="337" t="str">
        <f>IFERROR(GN20/COUNTIFS(PROGRESS!$J16:$J245,"N",PROGRESS!$DP16:$DP245,"&gt;=0"),"")</f>
        <v/>
      </c>
      <c r="GP20" s="331">
        <f>COUNTIFS(PROGRESS!$DP$16:$DP$245,"&gt;=7",PROGRESS!$J16:$J245,"N")</f>
        <v>0</v>
      </c>
      <c r="GQ20" s="337" t="str">
        <f>IFERROR(GP20/COUNTIFS(PROGRESS!$J16:$J245,"N",PROGRESS!$DP16:$DP245,"&gt;=0"),"")</f>
        <v/>
      </c>
    </row>
    <row r="21" spans="1:199" ht="15.75" thickBot="1" x14ac:dyDescent="0.3">
      <c r="A21" s="351" t="s">
        <v>301</v>
      </c>
      <c r="B21" s="358"/>
      <c r="C21" s="390" t="str">
        <f>IFERROR((C19-C20),"")</f>
        <v/>
      </c>
      <c r="D21" s="358"/>
      <c r="E21" s="353" t="str">
        <f>IFERROR((E19-E20),"")</f>
        <v/>
      </c>
      <c r="F21" s="352"/>
      <c r="G21" s="353" t="str">
        <f>IFERROR((G19-G20),"")</f>
        <v/>
      </c>
      <c r="H21" s="352"/>
      <c r="I21" s="353" t="str">
        <f>IFERROR((I19-I20),"")</f>
        <v/>
      </c>
      <c r="J21" s="358"/>
      <c r="K21" s="390" t="str">
        <f>IFERROR((K19-K20),"")</f>
        <v/>
      </c>
      <c r="L21" s="352"/>
      <c r="M21" s="353" t="str">
        <f>IFERROR((M19-M20),"")</f>
        <v/>
      </c>
      <c r="N21" s="352"/>
      <c r="O21" s="353" t="str">
        <f>IFERROR((O19-O20),"")</f>
        <v/>
      </c>
      <c r="P21" s="352"/>
      <c r="Q21" s="353" t="str">
        <f>IFERROR((Q19-Q20),"")</f>
        <v/>
      </c>
      <c r="R21" s="358"/>
      <c r="S21" s="390" t="str">
        <f>IFERROR((S19-S20),"")</f>
        <v/>
      </c>
      <c r="T21" s="352"/>
      <c r="U21" s="353" t="str">
        <f>IFERROR((U19-U20),"")</f>
        <v/>
      </c>
      <c r="V21" s="352"/>
      <c r="W21" s="353" t="str">
        <f>IFERROR((W19-W20),"")</f>
        <v/>
      </c>
      <c r="X21" s="352"/>
      <c r="Y21" s="353" t="str">
        <f>IFERROR((Y19-Y20),"")</f>
        <v/>
      </c>
      <c r="Z21" s="358"/>
      <c r="AA21" s="390" t="str">
        <f>IFERROR((AA19-AA20),"")</f>
        <v/>
      </c>
      <c r="AB21" s="352"/>
      <c r="AC21" s="353" t="str">
        <f>IFERROR((AC19-AC20),"")</f>
        <v/>
      </c>
      <c r="AD21" s="352"/>
      <c r="AE21" s="353" t="str">
        <f>IFERROR((AE19-AE20),"")</f>
        <v/>
      </c>
      <c r="AF21" s="352"/>
      <c r="AG21" s="353" t="str">
        <f>IFERROR((AG19-AG20),"")</f>
        <v/>
      </c>
      <c r="AH21" s="382"/>
      <c r="AI21" s="385" t="str">
        <f t="shared" si="1"/>
        <v>LAC Gap</v>
      </c>
      <c r="AJ21" s="358"/>
      <c r="AK21" s="390" t="str">
        <f>IFERROR((AK19-AK20),"")</f>
        <v/>
      </c>
      <c r="AL21" s="352"/>
      <c r="AM21" s="353" t="str">
        <f>IFERROR((AM19-AM20),"")</f>
        <v/>
      </c>
      <c r="AN21" s="352"/>
      <c r="AO21" s="353" t="str">
        <f>IFERROR((AO19-AO20),"")</f>
        <v/>
      </c>
      <c r="AP21" s="352"/>
      <c r="AQ21" s="353" t="str">
        <f>IFERROR((AQ19-AQ20),"")</f>
        <v/>
      </c>
      <c r="AR21" s="358"/>
      <c r="AS21" s="390" t="str">
        <f>IFERROR((AS19-AS20),"")</f>
        <v/>
      </c>
      <c r="AT21" s="352"/>
      <c r="AU21" s="353" t="str">
        <f>IFERROR((AU19-AU20),"")</f>
        <v/>
      </c>
      <c r="AV21" s="352"/>
      <c r="AW21" s="353" t="str">
        <f>IFERROR((AW19-AW20),"")</f>
        <v/>
      </c>
      <c r="AX21" s="352"/>
      <c r="AY21" s="353" t="str">
        <f>IFERROR((AY19-AY20),"")</f>
        <v/>
      </c>
      <c r="AZ21" s="374"/>
      <c r="BA21" s="385" t="str">
        <f t="shared" si="2"/>
        <v>LAC Gap</v>
      </c>
      <c r="BB21" s="358"/>
      <c r="BC21" s="390" t="str">
        <f>IFERROR((BC19-BC20),"")</f>
        <v/>
      </c>
      <c r="BD21" s="352"/>
      <c r="BE21" s="353" t="str">
        <f>IFERROR((BE19-BE20),"")</f>
        <v/>
      </c>
      <c r="BF21" s="352"/>
      <c r="BG21" s="353" t="str">
        <f>IFERROR((BG19-BG20),"")</f>
        <v/>
      </c>
      <c r="BH21" s="352"/>
      <c r="BI21" s="353" t="str">
        <f>IFERROR((BI19-BI20),"")</f>
        <v/>
      </c>
      <c r="BJ21" s="358"/>
      <c r="BK21" s="390" t="str">
        <f>IFERROR((BK19-BK20),"")</f>
        <v/>
      </c>
      <c r="BL21" s="352"/>
      <c r="BM21" s="353" t="str">
        <f>IFERROR((BM19-BM20),"")</f>
        <v/>
      </c>
      <c r="BN21" s="352"/>
      <c r="BO21" s="353" t="str">
        <f>IFERROR((BO19-BO20),"")</f>
        <v/>
      </c>
      <c r="BP21" s="352"/>
      <c r="BQ21" s="353" t="str">
        <f>IFERROR((BQ19-BQ20),"")</f>
        <v/>
      </c>
      <c r="BR21" s="382"/>
      <c r="BS21" s="385" t="str">
        <f t="shared" si="3"/>
        <v>LAC Gap</v>
      </c>
      <c r="BT21" s="358"/>
      <c r="BU21" s="390" t="str">
        <f>IFERROR((BU19-BU20),"")</f>
        <v/>
      </c>
      <c r="BV21" s="352"/>
      <c r="BW21" s="353" t="str">
        <f>IFERROR((BW19-BW20),"")</f>
        <v/>
      </c>
      <c r="BX21" s="352"/>
      <c r="BY21" s="353" t="str">
        <f>IFERROR((BY19-BY20),"")</f>
        <v/>
      </c>
      <c r="BZ21" s="352"/>
      <c r="CA21" s="353" t="str">
        <f>IFERROR((CA19-CA20),"")</f>
        <v/>
      </c>
      <c r="CB21" s="374"/>
      <c r="CC21" s="385" t="s">
        <v>301</v>
      </c>
      <c r="CD21" s="358"/>
      <c r="CE21" s="390" t="str">
        <f>IFERROR((CE19-CE20),"")</f>
        <v/>
      </c>
      <c r="CF21" s="352"/>
      <c r="CG21" s="353" t="str">
        <f>IFERROR((CG19-CG20),"")</f>
        <v/>
      </c>
      <c r="CH21" s="352"/>
      <c r="CI21" s="353" t="str">
        <f>IFERROR((CI19-CI20),"")</f>
        <v/>
      </c>
      <c r="CJ21" s="352"/>
      <c r="CK21" s="353" t="str">
        <f>IFERROR((CK19-CK20),"")</f>
        <v/>
      </c>
      <c r="CL21" s="382"/>
      <c r="CM21" s="385" t="str">
        <f t="shared" si="0"/>
        <v>LAC Gap</v>
      </c>
      <c r="CN21" s="358"/>
      <c r="CO21" s="390" t="str">
        <f>IFERROR((CO19-CO20),"")</f>
        <v/>
      </c>
      <c r="CP21" s="352"/>
      <c r="CQ21" s="353" t="str">
        <f>IFERROR((CQ19-CQ20),"")</f>
        <v/>
      </c>
      <c r="CR21" s="352"/>
      <c r="CS21" s="353" t="str">
        <f>IFERROR((CS19-CS20),"")</f>
        <v/>
      </c>
      <c r="CT21" s="352"/>
      <c r="CU21" s="353" t="str">
        <f>IFERROR((CU19-CU20),"")</f>
        <v/>
      </c>
      <c r="CV21" s="374"/>
      <c r="CW21" s="385" t="s">
        <v>301</v>
      </c>
      <c r="CX21" s="358"/>
      <c r="CY21" s="390" t="str">
        <f>IFERROR((CY19-CY20),"")</f>
        <v/>
      </c>
      <c r="CZ21" s="352"/>
      <c r="DA21" s="353" t="str">
        <f>IFERROR((DA19-DA20),"")</f>
        <v/>
      </c>
      <c r="DB21" s="352"/>
      <c r="DC21" s="353" t="str">
        <f>IFERROR((DC19-DC20),"")</f>
        <v/>
      </c>
      <c r="DD21" s="352"/>
      <c r="DE21" s="353" t="str">
        <f>IFERROR((DE19-DE20),"")</f>
        <v/>
      </c>
      <c r="DF21" s="374"/>
      <c r="DG21" s="385" t="s">
        <v>301</v>
      </c>
      <c r="DH21" s="358"/>
      <c r="DI21" s="390" t="str">
        <f>IFERROR((DI19-DI20),"")</f>
        <v/>
      </c>
      <c r="DJ21" s="352"/>
      <c r="DK21" s="353" t="str">
        <f>IFERROR((DK19-DK20),"")</f>
        <v/>
      </c>
      <c r="DL21" s="352"/>
      <c r="DM21" s="353" t="str">
        <f>IFERROR((DM19-DM20),"")</f>
        <v/>
      </c>
      <c r="DN21" s="352"/>
      <c r="DO21" s="353" t="str">
        <f>IFERROR((DO19-DO20),"")</f>
        <v/>
      </c>
      <c r="DP21" s="374"/>
      <c r="DQ21" s="385" t="s">
        <v>301</v>
      </c>
      <c r="DR21" s="358"/>
      <c r="DS21" s="390" t="str">
        <f>IFERROR((DS19-DS20),"")</f>
        <v/>
      </c>
      <c r="DT21" s="352"/>
      <c r="DU21" s="353" t="str">
        <f>IFERROR((DU19-DU20),"")</f>
        <v/>
      </c>
      <c r="DV21" s="352"/>
      <c r="DW21" s="353" t="str">
        <f>IFERROR((DW19-DW20),"")</f>
        <v/>
      </c>
      <c r="DX21" s="352"/>
      <c r="DY21" s="353" t="str">
        <f>IFERROR((DY19-DY20),"")</f>
        <v/>
      </c>
      <c r="DZ21" s="374"/>
      <c r="EA21" s="385" t="s">
        <v>301</v>
      </c>
      <c r="EB21" s="358"/>
      <c r="EC21" s="390" t="str">
        <f>IFERROR((EC19-EC20),"")</f>
        <v/>
      </c>
      <c r="ED21" s="352"/>
      <c r="EE21" s="353" t="str">
        <f>IFERROR((EE19-EE20),"")</f>
        <v/>
      </c>
      <c r="EF21" s="352"/>
      <c r="EG21" s="353" t="str">
        <f>IFERROR((EG19-EG20),"")</f>
        <v/>
      </c>
      <c r="EH21" s="352"/>
      <c r="EI21" s="353" t="str">
        <f>IFERROR((EI19-EI20),"")</f>
        <v/>
      </c>
      <c r="EJ21" s="374"/>
      <c r="EK21" s="385" t="s">
        <v>301</v>
      </c>
      <c r="EL21" s="358"/>
      <c r="EM21" s="390" t="str">
        <f>IFERROR((EM19-EM20),"")</f>
        <v/>
      </c>
      <c r="EN21" s="352"/>
      <c r="EO21" s="353" t="str">
        <f>IFERROR((EO19-EO20),"")</f>
        <v/>
      </c>
      <c r="EP21" s="352"/>
      <c r="EQ21" s="353" t="str">
        <f>IFERROR((EQ19-EQ20),"")</f>
        <v/>
      </c>
      <c r="ER21" s="352"/>
      <c r="ES21" s="353" t="str">
        <f>IFERROR((ES19-ES20),"")</f>
        <v/>
      </c>
      <c r="ET21" s="374"/>
      <c r="EU21" s="385" t="s">
        <v>301</v>
      </c>
      <c r="EV21" s="358"/>
      <c r="EW21" s="390" t="str">
        <f>IFERROR((EW19-EW20),"")</f>
        <v/>
      </c>
      <c r="EX21" s="352"/>
      <c r="EY21" s="353" t="str">
        <f>IFERROR((EY19-EY20),"")</f>
        <v/>
      </c>
      <c r="EZ21" s="352"/>
      <c r="FA21" s="353" t="str">
        <f>IFERROR((FA19-FA20),"")</f>
        <v/>
      </c>
      <c r="FB21" s="352"/>
      <c r="FC21" s="353" t="str">
        <f>IFERROR((FC19-FC20),"")</f>
        <v/>
      </c>
      <c r="FD21" s="374"/>
      <c r="FE21" s="385" t="s">
        <v>301</v>
      </c>
      <c r="FF21" s="358"/>
      <c r="FG21" s="390" t="str">
        <f>IFERROR((FG19-FG20),"")</f>
        <v/>
      </c>
      <c r="FH21" s="352"/>
      <c r="FI21" s="353" t="str">
        <f>IFERROR((FI19-FI20),"")</f>
        <v/>
      </c>
      <c r="FJ21" s="352"/>
      <c r="FK21" s="353" t="str">
        <f>IFERROR((FK19-FK20),"")</f>
        <v/>
      </c>
      <c r="FL21" s="352"/>
      <c r="FM21" s="353" t="str">
        <f>IFERROR((FM19-FM20),"")</f>
        <v/>
      </c>
      <c r="FN21" s="374"/>
      <c r="FO21" s="385" t="s">
        <v>301</v>
      </c>
      <c r="FP21" s="358"/>
      <c r="FQ21" s="390" t="str">
        <f>IFERROR((FQ19-FQ20),"")</f>
        <v/>
      </c>
      <c r="FR21" s="352"/>
      <c r="FS21" s="353" t="str">
        <f>IFERROR((FS19-FS20),"")</f>
        <v/>
      </c>
      <c r="FT21" s="352"/>
      <c r="FU21" s="353" t="str">
        <f>IFERROR((FU19-FU20),"")</f>
        <v/>
      </c>
      <c r="FV21" s="352"/>
      <c r="FW21" s="353" t="str">
        <f>IFERROR((FW19-FW20),"")</f>
        <v/>
      </c>
      <c r="FX21" s="374"/>
      <c r="FY21" s="385" t="s">
        <v>301</v>
      </c>
      <c r="FZ21" s="358"/>
      <c r="GA21" s="390" t="str">
        <f>IFERROR((GA19-GA20),"")</f>
        <v/>
      </c>
      <c r="GB21" s="352"/>
      <c r="GC21" s="353" t="str">
        <f>IFERROR((GC19-GC20),"")</f>
        <v/>
      </c>
      <c r="GD21" s="352"/>
      <c r="GE21" s="353" t="str">
        <f>IFERROR((GE19-GE20),"")</f>
        <v/>
      </c>
      <c r="GF21" s="352"/>
      <c r="GG21" s="353" t="str">
        <f>IFERROR((GG19-GG20),"")</f>
        <v/>
      </c>
      <c r="GH21" s="374"/>
      <c r="GI21" s="385" t="s">
        <v>301</v>
      </c>
      <c r="GJ21" s="358"/>
      <c r="GK21" s="390" t="str">
        <f>IFERROR((GK19-GK20),"")</f>
        <v/>
      </c>
      <c r="GL21" s="352"/>
      <c r="GM21" s="353" t="str">
        <f>IFERROR((GM19-GM20),"")</f>
        <v/>
      </c>
      <c r="GN21" s="352"/>
      <c r="GO21" s="353" t="str">
        <f>IFERROR((GO19-GO20),"")</f>
        <v/>
      </c>
      <c r="GP21" s="352"/>
      <c r="GQ21" s="353" t="str">
        <f>IFERROR((GQ19-GQ20),"")</f>
        <v/>
      </c>
    </row>
    <row r="22" spans="1:199" x14ac:dyDescent="0.25">
      <c r="A22" s="316" t="s">
        <v>71</v>
      </c>
      <c r="B22" s="377"/>
      <c r="C22" s="389"/>
      <c r="D22" s="377"/>
      <c r="E22" s="338"/>
      <c r="F22" s="332"/>
      <c r="G22" s="338"/>
      <c r="H22" s="332"/>
      <c r="I22" s="338"/>
      <c r="J22" s="377"/>
      <c r="K22" s="389"/>
      <c r="L22" s="332"/>
      <c r="M22" s="338"/>
      <c r="N22" s="332"/>
      <c r="O22" s="338"/>
      <c r="P22" s="332"/>
      <c r="Q22" s="338"/>
      <c r="R22" s="377"/>
      <c r="S22" s="389"/>
      <c r="T22" s="332"/>
      <c r="U22" s="338"/>
      <c r="V22" s="332"/>
      <c r="W22" s="338"/>
      <c r="X22" s="332"/>
      <c r="Y22" s="338"/>
      <c r="Z22" s="377"/>
      <c r="AA22" s="389"/>
      <c r="AB22" s="332"/>
      <c r="AC22" s="338"/>
      <c r="AD22" s="332"/>
      <c r="AE22" s="338"/>
      <c r="AF22" s="332"/>
      <c r="AG22" s="338"/>
      <c r="AH22" s="382"/>
      <c r="AI22" s="386" t="str">
        <f t="shared" si="1"/>
        <v>Prior Attainment</v>
      </c>
      <c r="AJ22" s="377"/>
      <c r="AK22" s="389"/>
      <c r="AL22" s="332"/>
      <c r="AM22" s="338"/>
      <c r="AN22" s="332"/>
      <c r="AO22" s="338"/>
      <c r="AP22" s="332"/>
      <c r="AQ22" s="338"/>
      <c r="AR22" s="377"/>
      <c r="AS22" s="389"/>
      <c r="AT22" s="332"/>
      <c r="AU22" s="338"/>
      <c r="AV22" s="332"/>
      <c r="AW22" s="338"/>
      <c r="AX22" s="332"/>
      <c r="AY22" s="338"/>
      <c r="AZ22" s="374"/>
      <c r="BA22" s="386" t="str">
        <f t="shared" si="2"/>
        <v>Prior Attainment</v>
      </c>
      <c r="BB22" s="377"/>
      <c r="BC22" s="389"/>
      <c r="BD22" s="332"/>
      <c r="BE22" s="338"/>
      <c r="BF22" s="332"/>
      <c r="BG22" s="338"/>
      <c r="BH22" s="332"/>
      <c r="BI22" s="338"/>
      <c r="BJ22" s="377"/>
      <c r="BK22" s="389"/>
      <c r="BL22" s="332"/>
      <c r="BM22" s="338"/>
      <c r="BN22" s="332"/>
      <c r="BO22" s="338"/>
      <c r="BP22" s="332"/>
      <c r="BQ22" s="338"/>
      <c r="BR22" s="382"/>
      <c r="BS22" s="386" t="str">
        <f t="shared" si="3"/>
        <v>Prior Attainment</v>
      </c>
      <c r="BT22" s="377"/>
      <c r="BU22" s="389"/>
      <c r="BV22" s="332"/>
      <c r="BW22" s="338"/>
      <c r="BX22" s="332"/>
      <c r="BY22" s="338"/>
      <c r="BZ22" s="332"/>
      <c r="CA22" s="338"/>
      <c r="CB22" s="374"/>
      <c r="CC22" s="386" t="s">
        <v>71</v>
      </c>
      <c r="CD22" s="377"/>
      <c r="CE22" s="389"/>
      <c r="CF22" s="332"/>
      <c r="CG22" s="338"/>
      <c r="CH22" s="332"/>
      <c r="CI22" s="338"/>
      <c r="CJ22" s="332"/>
      <c r="CK22" s="338"/>
      <c r="CL22" s="382"/>
      <c r="CM22" s="386" t="str">
        <f t="shared" si="0"/>
        <v>Prior Attainment</v>
      </c>
      <c r="CN22" s="377"/>
      <c r="CO22" s="389"/>
      <c r="CP22" s="332"/>
      <c r="CQ22" s="338"/>
      <c r="CR22" s="332"/>
      <c r="CS22" s="338"/>
      <c r="CT22" s="332"/>
      <c r="CU22" s="338"/>
      <c r="CV22" s="374"/>
      <c r="CW22" s="386" t="s">
        <v>71</v>
      </c>
      <c r="CX22" s="377"/>
      <c r="CY22" s="389"/>
      <c r="CZ22" s="332"/>
      <c r="DA22" s="338"/>
      <c r="DB22" s="332"/>
      <c r="DC22" s="338"/>
      <c r="DD22" s="332"/>
      <c r="DE22" s="338"/>
      <c r="DF22" s="374"/>
      <c r="DG22" s="386" t="s">
        <v>71</v>
      </c>
      <c r="DH22" s="377"/>
      <c r="DI22" s="389"/>
      <c r="DJ22" s="332"/>
      <c r="DK22" s="338"/>
      <c r="DL22" s="332"/>
      <c r="DM22" s="338"/>
      <c r="DN22" s="332"/>
      <c r="DO22" s="338"/>
      <c r="DP22" s="374"/>
      <c r="DQ22" s="386" t="s">
        <v>71</v>
      </c>
      <c r="DR22" s="377"/>
      <c r="DS22" s="389"/>
      <c r="DT22" s="332"/>
      <c r="DU22" s="338"/>
      <c r="DV22" s="332"/>
      <c r="DW22" s="338"/>
      <c r="DX22" s="332"/>
      <c r="DY22" s="338"/>
      <c r="DZ22" s="374"/>
      <c r="EA22" s="386" t="s">
        <v>71</v>
      </c>
      <c r="EB22" s="377"/>
      <c r="EC22" s="389"/>
      <c r="ED22" s="332"/>
      <c r="EE22" s="338"/>
      <c r="EF22" s="332"/>
      <c r="EG22" s="338"/>
      <c r="EH22" s="332"/>
      <c r="EI22" s="338"/>
      <c r="EJ22" s="374"/>
      <c r="EK22" s="386" t="s">
        <v>71</v>
      </c>
      <c r="EL22" s="377"/>
      <c r="EM22" s="389"/>
      <c r="EN22" s="332"/>
      <c r="EO22" s="338"/>
      <c r="EP22" s="332"/>
      <c r="EQ22" s="338"/>
      <c r="ER22" s="332"/>
      <c r="ES22" s="338"/>
      <c r="ET22" s="374"/>
      <c r="EU22" s="386" t="s">
        <v>71</v>
      </c>
      <c r="EV22" s="377"/>
      <c r="EW22" s="389"/>
      <c r="EX22" s="332"/>
      <c r="EY22" s="338"/>
      <c r="EZ22" s="332"/>
      <c r="FA22" s="338"/>
      <c r="FB22" s="332"/>
      <c r="FC22" s="338"/>
      <c r="FD22" s="374"/>
      <c r="FE22" s="386" t="s">
        <v>71</v>
      </c>
      <c r="FF22" s="377"/>
      <c r="FG22" s="389"/>
      <c r="FH22" s="332"/>
      <c r="FI22" s="338"/>
      <c r="FJ22" s="332"/>
      <c r="FK22" s="338"/>
      <c r="FL22" s="332"/>
      <c r="FM22" s="338"/>
      <c r="FN22" s="374"/>
      <c r="FO22" s="386" t="s">
        <v>71</v>
      </c>
      <c r="FP22" s="377"/>
      <c r="FQ22" s="389"/>
      <c r="FR22" s="332"/>
      <c r="FS22" s="338"/>
      <c r="FT22" s="332"/>
      <c r="FU22" s="338"/>
      <c r="FV22" s="332"/>
      <c r="FW22" s="338"/>
      <c r="FX22" s="374"/>
      <c r="FY22" s="386" t="s">
        <v>71</v>
      </c>
      <c r="FZ22" s="377"/>
      <c r="GA22" s="389"/>
      <c r="GB22" s="332"/>
      <c r="GC22" s="338"/>
      <c r="GD22" s="332"/>
      <c r="GE22" s="338"/>
      <c r="GF22" s="332"/>
      <c r="GG22" s="338"/>
      <c r="GH22" s="374"/>
      <c r="GI22" s="386" t="s">
        <v>71</v>
      </c>
      <c r="GJ22" s="377"/>
      <c r="GK22" s="389"/>
      <c r="GL22" s="332"/>
      <c r="GM22" s="338"/>
      <c r="GN22" s="332"/>
      <c r="GO22" s="338"/>
      <c r="GP22" s="332"/>
      <c r="GQ22" s="338"/>
    </row>
    <row r="23" spans="1:199" ht="15.75" x14ac:dyDescent="0.25">
      <c r="A23" s="36" t="str">
        <f>GROUPSUMMARY!A24</f>
        <v>PA-L</v>
      </c>
      <c r="B23" s="395">
        <f>COUNTIFS(PROGRESS!$Y$16:$Y$245,"&gt;=0",PROGRESS!$K$16:$K$245,"L")</f>
        <v>0</v>
      </c>
      <c r="C23" s="393" t="str">
        <f>IFERROR(AVERAGEIFS(PROGRESS!$W$16:$W$245,PROGRESS!$K$16:$K$245,"L",PROGRESS!$Y$16:$Y$245,"&gt;=0"),"")</f>
        <v/>
      </c>
      <c r="D23" s="342">
        <f>COUNTIFS(PROGRESS!$Y$16:$Y$245,"&gt;=4",PROGRESS!$K16:$K245,"L")</f>
        <v>0</v>
      </c>
      <c r="E23" s="337" t="str">
        <f>IFERROR(D23/COUNTIFS(PROGRESS!$K16:$K245,"L",PROGRESS!$Y16:$Y245,"&gt;=0"),"")</f>
        <v/>
      </c>
      <c r="F23" s="331">
        <f>COUNTIFS(PROGRESS!$Y$16:$Y$245,"&gt;=5",PROGRESS!$K16:$K245,"L")</f>
        <v>0</v>
      </c>
      <c r="G23" s="337" t="str">
        <f>IFERROR(F23/COUNTIFS(PROGRESS!$K16:$K245,"L",PROGRESS!$Y16:$Y245,"&gt;=0"),"")</f>
        <v/>
      </c>
      <c r="H23" s="331">
        <f>COUNTIFS(PROGRESS!$Y$16:$Y$245,"&gt;=7",PROGRESS!$K16:$K245,"L")</f>
        <v>0</v>
      </c>
      <c r="I23" s="337" t="str">
        <f>IFERROR(H23/COUNTIFS(PROGRESS!$K16:$K245,"L",PROGRESS!$Y16:$Y245,"&gt;=0"),"")</f>
        <v/>
      </c>
      <c r="J23" s="395">
        <f>COUNTIFS(PROGRESS!$AI$16:$AI$245,"&gt;=0",PROGRESS!$K$16:$K$245,"L")</f>
        <v>0</v>
      </c>
      <c r="K23" s="393" t="str">
        <f>IFERROR(AVERAGEIFS(PROGRESS!$AG$16:$AG$245,PROGRESS!$K$16:$K$245,"L",PROGRESS!$AI$16:$AI$245,"&gt;=0"),"")</f>
        <v/>
      </c>
      <c r="L23" s="331">
        <f>COUNTIFS(PROGRESS!$AI$16:$AI$245,"&gt;=4",PROGRESS!$K16:$K245,"L")</f>
        <v>0</v>
      </c>
      <c r="M23" s="337" t="str">
        <f>IFERROR(L23/COUNTIFS(PROGRESS!$K16:$K245,"L",PROGRESS!$AI16:$AI245,"&gt;=0"),"")</f>
        <v/>
      </c>
      <c r="N23" s="331">
        <f>COUNTIFS(PROGRESS!$AI$16:$AI$245,"&gt;=5",PROGRESS!$K16:$K245,"L")</f>
        <v>0</v>
      </c>
      <c r="O23" s="337" t="str">
        <f>IFERROR(N23/COUNTIFS(PROGRESS!$K16:$K245,"L",PROGRESS!$AI16:$AI245,"&gt;=0"),"")</f>
        <v/>
      </c>
      <c r="P23" s="331">
        <f>COUNTIFS(PROGRESS!$AI$16:$AI$245,"&gt;=7",PROGRESS!$K16:$K245,"L")</f>
        <v>0</v>
      </c>
      <c r="Q23" s="337" t="str">
        <f>IFERROR(P23/COUNTIFS(PROGRESS!$K16:$K245,"L",PROGRESS!$AI16:$AI245,"&gt;=0"),"")</f>
        <v/>
      </c>
      <c r="R23" s="395">
        <f>COUNTIFS(PROGRESS!$DF$16:$DF$245,"&gt;=0",PROGRESS!$K$16:$K$245,"L")</f>
        <v>0</v>
      </c>
      <c r="S23" s="393" t="str">
        <f>IFERROR(AVERAGEIFS(PROGRESS!$DD$16:$DD$245,PROGRESS!$K$16:$K$245,"L",PROGRESS!$AI$16:$AI$245,"&gt;=0"),"")</f>
        <v/>
      </c>
      <c r="T23" s="331">
        <f>COUNTIFS(PROGRESS!$DF$16:$DF$245,"&gt;=4",PROGRESS!$K16:$K245,"L")</f>
        <v>0</v>
      </c>
      <c r="U23" s="337" t="str">
        <f>IFERROR(T23/COUNTIFS(PROGRESS!$K16:$K245,"L",PROGRESS!$DF16:$DF245,"&gt;=0"),"")</f>
        <v/>
      </c>
      <c r="V23" s="331">
        <f>COUNTIFS(PROGRESS!$DF$16:$DF$245,"&gt;=5",PROGRESS!$K16:$K245,"L")</f>
        <v>0</v>
      </c>
      <c r="W23" s="337" t="str">
        <f>IFERROR(V23/COUNTIFS(PROGRESS!$K16:$K245,"L",PROGRESS!$DF16:$DF245,"&gt;=0"),"")</f>
        <v/>
      </c>
      <c r="X23" s="331">
        <f>COUNTIFS(PROGRESS!$DF$16:$DF$245,"&gt;=7",PROGRESS!$K16:$K245,"L")</f>
        <v>0</v>
      </c>
      <c r="Y23" s="337" t="str">
        <f>IFERROR(X23/COUNTIFS(PROGRESS!$K16:$K245,"L",PROGRESS!$DF16:$DF245,"&gt;=0"),"")</f>
        <v/>
      </c>
      <c r="Z23" s="395">
        <f>COUNTIFS(PROGRESS!$DU$16:$DU$245,"&gt;=0",PROGRESS!$K$16:$K$245,"L")</f>
        <v>0</v>
      </c>
      <c r="AA23" s="393" t="str">
        <f>IFERROR(AVERAGEIFS(PROGRESS!$DD$16:$DD$245,PROGRESS!$K$16:$K$245,"L",PROGRESS!$AI$16:$AI$245,"&gt;=0"),"")</f>
        <v/>
      </c>
      <c r="AB23" s="331">
        <f>COUNTIFS(PROGRESS!$DU$16:$DU$245,"&gt;=4",PROGRESS!$K16:$K245,"L")</f>
        <v>0</v>
      </c>
      <c r="AC23" s="337" t="str">
        <f>IFERROR(AB23/COUNTIFS(PROGRESS!$K16:$K245,"L",PROGRESS!$DU16:$DU245,"&gt;=0"),"")</f>
        <v/>
      </c>
      <c r="AD23" s="331">
        <f>COUNTIFS(PROGRESS!$DU$16:$DU$245,"&gt;=5",PROGRESS!$K16:$K245,"L")</f>
        <v>0</v>
      </c>
      <c r="AE23" s="337" t="str">
        <f>IFERROR(AD23/COUNTIFS(PROGRESS!$K16:$K245,"L",PROGRESS!$DU16:$DU245,"&gt;=0"),"")</f>
        <v/>
      </c>
      <c r="AF23" s="331">
        <f>COUNTIFS(PROGRESS!$DU$16:$DU$245,"&gt;=7",PROGRESS!$K16:$K245,"L")</f>
        <v>0</v>
      </c>
      <c r="AG23" s="337" t="str">
        <f>IFERROR(AF23/COUNTIFS(PROGRESS!$K16:$K245,"L",PROGRESS!$DU16:$DU245,"&gt;=0"),"")</f>
        <v/>
      </c>
      <c r="AH23" s="382"/>
      <c r="AI23" s="23" t="str">
        <f t="shared" si="1"/>
        <v>PA-L</v>
      </c>
      <c r="AJ23" s="395">
        <f>COUNTIFS(PROGRESS!$BM$16:$BM$245,"&gt;=0",PROGRESS!$K$16:$K$245,"L")</f>
        <v>0</v>
      </c>
      <c r="AK23" s="393" t="str">
        <f>IFERROR(AVERAGEIFS(PROGRESS!$BK$16:$BK$245,PROGRESS!$K$16:$K$245,"L",PROGRESS!$BM$16:$BM$245,"&gt;=0"),"")</f>
        <v/>
      </c>
      <c r="AL23" s="331">
        <f>COUNTIFS(PROGRESS!$BM$16:$BM$245,"&gt;=4",PROGRESS!$K16:$K245,"L")</f>
        <v>0</v>
      </c>
      <c r="AM23" s="337" t="str">
        <f>IFERROR(AL23/COUNTIFS(PROGRESS!$K16:$K245,"L",PROGRESS!$BM16:$BM245,"&gt;=0"),"")</f>
        <v/>
      </c>
      <c r="AN23" s="331">
        <f>COUNTIFS(PROGRESS!$BM$16:$BM$245,"&gt;=5",PROGRESS!$K16:$K245,"L")</f>
        <v>0</v>
      </c>
      <c r="AO23" s="337" t="str">
        <f>IFERROR(AN23/COUNTIFS(PROGRESS!$K16:$K245,"L",PROGRESS!$BM16:$BM245,"&gt;=0"),"")</f>
        <v/>
      </c>
      <c r="AP23" s="331">
        <f>COUNTIFS(PROGRESS!$BM$16:$BM$245,"&gt;=7",PROGRESS!$K16:$K245,"L")</f>
        <v>0</v>
      </c>
      <c r="AQ23" s="337" t="str">
        <f>IFERROR(AP23/COUNTIFS(PROGRESS!$K16:$K245,"L",PROGRESS!$BM16:$BM245,"&gt;=0"),"")</f>
        <v/>
      </c>
      <c r="AR23" s="395">
        <f>COUNTIFS(PROGRESS!$DK$16:$DK$245,"&gt;=0",PROGRESS!$K$16:$K$245,"L")</f>
        <v>0</v>
      </c>
      <c r="AS23" s="393" t="str">
        <f>IFERROR(AVERAGEIFS(PROGRESS!$DI$16:$DI$245,PROGRESS!$K$16:$K$245,"L",PROGRESS!$DK$16:$DK$245,"&gt;=0"),"")</f>
        <v/>
      </c>
      <c r="AT23" s="331">
        <f>COUNTIFS(PROGRESS!$DK$16:$DK$245,"&gt;=4",PROGRESS!$K16:$K245,"L")</f>
        <v>0</v>
      </c>
      <c r="AU23" s="337" t="str">
        <f>IFERROR(AT23/COUNTIFS(PROGRESS!$K16:$K245,"L",PROGRESS!$DK16:$DK245,"&gt;=0"),"")</f>
        <v/>
      </c>
      <c r="AV23" s="331">
        <f>COUNTIFS(PROGRESS!$DK$16:$DK$245,"&gt;=5",PROGRESS!$K16:$K245,"L")</f>
        <v>0</v>
      </c>
      <c r="AW23" s="337" t="str">
        <f>IFERROR(AV23/COUNTIFS(PROGRESS!$K16:$K245,"L",PROGRESS!$DK16:$DK245,"&gt;=0"),"")</f>
        <v/>
      </c>
      <c r="AX23" s="331">
        <f>COUNTIFS(PROGRESS!$DK$16:$DK$245,"&gt;=7",PROGRESS!$K16:$K245,"L")</f>
        <v>0</v>
      </c>
      <c r="AY23" s="337" t="str">
        <f>IFERROR(AX23/COUNTIFS(PROGRESS!$K16:$K245,"L",PROGRESS!$DK16:$DK245,"&gt;=0"),"")</f>
        <v/>
      </c>
      <c r="AZ23" s="374"/>
      <c r="BA23" s="23" t="str">
        <f t="shared" si="2"/>
        <v>PA-L</v>
      </c>
      <c r="BB23" s="395">
        <f>COUNTIFS(PROGRESS!$BR$16:$BR$245,"&gt;=0",PROGRESS!$K$16:$K$245,"L")</f>
        <v>0</v>
      </c>
      <c r="BC23" s="393" t="str">
        <f>IFERROR(AVERAGEIFS(PROGRESS!$BP$16:$BP$245,PROGRESS!$K$16:$K$245,"L",PROGRESS!$BR$16:$BR$245,"&gt;=0"),"")</f>
        <v/>
      </c>
      <c r="BD23" s="331">
        <f>COUNTIFS(PROGRESS!$BR$16:$BR$245,"&gt;=4",PROGRESS!$K16:$K245,"L")</f>
        <v>0</v>
      </c>
      <c r="BE23" s="337" t="str">
        <f>IFERROR(BD23/COUNTIFS(PROGRESS!$K16:$K245,"L",PROGRESS!$BR16:$BR245,"&gt;=0"),"")</f>
        <v/>
      </c>
      <c r="BF23" s="331">
        <f>COUNTIFS(PROGRESS!$BR$16:$BR$245,"&gt;=5",PROGRESS!$K16:$K245,"L")</f>
        <v>0</v>
      </c>
      <c r="BG23" s="337" t="str">
        <f>IFERROR(BF23/COUNTIFS(PROGRESS!$K16:$K245,"L",PROGRESS!$BR16:$BR245,"&gt;=0"),"")</f>
        <v/>
      </c>
      <c r="BH23" s="331">
        <f>COUNTIFS(PROGRESS!$BR$16:$BR$245,"&gt;=7",PROGRESS!$K16:$K245,"L")</f>
        <v>0</v>
      </c>
      <c r="BI23" s="337" t="str">
        <f>IFERROR(BH23/COUNTIFS(PROGRESS!$K16:$K245,"L",PROGRESS!$BR16:$BR245,"&gt;=0"),"")</f>
        <v/>
      </c>
      <c r="BJ23" s="395">
        <f>COUNTIFS(PROGRESS!$DZ$16:$DZ$245,"&gt;=0",PROGRESS!$K$16:$K$245,"L")</f>
        <v>0</v>
      </c>
      <c r="BK23" s="393" t="str">
        <f>IFERROR(AVERAGEIFS(PROGRESS!$DX$16:$DX$245,PROGRESS!$K$16:$K$245,"L",PROGRESS!$DZ$16:$DZ$245,"&gt;=0"),"")</f>
        <v/>
      </c>
      <c r="BL23" s="331">
        <f>COUNTIFS(PROGRESS!$DZ$16:$DZ$245,"&gt;=4",PROGRESS!$K16:$K245,"L")</f>
        <v>0</v>
      </c>
      <c r="BM23" s="337" t="str">
        <f>IFERROR(BL23/COUNTIFS(PROGRESS!$K16:$K245,"L",PROGRESS!$DZ16:$DZ245,"&gt;=0"),"")</f>
        <v/>
      </c>
      <c r="BN23" s="331">
        <f>COUNTIFS(PROGRESS!$DZ$16:$DZ$245,"&gt;=5",PROGRESS!$K16:$K245,"L")</f>
        <v>0</v>
      </c>
      <c r="BO23" s="337" t="str">
        <f>IFERROR(BN23/COUNTIFS(PROGRESS!$K16:$K245,"L",PROGRESS!$DZ16:$DZ245,"&gt;=0"),"")</f>
        <v/>
      </c>
      <c r="BP23" s="331">
        <f>COUNTIFS(PROGRESS!$DZ$16:$DZ$245,"&gt;=7",PROGRESS!$K16:$K245,"L")</f>
        <v>0</v>
      </c>
      <c r="BQ23" s="337" t="str">
        <f>IFERROR(BP23/COUNTIFS(PROGRESS!$K16:$K245,"L",PROGRESS!$DZ16:$DZ245,"&gt;=0"),"")</f>
        <v/>
      </c>
      <c r="BR23" s="382"/>
      <c r="BS23" s="23" t="str">
        <f t="shared" si="3"/>
        <v>PA-L</v>
      </c>
      <c r="BT23" s="395">
        <f>COUNTIFS(PROGRESS!$T$16:$T$245,"&gt;=0",PROGRESS!$K$16:$K$245,"L")</f>
        <v>0</v>
      </c>
      <c r="BU23" s="393" t="str">
        <f>IFERROR(AVERAGEIFS(PROGRESS!$R$16:$R$245,PROGRESS!$K$16:$K$245,"L",PROGRESS!$T$16:$T$245,"&gt;=0"),"")</f>
        <v/>
      </c>
      <c r="BV23" s="331">
        <f>COUNTIFS(PROGRESS!$T$16:$T$245,"&gt;=4",PROGRESS!$K16:$K245,"L")</f>
        <v>0</v>
      </c>
      <c r="BW23" s="337" t="str">
        <f>IFERROR(BV23/COUNTIFS(PROGRESS!$K16:$K245,"L",PROGRESS!$T16:$T245,"&gt;=0"),"")</f>
        <v/>
      </c>
      <c r="BX23" s="331">
        <f>COUNTIFS(PROGRESS!$T$16:$T$245,"&gt;=5",PROGRESS!$K16:$K245,"L")</f>
        <v>0</v>
      </c>
      <c r="BY23" s="337" t="str">
        <f>IFERROR(BX23/COUNTIFS(PROGRESS!$K16:$K245,"L",PROGRESS!$T16:$T245,"&gt;=0"),"")</f>
        <v/>
      </c>
      <c r="BZ23" s="331">
        <f>COUNTIFS(PROGRESS!$T$16:$T$245,"&gt;=7",PROGRESS!$K16:$K245,"L")</f>
        <v>0</v>
      </c>
      <c r="CA23" s="337" t="str">
        <f>IFERROR(BZ23/COUNTIFS(PROGRESS!$K16:$K245,"L",PROGRESS!$T16:$T245,"&gt;=0"),"")</f>
        <v/>
      </c>
      <c r="CB23" s="374"/>
      <c r="CC23" s="23" t="s">
        <v>53</v>
      </c>
      <c r="CD23" s="395">
        <f>COUNTIFS(PROGRESS!$AS$16:$AS$245,"&gt;=0",PROGRESS!$K$16:$K$245,"L")</f>
        <v>0</v>
      </c>
      <c r="CE23" s="393" t="str">
        <f>IFERROR(AVERAGEIFS(PROGRESS!$AQ$16:$AQ$245,PROGRESS!$K$16:$K$245,"L",PROGRESS!$AS$16:$AS$245,"&gt;=0"),"")</f>
        <v/>
      </c>
      <c r="CF23" s="331">
        <f>COUNTIFS(PROGRESS!$AS$16:$AS$245,"&gt;=4",PROGRESS!$K16:$K245,"L")</f>
        <v>0</v>
      </c>
      <c r="CG23" s="337" t="str">
        <f>IFERROR(CF23/COUNTIFS(PROGRESS!$K16:$K245,"L",PROGRESS!$AS16:$AS245,"&gt;=0"),"")</f>
        <v/>
      </c>
      <c r="CH23" s="331">
        <f>COUNTIFS(PROGRESS!$AS$16:$AS$245,"&gt;=5",PROGRESS!$K16:$K245,"L")</f>
        <v>0</v>
      </c>
      <c r="CI23" s="337" t="str">
        <f>IFERROR(CH23/COUNTIFS(PROGRESS!$K16:$K245,"L",PROGRESS!$AS16:$AS245,"&gt;=0"),"")</f>
        <v/>
      </c>
      <c r="CJ23" s="331">
        <f>COUNTIFS(PROGRESS!$AS$16:$AS$245,"&gt;=7",PROGRESS!$K16:$K245,"L")</f>
        <v>0</v>
      </c>
      <c r="CK23" s="337" t="str">
        <f>IFERROR(CJ23/COUNTIFS(PROGRESS!$K16:$K245,"L",PROGRESS!$AS16:$AS245,"&gt;=0"),"")</f>
        <v/>
      </c>
      <c r="CL23" s="382"/>
      <c r="CM23" s="23" t="str">
        <f t="shared" si="0"/>
        <v>PA-L</v>
      </c>
      <c r="CN23" s="395">
        <f>COUNTIFS(PROGRESS!$AD$16:$AD$245,"&gt;=0",PROGRESS!$K$16:$K$245,"L")</f>
        <v>0</v>
      </c>
      <c r="CO23" s="393" t="str">
        <f>IFERROR(AVERAGEIFS(PROGRESS!$AB$16:$AB$245,PROGRESS!$K$16:$K$245,"L",PROGRESS!$AD$16:$AD$245,"&gt;=0"),"")</f>
        <v/>
      </c>
      <c r="CP23" s="331">
        <f>COUNTIFS(PROGRESS!$AD$16:$AD$245,"&gt;=4",PROGRESS!$K16:$K245,"L")</f>
        <v>0</v>
      </c>
      <c r="CQ23" s="337" t="str">
        <f>IFERROR(CP23/COUNTIFS(PROGRESS!$K16:$K245,"L",PROGRESS!$AD16:$AD245,"&gt;=0"),"")</f>
        <v/>
      </c>
      <c r="CR23" s="331">
        <f>COUNTIFS(PROGRESS!$AD$16:$AD$245,"&gt;=5",PROGRESS!$K16:$K245,"L")</f>
        <v>0</v>
      </c>
      <c r="CS23" s="337" t="str">
        <f>IFERROR(CR23/COUNTIFS(PROGRESS!$K16:$K245,"L",PROGRESS!$AD16:$AD245,"&gt;=0"),"")</f>
        <v/>
      </c>
      <c r="CT23" s="331">
        <f>COUNTIFS(PROGRESS!$AD$16:$AD$245,"&gt;=7",PROGRESS!$K16:$K245,"L")</f>
        <v>0</v>
      </c>
      <c r="CU23" s="337" t="str">
        <f>IFERROR(CT23/COUNTIFS(PROGRESS!$K16:$K245,"L",PROGRESS!$AD16:$AD245,"&gt;=0"),"")</f>
        <v/>
      </c>
      <c r="CV23" s="374"/>
      <c r="CW23" s="23" t="s">
        <v>53</v>
      </c>
      <c r="CX23" s="395">
        <f>COUNTIFS(PROGRESS!$AN$16:$AN$245,"&gt;=0",PROGRESS!$K$16:$K$245,"L")</f>
        <v>0</v>
      </c>
      <c r="CY23" s="393" t="str">
        <f>IFERROR(AVERAGEIFS(PROGRESS!$AL$16:$AL$245,PROGRESS!$K$16:$K$245,"L",PROGRESS!$AN$16:$AN$245,"&gt;=0"),"")</f>
        <v/>
      </c>
      <c r="CZ23" s="331">
        <f>COUNTIFS(PROGRESS!$AN$16:$AN$245,"&gt;=4",PROGRESS!$K16:$K245,"L")</f>
        <v>0</v>
      </c>
      <c r="DA23" s="337" t="str">
        <f>IFERROR(CZ23/COUNTIFS(PROGRESS!$K16:$K245,"L",PROGRESS!$AN16:$AN245,"&gt;=0"),"")</f>
        <v/>
      </c>
      <c r="DB23" s="331">
        <f>COUNTIFS(PROGRESS!$AN$16:$AN$245,"&gt;=5",PROGRESS!$K16:$K245,"L")</f>
        <v>0</v>
      </c>
      <c r="DC23" s="337" t="str">
        <f>IFERROR(DB23/COUNTIFS(PROGRESS!$K16:$K245,"L",PROGRESS!$AN16:$AN245,"&gt;=0"),"")</f>
        <v/>
      </c>
      <c r="DD23" s="331">
        <f>COUNTIFS(PROGRESS!$AN$16:$AN$245,"&gt;=7",PROGRESS!$K16:$K245,"L")</f>
        <v>0</v>
      </c>
      <c r="DE23" s="337" t="str">
        <f>IFERROR(DD23/COUNTIFS(PROGRESS!$K16:$K245,"L",PROGRESS!$AN16:$AN245,"&gt;=0"),"")</f>
        <v/>
      </c>
      <c r="DF23" s="374"/>
      <c r="DG23" s="23" t="s">
        <v>53</v>
      </c>
      <c r="DH23" s="395">
        <f>COUNTIFS(PROGRESS!$CB$16:$CB$245,"&gt;=0",PROGRESS!$K$16:$K$245,"L")</f>
        <v>0</v>
      </c>
      <c r="DI23" s="393" t="str">
        <f>IFERROR(AVERAGEIFS(PROGRESS!$BZ$16:$BZ$245,PROGRESS!$K$16:$K$245,"L",PROGRESS!$CB$16:$CB$245,"&gt;=0"),"")</f>
        <v/>
      </c>
      <c r="DJ23" s="331">
        <f>COUNTIFS(PROGRESS!$CB$16:$CB$245,"&gt;=4",PROGRESS!$K16:$K245,"L")</f>
        <v>0</v>
      </c>
      <c r="DK23" s="337" t="str">
        <f>IFERROR(DJ23/COUNTIFS(PROGRESS!$K16:$K245,"L",PROGRESS!$CB16:$CB245,"&gt;=0"),"")</f>
        <v/>
      </c>
      <c r="DL23" s="331">
        <f>COUNTIFS(PROGRESS!$CB$16:$CB$245,"&gt;=5",PROGRESS!$K16:$K245,"L")</f>
        <v>0</v>
      </c>
      <c r="DM23" s="337" t="str">
        <f>IFERROR(DL23/COUNTIFS(PROGRESS!$K16:$K245,"L",PROGRESS!$CB16:$CB245,"&gt;=0"),"")</f>
        <v/>
      </c>
      <c r="DN23" s="331">
        <f>COUNTIFS(PROGRESS!$CB$16:$CB$245,"&gt;=7",PROGRESS!$K16:$K245,"L")</f>
        <v>0</v>
      </c>
      <c r="DO23" s="337" t="str">
        <f>IFERROR(DN23/COUNTIFS(PROGRESS!$K16:$K245,"L",PROGRESS!$CB16:$CB245,"&gt;=0"),"")</f>
        <v/>
      </c>
      <c r="DP23" s="374"/>
      <c r="DQ23" s="23" t="s">
        <v>53</v>
      </c>
      <c r="DR23" s="395">
        <f>COUNTIFS(PROGRESS!$AX$16:$AX$245,"&gt;=0",PROGRESS!$K$16:$K$245,"L")</f>
        <v>0</v>
      </c>
      <c r="DS23" s="393" t="str">
        <f>IFERROR(AVERAGEIFS(PROGRESS!$AV$16:$AV$245,PROGRESS!$K$16:$K$245,"L",PROGRESS!$AX$16:$AX$245,"&gt;=0"),"")</f>
        <v/>
      </c>
      <c r="DT23" s="331">
        <f>COUNTIFS(PROGRESS!$AX$16:$AX$245,"&gt;=4",PROGRESS!$K16:$K245,"L")</f>
        <v>0</v>
      </c>
      <c r="DU23" s="337" t="str">
        <f>IFERROR(DT23/COUNTIFS(PROGRESS!$K16:$K245,"L",PROGRESS!$AX16:$AX245,"&gt;=0"),"")</f>
        <v/>
      </c>
      <c r="DV23" s="331">
        <f>COUNTIFS(PROGRESS!$AX$16:$AX$245,"&gt;=5",PROGRESS!$K16:$K245,"L")</f>
        <v>0</v>
      </c>
      <c r="DW23" s="337" t="str">
        <f>IFERROR(DV23/COUNTIFS(PROGRESS!$K16:$K245,"L",PROGRESS!$AX16:$AX245,"&gt;=0"),"")</f>
        <v/>
      </c>
      <c r="DX23" s="331">
        <f>COUNTIFS(PROGRESS!$AX$16:$AX$245,"&gt;=7",PROGRESS!$K16:$K245,"L")</f>
        <v>0</v>
      </c>
      <c r="DY23" s="337" t="str">
        <f>IFERROR(DX23/COUNTIFS(PROGRESS!$K16:$K245,"L",PROGRESS!$AX16:$AX245,"&gt;=0"),"")</f>
        <v/>
      </c>
      <c r="DZ23" s="374"/>
      <c r="EA23" s="23" t="s">
        <v>53</v>
      </c>
      <c r="EB23" s="395">
        <f>COUNTIFS(PROGRESS!$BC$16:$BC$245,"&gt;=0",PROGRESS!$K$16:$K$245,"L")</f>
        <v>0</v>
      </c>
      <c r="EC23" s="393" t="str">
        <f>IFERROR(AVERAGEIFS(PROGRESS!$BA$16:$BA$245,PROGRESS!$K$16:$K$245,"L",PROGRESS!$BC$16:$BC$245,"&gt;=0"),"")</f>
        <v/>
      </c>
      <c r="ED23" s="331">
        <f>COUNTIFS(PROGRESS!$BC$16:$BC$245,"&gt;=4",PROGRESS!$K16:$K245,"L")</f>
        <v>0</v>
      </c>
      <c r="EE23" s="337" t="str">
        <f>IFERROR(ED23/COUNTIFS(PROGRESS!$K16:$K245,"L",PROGRESS!$BC16:$BC245,"&gt;=0"),"")</f>
        <v/>
      </c>
      <c r="EF23" s="331">
        <f>COUNTIFS(PROGRESS!$BC$16:$BC$245,"&gt;=5",PROGRESS!$K16:$K245,"L")</f>
        <v>0</v>
      </c>
      <c r="EG23" s="337" t="str">
        <f>IFERROR(EF23/COUNTIFS(PROGRESS!$K16:$K245,"L",PROGRESS!$BC16:$BC245,"&gt;=0"),"")</f>
        <v/>
      </c>
      <c r="EH23" s="331">
        <f>COUNTIFS(PROGRESS!$BC$16:$BC$245,"&gt;=7",PROGRESS!$K16:$K245,"L")</f>
        <v>0</v>
      </c>
      <c r="EI23" s="337" t="str">
        <f>IFERROR(EH23/COUNTIFS(PROGRESS!$K16:$K245,"L",PROGRESS!$BC16:$BC245,"&gt;=0"),"")</f>
        <v/>
      </c>
      <c r="EJ23" s="374"/>
      <c r="EK23" s="23" t="s">
        <v>53</v>
      </c>
      <c r="EL23" s="395">
        <f>COUNTIFS(PROGRESS!$BH$16:$BH$245,"&gt;=0",PROGRESS!$K$16:$K$245,"L")</f>
        <v>0</v>
      </c>
      <c r="EM23" s="393" t="str">
        <f>IFERROR(AVERAGEIFS(PROGRESS!$BF$16:$BF$245,PROGRESS!$K$16:$K$245,"L",PROGRESS!$BH$16:$BH$245,"&gt;=0"),"")</f>
        <v/>
      </c>
      <c r="EN23" s="331">
        <f>COUNTIFS(PROGRESS!$BH$16:$BH$245,"&gt;=4",PROGRESS!$K16:$K245,"L")</f>
        <v>0</v>
      </c>
      <c r="EO23" s="337" t="str">
        <f>IFERROR(EN23/COUNTIFS(PROGRESS!$K16:$K245,"L",PROGRESS!$BH16:$BH245,"&gt;=0"),"")</f>
        <v/>
      </c>
      <c r="EP23" s="331">
        <f>COUNTIFS(PROGRESS!$BH$16:$BH$245,"&gt;=5",PROGRESS!$K16:$K245,"L")</f>
        <v>0</v>
      </c>
      <c r="EQ23" s="337" t="str">
        <f>IFERROR(EP23/COUNTIFS(PROGRESS!$K16:$K245,"L",PROGRESS!$BH16:$BH245,"&gt;=0"),"")</f>
        <v/>
      </c>
      <c r="ER23" s="331">
        <f>COUNTIFS(PROGRESS!$BH$16:$BH$245,"&gt;=7",PROGRESS!$K16:$K245,"L")</f>
        <v>0</v>
      </c>
      <c r="ES23" s="337" t="str">
        <f>IFERROR(ER23/COUNTIFS(PROGRESS!$K16:$K245,"L",PROGRESS!$BH16:$BH245,"&gt;=0"),"")</f>
        <v/>
      </c>
      <c r="ET23" s="374"/>
      <c r="EU23" s="23" t="s">
        <v>53</v>
      </c>
      <c r="EV23" s="395">
        <f>COUNTIFS(PROGRESS!$BW$16:$BW$245,"&gt;=0",PROGRESS!$K$16:$K$245,"L")</f>
        <v>0</v>
      </c>
      <c r="EW23" s="393" t="str">
        <f>IFERROR(AVERAGEIFS(PROGRESS!$BU$16:$BU$245,PROGRESS!$K$16:$K$245,"L",PROGRESS!$BW$16:$BW$245,"&gt;=0"),"")</f>
        <v/>
      </c>
      <c r="EX23" s="331">
        <f>COUNTIFS(PROGRESS!$BW$16:$BW$245,"&gt;=4",PROGRESS!$K16:$K245,"L")</f>
        <v>0</v>
      </c>
      <c r="EY23" s="337" t="str">
        <f>IFERROR(EX23/COUNTIFS(PROGRESS!$K16:$K245,"L",PROGRESS!$BW16:$BW245,"&gt;=0"),"")</f>
        <v/>
      </c>
      <c r="EZ23" s="331">
        <f>COUNTIFS(PROGRESS!$BW$16:$BW$245,"&gt;=5",PROGRESS!$K16:$K245,"L")</f>
        <v>0</v>
      </c>
      <c r="FA23" s="337" t="str">
        <f>IFERROR(EZ23/COUNTIFS(PROGRESS!$K16:$K245,"L",PROGRESS!$BW16:$BW245,"&gt;=0"),"")</f>
        <v/>
      </c>
      <c r="FB23" s="331">
        <f>COUNTIFS(PROGRESS!$BW$16:$BW$245,"&gt;=7",PROGRESS!$K16:$K245,"L")</f>
        <v>0</v>
      </c>
      <c r="FC23" s="337" t="str">
        <f>IFERROR(FB23/COUNTIFS(PROGRESS!$K16:$K245,"L",PROGRESS!$BW16:$BW245,"&gt;=0"),"")</f>
        <v/>
      </c>
      <c r="FD23" s="374"/>
      <c r="FE23" s="23" t="s">
        <v>53</v>
      </c>
      <c r="FF23" s="395">
        <f>COUNTIFS(PROGRESS!$CG$16:$CG$245,"&gt;=0",PROGRESS!$K$16:$K$245,"L")</f>
        <v>0</v>
      </c>
      <c r="FG23" s="393" t="str">
        <f>IFERROR(AVERAGEIFS(PROGRESS!$CE$16:$CE$245,PROGRESS!$K$16:$K$245,"L",PROGRESS!$CG$16:$CG$245,"&gt;=0"),"")</f>
        <v/>
      </c>
      <c r="FH23" s="331">
        <f>COUNTIFS(PROGRESS!$CG$16:$CG$245,"&gt;=4",PROGRESS!$K16:$K245,"L")</f>
        <v>0</v>
      </c>
      <c r="FI23" s="337" t="str">
        <f>IFERROR(FH23/COUNTIFS(PROGRESS!$K16:$K245,"L",PROGRESS!$CG16:$CG245,"&gt;=0"),"")</f>
        <v/>
      </c>
      <c r="FJ23" s="331">
        <f>COUNTIFS(PROGRESS!$CG$16:$CG$245,"&gt;=5",PROGRESS!$K16:$K245,"L")</f>
        <v>0</v>
      </c>
      <c r="FK23" s="337" t="str">
        <f>IFERROR(FJ23/COUNTIFS(PROGRESS!$K16:$K245,"L",PROGRESS!$CG16:$CG245,"&gt;=0"),"")</f>
        <v/>
      </c>
      <c r="FL23" s="331">
        <f>COUNTIFS(PROGRESS!$CG$16:$CG$245,"&gt;=7",PROGRESS!$K16:$K245,"L")</f>
        <v>0</v>
      </c>
      <c r="FM23" s="337" t="str">
        <f>IFERROR(FL23/COUNTIFS(PROGRESS!$K16:$K245,"L",PROGRESS!$CG16:$CG245,"&gt;=0"),"")</f>
        <v/>
      </c>
      <c r="FN23" s="374"/>
      <c r="FO23" s="23" t="s">
        <v>53</v>
      </c>
      <c r="FP23" s="395">
        <f>COUNTIFS(PROGRESS!$CQ$16:$CQ$245,"&gt;=0",PROGRESS!$K$16:$K$245,"L")</f>
        <v>0</v>
      </c>
      <c r="FQ23" s="393" t="str">
        <f>IFERROR(AVERAGEIFS(PROGRESS!$CO$16:$CO$245,PROGRESS!$K$16:$K$245,"L",PROGRESS!$CQ$16:$CQ$245,"&gt;=0"),"")</f>
        <v/>
      </c>
      <c r="FR23" s="331">
        <f>COUNTIFS(PROGRESS!$CQ$16:$CQ$245,"&gt;=4",PROGRESS!$K16:$K245,"L")</f>
        <v>0</v>
      </c>
      <c r="FS23" s="337" t="str">
        <f>IFERROR(FR23/COUNTIFS(PROGRESS!$K16:$K245,"L",PROGRESS!$CQ16:$CQ245,"&gt;=0"),"")</f>
        <v/>
      </c>
      <c r="FT23" s="331">
        <f>COUNTIFS(PROGRESS!$CQ$16:$CQ$245,"&gt;=5",PROGRESS!$K16:$K245,"L")</f>
        <v>0</v>
      </c>
      <c r="FU23" s="337" t="str">
        <f>IFERROR(FT23/COUNTIFS(PROGRESS!$K16:$K245,"L",PROGRESS!$CQ16:$CQ245,"&gt;=0"),"")</f>
        <v/>
      </c>
      <c r="FV23" s="331">
        <f>COUNTIFS(PROGRESS!$CQ$16:$CQ$245,"&gt;=7",PROGRESS!$K16:$K245,"L")</f>
        <v>0</v>
      </c>
      <c r="FW23" s="337" t="str">
        <f>IFERROR(FV23/COUNTIFS(PROGRESS!$K16:$K245,"L",PROGRESS!$CQ16:$CQ245,"&gt;=0"),"")</f>
        <v/>
      </c>
      <c r="FX23" s="374"/>
      <c r="FY23" s="23" t="s">
        <v>53</v>
      </c>
      <c r="FZ23" s="395">
        <f>COUNTIFS(PROGRESS!$DA$16:$DA$245,"&gt;=0",PROGRESS!$K$16:$K$245,"L")</f>
        <v>0</v>
      </c>
      <c r="GA23" s="393" t="str">
        <f>IFERROR(AVERAGEIFS(PROGRESS!$CY$16:$CY$245,PROGRESS!$K$16:$K$245,"L",PROGRESS!$DA$16:$DA$245,"&gt;=0"),"")</f>
        <v/>
      </c>
      <c r="GB23" s="331">
        <f>COUNTIFS(PROGRESS!$DA$16:$DA$245,"&gt;=4",PROGRESS!$K16:$K245,"L")</f>
        <v>0</v>
      </c>
      <c r="GC23" s="337" t="str">
        <f>IFERROR(GB23/COUNTIFS(PROGRESS!$K16:$K245,"L",PROGRESS!$DA16:$DA245,"&gt;=0"),"")</f>
        <v/>
      </c>
      <c r="GD23" s="331">
        <f>COUNTIFS(PROGRESS!$DA$16:$DA$245,"&gt;=5",PROGRESS!$K16:$K245,"L")</f>
        <v>0</v>
      </c>
      <c r="GE23" s="337" t="str">
        <f>IFERROR(GD23/COUNTIFS(PROGRESS!$K16:$K245,"L",PROGRESS!$DA16:$DA245,"&gt;=0"),"")</f>
        <v/>
      </c>
      <c r="GF23" s="331">
        <f>COUNTIFS(PROGRESS!$DA$16:$DA$245,"&gt;=7",PROGRESS!$K16:$K245,"L")</f>
        <v>0</v>
      </c>
      <c r="GG23" s="337" t="str">
        <f>IFERROR(GF23/COUNTIFS(PROGRESS!$K16:$K245,"L",PROGRESS!$DA16:$DA245,"&gt;=0"),"")</f>
        <v/>
      </c>
      <c r="GH23" s="374"/>
      <c r="GI23" s="23" t="s">
        <v>53</v>
      </c>
      <c r="GJ23" s="395">
        <f>COUNTIFS(PROGRESS!$DP$16:$DP$245,"&gt;=0",PROGRESS!$K$16:$K$245,"L")</f>
        <v>0</v>
      </c>
      <c r="GK23" s="393" t="str">
        <f>IFERROR(AVERAGEIFS(PROGRESS!$DN$16:$DN$245,PROGRESS!$K$16:$K$245,"L",PROGRESS!$DP$16:$DP$245,"&gt;=0"),"")</f>
        <v/>
      </c>
      <c r="GL23" s="331">
        <f>COUNTIFS(PROGRESS!$DP$16:$DP$245,"&gt;=4",PROGRESS!$K16:$K245,"L")</f>
        <v>0</v>
      </c>
      <c r="GM23" s="337" t="str">
        <f>IFERROR(GL23/COUNTIFS(PROGRESS!$K16:$K245,"L",PROGRESS!$DP16:$DP245,"&gt;=0"),"")</f>
        <v/>
      </c>
      <c r="GN23" s="331">
        <f>COUNTIFS(PROGRESS!$DP$16:$DP$245,"&gt;=5",PROGRESS!$K16:$K245,"L")</f>
        <v>0</v>
      </c>
      <c r="GO23" s="337" t="str">
        <f>IFERROR(GN23/COUNTIFS(PROGRESS!$K16:$K245,"L",PROGRESS!$DP16:$DP245,"&gt;=0"),"")</f>
        <v/>
      </c>
      <c r="GP23" s="331">
        <f>COUNTIFS(PROGRESS!$DP$16:$DP$245,"&gt;=7",PROGRESS!$K16:$K245,"L")</f>
        <v>0</v>
      </c>
      <c r="GQ23" s="337" t="str">
        <f>IFERROR(GP23/COUNTIFS(PROGRESS!$K16:$K245,"L",PROGRESS!$DP16:$DP245,"&gt;=0"),"")</f>
        <v/>
      </c>
    </row>
    <row r="24" spans="1:199" ht="15.75" x14ac:dyDescent="0.25">
      <c r="A24" s="36" t="str">
        <f>GROUPSUMMARY!A25</f>
        <v>PA-M</v>
      </c>
      <c r="B24" s="342">
        <f>COUNTIFS(PROGRESS!$Y$16:$Y$245,"&gt;=0",PROGRESS!$K$16:$K$245,"M")</f>
        <v>0</v>
      </c>
      <c r="C24" s="396" t="str">
        <f>IFERROR(AVERAGEIFS(PROGRESS!$W$16:$W$245,PROGRESS!$K$16:$K$245,"M",PROGRESS!$Y$16:$Y$245,"&gt;=0"),"")</f>
        <v/>
      </c>
      <c r="D24" s="342">
        <f>COUNTIFS(PROGRESS!$Y$16:$Y$245,"&gt;=4",PROGRESS!$K16:$K245,"M")</f>
        <v>0</v>
      </c>
      <c r="E24" s="337" t="str">
        <f>IFERROR(D24/COUNTIFS(PROGRESS!$K16:$K245,"M",PROGRESS!$Y16:$Y245,"&gt;=0"),"")</f>
        <v/>
      </c>
      <c r="F24" s="331">
        <f>COUNTIFS(PROGRESS!$Y$16:$Y$245,"&gt;=5",PROGRESS!$K16:$K245,"M")</f>
        <v>0</v>
      </c>
      <c r="G24" s="337" t="str">
        <f>IFERROR(F24/COUNTIFS(PROGRESS!$K16:$K245,"M",PROGRESS!$Y16:$Y245,"&gt;=0"),"")</f>
        <v/>
      </c>
      <c r="H24" s="331">
        <f>COUNTIFS(PROGRESS!$Y$16:$Y$245,"&gt;=7",PROGRESS!$K16:$K245,"M")</f>
        <v>0</v>
      </c>
      <c r="I24" s="337" t="str">
        <f>IFERROR(H24/COUNTIFS(PROGRESS!$K16:$K245,"M",PROGRESS!$Y16:$Y245,"&gt;=0"),"")</f>
        <v/>
      </c>
      <c r="J24" s="342">
        <f>COUNTIFS(PROGRESS!$AI$16:$AI$245,"&gt;=0",PROGRESS!$K$16:$K$245,"M")</f>
        <v>0</v>
      </c>
      <c r="K24" s="396" t="str">
        <f>IFERROR(AVERAGEIFS(PROGRESS!$AG$16:$AG$245,PROGRESS!$K$16:$K$245,"M",PROGRESS!$AI$16:$AI$245,"&gt;=0"),"")</f>
        <v/>
      </c>
      <c r="L24" s="331">
        <f>COUNTIFS(PROGRESS!$AI$16:$AI$245,"&gt;=4",PROGRESS!$K16:$K245,"M")</f>
        <v>0</v>
      </c>
      <c r="M24" s="337" t="str">
        <f>IFERROR(L24/COUNTIFS(PROGRESS!$K16:$K245,"M",PROGRESS!$AI16:$AI245,"&gt;=0"),"")</f>
        <v/>
      </c>
      <c r="N24" s="331">
        <f>COUNTIFS(PROGRESS!$AI$16:$AI$245,"&gt;=5",PROGRESS!$K16:$K245,"M")</f>
        <v>0</v>
      </c>
      <c r="O24" s="337" t="str">
        <f>IFERROR(N24/COUNTIFS(PROGRESS!$K16:$K245,"M",PROGRESS!$AI16:$AI245,"&gt;=0"),"")</f>
        <v/>
      </c>
      <c r="P24" s="331">
        <f>COUNTIFS(PROGRESS!$AI$16:$AI$245,"&gt;=7",PROGRESS!$K16:$K245,"M")</f>
        <v>0</v>
      </c>
      <c r="Q24" s="337" t="str">
        <f>IFERROR(P24/COUNTIFS(PROGRESS!$K16:$K245,"M",PROGRESS!$AI16:$AI245,"&gt;=0"),"")</f>
        <v/>
      </c>
      <c r="R24" s="342">
        <f>COUNTIFS(PROGRESS!$DF$16:$DF$245,"&gt;=0",PROGRESS!$K$16:$K$245,"M")</f>
        <v>0</v>
      </c>
      <c r="S24" s="396" t="str">
        <f>IFERROR(AVERAGEIFS(PROGRESS!$DD$16:$DD$245,PROGRESS!$K$16:$K$245,"M",PROGRESS!$AI$16:$AI$245,"&gt;=0"),"")</f>
        <v/>
      </c>
      <c r="T24" s="331">
        <f>COUNTIFS(PROGRESS!$DF$16:$DF$245,"&gt;=4",PROGRESS!$K16:$K245,"M")</f>
        <v>0</v>
      </c>
      <c r="U24" s="337" t="str">
        <f>IFERROR(T24/COUNTIFS(PROGRESS!$K16:$K245,"M",PROGRESS!$DF16:$DF245,"&gt;=0"),"")</f>
        <v/>
      </c>
      <c r="V24" s="331">
        <f>COUNTIFS(PROGRESS!$DF$16:$DF$245,"&gt;=5",PROGRESS!$K16:$K245,"M")</f>
        <v>0</v>
      </c>
      <c r="W24" s="337" t="str">
        <f>IFERROR(V24/COUNTIFS(PROGRESS!$K16:$K245,"M",PROGRESS!$DF16:$DF245,"&gt;=0"),"")</f>
        <v/>
      </c>
      <c r="X24" s="331">
        <f>COUNTIFS(PROGRESS!$DF$16:$DF$245,"&gt;=7",PROGRESS!$K16:$K245,"M")</f>
        <v>0</v>
      </c>
      <c r="Y24" s="337" t="str">
        <f>IFERROR(X24/COUNTIFS(PROGRESS!$K16:$K245,"M",PROGRESS!$DF16:$DF245,"&gt;=0"),"")</f>
        <v/>
      </c>
      <c r="Z24" s="342">
        <f>COUNTIFS(PROGRESS!$DU$16:$DU$245,"&gt;=0",PROGRESS!$K$16:$K$245,"M")</f>
        <v>0</v>
      </c>
      <c r="AA24" s="396" t="str">
        <f>IFERROR(AVERAGEIFS(PROGRESS!$DD$16:$DD$245,PROGRESS!$K$16:$K$245,"M",PROGRESS!$AI$16:$AI$245,"&gt;=0"),"")</f>
        <v/>
      </c>
      <c r="AB24" s="331">
        <f>COUNTIFS(PROGRESS!$DU$16:$DU$245,"&gt;=4",PROGRESS!$K16:$K245,"M")</f>
        <v>0</v>
      </c>
      <c r="AC24" s="337" t="str">
        <f>IFERROR(AB24/COUNTIFS(PROGRESS!$K16:$K245,"M",PROGRESS!$DU16:$DU245,"&gt;=0"),"")</f>
        <v/>
      </c>
      <c r="AD24" s="331">
        <f>COUNTIFS(PROGRESS!$DU$16:$DU$245,"&gt;=5",PROGRESS!$K16:$K245,"M")</f>
        <v>0</v>
      </c>
      <c r="AE24" s="337" t="str">
        <f>IFERROR(AD24/COUNTIFS(PROGRESS!$K16:$K245,"M",PROGRESS!$DU16:$DU245,"&gt;=0"),"")</f>
        <v/>
      </c>
      <c r="AF24" s="331">
        <f>COUNTIFS(PROGRESS!$DU$16:$DU$245,"&gt;=7",PROGRESS!$K16:$K245,"M")</f>
        <v>0</v>
      </c>
      <c r="AG24" s="337" t="str">
        <f>IFERROR(AF24/COUNTIFS(PROGRESS!$K16:$K245,"M",PROGRESS!$DU16:$DU245,"&gt;=0"),"")</f>
        <v/>
      </c>
      <c r="AH24" s="382"/>
      <c r="AI24" s="23" t="str">
        <f t="shared" si="1"/>
        <v>PA-M</v>
      </c>
      <c r="AJ24" s="342">
        <f>COUNTIFS(PROGRESS!$BM$16:$BM$245,"&gt;=0",PROGRESS!$K$16:$K$245,"M")</f>
        <v>0</v>
      </c>
      <c r="AK24" s="396" t="str">
        <f>IFERROR(AVERAGEIFS(PROGRESS!$BK$16:$BK$245,PROGRESS!$K$16:$K$245,"M",PROGRESS!$BM$16:$BM$245,"&gt;=0"),"")</f>
        <v/>
      </c>
      <c r="AL24" s="331">
        <f>COUNTIFS(PROGRESS!$BM$16:$BM$245,"&gt;=4",PROGRESS!$K16:$K245,"M")</f>
        <v>0</v>
      </c>
      <c r="AM24" s="337" t="str">
        <f>IFERROR(AL24/COUNTIFS(PROGRESS!$K16:$K245,"M",PROGRESS!$BM16:$BM245,"&gt;=0"),"")</f>
        <v/>
      </c>
      <c r="AN24" s="331">
        <f>COUNTIFS(PROGRESS!$BM$16:$BM$245,"&gt;=5",PROGRESS!$K16:$K245,"M")</f>
        <v>0</v>
      </c>
      <c r="AO24" s="337" t="str">
        <f>IFERROR(AN24/COUNTIFS(PROGRESS!$K16:$K245,"M",PROGRESS!$BM16:$BM245,"&gt;=0"),"")</f>
        <v/>
      </c>
      <c r="AP24" s="331">
        <f>COUNTIFS(PROGRESS!$BM$16:$BM$245,"&gt;=7",PROGRESS!$K16:$K245,"M")</f>
        <v>0</v>
      </c>
      <c r="AQ24" s="337" t="str">
        <f>IFERROR(AP24/COUNTIFS(PROGRESS!$K16:$K245,"M",PROGRESS!$BM16:$BM245,"&gt;=0"),"")</f>
        <v/>
      </c>
      <c r="AR24" s="342">
        <f>COUNTIFS(PROGRESS!$DK$16:$DK$245,"&gt;=0",PROGRESS!$K$16:$K$245,"M")</f>
        <v>0</v>
      </c>
      <c r="AS24" s="396" t="str">
        <f>IFERROR(AVERAGEIFS(PROGRESS!$DI$16:$DI$245,PROGRESS!$K$16:$K$245,"M",PROGRESS!$DK$16:$DK$245,"&gt;=0"),"")</f>
        <v/>
      </c>
      <c r="AT24" s="331">
        <f>COUNTIFS(PROGRESS!$DK$16:$DK$245,"&gt;=4",PROGRESS!$K16:$K245,"M")</f>
        <v>0</v>
      </c>
      <c r="AU24" s="337" t="str">
        <f>IFERROR(AT24/COUNTIFS(PROGRESS!$K16:$K245,"M",PROGRESS!$DK16:$DK245,"&gt;=0"),"")</f>
        <v/>
      </c>
      <c r="AV24" s="331">
        <f>COUNTIFS(PROGRESS!$DK$16:$DK$245,"&gt;=5",PROGRESS!$K16:$K245,"M")</f>
        <v>0</v>
      </c>
      <c r="AW24" s="337" t="str">
        <f>IFERROR(AV24/COUNTIFS(PROGRESS!$K16:$K245,"M",PROGRESS!$DK16:$DK245,"&gt;=0"),"")</f>
        <v/>
      </c>
      <c r="AX24" s="331">
        <f>COUNTIFS(PROGRESS!$DK$16:$DK$245,"&gt;=7",PROGRESS!$K16:$K245,"M")</f>
        <v>0</v>
      </c>
      <c r="AY24" s="337" t="str">
        <f>IFERROR(AX24/COUNTIFS(PROGRESS!$K16:$K245,"M",PROGRESS!$DK16:$DK245,"&gt;=0"),"")</f>
        <v/>
      </c>
      <c r="AZ24" s="374"/>
      <c r="BA24" s="23" t="str">
        <f t="shared" si="2"/>
        <v>PA-M</v>
      </c>
      <c r="BB24" s="342">
        <f>COUNTIFS(PROGRESS!$BR$16:$BR$245,"&gt;=0",PROGRESS!$K$16:$K$245,"M")</f>
        <v>0</v>
      </c>
      <c r="BC24" s="396" t="str">
        <f>IFERROR(AVERAGEIFS(PROGRESS!$BP$16:$BP$245,PROGRESS!$K$16:$K$245,"M",PROGRESS!$BR$16:$BR$245,"&gt;=0"),"")</f>
        <v/>
      </c>
      <c r="BD24" s="331">
        <f>COUNTIFS(PROGRESS!$BR$16:$BR$245,"&gt;=4",PROGRESS!$K16:$K245,"M")</f>
        <v>0</v>
      </c>
      <c r="BE24" s="337" t="str">
        <f>IFERROR(BD24/COUNTIFS(PROGRESS!$K16:$K245,"M",PROGRESS!$BR16:$BR245,"&gt;=0"),"")</f>
        <v/>
      </c>
      <c r="BF24" s="331">
        <f>COUNTIFS(PROGRESS!$BR$16:$BR$245,"&gt;=5",PROGRESS!$K16:$K245,"M")</f>
        <v>0</v>
      </c>
      <c r="BG24" s="337" t="str">
        <f>IFERROR(BF24/COUNTIFS(PROGRESS!$K16:$K245,"M",PROGRESS!$BR16:$BR245,"&gt;=0"),"")</f>
        <v/>
      </c>
      <c r="BH24" s="331">
        <f>COUNTIFS(PROGRESS!$BR$16:$BR$245,"&gt;=7",PROGRESS!$K16:$K245,"M")</f>
        <v>0</v>
      </c>
      <c r="BI24" s="337" t="str">
        <f>IFERROR(BH24/COUNTIFS(PROGRESS!$K16:$K245,"M",PROGRESS!$BR16:$BR245,"&gt;=0"),"")</f>
        <v/>
      </c>
      <c r="BJ24" s="342">
        <f>COUNTIFS(PROGRESS!$DZ$16:$DZ$245,"&gt;=0",PROGRESS!$K$16:$K$245,"M")</f>
        <v>0</v>
      </c>
      <c r="BK24" s="396" t="str">
        <f>IFERROR(AVERAGEIFS(PROGRESS!$DX$16:$DX$245,PROGRESS!$K$16:$K$245,"M",PROGRESS!$DZ$16:$DZ$245,"&gt;=0"),"")</f>
        <v/>
      </c>
      <c r="BL24" s="331">
        <f>COUNTIFS(PROGRESS!$DZ$16:$DZ$245,"&gt;=4",PROGRESS!$K16:$K245,"M")</f>
        <v>0</v>
      </c>
      <c r="BM24" s="337" t="str">
        <f>IFERROR(BL24/COUNTIFS(PROGRESS!$K16:$K245,"M",PROGRESS!$DZ16:$DZ245,"&gt;=0"),"")</f>
        <v/>
      </c>
      <c r="BN24" s="331">
        <f>COUNTIFS(PROGRESS!$DZ$16:$DZ$245,"&gt;=5",PROGRESS!$K16:$K245,"M")</f>
        <v>0</v>
      </c>
      <c r="BO24" s="337" t="str">
        <f>IFERROR(BN24/COUNTIFS(PROGRESS!$K16:$K245,"M",PROGRESS!$DZ16:$DZ245,"&gt;=0"),"")</f>
        <v/>
      </c>
      <c r="BP24" s="331">
        <f>COUNTIFS(PROGRESS!$DZ$16:$DZ$245,"&gt;=7",PROGRESS!$K16:$K245,"M")</f>
        <v>0</v>
      </c>
      <c r="BQ24" s="337" t="str">
        <f>IFERROR(BP24/COUNTIFS(PROGRESS!$K16:$K245,"M",PROGRESS!$DZ16:$DZ245,"&gt;=0"),"")</f>
        <v/>
      </c>
      <c r="BR24" s="382"/>
      <c r="BS24" s="23" t="str">
        <f t="shared" si="3"/>
        <v>PA-M</v>
      </c>
      <c r="BT24" s="342">
        <f>COUNTIFS(PROGRESS!$T$16:$T$245,"&gt;=0",PROGRESS!$K$16:$K$245,"M")</f>
        <v>0</v>
      </c>
      <c r="BU24" s="396" t="str">
        <f>IFERROR(AVERAGEIFS(PROGRESS!$R$16:$R$245,PROGRESS!$K$16:$K$245,"M",PROGRESS!$T$16:$T$245,"&gt;=0"),"")</f>
        <v/>
      </c>
      <c r="BV24" s="331">
        <f>COUNTIFS(PROGRESS!$T$16:$T$245,"&gt;=4",PROGRESS!$K16:$K245,"M")</f>
        <v>0</v>
      </c>
      <c r="BW24" s="337" t="str">
        <f>IFERROR(BV24/COUNTIFS(PROGRESS!$K16:$K245,"M",PROGRESS!$T16:$T245,"&gt;=0"),"")</f>
        <v/>
      </c>
      <c r="BX24" s="331">
        <f>COUNTIFS(PROGRESS!$T$16:$T$245,"&gt;=5",PROGRESS!$K16:$K245,"M")</f>
        <v>0</v>
      </c>
      <c r="BY24" s="337" t="str">
        <f>IFERROR(BX24/COUNTIFS(PROGRESS!$K16:$K245,"M",PROGRESS!$T16:$T245,"&gt;=0"),"")</f>
        <v/>
      </c>
      <c r="BZ24" s="331">
        <f>COUNTIFS(PROGRESS!$T$16:$T$245,"&gt;=7",PROGRESS!$K16:$K245,"M")</f>
        <v>0</v>
      </c>
      <c r="CA24" s="337" t="str">
        <f>IFERROR(BZ24/COUNTIFS(PROGRESS!$K16:$K245,"M",PROGRESS!$T16:$T245,"&gt;=0"),"")</f>
        <v/>
      </c>
      <c r="CB24" s="374"/>
      <c r="CC24" s="23" t="s">
        <v>54</v>
      </c>
      <c r="CD24" s="342">
        <f>COUNTIFS(PROGRESS!$AS$16:$AS$245,"&gt;=0",PROGRESS!$K$16:$K$245,"M")</f>
        <v>0</v>
      </c>
      <c r="CE24" s="396" t="str">
        <f>IFERROR(AVERAGEIFS(PROGRESS!$AQ$16:$AQ$245,PROGRESS!$K$16:$K$245,"M",PROGRESS!$AS$16:$AS$245,"&gt;=0"),"")</f>
        <v/>
      </c>
      <c r="CF24" s="331">
        <f>COUNTIFS(PROGRESS!$AS$16:$AS$245,"&gt;=4",PROGRESS!$K16:$K245,"M")</f>
        <v>0</v>
      </c>
      <c r="CG24" s="337" t="str">
        <f>IFERROR(CF24/COUNTIFS(PROGRESS!$K16:$K245,"M",PROGRESS!$AS16:$AS245,"&gt;=0"),"")</f>
        <v/>
      </c>
      <c r="CH24" s="331">
        <f>COUNTIFS(PROGRESS!$AS$16:$AS$245,"&gt;=5",PROGRESS!$K16:$K245,"M")</f>
        <v>0</v>
      </c>
      <c r="CI24" s="337" t="str">
        <f>IFERROR(CH24/COUNTIFS(PROGRESS!$K16:$K245,"M",PROGRESS!$AS16:$AS245,"&gt;=0"),"")</f>
        <v/>
      </c>
      <c r="CJ24" s="331">
        <f>COUNTIFS(PROGRESS!$AS$16:$AS$245,"&gt;=7",PROGRESS!$K16:$K245,"M")</f>
        <v>0</v>
      </c>
      <c r="CK24" s="337" t="str">
        <f>IFERROR(CJ24/COUNTIFS(PROGRESS!$K16:$K245,"M",PROGRESS!$AS16:$AS245,"&gt;=0"),"")</f>
        <v/>
      </c>
      <c r="CL24" s="382"/>
      <c r="CM24" s="23" t="str">
        <f t="shared" si="0"/>
        <v>PA-M</v>
      </c>
      <c r="CN24" s="342">
        <f>COUNTIFS(PROGRESS!$AD$16:$AD$245,"&gt;=0",PROGRESS!$K$16:$K$245,"M")</f>
        <v>0</v>
      </c>
      <c r="CO24" s="396" t="str">
        <f>IFERROR(AVERAGEIFS(PROGRESS!$AB$16:$AB$245,PROGRESS!$K$16:$K$245,"M",PROGRESS!$AD$16:$AD$245,"&gt;=0"),"")</f>
        <v/>
      </c>
      <c r="CP24" s="331">
        <f>COUNTIFS(PROGRESS!$AD$16:$AD$245,"&gt;=4",PROGRESS!$K16:$K245,"M")</f>
        <v>0</v>
      </c>
      <c r="CQ24" s="337" t="str">
        <f>IFERROR(CP24/COUNTIFS(PROGRESS!$K16:$K245,"M",PROGRESS!$AD16:$AD245,"&gt;=0"),"")</f>
        <v/>
      </c>
      <c r="CR24" s="331">
        <f>COUNTIFS(PROGRESS!$AD$16:$AD$245,"&gt;=5",PROGRESS!$K16:$K245,"M")</f>
        <v>0</v>
      </c>
      <c r="CS24" s="337" t="str">
        <f>IFERROR(CR24/COUNTIFS(PROGRESS!$K16:$K245,"M",PROGRESS!$AD16:$AD245,"&gt;=0"),"")</f>
        <v/>
      </c>
      <c r="CT24" s="331">
        <f>COUNTIFS(PROGRESS!$AD$16:$AD$245,"&gt;=7",PROGRESS!$K16:$K245,"M")</f>
        <v>0</v>
      </c>
      <c r="CU24" s="337" t="str">
        <f>IFERROR(CT24/COUNTIFS(PROGRESS!$K16:$K245,"M",PROGRESS!$AD16:$AD245,"&gt;=0"),"")</f>
        <v/>
      </c>
      <c r="CV24" s="374"/>
      <c r="CW24" s="23" t="s">
        <v>54</v>
      </c>
      <c r="CX24" s="342">
        <f>COUNTIFS(PROGRESS!$AN$16:$AN$245,"&gt;=0",PROGRESS!$K$16:$K$245,"M")</f>
        <v>0</v>
      </c>
      <c r="CY24" s="396" t="str">
        <f>IFERROR(AVERAGEIFS(PROGRESS!$AL$16:$AL$245,PROGRESS!$K$16:$K$245,"M",PROGRESS!$AN$16:$AN$245,"&gt;=0"),"")</f>
        <v/>
      </c>
      <c r="CZ24" s="331">
        <f>COUNTIFS(PROGRESS!$AN$16:$AN$245,"&gt;=4",PROGRESS!$K16:$K245,"M")</f>
        <v>0</v>
      </c>
      <c r="DA24" s="337" t="str">
        <f>IFERROR(CZ24/COUNTIFS(PROGRESS!$K16:$K245,"M",PROGRESS!$AN16:$AN245,"&gt;=0"),"")</f>
        <v/>
      </c>
      <c r="DB24" s="331">
        <f>COUNTIFS(PROGRESS!$AN$16:$AN$245,"&gt;=5",PROGRESS!$K16:$K245,"M")</f>
        <v>0</v>
      </c>
      <c r="DC24" s="337" t="str">
        <f>IFERROR(DB24/COUNTIFS(PROGRESS!$K16:$K245,"M",PROGRESS!$AN16:$AN245,"&gt;=0"),"")</f>
        <v/>
      </c>
      <c r="DD24" s="331">
        <f>COUNTIFS(PROGRESS!$AN$16:$AN$245,"&gt;=7",PROGRESS!$K16:$K245,"M")</f>
        <v>0</v>
      </c>
      <c r="DE24" s="337" t="str">
        <f>IFERROR(DD24/COUNTIFS(PROGRESS!$K16:$K245,"M",PROGRESS!$AN16:$AN245,"&gt;=0"),"")</f>
        <v/>
      </c>
      <c r="DF24" s="374"/>
      <c r="DG24" s="23" t="s">
        <v>54</v>
      </c>
      <c r="DH24" s="342">
        <f>COUNTIFS(PROGRESS!$CB$16:$CB$245,"&gt;=0",PROGRESS!$K$16:$K$245,"M")</f>
        <v>0</v>
      </c>
      <c r="DI24" s="396" t="str">
        <f>IFERROR(AVERAGEIFS(PROGRESS!$BZ$16:$BZ$245,PROGRESS!$K$16:$K$245,"M",PROGRESS!$CB$16:$CB$245,"&gt;=0"),"")</f>
        <v/>
      </c>
      <c r="DJ24" s="331">
        <f>COUNTIFS(PROGRESS!$CB$16:$CB$245,"&gt;=4",PROGRESS!$K16:$K245,"M")</f>
        <v>0</v>
      </c>
      <c r="DK24" s="337" t="str">
        <f>IFERROR(DJ24/COUNTIFS(PROGRESS!$K16:$K245,"M",PROGRESS!$CB16:$CB245,"&gt;=0"),"")</f>
        <v/>
      </c>
      <c r="DL24" s="331">
        <f>COUNTIFS(PROGRESS!$CB$16:$CB$245,"&gt;=5",PROGRESS!$K16:$K245,"M")</f>
        <v>0</v>
      </c>
      <c r="DM24" s="337" t="str">
        <f>IFERROR(DL24/COUNTIFS(PROGRESS!$K16:$K245,"M",PROGRESS!$CB16:$CB245,"&gt;=0"),"")</f>
        <v/>
      </c>
      <c r="DN24" s="331">
        <f>COUNTIFS(PROGRESS!$CB$16:$CB$245,"&gt;=7",PROGRESS!$K16:$K245,"M")</f>
        <v>0</v>
      </c>
      <c r="DO24" s="337" t="str">
        <f>IFERROR(DN24/COUNTIFS(PROGRESS!$K16:$K245,"M",PROGRESS!$CB16:$CB245,"&gt;=0"),"")</f>
        <v/>
      </c>
      <c r="DP24" s="374"/>
      <c r="DQ24" s="23" t="s">
        <v>54</v>
      </c>
      <c r="DR24" s="342">
        <f>COUNTIFS(PROGRESS!$AX$16:$AX$245,"&gt;=0",PROGRESS!$K$16:$K$245,"M")</f>
        <v>0</v>
      </c>
      <c r="DS24" s="396" t="str">
        <f>IFERROR(AVERAGEIFS(PROGRESS!$AV$16:$AV$245,PROGRESS!$K$16:$K$245,"M",PROGRESS!$AX$16:$AX$245,"&gt;=0"),"")</f>
        <v/>
      </c>
      <c r="DT24" s="331">
        <f>COUNTIFS(PROGRESS!$AX$16:$AX$245,"&gt;=4",PROGRESS!$K16:$K245,"M")</f>
        <v>0</v>
      </c>
      <c r="DU24" s="337" t="str">
        <f>IFERROR(DT24/COUNTIFS(PROGRESS!$K16:$K245,"M",PROGRESS!$AX16:$AX245,"&gt;=0"),"")</f>
        <v/>
      </c>
      <c r="DV24" s="331">
        <f>COUNTIFS(PROGRESS!$AX$16:$AX$245,"&gt;=5",PROGRESS!$K16:$K245,"M")</f>
        <v>0</v>
      </c>
      <c r="DW24" s="337" t="str">
        <f>IFERROR(DV24/COUNTIFS(PROGRESS!$K16:$K245,"M",PROGRESS!$AX16:$AX245,"&gt;=0"),"")</f>
        <v/>
      </c>
      <c r="DX24" s="331">
        <f>COUNTIFS(PROGRESS!$AX$16:$AX$245,"&gt;=7",PROGRESS!$K16:$K245,"M")</f>
        <v>0</v>
      </c>
      <c r="DY24" s="337" t="str">
        <f>IFERROR(DX24/COUNTIFS(PROGRESS!$K16:$K245,"M",PROGRESS!$AX16:$AX245,"&gt;=0"),"")</f>
        <v/>
      </c>
      <c r="DZ24" s="374"/>
      <c r="EA24" s="23" t="s">
        <v>54</v>
      </c>
      <c r="EB24" s="342">
        <f>COUNTIFS(PROGRESS!$BC$16:$BC$245,"&gt;=0",PROGRESS!$K$16:$K$245,"M")</f>
        <v>0</v>
      </c>
      <c r="EC24" s="396" t="str">
        <f>IFERROR(AVERAGEIFS(PROGRESS!$BA$16:$BA$245,PROGRESS!$K$16:$K$245,"M",PROGRESS!$BC$16:$BC$245,"&gt;=0"),"")</f>
        <v/>
      </c>
      <c r="ED24" s="331">
        <f>COUNTIFS(PROGRESS!$BC$16:$BC$245,"&gt;=4",PROGRESS!$K16:$K245,"M")</f>
        <v>0</v>
      </c>
      <c r="EE24" s="337" t="str">
        <f>IFERROR(ED24/COUNTIFS(PROGRESS!$K16:$K245,"M",PROGRESS!$BC16:$BC245,"&gt;=0"),"")</f>
        <v/>
      </c>
      <c r="EF24" s="331">
        <f>COUNTIFS(PROGRESS!$BC$16:$BC$245,"&gt;=5",PROGRESS!$K16:$K245,"M")</f>
        <v>0</v>
      </c>
      <c r="EG24" s="337" t="str">
        <f>IFERROR(EF24/COUNTIFS(PROGRESS!$K16:$K245,"M",PROGRESS!$BC16:$BC245,"&gt;=0"),"")</f>
        <v/>
      </c>
      <c r="EH24" s="331">
        <f>COUNTIFS(PROGRESS!$BC$16:$BC$245,"&gt;=7",PROGRESS!$K16:$K245,"M")</f>
        <v>0</v>
      </c>
      <c r="EI24" s="337" t="str">
        <f>IFERROR(EH24/COUNTIFS(PROGRESS!$K16:$K245,"M",PROGRESS!$BC16:$BC245,"&gt;=0"),"")</f>
        <v/>
      </c>
      <c r="EJ24" s="374"/>
      <c r="EK24" s="23" t="s">
        <v>54</v>
      </c>
      <c r="EL24" s="342">
        <f>COUNTIFS(PROGRESS!$BH$16:$BH$245,"&gt;=0",PROGRESS!$K$16:$K$245,"M")</f>
        <v>0</v>
      </c>
      <c r="EM24" s="396" t="str">
        <f>IFERROR(AVERAGEIFS(PROGRESS!$BF$16:$BF$245,PROGRESS!$K$16:$K$245,"M",PROGRESS!$BH$16:$BH$245,"&gt;=0"),"")</f>
        <v/>
      </c>
      <c r="EN24" s="331">
        <f>COUNTIFS(PROGRESS!$BH$16:$BH$245,"&gt;=4",PROGRESS!$K16:$K245,"M")</f>
        <v>0</v>
      </c>
      <c r="EO24" s="337" t="str">
        <f>IFERROR(EN24/COUNTIFS(PROGRESS!$K16:$K245,"M",PROGRESS!$BH16:$BH245,"&gt;=0"),"")</f>
        <v/>
      </c>
      <c r="EP24" s="331">
        <f>COUNTIFS(PROGRESS!$BH$16:$BH$245,"&gt;=5",PROGRESS!$K16:$K245,"M")</f>
        <v>0</v>
      </c>
      <c r="EQ24" s="337" t="str">
        <f>IFERROR(EP24/COUNTIFS(PROGRESS!$K16:$K245,"M",PROGRESS!$BH16:$BH245,"&gt;=0"),"")</f>
        <v/>
      </c>
      <c r="ER24" s="331">
        <f>COUNTIFS(PROGRESS!$BH$16:$BH$245,"&gt;=7",PROGRESS!$K16:$K245,"M")</f>
        <v>0</v>
      </c>
      <c r="ES24" s="337" t="str">
        <f>IFERROR(ER24/COUNTIFS(PROGRESS!$K16:$K245,"M",PROGRESS!$BH16:$BH245,"&gt;=0"),"")</f>
        <v/>
      </c>
      <c r="ET24" s="374"/>
      <c r="EU24" s="23" t="s">
        <v>54</v>
      </c>
      <c r="EV24" s="342">
        <f>COUNTIFS(PROGRESS!$BW$16:$BW$245,"&gt;=0",PROGRESS!$K$16:$K$245,"M")</f>
        <v>0</v>
      </c>
      <c r="EW24" s="396" t="str">
        <f>IFERROR(AVERAGEIFS(PROGRESS!$BU$16:$BU$245,PROGRESS!$K$16:$K$245,"M",PROGRESS!$BW$16:$BW$245,"&gt;=0"),"")</f>
        <v/>
      </c>
      <c r="EX24" s="331">
        <f>COUNTIFS(PROGRESS!$BW$16:$BW$245,"&gt;=4",PROGRESS!$K16:$K245,"M")</f>
        <v>0</v>
      </c>
      <c r="EY24" s="337" t="str">
        <f>IFERROR(EX24/COUNTIFS(PROGRESS!$K16:$K245,"M",PROGRESS!$BW16:$BW245,"&gt;=0"),"")</f>
        <v/>
      </c>
      <c r="EZ24" s="331">
        <f>COUNTIFS(PROGRESS!$BW$16:$BW$245,"&gt;=5",PROGRESS!$K16:$K245,"M")</f>
        <v>0</v>
      </c>
      <c r="FA24" s="337" t="str">
        <f>IFERROR(EZ24/COUNTIFS(PROGRESS!$K16:$K245,"M",PROGRESS!$BW16:$BW245,"&gt;=0"),"")</f>
        <v/>
      </c>
      <c r="FB24" s="331">
        <f>COUNTIFS(PROGRESS!$BW$16:$BW$245,"&gt;=7",PROGRESS!$K16:$K245,"M")</f>
        <v>0</v>
      </c>
      <c r="FC24" s="337" t="str">
        <f>IFERROR(FB24/COUNTIFS(PROGRESS!$K16:$K245,"M",PROGRESS!$BW16:$BW245,"&gt;=0"),"")</f>
        <v/>
      </c>
      <c r="FD24" s="374"/>
      <c r="FE24" s="23" t="s">
        <v>54</v>
      </c>
      <c r="FF24" s="342">
        <f>COUNTIFS(PROGRESS!$CG$16:$CG$245,"&gt;=0",PROGRESS!$K$16:$K$245,"M")</f>
        <v>0</v>
      </c>
      <c r="FG24" s="396" t="str">
        <f>IFERROR(AVERAGEIFS(PROGRESS!$CE$16:$CE$245,PROGRESS!$K$16:$K$245,"M",PROGRESS!$CG$16:$CG$245,"&gt;=0"),"")</f>
        <v/>
      </c>
      <c r="FH24" s="331">
        <f>COUNTIFS(PROGRESS!$CG$16:$CG$245,"&gt;=4",PROGRESS!$K16:$K245,"M")</f>
        <v>0</v>
      </c>
      <c r="FI24" s="337" t="str">
        <f>IFERROR(FH24/COUNTIFS(PROGRESS!$K16:$K245,"M",PROGRESS!$CG16:$CG245,"&gt;=0"),"")</f>
        <v/>
      </c>
      <c r="FJ24" s="331">
        <f>COUNTIFS(PROGRESS!$CG$16:$CG$245,"&gt;=5",PROGRESS!$K16:$K245,"M")</f>
        <v>0</v>
      </c>
      <c r="FK24" s="337" t="str">
        <f>IFERROR(FJ24/COUNTIFS(PROGRESS!$K16:$K245,"M",PROGRESS!$CG16:$CG245,"&gt;=0"),"")</f>
        <v/>
      </c>
      <c r="FL24" s="331">
        <f>COUNTIFS(PROGRESS!$CG$16:$CG$245,"&gt;=7",PROGRESS!$K16:$K245,"M")</f>
        <v>0</v>
      </c>
      <c r="FM24" s="337" t="str">
        <f>IFERROR(FL24/COUNTIFS(PROGRESS!$K16:$K245,"M",PROGRESS!$CG16:$CG245,"&gt;=0"),"")</f>
        <v/>
      </c>
      <c r="FN24" s="374"/>
      <c r="FO24" s="23" t="s">
        <v>54</v>
      </c>
      <c r="FP24" s="342">
        <f>COUNTIFS(PROGRESS!$CQ$16:$CQ$245,"&gt;=0",PROGRESS!$K$16:$K$245,"M")</f>
        <v>0</v>
      </c>
      <c r="FQ24" s="396" t="str">
        <f>IFERROR(AVERAGEIFS(PROGRESS!$CO$16:$CO$245,PROGRESS!$K$16:$K$245,"M",PROGRESS!$CQ$16:$CQ$245,"&gt;=0"),"")</f>
        <v/>
      </c>
      <c r="FR24" s="331">
        <f>COUNTIFS(PROGRESS!$CQ$16:$CQ$245,"&gt;=4",PROGRESS!$K16:$K245,"M")</f>
        <v>0</v>
      </c>
      <c r="FS24" s="337" t="str">
        <f>IFERROR(FR24/COUNTIFS(PROGRESS!$K16:$K245,"M",PROGRESS!$CQ16:$CQ245,"&gt;=0"),"")</f>
        <v/>
      </c>
      <c r="FT24" s="331">
        <f>COUNTIFS(PROGRESS!$CQ$16:$CQ$245,"&gt;=5",PROGRESS!$K16:$K245,"M")</f>
        <v>0</v>
      </c>
      <c r="FU24" s="337" t="str">
        <f>IFERROR(FT24/COUNTIFS(PROGRESS!$K16:$K245,"M",PROGRESS!$CQ16:$CQ245,"&gt;=0"),"")</f>
        <v/>
      </c>
      <c r="FV24" s="331">
        <f>COUNTIFS(PROGRESS!$CQ$16:$CQ$245,"&gt;=7",PROGRESS!$K16:$K245,"M")</f>
        <v>0</v>
      </c>
      <c r="FW24" s="337" t="str">
        <f>IFERROR(FV24/COUNTIFS(PROGRESS!$K16:$K245,"M",PROGRESS!$CQ16:$CQ245,"&gt;=0"),"")</f>
        <v/>
      </c>
      <c r="FX24" s="374"/>
      <c r="FY24" s="23" t="s">
        <v>54</v>
      </c>
      <c r="FZ24" s="342">
        <f>COUNTIFS(PROGRESS!$DA$16:$DA$245,"&gt;=0",PROGRESS!$K$16:$K$245,"M")</f>
        <v>0</v>
      </c>
      <c r="GA24" s="396" t="str">
        <f>IFERROR(AVERAGEIFS(PROGRESS!$CY$16:$CY$245,PROGRESS!$K$16:$K$245,"M",PROGRESS!$DA$16:$DA$245,"&gt;=0"),"")</f>
        <v/>
      </c>
      <c r="GB24" s="331">
        <f>COUNTIFS(PROGRESS!$DA$16:$DA$245,"&gt;=4",PROGRESS!$K16:$K245,"M")</f>
        <v>0</v>
      </c>
      <c r="GC24" s="337" t="str">
        <f>IFERROR(GB24/COUNTIFS(PROGRESS!$K16:$K245,"M",PROGRESS!$DA16:$DA245,"&gt;=0"),"")</f>
        <v/>
      </c>
      <c r="GD24" s="331">
        <f>COUNTIFS(PROGRESS!$DA$16:$DA$245,"&gt;=5",PROGRESS!$K16:$K245,"M")</f>
        <v>0</v>
      </c>
      <c r="GE24" s="337" t="str">
        <f>IFERROR(GD24/COUNTIFS(PROGRESS!$K16:$K245,"M",PROGRESS!$DA16:$DA245,"&gt;=0"),"")</f>
        <v/>
      </c>
      <c r="GF24" s="331">
        <f>COUNTIFS(PROGRESS!$DA$16:$DA$245,"&gt;=7",PROGRESS!$K16:$K245,"M")</f>
        <v>0</v>
      </c>
      <c r="GG24" s="337" t="str">
        <f>IFERROR(GF24/COUNTIFS(PROGRESS!$K16:$K245,"M",PROGRESS!$DA16:$DA245,"&gt;=0"),"")</f>
        <v/>
      </c>
      <c r="GH24" s="374"/>
      <c r="GI24" s="23" t="s">
        <v>54</v>
      </c>
      <c r="GJ24" s="342">
        <f>COUNTIFS(PROGRESS!$DP$16:$DP$245,"&gt;=0",PROGRESS!$K$16:$K$245,"M")</f>
        <v>0</v>
      </c>
      <c r="GK24" s="396" t="str">
        <f>IFERROR(AVERAGEIFS(PROGRESS!$DN$16:$DN$245,PROGRESS!$K$16:$K$245,"M",PROGRESS!$DP$16:$DP$245,"&gt;=0"),"")</f>
        <v/>
      </c>
      <c r="GL24" s="331">
        <f>COUNTIFS(PROGRESS!$DP$16:$DP$245,"&gt;=4",PROGRESS!$K16:$K245,"M")</f>
        <v>0</v>
      </c>
      <c r="GM24" s="337" t="str">
        <f>IFERROR(GL24/COUNTIFS(PROGRESS!$K16:$K245,"M",PROGRESS!$DP16:$DP245,"&gt;=0"),"")</f>
        <v/>
      </c>
      <c r="GN24" s="331">
        <f>COUNTIFS(PROGRESS!$DP$16:$DP$245,"&gt;=5",PROGRESS!$K16:$K245,"M")</f>
        <v>0</v>
      </c>
      <c r="GO24" s="337" t="str">
        <f>IFERROR(GN24/COUNTIFS(PROGRESS!$K16:$K245,"M",PROGRESS!$DP16:$DP245,"&gt;=0"),"")</f>
        <v/>
      </c>
      <c r="GP24" s="331">
        <f>COUNTIFS(PROGRESS!$DP$16:$DP$245,"&gt;=7",PROGRESS!$K16:$K245,"M")</f>
        <v>0</v>
      </c>
      <c r="GQ24" s="337" t="str">
        <f>IFERROR(GP24/COUNTIFS(PROGRESS!$K16:$K245,"M",PROGRESS!$DP16:$DP245,"&gt;=0"),"")</f>
        <v/>
      </c>
    </row>
    <row r="25" spans="1:199" ht="16.5" thickBot="1" x14ac:dyDescent="0.3">
      <c r="A25" s="320" t="str">
        <f>GROUPSUMMARY!A26</f>
        <v>PA-H</v>
      </c>
      <c r="B25" s="343">
        <f>COUNTIFS(PROGRESS!$Y$16:$Y$245,"&gt;=0",PROGRESS!$K$16:$K$245,"H")</f>
        <v>0</v>
      </c>
      <c r="C25" s="397" t="str">
        <f>IFERROR(AVERAGEIFS(PROGRESS!$W$16:$W$245,PROGRESS!$K$16:$K$245,"H",PROGRESS!$Y$16:$Y$245,"&gt;=0"),"")</f>
        <v/>
      </c>
      <c r="D25" s="342">
        <f>COUNTIFS(PROGRESS!$Y$16:$Y$245,"&gt;=4",PROGRESS!$K16:$K245,"H")</f>
        <v>0</v>
      </c>
      <c r="E25" s="337" t="str">
        <f>IFERROR(D25/COUNTIFS(PROGRESS!$K16:$K245,"H",PROGRESS!$Y16:$Y245,"&gt;=0"),"")</f>
        <v/>
      </c>
      <c r="F25" s="331">
        <f>COUNTIFS(PROGRESS!$Y$16:$Y$245,"&gt;=5",PROGRESS!$K16:$K245,"H")</f>
        <v>0</v>
      </c>
      <c r="G25" s="337" t="str">
        <f>IFERROR(F25/COUNTIFS(PROGRESS!$K16:$K245,"H",PROGRESS!$Y16:$Y245,"&gt;=0"),"")</f>
        <v/>
      </c>
      <c r="H25" s="331">
        <f>COUNTIFS(PROGRESS!$Y$16:$Y$245,"&gt;=7",PROGRESS!$K16:$K245,"H")</f>
        <v>0</v>
      </c>
      <c r="I25" s="337" t="str">
        <f>IFERROR(H25/COUNTIFS(PROGRESS!$K16:$K245,"H",PROGRESS!$Y16:$Y245,"&gt;=0"),"")</f>
        <v/>
      </c>
      <c r="J25" s="343">
        <f>COUNTIFS(PROGRESS!$AI$16:$AI$245,"&gt;=0",PROGRESS!$K$16:$K$245,"H")</f>
        <v>0</v>
      </c>
      <c r="K25" s="397" t="str">
        <f>IFERROR(AVERAGEIFS(PROGRESS!$AG$16:$AG$245,PROGRESS!$K$16:$K$245,"H",PROGRESS!$AI$16:$AI$245,"&gt;=0"),"")</f>
        <v/>
      </c>
      <c r="L25" s="331">
        <f>COUNTIFS(PROGRESS!$AI$16:$AI$245,"&gt;=4",PROGRESS!$K16:$K245,"H")</f>
        <v>0</v>
      </c>
      <c r="M25" s="337" t="str">
        <f>IFERROR(L25/COUNTIFS(PROGRESS!$K16:$K245,"H",PROGRESS!$AI16:$AI245,"&gt;=0"),"")</f>
        <v/>
      </c>
      <c r="N25" s="331">
        <f>COUNTIFS(PROGRESS!$AI$16:$AI$245,"&gt;=5",PROGRESS!$K16:$K245,"H")</f>
        <v>0</v>
      </c>
      <c r="O25" s="337" t="str">
        <f>IFERROR(N25/COUNTIFS(PROGRESS!$K16:$K245,"H",PROGRESS!$AI16:$AI245,"&gt;=0"),"")</f>
        <v/>
      </c>
      <c r="P25" s="331">
        <f>COUNTIFS(PROGRESS!$AI$16:$AI$245,"&gt;=7",PROGRESS!$K16:$K245,"H")</f>
        <v>0</v>
      </c>
      <c r="Q25" s="337" t="str">
        <f>IFERROR(P25/COUNTIFS(PROGRESS!$K16:$K245,"H",PROGRESS!$AI16:$AI245,"&gt;=0"),"")</f>
        <v/>
      </c>
      <c r="R25" s="343">
        <f>COUNTIFS(PROGRESS!$DF$16:$DF$245,"&gt;=0",PROGRESS!$K$16:$K$245,"H")</f>
        <v>0</v>
      </c>
      <c r="S25" s="397" t="str">
        <f>IFERROR(AVERAGEIFS(PROGRESS!$DD$16:$DD$245,PROGRESS!$K$16:$K$245,"H",PROGRESS!$AI$16:$AI$245,"&gt;=0"),"")</f>
        <v/>
      </c>
      <c r="T25" s="331">
        <f>COUNTIFS(PROGRESS!$DF$16:$DF$245,"&gt;=4",PROGRESS!$K16:$K245,"H")</f>
        <v>0</v>
      </c>
      <c r="U25" s="337" t="str">
        <f>IFERROR(T25/COUNTIFS(PROGRESS!$K16:$K245,"H",PROGRESS!$DF16:$DF245,"&gt;=0"),"")</f>
        <v/>
      </c>
      <c r="V25" s="331">
        <f>COUNTIFS(PROGRESS!$DF$16:$DF$245,"&gt;=5",PROGRESS!$K16:$K245,"H")</f>
        <v>0</v>
      </c>
      <c r="W25" s="337" t="str">
        <f>IFERROR(V25/COUNTIFS(PROGRESS!$K16:$K245,"H",PROGRESS!$DF16:$DF245,"&gt;=0"),"")</f>
        <v/>
      </c>
      <c r="X25" s="331">
        <f>COUNTIFS(PROGRESS!$DF$16:$DF$245,"&gt;=7",PROGRESS!$K16:$K245,"H")</f>
        <v>0</v>
      </c>
      <c r="Y25" s="337" t="str">
        <f>IFERROR(X25/COUNTIFS(PROGRESS!$K16:$K245,"H",PROGRESS!$DF16:$DF245,"&gt;=0"),"")</f>
        <v/>
      </c>
      <c r="Z25" s="343">
        <f>COUNTIFS(PROGRESS!$DU$16:$DU$245,"&gt;=0",PROGRESS!$K$16:$K$245,"H")</f>
        <v>0</v>
      </c>
      <c r="AA25" s="397" t="str">
        <f>IFERROR(AVERAGEIFS(PROGRESS!$DD$16:$DD$245,PROGRESS!$K$16:$K$245,"H",PROGRESS!$AI$16:$AI$245,"&gt;=0"),"")</f>
        <v/>
      </c>
      <c r="AB25" s="331">
        <f>COUNTIFS(PROGRESS!$DU$16:$DU$245,"&gt;=4",PROGRESS!$K16:$K245,"H")</f>
        <v>0</v>
      </c>
      <c r="AC25" s="337" t="str">
        <f>IFERROR(AB25/COUNTIFS(PROGRESS!$K16:$K245,"H",PROGRESS!$DU16:$DU245,"&gt;=0"),"")</f>
        <v/>
      </c>
      <c r="AD25" s="331">
        <f>COUNTIFS(PROGRESS!$DU$16:$DU$245,"&gt;=5",PROGRESS!$K16:$K245,"H")</f>
        <v>0</v>
      </c>
      <c r="AE25" s="337" t="str">
        <f>IFERROR(AD25/COUNTIFS(PROGRESS!$K16:$K245,"H",PROGRESS!$DU16:$DU245,"&gt;=0"),"")</f>
        <v/>
      </c>
      <c r="AF25" s="331">
        <f>COUNTIFS(PROGRESS!$DU$16:$DU$245,"&gt;=7",PROGRESS!$K16:$K245,"H")</f>
        <v>0</v>
      </c>
      <c r="AG25" s="337" t="str">
        <f>IFERROR(AF25/COUNTIFS(PROGRESS!$K16:$K245,"H",PROGRESS!$DU16:$DU245,"&gt;=0"),"")</f>
        <v/>
      </c>
      <c r="AH25" s="382"/>
      <c r="AI25" s="321" t="str">
        <f t="shared" si="1"/>
        <v>PA-H</v>
      </c>
      <c r="AJ25" s="343">
        <f>COUNTIFS(PROGRESS!$BM$16:$BM$245,"&gt;=0",PROGRESS!$K$16:$K$245,"H")</f>
        <v>0</v>
      </c>
      <c r="AK25" s="397" t="str">
        <f>IFERROR(AVERAGEIFS(PROGRESS!$BK$16:$BK$245,PROGRESS!$K$16:$K$245,"H",PROGRESS!$BM$16:$BM$245,"&gt;=0"),"")</f>
        <v/>
      </c>
      <c r="AL25" s="331">
        <f>COUNTIFS(PROGRESS!$BM$16:$BM$245,"&gt;=4",PROGRESS!$K16:$K245,"H")</f>
        <v>0</v>
      </c>
      <c r="AM25" s="337" t="str">
        <f>IFERROR(AL25/COUNTIFS(PROGRESS!$K16:$K245,"H",PROGRESS!$BM16:$BM245,"&gt;=0"),"")</f>
        <v/>
      </c>
      <c r="AN25" s="331">
        <f>COUNTIFS(PROGRESS!$BM$16:$BM$245,"&gt;=5",PROGRESS!$K16:$K245,"H")</f>
        <v>0</v>
      </c>
      <c r="AO25" s="337" t="str">
        <f>IFERROR(AN25/COUNTIFS(PROGRESS!$K16:$K245,"H",PROGRESS!$BM16:$BM245,"&gt;=0"),"")</f>
        <v/>
      </c>
      <c r="AP25" s="331">
        <f>COUNTIFS(PROGRESS!$BM$16:$BM$245,"&gt;=7",PROGRESS!$K16:$K245,"H")</f>
        <v>0</v>
      </c>
      <c r="AQ25" s="337" t="str">
        <f>IFERROR(AP25/COUNTIFS(PROGRESS!$K16:$K245,"H",PROGRESS!$BM16:$BM245,"&gt;=0"),"")</f>
        <v/>
      </c>
      <c r="AR25" s="343">
        <f>COUNTIFS(PROGRESS!$DK$16:$DK$245,"&gt;=0",PROGRESS!$K$16:$K$245,"H")</f>
        <v>0</v>
      </c>
      <c r="AS25" s="397" t="str">
        <f>IFERROR(AVERAGEIFS(PROGRESS!$DI$16:$DI$245,PROGRESS!$K$16:$K$245,"H",PROGRESS!$DK$16:$DK$245,"&gt;=0"),"")</f>
        <v/>
      </c>
      <c r="AT25" s="331">
        <f>COUNTIFS(PROGRESS!$DK$16:$DK$245,"&gt;=4",PROGRESS!$K16:$K245,"H")</f>
        <v>0</v>
      </c>
      <c r="AU25" s="337" t="str">
        <f>IFERROR(AT25/COUNTIFS(PROGRESS!$K16:$K245,"H",PROGRESS!$DK16:$DK245,"&gt;=0"),"")</f>
        <v/>
      </c>
      <c r="AV25" s="331">
        <f>COUNTIFS(PROGRESS!$DK$16:$DK$245,"&gt;=5",PROGRESS!$K16:$K245,"H")</f>
        <v>0</v>
      </c>
      <c r="AW25" s="337" t="str">
        <f>IFERROR(AV25/COUNTIFS(PROGRESS!$K16:$K245,"H",PROGRESS!$DK16:$DK245,"&gt;=0"),"")</f>
        <v/>
      </c>
      <c r="AX25" s="331">
        <f>COUNTIFS(PROGRESS!$DK$16:$DK$245,"&gt;=7",PROGRESS!$K16:$K245,"H")</f>
        <v>0</v>
      </c>
      <c r="AY25" s="337" t="str">
        <f>IFERROR(AX25/COUNTIFS(PROGRESS!$K16:$K245,"H",PROGRESS!$DK16:$DK245,"&gt;=0"),"")</f>
        <v/>
      </c>
      <c r="AZ25" s="374"/>
      <c r="BA25" s="321" t="str">
        <f t="shared" si="2"/>
        <v>PA-H</v>
      </c>
      <c r="BB25" s="343">
        <f>COUNTIFS(PROGRESS!$BR$16:$BR$245,"&gt;=0",PROGRESS!$K$16:$K$245,"H")</f>
        <v>0</v>
      </c>
      <c r="BC25" s="397" t="str">
        <f>IFERROR(AVERAGEIFS(PROGRESS!$BP$16:$BP$245,PROGRESS!$K$16:$K$245,"H",PROGRESS!$BR$16:$BR$245,"&gt;=0"),"")</f>
        <v/>
      </c>
      <c r="BD25" s="331">
        <f>COUNTIFS(PROGRESS!$BR$16:$BR$245,"&gt;=4",PROGRESS!$K16:$K245,"H")</f>
        <v>0</v>
      </c>
      <c r="BE25" s="337" t="str">
        <f>IFERROR(BD25/COUNTIFS(PROGRESS!$K16:$K245,"H",PROGRESS!$BR16:$BR245,"&gt;=0"),"")</f>
        <v/>
      </c>
      <c r="BF25" s="331">
        <f>COUNTIFS(PROGRESS!$BR$16:$BR$245,"&gt;=5",PROGRESS!$K16:$K245,"H")</f>
        <v>0</v>
      </c>
      <c r="BG25" s="337" t="str">
        <f>IFERROR(BF25/COUNTIFS(PROGRESS!$K16:$K245,"H",PROGRESS!$BR16:$BR245,"&gt;=0"),"")</f>
        <v/>
      </c>
      <c r="BH25" s="331">
        <f>COUNTIFS(PROGRESS!$BR$16:$BR$245,"&gt;=7",PROGRESS!$K16:$K245,"H")</f>
        <v>0</v>
      </c>
      <c r="BI25" s="337" t="str">
        <f>IFERROR(BH25/COUNTIFS(PROGRESS!$K16:$K245,"H",PROGRESS!$BR16:$BR245,"&gt;=0"),"")</f>
        <v/>
      </c>
      <c r="BJ25" s="343">
        <f>COUNTIFS(PROGRESS!$DZ$16:$DZ$245,"&gt;=0",PROGRESS!$K$16:$K$245,"H")</f>
        <v>0</v>
      </c>
      <c r="BK25" s="397" t="str">
        <f>IFERROR(AVERAGEIFS(PROGRESS!$DX$16:$DX$245,PROGRESS!$K$16:$K$245,"H",PROGRESS!$DZ$16:$DZ$245,"&gt;=0"),"")</f>
        <v/>
      </c>
      <c r="BL25" s="331">
        <f>COUNTIFS(PROGRESS!$DZ$16:$DZ$245,"&gt;=4",PROGRESS!$K16:$K245,"H")</f>
        <v>0</v>
      </c>
      <c r="BM25" s="337" t="str">
        <f>IFERROR(BL25/COUNTIFS(PROGRESS!$K16:$K245,"H",PROGRESS!$DZ16:$DZ245,"&gt;=0"),"")</f>
        <v/>
      </c>
      <c r="BN25" s="331">
        <f>COUNTIFS(PROGRESS!$DZ$16:$DZ$245,"&gt;=5",PROGRESS!$K16:$K245,"H")</f>
        <v>0</v>
      </c>
      <c r="BO25" s="337" t="str">
        <f>IFERROR(BN25/COUNTIFS(PROGRESS!$K16:$K245,"H",PROGRESS!$DZ16:$DZ245,"&gt;=0"),"")</f>
        <v/>
      </c>
      <c r="BP25" s="331">
        <f>COUNTIFS(PROGRESS!$DZ$16:$DZ$245,"&gt;=7",PROGRESS!$K16:$K245,"H")</f>
        <v>0</v>
      </c>
      <c r="BQ25" s="337" t="str">
        <f>IFERROR(BP25/COUNTIFS(PROGRESS!$K16:$K245,"H",PROGRESS!$DZ16:$DZ245,"&gt;=0"),"")</f>
        <v/>
      </c>
      <c r="BR25" s="382"/>
      <c r="BS25" s="321" t="str">
        <f t="shared" si="3"/>
        <v>PA-H</v>
      </c>
      <c r="BT25" s="343">
        <f>COUNTIFS(PROGRESS!$T$16:$T$245,"&gt;=0",PROGRESS!$K$16:$K$245,"H")</f>
        <v>0</v>
      </c>
      <c r="BU25" s="397" t="str">
        <f>IFERROR(AVERAGEIFS(PROGRESS!$R$16:$R$245,PROGRESS!$K$16:$K$245,"H",PROGRESS!$T$16:$T$245,"&gt;=0"),"")</f>
        <v/>
      </c>
      <c r="BV25" s="331">
        <f>COUNTIFS(PROGRESS!$T$16:$T$245,"&gt;=4",PROGRESS!$K16:$K245,"H")</f>
        <v>0</v>
      </c>
      <c r="BW25" s="337" t="str">
        <f>IFERROR(BV25/COUNTIFS(PROGRESS!$K16:$K245,"H",PROGRESS!$T16:$T245,"&gt;=0"),"")</f>
        <v/>
      </c>
      <c r="BX25" s="331">
        <f>COUNTIFS(PROGRESS!$T$16:$T$245,"&gt;=5",PROGRESS!$K16:$K245,"H")</f>
        <v>0</v>
      </c>
      <c r="BY25" s="337" t="str">
        <f>IFERROR(BX25/COUNTIFS(PROGRESS!$K16:$K245,"H",PROGRESS!$T16:$T245,"&gt;=0"),"")</f>
        <v/>
      </c>
      <c r="BZ25" s="331">
        <f>COUNTIFS(PROGRESS!$T$16:$T$245,"&gt;=7",PROGRESS!$K16:$K245,"H")</f>
        <v>0</v>
      </c>
      <c r="CA25" s="337" t="str">
        <f>IFERROR(BZ25/COUNTIFS(PROGRESS!$K16:$K245,"H",PROGRESS!$T16:$T245,"&gt;=0"),"")</f>
        <v/>
      </c>
      <c r="CB25" s="374"/>
      <c r="CC25" s="321" t="s">
        <v>55</v>
      </c>
      <c r="CD25" s="343">
        <f>COUNTIFS(PROGRESS!$AS$16:$AS$245,"&gt;=0",PROGRESS!$K$16:$K$245,"H")</f>
        <v>0</v>
      </c>
      <c r="CE25" s="397" t="str">
        <f>IFERROR(AVERAGEIFS(PROGRESS!$AQ$16:$AQ$245,PROGRESS!$K$16:$K$245,"H",PROGRESS!$AS$16:$AS$245,"&gt;=0"),"")</f>
        <v/>
      </c>
      <c r="CF25" s="331">
        <f>COUNTIFS(PROGRESS!$AS$16:$AS$245,"&gt;=4",PROGRESS!$K16:$K245,"H")</f>
        <v>0</v>
      </c>
      <c r="CG25" s="337" t="str">
        <f>IFERROR(CF25/COUNTIFS(PROGRESS!$K16:$K245,"H",PROGRESS!$AS16:$AS245,"&gt;=0"),"")</f>
        <v/>
      </c>
      <c r="CH25" s="331">
        <f>COUNTIFS(PROGRESS!$AS$16:$AS$245,"&gt;=5",PROGRESS!$K16:$K245,"H")</f>
        <v>0</v>
      </c>
      <c r="CI25" s="337" t="str">
        <f>IFERROR(CH25/COUNTIFS(PROGRESS!$K16:$K245,"H",PROGRESS!$AS16:$AS245,"&gt;=0"),"")</f>
        <v/>
      </c>
      <c r="CJ25" s="331">
        <f>COUNTIFS(PROGRESS!$AS$16:$AS$245,"&gt;=7",PROGRESS!$K16:$K245,"H")</f>
        <v>0</v>
      </c>
      <c r="CK25" s="337" t="str">
        <f>IFERROR(CJ25/COUNTIFS(PROGRESS!$K16:$K245,"H",PROGRESS!$AS16:$AS245,"&gt;=0"),"")</f>
        <v/>
      </c>
      <c r="CL25" s="382"/>
      <c r="CM25" s="321" t="str">
        <f t="shared" si="0"/>
        <v>PA-H</v>
      </c>
      <c r="CN25" s="343">
        <f>COUNTIFS(PROGRESS!$AD$16:$AD$245,"&gt;=0",PROGRESS!$K$16:$K$245,"H")</f>
        <v>0</v>
      </c>
      <c r="CO25" s="397" t="str">
        <f>IFERROR(AVERAGEIFS(PROGRESS!$AB$16:$AB$245,PROGRESS!$K$16:$K$245,"H",PROGRESS!$AD$16:$AD$245,"&gt;=0"),"")</f>
        <v/>
      </c>
      <c r="CP25" s="331">
        <f>COUNTIFS(PROGRESS!$AD$16:$AD$245,"&gt;=4",PROGRESS!$K16:$K245,"H")</f>
        <v>0</v>
      </c>
      <c r="CQ25" s="337" t="str">
        <f>IFERROR(CP25/COUNTIFS(PROGRESS!$K16:$K245,"H",PROGRESS!$AD16:$AD245,"&gt;=0"),"")</f>
        <v/>
      </c>
      <c r="CR25" s="331">
        <f>COUNTIFS(PROGRESS!$AD$16:$AD$245,"&gt;=5",PROGRESS!$K16:$K245,"H")</f>
        <v>0</v>
      </c>
      <c r="CS25" s="337" t="str">
        <f>IFERROR(CR25/COUNTIFS(PROGRESS!$K16:$K245,"H",PROGRESS!$AD16:$AD245,"&gt;=0"),"")</f>
        <v/>
      </c>
      <c r="CT25" s="331">
        <f>COUNTIFS(PROGRESS!$AD$16:$AD$245,"&gt;=7",PROGRESS!$K16:$K245,"H")</f>
        <v>0</v>
      </c>
      <c r="CU25" s="337" t="str">
        <f>IFERROR(CT25/COUNTIFS(PROGRESS!$K16:$K245,"H",PROGRESS!$AD16:$AD245,"&gt;=0"),"")</f>
        <v/>
      </c>
      <c r="CV25" s="374"/>
      <c r="CW25" s="321" t="s">
        <v>55</v>
      </c>
      <c r="CX25" s="343">
        <f>COUNTIFS(PROGRESS!$AN$16:$AN$245,"&gt;=0",PROGRESS!$K$16:$K$245,"H")</f>
        <v>0</v>
      </c>
      <c r="CY25" s="397" t="str">
        <f>IFERROR(AVERAGEIFS(PROGRESS!$AL$16:$AL$245,PROGRESS!$K$16:$K$245,"H",PROGRESS!$AN$16:$AN$245,"&gt;=0"),"")</f>
        <v/>
      </c>
      <c r="CZ25" s="331">
        <f>COUNTIFS(PROGRESS!$AN$16:$AN$245,"&gt;=4",PROGRESS!$K16:$K245,"H")</f>
        <v>0</v>
      </c>
      <c r="DA25" s="337" t="str">
        <f>IFERROR(CZ25/COUNTIFS(PROGRESS!$K16:$K245,"H",PROGRESS!$AN16:$AN245,"&gt;=0"),"")</f>
        <v/>
      </c>
      <c r="DB25" s="331">
        <f>COUNTIFS(PROGRESS!$AN$16:$AN$245,"&gt;=5",PROGRESS!$K16:$K245,"H")</f>
        <v>0</v>
      </c>
      <c r="DC25" s="337" t="str">
        <f>IFERROR(DB25/COUNTIFS(PROGRESS!$K16:$K245,"H",PROGRESS!$AN16:$AN245,"&gt;=0"),"")</f>
        <v/>
      </c>
      <c r="DD25" s="331">
        <f>COUNTIFS(PROGRESS!$AN$16:$AN$245,"&gt;=7",PROGRESS!$K16:$K245,"H")</f>
        <v>0</v>
      </c>
      <c r="DE25" s="337" t="str">
        <f>IFERROR(DD25/COUNTIFS(PROGRESS!$K16:$K245,"H",PROGRESS!$AN16:$AN245,"&gt;=0"),"")</f>
        <v/>
      </c>
      <c r="DF25" s="374"/>
      <c r="DG25" s="321" t="s">
        <v>55</v>
      </c>
      <c r="DH25" s="343">
        <f>COUNTIFS(PROGRESS!$CB$16:$CB$245,"&gt;=0",PROGRESS!$K$16:$K$245,"H")</f>
        <v>0</v>
      </c>
      <c r="DI25" s="397" t="str">
        <f>IFERROR(AVERAGEIFS(PROGRESS!$BZ$16:$BZ$245,PROGRESS!$K$16:$K$245,"H",PROGRESS!$CB$16:$CB$245,"&gt;=0"),"")</f>
        <v/>
      </c>
      <c r="DJ25" s="331">
        <f>COUNTIFS(PROGRESS!$CB$16:$CB$245,"&gt;=4",PROGRESS!$K16:$K245,"H")</f>
        <v>0</v>
      </c>
      <c r="DK25" s="337" t="str">
        <f>IFERROR(DJ25/COUNTIFS(PROGRESS!$K16:$K245,"H",PROGRESS!$CB16:$CB245,"&gt;=0"),"")</f>
        <v/>
      </c>
      <c r="DL25" s="331">
        <f>COUNTIFS(PROGRESS!$CB$16:$CB$245,"&gt;=5",PROGRESS!$K16:$K245,"H")</f>
        <v>0</v>
      </c>
      <c r="DM25" s="337" t="str">
        <f>IFERROR(DL25/COUNTIFS(PROGRESS!$K16:$K245,"H",PROGRESS!$CB16:$CB245,"&gt;=0"),"")</f>
        <v/>
      </c>
      <c r="DN25" s="331">
        <f>COUNTIFS(PROGRESS!$CB$16:$CB$245,"&gt;=7",PROGRESS!$K16:$K245,"H")</f>
        <v>0</v>
      </c>
      <c r="DO25" s="337" t="str">
        <f>IFERROR(DN25/COUNTIFS(PROGRESS!$K16:$K245,"H",PROGRESS!$CB16:$CB245,"&gt;=0"),"")</f>
        <v/>
      </c>
      <c r="DP25" s="374"/>
      <c r="DQ25" s="321" t="s">
        <v>55</v>
      </c>
      <c r="DR25" s="343">
        <f>COUNTIFS(PROGRESS!$AX$16:$AX$245,"&gt;=0",PROGRESS!$K$16:$K$245,"H")</f>
        <v>0</v>
      </c>
      <c r="DS25" s="397" t="str">
        <f>IFERROR(AVERAGEIFS(PROGRESS!$AV$16:$AV$245,PROGRESS!$K$16:$K$245,"H",PROGRESS!$AX$16:$AX$245,"&gt;=0"),"")</f>
        <v/>
      </c>
      <c r="DT25" s="331">
        <f>COUNTIFS(PROGRESS!$AX$16:$AX$245,"&gt;=4",PROGRESS!$K16:$K245,"H")</f>
        <v>0</v>
      </c>
      <c r="DU25" s="337" t="str">
        <f>IFERROR(DT25/COUNTIFS(PROGRESS!$K16:$K245,"H",PROGRESS!$AX16:$AX245,"&gt;=0"),"")</f>
        <v/>
      </c>
      <c r="DV25" s="331">
        <f>COUNTIFS(PROGRESS!$AX$16:$AX$245,"&gt;=5",PROGRESS!$K16:$K245,"H")</f>
        <v>0</v>
      </c>
      <c r="DW25" s="337" t="str">
        <f>IFERROR(DV25/COUNTIFS(PROGRESS!$K16:$K245,"H",PROGRESS!$AX16:$AX245,"&gt;=0"),"")</f>
        <v/>
      </c>
      <c r="DX25" s="331">
        <f>COUNTIFS(PROGRESS!$AX$16:$AX$245,"&gt;=7",PROGRESS!$K16:$K245,"H")</f>
        <v>0</v>
      </c>
      <c r="DY25" s="337" t="str">
        <f>IFERROR(DX25/COUNTIFS(PROGRESS!$K16:$K245,"H",PROGRESS!$AX16:$AX245,"&gt;=0"),"")</f>
        <v/>
      </c>
      <c r="DZ25" s="374"/>
      <c r="EA25" s="321" t="s">
        <v>55</v>
      </c>
      <c r="EB25" s="343">
        <f>COUNTIFS(PROGRESS!$BC$16:$BC$245,"&gt;=0",PROGRESS!$K$16:$K$245,"H")</f>
        <v>0</v>
      </c>
      <c r="EC25" s="397" t="str">
        <f>IFERROR(AVERAGEIFS(PROGRESS!$BA$16:$BA$245,PROGRESS!$K$16:$K$245,"H",PROGRESS!$BC$16:$BC$245,"&gt;=0"),"")</f>
        <v/>
      </c>
      <c r="ED25" s="331">
        <f>COUNTIFS(PROGRESS!$BC$16:$BC$245,"&gt;=4",PROGRESS!$K16:$K245,"H")</f>
        <v>0</v>
      </c>
      <c r="EE25" s="337" t="str">
        <f>IFERROR(ED25/COUNTIFS(PROGRESS!$K16:$K245,"H",PROGRESS!$BC16:$BC245,"&gt;=0"),"")</f>
        <v/>
      </c>
      <c r="EF25" s="331">
        <f>COUNTIFS(PROGRESS!$BC$16:$BC$245,"&gt;=5",PROGRESS!$K16:$K245,"H")</f>
        <v>0</v>
      </c>
      <c r="EG25" s="337" t="str">
        <f>IFERROR(EF25/COUNTIFS(PROGRESS!$K16:$K245,"H",PROGRESS!$BC16:$BC245,"&gt;=0"),"")</f>
        <v/>
      </c>
      <c r="EH25" s="331">
        <f>COUNTIFS(PROGRESS!$BC$16:$BC$245,"&gt;=7",PROGRESS!$K16:$K245,"H")</f>
        <v>0</v>
      </c>
      <c r="EI25" s="337" t="str">
        <f>IFERROR(EH25/COUNTIFS(PROGRESS!$K16:$K245,"H",PROGRESS!$BC16:$BC245,"&gt;=0"),"")</f>
        <v/>
      </c>
      <c r="EJ25" s="374"/>
      <c r="EK25" s="321" t="s">
        <v>55</v>
      </c>
      <c r="EL25" s="343">
        <f>COUNTIFS(PROGRESS!$BH$16:$BH$245,"&gt;=0",PROGRESS!$K$16:$K$245,"H")</f>
        <v>0</v>
      </c>
      <c r="EM25" s="397" t="str">
        <f>IFERROR(AVERAGEIFS(PROGRESS!$BF$16:$BF$245,PROGRESS!$K$16:$K$245,"H",PROGRESS!$BH$16:$BH$245,"&gt;=0"),"")</f>
        <v/>
      </c>
      <c r="EN25" s="331">
        <f>COUNTIFS(PROGRESS!$BH$16:$BH$245,"&gt;=4",PROGRESS!$K16:$K245,"H")</f>
        <v>0</v>
      </c>
      <c r="EO25" s="337" t="str">
        <f>IFERROR(EN25/COUNTIFS(PROGRESS!$K16:$K245,"H",PROGRESS!$BH16:$BH245,"&gt;=0"),"")</f>
        <v/>
      </c>
      <c r="EP25" s="331">
        <f>COUNTIFS(PROGRESS!$BH$16:$BH$245,"&gt;=5",PROGRESS!$K16:$K245,"H")</f>
        <v>0</v>
      </c>
      <c r="EQ25" s="337" t="str">
        <f>IFERROR(EP25/COUNTIFS(PROGRESS!$K16:$K245,"H",PROGRESS!$BH16:$BH245,"&gt;=0"),"")</f>
        <v/>
      </c>
      <c r="ER25" s="331">
        <f>COUNTIFS(PROGRESS!$BH$16:$BH$245,"&gt;=7",PROGRESS!$K16:$K245,"H")</f>
        <v>0</v>
      </c>
      <c r="ES25" s="337" t="str">
        <f>IFERROR(ER25/COUNTIFS(PROGRESS!$K16:$K245,"H",PROGRESS!$BH16:$BH245,"&gt;=0"),"")</f>
        <v/>
      </c>
      <c r="ET25" s="374"/>
      <c r="EU25" s="321" t="s">
        <v>55</v>
      </c>
      <c r="EV25" s="343">
        <f>COUNTIFS(PROGRESS!$BW$16:$BW$245,"&gt;=0",PROGRESS!$K$16:$K$245,"H")</f>
        <v>0</v>
      </c>
      <c r="EW25" s="397" t="str">
        <f>IFERROR(AVERAGEIFS(PROGRESS!$BU$16:$BU$245,PROGRESS!$K$16:$K$245,"H",PROGRESS!$BW$16:$BW$245,"&gt;=0"),"")</f>
        <v/>
      </c>
      <c r="EX25" s="331">
        <f>COUNTIFS(PROGRESS!$BW$16:$BW$245,"&gt;=4",PROGRESS!$K16:$K245,"H")</f>
        <v>0</v>
      </c>
      <c r="EY25" s="337" t="str">
        <f>IFERROR(EX25/COUNTIFS(PROGRESS!$K16:$K245,"H",PROGRESS!$BW16:$BW245,"&gt;=0"),"")</f>
        <v/>
      </c>
      <c r="EZ25" s="331">
        <f>COUNTIFS(PROGRESS!$BW$16:$BW$245,"&gt;=5",PROGRESS!$K16:$K245,"H")</f>
        <v>0</v>
      </c>
      <c r="FA25" s="337" t="str">
        <f>IFERROR(EZ25/COUNTIFS(PROGRESS!$K16:$K245,"H",PROGRESS!$BW16:$BW245,"&gt;=0"),"")</f>
        <v/>
      </c>
      <c r="FB25" s="331">
        <f>COUNTIFS(PROGRESS!$BW$16:$BW$245,"&gt;=7",PROGRESS!$K16:$K245,"H")</f>
        <v>0</v>
      </c>
      <c r="FC25" s="337" t="str">
        <f>IFERROR(FB25/COUNTIFS(PROGRESS!$K16:$K245,"H",PROGRESS!$BW16:$BW245,"&gt;=0"),"")</f>
        <v/>
      </c>
      <c r="FD25" s="374"/>
      <c r="FE25" s="321" t="s">
        <v>55</v>
      </c>
      <c r="FF25" s="343">
        <f>COUNTIFS(PROGRESS!$CG$16:$CG$245,"&gt;=0",PROGRESS!$K$16:$K$245,"H")</f>
        <v>0</v>
      </c>
      <c r="FG25" s="397" t="str">
        <f>IFERROR(AVERAGEIFS(PROGRESS!$CE$16:$CE$245,PROGRESS!$K$16:$K$245,"H",PROGRESS!$CG$16:$CG$245,"&gt;=0"),"")</f>
        <v/>
      </c>
      <c r="FH25" s="331">
        <f>COUNTIFS(PROGRESS!$CG$16:$CG$245,"&gt;=4",PROGRESS!$K16:$K245,"H")</f>
        <v>0</v>
      </c>
      <c r="FI25" s="337" t="str">
        <f>IFERROR(FH25/COUNTIFS(PROGRESS!$K16:$K245,"H",PROGRESS!$CG16:$CG245,"&gt;=0"),"")</f>
        <v/>
      </c>
      <c r="FJ25" s="331">
        <f>COUNTIFS(PROGRESS!$CG$16:$CG$245,"&gt;=5",PROGRESS!$K16:$K245,"H")</f>
        <v>0</v>
      </c>
      <c r="FK25" s="337" t="str">
        <f>IFERROR(FJ25/COUNTIFS(PROGRESS!$K16:$K245,"H",PROGRESS!$CG16:$CG245,"&gt;=0"),"")</f>
        <v/>
      </c>
      <c r="FL25" s="331">
        <f>COUNTIFS(PROGRESS!$CG$16:$CG$245,"&gt;=7",PROGRESS!$K16:$K245,"H")</f>
        <v>0</v>
      </c>
      <c r="FM25" s="337" t="str">
        <f>IFERROR(FL25/COUNTIFS(PROGRESS!$K16:$K245,"H",PROGRESS!$CG16:$CG245,"&gt;=0"),"")</f>
        <v/>
      </c>
      <c r="FN25" s="374"/>
      <c r="FO25" s="321" t="s">
        <v>55</v>
      </c>
      <c r="FP25" s="343">
        <f>COUNTIFS(PROGRESS!$CQ$16:$CQ$245,"&gt;=0",PROGRESS!$K$16:$K$245,"H")</f>
        <v>0</v>
      </c>
      <c r="FQ25" s="397" t="str">
        <f>IFERROR(AVERAGEIFS(PROGRESS!$CO$16:$CO$245,PROGRESS!$K$16:$K$245,"H",PROGRESS!$CQ$16:$CQ$245,"&gt;=0"),"")</f>
        <v/>
      </c>
      <c r="FR25" s="331">
        <f>COUNTIFS(PROGRESS!$CQ$16:$CQ$245,"&gt;=4",PROGRESS!$K16:$K245,"H")</f>
        <v>0</v>
      </c>
      <c r="FS25" s="337" t="str">
        <f>IFERROR(FR25/COUNTIFS(PROGRESS!$K16:$K245,"H",PROGRESS!$CQ16:$CQ245,"&gt;=0"),"")</f>
        <v/>
      </c>
      <c r="FT25" s="331">
        <f>COUNTIFS(PROGRESS!$CQ$16:$CQ$245,"&gt;=5",PROGRESS!$K16:$K245,"H")</f>
        <v>0</v>
      </c>
      <c r="FU25" s="337" t="str">
        <f>IFERROR(FT25/COUNTIFS(PROGRESS!$K16:$K245,"H",PROGRESS!$CQ16:$CQ245,"&gt;=0"),"")</f>
        <v/>
      </c>
      <c r="FV25" s="331">
        <f>COUNTIFS(PROGRESS!$CQ$16:$CQ$245,"&gt;=7",PROGRESS!$K16:$K245,"H")</f>
        <v>0</v>
      </c>
      <c r="FW25" s="337" t="str">
        <f>IFERROR(FV25/COUNTIFS(PROGRESS!$K16:$K245,"H",PROGRESS!$CQ16:$CQ245,"&gt;=0"),"")</f>
        <v/>
      </c>
      <c r="FX25" s="374"/>
      <c r="FY25" s="321" t="s">
        <v>55</v>
      </c>
      <c r="FZ25" s="343">
        <f>COUNTIFS(PROGRESS!$DA$16:$DA$245,"&gt;=0",PROGRESS!$K$16:$K$245,"H")</f>
        <v>0</v>
      </c>
      <c r="GA25" s="397" t="str">
        <f>IFERROR(AVERAGEIFS(PROGRESS!$CY$16:$CY$245,PROGRESS!$K$16:$K$245,"H",PROGRESS!$DA$16:$DA$245,"&gt;=0"),"")</f>
        <v/>
      </c>
      <c r="GB25" s="331">
        <f>COUNTIFS(PROGRESS!$DA$16:$DA$245,"&gt;=4",PROGRESS!$K16:$K245,"H")</f>
        <v>0</v>
      </c>
      <c r="GC25" s="337" t="str">
        <f>IFERROR(GB25/COUNTIFS(PROGRESS!$K16:$K245,"H",PROGRESS!$DA16:$DA245,"&gt;=0"),"")</f>
        <v/>
      </c>
      <c r="GD25" s="331">
        <f>COUNTIFS(PROGRESS!$DA$16:$DA$245,"&gt;=5",PROGRESS!$K16:$K245,"H")</f>
        <v>0</v>
      </c>
      <c r="GE25" s="337" t="str">
        <f>IFERROR(GD25/COUNTIFS(PROGRESS!$K16:$K245,"H",PROGRESS!$DA16:$DA245,"&gt;=0"),"")</f>
        <v/>
      </c>
      <c r="GF25" s="331">
        <f>COUNTIFS(PROGRESS!$DA$16:$DA$245,"&gt;=7",PROGRESS!$K16:$K245,"H")</f>
        <v>0</v>
      </c>
      <c r="GG25" s="337" t="str">
        <f>IFERROR(GF25/COUNTIFS(PROGRESS!$K16:$K245,"H",PROGRESS!$DA16:$DA245,"&gt;=0"),"")</f>
        <v/>
      </c>
      <c r="GH25" s="374"/>
      <c r="GI25" s="321" t="s">
        <v>55</v>
      </c>
      <c r="GJ25" s="343">
        <f>COUNTIFS(PROGRESS!$DP$16:$DP$245,"&gt;=0",PROGRESS!$K$16:$K$245,"H")</f>
        <v>0</v>
      </c>
      <c r="GK25" s="397" t="str">
        <f>IFERROR(AVERAGEIFS(PROGRESS!$DN$16:$DN$245,PROGRESS!$K$16:$K$245,"H",PROGRESS!$DP$16:$DP$245,"&gt;=0"),"")</f>
        <v/>
      </c>
      <c r="GL25" s="331">
        <f>COUNTIFS(PROGRESS!$DP$16:$DP$245,"&gt;=4",PROGRESS!$K16:$K245,"H")</f>
        <v>0</v>
      </c>
      <c r="GM25" s="337" t="str">
        <f>IFERROR(GL25/COUNTIFS(PROGRESS!$K16:$K245,"H",PROGRESS!$DP16:$DP245,"&gt;=0"),"")</f>
        <v/>
      </c>
      <c r="GN25" s="331">
        <f>COUNTIFS(PROGRESS!$DP$16:$DP$245,"&gt;=5",PROGRESS!$K16:$K245,"H")</f>
        <v>0</v>
      </c>
      <c r="GO25" s="337" t="str">
        <f>IFERROR(GN25/COUNTIFS(PROGRESS!$K16:$K245,"H",PROGRESS!$DP16:$DP245,"&gt;=0"),"")</f>
        <v/>
      </c>
      <c r="GP25" s="331">
        <f>COUNTIFS(PROGRESS!$DP$16:$DP$245,"&gt;=7",PROGRESS!$K16:$K245,"H")</f>
        <v>0</v>
      </c>
      <c r="GQ25" s="337" t="str">
        <f>IFERROR(GP25/COUNTIFS(PROGRESS!$K16:$K245,"H",PROGRESS!$DP16:$DP245,"&gt;=0"),"")</f>
        <v/>
      </c>
    </row>
    <row r="26" spans="1:199" ht="17.25" customHeight="1" x14ac:dyDescent="0.25">
      <c r="A26" s="319" t="s">
        <v>220</v>
      </c>
      <c r="B26" s="341"/>
      <c r="C26" s="388"/>
      <c r="D26" s="341"/>
      <c r="E26" s="336"/>
      <c r="F26" s="330"/>
      <c r="G26" s="336"/>
      <c r="H26" s="330"/>
      <c r="I26" s="336"/>
      <c r="J26" s="341"/>
      <c r="K26" s="388"/>
      <c r="L26" s="330"/>
      <c r="M26" s="336"/>
      <c r="N26" s="330"/>
      <c r="O26" s="336"/>
      <c r="P26" s="330"/>
      <c r="Q26" s="336"/>
      <c r="R26" s="341"/>
      <c r="S26" s="388"/>
      <c r="T26" s="330"/>
      <c r="U26" s="336"/>
      <c r="V26" s="330"/>
      <c r="W26" s="336"/>
      <c r="X26" s="330"/>
      <c r="Y26" s="336"/>
      <c r="Z26" s="341"/>
      <c r="AA26" s="388"/>
      <c r="AB26" s="330"/>
      <c r="AC26" s="336"/>
      <c r="AD26" s="330"/>
      <c r="AE26" s="336"/>
      <c r="AF26" s="330"/>
      <c r="AG26" s="336"/>
      <c r="AH26" s="382"/>
      <c r="AI26" s="384" t="str">
        <f t="shared" si="1"/>
        <v>Ethnicity</v>
      </c>
      <c r="AJ26" s="341"/>
      <c r="AK26" s="388"/>
      <c r="AL26" s="330"/>
      <c r="AM26" s="336"/>
      <c r="AN26" s="330"/>
      <c r="AO26" s="336"/>
      <c r="AP26" s="330"/>
      <c r="AQ26" s="336"/>
      <c r="AR26" s="341"/>
      <c r="AS26" s="388"/>
      <c r="AT26" s="330"/>
      <c r="AU26" s="336"/>
      <c r="AV26" s="330"/>
      <c r="AW26" s="336"/>
      <c r="AX26" s="330"/>
      <c r="AY26" s="336"/>
      <c r="AZ26" s="374"/>
      <c r="BA26" s="384" t="str">
        <f t="shared" si="2"/>
        <v>Ethnicity</v>
      </c>
      <c r="BB26" s="341"/>
      <c r="BC26" s="388"/>
      <c r="BD26" s="330"/>
      <c r="BE26" s="336"/>
      <c r="BF26" s="330"/>
      <c r="BG26" s="336"/>
      <c r="BH26" s="330"/>
      <c r="BI26" s="336"/>
      <c r="BJ26" s="341"/>
      <c r="BK26" s="388"/>
      <c r="BL26" s="330"/>
      <c r="BM26" s="336"/>
      <c r="BN26" s="330"/>
      <c r="BO26" s="336"/>
      <c r="BP26" s="330"/>
      <c r="BQ26" s="336"/>
      <c r="BR26" s="382"/>
      <c r="BS26" s="384" t="str">
        <f t="shared" si="3"/>
        <v>Ethnicity</v>
      </c>
      <c r="BT26" s="341"/>
      <c r="BU26" s="388"/>
      <c r="BV26" s="330"/>
      <c r="BW26" s="336"/>
      <c r="BX26" s="330"/>
      <c r="BY26" s="336"/>
      <c r="BZ26" s="330"/>
      <c r="CA26" s="336"/>
      <c r="CB26" s="374"/>
      <c r="CC26" s="384" t="s">
        <v>220</v>
      </c>
      <c r="CD26" s="341"/>
      <c r="CE26" s="388"/>
      <c r="CF26" s="330"/>
      <c r="CG26" s="336"/>
      <c r="CH26" s="330"/>
      <c r="CI26" s="336"/>
      <c r="CJ26" s="330"/>
      <c r="CK26" s="336"/>
      <c r="CL26" s="382"/>
      <c r="CM26" s="384" t="str">
        <f t="shared" si="0"/>
        <v>Ethnicity</v>
      </c>
      <c r="CN26" s="341"/>
      <c r="CO26" s="388"/>
      <c r="CP26" s="330"/>
      <c r="CQ26" s="336"/>
      <c r="CR26" s="330"/>
      <c r="CS26" s="336"/>
      <c r="CT26" s="330"/>
      <c r="CU26" s="336"/>
      <c r="CV26" s="374"/>
      <c r="CW26" s="384" t="s">
        <v>220</v>
      </c>
      <c r="CX26" s="341"/>
      <c r="CY26" s="388"/>
      <c r="CZ26" s="330"/>
      <c r="DA26" s="336"/>
      <c r="DB26" s="330"/>
      <c r="DC26" s="336"/>
      <c r="DD26" s="330"/>
      <c r="DE26" s="336"/>
      <c r="DF26" s="374"/>
      <c r="DG26" s="384" t="s">
        <v>220</v>
      </c>
      <c r="DH26" s="341"/>
      <c r="DI26" s="388"/>
      <c r="DJ26" s="330"/>
      <c r="DK26" s="336"/>
      <c r="DL26" s="330"/>
      <c r="DM26" s="336"/>
      <c r="DN26" s="330"/>
      <c r="DO26" s="336"/>
      <c r="DP26" s="374"/>
      <c r="DQ26" s="384" t="s">
        <v>220</v>
      </c>
      <c r="DR26" s="341"/>
      <c r="DS26" s="388"/>
      <c r="DT26" s="330"/>
      <c r="DU26" s="336"/>
      <c r="DV26" s="330"/>
      <c r="DW26" s="336"/>
      <c r="DX26" s="330"/>
      <c r="DY26" s="336"/>
      <c r="DZ26" s="374"/>
      <c r="EA26" s="384" t="s">
        <v>220</v>
      </c>
      <c r="EB26" s="341"/>
      <c r="EC26" s="388"/>
      <c r="ED26" s="330"/>
      <c r="EE26" s="336"/>
      <c r="EF26" s="330"/>
      <c r="EG26" s="336"/>
      <c r="EH26" s="330"/>
      <c r="EI26" s="336"/>
      <c r="EJ26" s="374"/>
      <c r="EK26" s="384" t="s">
        <v>220</v>
      </c>
      <c r="EL26" s="341"/>
      <c r="EM26" s="388"/>
      <c r="EN26" s="330"/>
      <c r="EO26" s="336"/>
      <c r="EP26" s="330"/>
      <c r="EQ26" s="336"/>
      <c r="ER26" s="330"/>
      <c r="ES26" s="336"/>
      <c r="ET26" s="374"/>
      <c r="EU26" s="384" t="s">
        <v>368</v>
      </c>
      <c r="EV26" s="341"/>
      <c r="EW26" s="388"/>
      <c r="EX26" s="330"/>
      <c r="EY26" s="336"/>
      <c r="EZ26" s="330"/>
      <c r="FA26" s="336"/>
      <c r="FB26" s="330"/>
      <c r="FC26" s="336"/>
      <c r="FD26" s="374"/>
      <c r="FE26" s="384" t="s">
        <v>220</v>
      </c>
      <c r="FF26" s="341"/>
      <c r="FG26" s="388"/>
      <c r="FH26" s="330"/>
      <c r="FI26" s="336"/>
      <c r="FJ26" s="330"/>
      <c r="FK26" s="336"/>
      <c r="FL26" s="330"/>
      <c r="FM26" s="336"/>
      <c r="FN26" s="374"/>
      <c r="FO26" s="384" t="s">
        <v>220</v>
      </c>
      <c r="FP26" s="341"/>
      <c r="FQ26" s="388"/>
      <c r="FR26" s="330"/>
      <c r="FS26" s="336"/>
      <c r="FT26" s="330"/>
      <c r="FU26" s="336"/>
      <c r="FV26" s="330"/>
      <c r="FW26" s="336"/>
      <c r="FX26" s="374"/>
      <c r="FY26" s="384" t="s">
        <v>220</v>
      </c>
      <c r="FZ26" s="341"/>
      <c r="GA26" s="388"/>
      <c r="GB26" s="330"/>
      <c r="GC26" s="336"/>
      <c r="GD26" s="330"/>
      <c r="GE26" s="336"/>
      <c r="GF26" s="330"/>
      <c r="GG26" s="336"/>
      <c r="GH26" s="374"/>
      <c r="GI26" s="384" t="s">
        <v>220</v>
      </c>
      <c r="GJ26" s="341"/>
      <c r="GK26" s="388"/>
      <c r="GL26" s="330"/>
      <c r="GM26" s="336"/>
      <c r="GN26" s="330"/>
      <c r="GO26" s="336"/>
      <c r="GP26" s="330"/>
      <c r="GQ26" s="336"/>
    </row>
    <row r="27" spans="1:199" ht="15.75" x14ac:dyDescent="0.25">
      <c r="A27" s="36" t="str">
        <f>GROUPSUMMARY!A28</f>
        <v>BME</v>
      </c>
      <c r="B27" s="395">
        <f>COUNTIFS(PROGRESS!$Y$16:$Y$245,"&gt;=0",PROGRESS!$G$16:$G$245,"&lt;&gt;White - British")</f>
        <v>0</v>
      </c>
      <c r="C27" s="393" t="str">
        <f>IFERROR(AVERAGEIFS(PROGRESS!$W$16:$W$245,PROGRESS!$G$16:$G$245,"&lt;&gt;White - British",PROGRESS!$Y$16:$Y$245,"&gt;=0"),"")</f>
        <v/>
      </c>
      <c r="D27" s="342">
        <f>COUNTIFS(PROGRESS!$Y$16:$Y$245,"&gt;=4",PROGRESS!$G16:$G245,"&lt;&gt;White - British")</f>
        <v>0</v>
      </c>
      <c r="E27" s="337" t="str">
        <f>IFERROR(D27/COUNTIFS(PROGRESS!$G16:$G245,"&lt;&gt;White - British",PROGRESS!$Y16:$Y245,"&gt;=0"),"")</f>
        <v/>
      </c>
      <c r="F27" s="331">
        <f>COUNTIFS(PROGRESS!$Y$16:$Y$245,"&gt;=5",PROGRESS!$G16:$G245,"&lt;&gt;White - British")</f>
        <v>0</v>
      </c>
      <c r="G27" s="337" t="str">
        <f>IFERROR(F27/COUNTIFS(PROGRESS!$G16:$G245,"&lt;&gt;White - British",PROGRESS!$Y16:$Y245,"&gt;=0"),"")</f>
        <v/>
      </c>
      <c r="H27" s="331">
        <f>COUNTIFS(PROGRESS!$Y$16:$Y$245,"&gt;=7",PROGRESS!$G16:$G245,"&lt;&gt;White - British")</f>
        <v>0</v>
      </c>
      <c r="I27" s="337" t="str">
        <f>IFERROR(H27/COUNTIFS(PROGRESS!$G16:$G245,"&lt;&gt;White - British",PROGRESS!$Y16:$Y245,"&gt;=0"),"")</f>
        <v/>
      </c>
      <c r="J27" s="395">
        <f>COUNTIFS(PROGRESS!$AI$16:$AI$245,"&gt;=0",PROGRESS!$G$16:$G$245,"&lt;&gt;White - British")</f>
        <v>0</v>
      </c>
      <c r="K27" s="393" t="str">
        <f>IFERROR(AVERAGEIFS(PROGRESS!$AG$16:$AG$245,PROGRESS!$G$16:$G$245,"&lt;&gt;White - British",PROGRESS!$AI$16:$AI$245,"&gt;=0"),"")</f>
        <v/>
      </c>
      <c r="L27" s="331">
        <f>COUNTIFS(PROGRESS!$AI$16:$AI$245,"&gt;=4",PROGRESS!$G16:$G245,"&lt;&gt;White - British")</f>
        <v>0</v>
      </c>
      <c r="M27" s="337" t="str">
        <f>IFERROR(L27/COUNTIFS(PROGRESS!$G16:$G245,"&lt;&gt;White - British",PROGRESS!$AI16:$AI245,"&gt;=0"),"")</f>
        <v/>
      </c>
      <c r="N27" s="331">
        <f>COUNTIFS(PROGRESS!$AI$16:$AI$245,"&gt;=5",PROGRESS!$G16:$G245,"&lt;&gt;White - British")</f>
        <v>0</v>
      </c>
      <c r="O27" s="337" t="str">
        <f>IFERROR(N27/COUNTIFS(PROGRESS!$G16:$G245,"&lt;&gt;White - British",PROGRESS!$AI16:$AI245,"&gt;=0"),"")</f>
        <v/>
      </c>
      <c r="P27" s="331">
        <f>COUNTIFS(PROGRESS!$AI$16:$AI$245,"&gt;=7",PROGRESS!$G16:$G245,"&lt;&gt;White - British")</f>
        <v>0</v>
      </c>
      <c r="Q27" s="337" t="str">
        <f>IFERROR(P27/COUNTIFS(PROGRESS!$G16:$G245,"&lt;&gt;White - British",PROGRESS!$AI16:$AI245,"&gt;=0"),"")</f>
        <v/>
      </c>
      <c r="R27" s="395">
        <f>COUNTIFS(PROGRESS!$DF$16:$DF$245,"&gt;=0",PROGRESS!$G$16:$G$245,"&lt;&gt;White - British")</f>
        <v>0</v>
      </c>
      <c r="S27" s="393" t="str">
        <f>IFERROR(AVERAGEIFS(PROGRESS!$DD$16:$DD$245,PROGRESS!$G$16:$G$245,"&lt;&gt;White - British",PROGRESS!$AI$16:$AI$245,"&gt;=0"),"")</f>
        <v/>
      </c>
      <c r="T27" s="331">
        <f>COUNTIFS(PROGRESS!$DF$16:$DF$245,"&gt;=4",PROGRESS!$G16:$G245,"&lt;&gt;White - British")</f>
        <v>0</v>
      </c>
      <c r="U27" s="337" t="str">
        <f>IFERROR(T27/COUNTIFS(PROGRESS!$G16:$G245,"&lt;&gt;White - British",PROGRESS!$DF16:$DF245,"&gt;=0"),"")</f>
        <v/>
      </c>
      <c r="V27" s="331">
        <f>COUNTIFS(PROGRESS!$DF$16:$DF$245,"&gt;=5",PROGRESS!$G16:$G245,"&lt;&gt;White - British")</f>
        <v>0</v>
      </c>
      <c r="W27" s="337" t="str">
        <f>IFERROR(V27/COUNTIFS(PROGRESS!$G16:$G245,"&lt;&gt;White - British",PROGRESS!$DF16:$DF245,"&gt;=0"),"")</f>
        <v/>
      </c>
      <c r="X27" s="331">
        <f>COUNTIFS(PROGRESS!$DF$16:$DF$245,"&gt;=7",PROGRESS!$G16:$G245,"&lt;&gt;White - British")</f>
        <v>0</v>
      </c>
      <c r="Y27" s="337" t="str">
        <f>IFERROR(X27/COUNTIFS(PROGRESS!$G16:$G245,"&lt;&gt;White - British",PROGRESS!$DF16:$DF245,"&gt;=0"),"")</f>
        <v/>
      </c>
      <c r="Z27" s="395">
        <f>COUNTIFS(PROGRESS!$DU$16:$DU$245,"&gt;=0",PROGRESS!$G$16:$G$245,"&lt;&gt;White - British")</f>
        <v>0</v>
      </c>
      <c r="AA27" s="393" t="str">
        <f>IFERROR(AVERAGEIFS(PROGRESS!$DD$16:$DD$245,PROGRESS!$G$16:$G$245,"&lt;&gt;White - British",PROGRESS!$AI$16:$AI$245,"&gt;=0"),"")</f>
        <v/>
      </c>
      <c r="AB27" s="331">
        <f>COUNTIFS(PROGRESS!$DU$16:$DU$245,"&gt;=4",PROGRESS!$G16:$G245,"&lt;&gt;White - British")</f>
        <v>0</v>
      </c>
      <c r="AC27" s="337" t="str">
        <f>IFERROR(AB27/COUNTIFS(PROGRESS!$G16:$G245,"&lt;&gt;White - British",PROGRESS!$DU16:$DU245,"&gt;=0"),"")</f>
        <v/>
      </c>
      <c r="AD27" s="331">
        <f>COUNTIFS(PROGRESS!$DU$16:$DU$245,"&gt;=5",PROGRESS!$G16:$G245,"&lt;&gt;White - British")</f>
        <v>0</v>
      </c>
      <c r="AE27" s="337" t="str">
        <f>IFERROR(AD27/COUNTIFS(PROGRESS!$G16:$G245,"&lt;&gt;White - British",PROGRESS!$DU16:$DU245,"&gt;=0"),"")</f>
        <v/>
      </c>
      <c r="AF27" s="331">
        <f>COUNTIFS(PROGRESS!$DU$16:$DU$245,"&gt;=7",PROGRESS!$G16:$G245,"&lt;&gt;White - British")</f>
        <v>0</v>
      </c>
      <c r="AG27" s="337" t="str">
        <f>IFERROR(AF27/COUNTIFS(PROGRESS!$G16:$G245,"&lt;&gt;White - British",PROGRESS!$DU16:$DU245,"&gt;=0"),"")</f>
        <v/>
      </c>
      <c r="AH27" s="382"/>
      <c r="AI27" s="23" t="str">
        <f t="shared" si="1"/>
        <v>BME</v>
      </c>
      <c r="AJ27" s="395">
        <f>COUNTIFS(PROGRESS!$BM$16:$BM$245,"&gt;=0",PROGRESS!$G$16:$G$245,"&lt;&gt;White - British")</f>
        <v>0</v>
      </c>
      <c r="AK27" s="393" t="str">
        <f>IFERROR(AVERAGEIFS(PROGRESS!$BK$16:$BK$245,PROGRESS!$G$16:$G$245,"&lt;&gt;White - British",PROGRESS!$BM$16:$BM$245,"&gt;=0"),"")</f>
        <v/>
      </c>
      <c r="AL27" s="331">
        <f>COUNTIFS(PROGRESS!$BM$16:$BM$245,"&gt;=4",PROGRESS!$G16:$G245,"&lt;&gt;White - British")</f>
        <v>0</v>
      </c>
      <c r="AM27" s="337" t="str">
        <f>IFERROR(AL27/COUNTIFS(PROGRESS!$G16:$G245,"&lt;&gt;White - British",PROGRESS!$BM16:$BM245,"&gt;=0"),"")</f>
        <v/>
      </c>
      <c r="AN27" s="331">
        <f>COUNTIFS(PROGRESS!$BM$16:$BM$245,"&gt;=5",PROGRESS!$G16:$G245,"&lt;&gt;White - British")</f>
        <v>0</v>
      </c>
      <c r="AO27" s="337" t="str">
        <f>IFERROR(AN27/COUNTIFS(PROGRESS!$G16:$G245,"&lt;&gt;White - British",PROGRESS!$BM16:$BM245,"&gt;=0"),"")</f>
        <v/>
      </c>
      <c r="AP27" s="331">
        <f>COUNTIFS(PROGRESS!$BM$16:$BM$245,"&gt;=7",PROGRESS!$G16:$G245,"&lt;&gt;White - British")</f>
        <v>0</v>
      </c>
      <c r="AQ27" s="337" t="str">
        <f>IFERROR(AP27/COUNTIFS(PROGRESS!$G16:$G245,"&lt;&gt;White - British",PROGRESS!$BM16:$BM245,"&gt;=0"),"")</f>
        <v/>
      </c>
      <c r="AR27" s="395">
        <f>COUNTIFS(PROGRESS!$DK$16:$DK$245,"&gt;=0",PROGRESS!$G$16:$G$245,"&lt;&gt;White - British")</f>
        <v>0</v>
      </c>
      <c r="AS27" s="393" t="str">
        <f>IFERROR(AVERAGEIFS(PROGRESS!$DI$16:$DI$245,PROGRESS!$G$16:$G$245,"&lt;&gt;White - British",PROGRESS!$DK$16:$DK$245,"&gt;=0"),"")</f>
        <v/>
      </c>
      <c r="AT27" s="331">
        <f>COUNTIFS(PROGRESS!$DK$16:$DK$245,"&gt;=4",PROGRESS!$G16:$G245,"&lt;&gt;White - British")</f>
        <v>0</v>
      </c>
      <c r="AU27" s="337" t="str">
        <f>IFERROR(AT27/COUNTIFS(PROGRESS!$G16:$G245,"&lt;&gt;White - British",PROGRESS!$DK16:$DK245,"&gt;=0"),"")</f>
        <v/>
      </c>
      <c r="AV27" s="331">
        <f>COUNTIFS(PROGRESS!$DK$16:$DK$245,"&gt;=5",PROGRESS!$G16:$G245,"&lt;&gt;White - British")</f>
        <v>0</v>
      </c>
      <c r="AW27" s="337" t="str">
        <f>IFERROR(AV27/COUNTIFS(PROGRESS!$G16:$G245,"&lt;&gt;White - British",PROGRESS!$DK16:$DK245,"&gt;=0"),"")</f>
        <v/>
      </c>
      <c r="AX27" s="331">
        <f>COUNTIFS(PROGRESS!$DK$16:$DK$245,"&gt;=7",PROGRESS!$G16:$G245,"&lt;&gt;White - British")</f>
        <v>0</v>
      </c>
      <c r="AY27" s="337" t="str">
        <f>IFERROR(AX27/COUNTIFS(PROGRESS!$G16:$G245,"&lt;&gt;White - British",PROGRESS!$DK16:$DK245,"&gt;=0"),"")</f>
        <v/>
      </c>
      <c r="AZ27" s="374"/>
      <c r="BA27" s="23" t="str">
        <f t="shared" si="2"/>
        <v>BME</v>
      </c>
      <c r="BB27" s="395">
        <f>COUNTIFS(PROGRESS!$BR$16:$BR$245,"&gt;=0",PROGRESS!$G$16:$G$245,"&lt;&gt;White - British")</f>
        <v>0</v>
      </c>
      <c r="BC27" s="393" t="str">
        <f>IFERROR(AVERAGEIFS(PROGRESS!$BP$16:$BP$245,PROGRESS!$G$16:$G$245,"&lt;&gt;White - British",PROGRESS!$BR$16:$BR$245,"&gt;=0"),"")</f>
        <v/>
      </c>
      <c r="BD27" s="331">
        <f>COUNTIFS(PROGRESS!$BR$16:$BR$245,"&gt;=4",PROGRESS!$G16:$G245,"&lt;&gt;White - British")</f>
        <v>0</v>
      </c>
      <c r="BE27" s="337" t="str">
        <f>IFERROR(BD27/COUNTIFS(PROGRESS!$G16:$G245,"&lt;&gt;White - British",PROGRESS!$BR16:$BR245,"&gt;=0"),"")</f>
        <v/>
      </c>
      <c r="BF27" s="331">
        <f>COUNTIFS(PROGRESS!$BR$16:$BR$245,"&gt;=5",PROGRESS!$G16:$G245,"&lt;&gt;White - British")</f>
        <v>0</v>
      </c>
      <c r="BG27" s="337" t="str">
        <f>IFERROR(BF27/COUNTIFS(PROGRESS!$G16:$G245,"&lt;&gt;White - British",PROGRESS!$BR16:$BR245,"&gt;=0"),"")</f>
        <v/>
      </c>
      <c r="BH27" s="331">
        <f>COUNTIFS(PROGRESS!$BR$16:$BR$245,"&gt;=7",PROGRESS!$G16:$G245,"&lt;&gt;White - British")</f>
        <v>0</v>
      </c>
      <c r="BI27" s="337" t="str">
        <f>IFERROR(BH27/COUNTIFS(PROGRESS!$G16:$G245,"&lt;&gt;White - British",PROGRESS!$BR16:$BR245,"&gt;=0"),"")</f>
        <v/>
      </c>
      <c r="BJ27" s="395">
        <f>COUNTIFS(PROGRESS!$DZ$16:$DZ$245,"&gt;=0",PROGRESS!$G$16:$G$245,"&lt;&gt;White - British")</f>
        <v>0</v>
      </c>
      <c r="BK27" s="393" t="str">
        <f>IFERROR(AVERAGEIFS(PROGRESS!$DX$16:$DX$245,PROGRESS!$G$16:$G$245,"&lt;&gt;White - British",PROGRESS!$DZ$16:$DZ$245,"&gt;=0"),"")</f>
        <v/>
      </c>
      <c r="BL27" s="331">
        <f>COUNTIFS(PROGRESS!$DZ$16:$DZ$245,"&gt;=4",PROGRESS!$G16:$G245,"&lt;&gt;White - British")</f>
        <v>0</v>
      </c>
      <c r="BM27" s="337" t="str">
        <f>IFERROR(BL27/COUNTIFS(PROGRESS!$G16:$G245,"&lt;&gt;White - British",PROGRESS!$DZ16:$DZ245,"&gt;=0"),"")</f>
        <v/>
      </c>
      <c r="BN27" s="331">
        <f>COUNTIFS(PROGRESS!$DZ$16:$DZ$245,"&gt;=5",PROGRESS!$G16:$G245,"&lt;&gt;White - British")</f>
        <v>0</v>
      </c>
      <c r="BO27" s="337" t="str">
        <f>IFERROR(BN27/COUNTIFS(PROGRESS!$G16:$G245,"&lt;&gt;White - British",PROGRESS!$DZ16:$DZ245,"&gt;=0"),"")</f>
        <v/>
      </c>
      <c r="BP27" s="331">
        <f>COUNTIFS(PROGRESS!$DZ$16:$DZ$245,"&gt;=7",PROGRESS!$G16:$G245,"&lt;&gt;White - British")</f>
        <v>0</v>
      </c>
      <c r="BQ27" s="337" t="str">
        <f>IFERROR(BP27/COUNTIFS(PROGRESS!$G16:$G245,"&lt;&gt;White - British",PROGRESS!$DZ16:$DZ245,"&gt;=0"),"")</f>
        <v/>
      </c>
      <c r="BR27" s="382"/>
      <c r="BS27" s="23" t="str">
        <f t="shared" si="3"/>
        <v>BME</v>
      </c>
      <c r="BT27" s="395">
        <f>COUNTIFS(PROGRESS!$T$16:$T$245,"&gt;=0",PROGRESS!$G$16:$G$245,"&lt;&gt;White - British")</f>
        <v>0</v>
      </c>
      <c r="BU27" s="393" t="str">
        <f>IFERROR(AVERAGEIFS(PROGRESS!$R$16:$R$245,PROGRESS!$G$16:$G$245,"&lt;&gt;White - British",PROGRESS!$T$16:$T$245,"&gt;=0"),"")</f>
        <v/>
      </c>
      <c r="BV27" s="331">
        <f>COUNTIFS(PROGRESS!$T$16:$T$245,"&gt;=4",PROGRESS!$G16:$G245,"&lt;&gt;White - British")</f>
        <v>0</v>
      </c>
      <c r="BW27" s="337" t="str">
        <f>IFERROR(BV27/COUNTIFS(PROGRESS!$G16:$G245,"&lt;&gt;White - British",PROGRESS!$T16:$T245,"&gt;=0"),"")</f>
        <v/>
      </c>
      <c r="BX27" s="331">
        <f>COUNTIFS(PROGRESS!$T$16:$T$245,"&gt;=5",PROGRESS!$G16:$G245,"&lt;&gt;White - British")</f>
        <v>0</v>
      </c>
      <c r="BY27" s="337" t="str">
        <f>IFERROR(BX27/COUNTIFS(PROGRESS!$G16:$G245,"&lt;&gt;White - British",PROGRESS!$T16:$T245,"&gt;=0"),"")</f>
        <v/>
      </c>
      <c r="BZ27" s="331">
        <f>COUNTIFS(PROGRESS!$T$16:$T$245,"&gt;=7",PROGRESS!$G16:$G245,"&lt;&gt;White - British")</f>
        <v>0</v>
      </c>
      <c r="CA27" s="337" t="str">
        <f>IFERROR(BZ27/COUNTIFS(PROGRESS!$G16:$G245,"&lt;&gt;White - British",PROGRESS!$T16:$T245,"&gt;=0"),"")</f>
        <v/>
      </c>
      <c r="CB27" s="374"/>
      <c r="CC27" s="23" t="s">
        <v>56</v>
      </c>
      <c r="CD27" s="395">
        <f>COUNTIFS(PROGRESS!$AS$16:$AS$245,"&gt;=0",PROGRESS!$G$16:$G$245,"&lt;&gt;White - British")</f>
        <v>0</v>
      </c>
      <c r="CE27" s="393" t="str">
        <f>IFERROR(AVERAGEIFS(PROGRESS!$AQ$16:$AQ$245,PROGRESS!$G$16:$G$245,"&lt;&gt;White - British",PROGRESS!$AS$16:$AS$245,"&gt;=0"),"")</f>
        <v/>
      </c>
      <c r="CF27" s="331">
        <f>COUNTIFS(PROGRESS!$AS$16:$AS$245,"&gt;=4",PROGRESS!$G16:$G245,"&lt;&gt;White - British")</f>
        <v>0</v>
      </c>
      <c r="CG27" s="337" t="str">
        <f>IFERROR(CF27/COUNTIFS(PROGRESS!$G16:$G245,"&lt;&gt;White - British",PROGRESS!$AS16:$AS245,"&gt;=0"),"")</f>
        <v/>
      </c>
      <c r="CH27" s="331">
        <f>COUNTIFS(PROGRESS!$AS$16:$AS$245,"&gt;=5",PROGRESS!$G16:$G245,"&lt;&gt;White - British")</f>
        <v>0</v>
      </c>
      <c r="CI27" s="337" t="str">
        <f>IFERROR(CH27/COUNTIFS(PROGRESS!$G16:$G245,"&lt;&gt;White - British",PROGRESS!$AS16:$AS245,"&gt;=0"),"")</f>
        <v/>
      </c>
      <c r="CJ27" s="331">
        <f>COUNTIFS(PROGRESS!$AS$16:$AS$245,"&gt;=7",PROGRESS!$G16:$G245,"&lt;&gt;White - British")</f>
        <v>0</v>
      </c>
      <c r="CK27" s="337" t="str">
        <f>IFERROR(CJ27/COUNTIFS(PROGRESS!$G16:$G245,"&lt;&gt;White - British",PROGRESS!$AS16:$AS245,"&gt;=0"),"")</f>
        <v/>
      </c>
      <c r="CL27" s="382"/>
      <c r="CM27" s="23" t="str">
        <f t="shared" si="0"/>
        <v>BME</v>
      </c>
      <c r="CN27" s="395">
        <f>COUNTIFS(PROGRESS!$AD$16:$AD$245,"&gt;=0",PROGRESS!$G$16:$G$245,"&lt;&gt;White - British")</f>
        <v>0</v>
      </c>
      <c r="CO27" s="393" t="str">
        <f>IFERROR(AVERAGEIFS(PROGRESS!$AB$16:$AB$245,PROGRESS!$G$16:$G$245,"&lt;&gt;White - British",PROGRESS!$AD$16:$AD$245,"&gt;=0"),"")</f>
        <v/>
      </c>
      <c r="CP27" s="331">
        <f>COUNTIFS(PROGRESS!$AD$16:$AD$245,"&gt;=4",PROGRESS!$G16:$G245,"&lt;&gt;White - British")</f>
        <v>0</v>
      </c>
      <c r="CQ27" s="337" t="str">
        <f>IFERROR(CP27/COUNTIFS(PROGRESS!$G16:$G245,"&lt;&gt;White - British",PROGRESS!$AD16:$AD245,"&gt;=0"),"")</f>
        <v/>
      </c>
      <c r="CR27" s="331">
        <f>COUNTIFS(PROGRESS!$AD$16:$AD$245,"&gt;=5",PROGRESS!$G16:$G245,"&lt;&gt;White - British")</f>
        <v>0</v>
      </c>
      <c r="CS27" s="337" t="str">
        <f>IFERROR(CR27/COUNTIFS(PROGRESS!$G16:$G245,"&lt;&gt;White - British",PROGRESS!$AD16:$AD245,"&gt;=0"),"")</f>
        <v/>
      </c>
      <c r="CT27" s="331">
        <f>COUNTIFS(PROGRESS!$AD$16:$AD$245,"&gt;=7",PROGRESS!$G16:$G245,"&lt;&gt;White - British")</f>
        <v>0</v>
      </c>
      <c r="CU27" s="337" t="str">
        <f>IFERROR(CT27/COUNTIFS(PROGRESS!$G16:$G245,"&lt;&gt;White - British",PROGRESS!$AD16:$AD245,"&gt;=0"),"")</f>
        <v/>
      </c>
      <c r="CV27" s="374"/>
      <c r="CW27" s="23" t="s">
        <v>56</v>
      </c>
      <c r="CX27" s="395">
        <f>COUNTIFS(PROGRESS!$AN$16:$AN$245,"&gt;=0",PROGRESS!$G$16:$G$245,"&lt;&gt;White - British")</f>
        <v>0</v>
      </c>
      <c r="CY27" s="393" t="str">
        <f>IFERROR(AVERAGEIFS(PROGRESS!$AL$16:$AL$245,PROGRESS!$G$16:$G$245,"&lt;&gt;White - British",PROGRESS!$AN$16:$AN$245,"&gt;=0"),"")</f>
        <v/>
      </c>
      <c r="CZ27" s="331">
        <f>COUNTIFS(PROGRESS!$AN$16:$AN$245,"&gt;=4",PROGRESS!$G16:$G245,"&lt;&gt;White - British")</f>
        <v>0</v>
      </c>
      <c r="DA27" s="337" t="str">
        <f>IFERROR(CZ27/COUNTIFS(PROGRESS!$G16:$G245,"&lt;&gt;White - British",PROGRESS!$AN16:$AN245,"&gt;=0"),"")</f>
        <v/>
      </c>
      <c r="DB27" s="331">
        <f>COUNTIFS(PROGRESS!$AN$16:$AN$245,"&gt;=5",PROGRESS!$G16:$G245,"&lt;&gt;White - British")</f>
        <v>0</v>
      </c>
      <c r="DC27" s="337" t="str">
        <f>IFERROR(DB27/COUNTIFS(PROGRESS!$G16:$G245,"&lt;&gt;White - British",PROGRESS!$AN16:$AN245,"&gt;=0"),"")</f>
        <v/>
      </c>
      <c r="DD27" s="331">
        <f>COUNTIFS(PROGRESS!$AN$16:$AN$245,"&gt;=7",PROGRESS!$G16:$G245,"&lt;&gt;White - British")</f>
        <v>0</v>
      </c>
      <c r="DE27" s="337" t="str">
        <f>IFERROR(DD27/COUNTIFS(PROGRESS!$G16:$G245,"&lt;&gt;White - British",PROGRESS!$AN16:$AN245,"&gt;=0"),"")</f>
        <v/>
      </c>
      <c r="DF27" s="374"/>
      <c r="DG27" s="23" t="s">
        <v>56</v>
      </c>
      <c r="DH27" s="395">
        <f>COUNTIFS(PROGRESS!$CB$16:$CB$245,"&gt;=0",PROGRESS!$G$16:$G$245,"&lt;&gt;White - British")</f>
        <v>0</v>
      </c>
      <c r="DI27" s="393" t="str">
        <f>IFERROR(AVERAGEIFS(PROGRESS!$BZ$16:$BZ$245,PROGRESS!$G$16:$G$245,"&lt;&gt;White - British",PROGRESS!$CB$16:$CB$245,"&gt;=0"),"")</f>
        <v/>
      </c>
      <c r="DJ27" s="331">
        <f>COUNTIFS(PROGRESS!$CB$16:$CB$245,"&gt;=4",PROGRESS!$G16:$G245,"&lt;&gt;White - British")</f>
        <v>0</v>
      </c>
      <c r="DK27" s="337" t="str">
        <f>IFERROR(DJ27/COUNTIFS(PROGRESS!$G16:$G245,"&lt;&gt;White - British",PROGRESS!$CB16:$CB245,"&gt;=0"),"")</f>
        <v/>
      </c>
      <c r="DL27" s="331">
        <f>COUNTIFS(PROGRESS!$CB$16:$CB$245,"&gt;=5",PROGRESS!$G16:$G245,"&lt;&gt;White - British")</f>
        <v>0</v>
      </c>
      <c r="DM27" s="337" t="str">
        <f>IFERROR(DL27/COUNTIFS(PROGRESS!$G16:$G245,"&lt;&gt;White - British",PROGRESS!$CB16:$CB245,"&gt;=0"),"")</f>
        <v/>
      </c>
      <c r="DN27" s="331">
        <f>COUNTIFS(PROGRESS!$CB$16:$CB$245,"&gt;=7",PROGRESS!$G16:$G245,"&lt;&gt;White - British")</f>
        <v>0</v>
      </c>
      <c r="DO27" s="337" t="str">
        <f>IFERROR(DN27/COUNTIFS(PROGRESS!$G16:$G245,"&lt;&gt;White - British",PROGRESS!$CB16:$CB245,"&gt;=0"),"")</f>
        <v/>
      </c>
      <c r="DP27" s="374"/>
      <c r="DQ27" s="23" t="s">
        <v>56</v>
      </c>
      <c r="DR27" s="395">
        <f>COUNTIFS(PROGRESS!$AX$16:$AX$245,"&gt;=0",PROGRESS!$G$16:$G$245,"&lt;&gt;White - British")</f>
        <v>0</v>
      </c>
      <c r="DS27" s="393" t="str">
        <f>IFERROR(AVERAGEIFS(PROGRESS!$AV$16:$AV$245,PROGRESS!$G$16:$G$245,"&lt;&gt;White - British",PROGRESS!$AX$16:$AX$245,"&gt;=0"),"")</f>
        <v/>
      </c>
      <c r="DT27" s="331">
        <f>COUNTIFS(PROGRESS!$AX$16:$AX$245,"&gt;=4",PROGRESS!$G16:$G245,"&lt;&gt;White - British")</f>
        <v>0</v>
      </c>
      <c r="DU27" s="337" t="str">
        <f>IFERROR(DT27/COUNTIFS(PROGRESS!$G16:$G245,"&lt;&gt;White - British",PROGRESS!$AX16:$AX245,"&gt;=0"),"")</f>
        <v/>
      </c>
      <c r="DV27" s="331">
        <f>COUNTIFS(PROGRESS!$AX$16:$AX$245,"&gt;=5",PROGRESS!$G16:$G245,"&lt;&gt;White - British")</f>
        <v>0</v>
      </c>
      <c r="DW27" s="337" t="str">
        <f>IFERROR(DV27/COUNTIFS(PROGRESS!$G16:$G245,"&lt;&gt;White - British",PROGRESS!$AX16:$AX245,"&gt;=0"),"")</f>
        <v/>
      </c>
      <c r="DX27" s="331">
        <f>COUNTIFS(PROGRESS!$AX$16:$AX$245,"&gt;=7",PROGRESS!$G16:$G245,"&lt;&gt;White - British")</f>
        <v>0</v>
      </c>
      <c r="DY27" s="337" t="str">
        <f>IFERROR(DX27/COUNTIFS(PROGRESS!$G16:$G245,"&lt;&gt;White - British",PROGRESS!$AX16:$AX245,"&gt;=0"),"")</f>
        <v/>
      </c>
      <c r="DZ27" s="374"/>
      <c r="EA27" s="23" t="s">
        <v>56</v>
      </c>
      <c r="EB27" s="395">
        <f>COUNTIFS(PROGRESS!$BC$16:$BC$245,"&gt;=0",PROGRESS!$G$16:$G$245,"&lt;&gt;White - British")</f>
        <v>0</v>
      </c>
      <c r="EC27" s="393" t="str">
        <f>IFERROR(AVERAGEIFS(PROGRESS!$BA$16:$BA$245,PROGRESS!$G$16:$G$245,"&lt;&gt;White - British",PROGRESS!$BC$16:$BC$245,"&gt;=0"),"")</f>
        <v/>
      </c>
      <c r="ED27" s="331">
        <f>COUNTIFS(PROGRESS!$BC$16:$BC$245,"&gt;=4",PROGRESS!$G16:$G245,"&lt;&gt;White - British")</f>
        <v>0</v>
      </c>
      <c r="EE27" s="337" t="str">
        <f>IFERROR(ED27/COUNTIFS(PROGRESS!$G16:$G245,"&lt;&gt;White - British",PROGRESS!$BC16:$BC245,"&gt;=0"),"")</f>
        <v/>
      </c>
      <c r="EF27" s="331">
        <f>COUNTIFS(PROGRESS!$BC$16:$BC$245,"&gt;=5",PROGRESS!$G16:$G245,"&lt;&gt;White - British")</f>
        <v>0</v>
      </c>
      <c r="EG27" s="337" t="str">
        <f>IFERROR(EF27/COUNTIFS(PROGRESS!$G16:$G245,"&lt;&gt;White - British",PROGRESS!$BC16:$BC245,"&gt;=0"),"")</f>
        <v/>
      </c>
      <c r="EH27" s="331">
        <f>COUNTIFS(PROGRESS!$BC$16:$BC$245,"&gt;=7",PROGRESS!$G16:$G245,"&lt;&gt;White - British")</f>
        <v>0</v>
      </c>
      <c r="EI27" s="337" t="str">
        <f>IFERROR(EH27/COUNTIFS(PROGRESS!$G16:$G245,"&lt;&gt;White - British",PROGRESS!$BC16:$BC245,"&gt;=0"),"")</f>
        <v/>
      </c>
      <c r="EJ27" s="374"/>
      <c r="EK27" s="23" t="s">
        <v>56</v>
      </c>
      <c r="EL27" s="395">
        <f>COUNTIFS(PROGRESS!$BH$16:$BH$245,"&gt;=0",PROGRESS!$G$16:$G$245,"&lt;&gt;White - British")</f>
        <v>0</v>
      </c>
      <c r="EM27" s="393" t="str">
        <f>IFERROR(AVERAGEIFS(PROGRESS!$BF$16:$BF$245,PROGRESS!$G$16:$G$245,"&lt;&gt;White - British",PROGRESS!$BH$16:$BH$245,"&gt;=0"),"")</f>
        <v/>
      </c>
      <c r="EN27" s="331">
        <f>COUNTIFS(PROGRESS!$BH$16:$BH$245,"&gt;=4",PROGRESS!$G16:$G245,"&lt;&gt;White - British")</f>
        <v>0</v>
      </c>
      <c r="EO27" s="337" t="str">
        <f>IFERROR(EN27/COUNTIFS(PROGRESS!$G16:$G245,"&lt;&gt;White - British",PROGRESS!$BH16:$BH245,"&gt;=0"),"")</f>
        <v/>
      </c>
      <c r="EP27" s="331">
        <f>COUNTIFS(PROGRESS!$BH$16:$BH$245,"&gt;=5",PROGRESS!$G16:$G245,"&lt;&gt;White - British")</f>
        <v>0</v>
      </c>
      <c r="EQ27" s="337" t="str">
        <f>IFERROR(EP27/COUNTIFS(PROGRESS!$G16:$G245,"&lt;&gt;White - British",PROGRESS!$BH16:$BH245,"&gt;=0"),"")</f>
        <v/>
      </c>
      <c r="ER27" s="331">
        <f>COUNTIFS(PROGRESS!$BH$16:$BH$245,"&gt;=7",PROGRESS!$G16:$G245,"&lt;&gt;White - British")</f>
        <v>0</v>
      </c>
      <c r="ES27" s="337" t="str">
        <f>IFERROR(ER27/COUNTIFS(PROGRESS!$G16:$G245,"&lt;&gt;White - British",PROGRESS!$BH16:$BH245,"&gt;=0"),"")</f>
        <v/>
      </c>
      <c r="ET27" s="374"/>
      <c r="EU27" s="23" t="s">
        <v>56</v>
      </c>
      <c r="EV27" s="395">
        <f>COUNTIFS(PROGRESS!$BW$16:$BW$245,"&gt;=0",PROGRESS!$G$16:$G$245,"&lt;&gt;White - British")</f>
        <v>0</v>
      </c>
      <c r="EW27" s="393" t="str">
        <f>IFERROR(AVERAGEIFS(PROGRESS!$BU$16:$BU$245,PROGRESS!$G$16:$G$245,"&lt;&gt;White - British",PROGRESS!$BW$16:$BW$245,"&gt;=0"),"")</f>
        <v/>
      </c>
      <c r="EX27" s="331">
        <f>COUNTIFS(PROGRESS!$BW$16:$BW$245,"&gt;=4",PROGRESS!$G16:$G245,"&lt;&gt;White - British")</f>
        <v>0</v>
      </c>
      <c r="EY27" s="337" t="str">
        <f>IFERROR(EX27/COUNTIFS(PROGRESS!$G16:$G245,"&lt;&gt;White - British",PROGRESS!$BW16:$BW245,"&gt;=0"),"")</f>
        <v/>
      </c>
      <c r="EZ27" s="331">
        <f>COUNTIFS(PROGRESS!$BW$16:$BW$245,"&gt;=5",PROGRESS!$G16:$G245,"&lt;&gt;White - British")</f>
        <v>0</v>
      </c>
      <c r="FA27" s="337" t="str">
        <f>IFERROR(EZ27/COUNTIFS(PROGRESS!$G16:$G245,"&lt;&gt;White - British",PROGRESS!$BW16:$BW245,"&gt;=0"),"")</f>
        <v/>
      </c>
      <c r="FB27" s="331">
        <f>COUNTIFS(PROGRESS!$BW$16:$BW$245,"&gt;=7",PROGRESS!$G16:$G245,"&lt;&gt;White - British")</f>
        <v>0</v>
      </c>
      <c r="FC27" s="337" t="str">
        <f>IFERROR(FB27/COUNTIFS(PROGRESS!$G16:$G245,"&lt;&gt;White - British",PROGRESS!$BW16:$BW245,"&gt;=0"),"")</f>
        <v/>
      </c>
      <c r="FD27" s="374"/>
      <c r="FE27" s="23" t="s">
        <v>56</v>
      </c>
      <c r="FF27" s="395">
        <f>COUNTIFS(PROGRESS!$CG$16:$CG$245,"&gt;=0",PROGRESS!$G$16:$G$245,"&lt;&gt;White - British")</f>
        <v>0</v>
      </c>
      <c r="FG27" s="393" t="str">
        <f>IFERROR(AVERAGEIFS(PROGRESS!$CE$16:$CE$245,PROGRESS!$G$16:$G$245,"&lt;&gt;White - British",PROGRESS!$CG$16:$CG$245,"&gt;=0"),"")</f>
        <v/>
      </c>
      <c r="FH27" s="331">
        <f>COUNTIFS(PROGRESS!$CG$16:$CG$245,"&gt;=4",PROGRESS!$G16:$G245,"&lt;&gt;White - British")</f>
        <v>0</v>
      </c>
      <c r="FI27" s="337" t="str">
        <f>IFERROR(FH27/COUNTIFS(PROGRESS!$G16:$G245,"&lt;&gt;White - British",PROGRESS!$CG16:$CG245,"&gt;=0"),"")</f>
        <v/>
      </c>
      <c r="FJ27" s="331">
        <f>COUNTIFS(PROGRESS!$CG$16:$CG$245,"&gt;=5",PROGRESS!$G16:$G245,"&lt;&gt;White - British")</f>
        <v>0</v>
      </c>
      <c r="FK27" s="337" t="str">
        <f>IFERROR(FJ27/COUNTIFS(PROGRESS!$G16:$G245,"&lt;&gt;White - British",PROGRESS!$CG16:$CG245,"&gt;=0"),"")</f>
        <v/>
      </c>
      <c r="FL27" s="331">
        <f>COUNTIFS(PROGRESS!$CG$16:$CG$245,"&gt;=7",PROGRESS!$G16:$G245,"&lt;&gt;White - British")</f>
        <v>0</v>
      </c>
      <c r="FM27" s="337" t="str">
        <f>IFERROR(FL27/COUNTIFS(PROGRESS!$G16:$G245,"&lt;&gt;White - British",PROGRESS!$CG16:$CG245,"&gt;=0"),"")</f>
        <v/>
      </c>
      <c r="FN27" s="374"/>
      <c r="FO27" s="23" t="s">
        <v>56</v>
      </c>
      <c r="FP27" s="395">
        <f>COUNTIFS(PROGRESS!$CQ$16:$CQ$245,"&gt;=0",PROGRESS!$G$16:$G$245,"&lt;&gt;White - British")</f>
        <v>0</v>
      </c>
      <c r="FQ27" s="393" t="str">
        <f>IFERROR(AVERAGEIFS(PROGRESS!$CO$16:$CO$245,PROGRESS!$G$16:$G$245,"&lt;&gt;White - British",PROGRESS!$CQ$16:$CQ$245,"&gt;=0"),"")</f>
        <v/>
      </c>
      <c r="FR27" s="331">
        <f>COUNTIFS(PROGRESS!$CQ$16:$CQ$245,"&gt;=4",PROGRESS!$G16:$G245,"&lt;&gt;White - British")</f>
        <v>0</v>
      </c>
      <c r="FS27" s="337" t="str">
        <f>IFERROR(FR27/COUNTIFS(PROGRESS!$G16:$G245,"&lt;&gt;White - British",PROGRESS!$CQ16:$CQ245,"&gt;=0"),"")</f>
        <v/>
      </c>
      <c r="FT27" s="331">
        <f>COUNTIFS(PROGRESS!$CQ$16:$CQ$245,"&gt;=5",PROGRESS!$G16:$G245,"&lt;&gt;White - British")</f>
        <v>0</v>
      </c>
      <c r="FU27" s="337" t="str">
        <f>IFERROR(FT27/COUNTIFS(PROGRESS!$G16:$G245,"&lt;&gt;White - British",PROGRESS!$CQ16:$CQ245,"&gt;=0"),"")</f>
        <v/>
      </c>
      <c r="FV27" s="331">
        <f>COUNTIFS(PROGRESS!$CQ$16:$CQ$245,"&gt;=7",PROGRESS!$G16:$G245,"&lt;&gt;White - British")</f>
        <v>0</v>
      </c>
      <c r="FW27" s="337" t="str">
        <f>IFERROR(FV27/COUNTIFS(PROGRESS!$G16:$G245,"&lt;&gt;White - British",PROGRESS!$CQ16:$CQ245,"&gt;=0"),"")</f>
        <v/>
      </c>
      <c r="FX27" s="374"/>
      <c r="FY27" s="23" t="s">
        <v>56</v>
      </c>
      <c r="FZ27" s="395">
        <f>COUNTIFS(PROGRESS!$DA$16:$DA$245,"&gt;=0",PROGRESS!$G$16:$G$245,"&lt;&gt;White - British")</f>
        <v>0</v>
      </c>
      <c r="GA27" s="393" t="str">
        <f>IFERROR(AVERAGEIFS(PROGRESS!$CY$16:$CY$245,PROGRESS!$G$16:$G$245,"&lt;&gt;White - British",PROGRESS!$DA$16:$DA$245,"&gt;=0"),"")</f>
        <v/>
      </c>
      <c r="GB27" s="331">
        <f>COUNTIFS(PROGRESS!$DA$16:$DA$245,"&gt;=4",PROGRESS!$G16:$G245,"&lt;&gt;White - British")</f>
        <v>0</v>
      </c>
      <c r="GC27" s="337" t="str">
        <f>IFERROR(GB27/COUNTIFS(PROGRESS!$G16:$G245,"&lt;&gt;White - British",PROGRESS!$DA16:$DA245,"&gt;=0"),"")</f>
        <v/>
      </c>
      <c r="GD27" s="331">
        <f>COUNTIFS(PROGRESS!$DA$16:$DA$245,"&gt;=5",PROGRESS!$G16:$G245,"&lt;&gt;White - British")</f>
        <v>0</v>
      </c>
      <c r="GE27" s="337" t="str">
        <f>IFERROR(GD27/COUNTIFS(PROGRESS!$G16:$G245,"&lt;&gt;White - British",PROGRESS!$DA16:$DA245,"&gt;=0"),"")</f>
        <v/>
      </c>
      <c r="GF27" s="331">
        <f>COUNTIFS(PROGRESS!$DA$16:$DA$245,"&gt;=7",PROGRESS!$G16:$G245,"&lt;&gt;White - British")</f>
        <v>0</v>
      </c>
      <c r="GG27" s="337" t="str">
        <f>IFERROR(GF27/COUNTIFS(PROGRESS!$G16:$G245,"&lt;&gt;White - British",PROGRESS!$DA16:$DA245,"&gt;=0"),"")</f>
        <v/>
      </c>
      <c r="GH27" s="374"/>
      <c r="GI27" s="23" t="s">
        <v>56</v>
      </c>
      <c r="GJ27" s="395">
        <f>COUNTIFS(PROGRESS!$DP$16:$DP$245,"&gt;=0",PROGRESS!$G$16:$G$245,"&lt;&gt;White - British")</f>
        <v>0</v>
      </c>
      <c r="GK27" s="393" t="str">
        <f>IFERROR(AVERAGEIFS(PROGRESS!$DN$16:$DN$245,PROGRESS!$G$16:$G$245,"&lt;&gt;White - British",PROGRESS!$DP$16:$DP$245,"&gt;=0"),"")</f>
        <v/>
      </c>
      <c r="GL27" s="331">
        <f>COUNTIFS(PROGRESS!$DP$16:$DP$245,"&gt;=4",PROGRESS!$G16:$G245,"&lt;&gt;White - British")</f>
        <v>0</v>
      </c>
      <c r="GM27" s="337" t="str">
        <f>IFERROR(GL27/COUNTIFS(PROGRESS!$G16:$G245,"&lt;&gt;White - British",PROGRESS!$DP16:$DP245,"&gt;=0"),"")</f>
        <v/>
      </c>
      <c r="GN27" s="331">
        <f>COUNTIFS(PROGRESS!$DP$16:$DP$245,"&gt;=5",PROGRESS!$G16:$G245,"&lt;&gt;White - British")</f>
        <v>0</v>
      </c>
      <c r="GO27" s="337" t="str">
        <f>IFERROR(GN27/COUNTIFS(PROGRESS!$G16:$G245,"&lt;&gt;White - British",PROGRESS!$DP16:$DP245,"&gt;=0"),"")</f>
        <v/>
      </c>
      <c r="GP27" s="331">
        <f>COUNTIFS(PROGRESS!$DP$16:$DP$245,"&gt;=7",PROGRESS!$G16:$G245,"&lt;&gt;White - British")</f>
        <v>0</v>
      </c>
      <c r="GQ27" s="337" t="str">
        <f>IFERROR(GP27/COUNTIFS(PROGRESS!$G16:$G245,"&lt;&gt;White - British",PROGRESS!$DP16:$DP245,"&gt;=0"),"")</f>
        <v/>
      </c>
    </row>
    <row r="28" spans="1:199" ht="15.75" x14ac:dyDescent="0.25">
      <c r="A28" s="36" t="str">
        <f>GROUPSUMMARY!A29</f>
        <v>WBRI</v>
      </c>
      <c r="B28" s="342">
        <f>COUNTIFS(PROGRESS!$Y$16:$Y$245,"&gt;=0",PROGRESS!$G$16:$G$245,"White - British")</f>
        <v>0</v>
      </c>
      <c r="C28" s="398" t="str">
        <f>IFERROR(AVERAGEIFS(PROGRESS!$W$16:$W$245,PROGRESS!$G$16:$G$245,"White - British",PROGRESS!$Y$16:$Y$245,"&gt;=0"),"")</f>
        <v/>
      </c>
      <c r="D28" s="342">
        <f>COUNTIFS(PROGRESS!$Y$16:$Y$245,"&gt;=4",PROGRESS!$G16:$G245,"White - British")</f>
        <v>0</v>
      </c>
      <c r="E28" s="337" t="str">
        <f>IFERROR(D28/COUNTIFS(PROGRESS!$G16:$G245,"White - British",PROGRESS!$Y16:$Y245,"&gt;=0"),"")</f>
        <v/>
      </c>
      <c r="F28" s="331">
        <f>COUNTIFS(PROGRESS!$Y$16:$Y$245,"&gt;=5",PROGRESS!$G16:$G245,"White - British")</f>
        <v>0</v>
      </c>
      <c r="G28" s="337" t="str">
        <f>IFERROR(F28/COUNTIFS(PROGRESS!$G16:$G245,"White - British",PROGRESS!$Y16:$Y245,"&gt;=0"),"")</f>
        <v/>
      </c>
      <c r="H28" s="331">
        <f>COUNTIFS(PROGRESS!$Y$16:$Y$245,"&gt;=7",PROGRESS!$G16:$G245,"White - British")</f>
        <v>0</v>
      </c>
      <c r="I28" s="337" t="str">
        <f>IFERROR(H28/COUNTIFS(PROGRESS!$G16:$G245,"White - British",PROGRESS!$Y16:$Y245,"&gt;=0"),"")</f>
        <v/>
      </c>
      <c r="J28" s="342">
        <f>COUNTIFS(PROGRESS!$AI$16:$AI$245,"&gt;=0",PROGRESS!$G$16:$G$245,"White - British")</f>
        <v>0</v>
      </c>
      <c r="K28" s="398" t="str">
        <f>IFERROR(AVERAGEIFS(PROGRESS!$AG$16:$AG$245,PROGRESS!$G$16:$G$245,"White - British",PROGRESS!$AI$16:$AI$245,"&gt;=0"),"")</f>
        <v/>
      </c>
      <c r="L28" s="331">
        <f>COUNTIFS(PROGRESS!$AI$16:$AI$245,"&gt;=4",PROGRESS!$G16:$G245,"White - British")</f>
        <v>0</v>
      </c>
      <c r="M28" s="337" t="str">
        <f>IFERROR(L28/COUNTIFS(PROGRESS!$G16:$G245,"White - British",PROGRESS!$AI16:$AI245,"&gt;=0"),"")</f>
        <v/>
      </c>
      <c r="N28" s="331">
        <f>COUNTIFS(PROGRESS!$AI$16:$AI$245,"&gt;=5",PROGRESS!$G16:$G245,"White - British")</f>
        <v>0</v>
      </c>
      <c r="O28" s="337" t="str">
        <f>IFERROR(N28/COUNTIFS(PROGRESS!$G16:$G245,"White - British",PROGRESS!$AI16:$AI245,"&gt;=0"),"")</f>
        <v/>
      </c>
      <c r="P28" s="331">
        <f>COUNTIFS(PROGRESS!$AI$16:$AI$245,"&gt;=7",PROGRESS!$G16:$G245,"White - British")</f>
        <v>0</v>
      </c>
      <c r="Q28" s="337" t="str">
        <f>IFERROR(P28/COUNTIFS(PROGRESS!$G16:$G245,"White - British",PROGRESS!$AI16:$AI245,"&gt;=0"),"")</f>
        <v/>
      </c>
      <c r="R28" s="342">
        <f>COUNTIFS(PROGRESS!$DF$16:$DF$245,"&gt;=0",PROGRESS!$G$16:$G$245,"White - British")</f>
        <v>0</v>
      </c>
      <c r="S28" s="398" t="str">
        <f>IFERROR(AVERAGEIFS(PROGRESS!$DD$16:$DD$245,PROGRESS!$G$16:$G$245,"White - British",PROGRESS!$AI$16:$AI$245,"&gt;=0"),"")</f>
        <v/>
      </c>
      <c r="T28" s="331">
        <f>COUNTIFS(PROGRESS!$DF$16:$DF$245,"&gt;=4",PROGRESS!$G16:$G245,"White - British")</f>
        <v>0</v>
      </c>
      <c r="U28" s="337" t="str">
        <f>IFERROR(T28/COUNTIFS(PROGRESS!$G16:$G245,"White - British",PROGRESS!$DF16:$DF245,"&gt;=0"),"")</f>
        <v/>
      </c>
      <c r="V28" s="331">
        <f>COUNTIFS(PROGRESS!$DF$16:$DF$245,"&gt;=5",PROGRESS!$G16:$G245,"White - British")</f>
        <v>0</v>
      </c>
      <c r="W28" s="337" t="str">
        <f>IFERROR(V28/COUNTIFS(PROGRESS!$G16:$G245,"White - British",PROGRESS!$DF16:$DF245,"&gt;=0"),"")</f>
        <v/>
      </c>
      <c r="X28" s="331">
        <f>COUNTIFS(PROGRESS!$DF$16:$DF$245,"&gt;=7",PROGRESS!$G16:$G245,"White - British")</f>
        <v>0</v>
      </c>
      <c r="Y28" s="337" t="str">
        <f>IFERROR(X28/COUNTIFS(PROGRESS!$G16:$G245,"White - British",PROGRESS!$DF16:$DF245,"&gt;=0"),"")</f>
        <v/>
      </c>
      <c r="Z28" s="342">
        <f>COUNTIFS(PROGRESS!$DU$16:$DU$245,"&gt;=0",PROGRESS!$G$16:$G$245,"White - British")</f>
        <v>0</v>
      </c>
      <c r="AA28" s="398" t="str">
        <f>IFERROR(AVERAGEIFS(PROGRESS!$DD$16:$DD$245,PROGRESS!$G$16:$G$245,"White - British",PROGRESS!$AI$16:$AI$245,"&gt;=0"),"")</f>
        <v/>
      </c>
      <c r="AB28" s="331">
        <f>COUNTIFS(PROGRESS!$DU$16:$DU$245,"&gt;=4",PROGRESS!$G16:$G245,"White - British")</f>
        <v>0</v>
      </c>
      <c r="AC28" s="337" t="str">
        <f>IFERROR(AB28/COUNTIFS(PROGRESS!$G16:$G245,"White - British",PROGRESS!$DU16:$DU245,"&gt;=0"),"")</f>
        <v/>
      </c>
      <c r="AD28" s="331">
        <f>COUNTIFS(PROGRESS!$DU$16:$DU$245,"&gt;=5",PROGRESS!$G16:$G245,"White - British")</f>
        <v>0</v>
      </c>
      <c r="AE28" s="337" t="str">
        <f>IFERROR(AD28/COUNTIFS(PROGRESS!$G16:$G245,"White - British",PROGRESS!$DU16:$DU245,"&gt;=0"),"")</f>
        <v/>
      </c>
      <c r="AF28" s="331">
        <f>COUNTIFS(PROGRESS!$DU$16:$DU$245,"&gt;=7",PROGRESS!$G16:$G245,"White - British")</f>
        <v>0</v>
      </c>
      <c r="AG28" s="337" t="str">
        <f>IFERROR(AF28/COUNTIFS(PROGRESS!$G16:$G245,"White - British",PROGRESS!$DU16:$DU245,"&gt;=0"),"")</f>
        <v/>
      </c>
      <c r="AH28" s="382"/>
      <c r="AI28" s="23" t="str">
        <f t="shared" si="1"/>
        <v>WBRI</v>
      </c>
      <c r="AJ28" s="342">
        <f>COUNTIFS(PROGRESS!$BM$16:$BM$245,"&gt;=0",PROGRESS!$G$16:$G$245,"White - British")</f>
        <v>0</v>
      </c>
      <c r="AK28" s="398" t="str">
        <f>IFERROR(AVERAGEIFS(PROGRESS!$BK$16:$BK$245,PROGRESS!$G$16:$G$245,"White - British",PROGRESS!$BM$16:$BM$245,"&gt;=0"),"")</f>
        <v/>
      </c>
      <c r="AL28" s="331">
        <f>COUNTIFS(PROGRESS!$BM$16:$BM$245,"&gt;=4",PROGRESS!$G16:$G245,"White - British")</f>
        <v>0</v>
      </c>
      <c r="AM28" s="337" t="str">
        <f>IFERROR(AL28/COUNTIFS(PROGRESS!$G16:$G245,"White - British",PROGRESS!$BM16:$BM245,"&gt;=0"),"")</f>
        <v/>
      </c>
      <c r="AN28" s="331">
        <f>COUNTIFS(PROGRESS!$BM$16:$BM$245,"&gt;=5",PROGRESS!$G16:$G245,"White - British")</f>
        <v>0</v>
      </c>
      <c r="AO28" s="337" t="str">
        <f>IFERROR(AN28/COUNTIFS(PROGRESS!$G16:$G245,"White - British",PROGRESS!$BM16:$BM245,"&gt;=0"),"")</f>
        <v/>
      </c>
      <c r="AP28" s="331">
        <f>COUNTIFS(PROGRESS!$BM$16:$BM$245,"&gt;=7",PROGRESS!$G16:$G245,"White - British")</f>
        <v>0</v>
      </c>
      <c r="AQ28" s="337" t="str">
        <f>IFERROR(AP28/COUNTIFS(PROGRESS!$G16:$G245,"White - British",PROGRESS!$BM16:$BM245,"&gt;=0"),"")</f>
        <v/>
      </c>
      <c r="AR28" s="342">
        <f>COUNTIFS(PROGRESS!$DK$16:$DK$245,"&gt;=0",PROGRESS!$G$16:$G$245,"White - British")</f>
        <v>0</v>
      </c>
      <c r="AS28" s="398" t="str">
        <f>IFERROR(AVERAGEIFS(PROGRESS!$DI$16:$DI$245,PROGRESS!$G$16:$G$245,"White - British",PROGRESS!$DK$16:$DK$245,"&gt;=0"),"")</f>
        <v/>
      </c>
      <c r="AT28" s="331">
        <f>COUNTIFS(PROGRESS!$DK$16:$DK$245,"&gt;=4",PROGRESS!$G16:$G245,"White - British")</f>
        <v>0</v>
      </c>
      <c r="AU28" s="337" t="str">
        <f>IFERROR(AT28/COUNTIFS(PROGRESS!$G16:$G245,"White - British",PROGRESS!$DK16:$DK245,"&gt;=0"),"")</f>
        <v/>
      </c>
      <c r="AV28" s="331">
        <f>COUNTIFS(PROGRESS!$DK$16:$DK$245,"&gt;=5",PROGRESS!$G16:$G245,"White - British")</f>
        <v>0</v>
      </c>
      <c r="AW28" s="337" t="str">
        <f>IFERROR(AV28/COUNTIFS(PROGRESS!$G16:$G245,"White - British",PROGRESS!$DK16:$DK245,"&gt;=0"),"")</f>
        <v/>
      </c>
      <c r="AX28" s="331">
        <f>COUNTIFS(PROGRESS!$DK$16:$DK$245,"&gt;=7",PROGRESS!$G16:$G245,"White - British")</f>
        <v>0</v>
      </c>
      <c r="AY28" s="337" t="str">
        <f>IFERROR(AX28/COUNTIFS(PROGRESS!$G16:$G245,"White - British",PROGRESS!$DK16:$DK245,"&gt;=0"),"")</f>
        <v/>
      </c>
      <c r="AZ28" s="374"/>
      <c r="BA28" s="23" t="str">
        <f t="shared" si="2"/>
        <v>WBRI</v>
      </c>
      <c r="BB28" s="342">
        <f>COUNTIFS(PROGRESS!$BR$16:$BR$245,"&gt;=0",PROGRESS!$G$16:$G$245,"White - British")</f>
        <v>0</v>
      </c>
      <c r="BC28" s="398" t="str">
        <f>IFERROR(AVERAGEIFS(PROGRESS!$BP$16:$BP$245,PROGRESS!$G$16:$G$245,"White - British",PROGRESS!$BR$16:$BR$245,"&gt;=0"),"")</f>
        <v/>
      </c>
      <c r="BD28" s="331">
        <f>COUNTIFS(PROGRESS!$BR$16:$BR$245,"&gt;=4",PROGRESS!$G16:$G245,"White - British")</f>
        <v>0</v>
      </c>
      <c r="BE28" s="337" t="str">
        <f>IFERROR(BD28/COUNTIFS(PROGRESS!$G16:$G245,"White - British",PROGRESS!$BR16:$BR245,"&gt;=0"),"")</f>
        <v/>
      </c>
      <c r="BF28" s="331">
        <f>COUNTIFS(PROGRESS!$BR$16:$BR$245,"&gt;=5",PROGRESS!$G16:$G245,"White - British")</f>
        <v>0</v>
      </c>
      <c r="BG28" s="337" t="str">
        <f>IFERROR(BF28/COUNTIFS(PROGRESS!$G16:$G245,"White - British",PROGRESS!$BR16:$BR245,"&gt;=0"),"")</f>
        <v/>
      </c>
      <c r="BH28" s="331">
        <f>COUNTIFS(PROGRESS!$BR$16:$BR$245,"&gt;=7",PROGRESS!$G16:$G245,"White - British")</f>
        <v>0</v>
      </c>
      <c r="BI28" s="337" t="str">
        <f>IFERROR(BH28/COUNTIFS(PROGRESS!$G16:$G245,"White - British",PROGRESS!$BR16:$BR245,"&gt;=0"),"")</f>
        <v/>
      </c>
      <c r="BJ28" s="342">
        <f>COUNTIFS(PROGRESS!$DZ$16:$DZ$245,"&gt;=0",PROGRESS!$G$16:$G$245,"White - British")</f>
        <v>0</v>
      </c>
      <c r="BK28" s="398" t="str">
        <f>IFERROR(AVERAGEIFS(PROGRESS!$DX$16:$DX$245,PROGRESS!$G$16:$G$245,"White - British",PROGRESS!$DZ$16:$DZ$245,"&gt;=0"),"")</f>
        <v/>
      </c>
      <c r="BL28" s="331">
        <f>COUNTIFS(PROGRESS!$DZ$16:$DZ$245,"&gt;=4",PROGRESS!$G16:$G245,"White - British")</f>
        <v>0</v>
      </c>
      <c r="BM28" s="337" t="str">
        <f>IFERROR(BL28/COUNTIFS(PROGRESS!$G16:$G245,"White - British",PROGRESS!$DZ16:$DZ245,"&gt;=0"),"")</f>
        <v/>
      </c>
      <c r="BN28" s="331">
        <f>COUNTIFS(PROGRESS!$DZ$16:$DZ$245,"&gt;=5",PROGRESS!$G16:$G245,"White - British")</f>
        <v>0</v>
      </c>
      <c r="BO28" s="337" t="str">
        <f>IFERROR(BN28/COUNTIFS(PROGRESS!$G16:$G245,"White - British",PROGRESS!$DZ16:$DZ245,"&gt;=0"),"")</f>
        <v/>
      </c>
      <c r="BP28" s="331">
        <f>COUNTIFS(PROGRESS!$DZ$16:$DZ$245,"&gt;=7",PROGRESS!$G16:$G245,"White - British")</f>
        <v>0</v>
      </c>
      <c r="BQ28" s="337" t="str">
        <f>IFERROR(BP28/COUNTIFS(PROGRESS!$G16:$G245,"White - British",PROGRESS!$DZ16:$DZ245,"&gt;=0"),"")</f>
        <v/>
      </c>
      <c r="BR28" s="382"/>
      <c r="BS28" s="23" t="str">
        <f t="shared" si="3"/>
        <v>WBRI</v>
      </c>
      <c r="BT28" s="342">
        <f>COUNTIFS(PROGRESS!$T$16:$T$245,"&gt;=0",PROGRESS!$G$16:$G$245,"White - British")</f>
        <v>0</v>
      </c>
      <c r="BU28" s="398" t="str">
        <f>IFERROR(AVERAGEIFS(PROGRESS!$R$16:$R$245,PROGRESS!$G$16:$G$245,"White - British",PROGRESS!$T$16:$T$245,"&gt;=0"),"")</f>
        <v/>
      </c>
      <c r="BV28" s="331">
        <f>COUNTIFS(PROGRESS!$T$16:$T$245,"&gt;=4",PROGRESS!$G16:$G245,"White - British")</f>
        <v>0</v>
      </c>
      <c r="BW28" s="337" t="str">
        <f>IFERROR(BV28/COUNTIFS(PROGRESS!$G16:$G245,"White - British",PROGRESS!$T16:$T245,"&gt;=0"),"")</f>
        <v/>
      </c>
      <c r="BX28" s="331">
        <f>COUNTIFS(PROGRESS!$T$16:$T$245,"&gt;=5",PROGRESS!$G16:$G245,"White - British")</f>
        <v>0</v>
      </c>
      <c r="BY28" s="337" t="str">
        <f>IFERROR(BX28/COUNTIFS(PROGRESS!$G16:$G245,"White - British",PROGRESS!$T16:$T245,"&gt;=0"),"")</f>
        <v/>
      </c>
      <c r="BZ28" s="331">
        <f>COUNTIFS(PROGRESS!$T$16:$T$245,"&gt;=7",PROGRESS!$G16:$G245,"White - British")</f>
        <v>0</v>
      </c>
      <c r="CA28" s="337" t="str">
        <f>IFERROR(BZ28/COUNTIFS(PROGRESS!$G16:$G245,"White - British",PROGRESS!$T16:$T245,"&gt;=0"),"")</f>
        <v/>
      </c>
      <c r="CB28" s="374"/>
      <c r="CC28" s="23" t="s">
        <v>57</v>
      </c>
      <c r="CD28" s="342">
        <f>COUNTIFS(PROGRESS!$AS$16:$AS$245,"&gt;=0",PROGRESS!$G$16:$G$245,"White - British")</f>
        <v>0</v>
      </c>
      <c r="CE28" s="398" t="str">
        <f>IFERROR(AVERAGEIFS(PROGRESS!$AQ$16:$AQ$245,PROGRESS!$G$16:$G$245,"White - British",PROGRESS!$AS$16:$AS$245,"&gt;=0"),"")</f>
        <v/>
      </c>
      <c r="CF28" s="331">
        <f>COUNTIFS(PROGRESS!$AS$16:$AS$245,"&gt;=4",PROGRESS!$G16:$G245,"White - British")</f>
        <v>0</v>
      </c>
      <c r="CG28" s="337" t="str">
        <f>IFERROR(CF28/COUNTIFS(PROGRESS!$G16:$G245,"White - British",PROGRESS!$AS16:$AS245,"&gt;=0"),"")</f>
        <v/>
      </c>
      <c r="CH28" s="331">
        <f>COUNTIFS(PROGRESS!$AS$16:$AS$245,"&gt;=5",PROGRESS!$G16:$G245,"White - British")</f>
        <v>0</v>
      </c>
      <c r="CI28" s="337" t="str">
        <f>IFERROR(CH28/COUNTIFS(PROGRESS!$G16:$G245,"White - British",PROGRESS!$AS16:$AS245,"&gt;=0"),"")</f>
        <v/>
      </c>
      <c r="CJ28" s="331">
        <f>COUNTIFS(PROGRESS!$AS$16:$AS$245,"&gt;=7",PROGRESS!$G16:$G245,"White - British")</f>
        <v>0</v>
      </c>
      <c r="CK28" s="337" t="str">
        <f>IFERROR(CJ28/COUNTIFS(PROGRESS!$G16:$G245,"White - British",PROGRESS!$AS16:$AS245,"&gt;=0"),"")</f>
        <v/>
      </c>
      <c r="CL28" s="382"/>
      <c r="CM28" s="23" t="str">
        <f t="shared" si="0"/>
        <v>WBRI</v>
      </c>
      <c r="CN28" s="342">
        <f>COUNTIFS(PROGRESS!$AD$16:$AD$245,"&gt;=0",PROGRESS!$G$16:$G$245,"White - British")</f>
        <v>0</v>
      </c>
      <c r="CO28" s="398" t="str">
        <f>IFERROR(AVERAGEIFS(PROGRESS!$AB$16:$AB$245,PROGRESS!$G$16:$G$245,"White - British",PROGRESS!$AD$16:$AD$245,"&gt;=0"),"")</f>
        <v/>
      </c>
      <c r="CP28" s="331">
        <f>COUNTIFS(PROGRESS!$AD$16:$AD$245,"&gt;=4",PROGRESS!$G16:$G245,"White - British")</f>
        <v>0</v>
      </c>
      <c r="CQ28" s="337" t="str">
        <f>IFERROR(CP28/COUNTIFS(PROGRESS!$G16:$G245,"White - British",PROGRESS!$AD16:$AD245,"&gt;=0"),"")</f>
        <v/>
      </c>
      <c r="CR28" s="331">
        <f>COUNTIFS(PROGRESS!$AD$16:$AD$245,"&gt;=5",PROGRESS!$G16:$G245,"White - British")</f>
        <v>0</v>
      </c>
      <c r="CS28" s="337" t="str">
        <f>IFERROR(CR28/COUNTIFS(PROGRESS!$G16:$G245,"White - British",PROGRESS!$AD16:$AD245,"&gt;=0"),"")</f>
        <v/>
      </c>
      <c r="CT28" s="331">
        <f>COUNTIFS(PROGRESS!$AD$16:$AD$245,"&gt;=7",PROGRESS!$G16:$G245,"White - British")</f>
        <v>0</v>
      </c>
      <c r="CU28" s="337" t="str">
        <f>IFERROR(CT28/COUNTIFS(PROGRESS!$G16:$G245,"White - British",PROGRESS!$AD16:$AD245,"&gt;=0"),"")</f>
        <v/>
      </c>
      <c r="CV28" s="374"/>
      <c r="CW28" s="23" t="s">
        <v>57</v>
      </c>
      <c r="CX28" s="342">
        <f>COUNTIFS(PROGRESS!$AN$16:$AN$245,"&gt;=0",PROGRESS!$G$16:$G$245,"White - British")</f>
        <v>0</v>
      </c>
      <c r="CY28" s="398" t="str">
        <f>IFERROR(AVERAGEIFS(PROGRESS!$AL$16:$AL$245,PROGRESS!$G$16:$G$245,"White - British",PROGRESS!$AN$16:$AN$245,"&gt;=0"),"")</f>
        <v/>
      </c>
      <c r="CZ28" s="331">
        <f>COUNTIFS(PROGRESS!$AN$16:$AN$245,"&gt;=4",PROGRESS!$G16:$G245,"White - British")</f>
        <v>0</v>
      </c>
      <c r="DA28" s="337" t="str">
        <f>IFERROR(CZ28/COUNTIFS(PROGRESS!$G16:$G245,"White - British",PROGRESS!$AN16:$AN245,"&gt;=0"),"")</f>
        <v/>
      </c>
      <c r="DB28" s="331">
        <f>COUNTIFS(PROGRESS!$AN$16:$AN$245,"&gt;=5",PROGRESS!$G16:$G245,"White - British")</f>
        <v>0</v>
      </c>
      <c r="DC28" s="337" t="str">
        <f>IFERROR(DB28/COUNTIFS(PROGRESS!$G16:$G245,"White - British",PROGRESS!$AN16:$AN245,"&gt;=0"),"")</f>
        <v/>
      </c>
      <c r="DD28" s="331">
        <f>COUNTIFS(PROGRESS!$AN$16:$AN$245,"&gt;=7",PROGRESS!$G16:$G245,"White - British")</f>
        <v>0</v>
      </c>
      <c r="DE28" s="337" t="str">
        <f>IFERROR(DD28/COUNTIFS(PROGRESS!$G16:$G245,"White - British",PROGRESS!$AN16:$AN245,"&gt;=0"),"")</f>
        <v/>
      </c>
      <c r="DF28" s="374"/>
      <c r="DG28" s="23" t="s">
        <v>57</v>
      </c>
      <c r="DH28" s="342">
        <f>COUNTIFS(PROGRESS!$CB$16:$CB$245,"&gt;=0",PROGRESS!$G$16:$G$245,"White - British")</f>
        <v>0</v>
      </c>
      <c r="DI28" s="398" t="str">
        <f>IFERROR(AVERAGEIFS(PROGRESS!$BZ$16:$BZ$245,PROGRESS!$G$16:$G$245,"White - British",PROGRESS!$CB$16:$CB$245,"&gt;=0"),"")</f>
        <v/>
      </c>
      <c r="DJ28" s="331">
        <f>COUNTIFS(PROGRESS!$CB$16:$CB$245,"&gt;=4",PROGRESS!$G16:$G245,"White - British")</f>
        <v>0</v>
      </c>
      <c r="DK28" s="337" t="str">
        <f>IFERROR(DJ28/COUNTIFS(PROGRESS!$G16:$G245,"White - British",PROGRESS!$CB16:$CB245,"&gt;=0"),"")</f>
        <v/>
      </c>
      <c r="DL28" s="331">
        <f>COUNTIFS(PROGRESS!$CB$16:$CB$245,"&gt;=5",PROGRESS!$G16:$G245,"White - British")</f>
        <v>0</v>
      </c>
      <c r="DM28" s="337" t="str">
        <f>IFERROR(DL28/COUNTIFS(PROGRESS!$G16:$G245,"White - British",PROGRESS!$CB16:$CB245,"&gt;=0"),"")</f>
        <v/>
      </c>
      <c r="DN28" s="331">
        <f>COUNTIFS(PROGRESS!$CB$16:$CB$245,"&gt;=7",PROGRESS!$G16:$G245,"White - British")</f>
        <v>0</v>
      </c>
      <c r="DO28" s="337" t="str">
        <f>IFERROR(DN28/COUNTIFS(PROGRESS!$G16:$G245,"White - British",PROGRESS!$CB16:$CB245,"&gt;=0"),"")</f>
        <v/>
      </c>
      <c r="DP28" s="374"/>
      <c r="DQ28" s="23" t="s">
        <v>57</v>
      </c>
      <c r="DR28" s="342">
        <f>COUNTIFS(PROGRESS!$AX$16:$AX$245,"&gt;=0",PROGRESS!$G$16:$G$245,"White - British")</f>
        <v>0</v>
      </c>
      <c r="DS28" s="398" t="str">
        <f>IFERROR(AVERAGEIFS(PROGRESS!$AV$16:$AV$245,PROGRESS!$G$16:$G$245,"White - British",PROGRESS!$AX$16:$AX$245,"&gt;=0"),"")</f>
        <v/>
      </c>
      <c r="DT28" s="331">
        <f>COUNTIFS(PROGRESS!$AX$16:$AX$245,"&gt;=4",PROGRESS!$G16:$G245,"White - British")</f>
        <v>0</v>
      </c>
      <c r="DU28" s="337" t="str">
        <f>IFERROR(DT28/COUNTIFS(PROGRESS!$G16:$G245,"White - British",PROGRESS!$AX16:$AX245,"&gt;=0"),"")</f>
        <v/>
      </c>
      <c r="DV28" s="331">
        <f>COUNTIFS(PROGRESS!$AX$16:$AX$245,"&gt;=5",PROGRESS!$G16:$G245,"White - British")</f>
        <v>0</v>
      </c>
      <c r="DW28" s="337" t="str">
        <f>IFERROR(DV28/COUNTIFS(PROGRESS!$G16:$G245,"White - British",PROGRESS!$AX16:$AX245,"&gt;=0"),"")</f>
        <v/>
      </c>
      <c r="DX28" s="331">
        <f>COUNTIFS(PROGRESS!$AX$16:$AX$245,"&gt;=7",PROGRESS!$G16:$G245,"White - British")</f>
        <v>0</v>
      </c>
      <c r="DY28" s="337" t="str">
        <f>IFERROR(DX28/COUNTIFS(PROGRESS!$G16:$G245,"White - British",PROGRESS!$AX16:$AX245,"&gt;=0"),"")</f>
        <v/>
      </c>
      <c r="DZ28" s="374"/>
      <c r="EA28" s="23" t="s">
        <v>57</v>
      </c>
      <c r="EB28" s="342">
        <f>COUNTIFS(PROGRESS!$BC$16:$BC$245,"&gt;=0",PROGRESS!$G$16:$G$245,"White - British")</f>
        <v>0</v>
      </c>
      <c r="EC28" s="398" t="str">
        <f>IFERROR(AVERAGEIFS(PROGRESS!$BA$16:$BA$245,PROGRESS!$G$16:$G$245,"White - British",PROGRESS!$BC$16:$BC$245,"&gt;=0"),"")</f>
        <v/>
      </c>
      <c r="ED28" s="331">
        <f>COUNTIFS(PROGRESS!$BC$16:$BC$245,"&gt;=4",PROGRESS!$G16:$G245,"White - British")</f>
        <v>0</v>
      </c>
      <c r="EE28" s="337" t="str">
        <f>IFERROR(ED28/COUNTIFS(PROGRESS!$G16:$G245,"White - British",PROGRESS!$BC16:$BC245,"&gt;=0"),"")</f>
        <v/>
      </c>
      <c r="EF28" s="331">
        <f>COUNTIFS(PROGRESS!$BC$16:$BC$245,"&gt;=5",PROGRESS!$G16:$G245,"White - British")</f>
        <v>0</v>
      </c>
      <c r="EG28" s="337" t="str">
        <f>IFERROR(EF28/COUNTIFS(PROGRESS!$G16:$G245,"White - British",PROGRESS!$BC16:$BC245,"&gt;=0"),"")</f>
        <v/>
      </c>
      <c r="EH28" s="331">
        <f>COUNTIFS(PROGRESS!$BC$16:$BC$245,"&gt;=7",PROGRESS!$G16:$G245,"White - British")</f>
        <v>0</v>
      </c>
      <c r="EI28" s="337" t="str">
        <f>IFERROR(EH28/COUNTIFS(PROGRESS!$G16:$G245,"White - British",PROGRESS!$BC16:$BC245,"&gt;=0"),"")</f>
        <v/>
      </c>
      <c r="EJ28" s="374"/>
      <c r="EK28" s="23" t="s">
        <v>57</v>
      </c>
      <c r="EL28" s="342">
        <f>COUNTIFS(PROGRESS!$BH$16:$BH$245,"&gt;=0",PROGRESS!$G$16:$G$245,"White - British")</f>
        <v>0</v>
      </c>
      <c r="EM28" s="398" t="str">
        <f>IFERROR(AVERAGEIFS(PROGRESS!$BF$16:$BF$245,PROGRESS!$G$16:$G$245,"White - British",PROGRESS!$BH$16:$BH$245,"&gt;=0"),"")</f>
        <v/>
      </c>
      <c r="EN28" s="331">
        <f>COUNTIFS(PROGRESS!$BH$16:$BH$245,"&gt;=4",PROGRESS!$G16:$G245,"White - British")</f>
        <v>0</v>
      </c>
      <c r="EO28" s="337" t="str">
        <f>IFERROR(EN28/COUNTIFS(PROGRESS!$G16:$G245,"White - British",PROGRESS!$BH16:$BH245,"&gt;=0"),"")</f>
        <v/>
      </c>
      <c r="EP28" s="331">
        <f>COUNTIFS(PROGRESS!$BH$16:$BH$245,"&gt;=5",PROGRESS!$G16:$G245,"White - British")</f>
        <v>0</v>
      </c>
      <c r="EQ28" s="337" t="str">
        <f>IFERROR(EP28/COUNTIFS(PROGRESS!$G16:$G245,"White - British",PROGRESS!$BH16:$BH245,"&gt;=0"),"")</f>
        <v/>
      </c>
      <c r="ER28" s="331">
        <f>COUNTIFS(PROGRESS!$BH$16:$BH$245,"&gt;=7",PROGRESS!$G16:$G245,"White - British")</f>
        <v>0</v>
      </c>
      <c r="ES28" s="337" t="str">
        <f>IFERROR(ER28/COUNTIFS(PROGRESS!$G16:$G245,"White - British",PROGRESS!$BH16:$BH245,"&gt;=0"),"")</f>
        <v/>
      </c>
      <c r="ET28" s="374"/>
      <c r="EU28" s="23" t="s">
        <v>57</v>
      </c>
      <c r="EV28" s="342">
        <f>COUNTIFS(PROGRESS!$BW$16:$BW$245,"&gt;=0",PROGRESS!$G$16:$G$245,"White - British")</f>
        <v>0</v>
      </c>
      <c r="EW28" s="398" t="str">
        <f>IFERROR(AVERAGEIFS(PROGRESS!$BU$16:$BU$245,PROGRESS!$G$16:$G$245,"White - British",PROGRESS!$BW$16:$BW$245,"&gt;=0"),"")</f>
        <v/>
      </c>
      <c r="EX28" s="331">
        <f>COUNTIFS(PROGRESS!$BW$16:$BW$245,"&gt;=4",PROGRESS!$G16:$G245,"White - British")</f>
        <v>0</v>
      </c>
      <c r="EY28" s="337" t="str">
        <f>IFERROR(EX28/COUNTIFS(PROGRESS!$G16:$G245,"White - British",PROGRESS!$BW16:$BW245,"&gt;=0"),"")</f>
        <v/>
      </c>
      <c r="EZ28" s="331">
        <f>COUNTIFS(PROGRESS!$BW$16:$BW$245,"&gt;=5",PROGRESS!$G16:$G245,"White - British")</f>
        <v>0</v>
      </c>
      <c r="FA28" s="337" t="str">
        <f>IFERROR(EZ28/COUNTIFS(PROGRESS!$G16:$G245,"White - British",PROGRESS!$BW16:$BW245,"&gt;=0"),"")</f>
        <v/>
      </c>
      <c r="FB28" s="331">
        <f>COUNTIFS(PROGRESS!$BW$16:$BW$245,"&gt;=7",PROGRESS!$G16:$G245,"White - British")</f>
        <v>0</v>
      </c>
      <c r="FC28" s="337" t="str">
        <f>IFERROR(FB28/COUNTIFS(PROGRESS!$G16:$G245,"White - British",PROGRESS!$BW16:$BW245,"&gt;=0"),"")</f>
        <v/>
      </c>
      <c r="FD28" s="374"/>
      <c r="FE28" s="23" t="s">
        <v>57</v>
      </c>
      <c r="FF28" s="342">
        <f>COUNTIFS(PROGRESS!$CG$16:$CG$245,"&gt;=0",PROGRESS!$G$16:$G$245,"White - British")</f>
        <v>0</v>
      </c>
      <c r="FG28" s="398" t="str">
        <f>IFERROR(AVERAGEIFS(PROGRESS!$CE$16:$CE$245,PROGRESS!$G$16:$G$245,"White - British",PROGRESS!$CG$16:$CG$245,"&gt;=0"),"")</f>
        <v/>
      </c>
      <c r="FH28" s="331">
        <f>COUNTIFS(PROGRESS!$CG$16:$CG$245,"&gt;=4",PROGRESS!$G16:$G245,"White - British")</f>
        <v>0</v>
      </c>
      <c r="FI28" s="337" t="str">
        <f>IFERROR(FH28/COUNTIFS(PROGRESS!$G16:$G245,"White - British",PROGRESS!$CG16:$CG245,"&gt;=0"),"")</f>
        <v/>
      </c>
      <c r="FJ28" s="331">
        <f>COUNTIFS(PROGRESS!$CG$16:$CG$245,"&gt;=5",PROGRESS!$G16:$G245,"White - British")</f>
        <v>0</v>
      </c>
      <c r="FK28" s="337" t="str">
        <f>IFERROR(FJ28/COUNTIFS(PROGRESS!$G16:$G245,"White - British",PROGRESS!$CG16:$CG245,"&gt;=0"),"")</f>
        <v/>
      </c>
      <c r="FL28" s="331">
        <f>COUNTIFS(PROGRESS!$CG$16:$CG$245,"&gt;=7",PROGRESS!$G16:$G245,"White - British")</f>
        <v>0</v>
      </c>
      <c r="FM28" s="337" t="str">
        <f>IFERROR(FL28/COUNTIFS(PROGRESS!$G16:$G245,"White - British",PROGRESS!$CG16:$CG245,"&gt;=0"),"")</f>
        <v/>
      </c>
      <c r="FN28" s="374"/>
      <c r="FO28" s="23" t="s">
        <v>57</v>
      </c>
      <c r="FP28" s="342">
        <f>COUNTIFS(PROGRESS!$CQ$16:$CQ$245,"&gt;=0",PROGRESS!$G$16:$G$245,"White - British")</f>
        <v>0</v>
      </c>
      <c r="FQ28" s="398" t="str">
        <f>IFERROR(AVERAGEIFS(PROGRESS!$CO$16:$CO$245,PROGRESS!$G$16:$G$245,"White - British",PROGRESS!$CQ$16:$CQ$245,"&gt;=0"),"")</f>
        <v/>
      </c>
      <c r="FR28" s="331">
        <f>COUNTIFS(PROGRESS!$CQ$16:$CQ$245,"&gt;=4",PROGRESS!$G16:$G245,"White - British")</f>
        <v>0</v>
      </c>
      <c r="FS28" s="337" t="str">
        <f>IFERROR(FR28/COUNTIFS(PROGRESS!$G16:$G245,"White - British",PROGRESS!$CQ16:$CQ245,"&gt;=0"),"")</f>
        <v/>
      </c>
      <c r="FT28" s="331">
        <f>COUNTIFS(PROGRESS!$CQ$16:$CQ$245,"&gt;=5",PROGRESS!$G16:$G245,"White - British")</f>
        <v>0</v>
      </c>
      <c r="FU28" s="337" t="str">
        <f>IFERROR(FT28/COUNTIFS(PROGRESS!$G16:$G245,"White - British",PROGRESS!$CQ16:$CQ245,"&gt;=0"),"")</f>
        <v/>
      </c>
      <c r="FV28" s="331">
        <f>COUNTIFS(PROGRESS!$CQ$16:$CQ$245,"&gt;=7",PROGRESS!$G16:$G245,"White - British")</f>
        <v>0</v>
      </c>
      <c r="FW28" s="337" t="str">
        <f>IFERROR(FV28/COUNTIFS(PROGRESS!$G16:$G245,"White - British",PROGRESS!$CQ16:$CQ245,"&gt;=0"),"")</f>
        <v/>
      </c>
      <c r="FX28" s="374"/>
      <c r="FY28" s="23" t="s">
        <v>57</v>
      </c>
      <c r="FZ28" s="342">
        <f>COUNTIFS(PROGRESS!$DA$16:$DA$245,"&gt;=0",PROGRESS!$G$16:$G$245,"White - British")</f>
        <v>0</v>
      </c>
      <c r="GA28" s="398" t="str">
        <f>IFERROR(AVERAGEIFS(PROGRESS!$CY$16:$CY$245,PROGRESS!$G$16:$G$245,"White - British",PROGRESS!$DA$16:$DA$245,"&gt;=0"),"")</f>
        <v/>
      </c>
      <c r="GB28" s="331">
        <f>COUNTIFS(PROGRESS!$DA$16:$DA$245,"&gt;=4",PROGRESS!$G16:$G245,"White - British")</f>
        <v>0</v>
      </c>
      <c r="GC28" s="337" t="str">
        <f>IFERROR(GB28/COUNTIFS(PROGRESS!$G16:$G245,"White - British",PROGRESS!$DA16:$DA245,"&gt;=0"),"")</f>
        <v/>
      </c>
      <c r="GD28" s="331">
        <f>COUNTIFS(PROGRESS!$DA$16:$DA$245,"&gt;=5",PROGRESS!$G16:$G245,"White - British")</f>
        <v>0</v>
      </c>
      <c r="GE28" s="337" t="str">
        <f>IFERROR(GD28/COUNTIFS(PROGRESS!$G16:$G245,"White - British",PROGRESS!$DA16:$DA245,"&gt;=0"),"")</f>
        <v/>
      </c>
      <c r="GF28" s="331">
        <f>COUNTIFS(PROGRESS!$DA$16:$DA$245,"&gt;=7",PROGRESS!$G16:$G245,"White - British")</f>
        <v>0</v>
      </c>
      <c r="GG28" s="337" t="str">
        <f>IFERROR(GF28/COUNTIFS(PROGRESS!$G16:$G245,"White - British",PROGRESS!$DA16:$DA245,"&gt;=0"),"")</f>
        <v/>
      </c>
      <c r="GH28" s="374"/>
      <c r="GI28" s="23" t="s">
        <v>57</v>
      </c>
      <c r="GJ28" s="342">
        <f>COUNTIFS(PROGRESS!$DP$16:$DP$245,"&gt;=0",PROGRESS!$G$16:$G$245,"White - British")</f>
        <v>0</v>
      </c>
      <c r="GK28" s="398" t="str">
        <f>IFERROR(AVERAGEIFS(PROGRESS!$DN$16:$DN$245,PROGRESS!$G$16:$G$245,"White - British",PROGRESS!$DP$16:$DP$245,"&gt;=0"),"")</f>
        <v/>
      </c>
      <c r="GL28" s="331">
        <f>COUNTIFS(PROGRESS!$DP$16:$DP$245,"&gt;=4",PROGRESS!$G16:$G245,"White - British")</f>
        <v>0</v>
      </c>
      <c r="GM28" s="337" t="str">
        <f>IFERROR(GL28/COUNTIFS(PROGRESS!$G16:$G245,"White - British",PROGRESS!$DP16:$DP245,"&gt;=0"),"")</f>
        <v/>
      </c>
      <c r="GN28" s="331">
        <f>COUNTIFS(PROGRESS!$DP$16:$DP$245,"&gt;=5",PROGRESS!$G16:$G245,"White - British")</f>
        <v>0</v>
      </c>
      <c r="GO28" s="337" t="str">
        <f>IFERROR(GN28/COUNTIFS(PROGRESS!$G16:$G245,"White - British",PROGRESS!$DP16:$DP245,"&gt;=0"),"")</f>
        <v/>
      </c>
      <c r="GP28" s="331">
        <f>COUNTIFS(PROGRESS!$DP$16:$DP$245,"&gt;=7",PROGRESS!$G16:$G245,"White - British")</f>
        <v>0</v>
      </c>
      <c r="GQ28" s="337" t="str">
        <f>IFERROR(GP28/COUNTIFS(PROGRESS!$G16:$G245,"White - British",PROGRESS!$DP16:$DP245,"&gt;=0"),"")</f>
        <v/>
      </c>
    </row>
    <row r="29" spans="1:199" ht="15.75" thickBot="1" x14ac:dyDescent="0.3">
      <c r="A29" s="351" t="s">
        <v>302</v>
      </c>
      <c r="B29" s="358"/>
      <c r="C29" s="390" t="str">
        <f>IFERROR((C27-C28),"")</f>
        <v/>
      </c>
      <c r="D29" s="358"/>
      <c r="E29" s="353" t="str">
        <f>IFERROR((E27-E28),"")</f>
        <v/>
      </c>
      <c r="F29" s="352"/>
      <c r="G29" s="353" t="str">
        <f>IFERROR((G27-G28),"")</f>
        <v/>
      </c>
      <c r="H29" s="352"/>
      <c r="I29" s="353" t="str">
        <f>IFERROR((I27-I28),"")</f>
        <v/>
      </c>
      <c r="J29" s="358"/>
      <c r="K29" s="390" t="str">
        <f>IFERROR((K27-K28),"")</f>
        <v/>
      </c>
      <c r="L29" s="352"/>
      <c r="M29" s="353" t="str">
        <f>IFERROR((M27-M28),"")</f>
        <v/>
      </c>
      <c r="N29" s="352"/>
      <c r="O29" s="353" t="str">
        <f>IFERROR((O27-O28),"")</f>
        <v/>
      </c>
      <c r="P29" s="352"/>
      <c r="Q29" s="353" t="str">
        <f>IFERROR((Q27-Q28),"")</f>
        <v/>
      </c>
      <c r="R29" s="358"/>
      <c r="S29" s="390" t="str">
        <f>IFERROR((S27-S28),"")</f>
        <v/>
      </c>
      <c r="T29" s="352"/>
      <c r="U29" s="353" t="str">
        <f>IFERROR((U27-U28),"")</f>
        <v/>
      </c>
      <c r="V29" s="352"/>
      <c r="W29" s="353" t="str">
        <f>IFERROR((W27-W28),"")</f>
        <v/>
      </c>
      <c r="X29" s="352"/>
      <c r="Y29" s="353" t="str">
        <f>IFERROR((Y27-Y28),"")</f>
        <v/>
      </c>
      <c r="Z29" s="358"/>
      <c r="AA29" s="390" t="str">
        <f>IFERROR((AA27-AA28),"")</f>
        <v/>
      </c>
      <c r="AB29" s="352"/>
      <c r="AC29" s="353" t="str">
        <f>IFERROR((AC27-AC28),"")</f>
        <v/>
      </c>
      <c r="AD29" s="352"/>
      <c r="AE29" s="353" t="str">
        <f>IFERROR((AE27-AE28),"")</f>
        <v/>
      </c>
      <c r="AF29" s="352"/>
      <c r="AG29" s="353" t="str">
        <f>IFERROR((AG27-AG28),"")</f>
        <v/>
      </c>
      <c r="AH29" s="382"/>
      <c r="AI29" s="385" t="str">
        <f t="shared" si="1"/>
        <v>Ethnicity Gap</v>
      </c>
      <c r="AJ29" s="358"/>
      <c r="AK29" s="390" t="str">
        <f>IFERROR((AK27-AK28),"")</f>
        <v/>
      </c>
      <c r="AL29" s="352"/>
      <c r="AM29" s="353" t="str">
        <f>IFERROR((AM27-AM28),"")</f>
        <v/>
      </c>
      <c r="AN29" s="352"/>
      <c r="AO29" s="353" t="str">
        <f>IFERROR((AO27-AO28),"")</f>
        <v/>
      </c>
      <c r="AP29" s="352"/>
      <c r="AQ29" s="353" t="str">
        <f>IFERROR((AQ27-AQ28),"")</f>
        <v/>
      </c>
      <c r="AR29" s="358"/>
      <c r="AS29" s="390" t="str">
        <f>IFERROR((AS27-AS28),"")</f>
        <v/>
      </c>
      <c r="AT29" s="352"/>
      <c r="AU29" s="353" t="str">
        <f>IFERROR((AU27-AU28),"")</f>
        <v/>
      </c>
      <c r="AV29" s="352"/>
      <c r="AW29" s="353" t="str">
        <f>IFERROR((AW27-AW28),"")</f>
        <v/>
      </c>
      <c r="AX29" s="352"/>
      <c r="AY29" s="353" t="str">
        <f>IFERROR((AY27-AY28),"")</f>
        <v/>
      </c>
      <c r="AZ29" s="374"/>
      <c r="BA29" s="385" t="str">
        <f t="shared" si="2"/>
        <v>Ethnicity Gap</v>
      </c>
      <c r="BB29" s="358"/>
      <c r="BC29" s="390" t="str">
        <f>IFERROR((BC27-BC28),"")</f>
        <v/>
      </c>
      <c r="BD29" s="352"/>
      <c r="BE29" s="353" t="str">
        <f>IFERROR((BE27-BE28),"")</f>
        <v/>
      </c>
      <c r="BF29" s="352"/>
      <c r="BG29" s="353" t="str">
        <f>IFERROR((BG27-BG28),"")</f>
        <v/>
      </c>
      <c r="BH29" s="352"/>
      <c r="BI29" s="353" t="str">
        <f>IFERROR((BI27-BI28),"")</f>
        <v/>
      </c>
      <c r="BJ29" s="358"/>
      <c r="BK29" s="390" t="str">
        <f>IFERROR((BK27-BK28),"")</f>
        <v/>
      </c>
      <c r="BL29" s="352"/>
      <c r="BM29" s="353" t="str">
        <f>IFERROR((BM27-BM28),"")</f>
        <v/>
      </c>
      <c r="BN29" s="352"/>
      <c r="BO29" s="353" t="str">
        <f>IFERROR((BO27-BO28),"")</f>
        <v/>
      </c>
      <c r="BP29" s="352"/>
      <c r="BQ29" s="353" t="str">
        <f>IFERROR((BQ27-BQ28),"")</f>
        <v/>
      </c>
      <c r="BR29" s="382"/>
      <c r="BS29" s="385" t="str">
        <f t="shared" si="3"/>
        <v>Ethnicity Gap</v>
      </c>
      <c r="BT29" s="358"/>
      <c r="BU29" s="390" t="str">
        <f>IFERROR((BU27-BU28),"")</f>
        <v/>
      </c>
      <c r="BV29" s="352"/>
      <c r="BW29" s="353" t="str">
        <f>IFERROR((BW27-BW28),"")</f>
        <v/>
      </c>
      <c r="BX29" s="352"/>
      <c r="BY29" s="353" t="str">
        <f>IFERROR((BY27-BY28),"")</f>
        <v/>
      </c>
      <c r="BZ29" s="352"/>
      <c r="CA29" s="353" t="str">
        <f>IFERROR((CA27-CA28),"")</f>
        <v/>
      </c>
      <c r="CB29" s="374"/>
      <c r="CC29" s="385" t="s">
        <v>302</v>
      </c>
      <c r="CD29" s="358"/>
      <c r="CE29" s="390" t="str">
        <f>IFERROR((CE27-CE28),"")</f>
        <v/>
      </c>
      <c r="CF29" s="352"/>
      <c r="CG29" s="353" t="str">
        <f>IFERROR((CG27-CG28),"")</f>
        <v/>
      </c>
      <c r="CH29" s="352"/>
      <c r="CI29" s="353" t="str">
        <f>IFERROR((CI27-CI28),"")</f>
        <v/>
      </c>
      <c r="CJ29" s="352"/>
      <c r="CK29" s="353" t="str">
        <f>IFERROR((CK27-CK28),"")</f>
        <v/>
      </c>
      <c r="CL29" s="382"/>
      <c r="CM29" s="385" t="str">
        <f t="shared" si="0"/>
        <v>Ethnicity Gap</v>
      </c>
      <c r="CN29" s="358"/>
      <c r="CO29" s="390" t="str">
        <f>IFERROR((CO27-CO28),"")</f>
        <v/>
      </c>
      <c r="CP29" s="352"/>
      <c r="CQ29" s="353" t="str">
        <f>IFERROR((CQ27-CQ28),"")</f>
        <v/>
      </c>
      <c r="CR29" s="352"/>
      <c r="CS29" s="353" t="str">
        <f>IFERROR((CS27-CS28),"")</f>
        <v/>
      </c>
      <c r="CT29" s="352"/>
      <c r="CU29" s="353" t="str">
        <f>IFERROR((CU27-CU28),"")</f>
        <v/>
      </c>
      <c r="CV29" s="374"/>
      <c r="CW29" s="385" t="s">
        <v>302</v>
      </c>
      <c r="CX29" s="358"/>
      <c r="CY29" s="390" t="str">
        <f>IFERROR((CY27-CY28),"")</f>
        <v/>
      </c>
      <c r="CZ29" s="352"/>
      <c r="DA29" s="353" t="str">
        <f>IFERROR((DA27-DA28),"")</f>
        <v/>
      </c>
      <c r="DB29" s="352"/>
      <c r="DC29" s="353" t="str">
        <f>IFERROR((DC27-DC28),"")</f>
        <v/>
      </c>
      <c r="DD29" s="352"/>
      <c r="DE29" s="353" t="str">
        <f>IFERROR((DE27-DE28),"")</f>
        <v/>
      </c>
      <c r="DF29" s="374"/>
      <c r="DG29" s="385" t="s">
        <v>302</v>
      </c>
      <c r="DH29" s="358"/>
      <c r="DI29" s="390" t="str">
        <f>IFERROR((DI27-DI28),"")</f>
        <v/>
      </c>
      <c r="DJ29" s="352"/>
      <c r="DK29" s="353" t="str">
        <f>IFERROR((DK27-DK28),"")</f>
        <v/>
      </c>
      <c r="DL29" s="352"/>
      <c r="DM29" s="353" t="str">
        <f>IFERROR((DM27-DM28),"")</f>
        <v/>
      </c>
      <c r="DN29" s="352"/>
      <c r="DO29" s="353" t="str">
        <f>IFERROR((DO27-DO28),"")</f>
        <v/>
      </c>
      <c r="DP29" s="374"/>
      <c r="DQ29" s="385" t="s">
        <v>302</v>
      </c>
      <c r="DR29" s="358"/>
      <c r="DS29" s="390" t="str">
        <f>IFERROR((DS27-DS28),"")</f>
        <v/>
      </c>
      <c r="DT29" s="352"/>
      <c r="DU29" s="353" t="str">
        <f>IFERROR((DU27-DU28),"")</f>
        <v/>
      </c>
      <c r="DV29" s="352"/>
      <c r="DW29" s="353" t="str">
        <f>IFERROR((DW27-DW28),"")</f>
        <v/>
      </c>
      <c r="DX29" s="352"/>
      <c r="DY29" s="353" t="str">
        <f>IFERROR((DY27-DY28),"")</f>
        <v/>
      </c>
      <c r="DZ29" s="374"/>
      <c r="EA29" s="385" t="s">
        <v>302</v>
      </c>
      <c r="EB29" s="358"/>
      <c r="EC29" s="390" t="str">
        <f>IFERROR((EC27-EC28),"")</f>
        <v/>
      </c>
      <c r="ED29" s="352"/>
      <c r="EE29" s="353" t="str">
        <f>IFERROR((EE27-EE28),"")</f>
        <v/>
      </c>
      <c r="EF29" s="352"/>
      <c r="EG29" s="353" t="str">
        <f>IFERROR((EG27-EG28),"")</f>
        <v/>
      </c>
      <c r="EH29" s="352"/>
      <c r="EI29" s="353" t="str">
        <f>IFERROR((EI27-EI28),"")</f>
        <v/>
      </c>
      <c r="EJ29" s="374"/>
      <c r="EK29" s="385" t="s">
        <v>302</v>
      </c>
      <c r="EL29" s="358"/>
      <c r="EM29" s="390" t="str">
        <f>IFERROR((EM27-EM28),"")</f>
        <v/>
      </c>
      <c r="EN29" s="352"/>
      <c r="EO29" s="353" t="str">
        <f>IFERROR((EO27-EO28),"")</f>
        <v/>
      </c>
      <c r="EP29" s="352"/>
      <c r="EQ29" s="353" t="str">
        <f>IFERROR((EQ27-EQ28),"")</f>
        <v/>
      </c>
      <c r="ER29" s="352"/>
      <c r="ES29" s="353" t="str">
        <f>IFERROR((ES27-ES28),"")</f>
        <v/>
      </c>
      <c r="ET29" s="374"/>
      <c r="EU29" s="385" t="s">
        <v>369</v>
      </c>
      <c r="EV29" s="358"/>
      <c r="EW29" s="390" t="str">
        <f>IFERROR((EW27-EW28),"")</f>
        <v/>
      </c>
      <c r="EX29" s="352"/>
      <c r="EY29" s="353" t="str">
        <f>IFERROR((EY27-EY28),"")</f>
        <v/>
      </c>
      <c r="EZ29" s="352"/>
      <c r="FA29" s="353" t="str">
        <f>IFERROR((FA27-FA28),"")</f>
        <v/>
      </c>
      <c r="FB29" s="352"/>
      <c r="FC29" s="353" t="str">
        <f>IFERROR((FC27-FC28),"")</f>
        <v/>
      </c>
      <c r="FD29" s="374"/>
      <c r="FE29" s="385" t="s">
        <v>302</v>
      </c>
      <c r="FF29" s="358"/>
      <c r="FG29" s="390" t="str">
        <f>IFERROR((FG27-FG28),"")</f>
        <v/>
      </c>
      <c r="FH29" s="352"/>
      <c r="FI29" s="353" t="str">
        <f>IFERROR((FI27-FI28),"")</f>
        <v/>
      </c>
      <c r="FJ29" s="352"/>
      <c r="FK29" s="353" t="str">
        <f>IFERROR((FK27-FK28),"")</f>
        <v/>
      </c>
      <c r="FL29" s="352"/>
      <c r="FM29" s="353" t="str">
        <f>IFERROR((FM27-FM28),"")</f>
        <v/>
      </c>
      <c r="FN29" s="374"/>
      <c r="FO29" s="385" t="s">
        <v>302</v>
      </c>
      <c r="FP29" s="358"/>
      <c r="FQ29" s="390" t="str">
        <f>IFERROR((FQ27-FQ28),"")</f>
        <v/>
      </c>
      <c r="FR29" s="352"/>
      <c r="FS29" s="353" t="str">
        <f>IFERROR((FS27-FS28),"")</f>
        <v/>
      </c>
      <c r="FT29" s="352"/>
      <c r="FU29" s="353" t="str">
        <f>IFERROR((FU27-FU28),"")</f>
        <v/>
      </c>
      <c r="FV29" s="352"/>
      <c r="FW29" s="353" t="str">
        <f>IFERROR((FW27-FW28),"")</f>
        <v/>
      </c>
      <c r="FX29" s="374"/>
      <c r="FY29" s="385" t="s">
        <v>302</v>
      </c>
      <c r="FZ29" s="358"/>
      <c r="GA29" s="390" t="str">
        <f>IFERROR((GA27-GA28),"")</f>
        <v/>
      </c>
      <c r="GB29" s="352"/>
      <c r="GC29" s="353" t="str">
        <f>IFERROR((GC27-GC28),"")</f>
        <v/>
      </c>
      <c r="GD29" s="352"/>
      <c r="GE29" s="353" t="str">
        <f>IFERROR((GE27-GE28),"")</f>
        <v/>
      </c>
      <c r="GF29" s="352"/>
      <c r="GG29" s="353" t="str">
        <f>IFERROR((GG27-GG28),"")</f>
        <v/>
      </c>
      <c r="GH29" s="374"/>
      <c r="GI29" s="385" t="s">
        <v>302</v>
      </c>
      <c r="GJ29" s="358"/>
      <c r="GK29" s="390" t="str">
        <f>IFERROR((GK27-GK28),"")</f>
        <v/>
      </c>
      <c r="GL29" s="352"/>
      <c r="GM29" s="353" t="str">
        <f>IFERROR((GM27-GM28),"")</f>
        <v/>
      </c>
      <c r="GN29" s="352"/>
      <c r="GO29" s="353" t="str">
        <f>IFERROR((GO27-GO28),"")</f>
        <v/>
      </c>
      <c r="GP29" s="352"/>
      <c r="GQ29" s="353" t="str">
        <f>IFERROR((GQ27-GQ28),"")</f>
        <v/>
      </c>
    </row>
    <row r="30" spans="1:199" ht="17.25" customHeight="1" x14ac:dyDescent="0.25">
      <c r="A30" s="319" t="s">
        <v>2</v>
      </c>
      <c r="B30" s="341"/>
      <c r="C30" s="388"/>
      <c r="D30" s="341"/>
      <c r="E30" s="336"/>
      <c r="F30" s="330"/>
      <c r="G30" s="336"/>
      <c r="H30" s="330"/>
      <c r="I30" s="336"/>
      <c r="J30" s="341"/>
      <c r="K30" s="388"/>
      <c r="L30" s="330"/>
      <c r="M30" s="336"/>
      <c r="N30" s="330"/>
      <c r="O30" s="336"/>
      <c r="P30" s="330"/>
      <c r="Q30" s="336"/>
      <c r="R30" s="341"/>
      <c r="S30" s="388"/>
      <c r="T30" s="330"/>
      <c r="U30" s="336"/>
      <c r="V30" s="330"/>
      <c r="W30" s="336"/>
      <c r="X30" s="330"/>
      <c r="Y30" s="336"/>
      <c r="Z30" s="341"/>
      <c r="AA30" s="388"/>
      <c r="AB30" s="330"/>
      <c r="AC30" s="336"/>
      <c r="AD30" s="330"/>
      <c r="AE30" s="336"/>
      <c r="AF30" s="330"/>
      <c r="AG30" s="336"/>
      <c r="AH30" s="382"/>
      <c r="AI30" s="384" t="str">
        <f t="shared" si="1"/>
        <v>SEN</v>
      </c>
      <c r="AJ30" s="341"/>
      <c r="AK30" s="388"/>
      <c r="AL30" s="330"/>
      <c r="AM30" s="336"/>
      <c r="AN30" s="330"/>
      <c r="AO30" s="336"/>
      <c r="AP30" s="330"/>
      <c r="AQ30" s="336"/>
      <c r="AR30" s="341"/>
      <c r="AS30" s="388"/>
      <c r="AT30" s="330"/>
      <c r="AU30" s="336"/>
      <c r="AV30" s="330"/>
      <c r="AW30" s="336"/>
      <c r="AX30" s="330"/>
      <c r="AY30" s="336"/>
      <c r="AZ30" s="374"/>
      <c r="BA30" s="384" t="str">
        <f t="shared" si="2"/>
        <v>SEN</v>
      </c>
      <c r="BB30" s="341"/>
      <c r="BC30" s="388"/>
      <c r="BD30" s="330"/>
      <c r="BE30" s="336"/>
      <c r="BF30" s="330"/>
      <c r="BG30" s="336"/>
      <c r="BH30" s="330"/>
      <c r="BI30" s="336"/>
      <c r="BJ30" s="341"/>
      <c r="BK30" s="388"/>
      <c r="BL30" s="330"/>
      <c r="BM30" s="336"/>
      <c r="BN30" s="330"/>
      <c r="BO30" s="336"/>
      <c r="BP30" s="330"/>
      <c r="BQ30" s="336"/>
      <c r="BR30" s="382"/>
      <c r="BS30" s="384" t="str">
        <f t="shared" si="3"/>
        <v>SEN</v>
      </c>
      <c r="BT30" s="341"/>
      <c r="BU30" s="388"/>
      <c r="BV30" s="330"/>
      <c r="BW30" s="336"/>
      <c r="BX30" s="330"/>
      <c r="BY30" s="336"/>
      <c r="BZ30" s="330"/>
      <c r="CA30" s="336"/>
      <c r="CB30" s="374"/>
      <c r="CC30" s="384" t="str">
        <f t="shared" ref="CC30" si="4">BS30</f>
        <v>SEN</v>
      </c>
      <c r="CD30" s="341"/>
      <c r="CE30" s="388"/>
      <c r="CF30" s="330"/>
      <c r="CG30" s="336"/>
      <c r="CH30" s="330"/>
      <c r="CI30" s="336"/>
      <c r="CJ30" s="330"/>
      <c r="CK30" s="336"/>
      <c r="CL30" s="382"/>
      <c r="CM30" s="384" t="str">
        <f>$CC30</f>
        <v>SEN</v>
      </c>
      <c r="CN30" s="341"/>
      <c r="CO30" s="388"/>
      <c r="CP30" s="330"/>
      <c r="CQ30" s="336"/>
      <c r="CR30" s="330"/>
      <c r="CS30" s="336"/>
      <c r="CT30" s="330"/>
      <c r="CU30" s="336"/>
      <c r="CV30" s="374"/>
      <c r="CW30" s="384" t="str">
        <f>$CC30</f>
        <v>SEN</v>
      </c>
      <c r="CX30" s="341"/>
      <c r="CY30" s="388"/>
      <c r="CZ30" s="330"/>
      <c r="DA30" s="336"/>
      <c r="DB30" s="330"/>
      <c r="DC30" s="336"/>
      <c r="DD30" s="330"/>
      <c r="DE30" s="336"/>
      <c r="DF30" s="374"/>
      <c r="DG30" s="384" t="str">
        <f>$CC30</f>
        <v>SEN</v>
      </c>
      <c r="DH30" s="341"/>
      <c r="DI30" s="388"/>
      <c r="DJ30" s="330"/>
      <c r="DK30" s="336"/>
      <c r="DL30" s="330"/>
      <c r="DM30" s="336"/>
      <c r="DN30" s="330"/>
      <c r="DO30" s="336"/>
      <c r="DP30" s="374"/>
      <c r="DQ30" s="384" t="str">
        <f>$CC30</f>
        <v>SEN</v>
      </c>
      <c r="DR30" s="341"/>
      <c r="DS30" s="388"/>
      <c r="DT30" s="330"/>
      <c r="DU30" s="336"/>
      <c r="DV30" s="330"/>
      <c r="DW30" s="336"/>
      <c r="DX30" s="330"/>
      <c r="DY30" s="336"/>
      <c r="DZ30" s="374"/>
      <c r="EA30" s="384" t="str">
        <f>$CC30</f>
        <v>SEN</v>
      </c>
      <c r="EB30" s="341"/>
      <c r="EC30" s="388"/>
      <c r="ED30" s="330"/>
      <c r="EE30" s="336"/>
      <c r="EF30" s="330"/>
      <c r="EG30" s="336"/>
      <c r="EH30" s="330"/>
      <c r="EI30" s="336"/>
      <c r="EJ30" s="374"/>
      <c r="EK30" s="384" t="str">
        <f>$CC30</f>
        <v>SEN</v>
      </c>
      <c r="EL30" s="341"/>
      <c r="EM30" s="388"/>
      <c r="EN30" s="330"/>
      <c r="EO30" s="336"/>
      <c r="EP30" s="330"/>
      <c r="EQ30" s="336"/>
      <c r="ER30" s="330"/>
      <c r="ES30" s="336"/>
      <c r="ET30" s="374"/>
      <c r="EU30" s="384" t="str">
        <f>$CC30</f>
        <v>SEN</v>
      </c>
      <c r="EV30" s="341"/>
      <c r="EW30" s="388"/>
      <c r="EX30" s="330"/>
      <c r="EY30" s="336"/>
      <c r="EZ30" s="330"/>
      <c r="FA30" s="336"/>
      <c r="FB30" s="330"/>
      <c r="FC30" s="336"/>
      <c r="FD30" s="374"/>
      <c r="FE30" s="384" t="str">
        <f>$CC30</f>
        <v>SEN</v>
      </c>
      <c r="FF30" s="341"/>
      <c r="FG30" s="388"/>
      <c r="FH30" s="330"/>
      <c r="FI30" s="336"/>
      <c r="FJ30" s="330"/>
      <c r="FK30" s="336"/>
      <c r="FL30" s="330"/>
      <c r="FM30" s="336"/>
      <c r="FN30" s="374"/>
      <c r="FO30" s="384" t="str">
        <f>$CC30</f>
        <v>SEN</v>
      </c>
      <c r="FP30" s="341"/>
      <c r="FQ30" s="388"/>
      <c r="FR30" s="330"/>
      <c r="FS30" s="336"/>
      <c r="FT30" s="330"/>
      <c r="FU30" s="336"/>
      <c r="FV30" s="330"/>
      <c r="FW30" s="336"/>
      <c r="FX30" s="374"/>
      <c r="FY30" s="384" t="str">
        <f>$CC30</f>
        <v>SEN</v>
      </c>
      <c r="FZ30" s="341"/>
      <c r="GA30" s="388"/>
      <c r="GB30" s="330"/>
      <c r="GC30" s="336"/>
      <c r="GD30" s="330"/>
      <c r="GE30" s="336"/>
      <c r="GF30" s="330"/>
      <c r="GG30" s="336"/>
      <c r="GH30" s="374"/>
      <c r="GI30" s="384" t="str">
        <f>$CC30</f>
        <v>SEN</v>
      </c>
      <c r="GJ30" s="341"/>
      <c r="GK30" s="388"/>
      <c r="GL30" s="330"/>
      <c r="GM30" s="336"/>
      <c r="GN30" s="330"/>
      <c r="GO30" s="336"/>
      <c r="GP30" s="330"/>
      <c r="GQ30" s="336"/>
    </row>
    <row r="31" spans="1:199" ht="15.75" x14ac:dyDescent="0.25">
      <c r="A31" s="36" t="str">
        <f>GROUPSUMMARY!A32</f>
        <v>SEN - K&amp;E</v>
      </c>
      <c r="B31" s="395">
        <f>COUNTIFS(PROGRESS!$Y$15:$Y$244,"&gt;=0",PROGRESS!$E$15:$E$244,"E")+COUNTIFS(PROGRESS!$Y$15:$Y$244,"&gt;=0",PROGRESS!$E$15:$E$244,"K")</f>
        <v>0</v>
      </c>
      <c r="C31" s="393" t="str">
        <f t="array" ref="C31">IFERROR(AVERAGE(IF(ISNUMBER(MATCH(PROGRESS!$E$15:$E$255,{"E","K"},0)),PROGRESS!$W$15:$W$255)),"")</f>
        <v/>
      </c>
      <c r="D31" s="342">
        <f>COUNTIFS(PROGRESS!$Y$15:$Y$244,"&gt;=4",PROGRESS!$E$15:$E$244,"E")+COUNTIFS(PROGRESS!$Y$15:$Y$244,"&gt;=4",PROGRESS!$E$15:$E$244,"K")</f>
        <v>0</v>
      </c>
      <c r="E31" s="337" t="str">
        <f>IFERROR(D31/B31,"")</f>
        <v/>
      </c>
      <c r="F31" s="331">
        <f>COUNTIFS(PROGRESS!$Y$15:$Y$244,"&gt;=5",PROGRESS!$E$15:$E$244,"E")+COUNTIFS(PROGRESS!$Y$15:$Y$244,"&gt;=5",PROGRESS!$E$15:$E$244,"K")</f>
        <v>0</v>
      </c>
      <c r="G31" s="337" t="str">
        <f>IFERROR(F31/B31,"")</f>
        <v/>
      </c>
      <c r="H31" s="331">
        <f>COUNTIFS(PROGRESS!$Y$15:$Y$244,"&gt;=7",PROGRESS!$E$15:$E$244,"E")+COUNTIFS(PROGRESS!$Y$15:$Y$244,"&gt;=7",PROGRESS!$E$15:$E$244,"K")</f>
        <v>0</v>
      </c>
      <c r="I31" s="337" t="str">
        <f>IFERROR(H31/B31,"")</f>
        <v/>
      </c>
      <c r="J31" s="395">
        <f>COUNTIFS(PROGRESS!$AI$15:$AI$244,"&gt;=0",PROGRESS!$E$15:$E$244,"E")+COUNTIFS(PROGRESS!$AI$15:$AI$244,"&gt;=0",PROGRESS!$E$15:$E$244,"K")</f>
        <v>0</v>
      </c>
      <c r="K31" s="393" t="str">
        <f t="array" ref="K31">IFERROR(AVERAGE(IF(ISNUMBER(MATCH(PROGRESS!$E$15:$E$255,{"E","K"},0)),PROGRESS!$AG$15:$AG$255)),"")</f>
        <v/>
      </c>
      <c r="L31" s="331">
        <f>COUNTIFS(PROGRESS!$AI$15:$AI$244,"&gt;=4",PROGRESS!$E$15:$E$244,"E")+COUNTIFS(PROGRESS!$AI$15:$AI$244,"&gt;=4",PROGRESS!$E$15:$E$244,"K")</f>
        <v>0</v>
      </c>
      <c r="M31" s="337" t="str">
        <f>IFERROR(L31/J31,"")</f>
        <v/>
      </c>
      <c r="N31" s="331">
        <f>COUNTIFS(PROGRESS!$AI$15:$AI$244,"&gt;=5",PROGRESS!$E$15:$E$244,"E")+COUNTIFS(PROGRESS!$AI$15:$AI$244,"&gt;=5",PROGRESS!$E$15:$E$244,"K")</f>
        <v>0</v>
      </c>
      <c r="O31" s="337" t="str">
        <f>IFERROR(N31/J31,"")</f>
        <v/>
      </c>
      <c r="P31" s="331">
        <f>COUNTIFS(PROGRESS!$AI$15:$AI$244,"&gt;=7",PROGRESS!$E$15:$E$244,"E")+COUNTIFS(PROGRESS!$AI$15:$AI$244,"&gt;=7",PROGRESS!$E$15:$E$244,"K")</f>
        <v>0</v>
      </c>
      <c r="Q31" s="337" t="str">
        <f>IFERROR(P31/J31,"")</f>
        <v/>
      </c>
      <c r="R31" s="395">
        <f>COUNTIFS(PROGRESS!$DF$15:$DF$244,"&gt;=0",PROGRESS!$E$15:$E$244,"E")+COUNTIFS(PROGRESS!$DF$15:$DF$244,"&gt;=0",PROGRESS!$E$15:$E$244,"K")</f>
        <v>0</v>
      </c>
      <c r="S31" s="393" t="str">
        <f t="array" ref="S31">IFERROR(AVERAGE(IF(ISNUMBER(MATCH(PROGRESS!$E$15:$E$255,{"E","K"},0)),PROGRESS!$DD$15:$DD$255)),"")</f>
        <v/>
      </c>
      <c r="T31" s="331">
        <f>COUNTIFS(PROGRESS!$DF$15:$DF$244,"&gt;=4",PROGRESS!$E$15:$E$244,"E")+COUNTIFS(PROGRESS!$DF$15:$DF$244,"&gt;=4",PROGRESS!$E$15:$E$244,"K")</f>
        <v>0</v>
      </c>
      <c r="U31" s="337" t="str">
        <f>IFERROR(T31/R31,"")</f>
        <v/>
      </c>
      <c r="V31" s="331">
        <f>COUNTIFS(PROGRESS!$DF$15:$DF$244,"&gt;=5",PROGRESS!$E$15:$E$244,"E")+COUNTIFS(PROGRESS!$DF$15:$DF$244,"&gt;=5",PROGRESS!$E$15:$E$244,"K")</f>
        <v>0</v>
      </c>
      <c r="W31" s="337" t="str">
        <f>IFERROR(V31/R31,"")</f>
        <v/>
      </c>
      <c r="X31" s="331">
        <f>COUNTIFS(PROGRESS!$DF$15:$DF$244,"&gt;=7",PROGRESS!$E$15:$E$244,"E")+COUNTIFS(PROGRESS!$DF$15:$DF$244,"&gt;=7",PROGRESS!$E$15:$E$244,"K")</f>
        <v>0</v>
      </c>
      <c r="Y31" s="337" t="str">
        <f>IFERROR(X31/R31,"")</f>
        <v/>
      </c>
      <c r="Z31" s="395">
        <f>COUNTIFS(PROGRESS!$DU$15:$DU$244,"&gt;=0",PROGRESS!$E$15:$E$244,"E")+COUNTIFS(PROGRESS!$DU$15:$DU$244,"&gt;=0",PROGRESS!$E$15:$E$244,"K")</f>
        <v>0</v>
      </c>
      <c r="AA31" s="393" t="str">
        <f t="array" ref="AA31">IFERROR(AVERAGE(IF(ISNUMBER(MATCH(PROGRESS!$E$15:$E$255,{"E","K"},0)),PROGRESS!$DD$15:$DD$255)),"")</f>
        <v/>
      </c>
      <c r="AB31" s="331">
        <f>COUNTIFS(PROGRESS!$DU$15:$DU$244,"&gt;=4",PROGRESS!$E$15:$E$244,"E")+COUNTIFS(PROGRESS!$DU$15:$DU$244,"&gt;=4",PROGRESS!$E$15:$E$244,"K")</f>
        <v>0</v>
      </c>
      <c r="AC31" s="337" t="str">
        <f>IFERROR(AB31/Z31,"")</f>
        <v/>
      </c>
      <c r="AD31" s="331">
        <f>COUNTIFS(PROGRESS!$DU$15:$DU$244,"&gt;=5",PROGRESS!$E$15:$E$244,"E")+COUNTIFS(PROGRESS!$DU$15:$DU$244,"&gt;=5",PROGRESS!$E$15:$E$244,"K")</f>
        <v>0</v>
      </c>
      <c r="AE31" s="337" t="str">
        <f>IFERROR(AD31/Z31,"")</f>
        <v/>
      </c>
      <c r="AF31" s="331">
        <f>COUNTIFS(PROGRESS!$DU$15:$DU$244,"&gt;=7",PROGRESS!$E$15:$E$244,"E")+COUNTIFS(PROGRESS!$DU$15:$DU$244,"&gt;=7",PROGRESS!$E$15:$E$244,"K")</f>
        <v>0</v>
      </c>
      <c r="AG31" s="337" t="str">
        <f>IFERROR(AF31/Z31,"")</f>
        <v/>
      </c>
      <c r="AH31" s="382"/>
      <c r="AI31" s="23" t="str">
        <f t="shared" si="1"/>
        <v>SEN - K&amp;E</v>
      </c>
      <c r="AJ31" s="395">
        <f>COUNTIFS(PROGRESS!$BM$15:$BM$244,"&gt;=0",PROGRESS!$E$15:$E$244,"E")+COUNTIFS(PROGRESS!$BM$15:$BM$244,"&gt;=0",PROGRESS!$E$15:$E$244,"K")</f>
        <v>0</v>
      </c>
      <c r="AK31" s="393" t="str">
        <f t="array" ref="AK31">IFERROR(AVERAGE(IF(ISNUMBER(MATCH(PROGRESS!$E$15:$E$255,{"E","K"},0)),PROGRESS!$BK$15:$BK$255)),"")</f>
        <v/>
      </c>
      <c r="AL31" s="331">
        <f>COUNTIFS(PROGRESS!$BM$15:$BM$244,"&gt;=4",PROGRESS!$E$15:$E$244,"E")+COUNTIFS(PROGRESS!$BM$15:$BM$244,"&gt;=4",PROGRESS!$E$15:$E$244,"K")</f>
        <v>0</v>
      </c>
      <c r="AM31" s="337" t="str">
        <f>IFERROR(AL31/AJ31,"")</f>
        <v/>
      </c>
      <c r="AN31" s="331">
        <f>COUNTIFS(PROGRESS!$BM$15:$BM$244,"&gt;=5",PROGRESS!$E$15:$E$244,"E")+COUNTIFS(PROGRESS!$BM$15:$BM$244,"&gt;=5",PROGRESS!$E$15:$E$244,"K")</f>
        <v>0</v>
      </c>
      <c r="AO31" s="337" t="str">
        <f>IFERROR(AN31/AJ31,"")</f>
        <v/>
      </c>
      <c r="AP31" s="331">
        <f>COUNTIFS(PROGRESS!$BM$15:$BM$244,"&gt;=7",PROGRESS!$E$15:$E$244,"E")+COUNTIFS(PROGRESS!$BM$15:$BM$244,"&gt;=7",PROGRESS!$E$15:$E$244,"K")</f>
        <v>0</v>
      </c>
      <c r="AQ31" s="337" t="str">
        <f>IFERROR(AP31/AJ31,"")</f>
        <v/>
      </c>
      <c r="AR31" s="395">
        <f>COUNTIFS(PROGRESS!$DK$15:$DK$244,"&gt;=0",PROGRESS!$E$15:$E$244,"E")+COUNTIFS(PROGRESS!$DK$15:$DK$244,"&gt;=0",PROGRESS!$E$15:$E$244,"K")</f>
        <v>0</v>
      </c>
      <c r="AS31" s="393" t="str">
        <f t="array" ref="AS31">IFERROR(AVERAGE(IF(ISNUMBER(MATCH(PROGRESS!$E$15:$E$255,{"E","K"},0)),PROGRESS!$DI$15:$DI$255)),"")</f>
        <v/>
      </c>
      <c r="AT31" s="331">
        <f>COUNTIFS(PROGRESS!$DK$15:$DK$244,"&gt;=4",PROGRESS!$E$15:$E$244,"E")+COUNTIFS(PROGRESS!$DK$15:$DK$244,"&gt;=4",PROGRESS!$E$15:$E$244,"K")</f>
        <v>0</v>
      </c>
      <c r="AU31" s="337" t="str">
        <f>IFERROR(AT31/AR31,"")</f>
        <v/>
      </c>
      <c r="AV31" s="331">
        <f>COUNTIFS(PROGRESS!$DK$15:$DK$244,"&gt;=5",PROGRESS!$E$15:$E$244,"E")+COUNTIFS(PROGRESS!$DK$15:$DK$244,"&gt;=5",PROGRESS!$E$15:$E$244,"K")</f>
        <v>0</v>
      </c>
      <c r="AW31" s="337" t="str">
        <f>IFERROR(AV31/AR31,"")</f>
        <v/>
      </c>
      <c r="AX31" s="331">
        <f>COUNTIFS(PROGRESS!$DK$15:$DK$244,"&gt;=7",PROGRESS!$E$15:$E$244,"E")+COUNTIFS(PROGRESS!$DK$15:$DK$244,"&gt;=7",PROGRESS!$E$15:$E$244,"K")</f>
        <v>0</v>
      </c>
      <c r="AY31" s="337" t="str">
        <f>IFERROR(AX31/AR31,"")</f>
        <v/>
      </c>
      <c r="AZ31" s="374"/>
      <c r="BA31" s="23" t="str">
        <f t="shared" si="2"/>
        <v>SEN - K&amp;E</v>
      </c>
      <c r="BB31" s="395">
        <f>COUNTIFS(PROGRESS!$BR$15:$BR$244,"&gt;=0",PROGRESS!$E$15:$E$244,"E")+COUNTIFS(PROGRESS!$BR$15:$BR$244,"&gt;=0",PROGRESS!$E$15:$E$244,"K")</f>
        <v>0</v>
      </c>
      <c r="BC31" s="393" t="str">
        <f t="array" ref="BC31">IFERROR(AVERAGE(IF(ISNUMBER(MATCH(PROGRESS!$E$15:$E$255,{"E","K"},0)),PROGRESS!$BP$15:$BP$255)),"")</f>
        <v/>
      </c>
      <c r="BD31" s="331">
        <f>COUNTIFS(PROGRESS!$BR$15:$BR$244,"&gt;=4",PROGRESS!$E$15:$E$244,"E")+COUNTIFS(PROGRESS!$BR$15:$BR$244,"&gt;=4",PROGRESS!$E$15:$E$244,"K")</f>
        <v>0</v>
      </c>
      <c r="BE31" s="337" t="str">
        <f>IFERROR(BD31/BB31,"")</f>
        <v/>
      </c>
      <c r="BF31" s="331">
        <f>COUNTIFS(PROGRESS!$BR$15:$BR$244,"&gt;=5",PROGRESS!$E$15:$E$244,"E")+COUNTIFS(PROGRESS!$BR$15:$BR$244,"&gt;=5",PROGRESS!$E$15:$E$244,"K")</f>
        <v>0</v>
      </c>
      <c r="BG31" s="337" t="str">
        <f>IFERROR(BF31/BB31,"")</f>
        <v/>
      </c>
      <c r="BH31" s="331">
        <f>COUNTIFS(PROGRESS!$BR$15:$BR$244,"&gt;=7",PROGRESS!$E$15:$E$244,"E")+COUNTIFS(PROGRESS!$BR$15:$BR$244,"&gt;=7",PROGRESS!$E$15:$E$244,"K")</f>
        <v>0</v>
      </c>
      <c r="BI31" s="337" t="str">
        <f>IFERROR(BH31/BB31,"")</f>
        <v/>
      </c>
      <c r="BJ31" s="395">
        <f>COUNTIFS(PROGRESS!$DZ$15:$DZ$244,"&gt;=0",PROGRESS!$E$15:$E$244,"E")+COUNTIFS(PROGRESS!$DZ$15:$DZ$244,"&gt;=0",PROGRESS!$E$15:$E$244,"K")</f>
        <v>0</v>
      </c>
      <c r="BK31" s="393" t="str">
        <f t="array" ref="BK31">IFERROR(AVERAGE(IF(ISNUMBER(MATCH(PROGRESS!$E$15:$E$255,{"E","K"},0)),PROGRESS!$DX$15:$DX$255)),"")</f>
        <v/>
      </c>
      <c r="BL31" s="331">
        <f>COUNTIFS(PROGRESS!$DZ$15:$DZ$244,"&gt;=4",PROGRESS!$E$15:$E$244,"E")+COUNTIFS(PROGRESS!$DZ$15:$DZ$244,"&gt;=4",PROGRESS!$E$15:$E$244,"K")</f>
        <v>0</v>
      </c>
      <c r="BM31" s="337" t="str">
        <f>IFERROR(BL31/BJ31,"")</f>
        <v/>
      </c>
      <c r="BN31" s="331">
        <f>COUNTIFS(PROGRESS!$DZ$15:$DZ$244,"&gt;=5",PROGRESS!$E$15:$E$244,"E")+COUNTIFS(PROGRESS!$DZ$15:$DZ$244,"&gt;=5",PROGRESS!$E$15:$E$244,"K")</f>
        <v>0</v>
      </c>
      <c r="BO31" s="337" t="str">
        <f>IFERROR(BN31/BJ31,"")</f>
        <v/>
      </c>
      <c r="BP31" s="331">
        <f>COUNTIFS(PROGRESS!$DZ$15:$DZ$244,"&gt;=7",PROGRESS!$E$15:$E$244,"E")+COUNTIFS(PROGRESS!$DZ$15:$DZ$244,"&gt;=7",PROGRESS!$E$15:$E$244,"K")</f>
        <v>0</v>
      </c>
      <c r="BQ31" s="337" t="str">
        <f>IFERROR(BP31/BJ31,"")</f>
        <v/>
      </c>
      <c r="BR31" s="382"/>
      <c r="BS31" s="23" t="str">
        <f t="shared" si="3"/>
        <v>SEN - K&amp;E</v>
      </c>
      <c r="BT31" s="395">
        <f>COUNTIFS(PROGRESS!$T$15:$T$244,"&gt;=0",PROGRESS!$E$15:$E$244,"E")+COUNTIFS(PROGRESS!$T$15:$T$244,"&gt;=0",PROGRESS!$E$15:$E$244,"K")</f>
        <v>0</v>
      </c>
      <c r="BU31" s="393" t="str">
        <f t="array" ref="BU31">IFERROR(AVERAGE(IF(ISNUMBER(MATCH(PROGRESS!$E$15:$E$255,{"E","K"},0)),PROGRESS!$R$15:$R$255)),"")</f>
        <v/>
      </c>
      <c r="BV31" s="331">
        <f>COUNTIFS(PROGRESS!$T$15:$T$244,"&gt;=4",PROGRESS!$E$15:$E$244,"E")+COUNTIFS(PROGRESS!$T$15:$T$244,"&gt;=4",PROGRESS!$E$15:$E$244,"K")</f>
        <v>0</v>
      </c>
      <c r="BW31" s="337" t="str">
        <f>IFERROR(BV31/BT31,"")</f>
        <v/>
      </c>
      <c r="BX31" s="331">
        <f>COUNTIFS(PROGRESS!$T$15:$T$244,"&gt;=5",PROGRESS!$E$15:$E$244,"E")+COUNTIFS(PROGRESS!$T$15:$T$244,"&gt;=5",PROGRESS!$E$15:$E$244,"K")</f>
        <v>0</v>
      </c>
      <c r="BY31" s="337" t="str">
        <f>IFERROR(BX31/BT31,"")</f>
        <v/>
      </c>
      <c r="BZ31" s="331">
        <f>COUNTIFS(PROGRESS!$T$15:$T$244,"&gt;=7",PROGRESS!$E$15:$E$244,"E")+COUNTIFS(PROGRESS!$T$15:$T$244,"&gt;=7",PROGRESS!$E$15:$E$244,"K")</f>
        <v>0</v>
      </c>
      <c r="CA31" s="337" t="str">
        <f>IFERROR(BZ31/BT31,"")</f>
        <v/>
      </c>
      <c r="CB31" s="374"/>
      <c r="CC31" s="23" t="s">
        <v>58</v>
      </c>
      <c r="CD31" s="395">
        <f>COUNTIFS(PROGRESS!$AS$15:$AS$244,"&gt;=0",PROGRESS!$E$15:$E$244,"E")+COUNTIFS(PROGRESS!$AS$15:$AS$244,"&gt;=0",PROGRESS!$E$15:$E$244,"K")</f>
        <v>0</v>
      </c>
      <c r="CE31" s="393" t="str">
        <f t="array" ref="CE31">IFERROR(AVERAGE(IF(ISNUMBER(MATCH(PROGRESS!$E$15:$E$255,{"E","K"},0)),PROGRESS!$AQ$15:$AQ$255)),"")</f>
        <v/>
      </c>
      <c r="CF31" s="331">
        <f>COUNTIFS(PROGRESS!$AS$15:$AS$244,"&gt;=4",PROGRESS!$E$15:$E$244,"E")+COUNTIFS(PROGRESS!$AS$15:$AS$244,"&gt;=4",PROGRESS!$E$15:$E$244,"K")</f>
        <v>0</v>
      </c>
      <c r="CG31" s="337" t="str">
        <f>IFERROR(CF31/CD31,"")</f>
        <v/>
      </c>
      <c r="CH31" s="331">
        <f>COUNTIFS(PROGRESS!$AS$15:$AS$244,"&gt;=5",PROGRESS!$E$15:$E$244,"E")+COUNTIFS(PROGRESS!$AS$15:$AS$244,"&gt;=5",PROGRESS!$E$15:$E$244,"K")</f>
        <v>0</v>
      </c>
      <c r="CI31" s="337" t="str">
        <f>IFERROR(CH31/CD31,"")</f>
        <v/>
      </c>
      <c r="CJ31" s="331">
        <f>COUNTIFS(PROGRESS!$AS$15:$AS$244,"&gt;=7",PROGRESS!$E$15:$E$244,"E")+COUNTIFS(PROGRESS!$AS$15:$AS$244,"&gt;=7",PROGRESS!$E$15:$E$244,"K")</f>
        <v>0</v>
      </c>
      <c r="CK31" s="337" t="str">
        <f>IFERROR(CJ31/CD31,"")</f>
        <v/>
      </c>
      <c r="CL31" s="382"/>
      <c r="CM31" s="23" t="str">
        <f t="shared" si="0"/>
        <v>SEN - S</v>
      </c>
      <c r="CN31" s="395">
        <f>COUNTIFS(PROGRESS!$AD$15:$AD$244,"&gt;=0",PROGRESS!$E$15:$E$244,"E")+COUNTIFS(PROGRESS!$AD$15:$AD$244,"&gt;=0",PROGRESS!$E$15:$E$244,"K")</f>
        <v>0</v>
      </c>
      <c r="CO31" s="393" t="str">
        <f t="array" ref="CO31">IFERROR(AVERAGE(IF(ISNUMBER(MATCH(PROGRESS!$E$15:$E$255,{"E","K"},0)),PROGRESS!$AB$15:$AB$255)),"")</f>
        <v/>
      </c>
      <c r="CP31" s="331">
        <f>COUNTIFS(PROGRESS!$AD$15:$AD$244,"&gt;=4",PROGRESS!$E$15:$E$244,"E")+COUNTIFS(PROGRESS!$AD$15:$AD$244,"&gt;=4",PROGRESS!$E$15:$E$244,"K")</f>
        <v>0</v>
      </c>
      <c r="CQ31" s="337" t="str">
        <f>IFERROR(CP31/CN31,"")</f>
        <v/>
      </c>
      <c r="CR31" s="331">
        <f>COUNTIFS(PROGRESS!$AD$15:$AD$244,"&gt;=5",PROGRESS!$E$15:$E$244,"E")+COUNTIFS(PROGRESS!$AD$15:$AD$244,"&gt;=5",PROGRESS!$E$15:$E$244,"K")</f>
        <v>0</v>
      </c>
      <c r="CS31" s="337" t="str">
        <f>IFERROR(CR31/CN31,"")</f>
        <v/>
      </c>
      <c r="CT31" s="331">
        <f>COUNTIFS(PROGRESS!$AD$15:$AD$244,"&gt;=7",PROGRESS!$E$15:$E$244,"E")+COUNTIFS(PROGRESS!$AD$15:$AD$244,"&gt;=7",PROGRESS!$E$15:$E$244,"K")</f>
        <v>0</v>
      </c>
      <c r="CU31" s="337" t="str">
        <f>IFERROR(Z31/CN31,"")</f>
        <v/>
      </c>
      <c r="CV31" s="374"/>
      <c r="CW31" s="23" t="s">
        <v>58</v>
      </c>
      <c r="CX31" s="395">
        <f>COUNTIFS(PROGRESS!$AN$15:$AN$244,"&gt;=0",PROGRESS!$E$15:$E$244,"E")+COUNTIFS(PROGRESS!$AN$15:$AN$244,"&gt;=0",PROGRESS!$E$15:$E$244,"K")</f>
        <v>0</v>
      </c>
      <c r="CY31" s="393" t="str">
        <f t="array" ref="CY31">IFERROR(AVERAGE(IF(ISNUMBER(MATCH(PROGRESS!$E$15:$E$255,{"E","K"},0)),PROGRESS!$AL$15:$AL$255)),"")</f>
        <v/>
      </c>
      <c r="CZ31" s="331">
        <f>COUNTIFS(PROGRESS!$AN$15:$AN$244,"&gt;=4",PROGRESS!$E$15:$E$244,"E")+COUNTIFS(PROGRESS!$AN$15:$AN$244,"&gt;=4",PROGRESS!$E$15:$E$244,"K")</f>
        <v>0</v>
      </c>
      <c r="DA31" s="337" t="str">
        <f>IFERROR(CZ31/CX31,"")</f>
        <v/>
      </c>
      <c r="DB31" s="331">
        <f>COUNTIFS(PROGRESS!$AN$15:$AN$244,"&gt;=5",PROGRESS!$E$15:$E$244,"E")+COUNTIFS(PROGRESS!$AN$15:$AN$244,"&gt;=5",PROGRESS!$E$15:$E$244,"K")</f>
        <v>0</v>
      </c>
      <c r="DC31" s="337" t="str">
        <f>IFERROR(DB31/CX31,"")</f>
        <v/>
      </c>
      <c r="DD31" s="331">
        <f>COUNTIFS(PROGRESS!$AN$15:$AN$244,"&gt;=7",PROGRESS!$E$15:$E$244,"E")+COUNTIFS(PROGRESS!$AN$15:$AN$244,"&gt;=7",PROGRESS!$E$15:$E$244,"K")</f>
        <v>0</v>
      </c>
      <c r="DE31" s="337" t="str">
        <f>IFERROR(DD31/CX31,"")</f>
        <v/>
      </c>
      <c r="DF31" s="374"/>
      <c r="DG31" s="23" t="s">
        <v>58</v>
      </c>
      <c r="DH31" s="395">
        <f>COUNTIFS(PROGRESS!$CB$15:$CB$244,"&gt;=0",PROGRESS!$E$15:$E$244,"E")+COUNTIFS(PROGRESS!$CB$15:$CB$244,"&gt;=0",PROGRESS!$E$15:$E$244,"K")</f>
        <v>0</v>
      </c>
      <c r="DI31" s="393" t="str">
        <f t="array" ref="DI31">IFERROR(AVERAGE(IF(ISNUMBER(MATCH(PROGRESS!$E$15:$E$255,{"E","K"},0)),PROGRESS!$BZ$15:$BZ$255)),"")</f>
        <v/>
      </c>
      <c r="DJ31" s="331">
        <f>COUNTIFS(PROGRESS!$CB$15:$CB$244,"&gt;=4",PROGRESS!$E$15:$E$244,"E")+COUNTIFS(PROGRESS!$CB$15:$CB$244,"&gt;=4",PROGRESS!$E$15:$E$244,"K")</f>
        <v>0</v>
      </c>
      <c r="DK31" s="337" t="str">
        <f>IFERROR(DJ31/DH31,"")</f>
        <v/>
      </c>
      <c r="DL31" s="331">
        <f>COUNTIFS(PROGRESS!$CB$15:$CB$244,"&gt;=5",PROGRESS!$E$15:$E$244,"E")+COUNTIFS(PROGRESS!$CB$15:$CB$244,"&gt;=5",PROGRESS!$E$15:$E$244,"K")</f>
        <v>0</v>
      </c>
      <c r="DM31" s="337" t="str">
        <f>IFERROR(DL31/DH31,"")</f>
        <v/>
      </c>
      <c r="DN31" s="331">
        <f>COUNTIFS(PROGRESS!$CB$15:$CB$244,"&gt;=7",PROGRESS!$E$15:$E$244,"E")+COUNTIFS(PROGRESS!$CB$15:$CB$244,"&gt;=7",PROGRESS!$E$15:$E$244,"K")</f>
        <v>0</v>
      </c>
      <c r="DO31" s="337" t="str">
        <f>IFERROR(DN31/DH31,"")</f>
        <v/>
      </c>
      <c r="DP31" s="374"/>
      <c r="DQ31" s="23" t="s">
        <v>58</v>
      </c>
      <c r="DR31" s="395">
        <f>COUNTIFS(PROGRESS!$AX$15:$AX$244,"&gt;=0",PROGRESS!$E$15:$E$244,"E")+COUNTIFS(PROGRESS!$AX$15:$AX$244,"&gt;=0",PROGRESS!$E$15:$E$244,"K")</f>
        <v>0</v>
      </c>
      <c r="DS31" s="393" t="str">
        <f t="array" ref="DS31">IFERROR(AVERAGE(IF(ISNUMBER(MATCH(PROGRESS!$E$15:$E$255,{"E","K"},0)),PROGRESS!$AV$15:$AV$255)),"")</f>
        <v/>
      </c>
      <c r="DT31" s="331">
        <f>COUNTIFS(PROGRESS!$AX$15:$AX$244,"&gt;=4",PROGRESS!$E$15:$E$244,"E")+COUNTIFS(PROGRESS!$AX$15:$AX$244,"&gt;=4",PROGRESS!$E$15:$E$244,"K")</f>
        <v>0</v>
      </c>
      <c r="DU31" s="337" t="str">
        <f>IFERROR(DT31/DR31,"")</f>
        <v/>
      </c>
      <c r="DV31" s="331">
        <f>COUNTIFS(PROGRESS!$AX$15:$AX$244,"&gt;=5",PROGRESS!$E$15:$E$244,"E")+COUNTIFS(PROGRESS!$AX$15:$AX$244,"&gt;=5",PROGRESS!$E$15:$E$244,"K")</f>
        <v>0</v>
      </c>
      <c r="DW31" s="337" t="str">
        <f>IFERROR(DV31/DR31,"")</f>
        <v/>
      </c>
      <c r="DX31" s="331">
        <f>COUNTIFS(PROGRESS!$AX$15:$AX$244,"&gt;=7",PROGRESS!$E$15:$E$244,"E")+COUNTIFS(PROGRESS!$AX$15:$AX$244,"&gt;=7",PROGRESS!$E$15:$E$244,"K")</f>
        <v>0</v>
      </c>
      <c r="DY31" s="337" t="str">
        <f>IFERROR(DX31/DR31,"")</f>
        <v/>
      </c>
      <c r="DZ31" s="374"/>
      <c r="EA31" s="23" t="s">
        <v>58</v>
      </c>
      <c r="EB31" s="395">
        <f>COUNTIFS(PROGRESS!$BC$15:$BC$244,"&gt;=0",PROGRESS!$E$15:$E$244,"E")+COUNTIFS(PROGRESS!$BC$15:$BC$244,"&gt;=0",PROGRESS!$E$15:$E$244,"K")</f>
        <v>0</v>
      </c>
      <c r="EC31" s="393" t="str">
        <f t="array" ref="EC31">IFERROR(AVERAGE(IF(ISNUMBER(MATCH(PROGRESS!$E$15:$E$255,{"E","K"},0)),PROGRESS!$BA$15:$BA$255)),"")</f>
        <v/>
      </c>
      <c r="ED31" s="331">
        <f>COUNTIFS(PROGRESS!$BC$15:$BC$244,"&gt;=4",PROGRESS!$E$15:$E$244,"E")+COUNTIFS(PROGRESS!$BC$15:$BC$244,"&gt;=4",PROGRESS!$E$15:$E$244,"K")</f>
        <v>0</v>
      </c>
      <c r="EE31" s="337" t="str">
        <f>IFERROR(ED31/EB31,"")</f>
        <v/>
      </c>
      <c r="EF31" s="331">
        <f>COUNTIFS(PROGRESS!$BC$15:$BC$244,"&gt;=5",PROGRESS!$E$15:$E$244,"E")+COUNTIFS(PROGRESS!$BC$15:$BC$244,"&gt;=5",PROGRESS!$E$15:$E$244,"K")</f>
        <v>0</v>
      </c>
      <c r="EG31" s="337" t="str">
        <f>IFERROR(EF31/EB31,"")</f>
        <v/>
      </c>
      <c r="EH31" s="331">
        <f>COUNTIFS(PROGRESS!$BC$15:$BC$244,"&gt;=7",PROGRESS!$E$15:$E$244,"E")+COUNTIFS(PROGRESS!$BC$15:$BC$244,"&gt;=7",PROGRESS!$E$15:$E$244,"K")</f>
        <v>0</v>
      </c>
      <c r="EI31" s="337" t="str">
        <f>IFERROR(EH31/EB31,"")</f>
        <v/>
      </c>
      <c r="EJ31" s="374"/>
      <c r="EK31" s="23" t="s">
        <v>58</v>
      </c>
      <c r="EL31" s="395">
        <f>COUNTIFS(PROGRESS!$BH$15:$BH$244,"&gt;=0",PROGRESS!$E$15:$E$244,"E")+COUNTIFS(PROGRESS!$BH$15:$BH$244,"&gt;=0",PROGRESS!$E$15:$E$244,"K")</f>
        <v>0</v>
      </c>
      <c r="EM31" s="393" t="str">
        <f t="array" ref="EM31">IFERROR(AVERAGE(IF(ISNUMBER(MATCH(PROGRESS!$E$15:$E$255,{"E","K"},0)),PROGRESS!$BF$15:$BF$255)),"")</f>
        <v/>
      </c>
      <c r="EN31" s="331">
        <f>COUNTIFS(PROGRESS!$BH$15:$BH$244,"&gt;=4",PROGRESS!$E$15:$E$244,"E")+COUNTIFS(PROGRESS!$BH$15:$BH$244,"&gt;=4",PROGRESS!$E$15:$E$244,"K")</f>
        <v>0</v>
      </c>
      <c r="EO31" s="337" t="str">
        <f>IFERROR(EN31/EL31,"")</f>
        <v/>
      </c>
      <c r="EP31" s="331">
        <f>COUNTIFS(PROGRESS!$BH$15:$BH$244,"&gt;=5",PROGRESS!$E$15:$E$244,"E")+COUNTIFS(PROGRESS!$BH$15:$BH$244,"&gt;=5",PROGRESS!$E$15:$E$244,"K")</f>
        <v>0</v>
      </c>
      <c r="EQ31" s="337" t="str">
        <f>IFERROR(EP31/EL31,"")</f>
        <v/>
      </c>
      <c r="ER31" s="331">
        <f>COUNTIFS(PROGRESS!$BH$15:$BH$244,"&gt;=7",PROGRESS!$E$15:$E$244,"E")+COUNTIFS(PROGRESS!$BH$15:$BH$244,"&gt;=7",PROGRESS!$E$15:$E$244,"K")</f>
        <v>0</v>
      </c>
      <c r="ES31" s="337" t="str">
        <f>IFERROR(ER31/EL31,"")</f>
        <v/>
      </c>
      <c r="ET31" s="374"/>
      <c r="EU31" s="23" t="s">
        <v>58</v>
      </c>
      <c r="EV31" s="395">
        <f>COUNTIFS(PROGRESS!$BW$15:$BW$244,"&gt;=0",PROGRESS!$E$15:$E$244,"E")+COUNTIFS(PROGRESS!$BW$15:$BW$244,"&gt;=0",PROGRESS!$E$15:$E$244,"K")</f>
        <v>0</v>
      </c>
      <c r="EW31" s="393" t="str">
        <f t="array" ref="EW31">IFERROR(AVERAGE(IF(ISNUMBER(MATCH(PROGRESS!$E$15:$E$255,{"E","K"},0)),PROGRESS!$BU$15:$BU$255)),"")</f>
        <v/>
      </c>
      <c r="EX31" s="331">
        <f>COUNTIFS(PROGRESS!$BW$15:$BW$244,"&gt;=4",PROGRESS!$E$15:$E$244,"E")+COUNTIFS(PROGRESS!$BW$15:$BW$244,"&gt;=4",PROGRESS!$E$15:$E$244,"K")</f>
        <v>0</v>
      </c>
      <c r="EY31" s="337" t="str">
        <f>IFERROR(EX31/EV31,"")</f>
        <v/>
      </c>
      <c r="EZ31" s="331">
        <f>COUNTIFS(PROGRESS!$BW$15:$BW$244,"&gt;=5",PROGRESS!$E$15:$E$244,"E")+COUNTIFS(PROGRESS!$BW$15:$BW$244,"&gt;=5",PROGRESS!$E$15:$E$244,"K")</f>
        <v>0</v>
      </c>
      <c r="FA31" s="337" t="str">
        <f>IFERROR(EZ31/EV31,"")</f>
        <v/>
      </c>
      <c r="FB31" s="331">
        <f>COUNTIFS(PROGRESS!$BW$15:$BW$244,"&gt;=7",PROGRESS!$E$15:$E$244,"E")+COUNTIFS(PROGRESS!$BW$15:$BW$244,"&gt;=7",PROGRESS!$E$15:$E$244,"K")</f>
        <v>0</v>
      </c>
      <c r="FC31" s="337" t="str">
        <f>IFERROR(FB31/EV31,"")</f>
        <v/>
      </c>
      <c r="FD31" s="374"/>
      <c r="FE31" s="23" t="s">
        <v>58</v>
      </c>
      <c r="FF31" s="395">
        <f>COUNTIFS(PROGRESS!$CG$15:$CG$244,"&gt;=0",PROGRESS!$E$15:$E$244,"E")+COUNTIFS(PROGRESS!$CG$15:$CG$244,"&gt;=0",PROGRESS!$E$15:$E$244,"K")</f>
        <v>0</v>
      </c>
      <c r="FG31" s="393" t="str">
        <f t="array" ref="FG31">IFERROR(AVERAGE(IF(ISNUMBER(MATCH(PROGRESS!$E$15:$E$255,{"E","K"},0)),PROGRESS!$CE$15:$CE$255)),"")</f>
        <v/>
      </c>
      <c r="FH31" s="331">
        <f>COUNTIFS(PROGRESS!$CG$15:$CG$244,"&gt;=4",PROGRESS!$E$15:$E$244,"E")+COUNTIFS(PROGRESS!$CG$15:$CG$244,"&gt;=4",PROGRESS!$E$15:$E$244,"K")</f>
        <v>0</v>
      </c>
      <c r="FI31" s="337" t="str">
        <f>IFERROR(FH31/FF31,"")</f>
        <v/>
      </c>
      <c r="FJ31" s="331">
        <f>COUNTIFS(PROGRESS!$CG$15:$CG$244,"&gt;=5",PROGRESS!$E$15:$E$244,"E")+COUNTIFS(PROGRESS!$CG$15:$CG$244,"&gt;=5",PROGRESS!$E$15:$E$244,"K")</f>
        <v>0</v>
      </c>
      <c r="FK31" s="337" t="str">
        <f>IFERROR(FJ31/FF31,"")</f>
        <v/>
      </c>
      <c r="FL31" s="331">
        <f>COUNTIFS(PROGRESS!$CG$15:$CG$244,"&gt;=7",PROGRESS!$E$15:$E$244,"E")+COUNTIFS(PROGRESS!$CG$15:$CG$244,"&gt;=7",PROGRESS!$E$15:$E$244,"K")</f>
        <v>0</v>
      </c>
      <c r="FM31" s="337" t="str">
        <f>IFERROR(FL31/FF31,"")</f>
        <v/>
      </c>
      <c r="FN31" s="374"/>
      <c r="FO31" s="23" t="s">
        <v>58</v>
      </c>
      <c r="FP31" s="395">
        <f>COUNTIFS(PROGRESS!$CQ$15:$CQ$244,"&gt;=0",PROGRESS!$E$15:$E$244,"E")+COUNTIFS(PROGRESS!$CQ$15:$CQ$244,"&gt;=0",PROGRESS!$E$15:$E$244,"K")</f>
        <v>0</v>
      </c>
      <c r="FQ31" s="393" t="str">
        <f t="array" ref="FQ31">IFERROR(AVERAGE(IF(ISNUMBER(MATCH(PROGRESS!$E$15:$E$255,{"E","K"},0)),PROGRESS!$CO$15:$CO$255)),"")</f>
        <v/>
      </c>
      <c r="FR31" s="331">
        <f>COUNTIFS(PROGRESS!$CQ$15:$CQ$244,"&gt;=4",PROGRESS!$E$15:$E$244,"E")+COUNTIFS(PROGRESS!$CQ$15:$CQ$244,"&gt;=4",PROGRESS!$E$15:$E$244,"K")</f>
        <v>0</v>
      </c>
      <c r="FS31" s="337" t="str">
        <f>IFERROR(FR31/FP31,"")</f>
        <v/>
      </c>
      <c r="FT31" s="331">
        <f>COUNTIFS(PROGRESS!$CQ$15:$CQ$244,"&gt;=5",PROGRESS!$E$15:$E$244,"E")+COUNTIFS(PROGRESS!$CQ$15:$CQ$244,"&gt;=5",PROGRESS!$E$15:$E$244,"K")</f>
        <v>0</v>
      </c>
      <c r="FU31" s="337" t="str">
        <f>IFERROR(FT31/FP31,"")</f>
        <v/>
      </c>
      <c r="FV31" s="331">
        <f>COUNTIFS(PROGRESS!$CQ$15:$CQ$244,"&gt;=7",PROGRESS!$E$15:$E$244,"E")+COUNTIFS(PROGRESS!$CQ$15:$CQ$244,"&gt;=7",PROGRESS!$E$15:$E$244,"K")</f>
        <v>0</v>
      </c>
      <c r="FW31" s="337" t="str">
        <f>IFERROR(FV31/FP31,"")</f>
        <v/>
      </c>
      <c r="FX31" s="374"/>
      <c r="FY31" s="23" t="s">
        <v>58</v>
      </c>
      <c r="FZ31" s="395">
        <f>COUNTIFS(PROGRESS!$DA$15:$DA$244,"&gt;=0",PROGRESS!$E$15:$E$244,"E")+COUNTIFS(PROGRESS!$DA$15:$DA$244,"&gt;=0",PROGRESS!$E$15:$E$244,"K")</f>
        <v>0</v>
      </c>
      <c r="GA31" s="393" t="str">
        <f t="array" ref="GA31">IFERROR(AVERAGE(IF(ISNUMBER(MATCH(PROGRESS!$E$15:$E$255,{"E","K"},0)),PROGRESS!$CY$15:$CY$255)),"")</f>
        <v/>
      </c>
      <c r="GB31" s="331">
        <f>COUNTIFS(PROGRESS!$DA$15:$DA$244,"&gt;=4",PROGRESS!$E$15:$E$244,"E")+COUNTIFS(PROGRESS!$DA$15:$DA$244,"&gt;=4",PROGRESS!$E$15:$E$244,"K")</f>
        <v>0</v>
      </c>
      <c r="GC31" s="337" t="str">
        <f>IFERROR(GB31/FZ31,"")</f>
        <v/>
      </c>
      <c r="GD31" s="331">
        <f>COUNTIFS(PROGRESS!$DA$15:$DA$244,"&gt;=5",PROGRESS!$E$15:$E$244,"E")+COUNTIFS(PROGRESS!$DA$15:$DA$244,"&gt;=5",PROGRESS!$E$15:$E$244,"K")</f>
        <v>0</v>
      </c>
      <c r="GE31" s="337" t="str">
        <f>IFERROR(GD31/FZ31,"")</f>
        <v/>
      </c>
      <c r="GF31" s="331">
        <f>COUNTIFS(PROGRESS!$DA$15:$DA$244,"&gt;=7",PROGRESS!$E$15:$E$244,"E")+COUNTIFS(PROGRESS!$DA$15:$DA$244,"&gt;=7",PROGRESS!$E$15:$E$244,"K")</f>
        <v>0</v>
      </c>
      <c r="GG31" s="337" t="str">
        <f>IFERROR(GF31/FZ31,"")</f>
        <v/>
      </c>
      <c r="GH31" s="374"/>
      <c r="GI31" s="23" t="s">
        <v>58</v>
      </c>
      <c r="GJ31" s="395">
        <f>COUNTIFS(PROGRESS!$DP$15:$DP$244,"&gt;=0",PROGRESS!$E$15:$E$244,"E")+COUNTIFS(PROGRESS!$DP$15:$DP$244,"&gt;=0",PROGRESS!$E$15:$E$244,"K")</f>
        <v>0</v>
      </c>
      <c r="GK31" s="393" t="str">
        <f t="array" ref="GK31">IFERROR(AVERAGE(IF(ISNUMBER(MATCH(PROGRESS!$E$15:$E$255,{"E","K"},0)),PROGRESS!$DN$15:$DN$255)),"")</f>
        <v/>
      </c>
      <c r="GL31" s="331">
        <f>COUNTIFS(PROGRESS!$DP$15:$DP$244,"&gt;=4",PROGRESS!$E$15:$E$244,"E")+COUNTIFS(PROGRESS!$DP$15:$DP$244,"&gt;=4",PROGRESS!$E$15:$E$244,"K")</f>
        <v>0</v>
      </c>
      <c r="GM31" s="337" t="str">
        <f>IFERROR(GL31/GJ31,"")</f>
        <v/>
      </c>
      <c r="GN31" s="331">
        <f>COUNTIFS(PROGRESS!$DP$15:$DP$244,"&gt;=5",PROGRESS!$E$15:$E$244,"E")+COUNTIFS(PROGRESS!$DP$15:$DP$244,"&gt;=5",PROGRESS!$E$15:$E$244,"K")</f>
        <v>0</v>
      </c>
      <c r="GO31" s="337" t="str">
        <f>IFERROR(GN31/GJ31,"")</f>
        <v/>
      </c>
      <c r="GP31" s="331">
        <f>COUNTIFS(PROGRESS!$DP$15:$DP$244,"&gt;=7",PROGRESS!$E$15:$E$244,"E")+COUNTIFS(PROGRESS!$DP$15:$DP$244,"&gt;=7",PROGRESS!$E$15:$E$244,"K")</f>
        <v>0</v>
      </c>
      <c r="GQ31" s="337" t="str">
        <f>IFERROR(GP31/GJ31,"")</f>
        <v/>
      </c>
    </row>
    <row r="32" spans="1:199" ht="15.75" x14ac:dyDescent="0.25">
      <c r="A32" s="36" t="str">
        <f>GROUPSUMMARY!A33</f>
        <v>SEN - K&amp;E&amp;M</v>
      </c>
      <c r="B32" s="342">
        <f t="array" ref="B32">COUNTIFS(PROGRESS!$Y$15:$Y$244,"&gt;=0",PROGRESS!$E$15:$E$244,"E")+COUNTIFS(PROGRESS!$Y$15:$Y$244,"&gt;=0",PROGRESS!$E$15:$E$244,"K")+COUNTIFS(PROGRESS!$Y$15:$Y$244,"&gt;=0",PROGRESS!$E$15:$E$244,"M")</f>
        <v>0</v>
      </c>
      <c r="C32" s="398" t="e">
        <f t="array" ref="C32">AVERAGE(IF(ISNUMBER(MATCH(PROGRESS!$E$15:$E$255,{"E","K","M"},0)),PROGRESS!$W$15:$W$255))</f>
        <v>#DIV/0!</v>
      </c>
      <c r="D32" s="342">
        <f t="array" ref="D32">COUNTIFS(PROGRESS!$Y$15:$Y$244,"&gt;=4",PROGRESS!$E$15:$E$244,"E")+COUNTIFS(PROGRESS!$Y$15:$Y$244,"&gt;=4",PROGRESS!$E$15:$E$244,"K")+COUNTIFS(PROGRESS!$Y$15:$Y$244,"&gt;=4",PROGRESS!$E$15:$E$244,"M")</f>
        <v>0</v>
      </c>
      <c r="E32" s="337" t="str">
        <f>IFERROR(D32/B32,"")</f>
        <v/>
      </c>
      <c r="F32" s="331">
        <f t="array" ref="F32">COUNTIFS(PROGRESS!$Y$15:$Y$244,"&gt;=5",PROGRESS!$E$15:$E$244,"E")+COUNTIFS(PROGRESS!$Y$15:$Y$244,"&gt;=5",PROGRESS!$E$15:$E$244,"K")+COUNTIFS(PROGRESS!$Y$15:$Y$244,"&gt;=5",PROGRESS!$E$15:$E$244,"M")</f>
        <v>0</v>
      </c>
      <c r="G32" s="337" t="str">
        <f>IFERROR(F32/B32,"")</f>
        <v/>
      </c>
      <c r="H32" s="331">
        <f t="array" ref="H32">COUNTIFS(PROGRESS!$Y$15:$Y$244,"&gt;=7",PROGRESS!$E$15:$E$244,"E")+COUNTIFS(PROGRESS!$Y$15:$Y$244,"&gt;=7",PROGRESS!$E$15:$E$244,"K")+COUNTIFS(PROGRESS!$Y$15:$Y$244,"&gt;=7",PROGRESS!$E$15:$E$244,"M")</f>
        <v>0</v>
      </c>
      <c r="I32" s="337" t="str">
        <f>IFERROR(H32/B32,"")</f>
        <v/>
      </c>
      <c r="J32" s="342">
        <f t="array" ref="J32">COUNTIFS(PROGRESS!$AI$15:$AI$244,"&gt;=0",PROGRESS!$E$15:$E$244,"E")+COUNTIFS(PROGRESS!$AI$15:$AI$244,"&gt;=0",PROGRESS!$E$15:$E$244,"K")+COUNTIFS(PROGRESS!$AI$15:$AI$244,"&gt;=0",PROGRESS!$E$15:$E$244,"M")</f>
        <v>0</v>
      </c>
      <c r="K32" s="398" t="e">
        <f t="array" ref="K32">AVERAGE(IF(ISNUMBER(MATCH(PROGRESS!$E$15:$E$255,{"E","K","M"},0)),PROGRESS!$AG$15:$AG$255))</f>
        <v>#DIV/0!</v>
      </c>
      <c r="L32" s="331">
        <f t="array" ref="L32">COUNTIFS(PROGRESS!$AI$15:$AI$244,"&gt;=4",PROGRESS!$E$15:$E$244,"E")+COUNTIFS(PROGRESS!$AI$15:$AI$244,"&gt;=4",PROGRESS!$E$15:$E$244,"K")+COUNTIFS(PROGRESS!$AI$15:$AI$244,"&gt;=4",PROGRESS!$E$15:$E$244,"M")</f>
        <v>0</v>
      </c>
      <c r="M32" s="337" t="str">
        <f>IFERROR(L32/J32,"")</f>
        <v/>
      </c>
      <c r="N32" s="331">
        <f t="array" ref="N32">COUNTIFS(PROGRESS!$AI$15:$AI$244,"&gt;=5",PROGRESS!$E$15:$E$244,"E")+COUNTIFS(PROGRESS!$AI$15:$AI$244,"&gt;=5",PROGRESS!$E$15:$E$244,"K")+COUNTIFS(PROGRESS!$AI$15:$AI$244,"&gt;=5",PROGRESS!$E$15:$E$244,"M")</f>
        <v>0</v>
      </c>
      <c r="O32" s="337" t="str">
        <f>IFERROR(N32/J32,"")</f>
        <v/>
      </c>
      <c r="P32" s="331">
        <f t="array" ref="P32">COUNTIFS(PROGRESS!$AI$15:$AI$244,"&gt;=7",PROGRESS!$E$15:$E$244,"E")+COUNTIFS(PROGRESS!$AI$15:$AI$244,"&gt;=7",PROGRESS!$E$15:$E$244,"K")+COUNTIFS(PROGRESS!$AI$15:$AI$244,"&gt;=7",PROGRESS!$E$15:$E$244,"M")</f>
        <v>0</v>
      </c>
      <c r="Q32" s="337" t="str">
        <f>IFERROR(P32/J32,"")</f>
        <v/>
      </c>
      <c r="R32" s="342">
        <f t="array" ref="R32">COUNTIFS(PROGRESS!$DF$15:$DF$244,"&gt;=0",PROGRESS!$E$15:$E$244,"E")+COUNTIFS(PROGRESS!$DF$15:$DF$244,"&gt;=0",PROGRESS!$E$15:$E$244,"K")+COUNTIFS(PROGRESS!$DF$15:$DF$244,"&gt;=0",PROGRESS!$E$15:$E$244,"M")</f>
        <v>0</v>
      </c>
      <c r="S32" s="398" t="e">
        <f t="array" ref="S32">AVERAGE(IF(ISNUMBER(MATCH(PROGRESS!$E$15:$E$255,{"E","K","M"},0)),PROGRESS!$DD$15:$DD$255))</f>
        <v>#DIV/0!</v>
      </c>
      <c r="T32" s="331">
        <f t="array" ref="T32">COUNTIFS(PROGRESS!$DF$15:$DF$244,"&gt;=4",PROGRESS!$E$15:$E$244,"E")+COUNTIFS(PROGRESS!$DF$15:$DF$244,"&gt;=4",PROGRESS!$E$15:$E$244,"K")+COUNTIFS(PROGRESS!$DF$15:$DF$244,"&gt;=4",PROGRESS!$E$15:$E$244,"M")</f>
        <v>0</v>
      </c>
      <c r="U32" s="337" t="str">
        <f>IFERROR(T32/R32,"")</f>
        <v/>
      </c>
      <c r="V32" s="331">
        <f t="array" ref="V32">COUNTIFS(PROGRESS!$DF$15:$DF$244,"&gt;=5",PROGRESS!$E$15:$E$244,"E")+COUNTIFS(PROGRESS!$DF$15:$DF$244,"&gt;=5",PROGRESS!$E$15:$E$244,"K")+COUNTIFS(PROGRESS!$DF$15:$DF$244,"&gt;=5",PROGRESS!$E$15:$E$244,"M")</f>
        <v>0</v>
      </c>
      <c r="W32" s="337" t="str">
        <f>IFERROR(V32/R32,"")</f>
        <v/>
      </c>
      <c r="X32" s="331">
        <f t="array" ref="X32">COUNTIFS(PROGRESS!$DF$15:$DF$244,"&gt;=7",PROGRESS!$E$15:$E$244,"E")+COUNTIFS(PROGRESS!$DF$15:$DF$244,"&gt;=7",PROGRESS!$E$15:$E$244,"K")+COUNTIFS(PROGRESS!$DF$15:$DF$244,"&gt;=7",PROGRESS!$E$15:$E$244,"M")</f>
        <v>0</v>
      </c>
      <c r="Y32" s="337" t="str">
        <f>IFERROR(X32/R32,"")</f>
        <v/>
      </c>
      <c r="Z32" s="342">
        <f t="array" ref="Z32">COUNTIFS(PROGRESS!$DU$15:$DU$244,"&gt;=0",PROGRESS!$E$15:$E$244,"E")+COUNTIFS(PROGRESS!$DU$15:$DU$244,"&gt;=0",PROGRESS!$E$15:$E$244,"K")+COUNTIFS(PROGRESS!$DU$15:$DU$244,"&gt;=0",PROGRESS!$E$15:$E$244,"M")</f>
        <v>0</v>
      </c>
      <c r="AA32" s="398" t="e">
        <f t="array" ref="AA32">AVERAGE(IF(ISNUMBER(MATCH(PROGRESS!$E$15:$E$255,{"E","K","M"},0)),PROGRESS!$DD$15:$DD$255))</f>
        <v>#DIV/0!</v>
      </c>
      <c r="AB32" s="331">
        <f t="array" ref="AB32">COUNTIFS(PROGRESS!$DU$15:$DU$244,"&gt;=4",PROGRESS!$E$15:$E$244,"E")+COUNTIFS(PROGRESS!$DU$15:$DU$244,"&gt;=4",PROGRESS!$E$15:$E$244,"K")+COUNTIFS(PROGRESS!$DU$15:$DU$244,"&gt;=4",PROGRESS!$E$15:$E$244,"M")</f>
        <v>0</v>
      </c>
      <c r="AC32" s="337" t="str">
        <f>IFERROR(AB32/Z32,"")</f>
        <v/>
      </c>
      <c r="AD32" s="331">
        <f t="array" ref="AD32">COUNTIFS(PROGRESS!$DU$15:$DU$244,"&gt;=5",PROGRESS!$E$15:$E$244,"E")+COUNTIFS(PROGRESS!$DU$15:$DU$244,"&gt;=5",PROGRESS!$E$15:$E$244,"K")+COUNTIFS(PROGRESS!$DU$15:$DU$244,"&gt;=5",PROGRESS!$E$15:$E$244,"M")</f>
        <v>0</v>
      </c>
      <c r="AE32" s="337" t="str">
        <f>IFERROR(AD32/Z32,"")</f>
        <v/>
      </c>
      <c r="AF32" s="331">
        <f t="array" ref="AF32">COUNTIFS(PROGRESS!$DU$15:$DU$244,"&gt;=7",PROGRESS!$E$15:$E$244,"E")+COUNTIFS(PROGRESS!$DU$15:$DU$244,"&gt;=7",PROGRESS!$E$15:$E$244,"K")+COUNTIFS(PROGRESS!$DU$15:$DU$244,"&gt;=7",PROGRESS!$E$15:$E$244,"M")</f>
        <v>0</v>
      </c>
      <c r="AG32" s="337" t="str">
        <f>IFERROR(AF32/Z32,"")</f>
        <v/>
      </c>
      <c r="AH32" s="382"/>
      <c r="AI32" s="23" t="str">
        <f t="shared" si="1"/>
        <v>SEN - K&amp;E&amp;M</v>
      </c>
      <c r="AJ32" s="342">
        <f t="array" ref="AJ32">COUNTIFS(PROGRESS!$BM$15:$BM$244,"&gt;=0",PROGRESS!$E$15:$E$244,"E")+COUNTIFS(PROGRESS!$BM$15:$BM$244,"&gt;=0",PROGRESS!$E$15:$E$244,"K")+COUNTIFS(PROGRESS!$BM$15:$BM$244,"&gt;=0",PROGRESS!$E$15:$E$244,"M")</f>
        <v>0</v>
      </c>
      <c r="AK32" s="398" t="str">
        <f t="array" ref="AK32">IFERROR(AVERAGE(IF(ISNUMBER(MATCH(PROGRESS!$E$15:$E$255,{"E","K","M"},0)),PROGRESS!$BK$15:$BK$255)),"")</f>
        <v/>
      </c>
      <c r="AL32" s="331">
        <f t="array" ref="AL32">COUNTIFS(PROGRESS!$BM$15:$BM$244,"&gt;=4",PROGRESS!$E$15:$E$244,"E")+COUNTIFS(PROGRESS!$BM$15:$BM$244,"&gt;=4",PROGRESS!$E$15:$E$244,"K")+COUNTIFS(PROGRESS!$BM$15:$BM$244,"&gt;=4",PROGRESS!$E$15:$E$244,"M")</f>
        <v>0</v>
      </c>
      <c r="AM32" s="337" t="str">
        <f>IFERROR(AL32/AJ32,"")</f>
        <v/>
      </c>
      <c r="AN32" s="331">
        <f t="array" ref="AN32">COUNTIFS(PROGRESS!$BM$15:$BM$244,"&gt;=5",PROGRESS!$E$15:$E$244,"E")+COUNTIFS(PROGRESS!$BM$15:$BM$244,"&gt;=5",PROGRESS!$E$15:$E$244,"K")+COUNTIFS(PROGRESS!$BM$15:$BM$244,"&gt;=5",PROGRESS!$E$15:$E$244,"M")</f>
        <v>0</v>
      </c>
      <c r="AO32" s="337" t="str">
        <f>IFERROR(AN32/AJ32,"")</f>
        <v/>
      </c>
      <c r="AP32" s="331">
        <f t="array" ref="AP32">COUNTIFS(PROGRESS!$BM$15:$BM$244,"&gt;=7",PROGRESS!$E$15:$E$244,"E")+COUNTIFS(PROGRESS!$BM$15:$BM$244,"&gt;=7",PROGRESS!$E$15:$E$244,"K")+COUNTIFS(PROGRESS!$BM$15:$BM$244,"&gt;=7",PROGRESS!$E$15:$E$244,"M")</f>
        <v>0</v>
      </c>
      <c r="AQ32" s="337" t="str">
        <f>IFERROR(AP32/AJ32,"")</f>
        <v/>
      </c>
      <c r="AR32" s="342">
        <f t="array" ref="AR32">COUNTIFS(PROGRESS!$DK$15:$DK$244,"&gt;=0",PROGRESS!$E$15:$E$244,"E")+COUNTIFS(PROGRESS!$DK$15:$DK$244,"&gt;=0",PROGRESS!$E$15:$E$244,"K")+COUNTIFS(PROGRESS!$DK$15:$DK$244,"&gt;=0",PROGRESS!$E$15:$E$244,"M")</f>
        <v>0</v>
      </c>
      <c r="AS32" s="398" t="str">
        <f t="array" ref="AS32">IFERROR(AVERAGE(IF(ISNUMBER(MATCH(PROGRESS!$E$15:$E$255,{"E","K","M"},0)),PROGRESS!$DI$15:$DI$255)),"")</f>
        <v/>
      </c>
      <c r="AT32" s="331">
        <f t="array" ref="AT32">COUNTIFS(PROGRESS!$DK$15:$DK$244,"&gt;=4",PROGRESS!$E$15:$E$244,"E")+COUNTIFS(PROGRESS!$DK$15:$DK$244,"&gt;=4",PROGRESS!$E$15:$E$244,"K")+COUNTIFS(PROGRESS!$DK$15:$DK$244,"&gt;=4",PROGRESS!$E$15:$E$244,"M")</f>
        <v>0</v>
      </c>
      <c r="AU32" s="337" t="str">
        <f>IFERROR(AT32/AR32,"")</f>
        <v/>
      </c>
      <c r="AV32" s="331">
        <f t="array" ref="AV32">COUNTIFS(PROGRESS!$DK$15:$DK$244,"&gt;=5",PROGRESS!$E$15:$E$244,"E")+COUNTIFS(PROGRESS!$DK$15:$DK$244,"&gt;=5",PROGRESS!$E$15:$E$244,"K")+COUNTIFS(PROGRESS!$DK$15:$DK$244,"&gt;=5",PROGRESS!$E$15:$E$244,"M")</f>
        <v>0</v>
      </c>
      <c r="AW32" s="337" t="str">
        <f>IFERROR(AV32/AR32,"")</f>
        <v/>
      </c>
      <c r="AX32" s="331">
        <f t="array" ref="AX32">COUNTIFS(PROGRESS!$DK$15:$DK$244,"&gt;=7",PROGRESS!$E$15:$E$244,"E")+COUNTIFS(PROGRESS!$DK$15:$DK$244,"&gt;=7",PROGRESS!$E$15:$E$244,"K")+COUNTIFS(PROGRESS!$DK$15:$DK$244,"&gt;=7",PROGRESS!$E$15:$E$244,"M")</f>
        <v>0</v>
      </c>
      <c r="AY32" s="337" t="str">
        <f>IFERROR(AX32/AR32,"")</f>
        <v/>
      </c>
      <c r="AZ32" s="374"/>
      <c r="BA32" s="23" t="str">
        <f t="shared" si="2"/>
        <v>SEN - K&amp;E&amp;M</v>
      </c>
      <c r="BB32" s="342">
        <f t="array" ref="BB32">COUNTIFS(PROGRESS!$BR$15:$BR$244,"&gt;=0",PROGRESS!$E$15:$E$244,"E")+COUNTIFS(PROGRESS!$BR$15:$BR$244,"&gt;=0",PROGRESS!$E$15:$E$244,"K")+COUNTIFS(PROGRESS!$BR$15:$BR$244,"&gt;=0",PROGRESS!$E$15:$E$244,"M")</f>
        <v>0</v>
      </c>
      <c r="BC32" s="398" t="str">
        <f t="array" ref="BC32">IFERROR(AVERAGE(IF(ISNUMBER(MATCH(PROGRESS!$E$15:$E$255,{"E","K","M"},0)),PROGRESS!$BP$15:$BP$255)),"")</f>
        <v/>
      </c>
      <c r="BD32" s="331">
        <f t="array" ref="BD32">COUNTIFS(PROGRESS!$BR$15:$BR$244,"&gt;=4",PROGRESS!$E$15:$E$244,"E")+COUNTIFS(PROGRESS!$BR$15:$BR$244,"&gt;=4",PROGRESS!$E$15:$E$244,"K")+COUNTIFS(PROGRESS!$BR$15:$BR$244,"&gt;=4",PROGRESS!$E$15:$E$244,"M")</f>
        <v>0</v>
      </c>
      <c r="BE32" s="337" t="str">
        <f>IFERROR(BD32/BB32,"")</f>
        <v/>
      </c>
      <c r="BF32" s="331">
        <f t="array" ref="BF32">COUNTIFS(PROGRESS!$BR$15:$BR$244,"&gt;=5",PROGRESS!$E$15:$E$244,"E")+COUNTIFS(PROGRESS!$BR$15:$BR$244,"&gt;=5",PROGRESS!$E$15:$E$244,"K")+COUNTIFS(PROGRESS!$BR$15:$BR$244,"&gt;=5",PROGRESS!$E$15:$E$244,"M")</f>
        <v>0</v>
      </c>
      <c r="BG32" s="337" t="str">
        <f>IFERROR(BF32/BB32,"")</f>
        <v/>
      </c>
      <c r="BH32" s="331">
        <f t="array" ref="BH32">COUNTIFS(PROGRESS!$BR$15:$BR$244,"&gt;=7",PROGRESS!$E$15:$E$244,"E")+COUNTIFS(PROGRESS!$BR$15:$BR$244,"&gt;=7",PROGRESS!$E$15:$E$244,"K")+COUNTIFS(PROGRESS!$BR$15:$BR$244,"&gt;=7",PROGRESS!$E$15:$E$244,"M")</f>
        <v>0</v>
      </c>
      <c r="BI32" s="337" t="str">
        <f>IFERROR(BH32/BB32,"")</f>
        <v/>
      </c>
      <c r="BJ32" s="342">
        <f t="array" ref="BJ32">COUNTIFS(PROGRESS!$DZ$15:$DZ$244,"&gt;=0",PROGRESS!$E$15:$E$244,"E")+COUNTIFS(PROGRESS!$DZ$15:$DZ$244,"&gt;=0",PROGRESS!$E$15:$E$244,"K")+COUNTIFS(PROGRESS!$DZ$15:$DZ$244,"&gt;=0",PROGRESS!$E$15:$E$244,"M")</f>
        <v>0</v>
      </c>
      <c r="BK32" s="398" t="str">
        <f t="array" ref="BK32">IFERROR(AVERAGE(IF(ISNUMBER(MATCH(PROGRESS!$E$15:$E$255,{"E","K","M"},0)),PROGRESS!$DX$15:$DX$255)),"")</f>
        <v/>
      </c>
      <c r="BL32" s="331">
        <f t="array" ref="BL32">COUNTIFS(PROGRESS!$DZ$15:$DZ$244,"&gt;=4",PROGRESS!$E$15:$E$244,"E")+COUNTIFS(PROGRESS!$DZ$15:$DZ$244,"&gt;=4",PROGRESS!$E$15:$E$244,"K")+COUNTIFS(PROGRESS!$DZ$15:$DZ$244,"&gt;=4",PROGRESS!$E$15:$E$244,"M")</f>
        <v>0</v>
      </c>
      <c r="BM32" s="337" t="str">
        <f>IFERROR(BL32/BJ32,"")</f>
        <v/>
      </c>
      <c r="BN32" s="331">
        <f t="array" ref="BN32">COUNTIFS(PROGRESS!$DZ$15:$DZ$244,"&gt;=5",PROGRESS!$E$15:$E$244,"E")+COUNTIFS(PROGRESS!$DZ$15:$DZ$244,"&gt;=5",PROGRESS!$E$15:$E$244,"K")+COUNTIFS(PROGRESS!$DZ$15:$DZ$244,"&gt;=5",PROGRESS!$E$15:$E$244,"M")</f>
        <v>0</v>
      </c>
      <c r="BO32" s="337" t="str">
        <f>IFERROR(BN32/BJ32,"")</f>
        <v/>
      </c>
      <c r="BP32" s="331">
        <f t="array" ref="BP32">COUNTIFS(PROGRESS!$DZ$15:$DZ$244,"&gt;=7",PROGRESS!$E$15:$E$244,"E")+COUNTIFS(PROGRESS!$DZ$15:$DZ$244,"&gt;=7",PROGRESS!$E$15:$E$244,"K")+COUNTIFS(PROGRESS!$DZ$15:$DZ$244,"&gt;=7",PROGRESS!$E$15:$E$244,"M")</f>
        <v>0</v>
      </c>
      <c r="BQ32" s="337" t="str">
        <f>IFERROR(BP32/BJ32,"")</f>
        <v/>
      </c>
      <c r="BR32" s="382"/>
      <c r="BS32" s="23" t="str">
        <f t="shared" si="3"/>
        <v>SEN - K&amp;E&amp;M</v>
      </c>
      <c r="BT32" s="342">
        <f t="array" ref="BT32">COUNTIFS(PROGRESS!$T$15:$T$244,"&gt;=0",PROGRESS!$E$15:$E$244,"E")+COUNTIFS(PROGRESS!$T$15:$T$244,"&gt;=0",PROGRESS!$E$15:$E$244,"K")+COUNTIFS(PROGRESS!$T$15:$T$244,"&gt;=0",PROGRESS!$E$15:$E$244,"M")</f>
        <v>0</v>
      </c>
      <c r="BU32" s="398" t="str">
        <f t="array" ref="BU32">IFERROR(AVERAGE(IF(ISNUMBER(MATCH(PROGRESS!$E$15:$E$255,{"E","K","M"},0)),PROGRESS!$R$15:$R$255)),"")</f>
        <v/>
      </c>
      <c r="BV32" s="331">
        <f t="array" ref="BV32">COUNTIFS(PROGRESS!$T$15:$T$244,"&gt;=4",PROGRESS!$E$15:$E$244,"E")+COUNTIFS(PROGRESS!$T$15:$T$244,"&gt;=4",PROGRESS!$E$15:$E$244,"K")+COUNTIFS(PROGRESS!$T$15:$T$244,"&gt;=4",PROGRESS!$E$15:$E$244,"M")</f>
        <v>0</v>
      </c>
      <c r="BW32" s="337" t="str">
        <f>IFERROR(BV32/BT32,"")</f>
        <v/>
      </c>
      <c r="BX32" s="331">
        <f t="array" ref="BX32">COUNTIFS(PROGRESS!$T$15:$T$244,"&gt;=5",PROGRESS!$E$15:$E$244,"E")+COUNTIFS(PROGRESS!$T$15:$T$244,"&gt;=5",PROGRESS!$E$15:$E$244,"K")+COUNTIFS(PROGRESS!$T$15:$T$244,"&gt;=5",PROGRESS!$E$15:$E$244,"M")</f>
        <v>0</v>
      </c>
      <c r="BY32" s="337" t="str">
        <f>IFERROR(BX32/BT32,"")</f>
        <v/>
      </c>
      <c r="BZ32" s="331">
        <f t="array" ref="BZ32">COUNTIFS(PROGRESS!$T$15:$T$244,"&gt;=7",PROGRESS!$E$15:$E$244,"E")+COUNTIFS(PROGRESS!$T$15:$T$244,"&gt;=7",PROGRESS!$E$15:$E$244,"K")+COUNTIFS(PROGRESS!$T$15:$T$244,"&gt;=7",PROGRESS!$E$15:$E$244,"M")</f>
        <v>0</v>
      </c>
      <c r="CA32" s="337" t="str">
        <f>IFERROR(BZ32/BT32,"")</f>
        <v/>
      </c>
      <c r="CB32" s="374"/>
      <c r="CC32" s="23" t="s">
        <v>2</v>
      </c>
      <c r="CD32" s="342">
        <f t="array" ref="CD32">COUNTIFS(PROGRESS!$AS$15:$AS$244,"&gt;=0",PROGRESS!$E$15:$E$244,"E")+COUNTIFS(PROGRESS!$AS$15:$AS$244,"&gt;=0",PROGRESS!$E$15:$E$244,"K")+COUNTIFS(PROGRESS!$AS$15:$AS$244,"&gt;=0",PROGRESS!$E$15:$E$244,"M")</f>
        <v>0</v>
      </c>
      <c r="CE32" s="398" t="str">
        <f t="array" ref="CE32">IFERROR(AVERAGE(IF(ISNUMBER(MATCH(PROGRESS!$E$15:$E$255,{"E","K","M"},0)),PROGRESS!$AQ$15:$AQ$255)),"")</f>
        <v/>
      </c>
      <c r="CF32" s="331">
        <f t="array" ref="CF32">COUNTIFS(PROGRESS!$AS$15:$AS$244,"&gt;=4",PROGRESS!$E$15:$E$244,"E")+COUNTIFS(PROGRESS!$AS$15:$AS$244,"&gt;=4",PROGRESS!$E$15:$E$244,"K")+COUNTIFS(PROGRESS!$AS$15:$AS$244,"&gt;=4",PROGRESS!$E$15:$E$244,"M")</f>
        <v>0</v>
      </c>
      <c r="CG32" s="337" t="str">
        <f>IFERROR(CF32/CD32,"")</f>
        <v/>
      </c>
      <c r="CH32" s="331">
        <f t="array" ref="CH32">COUNTIFS(PROGRESS!$AS$15:$AS$244,"&gt;=5",PROGRESS!$E$15:$E$244,"E")+COUNTIFS(PROGRESS!$AS$15:$AS$244,"&gt;=5",PROGRESS!$E$15:$E$244,"K")+COUNTIFS(PROGRESS!$AS$15:$AS$244,"&gt;=5",PROGRESS!$E$15:$E$244,"M")</f>
        <v>0</v>
      </c>
      <c r="CI32" s="337" t="str">
        <f>IFERROR(CH32/CD32,"")</f>
        <v/>
      </c>
      <c r="CJ32" s="331">
        <f t="array" ref="CJ32">COUNTIFS(PROGRESS!$AS$15:$AS$244,"&gt;=7",PROGRESS!$E$15:$E$244,"E")+COUNTIFS(PROGRESS!$AS$15:$AS$244,"&gt;=7",PROGRESS!$E$15:$E$244,"K")+COUNTIFS(PROGRESS!$AS$15:$AS$244,"&gt;=7",PROGRESS!$E$15:$E$244,"M")</f>
        <v>0</v>
      </c>
      <c r="CK32" s="337" t="str">
        <f>IFERROR(CJ32/CD32,"")</f>
        <v/>
      </c>
      <c r="CL32" s="382"/>
      <c r="CM32" s="23" t="str">
        <f t="shared" si="0"/>
        <v>SEN</v>
      </c>
      <c r="CN32" s="342">
        <f t="array" ref="CN32">COUNTIFS(PROGRESS!$AD$15:$AD$244,"&gt;=0",PROGRESS!$E$15:$E$244,"E")+COUNTIFS(PROGRESS!$AD$15:$AD$244,"&gt;=0",PROGRESS!$E$15:$E$244,"K")+COUNTIFS(PROGRESS!$AD$15:$AD$244,"&gt;=0",PROGRESS!$E$15:$E$244,"M")</f>
        <v>0</v>
      </c>
      <c r="CO32" s="398" t="str">
        <f t="array" ref="CO32">IFERROR(AVERAGE(IF(ISNUMBER(MATCH(PROGRESS!$E$15:$E$255,{"E","K","M"},0)),PROGRESS!$AB$15:$AB$255)),"")</f>
        <v/>
      </c>
      <c r="CP32" s="331">
        <f t="array" ref="CP32">COUNTIFS(PROGRESS!$AD$15:$AD$244,"&gt;=4",PROGRESS!$E$15:$E$244,"E")+COUNTIFS(PROGRESS!$AD$15:$AD$244,"&gt;=4",PROGRESS!$E$15:$E$244,"K")+COUNTIFS(PROGRESS!$AD$15:$AD$244,"&gt;=4",PROGRESS!$E$15:$E$244,"M")</f>
        <v>0</v>
      </c>
      <c r="CQ32" s="337" t="str">
        <f>IFERROR(CP32/CN32,"")</f>
        <v/>
      </c>
      <c r="CR32" s="331">
        <f t="array" ref="CR32">COUNTIFS(PROGRESS!$AD$15:$AD$244,"&gt;=5",PROGRESS!$E$15:$E$244,"E")+COUNTIFS(PROGRESS!$AD$15:$AD$244,"&gt;=5",PROGRESS!$E$15:$E$244,"K")+COUNTIFS(PROGRESS!$AD$15:$AD$244,"&gt;=5",PROGRESS!$E$15:$E$244,"M")</f>
        <v>0</v>
      </c>
      <c r="CS32" s="337" t="str">
        <f>IFERROR(CR32/CN32,"")</f>
        <v/>
      </c>
      <c r="CT32" s="331">
        <f t="array" ref="CT32">COUNTIFS(PROGRESS!$AD$15:$AD$244,"&gt;=7",PROGRESS!$E$15:$E$244,"E")+COUNTIFS(PROGRESS!$AD$15:$AD$244,"&gt;=7",PROGRESS!$E$15:$E$244,"K")+COUNTIFS(PROGRESS!$AD$15:$AD$244,"&gt;=7",PROGRESS!$E$15:$E$244,"M")</f>
        <v>0</v>
      </c>
      <c r="CU32" s="337" t="str">
        <f>IFERROR(Z32/CN32,"")</f>
        <v/>
      </c>
      <c r="CV32" s="374"/>
      <c r="CW32" s="23" t="s">
        <v>2</v>
      </c>
      <c r="CX32" s="342">
        <f t="array" ref="CX32">COUNTIFS(PROGRESS!$AN$15:$AN$244,"&gt;=0",PROGRESS!$E$15:$E$244,"E")+COUNTIFS(PROGRESS!$AN$15:$AN$244,"&gt;=0",PROGRESS!$E$15:$E$244,"K")+COUNTIFS(PROGRESS!$AN$15:$AN$244,"&gt;=0",PROGRESS!$E$15:$E$244,"M")</f>
        <v>0</v>
      </c>
      <c r="CY32" s="398" t="str">
        <f t="array" ref="CY32">IFERROR(AVERAGE(IF(ISNUMBER(MATCH(PROGRESS!$E$15:$E$255,{"E","K","M"},0)),PROGRESS!$AL$15:$AL$255)),"")</f>
        <v/>
      </c>
      <c r="CZ32" s="331">
        <f t="array" ref="CZ32">COUNTIFS(PROGRESS!$AN$15:$AN$244,"&gt;=4",PROGRESS!$E$15:$E$244,"E")+COUNTIFS(PROGRESS!$AN$15:$AN$244,"&gt;=4",PROGRESS!$E$15:$E$244,"K")+COUNTIFS(PROGRESS!$AN$15:$AN$244,"&gt;=4",PROGRESS!$E$15:$E$244,"M")</f>
        <v>0</v>
      </c>
      <c r="DA32" s="337" t="str">
        <f>IFERROR(CZ32/CX32,"")</f>
        <v/>
      </c>
      <c r="DB32" s="331">
        <f t="array" ref="DB32">COUNTIFS(PROGRESS!$AN$15:$AN$244,"&gt;=5",PROGRESS!$E$15:$E$244,"E")+COUNTIFS(PROGRESS!$AN$15:$AN$244,"&gt;=5",PROGRESS!$E$15:$E$244,"K")+COUNTIFS(PROGRESS!$AN$15:$AN$244,"&gt;=5",PROGRESS!$E$15:$E$244,"M")</f>
        <v>0</v>
      </c>
      <c r="DC32" s="337" t="str">
        <f>IFERROR(DB32/CX32,"")</f>
        <v/>
      </c>
      <c r="DD32" s="331">
        <f t="array" ref="DD32">COUNTIFS(PROGRESS!$AN$15:$AN$244,"&gt;=7",PROGRESS!$E$15:$E$244,"E")+COUNTIFS(PROGRESS!$AN$15:$AN$244,"&gt;=7",PROGRESS!$E$15:$E$244,"K")+COUNTIFS(PROGRESS!$AN$15:$AN$244,"&gt;=7",PROGRESS!$E$15:$E$244,"M")</f>
        <v>0</v>
      </c>
      <c r="DE32" s="337" t="str">
        <f>IFERROR(DD32/CX32,"")</f>
        <v/>
      </c>
      <c r="DF32" s="374"/>
      <c r="DG32" s="23" t="s">
        <v>2</v>
      </c>
      <c r="DH32" s="342">
        <f t="array" ref="DH32">COUNTIFS(PROGRESS!$CB$15:$CB$244,"&gt;=0",PROGRESS!$E$15:$E$244,"E")+COUNTIFS(PROGRESS!$CB$15:$CB$244,"&gt;=0",PROGRESS!$E$15:$E$244,"K")+COUNTIFS(PROGRESS!$CB$15:$CB$244,"&gt;=0",PROGRESS!$E$15:$E$244,"M")</f>
        <v>0</v>
      </c>
      <c r="DI32" s="398" t="str">
        <f t="array" ref="DI32">IFERROR(AVERAGE(IF(ISNUMBER(MATCH(PROGRESS!$E$15:$E$255,{"E","K","M"},0)),PROGRESS!$BZ$15:$BZ$255)),"")</f>
        <v/>
      </c>
      <c r="DJ32" s="331">
        <f t="array" ref="DJ32">COUNTIFS(PROGRESS!$CB$15:$CB$244,"&gt;=4",PROGRESS!$E$15:$E$244,"E")+COUNTIFS(PROGRESS!$CB$15:$CB$244,"&gt;=4",PROGRESS!$E$15:$E$244,"K")+COUNTIFS(PROGRESS!$CB$15:$CB$244,"&gt;=4",PROGRESS!$E$15:$E$244,"M")</f>
        <v>0</v>
      </c>
      <c r="DK32" s="337" t="str">
        <f>IFERROR(DJ32/DH32,"")</f>
        <v/>
      </c>
      <c r="DL32" s="331">
        <f t="array" ref="DL32">COUNTIFS(PROGRESS!$CB$15:$CB$244,"&gt;=5",PROGRESS!$E$15:$E$244,"E")+COUNTIFS(PROGRESS!$CB$15:$CB$244,"&gt;=5",PROGRESS!$E$15:$E$244,"K")+COUNTIFS(PROGRESS!$CB$15:$CB$244,"&gt;=5",PROGRESS!$E$15:$E$244,"M")</f>
        <v>0</v>
      </c>
      <c r="DM32" s="337" t="str">
        <f>IFERROR(DL32/DH32,"")</f>
        <v/>
      </c>
      <c r="DN32" s="331">
        <f t="array" ref="DN32">COUNTIFS(PROGRESS!$CB$15:$CB$244,"&gt;=7",PROGRESS!$E$15:$E$244,"E")+COUNTIFS(PROGRESS!$CB$15:$CB$244,"&gt;=7",PROGRESS!$E$15:$E$244,"K")+COUNTIFS(PROGRESS!$CB$15:$CB$244,"&gt;=7",PROGRESS!$E$15:$E$244,"M")</f>
        <v>0</v>
      </c>
      <c r="DO32" s="337" t="str">
        <f>IFERROR(DN32/DH32,"")</f>
        <v/>
      </c>
      <c r="DP32" s="374"/>
      <c r="DQ32" s="23" t="s">
        <v>2</v>
      </c>
      <c r="DR32" s="342">
        <f t="array" ref="DR32">COUNTIFS(PROGRESS!$AX$15:$AX$244,"&gt;=0",PROGRESS!$E$15:$E$244,"E")+COUNTIFS(PROGRESS!$AX$15:$AX$244,"&gt;=0",PROGRESS!$E$15:$E$244,"K")+COUNTIFS(PROGRESS!$AX$15:$AX$244,"&gt;=0",PROGRESS!$E$15:$E$244,"M")</f>
        <v>0</v>
      </c>
      <c r="DS32" s="398" t="str">
        <f t="array" ref="DS32">IFERROR(AVERAGE(IF(ISNUMBER(MATCH(PROGRESS!$E$15:$E$255,{"E","K","M"},0)),PROGRESS!$AV$15:$AV$255)),"")</f>
        <v/>
      </c>
      <c r="DT32" s="331">
        <f t="array" ref="DT32">COUNTIFS(PROGRESS!$AX$15:$AX$244,"&gt;=4",PROGRESS!$E$15:$E$244,"E")+COUNTIFS(PROGRESS!$AX$15:$AX$244,"&gt;=4",PROGRESS!$E$15:$E$244,"K")+COUNTIFS(PROGRESS!$AX$15:$AX$244,"&gt;=4",PROGRESS!$E$15:$E$244,"M")</f>
        <v>0</v>
      </c>
      <c r="DU32" s="337" t="str">
        <f>IFERROR(DT32/DR32,"")</f>
        <v/>
      </c>
      <c r="DV32" s="331">
        <f t="array" ref="DV32">COUNTIFS(PROGRESS!$AX$15:$AX$244,"&gt;=5",PROGRESS!$E$15:$E$244,"E")+COUNTIFS(PROGRESS!$AX$15:$AX$244,"&gt;=5",PROGRESS!$E$15:$E$244,"K")+COUNTIFS(PROGRESS!$AX$15:$AX$244,"&gt;=5",PROGRESS!$E$15:$E$244,"M")</f>
        <v>0</v>
      </c>
      <c r="DW32" s="337" t="str">
        <f>IFERROR(DV32/DR32,"")</f>
        <v/>
      </c>
      <c r="DX32" s="331">
        <f t="array" ref="DX32">COUNTIFS(PROGRESS!$AX$15:$AX$244,"&gt;=7",PROGRESS!$E$15:$E$244,"E")+COUNTIFS(PROGRESS!$AX$15:$AX$244,"&gt;=7",PROGRESS!$E$15:$E$244,"K")+COUNTIFS(PROGRESS!$AX$15:$AX$244,"&gt;=7",PROGRESS!$E$15:$E$244,"M")</f>
        <v>0</v>
      </c>
      <c r="DY32" s="337" t="str">
        <f>IFERROR(DX32/DR32,"")</f>
        <v/>
      </c>
      <c r="DZ32" s="374"/>
      <c r="EA32" s="23" t="s">
        <v>2</v>
      </c>
      <c r="EB32" s="342">
        <f t="array" ref="EB32">COUNTIFS(PROGRESS!$BC$15:$BC$244,"&gt;=0",PROGRESS!$E$15:$E$244,"E")+COUNTIFS(PROGRESS!$BC$15:$BC$244,"&gt;=0",PROGRESS!$E$15:$E$244,"K")+COUNTIFS(PROGRESS!$BC$15:$BC$244,"&gt;=0",PROGRESS!$E$15:$E$244,"M")</f>
        <v>0</v>
      </c>
      <c r="EC32" s="398" t="str">
        <f t="array" ref="EC32">IFERROR(AVERAGE(IF(ISNUMBER(MATCH(PROGRESS!$E$15:$E$255,{"E","K","M"},0)),PROGRESS!$BA$15:$BA$255)),"")</f>
        <v/>
      </c>
      <c r="ED32" s="331">
        <f t="array" ref="ED32">COUNTIFS(PROGRESS!$BC$15:$BC$244,"&gt;=4",PROGRESS!$E$15:$E$244,"E")+COUNTIFS(PROGRESS!$BC$15:$BC$244,"&gt;=4",PROGRESS!$E$15:$E$244,"K")+COUNTIFS(PROGRESS!$BC$15:$BC$244,"&gt;=4",PROGRESS!$E$15:$E$244,"M")</f>
        <v>0</v>
      </c>
      <c r="EE32" s="337" t="str">
        <f>IFERROR(ED32/EB32,"")</f>
        <v/>
      </c>
      <c r="EF32" s="331">
        <f t="array" ref="EF32">COUNTIFS(PROGRESS!$BC$15:$BC$244,"&gt;=5",PROGRESS!$E$15:$E$244,"E")+COUNTIFS(PROGRESS!$BC$15:$BC$244,"&gt;=5",PROGRESS!$E$15:$E$244,"K")+COUNTIFS(PROGRESS!$BC$15:$BC$244,"&gt;=5",PROGRESS!$E$15:$E$244,"M")</f>
        <v>0</v>
      </c>
      <c r="EG32" s="337" t="str">
        <f>IFERROR(EF32/EB32,"")</f>
        <v/>
      </c>
      <c r="EH32" s="331">
        <f t="array" ref="EH32">COUNTIFS(PROGRESS!$BC$15:$BC$244,"&gt;=7",PROGRESS!$E$15:$E$244,"E")+COUNTIFS(PROGRESS!$BC$15:$BC$244,"&gt;=7",PROGRESS!$E$15:$E$244,"K")+COUNTIFS(PROGRESS!$BC$15:$BC$244,"&gt;=7",PROGRESS!$E$15:$E$244,"M")</f>
        <v>0</v>
      </c>
      <c r="EI32" s="337" t="str">
        <f>IFERROR(EH32/EB32,"")</f>
        <v/>
      </c>
      <c r="EJ32" s="374"/>
      <c r="EK32" s="23" t="s">
        <v>2</v>
      </c>
      <c r="EL32" s="342">
        <f t="array" ref="EL32">COUNTIFS(PROGRESS!$BH$15:$BH$244,"&gt;=0",PROGRESS!$E$15:$E$244,"E")+COUNTIFS(PROGRESS!$BH$15:$BH$244,"&gt;=0",PROGRESS!$E$15:$E$244,"K")+COUNTIFS(PROGRESS!$BH$15:$BH$244,"&gt;=0",PROGRESS!$E$15:$E$244,"M")</f>
        <v>0</v>
      </c>
      <c r="EM32" s="398" t="str">
        <f t="array" ref="EM32">IFERROR(AVERAGE(IF(ISNUMBER(MATCH(PROGRESS!$E$15:$E$255,{"E","K","M"},0)),PROGRESS!$BF$15:$BF$255)),"")</f>
        <v/>
      </c>
      <c r="EN32" s="331">
        <f t="array" ref="EN32">COUNTIFS(PROGRESS!$BH$15:$BH$244,"&gt;=4",PROGRESS!$E$15:$E$244,"E")+COUNTIFS(PROGRESS!$BH$15:$BH$244,"&gt;=4",PROGRESS!$E$15:$E$244,"K")+COUNTIFS(PROGRESS!$BH$15:$BH$244,"&gt;=4",PROGRESS!$E$15:$E$244,"M")</f>
        <v>0</v>
      </c>
      <c r="EO32" s="337" t="str">
        <f>IFERROR(EN32/EL32,"")</f>
        <v/>
      </c>
      <c r="EP32" s="331">
        <f t="array" ref="EP32">COUNTIFS(PROGRESS!$BH$15:$BH$244,"&gt;=5",PROGRESS!$E$15:$E$244,"E")+COUNTIFS(PROGRESS!$BH$15:$BH$244,"&gt;=5",PROGRESS!$E$15:$E$244,"K")+COUNTIFS(PROGRESS!$BH$15:$BH$244,"&gt;=5",PROGRESS!$E$15:$E$244,"M")</f>
        <v>0</v>
      </c>
      <c r="EQ32" s="337" t="str">
        <f>IFERROR(EP32/EL32,"")</f>
        <v/>
      </c>
      <c r="ER32" s="331">
        <f t="array" ref="ER32">COUNTIFS(PROGRESS!$BH$15:$BH$244,"&gt;=7",PROGRESS!$E$15:$E$244,"E")+COUNTIFS(PROGRESS!$BH$15:$BH$244,"&gt;=7",PROGRESS!$E$15:$E$244,"K")+COUNTIFS(PROGRESS!$BH$15:$BH$244,"&gt;=7",PROGRESS!$E$15:$E$244,"M")</f>
        <v>0</v>
      </c>
      <c r="ES32" s="337" t="str">
        <f>IFERROR(ER32/EL32,"")</f>
        <v/>
      </c>
      <c r="ET32" s="374"/>
      <c r="EU32" s="23" t="s">
        <v>2</v>
      </c>
      <c r="EV32" s="342">
        <f t="array" ref="EV32">COUNTIFS(PROGRESS!$BW$15:$BW$244,"&gt;=0",PROGRESS!$E$15:$E$244,"E")+COUNTIFS(PROGRESS!$BW$15:$BW$244,"&gt;=0",PROGRESS!$E$15:$E$244,"K")+COUNTIFS(PROGRESS!$BW$15:$BW$244,"&gt;=0",PROGRESS!$E$15:$E$244,"M")</f>
        <v>0</v>
      </c>
      <c r="EW32" s="398" t="str">
        <f t="array" ref="EW32">IFERROR(AVERAGE(IF(ISNUMBER(MATCH(PROGRESS!$E$15:$E$255,{"E","K","M"},0)),PROGRESS!$BU$15:$BU$255)),"")</f>
        <v/>
      </c>
      <c r="EX32" s="331">
        <f t="array" ref="EX32">COUNTIFS(PROGRESS!$BW$15:$BW$244,"&gt;=4",PROGRESS!$E$15:$E$244,"E")+COUNTIFS(PROGRESS!$BW$15:$BW$244,"&gt;=4",PROGRESS!$E$15:$E$244,"K")+COUNTIFS(PROGRESS!$BW$15:$BW$244,"&gt;=4",PROGRESS!$E$15:$E$244,"M")</f>
        <v>0</v>
      </c>
      <c r="EY32" s="337" t="str">
        <f>IFERROR(EX32/EV32,"")</f>
        <v/>
      </c>
      <c r="EZ32" s="331">
        <f t="array" ref="EZ32">COUNTIFS(PROGRESS!$BW$15:$BW$244,"&gt;=5",PROGRESS!$E$15:$E$244,"E")+COUNTIFS(PROGRESS!$BW$15:$BW$244,"&gt;=5",PROGRESS!$E$15:$E$244,"K")+COUNTIFS(PROGRESS!$BW$15:$BW$244,"&gt;=5",PROGRESS!$E$15:$E$244,"M")</f>
        <v>0</v>
      </c>
      <c r="FA32" s="337" t="str">
        <f>IFERROR(EZ32/EV32,"")</f>
        <v/>
      </c>
      <c r="FB32" s="331">
        <f t="array" ref="FB32">COUNTIFS(PROGRESS!$BW$15:$BW$244,"&gt;=7",PROGRESS!$E$15:$E$244,"E")+COUNTIFS(PROGRESS!$BW$15:$BW$244,"&gt;=7",PROGRESS!$E$15:$E$244,"K")+COUNTIFS(PROGRESS!$BW$15:$BW$244,"&gt;=7",PROGRESS!$E$15:$E$244,"M")</f>
        <v>0</v>
      </c>
      <c r="FC32" s="337" t="str">
        <f>IFERROR(FB32/EV32,"")</f>
        <v/>
      </c>
      <c r="FD32" s="374"/>
      <c r="FE32" s="23" t="s">
        <v>2</v>
      </c>
      <c r="FF32" s="342">
        <f t="array" ref="FF32">COUNTIFS(PROGRESS!$CG$15:$CG$244,"&gt;=0",PROGRESS!$E$15:$E$244,"E")+COUNTIFS(PROGRESS!$CG$15:$CG$244,"&gt;=0",PROGRESS!$E$15:$E$244,"K")+COUNTIFS(PROGRESS!$CG$15:$CG$244,"&gt;=0",PROGRESS!$E$15:$E$244,"M")</f>
        <v>0</v>
      </c>
      <c r="FG32" s="398" t="str">
        <f t="array" ref="FG32">IFERROR(AVERAGE(IF(ISNUMBER(MATCH(PROGRESS!$E$15:$E$255,{"E","K","M"},0)),PROGRESS!$CE$15:$CE$255)),"")</f>
        <v/>
      </c>
      <c r="FH32" s="331">
        <f t="array" ref="FH32">COUNTIFS(PROGRESS!$CG$15:$CG$244,"&gt;=4",PROGRESS!$E$15:$E$244,"E")+COUNTIFS(PROGRESS!$CG$15:$CG$244,"&gt;=4",PROGRESS!$E$15:$E$244,"K")+COUNTIFS(PROGRESS!$CG$15:$CG$244,"&gt;=4",PROGRESS!$E$15:$E$244,"M")</f>
        <v>0</v>
      </c>
      <c r="FI32" s="337" t="str">
        <f>IFERROR(FH32/FF32,"")</f>
        <v/>
      </c>
      <c r="FJ32" s="331">
        <f t="array" ref="FJ32">COUNTIFS(PROGRESS!$CG$15:$CG$244,"&gt;=5",PROGRESS!$E$15:$E$244,"E")+COUNTIFS(PROGRESS!$CG$15:$CG$244,"&gt;=5",PROGRESS!$E$15:$E$244,"K")+COUNTIFS(PROGRESS!$CG$15:$CG$244,"&gt;=5",PROGRESS!$E$15:$E$244,"M")</f>
        <v>0</v>
      </c>
      <c r="FK32" s="337" t="str">
        <f>IFERROR(FJ32/FF32,"")</f>
        <v/>
      </c>
      <c r="FL32" s="331">
        <f t="array" ref="FL32">COUNTIFS(PROGRESS!$CG$15:$CG$244,"&gt;=7",PROGRESS!$E$15:$E$244,"E")+COUNTIFS(PROGRESS!$CG$15:$CG$244,"&gt;=7",PROGRESS!$E$15:$E$244,"K")+COUNTIFS(PROGRESS!$CG$15:$CG$244,"&gt;=7",PROGRESS!$E$15:$E$244,"M")</f>
        <v>0</v>
      </c>
      <c r="FM32" s="337" t="str">
        <f>IFERROR(FL32/FF32,"")</f>
        <v/>
      </c>
      <c r="FN32" s="374"/>
      <c r="FO32" s="23" t="s">
        <v>2</v>
      </c>
      <c r="FP32" s="342">
        <f t="array" ref="FP32">COUNTIFS(PROGRESS!$CQ$15:$CQ$244,"&gt;=0",PROGRESS!$E$15:$E$244,"E")+COUNTIFS(PROGRESS!$CQ$15:$CQ$244,"&gt;=0",PROGRESS!$E$15:$E$244,"K")+COUNTIFS(PROGRESS!$CQ$15:$CQ$244,"&gt;=0",PROGRESS!$E$15:$E$244,"M")</f>
        <v>0</v>
      </c>
      <c r="FQ32" s="398" t="str">
        <f t="array" ref="FQ32">IFERROR(AVERAGE(IF(ISNUMBER(MATCH(PROGRESS!$E$15:$E$255,{"E","K","M"},0)),PROGRESS!$CO$15:$CO$255)),"")</f>
        <v/>
      </c>
      <c r="FR32" s="331">
        <f t="array" ref="FR32">COUNTIFS(PROGRESS!$CQ$15:$CQ$244,"&gt;=4",PROGRESS!$E$15:$E$244,"E")+COUNTIFS(PROGRESS!$CQ$15:$CQ$244,"&gt;=4",PROGRESS!$E$15:$E$244,"K")+COUNTIFS(PROGRESS!$CQ$15:$CQ$244,"&gt;=4",PROGRESS!$E$15:$E$244,"M")</f>
        <v>0</v>
      </c>
      <c r="FS32" s="337" t="str">
        <f>IFERROR(FR32/FP32,"")</f>
        <v/>
      </c>
      <c r="FT32" s="331">
        <f t="array" ref="FT32">COUNTIFS(PROGRESS!$CQ$15:$CQ$244,"&gt;=5",PROGRESS!$E$15:$E$244,"E")+COUNTIFS(PROGRESS!$CQ$15:$CQ$244,"&gt;=5",PROGRESS!$E$15:$E$244,"K")+COUNTIFS(PROGRESS!$CQ$15:$CQ$244,"&gt;=5",PROGRESS!$E$15:$E$244,"M")</f>
        <v>0</v>
      </c>
      <c r="FU32" s="337" t="str">
        <f>IFERROR(FT32/FP32,"")</f>
        <v/>
      </c>
      <c r="FV32" s="331">
        <f t="array" ref="FV32">COUNTIFS(PROGRESS!$CQ$15:$CQ$244,"&gt;=7",PROGRESS!$E$15:$E$244,"E")+COUNTIFS(PROGRESS!$CQ$15:$CQ$244,"&gt;=7",PROGRESS!$E$15:$E$244,"K")+COUNTIFS(PROGRESS!$CQ$15:$CQ$244,"&gt;=7",PROGRESS!$E$15:$E$244,"M")</f>
        <v>0</v>
      </c>
      <c r="FW32" s="337" t="str">
        <f>IFERROR(FV32/FP32,"")</f>
        <v/>
      </c>
      <c r="FX32" s="374"/>
      <c r="FY32" s="23" t="s">
        <v>2</v>
      </c>
      <c r="FZ32" s="342">
        <f t="array" ref="FZ32">COUNTIFS(PROGRESS!$DA$15:$DA$244,"&gt;=0",PROGRESS!$E$15:$E$244,"E")+COUNTIFS(PROGRESS!$DA$15:$DA$244,"&gt;=0",PROGRESS!$E$15:$E$244,"K")+COUNTIFS(PROGRESS!$DA$15:$DA$244,"&gt;=0",PROGRESS!$E$15:$E$244,"M")</f>
        <v>0</v>
      </c>
      <c r="GA32" s="398" t="str">
        <f t="array" ref="GA32">IFERROR(AVERAGE(IF(ISNUMBER(MATCH(PROGRESS!$E$15:$E$255,{"E","K","M"},0)),PROGRESS!$CY$15:$CY$255)),"")</f>
        <v/>
      </c>
      <c r="GB32" s="331">
        <f t="array" ref="GB32">COUNTIFS(PROGRESS!$DA$15:$DA$244,"&gt;=4",PROGRESS!$E$15:$E$244,"E")+COUNTIFS(PROGRESS!$DA$15:$DA$244,"&gt;=4",PROGRESS!$E$15:$E$244,"K")+COUNTIFS(PROGRESS!$DA$15:$DA$244,"&gt;=4",PROGRESS!$E$15:$E$244,"M")</f>
        <v>0</v>
      </c>
      <c r="GC32" s="337" t="str">
        <f>IFERROR(GB32/FZ32,"")</f>
        <v/>
      </c>
      <c r="GD32" s="331">
        <f t="array" ref="GD32">COUNTIFS(PROGRESS!$DA$15:$DA$244,"&gt;=5",PROGRESS!$E$15:$E$244,"E")+COUNTIFS(PROGRESS!$DA$15:$DA$244,"&gt;=5",PROGRESS!$E$15:$E$244,"K")+COUNTIFS(PROGRESS!$DA$15:$DA$244,"&gt;=5",PROGRESS!$E$15:$E$244,"M")</f>
        <v>0</v>
      </c>
      <c r="GE32" s="337" t="str">
        <f>IFERROR(GD32/FZ32,"")</f>
        <v/>
      </c>
      <c r="GF32" s="331">
        <f t="array" ref="GF32">COUNTIFS(PROGRESS!$DA$15:$DA$244,"&gt;=7",PROGRESS!$E$15:$E$244,"E")+COUNTIFS(PROGRESS!$DA$15:$DA$244,"&gt;=7",PROGRESS!$E$15:$E$244,"K")+COUNTIFS(PROGRESS!$DA$15:$DA$244,"&gt;=7",PROGRESS!$E$15:$E$244,"M")</f>
        <v>0</v>
      </c>
      <c r="GG32" s="337" t="str">
        <f>IFERROR(GF32/FZ32,"")</f>
        <v/>
      </c>
      <c r="GH32" s="374"/>
      <c r="GI32" s="23" t="s">
        <v>2</v>
      </c>
      <c r="GJ32" s="342">
        <f t="array" ref="GJ32">COUNTIFS(PROGRESS!$DP$15:$DP$244,"&gt;=0",PROGRESS!$E$15:$E$244,"E")+COUNTIFS(PROGRESS!$DP$15:$DP$244,"&gt;=0",PROGRESS!$E$15:$E$244,"K")+COUNTIFS(PROGRESS!$DP$15:$DP$244,"&gt;=0",PROGRESS!$E$15:$E$244,"M")</f>
        <v>0</v>
      </c>
      <c r="GK32" s="398" t="str">
        <f t="array" ref="GK32">IFERROR(AVERAGE(IF(ISNUMBER(MATCH(PROGRESS!$E$15:$E$255,{"E","K","M"},0)),PROGRESS!$DN$15:$DN$255)),"")</f>
        <v/>
      </c>
      <c r="GL32" s="331">
        <f t="array" ref="GL32">COUNTIFS(PROGRESS!$DP$15:$DP$244,"&gt;=4",PROGRESS!$E$15:$E$244,"E")+COUNTIFS(PROGRESS!$DP$15:$DP$244,"&gt;=4",PROGRESS!$E$15:$E$244,"K")+COUNTIFS(PROGRESS!$DP$15:$DP$244,"&gt;=4",PROGRESS!$E$15:$E$244,"M")</f>
        <v>0</v>
      </c>
      <c r="GM32" s="337" t="str">
        <f>IFERROR(GL32/GJ32,"")</f>
        <v/>
      </c>
      <c r="GN32" s="331">
        <f t="array" ref="GN32">COUNTIFS(PROGRESS!$DP$15:$DP$244,"&gt;=5",PROGRESS!$E$15:$E$244,"E")+COUNTIFS(PROGRESS!$DP$15:$DP$244,"&gt;=5",PROGRESS!$E$15:$E$244,"K")+COUNTIFS(PROGRESS!$DP$15:$DP$244,"&gt;=5",PROGRESS!$E$15:$E$244,"M")</f>
        <v>0</v>
      </c>
      <c r="GO32" s="337" t="str">
        <f>IFERROR(GN32/GJ32,"")</f>
        <v/>
      </c>
      <c r="GP32" s="331">
        <f t="array" ref="GP32">COUNTIFS(PROGRESS!$DP$15:$DP$244,"&gt;=7",PROGRESS!$E$15:$E$244,"E")+COUNTIFS(PROGRESS!$DP$15:$DP$244,"&gt;=7",PROGRESS!$E$15:$E$244,"K")+COUNTIFS(PROGRESS!$DP$15:$DP$244,"&gt;=7",PROGRESS!$E$15:$E$244,"M")</f>
        <v>0</v>
      </c>
      <c r="GQ32" s="337" t="str">
        <f>IFERROR(GP32/GJ32,"")</f>
        <v/>
      </c>
    </row>
    <row r="33" spans="1:199" ht="16.5" thickBot="1" x14ac:dyDescent="0.3">
      <c r="A33" s="41" t="str">
        <f>GROUPSUMMARY!A34</f>
        <v>No SEN</v>
      </c>
      <c r="B33" s="343">
        <f>COUNTIFS(PROGRESS!$Y$15:$Y$244,"&gt;=0",GROUPDISTRIBUTION!$E$2:$E$231,"N")</f>
        <v>0</v>
      </c>
      <c r="C33" s="397" t="str">
        <f t="array" ref="C33">IFERROR(AVERAGEIFS(PROGRESS!$W$15:$W$244,GROUPDISTRIBUTION!$E$2:$E$231,"N",PROGRESS!$Y$15:$Y$244,"&gt;=0"),"")</f>
        <v/>
      </c>
      <c r="D33" s="343">
        <f>COUNTIFS(PROGRESS!$Y$15:$Y$244,"&gt;=4",GROUPDISTRIBUTION!$E$2:$E$231,"N")</f>
        <v>0</v>
      </c>
      <c r="E33" s="344" t="str">
        <f>IFERROR(D33/B33,"")</f>
        <v/>
      </c>
      <c r="F33" s="553">
        <f>COUNTIFS(PROGRESS!$Y$15:$Y$244,"&gt;=5",GROUPDISTRIBUTION!$E$2:$E$231,"N")</f>
        <v>0</v>
      </c>
      <c r="G33" s="344" t="str">
        <f>IFERROR(F33/B33,"")</f>
        <v/>
      </c>
      <c r="H33" s="553">
        <f>COUNTIFS(PROGRESS!$Y$15:$Y$244,"&gt;=7",GROUPDISTRIBUTION!$E$2:$E$231,"N")</f>
        <v>0</v>
      </c>
      <c r="I33" s="344" t="str">
        <f>IFERROR(H33/B33,"")</f>
        <v/>
      </c>
      <c r="J33" s="343">
        <f>COUNTIFS(PROGRESS!$AI$15:$AI$244,"&gt;=0",GROUPDISTRIBUTION!$E$2:$E$231,"N")</f>
        <v>0</v>
      </c>
      <c r="K33" s="397" t="str">
        <f t="array" ref="K33">IFERROR(AVERAGEIFS(PROGRESS!$AG$15:$AG$244,GROUPDISTRIBUTION!$E$2:$E$231,"N",PROGRESS!$AI$15:$AI$244,"&gt;=0"),"")</f>
        <v/>
      </c>
      <c r="L33" s="553">
        <f>COUNTIFS(PROGRESS!$AI$15:$AI$244,"&gt;=4",GROUPDISTRIBUTION!$E$2:$E$231,"N")</f>
        <v>0</v>
      </c>
      <c r="M33" s="344" t="str">
        <f>IFERROR(L33/J33,"")</f>
        <v/>
      </c>
      <c r="N33" s="553">
        <f>COUNTIFS(PROGRESS!$AI$15:$AI$244,"&gt;=5",GROUPDISTRIBUTION!$E$2:$E$231,"N")</f>
        <v>0</v>
      </c>
      <c r="O33" s="344" t="str">
        <f>IFERROR(N33/J33,"")</f>
        <v/>
      </c>
      <c r="P33" s="553">
        <f>COUNTIFS(PROGRESS!$AI$15:$AI$244,"&gt;=7",GROUPDISTRIBUTION!$E$2:$E$231,"N")</f>
        <v>0</v>
      </c>
      <c r="Q33" s="344" t="str">
        <f>IFERROR(P33/J33,"")</f>
        <v/>
      </c>
      <c r="R33" s="343">
        <f>COUNTIFS(PROGRESS!$DF$15:$DF$244,"&gt;=0",GROUPDISTRIBUTION!$E$2:$E$231,"N")</f>
        <v>0</v>
      </c>
      <c r="S33" s="397" t="str">
        <f t="array" ref="S33">IFERROR(AVERAGEIFS(PROGRESS!$DD$15:$DD$244,GROUPDISTRIBUTION!$E$2:$E$231,"N",PROGRESS!$DF$15:$DF$244,"&gt;=0"),"")</f>
        <v/>
      </c>
      <c r="T33" s="553">
        <f>COUNTIFS(PROGRESS!$DF$15:$DF$244,"&gt;=4",GROUPDISTRIBUTION!$E$2:$E$231,"N")</f>
        <v>0</v>
      </c>
      <c r="U33" s="344" t="str">
        <f>IFERROR(T33/R33,"")</f>
        <v/>
      </c>
      <c r="V33" s="553">
        <f>COUNTIFS(PROGRESS!$DF$15:$DF$244,"&gt;=5",GROUPDISTRIBUTION!$E$2:$E$231,"N")</f>
        <v>0</v>
      </c>
      <c r="W33" s="344" t="str">
        <f>IFERROR(V33/R33,"")</f>
        <v/>
      </c>
      <c r="X33" s="553">
        <f>COUNTIFS(PROGRESS!$DF$15:$DF$244,"&gt;=7",GROUPDISTRIBUTION!$E$2:$E$231,"N")</f>
        <v>0</v>
      </c>
      <c r="Y33" s="344" t="str">
        <f>IFERROR(X33/R33,"")</f>
        <v/>
      </c>
      <c r="Z33" s="343">
        <f>COUNTIFS(PROGRESS!$DU$15:$DU$244,"&gt;=0",GROUPDISTRIBUTION!$E$2:$E$231,"N")</f>
        <v>0</v>
      </c>
      <c r="AA33" s="397" t="str">
        <f t="array" ref="AA33">IFERROR(AVERAGEIFS(PROGRESS!$DD$15:$DD$244,GROUPDISTRIBUTION!$E$2:$E$231,"N",PROGRESS!$DU$15:$DU$244,"&gt;=0"),"")</f>
        <v/>
      </c>
      <c r="AB33" s="553">
        <f>COUNTIFS(PROGRESS!$DU$15:$DU$244,"&gt;=4",GROUPDISTRIBUTION!$E$2:$E$231,"N")</f>
        <v>0</v>
      </c>
      <c r="AC33" s="344" t="str">
        <f>IFERROR(AB33/Z33,"")</f>
        <v/>
      </c>
      <c r="AD33" s="553">
        <f>COUNTIFS(PROGRESS!$DU$15:$DU$244,"&gt;=5",GROUPDISTRIBUTION!$E$2:$E$231,"N")</f>
        <v>0</v>
      </c>
      <c r="AE33" s="344" t="str">
        <f>IFERROR(AD33/Z33,"")</f>
        <v/>
      </c>
      <c r="AF33" s="553">
        <f>COUNTIFS(PROGRESS!$DU$15:$DU$244,"&gt;=7",GROUPDISTRIBUTION!$E$2:$E$231,"N")</f>
        <v>0</v>
      </c>
      <c r="AG33" s="344" t="str">
        <f>IFERROR(AF33/Z33,"")</f>
        <v/>
      </c>
      <c r="AH33" s="554"/>
      <c r="AI33" s="26" t="str">
        <f t="shared" si="1"/>
        <v>No SEN</v>
      </c>
      <c r="AJ33" s="343">
        <f>COUNTIFS(PROGRESS!$BM$15:$BM$244,"&gt;=0",GROUPDISTRIBUTION!$E$2:$E$231,"N")</f>
        <v>0</v>
      </c>
      <c r="AK33" s="397" t="str">
        <f t="array" ref="AK33">IFERROR(AVERAGEIFS(PROGRESS!$BK$15:$BK$244,GROUPDISTRIBUTION!$E$2:$E$231,"N",PROGRESS!$BM$15:$BM$244,"&gt;=0"),"")</f>
        <v/>
      </c>
      <c r="AL33" s="553">
        <f>COUNTIFS(PROGRESS!$BM$15:$BM$244,"&gt;=4",GROUPDISTRIBUTION!$E$2:$E$231,"N")</f>
        <v>0</v>
      </c>
      <c r="AM33" s="344" t="str">
        <f>IFERROR(AL33/AJ33,"")</f>
        <v/>
      </c>
      <c r="AN33" s="553">
        <f>COUNTIFS(PROGRESS!$BM$15:$BM$244,"&gt;=5",GROUPDISTRIBUTION!$E$2:$E$231,"N")</f>
        <v>0</v>
      </c>
      <c r="AO33" s="344" t="str">
        <f>IFERROR(AN33/AJ33,"")</f>
        <v/>
      </c>
      <c r="AP33" s="553">
        <f>COUNTIFS(PROGRESS!$BM$15:$BM$244,"&gt;=7",GROUPDISTRIBUTION!$E$2:$E$231,"N")</f>
        <v>0</v>
      </c>
      <c r="AQ33" s="344" t="str">
        <f>IFERROR(AP33/AJ33,"")</f>
        <v/>
      </c>
      <c r="AR33" s="343">
        <f>COUNTIFS(PROGRESS!$DK$15:$DK$244,"&gt;=0",GROUPDISTRIBUTION!$E$2:$E$231,"N")</f>
        <v>0</v>
      </c>
      <c r="AS33" s="397" t="str">
        <f t="array" ref="AS33">IFERROR(AVERAGEIFS(PROGRESS!$DI$15:$DI$244,GROUPDISTRIBUTION!$E$2:$E$231,"N",PROGRESS!$DK$15:$DK$244,"&gt;=0"),"")</f>
        <v/>
      </c>
      <c r="AT33" s="553">
        <f>COUNTIFS(PROGRESS!$DK$15:$DK$244,"&gt;=4",GROUPDISTRIBUTION!$E$2:$E$231,"N")</f>
        <v>0</v>
      </c>
      <c r="AU33" s="344" t="str">
        <f>IFERROR(AT33/AR33,"")</f>
        <v/>
      </c>
      <c r="AV33" s="553">
        <f>COUNTIFS(PROGRESS!$DK$15:$DK$244,"&gt;=5",GROUPDISTRIBUTION!$E$2:$E$231,"N")</f>
        <v>0</v>
      </c>
      <c r="AW33" s="344" t="str">
        <f>IFERROR(AV33/AR33,"")</f>
        <v/>
      </c>
      <c r="AX33" s="553">
        <f>COUNTIFS(PROGRESS!$DK$15:$DK$244,"&gt;=7",GROUPDISTRIBUTION!$E$2:$E$231,"N")</f>
        <v>0</v>
      </c>
      <c r="AY33" s="344" t="str">
        <f>IFERROR(AX33/AR33,"")</f>
        <v/>
      </c>
      <c r="AZ33" s="555"/>
      <c r="BA33" s="26" t="str">
        <f t="shared" si="2"/>
        <v>No SEN</v>
      </c>
      <c r="BB33" s="343">
        <f>COUNTIFS(PROGRESS!$BR$15:$BR$244,"&gt;=0",GROUPDISTRIBUTION!$E$2:$E$231,"N")</f>
        <v>0</v>
      </c>
      <c r="BC33" s="397" t="str">
        <f t="array" ref="BC33">IFERROR(AVERAGEIFS(PROGRESS!$BP$15:$BP$244,GROUPDISTRIBUTION!$E$2:$E$231,"N",PROGRESS!$BR$15:$BR$244,"&gt;=0"),"")</f>
        <v/>
      </c>
      <c r="BD33" s="553">
        <f>COUNTIFS(PROGRESS!$BR$15:$BR$244,"&gt;=4",GROUPDISTRIBUTION!$E$2:$E$231,"N")</f>
        <v>0</v>
      </c>
      <c r="BE33" s="344" t="str">
        <f>IFERROR(BD33/BB33,"")</f>
        <v/>
      </c>
      <c r="BF33" s="553">
        <f>COUNTIFS(PROGRESS!$BR$15:$BR$244,"&gt;=5",GROUPDISTRIBUTION!$E$2:$E$231,"N")</f>
        <v>0</v>
      </c>
      <c r="BG33" s="344" t="str">
        <f>IFERROR(BF33/BB33,"")</f>
        <v/>
      </c>
      <c r="BH33" s="553">
        <f>COUNTIFS(PROGRESS!$BR$15:$BR$244,"&gt;=7",GROUPDISTRIBUTION!$E$2:$E$231,"N")</f>
        <v>0</v>
      </c>
      <c r="BI33" s="344" t="str">
        <f>IFERROR(BH33/BB33,"")</f>
        <v/>
      </c>
      <c r="BJ33" s="343">
        <f>COUNTIFS(PROGRESS!$DZ$15:$DZ$244,"&gt;=0",GROUPDISTRIBUTION!$E$2:$E$231,"N")</f>
        <v>0</v>
      </c>
      <c r="BK33" s="397" t="str">
        <f t="array" ref="BK33">IFERROR(AVERAGEIFS(PROGRESS!$DX$15:$DX$244,GROUPDISTRIBUTION!$E$2:$E$231,"N",PROGRESS!$DZ$15:$DZ$244,"&gt;=0"),"")</f>
        <v/>
      </c>
      <c r="BL33" s="553">
        <f>COUNTIFS(PROGRESS!$DZ$15:$DZ$244,"&gt;=4",GROUPDISTRIBUTION!$E$2:$E$231,"N")</f>
        <v>0</v>
      </c>
      <c r="BM33" s="344" t="str">
        <f>IFERROR(BL33/BJ33,"")</f>
        <v/>
      </c>
      <c r="BN33" s="553">
        <f>COUNTIFS(PROGRESS!$DZ$15:$DZ$244,"&gt;=5",GROUPDISTRIBUTION!$E$2:$E$231,"N")</f>
        <v>0</v>
      </c>
      <c r="BO33" s="344" t="str">
        <f>IFERROR(BN33/BJ33,"")</f>
        <v/>
      </c>
      <c r="BP33" s="553">
        <f>COUNTIFS(PROGRESS!$DZ$15:$DZ$244,"&gt;=7",GROUPDISTRIBUTION!$E$2:$E$231,"N")</f>
        <v>0</v>
      </c>
      <c r="BQ33" s="344" t="str">
        <f>IFERROR(BP33/BJ33,"")</f>
        <v/>
      </c>
      <c r="BR33" s="554"/>
      <c r="BS33" s="26" t="str">
        <f t="shared" si="3"/>
        <v>No SEN</v>
      </c>
      <c r="BT33" s="343">
        <f>COUNTIFS(PROGRESS!$T$15:$T$244,"&gt;=0",GROUPDISTRIBUTION!$E$2:$E$231,"N")</f>
        <v>0</v>
      </c>
      <c r="BU33" s="397" t="str">
        <f t="array" ref="BU33">IFERROR(AVERAGEIFS(PROGRESS!$R$15:$R$244,GROUPDISTRIBUTION!$E$2:$E$231,"N",PROGRESS!$T$15:$T$244,"&gt;=0"),"")</f>
        <v/>
      </c>
      <c r="BV33" s="553">
        <f>COUNTIFS(PROGRESS!$T$15:$T$244,"&gt;=4",GROUPDISTRIBUTION!$E$2:$E$231,"N")</f>
        <v>0</v>
      </c>
      <c r="BW33" s="344" t="str">
        <f>IFERROR(BV33/BT33,"")</f>
        <v/>
      </c>
      <c r="BX33" s="553">
        <f>COUNTIFS(PROGRESS!$T$15:$T$244,"&gt;=5",GROUPDISTRIBUTION!$E$2:$E$231,"N")</f>
        <v>0</v>
      </c>
      <c r="BY33" s="344" t="str">
        <f>IFERROR(BX33/BT33,"")</f>
        <v/>
      </c>
      <c r="BZ33" s="553">
        <f>COUNTIFS(PROGRESS!$T$15:$T$244,"&gt;=7",GROUPDISTRIBUTION!$E$2:$E$231,"N")</f>
        <v>0</v>
      </c>
      <c r="CA33" s="344" t="str">
        <f>IFERROR(BZ33/BT33,"")</f>
        <v/>
      </c>
      <c r="CB33" s="555"/>
      <c r="CC33" s="26" t="s">
        <v>59</v>
      </c>
      <c r="CD33" s="343">
        <f>COUNTIFS(PROGRESS!$AS$15:$AS$244,"&gt;=0",GROUPDISTRIBUTION!$E$2:$E$231,"N")</f>
        <v>0</v>
      </c>
      <c r="CE33" s="397" t="str">
        <f t="array" ref="CE33">IFERROR(AVERAGEIFS(PROGRESS!$AQ$15:$AQ$244,GROUPDISTRIBUTION!$E$2:$E$231,"N",PROGRESS!$AS$15:$AS$244,"&gt;=0"),"")</f>
        <v/>
      </c>
      <c r="CF33" s="553">
        <f>COUNTIFS(PROGRESS!$AS$15:$AS$244,"&gt;=4",GROUPDISTRIBUTION!$E$2:$E$231,"N")</f>
        <v>0</v>
      </c>
      <c r="CG33" s="344" t="str">
        <f>IFERROR(CF33/CD33,"")</f>
        <v/>
      </c>
      <c r="CH33" s="553">
        <f>COUNTIFS(PROGRESS!$AS$15:$AS$244,"&gt;=5",GROUPDISTRIBUTION!$E$2:$E$231,"N")</f>
        <v>0</v>
      </c>
      <c r="CI33" s="344" t="str">
        <f>IFERROR(CH33/CD33,"")</f>
        <v/>
      </c>
      <c r="CJ33" s="553">
        <f>COUNTIFS(PROGRESS!$AS$15:$AS$244,"&gt;=7",GROUPDISTRIBUTION!$E$2:$E$231,"N")</f>
        <v>0</v>
      </c>
      <c r="CK33" s="344" t="str">
        <f>IFERROR(CJ33/CD33,"")</f>
        <v/>
      </c>
      <c r="CL33" s="554"/>
      <c r="CM33" s="26" t="str">
        <f t="shared" si="0"/>
        <v>SEN-N</v>
      </c>
      <c r="CN33" s="343">
        <f>COUNTIFS(PROGRESS!$AD$15:$AD$244,"&gt;=0",GROUPDISTRIBUTION!$E$2:$E$231,"N")</f>
        <v>0</v>
      </c>
      <c r="CO33" s="397" t="str">
        <f t="array" ref="CO33">IFERROR(AVERAGEIFS(PROGRESS!$AB$15:$AB$244,GROUPDISTRIBUTION!$E$2:$E$231,"N",PROGRESS!$AD$15:$AD$244,"&gt;=0"),"")</f>
        <v/>
      </c>
      <c r="CP33" s="553">
        <f>COUNTIFS(PROGRESS!$AD$15:$AD$244,"&gt;=4",GROUPDISTRIBUTION!$E$2:$E$231,"N")</f>
        <v>0</v>
      </c>
      <c r="CQ33" s="344" t="str">
        <f>IFERROR(CP33/CN33,"")</f>
        <v/>
      </c>
      <c r="CR33" s="553">
        <f>COUNTIFS(PROGRESS!$AD$15:$AD$244,"&gt;=5",GROUPDISTRIBUTION!$E$2:$E$231,"N")</f>
        <v>0</v>
      </c>
      <c r="CS33" s="344" t="str">
        <f>IFERROR(CR33/CN33,"")</f>
        <v/>
      </c>
      <c r="CT33" s="553">
        <f>COUNTIFS(PROGRESS!$AD$15:$AD$244,"&gt;=7",GROUPDISTRIBUTION!$E$2:$E$231,"N")</f>
        <v>0</v>
      </c>
      <c r="CU33" s="344" t="str">
        <f>IFERROR(Z33/CN33,"")</f>
        <v/>
      </c>
      <c r="CV33" s="555"/>
      <c r="CW33" s="26" t="s">
        <v>59</v>
      </c>
      <c r="CX33" s="343">
        <f>COUNTIFS(PROGRESS!$AN$15:$AN$244,"&gt;=0",GROUPDISTRIBUTION!$E$2:$E$231,"N")</f>
        <v>0</v>
      </c>
      <c r="CY33" s="397" t="str">
        <f t="array" ref="CY33">IFERROR(AVERAGEIFS(PROGRESS!$AL$15:$AL$244,GROUPDISTRIBUTION!$E$2:$E$231,"N",PROGRESS!$AN$15:$AN$244,"&gt;=0"),"")</f>
        <v/>
      </c>
      <c r="CZ33" s="553">
        <f>COUNTIFS(PROGRESS!$AN$15:$AN$244,"&gt;=4",GROUPDISTRIBUTION!$E$2:$E$231,"N")</f>
        <v>0</v>
      </c>
      <c r="DA33" s="344" t="str">
        <f>IFERROR(CZ33/CX33,"")</f>
        <v/>
      </c>
      <c r="DB33" s="553">
        <f>COUNTIFS(PROGRESS!$AN$15:$AN$244,"&gt;=5",GROUPDISTRIBUTION!$E$2:$E$231,"N")</f>
        <v>0</v>
      </c>
      <c r="DC33" s="344" t="str">
        <f>IFERROR(DB33/CX33,"")</f>
        <v/>
      </c>
      <c r="DD33" s="553">
        <f>COUNTIFS(PROGRESS!$AN$15:$AN$244,"&gt;=7",GROUPDISTRIBUTION!$E$2:$E$231,"N")</f>
        <v>0</v>
      </c>
      <c r="DE33" s="344" t="str">
        <f>IFERROR(DD33/CX33,"")</f>
        <v/>
      </c>
      <c r="DF33" s="555"/>
      <c r="DG33" s="26" t="s">
        <v>59</v>
      </c>
      <c r="DH33" s="343">
        <f>COUNTIFS(PROGRESS!$CB$15:$CB$244,"&gt;=0",GROUPDISTRIBUTION!$E$2:$E$231,"N")</f>
        <v>0</v>
      </c>
      <c r="DI33" s="397" t="str">
        <f t="array" ref="DI33">IFERROR(AVERAGEIFS(PROGRESS!$BZ$15:$BZ$244,GROUPDISTRIBUTION!$E$2:$E$231,"N",PROGRESS!$CB$15:$CB$244,"&gt;=0"),"")</f>
        <v/>
      </c>
      <c r="DJ33" s="553">
        <f>COUNTIFS(PROGRESS!$CB$15:$CB$244,"&gt;=4",GROUPDISTRIBUTION!$E$2:$E$231,"N")</f>
        <v>0</v>
      </c>
      <c r="DK33" s="344" t="str">
        <f>IFERROR(DJ33/DH33,"")</f>
        <v/>
      </c>
      <c r="DL33" s="553">
        <f>COUNTIFS(PROGRESS!$CB$15:$CB$244,"&gt;=5",GROUPDISTRIBUTION!$E$2:$E$231,"N")</f>
        <v>0</v>
      </c>
      <c r="DM33" s="344" t="str">
        <f>IFERROR(DL33/DH33,"")</f>
        <v/>
      </c>
      <c r="DN33" s="553">
        <f>COUNTIFS(PROGRESS!$CB$15:$CB$244,"&gt;=7",GROUPDISTRIBUTION!$E$2:$E$231,"N")</f>
        <v>0</v>
      </c>
      <c r="DO33" s="344" t="str">
        <f>IFERROR(DN33/DH33,"")</f>
        <v/>
      </c>
      <c r="DP33" s="555"/>
      <c r="DQ33" s="26" t="s">
        <v>59</v>
      </c>
      <c r="DR33" s="343">
        <f>COUNTIFS(PROGRESS!$AX$15:$AX$244,"&gt;=0",GROUPDISTRIBUTION!$E$2:$E$231,"N")</f>
        <v>0</v>
      </c>
      <c r="DS33" s="397" t="str">
        <f t="array" ref="DS33">IFERROR(AVERAGEIFS(PROGRESS!$AV$15:$AV$244,GROUPDISTRIBUTION!$E$2:$E$231,"N",PROGRESS!$AX$15:$AX$244,"&gt;=0"),"")</f>
        <v/>
      </c>
      <c r="DT33" s="553">
        <f>COUNTIFS(PROGRESS!$AX$15:$AX$244,"&gt;=4",GROUPDISTRIBUTION!$E$2:$E$231,"N")</f>
        <v>0</v>
      </c>
      <c r="DU33" s="344" t="str">
        <f>IFERROR(DT33/DR33,"")</f>
        <v/>
      </c>
      <c r="DV33" s="553">
        <f>COUNTIFS(PROGRESS!$AX$15:$AX$244,"&gt;=5",GROUPDISTRIBUTION!$E$2:$E$231,"N")</f>
        <v>0</v>
      </c>
      <c r="DW33" s="344" t="str">
        <f>IFERROR(DV33/DR33,"")</f>
        <v/>
      </c>
      <c r="DX33" s="553">
        <f>COUNTIFS(PROGRESS!$AX$15:$AX$244,"&gt;=7",GROUPDISTRIBUTION!$E$2:$E$231,"N")</f>
        <v>0</v>
      </c>
      <c r="DY33" s="344" t="str">
        <f>IFERROR(DX33/DR33,"")</f>
        <v/>
      </c>
      <c r="DZ33" s="555"/>
      <c r="EA33" s="26" t="s">
        <v>59</v>
      </c>
      <c r="EB33" s="343">
        <f>COUNTIFS(PROGRESS!$BC$15:$BC$244,"&gt;=0",GROUPDISTRIBUTION!$E$2:$E$231,"N")</f>
        <v>0</v>
      </c>
      <c r="EC33" s="397" t="str">
        <f t="array" ref="EC33">IFERROR(AVERAGEIFS(PROGRESS!$BA$15:$BA$244,GROUPDISTRIBUTION!$E$2:$E$231,"N",PROGRESS!$BC$15:$BC$244,"&gt;=0"),"")</f>
        <v/>
      </c>
      <c r="ED33" s="553">
        <f>COUNTIFS(PROGRESS!$BC$15:$BC$244,"&gt;=4",GROUPDISTRIBUTION!$E$2:$E$231,"N")</f>
        <v>0</v>
      </c>
      <c r="EE33" s="344" t="str">
        <f>IFERROR(ED33/EB33,"")</f>
        <v/>
      </c>
      <c r="EF33" s="553">
        <f>COUNTIFS(PROGRESS!$BC$15:$BC$244,"&gt;=5",GROUPDISTRIBUTION!$E$2:$E$231,"N")</f>
        <v>0</v>
      </c>
      <c r="EG33" s="344" t="str">
        <f>IFERROR(EF33/EB33,"")</f>
        <v/>
      </c>
      <c r="EH33" s="553">
        <f>COUNTIFS(PROGRESS!$BC$15:$BC$244,"&gt;=7",GROUPDISTRIBUTION!$E$2:$E$231,"N")</f>
        <v>0</v>
      </c>
      <c r="EI33" s="344" t="str">
        <f>IFERROR(EH33/EB33,"")</f>
        <v/>
      </c>
      <c r="EJ33" s="555"/>
      <c r="EK33" s="26" t="s">
        <v>59</v>
      </c>
      <c r="EL33" s="343">
        <f>COUNTIFS(PROGRESS!$BH$15:$BH$244,"&gt;=0",GROUPDISTRIBUTION!$E$2:$E$231,"N")</f>
        <v>0</v>
      </c>
      <c r="EM33" s="397" t="str">
        <f t="array" ref="EM33">IFERROR(AVERAGEIFS(PROGRESS!$BF$15:$BF$244,GROUPDISTRIBUTION!$E$2:$E$231,"N",PROGRESS!$BH$15:$BH$244,"&gt;=0"),"")</f>
        <v/>
      </c>
      <c r="EN33" s="553">
        <f>COUNTIFS(PROGRESS!$BH$15:$BH$244,"&gt;=4",GROUPDISTRIBUTION!$E$2:$E$231,"N")</f>
        <v>0</v>
      </c>
      <c r="EO33" s="344" t="str">
        <f>IFERROR(EN33/EL33,"")</f>
        <v/>
      </c>
      <c r="EP33" s="553">
        <f>COUNTIFS(PROGRESS!$BH$15:$BH$244,"&gt;=5",GROUPDISTRIBUTION!$E$2:$E$231,"N")</f>
        <v>0</v>
      </c>
      <c r="EQ33" s="344" t="str">
        <f>IFERROR(EP33/EL33,"")</f>
        <v/>
      </c>
      <c r="ER33" s="553">
        <f>COUNTIFS(PROGRESS!$BH$15:$BH$244,"&gt;=7",GROUPDISTRIBUTION!$E$2:$E$231,"N")</f>
        <v>0</v>
      </c>
      <c r="ES33" s="344" t="str">
        <f>IFERROR(ER33/EL33,"")</f>
        <v/>
      </c>
      <c r="ET33" s="555"/>
      <c r="EU33" s="26" t="s">
        <v>59</v>
      </c>
      <c r="EV33" s="343">
        <f>COUNTIFS(PROGRESS!$BW$15:$BW$244,"&gt;=0",GROUPDISTRIBUTION!$E$2:$E$231,"N")</f>
        <v>0</v>
      </c>
      <c r="EW33" s="397" t="str">
        <f t="array" ref="EW33">IFERROR(AVERAGEIFS(PROGRESS!$BU$15:$BU$244,GROUPDISTRIBUTION!$E$2:$E$231,"N",PROGRESS!$BW$15:$BW$244,"&gt;=0"),"")</f>
        <v/>
      </c>
      <c r="EX33" s="553">
        <f>COUNTIFS(PROGRESS!$BW$15:$BW$244,"&gt;=4",GROUPDISTRIBUTION!$E$2:$E$231,"N")</f>
        <v>0</v>
      </c>
      <c r="EY33" s="344" t="str">
        <f>IFERROR(EX33/EV33,"")</f>
        <v/>
      </c>
      <c r="EZ33" s="553">
        <f>COUNTIFS(PROGRESS!$BW$15:$BW$244,"&gt;=5",GROUPDISTRIBUTION!$E$2:$E$231,"N")</f>
        <v>0</v>
      </c>
      <c r="FA33" s="344" t="str">
        <f>IFERROR(EZ33/EV33,"")</f>
        <v/>
      </c>
      <c r="FB33" s="553">
        <f>COUNTIFS(PROGRESS!$BW$15:$BW$244,"&gt;=7",GROUPDISTRIBUTION!$E$2:$E$231,"N")</f>
        <v>0</v>
      </c>
      <c r="FC33" s="344" t="str">
        <f>IFERROR(FB33/EV33,"")</f>
        <v/>
      </c>
      <c r="FD33" s="555"/>
      <c r="FE33" s="26" t="s">
        <v>59</v>
      </c>
      <c r="FF33" s="343">
        <f>COUNTIFS(PROGRESS!$CG$15:$CG$244,"&gt;=0",GROUPDISTRIBUTION!$E$2:$E$231,"N")</f>
        <v>0</v>
      </c>
      <c r="FG33" s="397" t="str">
        <f t="array" ref="FG33">IFERROR(AVERAGEIFS(PROGRESS!$CE$15:$CE$244,GROUPDISTRIBUTION!$E$2:$E$231,"N",PROGRESS!$CG$15:$CG$244,"&gt;=0"),"")</f>
        <v/>
      </c>
      <c r="FH33" s="553">
        <f>COUNTIFS(PROGRESS!$CG$15:$CG$244,"&gt;=4",GROUPDISTRIBUTION!$E$2:$E$231,"N")</f>
        <v>0</v>
      </c>
      <c r="FI33" s="344" t="str">
        <f>IFERROR(FH33/FF33,"")</f>
        <v/>
      </c>
      <c r="FJ33" s="553">
        <f>COUNTIFS(PROGRESS!$CG$15:$CG$244,"&gt;=5",GROUPDISTRIBUTION!$E$2:$E$231,"N")</f>
        <v>0</v>
      </c>
      <c r="FK33" s="344" t="str">
        <f>IFERROR(FJ33/FF33,"")</f>
        <v/>
      </c>
      <c r="FL33" s="553">
        <f>COUNTIFS(PROGRESS!$CG$15:$CG$244,"&gt;=7",GROUPDISTRIBUTION!$E$2:$E$231,"N")</f>
        <v>0</v>
      </c>
      <c r="FM33" s="344" t="str">
        <f>IFERROR(FL33/FF33,"")</f>
        <v/>
      </c>
      <c r="FN33" s="555"/>
      <c r="FO33" s="26" t="s">
        <v>59</v>
      </c>
      <c r="FP33" s="343">
        <f>COUNTIFS(PROGRESS!$CQ$15:$CQ$244,"&gt;=0",GROUPDISTRIBUTION!$E$2:$E$231,"N")</f>
        <v>0</v>
      </c>
      <c r="FQ33" s="397" t="str">
        <f t="array" ref="FQ33">IFERROR(AVERAGEIFS(PROGRESS!$CO$15:$CO$244,GROUPDISTRIBUTION!$E$2:$E$231,"N",PROGRESS!$CQ$15:$CQ$244,"&gt;=0"),"")</f>
        <v/>
      </c>
      <c r="FR33" s="553">
        <f>COUNTIFS(PROGRESS!$CQ$15:$CQ$244,"&gt;=4",GROUPDISTRIBUTION!$E$2:$E$231,"N")</f>
        <v>0</v>
      </c>
      <c r="FS33" s="344" t="str">
        <f>IFERROR(FR33/FP33,"")</f>
        <v/>
      </c>
      <c r="FT33" s="553">
        <f>COUNTIFS(PROGRESS!$CQ$15:$CQ$244,"&gt;=5",GROUPDISTRIBUTION!$E$2:$E$231,"N")</f>
        <v>0</v>
      </c>
      <c r="FU33" s="344" t="str">
        <f>IFERROR(FT33/FP33,"")</f>
        <v/>
      </c>
      <c r="FV33" s="553">
        <f>COUNTIFS(PROGRESS!$CQ$15:$CQ$244,"&gt;=7",GROUPDISTRIBUTION!$E$2:$E$231,"N")</f>
        <v>0</v>
      </c>
      <c r="FW33" s="344" t="str">
        <f>IFERROR(FV33/FP33,"")</f>
        <v/>
      </c>
      <c r="FX33" s="555"/>
      <c r="FY33" s="26" t="s">
        <v>59</v>
      </c>
      <c r="FZ33" s="343">
        <f>COUNTIFS(PROGRESS!$DA$15:$DA$244,"&gt;=0",GROUPDISTRIBUTION!$E$2:$E$231,"N")</f>
        <v>0</v>
      </c>
      <c r="GA33" s="397" t="str">
        <f t="array" ref="GA33">IFERROR(AVERAGEIFS(PROGRESS!$CY$15:$CY$244,GROUPDISTRIBUTION!$E$2:$E$231,"N",PROGRESS!$DA$15:$DA$244,"&gt;=0"),"")</f>
        <v/>
      </c>
      <c r="GB33" s="553">
        <f>COUNTIFS(PROGRESS!$DA$15:$DA$244,"&gt;=4",GROUPDISTRIBUTION!$E$2:$E$231,"N")</f>
        <v>0</v>
      </c>
      <c r="GC33" s="344" t="str">
        <f>IFERROR(GB33/FZ33,"")</f>
        <v/>
      </c>
      <c r="GD33" s="553">
        <f>COUNTIFS(PROGRESS!$DA$15:$DA$244,"&gt;=5",GROUPDISTRIBUTION!$E$2:$E$231,"N")</f>
        <v>0</v>
      </c>
      <c r="GE33" s="344" t="str">
        <f>IFERROR(GD33/FZ33,"")</f>
        <v/>
      </c>
      <c r="GF33" s="553">
        <f>COUNTIFS(PROGRESS!$DA$15:$DA$244,"&gt;=7",GROUPDISTRIBUTION!$E$2:$E$231,"N")</f>
        <v>0</v>
      </c>
      <c r="GG33" s="344" t="str">
        <f>IFERROR(GF33/FZ33,"")</f>
        <v/>
      </c>
      <c r="GH33" s="555"/>
      <c r="GI33" s="26" t="s">
        <v>59</v>
      </c>
      <c r="GJ33" s="343">
        <f>COUNTIFS(PROGRESS!$DP$15:$DP$244,"&gt;=0",GROUPDISTRIBUTION!$E$2:$E$231,"N")</f>
        <v>0</v>
      </c>
      <c r="GK33" s="397" t="str">
        <f t="array" ref="GK33">IFERROR(AVERAGEIFS(PROGRESS!$DN$15:$DN$244,GROUPDISTRIBUTION!$E$2:$E$231,"N",PROGRESS!$DP$15:$DP$244,"&gt;=0"),"")</f>
        <v/>
      </c>
      <c r="GL33" s="553">
        <f>COUNTIFS(PROGRESS!$DP$15:$DP$244,"&gt;=4",GROUPDISTRIBUTION!$E$2:$E$231,"N")</f>
        <v>0</v>
      </c>
      <c r="GM33" s="344" t="str">
        <f>IFERROR(GL33/GJ33,"")</f>
        <v/>
      </c>
      <c r="GN33" s="553">
        <f>COUNTIFS(PROGRESS!$DP$15:$DP$244,"&gt;=5",GROUPDISTRIBUTION!$E$2:$E$231,"N")</f>
        <v>0</v>
      </c>
      <c r="GO33" s="344" t="str">
        <f>IFERROR(GN33/GJ33,"")</f>
        <v/>
      </c>
      <c r="GP33" s="553">
        <f>COUNTIFS(PROGRESS!$DP$15:$DP$244,"&gt;=7",GROUPDISTRIBUTION!$E$2:$E$231,"N")</f>
        <v>0</v>
      </c>
      <c r="GQ33" s="344" t="str">
        <f>IFERROR(GP33/GJ33,"")</f>
        <v/>
      </c>
    </row>
  </sheetData>
  <customSheetViews>
    <customSheetView guid="{D8C81B0B-BAF0-475C-B016-87D4C3E60B63}" scale="80" showGridLines="0">
      <pane xSplit="1" ySplit="4" topLeftCell="B5" activePane="bottomRight" state="frozen"/>
      <selection pane="bottomRight" activeCell="B7" sqref="B7"/>
      <pageMargins left="0.7" right="0.7" top="0.75" bottom="0.75" header="0.3" footer="0.3"/>
      <pageSetup orientation="portrait" horizontalDpi="4294967295" verticalDpi="4294967295" r:id="rId1"/>
    </customSheetView>
    <customSheetView guid="{AB72AB40-A0C1-4CA4-B3F4-70E07051F213}" scale="80" showGridLines="0" state="hidden">
      <pane xSplit="1" ySplit="4" topLeftCell="B5" activePane="bottomRight" state="frozen"/>
      <selection pane="bottomRight" activeCell="EV9" sqref="EV9"/>
      <pageMargins left="0.7" right="0.7" top="0.75" bottom="0.75" header="0.3" footer="0.3"/>
      <pageSetup orientation="portrait" horizontalDpi="4294967295" verticalDpi="4294967295" r:id="rId2"/>
    </customSheetView>
  </customSheetViews>
  <mergeCells count="105">
    <mergeCell ref="GP2:GQ2"/>
    <mergeCell ref="FT2:FU2"/>
    <mergeCell ref="GJ2:GK2"/>
    <mergeCell ref="FZ2:GA2"/>
    <mergeCell ref="EF2:EG2"/>
    <mergeCell ref="R1:Y1"/>
    <mergeCell ref="Z1:AG1"/>
    <mergeCell ref="AJ1:AQ1"/>
    <mergeCell ref="BT1:CA1"/>
    <mergeCell ref="CD1:CK1"/>
    <mergeCell ref="DD2:DE2"/>
    <mergeCell ref="BN2:BO2"/>
    <mergeCell ref="AX2:AY2"/>
    <mergeCell ref="BV2:BW2"/>
    <mergeCell ref="CH2:CI2"/>
    <mergeCell ref="AR1:AY1"/>
    <mergeCell ref="BB1:BI1"/>
    <mergeCell ref="BJ1:BQ1"/>
    <mergeCell ref="AT2:AU2"/>
    <mergeCell ref="FH2:FI2"/>
    <mergeCell ref="FL2:FM2"/>
    <mergeCell ref="DV2:DW2"/>
    <mergeCell ref="EP2:EQ2"/>
    <mergeCell ref="FJ2:FK2"/>
    <mergeCell ref="DB2:DC2"/>
    <mergeCell ref="DT2:DU2"/>
    <mergeCell ref="DH2:DI2"/>
    <mergeCell ref="DJ2:DK2"/>
    <mergeCell ref="DL2:DM2"/>
    <mergeCell ref="DN2:DO2"/>
    <mergeCell ref="EZ2:FA2"/>
    <mergeCell ref="EN2:EO2"/>
    <mergeCell ref="FB2:FC2"/>
    <mergeCell ref="DX2:DY2"/>
    <mergeCell ref="EH2:EI2"/>
    <mergeCell ref="EV2:EW2"/>
    <mergeCell ref="EX2:EY2"/>
    <mergeCell ref="ER2:ES2"/>
    <mergeCell ref="EB2:EC2"/>
    <mergeCell ref="ED2:EE2"/>
    <mergeCell ref="DR2:DS2"/>
    <mergeCell ref="EL2:EM2"/>
    <mergeCell ref="FF2:FG2"/>
    <mergeCell ref="FP2:FQ2"/>
    <mergeCell ref="GN2:GO2"/>
    <mergeCell ref="FR2:FS2"/>
    <mergeCell ref="GB2:GC2"/>
    <mergeCell ref="GD2:GE2"/>
    <mergeCell ref="GL2:GM2"/>
    <mergeCell ref="GF2:GG2"/>
    <mergeCell ref="FV2:FW2"/>
    <mergeCell ref="GJ1:GQ1"/>
    <mergeCell ref="CX1:DE1"/>
    <mergeCell ref="DR1:DY1"/>
    <mergeCell ref="EL1:ES1"/>
    <mergeCell ref="FF1:FM1"/>
    <mergeCell ref="FP1:FW1"/>
    <mergeCell ref="FZ1:GG1"/>
    <mergeCell ref="EB1:EI1"/>
    <mergeCell ref="EV1:FC1"/>
    <mergeCell ref="DH1:DO1"/>
    <mergeCell ref="BT2:BU2"/>
    <mergeCell ref="CD2:CE2"/>
    <mergeCell ref="J1:Q1"/>
    <mergeCell ref="BL2:BM2"/>
    <mergeCell ref="CN1:CU1"/>
    <mergeCell ref="BP2:BQ2"/>
    <mergeCell ref="AP2:AQ2"/>
    <mergeCell ref="BH2:BI2"/>
    <mergeCell ref="CZ2:DA2"/>
    <mergeCell ref="BJ2:BK2"/>
    <mergeCell ref="AJ2:AK2"/>
    <mergeCell ref="Z2:AA2"/>
    <mergeCell ref="AN2:AO2"/>
    <mergeCell ref="AL2:AM2"/>
    <mergeCell ref="T2:U2"/>
    <mergeCell ref="V2:W2"/>
    <mergeCell ref="BD2:BE2"/>
    <mergeCell ref="AV2:AW2"/>
    <mergeCell ref="CN2:CO2"/>
    <mergeCell ref="CX2:CY2"/>
    <mergeCell ref="B1:I1"/>
    <mergeCell ref="BX2:BY2"/>
    <mergeCell ref="CP2:CQ2"/>
    <mergeCell ref="CR2:CS2"/>
    <mergeCell ref="CT2:CU2"/>
    <mergeCell ref="X2:Y2"/>
    <mergeCell ref="AB2:AC2"/>
    <mergeCell ref="AD2:AE2"/>
    <mergeCell ref="AF2:AG2"/>
    <mergeCell ref="J2:K2"/>
    <mergeCell ref="R2:S2"/>
    <mergeCell ref="BF2:BG2"/>
    <mergeCell ref="AR2:AS2"/>
    <mergeCell ref="BB2:BC2"/>
    <mergeCell ref="B2:C2"/>
    <mergeCell ref="D2:E2"/>
    <mergeCell ref="H2:I2"/>
    <mergeCell ref="P2:Q2"/>
    <mergeCell ref="CJ2:CK2"/>
    <mergeCell ref="BZ2:CA2"/>
    <mergeCell ref="F2:G2"/>
    <mergeCell ref="L2:M2"/>
    <mergeCell ref="N2:O2"/>
    <mergeCell ref="CF2:CG2"/>
  </mergeCells>
  <conditionalFormatting sqref="C5">
    <cfRule type="cellIs" dxfId="944" priority="3946" stopIfTrue="1" operator="equal">
      <formula>""</formula>
    </cfRule>
  </conditionalFormatting>
  <conditionalFormatting sqref="C5">
    <cfRule type="cellIs" dxfId="943" priority="3947" operator="lessThan">
      <formula>-1</formula>
    </cfRule>
    <cfRule type="cellIs" dxfId="942" priority="3948" operator="between">
      <formula>0</formula>
      <formula>-1</formula>
    </cfRule>
    <cfRule type="cellIs" dxfId="941" priority="3949" operator="between">
      <formula>0</formula>
      <formula>1</formula>
    </cfRule>
    <cfRule type="cellIs" dxfId="940" priority="3950" operator="greaterThan">
      <formula>1</formula>
    </cfRule>
  </conditionalFormatting>
  <conditionalFormatting sqref="C7:C8">
    <cfRule type="cellIs" dxfId="939" priority="3941" stopIfTrue="1" operator="equal">
      <formula>""</formula>
    </cfRule>
  </conditionalFormatting>
  <conditionalFormatting sqref="C7:C8">
    <cfRule type="cellIs" dxfId="938" priority="3942" operator="lessThan">
      <formula>-1</formula>
    </cfRule>
    <cfRule type="cellIs" dxfId="937" priority="3943" operator="between">
      <formula>0</formula>
      <formula>-1</formula>
    </cfRule>
    <cfRule type="cellIs" dxfId="936" priority="3944" operator="between">
      <formula>0</formula>
      <formula>1</formula>
    </cfRule>
    <cfRule type="cellIs" dxfId="935" priority="3945" operator="greaterThan">
      <formula>1</formula>
    </cfRule>
  </conditionalFormatting>
  <conditionalFormatting sqref="C15:C16">
    <cfRule type="cellIs" dxfId="934" priority="3931" stopIfTrue="1" operator="equal">
      <formula>""</formula>
    </cfRule>
  </conditionalFormatting>
  <conditionalFormatting sqref="C15:C16">
    <cfRule type="cellIs" dxfId="933" priority="3932" operator="lessThan">
      <formula>-1</formula>
    </cfRule>
    <cfRule type="cellIs" dxfId="932" priority="3933" operator="between">
      <formula>0</formula>
      <formula>-1</formula>
    </cfRule>
    <cfRule type="cellIs" dxfId="931" priority="3934" operator="between">
      <formula>0</formula>
      <formula>1</formula>
    </cfRule>
    <cfRule type="cellIs" dxfId="930" priority="3935" operator="greaterThan">
      <formula>1</formula>
    </cfRule>
  </conditionalFormatting>
  <conditionalFormatting sqref="C19:C20">
    <cfRule type="cellIs" dxfId="929" priority="3926" stopIfTrue="1" operator="equal">
      <formula>""</formula>
    </cfRule>
  </conditionalFormatting>
  <conditionalFormatting sqref="C19:C20">
    <cfRule type="cellIs" dxfId="928" priority="3927" operator="lessThan">
      <formula>-1</formula>
    </cfRule>
    <cfRule type="cellIs" dxfId="927" priority="3928" operator="between">
      <formula>0</formula>
      <formula>-1</formula>
    </cfRule>
    <cfRule type="cellIs" dxfId="926" priority="3929" operator="between">
      <formula>0</formula>
      <formula>1</formula>
    </cfRule>
    <cfRule type="cellIs" dxfId="925" priority="3930" operator="greaterThan">
      <formula>1</formula>
    </cfRule>
  </conditionalFormatting>
  <conditionalFormatting sqref="C23:C25">
    <cfRule type="cellIs" dxfId="924" priority="3921" stopIfTrue="1" operator="equal">
      <formula>""</formula>
    </cfRule>
  </conditionalFormatting>
  <conditionalFormatting sqref="C23:C25">
    <cfRule type="cellIs" dxfId="923" priority="3922" operator="lessThan">
      <formula>-1</formula>
    </cfRule>
    <cfRule type="cellIs" dxfId="922" priority="3923" operator="between">
      <formula>0</formula>
      <formula>-1</formula>
    </cfRule>
    <cfRule type="cellIs" dxfId="921" priority="3924" operator="between">
      <formula>0</formula>
      <formula>1</formula>
    </cfRule>
    <cfRule type="cellIs" dxfId="920" priority="3925" operator="greaterThan">
      <formula>1</formula>
    </cfRule>
  </conditionalFormatting>
  <conditionalFormatting sqref="C27:C28">
    <cfRule type="cellIs" dxfId="919" priority="3916" stopIfTrue="1" operator="equal">
      <formula>""</formula>
    </cfRule>
  </conditionalFormatting>
  <conditionalFormatting sqref="C27:C28">
    <cfRule type="cellIs" dxfId="918" priority="3917" operator="lessThan">
      <formula>-1</formula>
    </cfRule>
    <cfRule type="cellIs" dxfId="917" priority="3918" operator="between">
      <formula>0</formula>
      <formula>-1</formula>
    </cfRule>
    <cfRule type="cellIs" dxfId="916" priority="3919" operator="between">
      <formula>0</formula>
      <formula>1</formula>
    </cfRule>
    <cfRule type="cellIs" dxfId="915" priority="3920" operator="greaterThan">
      <formula>1</formula>
    </cfRule>
  </conditionalFormatting>
  <conditionalFormatting sqref="C11:C12">
    <cfRule type="cellIs" dxfId="914" priority="3466" stopIfTrue="1" operator="equal">
      <formula>""</formula>
    </cfRule>
  </conditionalFormatting>
  <conditionalFormatting sqref="C11:C12">
    <cfRule type="cellIs" dxfId="913" priority="3467" operator="lessThan">
      <formula>-1</formula>
    </cfRule>
    <cfRule type="cellIs" dxfId="912" priority="3468" operator="between">
      <formula>0</formula>
      <formula>-1</formula>
    </cfRule>
    <cfRule type="cellIs" dxfId="911" priority="3469" operator="between">
      <formula>0</formula>
      <formula>1</formula>
    </cfRule>
    <cfRule type="cellIs" dxfId="910" priority="3470" operator="greaterThan">
      <formula>1</formula>
    </cfRule>
  </conditionalFormatting>
  <conditionalFormatting sqref="K5">
    <cfRule type="cellIs" dxfId="909" priority="3461" stopIfTrue="1" operator="equal">
      <formula>""</formula>
    </cfRule>
  </conditionalFormatting>
  <conditionalFormatting sqref="K5">
    <cfRule type="cellIs" dxfId="908" priority="3462" operator="lessThan">
      <formula>-1</formula>
    </cfRule>
    <cfRule type="cellIs" dxfId="907" priority="3463" operator="between">
      <formula>0</formula>
      <formula>-1</formula>
    </cfRule>
    <cfRule type="cellIs" dxfId="906" priority="3464" operator="between">
      <formula>0</formula>
      <formula>1</formula>
    </cfRule>
    <cfRule type="cellIs" dxfId="905" priority="3465" operator="greaterThan">
      <formula>1</formula>
    </cfRule>
  </conditionalFormatting>
  <conditionalFormatting sqref="K7:K8">
    <cfRule type="cellIs" dxfId="904" priority="3456" stopIfTrue="1" operator="equal">
      <formula>""</formula>
    </cfRule>
  </conditionalFormatting>
  <conditionalFormatting sqref="K7:K8">
    <cfRule type="cellIs" dxfId="903" priority="3457" operator="lessThan">
      <formula>-1</formula>
    </cfRule>
    <cfRule type="cellIs" dxfId="902" priority="3458" operator="between">
      <formula>0</formula>
      <formula>-1</formula>
    </cfRule>
    <cfRule type="cellIs" dxfId="901" priority="3459" operator="between">
      <formula>0</formula>
      <formula>1</formula>
    </cfRule>
    <cfRule type="cellIs" dxfId="900" priority="3460" operator="greaterThan">
      <formula>1</formula>
    </cfRule>
  </conditionalFormatting>
  <conditionalFormatting sqref="K15:K16">
    <cfRule type="cellIs" dxfId="899" priority="3451" stopIfTrue="1" operator="equal">
      <formula>""</formula>
    </cfRule>
  </conditionalFormatting>
  <conditionalFormatting sqref="K15:K16">
    <cfRule type="cellIs" dxfId="898" priority="3452" operator="lessThan">
      <formula>-1</formula>
    </cfRule>
    <cfRule type="cellIs" dxfId="897" priority="3453" operator="between">
      <formula>0</formula>
      <formula>-1</formula>
    </cfRule>
    <cfRule type="cellIs" dxfId="896" priority="3454" operator="between">
      <formula>0</formula>
      <formula>1</formula>
    </cfRule>
    <cfRule type="cellIs" dxfId="895" priority="3455" operator="greaterThan">
      <formula>1</formula>
    </cfRule>
  </conditionalFormatting>
  <conditionalFormatting sqref="K19:K20">
    <cfRule type="cellIs" dxfId="894" priority="3446" stopIfTrue="1" operator="equal">
      <formula>""</formula>
    </cfRule>
  </conditionalFormatting>
  <conditionalFormatting sqref="K19:K20">
    <cfRule type="cellIs" dxfId="893" priority="3447" operator="lessThan">
      <formula>-1</formula>
    </cfRule>
    <cfRule type="cellIs" dxfId="892" priority="3448" operator="between">
      <formula>0</formula>
      <formula>-1</formula>
    </cfRule>
    <cfRule type="cellIs" dxfId="891" priority="3449" operator="between">
      <formula>0</formula>
      <formula>1</formula>
    </cfRule>
    <cfRule type="cellIs" dxfId="890" priority="3450" operator="greaterThan">
      <formula>1</formula>
    </cfRule>
  </conditionalFormatting>
  <conditionalFormatting sqref="K23:K25">
    <cfRule type="cellIs" dxfId="889" priority="3441" stopIfTrue="1" operator="equal">
      <formula>""</formula>
    </cfRule>
  </conditionalFormatting>
  <conditionalFormatting sqref="K23:K25">
    <cfRule type="cellIs" dxfId="888" priority="3442" operator="lessThan">
      <formula>-1</formula>
    </cfRule>
    <cfRule type="cellIs" dxfId="887" priority="3443" operator="between">
      <formula>0</formula>
      <formula>-1</formula>
    </cfRule>
    <cfRule type="cellIs" dxfId="886" priority="3444" operator="between">
      <formula>0</formula>
      <formula>1</formula>
    </cfRule>
    <cfRule type="cellIs" dxfId="885" priority="3445" operator="greaterThan">
      <formula>1</formula>
    </cfRule>
  </conditionalFormatting>
  <conditionalFormatting sqref="K27:K28">
    <cfRule type="cellIs" dxfId="884" priority="3436" stopIfTrue="1" operator="equal">
      <formula>""</formula>
    </cfRule>
  </conditionalFormatting>
  <conditionalFormatting sqref="K27:K28">
    <cfRule type="cellIs" dxfId="883" priority="3437" operator="lessThan">
      <formula>-1</formula>
    </cfRule>
    <cfRule type="cellIs" dxfId="882" priority="3438" operator="between">
      <formula>0</formula>
      <formula>-1</formula>
    </cfRule>
    <cfRule type="cellIs" dxfId="881" priority="3439" operator="between">
      <formula>0</formula>
      <formula>1</formula>
    </cfRule>
    <cfRule type="cellIs" dxfId="880" priority="3440" operator="greaterThan">
      <formula>1</formula>
    </cfRule>
  </conditionalFormatting>
  <conditionalFormatting sqref="K11:K12">
    <cfRule type="cellIs" dxfId="879" priority="3426" stopIfTrue="1" operator="equal">
      <formula>""</formula>
    </cfRule>
  </conditionalFormatting>
  <conditionalFormatting sqref="K11:K12">
    <cfRule type="cellIs" dxfId="878" priority="3427" operator="lessThan">
      <formula>-1</formula>
    </cfRule>
    <cfRule type="cellIs" dxfId="877" priority="3428" operator="between">
      <formula>0</formula>
      <formula>-1</formula>
    </cfRule>
    <cfRule type="cellIs" dxfId="876" priority="3429" operator="between">
      <formula>0</formula>
      <formula>1</formula>
    </cfRule>
    <cfRule type="cellIs" dxfId="875" priority="3430" operator="greaterThan">
      <formula>1</formula>
    </cfRule>
  </conditionalFormatting>
  <conditionalFormatting sqref="AK5">
    <cfRule type="cellIs" dxfId="874" priority="3301" stopIfTrue="1" operator="equal">
      <formula>""</formula>
    </cfRule>
  </conditionalFormatting>
  <conditionalFormatting sqref="AK5">
    <cfRule type="cellIs" dxfId="873" priority="3302" operator="lessThan">
      <formula>-1</formula>
    </cfRule>
    <cfRule type="cellIs" dxfId="872" priority="3303" operator="between">
      <formula>0</formula>
      <formula>-1</formula>
    </cfRule>
    <cfRule type="cellIs" dxfId="871" priority="3304" operator="between">
      <formula>0</formula>
      <formula>1</formula>
    </cfRule>
    <cfRule type="cellIs" dxfId="870" priority="3305" operator="greaterThan">
      <formula>1</formula>
    </cfRule>
  </conditionalFormatting>
  <conditionalFormatting sqref="AK7:AK8">
    <cfRule type="cellIs" dxfId="869" priority="3296" stopIfTrue="1" operator="equal">
      <formula>""</formula>
    </cfRule>
  </conditionalFormatting>
  <conditionalFormatting sqref="AK7:AK8">
    <cfRule type="cellIs" dxfId="868" priority="3297" operator="lessThan">
      <formula>-1</formula>
    </cfRule>
    <cfRule type="cellIs" dxfId="867" priority="3298" operator="between">
      <formula>0</formula>
      <formula>-1</formula>
    </cfRule>
    <cfRule type="cellIs" dxfId="866" priority="3299" operator="between">
      <formula>0</formula>
      <formula>1</formula>
    </cfRule>
    <cfRule type="cellIs" dxfId="865" priority="3300" operator="greaterThan">
      <formula>1</formula>
    </cfRule>
  </conditionalFormatting>
  <conditionalFormatting sqref="AK15:AK16">
    <cfRule type="cellIs" dxfId="864" priority="3291" stopIfTrue="1" operator="equal">
      <formula>""</formula>
    </cfRule>
  </conditionalFormatting>
  <conditionalFormatting sqref="AK15:AK16">
    <cfRule type="cellIs" dxfId="863" priority="3292" operator="lessThan">
      <formula>-1</formula>
    </cfRule>
    <cfRule type="cellIs" dxfId="862" priority="3293" operator="between">
      <formula>0</formula>
      <formula>-1</formula>
    </cfRule>
    <cfRule type="cellIs" dxfId="861" priority="3294" operator="between">
      <formula>0</formula>
      <formula>1</formula>
    </cfRule>
    <cfRule type="cellIs" dxfId="860" priority="3295" operator="greaterThan">
      <formula>1</formula>
    </cfRule>
  </conditionalFormatting>
  <conditionalFormatting sqref="AK19:AK20">
    <cfRule type="cellIs" dxfId="859" priority="3286" stopIfTrue="1" operator="equal">
      <formula>""</formula>
    </cfRule>
  </conditionalFormatting>
  <conditionalFormatting sqref="AK19:AK20">
    <cfRule type="cellIs" dxfId="858" priority="3287" operator="lessThan">
      <formula>-1</formula>
    </cfRule>
    <cfRule type="cellIs" dxfId="857" priority="3288" operator="between">
      <formula>0</formula>
      <formula>-1</formula>
    </cfRule>
    <cfRule type="cellIs" dxfId="856" priority="3289" operator="between">
      <formula>0</formula>
      <formula>1</formula>
    </cfRule>
    <cfRule type="cellIs" dxfId="855" priority="3290" operator="greaterThan">
      <formula>1</formula>
    </cfRule>
  </conditionalFormatting>
  <conditionalFormatting sqref="AK23:AK25">
    <cfRule type="cellIs" dxfId="854" priority="3281" stopIfTrue="1" operator="equal">
      <formula>""</formula>
    </cfRule>
  </conditionalFormatting>
  <conditionalFormatting sqref="AK23:AK25">
    <cfRule type="cellIs" dxfId="853" priority="3282" operator="lessThan">
      <formula>-1</formula>
    </cfRule>
    <cfRule type="cellIs" dxfId="852" priority="3283" operator="between">
      <formula>0</formula>
      <formula>-1</formula>
    </cfRule>
    <cfRule type="cellIs" dxfId="851" priority="3284" operator="between">
      <formula>0</formula>
      <formula>1</formula>
    </cfRule>
    <cfRule type="cellIs" dxfId="850" priority="3285" operator="greaterThan">
      <formula>1</formula>
    </cfRule>
  </conditionalFormatting>
  <conditionalFormatting sqref="AK27:AK28">
    <cfRule type="cellIs" dxfId="849" priority="3276" stopIfTrue="1" operator="equal">
      <formula>""</formula>
    </cfRule>
  </conditionalFormatting>
  <conditionalFormatting sqref="AK27:AK28">
    <cfRule type="cellIs" dxfId="848" priority="3277" operator="lessThan">
      <formula>-1</formula>
    </cfRule>
    <cfRule type="cellIs" dxfId="847" priority="3278" operator="between">
      <formula>0</formula>
      <formula>-1</formula>
    </cfRule>
    <cfRule type="cellIs" dxfId="846" priority="3279" operator="between">
      <formula>0</formula>
      <formula>1</formula>
    </cfRule>
    <cfRule type="cellIs" dxfId="845" priority="3280" operator="greaterThan">
      <formula>1</formula>
    </cfRule>
  </conditionalFormatting>
  <conditionalFormatting sqref="AK11:AK12">
    <cfRule type="cellIs" dxfId="844" priority="3266" stopIfTrue="1" operator="equal">
      <formula>""</formula>
    </cfRule>
  </conditionalFormatting>
  <conditionalFormatting sqref="AK11:AK12">
    <cfRule type="cellIs" dxfId="843" priority="3267" operator="lessThan">
      <formula>-1</formula>
    </cfRule>
    <cfRule type="cellIs" dxfId="842" priority="3268" operator="between">
      <formula>0</formula>
      <formula>-1</formula>
    </cfRule>
    <cfRule type="cellIs" dxfId="841" priority="3269" operator="between">
      <formula>0</formula>
      <formula>1</formula>
    </cfRule>
    <cfRule type="cellIs" dxfId="840" priority="3270" operator="greaterThan">
      <formula>1</formula>
    </cfRule>
  </conditionalFormatting>
  <conditionalFormatting sqref="GK5">
    <cfRule type="cellIs" dxfId="839" priority="2581" stopIfTrue="1" operator="equal">
      <formula>""</formula>
    </cfRule>
  </conditionalFormatting>
  <conditionalFormatting sqref="GK5">
    <cfRule type="cellIs" dxfId="838" priority="2582" operator="lessThan">
      <formula>-1</formula>
    </cfRule>
    <cfRule type="cellIs" dxfId="837" priority="2583" operator="between">
      <formula>0</formula>
      <formula>-1</formula>
    </cfRule>
    <cfRule type="cellIs" dxfId="836" priority="2584" operator="between">
      <formula>0</formula>
      <formula>1</formula>
    </cfRule>
    <cfRule type="cellIs" dxfId="835" priority="2585" operator="greaterThan">
      <formula>1</formula>
    </cfRule>
  </conditionalFormatting>
  <conditionalFormatting sqref="GK7:GK8">
    <cfRule type="cellIs" dxfId="834" priority="2576" stopIfTrue="1" operator="equal">
      <formula>""</formula>
    </cfRule>
  </conditionalFormatting>
  <conditionalFormatting sqref="GK7:GK8">
    <cfRule type="cellIs" dxfId="833" priority="2577" operator="lessThan">
      <formula>-1</formula>
    </cfRule>
    <cfRule type="cellIs" dxfId="832" priority="2578" operator="between">
      <formula>0</formula>
      <formula>-1</formula>
    </cfRule>
    <cfRule type="cellIs" dxfId="831" priority="2579" operator="between">
      <formula>0</formula>
      <formula>1</formula>
    </cfRule>
    <cfRule type="cellIs" dxfId="830" priority="2580" operator="greaterThan">
      <formula>1</formula>
    </cfRule>
  </conditionalFormatting>
  <conditionalFormatting sqref="GK15:GK16">
    <cfRule type="cellIs" dxfId="829" priority="2571" stopIfTrue="1" operator="equal">
      <formula>""</formula>
    </cfRule>
  </conditionalFormatting>
  <conditionalFormatting sqref="GK15:GK16">
    <cfRule type="cellIs" dxfId="828" priority="2572" operator="lessThan">
      <formula>-1</formula>
    </cfRule>
    <cfRule type="cellIs" dxfId="827" priority="2573" operator="between">
      <formula>0</formula>
      <formula>-1</formula>
    </cfRule>
    <cfRule type="cellIs" dxfId="826" priority="2574" operator="between">
      <formula>0</formula>
      <formula>1</formula>
    </cfRule>
    <cfRule type="cellIs" dxfId="825" priority="2575" operator="greaterThan">
      <formula>1</formula>
    </cfRule>
  </conditionalFormatting>
  <conditionalFormatting sqref="GK19:GK20">
    <cfRule type="cellIs" dxfId="824" priority="2566" stopIfTrue="1" operator="equal">
      <formula>""</formula>
    </cfRule>
  </conditionalFormatting>
  <conditionalFormatting sqref="GK19:GK20">
    <cfRule type="cellIs" dxfId="823" priority="2567" operator="lessThan">
      <formula>-1</formula>
    </cfRule>
    <cfRule type="cellIs" dxfId="822" priority="2568" operator="between">
      <formula>0</formula>
      <formula>-1</formula>
    </cfRule>
    <cfRule type="cellIs" dxfId="821" priority="2569" operator="between">
      <formula>0</formula>
      <formula>1</formula>
    </cfRule>
    <cfRule type="cellIs" dxfId="820" priority="2570" operator="greaterThan">
      <formula>1</formula>
    </cfRule>
  </conditionalFormatting>
  <conditionalFormatting sqref="GK23:GK25">
    <cfRule type="cellIs" dxfId="819" priority="2561" stopIfTrue="1" operator="equal">
      <formula>""</formula>
    </cfRule>
  </conditionalFormatting>
  <conditionalFormatting sqref="GK23:GK25">
    <cfRule type="cellIs" dxfId="818" priority="2562" operator="lessThan">
      <formula>-1</formula>
    </cfRule>
    <cfRule type="cellIs" dxfId="817" priority="2563" operator="between">
      <formula>0</formula>
      <formula>-1</formula>
    </cfRule>
    <cfRule type="cellIs" dxfId="816" priority="2564" operator="between">
      <formula>0</formula>
      <formula>1</formula>
    </cfRule>
    <cfRule type="cellIs" dxfId="815" priority="2565" operator="greaterThan">
      <formula>1</formula>
    </cfRule>
  </conditionalFormatting>
  <conditionalFormatting sqref="GK27:GK28">
    <cfRule type="cellIs" dxfId="814" priority="2556" stopIfTrue="1" operator="equal">
      <formula>""</formula>
    </cfRule>
  </conditionalFormatting>
  <conditionalFormatting sqref="GK27:GK28">
    <cfRule type="cellIs" dxfId="813" priority="2557" operator="lessThan">
      <formula>-1</formula>
    </cfRule>
    <cfRule type="cellIs" dxfId="812" priority="2558" operator="between">
      <formula>0</formula>
      <formula>-1</formula>
    </cfRule>
    <cfRule type="cellIs" dxfId="811" priority="2559" operator="between">
      <formula>0</formula>
      <formula>1</formula>
    </cfRule>
    <cfRule type="cellIs" dxfId="810" priority="2560" operator="greaterThan">
      <formula>1</formula>
    </cfRule>
  </conditionalFormatting>
  <conditionalFormatting sqref="GK11:GK12">
    <cfRule type="cellIs" dxfId="809" priority="2546" stopIfTrue="1" operator="equal">
      <formula>""</formula>
    </cfRule>
  </conditionalFormatting>
  <conditionalFormatting sqref="GK11:GK12">
    <cfRule type="cellIs" dxfId="808" priority="2547" operator="lessThan">
      <formula>-1</formula>
    </cfRule>
    <cfRule type="cellIs" dxfId="807" priority="2548" operator="between">
      <formula>0</formula>
      <formula>-1</formula>
    </cfRule>
    <cfRule type="cellIs" dxfId="806" priority="2549" operator="between">
      <formula>0</formula>
      <formula>1</formula>
    </cfRule>
    <cfRule type="cellIs" dxfId="805" priority="2550" operator="greaterThan">
      <formula>1</formula>
    </cfRule>
  </conditionalFormatting>
  <conditionalFormatting sqref="GA5">
    <cfRule type="cellIs" dxfId="804" priority="2151" stopIfTrue="1" operator="equal">
      <formula>""</formula>
    </cfRule>
  </conditionalFormatting>
  <conditionalFormatting sqref="GA5">
    <cfRule type="cellIs" dxfId="803" priority="2152" operator="lessThan">
      <formula>-1</formula>
    </cfRule>
    <cfRule type="cellIs" dxfId="802" priority="2153" operator="between">
      <formula>0</formula>
      <formula>-1</formula>
    </cfRule>
    <cfRule type="cellIs" dxfId="801" priority="2154" operator="between">
      <formula>0</formula>
      <formula>1</formula>
    </cfRule>
    <cfRule type="cellIs" dxfId="800" priority="2155" operator="greaterThan">
      <formula>1</formula>
    </cfRule>
  </conditionalFormatting>
  <conditionalFormatting sqref="GA7:GA8">
    <cfRule type="cellIs" dxfId="799" priority="2146" stopIfTrue="1" operator="equal">
      <formula>""</formula>
    </cfRule>
  </conditionalFormatting>
  <conditionalFormatting sqref="GA7:GA8">
    <cfRule type="cellIs" dxfId="798" priority="2147" operator="lessThan">
      <formula>-1</formula>
    </cfRule>
    <cfRule type="cellIs" dxfId="797" priority="2148" operator="between">
      <formula>0</formula>
      <formula>-1</formula>
    </cfRule>
    <cfRule type="cellIs" dxfId="796" priority="2149" operator="between">
      <formula>0</formula>
      <formula>1</formula>
    </cfRule>
    <cfRule type="cellIs" dxfId="795" priority="2150" operator="greaterThan">
      <formula>1</formula>
    </cfRule>
  </conditionalFormatting>
  <conditionalFormatting sqref="GA15:GA16">
    <cfRule type="cellIs" dxfId="794" priority="2141" stopIfTrue="1" operator="equal">
      <formula>""</formula>
    </cfRule>
  </conditionalFormatting>
  <conditionalFormatting sqref="GA15:GA16">
    <cfRule type="cellIs" dxfId="793" priority="2142" operator="lessThan">
      <formula>-1</formula>
    </cfRule>
    <cfRule type="cellIs" dxfId="792" priority="2143" operator="between">
      <formula>0</formula>
      <formula>-1</formula>
    </cfRule>
    <cfRule type="cellIs" dxfId="791" priority="2144" operator="between">
      <formula>0</formula>
      <formula>1</formula>
    </cfRule>
    <cfRule type="cellIs" dxfId="790" priority="2145" operator="greaterThan">
      <formula>1</formula>
    </cfRule>
  </conditionalFormatting>
  <conditionalFormatting sqref="GA19:GA20">
    <cfRule type="cellIs" dxfId="789" priority="2136" stopIfTrue="1" operator="equal">
      <formula>""</formula>
    </cfRule>
  </conditionalFormatting>
  <conditionalFormatting sqref="GA19:GA20">
    <cfRule type="cellIs" dxfId="788" priority="2137" operator="lessThan">
      <formula>-1</formula>
    </cfRule>
    <cfRule type="cellIs" dxfId="787" priority="2138" operator="between">
      <formula>0</formula>
      <formula>-1</formula>
    </cfRule>
    <cfRule type="cellIs" dxfId="786" priority="2139" operator="between">
      <formula>0</formula>
      <formula>1</formula>
    </cfRule>
    <cfRule type="cellIs" dxfId="785" priority="2140" operator="greaterThan">
      <formula>1</formula>
    </cfRule>
  </conditionalFormatting>
  <conditionalFormatting sqref="GA23:GA25">
    <cfRule type="cellIs" dxfId="784" priority="2131" stopIfTrue="1" operator="equal">
      <formula>""</formula>
    </cfRule>
  </conditionalFormatting>
  <conditionalFormatting sqref="GA23:GA25">
    <cfRule type="cellIs" dxfId="783" priority="2132" operator="lessThan">
      <formula>-1</formula>
    </cfRule>
    <cfRule type="cellIs" dxfId="782" priority="2133" operator="between">
      <formula>0</formula>
      <formula>-1</formula>
    </cfRule>
    <cfRule type="cellIs" dxfId="781" priority="2134" operator="between">
      <formula>0</formula>
      <formula>1</formula>
    </cfRule>
    <cfRule type="cellIs" dxfId="780" priority="2135" operator="greaterThan">
      <formula>1</formula>
    </cfRule>
  </conditionalFormatting>
  <conditionalFormatting sqref="GA27:GA28">
    <cfRule type="cellIs" dxfId="779" priority="2126" stopIfTrue="1" operator="equal">
      <formula>""</formula>
    </cfRule>
  </conditionalFormatting>
  <conditionalFormatting sqref="GA27:GA28">
    <cfRule type="cellIs" dxfId="778" priority="2127" operator="lessThan">
      <formula>-1</formula>
    </cfRule>
    <cfRule type="cellIs" dxfId="777" priority="2128" operator="between">
      <formula>0</formula>
      <formula>-1</formula>
    </cfRule>
    <cfRule type="cellIs" dxfId="776" priority="2129" operator="between">
      <formula>0</formula>
      <formula>1</formula>
    </cfRule>
    <cfRule type="cellIs" dxfId="775" priority="2130" operator="greaterThan">
      <formula>1</formula>
    </cfRule>
  </conditionalFormatting>
  <conditionalFormatting sqref="GA11:GA12">
    <cfRule type="cellIs" dxfId="774" priority="2121" stopIfTrue="1" operator="equal">
      <formula>""</formula>
    </cfRule>
  </conditionalFormatting>
  <conditionalFormatting sqref="GA11:GA12">
    <cfRule type="cellIs" dxfId="773" priority="2122" operator="lessThan">
      <formula>-1</formula>
    </cfRule>
    <cfRule type="cellIs" dxfId="772" priority="2123" operator="between">
      <formula>0</formula>
      <formula>-1</formula>
    </cfRule>
    <cfRule type="cellIs" dxfId="771" priority="2124" operator="between">
      <formula>0</formula>
      <formula>1</formula>
    </cfRule>
    <cfRule type="cellIs" dxfId="770" priority="2125" operator="greaterThan">
      <formula>1</formula>
    </cfRule>
  </conditionalFormatting>
  <conditionalFormatting sqref="FQ5">
    <cfRule type="cellIs" dxfId="769" priority="2106" stopIfTrue="1" operator="equal">
      <formula>""</formula>
    </cfRule>
  </conditionalFormatting>
  <conditionalFormatting sqref="FQ5">
    <cfRule type="cellIs" dxfId="768" priority="2107" operator="lessThan">
      <formula>-1</formula>
    </cfRule>
    <cfRule type="cellIs" dxfId="767" priority="2108" operator="between">
      <formula>0</formula>
      <formula>-1</formula>
    </cfRule>
    <cfRule type="cellIs" dxfId="766" priority="2109" operator="between">
      <formula>0</formula>
      <formula>1</formula>
    </cfRule>
    <cfRule type="cellIs" dxfId="765" priority="2110" operator="greaterThan">
      <formula>1</formula>
    </cfRule>
  </conditionalFormatting>
  <conditionalFormatting sqref="FQ7:FQ8">
    <cfRule type="cellIs" dxfId="764" priority="2101" stopIfTrue="1" operator="equal">
      <formula>""</formula>
    </cfRule>
  </conditionalFormatting>
  <conditionalFormatting sqref="FQ7:FQ8">
    <cfRule type="cellIs" dxfId="763" priority="2102" operator="lessThan">
      <formula>-1</formula>
    </cfRule>
    <cfRule type="cellIs" dxfId="762" priority="2103" operator="between">
      <formula>0</formula>
      <formula>-1</formula>
    </cfRule>
    <cfRule type="cellIs" dxfId="761" priority="2104" operator="between">
      <formula>0</formula>
      <formula>1</formula>
    </cfRule>
    <cfRule type="cellIs" dxfId="760" priority="2105" operator="greaterThan">
      <formula>1</formula>
    </cfRule>
  </conditionalFormatting>
  <conditionalFormatting sqref="FQ15:FQ16">
    <cfRule type="cellIs" dxfId="759" priority="2096" stopIfTrue="1" operator="equal">
      <formula>""</formula>
    </cfRule>
  </conditionalFormatting>
  <conditionalFormatting sqref="FQ15:FQ16">
    <cfRule type="cellIs" dxfId="758" priority="2097" operator="lessThan">
      <formula>-1</formula>
    </cfRule>
    <cfRule type="cellIs" dxfId="757" priority="2098" operator="between">
      <formula>0</formula>
      <formula>-1</formula>
    </cfRule>
    <cfRule type="cellIs" dxfId="756" priority="2099" operator="between">
      <formula>0</formula>
      <formula>1</formula>
    </cfRule>
    <cfRule type="cellIs" dxfId="755" priority="2100" operator="greaterThan">
      <formula>1</formula>
    </cfRule>
  </conditionalFormatting>
  <conditionalFormatting sqref="FQ19:FQ20">
    <cfRule type="cellIs" dxfId="754" priority="2091" stopIfTrue="1" operator="equal">
      <formula>""</formula>
    </cfRule>
  </conditionalFormatting>
  <conditionalFormatting sqref="FQ19:FQ20">
    <cfRule type="cellIs" dxfId="753" priority="2092" operator="lessThan">
      <formula>-1</formula>
    </cfRule>
    <cfRule type="cellIs" dxfId="752" priority="2093" operator="between">
      <formula>0</formula>
      <formula>-1</formula>
    </cfRule>
    <cfRule type="cellIs" dxfId="751" priority="2094" operator="between">
      <formula>0</formula>
      <formula>1</formula>
    </cfRule>
    <cfRule type="cellIs" dxfId="750" priority="2095" operator="greaterThan">
      <formula>1</formula>
    </cfRule>
  </conditionalFormatting>
  <conditionalFormatting sqref="FQ23:FQ25">
    <cfRule type="cellIs" dxfId="749" priority="2086" stopIfTrue="1" operator="equal">
      <formula>""</formula>
    </cfRule>
  </conditionalFormatting>
  <conditionalFormatting sqref="FQ23:FQ25">
    <cfRule type="cellIs" dxfId="748" priority="2087" operator="lessThan">
      <formula>-1</formula>
    </cfRule>
    <cfRule type="cellIs" dxfId="747" priority="2088" operator="between">
      <formula>0</formula>
      <formula>-1</formula>
    </cfRule>
    <cfRule type="cellIs" dxfId="746" priority="2089" operator="between">
      <formula>0</formula>
      <formula>1</formula>
    </cfRule>
    <cfRule type="cellIs" dxfId="745" priority="2090" operator="greaterThan">
      <formula>1</formula>
    </cfRule>
  </conditionalFormatting>
  <conditionalFormatting sqref="FQ27:FQ28">
    <cfRule type="cellIs" dxfId="744" priority="2081" stopIfTrue="1" operator="equal">
      <formula>""</formula>
    </cfRule>
  </conditionalFormatting>
  <conditionalFormatting sqref="FQ27:FQ28">
    <cfRule type="cellIs" dxfId="743" priority="2082" operator="lessThan">
      <formula>-1</formula>
    </cfRule>
    <cfRule type="cellIs" dxfId="742" priority="2083" operator="between">
      <formula>0</formula>
      <formula>-1</formula>
    </cfRule>
    <cfRule type="cellIs" dxfId="741" priority="2084" operator="between">
      <formula>0</formula>
      <formula>1</formula>
    </cfRule>
    <cfRule type="cellIs" dxfId="740" priority="2085" operator="greaterThan">
      <formula>1</formula>
    </cfRule>
  </conditionalFormatting>
  <conditionalFormatting sqref="FQ11:FQ12">
    <cfRule type="cellIs" dxfId="739" priority="2076" stopIfTrue="1" operator="equal">
      <formula>""</formula>
    </cfRule>
  </conditionalFormatting>
  <conditionalFormatting sqref="FQ11:FQ12">
    <cfRule type="cellIs" dxfId="738" priority="2077" operator="lessThan">
      <formula>-1</formula>
    </cfRule>
    <cfRule type="cellIs" dxfId="737" priority="2078" operator="between">
      <formula>0</formula>
      <formula>-1</formula>
    </cfRule>
    <cfRule type="cellIs" dxfId="736" priority="2079" operator="between">
      <formula>0</formula>
      <formula>1</formula>
    </cfRule>
    <cfRule type="cellIs" dxfId="735" priority="2080" operator="greaterThan">
      <formula>1</formula>
    </cfRule>
  </conditionalFormatting>
  <conditionalFormatting sqref="FG5">
    <cfRule type="cellIs" dxfId="734" priority="2016" stopIfTrue="1" operator="equal">
      <formula>""</formula>
    </cfRule>
  </conditionalFormatting>
  <conditionalFormatting sqref="FG5">
    <cfRule type="cellIs" dxfId="733" priority="2017" operator="lessThan">
      <formula>-1</formula>
    </cfRule>
    <cfRule type="cellIs" dxfId="732" priority="2018" operator="between">
      <formula>0</formula>
      <formula>-1</formula>
    </cfRule>
    <cfRule type="cellIs" dxfId="731" priority="2019" operator="between">
      <formula>0</formula>
      <formula>1</formula>
    </cfRule>
    <cfRule type="cellIs" dxfId="730" priority="2020" operator="greaterThan">
      <formula>1</formula>
    </cfRule>
  </conditionalFormatting>
  <conditionalFormatting sqref="FG7:FG8">
    <cfRule type="cellIs" dxfId="729" priority="2011" stopIfTrue="1" operator="equal">
      <formula>""</formula>
    </cfRule>
  </conditionalFormatting>
  <conditionalFormatting sqref="FG7:FG8">
    <cfRule type="cellIs" dxfId="728" priority="2012" operator="lessThan">
      <formula>-1</formula>
    </cfRule>
    <cfRule type="cellIs" dxfId="727" priority="2013" operator="between">
      <formula>0</formula>
      <formula>-1</formula>
    </cfRule>
    <cfRule type="cellIs" dxfId="726" priority="2014" operator="between">
      <formula>0</formula>
      <formula>1</formula>
    </cfRule>
    <cfRule type="cellIs" dxfId="725" priority="2015" operator="greaterThan">
      <formula>1</formula>
    </cfRule>
  </conditionalFormatting>
  <conditionalFormatting sqref="FG15:FG16">
    <cfRule type="cellIs" dxfId="724" priority="2006" stopIfTrue="1" operator="equal">
      <formula>""</formula>
    </cfRule>
  </conditionalFormatting>
  <conditionalFormatting sqref="FG15:FG16">
    <cfRule type="cellIs" dxfId="723" priority="2007" operator="lessThan">
      <formula>-1</formula>
    </cfRule>
    <cfRule type="cellIs" dxfId="722" priority="2008" operator="between">
      <formula>0</formula>
      <formula>-1</formula>
    </cfRule>
    <cfRule type="cellIs" dxfId="721" priority="2009" operator="between">
      <formula>0</formula>
      <formula>1</formula>
    </cfRule>
    <cfRule type="cellIs" dxfId="720" priority="2010" operator="greaterThan">
      <formula>1</formula>
    </cfRule>
  </conditionalFormatting>
  <conditionalFormatting sqref="FG19:FG20">
    <cfRule type="cellIs" dxfId="719" priority="2001" stopIfTrue="1" operator="equal">
      <formula>""</formula>
    </cfRule>
  </conditionalFormatting>
  <conditionalFormatting sqref="FG19:FG20">
    <cfRule type="cellIs" dxfId="718" priority="2002" operator="lessThan">
      <formula>-1</formula>
    </cfRule>
    <cfRule type="cellIs" dxfId="717" priority="2003" operator="between">
      <formula>0</formula>
      <formula>-1</formula>
    </cfRule>
    <cfRule type="cellIs" dxfId="716" priority="2004" operator="between">
      <formula>0</formula>
      <formula>1</formula>
    </cfRule>
    <cfRule type="cellIs" dxfId="715" priority="2005" operator="greaterThan">
      <formula>1</formula>
    </cfRule>
  </conditionalFormatting>
  <conditionalFormatting sqref="FG23:FG25">
    <cfRule type="cellIs" dxfId="714" priority="1996" stopIfTrue="1" operator="equal">
      <formula>""</formula>
    </cfRule>
  </conditionalFormatting>
  <conditionalFormatting sqref="FG23:FG25">
    <cfRule type="cellIs" dxfId="713" priority="1997" operator="lessThan">
      <formula>-1</formula>
    </cfRule>
    <cfRule type="cellIs" dxfId="712" priority="1998" operator="between">
      <formula>0</formula>
      <formula>-1</formula>
    </cfRule>
    <cfRule type="cellIs" dxfId="711" priority="1999" operator="between">
      <formula>0</formula>
      <formula>1</formula>
    </cfRule>
    <cfRule type="cellIs" dxfId="710" priority="2000" operator="greaterThan">
      <formula>1</formula>
    </cfRule>
  </conditionalFormatting>
  <conditionalFormatting sqref="FG27:FG28">
    <cfRule type="cellIs" dxfId="709" priority="1991" stopIfTrue="1" operator="equal">
      <formula>""</formula>
    </cfRule>
  </conditionalFormatting>
  <conditionalFormatting sqref="FG27:FG28">
    <cfRule type="cellIs" dxfId="708" priority="1992" operator="lessThan">
      <formula>-1</formula>
    </cfRule>
    <cfRule type="cellIs" dxfId="707" priority="1993" operator="between">
      <formula>0</formula>
      <formula>-1</formula>
    </cfRule>
    <cfRule type="cellIs" dxfId="706" priority="1994" operator="between">
      <formula>0</formula>
      <formula>1</formula>
    </cfRule>
    <cfRule type="cellIs" dxfId="705" priority="1995" operator="greaterThan">
      <formula>1</formula>
    </cfRule>
  </conditionalFormatting>
  <conditionalFormatting sqref="FG11:FG12">
    <cfRule type="cellIs" dxfId="704" priority="1986" stopIfTrue="1" operator="equal">
      <formula>""</formula>
    </cfRule>
  </conditionalFormatting>
  <conditionalFormatting sqref="FG11:FG12">
    <cfRule type="cellIs" dxfId="703" priority="1987" operator="lessThan">
      <formula>-1</formula>
    </cfRule>
    <cfRule type="cellIs" dxfId="702" priority="1988" operator="between">
      <formula>0</formula>
      <formula>-1</formula>
    </cfRule>
    <cfRule type="cellIs" dxfId="701" priority="1989" operator="between">
      <formula>0</formula>
      <formula>1</formula>
    </cfRule>
    <cfRule type="cellIs" dxfId="700" priority="1990" operator="greaterThan">
      <formula>1</formula>
    </cfRule>
  </conditionalFormatting>
  <conditionalFormatting sqref="EM5">
    <cfRule type="cellIs" dxfId="699" priority="1926" stopIfTrue="1" operator="equal">
      <formula>""</formula>
    </cfRule>
  </conditionalFormatting>
  <conditionalFormatting sqref="EM5">
    <cfRule type="cellIs" dxfId="698" priority="1927" operator="lessThan">
      <formula>-1</formula>
    </cfRule>
    <cfRule type="cellIs" dxfId="697" priority="1928" operator="between">
      <formula>0</formula>
      <formula>-1</formula>
    </cfRule>
    <cfRule type="cellIs" dxfId="696" priority="1929" operator="between">
      <formula>0</formula>
      <formula>1</formula>
    </cfRule>
    <cfRule type="cellIs" dxfId="695" priority="1930" operator="greaterThan">
      <formula>1</formula>
    </cfRule>
  </conditionalFormatting>
  <conditionalFormatting sqref="EM7:EM8">
    <cfRule type="cellIs" dxfId="694" priority="1921" stopIfTrue="1" operator="equal">
      <formula>""</formula>
    </cfRule>
  </conditionalFormatting>
  <conditionalFormatting sqref="EM7:EM8">
    <cfRule type="cellIs" dxfId="693" priority="1922" operator="lessThan">
      <formula>-1</formula>
    </cfRule>
    <cfRule type="cellIs" dxfId="692" priority="1923" operator="between">
      <formula>0</formula>
      <formula>-1</formula>
    </cfRule>
    <cfRule type="cellIs" dxfId="691" priority="1924" operator="between">
      <formula>0</formula>
      <formula>1</formula>
    </cfRule>
    <cfRule type="cellIs" dxfId="690" priority="1925" operator="greaterThan">
      <formula>1</formula>
    </cfRule>
  </conditionalFormatting>
  <conditionalFormatting sqref="EM15:EM16">
    <cfRule type="cellIs" dxfId="689" priority="1916" stopIfTrue="1" operator="equal">
      <formula>""</formula>
    </cfRule>
  </conditionalFormatting>
  <conditionalFormatting sqref="EM15:EM16">
    <cfRule type="cellIs" dxfId="688" priority="1917" operator="lessThan">
      <formula>-1</formula>
    </cfRule>
    <cfRule type="cellIs" dxfId="687" priority="1918" operator="between">
      <formula>0</formula>
      <formula>-1</formula>
    </cfRule>
    <cfRule type="cellIs" dxfId="686" priority="1919" operator="between">
      <formula>0</formula>
      <formula>1</formula>
    </cfRule>
    <cfRule type="cellIs" dxfId="685" priority="1920" operator="greaterThan">
      <formula>1</formula>
    </cfRule>
  </conditionalFormatting>
  <conditionalFormatting sqref="EM19:EM20">
    <cfRule type="cellIs" dxfId="684" priority="1911" stopIfTrue="1" operator="equal">
      <formula>""</formula>
    </cfRule>
  </conditionalFormatting>
  <conditionalFormatting sqref="EM19:EM20">
    <cfRule type="cellIs" dxfId="683" priority="1912" operator="lessThan">
      <formula>-1</formula>
    </cfRule>
    <cfRule type="cellIs" dxfId="682" priority="1913" operator="between">
      <formula>0</formula>
      <formula>-1</formula>
    </cfRule>
    <cfRule type="cellIs" dxfId="681" priority="1914" operator="between">
      <formula>0</formula>
      <formula>1</formula>
    </cfRule>
    <cfRule type="cellIs" dxfId="680" priority="1915" operator="greaterThan">
      <formula>1</formula>
    </cfRule>
  </conditionalFormatting>
  <conditionalFormatting sqref="EM23:EM25">
    <cfRule type="cellIs" dxfId="679" priority="1906" stopIfTrue="1" operator="equal">
      <formula>""</formula>
    </cfRule>
  </conditionalFormatting>
  <conditionalFormatting sqref="EM23:EM25">
    <cfRule type="cellIs" dxfId="678" priority="1907" operator="lessThan">
      <formula>-1</formula>
    </cfRule>
    <cfRule type="cellIs" dxfId="677" priority="1908" operator="between">
      <formula>0</formula>
      <formula>-1</formula>
    </cfRule>
    <cfRule type="cellIs" dxfId="676" priority="1909" operator="between">
      <formula>0</formula>
      <formula>1</formula>
    </cfRule>
    <cfRule type="cellIs" dxfId="675" priority="1910" operator="greaterThan">
      <formula>1</formula>
    </cfRule>
  </conditionalFormatting>
  <conditionalFormatting sqref="EM27:EM28">
    <cfRule type="cellIs" dxfId="674" priority="1901" stopIfTrue="1" operator="equal">
      <formula>""</formula>
    </cfRule>
  </conditionalFormatting>
  <conditionalFormatting sqref="EM27:EM28">
    <cfRule type="cellIs" dxfId="673" priority="1902" operator="lessThan">
      <formula>-1</formula>
    </cfRule>
    <cfRule type="cellIs" dxfId="672" priority="1903" operator="between">
      <formula>0</formula>
      <formula>-1</formula>
    </cfRule>
    <cfRule type="cellIs" dxfId="671" priority="1904" operator="between">
      <formula>0</formula>
      <formula>1</formula>
    </cfRule>
    <cfRule type="cellIs" dxfId="670" priority="1905" operator="greaterThan">
      <formula>1</formula>
    </cfRule>
  </conditionalFormatting>
  <conditionalFormatting sqref="EM11:EM12">
    <cfRule type="cellIs" dxfId="669" priority="1896" stopIfTrue="1" operator="equal">
      <formula>""</formula>
    </cfRule>
  </conditionalFormatting>
  <conditionalFormatting sqref="EM11:EM12">
    <cfRule type="cellIs" dxfId="668" priority="1897" operator="lessThan">
      <formula>-1</formula>
    </cfRule>
    <cfRule type="cellIs" dxfId="667" priority="1898" operator="between">
      <formula>0</formula>
      <formula>-1</formula>
    </cfRule>
    <cfRule type="cellIs" dxfId="666" priority="1899" operator="between">
      <formula>0</formula>
      <formula>1</formula>
    </cfRule>
    <cfRule type="cellIs" dxfId="665" priority="1900" operator="greaterThan">
      <formula>1</formula>
    </cfRule>
  </conditionalFormatting>
  <conditionalFormatting sqref="DS5">
    <cfRule type="cellIs" dxfId="664" priority="1881" stopIfTrue="1" operator="equal">
      <formula>""</formula>
    </cfRule>
  </conditionalFormatting>
  <conditionalFormatting sqref="DS5">
    <cfRule type="cellIs" dxfId="663" priority="1882" operator="lessThan">
      <formula>-1</formula>
    </cfRule>
    <cfRule type="cellIs" dxfId="662" priority="1883" operator="between">
      <formula>0</formula>
      <formula>-1</formula>
    </cfRule>
    <cfRule type="cellIs" dxfId="661" priority="1884" operator="between">
      <formula>0</formula>
      <formula>1</formula>
    </cfRule>
    <cfRule type="cellIs" dxfId="660" priority="1885" operator="greaterThan">
      <formula>1</formula>
    </cfRule>
  </conditionalFormatting>
  <conditionalFormatting sqref="DS7:DS8">
    <cfRule type="cellIs" dxfId="659" priority="1876" stopIfTrue="1" operator="equal">
      <formula>""</formula>
    </cfRule>
  </conditionalFormatting>
  <conditionalFormatting sqref="DS7:DS8">
    <cfRule type="cellIs" dxfId="658" priority="1877" operator="lessThan">
      <formula>-1</formula>
    </cfRule>
    <cfRule type="cellIs" dxfId="657" priority="1878" operator="between">
      <formula>0</formula>
      <formula>-1</formula>
    </cfRule>
    <cfRule type="cellIs" dxfId="656" priority="1879" operator="between">
      <formula>0</formula>
      <formula>1</formula>
    </cfRule>
    <cfRule type="cellIs" dxfId="655" priority="1880" operator="greaterThan">
      <formula>1</formula>
    </cfRule>
  </conditionalFormatting>
  <conditionalFormatting sqref="DS15:DS16">
    <cfRule type="cellIs" dxfId="654" priority="1871" stopIfTrue="1" operator="equal">
      <formula>""</formula>
    </cfRule>
  </conditionalFormatting>
  <conditionalFormatting sqref="DS15:DS16">
    <cfRule type="cellIs" dxfId="653" priority="1872" operator="lessThan">
      <formula>-1</formula>
    </cfRule>
    <cfRule type="cellIs" dxfId="652" priority="1873" operator="between">
      <formula>0</formula>
      <formula>-1</formula>
    </cfRule>
    <cfRule type="cellIs" dxfId="651" priority="1874" operator="between">
      <formula>0</formula>
      <formula>1</formula>
    </cfRule>
    <cfRule type="cellIs" dxfId="650" priority="1875" operator="greaterThan">
      <formula>1</formula>
    </cfRule>
  </conditionalFormatting>
  <conditionalFormatting sqref="DS19:DS20">
    <cfRule type="cellIs" dxfId="649" priority="1866" stopIfTrue="1" operator="equal">
      <formula>""</formula>
    </cfRule>
  </conditionalFormatting>
  <conditionalFormatting sqref="DS19:DS20">
    <cfRule type="cellIs" dxfId="648" priority="1867" operator="lessThan">
      <formula>-1</formula>
    </cfRule>
    <cfRule type="cellIs" dxfId="647" priority="1868" operator="between">
      <formula>0</formula>
      <formula>-1</formula>
    </cfRule>
    <cfRule type="cellIs" dxfId="646" priority="1869" operator="between">
      <formula>0</formula>
      <formula>1</formula>
    </cfRule>
    <cfRule type="cellIs" dxfId="645" priority="1870" operator="greaterThan">
      <formula>1</formula>
    </cfRule>
  </conditionalFormatting>
  <conditionalFormatting sqref="DS23:DS25">
    <cfRule type="cellIs" dxfId="644" priority="1861" stopIfTrue="1" operator="equal">
      <formula>""</formula>
    </cfRule>
  </conditionalFormatting>
  <conditionalFormatting sqref="DS23:DS25">
    <cfRule type="cellIs" dxfId="643" priority="1862" operator="lessThan">
      <formula>-1</formula>
    </cfRule>
    <cfRule type="cellIs" dxfId="642" priority="1863" operator="between">
      <formula>0</formula>
      <formula>-1</formula>
    </cfRule>
    <cfRule type="cellIs" dxfId="641" priority="1864" operator="between">
      <formula>0</formula>
      <formula>1</formula>
    </cfRule>
    <cfRule type="cellIs" dxfId="640" priority="1865" operator="greaterThan">
      <formula>1</formula>
    </cfRule>
  </conditionalFormatting>
  <conditionalFormatting sqref="DS27:DS28">
    <cfRule type="cellIs" dxfId="639" priority="1856" stopIfTrue="1" operator="equal">
      <formula>""</formula>
    </cfRule>
  </conditionalFormatting>
  <conditionalFormatting sqref="DS27:DS28">
    <cfRule type="cellIs" dxfId="638" priority="1857" operator="lessThan">
      <formula>-1</formula>
    </cfRule>
    <cfRule type="cellIs" dxfId="637" priority="1858" operator="between">
      <formula>0</formula>
      <formula>-1</formula>
    </cfRule>
    <cfRule type="cellIs" dxfId="636" priority="1859" operator="between">
      <formula>0</formula>
      <formula>1</formula>
    </cfRule>
    <cfRule type="cellIs" dxfId="635" priority="1860" operator="greaterThan">
      <formula>1</formula>
    </cfRule>
  </conditionalFormatting>
  <conditionalFormatting sqref="DS11:DS12">
    <cfRule type="cellIs" dxfId="634" priority="1851" stopIfTrue="1" operator="equal">
      <formula>""</formula>
    </cfRule>
  </conditionalFormatting>
  <conditionalFormatting sqref="DS11:DS12">
    <cfRule type="cellIs" dxfId="633" priority="1852" operator="lessThan">
      <formula>-1</formula>
    </cfRule>
    <cfRule type="cellIs" dxfId="632" priority="1853" operator="between">
      <formula>0</formula>
      <formula>-1</formula>
    </cfRule>
    <cfRule type="cellIs" dxfId="631" priority="1854" operator="between">
      <formula>0</formula>
      <formula>1</formula>
    </cfRule>
    <cfRule type="cellIs" dxfId="630" priority="1855" operator="greaterThan">
      <formula>1</formula>
    </cfRule>
  </conditionalFormatting>
  <conditionalFormatting sqref="CY5">
    <cfRule type="cellIs" dxfId="629" priority="1836" stopIfTrue="1" operator="equal">
      <formula>""</formula>
    </cfRule>
  </conditionalFormatting>
  <conditionalFormatting sqref="CY5">
    <cfRule type="cellIs" dxfId="628" priority="1837" operator="lessThan">
      <formula>-1</formula>
    </cfRule>
    <cfRule type="cellIs" dxfId="627" priority="1838" operator="between">
      <formula>0</formula>
      <formula>-1</formula>
    </cfRule>
    <cfRule type="cellIs" dxfId="626" priority="1839" operator="between">
      <formula>0</formula>
      <formula>1</formula>
    </cfRule>
    <cfRule type="cellIs" dxfId="625" priority="1840" operator="greaterThan">
      <formula>1</formula>
    </cfRule>
  </conditionalFormatting>
  <conditionalFormatting sqref="CY7:CY8">
    <cfRule type="cellIs" dxfId="624" priority="1831" stopIfTrue="1" operator="equal">
      <formula>""</formula>
    </cfRule>
  </conditionalFormatting>
  <conditionalFormatting sqref="CY7:CY8">
    <cfRule type="cellIs" dxfId="623" priority="1832" operator="lessThan">
      <formula>-1</formula>
    </cfRule>
    <cfRule type="cellIs" dxfId="622" priority="1833" operator="between">
      <formula>0</formula>
      <formula>-1</formula>
    </cfRule>
    <cfRule type="cellIs" dxfId="621" priority="1834" operator="between">
      <formula>0</formula>
      <formula>1</formula>
    </cfRule>
    <cfRule type="cellIs" dxfId="620" priority="1835" operator="greaterThan">
      <formula>1</formula>
    </cfRule>
  </conditionalFormatting>
  <conditionalFormatting sqref="CY15:CY16">
    <cfRule type="cellIs" dxfId="619" priority="1826" stopIfTrue="1" operator="equal">
      <formula>""</formula>
    </cfRule>
  </conditionalFormatting>
  <conditionalFormatting sqref="CY15:CY16">
    <cfRule type="cellIs" dxfId="618" priority="1827" operator="lessThan">
      <formula>-1</formula>
    </cfRule>
    <cfRule type="cellIs" dxfId="617" priority="1828" operator="between">
      <formula>0</formula>
      <formula>-1</formula>
    </cfRule>
    <cfRule type="cellIs" dxfId="616" priority="1829" operator="between">
      <formula>0</formula>
      <formula>1</formula>
    </cfRule>
    <cfRule type="cellIs" dxfId="615" priority="1830" operator="greaterThan">
      <formula>1</formula>
    </cfRule>
  </conditionalFormatting>
  <conditionalFormatting sqref="CY19:CY20">
    <cfRule type="cellIs" dxfId="614" priority="1821" stopIfTrue="1" operator="equal">
      <formula>""</formula>
    </cfRule>
  </conditionalFormatting>
  <conditionalFormatting sqref="CY19:CY20">
    <cfRule type="cellIs" dxfId="613" priority="1822" operator="lessThan">
      <formula>-1</formula>
    </cfRule>
    <cfRule type="cellIs" dxfId="612" priority="1823" operator="between">
      <formula>0</formula>
      <formula>-1</formula>
    </cfRule>
    <cfRule type="cellIs" dxfId="611" priority="1824" operator="between">
      <formula>0</formula>
      <formula>1</formula>
    </cfRule>
    <cfRule type="cellIs" dxfId="610" priority="1825" operator="greaterThan">
      <formula>1</formula>
    </cfRule>
  </conditionalFormatting>
  <conditionalFormatting sqref="CY23:CY25">
    <cfRule type="cellIs" dxfId="609" priority="1816" stopIfTrue="1" operator="equal">
      <formula>""</formula>
    </cfRule>
  </conditionalFormatting>
  <conditionalFormatting sqref="CY23:CY25">
    <cfRule type="cellIs" dxfId="608" priority="1817" operator="lessThan">
      <formula>-1</formula>
    </cfRule>
    <cfRule type="cellIs" dxfId="607" priority="1818" operator="between">
      <formula>0</formula>
      <formula>-1</formula>
    </cfRule>
    <cfRule type="cellIs" dxfId="606" priority="1819" operator="between">
      <formula>0</formula>
      <formula>1</formula>
    </cfRule>
    <cfRule type="cellIs" dxfId="605" priority="1820" operator="greaterThan">
      <formula>1</formula>
    </cfRule>
  </conditionalFormatting>
  <conditionalFormatting sqref="CY27:CY28">
    <cfRule type="cellIs" dxfId="604" priority="1811" stopIfTrue="1" operator="equal">
      <formula>""</formula>
    </cfRule>
  </conditionalFormatting>
  <conditionalFormatting sqref="CY27:CY28">
    <cfRule type="cellIs" dxfId="603" priority="1812" operator="lessThan">
      <formula>-1</formula>
    </cfRule>
    <cfRule type="cellIs" dxfId="602" priority="1813" operator="between">
      <formula>0</formula>
      <formula>-1</formula>
    </cfRule>
    <cfRule type="cellIs" dxfId="601" priority="1814" operator="between">
      <formula>0</formula>
      <formula>1</formula>
    </cfRule>
    <cfRule type="cellIs" dxfId="600" priority="1815" operator="greaterThan">
      <formula>1</formula>
    </cfRule>
  </conditionalFormatting>
  <conditionalFormatting sqref="CY11:CY12">
    <cfRule type="cellIs" dxfId="599" priority="1806" stopIfTrue="1" operator="equal">
      <formula>""</formula>
    </cfRule>
  </conditionalFormatting>
  <conditionalFormatting sqref="CY11:CY12">
    <cfRule type="cellIs" dxfId="598" priority="1807" operator="lessThan">
      <formula>-1</formula>
    </cfRule>
    <cfRule type="cellIs" dxfId="597" priority="1808" operator="between">
      <formula>0</formula>
      <formula>-1</formula>
    </cfRule>
    <cfRule type="cellIs" dxfId="596" priority="1809" operator="between">
      <formula>0</formula>
      <formula>1</formula>
    </cfRule>
    <cfRule type="cellIs" dxfId="595" priority="1810" operator="greaterThan">
      <formula>1</formula>
    </cfRule>
  </conditionalFormatting>
  <conditionalFormatting sqref="CO5">
    <cfRule type="cellIs" dxfId="594" priority="1791" stopIfTrue="1" operator="equal">
      <formula>""</formula>
    </cfRule>
  </conditionalFormatting>
  <conditionalFormatting sqref="CO5">
    <cfRule type="cellIs" dxfId="593" priority="1792" operator="lessThan">
      <formula>-1</formula>
    </cfRule>
    <cfRule type="cellIs" dxfId="592" priority="1793" operator="between">
      <formula>0</formula>
      <formula>-1</formula>
    </cfRule>
    <cfRule type="cellIs" dxfId="591" priority="1794" operator="between">
      <formula>0</formula>
      <formula>1</formula>
    </cfRule>
    <cfRule type="cellIs" dxfId="590" priority="1795" operator="greaterThan">
      <formula>1</formula>
    </cfRule>
  </conditionalFormatting>
  <conditionalFormatting sqref="CO7:CO8">
    <cfRule type="cellIs" dxfId="589" priority="1786" stopIfTrue="1" operator="equal">
      <formula>""</formula>
    </cfRule>
  </conditionalFormatting>
  <conditionalFormatting sqref="CO7:CO8">
    <cfRule type="cellIs" dxfId="588" priority="1787" operator="lessThan">
      <formula>-1</formula>
    </cfRule>
    <cfRule type="cellIs" dxfId="587" priority="1788" operator="between">
      <formula>0</formula>
      <formula>-1</formula>
    </cfRule>
    <cfRule type="cellIs" dxfId="586" priority="1789" operator="between">
      <formula>0</formula>
      <formula>1</formula>
    </cfRule>
    <cfRule type="cellIs" dxfId="585" priority="1790" operator="greaterThan">
      <formula>1</formula>
    </cfRule>
  </conditionalFormatting>
  <conditionalFormatting sqref="CO15:CO16">
    <cfRule type="cellIs" dxfId="584" priority="1781" stopIfTrue="1" operator="equal">
      <formula>""</formula>
    </cfRule>
  </conditionalFormatting>
  <conditionalFormatting sqref="CO15:CO16">
    <cfRule type="cellIs" dxfId="583" priority="1782" operator="lessThan">
      <formula>-1</formula>
    </cfRule>
    <cfRule type="cellIs" dxfId="582" priority="1783" operator="between">
      <formula>0</formula>
      <formula>-1</formula>
    </cfRule>
    <cfRule type="cellIs" dxfId="581" priority="1784" operator="between">
      <formula>0</formula>
      <formula>1</formula>
    </cfRule>
    <cfRule type="cellIs" dxfId="580" priority="1785" operator="greaterThan">
      <formula>1</formula>
    </cfRule>
  </conditionalFormatting>
  <conditionalFormatting sqref="CO19:CO20">
    <cfRule type="cellIs" dxfId="579" priority="1776" stopIfTrue="1" operator="equal">
      <formula>""</formula>
    </cfRule>
  </conditionalFormatting>
  <conditionalFormatting sqref="CO19:CO20">
    <cfRule type="cellIs" dxfId="578" priority="1777" operator="lessThan">
      <formula>-1</formula>
    </cfRule>
    <cfRule type="cellIs" dxfId="577" priority="1778" operator="between">
      <formula>0</formula>
      <formula>-1</formula>
    </cfRule>
    <cfRule type="cellIs" dxfId="576" priority="1779" operator="between">
      <formula>0</formula>
      <formula>1</formula>
    </cfRule>
    <cfRule type="cellIs" dxfId="575" priority="1780" operator="greaterThan">
      <formula>1</formula>
    </cfRule>
  </conditionalFormatting>
  <conditionalFormatting sqref="CO23:CO25">
    <cfRule type="cellIs" dxfId="574" priority="1771" stopIfTrue="1" operator="equal">
      <formula>""</formula>
    </cfRule>
  </conditionalFormatting>
  <conditionalFormatting sqref="CO23:CO25">
    <cfRule type="cellIs" dxfId="573" priority="1772" operator="lessThan">
      <formula>-1</formula>
    </cfRule>
    <cfRule type="cellIs" dxfId="572" priority="1773" operator="between">
      <formula>0</formula>
      <formula>-1</formula>
    </cfRule>
    <cfRule type="cellIs" dxfId="571" priority="1774" operator="between">
      <formula>0</formula>
      <formula>1</formula>
    </cfRule>
    <cfRule type="cellIs" dxfId="570" priority="1775" operator="greaterThan">
      <formula>1</formula>
    </cfRule>
  </conditionalFormatting>
  <conditionalFormatting sqref="CO27:CO28">
    <cfRule type="cellIs" dxfId="569" priority="1766" stopIfTrue="1" operator="equal">
      <formula>""</formula>
    </cfRule>
  </conditionalFormatting>
  <conditionalFormatting sqref="CO27:CO28">
    <cfRule type="cellIs" dxfId="568" priority="1767" operator="lessThan">
      <formula>-1</formula>
    </cfRule>
    <cfRule type="cellIs" dxfId="567" priority="1768" operator="between">
      <formula>0</formula>
      <formula>-1</formula>
    </cfRule>
    <cfRule type="cellIs" dxfId="566" priority="1769" operator="between">
      <formula>0</formula>
      <formula>1</formula>
    </cfRule>
    <cfRule type="cellIs" dxfId="565" priority="1770" operator="greaterThan">
      <formula>1</formula>
    </cfRule>
  </conditionalFormatting>
  <conditionalFormatting sqref="CO11:CO12">
    <cfRule type="cellIs" dxfId="564" priority="1761" stopIfTrue="1" operator="equal">
      <formula>""</formula>
    </cfRule>
  </conditionalFormatting>
  <conditionalFormatting sqref="CO11:CO12">
    <cfRule type="cellIs" dxfId="563" priority="1762" operator="lessThan">
      <formula>-1</formula>
    </cfRule>
    <cfRule type="cellIs" dxfId="562" priority="1763" operator="between">
      <formula>0</formula>
      <formula>-1</formula>
    </cfRule>
    <cfRule type="cellIs" dxfId="561" priority="1764" operator="between">
      <formula>0</formula>
      <formula>1</formula>
    </cfRule>
    <cfRule type="cellIs" dxfId="560" priority="1765" operator="greaterThan">
      <formula>1</formula>
    </cfRule>
  </conditionalFormatting>
  <conditionalFormatting sqref="CE5">
    <cfRule type="cellIs" dxfId="559" priority="1701" stopIfTrue="1" operator="equal">
      <formula>""</formula>
    </cfRule>
  </conditionalFormatting>
  <conditionalFormatting sqref="CE5">
    <cfRule type="cellIs" dxfId="558" priority="1702" operator="lessThan">
      <formula>-1</formula>
    </cfRule>
    <cfRule type="cellIs" dxfId="557" priority="1703" operator="between">
      <formula>0</formula>
      <formula>-1</formula>
    </cfRule>
    <cfRule type="cellIs" dxfId="556" priority="1704" operator="between">
      <formula>0</formula>
      <formula>1</formula>
    </cfRule>
    <cfRule type="cellIs" dxfId="555" priority="1705" operator="greaterThan">
      <formula>1</formula>
    </cfRule>
  </conditionalFormatting>
  <conditionalFormatting sqref="CE7:CE8">
    <cfRule type="cellIs" dxfId="554" priority="1696" stopIfTrue="1" operator="equal">
      <formula>""</formula>
    </cfRule>
  </conditionalFormatting>
  <conditionalFormatting sqref="CE7:CE8">
    <cfRule type="cellIs" dxfId="553" priority="1697" operator="lessThan">
      <formula>-1</formula>
    </cfRule>
    <cfRule type="cellIs" dxfId="552" priority="1698" operator="between">
      <formula>0</formula>
      <formula>-1</formula>
    </cfRule>
    <cfRule type="cellIs" dxfId="551" priority="1699" operator="between">
      <formula>0</formula>
      <formula>1</formula>
    </cfRule>
    <cfRule type="cellIs" dxfId="550" priority="1700" operator="greaterThan">
      <formula>1</formula>
    </cfRule>
  </conditionalFormatting>
  <conditionalFormatting sqref="CE15:CE16">
    <cfRule type="cellIs" dxfId="549" priority="1691" stopIfTrue="1" operator="equal">
      <formula>""</formula>
    </cfRule>
  </conditionalFormatting>
  <conditionalFormatting sqref="CE15:CE16">
    <cfRule type="cellIs" dxfId="548" priority="1692" operator="lessThan">
      <formula>-1</formula>
    </cfRule>
    <cfRule type="cellIs" dxfId="547" priority="1693" operator="between">
      <formula>0</formula>
      <formula>-1</formula>
    </cfRule>
    <cfRule type="cellIs" dxfId="546" priority="1694" operator="between">
      <formula>0</formula>
      <formula>1</formula>
    </cfRule>
    <cfRule type="cellIs" dxfId="545" priority="1695" operator="greaterThan">
      <formula>1</formula>
    </cfRule>
  </conditionalFormatting>
  <conditionalFormatting sqref="CE19:CE20">
    <cfRule type="cellIs" dxfId="544" priority="1686" stopIfTrue="1" operator="equal">
      <formula>""</formula>
    </cfRule>
  </conditionalFormatting>
  <conditionalFormatting sqref="CE19:CE20">
    <cfRule type="cellIs" dxfId="543" priority="1687" operator="lessThan">
      <formula>-1</formula>
    </cfRule>
    <cfRule type="cellIs" dxfId="542" priority="1688" operator="between">
      <formula>0</formula>
      <formula>-1</formula>
    </cfRule>
    <cfRule type="cellIs" dxfId="541" priority="1689" operator="between">
      <formula>0</formula>
      <formula>1</formula>
    </cfRule>
    <cfRule type="cellIs" dxfId="540" priority="1690" operator="greaterThan">
      <formula>1</formula>
    </cfRule>
  </conditionalFormatting>
  <conditionalFormatting sqref="CE23:CE25">
    <cfRule type="cellIs" dxfId="539" priority="1681" stopIfTrue="1" operator="equal">
      <formula>""</formula>
    </cfRule>
  </conditionalFormatting>
  <conditionalFormatting sqref="CE23:CE25">
    <cfRule type="cellIs" dxfId="538" priority="1682" operator="lessThan">
      <formula>-1</formula>
    </cfRule>
    <cfRule type="cellIs" dxfId="537" priority="1683" operator="between">
      <formula>0</formula>
      <formula>-1</formula>
    </cfRule>
    <cfRule type="cellIs" dxfId="536" priority="1684" operator="between">
      <formula>0</formula>
      <formula>1</formula>
    </cfRule>
    <cfRule type="cellIs" dxfId="535" priority="1685" operator="greaterThan">
      <formula>1</formula>
    </cfRule>
  </conditionalFormatting>
  <conditionalFormatting sqref="CE27:CE28">
    <cfRule type="cellIs" dxfId="534" priority="1676" stopIfTrue="1" operator="equal">
      <formula>""</formula>
    </cfRule>
  </conditionalFormatting>
  <conditionalFormatting sqref="CE27:CE28">
    <cfRule type="cellIs" dxfId="533" priority="1677" operator="lessThan">
      <formula>-1</formula>
    </cfRule>
    <cfRule type="cellIs" dxfId="532" priority="1678" operator="between">
      <formula>0</formula>
      <formula>-1</formula>
    </cfRule>
    <cfRule type="cellIs" dxfId="531" priority="1679" operator="between">
      <formula>0</formula>
      <formula>1</formula>
    </cfRule>
    <cfRule type="cellIs" dxfId="530" priority="1680" operator="greaterThan">
      <formula>1</formula>
    </cfRule>
  </conditionalFormatting>
  <conditionalFormatting sqref="CE11:CE12">
    <cfRule type="cellIs" dxfId="529" priority="1671" stopIfTrue="1" operator="equal">
      <formula>""</formula>
    </cfRule>
  </conditionalFormatting>
  <conditionalFormatting sqref="CE11:CE12">
    <cfRule type="cellIs" dxfId="528" priority="1672" operator="lessThan">
      <formula>-1</formula>
    </cfRule>
    <cfRule type="cellIs" dxfId="527" priority="1673" operator="between">
      <formula>0</formula>
      <formula>-1</formula>
    </cfRule>
    <cfRule type="cellIs" dxfId="526" priority="1674" operator="between">
      <formula>0</formula>
      <formula>1</formula>
    </cfRule>
    <cfRule type="cellIs" dxfId="525" priority="1675" operator="greaterThan">
      <formula>1</formula>
    </cfRule>
  </conditionalFormatting>
  <conditionalFormatting sqref="BU5">
    <cfRule type="cellIs" dxfId="524" priority="1611" stopIfTrue="1" operator="equal">
      <formula>""</formula>
    </cfRule>
  </conditionalFormatting>
  <conditionalFormatting sqref="BU5">
    <cfRule type="cellIs" dxfId="523" priority="1612" operator="lessThan">
      <formula>-1</formula>
    </cfRule>
    <cfRule type="cellIs" dxfId="522" priority="1613" operator="between">
      <formula>0</formula>
      <formula>-1</formula>
    </cfRule>
    <cfRule type="cellIs" dxfId="521" priority="1614" operator="between">
      <formula>0</formula>
      <formula>1</formula>
    </cfRule>
    <cfRule type="cellIs" dxfId="520" priority="1615" operator="greaterThan">
      <formula>1</formula>
    </cfRule>
  </conditionalFormatting>
  <conditionalFormatting sqref="BU7:BU8">
    <cfRule type="cellIs" dxfId="519" priority="1606" stopIfTrue="1" operator="equal">
      <formula>""</formula>
    </cfRule>
  </conditionalFormatting>
  <conditionalFormatting sqref="BU7:BU8">
    <cfRule type="cellIs" dxfId="518" priority="1607" operator="lessThan">
      <formula>-1</formula>
    </cfRule>
    <cfRule type="cellIs" dxfId="517" priority="1608" operator="between">
      <formula>0</formula>
      <formula>-1</formula>
    </cfRule>
    <cfRule type="cellIs" dxfId="516" priority="1609" operator="between">
      <formula>0</formula>
      <formula>1</formula>
    </cfRule>
    <cfRule type="cellIs" dxfId="515" priority="1610" operator="greaterThan">
      <formula>1</formula>
    </cfRule>
  </conditionalFormatting>
  <conditionalFormatting sqref="BU15:BU16">
    <cfRule type="cellIs" dxfId="514" priority="1601" stopIfTrue="1" operator="equal">
      <formula>""</formula>
    </cfRule>
  </conditionalFormatting>
  <conditionalFormatting sqref="BU15:BU16">
    <cfRule type="cellIs" dxfId="513" priority="1602" operator="lessThan">
      <formula>-1</formula>
    </cfRule>
    <cfRule type="cellIs" dxfId="512" priority="1603" operator="between">
      <formula>0</formula>
      <formula>-1</formula>
    </cfRule>
    <cfRule type="cellIs" dxfId="511" priority="1604" operator="between">
      <formula>0</formula>
      <formula>1</formula>
    </cfRule>
    <cfRule type="cellIs" dxfId="510" priority="1605" operator="greaterThan">
      <formula>1</formula>
    </cfRule>
  </conditionalFormatting>
  <conditionalFormatting sqref="BU19:BU20">
    <cfRule type="cellIs" dxfId="509" priority="1596" stopIfTrue="1" operator="equal">
      <formula>""</formula>
    </cfRule>
  </conditionalFormatting>
  <conditionalFormatting sqref="BU19:BU20">
    <cfRule type="cellIs" dxfId="508" priority="1597" operator="lessThan">
      <formula>-1</formula>
    </cfRule>
    <cfRule type="cellIs" dxfId="507" priority="1598" operator="between">
      <formula>0</formula>
      <formula>-1</formula>
    </cfRule>
    <cfRule type="cellIs" dxfId="506" priority="1599" operator="between">
      <formula>0</formula>
      <formula>1</formula>
    </cfRule>
    <cfRule type="cellIs" dxfId="505" priority="1600" operator="greaterThan">
      <formula>1</formula>
    </cfRule>
  </conditionalFormatting>
  <conditionalFormatting sqref="BU23:BU25">
    <cfRule type="cellIs" dxfId="504" priority="1591" stopIfTrue="1" operator="equal">
      <formula>""</formula>
    </cfRule>
  </conditionalFormatting>
  <conditionalFormatting sqref="BU23:BU25">
    <cfRule type="cellIs" dxfId="503" priority="1592" operator="lessThan">
      <formula>-1</formula>
    </cfRule>
    <cfRule type="cellIs" dxfId="502" priority="1593" operator="between">
      <formula>0</formula>
      <formula>-1</formula>
    </cfRule>
    <cfRule type="cellIs" dxfId="501" priority="1594" operator="between">
      <formula>0</formula>
      <formula>1</formula>
    </cfRule>
    <cfRule type="cellIs" dxfId="500" priority="1595" operator="greaterThan">
      <formula>1</formula>
    </cfRule>
  </conditionalFormatting>
  <conditionalFormatting sqref="BU27:BU28">
    <cfRule type="cellIs" dxfId="499" priority="1586" stopIfTrue="1" operator="equal">
      <formula>""</formula>
    </cfRule>
  </conditionalFormatting>
  <conditionalFormatting sqref="BU27:BU28">
    <cfRule type="cellIs" dxfId="498" priority="1587" operator="lessThan">
      <formula>-1</formula>
    </cfRule>
    <cfRule type="cellIs" dxfId="497" priority="1588" operator="between">
      <formula>0</formula>
      <formula>-1</formula>
    </cfRule>
    <cfRule type="cellIs" dxfId="496" priority="1589" operator="between">
      <formula>0</formula>
      <formula>1</formula>
    </cfRule>
    <cfRule type="cellIs" dxfId="495" priority="1590" operator="greaterThan">
      <formula>1</formula>
    </cfRule>
  </conditionalFormatting>
  <conditionalFormatting sqref="BU11:BU12">
    <cfRule type="cellIs" dxfId="494" priority="1581" stopIfTrue="1" operator="equal">
      <formula>""</formula>
    </cfRule>
  </conditionalFormatting>
  <conditionalFormatting sqref="BU11:BU12">
    <cfRule type="cellIs" dxfId="493" priority="1582" operator="lessThan">
      <formula>-1</formula>
    </cfRule>
    <cfRule type="cellIs" dxfId="492" priority="1583" operator="between">
      <formula>0</formula>
      <formula>-1</formula>
    </cfRule>
    <cfRule type="cellIs" dxfId="491" priority="1584" operator="between">
      <formula>0</formula>
      <formula>1</formula>
    </cfRule>
    <cfRule type="cellIs" dxfId="490" priority="1585" operator="greaterThan">
      <formula>1</formula>
    </cfRule>
  </conditionalFormatting>
  <conditionalFormatting sqref="BK5">
    <cfRule type="cellIs" dxfId="489" priority="1566" stopIfTrue="1" operator="equal">
      <formula>""</formula>
    </cfRule>
  </conditionalFormatting>
  <conditionalFormatting sqref="BK5">
    <cfRule type="cellIs" dxfId="488" priority="1567" operator="lessThan">
      <formula>-1</formula>
    </cfRule>
    <cfRule type="cellIs" dxfId="487" priority="1568" operator="between">
      <formula>0</formula>
      <formula>-1</formula>
    </cfRule>
    <cfRule type="cellIs" dxfId="486" priority="1569" operator="between">
      <formula>0</formula>
      <formula>1</formula>
    </cfRule>
    <cfRule type="cellIs" dxfId="485" priority="1570" operator="greaterThan">
      <formula>1</formula>
    </cfRule>
  </conditionalFormatting>
  <conditionalFormatting sqref="BK7:BK8">
    <cfRule type="cellIs" dxfId="484" priority="1561" stopIfTrue="1" operator="equal">
      <formula>""</formula>
    </cfRule>
  </conditionalFormatting>
  <conditionalFormatting sqref="BK7:BK8">
    <cfRule type="cellIs" dxfId="483" priority="1562" operator="lessThan">
      <formula>-1</formula>
    </cfRule>
    <cfRule type="cellIs" dxfId="482" priority="1563" operator="between">
      <formula>0</formula>
      <formula>-1</formula>
    </cfRule>
    <cfRule type="cellIs" dxfId="481" priority="1564" operator="between">
      <formula>0</formula>
      <formula>1</formula>
    </cfRule>
    <cfRule type="cellIs" dxfId="480" priority="1565" operator="greaterThan">
      <formula>1</formula>
    </cfRule>
  </conditionalFormatting>
  <conditionalFormatting sqref="BK15:BK16">
    <cfRule type="cellIs" dxfId="479" priority="1556" stopIfTrue="1" operator="equal">
      <formula>""</formula>
    </cfRule>
  </conditionalFormatting>
  <conditionalFormatting sqref="BK15:BK16">
    <cfRule type="cellIs" dxfId="478" priority="1557" operator="lessThan">
      <formula>-1</formula>
    </cfRule>
    <cfRule type="cellIs" dxfId="477" priority="1558" operator="between">
      <formula>0</formula>
      <formula>-1</formula>
    </cfRule>
    <cfRule type="cellIs" dxfId="476" priority="1559" operator="between">
      <formula>0</formula>
      <formula>1</formula>
    </cfRule>
    <cfRule type="cellIs" dxfId="475" priority="1560" operator="greaterThan">
      <formula>1</formula>
    </cfRule>
  </conditionalFormatting>
  <conditionalFormatting sqref="BK19:BK20">
    <cfRule type="cellIs" dxfId="474" priority="1551" stopIfTrue="1" operator="equal">
      <formula>""</formula>
    </cfRule>
  </conditionalFormatting>
  <conditionalFormatting sqref="BK19:BK20">
    <cfRule type="cellIs" dxfId="473" priority="1552" operator="lessThan">
      <formula>-1</formula>
    </cfRule>
    <cfRule type="cellIs" dxfId="472" priority="1553" operator="between">
      <formula>0</formula>
      <formula>-1</formula>
    </cfRule>
    <cfRule type="cellIs" dxfId="471" priority="1554" operator="between">
      <formula>0</formula>
      <formula>1</formula>
    </cfRule>
    <cfRule type="cellIs" dxfId="470" priority="1555" operator="greaterThan">
      <formula>1</formula>
    </cfRule>
  </conditionalFormatting>
  <conditionalFormatting sqref="BK23:BK25">
    <cfRule type="cellIs" dxfId="469" priority="1546" stopIfTrue="1" operator="equal">
      <formula>""</formula>
    </cfRule>
  </conditionalFormatting>
  <conditionalFormatting sqref="BK23:BK25">
    <cfRule type="cellIs" dxfId="468" priority="1547" operator="lessThan">
      <formula>-1</formula>
    </cfRule>
    <cfRule type="cellIs" dxfId="467" priority="1548" operator="between">
      <formula>0</formula>
      <formula>-1</formula>
    </cfRule>
    <cfRule type="cellIs" dxfId="466" priority="1549" operator="between">
      <formula>0</formula>
      <formula>1</formula>
    </cfRule>
    <cfRule type="cellIs" dxfId="465" priority="1550" operator="greaterThan">
      <formula>1</formula>
    </cfRule>
  </conditionalFormatting>
  <conditionalFormatting sqref="BK27:BK28">
    <cfRule type="cellIs" dxfId="464" priority="1541" stopIfTrue="1" operator="equal">
      <formula>""</formula>
    </cfRule>
  </conditionalFormatting>
  <conditionalFormatting sqref="BK27:BK28">
    <cfRule type="cellIs" dxfId="463" priority="1542" operator="lessThan">
      <formula>-1</formula>
    </cfRule>
    <cfRule type="cellIs" dxfId="462" priority="1543" operator="between">
      <formula>0</formula>
      <formula>-1</formula>
    </cfRule>
    <cfRule type="cellIs" dxfId="461" priority="1544" operator="between">
      <formula>0</formula>
      <formula>1</formula>
    </cfRule>
    <cfRule type="cellIs" dxfId="460" priority="1545" operator="greaterThan">
      <formula>1</formula>
    </cfRule>
  </conditionalFormatting>
  <conditionalFormatting sqref="BK11:BK12">
    <cfRule type="cellIs" dxfId="459" priority="1536" stopIfTrue="1" operator="equal">
      <formula>""</formula>
    </cfRule>
  </conditionalFormatting>
  <conditionalFormatting sqref="BK11:BK12">
    <cfRule type="cellIs" dxfId="458" priority="1537" operator="lessThan">
      <formula>-1</formula>
    </cfRule>
    <cfRule type="cellIs" dxfId="457" priority="1538" operator="between">
      <formula>0</formula>
      <formula>-1</formula>
    </cfRule>
    <cfRule type="cellIs" dxfId="456" priority="1539" operator="between">
      <formula>0</formula>
      <formula>1</formula>
    </cfRule>
    <cfRule type="cellIs" dxfId="455" priority="1540" operator="greaterThan">
      <formula>1</formula>
    </cfRule>
  </conditionalFormatting>
  <conditionalFormatting sqref="BC5">
    <cfRule type="cellIs" dxfId="454" priority="1476" stopIfTrue="1" operator="equal">
      <formula>""</formula>
    </cfRule>
  </conditionalFormatting>
  <conditionalFormatting sqref="BC5">
    <cfRule type="cellIs" dxfId="453" priority="1477" operator="lessThan">
      <formula>-1</formula>
    </cfRule>
    <cfRule type="cellIs" dxfId="452" priority="1478" operator="between">
      <formula>0</formula>
      <formula>-1</formula>
    </cfRule>
    <cfRule type="cellIs" dxfId="451" priority="1479" operator="between">
      <formula>0</formula>
      <formula>1</formula>
    </cfRule>
    <cfRule type="cellIs" dxfId="450" priority="1480" operator="greaterThan">
      <formula>1</formula>
    </cfRule>
  </conditionalFormatting>
  <conditionalFormatting sqref="BC7:BC8">
    <cfRule type="cellIs" dxfId="449" priority="1471" stopIfTrue="1" operator="equal">
      <formula>""</formula>
    </cfRule>
  </conditionalFormatting>
  <conditionalFormatting sqref="BC7:BC8">
    <cfRule type="cellIs" dxfId="448" priority="1472" operator="lessThan">
      <formula>-1</formula>
    </cfRule>
    <cfRule type="cellIs" dxfId="447" priority="1473" operator="between">
      <formula>0</formula>
      <formula>-1</formula>
    </cfRule>
    <cfRule type="cellIs" dxfId="446" priority="1474" operator="between">
      <formula>0</formula>
      <formula>1</formula>
    </cfRule>
    <cfRule type="cellIs" dxfId="445" priority="1475" operator="greaterThan">
      <formula>1</formula>
    </cfRule>
  </conditionalFormatting>
  <conditionalFormatting sqref="BC15:BC16">
    <cfRule type="cellIs" dxfId="444" priority="1466" stopIfTrue="1" operator="equal">
      <formula>""</formula>
    </cfRule>
  </conditionalFormatting>
  <conditionalFormatting sqref="BC15:BC16">
    <cfRule type="cellIs" dxfId="443" priority="1467" operator="lessThan">
      <formula>-1</formula>
    </cfRule>
    <cfRule type="cellIs" dxfId="442" priority="1468" operator="between">
      <formula>0</formula>
      <formula>-1</formula>
    </cfRule>
    <cfRule type="cellIs" dxfId="441" priority="1469" operator="between">
      <formula>0</formula>
      <formula>1</formula>
    </cfRule>
    <cfRule type="cellIs" dxfId="440" priority="1470" operator="greaterThan">
      <formula>1</formula>
    </cfRule>
  </conditionalFormatting>
  <conditionalFormatting sqref="BC19:BC20">
    <cfRule type="cellIs" dxfId="439" priority="1461" stopIfTrue="1" operator="equal">
      <formula>""</formula>
    </cfRule>
  </conditionalFormatting>
  <conditionalFormatting sqref="BC19:BC20">
    <cfRule type="cellIs" dxfId="438" priority="1462" operator="lessThan">
      <formula>-1</formula>
    </cfRule>
    <cfRule type="cellIs" dxfId="437" priority="1463" operator="between">
      <formula>0</formula>
      <formula>-1</formula>
    </cfRule>
    <cfRule type="cellIs" dxfId="436" priority="1464" operator="between">
      <formula>0</formula>
      <formula>1</formula>
    </cfRule>
    <cfRule type="cellIs" dxfId="435" priority="1465" operator="greaterThan">
      <formula>1</formula>
    </cfRule>
  </conditionalFormatting>
  <conditionalFormatting sqref="BC23:BC25">
    <cfRule type="cellIs" dxfId="434" priority="1456" stopIfTrue="1" operator="equal">
      <formula>""</formula>
    </cfRule>
  </conditionalFormatting>
  <conditionalFormatting sqref="BC23:BC25">
    <cfRule type="cellIs" dxfId="433" priority="1457" operator="lessThan">
      <formula>-1</formula>
    </cfRule>
    <cfRule type="cellIs" dxfId="432" priority="1458" operator="between">
      <formula>0</formula>
      <formula>-1</formula>
    </cfRule>
    <cfRule type="cellIs" dxfId="431" priority="1459" operator="between">
      <formula>0</formula>
      <formula>1</formula>
    </cfRule>
    <cfRule type="cellIs" dxfId="430" priority="1460" operator="greaterThan">
      <formula>1</formula>
    </cfRule>
  </conditionalFormatting>
  <conditionalFormatting sqref="BC27:BC28">
    <cfRule type="cellIs" dxfId="429" priority="1451" stopIfTrue="1" operator="equal">
      <formula>""</formula>
    </cfRule>
  </conditionalFormatting>
  <conditionalFormatting sqref="BC27:BC28">
    <cfRule type="cellIs" dxfId="428" priority="1452" operator="lessThan">
      <formula>-1</formula>
    </cfRule>
    <cfRule type="cellIs" dxfId="427" priority="1453" operator="between">
      <formula>0</formula>
      <formula>-1</formula>
    </cfRule>
    <cfRule type="cellIs" dxfId="426" priority="1454" operator="between">
      <formula>0</formula>
      <formula>1</formula>
    </cfRule>
    <cfRule type="cellIs" dxfId="425" priority="1455" operator="greaterThan">
      <formula>1</formula>
    </cfRule>
  </conditionalFormatting>
  <conditionalFormatting sqref="BC11:BC12">
    <cfRule type="cellIs" dxfId="424" priority="1446" stopIfTrue="1" operator="equal">
      <formula>""</formula>
    </cfRule>
  </conditionalFormatting>
  <conditionalFormatting sqref="BC11:BC12">
    <cfRule type="cellIs" dxfId="423" priority="1447" operator="lessThan">
      <formula>-1</formula>
    </cfRule>
    <cfRule type="cellIs" dxfId="422" priority="1448" operator="between">
      <formula>0</formula>
      <formula>-1</formula>
    </cfRule>
    <cfRule type="cellIs" dxfId="421" priority="1449" operator="between">
      <formula>0</formula>
      <formula>1</formula>
    </cfRule>
    <cfRule type="cellIs" dxfId="420" priority="1450" operator="greaterThan">
      <formula>1</formula>
    </cfRule>
  </conditionalFormatting>
  <conditionalFormatting sqref="AS5">
    <cfRule type="cellIs" dxfId="419" priority="1386" stopIfTrue="1" operator="equal">
      <formula>""</formula>
    </cfRule>
  </conditionalFormatting>
  <conditionalFormatting sqref="AS5">
    <cfRule type="cellIs" dxfId="418" priority="1387" operator="lessThan">
      <formula>-1</formula>
    </cfRule>
    <cfRule type="cellIs" dxfId="417" priority="1388" operator="between">
      <formula>0</formula>
      <formula>-1</formula>
    </cfRule>
    <cfRule type="cellIs" dxfId="416" priority="1389" operator="between">
      <formula>0</formula>
      <formula>1</formula>
    </cfRule>
    <cfRule type="cellIs" dxfId="415" priority="1390" operator="greaterThan">
      <formula>1</formula>
    </cfRule>
  </conditionalFormatting>
  <conditionalFormatting sqref="AS7:AS8">
    <cfRule type="cellIs" dxfId="414" priority="1381" stopIfTrue="1" operator="equal">
      <formula>""</formula>
    </cfRule>
  </conditionalFormatting>
  <conditionalFormatting sqref="AS7:AS8">
    <cfRule type="cellIs" dxfId="413" priority="1382" operator="lessThan">
      <formula>-1</formula>
    </cfRule>
    <cfRule type="cellIs" dxfId="412" priority="1383" operator="between">
      <formula>0</formula>
      <formula>-1</formula>
    </cfRule>
    <cfRule type="cellIs" dxfId="411" priority="1384" operator="between">
      <formula>0</formula>
      <formula>1</formula>
    </cfRule>
    <cfRule type="cellIs" dxfId="410" priority="1385" operator="greaterThan">
      <formula>1</formula>
    </cfRule>
  </conditionalFormatting>
  <conditionalFormatting sqref="AS15:AS16">
    <cfRule type="cellIs" dxfId="409" priority="1376" stopIfTrue="1" operator="equal">
      <formula>""</formula>
    </cfRule>
  </conditionalFormatting>
  <conditionalFormatting sqref="AS15:AS16">
    <cfRule type="cellIs" dxfId="408" priority="1377" operator="lessThan">
      <formula>-1</formula>
    </cfRule>
    <cfRule type="cellIs" dxfId="407" priority="1378" operator="between">
      <formula>0</formula>
      <formula>-1</formula>
    </cfRule>
    <cfRule type="cellIs" dxfId="406" priority="1379" operator="between">
      <formula>0</formula>
      <formula>1</formula>
    </cfRule>
    <cfRule type="cellIs" dxfId="405" priority="1380" operator="greaterThan">
      <formula>1</formula>
    </cfRule>
  </conditionalFormatting>
  <conditionalFormatting sqref="AS19:AS20">
    <cfRule type="cellIs" dxfId="404" priority="1371" stopIfTrue="1" operator="equal">
      <formula>""</formula>
    </cfRule>
  </conditionalFormatting>
  <conditionalFormatting sqref="AS19:AS20">
    <cfRule type="cellIs" dxfId="403" priority="1372" operator="lessThan">
      <formula>-1</formula>
    </cfRule>
    <cfRule type="cellIs" dxfId="402" priority="1373" operator="between">
      <formula>0</formula>
      <formula>-1</formula>
    </cfRule>
    <cfRule type="cellIs" dxfId="401" priority="1374" operator="between">
      <formula>0</formula>
      <formula>1</formula>
    </cfRule>
    <cfRule type="cellIs" dxfId="400" priority="1375" operator="greaterThan">
      <formula>1</formula>
    </cfRule>
  </conditionalFormatting>
  <conditionalFormatting sqref="AS23:AS25">
    <cfRule type="cellIs" dxfId="399" priority="1366" stopIfTrue="1" operator="equal">
      <formula>""</formula>
    </cfRule>
  </conditionalFormatting>
  <conditionalFormatting sqref="AS23:AS25">
    <cfRule type="cellIs" dxfId="398" priority="1367" operator="lessThan">
      <formula>-1</formula>
    </cfRule>
    <cfRule type="cellIs" dxfId="397" priority="1368" operator="between">
      <formula>0</formula>
      <formula>-1</formula>
    </cfRule>
    <cfRule type="cellIs" dxfId="396" priority="1369" operator="between">
      <formula>0</formula>
      <formula>1</formula>
    </cfRule>
    <cfRule type="cellIs" dxfId="395" priority="1370" operator="greaterThan">
      <formula>1</formula>
    </cfRule>
  </conditionalFormatting>
  <conditionalFormatting sqref="AS27:AS28">
    <cfRule type="cellIs" dxfId="394" priority="1361" stopIfTrue="1" operator="equal">
      <formula>""</formula>
    </cfRule>
  </conditionalFormatting>
  <conditionalFormatting sqref="AS27:AS28">
    <cfRule type="cellIs" dxfId="393" priority="1362" operator="lessThan">
      <formula>-1</formula>
    </cfRule>
    <cfRule type="cellIs" dxfId="392" priority="1363" operator="between">
      <formula>0</formula>
      <formula>-1</formula>
    </cfRule>
    <cfRule type="cellIs" dxfId="391" priority="1364" operator="between">
      <formula>0</formula>
      <formula>1</formula>
    </cfRule>
    <cfRule type="cellIs" dxfId="390" priority="1365" operator="greaterThan">
      <formula>1</formula>
    </cfRule>
  </conditionalFormatting>
  <conditionalFormatting sqref="AS11:AS12">
    <cfRule type="cellIs" dxfId="389" priority="1356" stopIfTrue="1" operator="equal">
      <formula>""</formula>
    </cfRule>
  </conditionalFormatting>
  <conditionalFormatting sqref="AS11:AS12">
    <cfRule type="cellIs" dxfId="388" priority="1357" operator="lessThan">
      <formula>-1</formula>
    </cfRule>
    <cfRule type="cellIs" dxfId="387" priority="1358" operator="between">
      <formula>0</formula>
      <formula>-1</formula>
    </cfRule>
    <cfRule type="cellIs" dxfId="386" priority="1359" operator="between">
      <formula>0</formula>
      <formula>1</formula>
    </cfRule>
    <cfRule type="cellIs" dxfId="385" priority="1360" operator="greaterThan">
      <formula>1</formula>
    </cfRule>
  </conditionalFormatting>
  <conditionalFormatting sqref="S5">
    <cfRule type="cellIs" dxfId="384" priority="1341" stopIfTrue="1" operator="equal">
      <formula>""</formula>
    </cfRule>
  </conditionalFormatting>
  <conditionalFormatting sqref="S5">
    <cfRule type="cellIs" dxfId="383" priority="1342" operator="lessThan">
      <formula>-1</formula>
    </cfRule>
    <cfRule type="cellIs" dxfId="382" priority="1343" operator="between">
      <formula>0</formula>
      <formula>-1</formula>
    </cfRule>
    <cfRule type="cellIs" dxfId="381" priority="1344" operator="between">
      <formula>0</formula>
      <formula>1</formula>
    </cfRule>
    <cfRule type="cellIs" dxfId="380" priority="1345" operator="greaterThan">
      <formula>1</formula>
    </cfRule>
  </conditionalFormatting>
  <conditionalFormatting sqref="S7:S8">
    <cfRule type="cellIs" dxfId="379" priority="1336" stopIfTrue="1" operator="equal">
      <formula>""</formula>
    </cfRule>
  </conditionalFormatting>
  <conditionalFormatting sqref="S7:S8">
    <cfRule type="cellIs" dxfId="378" priority="1337" operator="lessThan">
      <formula>-1</formula>
    </cfRule>
    <cfRule type="cellIs" dxfId="377" priority="1338" operator="between">
      <formula>0</formula>
      <formula>-1</formula>
    </cfRule>
    <cfRule type="cellIs" dxfId="376" priority="1339" operator="between">
      <formula>0</formula>
      <formula>1</formula>
    </cfRule>
    <cfRule type="cellIs" dxfId="375" priority="1340" operator="greaterThan">
      <formula>1</formula>
    </cfRule>
  </conditionalFormatting>
  <conditionalFormatting sqref="S15:S16">
    <cfRule type="cellIs" dxfId="374" priority="1331" stopIfTrue="1" operator="equal">
      <formula>""</formula>
    </cfRule>
  </conditionalFormatting>
  <conditionalFormatting sqref="S15:S16">
    <cfRule type="cellIs" dxfId="373" priority="1332" operator="lessThan">
      <formula>-1</formula>
    </cfRule>
    <cfRule type="cellIs" dxfId="372" priority="1333" operator="between">
      <formula>0</formula>
      <formula>-1</formula>
    </cfRule>
    <cfRule type="cellIs" dxfId="371" priority="1334" operator="between">
      <formula>0</formula>
      <formula>1</formula>
    </cfRule>
    <cfRule type="cellIs" dxfId="370" priority="1335" operator="greaterThan">
      <formula>1</formula>
    </cfRule>
  </conditionalFormatting>
  <conditionalFormatting sqref="S19:S20">
    <cfRule type="cellIs" dxfId="369" priority="1326" stopIfTrue="1" operator="equal">
      <formula>""</formula>
    </cfRule>
  </conditionalFormatting>
  <conditionalFormatting sqref="S19:S20">
    <cfRule type="cellIs" dxfId="368" priority="1327" operator="lessThan">
      <formula>-1</formula>
    </cfRule>
    <cfRule type="cellIs" dxfId="367" priority="1328" operator="between">
      <formula>0</formula>
      <formula>-1</formula>
    </cfRule>
    <cfRule type="cellIs" dxfId="366" priority="1329" operator="between">
      <formula>0</formula>
      <formula>1</formula>
    </cfRule>
    <cfRule type="cellIs" dxfId="365" priority="1330" operator="greaterThan">
      <formula>1</formula>
    </cfRule>
  </conditionalFormatting>
  <conditionalFormatting sqref="S23:S25">
    <cfRule type="cellIs" dxfId="364" priority="1321" stopIfTrue="1" operator="equal">
      <formula>""</formula>
    </cfRule>
  </conditionalFormatting>
  <conditionalFormatting sqref="S23:S25">
    <cfRule type="cellIs" dxfId="363" priority="1322" operator="lessThan">
      <formula>-1</formula>
    </cfRule>
    <cfRule type="cellIs" dxfId="362" priority="1323" operator="between">
      <formula>0</formula>
      <formula>-1</formula>
    </cfRule>
    <cfRule type="cellIs" dxfId="361" priority="1324" operator="between">
      <formula>0</formula>
      <formula>1</formula>
    </cfRule>
    <cfRule type="cellIs" dxfId="360" priority="1325" operator="greaterThan">
      <formula>1</formula>
    </cfRule>
  </conditionalFormatting>
  <conditionalFormatting sqref="S27:S28">
    <cfRule type="cellIs" dxfId="359" priority="1316" stopIfTrue="1" operator="equal">
      <formula>""</formula>
    </cfRule>
  </conditionalFormatting>
  <conditionalFormatting sqref="S27:S28">
    <cfRule type="cellIs" dxfId="358" priority="1317" operator="lessThan">
      <formula>-1</formula>
    </cfRule>
    <cfRule type="cellIs" dxfId="357" priority="1318" operator="between">
      <formula>0</formula>
      <formula>-1</formula>
    </cfRule>
    <cfRule type="cellIs" dxfId="356" priority="1319" operator="between">
      <formula>0</formula>
      <formula>1</formula>
    </cfRule>
    <cfRule type="cellIs" dxfId="355" priority="1320" operator="greaterThan">
      <formula>1</formula>
    </cfRule>
  </conditionalFormatting>
  <conditionalFormatting sqref="S11:S12">
    <cfRule type="cellIs" dxfId="354" priority="1306" stopIfTrue="1" operator="equal">
      <formula>""</formula>
    </cfRule>
  </conditionalFormatting>
  <conditionalFormatting sqref="S11:S12">
    <cfRule type="cellIs" dxfId="353" priority="1307" operator="lessThan">
      <formula>-1</formula>
    </cfRule>
    <cfRule type="cellIs" dxfId="352" priority="1308" operator="between">
      <formula>0</formula>
      <formula>-1</formula>
    </cfRule>
    <cfRule type="cellIs" dxfId="351" priority="1309" operator="between">
      <formula>0</formula>
      <formula>1</formula>
    </cfRule>
    <cfRule type="cellIs" dxfId="350" priority="1310" operator="greaterThan">
      <formula>1</formula>
    </cfRule>
  </conditionalFormatting>
  <conditionalFormatting sqref="EC5">
    <cfRule type="cellIs" dxfId="349" priority="1296" stopIfTrue="1" operator="equal">
      <formula>""</formula>
    </cfRule>
  </conditionalFormatting>
  <conditionalFormatting sqref="EC5">
    <cfRule type="cellIs" dxfId="348" priority="1297" operator="lessThan">
      <formula>-1</formula>
    </cfRule>
    <cfRule type="cellIs" dxfId="347" priority="1298" operator="between">
      <formula>0</formula>
      <formula>-1</formula>
    </cfRule>
    <cfRule type="cellIs" dxfId="346" priority="1299" operator="between">
      <formula>0</formula>
      <formula>1</formula>
    </cfRule>
    <cfRule type="cellIs" dxfId="345" priority="1300" operator="greaterThan">
      <formula>1</formula>
    </cfRule>
  </conditionalFormatting>
  <conditionalFormatting sqref="EC7:EC8">
    <cfRule type="cellIs" dxfId="344" priority="1291" stopIfTrue="1" operator="equal">
      <formula>""</formula>
    </cfRule>
  </conditionalFormatting>
  <conditionalFormatting sqref="EC7:EC8">
    <cfRule type="cellIs" dxfId="343" priority="1292" operator="lessThan">
      <formula>-1</formula>
    </cfRule>
    <cfRule type="cellIs" dxfId="342" priority="1293" operator="between">
      <formula>0</formula>
      <formula>-1</formula>
    </cfRule>
    <cfRule type="cellIs" dxfId="341" priority="1294" operator="between">
      <formula>0</formula>
      <formula>1</formula>
    </cfRule>
    <cfRule type="cellIs" dxfId="340" priority="1295" operator="greaterThan">
      <formula>1</formula>
    </cfRule>
  </conditionalFormatting>
  <conditionalFormatting sqref="EC15:EC16">
    <cfRule type="cellIs" dxfId="339" priority="1286" stopIfTrue="1" operator="equal">
      <formula>""</formula>
    </cfRule>
  </conditionalFormatting>
  <conditionalFormatting sqref="EC15:EC16">
    <cfRule type="cellIs" dxfId="338" priority="1287" operator="lessThan">
      <formula>-1</formula>
    </cfRule>
    <cfRule type="cellIs" dxfId="337" priority="1288" operator="between">
      <formula>0</formula>
      <formula>-1</formula>
    </cfRule>
    <cfRule type="cellIs" dxfId="336" priority="1289" operator="between">
      <formula>0</formula>
      <formula>1</formula>
    </cfRule>
    <cfRule type="cellIs" dxfId="335" priority="1290" operator="greaterThan">
      <formula>1</formula>
    </cfRule>
  </conditionalFormatting>
  <conditionalFormatting sqref="EC19:EC20">
    <cfRule type="cellIs" dxfId="334" priority="1281" stopIfTrue="1" operator="equal">
      <formula>""</formula>
    </cfRule>
  </conditionalFormatting>
  <conditionalFormatting sqref="EC19:EC20">
    <cfRule type="cellIs" dxfId="333" priority="1282" operator="lessThan">
      <formula>-1</formula>
    </cfRule>
    <cfRule type="cellIs" dxfId="332" priority="1283" operator="between">
      <formula>0</formula>
      <formula>-1</formula>
    </cfRule>
    <cfRule type="cellIs" dxfId="331" priority="1284" operator="between">
      <formula>0</formula>
      <formula>1</formula>
    </cfRule>
    <cfRule type="cellIs" dxfId="330" priority="1285" operator="greaterThan">
      <formula>1</formula>
    </cfRule>
  </conditionalFormatting>
  <conditionalFormatting sqref="EC23:EC25">
    <cfRule type="cellIs" dxfId="329" priority="1276" stopIfTrue="1" operator="equal">
      <formula>""</formula>
    </cfRule>
  </conditionalFormatting>
  <conditionalFormatting sqref="EC23:EC25">
    <cfRule type="cellIs" dxfId="328" priority="1277" operator="lessThan">
      <formula>-1</formula>
    </cfRule>
    <cfRule type="cellIs" dxfId="327" priority="1278" operator="between">
      <formula>0</formula>
      <formula>-1</formula>
    </cfRule>
    <cfRule type="cellIs" dxfId="326" priority="1279" operator="between">
      <formula>0</formula>
      <formula>1</formula>
    </cfRule>
    <cfRule type="cellIs" dxfId="325" priority="1280" operator="greaterThan">
      <formula>1</formula>
    </cfRule>
  </conditionalFormatting>
  <conditionalFormatting sqref="EC27:EC28">
    <cfRule type="cellIs" dxfId="324" priority="1271" stopIfTrue="1" operator="equal">
      <formula>""</formula>
    </cfRule>
  </conditionalFormatting>
  <conditionalFormatting sqref="EC27:EC28">
    <cfRule type="cellIs" dxfId="323" priority="1272" operator="lessThan">
      <formula>-1</formula>
    </cfRule>
    <cfRule type="cellIs" dxfId="322" priority="1273" operator="between">
      <formula>0</formula>
      <formula>-1</formula>
    </cfRule>
    <cfRule type="cellIs" dxfId="321" priority="1274" operator="between">
      <formula>0</formula>
      <formula>1</formula>
    </cfRule>
    <cfRule type="cellIs" dxfId="320" priority="1275" operator="greaterThan">
      <formula>1</formula>
    </cfRule>
  </conditionalFormatting>
  <conditionalFormatting sqref="EC11:EC12">
    <cfRule type="cellIs" dxfId="319" priority="1266" stopIfTrue="1" operator="equal">
      <formula>""</formula>
    </cfRule>
  </conditionalFormatting>
  <conditionalFormatting sqref="EC11:EC12">
    <cfRule type="cellIs" dxfId="318" priority="1267" operator="lessThan">
      <formula>-1</formula>
    </cfRule>
    <cfRule type="cellIs" dxfId="317" priority="1268" operator="between">
      <formula>0</formula>
      <formula>-1</formula>
    </cfRule>
    <cfRule type="cellIs" dxfId="316" priority="1269" operator="between">
      <formula>0</formula>
      <formula>1</formula>
    </cfRule>
    <cfRule type="cellIs" dxfId="315" priority="1270" operator="greaterThan">
      <formula>1</formula>
    </cfRule>
  </conditionalFormatting>
  <conditionalFormatting sqref="EW5">
    <cfRule type="cellIs" dxfId="314" priority="1251" stopIfTrue="1" operator="equal">
      <formula>""</formula>
    </cfRule>
  </conditionalFormatting>
  <conditionalFormatting sqref="EW5">
    <cfRule type="cellIs" dxfId="313" priority="1252" operator="lessThan">
      <formula>-1</formula>
    </cfRule>
    <cfRule type="cellIs" dxfId="312" priority="1253" operator="between">
      <formula>0</formula>
      <formula>-1</formula>
    </cfRule>
    <cfRule type="cellIs" dxfId="311" priority="1254" operator="between">
      <formula>0</formula>
      <formula>1</formula>
    </cfRule>
    <cfRule type="cellIs" dxfId="310" priority="1255" operator="greaterThan">
      <formula>1</formula>
    </cfRule>
  </conditionalFormatting>
  <conditionalFormatting sqref="EW7:EW8">
    <cfRule type="cellIs" dxfId="309" priority="1246" stopIfTrue="1" operator="equal">
      <formula>""</formula>
    </cfRule>
  </conditionalFormatting>
  <conditionalFormatting sqref="EW7:EW8">
    <cfRule type="cellIs" dxfId="308" priority="1247" operator="lessThan">
      <formula>-1</formula>
    </cfRule>
    <cfRule type="cellIs" dxfId="307" priority="1248" operator="between">
      <formula>0</formula>
      <formula>-1</formula>
    </cfRule>
    <cfRule type="cellIs" dxfId="306" priority="1249" operator="between">
      <formula>0</formula>
      <formula>1</formula>
    </cfRule>
    <cfRule type="cellIs" dxfId="305" priority="1250" operator="greaterThan">
      <formula>1</formula>
    </cfRule>
  </conditionalFormatting>
  <conditionalFormatting sqref="EW15:EW16">
    <cfRule type="cellIs" dxfId="304" priority="1241" stopIfTrue="1" operator="equal">
      <formula>""</formula>
    </cfRule>
  </conditionalFormatting>
  <conditionalFormatting sqref="EW15:EW16">
    <cfRule type="cellIs" dxfId="303" priority="1242" operator="lessThan">
      <formula>-1</formula>
    </cfRule>
    <cfRule type="cellIs" dxfId="302" priority="1243" operator="between">
      <formula>0</formula>
      <formula>-1</formula>
    </cfRule>
    <cfRule type="cellIs" dxfId="301" priority="1244" operator="between">
      <formula>0</formula>
      <formula>1</formula>
    </cfRule>
    <cfRule type="cellIs" dxfId="300" priority="1245" operator="greaterThan">
      <formula>1</formula>
    </cfRule>
  </conditionalFormatting>
  <conditionalFormatting sqref="EW19:EW20">
    <cfRule type="cellIs" dxfId="299" priority="1236" stopIfTrue="1" operator="equal">
      <formula>""</formula>
    </cfRule>
  </conditionalFormatting>
  <conditionalFormatting sqref="EW19:EW20">
    <cfRule type="cellIs" dxfId="298" priority="1237" operator="lessThan">
      <formula>-1</formula>
    </cfRule>
    <cfRule type="cellIs" dxfId="297" priority="1238" operator="between">
      <formula>0</formula>
      <formula>-1</formula>
    </cfRule>
    <cfRule type="cellIs" dxfId="296" priority="1239" operator="between">
      <formula>0</formula>
      <formula>1</formula>
    </cfRule>
    <cfRule type="cellIs" dxfId="295" priority="1240" operator="greaterThan">
      <formula>1</formula>
    </cfRule>
  </conditionalFormatting>
  <conditionalFormatting sqref="EW23:EW25">
    <cfRule type="cellIs" dxfId="294" priority="1231" stopIfTrue="1" operator="equal">
      <formula>""</formula>
    </cfRule>
  </conditionalFormatting>
  <conditionalFormatting sqref="EW23:EW25">
    <cfRule type="cellIs" dxfId="293" priority="1232" operator="lessThan">
      <formula>-1</formula>
    </cfRule>
    <cfRule type="cellIs" dxfId="292" priority="1233" operator="between">
      <formula>0</formula>
      <formula>-1</formula>
    </cfRule>
    <cfRule type="cellIs" dxfId="291" priority="1234" operator="between">
      <formula>0</formula>
      <formula>1</formula>
    </cfRule>
    <cfRule type="cellIs" dxfId="290" priority="1235" operator="greaterThan">
      <formula>1</formula>
    </cfRule>
  </conditionalFormatting>
  <conditionalFormatting sqref="EW27:EW28">
    <cfRule type="cellIs" dxfId="289" priority="1226" stopIfTrue="1" operator="equal">
      <formula>""</formula>
    </cfRule>
  </conditionalFormatting>
  <conditionalFormatting sqref="EW27:EW28">
    <cfRule type="cellIs" dxfId="288" priority="1227" operator="lessThan">
      <formula>-1</formula>
    </cfRule>
    <cfRule type="cellIs" dxfId="287" priority="1228" operator="between">
      <formula>0</formula>
      <formula>-1</formula>
    </cfRule>
    <cfRule type="cellIs" dxfId="286" priority="1229" operator="between">
      <formula>0</formula>
      <formula>1</formula>
    </cfRule>
    <cfRule type="cellIs" dxfId="285" priority="1230" operator="greaterThan">
      <formula>1</formula>
    </cfRule>
  </conditionalFormatting>
  <conditionalFormatting sqref="EW11:EW12">
    <cfRule type="cellIs" dxfId="284" priority="1221" stopIfTrue="1" operator="equal">
      <formula>""</formula>
    </cfRule>
  </conditionalFormatting>
  <conditionalFormatting sqref="EW11:EW12">
    <cfRule type="cellIs" dxfId="283" priority="1222" operator="lessThan">
      <formula>-1</formula>
    </cfRule>
    <cfRule type="cellIs" dxfId="282" priority="1223" operator="between">
      <formula>0</formula>
      <formula>-1</formula>
    </cfRule>
    <cfRule type="cellIs" dxfId="281" priority="1224" operator="between">
      <formula>0</formula>
      <formula>1</formula>
    </cfRule>
    <cfRule type="cellIs" dxfId="280" priority="1225" operator="greaterThan">
      <formula>1</formula>
    </cfRule>
  </conditionalFormatting>
  <conditionalFormatting sqref="C31:C32">
    <cfRule type="cellIs" dxfId="279" priority="326" stopIfTrue="1" operator="equal">
      <formula>""</formula>
    </cfRule>
  </conditionalFormatting>
  <conditionalFormatting sqref="C31:C32">
    <cfRule type="cellIs" dxfId="278" priority="327" operator="lessThan">
      <formula>-1</formula>
    </cfRule>
    <cfRule type="cellIs" dxfId="277" priority="328" operator="between">
      <formula>0</formula>
      <formula>-1</formula>
    </cfRule>
    <cfRule type="cellIs" dxfId="276" priority="329" operator="between">
      <formula>0</formula>
      <formula>1</formula>
    </cfRule>
    <cfRule type="cellIs" dxfId="275" priority="330" operator="greaterThan">
      <formula>1</formula>
    </cfRule>
  </conditionalFormatting>
  <conditionalFormatting sqref="K31:K32">
    <cfRule type="cellIs" dxfId="274" priority="321" stopIfTrue="1" operator="equal">
      <formula>""</formula>
    </cfRule>
  </conditionalFormatting>
  <conditionalFormatting sqref="K31:K32">
    <cfRule type="cellIs" dxfId="273" priority="322" operator="lessThan">
      <formula>-1</formula>
    </cfRule>
    <cfRule type="cellIs" dxfId="272" priority="323" operator="between">
      <formula>0</formula>
      <formula>-1</formula>
    </cfRule>
    <cfRule type="cellIs" dxfId="271" priority="324" operator="between">
      <formula>0</formula>
      <formula>1</formula>
    </cfRule>
    <cfRule type="cellIs" dxfId="270" priority="325" operator="greaterThan">
      <formula>1</formula>
    </cfRule>
  </conditionalFormatting>
  <conditionalFormatting sqref="AK31:AK32">
    <cfRule type="cellIs" dxfId="269" priority="311" stopIfTrue="1" operator="equal">
      <formula>""</formula>
    </cfRule>
  </conditionalFormatting>
  <conditionalFormatting sqref="AK31:AK32">
    <cfRule type="cellIs" dxfId="268" priority="312" operator="lessThan">
      <formula>-1</formula>
    </cfRule>
    <cfRule type="cellIs" dxfId="267" priority="313" operator="between">
      <formula>0</formula>
      <formula>-1</formula>
    </cfRule>
    <cfRule type="cellIs" dxfId="266" priority="314" operator="between">
      <formula>0</formula>
      <formula>1</formula>
    </cfRule>
    <cfRule type="cellIs" dxfId="265" priority="315" operator="greaterThan">
      <formula>1</formula>
    </cfRule>
  </conditionalFormatting>
  <conditionalFormatting sqref="GK31:GK32">
    <cfRule type="cellIs" dxfId="264" priority="306" stopIfTrue="1" operator="equal">
      <formula>""</formula>
    </cfRule>
  </conditionalFormatting>
  <conditionalFormatting sqref="GK31:GK32">
    <cfRule type="cellIs" dxfId="263" priority="307" operator="lessThan">
      <formula>-1</formula>
    </cfRule>
    <cfRule type="cellIs" dxfId="262" priority="308" operator="between">
      <formula>0</formula>
      <formula>-1</formula>
    </cfRule>
    <cfRule type="cellIs" dxfId="261" priority="309" operator="between">
      <formula>0</formula>
      <formula>1</formula>
    </cfRule>
    <cfRule type="cellIs" dxfId="260" priority="310" operator="greaterThan">
      <formula>1</formula>
    </cfRule>
  </conditionalFormatting>
  <conditionalFormatting sqref="GA31:GA32">
    <cfRule type="cellIs" dxfId="259" priority="296" stopIfTrue="1" operator="equal">
      <formula>""</formula>
    </cfRule>
  </conditionalFormatting>
  <conditionalFormatting sqref="GA31:GA32">
    <cfRule type="cellIs" dxfId="258" priority="297" operator="lessThan">
      <formula>-1</formula>
    </cfRule>
    <cfRule type="cellIs" dxfId="257" priority="298" operator="between">
      <formula>0</formula>
      <formula>-1</formula>
    </cfRule>
    <cfRule type="cellIs" dxfId="256" priority="299" operator="between">
      <formula>0</formula>
      <formula>1</formula>
    </cfRule>
    <cfRule type="cellIs" dxfId="255" priority="300" operator="greaterThan">
      <formula>1</formula>
    </cfRule>
  </conditionalFormatting>
  <conditionalFormatting sqref="FQ31:FQ32">
    <cfRule type="cellIs" dxfId="254" priority="291" stopIfTrue="1" operator="equal">
      <formula>""</formula>
    </cfRule>
  </conditionalFormatting>
  <conditionalFormatting sqref="FQ31:FQ32">
    <cfRule type="cellIs" dxfId="253" priority="292" operator="lessThan">
      <formula>-1</formula>
    </cfRule>
    <cfRule type="cellIs" dxfId="252" priority="293" operator="between">
      <formula>0</formula>
      <formula>-1</formula>
    </cfRule>
    <cfRule type="cellIs" dxfId="251" priority="294" operator="between">
      <formula>0</formula>
      <formula>1</formula>
    </cfRule>
    <cfRule type="cellIs" dxfId="250" priority="295" operator="greaterThan">
      <formula>1</formula>
    </cfRule>
  </conditionalFormatting>
  <conditionalFormatting sqref="FG31:FG32">
    <cfRule type="cellIs" dxfId="249" priority="286" stopIfTrue="1" operator="equal">
      <formula>""</formula>
    </cfRule>
  </conditionalFormatting>
  <conditionalFormatting sqref="FG31:FG32">
    <cfRule type="cellIs" dxfId="248" priority="287" operator="lessThan">
      <formula>-1</formula>
    </cfRule>
    <cfRule type="cellIs" dxfId="247" priority="288" operator="between">
      <formula>0</formula>
      <formula>-1</formula>
    </cfRule>
    <cfRule type="cellIs" dxfId="246" priority="289" operator="between">
      <formula>0</formula>
      <formula>1</formula>
    </cfRule>
    <cfRule type="cellIs" dxfId="245" priority="290" operator="greaterThan">
      <formula>1</formula>
    </cfRule>
  </conditionalFormatting>
  <conditionalFormatting sqref="EM31:EM32">
    <cfRule type="cellIs" dxfId="244" priority="281" stopIfTrue="1" operator="equal">
      <formula>""</formula>
    </cfRule>
  </conditionalFormatting>
  <conditionalFormatting sqref="EM31:EM32">
    <cfRule type="cellIs" dxfId="243" priority="282" operator="lessThan">
      <formula>-1</formula>
    </cfRule>
    <cfRule type="cellIs" dxfId="242" priority="283" operator="between">
      <formula>0</formula>
      <formula>-1</formula>
    </cfRule>
    <cfRule type="cellIs" dxfId="241" priority="284" operator="between">
      <formula>0</formula>
      <formula>1</formula>
    </cfRule>
    <cfRule type="cellIs" dxfId="240" priority="285" operator="greaterThan">
      <formula>1</formula>
    </cfRule>
  </conditionalFormatting>
  <conditionalFormatting sqref="DS31:DS32">
    <cfRule type="cellIs" dxfId="239" priority="276" stopIfTrue="1" operator="equal">
      <formula>""</formula>
    </cfRule>
  </conditionalFormatting>
  <conditionalFormatting sqref="DS31:DS32">
    <cfRule type="cellIs" dxfId="238" priority="277" operator="lessThan">
      <formula>-1</formula>
    </cfRule>
    <cfRule type="cellIs" dxfId="237" priority="278" operator="between">
      <formula>0</formula>
      <formula>-1</formula>
    </cfRule>
    <cfRule type="cellIs" dxfId="236" priority="279" operator="between">
      <formula>0</formula>
      <formula>1</formula>
    </cfRule>
    <cfRule type="cellIs" dxfId="235" priority="280" operator="greaterThan">
      <formula>1</formula>
    </cfRule>
  </conditionalFormatting>
  <conditionalFormatting sqref="CY31:CY32">
    <cfRule type="cellIs" dxfId="234" priority="271" stopIfTrue="1" operator="equal">
      <formula>""</formula>
    </cfRule>
  </conditionalFormatting>
  <conditionalFormatting sqref="CY31:CY32">
    <cfRule type="cellIs" dxfId="233" priority="272" operator="lessThan">
      <formula>-1</formula>
    </cfRule>
    <cfRule type="cellIs" dxfId="232" priority="273" operator="between">
      <formula>0</formula>
      <formula>-1</formula>
    </cfRule>
    <cfRule type="cellIs" dxfId="231" priority="274" operator="between">
      <formula>0</formula>
      <formula>1</formula>
    </cfRule>
    <cfRule type="cellIs" dxfId="230" priority="275" operator="greaterThan">
      <formula>1</formula>
    </cfRule>
  </conditionalFormatting>
  <conditionalFormatting sqref="CO31:CO32">
    <cfRule type="cellIs" dxfId="229" priority="266" stopIfTrue="1" operator="equal">
      <formula>""</formula>
    </cfRule>
  </conditionalFormatting>
  <conditionalFormatting sqref="CO31:CO32">
    <cfRule type="cellIs" dxfId="228" priority="267" operator="lessThan">
      <formula>-1</formula>
    </cfRule>
    <cfRule type="cellIs" dxfId="227" priority="268" operator="between">
      <formula>0</formula>
      <formula>-1</formula>
    </cfRule>
    <cfRule type="cellIs" dxfId="226" priority="269" operator="between">
      <formula>0</formula>
      <formula>1</formula>
    </cfRule>
    <cfRule type="cellIs" dxfId="225" priority="270" operator="greaterThan">
      <formula>1</formula>
    </cfRule>
  </conditionalFormatting>
  <conditionalFormatting sqref="CE31:CE32">
    <cfRule type="cellIs" dxfId="224" priority="256" stopIfTrue="1" operator="equal">
      <formula>""</formula>
    </cfRule>
  </conditionalFormatting>
  <conditionalFormatting sqref="CE31:CE32">
    <cfRule type="cellIs" dxfId="223" priority="257" operator="lessThan">
      <formula>-1</formula>
    </cfRule>
    <cfRule type="cellIs" dxfId="222" priority="258" operator="between">
      <formula>0</formula>
      <formula>-1</formula>
    </cfRule>
    <cfRule type="cellIs" dxfId="221" priority="259" operator="between">
      <formula>0</formula>
      <formula>1</formula>
    </cfRule>
    <cfRule type="cellIs" dxfId="220" priority="260" operator="greaterThan">
      <formula>1</formula>
    </cfRule>
  </conditionalFormatting>
  <conditionalFormatting sqref="BU31:BU32">
    <cfRule type="cellIs" dxfId="219" priority="246" stopIfTrue="1" operator="equal">
      <formula>""</formula>
    </cfRule>
  </conditionalFormatting>
  <conditionalFormatting sqref="BU31:BU32">
    <cfRule type="cellIs" dxfId="218" priority="247" operator="lessThan">
      <formula>-1</formula>
    </cfRule>
    <cfRule type="cellIs" dxfId="217" priority="248" operator="between">
      <formula>0</formula>
      <formula>-1</formula>
    </cfRule>
    <cfRule type="cellIs" dxfId="216" priority="249" operator="between">
      <formula>0</formula>
      <formula>1</formula>
    </cfRule>
    <cfRule type="cellIs" dxfId="215" priority="250" operator="greaterThan">
      <formula>1</formula>
    </cfRule>
  </conditionalFormatting>
  <conditionalFormatting sqref="BK31:BK32">
    <cfRule type="cellIs" dxfId="214" priority="241" stopIfTrue="1" operator="equal">
      <formula>""</formula>
    </cfRule>
  </conditionalFormatting>
  <conditionalFormatting sqref="BK31:BK32">
    <cfRule type="cellIs" dxfId="213" priority="242" operator="lessThan">
      <formula>-1</formula>
    </cfRule>
    <cfRule type="cellIs" dxfId="212" priority="243" operator="between">
      <formula>0</formula>
      <formula>-1</formula>
    </cfRule>
    <cfRule type="cellIs" dxfId="211" priority="244" operator="between">
      <formula>0</formula>
      <formula>1</formula>
    </cfRule>
    <cfRule type="cellIs" dxfId="210" priority="245" operator="greaterThan">
      <formula>1</formula>
    </cfRule>
  </conditionalFormatting>
  <conditionalFormatting sqref="BC31:BC32">
    <cfRule type="cellIs" dxfId="209" priority="236" stopIfTrue="1" operator="equal">
      <formula>""</formula>
    </cfRule>
  </conditionalFormatting>
  <conditionalFormatting sqref="BC31:BC32">
    <cfRule type="cellIs" dxfId="208" priority="237" operator="lessThan">
      <formula>-1</formula>
    </cfRule>
    <cfRule type="cellIs" dxfId="207" priority="238" operator="between">
      <formula>0</formula>
      <formula>-1</formula>
    </cfRule>
    <cfRule type="cellIs" dxfId="206" priority="239" operator="between">
      <formula>0</formula>
      <formula>1</formula>
    </cfRule>
    <cfRule type="cellIs" dxfId="205" priority="240" operator="greaterThan">
      <formula>1</formula>
    </cfRule>
  </conditionalFormatting>
  <conditionalFormatting sqref="AS31:AS32">
    <cfRule type="cellIs" dxfId="204" priority="226" stopIfTrue="1" operator="equal">
      <formula>""</formula>
    </cfRule>
  </conditionalFormatting>
  <conditionalFormatting sqref="AS31:AS32">
    <cfRule type="cellIs" dxfId="203" priority="227" operator="lessThan">
      <formula>-1</formula>
    </cfRule>
    <cfRule type="cellIs" dxfId="202" priority="228" operator="between">
      <formula>0</formula>
      <formula>-1</formula>
    </cfRule>
    <cfRule type="cellIs" dxfId="201" priority="229" operator="between">
      <formula>0</formula>
      <formula>1</formula>
    </cfRule>
    <cfRule type="cellIs" dxfId="200" priority="230" operator="greaterThan">
      <formula>1</formula>
    </cfRule>
  </conditionalFormatting>
  <conditionalFormatting sqref="S31:S32">
    <cfRule type="cellIs" dxfId="199" priority="221" stopIfTrue="1" operator="equal">
      <formula>""</formula>
    </cfRule>
  </conditionalFormatting>
  <conditionalFormatting sqref="S31:S32">
    <cfRule type="cellIs" dxfId="198" priority="222" operator="lessThan">
      <formula>-1</formula>
    </cfRule>
    <cfRule type="cellIs" dxfId="197" priority="223" operator="between">
      <formula>0</formula>
      <formula>-1</formula>
    </cfRule>
    <cfRule type="cellIs" dxfId="196" priority="224" operator="between">
      <formula>0</formula>
      <formula>1</formula>
    </cfRule>
    <cfRule type="cellIs" dxfId="195" priority="225" operator="greaterThan">
      <formula>1</formula>
    </cfRule>
  </conditionalFormatting>
  <conditionalFormatting sqref="EC31:EC32">
    <cfRule type="cellIs" dxfId="194" priority="216" stopIfTrue="1" operator="equal">
      <formula>""</formula>
    </cfRule>
  </conditionalFormatting>
  <conditionalFormatting sqref="EC31:EC32">
    <cfRule type="cellIs" dxfId="193" priority="217" operator="lessThan">
      <formula>-1</formula>
    </cfRule>
    <cfRule type="cellIs" dxfId="192" priority="218" operator="between">
      <formula>0</formula>
      <formula>-1</formula>
    </cfRule>
    <cfRule type="cellIs" dxfId="191" priority="219" operator="between">
      <formula>0</formula>
      <formula>1</formula>
    </cfRule>
    <cfRule type="cellIs" dxfId="190" priority="220" operator="greaterThan">
      <formula>1</formula>
    </cfRule>
  </conditionalFormatting>
  <conditionalFormatting sqref="EW31:EW32">
    <cfRule type="cellIs" dxfId="189" priority="211" stopIfTrue="1" operator="equal">
      <formula>""</formula>
    </cfRule>
  </conditionalFormatting>
  <conditionalFormatting sqref="EW31:EW32">
    <cfRule type="cellIs" dxfId="188" priority="212" operator="lessThan">
      <formula>-1</formula>
    </cfRule>
    <cfRule type="cellIs" dxfId="187" priority="213" operator="between">
      <formula>0</formula>
      <formula>-1</formula>
    </cfRule>
    <cfRule type="cellIs" dxfId="186" priority="214" operator="between">
      <formula>0</formula>
      <formula>1</formula>
    </cfRule>
    <cfRule type="cellIs" dxfId="185" priority="215" operator="greaterThan">
      <formula>1</formula>
    </cfRule>
  </conditionalFormatting>
  <conditionalFormatting sqref="C33">
    <cfRule type="cellIs" dxfId="184" priority="206" stopIfTrue="1" operator="equal">
      <formula>""</formula>
    </cfRule>
  </conditionalFormatting>
  <conditionalFormatting sqref="C33">
    <cfRule type="cellIs" dxfId="183" priority="207" operator="lessThan">
      <formula>-1</formula>
    </cfRule>
    <cfRule type="cellIs" dxfId="182" priority="208" operator="between">
      <formula>0</formula>
      <formula>-1</formula>
    </cfRule>
    <cfRule type="cellIs" dxfId="181" priority="209" operator="between">
      <formula>0</formula>
      <formula>1</formula>
    </cfRule>
    <cfRule type="cellIs" dxfId="180" priority="210" operator="greaterThan">
      <formula>1</formula>
    </cfRule>
  </conditionalFormatting>
  <conditionalFormatting sqref="K33">
    <cfRule type="cellIs" dxfId="179" priority="201" stopIfTrue="1" operator="equal">
      <formula>""</formula>
    </cfRule>
  </conditionalFormatting>
  <conditionalFormatting sqref="K33">
    <cfRule type="cellIs" dxfId="178" priority="202" operator="lessThan">
      <formula>-1</formula>
    </cfRule>
    <cfRule type="cellIs" dxfId="177" priority="203" operator="between">
      <formula>0</formula>
      <formula>-1</formula>
    </cfRule>
    <cfRule type="cellIs" dxfId="176" priority="204" operator="between">
      <formula>0</formula>
      <formula>1</formula>
    </cfRule>
    <cfRule type="cellIs" dxfId="175" priority="205" operator="greaterThan">
      <formula>1</formula>
    </cfRule>
  </conditionalFormatting>
  <conditionalFormatting sqref="AK33">
    <cfRule type="cellIs" dxfId="174" priority="191" stopIfTrue="1" operator="equal">
      <formula>""</formula>
    </cfRule>
  </conditionalFormatting>
  <conditionalFormatting sqref="AK33">
    <cfRule type="cellIs" dxfId="173" priority="192" operator="lessThan">
      <formula>-1</formula>
    </cfRule>
    <cfRule type="cellIs" dxfId="172" priority="193" operator="between">
      <formula>0</formula>
      <formula>-1</formula>
    </cfRule>
    <cfRule type="cellIs" dxfId="171" priority="194" operator="between">
      <formula>0</formula>
      <formula>1</formula>
    </cfRule>
    <cfRule type="cellIs" dxfId="170" priority="195" operator="greaterThan">
      <formula>1</formula>
    </cfRule>
  </conditionalFormatting>
  <conditionalFormatting sqref="GK33">
    <cfRule type="cellIs" dxfId="169" priority="186" stopIfTrue="1" operator="equal">
      <formula>""</formula>
    </cfRule>
  </conditionalFormatting>
  <conditionalFormatting sqref="GK33">
    <cfRule type="cellIs" dxfId="168" priority="187" operator="lessThan">
      <formula>-1</formula>
    </cfRule>
    <cfRule type="cellIs" dxfId="167" priority="188" operator="between">
      <formula>0</formula>
      <formula>-1</formula>
    </cfRule>
    <cfRule type="cellIs" dxfId="166" priority="189" operator="between">
      <formula>0</formula>
      <formula>1</formula>
    </cfRule>
    <cfRule type="cellIs" dxfId="165" priority="190" operator="greaterThan">
      <formula>1</formula>
    </cfRule>
  </conditionalFormatting>
  <conditionalFormatting sqref="GA33">
    <cfRule type="cellIs" dxfId="164" priority="176" stopIfTrue="1" operator="equal">
      <formula>""</formula>
    </cfRule>
  </conditionalFormatting>
  <conditionalFormatting sqref="GA33">
    <cfRule type="cellIs" dxfId="163" priority="177" operator="lessThan">
      <formula>-1</formula>
    </cfRule>
    <cfRule type="cellIs" dxfId="162" priority="178" operator="between">
      <formula>0</formula>
      <formula>-1</formula>
    </cfRule>
    <cfRule type="cellIs" dxfId="161" priority="179" operator="between">
      <formula>0</formula>
      <formula>1</formula>
    </cfRule>
    <cfRule type="cellIs" dxfId="160" priority="180" operator="greaterThan">
      <formula>1</formula>
    </cfRule>
  </conditionalFormatting>
  <conditionalFormatting sqref="FQ33">
    <cfRule type="cellIs" dxfId="159" priority="171" stopIfTrue="1" operator="equal">
      <formula>""</formula>
    </cfRule>
  </conditionalFormatting>
  <conditionalFormatting sqref="FQ33">
    <cfRule type="cellIs" dxfId="158" priority="172" operator="lessThan">
      <formula>-1</formula>
    </cfRule>
    <cfRule type="cellIs" dxfId="157" priority="173" operator="between">
      <formula>0</formula>
      <formula>-1</formula>
    </cfRule>
    <cfRule type="cellIs" dxfId="156" priority="174" operator="between">
      <formula>0</formula>
      <formula>1</formula>
    </cfRule>
    <cfRule type="cellIs" dxfId="155" priority="175" operator="greaterThan">
      <formula>1</formula>
    </cfRule>
  </conditionalFormatting>
  <conditionalFormatting sqref="FG33">
    <cfRule type="cellIs" dxfId="154" priority="166" stopIfTrue="1" operator="equal">
      <formula>""</formula>
    </cfRule>
  </conditionalFormatting>
  <conditionalFormatting sqref="FG33">
    <cfRule type="cellIs" dxfId="153" priority="167" operator="lessThan">
      <formula>-1</formula>
    </cfRule>
    <cfRule type="cellIs" dxfId="152" priority="168" operator="between">
      <formula>0</formula>
      <formula>-1</formula>
    </cfRule>
    <cfRule type="cellIs" dxfId="151" priority="169" operator="between">
      <formula>0</formula>
      <formula>1</formula>
    </cfRule>
    <cfRule type="cellIs" dxfId="150" priority="170" operator="greaterThan">
      <formula>1</formula>
    </cfRule>
  </conditionalFormatting>
  <conditionalFormatting sqref="EM33">
    <cfRule type="cellIs" dxfId="149" priority="161" stopIfTrue="1" operator="equal">
      <formula>""</formula>
    </cfRule>
  </conditionalFormatting>
  <conditionalFormatting sqref="EM33">
    <cfRule type="cellIs" dxfId="148" priority="162" operator="lessThan">
      <formula>-1</formula>
    </cfRule>
    <cfRule type="cellIs" dxfId="147" priority="163" operator="between">
      <formula>0</formula>
      <formula>-1</formula>
    </cfRule>
    <cfRule type="cellIs" dxfId="146" priority="164" operator="between">
      <formula>0</formula>
      <formula>1</formula>
    </cfRule>
    <cfRule type="cellIs" dxfId="145" priority="165" operator="greaterThan">
      <formula>1</formula>
    </cfRule>
  </conditionalFormatting>
  <conditionalFormatting sqref="DS33">
    <cfRule type="cellIs" dxfId="144" priority="156" stopIfTrue="1" operator="equal">
      <formula>""</formula>
    </cfRule>
  </conditionalFormatting>
  <conditionalFormatting sqref="DS33">
    <cfRule type="cellIs" dxfId="143" priority="157" operator="lessThan">
      <formula>-1</formula>
    </cfRule>
    <cfRule type="cellIs" dxfId="142" priority="158" operator="between">
      <formula>0</formula>
      <formula>-1</formula>
    </cfRule>
    <cfRule type="cellIs" dxfId="141" priority="159" operator="between">
      <formula>0</formula>
      <formula>1</formula>
    </cfRule>
    <cfRule type="cellIs" dxfId="140" priority="160" operator="greaterThan">
      <formula>1</formula>
    </cfRule>
  </conditionalFormatting>
  <conditionalFormatting sqref="CY33">
    <cfRule type="cellIs" dxfId="139" priority="151" stopIfTrue="1" operator="equal">
      <formula>""</formula>
    </cfRule>
  </conditionalFormatting>
  <conditionalFormatting sqref="CY33">
    <cfRule type="cellIs" dxfId="138" priority="152" operator="lessThan">
      <formula>-1</formula>
    </cfRule>
    <cfRule type="cellIs" dxfId="137" priority="153" operator="between">
      <formula>0</formula>
      <formula>-1</formula>
    </cfRule>
    <cfRule type="cellIs" dxfId="136" priority="154" operator="between">
      <formula>0</formula>
      <formula>1</formula>
    </cfRule>
    <cfRule type="cellIs" dxfId="135" priority="155" operator="greaterThan">
      <formula>1</formula>
    </cfRule>
  </conditionalFormatting>
  <conditionalFormatting sqref="CO33">
    <cfRule type="cellIs" dxfId="134" priority="146" stopIfTrue="1" operator="equal">
      <formula>""</formula>
    </cfRule>
  </conditionalFormatting>
  <conditionalFormatting sqref="CO33">
    <cfRule type="cellIs" dxfId="133" priority="147" operator="lessThan">
      <formula>-1</formula>
    </cfRule>
    <cfRule type="cellIs" dxfId="132" priority="148" operator="between">
      <formula>0</formula>
      <formula>-1</formula>
    </cfRule>
    <cfRule type="cellIs" dxfId="131" priority="149" operator="between">
      <formula>0</formula>
      <formula>1</formula>
    </cfRule>
    <cfRule type="cellIs" dxfId="130" priority="150" operator="greaterThan">
      <formula>1</formula>
    </cfRule>
  </conditionalFormatting>
  <conditionalFormatting sqref="CE33">
    <cfRule type="cellIs" dxfId="129" priority="136" stopIfTrue="1" operator="equal">
      <formula>""</formula>
    </cfRule>
  </conditionalFormatting>
  <conditionalFormatting sqref="CE33">
    <cfRule type="cellIs" dxfId="128" priority="137" operator="lessThan">
      <formula>-1</formula>
    </cfRule>
    <cfRule type="cellIs" dxfId="127" priority="138" operator="between">
      <formula>0</formula>
      <formula>-1</formula>
    </cfRule>
    <cfRule type="cellIs" dxfId="126" priority="139" operator="between">
      <formula>0</formula>
      <formula>1</formula>
    </cfRule>
    <cfRule type="cellIs" dxfId="125" priority="140" operator="greaterThan">
      <formula>1</formula>
    </cfRule>
  </conditionalFormatting>
  <conditionalFormatting sqref="BU33">
    <cfRule type="cellIs" dxfId="124" priority="126" stopIfTrue="1" operator="equal">
      <formula>""</formula>
    </cfRule>
  </conditionalFormatting>
  <conditionalFormatting sqref="BU33">
    <cfRule type="cellIs" dxfId="123" priority="127" operator="lessThan">
      <formula>-1</formula>
    </cfRule>
    <cfRule type="cellIs" dxfId="122" priority="128" operator="between">
      <formula>0</formula>
      <formula>-1</formula>
    </cfRule>
    <cfRule type="cellIs" dxfId="121" priority="129" operator="between">
      <formula>0</formula>
      <formula>1</formula>
    </cfRule>
    <cfRule type="cellIs" dxfId="120" priority="130" operator="greaterThan">
      <formula>1</formula>
    </cfRule>
  </conditionalFormatting>
  <conditionalFormatting sqref="BK33">
    <cfRule type="cellIs" dxfId="119" priority="121" stopIfTrue="1" operator="equal">
      <formula>""</formula>
    </cfRule>
  </conditionalFormatting>
  <conditionalFormatting sqref="BK33">
    <cfRule type="cellIs" dxfId="118" priority="122" operator="lessThan">
      <formula>-1</formula>
    </cfRule>
    <cfRule type="cellIs" dxfId="117" priority="123" operator="between">
      <formula>0</formula>
      <formula>-1</formula>
    </cfRule>
    <cfRule type="cellIs" dxfId="116" priority="124" operator="between">
      <formula>0</formula>
      <formula>1</formula>
    </cfRule>
    <cfRule type="cellIs" dxfId="115" priority="125" operator="greaterThan">
      <formula>1</formula>
    </cfRule>
  </conditionalFormatting>
  <conditionalFormatting sqref="BC33">
    <cfRule type="cellIs" dxfId="114" priority="116" stopIfTrue="1" operator="equal">
      <formula>""</formula>
    </cfRule>
  </conditionalFormatting>
  <conditionalFormatting sqref="BC33">
    <cfRule type="cellIs" dxfId="113" priority="117" operator="lessThan">
      <formula>-1</formula>
    </cfRule>
    <cfRule type="cellIs" dxfId="112" priority="118" operator="between">
      <formula>0</formula>
      <formula>-1</formula>
    </cfRule>
    <cfRule type="cellIs" dxfId="111" priority="119" operator="between">
      <formula>0</formula>
      <formula>1</formula>
    </cfRule>
    <cfRule type="cellIs" dxfId="110" priority="120" operator="greaterThan">
      <formula>1</formula>
    </cfRule>
  </conditionalFormatting>
  <conditionalFormatting sqref="AS33">
    <cfRule type="cellIs" dxfId="109" priority="106" stopIfTrue="1" operator="equal">
      <formula>""</formula>
    </cfRule>
  </conditionalFormatting>
  <conditionalFormatting sqref="AS33">
    <cfRule type="cellIs" dxfId="108" priority="107" operator="lessThan">
      <formula>-1</formula>
    </cfRule>
    <cfRule type="cellIs" dxfId="107" priority="108" operator="between">
      <formula>0</formula>
      <formula>-1</formula>
    </cfRule>
    <cfRule type="cellIs" dxfId="106" priority="109" operator="between">
      <formula>0</formula>
      <formula>1</formula>
    </cfRule>
    <cfRule type="cellIs" dxfId="105" priority="110" operator="greaterThan">
      <formula>1</formula>
    </cfRule>
  </conditionalFormatting>
  <conditionalFormatting sqref="S33">
    <cfRule type="cellIs" dxfId="104" priority="101" stopIfTrue="1" operator="equal">
      <formula>""</formula>
    </cfRule>
  </conditionalFormatting>
  <conditionalFormatting sqref="S33">
    <cfRule type="cellIs" dxfId="103" priority="102" operator="lessThan">
      <formula>-1</formula>
    </cfRule>
    <cfRule type="cellIs" dxfId="102" priority="103" operator="between">
      <formula>0</formula>
      <formula>-1</formula>
    </cfRule>
    <cfRule type="cellIs" dxfId="101" priority="104" operator="between">
      <formula>0</formula>
      <formula>1</formula>
    </cfRule>
    <cfRule type="cellIs" dxfId="100" priority="105" operator="greaterThan">
      <formula>1</formula>
    </cfRule>
  </conditionalFormatting>
  <conditionalFormatting sqref="EC33">
    <cfRule type="cellIs" dxfId="99" priority="96" stopIfTrue="1" operator="equal">
      <formula>""</formula>
    </cfRule>
  </conditionalFormatting>
  <conditionalFormatting sqref="EC33">
    <cfRule type="cellIs" dxfId="98" priority="97" operator="lessThan">
      <formula>-1</formula>
    </cfRule>
    <cfRule type="cellIs" dxfId="97" priority="98" operator="between">
      <formula>0</formula>
      <formula>-1</formula>
    </cfRule>
    <cfRule type="cellIs" dxfId="96" priority="99" operator="between">
      <formula>0</formula>
      <formula>1</formula>
    </cfRule>
    <cfRule type="cellIs" dxfId="95" priority="100" operator="greaterThan">
      <formula>1</formula>
    </cfRule>
  </conditionalFormatting>
  <conditionalFormatting sqref="EW33">
    <cfRule type="cellIs" dxfId="94" priority="91" stopIfTrue="1" operator="equal">
      <formula>""</formula>
    </cfRule>
  </conditionalFormatting>
  <conditionalFormatting sqref="EW33">
    <cfRule type="cellIs" dxfId="93" priority="92" operator="lessThan">
      <formula>-1</formula>
    </cfRule>
    <cfRule type="cellIs" dxfId="92" priority="93" operator="between">
      <formula>0</formula>
      <formula>-1</formula>
    </cfRule>
    <cfRule type="cellIs" dxfId="91" priority="94" operator="between">
      <formula>0</formula>
      <formula>1</formula>
    </cfRule>
    <cfRule type="cellIs" dxfId="90" priority="95" operator="greaterThan">
      <formula>1</formula>
    </cfRule>
  </conditionalFormatting>
  <conditionalFormatting sqref="AA5">
    <cfRule type="cellIs" dxfId="89" priority="86" stopIfTrue="1" operator="equal">
      <formula>""</formula>
    </cfRule>
  </conditionalFormatting>
  <conditionalFormatting sqref="AA5">
    <cfRule type="cellIs" dxfId="88" priority="87" operator="lessThan">
      <formula>-1</formula>
    </cfRule>
    <cfRule type="cellIs" dxfId="87" priority="88" operator="between">
      <formula>0</formula>
      <formula>-1</formula>
    </cfRule>
    <cfRule type="cellIs" dxfId="86" priority="89" operator="between">
      <formula>0</formula>
      <formula>1</formula>
    </cfRule>
    <cfRule type="cellIs" dxfId="85" priority="90" operator="greaterThan">
      <formula>1</formula>
    </cfRule>
  </conditionalFormatting>
  <conditionalFormatting sqref="AA7:AA8">
    <cfRule type="cellIs" dxfId="84" priority="81" stopIfTrue="1" operator="equal">
      <formula>""</formula>
    </cfRule>
  </conditionalFormatting>
  <conditionalFormatting sqref="AA7:AA8">
    <cfRule type="cellIs" dxfId="83" priority="82" operator="lessThan">
      <formula>-1</formula>
    </cfRule>
    <cfRule type="cellIs" dxfId="82" priority="83" operator="between">
      <formula>0</formula>
      <formula>-1</formula>
    </cfRule>
    <cfRule type="cellIs" dxfId="81" priority="84" operator="between">
      <formula>0</formula>
      <formula>1</formula>
    </cfRule>
    <cfRule type="cellIs" dxfId="80" priority="85" operator="greaterThan">
      <formula>1</formula>
    </cfRule>
  </conditionalFormatting>
  <conditionalFormatting sqref="AA15:AA16">
    <cfRule type="cellIs" dxfId="79" priority="76" stopIfTrue="1" operator="equal">
      <formula>""</formula>
    </cfRule>
  </conditionalFormatting>
  <conditionalFormatting sqref="AA15:AA16">
    <cfRule type="cellIs" dxfId="78" priority="77" operator="lessThan">
      <formula>-1</formula>
    </cfRule>
    <cfRule type="cellIs" dxfId="77" priority="78" operator="between">
      <formula>0</formula>
      <formula>-1</formula>
    </cfRule>
    <cfRule type="cellIs" dxfId="76" priority="79" operator="between">
      <formula>0</formula>
      <formula>1</formula>
    </cfRule>
    <cfRule type="cellIs" dxfId="75" priority="80" operator="greaterThan">
      <formula>1</formula>
    </cfRule>
  </conditionalFormatting>
  <conditionalFormatting sqref="AA19:AA20">
    <cfRule type="cellIs" dxfId="74" priority="71" stopIfTrue="1" operator="equal">
      <formula>""</formula>
    </cfRule>
  </conditionalFormatting>
  <conditionalFormatting sqref="AA19:AA20">
    <cfRule type="cellIs" dxfId="73" priority="72" operator="lessThan">
      <formula>-1</formula>
    </cfRule>
    <cfRule type="cellIs" dxfId="72" priority="73" operator="between">
      <formula>0</formula>
      <formula>-1</formula>
    </cfRule>
    <cfRule type="cellIs" dxfId="71" priority="74" operator="between">
      <formula>0</formula>
      <formula>1</formula>
    </cfRule>
    <cfRule type="cellIs" dxfId="70" priority="75" operator="greaterThan">
      <formula>1</formula>
    </cfRule>
  </conditionalFormatting>
  <conditionalFormatting sqref="AA23:AA25">
    <cfRule type="cellIs" dxfId="69" priority="66" stopIfTrue="1" operator="equal">
      <formula>""</formula>
    </cfRule>
  </conditionalFormatting>
  <conditionalFormatting sqref="AA23:AA25">
    <cfRule type="cellIs" dxfId="68" priority="67" operator="lessThan">
      <formula>-1</formula>
    </cfRule>
    <cfRule type="cellIs" dxfId="67" priority="68" operator="between">
      <formula>0</formula>
      <formula>-1</formula>
    </cfRule>
    <cfRule type="cellIs" dxfId="66" priority="69" operator="between">
      <formula>0</formula>
      <formula>1</formula>
    </cfRule>
    <cfRule type="cellIs" dxfId="65" priority="70" operator="greaterThan">
      <formula>1</formula>
    </cfRule>
  </conditionalFormatting>
  <conditionalFormatting sqref="AA27:AA28">
    <cfRule type="cellIs" dxfId="64" priority="61" stopIfTrue="1" operator="equal">
      <formula>""</formula>
    </cfRule>
  </conditionalFormatting>
  <conditionalFormatting sqref="AA27:AA28">
    <cfRule type="cellIs" dxfId="63" priority="62" operator="lessThan">
      <formula>-1</formula>
    </cfRule>
    <cfRule type="cellIs" dxfId="62" priority="63" operator="between">
      <formula>0</formula>
      <formula>-1</formula>
    </cfRule>
    <cfRule type="cellIs" dxfId="61" priority="64" operator="between">
      <formula>0</formula>
      <formula>1</formula>
    </cfRule>
    <cfRule type="cellIs" dxfId="60" priority="65" operator="greaterThan">
      <formula>1</formula>
    </cfRule>
  </conditionalFormatting>
  <conditionalFormatting sqref="AA11:AA12">
    <cfRule type="cellIs" dxfId="59" priority="56" stopIfTrue="1" operator="equal">
      <formula>""</formula>
    </cfRule>
  </conditionalFormatting>
  <conditionalFormatting sqref="AA11:AA12">
    <cfRule type="cellIs" dxfId="58" priority="57" operator="lessThan">
      <formula>-1</formula>
    </cfRule>
    <cfRule type="cellIs" dxfId="57" priority="58" operator="between">
      <formula>0</formula>
      <formula>-1</formula>
    </cfRule>
    <cfRule type="cellIs" dxfId="56" priority="59" operator="between">
      <formula>0</formula>
      <formula>1</formula>
    </cfRule>
    <cfRule type="cellIs" dxfId="55" priority="60" operator="greaterThan">
      <formula>1</formula>
    </cfRule>
  </conditionalFormatting>
  <conditionalFormatting sqref="AA31:AA32">
    <cfRule type="cellIs" dxfId="54" priority="51" stopIfTrue="1" operator="equal">
      <formula>""</formula>
    </cfRule>
  </conditionalFormatting>
  <conditionalFormatting sqref="AA31:AA32">
    <cfRule type="cellIs" dxfId="53" priority="52" operator="lessThan">
      <formula>-1</formula>
    </cfRule>
    <cfRule type="cellIs" dxfId="52" priority="53" operator="between">
      <formula>0</formula>
      <formula>-1</formula>
    </cfRule>
    <cfRule type="cellIs" dxfId="51" priority="54" operator="between">
      <formula>0</formula>
      <formula>1</formula>
    </cfRule>
    <cfRule type="cellIs" dxfId="50" priority="55" operator="greaterThan">
      <formula>1</formula>
    </cfRule>
  </conditionalFormatting>
  <conditionalFormatting sqref="AA33">
    <cfRule type="cellIs" dxfId="49" priority="46" stopIfTrue="1" operator="equal">
      <formula>""</formula>
    </cfRule>
  </conditionalFormatting>
  <conditionalFormatting sqref="AA33">
    <cfRule type="cellIs" dxfId="48" priority="47" operator="lessThan">
      <formula>-1</formula>
    </cfRule>
    <cfRule type="cellIs" dxfId="47" priority="48" operator="between">
      <formula>0</formula>
      <formula>-1</formula>
    </cfRule>
    <cfRule type="cellIs" dxfId="46" priority="49" operator="between">
      <formula>0</formula>
      <formula>1</formula>
    </cfRule>
    <cfRule type="cellIs" dxfId="45" priority="50" operator="greaterThan">
      <formula>1</formula>
    </cfRule>
  </conditionalFormatting>
  <conditionalFormatting sqref="DI5">
    <cfRule type="cellIs" dxfId="44" priority="41" stopIfTrue="1" operator="equal">
      <formula>""</formula>
    </cfRule>
  </conditionalFormatting>
  <conditionalFormatting sqref="DI5">
    <cfRule type="cellIs" dxfId="43" priority="42" operator="lessThan">
      <formula>-1</formula>
    </cfRule>
    <cfRule type="cellIs" dxfId="42" priority="43" operator="between">
      <formula>0</formula>
      <formula>-1</formula>
    </cfRule>
    <cfRule type="cellIs" dxfId="41" priority="44" operator="between">
      <formula>0</formula>
      <formula>1</formula>
    </cfRule>
    <cfRule type="cellIs" dxfId="40" priority="45" operator="greaterThan">
      <formula>1</formula>
    </cfRule>
  </conditionalFormatting>
  <conditionalFormatting sqref="DI7:DI8">
    <cfRule type="cellIs" dxfId="39" priority="36" stopIfTrue="1" operator="equal">
      <formula>""</formula>
    </cfRule>
  </conditionalFormatting>
  <conditionalFormatting sqref="DI7:DI8">
    <cfRule type="cellIs" dxfId="38" priority="37" operator="lessThan">
      <formula>-1</formula>
    </cfRule>
    <cfRule type="cellIs" dxfId="37" priority="38" operator="between">
      <formula>0</formula>
      <formula>-1</formula>
    </cfRule>
    <cfRule type="cellIs" dxfId="36" priority="39" operator="between">
      <formula>0</formula>
      <formula>1</formula>
    </cfRule>
    <cfRule type="cellIs" dxfId="35" priority="40" operator="greaterThan">
      <formula>1</formula>
    </cfRule>
  </conditionalFormatting>
  <conditionalFormatting sqref="DI15:DI16">
    <cfRule type="cellIs" dxfId="34" priority="31" stopIfTrue="1" operator="equal">
      <formula>""</formula>
    </cfRule>
  </conditionalFormatting>
  <conditionalFormatting sqref="DI15:DI16">
    <cfRule type="cellIs" dxfId="33" priority="32" operator="lessThan">
      <formula>-1</formula>
    </cfRule>
    <cfRule type="cellIs" dxfId="32" priority="33" operator="between">
      <formula>0</formula>
      <formula>-1</formula>
    </cfRule>
    <cfRule type="cellIs" dxfId="31" priority="34" operator="between">
      <formula>0</formula>
      <formula>1</formula>
    </cfRule>
    <cfRule type="cellIs" dxfId="30" priority="35" operator="greaterThan">
      <formula>1</formula>
    </cfRule>
  </conditionalFormatting>
  <conditionalFormatting sqref="DI19:DI20">
    <cfRule type="cellIs" dxfId="29" priority="26" stopIfTrue="1" operator="equal">
      <formula>""</formula>
    </cfRule>
  </conditionalFormatting>
  <conditionalFormatting sqref="DI19:DI20">
    <cfRule type="cellIs" dxfId="28" priority="27" operator="lessThan">
      <formula>-1</formula>
    </cfRule>
    <cfRule type="cellIs" dxfId="27" priority="28" operator="between">
      <formula>0</formula>
      <formula>-1</formula>
    </cfRule>
    <cfRule type="cellIs" dxfId="26" priority="29" operator="between">
      <formula>0</formula>
      <formula>1</formula>
    </cfRule>
    <cfRule type="cellIs" dxfId="25" priority="30" operator="greaterThan">
      <formula>1</formula>
    </cfRule>
  </conditionalFormatting>
  <conditionalFormatting sqref="DI23:DI25">
    <cfRule type="cellIs" dxfId="24" priority="21" stopIfTrue="1" operator="equal">
      <formula>""</formula>
    </cfRule>
  </conditionalFormatting>
  <conditionalFormatting sqref="DI23:DI25">
    <cfRule type="cellIs" dxfId="23" priority="22" operator="lessThan">
      <formula>-1</formula>
    </cfRule>
    <cfRule type="cellIs" dxfId="22" priority="23" operator="between">
      <formula>0</formula>
      <formula>-1</formula>
    </cfRule>
    <cfRule type="cellIs" dxfId="21" priority="24" operator="between">
      <formula>0</formula>
      <formula>1</formula>
    </cfRule>
    <cfRule type="cellIs" dxfId="20" priority="25" operator="greaterThan">
      <formula>1</formula>
    </cfRule>
  </conditionalFormatting>
  <conditionalFormatting sqref="DI27:DI28">
    <cfRule type="cellIs" dxfId="19" priority="16" stopIfTrue="1" operator="equal">
      <formula>""</formula>
    </cfRule>
  </conditionalFormatting>
  <conditionalFormatting sqref="DI27:DI28">
    <cfRule type="cellIs" dxfId="18" priority="17" operator="lessThan">
      <formula>-1</formula>
    </cfRule>
    <cfRule type="cellIs" dxfId="17" priority="18" operator="between">
      <formula>0</formula>
      <formula>-1</formula>
    </cfRule>
    <cfRule type="cellIs" dxfId="16" priority="19" operator="between">
      <formula>0</formula>
      <formula>1</formula>
    </cfRule>
    <cfRule type="cellIs" dxfId="15" priority="20" operator="greaterThan">
      <formula>1</formula>
    </cfRule>
  </conditionalFormatting>
  <conditionalFormatting sqref="DI11:DI12">
    <cfRule type="cellIs" dxfId="14" priority="11" stopIfTrue="1" operator="equal">
      <formula>""</formula>
    </cfRule>
  </conditionalFormatting>
  <conditionalFormatting sqref="DI11:DI12">
    <cfRule type="cellIs" dxfId="13" priority="12" operator="lessThan">
      <formula>-1</formula>
    </cfRule>
    <cfRule type="cellIs" dxfId="12" priority="13" operator="between">
      <formula>0</formula>
      <formula>-1</formula>
    </cfRule>
    <cfRule type="cellIs" dxfId="11" priority="14" operator="between">
      <formula>0</formula>
      <formula>1</formula>
    </cfRule>
    <cfRule type="cellIs" dxfId="10" priority="15" operator="greaterThan">
      <formula>1</formula>
    </cfRule>
  </conditionalFormatting>
  <conditionalFormatting sqref="DI31:DI32">
    <cfRule type="cellIs" dxfId="9" priority="6" stopIfTrue="1" operator="equal">
      <formula>""</formula>
    </cfRule>
  </conditionalFormatting>
  <conditionalFormatting sqref="DI31:DI32">
    <cfRule type="cellIs" dxfId="8" priority="7" operator="lessThan">
      <formula>-1</formula>
    </cfRule>
    <cfRule type="cellIs" dxfId="7" priority="8" operator="between">
      <formula>0</formula>
      <formula>-1</formula>
    </cfRule>
    <cfRule type="cellIs" dxfId="6" priority="9" operator="between">
      <formula>0</formula>
      <formula>1</formula>
    </cfRule>
    <cfRule type="cellIs" dxfId="5" priority="10" operator="greaterThan">
      <formula>1</formula>
    </cfRule>
  </conditionalFormatting>
  <conditionalFormatting sqref="DI33">
    <cfRule type="cellIs" dxfId="4" priority="1" stopIfTrue="1" operator="equal">
      <formula>""</formula>
    </cfRule>
  </conditionalFormatting>
  <conditionalFormatting sqref="DI33">
    <cfRule type="cellIs" dxfId="3" priority="2" operator="lessThan">
      <formula>-1</formula>
    </cfRule>
    <cfRule type="cellIs" dxfId="2" priority="3" operator="between">
      <formula>0</formula>
      <formula>-1</formula>
    </cfRule>
    <cfRule type="cellIs" dxfId="1" priority="4" operator="between">
      <formula>0</formula>
      <formula>1</formula>
    </cfRule>
    <cfRule type="cellIs" dxfId="0" priority="5" operator="greaterThan">
      <formula>1</formula>
    </cfRule>
  </conditionalFormatting>
  <pageMargins left="0.7" right="0.7" top="0.75" bottom="0.75" header="0.3" footer="0.3"/>
  <pageSetup orientation="portrait" horizontalDpi="4294967295" verticalDpi="4294967295" r:id="rId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F223"/>
  <sheetViews>
    <sheetView workbookViewId="0">
      <pane xSplit="6" ySplit="2" topLeftCell="G183" activePane="bottomRight" state="frozen"/>
      <selection pane="topRight" activeCell="G1" sqref="G1"/>
      <selection pane="bottomLeft" activeCell="A3" sqref="A3"/>
      <selection pane="bottomRight" activeCell="C183" sqref="C183:C215"/>
    </sheetView>
  </sheetViews>
  <sheetFormatPr defaultRowHeight="15" x14ac:dyDescent="0.25"/>
  <cols>
    <col min="1" max="1" width="26.140625" style="12" bestFit="1" customWidth="1"/>
    <col min="2" max="2" width="8.7109375" style="116" customWidth="1"/>
    <col min="3" max="6" width="6.28515625" style="87" customWidth="1"/>
  </cols>
  <sheetData>
    <row r="1" spans="1:6" s="491" customFormat="1" ht="37.5" customHeight="1" thickBot="1" x14ac:dyDescent="0.3">
      <c r="A1" s="920" t="s">
        <v>889</v>
      </c>
      <c r="B1" s="921"/>
      <c r="C1" s="921"/>
      <c r="D1" s="921"/>
      <c r="E1" s="921"/>
      <c r="F1" s="922"/>
    </row>
    <row r="2" spans="1:6" ht="37.5" x14ac:dyDescent="0.3">
      <c r="A2" s="575" t="s">
        <v>400</v>
      </c>
      <c r="B2" s="726" t="s">
        <v>391</v>
      </c>
      <c r="C2" s="727" t="s">
        <v>34</v>
      </c>
      <c r="D2" s="727" t="s">
        <v>74</v>
      </c>
      <c r="E2" s="727" t="s">
        <v>35</v>
      </c>
      <c r="F2" s="727" t="s">
        <v>75</v>
      </c>
    </row>
    <row r="3" spans="1:6" x14ac:dyDescent="0.25">
      <c r="A3" s="725" t="s">
        <v>890</v>
      </c>
      <c r="B3" s="730" t="str">
        <f>VLOOKUP(A3,DATASHEET!B:C,2,FALSE)</f>
        <v>11ZI</v>
      </c>
      <c r="C3" s="729"/>
      <c r="D3" s="729"/>
      <c r="E3" s="729"/>
      <c r="F3" s="729"/>
    </row>
    <row r="4" spans="1:6" x14ac:dyDescent="0.25">
      <c r="A4" s="725" t="s">
        <v>892</v>
      </c>
      <c r="B4" s="730" t="str">
        <f>VLOOKUP(A4,DATASHEET!B:C,2,FALSE)</f>
        <v>11KKN</v>
      </c>
      <c r="C4" s="729"/>
      <c r="D4" s="729"/>
      <c r="E4" s="729"/>
      <c r="F4" s="729"/>
    </row>
    <row r="5" spans="1:6" x14ac:dyDescent="0.25">
      <c r="A5" s="725" t="s">
        <v>894</v>
      </c>
      <c r="B5" s="730" t="str">
        <f>VLOOKUP(A5,DATASHEET!B:C,2,FALSE)</f>
        <v>11KKN</v>
      </c>
      <c r="C5" s="729"/>
      <c r="D5" s="729"/>
      <c r="E5" s="729"/>
      <c r="F5" s="729"/>
    </row>
    <row r="6" spans="1:6" x14ac:dyDescent="0.25">
      <c r="A6" s="725" t="s">
        <v>895</v>
      </c>
      <c r="B6" s="730" t="str">
        <f>VLOOKUP(A6,DATASHEET!B:C,2,FALSE)</f>
        <v>11SK</v>
      </c>
      <c r="C6" s="729"/>
      <c r="D6" s="729"/>
      <c r="E6" s="729"/>
      <c r="F6" s="729"/>
    </row>
    <row r="7" spans="1:6" x14ac:dyDescent="0.25">
      <c r="A7" s="725" t="s">
        <v>897</v>
      </c>
      <c r="B7" s="730" t="str">
        <f>VLOOKUP(A7,DATASHEET!B:C,2,FALSE)</f>
        <v>11SK</v>
      </c>
      <c r="C7" s="729"/>
      <c r="D7" s="729"/>
      <c r="E7" s="729"/>
      <c r="F7" s="729"/>
    </row>
    <row r="8" spans="1:6" x14ac:dyDescent="0.25">
      <c r="A8" s="725" t="s">
        <v>898</v>
      </c>
      <c r="B8" s="730" t="str">
        <f>VLOOKUP(A8,DATASHEET!B:C,2,FALSE)</f>
        <v>11EGQ</v>
      </c>
      <c r="C8" s="729"/>
      <c r="D8" s="729"/>
      <c r="E8" s="729"/>
      <c r="F8" s="729"/>
    </row>
    <row r="9" spans="1:6" x14ac:dyDescent="0.25">
      <c r="A9" s="725" t="s">
        <v>900</v>
      </c>
      <c r="B9" s="730" t="str">
        <f>VLOOKUP(A9,DATASHEET!B:C,2,FALSE)</f>
        <v>11KKN</v>
      </c>
      <c r="C9" s="729"/>
      <c r="D9" s="729"/>
      <c r="E9" s="729"/>
      <c r="F9" s="729"/>
    </row>
    <row r="10" spans="1:6" x14ac:dyDescent="0.25">
      <c r="A10" s="725" t="s">
        <v>901</v>
      </c>
      <c r="B10" s="730" t="str">
        <f>VLOOKUP(A10,DATASHEET!B:C,2,FALSE)</f>
        <v>11SPI</v>
      </c>
      <c r="C10" s="729"/>
      <c r="D10" s="729"/>
      <c r="E10" s="729"/>
      <c r="F10" s="729"/>
    </row>
    <row r="11" spans="1:6" x14ac:dyDescent="0.25">
      <c r="A11" s="725" t="s">
        <v>903</v>
      </c>
      <c r="B11" s="730" t="str">
        <f>VLOOKUP(A11,DATASHEET!B:C,2,FALSE)</f>
        <v>11SPI</v>
      </c>
      <c r="C11" s="729"/>
      <c r="D11" s="729"/>
      <c r="E11" s="729"/>
      <c r="F11" s="729"/>
    </row>
    <row r="12" spans="1:6" x14ac:dyDescent="0.25">
      <c r="A12" s="725" t="s">
        <v>904</v>
      </c>
      <c r="B12" s="730" t="str">
        <f>VLOOKUP(A12,DATASHEET!B:C,2,FALSE)</f>
        <v>11SK</v>
      </c>
      <c r="C12" s="729"/>
      <c r="D12" s="729"/>
      <c r="E12" s="729"/>
      <c r="F12" s="729"/>
    </row>
    <row r="13" spans="1:6" x14ac:dyDescent="0.25">
      <c r="A13" s="725" t="s">
        <v>905</v>
      </c>
      <c r="B13" s="730" t="str">
        <f>VLOOKUP(A13,DATASHEET!B:C,2,FALSE)</f>
        <v>11ZI</v>
      </c>
      <c r="C13" s="729"/>
      <c r="D13" s="729"/>
      <c r="E13" s="729"/>
      <c r="F13" s="729"/>
    </row>
    <row r="14" spans="1:6" x14ac:dyDescent="0.25">
      <c r="A14" s="725" t="s">
        <v>906</v>
      </c>
      <c r="B14" s="730" t="str">
        <f>VLOOKUP(A14,DATASHEET!B:C,2,FALSE)</f>
        <v>11SDA</v>
      </c>
      <c r="C14" s="729"/>
      <c r="D14" s="729"/>
      <c r="E14" s="729"/>
      <c r="F14" s="729"/>
    </row>
    <row r="15" spans="1:6" x14ac:dyDescent="0.25">
      <c r="A15" s="725" t="s">
        <v>908</v>
      </c>
      <c r="B15" s="730" t="str">
        <f>VLOOKUP(A15,DATASHEET!B:C,2,FALSE)</f>
        <v>11WE</v>
      </c>
      <c r="C15" s="729"/>
      <c r="D15" s="729"/>
      <c r="E15" s="729"/>
      <c r="F15" s="729"/>
    </row>
    <row r="16" spans="1:6" x14ac:dyDescent="0.25">
      <c r="A16" s="725" t="s">
        <v>910</v>
      </c>
      <c r="B16" s="730" t="str">
        <f>VLOOKUP(A16,DATASHEET!B:C,2,FALSE)</f>
        <v>11KKN</v>
      </c>
      <c r="C16" s="729"/>
      <c r="D16" s="729"/>
      <c r="E16" s="729"/>
      <c r="F16" s="729"/>
    </row>
    <row r="17" spans="1:6" x14ac:dyDescent="0.25">
      <c r="A17" s="725" t="s">
        <v>911</v>
      </c>
      <c r="B17" s="730" t="str">
        <f>VLOOKUP(A17,DATASHEET!B:C,2,FALSE)</f>
        <v>11SK</v>
      </c>
      <c r="C17" s="729"/>
      <c r="D17" s="729"/>
      <c r="E17" s="729"/>
      <c r="F17" s="729"/>
    </row>
    <row r="18" spans="1:6" x14ac:dyDescent="0.25">
      <c r="A18" s="725" t="s">
        <v>912</v>
      </c>
      <c r="B18" s="730" t="str">
        <f>VLOOKUP(A18,DATASHEET!B:C,2,FALSE)</f>
        <v>11JNE</v>
      </c>
      <c r="C18" s="729"/>
      <c r="D18" s="729"/>
      <c r="E18" s="729"/>
      <c r="F18" s="729"/>
    </row>
    <row r="19" spans="1:6" x14ac:dyDescent="0.25">
      <c r="A19" s="725" t="s">
        <v>914</v>
      </c>
      <c r="B19" s="730" t="str">
        <f>VLOOKUP(A19,DATASHEET!B:C,2,FALSE)</f>
        <v>11EGQ</v>
      </c>
      <c r="C19" s="729"/>
      <c r="D19" s="729"/>
      <c r="E19" s="729"/>
      <c r="F19" s="729"/>
    </row>
    <row r="20" spans="1:6" x14ac:dyDescent="0.25">
      <c r="A20" s="725" t="s">
        <v>915</v>
      </c>
      <c r="B20" s="730" t="str">
        <f>VLOOKUP(A20,DATASHEET!B:C,2,FALSE)</f>
        <v>11SK</v>
      </c>
      <c r="C20" s="729"/>
      <c r="D20" s="729"/>
      <c r="E20" s="729"/>
      <c r="F20" s="729"/>
    </row>
    <row r="21" spans="1:6" x14ac:dyDescent="0.25">
      <c r="A21" s="725" t="s">
        <v>916</v>
      </c>
      <c r="B21" s="730" t="str">
        <f>VLOOKUP(A21,DATASHEET!B:C,2,FALSE)</f>
        <v>11SDA</v>
      </c>
      <c r="C21" s="729"/>
      <c r="D21" s="729"/>
      <c r="E21" s="729"/>
      <c r="F21" s="729"/>
    </row>
    <row r="22" spans="1:6" x14ac:dyDescent="0.25">
      <c r="A22" s="725" t="s">
        <v>917</v>
      </c>
      <c r="B22" s="730" t="str">
        <f>VLOOKUP(A22,DATASHEET!B:C,2,FALSE)</f>
        <v>11ZI</v>
      </c>
      <c r="C22" s="729"/>
      <c r="D22" s="729"/>
      <c r="E22" s="729"/>
      <c r="F22" s="729"/>
    </row>
    <row r="23" spans="1:6" x14ac:dyDescent="0.25">
      <c r="A23" s="725" t="s">
        <v>918</v>
      </c>
      <c r="B23" s="730" t="str">
        <f>VLOOKUP(A23,DATASHEET!B:C,2,FALSE)</f>
        <v>11SPI</v>
      </c>
      <c r="C23" s="729"/>
      <c r="D23" s="729"/>
      <c r="E23" s="729"/>
      <c r="F23" s="729"/>
    </row>
    <row r="24" spans="1:6" x14ac:dyDescent="0.25">
      <c r="A24" s="725" t="s">
        <v>919</v>
      </c>
      <c r="B24" s="730" t="str">
        <f>VLOOKUP(A24,DATASHEET!B:C,2,FALSE)</f>
        <v>11KKN</v>
      </c>
      <c r="C24" s="729"/>
      <c r="D24" s="729"/>
      <c r="E24" s="729"/>
      <c r="F24" s="729"/>
    </row>
    <row r="25" spans="1:6" x14ac:dyDescent="0.25">
      <c r="A25" s="725" t="s">
        <v>920</v>
      </c>
      <c r="B25" s="730" t="str">
        <f>VLOOKUP(A25,DATASHEET!B:C,2,FALSE)</f>
        <v>11ZI</v>
      </c>
      <c r="C25" s="729"/>
      <c r="D25" s="729"/>
      <c r="E25" s="729"/>
      <c r="F25" s="729"/>
    </row>
    <row r="26" spans="1:6" x14ac:dyDescent="0.25">
      <c r="A26" s="725" t="s">
        <v>921</v>
      </c>
      <c r="B26" s="730" t="str">
        <f>VLOOKUP(A26,DATASHEET!B:C,2,FALSE)</f>
        <v>11ZI</v>
      </c>
      <c r="C26" s="729"/>
      <c r="D26" s="729"/>
      <c r="E26" s="729"/>
      <c r="F26" s="729"/>
    </row>
    <row r="27" spans="1:6" x14ac:dyDescent="0.25">
      <c r="A27" s="725" t="s">
        <v>922</v>
      </c>
      <c r="B27" s="730" t="str">
        <f>VLOOKUP(A27,DATASHEET!B:C,2,FALSE)</f>
        <v>11ZI</v>
      </c>
      <c r="C27" s="729"/>
      <c r="D27" s="729"/>
      <c r="E27" s="729"/>
      <c r="F27" s="729"/>
    </row>
    <row r="28" spans="1:6" x14ac:dyDescent="0.25">
      <c r="A28" s="725" t="s">
        <v>923</v>
      </c>
      <c r="B28" s="730" t="str">
        <f>VLOOKUP(A28,DATASHEET!B:C,2,FALSE)</f>
        <v>11EGQ</v>
      </c>
      <c r="C28" s="729"/>
      <c r="D28" s="729"/>
      <c r="E28" s="729"/>
      <c r="F28" s="729"/>
    </row>
    <row r="29" spans="1:6" x14ac:dyDescent="0.25">
      <c r="A29" s="725" t="s">
        <v>924</v>
      </c>
      <c r="B29" s="730" t="str">
        <f>VLOOKUP(A29,DATASHEET!B:C,2,FALSE)</f>
        <v>11SPI</v>
      </c>
      <c r="C29" s="729"/>
      <c r="D29" s="729"/>
      <c r="E29" s="729"/>
      <c r="F29" s="729"/>
    </row>
    <row r="30" spans="1:6" x14ac:dyDescent="0.25">
      <c r="A30" s="725" t="s">
        <v>925</v>
      </c>
      <c r="B30" s="730" t="str">
        <f>VLOOKUP(A30,DATASHEET!B:C,2,FALSE)</f>
        <v>11EGQ</v>
      </c>
      <c r="C30" s="729"/>
      <c r="D30" s="729"/>
      <c r="E30" s="729"/>
      <c r="F30" s="729"/>
    </row>
    <row r="31" spans="1:6" x14ac:dyDescent="0.25">
      <c r="A31" s="725" t="s">
        <v>926</v>
      </c>
      <c r="B31" s="730" t="str">
        <f>VLOOKUP(A31,DATASHEET!B:C,2,FALSE)</f>
        <v>11SDA</v>
      </c>
      <c r="C31" s="729"/>
      <c r="D31" s="729"/>
      <c r="E31" s="729"/>
      <c r="F31" s="729"/>
    </row>
    <row r="32" spans="1:6" x14ac:dyDescent="0.25">
      <c r="A32" s="725" t="s">
        <v>927</v>
      </c>
      <c r="B32" s="730" t="str">
        <f>VLOOKUP(A32,DATASHEET!B:C,2,FALSE)</f>
        <v>11JNE</v>
      </c>
      <c r="C32" s="729"/>
      <c r="D32" s="729"/>
      <c r="E32" s="729"/>
      <c r="F32" s="729"/>
    </row>
    <row r="33" spans="1:6" x14ac:dyDescent="0.25">
      <c r="A33" s="725" t="s">
        <v>928</v>
      </c>
      <c r="B33" s="730" t="str">
        <f>VLOOKUP(A33,DATASHEET!B:C,2,FALSE)</f>
        <v>11SK</v>
      </c>
      <c r="C33" s="729"/>
      <c r="D33" s="729"/>
      <c r="E33" s="729"/>
      <c r="F33" s="729"/>
    </row>
    <row r="34" spans="1:6" x14ac:dyDescent="0.25">
      <c r="A34" s="725" t="s">
        <v>929</v>
      </c>
      <c r="B34" s="730" t="str">
        <f>VLOOKUP(A34,DATASHEET!B:C,2,FALSE)</f>
        <v>11SPI</v>
      </c>
      <c r="C34" s="729"/>
      <c r="D34" s="729"/>
      <c r="E34" s="729"/>
      <c r="F34" s="729"/>
    </row>
    <row r="35" spans="1:6" x14ac:dyDescent="0.25">
      <c r="A35" s="725" t="s">
        <v>930</v>
      </c>
      <c r="B35" s="730" t="str">
        <f>VLOOKUP(A35,DATASHEET!B:C,2,FALSE)</f>
        <v>11SK</v>
      </c>
      <c r="C35" s="729"/>
      <c r="D35" s="729"/>
      <c r="E35" s="729"/>
      <c r="F35" s="729"/>
    </row>
    <row r="36" spans="1:6" x14ac:dyDescent="0.25">
      <c r="A36" s="725" t="s">
        <v>931</v>
      </c>
      <c r="B36" s="730" t="str">
        <f>VLOOKUP(A36,DATASHEET!B:C,2,FALSE)</f>
        <v>11ZI</v>
      </c>
      <c r="C36" s="729"/>
      <c r="D36" s="729"/>
      <c r="E36" s="729"/>
      <c r="F36" s="729"/>
    </row>
    <row r="37" spans="1:6" x14ac:dyDescent="0.25">
      <c r="A37" s="725" t="s">
        <v>932</v>
      </c>
      <c r="B37" s="730" t="str">
        <f>VLOOKUP(A37,DATASHEET!B:C,2,FALSE)</f>
        <v>11WE</v>
      </c>
      <c r="C37" s="729"/>
      <c r="D37" s="729"/>
      <c r="E37" s="729"/>
      <c r="F37" s="729"/>
    </row>
    <row r="38" spans="1:6" x14ac:dyDescent="0.25">
      <c r="A38" s="725" t="s">
        <v>933</v>
      </c>
      <c r="B38" s="730" t="str">
        <f>VLOOKUP(A38,DATASHEET!B:C,2,FALSE)</f>
        <v>11SDA</v>
      </c>
      <c r="C38" s="729"/>
      <c r="D38" s="729"/>
      <c r="E38" s="729"/>
      <c r="F38" s="729"/>
    </row>
    <row r="39" spans="1:6" x14ac:dyDescent="0.25">
      <c r="A39" s="725" t="s">
        <v>934</v>
      </c>
      <c r="B39" s="730" t="str">
        <f>VLOOKUP(A39,DATASHEET!B:C,2,FALSE)</f>
        <v>11SDA</v>
      </c>
      <c r="C39" s="729"/>
      <c r="D39" s="729"/>
      <c r="E39" s="729"/>
      <c r="F39" s="729"/>
    </row>
    <row r="40" spans="1:6" x14ac:dyDescent="0.25">
      <c r="A40" s="725" t="s">
        <v>935</v>
      </c>
      <c r="B40" s="730" t="str">
        <f>VLOOKUP(A40,DATASHEET!B:C,2,FALSE)</f>
        <v>11SPI</v>
      </c>
      <c r="C40" s="729"/>
      <c r="D40" s="729"/>
      <c r="E40" s="729"/>
      <c r="F40" s="729"/>
    </row>
    <row r="41" spans="1:6" x14ac:dyDescent="0.25">
      <c r="A41" s="725" t="s">
        <v>936</v>
      </c>
      <c r="B41" s="730" t="str">
        <f>VLOOKUP(A41,DATASHEET!B:C,2,FALSE)</f>
        <v>11SK</v>
      </c>
      <c r="C41" s="729"/>
      <c r="D41" s="729"/>
      <c r="E41" s="729"/>
      <c r="F41" s="729"/>
    </row>
    <row r="42" spans="1:6" x14ac:dyDescent="0.25">
      <c r="A42" s="725" t="s">
        <v>937</v>
      </c>
      <c r="B42" s="730" t="str">
        <f>VLOOKUP(A42,DATASHEET!B:C,2,FALSE)</f>
        <v>11SK</v>
      </c>
      <c r="C42" s="729"/>
      <c r="D42" s="729"/>
      <c r="E42" s="729"/>
      <c r="F42" s="729"/>
    </row>
    <row r="43" spans="1:6" x14ac:dyDescent="0.25">
      <c r="A43" s="725" t="s">
        <v>938</v>
      </c>
      <c r="B43" s="730" t="str">
        <f>VLOOKUP(A43,DATASHEET!B:C,2,FALSE)</f>
        <v>11SPI</v>
      </c>
      <c r="C43" s="729"/>
      <c r="D43" s="729"/>
      <c r="E43" s="729"/>
      <c r="F43" s="729"/>
    </row>
    <row r="44" spans="1:6" x14ac:dyDescent="0.25">
      <c r="A44" s="725" t="s">
        <v>939</v>
      </c>
      <c r="B44" s="730" t="str">
        <f>VLOOKUP(A44,DATASHEET!B:C,2,FALSE)</f>
        <v>11JNE</v>
      </c>
      <c r="C44" s="729"/>
      <c r="D44" s="729"/>
      <c r="E44" s="729"/>
      <c r="F44" s="729"/>
    </row>
    <row r="45" spans="1:6" x14ac:dyDescent="0.25">
      <c r="A45" s="725" t="s">
        <v>940</v>
      </c>
      <c r="B45" s="730" t="str">
        <f>VLOOKUP(A45,DATASHEET!B:C,2,FALSE)</f>
        <v>11ZI</v>
      </c>
      <c r="C45" s="729"/>
      <c r="D45" s="729"/>
      <c r="E45" s="729"/>
      <c r="F45" s="729"/>
    </row>
    <row r="46" spans="1:6" x14ac:dyDescent="0.25">
      <c r="A46" s="725" t="s">
        <v>941</v>
      </c>
      <c r="B46" s="730" t="str">
        <f>VLOOKUP(A46,DATASHEET!B:C,2,FALSE)</f>
        <v>11SPI</v>
      </c>
      <c r="C46" s="729"/>
      <c r="D46" s="729"/>
      <c r="E46" s="729"/>
      <c r="F46" s="729"/>
    </row>
    <row r="47" spans="1:6" x14ac:dyDescent="0.25">
      <c r="A47" s="725" t="s">
        <v>942</v>
      </c>
      <c r="B47" s="730" t="str">
        <f>VLOOKUP(A47,DATASHEET!B:C,2,FALSE)</f>
        <v>11SPI</v>
      </c>
      <c r="C47" s="729"/>
      <c r="D47" s="729"/>
      <c r="E47" s="729"/>
      <c r="F47" s="729"/>
    </row>
    <row r="48" spans="1:6" x14ac:dyDescent="0.25">
      <c r="A48" s="725" t="s">
        <v>943</v>
      </c>
      <c r="B48" s="730" t="str">
        <f>VLOOKUP(A48,DATASHEET!B:C,2,FALSE)</f>
        <v>11WE</v>
      </c>
      <c r="C48" s="729"/>
      <c r="D48" s="729"/>
      <c r="E48" s="729"/>
      <c r="F48" s="729"/>
    </row>
    <row r="49" spans="1:6" x14ac:dyDescent="0.25">
      <c r="A49" s="725" t="s">
        <v>944</v>
      </c>
      <c r="B49" s="730" t="str">
        <f>VLOOKUP(A49,DATASHEET!B:C,2,FALSE)</f>
        <v>11KKN</v>
      </c>
      <c r="C49" s="729"/>
      <c r="D49" s="729"/>
      <c r="E49" s="729"/>
      <c r="F49" s="729"/>
    </row>
    <row r="50" spans="1:6" x14ac:dyDescent="0.25">
      <c r="A50" s="725" t="s">
        <v>945</v>
      </c>
      <c r="B50" s="730" t="str">
        <f>VLOOKUP(A50,DATASHEET!B:C,2,FALSE)</f>
        <v>11SPI</v>
      </c>
      <c r="C50" s="729"/>
      <c r="D50" s="729"/>
      <c r="E50" s="729"/>
      <c r="F50" s="729"/>
    </row>
    <row r="51" spans="1:6" x14ac:dyDescent="0.25">
      <c r="A51" s="725" t="s">
        <v>946</v>
      </c>
      <c r="B51" s="730" t="str">
        <f>VLOOKUP(A51,DATASHEET!B:C,2,FALSE)</f>
        <v>11KKN</v>
      </c>
      <c r="C51" s="729"/>
      <c r="D51" s="729"/>
      <c r="E51" s="729"/>
      <c r="F51" s="729"/>
    </row>
    <row r="52" spans="1:6" x14ac:dyDescent="0.25">
      <c r="A52" s="725" t="s">
        <v>947</v>
      </c>
      <c r="B52" s="730" t="str">
        <f>VLOOKUP(A52,DATASHEET!B:C,2,FALSE)</f>
        <v>11ZI</v>
      </c>
      <c r="C52" s="729"/>
      <c r="D52" s="729"/>
      <c r="E52" s="729"/>
      <c r="F52" s="729"/>
    </row>
    <row r="53" spans="1:6" x14ac:dyDescent="0.25">
      <c r="A53" s="725" t="s">
        <v>948</v>
      </c>
      <c r="B53" s="730" t="str">
        <f>VLOOKUP(A53,DATASHEET!B:C,2,FALSE)</f>
        <v>11SDA</v>
      </c>
      <c r="C53" s="729"/>
      <c r="D53" s="729"/>
      <c r="E53" s="729"/>
      <c r="F53" s="729"/>
    </row>
    <row r="54" spans="1:6" x14ac:dyDescent="0.25">
      <c r="A54" s="725" t="s">
        <v>949</v>
      </c>
      <c r="B54" s="730" t="str">
        <f>VLOOKUP(A54,DATASHEET!B:C,2,FALSE)</f>
        <v>11WE</v>
      </c>
      <c r="C54" s="729"/>
      <c r="D54" s="729"/>
      <c r="E54" s="729"/>
      <c r="F54" s="729"/>
    </row>
    <row r="55" spans="1:6" x14ac:dyDescent="0.25">
      <c r="A55" s="725" t="s">
        <v>950</v>
      </c>
      <c r="B55" s="730" t="str">
        <f>VLOOKUP(A55,DATASHEET!B:C,2,FALSE)</f>
        <v>11WE</v>
      </c>
      <c r="C55" s="729"/>
      <c r="D55" s="729"/>
      <c r="E55" s="729"/>
      <c r="F55" s="729"/>
    </row>
    <row r="56" spans="1:6" x14ac:dyDescent="0.25">
      <c r="A56" s="725" t="s">
        <v>951</v>
      </c>
      <c r="B56" s="730" t="str">
        <f>VLOOKUP(A56,DATASHEET!B:C,2,FALSE)</f>
        <v>11WE</v>
      </c>
      <c r="C56" s="729"/>
      <c r="D56" s="729"/>
      <c r="E56" s="729"/>
      <c r="F56" s="729"/>
    </row>
    <row r="57" spans="1:6" x14ac:dyDescent="0.25">
      <c r="A57" s="725" t="s">
        <v>952</v>
      </c>
      <c r="B57" s="730" t="str">
        <f>VLOOKUP(A57,DATASHEET!B:C,2,FALSE)</f>
        <v>11SPI</v>
      </c>
      <c r="C57" s="729"/>
      <c r="D57" s="729"/>
      <c r="E57" s="729"/>
      <c r="F57" s="729"/>
    </row>
    <row r="58" spans="1:6" x14ac:dyDescent="0.25">
      <c r="A58" s="725" t="s">
        <v>953</v>
      </c>
      <c r="B58" s="730" t="str">
        <f>VLOOKUP(A58,DATASHEET!B:C,2,FALSE)</f>
        <v>11ZI</v>
      </c>
      <c r="C58" s="729"/>
      <c r="D58" s="729"/>
      <c r="E58" s="729"/>
      <c r="F58" s="729"/>
    </row>
    <row r="59" spans="1:6" x14ac:dyDescent="0.25">
      <c r="A59" s="725" t="s">
        <v>954</v>
      </c>
      <c r="B59" s="730" t="str">
        <f>VLOOKUP(A59,DATASHEET!B:C,2,FALSE)</f>
        <v>11SDA</v>
      </c>
      <c r="C59" s="729"/>
      <c r="D59" s="729"/>
      <c r="E59" s="729"/>
      <c r="F59" s="729"/>
    </row>
    <row r="60" spans="1:6" x14ac:dyDescent="0.25">
      <c r="A60" s="725" t="s">
        <v>955</v>
      </c>
      <c r="B60" s="730" t="str">
        <f>VLOOKUP(A60,DATASHEET!B:C,2,FALSE)</f>
        <v>11SK</v>
      </c>
      <c r="C60" s="729"/>
      <c r="D60" s="729"/>
      <c r="E60" s="729"/>
      <c r="F60" s="729"/>
    </row>
    <row r="61" spans="1:6" x14ac:dyDescent="0.25">
      <c r="A61" s="725" t="s">
        <v>956</v>
      </c>
      <c r="B61" s="730" t="str">
        <f>VLOOKUP(A61,DATASHEET!B:C,2,FALSE)</f>
        <v>11SK</v>
      </c>
      <c r="C61" s="729"/>
      <c r="D61" s="729"/>
      <c r="E61" s="729"/>
      <c r="F61" s="729"/>
    </row>
    <row r="62" spans="1:6" x14ac:dyDescent="0.25">
      <c r="A62" s="725" t="s">
        <v>957</v>
      </c>
      <c r="B62" s="730" t="str">
        <f>VLOOKUP(A62,DATASHEET!B:C,2,FALSE)</f>
        <v>11SK</v>
      </c>
      <c r="C62" s="729"/>
      <c r="D62" s="729"/>
      <c r="E62" s="729"/>
      <c r="F62" s="729"/>
    </row>
    <row r="63" spans="1:6" x14ac:dyDescent="0.25">
      <c r="A63" s="725" t="s">
        <v>958</v>
      </c>
      <c r="B63" s="730" t="str">
        <f>VLOOKUP(A63,DATASHEET!B:C,2,FALSE)</f>
        <v>11WE</v>
      </c>
      <c r="C63" s="729"/>
      <c r="D63" s="729"/>
      <c r="E63" s="729"/>
      <c r="F63" s="729"/>
    </row>
    <row r="64" spans="1:6" x14ac:dyDescent="0.25">
      <c r="A64" s="725" t="s">
        <v>959</v>
      </c>
      <c r="B64" s="730" t="str">
        <f>VLOOKUP(A64,DATASHEET!B:C,2,FALSE)</f>
        <v>11WE</v>
      </c>
      <c r="C64" s="729"/>
      <c r="D64" s="729"/>
      <c r="E64" s="729"/>
      <c r="F64" s="729"/>
    </row>
    <row r="65" spans="1:6" x14ac:dyDescent="0.25">
      <c r="A65" s="725" t="s">
        <v>960</v>
      </c>
      <c r="B65" s="730" t="str">
        <f>VLOOKUP(A65,DATASHEET!B:C,2,FALSE)</f>
        <v>11SK</v>
      </c>
      <c r="C65" s="729"/>
      <c r="D65" s="729"/>
      <c r="E65" s="729"/>
      <c r="F65" s="729"/>
    </row>
    <row r="66" spans="1:6" x14ac:dyDescent="0.25">
      <c r="A66" s="725" t="s">
        <v>961</v>
      </c>
      <c r="B66" s="730" t="str">
        <f>VLOOKUP(A66,DATASHEET!B:C,2,FALSE)</f>
        <v>11WE</v>
      </c>
      <c r="C66" s="729"/>
      <c r="D66" s="729"/>
      <c r="E66" s="729"/>
      <c r="F66" s="729"/>
    </row>
    <row r="67" spans="1:6" x14ac:dyDescent="0.25">
      <c r="A67" s="725" t="s">
        <v>962</v>
      </c>
      <c r="B67" s="730" t="str">
        <f>VLOOKUP(A67,DATASHEET!B:C,2,FALSE)</f>
        <v>11EGQ</v>
      </c>
      <c r="C67" s="729"/>
      <c r="D67" s="729"/>
      <c r="E67" s="729"/>
      <c r="F67" s="729"/>
    </row>
    <row r="68" spans="1:6" x14ac:dyDescent="0.25">
      <c r="A68" s="725" t="s">
        <v>963</v>
      </c>
      <c r="B68" s="730" t="str">
        <f>VLOOKUP(A68,DATASHEET!B:C,2,FALSE)</f>
        <v>11SK</v>
      </c>
      <c r="C68" s="729"/>
      <c r="D68" s="729"/>
      <c r="E68" s="729"/>
      <c r="F68" s="729"/>
    </row>
    <row r="69" spans="1:6" x14ac:dyDescent="0.25">
      <c r="A69" s="725" t="s">
        <v>964</v>
      </c>
      <c r="B69" s="730" t="str">
        <f>VLOOKUP(A69,DATASHEET!B:C,2,FALSE)</f>
        <v>11WE</v>
      </c>
      <c r="C69" s="729"/>
      <c r="D69" s="729"/>
      <c r="E69" s="729"/>
      <c r="F69" s="729"/>
    </row>
    <row r="70" spans="1:6" x14ac:dyDescent="0.25">
      <c r="A70" s="725" t="s">
        <v>965</v>
      </c>
      <c r="B70" s="730" t="str">
        <f>VLOOKUP(A70,DATASHEET!B:C,2,FALSE)</f>
        <v>11SK</v>
      </c>
      <c r="C70" s="729"/>
      <c r="D70" s="729"/>
      <c r="E70" s="729"/>
      <c r="F70" s="729"/>
    </row>
    <row r="71" spans="1:6" x14ac:dyDescent="0.25">
      <c r="A71" s="725" t="s">
        <v>966</v>
      </c>
      <c r="B71" s="730" t="str">
        <f>VLOOKUP(A71,DATASHEET!B:C,2,FALSE)</f>
        <v>11EGQ</v>
      </c>
      <c r="C71" s="729"/>
      <c r="D71" s="729"/>
      <c r="E71" s="729"/>
      <c r="F71" s="729"/>
    </row>
    <row r="72" spans="1:6" x14ac:dyDescent="0.25">
      <c r="A72" s="725" t="s">
        <v>967</v>
      </c>
      <c r="B72" s="730" t="str">
        <f>VLOOKUP(A72,DATASHEET!B:C,2,FALSE)</f>
        <v>11ZI</v>
      </c>
      <c r="C72" s="729"/>
      <c r="D72" s="729"/>
      <c r="E72" s="729"/>
      <c r="F72" s="729"/>
    </row>
    <row r="73" spans="1:6" x14ac:dyDescent="0.25">
      <c r="A73" s="725" t="s">
        <v>968</v>
      </c>
      <c r="B73" s="730" t="str">
        <f>VLOOKUP(A73,DATASHEET!B:C,2,FALSE)</f>
        <v>11SDA</v>
      </c>
      <c r="C73" s="729"/>
      <c r="D73" s="729"/>
      <c r="E73" s="729"/>
      <c r="F73" s="729"/>
    </row>
    <row r="74" spans="1:6" x14ac:dyDescent="0.25">
      <c r="A74" s="725" t="s">
        <v>969</v>
      </c>
      <c r="B74" s="730" t="str">
        <f>VLOOKUP(A74,DATASHEET!B:C,2,FALSE)</f>
        <v>11KKN</v>
      </c>
      <c r="C74" s="729"/>
      <c r="D74" s="729"/>
      <c r="E74" s="729"/>
      <c r="F74" s="729"/>
    </row>
    <row r="75" spans="1:6" x14ac:dyDescent="0.25">
      <c r="A75" s="725" t="s">
        <v>970</v>
      </c>
      <c r="B75" s="730" t="str">
        <f>VLOOKUP(A75,DATASHEET!B:C,2,FALSE)</f>
        <v>11SPI</v>
      </c>
      <c r="C75" s="729"/>
      <c r="D75" s="729"/>
      <c r="E75" s="729"/>
      <c r="F75" s="729"/>
    </row>
    <row r="76" spans="1:6" x14ac:dyDescent="0.25">
      <c r="A76" s="725" t="s">
        <v>971</v>
      </c>
      <c r="B76" s="730" t="str">
        <f>VLOOKUP(A76,DATASHEET!B:C,2,FALSE)</f>
        <v>11JNE</v>
      </c>
      <c r="C76" s="729"/>
      <c r="D76" s="729"/>
      <c r="E76" s="729"/>
      <c r="F76" s="729"/>
    </row>
    <row r="77" spans="1:6" x14ac:dyDescent="0.25">
      <c r="A77" s="725" t="s">
        <v>972</v>
      </c>
      <c r="B77" s="730" t="str">
        <f>VLOOKUP(A77,DATASHEET!B:C,2,FALSE)</f>
        <v>11WE</v>
      </c>
      <c r="C77" s="729"/>
      <c r="D77" s="729"/>
      <c r="E77" s="729"/>
      <c r="F77" s="729"/>
    </row>
    <row r="78" spans="1:6" x14ac:dyDescent="0.25">
      <c r="A78" s="725" t="s">
        <v>973</v>
      </c>
      <c r="B78" s="730" t="str">
        <f>VLOOKUP(A78,DATASHEET!B:C,2,FALSE)</f>
        <v>11KKN</v>
      </c>
      <c r="C78" s="729"/>
      <c r="D78" s="729"/>
      <c r="E78" s="729"/>
      <c r="F78" s="729"/>
    </row>
    <row r="79" spans="1:6" x14ac:dyDescent="0.25">
      <c r="A79" s="725" t="s">
        <v>974</v>
      </c>
      <c r="B79" s="730" t="str">
        <f>VLOOKUP(A79,DATASHEET!B:C,2,FALSE)</f>
        <v>11EGQ</v>
      </c>
      <c r="C79" s="729"/>
      <c r="D79" s="729"/>
      <c r="E79" s="729"/>
      <c r="F79" s="729"/>
    </row>
    <row r="80" spans="1:6" x14ac:dyDescent="0.25">
      <c r="A80" s="725" t="s">
        <v>975</v>
      </c>
      <c r="B80" s="730" t="str">
        <f>VLOOKUP(A80,DATASHEET!B:C,2,FALSE)</f>
        <v>11EGQ</v>
      </c>
      <c r="C80" s="729"/>
      <c r="D80" s="729"/>
      <c r="E80" s="729"/>
      <c r="F80" s="729"/>
    </row>
    <row r="81" spans="1:6" x14ac:dyDescent="0.25">
      <c r="A81" s="725" t="s">
        <v>976</v>
      </c>
      <c r="B81" s="730" t="str">
        <f>VLOOKUP(A81,DATASHEET!B:C,2,FALSE)</f>
        <v>11ZI</v>
      </c>
      <c r="C81" s="729"/>
      <c r="D81" s="729"/>
      <c r="E81" s="729"/>
      <c r="F81" s="729"/>
    </row>
    <row r="82" spans="1:6" x14ac:dyDescent="0.25">
      <c r="A82" s="725" t="s">
        <v>977</v>
      </c>
      <c r="B82" s="730" t="str">
        <f>VLOOKUP(A82,DATASHEET!B:C,2,FALSE)</f>
        <v>11SK</v>
      </c>
      <c r="C82" s="729"/>
      <c r="D82" s="729"/>
      <c r="E82" s="729"/>
      <c r="F82" s="729"/>
    </row>
    <row r="83" spans="1:6" x14ac:dyDescent="0.25">
      <c r="A83" s="725" t="s">
        <v>978</v>
      </c>
      <c r="B83" s="730" t="str">
        <f>VLOOKUP(A83,DATASHEET!B:C,2,FALSE)</f>
        <v>11KKN</v>
      </c>
      <c r="C83" s="729"/>
      <c r="D83" s="729"/>
      <c r="E83" s="729"/>
      <c r="F83" s="729"/>
    </row>
    <row r="84" spans="1:6" x14ac:dyDescent="0.25">
      <c r="A84" s="725" t="s">
        <v>979</v>
      </c>
      <c r="B84" s="730" t="str">
        <f>VLOOKUP(A84,DATASHEET!B:C,2,FALSE)</f>
        <v>11WE</v>
      </c>
      <c r="C84" s="729"/>
      <c r="D84" s="729"/>
      <c r="E84" s="729"/>
      <c r="F84" s="729"/>
    </row>
    <row r="85" spans="1:6" x14ac:dyDescent="0.25">
      <c r="A85" s="725" t="s">
        <v>980</v>
      </c>
      <c r="B85" s="730" t="str">
        <f>VLOOKUP(A85,DATASHEET!B:C,2,FALSE)</f>
        <v>11SK</v>
      </c>
      <c r="C85" s="729"/>
      <c r="D85" s="729"/>
      <c r="E85" s="729"/>
      <c r="F85" s="729"/>
    </row>
    <row r="86" spans="1:6" x14ac:dyDescent="0.25">
      <c r="A86" s="725" t="s">
        <v>981</v>
      </c>
      <c r="B86" s="730" t="str">
        <f>VLOOKUP(A86,DATASHEET!B:C,2,FALSE)</f>
        <v>11KKN</v>
      </c>
      <c r="C86" s="729"/>
      <c r="D86" s="729"/>
      <c r="E86" s="729"/>
      <c r="F86" s="729"/>
    </row>
    <row r="87" spans="1:6" x14ac:dyDescent="0.25">
      <c r="A87" s="725" t="s">
        <v>982</v>
      </c>
      <c r="B87" s="730" t="str">
        <f>VLOOKUP(A87,DATASHEET!B:C,2,FALSE)</f>
        <v>11WE</v>
      </c>
      <c r="C87" s="729"/>
      <c r="D87" s="729"/>
      <c r="E87" s="729"/>
      <c r="F87" s="729"/>
    </row>
    <row r="88" spans="1:6" x14ac:dyDescent="0.25">
      <c r="A88" s="725" t="s">
        <v>983</v>
      </c>
      <c r="B88" s="730" t="str">
        <f>VLOOKUP(A88,DATASHEET!B:C,2,FALSE)</f>
        <v>11WE</v>
      </c>
      <c r="C88" s="729"/>
      <c r="D88" s="729"/>
      <c r="E88" s="729"/>
      <c r="F88" s="729"/>
    </row>
    <row r="89" spans="1:6" x14ac:dyDescent="0.25">
      <c r="A89" s="725" t="s">
        <v>984</v>
      </c>
      <c r="B89" s="730" t="str">
        <f>VLOOKUP(A89,DATASHEET!B:C,2,FALSE)</f>
        <v>11WE</v>
      </c>
      <c r="C89" s="729"/>
      <c r="D89" s="729"/>
      <c r="E89" s="729"/>
      <c r="F89" s="729"/>
    </row>
    <row r="90" spans="1:6" x14ac:dyDescent="0.25">
      <c r="A90" s="725" t="s">
        <v>985</v>
      </c>
      <c r="B90" s="730" t="str">
        <f>VLOOKUP(A90,DATASHEET!B:C,2,FALSE)</f>
        <v>11KKN</v>
      </c>
      <c r="C90" s="729"/>
      <c r="D90" s="729"/>
      <c r="E90" s="729"/>
      <c r="F90" s="729"/>
    </row>
    <row r="91" spans="1:6" x14ac:dyDescent="0.25">
      <c r="A91" s="725" t="s">
        <v>986</v>
      </c>
      <c r="B91" s="730" t="str">
        <f>VLOOKUP(A91,DATASHEET!B:C,2,FALSE)</f>
        <v>11EGQ</v>
      </c>
      <c r="C91" s="729"/>
      <c r="D91" s="729"/>
      <c r="E91" s="729"/>
      <c r="F91" s="729"/>
    </row>
    <row r="92" spans="1:6" x14ac:dyDescent="0.25">
      <c r="A92" s="725" t="s">
        <v>987</v>
      </c>
      <c r="B92" s="730" t="str">
        <f>VLOOKUP(A92,DATASHEET!B:C,2,FALSE)</f>
        <v>11KKN</v>
      </c>
      <c r="C92" s="729"/>
      <c r="D92" s="729"/>
      <c r="E92" s="729"/>
      <c r="F92" s="729"/>
    </row>
    <row r="93" spans="1:6" x14ac:dyDescent="0.25">
      <c r="A93" s="725" t="s">
        <v>988</v>
      </c>
      <c r="B93" s="730" t="str">
        <f>VLOOKUP(A93,DATASHEET!B:C,2,FALSE)</f>
        <v>11ZI</v>
      </c>
      <c r="C93" s="729"/>
      <c r="D93" s="729"/>
      <c r="E93" s="729"/>
      <c r="F93" s="729"/>
    </row>
    <row r="94" spans="1:6" x14ac:dyDescent="0.25">
      <c r="A94" s="725" t="s">
        <v>989</v>
      </c>
      <c r="B94" s="730" t="str">
        <f>VLOOKUP(A94,DATASHEET!B:C,2,FALSE)</f>
        <v>11JNE</v>
      </c>
      <c r="C94" s="729"/>
      <c r="D94" s="729"/>
      <c r="E94" s="729"/>
      <c r="F94" s="729"/>
    </row>
    <row r="95" spans="1:6" x14ac:dyDescent="0.25">
      <c r="A95" s="725" t="s">
        <v>990</v>
      </c>
      <c r="B95" s="730" t="str">
        <f>VLOOKUP(A95,DATASHEET!B:C,2,FALSE)</f>
        <v>11JNE</v>
      </c>
      <c r="C95" s="729"/>
      <c r="D95" s="729"/>
      <c r="E95" s="729"/>
      <c r="F95" s="729"/>
    </row>
    <row r="96" spans="1:6" x14ac:dyDescent="0.25">
      <c r="A96" s="725" t="s">
        <v>991</v>
      </c>
      <c r="B96" s="730" t="str">
        <f>VLOOKUP(A96,DATASHEET!B:C,2,FALSE)</f>
        <v>11EGQ</v>
      </c>
      <c r="C96" s="729"/>
      <c r="D96" s="729"/>
      <c r="E96" s="729"/>
      <c r="F96" s="729"/>
    </row>
    <row r="97" spans="1:6" x14ac:dyDescent="0.25">
      <c r="A97" s="725" t="s">
        <v>992</v>
      </c>
      <c r="B97" s="730" t="str">
        <f>VLOOKUP(A97,DATASHEET!B:C,2,FALSE)</f>
        <v>11ZI</v>
      </c>
      <c r="C97" s="729"/>
      <c r="D97" s="729"/>
      <c r="E97" s="729"/>
      <c r="F97" s="729"/>
    </row>
    <row r="98" spans="1:6" x14ac:dyDescent="0.25">
      <c r="A98" s="725" t="s">
        <v>993</v>
      </c>
      <c r="B98" s="730" t="str">
        <f>VLOOKUP(A98,DATASHEET!B:C,2,FALSE)</f>
        <v>11JNE</v>
      </c>
      <c r="C98" s="729"/>
      <c r="D98" s="729"/>
      <c r="E98" s="729"/>
      <c r="F98" s="729"/>
    </row>
    <row r="99" spans="1:6" x14ac:dyDescent="0.25">
      <c r="A99" s="725" t="s">
        <v>994</v>
      </c>
      <c r="B99" s="730" t="str">
        <f>VLOOKUP(A99,DATASHEET!B:C,2,FALSE)</f>
        <v>11EGQ</v>
      </c>
      <c r="C99" s="729"/>
      <c r="D99" s="729"/>
      <c r="E99" s="729"/>
      <c r="F99" s="729"/>
    </row>
    <row r="100" spans="1:6" x14ac:dyDescent="0.25">
      <c r="A100" s="725" t="s">
        <v>995</v>
      </c>
      <c r="B100" s="730" t="str">
        <f>VLOOKUP(A100,DATASHEET!B:C,2,FALSE)</f>
        <v>11SPI</v>
      </c>
      <c r="C100" s="729"/>
      <c r="D100" s="729"/>
      <c r="E100" s="729"/>
      <c r="F100" s="729"/>
    </row>
    <row r="101" spans="1:6" x14ac:dyDescent="0.25">
      <c r="A101" s="725" t="s">
        <v>996</v>
      </c>
      <c r="B101" s="730" t="str">
        <f>VLOOKUP(A101,DATASHEET!B:C,2,FALSE)</f>
        <v>11SPI</v>
      </c>
      <c r="C101" s="729"/>
      <c r="D101" s="729"/>
      <c r="E101" s="729"/>
      <c r="F101" s="729"/>
    </row>
    <row r="102" spans="1:6" x14ac:dyDescent="0.25">
      <c r="A102" s="725" t="s">
        <v>997</v>
      </c>
      <c r="B102" s="730" t="str">
        <f>VLOOKUP(A102,DATASHEET!B:C,2,FALSE)</f>
        <v>11KKN</v>
      </c>
      <c r="C102" s="729"/>
      <c r="D102" s="729"/>
      <c r="E102" s="729"/>
      <c r="F102" s="729"/>
    </row>
    <row r="103" spans="1:6" x14ac:dyDescent="0.25">
      <c r="A103" s="725" t="s">
        <v>998</v>
      </c>
      <c r="B103" s="730" t="str">
        <f>VLOOKUP(A103,DATASHEET!B:C,2,FALSE)</f>
        <v>11ZI</v>
      </c>
      <c r="C103" s="729"/>
      <c r="D103" s="729"/>
      <c r="E103" s="729"/>
      <c r="F103" s="729"/>
    </row>
    <row r="104" spans="1:6" x14ac:dyDescent="0.25">
      <c r="A104" s="725" t="s">
        <v>999</v>
      </c>
      <c r="B104" s="730" t="str">
        <f>VLOOKUP(A104,DATASHEET!B:C,2,FALSE)</f>
        <v>11KKN</v>
      </c>
      <c r="C104" s="729"/>
      <c r="D104" s="729"/>
      <c r="E104" s="729"/>
      <c r="F104" s="729"/>
    </row>
    <row r="105" spans="1:6" x14ac:dyDescent="0.25">
      <c r="A105" s="725" t="s">
        <v>1000</v>
      </c>
      <c r="B105" s="730" t="str">
        <f>VLOOKUP(A105,DATASHEET!B:C,2,FALSE)</f>
        <v>11EGQ</v>
      </c>
      <c r="C105" s="729"/>
      <c r="D105" s="729"/>
      <c r="E105" s="729"/>
      <c r="F105" s="729"/>
    </row>
    <row r="106" spans="1:6" x14ac:dyDescent="0.25">
      <c r="A106" s="725" t="s">
        <v>1001</v>
      </c>
      <c r="B106" s="730" t="str">
        <f>VLOOKUP(A106,DATASHEET!B:C,2,FALSE)</f>
        <v>11JNE</v>
      </c>
      <c r="C106" s="729"/>
      <c r="D106" s="729"/>
      <c r="E106" s="729"/>
      <c r="F106" s="729"/>
    </row>
    <row r="107" spans="1:6" x14ac:dyDescent="0.25">
      <c r="A107" s="725" t="s">
        <v>1002</v>
      </c>
      <c r="B107" s="730" t="str">
        <f>VLOOKUP(A107,DATASHEET!B:C,2,FALSE)</f>
        <v>11EGQ</v>
      </c>
      <c r="C107" s="729"/>
      <c r="D107" s="729"/>
      <c r="E107" s="729"/>
      <c r="F107" s="729"/>
    </row>
    <row r="108" spans="1:6" x14ac:dyDescent="0.25">
      <c r="A108" s="725" t="s">
        <v>1003</v>
      </c>
      <c r="B108" s="730" t="str">
        <f>VLOOKUP(A108,DATASHEET!B:C,2,FALSE)</f>
        <v>11JNE</v>
      </c>
      <c r="C108" s="729"/>
      <c r="D108" s="729"/>
      <c r="E108" s="729"/>
      <c r="F108" s="729"/>
    </row>
    <row r="109" spans="1:6" x14ac:dyDescent="0.25">
      <c r="A109" s="725" t="s">
        <v>1004</v>
      </c>
      <c r="B109" s="730" t="str">
        <f>VLOOKUP(A109,DATASHEET!B:C,2,FALSE)</f>
        <v>11WE</v>
      </c>
      <c r="C109" s="729"/>
      <c r="D109" s="729"/>
      <c r="E109" s="729"/>
      <c r="F109" s="729"/>
    </row>
    <row r="110" spans="1:6" x14ac:dyDescent="0.25">
      <c r="A110" s="725" t="s">
        <v>1005</v>
      </c>
      <c r="B110" s="730" t="str">
        <f>VLOOKUP(A110,DATASHEET!B:C,2,FALSE)</f>
        <v>11JNE</v>
      </c>
      <c r="C110" s="729"/>
      <c r="D110" s="729"/>
      <c r="E110" s="729"/>
      <c r="F110" s="729"/>
    </row>
    <row r="111" spans="1:6" x14ac:dyDescent="0.25">
      <c r="A111" s="725" t="s">
        <v>1006</v>
      </c>
      <c r="B111" s="730" t="str">
        <f>VLOOKUP(A111,DATASHEET!B:C,2,FALSE)</f>
        <v>11SDA</v>
      </c>
      <c r="C111" s="729"/>
      <c r="D111" s="729"/>
      <c r="E111" s="729"/>
      <c r="F111" s="729"/>
    </row>
    <row r="112" spans="1:6" x14ac:dyDescent="0.25">
      <c r="A112" s="725" t="s">
        <v>1007</v>
      </c>
      <c r="B112" s="730" t="str">
        <f>VLOOKUP(A112,DATASHEET!B:C,2,FALSE)</f>
        <v>11SDA</v>
      </c>
      <c r="C112" s="729"/>
      <c r="D112" s="729"/>
      <c r="E112" s="729"/>
      <c r="F112" s="729"/>
    </row>
    <row r="113" spans="1:6" x14ac:dyDescent="0.25">
      <c r="A113" s="725" t="s">
        <v>1008</v>
      </c>
      <c r="B113" s="730" t="str">
        <f>VLOOKUP(A113,DATASHEET!B:C,2,FALSE)</f>
        <v>11SPI</v>
      </c>
      <c r="C113" s="729"/>
      <c r="D113" s="729"/>
      <c r="E113" s="729"/>
      <c r="F113" s="729"/>
    </row>
    <row r="114" spans="1:6" x14ac:dyDescent="0.25">
      <c r="A114" s="725" t="s">
        <v>1009</v>
      </c>
      <c r="B114" s="730" t="str">
        <f>VLOOKUP(A114,DATASHEET!B:C,2,FALSE)</f>
        <v>11ZI</v>
      </c>
      <c r="C114" s="729"/>
      <c r="D114" s="729"/>
      <c r="E114" s="729"/>
      <c r="F114" s="729"/>
    </row>
    <row r="115" spans="1:6" x14ac:dyDescent="0.25">
      <c r="A115" s="725" t="s">
        <v>1010</v>
      </c>
      <c r="B115" s="730" t="str">
        <f>VLOOKUP(A115,DATASHEET!B:C,2,FALSE)</f>
        <v>11EGQ</v>
      </c>
      <c r="C115" s="729"/>
      <c r="D115" s="729"/>
      <c r="E115" s="729"/>
      <c r="F115" s="729"/>
    </row>
    <row r="116" spans="1:6" x14ac:dyDescent="0.25">
      <c r="A116" s="725" t="s">
        <v>1011</v>
      </c>
      <c r="B116" s="730" t="str">
        <f>VLOOKUP(A116,DATASHEET!B:C,2,FALSE)</f>
        <v>11KKN</v>
      </c>
      <c r="C116" s="729"/>
      <c r="D116" s="729"/>
      <c r="E116" s="729"/>
      <c r="F116" s="729"/>
    </row>
    <row r="117" spans="1:6" x14ac:dyDescent="0.25">
      <c r="A117" s="725" t="s">
        <v>1012</v>
      </c>
      <c r="B117" s="730" t="str">
        <f>VLOOKUP(A117,DATASHEET!B:C,2,FALSE)</f>
        <v>11KKN</v>
      </c>
      <c r="C117" s="729"/>
      <c r="D117" s="729"/>
      <c r="E117" s="729"/>
      <c r="F117" s="729"/>
    </row>
    <row r="118" spans="1:6" x14ac:dyDescent="0.25">
      <c r="A118" s="725" t="s">
        <v>1013</v>
      </c>
      <c r="B118" s="730" t="str">
        <f>VLOOKUP(A118,DATASHEET!B:C,2,FALSE)</f>
        <v>11SDA</v>
      </c>
      <c r="C118" s="729"/>
      <c r="D118" s="729"/>
      <c r="E118" s="729"/>
      <c r="F118" s="729"/>
    </row>
    <row r="119" spans="1:6" x14ac:dyDescent="0.25">
      <c r="A119" s="725" t="s">
        <v>1014</v>
      </c>
      <c r="B119" s="730" t="str">
        <f>VLOOKUP(A119,DATASHEET!B:C,2,FALSE)</f>
        <v>11SK</v>
      </c>
      <c r="C119" s="729"/>
      <c r="D119" s="729"/>
      <c r="E119" s="729"/>
      <c r="F119" s="729"/>
    </row>
    <row r="120" spans="1:6" x14ac:dyDescent="0.25">
      <c r="A120" s="725" t="s">
        <v>1015</v>
      </c>
      <c r="B120" s="730" t="str">
        <f>VLOOKUP(A120,DATASHEET!B:C,2,FALSE)</f>
        <v>11ZI</v>
      </c>
      <c r="C120" s="729"/>
      <c r="D120" s="729"/>
      <c r="E120" s="729"/>
      <c r="F120" s="729"/>
    </row>
    <row r="121" spans="1:6" x14ac:dyDescent="0.25">
      <c r="A121" s="725" t="s">
        <v>1016</v>
      </c>
      <c r="B121" s="730" t="str">
        <f>VLOOKUP(A121,DATASHEET!B:C,2,FALSE)</f>
        <v>11KKN</v>
      </c>
      <c r="C121" s="729"/>
      <c r="D121" s="729"/>
      <c r="E121" s="729"/>
      <c r="F121" s="729"/>
    </row>
    <row r="122" spans="1:6" x14ac:dyDescent="0.25">
      <c r="A122" s="725" t="s">
        <v>1017</v>
      </c>
      <c r="B122" s="730" t="str">
        <f>VLOOKUP(A122,DATASHEET!B:C,2,FALSE)</f>
        <v>11SPI</v>
      </c>
      <c r="C122" s="729"/>
      <c r="D122" s="729"/>
      <c r="E122" s="729"/>
      <c r="F122" s="729"/>
    </row>
    <row r="123" spans="1:6" x14ac:dyDescent="0.25">
      <c r="A123" s="725" t="s">
        <v>1018</v>
      </c>
      <c r="B123" s="730" t="str">
        <f>VLOOKUP(A123,DATASHEET!B:C,2,FALSE)</f>
        <v>11JNE</v>
      </c>
      <c r="C123" s="729"/>
      <c r="D123" s="729"/>
      <c r="E123" s="729"/>
      <c r="F123" s="729"/>
    </row>
    <row r="124" spans="1:6" x14ac:dyDescent="0.25">
      <c r="A124" s="725" t="s">
        <v>1019</v>
      </c>
      <c r="B124" s="730" t="str">
        <f>VLOOKUP(A124,DATASHEET!B:C,2,FALSE)</f>
        <v>11ZI</v>
      </c>
      <c r="C124" s="729"/>
      <c r="D124" s="729"/>
      <c r="E124" s="729"/>
      <c r="F124" s="729"/>
    </row>
    <row r="125" spans="1:6" x14ac:dyDescent="0.25">
      <c r="A125" s="725" t="s">
        <v>1020</v>
      </c>
      <c r="B125" s="730" t="str">
        <f>VLOOKUP(A125,DATASHEET!B:C,2,FALSE)</f>
        <v>11ZI</v>
      </c>
      <c r="C125" s="729"/>
      <c r="D125" s="729"/>
      <c r="E125" s="729"/>
      <c r="F125" s="729"/>
    </row>
    <row r="126" spans="1:6" x14ac:dyDescent="0.25">
      <c r="A126" s="725" t="s">
        <v>1021</v>
      </c>
      <c r="B126" s="730" t="str">
        <f>VLOOKUP(A126,DATASHEET!B:C,2,FALSE)</f>
        <v>11SDA</v>
      </c>
      <c r="C126" s="729"/>
      <c r="D126" s="729"/>
      <c r="E126" s="729"/>
      <c r="F126" s="729"/>
    </row>
    <row r="127" spans="1:6" x14ac:dyDescent="0.25">
      <c r="A127" s="725" t="s">
        <v>1022</v>
      </c>
      <c r="B127" s="730" t="str">
        <f>VLOOKUP(A127,DATASHEET!B:C,2,FALSE)</f>
        <v>11EGQ</v>
      </c>
      <c r="C127" s="729"/>
      <c r="D127" s="729"/>
      <c r="E127" s="729"/>
      <c r="F127" s="729"/>
    </row>
    <row r="128" spans="1:6" x14ac:dyDescent="0.25">
      <c r="A128" s="725" t="s">
        <v>1023</v>
      </c>
      <c r="B128" s="730" t="str">
        <f>VLOOKUP(A128,DATASHEET!B:C,2,FALSE)</f>
        <v>11ZI</v>
      </c>
      <c r="C128" s="729"/>
      <c r="D128" s="729"/>
      <c r="E128" s="729"/>
      <c r="F128" s="729"/>
    </row>
    <row r="129" spans="1:6" x14ac:dyDescent="0.25">
      <c r="A129" s="725" t="s">
        <v>1024</v>
      </c>
      <c r="B129" s="730" t="str">
        <f>VLOOKUP(A129,DATASHEET!B:C,2,FALSE)</f>
        <v>11WE</v>
      </c>
      <c r="C129" s="729"/>
      <c r="D129" s="729"/>
      <c r="E129" s="729"/>
      <c r="F129" s="729"/>
    </row>
    <row r="130" spans="1:6" x14ac:dyDescent="0.25">
      <c r="A130" s="725" t="s">
        <v>1025</v>
      </c>
      <c r="B130" s="730" t="str">
        <f>VLOOKUP(A130,DATASHEET!B:C,2,FALSE)</f>
        <v>11SPI</v>
      </c>
      <c r="C130" s="729"/>
      <c r="D130" s="729"/>
      <c r="E130" s="729"/>
      <c r="F130" s="729"/>
    </row>
    <row r="131" spans="1:6" x14ac:dyDescent="0.25">
      <c r="A131" s="725" t="s">
        <v>1026</v>
      </c>
      <c r="B131" s="730" t="str">
        <f>VLOOKUP(A131,DATASHEET!B:C,2,FALSE)</f>
        <v>11ZI</v>
      </c>
      <c r="C131" s="729"/>
      <c r="D131" s="729"/>
      <c r="E131" s="729"/>
      <c r="F131" s="729"/>
    </row>
    <row r="132" spans="1:6" x14ac:dyDescent="0.25">
      <c r="A132" s="725" t="s">
        <v>1027</v>
      </c>
      <c r="B132" s="730" t="str">
        <f>VLOOKUP(A132,DATASHEET!B:C,2,FALSE)</f>
        <v>11EGQ</v>
      </c>
      <c r="C132" s="729"/>
      <c r="D132" s="729"/>
      <c r="E132" s="729"/>
      <c r="F132" s="729"/>
    </row>
    <row r="133" spans="1:6" x14ac:dyDescent="0.25">
      <c r="A133" s="725" t="s">
        <v>1028</v>
      </c>
      <c r="B133" s="730" t="str">
        <f>VLOOKUP(A133,DATASHEET!B:C,2,FALSE)</f>
        <v>11EGQ</v>
      </c>
      <c r="C133" s="729"/>
      <c r="D133" s="729"/>
      <c r="E133" s="729"/>
      <c r="F133" s="729"/>
    </row>
    <row r="134" spans="1:6" x14ac:dyDescent="0.25">
      <c r="A134" s="725" t="s">
        <v>1029</v>
      </c>
      <c r="B134" s="730" t="str">
        <f>VLOOKUP(A134,DATASHEET!B:C,2,FALSE)</f>
        <v>11SDA</v>
      </c>
      <c r="C134" s="729"/>
      <c r="D134" s="729"/>
      <c r="E134" s="729"/>
      <c r="F134" s="729"/>
    </row>
    <row r="135" spans="1:6" x14ac:dyDescent="0.25">
      <c r="A135" s="725" t="s">
        <v>1030</v>
      </c>
      <c r="B135" s="730" t="str">
        <f>VLOOKUP(A135,DATASHEET!B:C,2,FALSE)</f>
        <v>11EGQ</v>
      </c>
      <c r="C135" s="729"/>
      <c r="D135" s="729"/>
      <c r="E135" s="729"/>
      <c r="F135" s="729"/>
    </row>
    <row r="136" spans="1:6" x14ac:dyDescent="0.25">
      <c r="A136" s="725" t="s">
        <v>1031</v>
      </c>
      <c r="B136" s="730" t="str">
        <f>VLOOKUP(A136,DATASHEET!B:C,2,FALSE)</f>
        <v>11ZI</v>
      </c>
      <c r="C136" s="729"/>
      <c r="D136" s="729"/>
      <c r="E136" s="729"/>
      <c r="F136" s="729"/>
    </row>
    <row r="137" spans="1:6" x14ac:dyDescent="0.25">
      <c r="A137" s="725" t="s">
        <v>1032</v>
      </c>
      <c r="B137" s="730" t="str">
        <f>VLOOKUP(A137,DATASHEET!B:C,2,FALSE)</f>
        <v>11JNE</v>
      </c>
      <c r="C137" s="729"/>
      <c r="D137" s="729"/>
      <c r="E137" s="729"/>
      <c r="F137" s="729"/>
    </row>
    <row r="138" spans="1:6" x14ac:dyDescent="0.25">
      <c r="A138" s="725" t="s">
        <v>1033</v>
      </c>
      <c r="B138" s="730" t="str">
        <f>VLOOKUP(A138,DATASHEET!B:C,2,FALSE)</f>
        <v>11ZI</v>
      </c>
      <c r="C138" s="729"/>
      <c r="D138" s="729"/>
      <c r="E138" s="729"/>
      <c r="F138" s="729"/>
    </row>
    <row r="139" spans="1:6" x14ac:dyDescent="0.25">
      <c r="A139" s="725" t="s">
        <v>1034</v>
      </c>
      <c r="B139" s="730" t="str">
        <f>VLOOKUP(A139,DATASHEET!B:C,2,FALSE)</f>
        <v>11EGQ</v>
      </c>
      <c r="C139" s="729"/>
      <c r="D139" s="729"/>
      <c r="E139" s="729"/>
      <c r="F139" s="729"/>
    </row>
    <row r="140" spans="1:6" x14ac:dyDescent="0.25">
      <c r="A140" s="725" t="s">
        <v>1035</v>
      </c>
      <c r="B140" s="730" t="str">
        <f>VLOOKUP(A140,DATASHEET!B:C,2,FALSE)</f>
        <v>11JNE</v>
      </c>
      <c r="C140" s="729"/>
      <c r="D140" s="729"/>
      <c r="E140" s="729"/>
      <c r="F140" s="729"/>
    </row>
    <row r="141" spans="1:6" x14ac:dyDescent="0.25">
      <c r="A141" s="725" t="s">
        <v>1036</v>
      </c>
      <c r="B141" s="730" t="str">
        <f>VLOOKUP(A141,DATASHEET!B:C,2,FALSE)</f>
        <v>11JNE</v>
      </c>
      <c r="C141" s="729"/>
      <c r="D141" s="729"/>
      <c r="E141" s="729"/>
      <c r="F141" s="729"/>
    </row>
    <row r="142" spans="1:6" x14ac:dyDescent="0.25">
      <c r="A142" s="725" t="s">
        <v>1037</v>
      </c>
      <c r="B142" s="730" t="str">
        <f>VLOOKUP(A142,DATASHEET!B:C,2,FALSE)</f>
        <v>11SK</v>
      </c>
      <c r="C142" s="729"/>
      <c r="D142" s="729"/>
      <c r="E142" s="729"/>
      <c r="F142" s="729"/>
    </row>
    <row r="143" spans="1:6" x14ac:dyDescent="0.25">
      <c r="A143" s="725" t="s">
        <v>1038</v>
      </c>
      <c r="B143" s="730" t="str">
        <f>VLOOKUP(A143,DATASHEET!B:C,2,FALSE)</f>
        <v>11ZI</v>
      </c>
      <c r="C143" s="729"/>
      <c r="D143" s="729"/>
      <c r="E143" s="729"/>
      <c r="F143" s="729"/>
    </row>
    <row r="144" spans="1:6" x14ac:dyDescent="0.25">
      <c r="A144" s="725" t="s">
        <v>1039</v>
      </c>
      <c r="B144" s="730" t="str">
        <f>VLOOKUP(A144,DATASHEET!B:C,2,FALSE)</f>
        <v>11SK</v>
      </c>
      <c r="C144" s="729"/>
      <c r="D144" s="729"/>
      <c r="E144" s="729"/>
      <c r="F144" s="729"/>
    </row>
    <row r="145" spans="1:6" x14ac:dyDescent="0.25">
      <c r="A145" s="725" t="s">
        <v>1040</v>
      </c>
      <c r="B145" s="730" t="str">
        <f>VLOOKUP(A145,DATASHEET!B:C,2,FALSE)</f>
        <v>11WE</v>
      </c>
      <c r="C145" s="729"/>
      <c r="D145" s="729"/>
      <c r="E145" s="729"/>
      <c r="F145" s="729"/>
    </row>
    <row r="146" spans="1:6" x14ac:dyDescent="0.25">
      <c r="A146" s="725" t="s">
        <v>1041</v>
      </c>
      <c r="B146" s="730" t="str">
        <f>VLOOKUP(A146,DATASHEET!B:C,2,FALSE)</f>
        <v>11KKN</v>
      </c>
      <c r="C146" s="729"/>
      <c r="D146" s="729"/>
      <c r="E146" s="729"/>
      <c r="F146" s="729"/>
    </row>
    <row r="147" spans="1:6" x14ac:dyDescent="0.25">
      <c r="A147" s="725" t="s">
        <v>1042</v>
      </c>
      <c r="B147" s="730" t="str">
        <f>VLOOKUP(A147,DATASHEET!B:C,2,FALSE)</f>
        <v>11SPI</v>
      </c>
      <c r="C147" s="729"/>
      <c r="D147" s="729"/>
      <c r="E147" s="729"/>
      <c r="F147" s="729"/>
    </row>
    <row r="148" spans="1:6" x14ac:dyDescent="0.25">
      <c r="A148" s="725" t="s">
        <v>1043</v>
      </c>
      <c r="B148" s="730" t="str">
        <f>VLOOKUP(A148,DATASHEET!B:C,2,FALSE)</f>
        <v>11WE</v>
      </c>
      <c r="C148" s="729"/>
      <c r="D148" s="729"/>
      <c r="E148" s="729"/>
      <c r="F148" s="729"/>
    </row>
    <row r="149" spans="1:6" x14ac:dyDescent="0.25">
      <c r="A149" s="725" t="s">
        <v>1044</v>
      </c>
      <c r="B149" s="730" t="str">
        <f>VLOOKUP(A149,DATASHEET!B:C,2,FALSE)</f>
        <v>11WE</v>
      </c>
      <c r="C149" s="729"/>
      <c r="D149" s="729"/>
      <c r="E149" s="729"/>
      <c r="F149" s="729"/>
    </row>
    <row r="150" spans="1:6" x14ac:dyDescent="0.25">
      <c r="A150" s="725" t="s">
        <v>1045</v>
      </c>
      <c r="B150" s="730" t="str">
        <f>VLOOKUP(A150,DATASHEET!B:C,2,FALSE)</f>
        <v>11JNE</v>
      </c>
      <c r="C150" s="729"/>
      <c r="D150" s="729"/>
      <c r="E150" s="729"/>
      <c r="F150" s="729"/>
    </row>
    <row r="151" spans="1:6" x14ac:dyDescent="0.25">
      <c r="A151" s="725" t="s">
        <v>1046</v>
      </c>
      <c r="B151" s="730" t="str">
        <f>VLOOKUP(A151,DATASHEET!B:C,2,FALSE)</f>
        <v>11JNE</v>
      </c>
      <c r="C151" s="729"/>
      <c r="D151" s="729"/>
      <c r="E151" s="729"/>
      <c r="F151" s="729"/>
    </row>
    <row r="152" spans="1:6" x14ac:dyDescent="0.25">
      <c r="A152" s="725" t="s">
        <v>1047</v>
      </c>
      <c r="B152" s="730" t="str">
        <f>VLOOKUP(A152,DATASHEET!B:C,2,FALSE)</f>
        <v>11WE</v>
      </c>
      <c r="C152" s="729"/>
      <c r="D152" s="729"/>
      <c r="E152" s="729"/>
      <c r="F152" s="729"/>
    </row>
    <row r="153" spans="1:6" x14ac:dyDescent="0.25">
      <c r="A153" s="725" t="s">
        <v>1048</v>
      </c>
      <c r="B153" s="730" t="str">
        <f>VLOOKUP(A153,DATASHEET!B:C,2,FALSE)</f>
        <v>11WE</v>
      </c>
      <c r="C153" s="729"/>
      <c r="D153" s="729"/>
      <c r="E153" s="729"/>
      <c r="F153" s="729"/>
    </row>
    <row r="154" spans="1:6" x14ac:dyDescent="0.25">
      <c r="A154" s="725" t="s">
        <v>1049</v>
      </c>
      <c r="B154" s="730" t="str">
        <f>VLOOKUP(A154,DATASHEET!B:C,2,FALSE)</f>
        <v>11SPI</v>
      </c>
      <c r="C154" s="729"/>
      <c r="D154" s="729"/>
      <c r="E154" s="729"/>
      <c r="F154" s="729"/>
    </row>
    <row r="155" spans="1:6" x14ac:dyDescent="0.25">
      <c r="A155" s="725" t="s">
        <v>1050</v>
      </c>
      <c r="B155" s="730" t="str">
        <f>VLOOKUP(A155,DATASHEET!B:C,2,FALSE)</f>
        <v>11ZI</v>
      </c>
      <c r="C155" s="729"/>
      <c r="D155" s="729"/>
      <c r="E155" s="729"/>
      <c r="F155" s="729"/>
    </row>
    <row r="156" spans="1:6" x14ac:dyDescent="0.25">
      <c r="A156" s="725" t="s">
        <v>1051</v>
      </c>
      <c r="B156" s="730" t="str">
        <f>VLOOKUP(A156,DATASHEET!B:C,2,FALSE)</f>
        <v>11SK</v>
      </c>
      <c r="C156" s="729"/>
      <c r="D156" s="729"/>
      <c r="E156" s="729"/>
      <c r="F156" s="729"/>
    </row>
    <row r="157" spans="1:6" x14ac:dyDescent="0.25">
      <c r="A157" s="725" t="s">
        <v>1052</v>
      </c>
      <c r="B157" s="730" t="str">
        <f>VLOOKUP(A157,DATASHEET!B:C,2,FALSE)</f>
        <v>11JNE</v>
      </c>
      <c r="C157" s="729"/>
      <c r="D157" s="729"/>
      <c r="E157" s="729"/>
      <c r="F157" s="729"/>
    </row>
    <row r="158" spans="1:6" x14ac:dyDescent="0.25">
      <c r="A158" s="725" t="s">
        <v>1053</v>
      </c>
      <c r="B158" s="730" t="str">
        <f>VLOOKUP(A158,DATASHEET!B:C,2,FALSE)</f>
        <v>11JNE</v>
      </c>
      <c r="C158" s="729"/>
      <c r="D158" s="729"/>
      <c r="E158" s="729"/>
      <c r="F158" s="729"/>
    </row>
    <row r="159" spans="1:6" x14ac:dyDescent="0.25">
      <c r="A159" s="725" t="s">
        <v>1054</v>
      </c>
      <c r="B159" s="730" t="str">
        <f>VLOOKUP(A159,DATASHEET!B:C,2,FALSE)</f>
        <v>11KKN</v>
      </c>
      <c r="C159" s="729"/>
      <c r="D159" s="729"/>
      <c r="E159" s="729"/>
      <c r="F159" s="729"/>
    </row>
    <row r="160" spans="1:6" x14ac:dyDescent="0.25">
      <c r="A160" s="725" t="s">
        <v>1055</v>
      </c>
      <c r="B160" s="730" t="str">
        <f>VLOOKUP(A160,DATASHEET!B:C,2,FALSE)</f>
        <v>11SK</v>
      </c>
      <c r="C160" s="729"/>
      <c r="D160" s="729"/>
      <c r="E160" s="729"/>
      <c r="F160" s="729"/>
    </row>
    <row r="161" spans="1:6" x14ac:dyDescent="0.25">
      <c r="A161" s="725" t="s">
        <v>1056</v>
      </c>
      <c r="B161" s="730" t="str">
        <f>VLOOKUP(A161,DATASHEET!B:C,2,FALSE)</f>
        <v>11JNE</v>
      </c>
      <c r="C161" s="729"/>
      <c r="D161" s="729"/>
      <c r="E161" s="729"/>
      <c r="F161" s="729"/>
    </row>
    <row r="162" spans="1:6" x14ac:dyDescent="0.25">
      <c r="A162" s="725" t="s">
        <v>1057</v>
      </c>
      <c r="B162" s="730" t="str">
        <f>VLOOKUP(A162,DATASHEET!B:C,2,FALSE)</f>
        <v>11KKN</v>
      </c>
      <c r="C162" s="729"/>
      <c r="D162" s="729"/>
      <c r="E162" s="729"/>
      <c r="F162" s="729"/>
    </row>
    <row r="163" spans="1:6" x14ac:dyDescent="0.25">
      <c r="A163" s="725" t="s">
        <v>1058</v>
      </c>
      <c r="B163" s="730" t="str">
        <f>VLOOKUP(A163,DATASHEET!B:C,2,FALSE)</f>
        <v>11SDA</v>
      </c>
      <c r="C163" s="729"/>
      <c r="D163" s="729"/>
      <c r="E163" s="729"/>
      <c r="F163" s="729"/>
    </row>
    <row r="164" spans="1:6" x14ac:dyDescent="0.25">
      <c r="A164" s="725" t="s">
        <v>1059</v>
      </c>
      <c r="B164" s="730" t="str">
        <f>VLOOKUP(A164,DATASHEET!B:C,2,FALSE)</f>
        <v>11JNE</v>
      </c>
      <c r="C164" s="729"/>
      <c r="D164" s="729"/>
      <c r="E164" s="729"/>
      <c r="F164" s="729"/>
    </row>
    <row r="165" spans="1:6" x14ac:dyDescent="0.25">
      <c r="A165" s="725" t="s">
        <v>1060</v>
      </c>
      <c r="B165" s="730" t="str">
        <f>VLOOKUP(A165,DATASHEET!B:C,2,FALSE)</f>
        <v>11EGQ</v>
      </c>
      <c r="C165" s="729"/>
      <c r="D165" s="729"/>
      <c r="E165" s="729"/>
      <c r="F165" s="729"/>
    </row>
    <row r="166" spans="1:6" x14ac:dyDescent="0.25">
      <c r="A166" s="725" t="s">
        <v>1061</v>
      </c>
      <c r="B166" s="730" t="str">
        <f>VLOOKUP(A166,DATASHEET!B:C,2,FALSE)</f>
        <v>11KKN</v>
      </c>
      <c r="C166" s="729"/>
      <c r="D166" s="729"/>
      <c r="E166" s="729"/>
      <c r="F166" s="729"/>
    </row>
    <row r="167" spans="1:6" x14ac:dyDescent="0.25">
      <c r="A167" s="725" t="s">
        <v>1062</v>
      </c>
      <c r="B167" s="730" t="str">
        <f>VLOOKUP(A167,DATASHEET!B:C,2,FALSE)</f>
        <v>11WE</v>
      </c>
      <c r="C167" s="729"/>
      <c r="D167" s="729"/>
      <c r="E167" s="729"/>
      <c r="F167" s="729"/>
    </row>
    <row r="168" spans="1:6" x14ac:dyDescent="0.25">
      <c r="A168" s="725" t="s">
        <v>1063</v>
      </c>
      <c r="B168" s="730" t="str">
        <f>VLOOKUP(A168,DATASHEET!B:C,2,FALSE)</f>
        <v>11JNE</v>
      </c>
      <c r="C168" s="729"/>
      <c r="D168" s="729"/>
      <c r="E168" s="729"/>
      <c r="F168" s="729"/>
    </row>
    <row r="169" spans="1:6" x14ac:dyDescent="0.25">
      <c r="A169" s="725" t="s">
        <v>1064</v>
      </c>
      <c r="B169" s="730" t="str">
        <f>VLOOKUP(A169,DATASHEET!B:C,2,FALSE)</f>
        <v>11KKN</v>
      </c>
      <c r="C169" s="729"/>
      <c r="D169" s="729"/>
      <c r="E169" s="729"/>
      <c r="F169" s="729"/>
    </row>
    <row r="170" spans="1:6" x14ac:dyDescent="0.25">
      <c r="A170" s="725" t="s">
        <v>1065</v>
      </c>
      <c r="B170" s="730" t="str">
        <f>VLOOKUP(A170,DATASHEET!B:C,2,FALSE)</f>
        <v>11EGQ</v>
      </c>
      <c r="C170" s="729"/>
      <c r="D170" s="729"/>
      <c r="E170" s="729"/>
      <c r="F170" s="729"/>
    </row>
    <row r="171" spans="1:6" x14ac:dyDescent="0.25">
      <c r="A171" s="725" t="s">
        <v>1066</v>
      </c>
      <c r="B171" s="730" t="str">
        <f>VLOOKUP(A171,DATASHEET!B:C,2,FALSE)</f>
        <v>11ZI</v>
      </c>
      <c r="C171" s="729"/>
      <c r="D171" s="729"/>
      <c r="E171" s="729"/>
      <c r="F171" s="729"/>
    </row>
    <row r="172" spans="1:6" x14ac:dyDescent="0.25">
      <c r="A172" s="725" t="s">
        <v>1067</v>
      </c>
      <c r="B172" s="730" t="str">
        <f>VLOOKUP(A172,DATASHEET!B:C,2,FALSE)</f>
        <v>11SPI</v>
      </c>
      <c r="C172" s="729"/>
      <c r="D172" s="729"/>
      <c r="E172" s="729"/>
      <c r="F172" s="729"/>
    </row>
    <row r="173" spans="1:6" x14ac:dyDescent="0.25">
      <c r="A173" s="725" t="s">
        <v>1068</v>
      </c>
      <c r="B173" s="730" t="str">
        <f>VLOOKUP(A173,DATASHEET!B:C,2,FALSE)</f>
        <v>11WE</v>
      </c>
      <c r="C173" s="729"/>
      <c r="D173" s="729"/>
      <c r="E173" s="729"/>
      <c r="F173" s="729"/>
    </row>
    <row r="174" spans="1:6" x14ac:dyDescent="0.25">
      <c r="A174" s="725" t="s">
        <v>1069</v>
      </c>
      <c r="B174" s="730" t="str">
        <f>VLOOKUP(A174,DATASHEET!B:C,2,FALSE)</f>
        <v>11SK</v>
      </c>
      <c r="C174" s="729"/>
      <c r="D174" s="729"/>
      <c r="E174" s="729"/>
      <c r="F174" s="729"/>
    </row>
    <row r="175" spans="1:6" x14ac:dyDescent="0.25">
      <c r="A175" s="725" t="s">
        <v>1070</v>
      </c>
      <c r="B175" s="730" t="str">
        <f>VLOOKUP(A175,DATASHEET!B:C,2,FALSE)</f>
        <v>11SPI</v>
      </c>
      <c r="C175" s="729"/>
      <c r="D175" s="729"/>
      <c r="E175" s="729"/>
      <c r="F175" s="729"/>
    </row>
    <row r="176" spans="1:6" x14ac:dyDescent="0.25">
      <c r="A176" s="725" t="s">
        <v>1071</v>
      </c>
      <c r="B176" s="730" t="str">
        <f>VLOOKUP(A176,DATASHEET!B:C,2,FALSE)</f>
        <v>11SPI</v>
      </c>
      <c r="C176" s="729"/>
      <c r="D176" s="729"/>
      <c r="E176" s="729"/>
      <c r="F176" s="729"/>
    </row>
    <row r="177" spans="1:6" x14ac:dyDescent="0.25">
      <c r="A177" s="725" t="s">
        <v>1072</v>
      </c>
      <c r="B177" s="730" t="str">
        <f>VLOOKUP(A177,DATASHEET!B:C,2,FALSE)</f>
        <v>11SPI</v>
      </c>
      <c r="C177" s="729"/>
      <c r="D177" s="729"/>
      <c r="E177" s="729"/>
      <c r="F177" s="729"/>
    </row>
    <row r="178" spans="1:6" x14ac:dyDescent="0.25">
      <c r="A178" s="725" t="s">
        <v>1073</v>
      </c>
      <c r="B178" s="730" t="str">
        <f>VLOOKUP(A178,DATASHEET!B:C,2,FALSE)</f>
        <v>11SPI</v>
      </c>
      <c r="C178" s="729"/>
      <c r="D178" s="729"/>
      <c r="E178" s="729"/>
      <c r="F178" s="729"/>
    </row>
    <row r="179" spans="1:6" x14ac:dyDescent="0.25">
      <c r="A179" s="725" t="s">
        <v>1074</v>
      </c>
      <c r="B179" s="730" t="str">
        <f>VLOOKUP(A179,DATASHEET!B:C,2,FALSE)</f>
        <v>11SPI</v>
      </c>
      <c r="C179" s="729"/>
      <c r="D179" s="729"/>
      <c r="E179" s="729"/>
      <c r="F179" s="729"/>
    </row>
    <row r="180" spans="1:6" x14ac:dyDescent="0.25">
      <c r="A180" s="725" t="s">
        <v>1075</v>
      </c>
      <c r="B180" s="730" t="str">
        <f>VLOOKUP(A180,DATASHEET!B:C,2,FALSE)</f>
        <v>11ZI</v>
      </c>
      <c r="C180" s="729"/>
      <c r="D180" s="729"/>
      <c r="E180" s="729"/>
      <c r="F180" s="729"/>
    </row>
    <row r="181" spans="1:6" x14ac:dyDescent="0.25">
      <c r="A181" s="725" t="s">
        <v>1076</v>
      </c>
      <c r="B181" s="730" t="str">
        <f>VLOOKUP(A181,DATASHEET!B:C,2,FALSE)</f>
        <v>11SK</v>
      </c>
      <c r="C181" s="729"/>
      <c r="D181" s="729"/>
      <c r="E181" s="729"/>
      <c r="F181" s="729"/>
    </row>
    <row r="182" spans="1:6" x14ac:dyDescent="0.25">
      <c r="A182" s="725" t="s">
        <v>1077</v>
      </c>
      <c r="B182" s="730" t="str">
        <f>VLOOKUP(A182,DATASHEET!B:C,2,FALSE)</f>
        <v>11SPI</v>
      </c>
      <c r="C182" s="729"/>
      <c r="D182" s="729"/>
      <c r="E182" s="729"/>
      <c r="F182" s="729"/>
    </row>
    <row r="183" spans="1:6" x14ac:dyDescent="0.25">
      <c r="A183" s="725" t="s">
        <v>1078</v>
      </c>
      <c r="B183" s="730" t="str">
        <f>VLOOKUP(A183,DATASHEET!B:C,2,FALSE)</f>
        <v>11JNE</v>
      </c>
      <c r="C183" s="576">
        <v>1</v>
      </c>
      <c r="D183" s="729"/>
      <c r="E183" s="729"/>
      <c r="F183" s="729"/>
    </row>
    <row r="184" spans="1:6" x14ac:dyDescent="0.25">
      <c r="A184" s="725" t="s">
        <v>1079</v>
      </c>
      <c r="B184" s="730" t="str">
        <f>VLOOKUP(A184,DATASHEET!B:C,2,FALSE)</f>
        <v>11SDA</v>
      </c>
      <c r="C184" s="576">
        <v>0</v>
      </c>
      <c r="D184" s="729"/>
      <c r="E184" s="729"/>
      <c r="F184" s="729"/>
    </row>
    <row r="185" spans="1:6" x14ac:dyDescent="0.25">
      <c r="A185" s="725" t="s">
        <v>1080</v>
      </c>
      <c r="B185" s="730" t="str">
        <f>VLOOKUP(A185,DATASHEET!B:C,2,FALSE)</f>
        <v>11SK</v>
      </c>
      <c r="C185" s="576">
        <v>0</v>
      </c>
      <c r="D185" s="729"/>
      <c r="E185" s="729"/>
      <c r="F185" s="729"/>
    </row>
    <row r="186" spans="1:6" x14ac:dyDescent="0.25">
      <c r="A186" s="725" t="s">
        <v>1081</v>
      </c>
      <c r="B186" s="730" t="str">
        <f>VLOOKUP(A186,DATASHEET!B:C,2,FALSE)</f>
        <v>11SDA</v>
      </c>
      <c r="C186" s="576">
        <v>0</v>
      </c>
      <c r="D186" s="729"/>
      <c r="E186" s="729"/>
      <c r="F186" s="729"/>
    </row>
    <row r="187" spans="1:6" x14ac:dyDescent="0.25">
      <c r="A187" s="725" t="s">
        <v>1082</v>
      </c>
      <c r="B187" s="730" t="str">
        <f>VLOOKUP(A187,DATASHEET!B:C,2,FALSE)</f>
        <v>11WE</v>
      </c>
      <c r="C187" s="576">
        <v>0</v>
      </c>
      <c r="D187" s="729"/>
      <c r="E187" s="729"/>
      <c r="F187" s="729"/>
    </row>
    <row r="188" spans="1:6" x14ac:dyDescent="0.25">
      <c r="A188" s="725" t="s">
        <v>1083</v>
      </c>
      <c r="B188" s="730" t="str">
        <f>VLOOKUP(A188,DATASHEET!B:C,2,FALSE)</f>
        <v>11SPI</v>
      </c>
      <c r="C188" s="576">
        <v>0</v>
      </c>
      <c r="D188" s="729"/>
      <c r="E188" s="729"/>
      <c r="F188" s="729"/>
    </row>
    <row r="189" spans="1:6" x14ac:dyDescent="0.25">
      <c r="A189" s="725" t="s">
        <v>1084</v>
      </c>
      <c r="B189" s="730" t="str">
        <f>VLOOKUP(A189,DATASHEET!B:C,2,FALSE)</f>
        <v>11JNE</v>
      </c>
      <c r="C189" s="576">
        <v>0</v>
      </c>
      <c r="D189" s="729"/>
      <c r="E189" s="729"/>
      <c r="F189" s="729"/>
    </row>
    <row r="190" spans="1:6" x14ac:dyDescent="0.25">
      <c r="A190" s="725" t="s">
        <v>1085</v>
      </c>
      <c r="B190" s="730" t="str">
        <f>VLOOKUP(A190,DATASHEET!B:C,2,FALSE)</f>
        <v>11SK</v>
      </c>
      <c r="C190" s="576">
        <v>0</v>
      </c>
      <c r="D190" s="729"/>
      <c r="E190" s="729"/>
      <c r="F190" s="729"/>
    </row>
    <row r="191" spans="1:6" x14ac:dyDescent="0.25">
      <c r="A191" s="725" t="s">
        <v>1086</v>
      </c>
      <c r="B191" s="730" t="str">
        <f>VLOOKUP(A191,DATASHEET!B:C,2,FALSE)</f>
        <v>11SPI</v>
      </c>
      <c r="C191" s="576">
        <v>0</v>
      </c>
      <c r="D191" s="729"/>
      <c r="E191" s="729"/>
      <c r="F191" s="729"/>
    </row>
    <row r="192" spans="1:6" x14ac:dyDescent="0.25">
      <c r="A192" s="725" t="s">
        <v>1087</v>
      </c>
      <c r="B192" s="730" t="str">
        <f>VLOOKUP(A192,DATASHEET!B:C,2,FALSE)</f>
        <v>11SDA</v>
      </c>
      <c r="C192" s="576">
        <v>2</v>
      </c>
      <c r="D192" s="729"/>
      <c r="E192" s="729"/>
      <c r="F192" s="729"/>
    </row>
    <row r="193" spans="1:6" x14ac:dyDescent="0.25">
      <c r="A193" s="725" t="s">
        <v>1088</v>
      </c>
      <c r="B193" s="730" t="str">
        <f>VLOOKUP(A193,DATASHEET!B:C,2,FALSE)</f>
        <v>11KKN</v>
      </c>
      <c r="C193" s="576">
        <v>0</v>
      </c>
      <c r="D193" s="729"/>
      <c r="E193" s="729"/>
      <c r="F193" s="729"/>
    </row>
    <row r="194" spans="1:6" x14ac:dyDescent="0.25">
      <c r="A194" s="725" t="s">
        <v>1089</v>
      </c>
      <c r="B194" s="730" t="str">
        <f>VLOOKUP(A194,DATASHEET!B:C,2,FALSE)</f>
        <v>11SDA</v>
      </c>
      <c r="C194" s="576">
        <v>0</v>
      </c>
      <c r="D194" s="729"/>
      <c r="E194" s="729"/>
      <c r="F194" s="729"/>
    </row>
    <row r="195" spans="1:6" x14ac:dyDescent="0.25">
      <c r="A195" s="725" t="s">
        <v>1090</v>
      </c>
      <c r="B195" s="730" t="str">
        <f>VLOOKUP(A195,DATASHEET!B:C,2,FALSE)</f>
        <v>11EGQ</v>
      </c>
      <c r="C195" s="576">
        <v>1</v>
      </c>
      <c r="D195" s="729"/>
      <c r="E195" s="729"/>
      <c r="F195" s="729"/>
    </row>
    <row r="196" spans="1:6" x14ac:dyDescent="0.25">
      <c r="A196" s="725" t="s">
        <v>1091</v>
      </c>
      <c r="B196" s="730" t="str">
        <f>VLOOKUP(A196,DATASHEET!B:C,2,FALSE)</f>
        <v>11EGQ</v>
      </c>
      <c r="C196" s="576">
        <v>5</v>
      </c>
      <c r="D196" s="729"/>
      <c r="E196" s="729"/>
      <c r="F196" s="729"/>
    </row>
    <row r="197" spans="1:6" x14ac:dyDescent="0.25">
      <c r="A197" s="725" t="s">
        <v>1092</v>
      </c>
      <c r="B197" s="730" t="str">
        <f>VLOOKUP(A197,DATASHEET!B:C,2,FALSE)</f>
        <v>11SK</v>
      </c>
      <c r="C197" s="576">
        <v>0</v>
      </c>
      <c r="D197" s="729"/>
      <c r="E197" s="729"/>
      <c r="F197" s="729"/>
    </row>
    <row r="198" spans="1:6" x14ac:dyDescent="0.25">
      <c r="A198" s="725" t="s">
        <v>1093</v>
      </c>
      <c r="B198" s="730" t="str">
        <f>VLOOKUP(A198,DATASHEET!B:C,2,FALSE)</f>
        <v>11SK</v>
      </c>
      <c r="C198" s="576">
        <v>0</v>
      </c>
      <c r="D198" s="729"/>
      <c r="E198" s="729"/>
      <c r="F198" s="729"/>
    </row>
    <row r="199" spans="1:6" x14ac:dyDescent="0.25">
      <c r="A199" s="725" t="s">
        <v>1094</v>
      </c>
      <c r="B199" s="730" t="str">
        <f>VLOOKUP(A199,DATASHEET!B:C,2,FALSE)</f>
        <v>11SDA</v>
      </c>
      <c r="C199" s="576">
        <v>2</v>
      </c>
      <c r="D199" s="729"/>
      <c r="E199" s="729"/>
      <c r="F199" s="729"/>
    </row>
    <row r="200" spans="1:6" x14ac:dyDescent="0.25">
      <c r="A200" s="725" t="s">
        <v>1095</v>
      </c>
      <c r="B200" s="730" t="str">
        <f>VLOOKUP(A200,DATASHEET!B:C,2,FALSE)</f>
        <v>11WE</v>
      </c>
      <c r="C200" s="576">
        <v>0</v>
      </c>
      <c r="D200" s="729"/>
      <c r="E200" s="729"/>
      <c r="F200" s="729"/>
    </row>
    <row r="201" spans="1:6" x14ac:dyDescent="0.25">
      <c r="A201" s="725" t="s">
        <v>1096</v>
      </c>
      <c r="B201" s="730" t="str">
        <f>VLOOKUP(A201,DATASHEET!B:C,2,FALSE)</f>
        <v>11SDA</v>
      </c>
      <c r="C201" s="576">
        <v>0</v>
      </c>
      <c r="D201" s="729"/>
      <c r="E201" s="729"/>
      <c r="F201" s="729"/>
    </row>
    <row r="202" spans="1:6" x14ac:dyDescent="0.25">
      <c r="A202" s="725" t="s">
        <v>1097</v>
      </c>
      <c r="B202" s="730" t="str">
        <f>VLOOKUP(A202,DATASHEET!B:C,2,FALSE)</f>
        <v>11EGQ</v>
      </c>
      <c r="C202" s="576">
        <v>0</v>
      </c>
      <c r="D202" s="729"/>
      <c r="E202" s="729"/>
      <c r="F202" s="729"/>
    </row>
    <row r="203" spans="1:6" x14ac:dyDescent="0.25">
      <c r="A203" s="725" t="s">
        <v>1098</v>
      </c>
      <c r="B203" s="730" t="str">
        <f>VLOOKUP(A203,DATASHEET!B:C,2,FALSE)</f>
        <v>11JNE</v>
      </c>
      <c r="C203" s="576">
        <v>0</v>
      </c>
      <c r="D203" s="729"/>
      <c r="E203" s="729"/>
      <c r="F203" s="729"/>
    </row>
    <row r="204" spans="1:6" x14ac:dyDescent="0.25">
      <c r="A204" s="725" t="s">
        <v>1099</v>
      </c>
      <c r="B204" s="730" t="str">
        <f>VLOOKUP(A204,DATASHEET!B:C,2,FALSE)</f>
        <v>11EGQ</v>
      </c>
      <c r="C204" s="576">
        <v>0</v>
      </c>
      <c r="D204" s="729"/>
      <c r="E204" s="729"/>
      <c r="F204" s="729"/>
    </row>
    <row r="205" spans="1:6" x14ac:dyDescent="0.25">
      <c r="A205" s="725" t="s">
        <v>1100</v>
      </c>
      <c r="B205" s="730" t="str">
        <f>VLOOKUP(A205,DATASHEET!B:C,2,FALSE)</f>
        <v>11KKN</v>
      </c>
      <c r="C205" s="576">
        <v>2</v>
      </c>
      <c r="D205" s="729"/>
      <c r="E205" s="729"/>
      <c r="F205" s="729"/>
    </row>
    <row r="206" spans="1:6" x14ac:dyDescent="0.25">
      <c r="A206" s="725" t="s">
        <v>1101</v>
      </c>
      <c r="B206" s="730" t="str">
        <f>VLOOKUP(A206,DATASHEET!B:C,2,FALSE)</f>
        <v>11KKN</v>
      </c>
      <c r="C206" s="576">
        <v>0</v>
      </c>
      <c r="D206" s="729"/>
      <c r="E206" s="729"/>
      <c r="F206" s="729"/>
    </row>
    <row r="207" spans="1:6" x14ac:dyDescent="0.25">
      <c r="A207" s="725" t="s">
        <v>1102</v>
      </c>
      <c r="B207" s="730" t="str">
        <f>VLOOKUP(A207,DATASHEET!B:C,2,FALSE)</f>
        <v>11JNE</v>
      </c>
      <c r="C207" s="576">
        <v>0</v>
      </c>
      <c r="D207" s="729"/>
      <c r="E207" s="729"/>
      <c r="F207" s="729"/>
    </row>
    <row r="208" spans="1:6" x14ac:dyDescent="0.25">
      <c r="A208" s="725" t="s">
        <v>1103</v>
      </c>
      <c r="B208" s="730" t="str">
        <f>VLOOKUP(A208,DATASHEET!B:C,2,FALSE)</f>
        <v>11SDA</v>
      </c>
      <c r="C208" s="576">
        <v>4</v>
      </c>
      <c r="D208" s="729"/>
      <c r="E208" s="729"/>
      <c r="F208" s="729"/>
    </row>
    <row r="209" spans="1:6" x14ac:dyDescent="0.25">
      <c r="A209" s="725" t="s">
        <v>1104</v>
      </c>
      <c r="B209" s="730" t="str">
        <f>VLOOKUP(A209,DATASHEET!B:C,2,FALSE)</f>
        <v>11JNE</v>
      </c>
      <c r="C209" s="576">
        <v>0</v>
      </c>
      <c r="D209" s="729"/>
      <c r="E209" s="729"/>
      <c r="F209" s="729"/>
    </row>
    <row r="210" spans="1:6" x14ac:dyDescent="0.25">
      <c r="A210" s="725" t="s">
        <v>1105</v>
      </c>
      <c r="B210" s="730" t="str">
        <f>VLOOKUP(A210,DATASHEET!B:C,2,FALSE)</f>
        <v>11SK</v>
      </c>
      <c r="C210" s="576">
        <v>0</v>
      </c>
      <c r="D210" s="729"/>
      <c r="E210" s="729"/>
      <c r="F210" s="729"/>
    </row>
    <row r="211" spans="1:6" x14ac:dyDescent="0.25">
      <c r="A211" s="725" t="s">
        <v>1106</v>
      </c>
      <c r="B211" s="730" t="str">
        <f>VLOOKUP(A211,DATASHEET!B:C,2,FALSE)</f>
        <v>11SDA</v>
      </c>
      <c r="C211" s="576">
        <v>1</v>
      </c>
      <c r="D211" s="729"/>
      <c r="E211" s="729"/>
      <c r="F211" s="729"/>
    </row>
    <row r="212" spans="1:6" x14ac:dyDescent="0.25">
      <c r="A212" s="725" t="s">
        <v>1107</v>
      </c>
      <c r="B212" s="730" t="str">
        <f>VLOOKUP(A212,DATASHEET!B:C,2,FALSE)</f>
        <v>11EGQ</v>
      </c>
      <c r="C212" s="576">
        <v>0</v>
      </c>
      <c r="D212" s="729"/>
      <c r="E212" s="729"/>
      <c r="F212" s="729"/>
    </row>
    <row r="213" spans="1:6" x14ac:dyDescent="0.25">
      <c r="A213" s="725" t="s">
        <v>1108</v>
      </c>
      <c r="B213" s="730" t="str">
        <f>VLOOKUP(A213,DATASHEET!B:C,2,FALSE)</f>
        <v>11WE</v>
      </c>
      <c r="C213" s="576">
        <v>0</v>
      </c>
      <c r="D213" s="729"/>
      <c r="E213" s="729"/>
      <c r="F213" s="729"/>
    </row>
    <row r="214" spans="1:6" x14ac:dyDescent="0.25">
      <c r="A214" s="725" t="s">
        <v>1109</v>
      </c>
      <c r="B214" s="730" t="str">
        <f>VLOOKUP(A214,DATASHEET!B:C,2,FALSE)</f>
        <v>11EGQ</v>
      </c>
      <c r="C214" s="576">
        <v>0</v>
      </c>
      <c r="D214" s="729"/>
      <c r="E214" s="729"/>
      <c r="F214" s="729"/>
    </row>
    <row r="215" spans="1:6" x14ac:dyDescent="0.25">
      <c r="A215" s="725" t="s">
        <v>1110</v>
      </c>
      <c r="B215" s="730" t="str">
        <f>VLOOKUP(A215,DATASHEET!B:C,2,FALSE)</f>
        <v>11KKN</v>
      </c>
      <c r="C215" s="576">
        <v>0</v>
      </c>
      <c r="D215" s="729"/>
      <c r="E215" s="729"/>
      <c r="F215" s="729"/>
    </row>
    <row r="216" spans="1:6" x14ac:dyDescent="0.25">
      <c r="A216" s="725"/>
      <c r="B216" s="728"/>
      <c r="C216" s="729"/>
      <c r="D216" s="729"/>
      <c r="E216" s="729"/>
      <c r="F216" s="729"/>
    </row>
    <row r="217" spans="1:6" x14ac:dyDescent="0.25">
      <c r="A217" s="725"/>
      <c r="B217" s="728"/>
      <c r="C217" s="729"/>
      <c r="D217" s="729"/>
      <c r="E217" s="729"/>
      <c r="F217" s="729"/>
    </row>
    <row r="218" spans="1:6" x14ac:dyDescent="0.25">
      <c r="A218" s="725"/>
      <c r="B218" s="728"/>
      <c r="C218" s="729"/>
      <c r="D218" s="729"/>
      <c r="E218" s="729"/>
      <c r="F218" s="729"/>
    </row>
    <row r="219" spans="1:6" x14ac:dyDescent="0.25">
      <c r="A219" s="725"/>
      <c r="B219" s="728"/>
      <c r="C219" s="729"/>
      <c r="D219" s="729"/>
      <c r="E219" s="729"/>
      <c r="F219" s="729"/>
    </row>
    <row r="220" spans="1:6" x14ac:dyDescent="0.25">
      <c r="A220" s="725"/>
      <c r="B220" s="728"/>
      <c r="C220" s="729"/>
      <c r="D220" s="729"/>
      <c r="E220" s="729"/>
      <c r="F220" s="729"/>
    </row>
    <row r="221" spans="1:6" x14ac:dyDescent="0.25">
      <c r="A221" s="725"/>
      <c r="B221" s="728"/>
      <c r="C221" s="729"/>
      <c r="D221" s="729"/>
      <c r="E221" s="729"/>
      <c r="F221" s="729"/>
    </row>
    <row r="222" spans="1:6" x14ac:dyDescent="0.25">
      <c r="A222" s="725"/>
      <c r="B222" s="728"/>
      <c r="C222" s="729"/>
      <c r="D222" s="729"/>
      <c r="E222" s="729"/>
      <c r="F222" s="729"/>
    </row>
    <row r="223" spans="1:6" x14ac:dyDescent="0.25">
      <c r="A223" s="725"/>
      <c r="B223" s="728"/>
      <c r="C223" s="729"/>
      <c r="D223" s="729"/>
      <c r="E223" s="729"/>
      <c r="F223" s="729"/>
    </row>
  </sheetData>
  <autoFilter ref="A2:F2" xr:uid="{796A8FE5-E308-48BF-BBE4-858283931C17}"/>
  <customSheetViews>
    <customSheetView guid="{D8C81B0B-BAF0-475C-B016-87D4C3E60B63}" showGridLines="0">
      <pane xSplit="3" ySplit="1" topLeftCell="D2" activePane="bottomRight" state="frozen"/>
      <selection pane="bottomRight" sqref="A1:XFD1048576"/>
      <pageMargins left="0.7" right="0.7" top="0.75" bottom="0.75" header="0.3" footer="0.3"/>
    </customSheetView>
    <customSheetView guid="{AB72AB40-A0C1-4CA4-B3F4-70E07051F213}" showGridLines="0" showAutoFilter="1">
      <pane xSplit="3" ySplit="1" topLeftCell="D2" activePane="bottomRight" state="frozen"/>
      <selection pane="bottomRight" activeCell="C12" sqref="C12"/>
      <pageMargins left="0.7" right="0.7" top="0.75" bottom="0.75" header="0.3" footer="0.3"/>
      <autoFilter ref="A1:C1" xr:uid="{00000000-0000-0000-0000-000000000000}"/>
    </customSheetView>
  </customSheetViews>
  <mergeCells count="1">
    <mergeCell ref="A1:F1"/>
  </mergeCells>
  <conditionalFormatting sqref="D3:D223">
    <cfRule type="colorScale" priority="5">
      <colorScale>
        <cfvo type="min"/>
        <cfvo type="percentile" val="50"/>
        <cfvo type="max"/>
        <color rgb="FF63BE7B"/>
        <color rgb="FFFFEB84"/>
        <color rgb="FFF8696B"/>
      </colorScale>
    </cfRule>
  </conditionalFormatting>
  <conditionalFormatting sqref="C3:C223">
    <cfRule type="colorScale" priority="3">
      <colorScale>
        <cfvo type="min"/>
        <cfvo type="percentile" val="50"/>
        <cfvo type="max"/>
        <color rgb="FF63BE7B"/>
        <color rgb="FFFFEB84"/>
        <color rgb="FFF8696B"/>
      </colorScale>
    </cfRule>
  </conditionalFormatting>
  <conditionalFormatting sqref="E3:E223">
    <cfRule type="colorScale" priority="2">
      <colorScale>
        <cfvo type="min"/>
        <cfvo type="percentile" val="50"/>
        <cfvo type="max"/>
        <color rgb="FF63BE7B"/>
        <color rgb="FFFFEB84"/>
        <color rgb="FFF8696B"/>
      </colorScale>
    </cfRule>
  </conditionalFormatting>
  <conditionalFormatting sqref="F3:F22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I17"/>
  <sheetViews>
    <sheetView showGridLines="0" zoomScale="120" zoomScaleNormal="120" workbookViewId="0">
      <selection activeCell="B20" sqref="B20"/>
    </sheetView>
  </sheetViews>
  <sheetFormatPr defaultRowHeight="15" x14ac:dyDescent="0.25"/>
  <cols>
    <col min="2" max="2" width="34.42578125" customWidth="1"/>
    <col min="3" max="4" width="10.7109375" customWidth="1"/>
    <col min="5" max="7" width="9.28515625" customWidth="1"/>
    <col min="8" max="8" width="9.140625" style="55"/>
  </cols>
  <sheetData>
    <row r="1" spans="1:9" x14ac:dyDescent="0.25">
      <c r="A1" s="4"/>
      <c r="B1" s="4"/>
      <c r="C1" s="4"/>
      <c r="D1" s="4"/>
      <c r="E1" s="4"/>
      <c r="F1" s="4"/>
      <c r="G1" s="4"/>
    </row>
    <row r="2" spans="1:9" ht="16.5" thickBot="1" x14ac:dyDescent="0.3">
      <c r="A2" s="4"/>
      <c r="B2" s="5"/>
      <c r="C2" s="685" t="s">
        <v>34</v>
      </c>
      <c r="D2" s="685" t="s">
        <v>74</v>
      </c>
      <c r="E2" s="685" t="s">
        <v>35</v>
      </c>
      <c r="F2" s="685" t="s">
        <v>75</v>
      </c>
      <c r="H2"/>
    </row>
    <row r="3" spans="1:9" ht="15.75" thickBot="1" x14ac:dyDescent="0.3">
      <c r="A3" s="4"/>
      <c r="B3" s="686" t="s">
        <v>476</v>
      </c>
      <c r="C3" s="687">
        <f>SUM(DATASHEET!$S2:$S231)</f>
        <v>289</v>
      </c>
      <c r="D3" s="687"/>
      <c r="E3" s="687"/>
      <c r="F3" s="687"/>
      <c r="H3"/>
    </row>
    <row r="4" spans="1:9" ht="15.75" thickBot="1" x14ac:dyDescent="0.3">
      <c r="A4" s="4"/>
      <c r="B4" s="688" t="s">
        <v>477</v>
      </c>
      <c r="C4" s="689">
        <f>SUM(DATASHEET!$T2:$T231)</f>
        <v>1420</v>
      </c>
      <c r="D4" s="689"/>
      <c r="E4" s="689"/>
      <c r="F4" s="689"/>
      <c r="H4"/>
    </row>
    <row r="5" spans="1:9" ht="15.75" thickBot="1" x14ac:dyDescent="0.3">
      <c r="A5" s="4"/>
      <c r="B5" s="690" t="s">
        <v>478</v>
      </c>
      <c r="C5" s="691">
        <f>SUM(DATASHEET!$U2:$U231)</f>
        <v>82</v>
      </c>
      <c r="D5" s="691"/>
      <c r="E5" s="691"/>
      <c r="F5" s="691"/>
      <c r="H5"/>
    </row>
    <row r="6" spans="1:9" ht="15.75" thickBot="1" x14ac:dyDescent="0.3">
      <c r="A6" s="4"/>
      <c r="B6" s="690" t="s">
        <v>479</v>
      </c>
      <c r="C6" s="691">
        <f>SUM(DATASHEET!$V2:$V231)</f>
        <v>26</v>
      </c>
      <c r="D6" s="691"/>
      <c r="E6" s="691"/>
      <c r="F6" s="691"/>
      <c r="H6"/>
      <c r="I6" s="7"/>
    </row>
    <row r="7" spans="1:9" ht="15.75" thickBot="1" x14ac:dyDescent="0.3">
      <c r="A7" s="4"/>
      <c r="B7" s="690" t="s">
        <v>480</v>
      </c>
      <c r="C7" s="691">
        <f>SUM(DATASHEET!$W2:$W231)</f>
        <v>50</v>
      </c>
      <c r="D7" s="691"/>
      <c r="E7" s="691"/>
      <c r="F7" s="691"/>
      <c r="H7"/>
    </row>
    <row r="8" spans="1:9" ht="15.75" thickBot="1" x14ac:dyDescent="0.3">
      <c r="A8" s="4"/>
      <c r="B8" s="692" t="s">
        <v>481</v>
      </c>
      <c r="C8" s="693">
        <f>SUM(DATASHEET!$Y2:$Y231)</f>
        <v>13</v>
      </c>
      <c r="D8" s="693"/>
      <c r="E8" s="693"/>
      <c r="F8" s="693"/>
      <c r="H8"/>
    </row>
    <row r="9" spans="1:9" ht="15.75" thickBot="1" x14ac:dyDescent="0.3">
      <c r="A9" s="4"/>
      <c r="B9" s="692" t="s">
        <v>482</v>
      </c>
      <c r="C9" s="693">
        <f>SUM(DATASHEET!$Z2:$Z231)</f>
        <v>8</v>
      </c>
      <c r="D9" s="693"/>
      <c r="E9" s="693"/>
      <c r="F9" s="693"/>
      <c r="H9"/>
    </row>
    <row r="10" spans="1:9" ht="15.75" thickBot="1" x14ac:dyDescent="0.3">
      <c r="A10" s="4"/>
      <c r="B10" s="694" t="s">
        <v>483</v>
      </c>
      <c r="C10" s="695">
        <f>SUM(DATASHEET!$AA2:$AA231)</f>
        <v>3</v>
      </c>
      <c r="D10" s="695"/>
      <c r="E10" s="695"/>
      <c r="F10" s="695"/>
      <c r="H10"/>
    </row>
    <row r="11" spans="1:9" ht="15.75" thickBot="1" x14ac:dyDescent="0.3">
      <c r="A11" s="4"/>
      <c r="B11" s="63" t="s">
        <v>876</v>
      </c>
      <c r="C11" s="696">
        <f>SUM(C3:C10)</f>
        <v>1891</v>
      </c>
      <c r="D11" s="696">
        <f>SUM(D3:D10)</f>
        <v>0</v>
      </c>
      <c r="E11" s="696">
        <f>SUM(E3:E10)</f>
        <v>0</v>
      </c>
      <c r="F11" s="696">
        <f>SUM(F3:F10)</f>
        <v>0</v>
      </c>
      <c r="H11"/>
    </row>
    <row r="12" spans="1:9" x14ac:dyDescent="0.25">
      <c r="B12" s="6"/>
      <c r="H12"/>
    </row>
    <row r="13" spans="1:9" ht="15.75" thickBot="1" x14ac:dyDescent="0.3">
      <c r="B13" s="8"/>
      <c r="C13" s="56" t="s">
        <v>34</v>
      </c>
      <c r="D13" s="56" t="s">
        <v>74</v>
      </c>
      <c r="E13" s="56" t="s">
        <v>35</v>
      </c>
      <c r="F13" s="56" t="s">
        <v>75</v>
      </c>
      <c r="H13"/>
    </row>
    <row r="14" spans="1:9" ht="15.75" thickBot="1" x14ac:dyDescent="0.3">
      <c r="B14" s="690" t="s">
        <v>877</v>
      </c>
      <c r="C14" s="731">
        <f>SUM(C5:C7)/C11</f>
        <v>8.3553675304071914E-2</v>
      </c>
      <c r="D14" s="731"/>
      <c r="E14" s="731"/>
      <c r="F14" s="731"/>
      <c r="H14"/>
    </row>
    <row r="15" spans="1:9" ht="15.75" thickBot="1" x14ac:dyDescent="0.3">
      <c r="B15" s="692" t="s">
        <v>76</v>
      </c>
      <c r="C15" s="732">
        <f>SUM(C8:C10)/C11</f>
        <v>1.269169751454257E-2</v>
      </c>
      <c r="D15" s="732"/>
      <c r="E15" s="732"/>
      <c r="F15" s="732"/>
      <c r="H15"/>
    </row>
    <row r="16" spans="1:9" ht="15.75" thickBot="1" x14ac:dyDescent="0.3">
      <c r="B16" s="697" t="s">
        <v>878</v>
      </c>
      <c r="C16" s="733">
        <f>SUM(C5:C10)/C11</f>
        <v>9.6245372818614491E-2</v>
      </c>
      <c r="D16" s="733"/>
      <c r="E16" s="733"/>
      <c r="F16" s="733"/>
      <c r="H16"/>
    </row>
    <row r="17" spans="2:8" ht="15.75" thickBot="1" x14ac:dyDescent="0.3">
      <c r="B17" s="686" t="s">
        <v>879</v>
      </c>
      <c r="C17" s="734">
        <f>C3/C11</f>
        <v>0.15282919090428346</v>
      </c>
      <c r="D17" s="734"/>
      <c r="E17" s="734"/>
      <c r="F17" s="734"/>
      <c r="H17"/>
    </row>
  </sheetData>
  <customSheetViews>
    <customSheetView guid="{D8C81B0B-BAF0-475C-B016-87D4C3E60B63}" showGridLines="0" showRowCol="0">
      <selection activeCell="C3" sqref="C3:C5"/>
      <pageMargins left="0.7" right="0.7" top="0.75" bottom="0.75" header="0.3" footer="0.3"/>
    </customSheetView>
    <customSheetView guid="{AB72AB40-A0C1-4CA4-B3F4-70E07051F213}" showGridLines="0" showRowCol="0">
      <selection activeCell="I25" sqref="I25"/>
      <pageMargins left="0.7" right="0.7" top="0.75" bottom="0.75" header="0.3" footer="0.3"/>
    </customSheetView>
  </customSheetView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I214"/>
  <sheetViews>
    <sheetView workbookViewId="0">
      <pane ySplit="1" topLeftCell="A180" activePane="bottomLeft" state="frozen"/>
      <selection pane="bottomLeft" sqref="A1:A214"/>
    </sheetView>
  </sheetViews>
  <sheetFormatPr defaultRowHeight="15" x14ac:dyDescent="0.25"/>
  <cols>
    <col min="1" max="1" width="20.5703125" bestFit="1" customWidth="1"/>
    <col min="2" max="2" width="23.7109375" bestFit="1" customWidth="1"/>
    <col min="3" max="3" width="13.85546875" bestFit="1" customWidth="1"/>
    <col min="4" max="4" width="12.85546875" style="55" bestFit="1" customWidth="1"/>
    <col min="5" max="5" width="10.7109375" style="55" bestFit="1" customWidth="1"/>
    <col min="6" max="6" width="8.7109375" style="55" bestFit="1" customWidth="1"/>
    <col min="7" max="7" width="6.7109375" style="55" bestFit="1" customWidth="1"/>
    <col min="8" max="8" width="5.85546875" style="55" bestFit="1" customWidth="1"/>
    <col min="9" max="9" width="7.5703125" style="55" bestFit="1" customWidth="1"/>
  </cols>
  <sheetData>
    <row r="1" spans="1:9" ht="42" x14ac:dyDescent="0.25">
      <c r="A1" s="759" t="s">
        <v>1168</v>
      </c>
      <c r="B1" s="759" t="s">
        <v>1169</v>
      </c>
      <c r="C1" s="759" t="s">
        <v>391</v>
      </c>
      <c r="D1" s="760" t="s">
        <v>1170</v>
      </c>
      <c r="E1" s="760" t="s">
        <v>1171</v>
      </c>
      <c r="F1" s="760" t="s">
        <v>1172</v>
      </c>
      <c r="G1" s="760" t="s">
        <v>1173</v>
      </c>
      <c r="H1" s="760" t="s">
        <v>1174</v>
      </c>
      <c r="I1" s="760" t="s">
        <v>1175</v>
      </c>
    </row>
    <row r="2" spans="1:9" x14ac:dyDescent="0.25">
      <c r="A2" s="761">
        <v>151724</v>
      </c>
      <c r="B2" s="761" t="s">
        <v>1176</v>
      </c>
      <c r="C2" s="761" t="s">
        <v>909</v>
      </c>
      <c r="D2" s="701">
        <v>1</v>
      </c>
      <c r="E2" s="701">
        <v>0</v>
      </c>
      <c r="F2" s="701">
        <v>12</v>
      </c>
      <c r="G2" s="701">
        <v>0</v>
      </c>
      <c r="H2" s="701">
        <v>0</v>
      </c>
      <c r="I2" s="701">
        <v>0</v>
      </c>
    </row>
    <row r="3" spans="1:9" x14ac:dyDescent="0.25">
      <c r="A3" s="761">
        <v>151609</v>
      </c>
      <c r="B3" s="761" t="s">
        <v>1177</v>
      </c>
      <c r="C3" s="761" t="s">
        <v>909</v>
      </c>
      <c r="D3" s="701">
        <v>0</v>
      </c>
      <c r="E3" s="701">
        <v>0</v>
      </c>
      <c r="F3" s="701">
        <v>13</v>
      </c>
      <c r="G3" s="701">
        <v>0</v>
      </c>
      <c r="H3" s="701">
        <v>0</v>
      </c>
      <c r="I3" s="701">
        <v>0</v>
      </c>
    </row>
    <row r="4" spans="1:9" x14ac:dyDescent="0.25">
      <c r="A4" s="761">
        <v>151535</v>
      </c>
      <c r="B4" s="761" t="s">
        <v>1178</v>
      </c>
      <c r="C4" s="761" t="s">
        <v>907</v>
      </c>
      <c r="D4" s="701">
        <v>0</v>
      </c>
      <c r="E4" s="701">
        <v>4</v>
      </c>
      <c r="F4" s="701">
        <v>18</v>
      </c>
      <c r="G4" s="701">
        <v>0</v>
      </c>
      <c r="H4" s="701">
        <v>0</v>
      </c>
      <c r="I4" s="701">
        <v>3</v>
      </c>
    </row>
    <row r="5" spans="1:9" x14ac:dyDescent="0.25">
      <c r="A5" s="761">
        <v>151632</v>
      </c>
      <c r="B5" s="761" t="s">
        <v>1179</v>
      </c>
      <c r="C5" s="761" t="s">
        <v>913</v>
      </c>
      <c r="D5" s="701">
        <v>10</v>
      </c>
      <c r="E5" s="701">
        <v>7</v>
      </c>
      <c r="F5" s="701">
        <v>15</v>
      </c>
      <c r="G5" s="701">
        <v>3</v>
      </c>
      <c r="H5" s="701">
        <v>3</v>
      </c>
      <c r="I5" s="701">
        <v>6</v>
      </c>
    </row>
    <row r="6" spans="1:9" x14ac:dyDescent="0.25">
      <c r="A6" s="761">
        <v>151598</v>
      </c>
      <c r="B6" s="761" t="s">
        <v>1180</v>
      </c>
      <c r="C6" s="761" t="s">
        <v>891</v>
      </c>
      <c r="D6" s="701">
        <v>0</v>
      </c>
      <c r="E6" s="701">
        <v>1</v>
      </c>
      <c r="F6" s="701">
        <v>8</v>
      </c>
      <c r="G6" s="701">
        <v>0</v>
      </c>
      <c r="H6" s="701">
        <v>0</v>
      </c>
      <c r="I6" s="701">
        <v>1</v>
      </c>
    </row>
    <row r="7" spans="1:9" x14ac:dyDescent="0.25">
      <c r="A7" s="761">
        <v>151561</v>
      </c>
      <c r="B7" s="761" t="s">
        <v>1181</v>
      </c>
      <c r="C7" s="761" t="s">
        <v>909</v>
      </c>
      <c r="D7" s="701">
        <v>0</v>
      </c>
      <c r="E7" s="701">
        <v>1</v>
      </c>
      <c r="F7" s="701">
        <v>18</v>
      </c>
      <c r="G7" s="701">
        <v>0</v>
      </c>
      <c r="H7" s="701">
        <v>0</v>
      </c>
      <c r="I7" s="701">
        <v>1</v>
      </c>
    </row>
    <row r="8" spans="1:9" x14ac:dyDescent="0.25">
      <c r="A8" s="761">
        <v>151578</v>
      </c>
      <c r="B8" s="761" t="s">
        <v>1182</v>
      </c>
      <c r="C8" s="761" t="s">
        <v>913</v>
      </c>
      <c r="D8" s="701">
        <v>2</v>
      </c>
      <c r="E8" s="701">
        <v>0</v>
      </c>
      <c r="F8" s="701">
        <v>8</v>
      </c>
      <c r="G8" s="701">
        <v>1</v>
      </c>
      <c r="H8" s="701">
        <v>0</v>
      </c>
      <c r="I8" s="701">
        <v>0</v>
      </c>
    </row>
    <row r="9" spans="1:9" x14ac:dyDescent="0.25">
      <c r="A9" s="761">
        <v>151624</v>
      </c>
      <c r="B9" s="761" t="s">
        <v>1183</v>
      </c>
      <c r="C9" s="761" t="s">
        <v>902</v>
      </c>
      <c r="D9" s="701">
        <v>0</v>
      </c>
      <c r="E9" s="701">
        <v>0</v>
      </c>
      <c r="F9" s="701">
        <v>9</v>
      </c>
      <c r="G9" s="701">
        <v>0</v>
      </c>
      <c r="H9" s="701">
        <v>0</v>
      </c>
      <c r="I9" s="701">
        <v>0</v>
      </c>
    </row>
    <row r="10" spans="1:9" x14ac:dyDescent="0.25">
      <c r="A10" s="761">
        <v>151710</v>
      </c>
      <c r="B10" s="761" t="s">
        <v>1184</v>
      </c>
      <c r="C10" s="761" t="s">
        <v>893</v>
      </c>
      <c r="D10" s="701">
        <v>3</v>
      </c>
      <c r="E10" s="701">
        <v>3</v>
      </c>
      <c r="F10" s="701">
        <v>8</v>
      </c>
      <c r="G10" s="701">
        <v>1</v>
      </c>
      <c r="H10" s="701">
        <v>2</v>
      </c>
      <c r="I10" s="701">
        <v>2</v>
      </c>
    </row>
    <row r="11" spans="1:9" x14ac:dyDescent="0.25">
      <c r="A11" s="761">
        <v>151586</v>
      </c>
      <c r="B11" s="761" t="s">
        <v>1185</v>
      </c>
      <c r="C11" s="761" t="s">
        <v>899</v>
      </c>
      <c r="D11" s="701">
        <v>4</v>
      </c>
      <c r="E11" s="701">
        <v>4</v>
      </c>
      <c r="F11" s="701">
        <v>16</v>
      </c>
      <c r="G11" s="701">
        <v>2</v>
      </c>
      <c r="H11" s="701">
        <v>1</v>
      </c>
      <c r="I11" s="701">
        <v>3</v>
      </c>
    </row>
    <row r="12" spans="1:9" x14ac:dyDescent="0.25">
      <c r="A12" s="761">
        <v>151662</v>
      </c>
      <c r="B12" s="761" t="s">
        <v>1186</v>
      </c>
      <c r="C12" s="761" t="s">
        <v>902</v>
      </c>
      <c r="D12" s="701">
        <v>0</v>
      </c>
      <c r="E12" s="701">
        <v>0</v>
      </c>
      <c r="F12" s="701">
        <v>12</v>
      </c>
      <c r="G12" s="701">
        <v>0</v>
      </c>
      <c r="H12" s="701">
        <v>0</v>
      </c>
      <c r="I12" s="701">
        <v>0</v>
      </c>
    </row>
    <row r="13" spans="1:9" x14ac:dyDescent="0.25">
      <c r="A13" s="761">
        <v>151742</v>
      </c>
      <c r="B13" s="761" t="s">
        <v>1187</v>
      </c>
      <c r="C13" s="761" t="s">
        <v>899</v>
      </c>
      <c r="D13" s="701">
        <v>2</v>
      </c>
      <c r="E13" s="701">
        <v>4</v>
      </c>
      <c r="F13" s="701">
        <v>18</v>
      </c>
      <c r="G13" s="701">
        <v>0</v>
      </c>
      <c r="H13" s="701">
        <v>0</v>
      </c>
      <c r="I13" s="701">
        <v>4</v>
      </c>
    </row>
    <row r="14" spans="1:9" x14ac:dyDescent="0.25">
      <c r="A14" s="761">
        <v>151618</v>
      </c>
      <c r="B14" s="761" t="s">
        <v>1188</v>
      </c>
      <c r="C14" s="761" t="s">
        <v>902</v>
      </c>
      <c r="D14" s="701">
        <v>0</v>
      </c>
      <c r="E14" s="701">
        <v>0</v>
      </c>
      <c r="F14" s="701">
        <v>12</v>
      </c>
      <c r="G14" s="701">
        <v>0</v>
      </c>
      <c r="H14" s="701">
        <v>0</v>
      </c>
      <c r="I14" s="701">
        <v>0</v>
      </c>
    </row>
    <row r="15" spans="1:9" x14ac:dyDescent="0.25">
      <c r="A15" s="761">
        <v>151707</v>
      </c>
      <c r="B15" s="761" t="s">
        <v>1189</v>
      </c>
      <c r="C15" s="761" t="s">
        <v>893</v>
      </c>
      <c r="D15" s="701">
        <v>0</v>
      </c>
      <c r="E15" s="701">
        <v>4</v>
      </c>
      <c r="F15" s="701">
        <v>8</v>
      </c>
      <c r="G15" s="701">
        <v>0</v>
      </c>
      <c r="H15" s="701">
        <v>0</v>
      </c>
      <c r="I15" s="701">
        <v>3</v>
      </c>
    </row>
    <row r="16" spans="1:9" x14ac:dyDescent="0.25">
      <c r="A16" s="761">
        <v>151714</v>
      </c>
      <c r="B16" s="761" t="s">
        <v>1190</v>
      </c>
      <c r="C16" s="761" t="s">
        <v>899</v>
      </c>
      <c r="D16" s="701">
        <v>0</v>
      </c>
      <c r="E16" s="701">
        <v>1</v>
      </c>
      <c r="F16" s="701">
        <v>20</v>
      </c>
      <c r="G16" s="701">
        <v>0</v>
      </c>
      <c r="H16" s="701">
        <v>0</v>
      </c>
      <c r="I16" s="701">
        <v>1</v>
      </c>
    </row>
    <row r="17" spans="1:9" x14ac:dyDescent="0.25">
      <c r="A17" s="761">
        <v>151627</v>
      </c>
      <c r="B17" s="761" t="s">
        <v>1191</v>
      </c>
      <c r="C17" s="761" t="s">
        <v>893</v>
      </c>
      <c r="D17" s="701">
        <v>0</v>
      </c>
      <c r="E17" s="701">
        <v>1</v>
      </c>
      <c r="F17" s="701">
        <v>23</v>
      </c>
      <c r="G17" s="701">
        <v>0</v>
      </c>
      <c r="H17" s="701">
        <v>0</v>
      </c>
      <c r="I17" s="701">
        <v>1</v>
      </c>
    </row>
    <row r="18" spans="1:9" x14ac:dyDescent="0.25">
      <c r="A18" s="761">
        <v>151591</v>
      </c>
      <c r="B18" s="761" t="s">
        <v>1192</v>
      </c>
      <c r="C18" s="761" t="s">
        <v>891</v>
      </c>
      <c r="D18" s="701">
        <v>1</v>
      </c>
      <c r="E18" s="701">
        <v>0</v>
      </c>
      <c r="F18" s="701">
        <v>18</v>
      </c>
      <c r="G18" s="701">
        <v>0</v>
      </c>
      <c r="H18" s="701">
        <v>1</v>
      </c>
      <c r="I18" s="701">
        <v>0</v>
      </c>
    </row>
    <row r="19" spans="1:9" x14ac:dyDescent="0.25">
      <c r="A19" s="761">
        <v>151588</v>
      </c>
      <c r="B19" s="761" t="s">
        <v>1193</v>
      </c>
      <c r="C19" s="761" t="s">
        <v>913</v>
      </c>
      <c r="D19" s="701">
        <v>0</v>
      </c>
      <c r="E19" s="701">
        <v>1</v>
      </c>
      <c r="F19" s="701">
        <v>12</v>
      </c>
      <c r="G19" s="701">
        <v>0</v>
      </c>
      <c r="H19" s="701">
        <v>0</v>
      </c>
      <c r="I19" s="701">
        <v>1</v>
      </c>
    </row>
    <row r="20" spans="1:9" x14ac:dyDescent="0.25">
      <c r="A20" s="761">
        <v>151685</v>
      </c>
      <c r="B20" s="761" t="s">
        <v>1194</v>
      </c>
      <c r="C20" s="761" t="s">
        <v>902</v>
      </c>
      <c r="D20" s="701">
        <v>7</v>
      </c>
      <c r="E20" s="701">
        <v>2</v>
      </c>
      <c r="F20" s="701">
        <v>12</v>
      </c>
      <c r="G20" s="701">
        <v>1</v>
      </c>
      <c r="H20" s="701">
        <v>4</v>
      </c>
      <c r="I20" s="701">
        <v>2</v>
      </c>
    </row>
    <row r="21" spans="1:9" x14ac:dyDescent="0.25">
      <c r="A21" s="761">
        <v>151649</v>
      </c>
      <c r="B21" s="761" t="s">
        <v>1195</v>
      </c>
      <c r="C21" s="761" t="s">
        <v>913</v>
      </c>
      <c r="D21" s="701">
        <v>0</v>
      </c>
      <c r="E21" s="701">
        <v>0</v>
      </c>
      <c r="F21" s="701">
        <v>7</v>
      </c>
      <c r="G21" s="701">
        <v>0</v>
      </c>
      <c r="H21" s="701">
        <v>0</v>
      </c>
      <c r="I21" s="701">
        <v>0</v>
      </c>
    </row>
    <row r="22" spans="1:9" x14ac:dyDescent="0.25">
      <c r="A22" s="761">
        <v>151636</v>
      </c>
      <c r="B22" s="761" t="s">
        <v>1196</v>
      </c>
      <c r="C22" s="761" t="s">
        <v>913</v>
      </c>
      <c r="D22" s="701">
        <v>0</v>
      </c>
      <c r="E22" s="701">
        <v>0</v>
      </c>
      <c r="F22" s="701">
        <v>17</v>
      </c>
      <c r="G22" s="701">
        <v>0</v>
      </c>
      <c r="H22" s="701">
        <v>0</v>
      </c>
      <c r="I22" s="701">
        <v>0</v>
      </c>
    </row>
    <row r="23" spans="1:9" x14ac:dyDescent="0.25">
      <c r="A23" s="761">
        <v>151664</v>
      </c>
      <c r="B23" s="761" t="s">
        <v>1197</v>
      </c>
      <c r="C23" s="761" t="s">
        <v>909</v>
      </c>
      <c r="D23" s="701">
        <v>0</v>
      </c>
      <c r="E23" s="701">
        <v>2</v>
      </c>
      <c r="F23" s="701">
        <v>10</v>
      </c>
      <c r="G23" s="701">
        <v>0</v>
      </c>
      <c r="H23" s="701">
        <v>0</v>
      </c>
      <c r="I23" s="701">
        <v>2</v>
      </c>
    </row>
    <row r="24" spans="1:9" x14ac:dyDescent="0.25">
      <c r="A24" s="761">
        <v>151653</v>
      </c>
      <c r="B24" s="761" t="s">
        <v>1198</v>
      </c>
      <c r="C24" s="761" t="s">
        <v>907</v>
      </c>
      <c r="D24" s="701">
        <v>0</v>
      </c>
      <c r="E24" s="701">
        <v>0</v>
      </c>
      <c r="F24" s="701">
        <v>17</v>
      </c>
      <c r="G24" s="701">
        <v>0</v>
      </c>
      <c r="H24" s="701">
        <v>0</v>
      </c>
      <c r="I24" s="701">
        <v>0</v>
      </c>
    </row>
    <row r="25" spans="1:9" x14ac:dyDescent="0.25">
      <c r="A25" s="761">
        <v>151694</v>
      </c>
      <c r="B25" s="761" t="s">
        <v>1199</v>
      </c>
      <c r="C25" s="761" t="s">
        <v>913</v>
      </c>
      <c r="D25" s="701">
        <v>0</v>
      </c>
      <c r="E25" s="701">
        <v>0</v>
      </c>
      <c r="F25" s="701">
        <v>9</v>
      </c>
      <c r="G25" s="701">
        <v>0</v>
      </c>
      <c r="H25" s="701">
        <v>0</v>
      </c>
      <c r="I25" s="701">
        <v>0</v>
      </c>
    </row>
    <row r="26" spans="1:9" x14ac:dyDescent="0.25">
      <c r="A26" s="761">
        <v>151538</v>
      </c>
      <c r="B26" s="761" t="s">
        <v>1200</v>
      </c>
      <c r="C26" s="761" t="s">
        <v>899</v>
      </c>
      <c r="D26" s="701">
        <v>3</v>
      </c>
      <c r="E26" s="701">
        <v>5</v>
      </c>
      <c r="F26" s="701">
        <v>10</v>
      </c>
      <c r="G26" s="701">
        <v>3</v>
      </c>
      <c r="H26" s="701">
        <v>0</v>
      </c>
      <c r="I26" s="701">
        <v>4</v>
      </c>
    </row>
    <row r="27" spans="1:9" x14ac:dyDescent="0.25">
      <c r="A27" s="761">
        <v>151663</v>
      </c>
      <c r="B27" s="761" t="s">
        <v>1201</v>
      </c>
      <c r="C27" s="761" t="s">
        <v>902</v>
      </c>
      <c r="D27" s="701">
        <v>13</v>
      </c>
      <c r="E27" s="701">
        <v>7</v>
      </c>
      <c r="F27" s="701">
        <v>17</v>
      </c>
      <c r="G27" s="701">
        <v>2</v>
      </c>
      <c r="H27" s="701">
        <v>7</v>
      </c>
      <c r="I27" s="701">
        <v>5</v>
      </c>
    </row>
    <row r="28" spans="1:9" x14ac:dyDescent="0.25">
      <c r="A28" s="761">
        <v>151545</v>
      </c>
      <c r="B28" s="761" t="s">
        <v>1202</v>
      </c>
      <c r="C28" s="761" t="s">
        <v>899</v>
      </c>
      <c r="D28" s="701">
        <v>3</v>
      </c>
      <c r="E28" s="701">
        <v>1</v>
      </c>
      <c r="F28" s="701">
        <v>8</v>
      </c>
      <c r="G28" s="701">
        <v>1</v>
      </c>
      <c r="H28" s="701">
        <v>2</v>
      </c>
      <c r="I28" s="701">
        <v>0</v>
      </c>
    </row>
    <row r="29" spans="1:9" x14ac:dyDescent="0.25">
      <c r="A29" s="761">
        <v>151678</v>
      </c>
      <c r="B29" s="761" t="s">
        <v>1203</v>
      </c>
      <c r="C29" s="761" t="s">
        <v>896</v>
      </c>
      <c r="D29" s="701">
        <v>0</v>
      </c>
      <c r="E29" s="701">
        <v>1</v>
      </c>
      <c r="F29" s="701">
        <v>24</v>
      </c>
      <c r="G29" s="701">
        <v>0</v>
      </c>
      <c r="H29" s="701">
        <v>0</v>
      </c>
      <c r="I29" s="701">
        <v>1</v>
      </c>
    </row>
    <row r="30" spans="1:9" x14ac:dyDescent="0.25">
      <c r="A30" s="761">
        <v>151536</v>
      </c>
      <c r="B30" s="761" t="s">
        <v>1204</v>
      </c>
      <c r="C30" s="761" t="s">
        <v>902</v>
      </c>
      <c r="D30" s="701">
        <v>0</v>
      </c>
      <c r="E30" s="701">
        <v>1</v>
      </c>
      <c r="F30" s="701">
        <v>18</v>
      </c>
      <c r="G30" s="701">
        <v>0</v>
      </c>
      <c r="H30" s="701">
        <v>0</v>
      </c>
      <c r="I30" s="701">
        <v>1</v>
      </c>
    </row>
    <row r="31" spans="1:9" x14ac:dyDescent="0.25">
      <c r="A31" s="761">
        <v>151702</v>
      </c>
      <c r="B31" s="761" t="s">
        <v>1205</v>
      </c>
      <c r="C31" s="761" t="s">
        <v>899</v>
      </c>
      <c r="D31" s="701">
        <v>0</v>
      </c>
      <c r="E31" s="701">
        <v>2</v>
      </c>
      <c r="F31" s="701">
        <v>12</v>
      </c>
      <c r="G31" s="701">
        <v>0</v>
      </c>
      <c r="H31" s="701">
        <v>0</v>
      </c>
      <c r="I31" s="701">
        <v>2</v>
      </c>
    </row>
    <row r="32" spans="1:9" x14ac:dyDescent="0.25">
      <c r="A32" s="761">
        <v>151554</v>
      </c>
      <c r="B32" s="761" t="s">
        <v>1206</v>
      </c>
      <c r="C32" s="761" t="s">
        <v>893</v>
      </c>
      <c r="D32" s="701">
        <v>0</v>
      </c>
      <c r="E32" s="701">
        <v>0</v>
      </c>
      <c r="F32" s="701">
        <v>9</v>
      </c>
      <c r="G32" s="701">
        <v>0</v>
      </c>
      <c r="H32" s="701">
        <v>0</v>
      </c>
      <c r="I32" s="701">
        <v>0</v>
      </c>
    </row>
    <row r="33" spans="1:9" x14ac:dyDescent="0.25">
      <c r="A33" s="761">
        <v>151543</v>
      </c>
      <c r="B33" s="761" t="s">
        <v>1207</v>
      </c>
      <c r="C33" s="761" t="s">
        <v>893</v>
      </c>
      <c r="D33" s="701">
        <v>0</v>
      </c>
      <c r="E33" s="701">
        <v>0</v>
      </c>
      <c r="F33" s="701">
        <v>16</v>
      </c>
      <c r="G33" s="701">
        <v>0</v>
      </c>
      <c r="H33" s="701">
        <v>0</v>
      </c>
      <c r="I33" s="701">
        <v>0</v>
      </c>
    </row>
    <row r="34" spans="1:9" x14ac:dyDescent="0.25">
      <c r="A34" s="761">
        <v>151551</v>
      </c>
      <c r="B34" s="761" t="s">
        <v>1208</v>
      </c>
      <c r="C34" s="761" t="s">
        <v>909</v>
      </c>
      <c r="D34" s="701">
        <v>6</v>
      </c>
      <c r="E34" s="701">
        <v>4</v>
      </c>
      <c r="F34" s="701">
        <v>5</v>
      </c>
      <c r="G34" s="701">
        <v>0</v>
      </c>
      <c r="H34" s="701">
        <v>4</v>
      </c>
      <c r="I34" s="701">
        <v>4</v>
      </c>
    </row>
    <row r="35" spans="1:9" x14ac:dyDescent="0.25">
      <c r="A35" s="761">
        <v>151541</v>
      </c>
      <c r="B35" s="761" t="s">
        <v>1209</v>
      </c>
      <c r="C35" s="761" t="s">
        <v>909</v>
      </c>
      <c r="D35" s="701">
        <v>0</v>
      </c>
      <c r="E35" s="701">
        <v>0</v>
      </c>
      <c r="F35" s="701">
        <v>16</v>
      </c>
      <c r="G35" s="701">
        <v>0</v>
      </c>
      <c r="H35" s="701">
        <v>0</v>
      </c>
      <c r="I35" s="701">
        <v>0</v>
      </c>
    </row>
    <row r="36" spans="1:9" x14ac:dyDescent="0.25">
      <c r="A36" s="761">
        <v>151669</v>
      </c>
      <c r="B36" s="761" t="s">
        <v>1210</v>
      </c>
      <c r="C36" s="761" t="s">
        <v>913</v>
      </c>
      <c r="D36" s="701">
        <v>4</v>
      </c>
      <c r="E36" s="701">
        <v>4</v>
      </c>
      <c r="F36" s="701">
        <v>5</v>
      </c>
      <c r="G36" s="701">
        <v>3</v>
      </c>
      <c r="H36" s="701">
        <v>1</v>
      </c>
      <c r="I36" s="701">
        <v>4</v>
      </c>
    </row>
    <row r="37" spans="1:9" x14ac:dyDescent="0.25">
      <c r="A37" s="761">
        <v>151711</v>
      </c>
      <c r="B37" s="761" t="s">
        <v>1211</v>
      </c>
      <c r="C37" s="761" t="s">
        <v>902</v>
      </c>
      <c r="D37" s="701">
        <v>1</v>
      </c>
      <c r="E37" s="701">
        <v>1</v>
      </c>
      <c r="F37" s="701">
        <v>21</v>
      </c>
      <c r="G37" s="701">
        <v>0</v>
      </c>
      <c r="H37" s="701">
        <v>1</v>
      </c>
      <c r="I37" s="701">
        <v>1</v>
      </c>
    </row>
    <row r="38" spans="1:9" x14ac:dyDescent="0.25">
      <c r="A38" s="761">
        <v>151585</v>
      </c>
      <c r="B38" s="761" t="s">
        <v>1212</v>
      </c>
      <c r="C38" s="761" t="s">
        <v>913</v>
      </c>
      <c r="D38" s="701">
        <v>5</v>
      </c>
      <c r="E38" s="701">
        <v>2</v>
      </c>
      <c r="F38" s="701">
        <v>10</v>
      </c>
      <c r="G38" s="701">
        <v>0</v>
      </c>
      <c r="H38" s="701">
        <v>3</v>
      </c>
      <c r="I38" s="701">
        <v>1</v>
      </c>
    </row>
    <row r="39" spans="1:9" x14ac:dyDescent="0.25">
      <c r="A39" s="761">
        <v>151727</v>
      </c>
      <c r="B39" s="761" t="s">
        <v>1213</v>
      </c>
      <c r="C39" s="761" t="s">
        <v>902</v>
      </c>
      <c r="D39" s="701">
        <v>0</v>
      </c>
      <c r="E39" s="701">
        <v>0</v>
      </c>
      <c r="F39" s="701">
        <v>14</v>
      </c>
      <c r="G39" s="701">
        <v>0</v>
      </c>
      <c r="H39" s="701">
        <v>0</v>
      </c>
      <c r="I39" s="701">
        <v>0</v>
      </c>
    </row>
    <row r="40" spans="1:9" x14ac:dyDescent="0.25">
      <c r="A40" s="761">
        <v>151625</v>
      </c>
      <c r="B40" s="761" t="s">
        <v>1214</v>
      </c>
      <c r="C40" s="761" t="s">
        <v>896</v>
      </c>
      <c r="D40" s="701">
        <v>7</v>
      </c>
      <c r="E40" s="701">
        <v>6</v>
      </c>
      <c r="F40" s="701">
        <v>13</v>
      </c>
      <c r="G40" s="701">
        <v>1</v>
      </c>
      <c r="H40" s="701">
        <v>5</v>
      </c>
      <c r="I40" s="701">
        <v>4</v>
      </c>
    </row>
    <row r="41" spans="1:9" x14ac:dyDescent="0.25">
      <c r="A41" s="761">
        <v>151594</v>
      </c>
      <c r="B41" s="761" t="s">
        <v>1215</v>
      </c>
      <c r="C41" s="761" t="s">
        <v>902</v>
      </c>
      <c r="D41" s="701">
        <v>0</v>
      </c>
      <c r="E41" s="701">
        <v>0</v>
      </c>
      <c r="F41" s="701">
        <v>20</v>
      </c>
      <c r="G41" s="701">
        <v>0</v>
      </c>
      <c r="H41" s="701">
        <v>0</v>
      </c>
      <c r="I41" s="701">
        <v>0</v>
      </c>
    </row>
    <row r="42" spans="1:9" x14ac:dyDescent="0.25">
      <c r="A42" s="761">
        <v>151661</v>
      </c>
      <c r="B42" s="761" t="s">
        <v>1216</v>
      </c>
      <c r="C42" s="761" t="s">
        <v>902</v>
      </c>
      <c r="D42" s="701">
        <v>1</v>
      </c>
      <c r="E42" s="701">
        <v>2</v>
      </c>
      <c r="F42" s="701">
        <v>12</v>
      </c>
      <c r="G42" s="701">
        <v>0</v>
      </c>
      <c r="H42" s="701">
        <v>0</v>
      </c>
      <c r="I42" s="701">
        <v>2</v>
      </c>
    </row>
    <row r="43" spans="1:9" x14ac:dyDescent="0.25">
      <c r="A43" s="761">
        <v>151667</v>
      </c>
      <c r="B43" s="761" t="s">
        <v>1217</v>
      </c>
      <c r="C43" s="761" t="s">
        <v>909</v>
      </c>
      <c r="D43" s="701">
        <v>2</v>
      </c>
      <c r="E43" s="701">
        <v>1</v>
      </c>
      <c r="F43" s="701">
        <v>15</v>
      </c>
      <c r="G43" s="701">
        <v>0</v>
      </c>
      <c r="H43" s="701">
        <v>2</v>
      </c>
      <c r="I43" s="701">
        <v>1</v>
      </c>
    </row>
    <row r="44" spans="1:9" x14ac:dyDescent="0.25">
      <c r="A44" s="761">
        <v>160122</v>
      </c>
      <c r="B44" s="761" t="s">
        <v>1218</v>
      </c>
      <c r="C44" s="761" t="s">
        <v>896</v>
      </c>
      <c r="D44" s="701">
        <v>0</v>
      </c>
      <c r="E44" s="701">
        <v>0</v>
      </c>
      <c r="F44" s="701">
        <v>12</v>
      </c>
      <c r="G44" s="701">
        <v>0</v>
      </c>
      <c r="H44" s="701">
        <v>0</v>
      </c>
      <c r="I44" s="701">
        <v>0</v>
      </c>
    </row>
    <row r="45" spans="1:9" x14ac:dyDescent="0.25">
      <c r="A45" s="761">
        <v>151736</v>
      </c>
      <c r="B45" s="761" t="s">
        <v>1219</v>
      </c>
      <c r="C45" s="761" t="s">
        <v>891</v>
      </c>
      <c r="D45" s="701">
        <v>0</v>
      </c>
      <c r="E45" s="701">
        <v>0</v>
      </c>
      <c r="F45" s="701">
        <v>15</v>
      </c>
      <c r="G45" s="701">
        <v>0</v>
      </c>
      <c r="H45" s="701">
        <v>0</v>
      </c>
      <c r="I45" s="701">
        <v>0</v>
      </c>
    </row>
    <row r="46" spans="1:9" x14ac:dyDescent="0.25">
      <c r="A46" s="761">
        <v>151688</v>
      </c>
      <c r="B46" s="761" t="s">
        <v>1220</v>
      </c>
      <c r="C46" s="761" t="s">
        <v>896</v>
      </c>
      <c r="D46" s="701">
        <v>0</v>
      </c>
      <c r="E46" s="701">
        <v>0</v>
      </c>
      <c r="F46" s="701">
        <v>9</v>
      </c>
      <c r="G46" s="701">
        <v>0</v>
      </c>
      <c r="H46" s="701">
        <v>0</v>
      </c>
      <c r="I46" s="701">
        <v>0</v>
      </c>
    </row>
    <row r="47" spans="1:9" x14ac:dyDescent="0.25">
      <c r="A47" s="761">
        <v>151705</v>
      </c>
      <c r="B47" s="761" t="s">
        <v>1221</v>
      </c>
      <c r="C47" s="761" t="s">
        <v>902</v>
      </c>
      <c r="D47" s="701">
        <v>1</v>
      </c>
      <c r="E47" s="701">
        <v>1</v>
      </c>
      <c r="F47" s="701">
        <v>16</v>
      </c>
      <c r="G47" s="701">
        <v>0</v>
      </c>
      <c r="H47" s="701">
        <v>0</v>
      </c>
      <c r="I47" s="701">
        <v>1</v>
      </c>
    </row>
    <row r="48" spans="1:9" x14ac:dyDescent="0.25">
      <c r="A48" s="761">
        <v>151723</v>
      </c>
      <c r="B48" s="761" t="s">
        <v>1222</v>
      </c>
      <c r="C48" s="761" t="s">
        <v>893</v>
      </c>
      <c r="D48" s="701">
        <v>1</v>
      </c>
      <c r="E48" s="701">
        <v>3</v>
      </c>
      <c r="F48" s="701">
        <v>7</v>
      </c>
      <c r="G48" s="701">
        <v>0</v>
      </c>
      <c r="H48" s="701">
        <v>1</v>
      </c>
      <c r="I48" s="701">
        <v>3</v>
      </c>
    </row>
    <row r="49" spans="1:9" x14ac:dyDescent="0.25">
      <c r="A49" s="761">
        <v>151526</v>
      </c>
      <c r="B49" s="761" t="s">
        <v>1223</v>
      </c>
      <c r="C49" s="761" t="s">
        <v>909</v>
      </c>
      <c r="D49" s="701">
        <v>0</v>
      </c>
      <c r="E49" s="701">
        <v>0</v>
      </c>
      <c r="F49" s="701">
        <v>16</v>
      </c>
      <c r="G49" s="701">
        <v>0</v>
      </c>
      <c r="H49" s="701">
        <v>0</v>
      </c>
      <c r="I49" s="701">
        <v>0</v>
      </c>
    </row>
    <row r="50" spans="1:9" x14ac:dyDescent="0.25">
      <c r="A50" s="761">
        <v>151673</v>
      </c>
      <c r="B50" s="761" t="s">
        <v>1224</v>
      </c>
      <c r="C50" s="761" t="s">
        <v>891</v>
      </c>
      <c r="D50" s="701">
        <v>2</v>
      </c>
      <c r="E50" s="701">
        <v>1</v>
      </c>
      <c r="F50" s="701">
        <v>13</v>
      </c>
      <c r="G50" s="701">
        <v>0</v>
      </c>
      <c r="H50" s="701">
        <v>2</v>
      </c>
      <c r="I50" s="701">
        <v>1</v>
      </c>
    </row>
    <row r="51" spans="1:9" x14ac:dyDescent="0.25">
      <c r="A51" s="761">
        <v>151621</v>
      </c>
      <c r="B51" s="761" t="s">
        <v>1225</v>
      </c>
      <c r="C51" s="761" t="s">
        <v>902</v>
      </c>
      <c r="D51" s="701">
        <v>0</v>
      </c>
      <c r="E51" s="701">
        <v>2</v>
      </c>
      <c r="F51" s="701">
        <v>14</v>
      </c>
      <c r="G51" s="701">
        <v>0</v>
      </c>
      <c r="H51" s="701">
        <v>0</v>
      </c>
      <c r="I51" s="701">
        <v>2</v>
      </c>
    </row>
    <row r="52" spans="1:9" x14ac:dyDescent="0.25">
      <c r="A52" s="761">
        <v>151573</v>
      </c>
      <c r="B52" s="761" t="s">
        <v>1226</v>
      </c>
      <c r="C52" s="761" t="s">
        <v>902</v>
      </c>
      <c r="D52" s="701">
        <v>0</v>
      </c>
      <c r="E52" s="701">
        <v>0</v>
      </c>
      <c r="F52" s="701">
        <v>14</v>
      </c>
      <c r="G52" s="701">
        <v>0</v>
      </c>
      <c r="H52" s="701">
        <v>0</v>
      </c>
      <c r="I52" s="701">
        <v>0</v>
      </c>
    </row>
    <row r="53" spans="1:9" x14ac:dyDescent="0.25">
      <c r="A53" s="761">
        <v>151522</v>
      </c>
      <c r="B53" s="761" t="s">
        <v>1227</v>
      </c>
      <c r="C53" s="761" t="s">
        <v>913</v>
      </c>
      <c r="D53" s="701">
        <v>0</v>
      </c>
      <c r="E53" s="701">
        <v>0</v>
      </c>
      <c r="F53" s="701">
        <v>9</v>
      </c>
      <c r="G53" s="701">
        <v>0</v>
      </c>
      <c r="H53" s="701">
        <v>0</v>
      </c>
      <c r="I53" s="701">
        <v>0</v>
      </c>
    </row>
    <row r="54" spans="1:9" x14ac:dyDescent="0.25">
      <c r="A54" s="761">
        <v>151533</v>
      </c>
      <c r="B54" s="761" t="s">
        <v>1228</v>
      </c>
      <c r="C54" s="761" t="s">
        <v>891</v>
      </c>
      <c r="D54" s="701">
        <v>0</v>
      </c>
      <c r="E54" s="701">
        <v>0</v>
      </c>
      <c r="F54" s="701">
        <v>9</v>
      </c>
      <c r="G54" s="701">
        <v>0</v>
      </c>
      <c r="H54" s="701">
        <v>0</v>
      </c>
      <c r="I54" s="701">
        <v>0</v>
      </c>
    </row>
    <row r="55" spans="1:9" x14ac:dyDescent="0.25">
      <c r="A55" s="761">
        <v>151675</v>
      </c>
      <c r="B55" s="761" t="s">
        <v>1229</v>
      </c>
      <c r="C55" s="761" t="s">
        <v>893</v>
      </c>
      <c r="D55" s="701">
        <v>0</v>
      </c>
      <c r="E55" s="701">
        <v>1</v>
      </c>
      <c r="F55" s="701">
        <v>17</v>
      </c>
      <c r="G55" s="701">
        <v>0</v>
      </c>
      <c r="H55" s="701">
        <v>0</v>
      </c>
      <c r="I55" s="701">
        <v>1</v>
      </c>
    </row>
    <row r="56" spans="1:9" x14ac:dyDescent="0.25">
      <c r="A56" s="761">
        <v>151539</v>
      </c>
      <c r="B56" s="761" t="s">
        <v>1230</v>
      </c>
      <c r="C56" s="761" t="s">
        <v>891</v>
      </c>
      <c r="D56" s="701">
        <v>0</v>
      </c>
      <c r="E56" s="701">
        <v>2</v>
      </c>
      <c r="F56" s="701">
        <v>11</v>
      </c>
      <c r="G56" s="701">
        <v>0</v>
      </c>
      <c r="H56" s="701">
        <v>0</v>
      </c>
      <c r="I56" s="701">
        <v>2</v>
      </c>
    </row>
    <row r="57" spans="1:9" x14ac:dyDescent="0.25">
      <c r="A57" s="761">
        <v>151553</v>
      </c>
      <c r="B57" s="761" t="s">
        <v>1231</v>
      </c>
      <c r="C57" s="761" t="s">
        <v>893</v>
      </c>
      <c r="D57" s="701">
        <v>0</v>
      </c>
      <c r="E57" s="701">
        <v>1</v>
      </c>
      <c r="F57" s="701">
        <v>10</v>
      </c>
      <c r="G57" s="701">
        <v>0</v>
      </c>
      <c r="H57" s="701">
        <v>0</v>
      </c>
      <c r="I57" s="701">
        <v>1</v>
      </c>
    </row>
    <row r="58" spans="1:9" x14ac:dyDescent="0.25">
      <c r="A58" s="761">
        <v>151665</v>
      </c>
      <c r="B58" s="761" t="s">
        <v>1232</v>
      </c>
      <c r="C58" s="761" t="s">
        <v>909</v>
      </c>
      <c r="D58" s="701">
        <v>2</v>
      </c>
      <c r="E58" s="701">
        <v>1</v>
      </c>
      <c r="F58" s="701">
        <v>12</v>
      </c>
      <c r="G58" s="701">
        <v>1</v>
      </c>
      <c r="H58" s="701">
        <v>0</v>
      </c>
      <c r="I58" s="701">
        <v>1</v>
      </c>
    </row>
    <row r="59" spans="1:9" x14ac:dyDescent="0.25">
      <c r="A59" s="761">
        <v>151620</v>
      </c>
      <c r="B59" s="761" t="s">
        <v>1233</v>
      </c>
      <c r="C59" s="761" t="s">
        <v>913</v>
      </c>
      <c r="D59" s="701">
        <v>0</v>
      </c>
      <c r="E59" s="701">
        <v>0</v>
      </c>
      <c r="F59" s="701">
        <v>8</v>
      </c>
      <c r="G59" s="701">
        <v>0</v>
      </c>
      <c r="H59" s="701">
        <v>0</v>
      </c>
      <c r="I59" s="701">
        <v>0</v>
      </c>
    </row>
    <row r="60" spans="1:9" x14ac:dyDescent="0.25">
      <c r="A60" s="761">
        <v>151717</v>
      </c>
      <c r="B60" s="761" t="s">
        <v>1234</v>
      </c>
      <c r="C60" s="761" t="s">
        <v>899</v>
      </c>
      <c r="D60" s="701">
        <v>0</v>
      </c>
      <c r="E60" s="701">
        <v>2</v>
      </c>
      <c r="F60" s="701">
        <v>13</v>
      </c>
      <c r="G60" s="701">
        <v>0</v>
      </c>
      <c r="H60" s="701">
        <v>0</v>
      </c>
      <c r="I60" s="701">
        <v>2</v>
      </c>
    </row>
    <row r="61" spans="1:9" x14ac:dyDescent="0.25">
      <c r="A61" s="761">
        <v>152721</v>
      </c>
      <c r="B61" s="761" t="s">
        <v>1235</v>
      </c>
      <c r="C61" s="761" t="s">
        <v>899</v>
      </c>
      <c r="D61" s="701">
        <v>0</v>
      </c>
      <c r="E61" s="701">
        <v>0</v>
      </c>
      <c r="F61" s="701">
        <v>0</v>
      </c>
      <c r="G61" s="701">
        <v>0</v>
      </c>
      <c r="H61" s="701">
        <v>0</v>
      </c>
      <c r="I61" s="701">
        <v>0</v>
      </c>
    </row>
    <row r="62" spans="1:9" x14ac:dyDescent="0.25">
      <c r="A62" s="761">
        <v>151650</v>
      </c>
      <c r="B62" s="761" t="s">
        <v>1236</v>
      </c>
      <c r="C62" s="761" t="s">
        <v>909</v>
      </c>
      <c r="D62" s="701">
        <v>0</v>
      </c>
      <c r="E62" s="701">
        <v>0</v>
      </c>
      <c r="F62" s="701">
        <v>13</v>
      </c>
      <c r="G62" s="701">
        <v>0</v>
      </c>
      <c r="H62" s="701">
        <v>0</v>
      </c>
      <c r="I62" s="701">
        <v>0</v>
      </c>
    </row>
    <row r="63" spans="1:9" x14ac:dyDescent="0.25">
      <c r="A63" s="761">
        <v>151559</v>
      </c>
      <c r="B63" s="761" t="s">
        <v>1237</v>
      </c>
      <c r="C63" s="761" t="s">
        <v>891</v>
      </c>
      <c r="D63" s="701">
        <v>0</v>
      </c>
      <c r="E63" s="701">
        <v>1</v>
      </c>
      <c r="F63" s="701">
        <v>14</v>
      </c>
      <c r="G63" s="701">
        <v>0</v>
      </c>
      <c r="H63" s="701">
        <v>0</v>
      </c>
      <c r="I63" s="701">
        <v>1</v>
      </c>
    </row>
    <row r="64" spans="1:9" x14ac:dyDescent="0.25">
      <c r="A64" s="761">
        <v>151619</v>
      </c>
      <c r="B64" s="761" t="s">
        <v>1238</v>
      </c>
      <c r="C64" s="761" t="s">
        <v>902</v>
      </c>
      <c r="D64" s="701">
        <v>0</v>
      </c>
      <c r="E64" s="701">
        <v>1</v>
      </c>
      <c r="F64" s="701">
        <v>9</v>
      </c>
      <c r="G64" s="701">
        <v>0</v>
      </c>
      <c r="H64" s="701">
        <v>0</v>
      </c>
      <c r="I64" s="701">
        <v>0</v>
      </c>
    </row>
    <row r="65" spans="1:9" x14ac:dyDescent="0.25">
      <c r="A65" s="761">
        <v>151552</v>
      </c>
      <c r="B65" s="761" t="s">
        <v>1239</v>
      </c>
      <c r="C65" s="761" t="s">
        <v>909</v>
      </c>
      <c r="D65" s="701">
        <v>3</v>
      </c>
      <c r="E65" s="701">
        <v>0</v>
      </c>
      <c r="F65" s="701">
        <v>9</v>
      </c>
      <c r="G65" s="701">
        <v>0</v>
      </c>
      <c r="H65" s="701">
        <v>0</v>
      </c>
      <c r="I65" s="701">
        <v>0</v>
      </c>
    </row>
    <row r="66" spans="1:9" x14ac:dyDescent="0.25">
      <c r="A66" s="761">
        <v>151544</v>
      </c>
      <c r="B66" s="761" t="s">
        <v>1240</v>
      </c>
      <c r="C66" s="761" t="s">
        <v>899</v>
      </c>
      <c r="D66" s="701">
        <v>2</v>
      </c>
      <c r="E66" s="701">
        <v>1</v>
      </c>
      <c r="F66" s="701">
        <v>13</v>
      </c>
      <c r="G66" s="701">
        <v>0</v>
      </c>
      <c r="H66" s="701">
        <v>1</v>
      </c>
      <c r="I66" s="701">
        <v>1</v>
      </c>
    </row>
    <row r="67" spans="1:9" x14ac:dyDescent="0.25">
      <c r="A67" s="761">
        <v>152719</v>
      </c>
      <c r="B67" s="761" t="s">
        <v>1241</v>
      </c>
      <c r="C67" s="761" t="s">
        <v>893</v>
      </c>
      <c r="D67" s="701">
        <v>0</v>
      </c>
      <c r="E67" s="701">
        <v>2</v>
      </c>
      <c r="F67" s="701">
        <v>13</v>
      </c>
      <c r="G67" s="701">
        <v>0</v>
      </c>
      <c r="H67" s="701">
        <v>0</v>
      </c>
      <c r="I67" s="701">
        <v>2</v>
      </c>
    </row>
    <row r="68" spans="1:9" x14ac:dyDescent="0.25">
      <c r="A68" s="761">
        <v>151679</v>
      </c>
      <c r="B68" s="761" t="s">
        <v>1242</v>
      </c>
      <c r="C68" s="761" t="s">
        <v>909</v>
      </c>
      <c r="D68" s="701">
        <v>0</v>
      </c>
      <c r="E68" s="701">
        <v>0</v>
      </c>
      <c r="F68" s="701">
        <v>10</v>
      </c>
      <c r="G68" s="701">
        <v>0</v>
      </c>
      <c r="H68" s="701">
        <v>0</v>
      </c>
      <c r="I68" s="701">
        <v>0</v>
      </c>
    </row>
    <row r="69" spans="1:9" x14ac:dyDescent="0.25">
      <c r="A69" s="761">
        <v>151687</v>
      </c>
      <c r="B69" s="761" t="s">
        <v>1243</v>
      </c>
      <c r="C69" s="761" t="s">
        <v>909</v>
      </c>
      <c r="D69" s="701">
        <v>0</v>
      </c>
      <c r="E69" s="701">
        <v>0</v>
      </c>
      <c r="F69" s="701">
        <v>9</v>
      </c>
      <c r="G69" s="701">
        <v>0</v>
      </c>
      <c r="H69" s="701">
        <v>0</v>
      </c>
      <c r="I69" s="701">
        <v>0</v>
      </c>
    </row>
    <row r="70" spans="1:9" x14ac:dyDescent="0.25">
      <c r="A70" s="761">
        <v>151672</v>
      </c>
      <c r="B70" s="761" t="s">
        <v>1244</v>
      </c>
      <c r="C70" s="761" t="s">
        <v>899</v>
      </c>
      <c r="D70" s="701">
        <v>5</v>
      </c>
      <c r="E70" s="701">
        <v>4</v>
      </c>
      <c r="F70" s="701">
        <v>19</v>
      </c>
      <c r="G70" s="701">
        <v>2</v>
      </c>
      <c r="H70" s="701">
        <v>1</v>
      </c>
      <c r="I70" s="701">
        <v>2</v>
      </c>
    </row>
    <row r="71" spans="1:9" x14ac:dyDescent="0.25">
      <c r="A71" s="761">
        <v>151729</v>
      </c>
      <c r="B71" s="761" t="s">
        <v>1245</v>
      </c>
      <c r="C71" s="761" t="s">
        <v>902</v>
      </c>
      <c r="D71" s="701">
        <v>0</v>
      </c>
      <c r="E71" s="701">
        <v>1</v>
      </c>
      <c r="F71" s="701">
        <v>19</v>
      </c>
      <c r="G71" s="701">
        <v>0</v>
      </c>
      <c r="H71" s="701">
        <v>0</v>
      </c>
      <c r="I71" s="701">
        <v>1</v>
      </c>
    </row>
    <row r="72" spans="1:9" x14ac:dyDescent="0.25">
      <c r="A72" s="761">
        <v>151654</v>
      </c>
      <c r="B72" s="761" t="s">
        <v>1246</v>
      </c>
      <c r="C72" s="761" t="s">
        <v>896</v>
      </c>
      <c r="D72" s="701">
        <v>1</v>
      </c>
      <c r="E72" s="701">
        <v>1</v>
      </c>
      <c r="F72" s="701">
        <v>14</v>
      </c>
      <c r="G72" s="701">
        <v>0</v>
      </c>
      <c r="H72" s="701">
        <v>1</v>
      </c>
      <c r="I72" s="701">
        <v>0</v>
      </c>
    </row>
    <row r="73" spans="1:9" x14ac:dyDescent="0.25">
      <c r="A73" s="761">
        <v>151623</v>
      </c>
      <c r="B73" s="761" t="s">
        <v>1247</v>
      </c>
      <c r="C73" s="761" t="s">
        <v>896</v>
      </c>
      <c r="D73" s="701">
        <v>5</v>
      </c>
      <c r="E73" s="701">
        <v>2</v>
      </c>
      <c r="F73" s="701">
        <v>10</v>
      </c>
      <c r="G73" s="701">
        <v>0</v>
      </c>
      <c r="H73" s="701">
        <v>5</v>
      </c>
      <c r="I73" s="701">
        <v>2</v>
      </c>
    </row>
    <row r="74" spans="1:9" x14ac:dyDescent="0.25">
      <c r="A74" s="761">
        <v>151633</v>
      </c>
      <c r="B74" s="761" t="s">
        <v>1248</v>
      </c>
      <c r="C74" s="761" t="s">
        <v>896</v>
      </c>
      <c r="D74" s="701">
        <v>0</v>
      </c>
      <c r="E74" s="701">
        <v>0</v>
      </c>
      <c r="F74" s="701">
        <v>18</v>
      </c>
      <c r="G74" s="701">
        <v>0</v>
      </c>
      <c r="H74" s="701">
        <v>0</v>
      </c>
      <c r="I74" s="701">
        <v>0</v>
      </c>
    </row>
    <row r="75" spans="1:9" x14ac:dyDescent="0.25">
      <c r="A75" s="761">
        <v>151579</v>
      </c>
      <c r="B75" s="761" t="s">
        <v>1249</v>
      </c>
      <c r="C75" s="761" t="s">
        <v>891</v>
      </c>
      <c r="D75" s="701">
        <v>1</v>
      </c>
      <c r="E75" s="701">
        <v>0</v>
      </c>
      <c r="F75" s="701">
        <v>26</v>
      </c>
      <c r="G75" s="701">
        <v>0</v>
      </c>
      <c r="H75" s="701">
        <v>1</v>
      </c>
      <c r="I75" s="701">
        <v>0</v>
      </c>
    </row>
    <row r="76" spans="1:9" x14ac:dyDescent="0.25">
      <c r="A76" s="761">
        <v>151689</v>
      </c>
      <c r="B76" s="761" t="s">
        <v>1250</v>
      </c>
      <c r="C76" s="761" t="s">
        <v>907</v>
      </c>
      <c r="D76" s="701">
        <v>0</v>
      </c>
      <c r="E76" s="701">
        <v>1</v>
      </c>
      <c r="F76" s="701">
        <v>16</v>
      </c>
      <c r="G76" s="701">
        <v>0</v>
      </c>
      <c r="H76" s="701">
        <v>0</v>
      </c>
      <c r="I76" s="701">
        <v>1</v>
      </c>
    </row>
    <row r="77" spans="1:9" x14ac:dyDescent="0.25">
      <c r="A77" s="761">
        <v>151550</v>
      </c>
      <c r="B77" s="761" t="s">
        <v>1251</v>
      </c>
      <c r="C77" s="761" t="s">
        <v>893</v>
      </c>
      <c r="D77" s="701">
        <v>0</v>
      </c>
      <c r="E77" s="701">
        <v>0</v>
      </c>
      <c r="F77" s="701">
        <v>9</v>
      </c>
      <c r="G77" s="701">
        <v>0</v>
      </c>
      <c r="H77" s="701">
        <v>0</v>
      </c>
      <c r="I77" s="701">
        <v>0</v>
      </c>
    </row>
    <row r="78" spans="1:9" x14ac:dyDescent="0.25">
      <c r="A78" s="761">
        <v>151540</v>
      </c>
      <c r="B78" s="761" t="s">
        <v>1252</v>
      </c>
      <c r="C78" s="761" t="s">
        <v>891</v>
      </c>
      <c r="D78" s="701">
        <v>2</v>
      </c>
      <c r="E78" s="701">
        <v>5</v>
      </c>
      <c r="F78" s="701">
        <v>16</v>
      </c>
      <c r="G78" s="701">
        <v>0</v>
      </c>
      <c r="H78" s="701">
        <v>0</v>
      </c>
      <c r="I78" s="701">
        <v>3</v>
      </c>
    </row>
    <row r="79" spans="1:9" x14ac:dyDescent="0.25">
      <c r="A79" s="761">
        <v>151616</v>
      </c>
      <c r="B79" s="761" t="s">
        <v>1253</v>
      </c>
      <c r="C79" s="761" t="s">
        <v>896</v>
      </c>
      <c r="D79" s="701">
        <v>2</v>
      </c>
      <c r="E79" s="701">
        <v>3</v>
      </c>
      <c r="F79" s="701">
        <v>13</v>
      </c>
      <c r="G79" s="701">
        <v>0</v>
      </c>
      <c r="H79" s="701">
        <v>0</v>
      </c>
      <c r="I79" s="701">
        <v>2</v>
      </c>
    </row>
    <row r="80" spans="1:9" x14ac:dyDescent="0.25">
      <c r="A80" s="761">
        <v>151640</v>
      </c>
      <c r="B80" s="761" t="s">
        <v>1254</v>
      </c>
      <c r="C80" s="761" t="s">
        <v>896</v>
      </c>
      <c r="D80" s="701">
        <v>0</v>
      </c>
      <c r="E80" s="701">
        <v>0</v>
      </c>
      <c r="F80" s="701">
        <v>24</v>
      </c>
      <c r="G80" s="701">
        <v>0</v>
      </c>
      <c r="H80" s="701">
        <v>0</v>
      </c>
      <c r="I80" s="701">
        <v>0</v>
      </c>
    </row>
    <row r="81" spans="1:9" x14ac:dyDescent="0.25">
      <c r="A81" s="761">
        <v>151720</v>
      </c>
      <c r="B81" s="761" t="s">
        <v>1255</v>
      </c>
      <c r="C81" s="761" t="s">
        <v>896</v>
      </c>
      <c r="D81" s="701">
        <v>0</v>
      </c>
      <c r="E81" s="701">
        <v>0</v>
      </c>
      <c r="F81" s="701">
        <v>13</v>
      </c>
      <c r="G81" s="701">
        <v>0</v>
      </c>
      <c r="H81" s="701">
        <v>0</v>
      </c>
      <c r="I81" s="701">
        <v>0</v>
      </c>
    </row>
    <row r="82" spans="1:9" x14ac:dyDescent="0.25">
      <c r="A82" s="761">
        <v>151644</v>
      </c>
      <c r="B82" s="761" t="s">
        <v>1256</v>
      </c>
      <c r="C82" s="761" t="s">
        <v>896</v>
      </c>
      <c r="D82" s="701">
        <v>10</v>
      </c>
      <c r="E82" s="701">
        <v>4</v>
      </c>
      <c r="F82" s="701">
        <v>9</v>
      </c>
      <c r="G82" s="701">
        <v>2</v>
      </c>
      <c r="H82" s="701">
        <v>4</v>
      </c>
      <c r="I82" s="701">
        <v>3</v>
      </c>
    </row>
    <row r="83" spans="1:9" x14ac:dyDescent="0.25">
      <c r="A83" s="761">
        <v>151726</v>
      </c>
      <c r="B83" s="761" t="s">
        <v>1257</v>
      </c>
      <c r="C83" s="761" t="s">
        <v>893</v>
      </c>
      <c r="D83" s="701">
        <v>0</v>
      </c>
      <c r="E83" s="701">
        <v>0</v>
      </c>
      <c r="F83" s="701">
        <v>14</v>
      </c>
      <c r="G83" s="701">
        <v>0</v>
      </c>
      <c r="H83" s="701">
        <v>0</v>
      </c>
      <c r="I83" s="701">
        <v>0</v>
      </c>
    </row>
    <row r="84" spans="1:9" x14ac:dyDescent="0.25">
      <c r="A84" s="761">
        <v>151641</v>
      </c>
      <c r="B84" s="761" t="s">
        <v>1258</v>
      </c>
      <c r="C84" s="761" t="s">
        <v>891</v>
      </c>
      <c r="D84" s="701">
        <v>0</v>
      </c>
      <c r="E84" s="701">
        <v>0</v>
      </c>
      <c r="F84" s="701">
        <v>3</v>
      </c>
      <c r="G84" s="701">
        <v>0</v>
      </c>
      <c r="H84" s="701">
        <v>0</v>
      </c>
      <c r="I84" s="701">
        <v>0</v>
      </c>
    </row>
    <row r="85" spans="1:9" x14ac:dyDescent="0.25">
      <c r="A85" s="761">
        <v>151611</v>
      </c>
      <c r="B85" s="761" t="s">
        <v>1259</v>
      </c>
      <c r="C85" s="761" t="s">
        <v>899</v>
      </c>
      <c r="D85" s="701">
        <v>0</v>
      </c>
      <c r="E85" s="701">
        <v>2</v>
      </c>
      <c r="F85" s="701">
        <v>8</v>
      </c>
      <c r="G85" s="701">
        <v>0</v>
      </c>
      <c r="H85" s="701">
        <v>0</v>
      </c>
      <c r="I85" s="701">
        <v>2</v>
      </c>
    </row>
    <row r="86" spans="1:9" x14ac:dyDescent="0.25">
      <c r="A86" s="761">
        <v>151656</v>
      </c>
      <c r="B86" s="761" t="s">
        <v>1260</v>
      </c>
      <c r="C86" s="761" t="s">
        <v>893</v>
      </c>
      <c r="D86" s="701">
        <v>0</v>
      </c>
      <c r="E86" s="701">
        <v>0</v>
      </c>
      <c r="F86" s="701">
        <v>11</v>
      </c>
      <c r="G86" s="701">
        <v>0</v>
      </c>
      <c r="H86" s="701">
        <v>0</v>
      </c>
      <c r="I86" s="701">
        <v>0</v>
      </c>
    </row>
    <row r="87" spans="1:9" x14ac:dyDescent="0.25">
      <c r="A87" s="761">
        <v>151629</v>
      </c>
      <c r="B87" s="761" t="s">
        <v>1261</v>
      </c>
      <c r="C87" s="761" t="s">
        <v>909</v>
      </c>
      <c r="D87" s="701">
        <v>1</v>
      </c>
      <c r="E87" s="701">
        <v>3</v>
      </c>
      <c r="F87" s="701">
        <v>13</v>
      </c>
      <c r="G87" s="701">
        <v>0</v>
      </c>
      <c r="H87" s="701">
        <v>0</v>
      </c>
      <c r="I87" s="701">
        <v>1</v>
      </c>
    </row>
    <row r="88" spans="1:9" x14ac:dyDescent="0.25">
      <c r="A88" s="761">
        <v>151571</v>
      </c>
      <c r="B88" s="761" t="s">
        <v>1262</v>
      </c>
      <c r="C88" s="761" t="s">
        <v>913</v>
      </c>
      <c r="D88" s="701">
        <v>0</v>
      </c>
      <c r="E88" s="701">
        <v>1</v>
      </c>
      <c r="F88" s="701">
        <v>13</v>
      </c>
      <c r="G88" s="701">
        <v>0</v>
      </c>
      <c r="H88" s="701">
        <v>0</v>
      </c>
      <c r="I88" s="701">
        <v>1</v>
      </c>
    </row>
    <row r="89" spans="1:9" x14ac:dyDescent="0.25">
      <c r="A89" s="761">
        <v>151576</v>
      </c>
      <c r="B89" s="761" t="s">
        <v>1263</v>
      </c>
      <c r="C89" s="761" t="s">
        <v>893</v>
      </c>
      <c r="D89" s="701">
        <v>1</v>
      </c>
      <c r="E89" s="701">
        <v>0</v>
      </c>
      <c r="F89" s="701">
        <v>14</v>
      </c>
      <c r="G89" s="701">
        <v>0</v>
      </c>
      <c r="H89" s="701">
        <v>1</v>
      </c>
      <c r="I89" s="701">
        <v>0</v>
      </c>
    </row>
    <row r="90" spans="1:9" x14ac:dyDescent="0.25">
      <c r="A90" s="761">
        <v>152718</v>
      </c>
      <c r="B90" s="761" t="s">
        <v>1264</v>
      </c>
      <c r="C90" s="761" t="s">
        <v>913</v>
      </c>
      <c r="D90" s="701">
        <v>0</v>
      </c>
      <c r="E90" s="701">
        <v>0</v>
      </c>
      <c r="F90" s="701">
        <v>8</v>
      </c>
      <c r="G90" s="701">
        <v>0</v>
      </c>
      <c r="H90" s="701">
        <v>0</v>
      </c>
      <c r="I90" s="701">
        <v>0</v>
      </c>
    </row>
    <row r="91" spans="1:9" x14ac:dyDescent="0.25">
      <c r="A91" s="761">
        <v>151548</v>
      </c>
      <c r="B91" s="761" t="s">
        <v>1265</v>
      </c>
      <c r="C91" s="761" t="s">
        <v>891</v>
      </c>
      <c r="D91" s="701">
        <v>0</v>
      </c>
      <c r="E91" s="701">
        <v>1</v>
      </c>
      <c r="F91" s="701">
        <v>10</v>
      </c>
      <c r="G91" s="701">
        <v>0</v>
      </c>
      <c r="H91" s="701">
        <v>0</v>
      </c>
      <c r="I91" s="701">
        <v>1</v>
      </c>
    </row>
    <row r="92" spans="1:9" x14ac:dyDescent="0.25">
      <c r="A92" s="761">
        <v>151703</v>
      </c>
      <c r="B92" s="761" t="s">
        <v>1266</v>
      </c>
      <c r="C92" s="761" t="s">
        <v>891</v>
      </c>
      <c r="D92" s="701">
        <v>0</v>
      </c>
      <c r="E92" s="701">
        <v>0</v>
      </c>
      <c r="F92" s="701">
        <v>21</v>
      </c>
      <c r="G92" s="701">
        <v>0</v>
      </c>
      <c r="H92" s="701">
        <v>0</v>
      </c>
      <c r="I92" s="701">
        <v>0</v>
      </c>
    </row>
    <row r="93" spans="1:9" x14ac:dyDescent="0.25">
      <c r="A93" s="761">
        <v>151704</v>
      </c>
      <c r="B93" s="761" t="s">
        <v>1267</v>
      </c>
      <c r="C93" s="761" t="s">
        <v>909</v>
      </c>
      <c r="D93" s="701">
        <v>23</v>
      </c>
      <c r="E93" s="701">
        <v>8</v>
      </c>
      <c r="F93" s="701">
        <v>11</v>
      </c>
      <c r="G93" s="701">
        <v>2</v>
      </c>
      <c r="H93" s="701">
        <v>5</v>
      </c>
      <c r="I93" s="701">
        <v>3</v>
      </c>
    </row>
    <row r="94" spans="1:9" x14ac:dyDescent="0.25">
      <c r="A94" s="761">
        <v>151574</v>
      </c>
      <c r="B94" s="761" t="s">
        <v>1268</v>
      </c>
      <c r="C94" s="761" t="s">
        <v>893</v>
      </c>
      <c r="D94" s="701">
        <v>0</v>
      </c>
      <c r="E94" s="701">
        <v>2</v>
      </c>
      <c r="F94" s="701">
        <v>16</v>
      </c>
      <c r="G94" s="701">
        <v>0</v>
      </c>
      <c r="H94" s="701">
        <v>0</v>
      </c>
      <c r="I94" s="701">
        <v>1</v>
      </c>
    </row>
    <row r="95" spans="1:9" x14ac:dyDescent="0.25">
      <c r="A95" s="761">
        <v>151686</v>
      </c>
      <c r="B95" s="761" t="s">
        <v>1269</v>
      </c>
      <c r="C95" s="761" t="s">
        <v>896</v>
      </c>
      <c r="D95" s="701">
        <v>10</v>
      </c>
      <c r="E95" s="701">
        <v>4</v>
      </c>
      <c r="F95" s="701">
        <v>16</v>
      </c>
      <c r="G95" s="701">
        <v>3</v>
      </c>
      <c r="H95" s="701">
        <v>2</v>
      </c>
      <c r="I95" s="701">
        <v>4</v>
      </c>
    </row>
    <row r="96" spans="1:9" x14ac:dyDescent="0.25">
      <c r="A96" s="761">
        <v>151728</v>
      </c>
      <c r="B96" s="761" t="s">
        <v>1270</v>
      </c>
      <c r="C96" s="761" t="s">
        <v>891</v>
      </c>
      <c r="D96" s="701">
        <v>3</v>
      </c>
      <c r="E96" s="701">
        <v>1</v>
      </c>
      <c r="F96" s="701">
        <v>8</v>
      </c>
      <c r="G96" s="701">
        <v>0</v>
      </c>
      <c r="H96" s="701">
        <v>3</v>
      </c>
      <c r="I96" s="701">
        <v>1</v>
      </c>
    </row>
    <row r="97" spans="1:9" x14ac:dyDescent="0.25">
      <c r="A97" s="761">
        <v>151716</v>
      </c>
      <c r="B97" s="761" t="s">
        <v>1271</v>
      </c>
      <c r="C97" s="761" t="s">
        <v>899</v>
      </c>
      <c r="D97" s="701">
        <v>0</v>
      </c>
      <c r="E97" s="701">
        <v>1</v>
      </c>
      <c r="F97" s="701">
        <v>22</v>
      </c>
      <c r="G97" s="701">
        <v>0</v>
      </c>
      <c r="H97" s="701">
        <v>0</v>
      </c>
      <c r="I97" s="701">
        <v>0</v>
      </c>
    </row>
    <row r="98" spans="1:9" x14ac:dyDescent="0.25">
      <c r="A98" s="761">
        <v>160140</v>
      </c>
      <c r="B98" s="761" t="s">
        <v>1272</v>
      </c>
      <c r="C98" s="761" t="s">
        <v>907</v>
      </c>
      <c r="D98" s="701">
        <v>6</v>
      </c>
      <c r="E98" s="701">
        <v>6</v>
      </c>
      <c r="F98" s="701">
        <v>7</v>
      </c>
      <c r="G98" s="701">
        <v>1</v>
      </c>
      <c r="H98" s="701">
        <v>3</v>
      </c>
      <c r="I98" s="701">
        <v>6</v>
      </c>
    </row>
    <row r="99" spans="1:9" x14ac:dyDescent="0.25">
      <c r="A99" s="761">
        <v>151534</v>
      </c>
      <c r="B99" s="761" t="s">
        <v>1273</v>
      </c>
      <c r="C99" s="761" t="s">
        <v>902</v>
      </c>
      <c r="D99" s="701">
        <v>0</v>
      </c>
      <c r="E99" s="701">
        <v>1</v>
      </c>
      <c r="F99" s="701">
        <v>20</v>
      </c>
      <c r="G99" s="701">
        <v>0</v>
      </c>
      <c r="H99" s="701">
        <v>0</v>
      </c>
      <c r="I99" s="701">
        <v>1</v>
      </c>
    </row>
    <row r="100" spans="1:9" x14ac:dyDescent="0.25">
      <c r="A100" s="761">
        <v>151577</v>
      </c>
      <c r="B100" s="761" t="s">
        <v>1274</v>
      </c>
      <c r="C100" s="761" t="s">
        <v>909</v>
      </c>
      <c r="D100" s="701">
        <v>3</v>
      </c>
      <c r="E100" s="701">
        <v>2</v>
      </c>
      <c r="F100" s="701">
        <v>8</v>
      </c>
      <c r="G100" s="701">
        <v>2</v>
      </c>
      <c r="H100" s="701">
        <v>1</v>
      </c>
      <c r="I100" s="701">
        <v>2</v>
      </c>
    </row>
    <row r="101" spans="1:9" x14ac:dyDescent="0.25">
      <c r="A101" s="761">
        <v>151709</v>
      </c>
      <c r="B101" s="761" t="s">
        <v>1275</v>
      </c>
      <c r="C101" s="761" t="s">
        <v>909</v>
      </c>
      <c r="D101" s="701">
        <v>1</v>
      </c>
      <c r="E101" s="701">
        <v>1</v>
      </c>
      <c r="F101" s="701">
        <v>10</v>
      </c>
      <c r="G101" s="701">
        <v>0</v>
      </c>
      <c r="H101" s="701">
        <v>0</v>
      </c>
      <c r="I101" s="701">
        <v>1</v>
      </c>
    </row>
    <row r="102" spans="1:9" x14ac:dyDescent="0.25">
      <c r="A102" s="761">
        <v>151628</v>
      </c>
      <c r="B102" s="761" t="s">
        <v>1276</v>
      </c>
      <c r="C102" s="761" t="s">
        <v>913</v>
      </c>
      <c r="D102" s="701">
        <v>0</v>
      </c>
      <c r="E102" s="701">
        <v>4</v>
      </c>
      <c r="F102" s="701">
        <v>4</v>
      </c>
      <c r="G102" s="701">
        <v>0</v>
      </c>
      <c r="H102" s="701">
        <v>0</v>
      </c>
      <c r="I102" s="701">
        <v>4</v>
      </c>
    </row>
    <row r="103" spans="1:9" x14ac:dyDescent="0.25">
      <c r="A103" s="761">
        <v>151718</v>
      </c>
      <c r="B103" s="761" t="s">
        <v>1277</v>
      </c>
      <c r="C103" s="761" t="s">
        <v>896</v>
      </c>
      <c r="D103" s="701">
        <v>1</v>
      </c>
      <c r="E103" s="701">
        <v>1</v>
      </c>
      <c r="F103" s="701">
        <v>17</v>
      </c>
      <c r="G103" s="701">
        <v>1</v>
      </c>
      <c r="H103" s="701">
        <v>0</v>
      </c>
      <c r="I103" s="701">
        <v>1</v>
      </c>
    </row>
    <row r="104" spans="1:9" x14ac:dyDescent="0.25">
      <c r="A104" s="761">
        <v>151606</v>
      </c>
      <c r="B104" s="761" t="s">
        <v>1278</v>
      </c>
      <c r="C104" s="761" t="s">
        <v>907</v>
      </c>
      <c r="D104" s="701">
        <v>4</v>
      </c>
      <c r="E104" s="701">
        <v>5</v>
      </c>
      <c r="F104" s="701">
        <v>3</v>
      </c>
      <c r="G104" s="701">
        <v>3</v>
      </c>
      <c r="H104" s="701">
        <v>1</v>
      </c>
      <c r="I104" s="701">
        <v>3</v>
      </c>
    </row>
    <row r="105" spans="1:9" x14ac:dyDescent="0.25">
      <c r="A105" s="761">
        <v>151708</v>
      </c>
      <c r="B105" s="761" t="s">
        <v>1279</v>
      </c>
      <c r="C105" s="761" t="s">
        <v>899</v>
      </c>
      <c r="D105" s="701">
        <v>2</v>
      </c>
      <c r="E105" s="701">
        <v>1</v>
      </c>
      <c r="F105" s="701">
        <v>13</v>
      </c>
      <c r="G105" s="701">
        <v>1</v>
      </c>
      <c r="H105" s="701">
        <v>0</v>
      </c>
      <c r="I105" s="701">
        <v>1</v>
      </c>
    </row>
    <row r="106" spans="1:9" x14ac:dyDescent="0.25">
      <c r="A106" s="761">
        <v>151600</v>
      </c>
      <c r="B106" s="761" t="s">
        <v>1280</v>
      </c>
      <c r="C106" s="761" t="s">
        <v>907</v>
      </c>
      <c r="D106" s="701">
        <v>1</v>
      </c>
      <c r="E106" s="701">
        <v>0</v>
      </c>
      <c r="F106" s="701">
        <v>7</v>
      </c>
      <c r="G106" s="701">
        <v>0</v>
      </c>
      <c r="H106" s="701">
        <v>0</v>
      </c>
      <c r="I106" s="701">
        <v>0</v>
      </c>
    </row>
    <row r="107" spans="1:9" x14ac:dyDescent="0.25">
      <c r="A107" s="761">
        <v>151604</v>
      </c>
      <c r="B107" s="761" t="s">
        <v>1281</v>
      </c>
      <c r="C107" s="761" t="s">
        <v>896</v>
      </c>
      <c r="D107" s="701">
        <v>0</v>
      </c>
      <c r="E107" s="701">
        <v>0</v>
      </c>
      <c r="F107" s="701">
        <v>13</v>
      </c>
      <c r="G107" s="701">
        <v>0</v>
      </c>
      <c r="H107" s="701">
        <v>0</v>
      </c>
      <c r="I107" s="701">
        <v>0</v>
      </c>
    </row>
    <row r="108" spans="1:9" x14ac:dyDescent="0.25">
      <c r="A108" s="761">
        <v>151546</v>
      </c>
      <c r="B108" s="761" t="s">
        <v>1282</v>
      </c>
      <c r="C108" s="761" t="s">
        <v>893</v>
      </c>
      <c r="D108" s="701">
        <v>1</v>
      </c>
      <c r="E108" s="701">
        <v>2</v>
      </c>
      <c r="F108" s="701">
        <v>7</v>
      </c>
      <c r="G108" s="701">
        <v>1</v>
      </c>
      <c r="H108" s="701">
        <v>0</v>
      </c>
      <c r="I108" s="701">
        <v>2</v>
      </c>
    </row>
    <row r="109" spans="1:9" x14ac:dyDescent="0.25">
      <c r="A109" s="761">
        <v>151660</v>
      </c>
      <c r="B109" s="761" t="s">
        <v>1283</v>
      </c>
      <c r="C109" s="761" t="s">
        <v>907</v>
      </c>
      <c r="D109" s="701">
        <v>2</v>
      </c>
      <c r="E109" s="701">
        <v>1</v>
      </c>
      <c r="F109" s="701">
        <v>20</v>
      </c>
      <c r="G109" s="701">
        <v>0</v>
      </c>
      <c r="H109" s="701">
        <v>2</v>
      </c>
      <c r="I109" s="701">
        <v>1</v>
      </c>
    </row>
    <row r="110" spans="1:9" x14ac:dyDescent="0.25">
      <c r="A110" s="761">
        <v>151564</v>
      </c>
      <c r="B110" s="761" t="s">
        <v>1284</v>
      </c>
      <c r="C110" s="761" t="s">
        <v>899</v>
      </c>
      <c r="D110" s="701">
        <v>0</v>
      </c>
      <c r="E110" s="701">
        <v>1</v>
      </c>
      <c r="F110" s="701">
        <v>20</v>
      </c>
      <c r="G110" s="701">
        <v>0</v>
      </c>
      <c r="H110" s="701">
        <v>0</v>
      </c>
      <c r="I110" s="701">
        <v>1</v>
      </c>
    </row>
    <row r="111" spans="1:9" x14ac:dyDescent="0.25">
      <c r="A111" s="761">
        <v>151630</v>
      </c>
      <c r="B111" s="761" t="s">
        <v>1285</v>
      </c>
      <c r="C111" s="761" t="s">
        <v>907</v>
      </c>
      <c r="D111" s="701">
        <v>0</v>
      </c>
      <c r="E111" s="701">
        <v>1</v>
      </c>
      <c r="F111" s="701">
        <v>1</v>
      </c>
      <c r="G111" s="701">
        <v>0</v>
      </c>
      <c r="H111" s="701">
        <v>0</v>
      </c>
      <c r="I111" s="701">
        <v>1</v>
      </c>
    </row>
    <row r="112" spans="1:9" x14ac:dyDescent="0.25">
      <c r="A112" s="761">
        <v>151607</v>
      </c>
      <c r="B112" s="761" t="s">
        <v>1286</v>
      </c>
      <c r="C112" s="761" t="s">
        <v>907</v>
      </c>
      <c r="D112" s="701">
        <v>0</v>
      </c>
      <c r="E112" s="701">
        <v>0</v>
      </c>
      <c r="F112" s="701">
        <v>19</v>
      </c>
      <c r="G112" s="701">
        <v>0</v>
      </c>
      <c r="H112" s="701">
        <v>0</v>
      </c>
      <c r="I112" s="701">
        <v>0</v>
      </c>
    </row>
    <row r="113" spans="1:9" x14ac:dyDescent="0.25">
      <c r="A113" s="761">
        <v>151691</v>
      </c>
      <c r="B113" s="761" t="s">
        <v>1287</v>
      </c>
      <c r="C113" s="761" t="s">
        <v>913</v>
      </c>
      <c r="D113" s="701">
        <v>0</v>
      </c>
      <c r="E113" s="701">
        <v>0</v>
      </c>
      <c r="F113" s="701">
        <v>11</v>
      </c>
      <c r="G113" s="701">
        <v>0</v>
      </c>
      <c r="H113" s="701">
        <v>0</v>
      </c>
      <c r="I113" s="701">
        <v>0</v>
      </c>
    </row>
    <row r="114" spans="1:9" x14ac:dyDescent="0.25">
      <c r="A114" s="761">
        <v>151730</v>
      </c>
      <c r="B114" s="761" t="s">
        <v>1288</v>
      </c>
      <c r="C114" s="761" t="s">
        <v>902</v>
      </c>
      <c r="D114" s="701">
        <v>6</v>
      </c>
      <c r="E114" s="701">
        <v>6</v>
      </c>
      <c r="F114" s="701">
        <v>12</v>
      </c>
      <c r="G114" s="701">
        <v>1</v>
      </c>
      <c r="H114" s="701">
        <v>5</v>
      </c>
      <c r="I114" s="701">
        <v>4</v>
      </c>
    </row>
    <row r="115" spans="1:9" x14ac:dyDescent="0.25">
      <c r="A115" s="761">
        <v>151659</v>
      </c>
      <c r="B115" s="761" t="s">
        <v>1289</v>
      </c>
      <c r="C115" s="761" t="s">
        <v>913</v>
      </c>
      <c r="D115" s="701">
        <v>0</v>
      </c>
      <c r="E115" s="701">
        <v>0</v>
      </c>
      <c r="F115" s="701">
        <v>12</v>
      </c>
      <c r="G115" s="701">
        <v>0</v>
      </c>
      <c r="H115" s="701">
        <v>0</v>
      </c>
      <c r="I115" s="701">
        <v>0</v>
      </c>
    </row>
    <row r="116" spans="1:9" x14ac:dyDescent="0.25">
      <c r="A116" s="761">
        <v>151529</v>
      </c>
      <c r="B116" s="761" t="s">
        <v>1290</v>
      </c>
      <c r="C116" s="761" t="s">
        <v>899</v>
      </c>
      <c r="D116" s="701">
        <v>0</v>
      </c>
      <c r="E116" s="701">
        <v>0</v>
      </c>
      <c r="F116" s="701">
        <v>15</v>
      </c>
      <c r="G116" s="701">
        <v>0</v>
      </c>
      <c r="H116" s="701">
        <v>0</v>
      </c>
      <c r="I116" s="701">
        <v>0</v>
      </c>
    </row>
    <row r="117" spans="1:9" x14ac:dyDescent="0.25">
      <c r="A117" s="761">
        <v>151537</v>
      </c>
      <c r="B117" s="761" t="s">
        <v>1291</v>
      </c>
      <c r="C117" s="761" t="s">
        <v>896</v>
      </c>
      <c r="D117" s="701">
        <v>2</v>
      </c>
      <c r="E117" s="701">
        <v>6</v>
      </c>
      <c r="F117" s="701">
        <v>15</v>
      </c>
      <c r="G117" s="701">
        <v>0</v>
      </c>
      <c r="H117" s="701">
        <v>2</v>
      </c>
      <c r="I117" s="701">
        <v>0</v>
      </c>
    </row>
    <row r="118" spans="1:9" x14ac:dyDescent="0.25">
      <c r="A118" s="761">
        <v>151670</v>
      </c>
      <c r="B118" s="761" t="s">
        <v>1292</v>
      </c>
      <c r="C118" s="761" t="s">
        <v>891</v>
      </c>
      <c r="D118" s="701">
        <v>0</v>
      </c>
      <c r="E118" s="701">
        <v>0</v>
      </c>
      <c r="F118" s="701">
        <v>4</v>
      </c>
      <c r="G118" s="701">
        <v>0</v>
      </c>
      <c r="H118" s="701">
        <v>0</v>
      </c>
      <c r="I118" s="701">
        <v>0</v>
      </c>
    </row>
    <row r="119" spans="1:9" x14ac:dyDescent="0.25">
      <c r="A119" s="761">
        <v>151674</v>
      </c>
      <c r="B119" s="761" t="s">
        <v>1293</v>
      </c>
      <c r="C119" s="761" t="s">
        <v>896</v>
      </c>
      <c r="D119" s="701">
        <v>6</v>
      </c>
      <c r="E119" s="701">
        <v>2</v>
      </c>
      <c r="F119" s="701">
        <v>18</v>
      </c>
      <c r="G119" s="701">
        <v>5</v>
      </c>
      <c r="H119" s="701">
        <v>0</v>
      </c>
      <c r="I119" s="701">
        <v>1</v>
      </c>
    </row>
    <row r="120" spans="1:9" x14ac:dyDescent="0.25">
      <c r="A120" s="761">
        <v>151615</v>
      </c>
      <c r="B120" s="761" t="s">
        <v>1294</v>
      </c>
      <c r="C120" s="761" t="s">
        <v>907</v>
      </c>
      <c r="D120" s="701">
        <v>0</v>
      </c>
      <c r="E120" s="701">
        <v>0</v>
      </c>
      <c r="F120" s="701">
        <v>8</v>
      </c>
      <c r="G120" s="701">
        <v>0</v>
      </c>
      <c r="H120" s="701">
        <v>0</v>
      </c>
      <c r="I120" s="701">
        <v>0</v>
      </c>
    </row>
    <row r="121" spans="1:9" x14ac:dyDescent="0.25">
      <c r="A121" s="761">
        <v>151622</v>
      </c>
      <c r="B121" s="761" t="s">
        <v>1295</v>
      </c>
      <c r="C121" s="761" t="s">
        <v>907</v>
      </c>
      <c r="D121" s="701">
        <v>0</v>
      </c>
      <c r="E121" s="701">
        <v>0</v>
      </c>
      <c r="F121" s="701">
        <v>20</v>
      </c>
      <c r="G121" s="701">
        <v>0</v>
      </c>
      <c r="H121" s="701">
        <v>0</v>
      </c>
      <c r="I121" s="701">
        <v>0</v>
      </c>
    </row>
    <row r="122" spans="1:9" x14ac:dyDescent="0.25">
      <c r="A122" s="761">
        <v>151558</v>
      </c>
      <c r="B122" s="761" t="s">
        <v>1296</v>
      </c>
      <c r="C122" s="761" t="s">
        <v>893</v>
      </c>
      <c r="D122" s="701">
        <v>0</v>
      </c>
      <c r="E122" s="701">
        <v>0</v>
      </c>
      <c r="F122" s="701">
        <v>9</v>
      </c>
      <c r="G122" s="701">
        <v>0</v>
      </c>
      <c r="H122" s="701">
        <v>0</v>
      </c>
      <c r="I122" s="701">
        <v>0</v>
      </c>
    </row>
    <row r="123" spans="1:9" x14ac:dyDescent="0.25">
      <c r="A123" s="761">
        <v>151741</v>
      </c>
      <c r="B123" s="761" t="s">
        <v>1297</v>
      </c>
      <c r="C123" s="761" t="s">
        <v>913</v>
      </c>
      <c r="D123" s="701">
        <v>0</v>
      </c>
      <c r="E123" s="701">
        <v>0</v>
      </c>
      <c r="F123" s="701">
        <v>0</v>
      </c>
      <c r="G123" s="701">
        <v>0</v>
      </c>
      <c r="H123" s="701">
        <v>0</v>
      </c>
      <c r="I123" s="701">
        <v>0</v>
      </c>
    </row>
    <row r="124" spans="1:9" x14ac:dyDescent="0.25">
      <c r="A124" s="761">
        <v>151701</v>
      </c>
      <c r="B124" s="761" t="s">
        <v>1298</v>
      </c>
      <c r="C124" s="761" t="s">
        <v>909</v>
      </c>
      <c r="D124" s="701">
        <v>0</v>
      </c>
      <c r="E124" s="701">
        <v>0</v>
      </c>
      <c r="F124" s="701">
        <v>14</v>
      </c>
      <c r="G124" s="701">
        <v>0</v>
      </c>
      <c r="H124" s="701">
        <v>0</v>
      </c>
      <c r="I124" s="701">
        <v>0</v>
      </c>
    </row>
    <row r="125" spans="1:9" x14ac:dyDescent="0.25">
      <c r="A125" s="761">
        <v>151605</v>
      </c>
      <c r="B125" s="761" t="s">
        <v>1299</v>
      </c>
      <c r="C125" s="761" t="s">
        <v>891</v>
      </c>
      <c r="D125" s="701">
        <v>0</v>
      </c>
      <c r="E125" s="701">
        <v>0</v>
      </c>
      <c r="F125" s="701">
        <v>11</v>
      </c>
      <c r="G125" s="701">
        <v>0</v>
      </c>
      <c r="H125" s="701">
        <v>0</v>
      </c>
      <c r="I125" s="701">
        <v>0</v>
      </c>
    </row>
    <row r="126" spans="1:9" x14ac:dyDescent="0.25">
      <c r="A126" s="761">
        <v>151523</v>
      </c>
      <c r="B126" s="761" t="s">
        <v>1300</v>
      </c>
      <c r="C126" s="761" t="s">
        <v>902</v>
      </c>
      <c r="D126" s="701">
        <v>0</v>
      </c>
      <c r="E126" s="701">
        <v>1</v>
      </c>
      <c r="F126" s="701">
        <v>17</v>
      </c>
      <c r="G126" s="701">
        <v>0</v>
      </c>
      <c r="H126" s="701">
        <v>0</v>
      </c>
      <c r="I126" s="701">
        <v>1</v>
      </c>
    </row>
    <row r="127" spans="1:9" x14ac:dyDescent="0.25">
      <c r="A127" s="761">
        <v>151721</v>
      </c>
      <c r="B127" s="761" t="s">
        <v>1301</v>
      </c>
      <c r="C127" s="761" t="s">
        <v>899</v>
      </c>
      <c r="D127" s="701">
        <v>0</v>
      </c>
      <c r="E127" s="701">
        <v>1</v>
      </c>
      <c r="F127" s="701">
        <v>15</v>
      </c>
      <c r="G127" s="701">
        <v>0</v>
      </c>
      <c r="H127" s="701">
        <v>0</v>
      </c>
      <c r="I127" s="701">
        <v>1</v>
      </c>
    </row>
    <row r="128" spans="1:9" x14ac:dyDescent="0.25">
      <c r="A128" s="761">
        <v>151525</v>
      </c>
      <c r="B128" s="761" t="s">
        <v>1302</v>
      </c>
      <c r="C128" s="761" t="s">
        <v>891</v>
      </c>
      <c r="D128" s="701">
        <v>1</v>
      </c>
      <c r="E128" s="701">
        <v>1</v>
      </c>
      <c r="F128" s="701">
        <v>19</v>
      </c>
      <c r="G128" s="701">
        <v>1</v>
      </c>
      <c r="H128" s="701">
        <v>0</v>
      </c>
      <c r="I128" s="701">
        <v>1</v>
      </c>
    </row>
    <row r="129" spans="1:9" x14ac:dyDescent="0.25">
      <c r="A129" s="761">
        <v>151597</v>
      </c>
      <c r="B129" s="761" t="s">
        <v>1303</v>
      </c>
      <c r="C129" s="761" t="s">
        <v>899</v>
      </c>
      <c r="D129" s="701">
        <v>5</v>
      </c>
      <c r="E129" s="701">
        <v>2</v>
      </c>
      <c r="F129" s="701">
        <v>16</v>
      </c>
      <c r="G129" s="701">
        <v>2</v>
      </c>
      <c r="H129" s="701">
        <v>1</v>
      </c>
      <c r="I129" s="701">
        <v>1</v>
      </c>
    </row>
    <row r="130" spans="1:9" x14ac:dyDescent="0.25">
      <c r="A130" s="761">
        <v>151596</v>
      </c>
      <c r="B130" s="761" t="s">
        <v>1304</v>
      </c>
      <c r="C130" s="761" t="s">
        <v>893</v>
      </c>
      <c r="D130" s="701">
        <v>7</v>
      </c>
      <c r="E130" s="701">
        <v>1</v>
      </c>
      <c r="F130" s="701">
        <v>12</v>
      </c>
      <c r="G130" s="701">
        <v>0</v>
      </c>
      <c r="H130" s="701">
        <v>2</v>
      </c>
      <c r="I130" s="701">
        <v>1</v>
      </c>
    </row>
    <row r="131" spans="1:9" x14ac:dyDescent="0.25">
      <c r="A131" s="761">
        <v>151584</v>
      </c>
      <c r="B131" s="761" t="s">
        <v>1305</v>
      </c>
      <c r="C131" s="761" t="s">
        <v>907</v>
      </c>
      <c r="D131" s="701">
        <v>0</v>
      </c>
      <c r="E131" s="701">
        <v>0</v>
      </c>
      <c r="F131" s="701">
        <v>25</v>
      </c>
      <c r="G131" s="701">
        <v>0</v>
      </c>
      <c r="H131" s="701">
        <v>0</v>
      </c>
      <c r="I131" s="701">
        <v>0</v>
      </c>
    </row>
    <row r="132" spans="1:9" x14ac:dyDescent="0.25">
      <c r="A132" s="761">
        <v>151696</v>
      </c>
      <c r="B132" s="761" t="s">
        <v>1306</v>
      </c>
      <c r="C132" s="761" t="s">
        <v>899</v>
      </c>
      <c r="D132" s="701">
        <v>1</v>
      </c>
      <c r="E132" s="701">
        <v>1</v>
      </c>
      <c r="F132" s="701">
        <v>18</v>
      </c>
      <c r="G132" s="701">
        <v>1</v>
      </c>
      <c r="H132" s="701">
        <v>0</v>
      </c>
      <c r="I132" s="701">
        <v>1</v>
      </c>
    </row>
    <row r="133" spans="1:9" x14ac:dyDescent="0.25">
      <c r="A133" s="761">
        <v>151634</v>
      </c>
      <c r="B133" s="761" t="s">
        <v>1307</v>
      </c>
      <c r="C133" s="761" t="s">
        <v>899</v>
      </c>
      <c r="D133" s="701">
        <v>0</v>
      </c>
      <c r="E133" s="701">
        <v>3</v>
      </c>
      <c r="F133" s="701">
        <v>19</v>
      </c>
      <c r="G133" s="701">
        <v>0</v>
      </c>
      <c r="H133" s="701">
        <v>0</v>
      </c>
      <c r="I133" s="701">
        <v>3</v>
      </c>
    </row>
    <row r="134" spans="1:9" x14ac:dyDescent="0.25">
      <c r="A134" s="761">
        <v>151681</v>
      </c>
      <c r="B134" s="761" t="s">
        <v>1308</v>
      </c>
      <c r="C134" s="761" t="s">
        <v>907</v>
      </c>
      <c r="D134" s="701">
        <v>0</v>
      </c>
      <c r="E134" s="701">
        <v>0</v>
      </c>
      <c r="F134" s="701">
        <v>23</v>
      </c>
      <c r="G134" s="701">
        <v>0</v>
      </c>
      <c r="H134" s="701">
        <v>0</v>
      </c>
      <c r="I134" s="701">
        <v>0</v>
      </c>
    </row>
    <row r="135" spans="1:9" x14ac:dyDescent="0.25">
      <c r="A135" s="761">
        <v>151521</v>
      </c>
      <c r="B135" s="761" t="s">
        <v>1309</v>
      </c>
      <c r="C135" s="761" t="s">
        <v>909</v>
      </c>
      <c r="D135" s="701">
        <v>0</v>
      </c>
      <c r="E135" s="701">
        <v>2</v>
      </c>
      <c r="F135" s="701">
        <v>9</v>
      </c>
      <c r="G135" s="701">
        <v>0</v>
      </c>
      <c r="H135" s="701">
        <v>0</v>
      </c>
      <c r="I135" s="701">
        <v>1</v>
      </c>
    </row>
    <row r="136" spans="1:9" x14ac:dyDescent="0.25">
      <c r="A136" s="761">
        <v>151527</v>
      </c>
      <c r="B136" s="761" t="s">
        <v>1310</v>
      </c>
      <c r="C136" s="761" t="s">
        <v>893</v>
      </c>
      <c r="D136" s="701">
        <v>8</v>
      </c>
      <c r="E136" s="701">
        <v>3</v>
      </c>
      <c r="F136" s="701">
        <v>11</v>
      </c>
      <c r="G136" s="701">
        <v>1</v>
      </c>
      <c r="H136" s="701">
        <v>2</v>
      </c>
      <c r="I136" s="701">
        <v>3</v>
      </c>
    </row>
    <row r="137" spans="1:9" x14ac:dyDescent="0.25">
      <c r="A137" s="761">
        <v>151520</v>
      </c>
      <c r="B137" s="761" t="s">
        <v>1311</v>
      </c>
      <c r="C137" s="761" t="s">
        <v>907</v>
      </c>
      <c r="D137" s="701">
        <v>0</v>
      </c>
      <c r="E137" s="701">
        <v>6</v>
      </c>
      <c r="F137" s="701">
        <v>19</v>
      </c>
      <c r="G137" s="701">
        <v>0</v>
      </c>
      <c r="H137" s="701">
        <v>0</v>
      </c>
      <c r="I137" s="701">
        <v>6</v>
      </c>
    </row>
    <row r="138" spans="1:9" x14ac:dyDescent="0.25">
      <c r="A138" s="761">
        <v>151582</v>
      </c>
      <c r="B138" s="761" t="s">
        <v>1312</v>
      </c>
      <c r="C138" s="761" t="s">
        <v>899</v>
      </c>
      <c r="D138" s="701">
        <v>0</v>
      </c>
      <c r="E138" s="701">
        <v>1</v>
      </c>
      <c r="F138" s="701">
        <v>25</v>
      </c>
      <c r="G138" s="701">
        <v>0</v>
      </c>
      <c r="H138" s="701">
        <v>0</v>
      </c>
      <c r="I138" s="701">
        <v>1</v>
      </c>
    </row>
    <row r="139" spans="1:9" x14ac:dyDescent="0.25">
      <c r="A139" s="761">
        <v>151556</v>
      </c>
      <c r="B139" s="761" t="s">
        <v>1313</v>
      </c>
      <c r="C139" s="761" t="s">
        <v>893</v>
      </c>
      <c r="D139" s="701">
        <v>0</v>
      </c>
      <c r="E139" s="701">
        <v>0</v>
      </c>
      <c r="F139" s="701">
        <v>12</v>
      </c>
      <c r="G139" s="701">
        <v>0</v>
      </c>
      <c r="H139" s="701">
        <v>0</v>
      </c>
      <c r="I139" s="701">
        <v>0</v>
      </c>
    </row>
    <row r="140" spans="1:9" x14ac:dyDescent="0.25">
      <c r="A140" s="761">
        <v>152713</v>
      </c>
      <c r="B140" s="761" t="s">
        <v>1314</v>
      </c>
      <c r="C140" s="761" t="s">
        <v>891</v>
      </c>
      <c r="D140" s="701">
        <v>0</v>
      </c>
      <c r="E140" s="701">
        <v>0</v>
      </c>
      <c r="F140" s="701">
        <v>13</v>
      </c>
      <c r="G140" s="701">
        <v>0</v>
      </c>
      <c r="H140" s="701">
        <v>0</v>
      </c>
      <c r="I140" s="701">
        <v>0</v>
      </c>
    </row>
    <row r="141" spans="1:9" x14ac:dyDescent="0.25">
      <c r="A141" s="761">
        <v>160026</v>
      </c>
      <c r="B141" s="761" t="s">
        <v>1315</v>
      </c>
      <c r="C141" s="761" t="s">
        <v>909</v>
      </c>
      <c r="D141" s="701">
        <v>1</v>
      </c>
      <c r="E141" s="701">
        <v>0</v>
      </c>
      <c r="F141" s="701">
        <v>15</v>
      </c>
      <c r="G141" s="701">
        <v>1</v>
      </c>
      <c r="H141" s="701">
        <v>0</v>
      </c>
      <c r="I141" s="701">
        <v>0</v>
      </c>
    </row>
    <row r="142" spans="1:9" x14ac:dyDescent="0.25">
      <c r="A142" s="761">
        <v>151610</v>
      </c>
      <c r="B142" s="761" t="s">
        <v>1316</v>
      </c>
      <c r="C142" s="761" t="s">
        <v>913</v>
      </c>
      <c r="D142" s="701">
        <v>0</v>
      </c>
      <c r="E142" s="701">
        <v>0</v>
      </c>
      <c r="F142" s="701">
        <v>10</v>
      </c>
      <c r="G142" s="701">
        <v>0</v>
      </c>
      <c r="H142" s="701">
        <v>0</v>
      </c>
      <c r="I142" s="701">
        <v>0</v>
      </c>
    </row>
    <row r="143" spans="1:9" x14ac:dyDescent="0.25">
      <c r="A143" s="761">
        <v>151626</v>
      </c>
      <c r="B143" s="761" t="s">
        <v>1317</v>
      </c>
      <c r="C143" s="761" t="s">
        <v>913</v>
      </c>
      <c r="D143" s="701">
        <v>10</v>
      </c>
      <c r="E143" s="701">
        <v>5</v>
      </c>
      <c r="F143" s="701">
        <v>8</v>
      </c>
      <c r="G143" s="701">
        <v>4</v>
      </c>
      <c r="H143" s="701">
        <v>1</v>
      </c>
      <c r="I143" s="701">
        <v>2</v>
      </c>
    </row>
    <row r="144" spans="1:9" x14ac:dyDescent="0.25">
      <c r="A144" s="761">
        <v>160029</v>
      </c>
      <c r="B144" s="761" t="s">
        <v>1318</v>
      </c>
      <c r="C144" s="761" t="s">
        <v>893</v>
      </c>
      <c r="D144" s="701">
        <v>2</v>
      </c>
      <c r="E144" s="701">
        <v>3</v>
      </c>
      <c r="F144" s="701">
        <v>14</v>
      </c>
      <c r="G144" s="701">
        <v>0</v>
      </c>
      <c r="H144" s="701">
        <v>1</v>
      </c>
      <c r="I144" s="701">
        <v>3</v>
      </c>
    </row>
    <row r="145" spans="1:9" x14ac:dyDescent="0.25">
      <c r="A145" s="761">
        <v>151735</v>
      </c>
      <c r="B145" s="761" t="s">
        <v>1319</v>
      </c>
      <c r="C145" s="761" t="s">
        <v>893</v>
      </c>
      <c r="D145" s="701">
        <v>1</v>
      </c>
      <c r="E145" s="701">
        <v>2</v>
      </c>
      <c r="F145" s="701">
        <v>9</v>
      </c>
      <c r="G145" s="701">
        <v>0</v>
      </c>
      <c r="H145" s="701">
        <v>0</v>
      </c>
      <c r="I145" s="701">
        <v>2</v>
      </c>
    </row>
    <row r="146" spans="1:9" x14ac:dyDescent="0.25">
      <c r="A146" s="761">
        <v>151602</v>
      </c>
      <c r="B146" s="761" t="s">
        <v>1320</v>
      </c>
      <c r="C146" s="761" t="s">
        <v>902</v>
      </c>
      <c r="D146" s="701">
        <v>0</v>
      </c>
      <c r="E146" s="701">
        <v>0</v>
      </c>
      <c r="F146" s="701">
        <v>18</v>
      </c>
      <c r="G146" s="701">
        <v>0</v>
      </c>
      <c r="H146" s="701">
        <v>0</v>
      </c>
      <c r="I146" s="701">
        <v>0</v>
      </c>
    </row>
    <row r="147" spans="1:9" x14ac:dyDescent="0.25">
      <c r="A147" s="761">
        <v>151599</v>
      </c>
      <c r="B147" s="761" t="s">
        <v>1321</v>
      </c>
      <c r="C147" s="761" t="s">
        <v>891</v>
      </c>
      <c r="D147" s="701">
        <v>1</v>
      </c>
      <c r="E147" s="701">
        <v>0</v>
      </c>
      <c r="F147" s="701">
        <v>11</v>
      </c>
      <c r="G147" s="701">
        <v>0</v>
      </c>
      <c r="H147" s="701">
        <v>0</v>
      </c>
      <c r="I147" s="701">
        <v>0</v>
      </c>
    </row>
    <row r="148" spans="1:9" x14ac:dyDescent="0.25">
      <c r="A148" s="761">
        <v>151666</v>
      </c>
      <c r="B148" s="761" t="s">
        <v>1322</v>
      </c>
      <c r="C148" s="761" t="s">
        <v>913</v>
      </c>
      <c r="D148" s="701">
        <v>0</v>
      </c>
      <c r="E148" s="701">
        <v>1</v>
      </c>
      <c r="F148" s="701">
        <v>17</v>
      </c>
      <c r="G148" s="701">
        <v>0</v>
      </c>
      <c r="H148" s="701">
        <v>0</v>
      </c>
      <c r="I148" s="701">
        <v>0</v>
      </c>
    </row>
    <row r="149" spans="1:9" x14ac:dyDescent="0.25">
      <c r="A149" s="761">
        <v>151657</v>
      </c>
      <c r="B149" s="761" t="s">
        <v>1323</v>
      </c>
      <c r="C149" s="761" t="s">
        <v>899</v>
      </c>
      <c r="D149" s="701">
        <v>0</v>
      </c>
      <c r="E149" s="701">
        <v>1</v>
      </c>
      <c r="F149" s="701">
        <v>14</v>
      </c>
      <c r="G149" s="701">
        <v>0</v>
      </c>
      <c r="H149" s="701">
        <v>0</v>
      </c>
      <c r="I149" s="701">
        <v>1</v>
      </c>
    </row>
    <row r="150" spans="1:9" x14ac:dyDescent="0.25">
      <c r="A150" s="761">
        <v>151583</v>
      </c>
      <c r="B150" s="761" t="s">
        <v>1324</v>
      </c>
      <c r="C150" s="761" t="s">
        <v>899</v>
      </c>
      <c r="D150" s="701">
        <v>7</v>
      </c>
      <c r="E150" s="701">
        <v>3</v>
      </c>
      <c r="F150" s="701">
        <v>17</v>
      </c>
      <c r="G150" s="701">
        <v>2</v>
      </c>
      <c r="H150" s="701">
        <v>0</v>
      </c>
      <c r="I150" s="701">
        <v>3</v>
      </c>
    </row>
    <row r="151" spans="1:9" x14ac:dyDescent="0.25">
      <c r="A151" s="761">
        <v>151731</v>
      </c>
      <c r="B151" s="761" t="s">
        <v>1325</v>
      </c>
      <c r="C151" s="761" t="s">
        <v>896</v>
      </c>
      <c r="D151" s="701">
        <v>3</v>
      </c>
      <c r="E151" s="701">
        <v>5</v>
      </c>
      <c r="F151" s="701">
        <v>14</v>
      </c>
      <c r="G151" s="701">
        <v>1</v>
      </c>
      <c r="H151" s="701">
        <v>2</v>
      </c>
      <c r="I151" s="701">
        <v>3</v>
      </c>
    </row>
    <row r="152" spans="1:9" x14ac:dyDescent="0.25">
      <c r="A152" s="761">
        <v>151549</v>
      </c>
      <c r="B152" s="761" t="s">
        <v>1326</v>
      </c>
      <c r="C152" s="761" t="s">
        <v>909</v>
      </c>
      <c r="D152" s="701">
        <v>0</v>
      </c>
      <c r="E152" s="701">
        <v>0</v>
      </c>
      <c r="F152" s="701">
        <v>10</v>
      </c>
      <c r="G152" s="701">
        <v>0</v>
      </c>
      <c r="H152" s="701">
        <v>0</v>
      </c>
      <c r="I152" s="701">
        <v>0</v>
      </c>
    </row>
    <row r="153" spans="1:9" x14ac:dyDescent="0.25">
      <c r="A153" s="761">
        <v>151530</v>
      </c>
      <c r="B153" s="761" t="s">
        <v>1327</v>
      </c>
      <c r="C153" s="761" t="s">
        <v>907</v>
      </c>
      <c r="D153" s="701">
        <v>5</v>
      </c>
      <c r="E153" s="701">
        <v>5</v>
      </c>
      <c r="F153" s="701">
        <v>10</v>
      </c>
      <c r="G153" s="701">
        <v>1</v>
      </c>
      <c r="H153" s="701">
        <v>3</v>
      </c>
      <c r="I153" s="701">
        <v>3</v>
      </c>
    </row>
    <row r="154" spans="1:9" x14ac:dyDescent="0.25">
      <c r="A154" s="761">
        <v>151565</v>
      </c>
      <c r="B154" s="761" t="s">
        <v>1328</v>
      </c>
      <c r="C154" s="761" t="s">
        <v>907</v>
      </c>
      <c r="D154" s="701">
        <v>1</v>
      </c>
      <c r="E154" s="701">
        <v>2</v>
      </c>
      <c r="F154" s="701">
        <v>20</v>
      </c>
      <c r="G154" s="701">
        <v>0</v>
      </c>
      <c r="H154" s="701">
        <v>1</v>
      </c>
      <c r="I154" s="701">
        <v>2</v>
      </c>
    </row>
    <row r="155" spans="1:9" x14ac:dyDescent="0.25">
      <c r="A155" s="761">
        <v>151683</v>
      </c>
      <c r="B155" s="761" t="s">
        <v>1329</v>
      </c>
      <c r="C155" s="761" t="s">
        <v>909</v>
      </c>
      <c r="D155" s="701">
        <v>0</v>
      </c>
      <c r="E155" s="701">
        <v>0</v>
      </c>
      <c r="F155" s="701">
        <v>9</v>
      </c>
      <c r="G155" s="701">
        <v>0</v>
      </c>
      <c r="H155" s="701">
        <v>0</v>
      </c>
      <c r="I155" s="701">
        <v>0</v>
      </c>
    </row>
    <row r="156" spans="1:9" x14ac:dyDescent="0.25">
      <c r="A156" s="761">
        <v>151682</v>
      </c>
      <c r="B156" s="761" t="s">
        <v>1330</v>
      </c>
      <c r="C156" s="761" t="s">
        <v>891</v>
      </c>
      <c r="D156" s="701">
        <v>0</v>
      </c>
      <c r="E156" s="701">
        <v>2</v>
      </c>
      <c r="F156" s="701">
        <v>4</v>
      </c>
      <c r="G156" s="701">
        <v>0</v>
      </c>
      <c r="H156" s="701">
        <v>0</v>
      </c>
      <c r="I156" s="701">
        <v>1</v>
      </c>
    </row>
    <row r="157" spans="1:9" x14ac:dyDescent="0.25">
      <c r="A157" s="761">
        <v>151698</v>
      </c>
      <c r="B157" s="761" t="s">
        <v>1331</v>
      </c>
      <c r="C157" s="761" t="s">
        <v>907</v>
      </c>
      <c r="D157" s="701">
        <v>1</v>
      </c>
      <c r="E157" s="701">
        <v>1</v>
      </c>
      <c r="F157" s="701">
        <v>17</v>
      </c>
      <c r="G157" s="701">
        <v>0</v>
      </c>
      <c r="H157" s="701">
        <v>1</v>
      </c>
      <c r="I157" s="701">
        <v>1</v>
      </c>
    </row>
    <row r="158" spans="1:9" x14ac:dyDescent="0.25">
      <c r="A158" s="761">
        <v>151738</v>
      </c>
      <c r="B158" s="761" t="s">
        <v>1332</v>
      </c>
      <c r="C158" s="761" t="s">
        <v>896</v>
      </c>
      <c r="D158" s="701">
        <v>3</v>
      </c>
      <c r="E158" s="701">
        <v>0</v>
      </c>
      <c r="F158" s="701">
        <v>19</v>
      </c>
      <c r="G158" s="701">
        <v>0</v>
      </c>
      <c r="H158" s="701">
        <v>2</v>
      </c>
      <c r="I158" s="701">
        <v>0</v>
      </c>
    </row>
    <row r="159" spans="1:9" x14ac:dyDescent="0.25">
      <c r="A159" s="761">
        <v>151613</v>
      </c>
      <c r="B159" s="761" t="s">
        <v>1333</v>
      </c>
      <c r="C159" s="761" t="s">
        <v>902</v>
      </c>
      <c r="D159" s="701">
        <v>0</v>
      </c>
      <c r="E159" s="701">
        <v>1</v>
      </c>
      <c r="F159" s="701">
        <v>12</v>
      </c>
      <c r="G159" s="701">
        <v>0</v>
      </c>
      <c r="H159" s="701">
        <v>0</v>
      </c>
      <c r="I159" s="701">
        <v>1</v>
      </c>
    </row>
    <row r="160" spans="1:9" x14ac:dyDescent="0.25">
      <c r="A160" s="761">
        <v>151648</v>
      </c>
      <c r="B160" s="761" t="s">
        <v>1334</v>
      </c>
      <c r="C160" s="761" t="s">
        <v>907</v>
      </c>
      <c r="D160" s="701">
        <v>9</v>
      </c>
      <c r="E160" s="701">
        <v>2</v>
      </c>
      <c r="F160" s="701">
        <v>7</v>
      </c>
      <c r="G160" s="701">
        <v>1</v>
      </c>
      <c r="H160" s="701">
        <v>0</v>
      </c>
      <c r="I160" s="701">
        <v>2</v>
      </c>
    </row>
    <row r="161" spans="1:9" x14ac:dyDescent="0.25">
      <c r="A161" s="761">
        <v>151608</v>
      </c>
      <c r="B161" s="761" t="s">
        <v>1335</v>
      </c>
      <c r="C161" s="761" t="s">
        <v>913</v>
      </c>
      <c r="D161" s="701">
        <v>0</v>
      </c>
      <c r="E161" s="701">
        <v>1</v>
      </c>
      <c r="F161" s="701">
        <v>11</v>
      </c>
      <c r="G161" s="701">
        <v>0</v>
      </c>
      <c r="H161" s="701">
        <v>0</v>
      </c>
      <c r="I161" s="701">
        <v>0</v>
      </c>
    </row>
    <row r="162" spans="1:9" x14ac:dyDescent="0.25">
      <c r="A162" s="761">
        <v>151639</v>
      </c>
      <c r="B162" s="761" t="s">
        <v>1336</v>
      </c>
      <c r="C162" s="761" t="s">
        <v>893</v>
      </c>
      <c r="D162" s="701">
        <v>0</v>
      </c>
      <c r="E162" s="701">
        <v>2</v>
      </c>
      <c r="F162" s="701">
        <v>23</v>
      </c>
      <c r="G162" s="701">
        <v>0</v>
      </c>
      <c r="H162" s="701">
        <v>0</v>
      </c>
      <c r="I162" s="701">
        <v>1</v>
      </c>
    </row>
    <row r="163" spans="1:9" x14ac:dyDescent="0.25">
      <c r="A163" s="761">
        <v>151593</v>
      </c>
      <c r="B163" s="761" t="s">
        <v>1337</v>
      </c>
      <c r="C163" s="761" t="s">
        <v>896</v>
      </c>
      <c r="D163" s="701">
        <v>3</v>
      </c>
      <c r="E163" s="701">
        <v>8</v>
      </c>
      <c r="F163" s="701">
        <v>7</v>
      </c>
      <c r="G163" s="701">
        <v>0</v>
      </c>
      <c r="H163" s="701">
        <v>0</v>
      </c>
      <c r="I163" s="701">
        <v>8</v>
      </c>
    </row>
    <row r="164" spans="1:9" x14ac:dyDescent="0.25">
      <c r="A164" s="761">
        <v>151587</v>
      </c>
      <c r="B164" s="761" t="s">
        <v>1338</v>
      </c>
      <c r="C164" s="761" t="s">
        <v>896</v>
      </c>
      <c r="D164" s="701">
        <v>0</v>
      </c>
      <c r="E164" s="701">
        <v>0</v>
      </c>
      <c r="F164" s="701">
        <v>14</v>
      </c>
      <c r="G164" s="701">
        <v>0</v>
      </c>
      <c r="H164" s="701">
        <v>0</v>
      </c>
      <c r="I164" s="701">
        <v>0</v>
      </c>
    </row>
    <row r="165" spans="1:9" x14ac:dyDescent="0.25">
      <c r="A165" s="761">
        <v>151671</v>
      </c>
      <c r="B165" s="761" t="s">
        <v>1339</v>
      </c>
      <c r="C165" s="761" t="s">
        <v>913</v>
      </c>
      <c r="D165" s="701">
        <v>0</v>
      </c>
      <c r="E165" s="701">
        <v>0</v>
      </c>
      <c r="F165" s="701">
        <v>15</v>
      </c>
      <c r="G165" s="701">
        <v>0</v>
      </c>
      <c r="H165" s="701">
        <v>0</v>
      </c>
      <c r="I165" s="701">
        <v>0</v>
      </c>
    </row>
    <row r="166" spans="1:9" x14ac:dyDescent="0.25">
      <c r="A166" s="761">
        <v>151589</v>
      </c>
      <c r="B166" s="761" t="s">
        <v>1340</v>
      </c>
      <c r="C166" s="761" t="s">
        <v>899</v>
      </c>
      <c r="D166" s="701">
        <v>1</v>
      </c>
      <c r="E166" s="701">
        <v>0</v>
      </c>
      <c r="F166" s="701">
        <v>19</v>
      </c>
      <c r="G166" s="701">
        <v>1</v>
      </c>
      <c r="H166" s="701">
        <v>0</v>
      </c>
      <c r="I166" s="701">
        <v>0</v>
      </c>
    </row>
    <row r="167" spans="1:9" x14ac:dyDescent="0.25">
      <c r="A167" s="761">
        <v>151713</v>
      </c>
      <c r="B167" s="761" t="s">
        <v>1341</v>
      </c>
      <c r="C167" s="761" t="s">
        <v>913</v>
      </c>
      <c r="D167" s="701">
        <v>11</v>
      </c>
      <c r="E167" s="701">
        <v>4</v>
      </c>
      <c r="F167" s="701">
        <v>9</v>
      </c>
      <c r="G167" s="701">
        <v>5</v>
      </c>
      <c r="H167" s="701">
        <v>3</v>
      </c>
      <c r="I167" s="701">
        <v>4</v>
      </c>
    </row>
    <row r="168" spans="1:9" x14ac:dyDescent="0.25">
      <c r="A168" s="761">
        <v>151581</v>
      </c>
      <c r="B168" s="761" t="s">
        <v>1342</v>
      </c>
      <c r="C168" s="761" t="s">
        <v>899</v>
      </c>
      <c r="D168" s="701">
        <v>4</v>
      </c>
      <c r="E168" s="701">
        <v>1</v>
      </c>
      <c r="F168" s="701">
        <v>19</v>
      </c>
      <c r="G168" s="701">
        <v>0</v>
      </c>
      <c r="H168" s="701">
        <v>1</v>
      </c>
      <c r="I168" s="701">
        <v>1</v>
      </c>
    </row>
    <row r="169" spans="1:9" x14ac:dyDescent="0.25">
      <c r="A169" s="761">
        <v>151592</v>
      </c>
      <c r="B169" s="761" t="s">
        <v>1343</v>
      </c>
      <c r="C169" s="761" t="s">
        <v>893</v>
      </c>
      <c r="D169" s="701">
        <v>0</v>
      </c>
      <c r="E169" s="701">
        <v>0</v>
      </c>
      <c r="F169" s="701">
        <v>10</v>
      </c>
      <c r="G169" s="701">
        <v>0</v>
      </c>
      <c r="H169" s="701">
        <v>0</v>
      </c>
      <c r="I169" s="701">
        <v>0</v>
      </c>
    </row>
    <row r="170" spans="1:9" x14ac:dyDescent="0.25">
      <c r="A170" s="761">
        <v>151569</v>
      </c>
      <c r="B170" s="761" t="s">
        <v>1344</v>
      </c>
      <c r="C170" s="761" t="s">
        <v>907</v>
      </c>
      <c r="D170" s="701">
        <v>1</v>
      </c>
      <c r="E170" s="701">
        <v>2</v>
      </c>
      <c r="F170" s="701">
        <v>26</v>
      </c>
      <c r="G170" s="701">
        <v>0</v>
      </c>
      <c r="H170" s="701">
        <v>0</v>
      </c>
      <c r="I170" s="701">
        <v>2</v>
      </c>
    </row>
    <row r="171" spans="1:9" x14ac:dyDescent="0.25">
      <c r="A171" s="761">
        <v>160364</v>
      </c>
      <c r="B171" s="761" t="s">
        <v>1345</v>
      </c>
      <c r="C171" s="761" t="s">
        <v>902</v>
      </c>
      <c r="D171" s="701">
        <v>0</v>
      </c>
      <c r="E171" s="701">
        <v>0</v>
      </c>
      <c r="F171" s="701">
        <v>0</v>
      </c>
      <c r="G171" s="701">
        <v>0</v>
      </c>
      <c r="H171" s="701">
        <v>0</v>
      </c>
      <c r="I171" s="701">
        <v>0</v>
      </c>
    </row>
    <row r="172" spans="1:9" x14ac:dyDescent="0.25">
      <c r="A172" s="761">
        <v>151590</v>
      </c>
      <c r="B172" s="761" t="s">
        <v>1346</v>
      </c>
      <c r="C172" s="761" t="s">
        <v>893</v>
      </c>
      <c r="D172" s="701">
        <v>0</v>
      </c>
      <c r="E172" s="701">
        <v>6</v>
      </c>
      <c r="F172" s="701">
        <v>13</v>
      </c>
      <c r="G172" s="701">
        <v>0</v>
      </c>
      <c r="H172" s="701">
        <v>0</v>
      </c>
      <c r="I172" s="701">
        <v>6</v>
      </c>
    </row>
    <row r="173" spans="1:9" x14ac:dyDescent="0.25">
      <c r="A173" s="761">
        <v>151699</v>
      </c>
      <c r="B173" s="761" t="s">
        <v>1347</v>
      </c>
      <c r="C173" s="761" t="s">
        <v>896</v>
      </c>
      <c r="D173" s="701">
        <v>0</v>
      </c>
      <c r="E173" s="701">
        <v>0</v>
      </c>
      <c r="F173" s="701">
        <v>12</v>
      </c>
      <c r="G173" s="701">
        <v>0</v>
      </c>
      <c r="H173" s="701">
        <v>0</v>
      </c>
      <c r="I173" s="701">
        <v>0</v>
      </c>
    </row>
    <row r="174" spans="1:9" x14ac:dyDescent="0.25">
      <c r="A174" s="761">
        <v>151715</v>
      </c>
      <c r="B174" s="761" t="s">
        <v>1348</v>
      </c>
      <c r="C174" s="761" t="s">
        <v>896</v>
      </c>
      <c r="D174" s="701">
        <v>3</v>
      </c>
      <c r="E174" s="701">
        <v>3</v>
      </c>
      <c r="F174" s="701">
        <v>12</v>
      </c>
      <c r="G174" s="701">
        <v>1</v>
      </c>
      <c r="H174" s="701">
        <v>2</v>
      </c>
      <c r="I174" s="701">
        <v>3</v>
      </c>
    </row>
    <row r="175" spans="1:9" x14ac:dyDescent="0.25">
      <c r="A175" s="761">
        <v>151725</v>
      </c>
      <c r="B175" s="761" t="s">
        <v>1349</v>
      </c>
      <c r="C175" s="761" t="s">
        <v>913</v>
      </c>
      <c r="D175" s="701">
        <v>0</v>
      </c>
      <c r="E175" s="701">
        <v>0</v>
      </c>
      <c r="F175" s="701">
        <v>12</v>
      </c>
      <c r="G175" s="701">
        <v>0</v>
      </c>
      <c r="H175" s="701">
        <v>0</v>
      </c>
      <c r="I175" s="701">
        <v>0</v>
      </c>
    </row>
    <row r="176" spans="1:9" x14ac:dyDescent="0.25">
      <c r="A176" s="761">
        <v>151690</v>
      </c>
      <c r="B176" s="761" t="s">
        <v>1350</v>
      </c>
      <c r="C176" s="761" t="s">
        <v>891</v>
      </c>
      <c r="D176" s="701">
        <v>0</v>
      </c>
      <c r="E176" s="701">
        <v>3</v>
      </c>
      <c r="F176" s="701">
        <v>17</v>
      </c>
      <c r="G176" s="701">
        <v>0</v>
      </c>
      <c r="H176" s="701">
        <v>0</v>
      </c>
      <c r="I176" s="701">
        <v>3</v>
      </c>
    </row>
    <row r="177" spans="1:9" x14ac:dyDescent="0.25">
      <c r="A177" s="761">
        <v>151647</v>
      </c>
      <c r="B177" s="761" t="s">
        <v>1351</v>
      </c>
      <c r="C177" s="761" t="s">
        <v>907</v>
      </c>
      <c r="D177" s="701">
        <v>0</v>
      </c>
      <c r="E177" s="701">
        <v>0</v>
      </c>
      <c r="F177" s="701">
        <v>16</v>
      </c>
      <c r="G177" s="701">
        <v>0</v>
      </c>
      <c r="H177" s="701">
        <v>0</v>
      </c>
      <c r="I177" s="701">
        <v>0</v>
      </c>
    </row>
    <row r="178" spans="1:9" x14ac:dyDescent="0.25">
      <c r="A178" s="761">
        <v>151631</v>
      </c>
      <c r="B178" s="761" t="s">
        <v>1352</v>
      </c>
      <c r="C178" s="761" t="s">
        <v>909</v>
      </c>
      <c r="D178" s="701">
        <v>2</v>
      </c>
      <c r="E178" s="701">
        <v>0</v>
      </c>
      <c r="F178" s="701">
        <v>9</v>
      </c>
      <c r="G178" s="701">
        <v>0</v>
      </c>
      <c r="H178" s="701">
        <v>0</v>
      </c>
      <c r="I178" s="701">
        <v>0</v>
      </c>
    </row>
    <row r="179" spans="1:9" x14ac:dyDescent="0.25">
      <c r="A179" s="761">
        <v>151614</v>
      </c>
      <c r="B179" s="761" t="s">
        <v>1353</v>
      </c>
      <c r="C179" s="761" t="s">
        <v>891</v>
      </c>
      <c r="D179" s="701">
        <v>0</v>
      </c>
      <c r="E179" s="701">
        <v>1</v>
      </c>
      <c r="F179" s="701">
        <v>9</v>
      </c>
      <c r="G179" s="701">
        <v>0</v>
      </c>
      <c r="H179" s="701">
        <v>0</v>
      </c>
      <c r="I179" s="701">
        <v>1</v>
      </c>
    </row>
    <row r="180" spans="1:9" x14ac:dyDescent="0.25">
      <c r="A180" s="761">
        <v>151692</v>
      </c>
      <c r="B180" s="761" t="s">
        <v>1354</v>
      </c>
      <c r="C180" s="761" t="s">
        <v>891</v>
      </c>
      <c r="D180" s="701">
        <v>0</v>
      </c>
      <c r="E180" s="701">
        <v>5</v>
      </c>
      <c r="F180" s="701">
        <v>8</v>
      </c>
      <c r="G180" s="701">
        <v>0</v>
      </c>
      <c r="H180" s="701">
        <v>0</v>
      </c>
      <c r="I180" s="701">
        <v>5</v>
      </c>
    </row>
    <row r="181" spans="1:9" x14ac:dyDescent="0.25">
      <c r="A181" s="761">
        <v>151528</v>
      </c>
      <c r="B181" s="761" t="s">
        <v>1355</v>
      </c>
      <c r="C181" s="761" t="s">
        <v>899</v>
      </c>
      <c r="D181" s="701">
        <v>0</v>
      </c>
      <c r="E181" s="701">
        <v>0</v>
      </c>
      <c r="F181" s="701">
        <v>17</v>
      </c>
      <c r="G181" s="701">
        <v>0</v>
      </c>
      <c r="H181" s="701">
        <v>0</v>
      </c>
      <c r="I181" s="701">
        <v>0</v>
      </c>
    </row>
    <row r="182" spans="1:9" x14ac:dyDescent="0.25">
      <c r="A182" s="761">
        <v>151524</v>
      </c>
      <c r="B182" s="761" t="s">
        <v>1356</v>
      </c>
      <c r="C182" s="761" t="s">
        <v>902</v>
      </c>
      <c r="D182" s="701">
        <v>0</v>
      </c>
      <c r="E182" s="701">
        <v>0</v>
      </c>
      <c r="F182" s="701">
        <v>16</v>
      </c>
      <c r="G182" s="701">
        <v>0</v>
      </c>
      <c r="H182" s="701">
        <v>0</v>
      </c>
      <c r="I182" s="701">
        <v>0</v>
      </c>
    </row>
    <row r="183" spans="1:9" x14ac:dyDescent="0.25">
      <c r="A183" s="761">
        <v>151693</v>
      </c>
      <c r="B183" s="761" t="s">
        <v>1357</v>
      </c>
      <c r="C183" s="761" t="s">
        <v>896</v>
      </c>
      <c r="D183" s="701">
        <v>0</v>
      </c>
      <c r="E183" s="701">
        <v>0</v>
      </c>
      <c r="F183" s="701">
        <v>17</v>
      </c>
      <c r="G183" s="701">
        <v>0</v>
      </c>
      <c r="H183" s="701">
        <v>0</v>
      </c>
      <c r="I183" s="701">
        <v>0</v>
      </c>
    </row>
    <row r="184" spans="1:9" x14ac:dyDescent="0.25">
      <c r="A184" s="761">
        <v>151697</v>
      </c>
      <c r="B184" s="761" t="s">
        <v>1358</v>
      </c>
      <c r="C184" s="761" t="s">
        <v>909</v>
      </c>
      <c r="D184" s="701">
        <v>0</v>
      </c>
      <c r="E184" s="701">
        <v>0</v>
      </c>
      <c r="F184" s="701">
        <v>10</v>
      </c>
      <c r="G184" s="701">
        <v>0</v>
      </c>
      <c r="H184" s="701">
        <v>0</v>
      </c>
      <c r="I184" s="701">
        <v>0</v>
      </c>
    </row>
    <row r="185" spans="1:9" x14ac:dyDescent="0.25">
      <c r="A185" s="761">
        <v>151732</v>
      </c>
      <c r="B185" s="761" t="s">
        <v>1359</v>
      </c>
      <c r="C185" s="761" t="s">
        <v>893</v>
      </c>
      <c r="D185" s="701">
        <v>0</v>
      </c>
      <c r="E185" s="701">
        <v>2</v>
      </c>
      <c r="F185" s="701">
        <v>2</v>
      </c>
      <c r="G185" s="701">
        <v>0</v>
      </c>
      <c r="H185" s="701">
        <v>0</v>
      </c>
      <c r="I185" s="701">
        <v>1</v>
      </c>
    </row>
    <row r="186" spans="1:9" x14ac:dyDescent="0.25">
      <c r="A186" s="761">
        <v>151719</v>
      </c>
      <c r="B186" s="761" t="s">
        <v>1360</v>
      </c>
      <c r="C186" s="761" t="s">
        <v>902</v>
      </c>
      <c r="D186" s="701">
        <v>8</v>
      </c>
      <c r="E186" s="701">
        <v>4</v>
      </c>
      <c r="F186" s="701">
        <v>8</v>
      </c>
      <c r="G186" s="701">
        <v>0</v>
      </c>
      <c r="H186" s="701">
        <v>6</v>
      </c>
      <c r="I186" s="701">
        <v>2</v>
      </c>
    </row>
    <row r="187" spans="1:9" x14ac:dyDescent="0.25">
      <c r="A187" s="761">
        <v>160035</v>
      </c>
      <c r="B187" s="761" t="s">
        <v>1361</v>
      </c>
      <c r="C187" s="761" t="s">
        <v>902</v>
      </c>
      <c r="D187" s="701">
        <v>0</v>
      </c>
      <c r="E187" s="701">
        <v>0</v>
      </c>
      <c r="F187" s="701">
        <v>11</v>
      </c>
      <c r="G187" s="701">
        <v>0</v>
      </c>
      <c r="H187" s="701">
        <v>0</v>
      </c>
      <c r="I187" s="701">
        <v>0</v>
      </c>
    </row>
    <row r="188" spans="1:9" x14ac:dyDescent="0.25">
      <c r="A188" s="761">
        <v>151560</v>
      </c>
      <c r="B188" s="761" t="s">
        <v>1362</v>
      </c>
      <c r="C188" s="761" t="s">
        <v>896</v>
      </c>
      <c r="D188" s="701">
        <v>0</v>
      </c>
      <c r="E188" s="701">
        <v>3</v>
      </c>
      <c r="F188" s="701">
        <v>12</v>
      </c>
      <c r="G188" s="701">
        <v>0</v>
      </c>
      <c r="H188" s="701">
        <v>0</v>
      </c>
      <c r="I188" s="701">
        <v>3</v>
      </c>
    </row>
    <row r="189" spans="1:9" x14ac:dyDescent="0.25">
      <c r="A189" s="761">
        <v>151595</v>
      </c>
      <c r="B189" s="761" t="s">
        <v>1363</v>
      </c>
      <c r="C189" s="761" t="s">
        <v>907</v>
      </c>
      <c r="D189" s="701">
        <v>0</v>
      </c>
      <c r="E189" s="701">
        <v>0</v>
      </c>
      <c r="F189" s="701">
        <v>9</v>
      </c>
      <c r="G189" s="701">
        <v>0</v>
      </c>
      <c r="H189" s="701">
        <v>0</v>
      </c>
      <c r="I189" s="701">
        <v>0</v>
      </c>
    </row>
    <row r="190" spans="1:9" x14ac:dyDescent="0.25">
      <c r="A190" s="761">
        <v>151652</v>
      </c>
      <c r="B190" s="761" t="s">
        <v>1364</v>
      </c>
      <c r="C190" s="761" t="s">
        <v>891</v>
      </c>
      <c r="D190" s="701">
        <v>0</v>
      </c>
      <c r="E190" s="701">
        <v>2</v>
      </c>
      <c r="F190" s="701">
        <v>15</v>
      </c>
      <c r="G190" s="701">
        <v>0</v>
      </c>
      <c r="H190" s="701">
        <v>0</v>
      </c>
      <c r="I190" s="701">
        <v>2</v>
      </c>
    </row>
    <row r="191" spans="1:9" x14ac:dyDescent="0.25">
      <c r="A191" s="761">
        <v>151570</v>
      </c>
      <c r="B191" s="761" t="s">
        <v>1365</v>
      </c>
      <c r="C191" s="761" t="s">
        <v>899</v>
      </c>
      <c r="D191" s="701">
        <v>2</v>
      </c>
      <c r="E191" s="701">
        <v>4</v>
      </c>
      <c r="F191" s="701">
        <v>14</v>
      </c>
      <c r="G191" s="701">
        <v>0</v>
      </c>
      <c r="H191" s="701">
        <v>0</v>
      </c>
      <c r="I191" s="701">
        <v>4</v>
      </c>
    </row>
    <row r="192" spans="1:9" x14ac:dyDescent="0.25">
      <c r="A192" s="761">
        <v>151733</v>
      </c>
      <c r="B192" s="761" t="s">
        <v>1366</v>
      </c>
      <c r="C192" s="761" t="s">
        <v>893</v>
      </c>
      <c r="D192" s="701">
        <v>0</v>
      </c>
      <c r="E192" s="701">
        <v>3</v>
      </c>
      <c r="F192" s="701">
        <v>10</v>
      </c>
      <c r="G192" s="701">
        <v>0</v>
      </c>
      <c r="H192" s="701">
        <v>0</v>
      </c>
      <c r="I192" s="701">
        <v>3</v>
      </c>
    </row>
    <row r="193" spans="1:9" x14ac:dyDescent="0.25">
      <c r="A193" s="761">
        <v>151612</v>
      </c>
      <c r="B193" s="761" t="s">
        <v>1367</v>
      </c>
      <c r="C193" s="761" t="s">
        <v>913</v>
      </c>
      <c r="D193" s="701">
        <v>1</v>
      </c>
      <c r="E193" s="701">
        <v>0</v>
      </c>
      <c r="F193" s="701">
        <v>10</v>
      </c>
      <c r="G193" s="701">
        <v>1</v>
      </c>
      <c r="H193" s="701">
        <v>0</v>
      </c>
      <c r="I193" s="701">
        <v>0</v>
      </c>
    </row>
    <row r="194" spans="1:9" x14ac:dyDescent="0.25">
      <c r="A194" s="761">
        <v>151740</v>
      </c>
      <c r="B194" s="761" t="s">
        <v>1368</v>
      </c>
      <c r="C194" s="761" t="s">
        <v>913</v>
      </c>
      <c r="D194" s="701">
        <v>0</v>
      </c>
      <c r="E194" s="701">
        <v>2</v>
      </c>
      <c r="F194" s="701">
        <v>11</v>
      </c>
      <c r="G194" s="701">
        <v>0</v>
      </c>
      <c r="H194" s="701">
        <v>0</v>
      </c>
      <c r="I194" s="701">
        <v>2</v>
      </c>
    </row>
    <row r="195" spans="1:9" x14ac:dyDescent="0.25">
      <c r="A195" s="761">
        <v>151642</v>
      </c>
      <c r="B195" s="761" t="s">
        <v>1369</v>
      </c>
      <c r="C195" s="761" t="s">
        <v>902</v>
      </c>
      <c r="D195" s="701">
        <v>0</v>
      </c>
      <c r="E195" s="701">
        <v>0</v>
      </c>
      <c r="F195" s="701">
        <v>13</v>
      </c>
      <c r="G195" s="701">
        <v>0</v>
      </c>
      <c r="H195" s="701">
        <v>0</v>
      </c>
      <c r="I195" s="701">
        <v>0</v>
      </c>
    </row>
    <row r="196" spans="1:9" x14ac:dyDescent="0.25">
      <c r="A196" s="761">
        <v>151638</v>
      </c>
      <c r="B196" s="761" t="s">
        <v>1370</v>
      </c>
      <c r="C196" s="761" t="s">
        <v>896</v>
      </c>
      <c r="D196" s="701">
        <v>0</v>
      </c>
      <c r="E196" s="701">
        <v>0</v>
      </c>
      <c r="F196" s="701">
        <v>15</v>
      </c>
      <c r="G196" s="701">
        <v>0</v>
      </c>
      <c r="H196" s="701">
        <v>0</v>
      </c>
      <c r="I196" s="701">
        <v>0</v>
      </c>
    </row>
    <row r="197" spans="1:9" x14ac:dyDescent="0.25">
      <c r="A197" s="761">
        <v>151734</v>
      </c>
      <c r="B197" s="761" t="s">
        <v>1371</v>
      </c>
      <c r="C197" s="761" t="s">
        <v>893</v>
      </c>
      <c r="D197" s="701">
        <v>2</v>
      </c>
      <c r="E197" s="701">
        <v>4</v>
      </c>
      <c r="F197" s="701">
        <v>18</v>
      </c>
      <c r="G197" s="701">
        <v>1</v>
      </c>
      <c r="H197" s="701">
        <v>0</v>
      </c>
      <c r="I197" s="701">
        <v>4</v>
      </c>
    </row>
    <row r="198" spans="1:9" x14ac:dyDescent="0.25">
      <c r="A198" s="761">
        <v>151700</v>
      </c>
      <c r="B198" s="761" t="s">
        <v>1372</v>
      </c>
      <c r="C198" s="761" t="s">
        <v>899</v>
      </c>
      <c r="D198" s="701">
        <v>0</v>
      </c>
      <c r="E198" s="701">
        <v>2</v>
      </c>
      <c r="F198" s="701">
        <v>19</v>
      </c>
      <c r="G198" s="701">
        <v>0</v>
      </c>
      <c r="H198" s="701">
        <v>0</v>
      </c>
      <c r="I198" s="701">
        <v>1</v>
      </c>
    </row>
    <row r="199" spans="1:9" x14ac:dyDescent="0.25">
      <c r="A199" s="761">
        <v>151555</v>
      </c>
      <c r="B199" s="761" t="s">
        <v>1373</v>
      </c>
      <c r="C199" s="761" t="s">
        <v>896</v>
      </c>
      <c r="D199" s="701">
        <v>0</v>
      </c>
      <c r="E199" s="701">
        <v>2</v>
      </c>
      <c r="F199" s="701">
        <v>5</v>
      </c>
      <c r="G199" s="701">
        <v>0</v>
      </c>
      <c r="H199" s="701">
        <v>0</v>
      </c>
      <c r="I199" s="701">
        <v>2</v>
      </c>
    </row>
    <row r="200" spans="1:9" x14ac:dyDescent="0.25">
      <c r="A200" s="761">
        <v>151695</v>
      </c>
      <c r="B200" s="761" t="s">
        <v>1374</v>
      </c>
      <c r="C200" s="761" t="s">
        <v>902</v>
      </c>
      <c r="D200" s="701">
        <v>2</v>
      </c>
      <c r="E200" s="701">
        <v>4</v>
      </c>
      <c r="F200" s="701">
        <v>15</v>
      </c>
      <c r="G200" s="701">
        <v>0</v>
      </c>
      <c r="H200" s="701">
        <v>0</v>
      </c>
      <c r="I200" s="701">
        <v>4</v>
      </c>
    </row>
    <row r="201" spans="1:9" x14ac:dyDescent="0.25">
      <c r="A201" s="761">
        <v>151580</v>
      </c>
      <c r="B201" s="761" t="s">
        <v>1375</v>
      </c>
      <c r="C201" s="761" t="s">
        <v>896</v>
      </c>
      <c r="D201" s="701">
        <v>0</v>
      </c>
      <c r="E201" s="701">
        <v>0</v>
      </c>
      <c r="F201" s="701">
        <v>2</v>
      </c>
      <c r="G201" s="701">
        <v>0</v>
      </c>
      <c r="H201" s="701">
        <v>0</v>
      </c>
      <c r="I201" s="701">
        <v>0</v>
      </c>
    </row>
    <row r="202" spans="1:9" x14ac:dyDescent="0.25">
      <c r="A202" s="761">
        <v>151655</v>
      </c>
      <c r="B202" s="761" t="s">
        <v>1376</v>
      </c>
      <c r="C202" s="761" t="s">
        <v>909</v>
      </c>
      <c r="D202" s="701">
        <v>0</v>
      </c>
      <c r="E202" s="701">
        <v>0</v>
      </c>
      <c r="F202" s="701">
        <v>13</v>
      </c>
      <c r="G202" s="701">
        <v>0</v>
      </c>
      <c r="H202" s="701">
        <v>0</v>
      </c>
      <c r="I202" s="701">
        <v>0</v>
      </c>
    </row>
    <row r="203" spans="1:9" x14ac:dyDescent="0.25">
      <c r="A203" s="761">
        <v>151677</v>
      </c>
      <c r="B203" s="761" t="s">
        <v>1377</v>
      </c>
      <c r="C203" s="761" t="s">
        <v>891</v>
      </c>
      <c r="D203" s="701">
        <v>0</v>
      </c>
      <c r="E203" s="701">
        <v>0</v>
      </c>
      <c r="F203" s="701">
        <v>14</v>
      </c>
      <c r="G203" s="701">
        <v>0</v>
      </c>
      <c r="H203" s="701">
        <v>0</v>
      </c>
      <c r="I203" s="701">
        <v>0</v>
      </c>
    </row>
    <row r="204" spans="1:9" x14ac:dyDescent="0.25">
      <c r="A204" s="761">
        <v>151739</v>
      </c>
      <c r="B204" s="761" t="s">
        <v>1378</v>
      </c>
      <c r="C204" s="761" t="s">
        <v>891</v>
      </c>
      <c r="D204" s="701">
        <v>9</v>
      </c>
      <c r="E204" s="701">
        <v>3</v>
      </c>
      <c r="F204" s="701">
        <v>11</v>
      </c>
      <c r="G204" s="701">
        <v>0</v>
      </c>
      <c r="H204" s="701">
        <v>2</v>
      </c>
      <c r="I204" s="701">
        <v>1</v>
      </c>
    </row>
    <row r="205" spans="1:9" x14ac:dyDescent="0.25">
      <c r="A205" s="761">
        <v>151676</v>
      </c>
      <c r="B205" s="761" t="s">
        <v>1379</v>
      </c>
      <c r="C205" s="761" t="s">
        <v>891</v>
      </c>
      <c r="D205" s="701">
        <v>0</v>
      </c>
      <c r="E205" s="701">
        <v>0</v>
      </c>
      <c r="F205" s="701">
        <v>7</v>
      </c>
      <c r="G205" s="701">
        <v>0</v>
      </c>
      <c r="H205" s="701">
        <v>0</v>
      </c>
      <c r="I205" s="701">
        <v>0</v>
      </c>
    </row>
    <row r="206" spans="1:9" x14ac:dyDescent="0.25">
      <c r="A206" s="761">
        <v>151566</v>
      </c>
      <c r="B206" s="761" t="s">
        <v>1380</v>
      </c>
      <c r="C206" s="761" t="s">
        <v>909</v>
      </c>
      <c r="D206" s="701">
        <v>0</v>
      </c>
      <c r="E206" s="701">
        <v>0</v>
      </c>
      <c r="F206" s="701">
        <v>6</v>
      </c>
      <c r="G206" s="701">
        <v>0</v>
      </c>
      <c r="H206" s="701">
        <v>0</v>
      </c>
      <c r="I206" s="701">
        <v>0</v>
      </c>
    </row>
    <row r="207" spans="1:9" x14ac:dyDescent="0.25">
      <c r="A207" s="761">
        <v>151646</v>
      </c>
      <c r="B207" s="761" t="s">
        <v>1381</v>
      </c>
      <c r="C207" s="761" t="s">
        <v>891</v>
      </c>
      <c r="D207" s="701">
        <v>10</v>
      </c>
      <c r="E207" s="701">
        <v>5</v>
      </c>
      <c r="F207" s="701">
        <v>3</v>
      </c>
      <c r="G207" s="701">
        <v>1</v>
      </c>
      <c r="H207" s="701">
        <v>5</v>
      </c>
      <c r="I207" s="701">
        <v>3</v>
      </c>
    </row>
    <row r="208" spans="1:9" x14ac:dyDescent="0.25">
      <c r="A208" s="761">
        <v>151601</v>
      </c>
      <c r="B208" s="761" t="s">
        <v>1382</v>
      </c>
      <c r="C208" s="761" t="s">
        <v>909</v>
      </c>
      <c r="D208" s="701">
        <v>0</v>
      </c>
      <c r="E208" s="701">
        <v>1</v>
      </c>
      <c r="F208" s="701">
        <v>10</v>
      </c>
      <c r="G208" s="701">
        <v>0</v>
      </c>
      <c r="H208" s="701">
        <v>0</v>
      </c>
      <c r="I208" s="701">
        <v>1</v>
      </c>
    </row>
    <row r="209" spans="1:9" x14ac:dyDescent="0.25">
      <c r="A209" s="761">
        <v>151658</v>
      </c>
      <c r="B209" s="761" t="s">
        <v>1383</v>
      </c>
      <c r="C209" s="761" t="s">
        <v>907</v>
      </c>
      <c r="D209" s="701">
        <v>0</v>
      </c>
      <c r="E209" s="701">
        <v>1</v>
      </c>
      <c r="F209" s="701">
        <v>18</v>
      </c>
      <c r="G209" s="701">
        <v>0</v>
      </c>
      <c r="H209" s="701">
        <v>0</v>
      </c>
      <c r="I209" s="701">
        <v>1</v>
      </c>
    </row>
    <row r="210" spans="1:9" x14ac:dyDescent="0.25">
      <c r="A210" s="761">
        <v>151547</v>
      </c>
      <c r="B210" s="761" t="s">
        <v>1384</v>
      </c>
      <c r="C210" s="761" t="s">
        <v>902</v>
      </c>
      <c r="D210" s="701">
        <v>2</v>
      </c>
      <c r="E210" s="701">
        <v>2</v>
      </c>
      <c r="F210" s="701">
        <v>17</v>
      </c>
      <c r="G210" s="701">
        <v>0</v>
      </c>
      <c r="H210" s="701">
        <v>2</v>
      </c>
      <c r="I210" s="701">
        <v>1</v>
      </c>
    </row>
    <row r="211" spans="1:9" x14ac:dyDescent="0.25">
      <c r="A211" s="761">
        <v>160012</v>
      </c>
      <c r="B211" s="761" t="s">
        <v>1385</v>
      </c>
      <c r="C211" s="761" t="s">
        <v>896</v>
      </c>
      <c r="D211" s="701">
        <v>1</v>
      </c>
      <c r="E211" s="701">
        <v>2</v>
      </c>
      <c r="F211" s="701">
        <v>15</v>
      </c>
      <c r="G211" s="701">
        <v>0</v>
      </c>
      <c r="H211" s="701">
        <v>1</v>
      </c>
      <c r="I211" s="701">
        <v>2</v>
      </c>
    </row>
    <row r="212" spans="1:9" x14ac:dyDescent="0.25">
      <c r="A212" s="761">
        <v>151575</v>
      </c>
      <c r="B212" s="761" t="s">
        <v>1386</v>
      </c>
      <c r="C212" s="761" t="s">
        <v>913</v>
      </c>
      <c r="D212" s="701">
        <v>0</v>
      </c>
      <c r="E212" s="701">
        <v>2</v>
      </c>
      <c r="F212" s="701">
        <v>17</v>
      </c>
      <c r="G212" s="701">
        <v>0</v>
      </c>
      <c r="H212" s="701">
        <v>0</v>
      </c>
      <c r="I212" s="701">
        <v>2</v>
      </c>
    </row>
    <row r="213" spans="1:9" x14ac:dyDescent="0.25">
      <c r="A213" s="761">
        <v>151562</v>
      </c>
      <c r="B213" s="761" t="s">
        <v>1387</v>
      </c>
      <c r="C213" s="761" t="s">
        <v>896</v>
      </c>
      <c r="D213" s="701">
        <v>0</v>
      </c>
      <c r="E213" s="701">
        <v>0</v>
      </c>
      <c r="F213" s="701">
        <v>10</v>
      </c>
      <c r="G213" s="701">
        <v>0</v>
      </c>
      <c r="H213" s="701">
        <v>0</v>
      </c>
      <c r="I213" s="701">
        <v>0</v>
      </c>
    </row>
    <row r="214" spans="1:9" x14ac:dyDescent="0.25">
      <c r="A214" s="761">
        <v>151722</v>
      </c>
      <c r="B214" s="761" t="s">
        <v>1388</v>
      </c>
      <c r="C214" s="761" t="s">
        <v>902</v>
      </c>
      <c r="D214" s="701">
        <v>0</v>
      </c>
      <c r="E214" s="701">
        <v>0</v>
      </c>
      <c r="F214" s="701">
        <v>13</v>
      </c>
      <c r="G214" s="701">
        <v>0</v>
      </c>
      <c r="H214" s="701">
        <v>0</v>
      </c>
      <c r="I214" s="701">
        <v>0</v>
      </c>
    </row>
  </sheetData>
  <autoFilter ref="A1:I1" xr:uid="{15FCF6B4-54B2-4AA0-A135-A9AB48A3D69D}"/>
  <sortState ref="A2:I218">
    <sortCondition ref="C2:C218"/>
    <sortCondition ref="A2:A218"/>
  </sortState>
  <customSheetViews>
    <customSheetView guid="{D8C81B0B-BAF0-475C-B016-87D4C3E60B63}">
      <pane ySplit="1" topLeftCell="A2" activePane="bottomLeft" state="frozen"/>
      <selection pane="bottomLeft" activeCell="B4" sqref="B4"/>
      <pageMargins left="0.7" right="0.7" top="0.75" bottom="0.75" header="0.3" footer="0.3"/>
    </customSheetView>
    <customSheetView guid="{AB72AB40-A0C1-4CA4-B3F4-70E07051F213}" showAutoFilter="1">
      <pane ySplit="1" topLeftCell="A2" activePane="bottomLeft" state="frozen"/>
      <selection pane="bottomLeft" activeCell="D9" sqref="D9"/>
      <pageMargins left="0.7" right="0.7" top="0.75" bottom="0.75" header="0.3" footer="0.3"/>
      <autoFilter ref="A1:F1" xr:uid="{00000000-0000-0000-0000-000000000000}"/>
    </customSheetView>
  </customSheetViews>
  <conditionalFormatting sqref="I2:I216">
    <cfRule type="colorScale" priority="6">
      <colorScale>
        <cfvo type="min"/>
        <cfvo type="percentile" val="50"/>
        <cfvo type="max"/>
        <color rgb="FF63BE7B"/>
        <color rgb="FFFFEB84"/>
        <color rgb="FFF8696B"/>
      </colorScale>
    </cfRule>
  </conditionalFormatting>
  <conditionalFormatting sqref="H2:H216">
    <cfRule type="colorScale" priority="5">
      <colorScale>
        <cfvo type="min"/>
        <cfvo type="percentile" val="50"/>
        <cfvo type="max"/>
        <color rgb="FF63BE7B"/>
        <color rgb="FFFFEB84"/>
        <color rgb="FFF8696B"/>
      </colorScale>
    </cfRule>
  </conditionalFormatting>
  <conditionalFormatting sqref="G2:G216">
    <cfRule type="colorScale" priority="4">
      <colorScale>
        <cfvo type="min"/>
        <cfvo type="percentile" val="50"/>
        <cfvo type="max"/>
        <color rgb="FF63BE7B"/>
        <color rgb="FFFFEB84"/>
        <color rgb="FFF8696B"/>
      </colorScale>
    </cfRule>
  </conditionalFormatting>
  <conditionalFormatting sqref="E2:E217">
    <cfRule type="colorScale" priority="3">
      <colorScale>
        <cfvo type="min"/>
        <cfvo type="percentile" val="50"/>
        <cfvo type="max"/>
        <color rgb="FF63BE7B"/>
        <color rgb="FFFFEB84"/>
        <color rgb="FFF8696B"/>
      </colorScale>
    </cfRule>
  </conditionalFormatting>
  <conditionalFormatting sqref="D2:D216">
    <cfRule type="colorScale" priority="2">
      <colorScale>
        <cfvo type="min"/>
        <cfvo type="percentile" val="50"/>
        <cfvo type="max"/>
        <color rgb="FF63BE7B"/>
        <color rgb="FFFFEB84"/>
        <color rgb="FFF8696B"/>
      </colorScale>
    </cfRule>
  </conditionalFormatting>
  <conditionalFormatting sqref="F2:F216">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D262"/>
  <sheetViews>
    <sheetView tabSelected="1" workbookViewId="0">
      <pane ySplit="1" topLeftCell="A2" activePane="bottomLeft" state="frozen"/>
      <selection activeCell="X28" sqref="X28"/>
      <selection pane="bottomLeft" activeCell="Q12" sqref="Q12"/>
    </sheetView>
  </sheetViews>
  <sheetFormatPr defaultRowHeight="15" x14ac:dyDescent="0.25"/>
  <cols>
    <col min="1" max="1" width="7" bestFit="1" customWidth="1"/>
    <col min="2" max="2" width="27.42578125" bestFit="1" customWidth="1"/>
    <col min="3" max="3" width="4.85546875" bestFit="1" customWidth="1"/>
    <col min="4" max="4" width="7.5703125" bestFit="1" customWidth="1"/>
    <col min="5" max="5" width="4.42578125" bestFit="1" customWidth="1"/>
    <col min="6" max="6" width="4.7109375" bestFit="1" customWidth="1"/>
    <col min="7" max="7" width="8.7109375" bestFit="1" customWidth="1"/>
    <col min="8" max="8" width="3.28515625" bestFit="1" customWidth="1"/>
    <col min="9" max="9" width="4.28515625" bestFit="1" customWidth="1"/>
    <col min="10" max="10" width="16" bestFit="1" customWidth="1"/>
    <col min="11" max="11" width="11.85546875" bestFit="1" customWidth="1"/>
    <col min="12" max="12" width="5.85546875" bestFit="1" customWidth="1"/>
    <col min="13" max="13" width="10.85546875" bestFit="1" customWidth="1"/>
    <col min="14" max="14" width="15.42578125" bestFit="1" customWidth="1"/>
    <col min="15" max="15" width="14.7109375" bestFit="1" customWidth="1"/>
    <col min="16" max="16" width="7.5703125" bestFit="1" customWidth="1"/>
    <col min="17" max="17" width="16.28515625" bestFit="1" customWidth="1"/>
    <col min="18" max="18" width="6.7109375" customWidth="1"/>
    <col min="19" max="19" width="10.85546875" bestFit="1" customWidth="1"/>
    <col min="20" max="20" width="13.42578125" bestFit="1" customWidth="1"/>
    <col min="21" max="21" width="10.42578125" bestFit="1" customWidth="1"/>
    <col min="22" max="22" width="14.85546875" bestFit="1" customWidth="1"/>
    <col min="29" max="29" width="10.28515625" bestFit="1" customWidth="1"/>
  </cols>
  <sheetData>
    <row r="1" spans="1:30" x14ac:dyDescent="0.25">
      <c r="A1" s="504" t="str">
        <f>DATASHEET!A1</f>
        <v>Id</v>
      </c>
      <c r="B1" s="504" t="str">
        <f>DATASHEET!B1</f>
        <v>Name</v>
      </c>
      <c r="C1" s="505" t="s">
        <v>348</v>
      </c>
      <c r="D1" s="505" t="str">
        <f>DATASHEET!D1</f>
        <v>Gender</v>
      </c>
      <c r="E1" s="505" t="str">
        <f>DATASHEET!J1</f>
        <v>SEN</v>
      </c>
      <c r="F1" s="505" t="str">
        <f>DATASHEET!E1</f>
        <v>FSM</v>
      </c>
      <c r="G1" s="505" t="str">
        <f>DATASHEET!F1</f>
        <v>Ethnicity</v>
      </c>
      <c r="H1" s="505" t="str">
        <f>DATASHEET!H1</f>
        <v>PP</v>
      </c>
      <c r="I1" s="505" t="str">
        <f>DATASHEET!I1</f>
        <v>LAC</v>
      </c>
      <c r="J1" s="505" t="str">
        <f>DATASHEET!M1</f>
        <v>Prior Attainment</v>
      </c>
      <c r="K1" s="504" t="str">
        <f>DATASHEET!S1</f>
        <v>Outstanding</v>
      </c>
      <c r="L1" s="504" t="str">
        <f>DATASHEET!T1</f>
        <v>Good</v>
      </c>
      <c r="M1" s="504" t="s">
        <v>880</v>
      </c>
      <c r="N1" s="504" t="s">
        <v>881</v>
      </c>
      <c r="O1" s="504" t="s">
        <v>882</v>
      </c>
      <c r="P1" s="504" t="s">
        <v>349</v>
      </c>
      <c r="Q1" s="504" t="s">
        <v>883</v>
      </c>
      <c r="R1" s="504" t="s">
        <v>353</v>
      </c>
      <c r="S1" s="506" t="s">
        <v>1392</v>
      </c>
      <c r="T1" s="506" t="s">
        <v>350</v>
      </c>
      <c r="U1" s="502" t="s">
        <v>351</v>
      </c>
      <c r="V1" s="502" t="s">
        <v>352</v>
      </c>
      <c r="AB1" s="67" t="s">
        <v>354</v>
      </c>
      <c r="AC1" s="507" t="s">
        <v>325</v>
      </c>
      <c r="AD1" s="508" t="s">
        <v>355</v>
      </c>
    </row>
    <row r="2" spans="1:30" x14ac:dyDescent="0.25">
      <c r="A2">
        <f>DATASHEET!A2</f>
        <v>152713</v>
      </c>
      <c r="B2" t="str">
        <f>DATASHEET!B2</f>
        <v>ADEDAYO-SOGADE, Iteoluwa</v>
      </c>
      <c r="C2">
        <v>11</v>
      </c>
      <c r="D2" t="str">
        <f>DATASHEET!D2</f>
        <v>F</v>
      </c>
      <c r="E2" t="str">
        <f>DATASHEET!J2</f>
        <v>N</v>
      </c>
      <c r="F2" t="str">
        <f>DATASHEET!E2</f>
        <v>N</v>
      </c>
      <c r="G2" t="str">
        <f>DATASHEET!F2</f>
        <v>Black and Any Other Ethnic Group</v>
      </c>
      <c r="H2" t="str">
        <f>DATASHEET!H2</f>
        <v>N</v>
      </c>
      <c r="I2" t="str">
        <f>DATASHEET!I2</f>
        <v>N</v>
      </c>
      <c r="J2" s="12" t="str">
        <f>DATASHEET!M2</f>
        <v>M</v>
      </c>
      <c r="K2">
        <f>IFERROR(DATASHEET!S2,"")</f>
        <v>2</v>
      </c>
      <c r="L2">
        <f>IFERROR(DATASHEET!T2,"")</f>
        <v>6</v>
      </c>
      <c r="M2">
        <f>IFERROR(SUM(DATASHEET!U2:W2),"")</f>
        <v>1</v>
      </c>
      <c r="N2">
        <f>IFERROR(SUM(DATASHEET!Y2:AA2),"")</f>
        <v>0</v>
      </c>
      <c r="O2">
        <f>SUM(K2,L2)</f>
        <v>8</v>
      </c>
      <c r="P2">
        <f>SUM(K2:N2)</f>
        <v>9</v>
      </c>
      <c r="Q2" s="501">
        <f>O2/P2</f>
        <v>0.88888888888888884</v>
      </c>
      <c r="R2" s="503" t="str">
        <f>IFERROR(VLOOKUP(A2,PROGRESS!$A$16:$Q$245,17,FALSE),"")</f>
        <v/>
      </c>
      <c r="S2" s="55" t="str">
        <f>DATASHEET!K2</f>
        <v>No</v>
      </c>
      <c r="T2" s="55" t="str">
        <f>IF(S2="N","Y","N")</f>
        <v>N</v>
      </c>
      <c r="U2" s="55" t="str">
        <f>IFERROR(IF(AND(D2="M",J2="H"),"Y","N"),"")</f>
        <v>N</v>
      </c>
      <c r="V2" s="55" t="str">
        <f>IFERROR(IF(AND(D2="M",J2&lt;&gt;"H"),"Y","N"),"")</f>
        <v>N</v>
      </c>
      <c r="AB2" s="71" t="str">
        <f>'SUBJECT PROGRESS'!H4</f>
        <v>ART</v>
      </c>
      <c r="AC2" s="509" t="str">
        <f>'SUBJECT PROGRESS'!H3</f>
        <v/>
      </c>
      <c r="AD2" s="510">
        <f>'SUBJECT PROGRESS'!H1</f>
        <v>0</v>
      </c>
    </row>
    <row r="3" spans="1:30" x14ac:dyDescent="0.25">
      <c r="A3">
        <f>DATASHEET!A3</f>
        <v>151734</v>
      </c>
      <c r="B3" t="str">
        <f>DATASHEET!B3</f>
        <v>AFFOH, Andrew</v>
      </c>
      <c r="C3">
        <v>11</v>
      </c>
      <c r="D3" t="str">
        <f>DATASHEET!D3</f>
        <v>M</v>
      </c>
      <c r="E3" t="str">
        <f>DATASHEET!J3</f>
        <v>N</v>
      </c>
      <c r="F3" t="str">
        <f>DATASHEET!E3</f>
        <v>N</v>
      </c>
      <c r="G3" t="str">
        <f>DATASHEET!F3</f>
        <v>Other Black African</v>
      </c>
      <c r="H3" t="str">
        <f>DATASHEET!H3</f>
        <v>N</v>
      </c>
      <c r="I3" t="str">
        <f>DATASHEET!I3</f>
        <v>N</v>
      </c>
      <c r="J3" s="12" t="str">
        <f>DATASHEET!M3</f>
        <v>L</v>
      </c>
      <c r="K3">
        <f>IFERROR(DATASHEET!S3,"")</f>
        <v>2</v>
      </c>
      <c r="L3">
        <f>IFERROR(DATASHEET!T3,"")</f>
        <v>7</v>
      </c>
      <c r="M3">
        <f>IFERROR(SUM(DATASHEET!U3:W3),"")</f>
        <v>0</v>
      </c>
      <c r="N3">
        <f>IFERROR(SUM(DATASHEET!Y3:AA3),"")</f>
        <v>0</v>
      </c>
      <c r="O3">
        <f t="shared" ref="O3:O66" si="0">SUM(K3,L3)</f>
        <v>9</v>
      </c>
      <c r="P3">
        <f t="shared" ref="P3:P66" si="1">SUM(K3:N3)</f>
        <v>9</v>
      </c>
      <c r="Q3" s="501">
        <f t="shared" ref="Q3:Q66" si="2">O3/P3</f>
        <v>1</v>
      </c>
      <c r="R3" s="503">
        <f>IFERROR(VLOOKUP(A3,PROGRESS!$A$16:$Q$245,17,FALSE),"")</f>
        <v>-2.9863781999999999</v>
      </c>
      <c r="S3" s="55" t="str">
        <f>DATASHEET!K3</f>
        <v>No</v>
      </c>
      <c r="T3" s="55" t="str">
        <f t="shared" ref="T3:T66" si="3">IF(S3="N","Y","N")</f>
        <v>N</v>
      </c>
      <c r="U3" s="55" t="str">
        <f t="shared" ref="U3:U66" si="4">IFERROR(IF(AND(D3="M",J3="H"),"Y","N"),"")</f>
        <v>N</v>
      </c>
      <c r="V3" s="55" t="str">
        <f t="shared" ref="V3:V66" si="5">IFERROR(IF(AND(D3="M",J3&lt;&gt;"H"),"Y","N"),"")</f>
        <v>Y</v>
      </c>
      <c r="AB3" s="71" t="str">
        <f>'SUBJECT PROGRESS'!J4</f>
        <v>BUSINESS</v>
      </c>
      <c r="AC3" s="509" t="str">
        <f>'SUBJECT PROGRESS'!J3</f>
        <v/>
      </c>
      <c r="AD3" s="510">
        <f>'SUBJECT PROGRESS'!J1</f>
        <v>0</v>
      </c>
    </row>
    <row r="4" spans="1:30" x14ac:dyDescent="0.25">
      <c r="A4">
        <f>DATASHEET!A4</f>
        <v>151735</v>
      </c>
      <c r="B4" t="str">
        <f>DATASHEET!B4</f>
        <v>AFFOH, Anthony</v>
      </c>
      <c r="C4">
        <v>11</v>
      </c>
      <c r="D4" t="str">
        <f>DATASHEET!D4</f>
        <v>M</v>
      </c>
      <c r="E4" t="str">
        <f>DATASHEET!J4</f>
        <v>N</v>
      </c>
      <c r="F4" t="str">
        <f>DATASHEET!E4</f>
        <v>N</v>
      </c>
      <c r="G4" t="str">
        <f>DATASHEET!F4</f>
        <v>Other Black African</v>
      </c>
      <c r="H4" t="str">
        <f>DATASHEET!H4</f>
        <v>N</v>
      </c>
      <c r="I4" t="str">
        <f>DATASHEET!I4</f>
        <v>N</v>
      </c>
      <c r="J4" s="12" t="str">
        <f>DATASHEET!M4</f>
        <v>M</v>
      </c>
      <c r="K4">
        <f>IFERROR(DATASHEET!S4,"")</f>
        <v>1</v>
      </c>
      <c r="L4">
        <f>IFERROR(DATASHEET!T4,"")</f>
        <v>8</v>
      </c>
      <c r="M4">
        <f>IFERROR(SUM(DATASHEET!U4:W4),"")</f>
        <v>0</v>
      </c>
      <c r="N4">
        <f>IFERROR(SUM(DATASHEET!Y4:AA4),"")</f>
        <v>0</v>
      </c>
      <c r="O4">
        <f t="shared" si="0"/>
        <v>9</v>
      </c>
      <c r="P4">
        <f t="shared" si="1"/>
        <v>9</v>
      </c>
      <c r="Q4" s="501">
        <f t="shared" si="2"/>
        <v>1</v>
      </c>
      <c r="R4" s="503">
        <f>IFERROR(VLOOKUP(A4,PROGRESS!$A$16:$Q$245,17,FALSE),"")</f>
        <v>-4.5024999999999995</v>
      </c>
      <c r="S4" s="55" t="str">
        <f>DATASHEET!K4</f>
        <v>No</v>
      </c>
      <c r="T4" s="55" t="str">
        <f t="shared" si="3"/>
        <v>N</v>
      </c>
      <c r="U4" s="55" t="str">
        <f t="shared" si="4"/>
        <v>N</v>
      </c>
      <c r="V4" s="55" t="str">
        <f t="shared" si="5"/>
        <v>Y</v>
      </c>
      <c r="AB4" s="71" t="str">
        <f>'SUBJECT PROGRESS'!I4</f>
        <v>BIOLOGY</v>
      </c>
      <c r="AC4" s="509" t="str">
        <f>'SUBJECT PROGRESS'!I3</f>
        <v/>
      </c>
      <c r="AD4" s="510">
        <f>'SUBJECT PROGRESS'!I1</f>
        <v>0</v>
      </c>
    </row>
    <row r="5" spans="1:30" x14ac:dyDescent="0.25">
      <c r="A5">
        <f>DATASHEET!A5</f>
        <v>160122</v>
      </c>
      <c r="B5" t="str">
        <f>DATASHEET!B5</f>
        <v>AFOLABI, Jewel</v>
      </c>
      <c r="C5">
        <v>11</v>
      </c>
      <c r="D5" t="str">
        <f>DATASHEET!D5</f>
        <v>F</v>
      </c>
      <c r="E5" t="str">
        <f>DATASHEET!J5</f>
        <v>N</v>
      </c>
      <c r="F5" t="str">
        <f>DATASHEET!E5</f>
        <v>Y</v>
      </c>
      <c r="G5" t="str">
        <f>DATASHEET!F5</f>
        <v>Black - African</v>
      </c>
      <c r="H5" t="str">
        <f>DATASHEET!H5</f>
        <v>Y</v>
      </c>
      <c r="I5" t="str">
        <f>DATASHEET!I5</f>
        <v>N</v>
      </c>
      <c r="J5" s="12" t="str">
        <f>DATASHEET!M5</f>
        <v/>
      </c>
      <c r="K5">
        <f>IFERROR(DATASHEET!S5,"")</f>
        <v>3</v>
      </c>
      <c r="L5">
        <f>IFERROR(DATASHEET!T5,"")</f>
        <v>6</v>
      </c>
      <c r="M5">
        <f>IFERROR(SUM(DATASHEET!U5:W5),"")</f>
        <v>0</v>
      </c>
      <c r="N5">
        <f>IFERROR(SUM(DATASHEET!Y5:AA5),"")</f>
        <v>0</v>
      </c>
      <c r="O5">
        <f t="shared" si="0"/>
        <v>9</v>
      </c>
      <c r="P5">
        <f t="shared" si="1"/>
        <v>9</v>
      </c>
      <c r="Q5" s="501">
        <f t="shared" si="2"/>
        <v>1</v>
      </c>
      <c r="R5" s="503" t="str">
        <f>IFERROR(VLOOKUP(A5,PROGRESS!$A$16:$Q$245,17,FALSE),"")</f>
        <v/>
      </c>
      <c r="S5" s="55" t="str">
        <f>DATASHEET!K5</f>
        <v>No</v>
      </c>
      <c r="T5" s="55" t="str">
        <f t="shared" si="3"/>
        <v>N</v>
      </c>
      <c r="U5" s="55" t="str">
        <f t="shared" si="4"/>
        <v>N</v>
      </c>
      <c r="V5" s="55" t="str">
        <f t="shared" si="5"/>
        <v>N</v>
      </c>
      <c r="AB5" s="71" t="str">
        <f>'SUBJECT PROGRESS'!L4</f>
        <v>CHILDDEV</v>
      </c>
      <c r="AC5" s="509" t="str">
        <f>'SUBJECT PROGRESS'!L3</f>
        <v/>
      </c>
      <c r="AD5" s="510">
        <f>'SUBJECT PROGRESS'!L1</f>
        <v>0</v>
      </c>
    </row>
    <row r="6" spans="1:30" x14ac:dyDescent="0.25">
      <c r="A6">
        <f>DATASHEET!A6</f>
        <v>160012</v>
      </c>
      <c r="B6" t="str">
        <f>DATASHEET!B6</f>
        <v>AKINBOYEWA, Elizabeth</v>
      </c>
      <c r="C6">
        <v>11</v>
      </c>
      <c r="D6" t="str">
        <f>DATASHEET!D6</f>
        <v>F</v>
      </c>
      <c r="E6" t="str">
        <f>DATASHEET!J6</f>
        <v>N</v>
      </c>
      <c r="F6" t="str">
        <f>DATASHEET!E6</f>
        <v>N</v>
      </c>
      <c r="G6" t="str">
        <f>DATASHEET!F6</f>
        <v>Any Other Black Background</v>
      </c>
      <c r="H6" t="str">
        <f>DATASHEET!H6</f>
        <v>N</v>
      </c>
      <c r="I6" t="str">
        <f>DATASHEET!I6</f>
        <v>N</v>
      </c>
      <c r="J6" s="12" t="str">
        <f>DATASHEET!M6</f>
        <v>M</v>
      </c>
      <c r="K6">
        <f>IFERROR(DATASHEET!S6,"")</f>
        <v>0</v>
      </c>
      <c r="L6">
        <f>IFERROR(DATASHEET!T6,"")</f>
        <v>10</v>
      </c>
      <c r="M6">
        <f>IFERROR(SUM(DATASHEET!U6:W6),"")</f>
        <v>0</v>
      </c>
      <c r="N6">
        <f>IFERROR(SUM(DATASHEET!Y6:AA6),"")</f>
        <v>0</v>
      </c>
      <c r="O6">
        <f t="shared" si="0"/>
        <v>10</v>
      </c>
      <c r="P6">
        <f t="shared" si="1"/>
        <v>10</v>
      </c>
      <c r="Q6" s="501">
        <f t="shared" si="2"/>
        <v>1</v>
      </c>
      <c r="R6" s="503">
        <f>IFERROR(VLOOKUP(A6,PROGRESS!$A$16:$Q$245,17,FALSE),"")</f>
        <v>-4.5024999999999995</v>
      </c>
      <c r="S6" s="55" t="str">
        <f>DATASHEET!K6</f>
        <v>No</v>
      </c>
      <c r="T6" s="55" t="str">
        <f t="shared" si="3"/>
        <v>N</v>
      </c>
      <c r="U6" s="55" t="str">
        <f t="shared" si="4"/>
        <v>N</v>
      </c>
      <c r="V6" s="55" t="str">
        <f t="shared" si="5"/>
        <v>N</v>
      </c>
      <c r="AB6" s="71" t="str">
        <f>'SUBJECT PROGRESS'!K4</f>
        <v>CHEMISTRY</v>
      </c>
      <c r="AC6" s="509" t="str">
        <f>'SUBJECT PROGRESS'!K3</f>
        <v/>
      </c>
      <c r="AD6" s="510">
        <f>'SUBJECT PROGRESS'!K1</f>
        <v>0</v>
      </c>
    </row>
    <row r="7" spans="1:30" x14ac:dyDescent="0.25">
      <c r="A7">
        <f>DATASHEET!A7</f>
        <v>151529</v>
      </c>
      <c r="B7" t="str">
        <f>DATASHEET!B7</f>
        <v>AKUNDA, Shakylla</v>
      </c>
      <c r="C7">
        <v>11</v>
      </c>
      <c r="D7" t="str">
        <f>DATASHEET!D7</f>
        <v>F</v>
      </c>
      <c r="E7" t="str">
        <f>DATASHEET!J7</f>
        <v>N</v>
      </c>
      <c r="F7" t="str">
        <f>DATASHEET!E7</f>
        <v>Y</v>
      </c>
      <c r="G7" t="str">
        <f>DATASHEET!F7</f>
        <v>Black and Any Other Ethnic Group</v>
      </c>
      <c r="H7" t="str">
        <f>DATASHEET!H7</f>
        <v>Y</v>
      </c>
      <c r="I7" t="str">
        <f>DATASHEET!I7</f>
        <v>N</v>
      </c>
      <c r="J7" s="12" t="str">
        <f>DATASHEET!M7</f>
        <v>M</v>
      </c>
      <c r="K7">
        <f>IFERROR(DATASHEET!S7,"")</f>
        <v>2</v>
      </c>
      <c r="L7">
        <f>IFERROR(DATASHEET!T7,"")</f>
        <v>8</v>
      </c>
      <c r="M7">
        <f>IFERROR(SUM(DATASHEET!U7:W7),"")</f>
        <v>0</v>
      </c>
      <c r="N7">
        <f>IFERROR(SUM(DATASHEET!Y7:AA7),"")</f>
        <v>0</v>
      </c>
      <c r="O7">
        <f t="shared" si="0"/>
        <v>10</v>
      </c>
      <c r="P7">
        <f t="shared" si="1"/>
        <v>10</v>
      </c>
      <c r="Q7" s="501">
        <f t="shared" si="2"/>
        <v>1</v>
      </c>
      <c r="R7" s="503">
        <f>IFERROR(VLOOKUP(A7,PROGRESS!$A$16:$Q$245,17,FALSE),"")</f>
        <v>-4.4024999999999999</v>
      </c>
      <c r="S7" s="55" t="str">
        <f>DATASHEET!K7</f>
        <v>No</v>
      </c>
      <c r="T7" s="55" t="str">
        <f t="shared" si="3"/>
        <v>N</v>
      </c>
      <c r="U7" s="55" t="str">
        <f t="shared" si="4"/>
        <v>N</v>
      </c>
      <c r="V7" s="55" t="str">
        <f t="shared" si="5"/>
        <v>N</v>
      </c>
      <c r="AB7" s="71" t="str">
        <f>'SUBJECT PROGRESS'!M4</f>
        <v>COMPUTING</v>
      </c>
      <c r="AC7" s="509" t="str">
        <f>'SUBJECT PROGRESS'!M3</f>
        <v/>
      </c>
      <c r="AD7" s="510">
        <f>'SUBJECT PROGRESS'!M1</f>
        <v>0</v>
      </c>
    </row>
    <row r="8" spans="1:30" x14ac:dyDescent="0.25">
      <c r="A8">
        <f>DATASHEET!A8</f>
        <v>152719</v>
      </c>
      <c r="B8" t="str">
        <f>DATASHEET!B8</f>
        <v>ALI, Amree</v>
      </c>
      <c r="C8">
        <v>11</v>
      </c>
      <c r="D8" t="str">
        <f>DATASHEET!D8</f>
        <v>F</v>
      </c>
      <c r="E8" t="str">
        <f>DATASHEET!J8</f>
        <v>N</v>
      </c>
      <c r="F8" t="str">
        <f>DATASHEET!E8</f>
        <v>Y</v>
      </c>
      <c r="G8" t="str">
        <f>DATASHEET!F8</f>
        <v>Pakistani</v>
      </c>
      <c r="H8" t="str">
        <f>DATASHEET!H8</f>
        <v>Y</v>
      </c>
      <c r="I8" t="str">
        <f>DATASHEET!I8</f>
        <v>N</v>
      </c>
      <c r="J8" s="12" t="str">
        <f>DATASHEET!M8</f>
        <v>M</v>
      </c>
      <c r="K8">
        <f>IFERROR(DATASHEET!S8,"")</f>
        <v>2</v>
      </c>
      <c r="L8">
        <f>IFERROR(DATASHEET!T8,"")</f>
        <v>6</v>
      </c>
      <c r="M8">
        <f>IFERROR(SUM(DATASHEET!U8:W8),"")</f>
        <v>0</v>
      </c>
      <c r="N8">
        <f>IFERROR(SUM(DATASHEET!Y8:AA8),"")</f>
        <v>0</v>
      </c>
      <c r="O8">
        <f t="shared" si="0"/>
        <v>8</v>
      </c>
      <c r="P8">
        <f t="shared" si="1"/>
        <v>8</v>
      </c>
      <c r="Q8" s="501">
        <f t="shared" si="2"/>
        <v>1</v>
      </c>
      <c r="R8" s="503">
        <f>IFERROR(VLOOKUP(A8,PROGRESS!$A$16:$Q$245,17,FALSE),"")</f>
        <v>-5.2563876999999994</v>
      </c>
      <c r="S8" s="55" t="str">
        <f>DATASHEET!K8</f>
        <v>No</v>
      </c>
      <c r="T8" s="55" t="str">
        <f t="shared" si="3"/>
        <v>N</v>
      </c>
      <c r="U8" s="55" t="str">
        <f t="shared" si="4"/>
        <v>N</v>
      </c>
      <c r="V8" s="55" t="str">
        <f t="shared" si="5"/>
        <v>N</v>
      </c>
      <c r="AB8" s="71" t="str">
        <f>'SUBJECT PROGRESS'!N4</f>
        <v>DRAMA</v>
      </c>
      <c r="AC8" s="509" t="str">
        <f>'SUBJECT PROGRESS'!N3</f>
        <v/>
      </c>
      <c r="AD8" s="510">
        <f>'SUBJECT PROGRESS'!N1</f>
        <v>0</v>
      </c>
    </row>
    <row r="9" spans="1:30" x14ac:dyDescent="0.25">
      <c r="A9">
        <f>DATASHEET!A9</f>
        <v>160364</v>
      </c>
      <c r="B9" t="str">
        <f>DATASHEET!B9</f>
        <v>ALIMAHMOODI, Aria</v>
      </c>
      <c r="C9">
        <v>11</v>
      </c>
      <c r="D9" t="str">
        <f>DATASHEET!D9</f>
        <v>M</v>
      </c>
      <c r="E9" t="str">
        <f>DATASHEET!J9</f>
        <v>N</v>
      </c>
      <c r="F9" t="str">
        <f>DATASHEET!E9</f>
        <v>N</v>
      </c>
      <c r="G9" t="str">
        <f>DATASHEET!F9</f>
        <v>Iranian</v>
      </c>
      <c r="H9" t="str">
        <f>DATASHEET!H9</f>
        <v>N</v>
      </c>
      <c r="I9" t="str">
        <f>DATASHEET!I9</f>
        <v>N</v>
      </c>
      <c r="J9" s="12" t="str">
        <f>DATASHEET!M9</f>
        <v/>
      </c>
      <c r="K9">
        <f>IFERROR(DATASHEET!S9,"")</f>
        <v>1</v>
      </c>
      <c r="L9">
        <f>IFERROR(DATASHEET!T9,"")</f>
        <v>6</v>
      </c>
      <c r="M9">
        <f>IFERROR(SUM(DATASHEET!U9:W9),"")</f>
        <v>0</v>
      </c>
      <c r="N9">
        <f>IFERROR(SUM(DATASHEET!Y9:AA9),"")</f>
        <v>0</v>
      </c>
      <c r="O9">
        <f t="shared" si="0"/>
        <v>7</v>
      </c>
      <c r="P9">
        <f t="shared" si="1"/>
        <v>7</v>
      </c>
      <c r="Q9" s="501">
        <f t="shared" si="2"/>
        <v>1</v>
      </c>
      <c r="R9" s="503" t="str">
        <f>IFERROR(VLOOKUP(A9,PROGRESS!$A$16:$Q$245,17,FALSE),"")</f>
        <v/>
      </c>
      <c r="S9" s="55" t="str">
        <f>DATASHEET!K9</f>
        <v/>
      </c>
      <c r="T9" s="55" t="str">
        <f t="shared" si="3"/>
        <v>N</v>
      </c>
      <c r="U9" s="55" t="str">
        <f t="shared" si="4"/>
        <v>N</v>
      </c>
      <c r="V9" s="55" t="str">
        <f t="shared" si="5"/>
        <v>Y</v>
      </c>
      <c r="AB9" s="71" t="str">
        <f>'SUBJECT PROGRESS'!O4</f>
        <v>ENGLISH</v>
      </c>
      <c r="AC9" s="509" t="str">
        <f>'SUBJECT PROGRESS'!O3</f>
        <v/>
      </c>
      <c r="AD9" s="510">
        <f>'SUBJECT PROGRESS'!O1</f>
        <v>0</v>
      </c>
    </row>
    <row r="10" spans="1:30" x14ac:dyDescent="0.25">
      <c r="A10">
        <f>DATASHEET!A10</f>
        <v>151642</v>
      </c>
      <c r="B10" t="str">
        <f>DATASHEET!B10</f>
        <v>ALLEN, Sofia</v>
      </c>
      <c r="C10">
        <v>11</v>
      </c>
      <c r="D10" t="str">
        <f>DATASHEET!D10</f>
        <v>F</v>
      </c>
      <c r="E10" t="str">
        <f>DATASHEET!J10</f>
        <v>N</v>
      </c>
      <c r="F10" t="str">
        <f>DATASHEET!E10</f>
        <v>N</v>
      </c>
      <c r="G10" t="str">
        <f>DATASHEET!F10</f>
        <v>White - British</v>
      </c>
      <c r="H10" t="str">
        <f>DATASHEET!H10</f>
        <v>N</v>
      </c>
      <c r="I10" t="str">
        <f>DATASHEET!I10</f>
        <v>N</v>
      </c>
      <c r="J10" s="12" t="str">
        <f>DATASHEET!M10</f>
        <v>M</v>
      </c>
      <c r="K10">
        <f>IFERROR(DATASHEET!S10,"")</f>
        <v>0</v>
      </c>
      <c r="L10">
        <f>IFERROR(DATASHEET!T10,"")</f>
        <v>9</v>
      </c>
      <c r="M10">
        <f>IFERROR(SUM(DATASHEET!U10:W10),"")</f>
        <v>0</v>
      </c>
      <c r="N10">
        <f>IFERROR(SUM(DATASHEET!Y10:AA10),"")</f>
        <v>0</v>
      </c>
      <c r="O10">
        <f t="shared" si="0"/>
        <v>9</v>
      </c>
      <c r="P10">
        <f t="shared" si="1"/>
        <v>9</v>
      </c>
      <c r="Q10" s="501">
        <f t="shared" si="2"/>
        <v>1</v>
      </c>
      <c r="R10" s="503">
        <f>IFERROR(VLOOKUP(A10,PROGRESS!$A$16:$Q$245,17,FALSE),"")</f>
        <v>-5.5353447999999998</v>
      </c>
      <c r="S10" s="55" t="str">
        <f>DATASHEET!K10</f>
        <v>No</v>
      </c>
      <c r="T10" s="55" t="str">
        <f t="shared" si="3"/>
        <v>N</v>
      </c>
      <c r="U10" s="55" t="str">
        <f t="shared" si="4"/>
        <v>N</v>
      </c>
      <c r="V10" s="55" t="str">
        <f t="shared" si="5"/>
        <v>N</v>
      </c>
      <c r="AB10" s="71" t="str">
        <f>'SUBJECT PROGRESS'!P4</f>
        <v>ENGLISH LIT</v>
      </c>
      <c r="AC10" s="509" t="str">
        <f>'SUBJECT PROGRESS'!P3</f>
        <v/>
      </c>
      <c r="AD10" s="510">
        <f>'SUBJECT PROGRESS'!P1</f>
        <v>0</v>
      </c>
    </row>
    <row r="11" spans="1:30" x14ac:dyDescent="0.25">
      <c r="A11">
        <f>DATASHEET!A11</f>
        <v>151537</v>
      </c>
      <c r="B11" t="str">
        <f>DATASHEET!B11</f>
        <v>ALYAS, James</v>
      </c>
      <c r="C11">
        <v>11</v>
      </c>
      <c r="D11" t="str">
        <f>DATASHEET!D11</f>
        <v>M</v>
      </c>
      <c r="E11" t="str">
        <f>DATASHEET!J11</f>
        <v>N</v>
      </c>
      <c r="F11" t="str">
        <f>DATASHEET!E11</f>
        <v>N</v>
      </c>
      <c r="G11" t="str">
        <f>DATASHEET!F11</f>
        <v>Any Other Asian Background</v>
      </c>
      <c r="H11" t="str">
        <f>DATASHEET!H11</f>
        <v>N</v>
      </c>
      <c r="I11" t="str">
        <f>DATASHEET!I11</f>
        <v>N</v>
      </c>
      <c r="J11" s="12" t="str">
        <f>DATASHEET!M11</f>
        <v>M</v>
      </c>
      <c r="K11">
        <f>IFERROR(DATASHEET!S11,"")</f>
        <v>0</v>
      </c>
      <c r="L11">
        <f>IFERROR(DATASHEET!T11,"")</f>
        <v>8</v>
      </c>
      <c r="M11">
        <f>IFERROR(SUM(DATASHEET!U11:W11),"")</f>
        <v>2</v>
      </c>
      <c r="N11">
        <f>IFERROR(SUM(DATASHEET!Y11:AA11),"")</f>
        <v>0</v>
      </c>
      <c r="O11">
        <f t="shared" si="0"/>
        <v>8</v>
      </c>
      <c r="P11">
        <f t="shared" si="1"/>
        <v>10</v>
      </c>
      <c r="Q11" s="501">
        <f t="shared" si="2"/>
        <v>0.8</v>
      </c>
      <c r="R11" s="503">
        <f>IFERROR(VLOOKUP(A11,PROGRESS!$A$16:$Q$245,17,FALSE),"")</f>
        <v>-5.1563876999999998</v>
      </c>
      <c r="S11" s="55" t="str">
        <f>DATASHEET!K11</f>
        <v>No</v>
      </c>
      <c r="T11" s="55" t="str">
        <f t="shared" si="3"/>
        <v>N</v>
      </c>
      <c r="U11" s="55" t="str">
        <f t="shared" si="4"/>
        <v>N</v>
      </c>
      <c r="V11" s="55" t="str">
        <f t="shared" si="5"/>
        <v>Y</v>
      </c>
      <c r="AB11" s="71" t="str">
        <f>'SUBJECT PROGRESS'!Q4</f>
        <v>FOOD</v>
      </c>
      <c r="AC11" s="509" t="str">
        <f>'SUBJECT PROGRESS'!Q3</f>
        <v/>
      </c>
      <c r="AD11" s="510">
        <f>'SUBJECT PROGRESS'!Q1</f>
        <v>0</v>
      </c>
    </row>
    <row r="12" spans="1:30" x14ac:dyDescent="0.25">
      <c r="A12">
        <f>DATASHEET!A12</f>
        <v>151591</v>
      </c>
      <c r="B12" t="str">
        <f>DATASHEET!B12</f>
        <v>AMBOE, Brandon</v>
      </c>
      <c r="C12">
        <v>11</v>
      </c>
      <c r="D12" t="str">
        <f>DATASHEET!D12</f>
        <v>M</v>
      </c>
      <c r="E12" t="str">
        <f>DATASHEET!J12</f>
        <v>N</v>
      </c>
      <c r="F12" t="str">
        <f>DATASHEET!E12</f>
        <v>N</v>
      </c>
      <c r="G12" t="str">
        <f>DATASHEET!F12</f>
        <v>Other Black African</v>
      </c>
      <c r="H12" t="str">
        <f>DATASHEET!H12</f>
        <v>N</v>
      </c>
      <c r="I12" t="str">
        <f>DATASHEET!I12</f>
        <v>N</v>
      </c>
      <c r="J12" s="12" t="str">
        <f>DATASHEET!M12</f>
        <v>M</v>
      </c>
      <c r="K12">
        <f>IFERROR(DATASHEET!S12,"")</f>
        <v>1</v>
      </c>
      <c r="L12">
        <f>IFERROR(DATASHEET!T12,"")</f>
        <v>8</v>
      </c>
      <c r="M12">
        <f>IFERROR(SUM(DATASHEET!U12:W12),"")</f>
        <v>0</v>
      </c>
      <c r="N12">
        <f>IFERROR(SUM(DATASHEET!Y12:AA12),"")</f>
        <v>0</v>
      </c>
      <c r="O12">
        <f t="shared" si="0"/>
        <v>9</v>
      </c>
      <c r="P12">
        <f t="shared" si="1"/>
        <v>9</v>
      </c>
      <c r="Q12" s="501">
        <f t="shared" si="2"/>
        <v>1</v>
      </c>
      <c r="R12" s="503" t="str">
        <f>IFERROR(VLOOKUP(A12,PROGRESS!$A$16:$Q$245,17,FALSE),"")</f>
        <v/>
      </c>
      <c r="S12" s="55" t="str">
        <f>DATASHEET!K12</f>
        <v>No</v>
      </c>
      <c r="T12" s="55" t="str">
        <f t="shared" si="3"/>
        <v>N</v>
      </c>
      <c r="U12" s="55" t="str">
        <f t="shared" si="4"/>
        <v>N</v>
      </c>
      <c r="V12" s="55" t="str">
        <f t="shared" si="5"/>
        <v>Y</v>
      </c>
      <c r="AB12" s="71" t="str">
        <f>'SUBJECT PROGRESS'!R4</f>
        <v>FRENCH</v>
      </c>
      <c r="AC12" s="509" t="str">
        <f>'SUBJECT PROGRESS'!R3</f>
        <v/>
      </c>
      <c r="AD12" s="510">
        <f>'SUBJECT PROGRESS'!R1</f>
        <v>0</v>
      </c>
    </row>
    <row r="13" spans="1:30" x14ac:dyDescent="0.25">
      <c r="A13">
        <f>DATASHEET!A13</f>
        <v>151630</v>
      </c>
      <c r="B13" t="str">
        <f>DATASHEET!B13</f>
        <v>AMER, Elijah</v>
      </c>
      <c r="C13">
        <v>11</v>
      </c>
      <c r="D13" t="str">
        <f>DATASHEET!D13</f>
        <v>M</v>
      </c>
      <c r="E13" t="str">
        <f>DATASHEET!J13</f>
        <v>N</v>
      </c>
      <c r="F13" t="str">
        <f>DATASHEET!E13</f>
        <v>N</v>
      </c>
      <c r="G13" t="str">
        <f>DATASHEET!F13</f>
        <v>Pakistani</v>
      </c>
      <c r="H13" t="str">
        <f>DATASHEET!H13</f>
        <v>N</v>
      </c>
      <c r="I13" t="str">
        <f>DATASHEET!I13</f>
        <v>N</v>
      </c>
      <c r="J13" s="12" t="str">
        <f>DATASHEET!M13</f>
        <v>M</v>
      </c>
      <c r="K13">
        <f>IFERROR(DATASHEET!S13,"")</f>
        <v>0</v>
      </c>
      <c r="L13">
        <f>IFERROR(DATASHEET!T13,"")</f>
        <v>3</v>
      </c>
      <c r="M13">
        <f>IFERROR(SUM(DATASHEET!U13:W13),"")</f>
        <v>0</v>
      </c>
      <c r="N13">
        <f>IFERROR(SUM(DATASHEET!Y13:AA13),"")</f>
        <v>0</v>
      </c>
      <c r="O13">
        <f t="shared" si="0"/>
        <v>3</v>
      </c>
      <c r="P13">
        <f t="shared" si="1"/>
        <v>3</v>
      </c>
      <c r="Q13" s="501">
        <f t="shared" si="2"/>
        <v>1</v>
      </c>
      <c r="R13" s="503">
        <f>IFERROR(VLOOKUP(A13,PROGRESS!$A$16:$Q$245,17,FALSE),"")</f>
        <v>-4.7927549000000003</v>
      </c>
      <c r="S13" s="55" t="str">
        <f>DATASHEET!K13</f>
        <v>No</v>
      </c>
      <c r="T13" s="55" t="str">
        <f t="shared" si="3"/>
        <v>N</v>
      </c>
      <c r="U13" s="55" t="str">
        <f t="shared" si="4"/>
        <v>N</v>
      </c>
      <c r="V13" s="55" t="str">
        <f t="shared" si="5"/>
        <v>Y</v>
      </c>
      <c r="AB13" s="71" t="str">
        <f>'SUBJECT PROGRESS'!S4</f>
        <v>GEOGRAPHY</v>
      </c>
      <c r="AC13" s="509" t="str">
        <f>'SUBJECT PROGRESS'!S3</f>
        <v/>
      </c>
      <c r="AD13" s="510">
        <f>'SUBJECT PROGRESS'!S1</f>
        <v>0</v>
      </c>
    </row>
    <row r="14" spans="1:30" x14ac:dyDescent="0.25">
      <c r="A14">
        <f>DATASHEET!A14</f>
        <v>151629</v>
      </c>
      <c r="B14" t="str">
        <f>DATASHEET!B14</f>
        <v>ANDERSON, Leo</v>
      </c>
      <c r="C14">
        <v>11</v>
      </c>
      <c r="D14" t="str">
        <f>DATASHEET!D14</f>
        <v>M</v>
      </c>
      <c r="E14" t="str">
        <f>DATASHEET!J14</f>
        <v>N</v>
      </c>
      <c r="F14" t="str">
        <f>DATASHEET!E14</f>
        <v>N</v>
      </c>
      <c r="G14" t="str">
        <f>DATASHEET!F14</f>
        <v>White - British</v>
      </c>
      <c r="H14" t="str">
        <f>DATASHEET!H14</f>
        <v>N</v>
      </c>
      <c r="I14" t="str">
        <f>DATASHEET!I14</f>
        <v>N</v>
      </c>
      <c r="J14" s="12" t="str">
        <f>DATASHEET!M14</f>
        <v>H</v>
      </c>
      <c r="K14">
        <f>IFERROR(DATASHEET!S14,"")</f>
        <v>0</v>
      </c>
      <c r="L14">
        <f>IFERROR(DATASHEET!T14,"")</f>
        <v>8</v>
      </c>
      <c r="M14">
        <f>IFERROR(SUM(DATASHEET!U14:W14),"")</f>
        <v>1</v>
      </c>
      <c r="N14">
        <f>IFERROR(SUM(DATASHEET!Y14:AA14),"")</f>
        <v>0</v>
      </c>
      <c r="O14">
        <f t="shared" si="0"/>
        <v>8</v>
      </c>
      <c r="P14">
        <f t="shared" si="1"/>
        <v>9</v>
      </c>
      <c r="Q14" s="501">
        <f t="shared" si="2"/>
        <v>0.88888888888888884</v>
      </c>
      <c r="R14" s="503">
        <f>IFERROR(VLOOKUP(A14,PROGRESS!$A$16:$Q$245,17,FALSE),"")</f>
        <v>-5.6375000000000002</v>
      </c>
      <c r="S14" s="55" t="str">
        <f>DATASHEET!K14</f>
        <v>No</v>
      </c>
      <c r="T14" s="55" t="str">
        <f t="shared" si="3"/>
        <v>N</v>
      </c>
      <c r="U14" s="55" t="str">
        <f t="shared" si="4"/>
        <v>Y</v>
      </c>
      <c r="V14" s="55" t="str">
        <f t="shared" si="5"/>
        <v>N</v>
      </c>
      <c r="AB14" s="71" t="str">
        <f>'SUBJECT PROGRESS'!T4</f>
        <v>H&amp;SC</v>
      </c>
      <c r="AC14" s="509" t="str">
        <f>'SUBJECT PROGRESS'!T3</f>
        <v/>
      </c>
      <c r="AD14" s="510">
        <f>'SUBJECT PROGRESS'!T1</f>
        <v>0</v>
      </c>
    </row>
    <row r="15" spans="1:30" x14ac:dyDescent="0.25">
      <c r="A15">
        <f>DATASHEET!A15</f>
        <v>151527</v>
      </c>
      <c r="B15" t="str">
        <f>DATASHEET!B15</f>
        <v>ANWAR, Sara</v>
      </c>
      <c r="C15">
        <v>11</v>
      </c>
      <c r="D15" t="str">
        <f>DATASHEET!D15</f>
        <v>F</v>
      </c>
      <c r="E15" t="str">
        <f>DATASHEET!J15</f>
        <v>N</v>
      </c>
      <c r="F15" t="str">
        <f>DATASHEET!E15</f>
        <v>N</v>
      </c>
      <c r="G15" t="str">
        <f>DATASHEET!F15</f>
        <v>Pakistani</v>
      </c>
      <c r="H15" t="str">
        <f>DATASHEET!H15</f>
        <v>N</v>
      </c>
      <c r="I15" t="str">
        <f>DATASHEET!I15</f>
        <v>N</v>
      </c>
      <c r="J15" s="12" t="str">
        <f>DATASHEET!M15</f>
        <v>M</v>
      </c>
      <c r="K15">
        <f>IFERROR(DATASHEET!S15,"")</f>
        <v>0</v>
      </c>
      <c r="L15">
        <f>IFERROR(DATASHEET!T15,"")</f>
        <v>4</v>
      </c>
      <c r="M15">
        <f>IFERROR(SUM(DATASHEET!U15:W15),"")</f>
        <v>5</v>
      </c>
      <c r="N15">
        <f>IFERROR(SUM(DATASHEET!Y15:AA15),"")</f>
        <v>0</v>
      </c>
      <c r="O15">
        <f t="shared" si="0"/>
        <v>4</v>
      </c>
      <c r="P15">
        <f t="shared" si="1"/>
        <v>9</v>
      </c>
      <c r="Q15" s="501">
        <f t="shared" si="2"/>
        <v>0.44444444444444442</v>
      </c>
      <c r="R15" s="503">
        <f>IFERROR(VLOOKUP(A15,PROGRESS!$A$16:$Q$245,17,FALSE),"")</f>
        <v>-3.4909638999999997</v>
      </c>
      <c r="S15" s="55" t="str">
        <f>DATASHEET!K15</f>
        <v>No</v>
      </c>
      <c r="T15" s="55" t="str">
        <f t="shared" si="3"/>
        <v>N</v>
      </c>
      <c r="U15" s="55" t="str">
        <f t="shared" si="4"/>
        <v>N</v>
      </c>
      <c r="V15" s="55" t="str">
        <f t="shared" si="5"/>
        <v>N</v>
      </c>
      <c r="AB15" s="71" t="str">
        <f>'SUBJECT PROGRESS'!U4</f>
        <v>HISTORY</v>
      </c>
      <c r="AC15" s="509" t="str">
        <f>'SUBJECT PROGRESS'!U3</f>
        <v/>
      </c>
      <c r="AD15" s="510">
        <f>'SUBJECT PROGRESS'!U1</f>
        <v>0</v>
      </c>
    </row>
    <row r="16" spans="1:30" x14ac:dyDescent="0.25">
      <c r="A16">
        <f>DATASHEET!A16</f>
        <v>151638</v>
      </c>
      <c r="B16" t="str">
        <f>DATASHEET!B16</f>
        <v>ASLAM, Sana</v>
      </c>
      <c r="C16">
        <v>11</v>
      </c>
      <c r="D16" t="str">
        <f>DATASHEET!D16</f>
        <v>F</v>
      </c>
      <c r="E16" t="str">
        <f>DATASHEET!J16</f>
        <v>N</v>
      </c>
      <c r="F16" t="str">
        <f>DATASHEET!E16</f>
        <v>N</v>
      </c>
      <c r="G16" t="str">
        <f>DATASHEET!F16</f>
        <v>Pakistani</v>
      </c>
      <c r="H16" t="str">
        <f>DATASHEET!H16</f>
        <v>N</v>
      </c>
      <c r="I16" t="str">
        <f>DATASHEET!I16</f>
        <v>N</v>
      </c>
      <c r="J16" s="12" t="str">
        <f>DATASHEET!M16</f>
        <v>M</v>
      </c>
      <c r="K16">
        <f>IFERROR(DATASHEET!S16,"")</f>
        <v>3</v>
      </c>
      <c r="L16">
        <f>IFERROR(DATASHEET!T16,"")</f>
        <v>6</v>
      </c>
      <c r="M16">
        <f>IFERROR(SUM(DATASHEET!U16:W16),"")</f>
        <v>0</v>
      </c>
      <c r="N16">
        <f>IFERROR(SUM(DATASHEET!Y16:AA16),"")</f>
        <v>0</v>
      </c>
      <c r="O16">
        <f t="shared" si="0"/>
        <v>9</v>
      </c>
      <c r="P16">
        <f t="shared" si="1"/>
        <v>9</v>
      </c>
      <c r="Q16" s="501">
        <f t="shared" si="2"/>
        <v>1</v>
      </c>
      <c r="R16" s="503">
        <f>IFERROR(VLOOKUP(A16,PROGRESS!$A$16:$Q$245,17,FALSE),"")</f>
        <v>-4.3025000000000002</v>
      </c>
      <c r="S16" s="55" t="str">
        <f>DATASHEET!K16</f>
        <v>No</v>
      </c>
      <c r="T16" s="55" t="str">
        <f t="shared" si="3"/>
        <v>N</v>
      </c>
      <c r="U16" s="55" t="str">
        <f t="shared" si="4"/>
        <v>N</v>
      </c>
      <c r="V16" s="55" t="str">
        <f t="shared" si="5"/>
        <v>N</v>
      </c>
      <c r="AB16" s="71" t="str">
        <f>'SUBJECT PROGRESS'!V4</f>
        <v>MATHS</v>
      </c>
      <c r="AC16" s="509" t="str">
        <f>'SUBJECT PROGRESS'!V3</f>
        <v/>
      </c>
      <c r="AD16" s="510">
        <f>'SUBJECT PROGRESS'!V1</f>
        <v>0</v>
      </c>
    </row>
    <row r="17" spans="1:30" x14ac:dyDescent="0.25">
      <c r="A17">
        <f>DATASHEET!A17</f>
        <v>151669</v>
      </c>
      <c r="B17" t="str">
        <f>DATASHEET!B17</f>
        <v>ATKINSON, Declan</v>
      </c>
      <c r="C17">
        <v>11</v>
      </c>
      <c r="D17" t="str">
        <f>DATASHEET!D17</f>
        <v>M</v>
      </c>
      <c r="E17" t="str">
        <f>DATASHEET!J17</f>
        <v>K</v>
      </c>
      <c r="F17" t="str">
        <f>DATASHEET!E17</f>
        <v>Y</v>
      </c>
      <c r="G17" t="str">
        <f>DATASHEET!F17</f>
        <v>White - British</v>
      </c>
      <c r="H17" t="str">
        <f>DATASHEET!H17</f>
        <v>Y</v>
      </c>
      <c r="I17" t="str">
        <f>DATASHEET!I17</f>
        <v>N</v>
      </c>
      <c r="J17" s="12" t="str">
        <f>DATASHEET!M17</f>
        <v>H</v>
      </c>
      <c r="K17">
        <f>IFERROR(DATASHEET!S17,"")</f>
        <v>0</v>
      </c>
      <c r="L17">
        <f>IFERROR(DATASHEET!T17,"")</f>
        <v>7</v>
      </c>
      <c r="M17">
        <f>IFERROR(SUM(DATASHEET!U17:W17),"")</f>
        <v>0</v>
      </c>
      <c r="N17">
        <f>IFERROR(SUM(DATASHEET!Y17:AA17),"")</f>
        <v>0</v>
      </c>
      <c r="O17">
        <f t="shared" si="0"/>
        <v>7</v>
      </c>
      <c r="P17">
        <f t="shared" si="1"/>
        <v>7</v>
      </c>
      <c r="Q17" s="501">
        <f t="shared" si="2"/>
        <v>1</v>
      </c>
      <c r="R17" s="503">
        <f>IFERROR(VLOOKUP(A17,PROGRESS!$A$16:$Q$245,17,FALSE),"")</f>
        <v>-5.8875000000000002</v>
      </c>
      <c r="S17" s="55" t="str">
        <f>DATASHEET!K17</f>
        <v>No</v>
      </c>
      <c r="T17" s="55" t="str">
        <f t="shared" si="3"/>
        <v>N</v>
      </c>
      <c r="U17" s="55" t="str">
        <f t="shared" si="4"/>
        <v>Y</v>
      </c>
      <c r="V17" s="55" t="str">
        <f t="shared" si="5"/>
        <v>N</v>
      </c>
      <c r="AB17" s="71" t="str">
        <f>'SUBJECT PROGRESS'!W4</f>
        <v>MUSIC</v>
      </c>
      <c r="AC17" s="509" t="str">
        <f>'SUBJECT PROGRESS'!W3</f>
        <v/>
      </c>
      <c r="AD17" s="510">
        <f>'SUBJECT PROGRESS'!W1</f>
        <v>0</v>
      </c>
    </row>
    <row r="18" spans="1:30" x14ac:dyDescent="0.25">
      <c r="A18">
        <f>DATASHEET!A18</f>
        <v>151742</v>
      </c>
      <c r="B18" t="str">
        <f>DATASHEET!B18</f>
        <v>ATOYEBI, Anaiah</v>
      </c>
      <c r="C18">
        <v>11</v>
      </c>
      <c r="D18" t="str">
        <f>DATASHEET!D18</f>
        <v>F</v>
      </c>
      <c r="E18" t="str">
        <f>DATASHEET!J18</f>
        <v>N</v>
      </c>
      <c r="F18" t="str">
        <f>DATASHEET!E18</f>
        <v>N</v>
      </c>
      <c r="G18" t="str">
        <f>DATASHEET!F18</f>
        <v>Black and Any Other Ethnic Group</v>
      </c>
      <c r="H18" t="str">
        <f>DATASHEET!H18</f>
        <v>N</v>
      </c>
      <c r="I18" t="str">
        <f>DATASHEET!I18</f>
        <v>N</v>
      </c>
      <c r="J18" s="12" t="str">
        <f>DATASHEET!M18</f>
        <v>M</v>
      </c>
      <c r="K18">
        <f>IFERROR(DATASHEET!S18,"")</f>
        <v>0</v>
      </c>
      <c r="L18">
        <f>IFERROR(DATASHEET!T18,"")</f>
        <v>8</v>
      </c>
      <c r="M18">
        <f>IFERROR(SUM(DATASHEET!U18:W18),"")</f>
        <v>2</v>
      </c>
      <c r="N18">
        <f>IFERROR(SUM(DATASHEET!Y18:AA18),"")</f>
        <v>0</v>
      </c>
      <c r="O18">
        <f t="shared" si="0"/>
        <v>8</v>
      </c>
      <c r="P18">
        <f t="shared" si="1"/>
        <v>10</v>
      </c>
      <c r="Q18" s="501">
        <f t="shared" si="2"/>
        <v>0.8</v>
      </c>
      <c r="R18" s="503">
        <f>IFERROR(VLOOKUP(A18,PROGRESS!$A$16:$Q$245,17,FALSE),"")</f>
        <v>-5.0563877000000002</v>
      </c>
      <c r="S18" s="55" t="str">
        <f>DATASHEET!K18</f>
        <v>Yes</v>
      </c>
      <c r="T18" s="55" t="str">
        <f t="shared" si="3"/>
        <v>N</v>
      </c>
      <c r="U18" s="55" t="str">
        <f t="shared" si="4"/>
        <v>N</v>
      </c>
      <c r="V18" s="55" t="str">
        <f t="shared" si="5"/>
        <v>N</v>
      </c>
      <c r="AB18" s="71" t="str">
        <f>'SUBJECT PROGRESS'!Y4</f>
        <v>PHYSEDMS</v>
      </c>
      <c r="AC18" s="509" t="str">
        <f>'SUBJECT PROGRESS'!Y3</f>
        <v/>
      </c>
      <c r="AD18" s="510">
        <f>'SUBJECT PROGRESS'!Y1</f>
        <v>0</v>
      </c>
    </row>
    <row r="19" spans="1:30" x14ac:dyDescent="0.25">
      <c r="A19">
        <f>DATASHEET!A19</f>
        <v>151633</v>
      </c>
      <c r="B19" t="str">
        <f>DATASHEET!B19</f>
        <v>AZAR, Sarah</v>
      </c>
      <c r="C19">
        <v>11</v>
      </c>
      <c r="D19" t="str">
        <f>DATASHEET!D19</f>
        <v>F</v>
      </c>
      <c r="E19" t="str">
        <f>DATASHEET!J19</f>
        <v>N</v>
      </c>
      <c r="F19" t="str">
        <f>DATASHEET!E19</f>
        <v>N</v>
      </c>
      <c r="G19" t="str">
        <f>DATASHEET!F19</f>
        <v>Other Ethnic Group</v>
      </c>
      <c r="H19" t="str">
        <f>DATASHEET!H19</f>
        <v>N</v>
      </c>
      <c r="I19" t="str">
        <f>DATASHEET!I19</f>
        <v>N</v>
      </c>
      <c r="J19" s="12" t="str">
        <f>DATASHEET!M19</f>
        <v>H</v>
      </c>
      <c r="K19">
        <f>IFERROR(DATASHEET!S19,"")</f>
        <v>2</v>
      </c>
      <c r="L19">
        <f>IFERROR(DATASHEET!T19,"")</f>
        <v>8</v>
      </c>
      <c r="M19">
        <f>IFERROR(SUM(DATASHEET!U19:W19),"")</f>
        <v>0</v>
      </c>
      <c r="N19">
        <f>IFERROR(SUM(DATASHEET!Y19:AA19),"")</f>
        <v>0</v>
      </c>
      <c r="O19">
        <f t="shared" si="0"/>
        <v>10</v>
      </c>
      <c r="P19">
        <f t="shared" si="1"/>
        <v>10</v>
      </c>
      <c r="Q19" s="501">
        <f t="shared" si="2"/>
        <v>1</v>
      </c>
      <c r="R19" s="503">
        <f>IFERROR(VLOOKUP(A19,PROGRESS!$A$16:$Q$245,17,FALSE),"")</f>
        <v>-5.7541016000000003</v>
      </c>
      <c r="S19" s="55" t="str">
        <f>DATASHEET!K19</f>
        <v>No</v>
      </c>
      <c r="T19" s="55" t="str">
        <f t="shared" si="3"/>
        <v>N</v>
      </c>
      <c r="U19" s="55" t="str">
        <f t="shared" si="4"/>
        <v>N</v>
      </c>
      <c r="V19" s="55" t="str">
        <f t="shared" si="5"/>
        <v>N</v>
      </c>
      <c r="AB19" s="71" t="str">
        <f>'SUBJECT PROGRESS'!X4</f>
        <v>PHOTOGRAPHY</v>
      </c>
      <c r="AC19" s="509" t="str">
        <f>'SUBJECT PROGRESS'!X3</f>
        <v/>
      </c>
      <c r="AD19" s="510">
        <f>'SUBJECT PROGRESS'!X1</f>
        <v>0</v>
      </c>
    </row>
    <row r="20" spans="1:30" x14ac:dyDescent="0.25">
      <c r="A20">
        <f>DATASHEET!A20</f>
        <v>151607</v>
      </c>
      <c r="B20" t="str">
        <f>DATASHEET!B20</f>
        <v>BARNES, Gabriel</v>
      </c>
      <c r="C20">
        <v>11</v>
      </c>
      <c r="D20" t="str">
        <f>DATASHEET!D20</f>
        <v>M</v>
      </c>
      <c r="E20" t="str">
        <f>DATASHEET!J20</f>
        <v>N</v>
      </c>
      <c r="F20" t="str">
        <f>DATASHEET!E20</f>
        <v>N</v>
      </c>
      <c r="G20" t="str">
        <f>DATASHEET!F20</f>
        <v>White and Any Other Asian Background</v>
      </c>
      <c r="H20" t="str">
        <f>DATASHEET!H20</f>
        <v>N</v>
      </c>
      <c r="I20" t="str">
        <f>DATASHEET!I20</f>
        <v>N</v>
      </c>
      <c r="J20" s="12" t="str">
        <f>DATASHEET!M20</f>
        <v>M</v>
      </c>
      <c r="K20">
        <f>IFERROR(DATASHEET!S20,"")</f>
        <v>3</v>
      </c>
      <c r="L20">
        <f>IFERROR(DATASHEET!T20,"")</f>
        <v>7</v>
      </c>
      <c r="M20">
        <f>IFERROR(SUM(DATASHEET!U20:W20),"")</f>
        <v>0</v>
      </c>
      <c r="N20">
        <f>IFERROR(SUM(DATASHEET!Y20:AA20),"")</f>
        <v>0</v>
      </c>
      <c r="O20">
        <f t="shared" si="0"/>
        <v>10</v>
      </c>
      <c r="P20">
        <f t="shared" si="1"/>
        <v>10</v>
      </c>
      <c r="Q20" s="501">
        <f t="shared" si="2"/>
        <v>1</v>
      </c>
      <c r="R20" s="503">
        <f>IFERROR(VLOOKUP(A20,PROGRESS!$A$16:$Q$245,17,FALSE),"")</f>
        <v>-3.9503675999999999</v>
      </c>
      <c r="S20" s="55" t="str">
        <f>DATASHEET!K20</f>
        <v>No</v>
      </c>
      <c r="T20" s="55" t="str">
        <f t="shared" si="3"/>
        <v>N</v>
      </c>
      <c r="U20" s="55" t="str">
        <f t="shared" si="4"/>
        <v>N</v>
      </c>
      <c r="V20" s="55" t="str">
        <f t="shared" si="5"/>
        <v>Y</v>
      </c>
      <c r="AB20" s="517" t="str">
        <f>'SUBJECT PROGRESS'!Z4</f>
        <v>PHYSICS</v>
      </c>
      <c r="AC20" s="509" t="str">
        <f>'SUBJECT PROGRESS'!Z3</f>
        <v/>
      </c>
      <c r="AD20" s="510">
        <f>'SUBJECT PROGRESS'!Z1</f>
        <v>0</v>
      </c>
    </row>
    <row r="21" spans="1:30" x14ac:dyDescent="0.25">
      <c r="A21">
        <f>DATASHEET!A21</f>
        <v>151703</v>
      </c>
      <c r="B21" t="str">
        <f>DATASHEET!B21</f>
        <v>BARRATT, Beth</v>
      </c>
      <c r="C21">
        <v>11</v>
      </c>
      <c r="D21" t="str">
        <f>DATASHEET!D21</f>
        <v>F</v>
      </c>
      <c r="E21" t="str">
        <f>DATASHEET!J21</f>
        <v>N</v>
      </c>
      <c r="F21" t="str">
        <f>DATASHEET!E21</f>
        <v>N</v>
      </c>
      <c r="G21" t="str">
        <f>DATASHEET!F21</f>
        <v>White - British</v>
      </c>
      <c r="H21" t="str">
        <f>DATASHEET!H21</f>
        <v>N</v>
      </c>
      <c r="I21" t="str">
        <f>DATASHEET!I21</f>
        <v>N</v>
      </c>
      <c r="J21" s="12" t="str">
        <f>DATASHEET!M21</f>
        <v>M</v>
      </c>
      <c r="K21">
        <f>IFERROR(DATASHEET!S21,"")</f>
        <v>5</v>
      </c>
      <c r="L21">
        <f>IFERROR(DATASHEET!T21,"")</f>
        <v>4</v>
      </c>
      <c r="M21">
        <f>IFERROR(SUM(DATASHEET!U21:W21),"")</f>
        <v>0</v>
      </c>
      <c r="N21">
        <f>IFERROR(SUM(DATASHEET!Y21:AA21),"")</f>
        <v>0</v>
      </c>
      <c r="O21">
        <f t="shared" si="0"/>
        <v>9</v>
      </c>
      <c r="P21">
        <f t="shared" si="1"/>
        <v>9</v>
      </c>
      <c r="Q21" s="501">
        <f t="shared" si="2"/>
        <v>1</v>
      </c>
      <c r="R21" s="503" t="str">
        <f>IFERROR(VLOOKUP(A21,PROGRESS!$A$16:$Q$245,17,FALSE),"")</f>
        <v/>
      </c>
      <c r="S21" s="55" t="str">
        <f>DATASHEET!K21</f>
        <v>No</v>
      </c>
      <c r="T21" s="55" t="str">
        <f t="shared" si="3"/>
        <v>N</v>
      </c>
      <c r="U21" s="55" t="str">
        <f t="shared" si="4"/>
        <v>N</v>
      </c>
      <c r="V21" s="55" t="str">
        <f t="shared" si="5"/>
        <v>N</v>
      </c>
      <c r="AB21" s="511" t="str">
        <f>'SUBJECT PROGRESS'!AB4</f>
        <v>RELIGIOUSED</v>
      </c>
      <c r="AC21" s="509" t="str">
        <f>'SUBJECT PROGRESS'!AB3</f>
        <v/>
      </c>
      <c r="AD21" s="510">
        <f>'SUBJECT PROGRESS'!AB1</f>
        <v>0</v>
      </c>
    </row>
    <row r="22" spans="1:30" x14ac:dyDescent="0.25">
      <c r="A22">
        <f>DATASHEET!A22</f>
        <v>151621</v>
      </c>
      <c r="B22" t="str">
        <f>DATASHEET!B22</f>
        <v>BARRETT, Edward</v>
      </c>
      <c r="C22">
        <v>11</v>
      </c>
      <c r="D22" t="str">
        <f>DATASHEET!D22</f>
        <v>M</v>
      </c>
      <c r="E22" t="str">
        <f>DATASHEET!J22</f>
        <v>K</v>
      </c>
      <c r="F22" t="str">
        <f>DATASHEET!E22</f>
        <v>N</v>
      </c>
      <c r="G22" t="str">
        <f>DATASHEET!F22</f>
        <v>White - British</v>
      </c>
      <c r="H22" t="str">
        <f>DATASHEET!H22</f>
        <v>N</v>
      </c>
      <c r="I22" t="str">
        <f>DATASHEET!I22</f>
        <v>N</v>
      </c>
      <c r="J22" s="12" t="str">
        <f>DATASHEET!M22</f>
        <v>L</v>
      </c>
      <c r="K22">
        <f>IFERROR(DATASHEET!S22,"")</f>
        <v>1</v>
      </c>
      <c r="L22">
        <f>IFERROR(DATASHEET!T22,"")</f>
        <v>7</v>
      </c>
      <c r="M22">
        <f>IFERROR(SUM(DATASHEET!U22:W22),"")</f>
        <v>0</v>
      </c>
      <c r="N22">
        <f>IFERROR(SUM(DATASHEET!Y22:AA22),"")</f>
        <v>0</v>
      </c>
      <c r="O22">
        <f t="shared" si="0"/>
        <v>8</v>
      </c>
      <c r="P22">
        <f t="shared" si="1"/>
        <v>8</v>
      </c>
      <c r="Q22" s="501">
        <f t="shared" si="2"/>
        <v>1</v>
      </c>
      <c r="R22" s="503">
        <f>IFERROR(VLOOKUP(A22,PROGRESS!$A$16:$Q$245,17,FALSE),"")</f>
        <v>-0.81863640000000015</v>
      </c>
      <c r="S22" s="55" t="str">
        <f>DATASHEET!K22</f>
        <v>No</v>
      </c>
      <c r="T22" s="55" t="str">
        <f t="shared" si="3"/>
        <v>N</v>
      </c>
      <c r="U22" s="55" t="str">
        <f t="shared" si="4"/>
        <v>N</v>
      </c>
      <c r="V22" s="55" t="str">
        <f t="shared" si="5"/>
        <v>Y</v>
      </c>
      <c r="AB22" s="511" t="str">
        <f>'SUBJECT PROGRESS'!AA4</f>
        <v>PRDDESIGN</v>
      </c>
      <c r="AC22" s="509" t="str">
        <f>'SUBJECT PROGRESS'!AA3</f>
        <v/>
      </c>
      <c r="AD22" s="510">
        <f>'SUBJECT PROGRESS'!AA1</f>
        <v>0</v>
      </c>
    </row>
    <row r="23" spans="1:30" x14ac:dyDescent="0.25">
      <c r="A23">
        <f>DATASHEET!A23</f>
        <v>151576</v>
      </c>
      <c r="B23" t="str">
        <f>DATASHEET!B23</f>
        <v>BATH, Natalie</v>
      </c>
      <c r="C23">
        <v>11</v>
      </c>
      <c r="D23" t="str">
        <f>DATASHEET!D23</f>
        <v>F</v>
      </c>
      <c r="E23" t="str">
        <f>DATASHEET!J23</f>
        <v>N</v>
      </c>
      <c r="F23" t="str">
        <f>DATASHEET!E23</f>
        <v>N</v>
      </c>
      <c r="G23" t="str">
        <f>DATASHEET!F23</f>
        <v>White - British</v>
      </c>
      <c r="H23" t="str">
        <f>DATASHEET!H23</f>
        <v>N</v>
      </c>
      <c r="I23" t="str">
        <f>DATASHEET!I23</f>
        <v>N</v>
      </c>
      <c r="J23" s="12" t="str">
        <f>DATASHEET!M23</f>
        <v>H</v>
      </c>
      <c r="K23">
        <f>IFERROR(DATASHEET!S23,"")</f>
        <v>3</v>
      </c>
      <c r="L23">
        <f>IFERROR(DATASHEET!T23,"")</f>
        <v>6</v>
      </c>
      <c r="M23">
        <f>IFERROR(SUM(DATASHEET!U23:W23),"")</f>
        <v>0</v>
      </c>
      <c r="N23">
        <f>IFERROR(SUM(DATASHEET!Y23:AA23),"")</f>
        <v>0</v>
      </c>
      <c r="O23">
        <f t="shared" si="0"/>
        <v>9</v>
      </c>
      <c r="P23">
        <f t="shared" si="1"/>
        <v>9</v>
      </c>
      <c r="Q23" s="501">
        <f t="shared" si="2"/>
        <v>1</v>
      </c>
      <c r="R23" s="503">
        <f>IFERROR(VLOOKUP(A23,PROGRESS!$A$16:$Q$245,17,FALSE),"")</f>
        <v>-5.6375000000000002</v>
      </c>
      <c r="S23" s="55" t="str">
        <f>DATASHEET!K23</f>
        <v>No</v>
      </c>
      <c r="T23" s="55" t="str">
        <f t="shared" si="3"/>
        <v>N</v>
      </c>
      <c r="U23" s="55" t="str">
        <f t="shared" si="4"/>
        <v>N</v>
      </c>
      <c r="V23" s="55" t="str">
        <f t="shared" si="5"/>
        <v>N</v>
      </c>
      <c r="AB23" s="511" t="str">
        <f>'SUBJECT PROGRESS'!AC4</f>
        <v>COMBINED SCIENCE</v>
      </c>
      <c r="AC23" s="509" t="str">
        <f>'SUBJECT PROGRESS'!AC3</f>
        <v/>
      </c>
      <c r="AD23" s="510">
        <f>'SUBJECT PROGRESS'!AC1</f>
        <v>0</v>
      </c>
    </row>
    <row r="24" spans="1:30" x14ac:dyDescent="0.25">
      <c r="A24">
        <f>DATASHEET!A24</f>
        <v>151673</v>
      </c>
      <c r="B24" t="str">
        <f>DATASHEET!B24</f>
        <v>BATY, Mia</v>
      </c>
      <c r="C24">
        <v>11</v>
      </c>
      <c r="D24" t="str">
        <f>DATASHEET!D24</f>
        <v>F</v>
      </c>
      <c r="E24" t="str">
        <f>DATASHEET!J24</f>
        <v>N</v>
      </c>
      <c r="F24" t="str">
        <f>DATASHEET!E24</f>
        <v>N</v>
      </c>
      <c r="G24" t="str">
        <f>DATASHEET!F24</f>
        <v>White Other</v>
      </c>
      <c r="H24" t="str">
        <f>DATASHEET!H24</f>
        <v>N</v>
      </c>
      <c r="I24" t="str">
        <f>DATASHEET!I24</f>
        <v>N</v>
      </c>
      <c r="J24" s="12" t="str">
        <f>DATASHEET!M24</f>
        <v>M</v>
      </c>
      <c r="K24">
        <f>IFERROR(DATASHEET!S24,"")</f>
        <v>2</v>
      </c>
      <c r="L24">
        <f>IFERROR(DATASHEET!T24,"")</f>
        <v>5</v>
      </c>
      <c r="M24">
        <f>IFERROR(SUM(DATASHEET!U24:W24),"")</f>
        <v>2</v>
      </c>
      <c r="N24">
        <f>IFERROR(SUM(DATASHEET!Y24:AA24),"")</f>
        <v>0</v>
      </c>
      <c r="O24">
        <f t="shared" si="0"/>
        <v>7</v>
      </c>
      <c r="P24">
        <f t="shared" si="1"/>
        <v>9</v>
      </c>
      <c r="Q24" s="501">
        <f t="shared" si="2"/>
        <v>0.77777777777777779</v>
      </c>
      <c r="R24" s="503">
        <f>IFERROR(VLOOKUP(A24,PROGRESS!$A$16:$Q$245,17,FALSE),"")</f>
        <v>-5.1563876999999998</v>
      </c>
      <c r="S24" s="55" t="str">
        <f>DATASHEET!K24</f>
        <v>No</v>
      </c>
      <c r="T24" s="55" t="str">
        <f t="shared" si="3"/>
        <v>N</v>
      </c>
      <c r="U24" s="55" t="str">
        <f t="shared" si="4"/>
        <v>N</v>
      </c>
      <c r="V24" s="55" t="str">
        <f t="shared" si="5"/>
        <v>N</v>
      </c>
      <c r="AB24" s="511" t="str">
        <f>'SUBJECT PROGRESS'!AD4</f>
        <v>SPANISH</v>
      </c>
      <c r="AC24" s="509" t="str">
        <f>'SUBJECT PROGRESS'!AD3</f>
        <v/>
      </c>
      <c r="AD24" s="510">
        <f>'SUBJECT PROGRESS'!AD1</f>
        <v>0</v>
      </c>
    </row>
    <row r="25" spans="1:30" x14ac:dyDescent="0.25">
      <c r="A25">
        <f>DATASHEET!A25</f>
        <v>151599</v>
      </c>
      <c r="B25" t="str">
        <f>DATASHEET!B25</f>
        <v>BEARE, Lucy</v>
      </c>
      <c r="C25">
        <v>11</v>
      </c>
      <c r="D25" t="str">
        <f>DATASHEET!D25</f>
        <v>F</v>
      </c>
      <c r="E25" t="str">
        <f>DATASHEET!J25</f>
        <v>N</v>
      </c>
      <c r="F25" t="str">
        <f>DATASHEET!E25</f>
        <v>N</v>
      </c>
      <c r="G25" t="str">
        <f>DATASHEET!F25</f>
        <v>White - British</v>
      </c>
      <c r="H25" t="str">
        <f>DATASHEET!H25</f>
        <v>N</v>
      </c>
      <c r="I25" t="str">
        <f>DATASHEET!I25</f>
        <v>N</v>
      </c>
      <c r="J25" s="12" t="str">
        <f>DATASHEET!M25</f>
        <v>H</v>
      </c>
      <c r="K25">
        <f>IFERROR(DATASHEET!S25,"")</f>
        <v>1</v>
      </c>
      <c r="L25">
        <f>IFERROR(DATASHEET!T25,"")</f>
        <v>7</v>
      </c>
      <c r="M25">
        <f>IFERROR(SUM(DATASHEET!U25:W25),"")</f>
        <v>0</v>
      </c>
      <c r="N25">
        <f>IFERROR(SUM(DATASHEET!Y25:AA25),"")</f>
        <v>0</v>
      </c>
      <c r="O25">
        <f t="shared" si="0"/>
        <v>8</v>
      </c>
      <c r="P25">
        <f t="shared" si="1"/>
        <v>8</v>
      </c>
      <c r="Q25" s="501">
        <f t="shared" si="2"/>
        <v>1</v>
      </c>
      <c r="R25" s="503">
        <f>IFERROR(VLOOKUP(A25,PROGRESS!$A$16:$Q$245,17,FALSE),"")</f>
        <v>-6.4839286000000005</v>
      </c>
      <c r="S25" s="55" t="str">
        <f>DATASHEET!K25</f>
        <v>No</v>
      </c>
      <c r="T25" s="55" t="str">
        <f t="shared" si="3"/>
        <v>N</v>
      </c>
      <c r="U25" s="55" t="str">
        <f t="shared" si="4"/>
        <v>N</v>
      </c>
      <c r="V25" s="55" t="str">
        <f t="shared" si="5"/>
        <v>N</v>
      </c>
      <c r="AB25" s="71"/>
      <c r="AC25" s="509"/>
      <c r="AD25" s="510"/>
    </row>
    <row r="26" spans="1:30" x14ac:dyDescent="0.25">
      <c r="A26">
        <f>DATASHEET!A26</f>
        <v>151736</v>
      </c>
      <c r="B26" t="str">
        <f>DATASHEET!B26</f>
        <v>BEREKET, Rim</v>
      </c>
      <c r="C26">
        <v>11</v>
      </c>
      <c r="D26" t="str">
        <f>DATASHEET!D26</f>
        <v>F</v>
      </c>
      <c r="E26" t="str">
        <f>DATASHEET!J26</f>
        <v>N</v>
      </c>
      <c r="F26" t="str">
        <f>DATASHEET!E26</f>
        <v>Y</v>
      </c>
      <c r="G26" t="str">
        <f>DATASHEET!F26</f>
        <v>Other Black African</v>
      </c>
      <c r="H26" t="str">
        <f>DATASHEET!H26</f>
        <v>Y</v>
      </c>
      <c r="I26" t="str">
        <f>DATASHEET!I26</f>
        <v>N</v>
      </c>
      <c r="J26" s="12" t="str">
        <f>DATASHEET!M26</f>
        <v>H</v>
      </c>
      <c r="K26">
        <f>IFERROR(DATASHEET!S26,"")</f>
        <v>3</v>
      </c>
      <c r="L26">
        <f>IFERROR(DATASHEET!T26,"")</f>
        <v>6</v>
      </c>
      <c r="M26">
        <f>IFERROR(SUM(DATASHEET!U26:W26),"")</f>
        <v>0</v>
      </c>
      <c r="N26">
        <f>IFERROR(SUM(DATASHEET!Y26:AA26),"")</f>
        <v>0</v>
      </c>
      <c r="O26">
        <f t="shared" si="0"/>
        <v>9</v>
      </c>
      <c r="P26">
        <f t="shared" si="1"/>
        <v>9</v>
      </c>
      <c r="Q26" s="501">
        <f t="shared" si="2"/>
        <v>1</v>
      </c>
      <c r="R26" s="503">
        <f>IFERROR(VLOOKUP(A26,PROGRESS!$A$16:$Q$245,17,FALSE),"")</f>
        <v>-6.1411214999999997</v>
      </c>
      <c r="S26" s="55" t="str">
        <f>DATASHEET!K26</f>
        <v>No</v>
      </c>
      <c r="T26" s="55" t="str">
        <f t="shared" si="3"/>
        <v>N</v>
      </c>
      <c r="U26" s="55" t="str">
        <f t="shared" si="4"/>
        <v>N</v>
      </c>
      <c r="V26" s="55" t="str">
        <f t="shared" si="5"/>
        <v>N</v>
      </c>
      <c r="AB26" s="71" t="str">
        <f>IF(ISBLANK('SUBJECT PROGRESS'!AE4),"",'SUBJECT PROGRESS'!AE4)</f>
        <v/>
      </c>
      <c r="AC26" s="509" t="str">
        <f>IF(ISBLANK('SUBJECT PROGRESS'!AE3),"",'SUBJECT PROGRESS'!AE3)</f>
        <v/>
      </c>
      <c r="AD26" s="510" t="str">
        <f>IF(ISBLANK('SUBJECT PROGRESS'!AE1),"",'SUBJECT PROGRESS'!AE1)</f>
        <v/>
      </c>
    </row>
    <row r="27" spans="1:30" x14ac:dyDescent="0.25">
      <c r="A27">
        <f>DATASHEET!A27</f>
        <v>151545</v>
      </c>
      <c r="B27" t="str">
        <f>DATASHEET!B27</f>
        <v>BEREKET, Samuel</v>
      </c>
      <c r="C27">
        <v>11</v>
      </c>
      <c r="D27" t="str">
        <f>DATASHEET!D27</f>
        <v>M</v>
      </c>
      <c r="E27" t="str">
        <f>DATASHEET!J27</f>
        <v>N</v>
      </c>
      <c r="F27" t="str">
        <f>DATASHEET!E27</f>
        <v>Y</v>
      </c>
      <c r="G27" t="str">
        <f>DATASHEET!F27</f>
        <v>Other Black African</v>
      </c>
      <c r="H27" t="str">
        <f>DATASHEET!H27</f>
        <v>Y</v>
      </c>
      <c r="I27" t="str">
        <f>DATASHEET!I27</f>
        <v>N</v>
      </c>
      <c r="J27" s="12" t="str">
        <f>DATASHEET!M27</f>
        <v>M</v>
      </c>
      <c r="K27">
        <f>IFERROR(DATASHEET!S27,"")</f>
        <v>1</v>
      </c>
      <c r="L27">
        <f>IFERROR(DATASHEET!T27,"")</f>
        <v>5</v>
      </c>
      <c r="M27">
        <f>IFERROR(SUM(DATASHEET!U27:W27),"")</f>
        <v>4</v>
      </c>
      <c r="N27">
        <f>IFERROR(SUM(DATASHEET!Y27:AA27),"")</f>
        <v>0</v>
      </c>
      <c r="O27">
        <f t="shared" si="0"/>
        <v>6</v>
      </c>
      <c r="P27">
        <f t="shared" si="1"/>
        <v>10</v>
      </c>
      <c r="Q27" s="501">
        <f t="shared" si="2"/>
        <v>0.6</v>
      </c>
      <c r="R27" s="503">
        <f>IFERROR(VLOOKUP(A27,PROGRESS!$A$16:$Q$245,17,FALSE),"")</f>
        <v>-3.6909638999999999</v>
      </c>
      <c r="S27" s="55" t="str">
        <f>DATASHEET!K27</f>
        <v>No</v>
      </c>
      <c r="T27" s="55" t="str">
        <f t="shared" si="3"/>
        <v>N</v>
      </c>
      <c r="U27" s="55" t="str">
        <f t="shared" si="4"/>
        <v>N</v>
      </c>
      <c r="V27" s="55" t="str">
        <f t="shared" si="5"/>
        <v>Y</v>
      </c>
      <c r="AB27" s="71" t="str">
        <f>IF(ISBLANK('SUBJECT PROGRESS'!AF4),"",'SUBJECT PROGRESS'!AF4)</f>
        <v/>
      </c>
      <c r="AC27" s="509" t="str">
        <f>IF(ISBLANK('SUBJECT PROGRESS'!AF3),"",'SUBJECT PROGRESS'!AF3)</f>
        <v/>
      </c>
      <c r="AD27" s="510" t="str">
        <f>IF(ISBLANK('SUBJECT PROGRESS'!AF1),"",'SUBJECT PROGRESS'!AF1)</f>
        <v/>
      </c>
    </row>
    <row r="28" spans="1:30" x14ac:dyDescent="0.25">
      <c r="A28">
        <f>DATASHEET!A28</f>
        <v>151618</v>
      </c>
      <c r="B28" t="str">
        <f>DATASHEET!B28</f>
        <v>BOATENG, Mariella</v>
      </c>
      <c r="C28">
        <v>11</v>
      </c>
      <c r="D28" t="str">
        <f>DATASHEET!D28</f>
        <v>F</v>
      </c>
      <c r="E28" t="str">
        <f>DATASHEET!J28</f>
        <v>N</v>
      </c>
      <c r="F28" t="str">
        <f>DATASHEET!E28</f>
        <v>N</v>
      </c>
      <c r="G28" t="str">
        <f>DATASHEET!F28</f>
        <v>White and Black African</v>
      </c>
      <c r="H28" t="str">
        <f>DATASHEET!H28</f>
        <v>N</v>
      </c>
      <c r="I28" t="str">
        <f>DATASHEET!I28</f>
        <v>N</v>
      </c>
      <c r="J28" s="12" t="str">
        <f>DATASHEET!M28</f>
        <v>M</v>
      </c>
      <c r="K28">
        <f>IFERROR(DATASHEET!S28,"")</f>
        <v>2</v>
      </c>
      <c r="L28">
        <f>IFERROR(DATASHEET!T28,"")</f>
        <v>7</v>
      </c>
      <c r="M28">
        <f>IFERROR(SUM(DATASHEET!U28:W28),"")</f>
        <v>0</v>
      </c>
      <c r="N28">
        <f>IFERROR(SUM(DATASHEET!Y28:AA28),"")</f>
        <v>0</v>
      </c>
      <c r="O28">
        <f t="shared" si="0"/>
        <v>9</v>
      </c>
      <c r="P28">
        <f t="shared" si="1"/>
        <v>9</v>
      </c>
      <c r="Q28" s="501">
        <f t="shared" si="2"/>
        <v>1</v>
      </c>
      <c r="R28" s="503">
        <f>IFERROR(VLOOKUP(A28,PROGRESS!$A$16:$Q$245,17,FALSE),"")</f>
        <v>-4.8013157999999994</v>
      </c>
      <c r="S28" s="55" t="str">
        <f>DATASHEET!K28</f>
        <v>No</v>
      </c>
      <c r="T28" s="55" t="str">
        <f t="shared" si="3"/>
        <v>N</v>
      </c>
      <c r="U28" s="55" t="str">
        <f t="shared" si="4"/>
        <v>N</v>
      </c>
      <c r="V28" s="55" t="str">
        <f t="shared" si="5"/>
        <v>N</v>
      </c>
      <c r="AB28" s="71" t="str">
        <f>IF(ISBLANK('SUBJECT PROGRESS'!AG4),"",'SUBJECT PROGRESS'!AG4)</f>
        <v/>
      </c>
      <c r="AC28" s="509" t="str">
        <f>IF(ISBLANK('SUBJECT PROGRESS'!AG3),"",'SUBJECT PROGRESS'!AG3)</f>
        <v/>
      </c>
      <c r="AD28" s="510" t="str">
        <f>IF(ISBLANK('SUBJECT PROGRESS'!AG1),"",'SUBJECT PROGRESS'!AG1)</f>
        <v/>
      </c>
    </row>
    <row r="29" spans="1:30" ht="15.75" thickBot="1" x14ac:dyDescent="0.3">
      <c r="A29">
        <f>DATASHEET!A29</f>
        <v>152721</v>
      </c>
      <c r="B29" t="str">
        <f>DATASHEET!B29</f>
        <v>BODELL, Alisha</v>
      </c>
      <c r="C29">
        <v>11</v>
      </c>
      <c r="D29" t="str">
        <f>DATASHEET!D29</f>
        <v>F</v>
      </c>
      <c r="E29" t="str">
        <f>DATASHEET!J29</f>
        <v>E</v>
      </c>
      <c r="F29" t="str">
        <f>DATASHEET!E29</f>
        <v>Y</v>
      </c>
      <c r="G29" t="str">
        <f>DATASHEET!F29</f>
        <v>White - British</v>
      </c>
      <c r="H29" t="str">
        <f>DATASHEET!H29</f>
        <v>Y</v>
      </c>
      <c r="I29" t="str">
        <f>DATASHEET!I29</f>
        <v>N</v>
      </c>
      <c r="J29" s="12" t="str">
        <f>DATASHEET!M29</f>
        <v/>
      </c>
      <c r="K29">
        <f>IFERROR(DATASHEET!S29,"")</f>
        <v>0</v>
      </c>
      <c r="L29">
        <f>IFERROR(DATASHEET!T29,"")</f>
        <v>0</v>
      </c>
      <c r="M29">
        <f>IFERROR(SUM(DATASHEET!U29:W29),"")</f>
        <v>0</v>
      </c>
      <c r="N29">
        <f>IFERROR(SUM(DATASHEET!Y29:AA29),"")</f>
        <v>0</v>
      </c>
      <c r="O29">
        <f t="shared" si="0"/>
        <v>0</v>
      </c>
      <c r="P29">
        <f t="shared" si="1"/>
        <v>0</v>
      </c>
      <c r="Q29" s="501" t="e">
        <f t="shared" si="2"/>
        <v>#DIV/0!</v>
      </c>
      <c r="R29" s="503" t="str">
        <f>IFERROR(VLOOKUP(A29,PROGRESS!$A$16:$Q$245,17,FALSE),"")</f>
        <v/>
      </c>
      <c r="S29" s="55" t="str">
        <f>DATASHEET!K29</f>
        <v>No</v>
      </c>
      <c r="T29" s="55" t="str">
        <f t="shared" si="3"/>
        <v>N</v>
      </c>
      <c r="U29" s="55" t="str">
        <f t="shared" si="4"/>
        <v>N</v>
      </c>
      <c r="V29" s="55" t="str">
        <f t="shared" si="5"/>
        <v>N</v>
      </c>
      <c r="AB29" s="514" t="str">
        <f>IF(ISBLANK('SUBJECT PROGRESS'!AH4),"",'SUBJECT PROGRESS'!AH4)</f>
        <v/>
      </c>
      <c r="AC29" s="512" t="str">
        <f>IF(ISBLANK('SUBJECT PROGRESS'!AH3),"",'SUBJECT PROGRESS'!AH3)</f>
        <v/>
      </c>
      <c r="AD29" s="513" t="str">
        <f>IF(ISBLANK('SUBJECT PROGRESS'!AH1),"",'SUBJECT PROGRESS'!AH1)</f>
        <v/>
      </c>
    </row>
    <row r="30" spans="1:30" x14ac:dyDescent="0.25">
      <c r="A30">
        <f>DATASHEET!A30</f>
        <v>151681</v>
      </c>
      <c r="B30" t="str">
        <f>DATASHEET!B30</f>
        <v>BOLTON, Jacob</v>
      </c>
      <c r="C30">
        <v>11</v>
      </c>
      <c r="D30" t="str">
        <f>DATASHEET!D30</f>
        <v>M</v>
      </c>
      <c r="E30" t="str">
        <f>DATASHEET!J30</f>
        <v>N</v>
      </c>
      <c r="F30" t="str">
        <f>DATASHEET!E30</f>
        <v>N</v>
      </c>
      <c r="G30" t="str">
        <f>DATASHEET!F30</f>
        <v>White - British</v>
      </c>
      <c r="H30" t="str">
        <f>DATASHEET!H30</f>
        <v>N</v>
      </c>
      <c r="I30" t="str">
        <f>DATASHEET!I30</f>
        <v>N</v>
      </c>
      <c r="J30" s="12" t="str">
        <f>DATASHEET!M30</f>
        <v>M</v>
      </c>
      <c r="K30">
        <f>IFERROR(DATASHEET!S30,"")</f>
        <v>1</v>
      </c>
      <c r="L30">
        <f>IFERROR(DATASHEET!T30,"")</f>
        <v>8</v>
      </c>
      <c r="M30">
        <f>IFERROR(SUM(DATASHEET!U30:W30),"")</f>
        <v>1</v>
      </c>
      <c r="N30">
        <f>IFERROR(SUM(DATASHEET!Y30:AA30),"")</f>
        <v>0</v>
      </c>
      <c r="O30">
        <f t="shared" si="0"/>
        <v>9</v>
      </c>
      <c r="P30">
        <f t="shared" si="1"/>
        <v>10</v>
      </c>
      <c r="Q30" s="501">
        <f t="shared" si="2"/>
        <v>0.9</v>
      </c>
      <c r="R30" s="503">
        <f>IFERROR(VLOOKUP(A30,PROGRESS!$A$16:$Q$245,17,FALSE),"")</f>
        <v>-3.3909639</v>
      </c>
      <c r="S30" s="55" t="str">
        <f>DATASHEET!K30</f>
        <v>No</v>
      </c>
      <c r="T30" s="55" t="str">
        <f t="shared" si="3"/>
        <v>N</v>
      </c>
      <c r="U30" s="55" t="str">
        <f t="shared" si="4"/>
        <v>N</v>
      </c>
      <c r="V30" s="55" t="str">
        <f t="shared" si="5"/>
        <v>Y</v>
      </c>
    </row>
    <row r="31" spans="1:30" x14ac:dyDescent="0.25">
      <c r="A31">
        <f>DATASHEET!A31</f>
        <v>151740</v>
      </c>
      <c r="B31" t="str">
        <f>DATASHEET!B31</f>
        <v>BRIGGS, Grace</v>
      </c>
      <c r="C31">
        <v>11</v>
      </c>
      <c r="D31" t="str">
        <f>DATASHEET!D31</f>
        <v>F</v>
      </c>
      <c r="E31" t="str">
        <f>DATASHEET!J31</f>
        <v>K</v>
      </c>
      <c r="F31" t="str">
        <f>DATASHEET!E31</f>
        <v>N</v>
      </c>
      <c r="G31" t="str">
        <f>DATASHEET!F31</f>
        <v>White - British</v>
      </c>
      <c r="H31" t="str">
        <f>DATASHEET!H31</f>
        <v>Y</v>
      </c>
      <c r="I31" t="str">
        <f>DATASHEET!I31</f>
        <v>Y</v>
      </c>
      <c r="J31" s="12" t="str">
        <f>DATASHEET!M31</f>
        <v>L</v>
      </c>
      <c r="K31">
        <f>IFERROR(DATASHEET!S31,"")</f>
        <v>3</v>
      </c>
      <c r="L31">
        <f>IFERROR(DATASHEET!T31,"")</f>
        <v>4</v>
      </c>
      <c r="M31">
        <f>IFERROR(SUM(DATASHEET!U31:W31),"")</f>
        <v>0</v>
      </c>
      <c r="N31">
        <f>IFERROR(SUM(DATASHEET!Y31:AA31),"")</f>
        <v>0</v>
      </c>
      <c r="O31">
        <f t="shared" si="0"/>
        <v>7</v>
      </c>
      <c r="P31">
        <f t="shared" si="1"/>
        <v>7</v>
      </c>
      <c r="Q31" s="501">
        <f t="shared" si="2"/>
        <v>1</v>
      </c>
      <c r="R31" s="503">
        <f>IFERROR(VLOOKUP(A31,PROGRESS!$A$16:$Q$245,17,FALSE),"")</f>
        <v>-2.1745968000000002</v>
      </c>
      <c r="S31" s="55" t="str">
        <f>DATASHEET!K31</f>
        <v>Yes</v>
      </c>
      <c r="T31" s="55" t="str">
        <f t="shared" si="3"/>
        <v>N</v>
      </c>
      <c r="U31" s="55" t="str">
        <f t="shared" si="4"/>
        <v>N</v>
      </c>
      <c r="V31" s="55" t="str">
        <f t="shared" si="5"/>
        <v>N</v>
      </c>
    </row>
    <row r="32" spans="1:30" x14ac:dyDescent="0.25">
      <c r="A32">
        <f>DATASHEET!A32</f>
        <v>151678</v>
      </c>
      <c r="B32" t="str">
        <f>DATASHEET!B32</f>
        <v>BROOMHEAD, Emma</v>
      </c>
      <c r="C32">
        <v>11</v>
      </c>
      <c r="D32" t="str">
        <f>DATASHEET!D32</f>
        <v>F</v>
      </c>
      <c r="E32" t="str">
        <f>DATASHEET!J32</f>
        <v>N</v>
      </c>
      <c r="F32" t="str">
        <f>DATASHEET!E32</f>
        <v>N</v>
      </c>
      <c r="G32" t="str">
        <f>DATASHEET!F32</f>
        <v>White - British</v>
      </c>
      <c r="H32" t="str">
        <f>DATASHEET!H32</f>
        <v>N</v>
      </c>
      <c r="I32" t="str">
        <f>DATASHEET!I32</f>
        <v>N</v>
      </c>
      <c r="J32" s="12" t="str">
        <f>DATASHEET!M32</f>
        <v>M</v>
      </c>
      <c r="K32">
        <f>IFERROR(DATASHEET!S32,"")</f>
        <v>1</v>
      </c>
      <c r="L32">
        <f>IFERROR(DATASHEET!T32,"")</f>
        <v>9</v>
      </c>
      <c r="M32">
        <f>IFERROR(SUM(DATASHEET!U32:W32),"")</f>
        <v>0</v>
      </c>
      <c r="N32">
        <f>IFERROR(SUM(DATASHEET!Y32:AA32),"")</f>
        <v>0</v>
      </c>
      <c r="O32">
        <f t="shared" si="0"/>
        <v>10</v>
      </c>
      <c r="P32">
        <f t="shared" si="1"/>
        <v>10</v>
      </c>
      <c r="Q32" s="501">
        <f t="shared" si="2"/>
        <v>1</v>
      </c>
      <c r="R32" s="503">
        <f>IFERROR(VLOOKUP(A32,PROGRESS!$A$16:$Q$245,17,FALSE),"")</f>
        <v>-5.3353447999999997</v>
      </c>
      <c r="S32" s="55" t="str">
        <f>DATASHEET!K32</f>
        <v>No</v>
      </c>
      <c r="T32" s="55" t="str">
        <f t="shared" si="3"/>
        <v>N</v>
      </c>
      <c r="U32" s="55" t="str">
        <f t="shared" si="4"/>
        <v>N</v>
      </c>
      <c r="V32" s="55" t="str">
        <f t="shared" si="5"/>
        <v>N</v>
      </c>
    </row>
    <row r="33" spans="1:22" x14ac:dyDescent="0.25">
      <c r="A33">
        <f>DATASHEET!A33</f>
        <v>151594</v>
      </c>
      <c r="B33" t="str">
        <f>DATASHEET!B33</f>
        <v>BROWN, Noah</v>
      </c>
      <c r="C33">
        <v>11</v>
      </c>
      <c r="D33" t="str">
        <f>DATASHEET!D33</f>
        <v>M</v>
      </c>
      <c r="E33" t="str">
        <f>DATASHEET!J33</f>
        <v>N</v>
      </c>
      <c r="F33" t="str">
        <f>DATASHEET!E33</f>
        <v>N</v>
      </c>
      <c r="G33" t="str">
        <f>DATASHEET!F33</f>
        <v>White - British</v>
      </c>
      <c r="H33" t="str">
        <f>DATASHEET!H33</f>
        <v>N</v>
      </c>
      <c r="I33" t="str">
        <f>DATASHEET!I33</f>
        <v>N</v>
      </c>
      <c r="J33" s="12" t="str">
        <f>DATASHEET!M33</f>
        <v>H</v>
      </c>
      <c r="K33">
        <f>IFERROR(DATASHEET!S33,"")</f>
        <v>2</v>
      </c>
      <c r="L33">
        <f>IFERROR(DATASHEET!T33,"")</f>
        <v>8</v>
      </c>
      <c r="M33">
        <f>IFERROR(SUM(DATASHEET!U33:W33),"")</f>
        <v>0</v>
      </c>
      <c r="N33">
        <f>IFERROR(SUM(DATASHEET!Y33:AA33),"")</f>
        <v>0</v>
      </c>
      <c r="O33">
        <f t="shared" si="0"/>
        <v>10</v>
      </c>
      <c r="P33">
        <f t="shared" si="1"/>
        <v>10</v>
      </c>
      <c r="Q33" s="501">
        <f t="shared" si="2"/>
        <v>1</v>
      </c>
      <c r="R33" s="503">
        <f>IFERROR(VLOOKUP(A33,PROGRESS!$A$16:$Q$245,17,FALSE),"")</f>
        <v>-5.7374999999999998</v>
      </c>
      <c r="S33" s="55" t="str">
        <f>DATASHEET!K33</f>
        <v>No</v>
      </c>
      <c r="T33" s="55" t="str">
        <f t="shared" si="3"/>
        <v>N</v>
      </c>
      <c r="U33" s="55" t="str">
        <f t="shared" si="4"/>
        <v>Y</v>
      </c>
      <c r="V33" s="55" t="str">
        <f t="shared" si="5"/>
        <v>N</v>
      </c>
    </row>
    <row r="34" spans="1:22" x14ac:dyDescent="0.25">
      <c r="A34">
        <f>DATASHEET!A34</f>
        <v>151604</v>
      </c>
      <c r="B34" t="str">
        <f>DATASHEET!B34</f>
        <v>BURTON, Jessica</v>
      </c>
      <c r="C34">
        <v>11</v>
      </c>
      <c r="D34" t="str">
        <f>DATASHEET!D34</f>
        <v>F</v>
      </c>
      <c r="E34" t="str">
        <f>DATASHEET!J34</f>
        <v>N</v>
      </c>
      <c r="F34" t="str">
        <f>DATASHEET!E34</f>
        <v>N</v>
      </c>
      <c r="G34" t="str">
        <f>DATASHEET!F34</f>
        <v>White - British</v>
      </c>
      <c r="H34" t="str">
        <f>DATASHEET!H34</f>
        <v>N</v>
      </c>
      <c r="I34" t="str">
        <f>DATASHEET!I34</f>
        <v>N</v>
      </c>
      <c r="J34" s="12" t="str">
        <f>DATASHEET!M34</f>
        <v>M</v>
      </c>
      <c r="K34">
        <f>IFERROR(DATASHEET!S34,"")</f>
        <v>3</v>
      </c>
      <c r="L34">
        <f>IFERROR(DATASHEET!T34,"")</f>
        <v>6</v>
      </c>
      <c r="M34">
        <f>IFERROR(SUM(DATASHEET!U34:W34),"")</f>
        <v>0</v>
      </c>
      <c r="N34">
        <f>IFERROR(SUM(DATASHEET!Y34:AA34),"")</f>
        <v>0</v>
      </c>
      <c r="O34">
        <f t="shared" si="0"/>
        <v>9</v>
      </c>
      <c r="P34">
        <f t="shared" si="1"/>
        <v>9</v>
      </c>
      <c r="Q34" s="501">
        <f t="shared" si="2"/>
        <v>1</v>
      </c>
      <c r="R34" s="503">
        <f>IFERROR(VLOOKUP(A34,PROGRESS!$A$16:$Q$245,17,FALSE),"")</f>
        <v>-4.4927548999999996</v>
      </c>
      <c r="S34" s="55" t="str">
        <f>DATASHEET!K34</f>
        <v>No</v>
      </c>
      <c r="T34" s="55" t="str">
        <f t="shared" si="3"/>
        <v>N</v>
      </c>
      <c r="U34" s="55" t="str">
        <f t="shared" si="4"/>
        <v>N</v>
      </c>
      <c r="V34" s="55" t="str">
        <f t="shared" si="5"/>
        <v>N</v>
      </c>
    </row>
    <row r="35" spans="1:22" x14ac:dyDescent="0.25">
      <c r="A35">
        <f>DATASHEET!A35</f>
        <v>151540</v>
      </c>
      <c r="B35" t="str">
        <f>DATASHEET!B35</f>
        <v>CATTOLICO, Cristina</v>
      </c>
      <c r="C35">
        <v>11</v>
      </c>
      <c r="D35" t="str">
        <f>DATASHEET!D35</f>
        <v>F</v>
      </c>
      <c r="E35" t="str">
        <f>DATASHEET!J35</f>
        <v>N</v>
      </c>
      <c r="F35" t="str">
        <f>DATASHEET!E35</f>
        <v>N</v>
      </c>
      <c r="G35" t="str">
        <f>DATASHEET!F35</f>
        <v>Other Mixed Background</v>
      </c>
      <c r="H35" t="str">
        <f>DATASHEET!H35</f>
        <v>N</v>
      </c>
      <c r="I35" t="str">
        <f>DATASHEET!I35</f>
        <v>N</v>
      </c>
      <c r="J35" s="12" t="str">
        <f>DATASHEET!M35</f>
        <v>L</v>
      </c>
      <c r="K35">
        <f>IFERROR(DATASHEET!S35,"")</f>
        <v>1</v>
      </c>
      <c r="L35">
        <f>IFERROR(DATASHEET!T35,"")</f>
        <v>5</v>
      </c>
      <c r="M35">
        <f>IFERROR(SUM(DATASHEET!U35:W35),"")</f>
        <v>3</v>
      </c>
      <c r="N35">
        <f>IFERROR(SUM(DATASHEET!Y35:AA35),"")</f>
        <v>0</v>
      </c>
      <c r="O35">
        <f t="shared" si="0"/>
        <v>6</v>
      </c>
      <c r="P35">
        <f t="shared" si="1"/>
        <v>9</v>
      </c>
      <c r="Q35" s="501">
        <f t="shared" si="2"/>
        <v>0.66666666666666663</v>
      </c>
      <c r="R35" s="503" t="str">
        <f>IFERROR(VLOOKUP(A35,PROGRESS!$A$16:$Q$245,17,FALSE),"")</f>
        <v/>
      </c>
      <c r="S35" s="55" t="str">
        <f>DATASHEET!K35</f>
        <v>No</v>
      </c>
      <c r="T35" s="55" t="str">
        <f t="shared" si="3"/>
        <v>N</v>
      </c>
      <c r="U35" s="55" t="str">
        <f t="shared" si="4"/>
        <v>N</v>
      </c>
      <c r="V35" s="55" t="str">
        <f t="shared" si="5"/>
        <v>N</v>
      </c>
    </row>
    <row r="36" spans="1:22" x14ac:dyDescent="0.25">
      <c r="A36">
        <f>DATASHEET!A36</f>
        <v>151609</v>
      </c>
      <c r="B36" t="str">
        <f>DATASHEET!B36</f>
        <v>CHAPMAN, Leonardo</v>
      </c>
      <c r="C36">
        <v>11</v>
      </c>
      <c r="D36" t="str">
        <f>DATASHEET!D36</f>
        <v>M</v>
      </c>
      <c r="E36" t="str">
        <f>DATASHEET!J36</f>
        <v>N</v>
      </c>
      <c r="F36" t="str">
        <f>DATASHEET!E36</f>
        <v>N</v>
      </c>
      <c r="G36" t="str">
        <f>DATASHEET!F36</f>
        <v>White - British</v>
      </c>
      <c r="H36" t="str">
        <f>DATASHEET!H36</f>
        <v>N</v>
      </c>
      <c r="I36" t="str">
        <f>DATASHEET!I36</f>
        <v>N</v>
      </c>
      <c r="J36" s="12" t="str">
        <f>DATASHEET!M36</f>
        <v>H</v>
      </c>
      <c r="K36">
        <f>IFERROR(DATASHEET!S36,"")</f>
        <v>0</v>
      </c>
      <c r="L36">
        <f>IFERROR(DATASHEET!T36,"")</f>
        <v>9</v>
      </c>
      <c r="M36">
        <f>IFERROR(SUM(DATASHEET!U36:W36),"")</f>
        <v>0</v>
      </c>
      <c r="N36">
        <f>IFERROR(SUM(DATASHEET!Y36:AA36),"")</f>
        <v>0</v>
      </c>
      <c r="O36">
        <f t="shared" si="0"/>
        <v>9</v>
      </c>
      <c r="P36">
        <f t="shared" si="1"/>
        <v>9</v>
      </c>
      <c r="Q36" s="501">
        <f t="shared" si="2"/>
        <v>1</v>
      </c>
      <c r="R36" s="503">
        <f>IFERROR(VLOOKUP(A36,PROGRESS!$A$16:$Q$245,17,FALSE),"")</f>
        <v>-5.7374999999999998</v>
      </c>
      <c r="S36" s="55" t="str">
        <f>DATASHEET!K36</f>
        <v>No</v>
      </c>
      <c r="T36" s="55" t="str">
        <f t="shared" si="3"/>
        <v>N</v>
      </c>
      <c r="U36" s="55" t="str">
        <f t="shared" si="4"/>
        <v>Y</v>
      </c>
      <c r="V36" s="55" t="str">
        <f t="shared" si="5"/>
        <v>N</v>
      </c>
    </row>
    <row r="37" spans="1:22" x14ac:dyDescent="0.25">
      <c r="A37">
        <f>DATASHEET!A37</f>
        <v>151530</v>
      </c>
      <c r="B37" t="str">
        <f>DATASHEET!B37</f>
        <v>CROFTS, Joey</v>
      </c>
      <c r="C37">
        <v>11</v>
      </c>
      <c r="D37" t="str">
        <f>DATASHEET!D37</f>
        <v>M</v>
      </c>
      <c r="E37" t="str">
        <f>DATASHEET!J37</f>
        <v>N</v>
      </c>
      <c r="F37" t="str">
        <f>DATASHEET!E37</f>
        <v>N</v>
      </c>
      <c r="G37" t="str">
        <f>DATASHEET!F37</f>
        <v>White - British</v>
      </c>
      <c r="H37" t="str">
        <f>DATASHEET!H37</f>
        <v>N</v>
      </c>
      <c r="I37" t="str">
        <f>DATASHEET!I37</f>
        <v>N</v>
      </c>
      <c r="J37" s="12" t="str">
        <f>DATASHEET!M37</f>
        <v>M</v>
      </c>
      <c r="K37">
        <f>IFERROR(DATASHEET!S37,"")</f>
        <v>1</v>
      </c>
      <c r="L37">
        <f>IFERROR(DATASHEET!T37,"")</f>
        <v>7</v>
      </c>
      <c r="M37">
        <f>IFERROR(SUM(DATASHEET!U37:W37),"")</f>
        <v>2</v>
      </c>
      <c r="N37">
        <f>IFERROR(SUM(DATASHEET!Y37:AA37),"")</f>
        <v>0</v>
      </c>
      <c r="O37">
        <f t="shared" si="0"/>
        <v>8</v>
      </c>
      <c r="P37">
        <f t="shared" si="1"/>
        <v>10</v>
      </c>
      <c r="Q37" s="501">
        <f t="shared" si="2"/>
        <v>0.8</v>
      </c>
      <c r="R37" s="503">
        <f>IFERROR(VLOOKUP(A37,PROGRESS!$A$16:$Q$245,17,FALSE),"")</f>
        <v>-4.9013157999999999</v>
      </c>
      <c r="S37" s="55" t="str">
        <f>DATASHEET!K37</f>
        <v>No</v>
      </c>
      <c r="T37" s="55" t="str">
        <f t="shared" si="3"/>
        <v>N</v>
      </c>
      <c r="U37" s="55" t="str">
        <f t="shared" si="4"/>
        <v>N</v>
      </c>
      <c r="V37" s="55" t="str">
        <f t="shared" si="5"/>
        <v>Y</v>
      </c>
    </row>
    <row r="38" spans="1:22" x14ac:dyDescent="0.25">
      <c r="A38">
        <f>DATASHEET!A38</f>
        <v>151600</v>
      </c>
      <c r="B38" t="str">
        <f>DATASHEET!B38</f>
        <v>CULLEN, Daisy</v>
      </c>
      <c r="C38">
        <v>11</v>
      </c>
      <c r="D38" t="str">
        <f>DATASHEET!D38</f>
        <v>F</v>
      </c>
      <c r="E38" t="str">
        <f>DATASHEET!J38</f>
        <v>N</v>
      </c>
      <c r="F38" t="str">
        <f>DATASHEET!E38</f>
        <v>N</v>
      </c>
      <c r="G38" t="str">
        <f>DATASHEET!F38</f>
        <v>White - British</v>
      </c>
      <c r="H38" t="str">
        <f>DATASHEET!H38</f>
        <v>N</v>
      </c>
      <c r="I38" t="str">
        <f>DATASHEET!I38</f>
        <v>N</v>
      </c>
      <c r="J38" s="12" t="str">
        <f>DATASHEET!M38</f>
        <v>M</v>
      </c>
      <c r="K38">
        <f>IFERROR(DATASHEET!S38,"")</f>
        <v>0</v>
      </c>
      <c r="L38">
        <f>IFERROR(DATASHEET!T38,"")</f>
        <v>6</v>
      </c>
      <c r="M38">
        <f>IFERROR(SUM(DATASHEET!U38:W38),"")</f>
        <v>3</v>
      </c>
      <c r="N38">
        <f>IFERROR(SUM(DATASHEET!Y38:AA38),"")</f>
        <v>0</v>
      </c>
      <c r="O38">
        <f t="shared" si="0"/>
        <v>6</v>
      </c>
      <c r="P38">
        <f t="shared" si="1"/>
        <v>9</v>
      </c>
      <c r="Q38" s="501">
        <f t="shared" si="2"/>
        <v>0.66666666666666663</v>
      </c>
      <c r="R38" s="503">
        <f>IFERROR(VLOOKUP(A38,PROGRESS!$A$16:$Q$245,17,FALSE),"")</f>
        <v>-4.1503676</v>
      </c>
      <c r="S38" s="55" t="str">
        <f>DATASHEET!K38</f>
        <v>No</v>
      </c>
      <c r="T38" s="55" t="str">
        <f t="shared" si="3"/>
        <v>N</v>
      </c>
      <c r="U38" s="55" t="str">
        <f t="shared" si="4"/>
        <v>N</v>
      </c>
      <c r="V38" s="55" t="str">
        <f t="shared" si="5"/>
        <v>N</v>
      </c>
    </row>
    <row r="39" spans="1:22" x14ac:dyDescent="0.25">
      <c r="A39">
        <f>DATASHEET!A39</f>
        <v>151624</v>
      </c>
      <c r="B39" t="str">
        <f>DATASHEET!B39</f>
        <v>DANES HARTE, Isabella</v>
      </c>
      <c r="C39">
        <v>11</v>
      </c>
      <c r="D39" t="str">
        <f>DATASHEET!D39</f>
        <v>F</v>
      </c>
      <c r="E39" t="str">
        <f>DATASHEET!J39</f>
        <v>N</v>
      </c>
      <c r="F39" t="str">
        <f>DATASHEET!E39</f>
        <v>N</v>
      </c>
      <c r="G39" t="str">
        <f>DATASHEET!F39</f>
        <v>White - British</v>
      </c>
      <c r="H39" t="str">
        <f>DATASHEET!H39</f>
        <v>N</v>
      </c>
      <c r="I39" t="str">
        <f>DATASHEET!I39</f>
        <v>N</v>
      </c>
      <c r="J39" s="12" t="str">
        <f>DATASHEET!M39</f>
        <v>M</v>
      </c>
      <c r="K39">
        <f>IFERROR(DATASHEET!S39,"")</f>
        <v>0</v>
      </c>
      <c r="L39">
        <f>IFERROR(DATASHEET!T39,"")</f>
        <v>10</v>
      </c>
      <c r="M39">
        <f>IFERROR(SUM(DATASHEET!U39:W39),"")</f>
        <v>0</v>
      </c>
      <c r="N39">
        <f>IFERROR(SUM(DATASHEET!Y39:AA39),"")</f>
        <v>0</v>
      </c>
      <c r="O39">
        <f t="shared" si="0"/>
        <v>10</v>
      </c>
      <c r="P39">
        <f t="shared" si="1"/>
        <v>10</v>
      </c>
      <c r="Q39" s="501">
        <f t="shared" si="2"/>
        <v>1</v>
      </c>
      <c r="R39" s="503">
        <f>IFERROR(VLOOKUP(A39,PROGRESS!$A$16:$Q$245,17,FALSE),"")</f>
        <v>-4.7927549000000003</v>
      </c>
      <c r="S39" s="55" t="str">
        <f>DATASHEET!K39</f>
        <v>No</v>
      </c>
      <c r="T39" s="55" t="str">
        <f t="shared" si="3"/>
        <v>N</v>
      </c>
      <c r="U39" s="55" t="str">
        <f t="shared" si="4"/>
        <v>N</v>
      </c>
      <c r="V39" s="55" t="str">
        <f t="shared" si="5"/>
        <v>N</v>
      </c>
    </row>
    <row r="40" spans="1:22" x14ac:dyDescent="0.25">
      <c r="A40">
        <f>DATASHEET!A40</f>
        <v>151580</v>
      </c>
      <c r="B40" t="str">
        <f>DATASHEET!B40</f>
        <v>DAVIES, Olivia</v>
      </c>
      <c r="C40">
        <v>11</v>
      </c>
      <c r="D40" t="str">
        <f>DATASHEET!D40</f>
        <v>F</v>
      </c>
      <c r="E40" t="str">
        <f>DATASHEET!J40</f>
        <v>N</v>
      </c>
      <c r="F40" t="str">
        <f>DATASHEET!E40</f>
        <v>N</v>
      </c>
      <c r="G40" t="str">
        <f>DATASHEET!F40</f>
        <v>White - British</v>
      </c>
      <c r="H40" t="str">
        <f>DATASHEET!H40</f>
        <v>N</v>
      </c>
      <c r="I40" t="str">
        <f>DATASHEET!I40</f>
        <v>N</v>
      </c>
      <c r="J40" s="12" t="str">
        <f>DATASHEET!M40</f>
        <v>H</v>
      </c>
      <c r="K40">
        <f>IFERROR(DATASHEET!S40,"")</f>
        <v>0</v>
      </c>
      <c r="L40">
        <f>IFERROR(DATASHEET!T40,"")</f>
        <v>2</v>
      </c>
      <c r="M40">
        <f>IFERROR(SUM(DATASHEET!U40:W40),"")</f>
        <v>0</v>
      </c>
      <c r="N40">
        <f>IFERROR(SUM(DATASHEET!Y40:AA40),"")</f>
        <v>0</v>
      </c>
      <c r="O40">
        <f t="shared" si="0"/>
        <v>2</v>
      </c>
      <c r="P40">
        <f t="shared" si="1"/>
        <v>2</v>
      </c>
      <c r="Q40" s="501">
        <f t="shared" si="2"/>
        <v>1</v>
      </c>
      <c r="R40" s="503">
        <f>IFERROR(VLOOKUP(A40,PROGRESS!$A$16:$Q$245,17,FALSE),"")</f>
        <v>-6.0541016000000001</v>
      </c>
      <c r="S40" s="55" t="str">
        <f>DATASHEET!K40</f>
        <v>No</v>
      </c>
      <c r="T40" s="55" t="str">
        <f t="shared" si="3"/>
        <v>N</v>
      </c>
      <c r="U40" s="55" t="str">
        <f t="shared" si="4"/>
        <v>N</v>
      </c>
      <c r="V40" s="55" t="str">
        <f t="shared" si="5"/>
        <v>N</v>
      </c>
    </row>
    <row r="41" spans="1:22" x14ac:dyDescent="0.25">
      <c r="A41">
        <f>DATASHEET!A41</f>
        <v>151693</v>
      </c>
      <c r="B41" t="str">
        <f>DATASHEET!B41</f>
        <v>DAWATAGE, Onesh</v>
      </c>
      <c r="C41">
        <v>11</v>
      </c>
      <c r="D41" t="str">
        <f>DATASHEET!D41</f>
        <v>M</v>
      </c>
      <c r="E41" t="str">
        <f>DATASHEET!J41</f>
        <v>N</v>
      </c>
      <c r="F41" t="str">
        <f>DATASHEET!E41</f>
        <v>Y</v>
      </c>
      <c r="G41" t="str">
        <f>DATASHEET!F41</f>
        <v>Any Other Asian Background</v>
      </c>
      <c r="H41" t="str">
        <f>DATASHEET!H41</f>
        <v>Y</v>
      </c>
      <c r="I41" t="str">
        <f>DATASHEET!I41</f>
        <v>N</v>
      </c>
      <c r="J41" s="12" t="str">
        <f>DATASHEET!M41</f>
        <v>M</v>
      </c>
      <c r="K41">
        <f>IFERROR(DATASHEET!S41,"")</f>
        <v>4</v>
      </c>
      <c r="L41">
        <f>IFERROR(DATASHEET!T41,"")</f>
        <v>6</v>
      </c>
      <c r="M41">
        <f>IFERROR(SUM(DATASHEET!U41:W41),"")</f>
        <v>0</v>
      </c>
      <c r="N41">
        <f>IFERROR(SUM(DATASHEET!Y41:AA41),"")</f>
        <v>0</v>
      </c>
      <c r="O41">
        <f t="shared" si="0"/>
        <v>10</v>
      </c>
      <c r="P41">
        <f t="shared" si="1"/>
        <v>10</v>
      </c>
      <c r="Q41" s="501">
        <f t="shared" si="2"/>
        <v>1</v>
      </c>
      <c r="R41" s="503">
        <f>IFERROR(VLOOKUP(A41,PROGRESS!$A$16:$Q$245,17,FALSE),"")</f>
        <v>-3.7677678999999999</v>
      </c>
      <c r="S41" s="55" t="str">
        <f>DATASHEET!K41</f>
        <v>No</v>
      </c>
      <c r="T41" s="55" t="str">
        <f t="shared" si="3"/>
        <v>N</v>
      </c>
      <c r="U41" s="55" t="str">
        <f t="shared" si="4"/>
        <v>N</v>
      </c>
      <c r="V41" s="55" t="str">
        <f t="shared" si="5"/>
        <v>Y</v>
      </c>
    </row>
    <row r="42" spans="1:22" x14ac:dyDescent="0.25">
      <c r="A42">
        <f>DATASHEET!A42</f>
        <v>151722</v>
      </c>
      <c r="B42" t="str">
        <f>DATASHEET!B42</f>
        <v>DAY, Billy</v>
      </c>
      <c r="C42">
        <v>11</v>
      </c>
      <c r="D42" t="str">
        <f>DATASHEET!D42</f>
        <v>M</v>
      </c>
      <c r="E42" t="str">
        <f>DATASHEET!J42</f>
        <v>N</v>
      </c>
      <c r="F42" t="str">
        <f>DATASHEET!E42</f>
        <v>N</v>
      </c>
      <c r="G42" t="str">
        <f>DATASHEET!F42</f>
        <v>White - British</v>
      </c>
      <c r="H42" t="str">
        <f>DATASHEET!H42</f>
        <v>N</v>
      </c>
      <c r="I42" t="str">
        <f>DATASHEET!I42</f>
        <v>N</v>
      </c>
      <c r="J42" s="12" t="str">
        <f>DATASHEET!M42</f>
        <v>H</v>
      </c>
      <c r="K42">
        <f>IFERROR(DATASHEET!S42,"")</f>
        <v>1</v>
      </c>
      <c r="L42">
        <f>IFERROR(DATASHEET!T42,"")</f>
        <v>9</v>
      </c>
      <c r="M42">
        <f>IFERROR(SUM(DATASHEET!U42:W42),"")</f>
        <v>0</v>
      </c>
      <c r="N42">
        <f>IFERROR(SUM(DATASHEET!Y42:AA42),"")</f>
        <v>0</v>
      </c>
      <c r="O42">
        <f t="shared" si="0"/>
        <v>10</v>
      </c>
      <c r="P42">
        <f t="shared" si="1"/>
        <v>10</v>
      </c>
      <c r="Q42" s="501">
        <f t="shared" si="2"/>
        <v>1</v>
      </c>
      <c r="R42" s="503">
        <f>IFERROR(VLOOKUP(A42,PROGRESS!$A$16:$Q$245,17,FALSE),"")</f>
        <v>-6.5828357999999998</v>
      </c>
      <c r="S42" s="55" t="str">
        <f>DATASHEET!K42</f>
        <v>No</v>
      </c>
      <c r="T42" s="55" t="str">
        <f t="shared" si="3"/>
        <v>N</v>
      </c>
      <c r="U42" s="55" t="str">
        <f t="shared" si="4"/>
        <v>Y</v>
      </c>
      <c r="V42" s="55" t="str">
        <f t="shared" si="5"/>
        <v>N</v>
      </c>
    </row>
    <row r="43" spans="1:22" x14ac:dyDescent="0.25">
      <c r="A43">
        <f>DATASHEET!A43</f>
        <v>151725</v>
      </c>
      <c r="B43" t="str">
        <f>DATASHEET!B43</f>
        <v>DENNIS, Aisling</v>
      </c>
      <c r="C43">
        <v>11</v>
      </c>
      <c r="D43" t="str">
        <f>DATASHEET!D43</f>
        <v>F</v>
      </c>
      <c r="E43" t="str">
        <f>DATASHEET!J43</f>
        <v>N</v>
      </c>
      <c r="F43" t="str">
        <f>DATASHEET!E43</f>
        <v>N</v>
      </c>
      <c r="G43" t="str">
        <f>DATASHEET!F43</f>
        <v>White - British</v>
      </c>
      <c r="H43" t="str">
        <f>DATASHEET!H43</f>
        <v>N</v>
      </c>
      <c r="I43" t="str">
        <f>DATASHEET!I43</f>
        <v>N</v>
      </c>
      <c r="J43" s="12" t="str">
        <f>DATASHEET!M43</f>
        <v>H</v>
      </c>
      <c r="K43">
        <f>IFERROR(DATASHEET!S43,"")</f>
        <v>2</v>
      </c>
      <c r="L43">
        <f>IFERROR(DATASHEET!T43,"")</f>
        <v>7</v>
      </c>
      <c r="M43">
        <f>IFERROR(SUM(DATASHEET!U43:W43),"")</f>
        <v>0</v>
      </c>
      <c r="N43">
        <f>IFERROR(SUM(DATASHEET!Y43:AA43),"")</f>
        <v>0</v>
      </c>
      <c r="O43">
        <f t="shared" si="0"/>
        <v>9</v>
      </c>
      <c r="P43">
        <f t="shared" si="1"/>
        <v>9</v>
      </c>
      <c r="Q43" s="501">
        <f t="shared" si="2"/>
        <v>1</v>
      </c>
      <c r="R43" s="503">
        <f>IFERROR(VLOOKUP(A43,PROGRESS!$A$16:$Q$245,17,FALSE),"")</f>
        <v>-6.0411215</v>
      </c>
      <c r="S43" s="55" t="str">
        <f>DATASHEET!K43</f>
        <v>No</v>
      </c>
      <c r="T43" s="55" t="str">
        <f t="shared" si="3"/>
        <v>N</v>
      </c>
      <c r="U43" s="55" t="str">
        <f t="shared" si="4"/>
        <v>N</v>
      </c>
      <c r="V43" s="55" t="str">
        <f t="shared" si="5"/>
        <v>N</v>
      </c>
    </row>
    <row r="44" spans="1:22" x14ac:dyDescent="0.25">
      <c r="A44">
        <f>DATASHEET!A44</f>
        <v>151605</v>
      </c>
      <c r="B44" t="str">
        <f>DATASHEET!B44</f>
        <v>DOHERTY, Phoebe</v>
      </c>
      <c r="C44">
        <v>11</v>
      </c>
      <c r="D44" t="str">
        <f>DATASHEET!D44</f>
        <v>F</v>
      </c>
      <c r="E44" t="str">
        <f>DATASHEET!J44</f>
        <v>N</v>
      </c>
      <c r="F44" t="str">
        <f>DATASHEET!E44</f>
        <v>N</v>
      </c>
      <c r="G44" t="str">
        <f>DATASHEET!F44</f>
        <v>White - British</v>
      </c>
      <c r="H44" t="str">
        <f>DATASHEET!H44</f>
        <v>N</v>
      </c>
      <c r="I44" t="str">
        <f>DATASHEET!I44</f>
        <v>N</v>
      </c>
      <c r="J44" s="12" t="str">
        <f>DATASHEET!M44</f>
        <v>H</v>
      </c>
      <c r="K44">
        <f>IFERROR(DATASHEET!S44,"")</f>
        <v>2</v>
      </c>
      <c r="L44">
        <f>IFERROR(DATASHEET!T44,"")</f>
        <v>7</v>
      </c>
      <c r="M44">
        <f>IFERROR(SUM(DATASHEET!U44:W44),"")</f>
        <v>0</v>
      </c>
      <c r="N44">
        <f>IFERROR(SUM(DATASHEET!Y44:AA44),"")</f>
        <v>0</v>
      </c>
      <c r="O44">
        <f t="shared" si="0"/>
        <v>9</v>
      </c>
      <c r="P44">
        <f t="shared" si="1"/>
        <v>9</v>
      </c>
      <c r="Q44" s="501">
        <f t="shared" si="2"/>
        <v>1</v>
      </c>
      <c r="R44" s="503">
        <f>IFERROR(VLOOKUP(A44,PROGRESS!$A$16:$Q$245,17,FALSE),"")</f>
        <v>-5.9541015999999996</v>
      </c>
      <c r="S44" s="55" t="str">
        <f>DATASHEET!K44</f>
        <v>No</v>
      </c>
      <c r="T44" s="55" t="str">
        <f t="shared" si="3"/>
        <v>N</v>
      </c>
      <c r="U44" s="55" t="str">
        <f t="shared" si="4"/>
        <v>N</v>
      </c>
      <c r="V44" s="55" t="str">
        <f t="shared" si="5"/>
        <v>N</v>
      </c>
    </row>
    <row r="45" spans="1:22" x14ac:dyDescent="0.25">
      <c r="A45">
        <f>DATASHEET!A45</f>
        <v>151573</v>
      </c>
      <c r="B45" t="str">
        <f>DATASHEET!B45</f>
        <v>DRANSFIELD, Grace</v>
      </c>
      <c r="C45">
        <v>11</v>
      </c>
      <c r="D45" t="str">
        <f>DATASHEET!D45</f>
        <v>F</v>
      </c>
      <c r="E45" t="str">
        <f>DATASHEET!J45</f>
        <v>N</v>
      </c>
      <c r="F45" t="str">
        <f>DATASHEET!E45</f>
        <v>N</v>
      </c>
      <c r="G45" t="str">
        <f>DATASHEET!F45</f>
        <v>White - British</v>
      </c>
      <c r="H45" t="str">
        <f>DATASHEET!H45</f>
        <v>N</v>
      </c>
      <c r="I45" t="str">
        <f>DATASHEET!I45</f>
        <v>N</v>
      </c>
      <c r="J45" s="12" t="str">
        <f>DATASHEET!M45</f>
        <v>M</v>
      </c>
      <c r="K45">
        <f>IFERROR(DATASHEET!S45,"")</f>
        <v>0</v>
      </c>
      <c r="L45">
        <f>IFERROR(DATASHEET!T45,"")</f>
        <v>10</v>
      </c>
      <c r="M45">
        <f>IFERROR(SUM(DATASHEET!U45:W45),"")</f>
        <v>0</v>
      </c>
      <c r="N45">
        <f>IFERROR(SUM(DATASHEET!Y45:AA45),"")</f>
        <v>0</v>
      </c>
      <c r="O45">
        <f t="shared" si="0"/>
        <v>10</v>
      </c>
      <c r="P45">
        <f t="shared" si="1"/>
        <v>10</v>
      </c>
      <c r="Q45" s="501">
        <f t="shared" si="2"/>
        <v>1</v>
      </c>
      <c r="R45" s="503">
        <f>IFERROR(VLOOKUP(A45,PROGRESS!$A$16:$Q$245,17,FALSE),"")</f>
        <v>-3.5677678999999998</v>
      </c>
      <c r="S45" s="55" t="str">
        <f>DATASHEET!K45</f>
        <v>Yes</v>
      </c>
      <c r="T45" s="55" t="str">
        <f t="shared" si="3"/>
        <v>N</v>
      </c>
      <c r="U45" s="55" t="str">
        <f t="shared" si="4"/>
        <v>N</v>
      </c>
      <c r="V45" s="55" t="str">
        <f t="shared" si="5"/>
        <v>N</v>
      </c>
    </row>
    <row r="46" spans="1:22" x14ac:dyDescent="0.25">
      <c r="A46">
        <f>DATASHEET!A46</f>
        <v>151695</v>
      </c>
      <c r="B46" t="str">
        <f>DATASHEET!B46</f>
        <v>DUFFY, Mia</v>
      </c>
      <c r="C46">
        <v>11</v>
      </c>
      <c r="D46" t="str">
        <f>DATASHEET!D46</f>
        <v>F</v>
      </c>
      <c r="E46" t="str">
        <f>DATASHEET!J46</f>
        <v>N</v>
      </c>
      <c r="F46" t="str">
        <f>DATASHEET!E46</f>
        <v>N</v>
      </c>
      <c r="G46" t="str">
        <f>DATASHEET!F46</f>
        <v>White - British</v>
      </c>
      <c r="H46" t="str">
        <f>DATASHEET!H46</f>
        <v>N</v>
      </c>
      <c r="I46" t="str">
        <f>DATASHEET!I46</f>
        <v>N</v>
      </c>
      <c r="J46" s="12" t="str">
        <f>DATASHEET!M46</f>
        <v>M</v>
      </c>
      <c r="K46">
        <f>IFERROR(DATASHEET!S46,"")</f>
        <v>1</v>
      </c>
      <c r="L46">
        <f>IFERROR(DATASHEET!T46,"")</f>
        <v>6</v>
      </c>
      <c r="M46">
        <f>IFERROR(SUM(DATASHEET!U46:W46),"")</f>
        <v>2</v>
      </c>
      <c r="N46">
        <f>IFERROR(SUM(DATASHEET!Y46:AA46),"")</f>
        <v>0</v>
      </c>
      <c r="O46">
        <f t="shared" si="0"/>
        <v>7</v>
      </c>
      <c r="P46">
        <f t="shared" si="1"/>
        <v>9</v>
      </c>
      <c r="Q46" s="501">
        <f t="shared" si="2"/>
        <v>0.77777777777777779</v>
      </c>
      <c r="R46" s="503">
        <f>IFERROR(VLOOKUP(A46,PROGRESS!$A$16:$Q$245,17,FALSE),"")</f>
        <v>-3.8109434000000002</v>
      </c>
      <c r="S46" s="55" t="str">
        <f>DATASHEET!K46</f>
        <v>No</v>
      </c>
      <c r="T46" s="55" t="str">
        <f t="shared" si="3"/>
        <v>N</v>
      </c>
      <c r="U46" s="55" t="str">
        <f t="shared" si="4"/>
        <v>N</v>
      </c>
      <c r="V46" s="55" t="str">
        <f t="shared" si="5"/>
        <v>N</v>
      </c>
    </row>
    <row r="47" spans="1:22" x14ac:dyDescent="0.25">
      <c r="A47">
        <f>DATASHEET!A47</f>
        <v>151541</v>
      </c>
      <c r="B47" t="str">
        <f>DATASHEET!B47</f>
        <v>DUNFORD, Joshua</v>
      </c>
      <c r="C47">
        <v>11</v>
      </c>
      <c r="D47" t="str">
        <f>DATASHEET!D47</f>
        <v>M</v>
      </c>
      <c r="E47" t="str">
        <f>DATASHEET!J47</f>
        <v>N</v>
      </c>
      <c r="F47" t="str">
        <f>DATASHEET!E47</f>
        <v>N</v>
      </c>
      <c r="G47" t="str">
        <f>DATASHEET!F47</f>
        <v>White and Any Other Asian Background</v>
      </c>
      <c r="H47" t="str">
        <f>DATASHEET!H47</f>
        <v>N</v>
      </c>
      <c r="I47" t="str">
        <f>DATASHEET!I47</f>
        <v>N</v>
      </c>
      <c r="J47" s="12" t="str">
        <f>DATASHEET!M47</f>
        <v>H</v>
      </c>
      <c r="K47">
        <f>IFERROR(DATASHEET!S47,"")</f>
        <v>2</v>
      </c>
      <c r="L47">
        <f>IFERROR(DATASHEET!T47,"")</f>
        <v>7</v>
      </c>
      <c r="M47">
        <f>IFERROR(SUM(DATASHEET!U47:W47),"")</f>
        <v>0</v>
      </c>
      <c r="N47">
        <f>IFERROR(SUM(DATASHEET!Y47:AA47),"")</f>
        <v>0</v>
      </c>
      <c r="O47">
        <f t="shared" si="0"/>
        <v>9</v>
      </c>
      <c r="P47">
        <f t="shared" si="1"/>
        <v>9</v>
      </c>
      <c r="Q47" s="501">
        <f t="shared" si="2"/>
        <v>1</v>
      </c>
      <c r="R47" s="503">
        <f>IFERROR(VLOOKUP(A47,PROGRESS!$A$16:$Q$245,17,FALSE),"")</f>
        <v>-6.1411214999999997</v>
      </c>
      <c r="S47" s="55" t="str">
        <f>DATASHEET!K47</f>
        <v>No</v>
      </c>
      <c r="T47" s="55" t="str">
        <f t="shared" si="3"/>
        <v>N</v>
      </c>
      <c r="U47" s="55" t="str">
        <f t="shared" si="4"/>
        <v>Y</v>
      </c>
      <c r="V47" s="55" t="str">
        <f t="shared" si="5"/>
        <v>N</v>
      </c>
    </row>
    <row r="48" spans="1:22" x14ac:dyDescent="0.25">
      <c r="A48">
        <f>DATASHEET!A48</f>
        <v>151554</v>
      </c>
      <c r="B48" t="str">
        <f>DATASHEET!B48</f>
        <v>EGLESTON, Iris</v>
      </c>
      <c r="C48">
        <v>11</v>
      </c>
      <c r="D48" t="str">
        <f>DATASHEET!D48</f>
        <v>F</v>
      </c>
      <c r="E48" t="str">
        <f>DATASHEET!J48</f>
        <v>N</v>
      </c>
      <c r="F48" t="str">
        <f>DATASHEET!E48</f>
        <v>N</v>
      </c>
      <c r="G48" t="str">
        <f>DATASHEET!F48</f>
        <v>White - British</v>
      </c>
      <c r="H48" t="str">
        <f>DATASHEET!H48</f>
        <v>N</v>
      </c>
      <c r="I48" t="str">
        <f>DATASHEET!I48</f>
        <v>N</v>
      </c>
      <c r="J48" s="12" t="str">
        <f>DATASHEET!M48</f>
        <v>H</v>
      </c>
      <c r="K48">
        <f>IFERROR(DATASHEET!S48,"")</f>
        <v>0</v>
      </c>
      <c r="L48">
        <f>IFERROR(DATASHEET!T48,"")</f>
        <v>7</v>
      </c>
      <c r="M48">
        <f>IFERROR(SUM(DATASHEET!U48:W48),"")</f>
        <v>0</v>
      </c>
      <c r="N48">
        <f>IFERROR(SUM(DATASHEET!Y48:AA48),"")</f>
        <v>0</v>
      </c>
      <c r="O48">
        <f t="shared" si="0"/>
        <v>7</v>
      </c>
      <c r="P48">
        <f t="shared" si="1"/>
        <v>7</v>
      </c>
      <c r="Q48" s="501">
        <f t="shared" si="2"/>
        <v>1</v>
      </c>
      <c r="R48" s="503">
        <f>IFERROR(VLOOKUP(A48,PROGRESS!$A$16:$Q$245,17,FALSE),"")</f>
        <v>-5.5896647999999995</v>
      </c>
      <c r="S48" s="55" t="str">
        <f>DATASHEET!K48</f>
        <v>No</v>
      </c>
      <c r="T48" s="55" t="str">
        <f t="shared" si="3"/>
        <v>N</v>
      </c>
      <c r="U48" s="55" t="str">
        <f t="shared" si="4"/>
        <v>N</v>
      </c>
      <c r="V48" s="55" t="str">
        <f t="shared" si="5"/>
        <v>N</v>
      </c>
    </row>
    <row r="49" spans="1:22" x14ac:dyDescent="0.25">
      <c r="A49">
        <f>DATASHEET!A49</f>
        <v>151534</v>
      </c>
      <c r="B49" t="str">
        <f>DATASHEET!B49</f>
        <v>EL JAMMAL, Gabrielle</v>
      </c>
      <c r="C49">
        <v>11</v>
      </c>
      <c r="D49" t="str">
        <f>DATASHEET!D49</f>
        <v>F</v>
      </c>
      <c r="E49" t="str">
        <f>DATASHEET!J49</f>
        <v>N</v>
      </c>
      <c r="F49" t="str">
        <f>DATASHEET!E49</f>
        <v>N</v>
      </c>
      <c r="G49" t="str">
        <f>DATASHEET!F49</f>
        <v>White Other</v>
      </c>
      <c r="H49" t="str">
        <f>DATASHEET!H49</f>
        <v>N</v>
      </c>
      <c r="I49" t="str">
        <f>DATASHEET!I49</f>
        <v>N</v>
      </c>
      <c r="J49" s="12" t="str">
        <f>DATASHEET!M49</f>
        <v>M</v>
      </c>
      <c r="K49">
        <f>IFERROR(DATASHEET!S49,"")</f>
        <v>3</v>
      </c>
      <c r="L49">
        <f>IFERROR(DATASHEET!T49,"")</f>
        <v>6</v>
      </c>
      <c r="M49">
        <f>IFERROR(SUM(DATASHEET!U49:W49),"")</f>
        <v>0</v>
      </c>
      <c r="N49">
        <f>IFERROR(SUM(DATASHEET!Y49:AA49),"")</f>
        <v>0</v>
      </c>
      <c r="O49">
        <f t="shared" si="0"/>
        <v>9</v>
      </c>
      <c r="P49">
        <f t="shared" si="1"/>
        <v>9</v>
      </c>
      <c r="Q49" s="501">
        <f t="shared" si="2"/>
        <v>1</v>
      </c>
      <c r="R49" s="503">
        <f>IFERROR(VLOOKUP(A49,PROGRESS!$A$16:$Q$245,17,FALSE),"")</f>
        <v>-4.3525</v>
      </c>
      <c r="S49" s="55" t="str">
        <f>DATASHEET!K49</f>
        <v>No</v>
      </c>
      <c r="T49" s="55" t="str">
        <f t="shared" si="3"/>
        <v>N</v>
      </c>
      <c r="U49" s="55" t="str">
        <f t="shared" si="4"/>
        <v>N</v>
      </c>
      <c r="V49" s="55" t="str">
        <f t="shared" si="5"/>
        <v>N</v>
      </c>
    </row>
    <row r="50" spans="1:22" x14ac:dyDescent="0.25">
      <c r="A50">
        <f>DATASHEET!A50</f>
        <v>160029</v>
      </c>
      <c r="B50" t="str">
        <f>DATASHEET!B50</f>
        <v>EL-SAADAWY, Ibrahim</v>
      </c>
      <c r="C50">
        <v>11</v>
      </c>
      <c r="D50" t="str">
        <f>DATASHEET!D50</f>
        <v>M</v>
      </c>
      <c r="E50" t="str">
        <f>DATASHEET!J50</f>
        <v>N</v>
      </c>
      <c r="F50" t="str">
        <f>DATASHEET!E50</f>
        <v>Y</v>
      </c>
      <c r="G50" t="str">
        <f>DATASHEET!F50</f>
        <v>Arab Other</v>
      </c>
      <c r="H50" t="str">
        <f>DATASHEET!H50</f>
        <v>Y</v>
      </c>
      <c r="I50" t="str">
        <f>DATASHEET!I50</f>
        <v>N</v>
      </c>
      <c r="J50" s="12" t="str">
        <f>DATASHEET!M50</f>
        <v/>
      </c>
      <c r="K50">
        <f>IFERROR(DATASHEET!S50,"")</f>
        <v>0</v>
      </c>
      <c r="L50">
        <f>IFERROR(DATASHEET!T50,"")</f>
        <v>8</v>
      </c>
      <c r="M50">
        <f>IFERROR(SUM(DATASHEET!U50:W50),"")</f>
        <v>1</v>
      </c>
      <c r="N50">
        <f>IFERROR(SUM(DATASHEET!Y50:AA50),"")</f>
        <v>0</v>
      </c>
      <c r="O50">
        <f t="shared" si="0"/>
        <v>8</v>
      </c>
      <c r="P50">
        <f t="shared" si="1"/>
        <v>9</v>
      </c>
      <c r="Q50" s="501">
        <f t="shared" si="2"/>
        <v>0.88888888888888884</v>
      </c>
      <c r="R50" s="503" t="str">
        <f>IFERROR(VLOOKUP(A50,PROGRESS!$A$16:$Q$245,17,FALSE),"")</f>
        <v/>
      </c>
      <c r="S50" s="55" t="str">
        <f>DATASHEET!K50</f>
        <v>No</v>
      </c>
      <c r="T50" s="55" t="str">
        <f t="shared" si="3"/>
        <v>N</v>
      </c>
      <c r="U50" s="55" t="str">
        <f t="shared" si="4"/>
        <v>N</v>
      </c>
      <c r="V50" s="55" t="str">
        <f t="shared" si="5"/>
        <v>Y</v>
      </c>
    </row>
    <row r="51" spans="1:22" x14ac:dyDescent="0.25">
      <c r="A51">
        <f>DATASHEET!A51</f>
        <v>151728</v>
      </c>
      <c r="B51" t="str">
        <f>DATASHEET!B51</f>
        <v>ELVIE, Madison</v>
      </c>
      <c r="C51">
        <v>11</v>
      </c>
      <c r="D51" t="str">
        <f>DATASHEET!D51</f>
        <v>F</v>
      </c>
      <c r="E51" t="str">
        <f>DATASHEET!J51</f>
        <v>N</v>
      </c>
      <c r="F51" t="str">
        <f>DATASHEET!E51</f>
        <v>N</v>
      </c>
      <c r="G51" t="str">
        <f>DATASHEET!F51</f>
        <v>Black and Any Other Ethnic Group</v>
      </c>
      <c r="H51" t="str">
        <f>DATASHEET!H51</f>
        <v>N</v>
      </c>
      <c r="I51" t="str">
        <f>DATASHEET!I51</f>
        <v>N</v>
      </c>
      <c r="J51" s="12" t="str">
        <f>DATASHEET!M51</f>
        <v>M</v>
      </c>
      <c r="K51">
        <f>IFERROR(DATASHEET!S51,"")</f>
        <v>2</v>
      </c>
      <c r="L51">
        <f>IFERROR(DATASHEET!T51,"")</f>
        <v>7</v>
      </c>
      <c r="M51">
        <f>IFERROR(SUM(DATASHEET!U51:W51),"")</f>
        <v>0</v>
      </c>
      <c r="N51">
        <f>IFERROR(SUM(DATASHEET!Y51:AA51),"")</f>
        <v>0</v>
      </c>
      <c r="O51">
        <f t="shared" si="0"/>
        <v>9</v>
      </c>
      <c r="P51">
        <f t="shared" si="1"/>
        <v>9</v>
      </c>
      <c r="Q51" s="501">
        <f t="shared" si="2"/>
        <v>1</v>
      </c>
      <c r="R51" s="503">
        <f>IFERROR(VLOOKUP(A51,PROGRESS!$A$16:$Q$245,17,FALSE),"")</f>
        <v>-4.1503676</v>
      </c>
      <c r="S51" s="55" t="str">
        <f>DATASHEET!K51</f>
        <v>No</v>
      </c>
      <c r="T51" s="55" t="str">
        <f t="shared" si="3"/>
        <v>N</v>
      </c>
      <c r="U51" s="55" t="str">
        <f t="shared" si="4"/>
        <v>N</v>
      </c>
      <c r="V51" s="55" t="str">
        <f t="shared" si="5"/>
        <v>N</v>
      </c>
    </row>
    <row r="52" spans="1:22" x14ac:dyDescent="0.25">
      <c r="A52">
        <f>DATASHEET!A52</f>
        <v>151698</v>
      </c>
      <c r="B52" t="str">
        <f>DATASHEET!B52</f>
        <v>ESPINOSA, Hazel</v>
      </c>
      <c r="C52">
        <v>11</v>
      </c>
      <c r="D52" t="str">
        <f>DATASHEET!D52</f>
        <v>F</v>
      </c>
      <c r="E52" t="str">
        <f>DATASHEET!J52</f>
        <v>N</v>
      </c>
      <c r="F52" t="str">
        <f>DATASHEET!E52</f>
        <v>N</v>
      </c>
      <c r="G52" t="str">
        <f>DATASHEET!F52</f>
        <v>Any Other Asian Background</v>
      </c>
      <c r="H52" t="str">
        <f>DATASHEET!H52</f>
        <v>N</v>
      </c>
      <c r="I52" t="str">
        <f>DATASHEET!I52</f>
        <v>N</v>
      </c>
      <c r="J52" s="12" t="str">
        <f>DATASHEET!M52</f>
        <v>H</v>
      </c>
      <c r="K52">
        <f>IFERROR(DATASHEET!S52,"")</f>
        <v>1</v>
      </c>
      <c r="L52">
        <f>IFERROR(DATASHEET!T52,"")</f>
        <v>9</v>
      </c>
      <c r="M52">
        <f>IFERROR(SUM(DATASHEET!U52:W52),"")</f>
        <v>0</v>
      </c>
      <c r="N52">
        <f>IFERROR(SUM(DATASHEET!Y52:AA52),"")</f>
        <v>0</v>
      </c>
      <c r="O52">
        <f t="shared" si="0"/>
        <v>10</v>
      </c>
      <c r="P52">
        <f t="shared" si="1"/>
        <v>10</v>
      </c>
      <c r="Q52" s="501">
        <f t="shared" si="2"/>
        <v>1</v>
      </c>
      <c r="R52" s="503">
        <f>IFERROR(VLOOKUP(A52,PROGRESS!$A$16:$Q$245,17,FALSE),"")</f>
        <v>-5.8375000000000004</v>
      </c>
      <c r="S52" s="55" t="str">
        <f>DATASHEET!K52</f>
        <v>No</v>
      </c>
      <c r="T52" s="55" t="str">
        <f t="shared" si="3"/>
        <v>N</v>
      </c>
      <c r="U52" s="55" t="str">
        <f t="shared" si="4"/>
        <v>N</v>
      </c>
      <c r="V52" s="55" t="str">
        <f t="shared" si="5"/>
        <v>N</v>
      </c>
    </row>
    <row r="53" spans="1:22" x14ac:dyDescent="0.25">
      <c r="A53">
        <f>DATASHEET!A53</f>
        <v>151526</v>
      </c>
      <c r="B53" t="str">
        <f>DATASHEET!B53</f>
        <v>FENWICK, Luke</v>
      </c>
      <c r="C53">
        <v>11</v>
      </c>
      <c r="D53" t="str">
        <f>DATASHEET!D53</f>
        <v>M</v>
      </c>
      <c r="E53" t="str">
        <f>DATASHEET!J53</f>
        <v>N</v>
      </c>
      <c r="F53" t="str">
        <f>DATASHEET!E53</f>
        <v>N</v>
      </c>
      <c r="G53" t="str">
        <f>DATASHEET!F53</f>
        <v>Refused</v>
      </c>
      <c r="H53" t="str">
        <f>DATASHEET!H53</f>
        <v>N</v>
      </c>
      <c r="I53" t="str">
        <f>DATASHEET!I53</f>
        <v>N</v>
      </c>
      <c r="J53" s="12" t="str">
        <f>DATASHEET!M53</f>
        <v>M</v>
      </c>
      <c r="K53">
        <f>IFERROR(DATASHEET!S53,"")</f>
        <v>4</v>
      </c>
      <c r="L53">
        <f>IFERROR(DATASHEET!T53,"")</f>
        <v>4</v>
      </c>
      <c r="M53">
        <f>IFERROR(SUM(DATASHEET!U53:W53),"")</f>
        <v>0</v>
      </c>
      <c r="N53">
        <f>IFERROR(SUM(DATASHEET!Y53:AA53),"")</f>
        <v>0</v>
      </c>
      <c r="O53">
        <f t="shared" si="0"/>
        <v>8</v>
      </c>
      <c r="P53">
        <f t="shared" si="1"/>
        <v>8</v>
      </c>
      <c r="Q53" s="501">
        <f t="shared" si="2"/>
        <v>1</v>
      </c>
      <c r="R53" s="503">
        <f>IFERROR(VLOOKUP(A53,PROGRESS!$A$16:$Q$245,17,FALSE),"")</f>
        <v>-4.3025000000000002</v>
      </c>
      <c r="S53" s="55" t="str">
        <f>DATASHEET!K53</f>
        <v>No</v>
      </c>
      <c r="T53" s="55" t="str">
        <f t="shared" si="3"/>
        <v>N</v>
      </c>
      <c r="U53" s="55" t="str">
        <f t="shared" si="4"/>
        <v>N</v>
      </c>
      <c r="V53" s="55" t="str">
        <f t="shared" si="5"/>
        <v>Y</v>
      </c>
    </row>
    <row r="54" spans="1:22" x14ac:dyDescent="0.25">
      <c r="A54">
        <f>DATASHEET!A54</f>
        <v>151561</v>
      </c>
      <c r="B54" t="str">
        <f>DATASHEET!B54</f>
        <v>FIORE, Sofia</v>
      </c>
      <c r="C54">
        <v>11</v>
      </c>
      <c r="D54" t="str">
        <f>DATASHEET!D54</f>
        <v>F</v>
      </c>
      <c r="E54" t="str">
        <f>DATASHEET!J54</f>
        <v>N</v>
      </c>
      <c r="F54" t="str">
        <f>DATASHEET!E54</f>
        <v>N</v>
      </c>
      <c r="G54" t="str">
        <f>DATASHEET!F54</f>
        <v>Other Mixed Background</v>
      </c>
      <c r="H54" t="str">
        <f>DATASHEET!H54</f>
        <v>N</v>
      </c>
      <c r="I54" t="str">
        <f>DATASHEET!I54</f>
        <v>N</v>
      </c>
      <c r="J54" s="12" t="str">
        <f>DATASHEET!M54</f>
        <v>M</v>
      </c>
      <c r="K54">
        <f>IFERROR(DATASHEET!S54,"")</f>
        <v>2</v>
      </c>
      <c r="L54">
        <f>IFERROR(DATASHEET!T54,"")</f>
        <v>6</v>
      </c>
      <c r="M54">
        <f>IFERROR(SUM(DATASHEET!U54:W54),"")</f>
        <v>0</v>
      </c>
      <c r="N54">
        <f>IFERROR(SUM(DATASHEET!Y54:AA54),"")</f>
        <v>0</v>
      </c>
      <c r="O54">
        <f t="shared" si="0"/>
        <v>8</v>
      </c>
      <c r="P54">
        <f t="shared" si="1"/>
        <v>8</v>
      </c>
      <c r="Q54" s="501">
        <f t="shared" si="2"/>
        <v>1</v>
      </c>
      <c r="R54" s="503">
        <f>IFERROR(VLOOKUP(A54,PROGRESS!$A$16:$Q$245,17,FALSE),"")</f>
        <v>-3.2246667000000002</v>
      </c>
      <c r="S54" s="55" t="str">
        <f>DATASHEET!K54</f>
        <v>No</v>
      </c>
      <c r="T54" s="55" t="str">
        <f t="shared" si="3"/>
        <v>N</v>
      </c>
      <c r="U54" s="55" t="str">
        <f t="shared" si="4"/>
        <v>N</v>
      </c>
      <c r="V54" s="55" t="str">
        <f t="shared" si="5"/>
        <v>N</v>
      </c>
    </row>
    <row r="55" spans="1:22" x14ac:dyDescent="0.25">
      <c r="A55">
        <f>DATASHEET!A55</f>
        <v>151631</v>
      </c>
      <c r="B55" t="str">
        <f>DATASHEET!B55</f>
        <v>FITZGERALD, Olivia</v>
      </c>
      <c r="C55">
        <v>11</v>
      </c>
      <c r="D55" t="str">
        <f>DATASHEET!D55</f>
        <v>F</v>
      </c>
      <c r="E55" t="str">
        <f>DATASHEET!J55</f>
        <v>N</v>
      </c>
      <c r="F55" t="str">
        <f>DATASHEET!E55</f>
        <v>N</v>
      </c>
      <c r="G55" t="str">
        <f>DATASHEET!F55</f>
        <v>White - British</v>
      </c>
      <c r="H55" t="str">
        <f>DATASHEET!H55</f>
        <v>N</v>
      </c>
      <c r="I55" t="str">
        <f>DATASHEET!I55</f>
        <v>N</v>
      </c>
      <c r="J55" s="12" t="str">
        <f>DATASHEET!M55</f>
        <v>M</v>
      </c>
      <c r="K55">
        <f>IFERROR(DATASHEET!S55,"")</f>
        <v>3</v>
      </c>
      <c r="L55">
        <f>IFERROR(DATASHEET!T55,"")</f>
        <v>6</v>
      </c>
      <c r="M55">
        <f>IFERROR(SUM(DATASHEET!U55:W55),"")</f>
        <v>0</v>
      </c>
      <c r="N55">
        <f>IFERROR(SUM(DATASHEET!Y55:AA55),"")</f>
        <v>0</v>
      </c>
      <c r="O55">
        <f t="shared" si="0"/>
        <v>9</v>
      </c>
      <c r="P55">
        <f t="shared" si="1"/>
        <v>9</v>
      </c>
      <c r="Q55" s="501">
        <f t="shared" si="2"/>
        <v>1</v>
      </c>
      <c r="R55" s="503">
        <f>IFERROR(VLOOKUP(A55,PROGRESS!$A$16:$Q$245,17,FALSE),"")</f>
        <v>-3.6109434</v>
      </c>
      <c r="S55" s="55" t="str">
        <f>DATASHEET!K55</f>
        <v>No</v>
      </c>
      <c r="T55" s="55" t="str">
        <f t="shared" si="3"/>
        <v>N</v>
      </c>
      <c r="U55" s="55" t="str">
        <f t="shared" si="4"/>
        <v>N</v>
      </c>
      <c r="V55" s="55" t="str">
        <f t="shared" si="5"/>
        <v>N</v>
      </c>
    </row>
    <row r="56" spans="1:22" x14ac:dyDescent="0.25">
      <c r="A56">
        <f>DATASHEET!A56</f>
        <v>151613</v>
      </c>
      <c r="B56" t="str">
        <f>DATASHEET!B56</f>
        <v>FOLEY, Eamonn</v>
      </c>
      <c r="C56">
        <v>11</v>
      </c>
      <c r="D56" t="str">
        <f>DATASHEET!D56</f>
        <v>M</v>
      </c>
      <c r="E56" t="str">
        <f>DATASHEET!J56</f>
        <v>N</v>
      </c>
      <c r="F56" t="str">
        <f>DATASHEET!E56</f>
        <v>N</v>
      </c>
      <c r="G56" t="str">
        <f>DATASHEET!F56</f>
        <v>White and Any Other Asian Background</v>
      </c>
      <c r="H56" t="str">
        <f>DATASHEET!H56</f>
        <v>N</v>
      </c>
      <c r="I56" t="str">
        <f>DATASHEET!I56</f>
        <v>N</v>
      </c>
      <c r="J56" s="12" t="str">
        <f>DATASHEET!M56</f>
        <v>H</v>
      </c>
      <c r="K56">
        <f>IFERROR(DATASHEET!S56,"")</f>
        <v>2</v>
      </c>
      <c r="L56">
        <f>IFERROR(DATASHEET!T56,"")</f>
        <v>7</v>
      </c>
      <c r="M56">
        <f>IFERROR(SUM(DATASHEET!U56:W56),"")</f>
        <v>1</v>
      </c>
      <c r="N56">
        <f>IFERROR(SUM(DATASHEET!Y56:AA56),"")</f>
        <v>0</v>
      </c>
      <c r="O56">
        <f t="shared" si="0"/>
        <v>9</v>
      </c>
      <c r="P56">
        <f t="shared" si="1"/>
        <v>10</v>
      </c>
      <c r="Q56" s="501">
        <f t="shared" si="2"/>
        <v>0.9</v>
      </c>
      <c r="R56" s="503">
        <f>IFERROR(VLOOKUP(A56,PROGRESS!$A$16:$Q$245,17,FALSE),"")</f>
        <v>-5.7374999999999998</v>
      </c>
      <c r="S56" s="55" t="str">
        <f>DATASHEET!K56</f>
        <v>Yes</v>
      </c>
      <c r="T56" s="55" t="str">
        <f t="shared" si="3"/>
        <v>N</v>
      </c>
      <c r="U56" s="55" t="str">
        <f t="shared" si="4"/>
        <v>Y</v>
      </c>
      <c r="V56" s="55" t="str">
        <f t="shared" si="5"/>
        <v>N</v>
      </c>
    </row>
    <row r="57" spans="1:22" x14ac:dyDescent="0.25">
      <c r="A57">
        <f>DATASHEET!A57</f>
        <v>151692</v>
      </c>
      <c r="B57" t="str">
        <f>DATASHEET!B57</f>
        <v>FOX, Kieran</v>
      </c>
      <c r="C57">
        <v>11</v>
      </c>
      <c r="D57" t="str">
        <f>DATASHEET!D57</f>
        <v>M</v>
      </c>
      <c r="E57" t="str">
        <f>DATASHEET!J57</f>
        <v>N</v>
      </c>
      <c r="F57" t="str">
        <f>DATASHEET!E57</f>
        <v>N</v>
      </c>
      <c r="G57" t="str">
        <f>DATASHEET!F57</f>
        <v>White - British</v>
      </c>
      <c r="H57" t="str">
        <f>DATASHEET!H57</f>
        <v>N</v>
      </c>
      <c r="I57" t="str">
        <f>DATASHEET!I57</f>
        <v>N</v>
      </c>
      <c r="J57" s="12" t="str">
        <f>DATASHEET!M57</f>
        <v>H</v>
      </c>
      <c r="K57">
        <f>IFERROR(DATASHEET!S57,"")</f>
        <v>1</v>
      </c>
      <c r="L57">
        <f>IFERROR(DATASHEET!T57,"")</f>
        <v>8</v>
      </c>
      <c r="M57">
        <f>IFERROR(SUM(DATASHEET!U57:W57),"")</f>
        <v>0</v>
      </c>
      <c r="N57">
        <f>IFERROR(SUM(DATASHEET!Y57:AA57),"")</f>
        <v>0</v>
      </c>
      <c r="O57">
        <f t="shared" si="0"/>
        <v>9</v>
      </c>
      <c r="P57">
        <f t="shared" si="1"/>
        <v>9</v>
      </c>
      <c r="Q57" s="501">
        <f t="shared" si="2"/>
        <v>1</v>
      </c>
      <c r="R57" s="503">
        <f>IFERROR(VLOOKUP(A57,PROGRESS!$A$16:$Q$245,17,FALSE),"")</f>
        <v>-6.8702128</v>
      </c>
      <c r="S57" s="55" t="str">
        <f>DATASHEET!K57</f>
        <v>No</v>
      </c>
      <c r="T57" s="55" t="str">
        <f t="shared" si="3"/>
        <v>N</v>
      </c>
      <c r="U57" s="55" t="str">
        <f t="shared" si="4"/>
        <v>Y</v>
      </c>
      <c r="V57" s="55" t="str">
        <f t="shared" si="5"/>
        <v>N</v>
      </c>
    </row>
    <row r="58" spans="1:22" x14ac:dyDescent="0.25">
      <c r="A58">
        <f>DATASHEET!A58</f>
        <v>151622</v>
      </c>
      <c r="B58" t="str">
        <f>DATASHEET!B58</f>
        <v>FUGANTI, Veronica</v>
      </c>
      <c r="C58">
        <v>11</v>
      </c>
      <c r="D58" t="str">
        <f>DATASHEET!D58</f>
        <v>F</v>
      </c>
      <c r="E58" t="str">
        <f>DATASHEET!J58</f>
        <v>N</v>
      </c>
      <c r="F58" t="str">
        <f>DATASHEET!E58</f>
        <v>Y</v>
      </c>
      <c r="G58" t="str">
        <f>DATASHEET!F58</f>
        <v>White Other</v>
      </c>
      <c r="H58" t="str">
        <f>DATASHEET!H58</f>
        <v>Y</v>
      </c>
      <c r="I58" t="str">
        <f>DATASHEET!I58</f>
        <v>N</v>
      </c>
      <c r="J58" s="12" t="str">
        <f>DATASHEET!M58</f>
        <v>M</v>
      </c>
      <c r="K58">
        <f>IFERROR(DATASHEET!S58,"")</f>
        <v>3</v>
      </c>
      <c r="L58">
        <f>IFERROR(DATASHEET!T58,"")</f>
        <v>7</v>
      </c>
      <c r="M58">
        <f>IFERROR(SUM(DATASHEET!U58:W58),"")</f>
        <v>0</v>
      </c>
      <c r="N58">
        <f>IFERROR(SUM(DATASHEET!Y58:AA58),"")</f>
        <v>0</v>
      </c>
      <c r="O58">
        <f t="shared" si="0"/>
        <v>10</v>
      </c>
      <c r="P58">
        <f t="shared" si="1"/>
        <v>10</v>
      </c>
      <c r="Q58" s="501">
        <f t="shared" si="2"/>
        <v>1</v>
      </c>
      <c r="R58" s="503">
        <f>IFERROR(VLOOKUP(A58,PROGRESS!$A$16:$Q$245,17,FALSE),"")</f>
        <v>-4.9563876999999996</v>
      </c>
      <c r="S58" s="55" t="str">
        <f>DATASHEET!K58</f>
        <v>No</v>
      </c>
      <c r="T58" s="55" t="str">
        <f t="shared" si="3"/>
        <v>N</v>
      </c>
      <c r="U58" s="55" t="str">
        <f t="shared" si="4"/>
        <v>N</v>
      </c>
      <c r="V58" s="55" t="str">
        <f t="shared" si="5"/>
        <v>N</v>
      </c>
    </row>
    <row r="59" spans="1:22" x14ac:dyDescent="0.25">
      <c r="A59">
        <f>DATASHEET!A59</f>
        <v>151623</v>
      </c>
      <c r="B59" t="str">
        <f>DATASHEET!B59</f>
        <v>FYNN, Francis</v>
      </c>
      <c r="C59">
        <v>11</v>
      </c>
      <c r="D59" t="str">
        <f>DATASHEET!D59</f>
        <v>M</v>
      </c>
      <c r="E59" t="str">
        <f>DATASHEET!J59</f>
        <v>N</v>
      </c>
      <c r="F59" t="str">
        <f>DATASHEET!E59</f>
        <v>N</v>
      </c>
      <c r="G59" t="str">
        <f>DATASHEET!F59</f>
        <v>Other Black African</v>
      </c>
      <c r="H59" t="str">
        <f>DATASHEET!H59</f>
        <v>Y</v>
      </c>
      <c r="I59" t="str">
        <f>DATASHEET!I59</f>
        <v>N</v>
      </c>
      <c r="J59" s="12" t="str">
        <f>DATASHEET!M59</f>
        <v>M</v>
      </c>
      <c r="K59">
        <f>IFERROR(DATASHEET!S59,"")</f>
        <v>2</v>
      </c>
      <c r="L59">
        <f>IFERROR(DATASHEET!T59,"")</f>
        <v>5</v>
      </c>
      <c r="M59">
        <f>IFERROR(SUM(DATASHEET!U59:W59),"")</f>
        <v>3</v>
      </c>
      <c r="N59">
        <f>IFERROR(SUM(DATASHEET!Y59:AA59),"")</f>
        <v>0</v>
      </c>
      <c r="O59">
        <f t="shared" si="0"/>
        <v>7</v>
      </c>
      <c r="P59">
        <f t="shared" si="1"/>
        <v>10</v>
      </c>
      <c r="Q59" s="501">
        <f t="shared" si="2"/>
        <v>0.7</v>
      </c>
      <c r="R59" s="503" t="str">
        <f>IFERROR(VLOOKUP(A59,PROGRESS!$A$16:$Q$245,17,FALSE),"")</f>
        <v/>
      </c>
      <c r="S59" s="55" t="str">
        <f>DATASHEET!K59</f>
        <v>No</v>
      </c>
      <c r="T59" s="55" t="str">
        <f t="shared" si="3"/>
        <v>N</v>
      </c>
      <c r="U59" s="55" t="str">
        <f t="shared" si="4"/>
        <v>N</v>
      </c>
      <c r="V59" s="55" t="str">
        <f t="shared" si="5"/>
        <v>Y</v>
      </c>
    </row>
    <row r="60" spans="1:22" x14ac:dyDescent="0.25">
      <c r="A60">
        <f>DATASHEET!A60</f>
        <v>151616</v>
      </c>
      <c r="B60" t="str">
        <f>DATASHEET!B60</f>
        <v>GACHIA, Joel</v>
      </c>
      <c r="C60">
        <v>11</v>
      </c>
      <c r="D60" t="str">
        <f>DATASHEET!D60</f>
        <v>M</v>
      </c>
      <c r="E60" t="str">
        <f>DATASHEET!J60</f>
        <v>N</v>
      </c>
      <c r="F60" t="str">
        <f>DATASHEET!E60</f>
        <v>N</v>
      </c>
      <c r="G60" t="str">
        <f>DATASHEET!F60</f>
        <v>Other Black African</v>
      </c>
      <c r="H60" t="str">
        <f>DATASHEET!H60</f>
        <v>N</v>
      </c>
      <c r="I60" t="str">
        <f>DATASHEET!I60</f>
        <v>N</v>
      </c>
      <c r="J60" s="12" t="str">
        <f>DATASHEET!M60</f>
        <v>M</v>
      </c>
      <c r="K60">
        <f>IFERROR(DATASHEET!S60,"")</f>
        <v>2</v>
      </c>
      <c r="L60">
        <f>IFERROR(DATASHEET!T60,"")</f>
        <v>8</v>
      </c>
      <c r="M60">
        <f>IFERROR(SUM(DATASHEET!U60:W60),"")</f>
        <v>0</v>
      </c>
      <c r="N60">
        <f>IFERROR(SUM(DATASHEET!Y60:AA60),"")</f>
        <v>0</v>
      </c>
      <c r="O60">
        <f t="shared" si="0"/>
        <v>10</v>
      </c>
      <c r="P60">
        <f t="shared" si="1"/>
        <v>10</v>
      </c>
      <c r="Q60" s="501">
        <f t="shared" si="2"/>
        <v>1</v>
      </c>
      <c r="R60" s="503" t="str">
        <f>IFERROR(VLOOKUP(A60,PROGRESS!$A$16:$Q$245,17,FALSE),"")</f>
        <v/>
      </c>
      <c r="S60" s="55" t="str">
        <f>DATASHEET!K60</f>
        <v>No</v>
      </c>
      <c r="T60" s="55" t="str">
        <f t="shared" si="3"/>
        <v>N</v>
      </c>
      <c r="U60" s="55" t="str">
        <f t="shared" si="4"/>
        <v>N</v>
      </c>
      <c r="V60" s="55" t="str">
        <f t="shared" si="5"/>
        <v>Y</v>
      </c>
    </row>
    <row r="61" spans="1:22" x14ac:dyDescent="0.25">
      <c r="A61">
        <f>DATASHEET!A61</f>
        <v>151560</v>
      </c>
      <c r="B61" t="str">
        <f>DATASHEET!B61</f>
        <v>GARNICA-URUCHURTU, Frida</v>
      </c>
      <c r="C61">
        <v>11</v>
      </c>
      <c r="D61" t="str">
        <f>DATASHEET!D61</f>
        <v>F</v>
      </c>
      <c r="E61" t="str">
        <f>DATASHEET!J61</f>
        <v>N</v>
      </c>
      <c r="F61" t="str">
        <f>DATASHEET!E61</f>
        <v>N</v>
      </c>
      <c r="G61" t="str">
        <f>DATASHEET!F61</f>
        <v>White Other</v>
      </c>
      <c r="H61" t="str">
        <f>DATASHEET!H61</f>
        <v>N</v>
      </c>
      <c r="I61" t="str">
        <f>DATASHEET!I61</f>
        <v>N</v>
      </c>
      <c r="J61" s="12" t="str">
        <f>DATASHEET!M61</f>
        <v>H</v>
      </c>
      <c r="K61">
        <f>IFERROR(DATASHEET!S61,"")</f>
        <v>1</v>
      </c>
      <c r="L61">
        <f>IFERROR(DATASHEET!T61,"")</f>
        <v>5</v>
      </c>
      <c r="M61">
        <f>IFERROR(SUM(DATASHEET!U61:W61),"")</f>
        <v>3</v>
      </c>
      <c r="N61">
        <f>IFERROR(SUM(DATASHEET!Y61:AA61),"")</f>
        <v>0</v>
      </c>
      <c r="O61">
        <f t="shared" si="0"/>
        <v>6</v>
      </c>
      <c r="P61">
        <f t="shared" si="1"/>
        <v>9</v>
      </c>
      <c r="Q61" s="501">
        <f t="shared" si="2"/>
        <v>0.66666666666666663</v>
      </c>
      <c r="R61" s="503">
        <f>IFERROR(VLOOKUP(A61,PROGRESS!$A$16:$Q$245,17,FALSE),"")</f>
        <v>-5.8541015999999999</v>
      </c>
      <c r="S61" s="55" t="str">
        <f>DATASHEET!K61</f>
        <v>No</v>
      </c>
      <c r="T61" s="55" t="str">
        <f t="shared" si="3"/>
        <v>N</v>
      </c>
      <c r="U61" s="55" t="str">
        <f t="shared" si="4"/>
        <v>N</v>
      </c>
      <c r="V61" s="55" t="str">
        <f t="shared" si="5"/>
        <v>N</v>
      </c>
    </row>
    <row r="62" spans="1:22" x14ac:dyDescent="0.25">
      <c r="A62">
        <f>DATASHEET!A62</f>
        <v>151551</v>
      </c>
      <c r="B62" t="str">
        <f>DATASHEET!B62</f>
        <v>GECI, Oliver</v>
      </c>
      <c r="C62">
        <v>11</v>
      </c>
      <c r="D62" t="str">
        <f>DATASHEET!D62</f>
        <v>M</v>
      </c>
      <c r="E62" t="str">
        <f>DATASHEET!J62</f>
        <v>N</v>
      </c>
      <c r="F62" t="str">
        <f>DATASHEET!E62</f>
        <v>Y</v>
      </c>
      <c r="G62" t="str">
        <f>DATASHEET!F62</f>
        <v>White - British</v>
      </c>
      <c r="H62" t="str">
        <f>DATASHEET!H62</f>
        <v>Y</v>
      </c>
      <c r="I62" t="str">
        <f>DATASHEET!I62</f>
        <v>N</v>
      </c>
      <c r="J62" s="12" t="str">
        <f>DATASHEET!M62</f>
        <v>M</v>
      </c>
      <c r="K62">
        <f>IFERROR(DATASHEET!S62,"")</f>
        <v>0</v>
      </c>
      <c r="L62">
        <f>IFERROR(DATASHEET!T62,"")</f>
        <v>6</v>
      </c>
      <c r="M62">
        <f>IFERROR(SUM(DATASHEET!U62:W62),"")</f>
        <v>3</v>
      </c>
      <c r="N62">
        <f>IFERROR(SUM(DATASHEET!Y62:AA62),"")</f>
        <v>0</v>
      </c>
      <c r="O62">
        <f t="shared" si="0"/>
        <v>6</v>
      </c>
      <c r="P62">
        <f t="shared" si="1"/>
        <v>9</v>
      </c>
      <c r="Q62" s="501">
        <f t="shared" si="2"/>
        <v>0.66666666666666663</v>
      </c>
      <c r="R62" s="503">
        <f>IFERROR(VLOOKUP(A62,PROGRESS!$A$16:$Q$245,17,FALSE),"")</f>
        <v>-4.5927549000000001</v>
      </c>
      <c r="S62" s="55" t="str">
        <f>DATASHEET!K62</f>
        <v>No</v>
      </c>
      <c r="T62" s="55" t="str">
        <f t="shared" si="3"/>
        <v>N</v>
      </c>
      <c r="U62" s="55" t="str">
        <f t="shared" si="4"/>
        <v>N</v>
      </c>
      <c r="V62" s="55" t="str">
        <f t="shared" si="5"/>
        <v>Y</v>
      </c>
    </row>
    <row r="63" spans="1:22" x14ac:dyDescent="0.25">
      <c r="A63">
        <f>DATASHEET!A63</f>
        <v>151667</v>
      </c>
      <c r="B63" t="str">
        <f>DATASHEET!B63</f>
        <v>GORE, Joseph</v>
      </c>
      <c r="C63">
        <v>11</v>
      </c>
      <c r="D63" t="str">
        <f>DATASHEET!D63</f>
        <v>M</v>
      </c>
      <c r="E63" t="str">
        <f>DATASHEET!J63</f>
        <v>N</v>
      </c>
      <c r="F63" t="str">
        <f>DATASHEET!E63</f>
        <v>N</v>
      </c>
      <c r="G63" t="str">
        <f>DATASHEET!F63</f>
        <v>White - British</v>
      </c>
      <c r="H63" t="str">
        <f>DATASHEET!H63</f>
        <v>N</v>
      </c>
      <c r="I63" t="str">
        <f>DATASHEET!I63</f>
        <v>N</v>
      </c>
      <c r="J63" s="12" t="str">
        <f>DATASHEET!M63</f>
        <v>H</v>
      </c>
      <c r="K63">
        <f>IFERROR(DATASHEET!S63,"")</f>
        <v>0</v>
      </c>
      <c r="L63">
        <f>IFERROR(DATASHEET!T63,"")</f>
        <v>9</v>
      </c>
      <c r="M63">
        <f>IFERROR(SUM(DATASHEET!U63:W63),"")</f>
        <v>0</v>
      </c>
      <c r="N63">
        <f>IFERROR(SUM(DATASHEET!Y63:AA63),"")</f>
        <v>0</v>
      </c>
      <c r="O63">
        <f t="shared" si="0"/>
        <v>9</v>
      </c>
      <c r="P63">
        <f t="shared" si="1"/>
        <v>9</v>
      </c>
      <c r="Q63" s="501">
        <f t="shared" si="2"/>
        <v>1</v>
      </c>
      <c r="R63" s="503">
        <f>IFERROR(VLOOKUP(A63,PROGRESS!$A$16:$Q$245,17,FALSE),"")</f>
        <v>-5.7374999999999998</v>
      </c>
      <c r="S63" s="55" t="str">
        <f>DATASHEET!K63</f>
        <v>No</v>
      </c>
      <c r="T63" s="55" t="str">
        <f t="shared" si="3"/>
        <v>N</v>
      </c>
      <c r="U63" s="55" t="str">
        <f t="shared" si="4"/>
        <v>Y</v>
      </c>
      <c r="V63" s="55" t="str">
        <f t="shared" si="5"/>
        <v>N</v>
      </c>
    </row>
    <row r="64" spans="1:22" x14ac:dyDescent="0.25">
      <c r="A64">
        <f>DATASHEET!A64</f>
        <v>151654</v>
      </c>
      <c r="B64" t="str">
        <f>DATASHEET!B64</f>
        <v>GRANT, Kobe</v>
      </c>
      <c r="C64">
        <v>11</v>
      </c>
      <c r="D64" t="str">
        <f>DATASHEET!D64</f>
        <v>M</v>
      </c>
      <c r="E64" t="str">
        <f>DATASHEET!J64</f>
        <v>N</v>
      </c>
      <c r="F64" t="str">
        <f>DATASHEET!E64</f>
        <v>N</v>
      </c>
      <c r="G64" t="str">
        <f>DATASHEET!F64</f>
        <v>Black Caribbean</v>
      </c>
      <c r="H64" t="str">
        <f>DATASHEET!H64</f>
        <v>N</v>
      </c>
      <c r="I64" t="str">
        <f>DATASHEET!I64</f>
        <v>N</v>
      </c>
      <c r="J64" s="12" t="str">
        <f>DATASHEET!M64</f>
        <v>L</v>
      </c>
      <c r="K64">
        <f>IFERROR(DATASHEET!S64,"")</f>
        <v>2</v>
      </c>
      <c r="L64">
        <f>IFERROR(DATASHEET!T64,"")</f>
        <v>5</v>
      </c>
      <c r="M64">
        <f>IFERROR(SUM(DATASHEET!U64:W64),"")</f>
        <v>2</v>
      </c>
      <c r="N64">
        <f>IFERROR(SUM(DATASHEET!Y64:AA64),"")</f>
        <v>1</v>
      </c>
      <c r="O64">
        <f t="shared" si="0"/>
        <v>7</v>
      </c>
      <c r="P64">
        <f t="shared" si="1"/>
        <v>10</v>
      </c>
      <c r="Q64" s="501">
        <f t="shared" si="2"/>
        <v>0.7</v>
      </c>
      <c r="R64" s="503">
        <f>IFERROR(VLOOKUP(A64,PROGRESS!$A$16:$Q$245,17,FALSE),"")</f>
        <v>-2.3671511999999999</v>
      </c>
      <c r="S64" s="55" t="str">
        <f>DATASHEET!K64</f>
        <v>Yes</v>
      </c>
      <c r="T64" s="55" t="str">
        <f t="shared" si="3"/>
        <v>N</v>
      </c>
      <c r="U64" s="55" t="str">
        <f t="shared" si="4"/>
        <v>N</v>
      </c>
      <c r="V64" s="55" t="str">
        <f t="shared" si="5"/>
        <v>Y</v>
      </c>
    </row>
    <row r="65" spans="1:22" x14ac:dyDescent="0.25">
      <c r="A65">
        <f>DATASHEET!A65</f>
        <v>151566</v>
      </c>
      <c r="B65" t="str">
        <f>DATASHEET!B65</f>
        <v>GRAYSON, Freddie</v>
      </c>
      <c r="C65">
        <v>11</v>
      </c>
      <c r="D65" t="str">
        <f>DATASHEET!D65</f>
        <v>M</v>
      </c>
      <c r="E65" t="str">
        <f>DATASHEET!J65</f>
        <v>N</v>
      </c>
      <c r="F65" t="str">
        <f>DATASHEET!E65</f>
        <v>Y</v>
      </c>
      <c r="G65" t="str">
        <f>DATASHEET!F65</f>
        <v>White - British</v>
      </c>
      <c r="H65" t="str">
        <f>DATASHEET!H65</f>
        <v>Y</v>
      </c>
      <c r="I65" t="str">
        <f>DATASHEET!I65</f>
        <v>N</v>
      </c>
      <c r="J65" s="12" t="str">
        <f>DATASHEET!M65</f>
        <v>H</v>
      </c>
      <c r="K65">
        <f>IFERROR(DATASHEET!S65,"")</f>
        <v>0</v>
      </c>
      <c r="L65">
        <f>IFERROR(DATASHEET!T65,"")</f>
        <v>8</v>
      </c>
      <c r="M65">
        <f>IFERROR(SUM(DATASHEET!U65:W65),"")</f>
        <v>0</v>
      </c>
      <c r="N65">
        <f>IFERROR(SUM(DATASHEET!Y65:AA65),"")</f>
        <v>0</v>
      </c>
      <c r="O65">
        <f t="shared" si="0"/>
        <v>8</v>
      </c>
      <c r="P65">
        <f t="shared" si="1"/>
        <v>8</v>
      </c>
      <c r="Q65" s="501">
        <f t="shared" si="2"/>
        <v>1</v>
      </c>
      <c r="R65" s="503">
        <f>IFERROR(VLOOKUP(A65,PROGRESS!$A$16:$Q$245,17,FALSE),"")</f>
        <v>-5.9375</v>
      </c>
      <c r="S65" s="55" t="str">
        <f>DATASHEET!K65</f>
        <v>No</v>
      </c>
      <c r="T65" s="55" t="str">
        <f t="shared" si="3"/>
        <v>N</v>
      </c>
      <c r="U65" s="55" t="str">
        <f t="shared" si="4"/>
        <v>Y</v>
      </c>
      <c r="V65" s="55" t="str">
        <f t="shared" si="5"/>
        <v>N</v>
      </c>
    </row>
    <row r="66" spans="1:22" x14ac:dyDescent="0.25">
      <c r="A66">
        <f>DATASHEET!A66</f>
        <v>151611</v>
      </c>
      <c r="B66" t="str">
        <f>DATASHEET!B66</f>
        <v>GREEN, Michael</v>
      </c>
      <c r="C66">
        <v>11</v>
      </c>
      <c r="D66" t="str">
        <f>DATASHEET!D66</f>
        <v>M</v>
      </c>
      <c r="E66" t="str">
        <f>DATASHEET!J66</f>
        <v>N</v>
      </c>
      <c r="F66" t="str">
        <f>DATASHEET!E66</f>
        <v>N</v>
      </c>
      <c r="G66" t="str">
        <f>DATASHEET!F66</f>
        <v>White - British</v>
      </c>
      <c r="H66" t="str">
        <f>DATASHEET!H66</f>
        <v>N</v>
      </c>
      <c r="I66" t="str">
        <f>DATASHEET!I66</f>
        <v>N</v>
      </c>
      <c r="J66" s="12" t="str">
        <f>DATASHEET!M66</f>
        <v>M</v>
      </c>
      <c r="K66">
        <f>IFERROR(DATASHEET!S66,"")</f>
        <v>2</v>
      </c>
      <c r="L66">
        <f>IFERROR(DATASHEET!T66,"")</f>
        <v>7</v>
      </c>
      <c r="M66">
        <f>IFERROR(SUM(DATASHEET!U66:W66),"")</f>
        <v>0</v>
      </c>
      <c r="N66">
        <f>IFERROR(SUM(DATASHEET!Y66:AA66),"")</f>
        <v>0</v>
      </c>
      <c r="O66">
        <f t="shared" si="0"/>
        <v>9</v>
      </c>
      <c r="P66">
        <f t="shared" si="1"/>
        <v>9</v>
      </c>
      <c r="Q66" s="501">
        <f t="shared" si="2"/>
        <v>1</v>
      </c>
      <c r="R66" s="503">
        <f>IFERROR(VLOOKUP(A66,PROGRESS!$A$16:$Q$245,17,FALSE),"")</f>
        <v>-4.3025000000000002</v>
      </c>
      <c r="S66" s="55" t="str">
        <f>DATASHEET!K66</f>
        <v>Yes</v>
      </c>
      <c r="T66" s="55" t="str">
        <f t="shared" si="3"/>
        <v>N</v>
      </c>
      <c r="U66" s="55" t="str">
        <f t="shared" si="4"/>
        <v>N</v>
      </c>
      <c r="V66" s="55" t="str">
        <f t="shared" si="5"/>
        <v>Y</v>
      </c>
    </row>
    <row r="67" spans="1:22" x14ac:dyDescent="0.25">
      <c r="A67">
        <f>DATASHEET!A67</f>
        <v>151699</v>
      </c>
      <c r="B67" t="str">
        <f>DATASHEET!B67</f>
        <v>GRINDROD, Evie</v>
      </c>
      <c r="C67">
        <v>11</v>
      </c>
      <c r="D67" t="str">
        <f>DATASHEET!D67</f>
        <v>F</v>
      </c>
      <c r="E67" t="str">
        <f>DATASHEET!J67</f>
        <v>N</v>
      </c>
      <c r="F67" t="str">
        <f>DATASHEET!E67</f>
        <v>N</v>
      </c>
      <c r="G67" t="str">
        <f>DATASHEET!F67</f>
        <v>White - British</v>
      </c>
      <c r="H67" t="str">
        <f>DATASHEET!H67</f>
        <v>N</v>
      </c>
      <c r="I67" t="str">
        <f>DATASHEET!I67</f>
        <v>N</v>
      </c>
      <c r="J67" s="12" t="str">
        <f>DATASHEET!M67</f>
        <v>H</v>
      </c>
      <c r="K67">
        <f>IFERROR(DATASHEET!S67,"")</f>
        <v>2</v>
      </c>
      <c r="L67">
        <f>IFERROR(DATASHEET!T67,"")</f>
        <v>7</v>
      </c>
      <c r="M67">
        <f>IFERROR(SUM(DATASHEET!U67:W67),"")</f>
        <v>0</v>
      </c>
      <c r="N67">
        <f>IFERROR(SUM(DATASHEET!Y67:AA67),"")</f>
        <v>0</v>
      </c>
      <c r="O67">
        <f t="shared" ref="O67:O130" si="6">SUM(K67,L67)</f>
        <v>9</v>
      </c>
      <c r="P67">
        <f t="shared" ref="P67:P130" si="7">SUM(K67:N67)</f>
        <v>9</v>
      </c>
      <c r="Q67" s="501">
        <f t="shared" ref="Q67:Q130" si="8">O67/P67</f>
        <v>1</v>
      </c>
      <c r="R67" s="503">
        <f>IFERROR(VLOOKUP(A67,PROGRESS!$A$16:$Q$245,17,FALSE),"")</f>
        <v>-6.5702128000000002</v>
      </c>
      <c r="S67" s="55" t="str">
        <f>DATASHEET!K67</f>
        <v>No</v>
      </c>
      <c r="T67" s="55" t="str">
        <f t="shared" ref="T67:T130" si="9">IF(S67="N","Y","N")</f>
        <v>N</v>
      </c>
      <c r="U67" s="55" t="str">
        <f t="shared" ref="U67:U130" si="10">IFERROR(IF(AND(D67="M",J67="H"),"Y","N"),"")</f>
        <v>N</v>
      </c>
      <c r="V67" s="55" t="str">
        <f t="shared" ref="V67:V130" si="11">IFERROR(IF(AND(D67="M",J67&lt;&gt;"H"),"Y","N"),"")</f>
        <v>N</v>
      </c>
    </row>
    <row r="68" spans="1:22" x14ac:dyDescent="0.25">
      <c r="A68">
        <f>DATASHEET!A68</f>
        <v>151687</v>
      </c>
      <c r="B68" t="str">
        <f>DATASHEET!B68</f>
        <v>HADI, India</v>
      </c>
      <c r="C68">
        <v>11</v>
      </c>
      <c r="D68" t="str">
        <f>DATASHEET!D68</f>
        <v>F</v>
      </c>
      <c r="E68" t="str">
        <f>DATASHEET!J68</f>
        <v>N</v>
      </c>
      <c r="F68" t="str">
        <f>DATASHEET!E68</f>
        <v>N</v>
      </c>
      <c r="G68" t="str">
        <f>DATASHEET!F68</f>
        <v>White - British</v>
      </c>
      <c r="H68" t="str">
        <f>DATASHEET!H68</f>
        <v>N</v>
      </c>
      <c r="I68" t="str">
        <f>DATASHEET!I68</f>
        <v>N</v>
      </c>
      <c r="J68" s="12" t="str">
        <f>DATASHEET!M68</f>
        <v>M</v>
      </c>
      <c r="K68">
        <f>IFERROR(DATASHEET!S68,"")</f>
        <v>1</v>
      </c>
      <c r="L68">
        <f>IFERROR(DATASHEET!T68,"")</f>
        <v>7</v>
      </c>
      <c r="M68">
        <f>IFERROR(SUM(DATASHEET!U68:W68),"")</f>
        <v>1</v>
      </c>
      <c r="N68">
        <f>IFERROR(SUM(DATASHEET!Y68:AA68),"")</f>
        <v>0</v>
      </c>
      <c r="O68">
        <f t="shared" si="6"/>
        <v>8</v>
      </c>
      <c r="P68">
        <f t="shared" si="7"/>
        <v>9</v>
      </c>
      <c r="Q68" s="501">
        <f t="shared" si="8"/>
        <v>0.88888888888888884</v>
      </c>
      <c r="R68" s="503">
        <f>IFERROR(VLOOKUP(A68,PROGRESS!$A$16:$Q$245,17,FALSE),"")</f>
        <v>-4.6927548999999997</v>
      </c>
      <c r="S68" s="55" t="str">
        <f>DATASHEET!K68</f>
        <v>No</v>
      </c>
      <c r="T68" s="55" t="str">
        <f t="shared" si="9"/>
        <v>N</v>
      </c>
      <c r="U68" s="55" t="str">
        <f t="shared" si="10"/>
        <v>N</v>
      </c>
      <c r="V68" s="55" t="str">
        <f t="shared" si="11"/>
        <v>N</v>
      </c>
    </row>
    <row r="69" spans="1:22" x14ac:dyDescent="0.25">
      <c r="A69">
        <f>DATASHEET!A69</f>
        <v>151562</v>
      </c>
      <c r="B69" t="str">
        <f>DATASHEET!B69</f>
        <v>HANNIFFY - LONGDEN, Kitty</v>
      </c>
      <c r="C69">
        <v>11</v>
      </c>
      <c r="D69" t="str">
        <f>DATASHEET!D69</f>
        <v>F</v>
      </c>
      <c r="E69" t="str">
        <f>DATASHEET!J69</f>
        <v>N</v>
      </c>
      <c r="F69" t="str">
        <f>DATASHEET!E69</f>
        <v>N</v>
      </c>
      <c r="G69" t="str">
        <f>DATASHEET!F69</f>
        <v>White - British</v>
      </c>
      <c r="H69" t="str">
        <f>DATASHEET!H69</f>
        <v>N</v>
      </c>
      <c r="I69" t="str">
        <f>DATASHEET!I69</f>
        <v>N</v>
      </c>
      <c r="J69" s="12" t="str">
        <f>DATASHEET!M69</f>
        <v>M</v>
      </c>
      <c r="K69">
        <f>IFERROR(DATASHEET!S69,"")</f>
        <v>2</v>
      </c>
      <c r="L69">
        <f>IFERROR(DATASHEET!T69,"")</f>
        <v>7</v>
      </c>
      <c r="M69">
        <f>IFERROR(SUM(DATASHEET!U69:W69),"")</f>
        <v>0</v>
      </c>
      <c r="N69">
        <f>IFERROR(SUM(DATASHEET!Y69:AA69),"")</f>
        <v>0</v>
      </c>
      <c r="O69">
        <f t="shared" si="6"/>
        <v>9</v>
      </c>
      <c r="P69">
        <f t="shared" si="7"/>
        <v>9</v>
      </c>
      <c r="Q69" s="501">
        <f t="shared" si="8"/>
        <v>1</v>
      </c>
      <c r="R69" s="503">
        <f>IFERROR(VLOOKUP(A69,PROGRESS!$A$16:$Q$245,17,FALSE),"")</f>
        <v>-4.9013157999999999</v>
      </c>
      <c r="S69" s="55" t="str">
        <f>DATASHEET!K69</f>
        <v>No</v>
      </c>
      <c r="T69" s="55" t="str">
        <f t="shared" si="9"/>
        <v>N</v>
      </c>
      <c r="U69" s="55" t="str">
        <f t="shared" si="10"/>
        <v>N</v>
      </c>
      <c r="V69" s="55" t="str">
        <f t="shared" si="11"/>
        <v>N</v>
      </c>
    </row>
    <row r="70" spans="1:22" x14ac:dyDescent="0.25">
      <c r="A70">
        <f>DATASHEET!A70</f>
        <v>151721</v>
      </c>
      <c r="B70" t="str">
        <f>DATASHEET!B70</f>
        <v>HANNIFFY - LONGDEN, Mia</v>
      </c>
      <c r="C70">
        <v>11</v>
      </c>
      <c r="D70" t="str">
        <f>DATASHEET!D70</f>
        <v>F</v>
      </c>
      <c r="E70" t="str">
        <f>DATASHEET!J70</f>
        <v>N</v>
      </c>
      <c r="F70" t="str">
        <f>DATASHEET!E70</f>
        <v>N</v>
      </c>
      <c r="G70" t="str">
        <f>DATASHEET!F70</f>
        <v>White - British</v>
      </c>
      <c r="H70" t="str">
        <f>DATASHEET!H70</f>
        <v>N</v>
      </c>
      <c r="I70" t="str">
        <f>DATASHEET!I70</f>
        <v>N</v>
      </c>
      <c r="J70" s="12" t="str">
        <f>DATASHEET!M70</f>
        <v>M</v>
      </c>
      <c r="K70">
        <f>IFERROR(DATASHEET!S70,"")</f>
        <v>3</v>
      </c>
      <c r="L70">
        <f>IFERROR(DATASHEET!T70,"")</f>
        <v>6</v>
      </c>
      <c r="M70">
        <f>IFERROR(SUM(DATASHEET!U70:W70),"")</f>
        <v>0</v>
      </c>
      <c r="N70">
        <f>IFERROR(SUM(DATASHEET!Y70:AA70),"")</f>
        <v>0</v>
      </c>
      <c r="O70">
        <f t="shared" si="6"/>
        <v>9</v>
      </c>
      <c r="P70">
        <f t="shared" si="7"/>
        <v>9</v>
      </c>
      <c r="Q70" s="501">
        <f t="shared" si="8"/>
        <v>1</v>
      </c>
      <c r="R70" s="503">
        <f>IFERROR(VLOOKUP(A70,PROGRESS!$A$16:$Q$245,17,FALSE),"")</f>
        <v>-5.0013157999999995</v>
      </c>
      <c r="S70" s="55" t="str">
        <f>DATASHEET!K70</f>
        <v>No</v>
      </c>
      <c r="T70" s="55" t="str">
        <f t="shared" si="9"/>
        <v>N</v>
      </c>
      <c r="U70" s="55" t="str">
        <f t="shared" si="10"/>
        <v>N</v>
      </c>
      <c r="V70" s="55" t="str">
        <f t="shared" si="11"/>
        <v>N</v>
      </c>
    </row>
    <row r="71" spans="1:22" x14ac:dyDescent="0.25">
      <c r="A71">
        <f>DATASHEET!A71</f>
        <v>151598</v>
      </c>
      <c r="B71" t="str">
        <f>DATASHEET!B71</f>
        <v>HAWKINS, Nathan</v>
      </c>
      <c r="C71">
        <v>11</v>
      </c>
      <c r="D71" t="str">
        <f>DATASHEET!D71</f>
        <v>M</v>
      </c>
      <c r="E71" t="str">
        <f>DATASHEET!J71</f>
        <v>N</v>
      </c>
      <c r="F71" t="str">
        <f>DATASHEET!E71</f>
        <v>N</v>
      </c>
      <c r="G71" t="str">
        <f>DATASHEET!F71</f>
        <v>White - British</v>
      </c>
      <c r="H71" t="str">
        <f>DATASHEET!H71</f>
        <v>N</v>
      </c>
      <c r="I71" t="str">
        <f>DATASHEET!I71</f>
        <v>N</v>
      </c>
      <c r="J71" s="12" t="str">
        <f>DATASHEET!M71</f>
        <v>M</v>
      </c>
      <c r="K71">
        <f>IFERROR(DATASHEET!S71,"")</f>
        <v>0</v>
      </c>
      <c r="L71">
        <f>IFERROR(DATASHEET!T71,"")</f>
        <v>9</v>
      </c>
      <c r="M71">
        <f>IFERROR(SUM(DATASHEET!U71:W71),"")</f>
        <v>0</v>
      </c>
      <c r="N71">
        <f>IFERROR(SUM(DATASHEET!Y71:AA71),"")</f>
        <v>0</v>
      </c>
      <c r="O71">
        <f t="shared" si="6"/>
        <v>9</v>
      </c>
      <c r="P71">
        <f t="shared" si="7"/>
        <v>9</v>
      </c>
      <c r="Q71" s="501">
        <f t="shared" si="8"/>
        <v>1</v>
      </c>
      <c r="R71" s="503">
        <f>IFERROR(VLOOKUP(A71,PROGRESS!$A$16:$Q$245,17,FALSE),"")</f>
        <v>-4.4927548999999996</v>
      </c>
      <c r="S71" s="55" t="str">
        <f>DATASHEET!K71</f>
        <v>Yes</v>
      </c>
      <c r="T71" s="55" t="str">
        <f t="shared" si="9"/>
        <v>N</v>
      </c>
      <c r="U71" s="55" t="str">
        <f t="shared" si="10"/>
        <v>N</v>
      </c>
      <c r="V71" s="55" t="str">
        <f t="shared" si="11"/>
        <v>Y</v>
      </c>
    </row>
    <row r="72" spans="1:22" x14ac:dyDescent="0.25">
      <c r="A72">
        <f>DATASHEET!A72</f>
        <v>151648</v>
      </c>
      <c r="B72" t="str">
        <f>DATASHEET!B72</f>
        <v>HAWKINS, Summer</v>
      </c>
      <c r="C72">
        <v>11</v>
      </c>
      <c r="D72" t="str">
        <f>DATASHEET!D72</f>
        <v>F</v>
      </c>
      <c r="E72" t="str">
        <f>DATASHEET!J72</f>
        <v>N</v>
      </c>
      <c r="F72" t="str">
        <f>DATASHEET!E72</f>
        <v>N</v>
      </c>
      <c r="G72" t="str">
        <f>DATASHEET!F72</f>
        <v>White - British</v>
      </c>
      <c r="H72" t="str">
        <f>DATASHEET!H72</f>
        <v>N</v>
      </c>
      <c r="I72" t="str">
        <f>DATASHEET!I72</f>
        <v>N</v>
      </c>
      <c r="J72" s="12" t="str">
        <f>DATASHEET!M72</f>
        <v>M</v>
      </c>
      <c r="K72">
        <f>IFERROR(DATASHEET!S72,"")</f>
        <v>0</v>
      </c>
      <c r="L72">
        <f>IFERROR(DATASHEET!T72,"")</f>
        <v>8</v>
      </c>
      <c r="M72">
        <f>IFERROR(SUM(DATASHEET!U72:W72),"")</f>
        <v>0</v>
      </c>
      <c r="N72">
        <f>IFERROR(SUM(DATASHEET!Y72:AA72),"")</f>
        <v>1</v>
      </c>
      <c r="O72">
        <f t="shared" si="6"/>
        <v>8</v>
      </c>
      <c r="P72">
        <f t="shared" si="7"/>
        <v>9</v>
      </c>
      <c r="Q72" s="501">
        <f t="shared" si="8"/>
        <v>0.88888888888888884</v>
      </c>
      <c r="R72" s="503">
        <f>IFERROR(VLOOKUP(A72,PROGRESS!$A$16:$Q$245,17,FALSE),"")</f>
        <v>-3.5909638999999998</v>
      </c>
      <c r="S72" s="55" t="str">
        <f>DATASHEET!K72</f>
        <v>No</v>
      </c>
      <c r="T72" s="55" t="str">
        <f t="shared" si="9"/>
        <v>N</v>
      </c>
      <c r="U72" s="55" t="str">
        <f t="shared" si="10"/>
        <v>N</v>
      </c>
      <c r="V72" s="55" t="str">
        <f t="shared" si="11"/>
        <v>N</v>
      </c>
    </row>
    <row r="73" spans="1:22" x14ac:dyDescent="0.25">
      <c r="A73">
        <f>DATASHEET!A73</f>
        <v>151550</v>
      </c>
      <c r="B73" t="str">
        <f>DATASHEET!B73</f>
        <v>HELEY, Ben</v>
      </c>
      <c r="C73">
        <v>11</v>
      </c>
      <c r="D73" t="str">
        <f>DATASHEET!D73</f>
        <v>M</v>
      </c>
      <c r="E73" t="str">
        <f>DATASHEET!J73</f>
        <v>N</v>
      </c>
      <c r="F73" t="str">
        <f>DATASHEET!E73</f>
        <v>N</v>
      </c>
      <c r="G73" t="str">
        <f>DATASHEET!F73</f>
        <v>White - British</v>
      </c>
      <c r="H73" t="str">
        <f>DATASHEET!H73</f>
        <v>N</v>
      </c>
      <c r="I73" t="str">
        <f>DATASHEET!I73</f>
        <v>N</v>
      </c>
      <c r="J73" s="12" t="str">
        <f>DATASHEET!M73</f>
        <v>H</v>
      </c>
      <c r="K73">
        <f>IFERROR(DATASHEET!S73,"")</f>
        <v>3</v>
      </c>
      <c r="L73">
        <f>IFERROR(DATASHEET!T73,"")</f>
        <v>6</v>
      </c>
      <c r="M73">
        <f>IFERROR(SUM(DATASHEET!U73:W73),"")</f>
        <v>0</v>
      </c>
      <c r="N73">
        <f>IFERROR(SUM(DATASHEET!Y73:AA73),"")</f>
        <v>0</v>
      </c>
      <c r="O73">
        <f t="shared" si="6"/>
        <v>9</v>
      </c>
      <c r="P73">
        <f t="shared" si="7"/>
        <v>9</v>
      </c>
      <c r="Q73" s="501">
        <f t="shared" si="8"/>
        <v>1</v>
      </c>
      <c r="R73" s="503" t="str">
        <f>IFERROR(VLOOKUP(A73,PROGRESS!$A$16:$Q$245,17,FALSE),"")</f>
        <v/>
      </c>
      <c r="S73" s="55" t="str">
        <f>DATASHEET!K73</f>
        <v>No</v>
      </c>
      <c r="T73" s="55" t="str">
        <f t="shared" si="9"/>
        <v>N</v>
      </c>
      <c r="U73" s="55" t="str">
        <f t="shared" si="10"/>
        <v>Y</v>
      </c>
      <c r="V73" s="55" t="str">
        <f t="shared" si="11"/>
        <v>N</v>
      </c>
    </row>
    <row r="74" spans="1:22" x14ac:dyDescent="0.25">
      <c r="A74">
        <f>DATASHEET!A74</f>
        <v>151523</v>
      </c>
      <c r="B74" t="str">
        <f>DATASHEET!B74</f>
        <v>HINCHCLIFFE, Silvi</v>
      </c>
      <c r="C74">
        <v>11</v>
      </c>
      <c r="D74" t="str">
        <f>DATASHEET!D74</f>
        <v>F</v>
      </c>
      <c r="E74" t="str">
        <f>DATASHEET!J74</f>
        <v>N</v>
      </c>
      <c r="F74" t="str">
        <f>DATASHEET!E74</f>
        <v>Y</v>
      </c>
      <c r="G74" t="str">
        <f>DATASHEET!F74</f>
        <v>White - British</v>
      </c>
      <c r="H74" t="str">
        <f>DATASHEET!H74</f>
        <v>Y</v>
      </c>
      <c r="I74" t="str">
        <f>DATASHEET!I74</f>
        <v>N</v>
      </c>
      <c r="J74" s="12" t="str">
        <f>DATASHEET!M74</f>
        <v>M</v>
      </c>
      <c r="K74">
        <f>IFERROR(DATASHEET!S74,"")</f>
        <v>1</v>
      </c>
      <c r="L74">
        <f>IFERROR(DATASHEET!T74,"")</f>
        <v>7</v>
      </c>
      <c r="M74">
        <f>IFERROR(SUM(DATASHEET!U74:W74),"")</f>
        <v>1</v>
      </c>
      <c r="N74">
        <f>IFERROR(SUM(DATASHEET!Y74:AA74),"")</f>
        <v>0</v>
      </c>
      <c r="O74">
        <f t="shared" si="6"/>
        <v>8</v>
      </c>
      <c r="P74">
        <f t="shared" si="7"/>
        <v>9</v>
      </c>
      <c r="Q74" s="501">
        <f t="shared" si="8"/>
        <v>0.88888888888888884</v>
      </c>
      <c r="R74" s="503">
        <f>IFERROR(VLOOKUP(A74,PROGRESS!$A$16:$Q$245,17,FALSE),"")</f>
        <v>-4.5024999999999995</v>
      </c>
      <c r="S74" s="55" t="str">
        <f>DATASHEET!K74</f>
        <v>No</v>
      </c>
      <c r="T74" s="55" t="str">
        <f t="shared" si="9"/>
        <v>N</v>
      </c>
      <c r="U74" s="55" t="str">
        <f t="shared" si="10"/>
        <v>N</v>
      </c>
      <c r="V74" s="55" t="str">
        <f t="shared" si="11"/>
        <v>N</v>
      </c>
    </row>
    <row r="75" spans="1:22" x14ac:dyDescent="0.25">
      <c r="A75">
        <f>DATASHEET!A75</f>
        <v>151608</v>
      </c>
      <c r="B75" t="str">
        <f>DATASHEET!B75</f>
        <v>HINCHLIFFE, Polly</v>
      </c>
      <c r="C75">
        <v>11</v>
      </c>
      <c r="D75" t="str">
        <f>DATASHEET!D75</f>
        <v>F</v>
      </c>
      <c r="E75" t="str">
        <f>DATASHEET!J75</f>
        <v>N</v>
      </c>
      <c r="F75" t="str">
        <f>DATASHEET!E75</f>
        <v>N</v>
      </c>
      <c r="G75" t="str">
        <f>DATASHEET!F75</f>
        <v>White - British</v>
      </c>
      <c r="H75" t="str">
        <f>DATASHEET!H75</f>
        <v>N</v>
      </c>
      <c r="I75" t="str">
        <f>DATASHEET!I75</f>
        <v>N</v>
      </c>
      <c r="J75" s="12" t="str">
        <f>DATASHEET!M75</f>
        <v>L</v>
      </c>
      <c r="K75">
        <f>IFERROR(DATASHEET!S75,"")</f>
        <v>1</v>
      </c>
      <c r="L75">
        <f>IFERROR(DATASHEET!T75,"")</f>
        <v>7</v>
      </c>
      <c r="M75">
        <f>IFERROR(SUM(DATASHEET!U75:W75),"")</f>
        <v>0</v>
      </c>
      <c r="N75">
        <f>IFERROR(SUM(DATASHEET!Y75:AA75),"")</f>
        <v>0</v>
      </c>
      <c r="O75">
        <f t="shared" si="6"/>
        <v>8</v>
      </c>
      <c r="P75">
        <f t="shared" si="7"/>
        <v>8</v>
      </c>
      <c r="Q75" s="501">
        <f t="shared" si="8"/>
        <v>1</v>
      </c>
      <c r="R75" s="503" t="str">
        <f>IFERROR(VLOOKUP(A75,PROGRESS!$A$16:$Q$245,17,FALSE),"")</f>
        <v/>
      </c>
      <c r="S75" s="55" t="str">
        <f>DATASHEET!K75</f>
        <v>Yes</v>
      </c>
      <c r="T75" s="55" t="str">
        <f t="shared" si="9"/>
        <v>N</v>
      </c>
      <c r="U75" s="55" t="str">
        <f t="shared" si="10"/>
        <v>N</v>
      </c>
      <c r="V75" s="55" t="str">
        <f t="shared" si="11"/>
        <v>N</v>
      </c>
    </row>
    <row r="76" spans="1:22" x14ac:dyDescent="0.25">
      <c r="A76">
        <f>DATASHEET!A76</f>
        <v>151709</v>
      </c>
      <c r="B76" t="str">
        <f>DATASHEET!B76</f>
        <v>HINDMARCH, Madeleine</v>
      </c>
      <c r="C76">
        <v>11</v>
      </c>
      <c r="D76" t="str">
        <f>DATASHEET!D76</f>
        <v>F</v>
      </c>
      <c r="E76" t="str">
        <f>DATASHEET!J76</f>
        <v>N</v>
      </c>
      <c r="F76" t="str">
        <f>DATASHEET!E76</f>
        <v>N</v>
      </c>
      <c r="G76" t="str">
        <f>DATASHEET!F76</f>
        <v>White - British</v>
      </c>
      <c r="H76" t="str">
        <f>DATASHEET!H76</f>
        <v>N</v>
      </c>
      <c r="I76" t="str">
        <f>DATASHEET!I76</f>
        <v>N</v>
      </c>
      <c r="J76" s="12" t="str">
        <f>DATASHEET!M76</f>
        <v>M</v>
      </c>
      <c r="K76">
        <f>IFERROR(DATASHEET!S76,"")</f>
        <v>0</v>
      </c>
      <c r="L76">
        <f>IFERROR(DATASHEET!T76,"")</f>
        <v>8</v>
      </c>
      <c r="M76">
        <f>IFERROR(SUM(DATASHEET!U76:W76),"")</f>
        <v>0</v>
      </c>
      <c r="N76">
        <f>IFERROR(SUM(DATASHEET!Y76:AA76),"")</f>
        <v>0</v>
      </c>
      <c r="O76">
        <f t="shared" si="6"/>
        <v>8</v>
      </c>
      <c r="P76">
        <f t="shared" si="7"/>
        <v>8</v>
      </c>
      <c r="Q76" s="501">
        <f t="shared" si="8"/>
        <v>1</v>
      </c>
      <c r="R76" s="503">
        <f>IFERROR(VLOOKUP(A76,PROGRESS!$A$16:$Q$245,17,FALSE),"")</f>
        <v>-5.1353448000000004</v>
      </c>
      <c r="S76" s="55" t="str">
        <f>DATASHEET!K76</f>
        <v>No</v>
      </c>
      <c r="T76" s="55" t="str">
        <f t="shared" si="9"/>
        <v>N</v>
      </c>
      <c r="U76" s="55" t="str">
        <f t="shared" si="10"/>
        <v>N</v>
      </c>
      <c r="V76" s="55" t="str">
        <f t="shared" si="11"/>
        <v>N</v>
      </c>
    </row>
    <row r="77" spans="1:22" x14ac:dyDescent="0.25">
      <c r="A77">
        <f>DATASHEET!A77</f>
        <v>151639</v>
      </c>
      <c r="B77" t="str">
        <f>DATASHEET!B77</f>
        <v>HOPE, Jessica</v>
      </c>
      <c r="C77">
        <v>11</v>
      </c>
      <c r="D77" t="str">
        <f>DATASHEET!D77</f>
        <v>F</v>
      </c>
      <c r="E77" t="str">
        <f>DATASHEET!J77</f>
        <v>N</v>
      </c>
      <c r="F77" t="str">
        <f>DATASHEET!E77</f>
        <v>N</v>
      </c>
      <c r="G77" t="str">
        <f>DATASHEET!F77</f>
        <v>Other Black African</v>
      </c>
      <c r="H77" t="str">
        <f>DATASHEET!H77</f>
        <v>N</v>
      </c>
      <c r="I77" t="str">
        <f>DATASHEET!I77</f>
        <v>N</v>
      </c>
      <c r="J77" s="12" t="str">
        <f>DATASHEET!M77</f>
        <v>M</v>
      </c>
      <c r="K77">
        <f>IFERROR(DATASHEET!S77,"")</f>
        <v>2</v>
      </c>
      <c r="L77">
        <f>IFERROR(DATASHEET!T77,"")</f>
        <v>7</v>
      </c>
      <c r="M77">
        <f>IFERROR(SUM(DATASHEET!U77:W77),"")</f>
        <v>0</v>
      </c>
      <c r="N77">
        <f>IFERROR(SUM(DATASHEET!Y77:AA77),"")</f>
        <v>0</v>
      </c>
      <c r="O77">
        <f t="shared" si="6"/>
        <v>9</v>
      </c>
      <c r="P77">
        <f t="shared" si="7"/>
        <v>9</v>
      </c>
      <c r="Q77" s="501">
        <f t="shared" si="8"/>
        <v>1</v>
      </c>
      <c r="R77" s="503">
        <f>IFERROR(VLOOKUP(A77,PROGRESS!$A$16:$Q$245,17,FALSE),"")</f>
        <v>-4.5927549000000001</v>
      </c>
      <c r="S77" s="55" t="str">
        <f>DATASHEET!K77</f>
        <v>No</v>
      </c>
      <c r="T77" s="55" t="str">
        <f t="shared" si="9"/>
        <v>N</v>
      </c>
      <c r="U77" s="55" t="str">
        <f t="shared" si="10"/>
        <v>N</v>
      </c>
      <c r="V77" s="55" t="str">
        <f t="shared" si="11"/>
        <v>N</v>
      </c>
    </row>
    <row r="78" spans="1:22" x14ac:dyDescent="0.25">
      <c r="A78">
        <f>DATASHEET!A78</f>
        <v>151538</v>
      </c>
      <c r="B78" t="str">
        <f>DATASHEET!B78</f>
        <v>HOPKINS, Tadhg</v>
      </c>
      <c r="C78">
        <v>11</v>
      </c>
      <c r="D78" t="str">
        <f>DATASHEET!D78</f>
        <v>M</v>
      </c>
      <c r="E78" t="str">
        <f>DATASHEET!J78</f>
        <v>N</v>
      </c>
      <c r="F78" t="str">
        <f>DATASHEET!E78</f>
        <v>Y</v>
      </c>
      <c r="G78" t="str">
        <f>DATASHEET!F78</f>
        <v>White - British</v>
      </c>
      <c r="H78" t="str">
        <f>DATASHEET!H78</f>
        <v>Y</v>
      </c>
      <c r="I78" t="str">
        <f>DATASHEET!I78</f>
        <v>N</v>
      </c>
      <c r="J78" s="12" t="str">
        <f>DATASHEET!M78</f>
        <v>M</v>
      </c>
      <c r="K78">
        <f>IFERROR(DATASHEET!S78,"")</f>
        <v>0</v>
      </c>
      <c r="L78">
        <f>IFERROR(DATASHEET!T78,"")</f>
        <v>5</v>
      </c>
      <c r="M78">
        <f>IFERROR(SUM(DATASHEET!U78:W78),"")</f>
        <v>4</v>
      </c>
      <c r="N78">
        <f>IFERROR(SUM(DATASHEET!Y78:AA78),"")</f>
        <v>0</v>
      </c>
      <c r="O78">
        <f t="shared" si="6"/>
        <v>5</v>
      </c>
      <c r="P78">
        <f t="shared" si="7"/>
        <v>9</v>
      </c>
      <c r="Q78" s="501">
        <f t="shared" si="8"/>
        <v>0.55555555555555558</v>
      </c>
      <c r="R78" s="503">
        <f>IFERROR(VLOOKUP(A78,PROGRESS!$A$16:$Q$245,17,FALSE),"")</f>
        <v>-4.2503675999999997</v>
      </c>
      <c r="S78" s="55" t="str">
        <f>DATASHEET!K78</f>
        <v>No</v>
      </c>
      <c r="T78" s="55" t="str">
        <f t="shared" si="9"/>
        <v>N</v>
      </c>
      <c r="U78" s="55" t="str">
        <f t="shared" si="10"/>
        <v>N</v>
      </c>
      <c r="V78" s="55" t="str">
        <f t="shared" si="11"/>
        <v>Y</v>
      </c>
    </row>
    <row r="79" spans="1:22" x14ac:dyDescent="0.25">
      <c r="A79">
        <f>DATASHEET!A79</f>
        <v>151634</v>
      </c>
      <c r="B79" t="str">
        <f>DATASHEET!B79</f>
        <v>HORSFIELD, Ruby</v>
      </c>
      <c r="C79">
        <v>11</v>
      </c>
      <c r="D79" t="str">
        <f>DATASHEET!D79</f>
        <v>F</v>
      </c>
      <c r="E79" t="str">
        <f>DATASHEET!J79</f>
        <v>N</v>
      </c>
      <c r="F79" t="str">
        <f>DATASHEET!E79</f>
        <v>N</v>
      </c>
      <c r="G79" t="str">
        <f>DATASHEET!F79</f>
        <v>White - British</v>
      </c>
      <c r="H79" t="str">
        <f>DATASHEET!H79</f>
        <v>N</v>
      </c>
      <c r="I79" t="str">
        <f>DATASHEET!I79</f>
        <v>N</v>
      </c>
      <c r="J79" s="12" t="str">
        <f>DATASHEET!M79</f>
        <v>M</v>
      </c>
      <c r="K79">
        <f>IFERROR(DATASHEET!S79,"")</f>
        <v>0</v>
      </c>
      <c r="L79">
        <f>IFERROR(DATASHEET!T79,"")</f>
        <v>9</v>
      </c>
      <c r="M79">
        <f>IFERROR(SUM(DATASHEET!U79:W79),"")</f>
        <v>0</v>
      </c>
      <c r="N79">
        <f>IFERROR(SUM(DATASHEET!Y79:AA79),"")</f>
        <v>0</v>
      </c>
      <c r="O79">
        <f t="shared" si="6"/>
        <v>9</v>
      </c>
      <c r="P79">
        <f t="shared" si="7"/>
        <v>9</v>
      </c>
      <c r="Q79" s="501">
        <f t="shared" si="8"/>
        <v>1</v>
      </c>
      <c r="R79" s="503">
        <f>IFERROR(VLOOKUP(A79,PROGRESS!$A$16:$Q$245,17,FALSE),"")</f>
        <v>-4.5927549000000001</v>
      </c>
      <c r="S79" s="55" t="str">
        <f>DATASHEET!K79</f>
        <v>No</v>
      </c>
      <c r="T79" s="55" t="str">
        <f t="shared" si="9"/>
        <v>N</v>
      </c>
      <c r="U79" s="55" t="str">
        <f t="shared" si="10"/>
        <v>N</v>
      </c>
      <c r="V79" s="55" t="str">
        <f t="shared" si="11"/>
        <v>N</v>
      </c>
    </row>
    <row r="80" spans="1:22" x14ac:dyDescent="0.25">
      <c r="A80">
        <f>DATASHEET!A80</f>
        <v>151525</v>
      </c>
      <c r="B80" t="str">
        <f>DATASHEET!B80</f>
        <v>HOWSON, Max</v>
      </c>
      <c r="C80">
        <v>11</v>
      </c>
      <c r="D80" t="str">
        <f>DATASHEET!D80</f>
        <v>M</v>
      </c>
      <c r="E80" t="str">
        <f>DATASHEET!J80</f>
        <v>N</v>
      </c>
      <c r="F80" t="str">
        <f>DATASHEET!E80</f>
        <v>N</v>
      </c>
      <c r="G80" t="str">
        <f>DATASHEET!F80</f>
        <v>White - British</v>
      </c>
      <c r="H80" t="str">
        <f>DATASHEET!H80</f>
        <v>N</v>
      </c>
      <c r="I80" t="str">
        <f>DATASHEET!I80</f>
        <v>N</v>
      </c>
      <c r="J80" s="12" t="str">
        <f>DATASHEET!M80</f>
        <v>L</v>
      </c>
      <c r="K80">
        <f>IFERROR(DATASHEET!S80,"")</f>
        <v>1</v>
      </c>
      <c r="L80">
        <f>IFERROR(DATASHEET!T80,"")</f>
        <v>8</v>
      </c>
      <c r="M80">
        <f>IFERROR(SUM(DATASHEET!U80:W80),"")</f>
        <v>0</v>
      </c>
      <c r="N80">
        <f>IFERROR(SUM(DATASHEET!Y80:AA80),"")</f>
        <v>0</v>
      </c>
      <c r="O80">
        <f t="shared" si="6"/>
        <v>9</v>
      </c>
      <c r="P80">
        <f t="shared" si="7"/>
        <v>9</v>
      </c>
      <c r="Q80" s="501">
        <f t="shared" si="8"/>
        <v>1</v>
      </c>
      <c r="R80" s="503" t="str">
        <f>IFERROR(VLOOKUP(A80,PROGRESS!$A$16:$Q$245,17,FALSE),"")</f>
        <v/>
      </c>
      <c r="S80" s="55" t="str">
        <f>DATASHEET!K80</f>
        <v>Yes</v>
      </c>
      <c r="T80" s="55" t="str">
        <f t="shared" si="9"/>
        <v>N</v>
      </c>
      <c r="U80" s="55" t="str">
        <f t="shared" si="10"/>
        <v>N</v>
      </c>
      <c r="V80" s="55" t="str">
        <f t="shared" si="11"/>
        <v>Y</v>
      </c>
    </row>
    <row r="81" spans="1:22" x14ac:dyDescent="0.25">
      <c r="A81">
        <f>DATASHEET!A81</f>
        <v>151674</v>
      </c>
      <c r="B81" t="str">
        <f>DATASHEET!B81</f>
        <v>HUSSAIN, Zain</v>
      </c>
      <c r="C81">
        <v>11</v>
      </c>
      <c r="D81" t="str">
        <f>DATASHEET!D81</f>
        <v>M</v>
      </c>
      <c r="E81" t="str">
        <f>DATASHEET!J81</f>
        <v>N</v>
      </c>
      <c r="F81" t="str">
        <f>DATASHEET!E81</f>
        <v>N</v>
      </c>
      <c r="G81" t="str">
        <f>DATASHEET!F81</f>
        <v>Pakistani</v>
      </c>
      <c r="H81" t="str">
        <f>DATASHEET!H81</f>
        <v>N</v>
      </c>
      <c r="I81" t="str">
        <f>DATASHEET!I81</f>
        <v>N</v>
      </c>
      <c r="J81" s="12" t="str">
        <f>DATASHEET!M81</f>
        <v>M</v>
      </c>
      <c r="K81">
        <f>IFERROR(DATASHEET!S81,"")</f>
        <v>0</v>
      </c>
      <c r="L81">
        <f>IFERROR(DATASHEET!T81,"")</f>
        <v>10</v>
      </c>
      <c r="M81">
        <f>IFERROR(SUM(DATASHEET!U81:W81),"")</f>
        <v>0</v>
      </c>
      <c r="N81">
        <f>IFERROR(SUM(DATASHEET!Y81:AA81),"")</f>
        <v>0</v>
      </c>
      <c r="O81">
        <f t="shared" si="6"/>
        <v>10</v>
      </c>
      <c r="P81">
        <f t="shared" si="7"/>
        <v>10</v>
      </c>
      <c r="Q81" s="501">
        <f t="shared" si="8"/>
        <v>1</v>
      </c>
      <c r="R81" s="503">
        <f>IFERROR(VLOOKUP(A81,PROGRESS!$A$16:$Q$245,17,FALSE),"")</f>
        <v>-4.5927549000000001</v>
      </c>
      <c r="S81" s="55" t="str">
        <f>DATASHEET!K81</f>
        <v>No</v>
      </c>
      <c r="T81" s="55" t="str">
        <f t="shared" si="9"/>
        <v>N</v>
      </c>
      <c r="U81" s="55" t="str">
        <f t="shared" si="10"/>
        <v>N</v>
      </c>
      <c r="V81" s="55" t="str">
        <f t="shared" si="11"/>
        <v>Y</v>
      </c>
    </row>
    <row r="82" spans="1:22" x14ac:dyDescent="0.25">
      <c r="A82">
        <f>DATASHEET!A82</f>
        <v>151592</v>
      </c>
      <c r="B82" t="str">
        <f>DATASHEET!B82</f>
        <v>IGOE, Niamh</v>
      </c>
      <c r="C82">
        <v>11</v>
      </c>
      <c r="D82" t="str">
        <f>DATASHEET!D82</f>
        <v>F</v>
      </c>
      <c r="E82" t="str">
        <f>DATASHEET!J82</f>
        <v>N</v>
      </c>
      <c r="F82" t="str">
        <f>DATASHEET!E82</f>
        <v>N</v>
      </c>
      <c r="G82" t="str">
        <f>DATASHEET!F82</f>
        <v>Other Mixed Background</v>
      </c>
      <c r="H82" t="str">
        <f>DATASHEET!H82</f>
        <v>N</v>
      </c>
      <c r="I82" t="str">
        <f>DATASHEET!I82</f>
        <v>N</v>
      </c>
      <c r="J82" s="12" t="str">
        <f>DATASHEET!M82</f>
        <v>H</v>
      </c>
      <c r="K82">
        <f>IFERROR(DATASHEET!S82,"")</f>
        <v>2</v>
      </c>
      <c r="L82">
        <f>IFERROR(DATASHEET!T82,"")</f>
        <v>7</v>
      </c>
      <c r="M82">
        <f>IFERROR(SUM(DATASHEET!U82:W82),"")</f>
        <v>0</v>
      </c>
      <c r="N82">
        <f>IFERROR(SUM(DATASHEET!Y82:AA82),"")</f>
        <v>0</v>
      </c>
      <c r="O82">
        <f t="shared" si="6"/>
        <v>9</v>
      </c>
      <c r="P82">
        <f t="shared" si="7"/>
        <v>9</v>
      </c>
      <c r="Q82" s="501">
        <f t="shared" si="8"/>
        <v>1</v>
      </c>
      <c r="R82" s="503">
        <f>IFERROR(VLOOKUP(A82,PROGRESS!$A$16:$Q$245,17,FALSE),"")</f>
        <v>-6.5702128000000002</v>
      </c>
      <c r="S82" s="55" t="str">
        <f>DATASHEET!K82</f>
        <v>No</v>
      </c>
      <c r="T82" s="55" t="str">
        <f t="shared" si="9"/>
        <v>N</v>
      </c>
      <c r="U82" s="55" t="str">
        <f t="shared" si="10"/>
        <v>N</v>
      </c>
      <c r="V82" s="55" t="str">
        <f t="shared" si="11"/>
        <v>N</v>
      </c>
    </row>
    <row r="83" spans="1:22" x14ac:dyDescent="0.25">
      <c r="A83">
        <f>DATASHEET!A83</f>
        <v>151655</v>
      </c>
      <c r="B83" t="str">
        <f>DATASHEET!B83</f>
        <v>ILLIEN-MIDDLETON, Eve</v>
      </c>
      <c r="C83">
        <v>11</v>
      </c>
      <c r="D83" t="str">
        <f>DATASHEET!D83</f>
        <v>F</v>
      </c>
      <c r="E83" t="str">
        <f>DATASHEET!J83</f>
        <v>N</v>
      </c>
      <c r="F83" t="str">
        <f>DATASHEET!E83</f>
        <v>N</v>
      </c>
      <c r="G83" t="str">
        <f>DATASHEET!F83</f>
        <v>White - British</v>
      </c>
      <c r="H83" t="str">
        <f>DATASHEET!H83</f>
        <v>N</v>
      </c>
      <c r="I83" t="str">
        <f>DATASHEET!I83</f>
        <v>N</v>
      </c>
      <c r="J83" s="12" t="str">
        <f>DATASHEET!M83</f>
        <v>H</v>
      </c>
      <c r="K83">
        <f>IFERROR(DATASHEET!S83,"")</f>
        <v>6</v>
      </c>
      <c r="L83">
        <f>IFERROR(DATASHEET!T83,"")</f>
        <v>2</v>
      </c>
      <c r="M83">
        <f>IFERROR(SUM(DATASHEET!U83:W83),"")</f>
        <v>0</v>
      </c>
      <c r="N83">
        <f>IFERROR(SUM(DATASHEET!Y83:AA83),"")</f>
        <v>0</v>
      </c>
      <c r="O83">
        <f t="shared" si="6"/>
        <v>8</v>
      </c>
      <c r="P83">
        <f t="shared" si="7"/>
        <v>8</v>
      </c>
      <c r="Q83" s="501">
        <f t="shared" si="8"/>
        <v>1</v>
      </c>
      <c r="R83" s="503">
        <f>IFERROR(VLOOKUP(A83,PROGRESS!$A$16:$Q$245,17,FALSE),"")</f>
        <v>-6.0411215</v>
      </c>
      <c r="S83" s="55" t="str">
        <f>DATASHEET!K83</f>
        <v>Yes</v>
      </c>
      <c r="T83" s="55" t="str">
        <f t="shared" si="9"/>
        <v>N</v>
      </c>
      <c r="U83" s="55" t="str">
        <f t="shared" si="10"/>
        <v>N</v>
      </c>
      <c r="V83" s="55" t="str">
        <f t="shared" si="11"/>
        <v>N</v>
      </c>
    </row>
    <row r="84" spans="1:22" x14ac:dyDescent="0.25">
      <c r="A84">
        <f>DATASHEET!A84</f>
        <v>151555</v>
      </c>
      <c r="B84" t="str">
        <f>DATASHEET!B84</f>
        <v>JOHNSON, Alister</v>
      </c>
      <c r="C84">
        <v>11</v>
      </c>
      <c r="D84" t="str">
        <f>DATASHEET!D84</f>
        <v>M</v>
      </c>
      <c r="E84" t="str">
        <f>DATASHEET!J84</f>
        <v>N</v>
      </c>
      <c r="F84" t="str">
        <f>DATASHEET!E84</f>
        <v>N</v>
      </c>
      <c r="G84" t="str">
        <f>DATASHEET!F84</f>
        <v>White and Black Caribbean</v>
      </c>
      <c r="H84" t="str">
        <f>DATASHEET!H84</f>
        <v>N</v>
      </c>
      <c r="I84" t="str">
        <f>DATASHEET!I84</f>
        <v>N</v>
      </c>
      <c r="J84" s="12" t="str">
        <f>DATASHEET!M84</f>
        <v>M</v>
      </c>
      <c r="K84">
        <f>IFERROR(DATASHEET!S84,"")</f>
        <v>1</v>
      </c>
      <c r="L84">
        <f>IFERROR(DATASHEET!T84,"")</f>
        <v>7</v>
      </c>
      <c r="M84">
        <f>IFERROR(SUM(DATASHEET!U84:W84),"")</f>
        <v>2</v>
      </c>
      <c r="N84">
        <f>IFERROR(SUM(DATASHEET!Y84:AA84),"")</f>
        <v>0</v>
      </c>
      <c r="O84">
        <f t="shared" si="6"/>
        <v>8</v>
      </c>
      <c r="P84">
        <f t="shared" si="7"/>
        <v>10</v>
      </c>
      <c r="Q84" s="501">
        <f t="shared" si="8"/>
        <v>0.8</v>
      </c>
      <c r="R84" s="503">
        <f>IFERROR(VLOOKUP(A84,PROGRESS!$A$16:$Q$245,17,FALSE),"")</f>
        <v>-3.7677678999999999</v>
      </c>
      <c r="S84" s="55" t="str">
        <f>DATASHEET!K84</f>
        <v>No</v>
      </c>
      <c r="T84" s="55" t="str">
        <f t="shared" si="9"/>
        <v>N</v>
      </c>
      <c r="U84" s="55" t="str">
        <f t="shared" si="10"/>
        <v>N</v>
      </c>
      <c r="V84" s="55" t="str">
        <f t="shared" si="11"/>
        <v>Y</v>
      </c>
    </row>
    <row r="85" spans="1:22" x14ac:dyDescent="0.25">
      <c r="A85">
        <f>DATASHEET!A85</f>
        <v>151590</v>
      </c>
      <c r="B85" t="str">
        <f>DATASHEET!B85</f>
        <v>JONES, Brandon</v>
      </c>
      <c r="C85">
        <v>11</v>
      </c>
      <c r="D85" t="str">
        <f>DATASHEET!D85</f>
        <v>M</v>
      </c>
      <c r="E85" t="str">
        <f>DATASHEET!J85</f>
        <v>N</v>
      </c>
      <c r="F85" t="str">
        <f>DATASHEET!E85</f>
        <v>N</v>
      </c>
      <c r="G85" t="str">
        <f>DATASHEET!F85</f>
        <v>White - British</v>
      </c>
      <c r="H85" t="str">
        <f>DATASHEET!H85</f>
        <v>Y</v>
      </c>
      <c r="I85" t="str">
        <f>DATASHEET!I85</f>
        <v>N</v>
      </c>
      <c r="J85" s="12" t="str">
        <f>DATASHEET!M85</f>
        <v>M</v>
      </c>
      <c r="K85">
        <f>IFERROR(DATASHEET!S85,"")</f>
        <v>1</v>
      </c>
      <c r="L85">
        <f>IFERROR(DATASHEET!T85,"")</f>
        <v>6</v>
      </c>
      <c r="M85">
        <f>IFERROR(SUM(DATASHEET!U85:W85),"")</f>
        <v>1</v>
      </c>
      <c r="N85">
        <f>IFERROR(SUM(DATASHEET!Y85:AA85),"")</f>
        <v>0</v>
      </c>
      <c r="O85">
        <f t="shared" si="6"/>
        <v>7</v>
      </c>
      <c r="P85">
        <f t="shared" si="7"/>
        <v>8</v>
      </c>
      <c r="Q85" s="501">
        <f t="shared" si="8"/>
        <v>0.875</v>
      </c>
      <c r="R85" s="503">
        <f>IFERROR(VLOOKUP(A85,PROGRESS!$A$16:$Q$245,17,FALSE),"")</f>
        <v>-5.3563877</v>
      </c>
      <c r="S85" s="55" t="str">
        <f>DATASHEET!K85</f>
        <v>No</v>
      </c>
      <c r="T85" s="55" t="str">
        <f t="shared" si="9"/>
        <v>N</v>
      </c>
      <c r="U85" s="55" t="str">
        <f t="shared" si="10"/>
        <v>N</v>
      </c>
      <c r="V85" s="55" t="str">
        <f t="shared" si="11"/>
        <v>Y</v>
      </c>
    </row>
    <row r="86" spans="1:22" x14ac:dyDescent="0.25">
      <c r="A86">
        <f>DATASHEET!A86</f>
        <v>151577</v>
      </c>
      <c r="B86" t="str">
        <f>DATASHEET!B86</f>
        <v>JONES, Finlay</v>
      </c>
      <c r="C86">
        <v>11</v>
      </c>
      <c r="D86" t="str">
        <f>DATASHEET!D86</f>
        <v>M</v>
      </c>
      <c r="E86" t="str">
        <f>DATASHEET!J86</f>
        <v>N</v>
      </c>
      <c r="F86" t="str">
        <f>DATASHEET!E86</f>
        <v>N</v>
      </c>
      <c r="G86" t="str">
        <f>DATASHEET!F86</f>
        <v>White - British</v>
      </c>
      <c r="H86" t="str">
        <f>DATASHEET!H86</f>
        <v>N</v>
      </c>
      <c r="I86" t="str">
        <f>DATASHEET!I86</f>
        <v>N</v>
      </c>
      <c r="J86" s="12" t="str">
        <f>DATASHEET!M86</f>
        <v>M</v>
      </c>
      <c r="K86">
        <f>IFERROR(DATASHEET!S86,"")</f>
        <v>0</v>
      </c>
      <c r="L86">
        <f>IFERROR(DATASHEET!T86,"")</f>
        <v>8</v>
      </c>
      <c r="M86">
        <f>IFERROR(SUM(DATASHEET!U86:W86),"")</f>
        <v>0</v>
      </c>
      <c r="N86">
        <f>IFERROR(SUM(DATASHEET!Y86:AA86),"")</f>
        <v>0</v>
      </c>
      <c r="O86">
        <f t="shared" si="6"/>
        <v>8</v>
      </c>
      <c r="P86">
        <f t="shared" si="7"/>
        <v>8</v>
      </c>
      <c r="Q86" s="501">
        <f t="shared" si="8"/>
        <v>1</v>
      </c>
      <c r="R86" s="503">
        <f>IFERROR(VLOOKUP(A86,PROGRESS!$A$16:$Q$245,17,FALSE),"")</f>
        <v>-5.0013157999999995</v>
      </c>
      <c r="S86" s="55" t="str">
        <f>DATASHEET!K86</f>
        <v>No</v>
      </c>
      <c r="T86" s="55" t="str">
        <f t="shared" si="9"/>
        <v>N</v>
      </c>
      <c r="U86" s="55" t="str">
        <f t="shared" si="10"/>
        <v>N</v>
      </c>
      <c r="V86" s="55" t="str">
        <f t="shared" si="11"/>
        <v>Y</v>
      </c>
    </row>
    <row r="87" spans="1:22" x14ac:dyDescent="0.25">
      <c r="A87">
        <f>DATASHEET!A87</f>
        <v>151650</v>
      </c>
      <c r="B87" t="str">
        <f>DATASHEET!B87</f>
        <v>KABUNGA, Fred</v>
      </c>
      <c r="C87">
        <v>11</v>
      </c>
      <c r="D87" t="str">
        <f>DATASHEET!D87</f>
        <v>M</v>
      </c>
      <c r="E87" t="str">
        <f>DATASHEET!J87</f>
        <v>N</v>
      </c>
      <c r="F87" t="str">
        <f>DATASHEET!E87</f>
        <v>N</v>
      </c>
      <c r="G87" t="str">
        <f>DATASHEET!F87</f>
        <v>Other Black African</v>
      </c>
      <c r="H87" t="str">
        <f>DATASHEET!H87</f>
        <v>N</v>
      </c>
      <c r="I87" t="str">
        <f>DATASHEET!I87</f>
        <v>N</v>
      </c>
      <c r="J87" s="12" t="str">
        <f>DATASHEET!M87</f>
        <v>M</v>
      </c>
      <c r="K87">
        <f>IFERROR(DATASHEET!S87,"")</f>
        <v>3</v>
      </c>
      <c r="L87">
        <f>IFERROR(DATASHEET!T87,"")</f>
        <v>6</v>
      </c>
      <c r="M87">
        <f>IFERROR(SUM(DATASHEET!U87:W87),"")</f>
        <v>0</v>
      </c>
      <c r="N87">
        <f>IFERROR(SUM(DATASHEET!Y87:AA87),"")</f>
        <v>0</v>
      </c>
      <c r="O87">
        <f t="shared" si="6"/>
        <v>9</v>
      </c>
      <c r="P87">
        <f t="shared" si="7"/>
        <v>9</v>
      </c>
      <c r="Q87" s="501">
        <f t="shared" si="8"/>
        <v>1</v>
      </c>
      <c r="R87" s="503">
        <f>IFERROR(VLOOKUP(A87,PROGRESS!$A$16:$Q$245,17,FALSE),"")</f>
        <v>-5.0013157999999995</v>
      </c>
      <c r="S87" s="55" t="str">
        <f>DATASHEET!K87</f>
        <v>No</v>
      </c>
      <c r="T87" s="55" t="str">
        <f t="shared" si="9"/>
        <v>N</v>
      </c>
      <c r="U87" s="55" t="str">
        <f t="shared" si="10"/>
        <v>N</v>
      </c>
      <c r="V87" s="55" t="str">
        <f t="shared" si="11"/>
        <v>Y</v>
      </c>
    </row>
    <row r="88" spans="1:22" x14ac:dyDescent="0.25">
      <c r="A88">
        <f>DATASHEET!A88</f>
        <v>151665</v>
      </c>
      <c r="B88" t="str">
        <f>DATASHEET!B88</f>
        <v>KAY, Geoffrey</v>
      </c>
      <c r="C88">
        <v>11</v>
      </c>
      <c r="D88" t="str">
        <f>DATASHEET!D88</f>
        <v>M</v>
      </c>
      <c r="E88" t="str">
        <f>DATASHEET!J88</f>
        <v>N</v>
      </c>
      <c r="F88" t="str">
        <f>DATASHEET!E88</f>
        <v>N</v>
      </c>
      <c r="G88" t="str">
        <f>DATASHEET!F88</f>
        <v>White and Any Other Asian Background</v>
      </c>
      <c r="H88" t="str">
        <f>DATASHEET!H88</f>
        <v>N</v>
      </c>
      <c r="I88" t="str">
        <f>DATASHEET!I88</f>
        <v>N</v>
      </c>
      <c r="J88" s="12" t="str">
        <f>DATASHEET!M88</f>
        <v>H</v>
      </c>
      <c r="K88">
        <f>IFERROR(DATASHEET!S88,"")</f>
        <v>1</v>
      </c>
      <c r="L88">
        <f>IFERROR(DATASHEET!T88,"")</f>
        <v>7</v>
      </c>
      <c r="M88">
        <f>IFERROR(SUM(DATASHEET!U88:W88),"")</f>
        <v>0</v>
      </c>
      <c r="N88">
        <f>IFERROR(SUM(DATASHEET!Y88:AA88),"")</f>
        <v>0</v>
      </c>
      <c r="O88">
        <f t="shared" si="6"/>
        <v>8</v>
      </c>
      <c r="P88">
        <f t="shared" si="7"/>
        <v>8</v>
      </c>
      <c r="Q88" s="501">
        <f t="shared" si="8"/>
        <v>1</v>
      </c>
      <c r="R88" s="503">
        <f>IFERROR(VLOOKUP(A88,PROGRESS!$A$16:$Q$245,17,FALSE),"")</f>
        <v>-5.5896647999999995</v>
      </c>
      <c r="S88" s="55" t="str">
        <f>DATASHEET!K88</f>
        <v>No</v>
      </c>
      <c r="T88" s="55" t="str">
        <f t="shared" si="9"/>
        <v>N</v>
      </c>
      <c r="U88" s="55" t="str">
        <f t="shared" si="10"/>
        <v>Y</v>
      </c>
      <c r="V88" s="55" t="str">
        <f t="shared" si="11"/>
        <v>N</v>
      </c>
    </row>
    <row r="89" spans="1:22" x14ac:dyDescent="0.25">
      <c r="A89">
        <f>DATASHEET!A89</f>
        <v>151546</v>
      </c>
      <c r="B89" t="str">
        <f>DATASHEET!B89</f>
        <v>KAY, Roseann</v>
      </c>
      <c r="C89">
        <v>11</v>
      </c>
      <c r="D89" t="str">
        <f>DATASHEET!D89</f>
        <v>F</v>
      </c>
      <c r="E89" t="str">
        <f>DATASHEET!J89</f>
        <v>N</v>
      </c>
      <c r="F89" t="str">
        <f>DATASHEET!E89</f>
        <v>N</v>
      </c>
      <c r="G89" t="str">
        <f>DATASHEET!F89</f>
        <v>White - British</v>
      </c>
      <c r="H89" t="str">
        <f>DATASHEET!H89</f>
        <v>N</v>
      </c>
      <c r="I89" t="str">
        <f>DATASHEET!I89</f>
        <v>N</v>
      </c>
      <c r="J89" s="12" t="str">
        <f>DATASHEET!M89</f>
        <v>H</v>
      </c>
      <c r="K89">
        <f>IFERROR(DATASHEET!S89,"")</f>
        <v>2</v>
      </c>
      <c r="L89">
        <f>IFERROR(DATASHEET!T89,"")</f>
        <v>6</v>
      </c>
      <c r="M89">
        <f>IFERROR(SUM(DATASHEET!U89:W89),"")</f>
        <v>0</v>
      </c>
      <c r="N89">
        <f>IFERROR(SUM(DATASHEET!Y89:AA89),"")</f>
        <v>0</v>
      </c>
      <c r="O89">
        <f t="shared" si="6"/>
        <v>8</v>
      </c>
      <c r="P89">
        <f t="shared" si="7"/>
        <v>8</v>
      </c>
      <c r="Q89" s="501">
        <f t="shared" si="8"/>
        <v>1</v>
      </c>
      <c r="R89" s="503">
        <f>IFERROR(VLOOKUP(A89,PROGRESS!$A$16:$Q$245,17,FALSE),"")</f>
        <v>-5.8375000000000004</v>
      </c>
      <c r="S89" s="55" t="str">
        <f>DATASHEET!K89</f>
        <v>No</v>
      </c>
      <c r="T89" s="55" t="str">
        <f t="shared" si="9"/>
        <v>N</v>
      </c>
      <c r="U89" s="55" t="str">
        <f t="shared" si="10"/>
        <v>N</v>
      </c>
      <c r="V89" s="55" t="str">
        <f t="shared" si="11"/>
        <v>N</v>
      </c>
    </row>
    <row r="90" spans="1:22" x14ac:dyDescent="0.25">
      <c r="A90">
        <f>DATASHEET!A90</f>
        <v>151696</v>
      </c>
      <c r="B90" t="str">
        <f>DATASHEET!B90</f>
        <v>KING, Ellie</v>
      </c>
      <c r="C90">
        <v>11</v>
      </c>
      <c r="D90" t="str">
        <f>DATASHEET!D90</f>
        <v>F</v>
      </c>
      <c r="E90" t="str">
        <f>DATASHEET!J90</f>
        <v>N</v>
      </c>
      <c r="F90" t="str">
        <f>DATASHEET!E90</f>
        <v>N</v>
      </c>
      <c r="G90" t="str">
        <f>DATASHEET!F90</f>
        <v>White - British</v>
      </c>
      <c r="H90" t="str">
        <f>DATASHEET!H90</f>
        <v>N</v>
      </c>
      <c r="I90" t="str">
        <f>DATASHEET!I90</f>
        <v>N</v>
      </c>
      <c r="J90" s="12" t="str">
        <f>DATASHEET!M90</f>
        <v>M</v>
      </c>
      <c r="K90">
        <f>IFERROR(DATASHEET!S90,"")</f>
        <v>1</v>
      </c>
      <c r="L90">
        <f>IFERROR(DATASHEET!T90,"")</f>
        <v>8</v>
      </c>
      <c r="M90">
        <f>IFERROR(SUM(DATASHEET!U90:W90),"")</f>
        <v>0</v>
      </c>
      <c r="N90">
        <f>IFERROR(SUM(DATASHEET!Y90:AA90),"")</f>
        <v>0</v>
      </c>
      <c r="O90">
        <f t="shared" si="6"/>
        <v>9</v>
      </c>
      <c r="P90">
        <f t="shared" si="7"/>
        <v>9</v>
      </c>
      <c r="Q90" s="501">
        <f t="shared" si="8"/>
        <v>1</v>
      </c>
      <c r="R90" s="503">
        <f>IFERROR(VLOOKUP(A90,PROGRESS!$A$16:$Q$245,17,FALSE),"")</f>
        <v>-5.2353448</v>
      </c>
      <c r="S90" s="55" t="str">
        <f>DATASHEET!K90</f>
        <v>No</v>
      </c>
      <c r="T90" s="55" t="str">
        <f t="shared" si="9"/>
        <v>N</v>
      </c>
      <c r="U90" s="55" t="str">
        <f t="shared" si="10"/>
        <v>N</v>
      </c>
      <c r="V90" s="55" t="str">
        <f t="shared" si="11"/>
        <v>N</v>
      </c>
    </row>
    <row r="91" spans="1:22" x14ac:dyDescent="0.25">
      <c r="A91">
        <f>DATASHEET!A91</f>
        <v>151723</v>
      </c>
      <c r="B91" t="str">
        <f>DATASHEET!B91</f>
        <v>KLAMANN, Julita</v>
      </c>
      <c r="C91">
        <v>11</v>
      </c>
      <c r="D91" t="str">
        <f>DATASHEET!D91</f>
        <v>F</v>
      </c>
      <c r="E91" t="str">
        <f>DATASHEET!J91</f>
        <v>N</v>
      </c>
      <c r="F91" t="str">
        <f>DATASHEET!E91</f>
        <v>N</v>
      </c>
      <c r="G91" t="str">
        <f>DATASHEET!F91</f>
        <v>White Eastern European</v>
      </c>
      <c r="H91" t="str">
        <f>DATASHEET!H91</f>
        <v>N</v>
      </c>
      <c r="I91" t="str">
        <f>DATASHEET!I91</f>
        <v>N</v>
      </c>
      <c r="J91" s="12" t="str">
        <f>DATASHEET!M91</f>
        <v>M</v>
      </c>
      <c r="K91">
        <f>IFERROR(DATASHEET!S91,"")</f>
        <v>1</v>
      </c>
      <c r="L91">
        <f>IFERROR(DATASHEET!T91,"")</f>
        <v>7</v>
      </c>
      <c r="M91">
        <f>IFERROR(SUM(DATASHEET!U91:W91),"")</f>
        <v>0</v>
      </c>
      <c r="N91">
        <f>IFERROR(SUM(DATASHEET!Y91:AA91),"")</f>
        <v>0</v>
      </c>
      <c r="O91">
        <f t="shared" si="6"/>
        <v>8</v>
      </c>
      <c r="P91">
        <f t="shared" si="7"/>
        <v>8</v>
      </c>
      <c r="Q91" s="501">
        <f t="shared" si="8"/>
        <v>1</v>
      </c>
      <c r="R91" s="503">
        <f>IFERROR(VLOOKUP(A91,PROGRESS!$A$16:$Q$245,17,FALSE),"")</f>
        <v>-3.4909638999999997</v>
      </c>
      <c r="S91" s="55" t="str">
        <f>DATASHEET!K91</f>
        <v>No</v>
      </c>
      <c r="T91" s="55" t="str">
        <f t="shared" si="9"/>
        <v>N</v>
      </c>
      <c r="U91" s="55" t="str">
        <f t="shared" si="10"/>
        <v>N</v>
      </c>
      <c r="V91" s="55" t="str">
        <f t="shared" si="11"/>
        <v>N</v>
      </c>
    </row>
    <row r="92" spans="1:22" x14ac:dyDescent="0.25">
      <c r="A92">
        <f>DATASHEET!A92</f>
        <v>151682</v>
      </c>
      <c r="B92" t="str">
        <f>DATASHEET!B92</f>
        <v>KOM, Caitlin</v>
      </c>
      <c r="C92">
        <v>11</v>
      </c>
      <c r="D92" t="str">
        <f>DATASHEET!D92</f>
        <v>F</v>
      </c>
      <c r="E92" t="str">
        <f>DATASHEET!J92</f>
        <v>N</v>
      </c>
      <c r="F92" t="str">
        <f>DATASHEET!E92</f>
        <v>N</v>
      </c>
      <c r="G92" t="str">
        <f>DATASHEET!F92</f>
        <v>Other Black African</v>
      </c>
      <c r="H92" t="str">
        <f>DATASHEET!H92</f>
        <v>N</v>
      </c>
      <c r="I92" t="str">
        <f>DATASHEET!I92</f>
        <v>N</v>
      </c>
      <c r="J92" s="12" t="str">
        <f>DATASHEET!M92</f>
        <v>M</v>
      </c>
      <c r="K92">
        <f>IFERROR(DATASHEET!S92,"")</f>
        <v>1</v>
      </c>
      <c r="L92">
        <f>IFERROR(DATASHEET!T92,"")</f>
        <v>7</v>
      </c>
      <c r="M92">
        <f>IFERROR(SUM(DATASHEET!U92:W92),"")</f>
        <v>0</v>
      </c>
      <c r="N92">
        <f>IFERROR(SUM(DATASHEET!Y92:AA92),"")</f>
        <v>0</v>
      </c>
      <c r="O92">
        <f t="shared" si="6"/>
        <v>8</v>
      </c>
      <c r="P92">
        <f t="shared" si="7"/>
        <v>8</v>
      </c>
      <c r="Q92" s="501">
        <f t="shared" si="8"/>
        <v>1</v>
      </c>
      <c r="R92" s="503">
        <f>IFERROR(VLOOKUP(A92,PROGRESS!$A$16:$Q$245,17,FALSE),"")</f>
        <v>-3.4909638999999997</v>
      </c>
      <c r="S92" s="55" t="str">
        <f>DATASHEET!K92</f>
        <v>No</v>
      </c>
      <c r="T92" s="55" t="str">
        <f t="shared" si="9"/>
        <v>N</v>
      </c>
      <c r="U92" s="55" t="str">
        <f t="shared" si="10"/>
        <v>N</v>
      </c>
      <c r="V92" s="55" t="str">
        <f t="shared" si="11"/>
        <v>N</v>
      </c>
    </row>
    <row r="93" spans="1:22" x14ac:dyDescent="0.25">
      <c r="A93">
        <f>DATASHEET!A93</f>
        <v>151575</v>
      </c>
      <c r="B93" t="str">
        <f>DATASHEET!B93</f>
        <v>LAFFERTY, Leo</v>
      </c>
      <c r="C93">
        <v>11</v>
      </c>
      <c r="D93" t="str">
        <f>DATASHEET!D93</f>
        <v>M</v>
      </c>
      <c r="E93" t="str">
        <f>DATASHEET!J93</f>
        <v>N</v>
      </c>
      <c r="F93" t="str">
        <f>DATASHEET!E93</f>
        <v>N</v>
      </c>
      <c r="G93" t="str">
        <f>DATASHEET!F93</f>
        <v>Any Other Asian Background</v>
      </c>
      <c r="H93" t="str">
        <f>DATASHEET!H93</f>
        <v>N</v>
      </c>
      <c r="I93" t="str">
        <f>DATASHEET!I93</f>
        <v>N</v>
      </c>
      <c r="J93" s="12" t="str">
        <f>DATASHEET!M93</f>
        <v>M</v>
      </c>
      <c r="K93">
        <f>IFERROR(DATASHEET!S93,"")</f>
        <v>1</v>
      </c>
      <c r="L93">
        <f>IFERROR(DATASHEET!T93,"")</f>
        <v>7</v>
      </c>
      <c r="M93">
        <f>IFERROR(SUM(DATASHEET!U93:W93),"")</f>
        <v>0</v>
      </c>
      <c r="N93">
        <f>IFERROR(SUM(DATASHEET!Y93:AA93),"")</f>
        <v>0</v>
      </c>
      <c r="O93">
        <f t="shared" si="6"/>
        <v>8</v>
      </c>
      <c r="P93">
        <f t="shared" si="7"/>
        <v>8</v>
      </c>
      <c r="Q93" s="501">
        <f t="shared" si="8"/>
        <v>1</v>
      </c>
      <c r="R93" s="503">
        <f>IFERROR(VLOOKUP(A93,PROGRESS!$A$16:$Q$245,17,FALSE),"")</f>
        <v>-4.2927549000000003</v>
      </c>
      <c r="S93" s="55" t="str">
        <f>DATASHEET!K93</f>
        <v>No</v>
      </c>
      <c r="T93" s="55" t="str">
        <f t="shared" si="9"/>
        <v>N</v>
      </c>
      <c r="U93" s="55" t="str">
        <f t="shared" si="10"/>
        <v>N</v>
      </c>
      <c r="V93" s="55" t="str">
        <f t="shared" si="11"/>
        <v>Y</v>
      </c>
    </row>
    <row r="94" spans="1:22" x14ac:dyDescent="0.25">
      <c r="A94">
        <f>DATASHEET!A94</f>
        <v>151694</v>
      </c>
      <c r="B94" t="str">
        <f>DATASHEET!B94</f>
        <v>LEADLEY, Freya</v>
      </c>
      <c r="C94">
        <v>11</v>
      </c>
      <c r="D94" t="str">
        <f>DATASHEET!D94</f>
        <v>F</v>
      </c>
      <c r="E94" t="str">
        <f>DATASHEET!J94</f>
        <v>N</v>
      </c>
      <c r="F94" t="str">
        <f>DATASHEET!E94</f>
        <v>N</v>
      </c>
      <c r="G94" t="str">
        <f>DATASHEET!F94</f>
        <v>White - British</v>
      </c>
      <c r="H94" t="str">
        <f>DATASHEET!H94</f>
        <v>N</v>
      </c>
      <c r="I94" t="str">
        <f>DATASHEET!I94</f>
        <v>N</v>
      </c>
      <c r="J94" s="12" t="str">
        <f>DATASHEET!M94</f>
        <v>H</v>
      </c>
      <c r="K94">
        <f>IFERROR(DATASHEET!S94,"")</f>
        <v>4</v>
      </c>
      <c r="L94">
        <f>IFERROR(DATASHEET!T94,"")</f>
        <v>5</v>
      </c>
      <c r="M94">
        <f>IFERROR(SUM(DATASHEET!U94:W94),"")</f>
        <v>0</v>
      </c>
      <c r="N94">
        <f>IFERROR(SUM(DATASHEET!Y94:AA94),"")</f>
        <v>0</v>
      </c>
      <c r="O94">
        <f t="shared" si="6"/>
        <v>9</v>
      </c>
      <c r="P94">
        <f t="shared" si="7"/>
        <v>9</v>
      </c>
      <c r="Q94" s="501">
        <f t="shared" si="8"/>
        <v>1</v>
      </c>
      <c r="R94" s="503">
        <f>IFERROR(VLOOKUP(A94,PROGRESS!$A$16:$Q$245,17,FALSE),"")</f>
        <v>-7.3119048000000006</v>
      </c>
      <c r="S94" s="55" t="str">
        <f>DATASHEET!K94</f>
        <v>No</v>
      </c>
      <c r="T94" s="55" t="str">
        <f t="shared" si="9"/>
        <v>N</v>
      </c>
      <c r="U94" s="55" t="str">
        <f t="shared" si="10"/>
        <v>N</v>
      </c>
      <c r="V94" s="55" t="str">
        <f t="shared" si="11"/>
        <v>N</v>
      </c>
    </row>
    <row r="95" spans="1:22" x14ac:dyDescent="0.25">
      <c r="A95">
        <f>DATASHEET!A95</f>
        <v>151528</v>
      </c>
      <c r="B95" t="str">
        <f>DATASHEET!B95</f>
        <v>LEADLEY, Harvey</v>
      </c>
      <c r="C95">
        <v>11</v>
      </c>
      <c r="D95" t="str">
        <f>DATASHEET!D95</f>
        <v>M</v>
      </c>
      <c r="E95" t="str">
        <f>DATASHEET!J95</f>
        <v>N</v>
      </c>
      <c r="F95" t="str">
        <f>DATASHEET!E95</f>
        <v>N</v>
      </c>
      <c r="G95" t="str">
        <f>DATASHEET!F95</f>
        <v>White - British</v>
      </c>
      <c r="H95" t="str">
        <f>DATASHEET!H95</f>
        <v>N</v>
      </c>
      <c r="I95" t="str">
        <f>DATASHEET!I95</f>
        <v>N</v>
      </c>
      <c r="J95" s="12" t="str">
        <f>DATASHEET!M95</f>
        <v>H</v>
      </c>
      <c r="K95">
        <f>IFERROR(DATASHEET!S95,"")</f>
        <v>2</v>
      </c>
      <c r="L95">
        <f>IFERROR(DATASHEET!T95,"")</f>
        <v>7</v>
      </c>
      <c r="M95">
        <f>IFERROR(SUM(DATASHEET!U95:W95),"")</f>
        <v>0</v>
      </c>
      <c r="N95">
        <f>IFERROR(SUM(DATASHEET!Y95:AA95),"")</f>
        <v>0</v>
      </c>
      <c r="O95">
        <f t="shared" si="6"/>
        <v>9</v>
      </c>
      <c r="P95">
        <f t="shared" si="7"/>
        <v>9</v>
      </c>
      <c r="Q95" s="501">
        <f t="shared" si="8"/>
        <v>1</v>
      </c>
      <c r="R95" s="503">
        <f>IFERROR(VLOOKUP(A95,PROGRESS!$A$16:$Q$245,17,FALSE),"")</f>
        <v>-5.3896648000000003</v>
      </c>
      <c r="S95" s="55" t="str">
        <f>DATASHEET!K95</f>
        <v>No</v>
      </c>
      <c r="T95" s="55" t="str">
        <f t="shared" si="9"/>
        <v>N</v>
      </c>
      <c r="U95" s="55" t="str">
        <f t="shared" si="10"/>
        <v>Y</v>
      </c>
      <c r="V95" s="55" t="str">
        <f t="shared" si="11"/>
        <v>N</v>
      </c>
    </row>
    <row r="96" spans="1:22" x14ac:dyDescent="0.25">
      <c r="A96">
        <f>DATASHEET!A96</f>
        <v>151539</v>
      </c>
      <c r="B96" t="str">
        <f>DATASHEET!B96</f>
        <v>LEAR, Imogen</v>
      </c>
      <c r="C96">
        <v>11</v>
      </c>
      <c r="D96" t="str">
        <f>DATASHEET!D96</f>
        <v>F</v>
      </c>
      <c r="E96" t="str">
        <f>DATASHEET!J96</f>
        <v>N</v>
      </c>
      <c r="F96" t="str">
        <f>DATASHEET!E96</f>
        <v>N</v>
      </c>
      <c r="G96" t="str">
        <f>DATASHEET!F96</f>
        <v>White - British</v>
      </c>
      <c r="H96" t="str">
        <f>DATASHEET!H96</f>
        <v>N</v>
      </c>
      <c r="I96" t="str">
        <f>DATASHEET!I96</f>
        <v>N</v>
      </c>
      <c r="J96" s="12" t="str">
        <f>DATASHEET!M96</f>
        <v>M</v>
      </c>
      <c r="K96">
        <f>IFERROR(DATASHEET!S96,"")</f>
        <v>1</v>
      </c>
      <c r="L96">
        <f>IFERROR(DATASHEET!T96,"")</f>
        <v>7</v>
      </c>
      <c r="M96">
        <f>IFERROR(SUM(DATASHEET!U96:W96),"")</f>
        <v>0</v>
      </c>
      <c r="N96">
        <f>IFERROR(SUM(DATASHEET!Y96:AA96),"")</f>
        <v>0</v>
      </c>
      <c r="O96">
        <f t="shared" si="6"/>
        <v>8</v>
      </c>
      <c r="P96">
        <f t="shared" si="7"/>
        <v>8</v>
      </c>
      <c r="Q96" s="501">
        <f t="shared" si="8"/>
        <v>1</v>
      </c>
      <c r="R96" s="503">
        <f>IFERROR(VLOOKUP(A96,PROGRESS!$A$16:$Q$245,17,FALSE),"")</f>
        <v>-4.7563876999999994</v>
      </c>
      <c r="S96" s="55" t="str">
        <f>DATASHEET!K96</f>
        <v>Yes</v>
      </c>
      <c r="T96" s="55" t="str">
        <f t="shared" si="9"/>
        <v>N</v>
      </c>
      <c r="U96" s="55" t="str">
        <f t="shared" si="10"/>
        <v>N</v>
      </c>
      <c r="V96" s="55" t="str">
        <f t="shared" si="11"/>
        <v>N</v>
      </c>
    </row>
    <row r="97" spans="1:22" x14ac:dyDescent="0.25">
      <c r="A97">
        <f>DATASHEET!A97</f>
        <v>151522</v>
      </c>
      <c r="B97" t="str">
        <f>DATASHEET!B97</f>
        <v>LEVESLEY, Adam</v>
      </c>
      <c r="C97">
        <v>11</v>
      </c>
      <c r="D97" t="str">
        <f>DATASHEET!D97</f>
        <v>M</v>
      </c>
      <c r="E97" t="str">
        <f>DATASHEET!J97</f>
        <v>N</v>
      </c>
      <c r="F97" t="str">
        <f>DATASHEET!E97</f>
        <v>N</v>
      </c>
      <c r="G97" t="str">
        <f>DATASHEET!F97</f>
        <v>White - British</v>
      </c>
      <c r="H97" t="str">
        <f>DATASHEET!H97</f>
        <v>N</v>
      </c>
      <c r="I97" t="str">
        <f>DATASHEET!I97</f>
        <v>N</v>
      </c>
      <c r="J97" s="12" t="str">
        <f>DATASHEET!M97</f>
        <v>M</v>
      </c>
      <c r="K97">
        <f>IFERROR(DATASHEET!S97,"")</f>
        <v>1</v>
      </c>
      <c r="L97">
        <f>IFERROR(DATASHEET!T97,"")</f>
        <v>8</v>
      </c>
      <c r="M97">
        <f>IFERROR(SUM(DATASHEET!U97:W97),"")</f>
        <v>0</v>
      </c>
      <c r="N97">
        <f>IFERROR(SUM(DATASHEET!Y97:AA97),"")</f>
        <v>0</v>
      </c>
      <c r="O97">
        <f t="shared" si="6"/>
        <v>9</v>
      </c>
      <c r="P97">
        <f t="shared" si="7"/>
        <v>9</v>
      </c>
      <c r="Q97" s="501">
        <f t="shared" si="8"/>
        <v>1</v>
      </c>
      <c r="R97" s="503">
        <f>IFERROR(VLOOKUP(A97,PROGRESS!$A$16:$Q$245,17,FALSE),"")</f>
        <v>-4.4927548999999996</v>
      </c>
      <c r="S97" s="55" t="str">
        <f>DATASHEET!K97</f>
        <v>Yes</v>
      </c>
      <c r="T97" s="55" t="str">
        <f t="shared" si="9"/>
        <v>N</v>
      </c>
      <c r="U97" s="55" t="str">
        <f t="shared" si="10"/>
        <v>N</v>
      </c>
      <c r="V97" s="55" t="str">
        <f t="shared" si="11"/>
        <v>Y</v>
      </c>
    </row>
    <row r="98" spans="1:22" x14ac:dyDescent="0.25">
      <c r="A98">
        <f>DATASHEET!A98</f>
        <v>151589</v>
      </c>
      <c r="B98" t="str">
        <f>DATASHEET!B98</f>
        <v>LEWIS, Olivia</v>
      </c>
      <c r="C98">
        <v>11</v>
      </c>
      <c r="D98" t="str">
        <f>DATASHEET!D98</f>
        <v>F</v>
      </c>
      <c r="E98" t="str">
        <f>DATASHEET!J98</f>
        <v>N</v>
      </c>
      <c r="F98" t="str">
        <f>DATASHEET!E98</f>
        <v>N</v>
      </c>
      <c r="G98" t="str">
        <f>DATASHEET!F98</f>
        <v>Black Caribbean</v>
      </c>
      <c r="H98" t="str">
        <f>DATASHEET!H98</f>
        <v>N</v>
      </c>
      <c r="I98" t="str">
        <f>DATASHEET!I98</f>
        <v>N</v>
      </c>
      <c r="J98" s="12" t="str">
        <f>DATASHEET!M98</f>
        <v>H</v>
      </c>
      <c r="K98">
        <f>IFERROR(DATASHEET!S98,"")</f>
        <v>0</v>
      </c>
      <c r="L98">
        <f>IFERROR(DATASHEET!T98,"")</f>
        <v>10</v>
      </c>
      <c r="M98">
        <f>IFERROR(SUM(DATASHEET!U98:W98),"")</f>
        <v>0</v>
      </c>
      <c r="N98">
        <f>IFERROR(SUM(DATASHEET!Y98:AA98),"")</f>
        <v>0</v>
      </c>
      <c r="O98">
        <f t="shared" si="6"/>
        <v>10</v>
      </c>
      <c r="P98">
        <f t="shared" si="7"/>
        <v>10</v>
      </c>
      <c r="Q98" s="501">
        <f t="shared" si="8"/>
        <v>1</v>
      </c>
      <c r="R98" s="503">
        <f>IFERROR(VLOOKUP(A98,PROGRESS!$A$16:$Q$245,17,FALSE),"")</f>
        <v>-5.9375</v>
      </c>
      <c r="S98" s="55" t="str">
        <f>DATASHEET!K98</f>
        <v>No</v>
      </c>
      <c r="T98" s="55" t="str">
        <f t="shared" si="9"/>
        <v>N</v>
      </c>
      <c r="U98" s="55" t="str">
        <f t="shared" si="10"/>
        <v>N</v>
      </c>
      <c r="V98" s="55" t="str">
        <f t="shared" si="11"/>
        <v>N</v>
      </c>
    </row>
    <row r="99" spans="1:22" x14ac:dyDescent="0.25">
      <c r="A99">
        <f>DATASHEET!A99</f>
        <v>151705</v>
      </c>
      <c r="B99" t="str">
        <f>DATASHEET!B99</f>
        <v>LIGHTBODY, Sophie</v>
      </c>
      <c r="C99">
        <v>11</v>
      </c>
      <c r="D99" t="str">
        <f>DATASHEET!D99</f>
        <v>F</v>
      </c>
      <c r="E99" t="str">
        <f>DATASHEET!J99</f>
        <v>N</v>
      </c>
      <c r="F99" t="str">
        <f>DATASHEET!E99</f>
        <v>N</v>
      </c>
      <c r="G99" t="str">
        <f>DATASHEET!F99</f>
        <v>White - British</v>
      </c>
      <c r="H99" t="str">
        <f>DATASHEET!H99</f>
        <v>N</v>
      </c>
      <c r="I99" t="str">
        <f>DATASHEET!I99</f>
        <v>N</v>
      </c>
      <c r="J99" s="12" t="str">
        <f>DATASHEET!M99</f>
        <v>H</v>
      </c>
      <c r="K99">
        <f>IFERROR(DATASHEET!S99,"")</f>
        <v>0</v>
      </c>
      <c r="L99">
        <f>IFERROR(DATASHEET!T99,"")</f>
        <v>9</v>
      </c>
      <c r="M99">
        <f>IFERROR(SUM(DATASHEET!U99:W99),"")</f>
        <v>1</v>
      </c>
      <c r="N99">
        <f>IFERROR(SUM(DATASHEET!Y99:AA99),"")</f>
        <v>0</v>
      </c>
      <c r="O99">
        <f t="shared" si="6"/>
        <v>9</v>
      </c>
      <c r="P99">
        <f t="shared" si="7"/>
        <v>10</v>
      </c>
      <c r="Q99" s="501">
        <f t="shared" si="8"/>
        <v>0.9</v>
      </c>
      <c r="R99" s="503">
        <f>IFERROR(VLOOKUP(A99,PROGRESS!$A$16:$Q$245,17,FALSE),"")</f>
        <v>-6.2541016000000003</v>
      </c>
      <c r="S99" s="55" t="str">
        <f>DATASHEET!K99</f>
        <v>No</v>
      </c>
      <c r="T99" s="55" t="str">
        <f t="shared" si="9"/>
        <v>N</v>
      </c>
      <c r="U99" s="55" t="str">
        <f t="shared" si="10"/>
        <v>N</v>
      </c>
      <c r="V99" s="55" t="str">
        <f t="shared" si="11"/>
        <v>N</v>
      </c>
    </row>
    <row r="100" spans="1:22" x14ac:dyDescent="0.25">
      <c r="A100">
        <f>DATASHEET!A100</f>
        <v>151524</v>
      </c>
      <c r="B100" t="str">
        <f>DATASHEET!B100</f>
        <v>LINSKY, Caleb</v>
      </c>
      <c r="C100">
        <v>11</v>
      </c>
      <c r="D100" t="str">
        <f>DATASHEET!D100</f>
        <v>M</v>
      </c>
      <c r="E100" t="str">
        <f>DATASHEET!J100</f>
        <v>N</v>
      </c>
      <c r="F100" t="str">
        <f>DATASHEET!E100</f>
        <v>N</v>
      </c>
      <c r="G100" t="str">
        <f>DATASHEET!F100</f>
        <v>White - British</v>
      </c>
      <c r="H100" t="str">
        <f>DATASHEET!H100</f>
        <v>N</v>
      </c>
      <c r="I100" t="str">
        <f>DATASHEET!I100</f>
        <v>N</v>
      </c>
      <c r="J100" s="12" t="str">
        <f>DATASHEET!M100</f>
        <v>M</v>
      </c>
      <c r="K100">
        <f>IFERROR(DATASHEET!S100,"")</f>
        <v>3</v>
      </c>
      <c r="L100">
        <f>IFERROR(DATASHEET!T100,"")</f>
        <v>7</v>
      </c>
      <c r="M100">
        <f>IFERROR(SUM(DATASHEET!U100:W100),"")</f>
        <v>0</v>
      </c>
      <c r="N100">
        <f>IFERROR(SUM(DATASHEET!Y100:AA100),"")</f>
        <v>0</v>
      </c>
      <c r="O100">
        <f t="shared" si="6"/>
        <v>10</v>
      </c>
      <c r="P100">
        <f t="shared" si="7"/>
        <v>10</v>
      </c>
      <c r="Q100" s="501">
        <f t="shared" si="8"/>
        <v>1</v>
      </c>
      <c r="R100" s="503">
        <f>IFERROR(VLOOKUP(A100,PROGRESS!$A$16:$Q$245,17,FALSE),"")</f>
        <v>-4.0503675999999995</v>
      </c>
      <c r="S100" s="55" t="str">
        <f>DATASHEET!K100</f>
        <v>No</v>
      </c>
      <c r="T100" s="55" t="str">
        <f t="shared" si="9"/>
        <v>N</v>
      </c>
      <c r="U100" s="55" t="str">
        <f t="shared" si="10"/>
        <v>N</v>
      </c>
      <c r="V100" s="55" t="str">
        <f t="shared" si="11"/>
        <v>Y</v>
      </c>
    </row>
    <row r="101" spans="1:22" x14ac:dyDescent="0.25">
      <c r="A101">
        <f>DATASHEET!A101</f>
        <v>151543</v>
      </c>
      <c r="B101" t="str">
        <f>DATASHEET!B101</f>
        <v>LIVINGSTON, Maria</v>
      </c>
      <c r="C101">
        <v>11</v>
      </c>
      <c r="D101" t="str">
        <f>DATASHEET!D101</f>
        <v>F</v>
      </c>
      <c r="E101" t="str">
        <f>DATASHEET!J101</f>
        <v>N</v>
      </c>
      <c r="F101" t="str">
        <f>DATASHEET!E101</f>
        <v>N</v>
      </c>
      <c r="G101" t="str">
        <f>DATASHEET!F101</f>
        <v>White - British</v>
      </c>
      <c r="H101" t="str">
        <f>DATASHEET!H101</f>
        <v>N</v>
      </c>
      <c r="I101" t="str">
        <f>DATASHEET!I101</f>
        <v>N</v>
      </c>
      <c r="J101" s="12" t="str">
        <f>DATASHEET!M101</f>
        <v>M</v>
      </c>
      <c r="K101">
        <f>IFERROR(DATASHEET!S101,"")</f>
        <v>6</v>
      </c>
      <c r="L101">
        <f>IFERROR(DATASHEET!T101,"")</f>
        <v>3</v>
      </c>
      <c r="M101">
        <f>IFERROR(SUM(DATASHEET!U101:W101),"")</f>
        <v>0</v>
      </c>
      <c r="N101">
        <f>IFERROR(SUM(DATASHEET!Y101:AA101),"")</f>
        <v>0</v>
      </c>
      <c r="O101">
        <f t="shared" si="6"/>
        <v>9</v>
      </c>
      <c r="P101">
        <f t="shared" si="7"/>
        <v>9</v>
      </c>
      <c r="Q101" s="501">
        <f t="shared" si="8"/>
        <v>1</v>
      </c>
      <c r="R101" s="503">
        <f>IFERROR(VLOOKUP(A101,PROGRESS!$A$16:$Q$245,17,FALSE),"")</f>
        <v>-5.3353447999999997</v>
      </c>
      <c r="S101" s="55" t="str">
        <f>DATASHEET!K101</f>
        <v>No</v>
      </c>
      <c r="T101" s="55" t="str">
        <f t="shared" si="9"/>
        <v>N</v>
      </c>
      <c r="U101" s="55" t="str">
        <f t="shared" si="10"/>
        <v>N</v>
      </c>
      <c r="V101" s="55" t="str">
        <f t="shared" si="11"/>
        <v>N</v>
      </c>
    </row>
    <row r="102" spans="1:22" x14ac:dyDescent="0.25">
      <c r="A102">
        <f>DATASHEET!A102</f>
        <v>151646</v>
      </c>
      <c r="B102" t="str">
        <f>DATASHEET!B102</f>
        <v>LOGAN, Nathaniel</v>
      </c>
      <c r="C102">
        <v>11</v>
      </c>
      <c r="D102" t="str">
        <f>DATASHEET!D102</f>
        <v>M</v>
      </c>
      <c r="E102" t="str">
        <f>DATASHEET!J102</f>
        <v>N</v>
      </c>
      <c r="F102" t="str">
        <f>DATASHEET!E102</f>
        <v>N</v>
      </c>
      <c r="G102" t="str">
        <f>DATASHEET!F102</f>
        <v>Other Mixed Background</v>
      </c>
      <c r="H102" t="str">
        <f>DATASHEET!H102</f>
        <v>N</v>
      </c>
      <c r="I102" t="str">
        <f>DATASHEET!I102</f>
        <v>N</v>
      </c>
      <c r="J102" s="12" t="str">
        <f>DATASHEET!M102</f>
        <v>L</v>
      </c>
      <c r="K102">
        <f>IFERROR(DATASHEET!S102,"")</f>
        <v>0</v>
      </c>
      <c r="L102">
        <f>IFERROR(DATASHEET!T102,"")</f>
        <v>2</v>
      </c>
      <c r="M102">
        <f>IFERROR(SUM(DATASHEET!U102:W102),"")</f>
        <v>5</v>
      </c>
      <c r="N102">
        <f>IFERROR(SUM(DATASHEET!Y102:AA102),"")</f>
        <v>1</v>
      </c>
      <c r="O102">
        <f t="shared" si="6"/>
        <v>2</v>
      </c>
      <c r="P102">
        <f t="shared" si="7"/>
        <v>8</v>
      </c>
      <c r="Q102" s="501">
        <f t="shared" si="8"/>
        <v>0.25</v>
      </c>
      <c r="R102" s="503">
        <f>IFERROR(VLOOKUP(A102,PROGRESS!$A$16:$Q$245,17,FALSE),"")</f>
        <v>-1.8686364000000002</v>
      </c>
      <c r="S102" s="55" t="str">
        <f>DATASHEET!K102</f>
        <v>Yes</v>
      </c>
      <c r="T102" s="55" t="str">
        <f t="shared" si="9"/>
        <v>N</v>
      </c>
      <c r="U102" s="55" t="str">
        <f t="shared" si="10"/>
        <v>N</v>
      </c>
      <c r="V102" s="55" t="str">
        <f t="shared" si="11"/>
        <v>Y</v>
      </c>
    </row>
    <row r="103" spans="1:22" x14ac:dyDescent="0.25">
      <c r="A103">
        <f>DATASHEET!A103</f>
        <v>151553</v>
      </c>
      <c r="B103" t="str">
        <f>DATASHEET!B103</f>
        <v>LOUGHRAN, Joseph</v>
      </c>
      <c r="C103">
        <v>11</v>
      </c>
      <c r="D103" t="str">
        <f>DATASHEET!D103</f>
        <v>M</v>
      </c>
      <c r="E103" t="str">
        <f>DATASHEET!J103</f>
        <v>N</v>
      </c>
      <c r="F103" t="str">
        <f>DATASHEET!E103</f>
        <v>N</v>
      </c>
      <c r="G103" t="str">
        <f>DATASHEET!F103</f>
        <v>White - British</v>
      </c>
      <c r="H103" t="str">
        <f>DATASHEET!H103</f>
        <v>N</v>
      </c>
      <c r="I103" t="str">
        <f>DATASHEET!I103</f>
        <v>N</v>
      </c>
      <c r="J103" s="12" t="str">
        <f>DATASHEET!M103</f>
        <v>H</v>
      </c>
      <c r="K103">
        <f>IFERROR(DATASHEET!S103,"")</f>
        <v>1</v>
      </c>
      <c r="L103">
        <f>IFERROR(DATASHEET!T103,"")</f>
        <v>8</v>
      </c>
      <c r="M103">
        <f>IFERROR(SUM(DATASHEET!U103:W103),"")</f>
        <v>0</v>
      </c>
      <c r="N103">
        <f>IFERROR(SUM(DATASHEET!Y103:AA103),"")</f>
        <v>0</v>
      </c>
      <c r="O103">
        <f t="shared" si="6"/>
        <v>9</v>
      </c>
      <c r="P103">
        <f t="shared" si="7"/>
        <v>9</v>
      </c>
      <c r="Q103" s="501">
        <f t="shared" si="8"/>
        <v>1</v>
      </c>
      <c r="R103" s="503">
        <f>IFERROR(VLOOKUP(A103,PROGRESS!$A$16:$Q$245,17,FALSE),"")</f>
        <v>-5.4896647999999999</v>
      </c>
      <c r="S103" s="55" t="str">
        <f>DATASHEET!K103</f>
        <v>No</v>
      </c>
      <c r="T103" s="55" t="str">
        <f t="shared" si="9"/>
        <v>N</v>
      </c>
      <c r="U103" s="55" t="str">
        <f t="shared" si="10"/>
        <v>Y</v>
      </c>
      <c r="V103" s="55" t="str">
        <f t="shared" si="11"/>
        <v>N</v>
      </c>
    </row>
    <row r="104" spans="1:22" x14ac:dyDescent="0.25">
      <c r="A104">
        <f>DATASHEET!A104</f>
        <v>151544</v>
      </c>
      <c r="B104" t="str">
        <f>DATASHEET!B104</f>
        <v>MADAFI, Valerie</v>
      </c>
      <c r="C104">
        <v>11</v>
      </c>
      <c r="D104" t="str">
        <f>DATASHEET!D104</f>
        <v>F</v>
      </c>
      <c r="E104" t="str">
        <f>DATASHEET!J104</f>
        <v>N</v>
      </c>
      <c r="F104" t="str">
        <f>DATASHEET!E104</f>
        <v>N</v>
      </c>
      <c r="G104" t="str">
        <f>DATASHEET!F104</f>
        <v>Other Black African</v>
      </c>
      <c r="H104" t="str">
        <f>DATASHEET!H104</f>
        <v>N</v>
      </c>
      <c r="I104" t="str">
        <f>DATASHEET!I104</f>
        <v>N</v>
      </c>
      <c r="J104" s="12" t="str">
        <f>DATASHEET!M104</f>
        <v>M</v>
      </c>
      <c r="K104">
        <f>IFERROR(DATASHEET!S104,"")</f>
        <v>0</v>
      </c>
      <c r="L104">
        <f>IFERROR(DATASHEET!T104,"")</f>
        <v>8</v>
      </c>
      <c r="M104">
        <f>IFERROR(SUM(DATASHEET!U104:W104),"")</f>
        <v>2</v>
      </c>
      <c r="N104">
        <f>IFERROR(SUM(DATASHEET!Y104:AA104),"")</f>
        <v>0</v>
      </c>
      <c r="O104">
        <f t="shared" si="6"/>
        <v>8</v>
      </c>
      <c r="P104">
        <f t="shared" si="7"/>
        <v>10</v>
      </c>
      <c r="Q104" s="501">
        <f t="shared" si="8"/>
        <v>0.8</v>
      </c>
      <c r="R104" s="503">
        <f>IFERROR(VLOOKUP(A104,PROGRESS!$A$16:$Q$245,17,FALSE),"")</f>
        <v>-5.2563876999999994</v>
      </c>
      <c r="S104" s="55" t="str">
        <f>DATASHEET!K104</f>
        <v>No</v>
      </c>
      <c r="T104" s="55" t="str">
        <f t="shared" si="9"/>
        <v>N</v>
      </c>
      <c r="U104" s="55" t="str">
        <f t="shared" si="10"/>
        <v>N</v>
      </c>
      <c r="V104" s="55" t="str">
        <f t="shared" si="11"/>
        <v>N</v>
      </c>
    </row>
    <row r="105" spans="1:22" x14ac:dyDescent="0.25">
      <c r="A105">
        <f>DATASHEET!A105</f>
        <v>151571</v>
      </c>
      <c r="B105" t="str">
        <f>DATASHEET!B105</f>
        <v>MAGAMBO, Aaron</v>
      </c>
      <c r="C105">
        <v>11</v>
      </c>
      <c r="D105" t="str">
        <f>DATASHEET!D105</f>
        <v>M</v>
      </c>
      <c r="E105" t="str">
        <f>DATASHEET!J105</f>
        <v>N</v>
      </c>
      <c r="F105" t="str">
        <f>DATASHEET!E105</f>
        <v>N</v>
      </c>
      <c r="G105" t="str">
        <f>DATASHEET!F105</f>
        <v>Other Black African</v>
      </c>
      <c r="H105" t="str">
        <f>DATASHEET!H105</f>
        <v>N</v>
      </c>
      <c r="I105" t="str">
        <f>DATASHEET!I105</f>
        <v>N</v>
      </c>
      <c r="J105" s="12" t="str">
        <f>DATASHEET!M105</f>
        <v>M</v>
      </c>
      <c r="K105">
        <f>IFERROR(DATASHEET!S105,"")</f>
        <v>1</v>
      </c>
      <c r="L105">
        <f>IFERROR(DATASHEET!T105,"")</f>
        <v>8</v>
      </c>
      <c r="M105">
        <f>IFERROR(SUM(DATASHEET!U105:W105),"")</f>
        <v>0</v>
      </c>
      <c r="N105">
        <f>IFERROR(SUM(DATASHEET!Y105:AA105),"")</f>
        <v>0</v>
      </c>
      <c r="O105">
        <f t="shared" si="6"/>
        <v>9</v>
      </c>
      <c r="P105">
        <f t="shared" si="7"/>
        <v>9</v>
      </c>
      <c r="Q105" s="501">
        <f t="shared" si="8"/>
        <v>1</v>
      </c>
      <c r="R105" s="503">
        <f>IFERROR(VLOOKUP(A105,PROGRESS!$A$16:$Q$245,17,FALSE),"")</f>
        <v>-5.0563877000000002</v>
      </c>
      <c r="S105" s="55" t="str">
        <f>DATASHEET!K105</f>
        <v>No</v>
      </c>
      <c r="T105" s="55" t="str">
        <f t="shared" si="9"/>
        <v>N</v>
      </c>
      <c r="U105" s="55" t="str">
        <f t="shared" si="10"/>
        <v>N</v>
      </c>
      <c r="V105" s="55" t="str">
        <f t="shared" si="11"/>
        <v>Y</v>
      </c>
    </row>
    <row r="106" spans="1:22" x14ac:dyDescent="0.25">
      <c r="A106">
        <f>DATASHEET!A106</f>
        <v>151586</v>
      </c>
      <c r="B106" t="str">
        <f>DATASHEET!B106</f>
        <v>MAHACHI, Dean</v>
      </c>
      <c r="C106">
        <v>11</v>
      </c>
      <c r="D106" t="str">
        <f>DATASHEET!D106</f>
        <v>M</v>
      </c>
      <c r="E106" t="str">
        <f>DATASHEET!J106</f>
        <v>N</v>
      </c>
      <c r="F106" t="str">
        <f>DATASHEET!E106</f>
        <v>N</v>
      </c>
      <c r="G106" t="str">
        <f>DATASHEET!F106</f>
        <v>Other Black African</v>
      </c>
      <c r="H106" t="str">
        <f>DATASHEET!H106</f>
        <v>N</v>
      </c>
      <c r="I106" t="str">
        <f>DATASHEET!I106</f>
        <v>N</v>
      </c>
      <c r="J106" s="12" t="str">
        <f>DATASHEET!M106</f>
        <v>M</v>
      </c>
      <c r="K106">
        <f>IFERROR(DATASHEET!S106,"")</f>
        <v>1</v>
      </c>
      <c r="L106">
        <f>IFERROR(DATASHEET!T106,"")</f>
        <v>6</v>
      </c>
      <c r="M106">
        <f>IFERROR(SUM(DATASHEET!U106:W106),"")</f>
        <v>2</v>
      </c>
      <c r="N106">
        <f>IFERROR(SUM(DATASHEET!Y106:AA106),"")</f>
        <v>0</v>
      </c>
      <c r="O106">
        <f t="shared" si="6"/>
        <v>7</v>
      </c>
      <c r="P106">
        <f t="shared" si="7"/>
        <v>9</v>
      </c>
      <c r="Q106" s="501">
        <f t="shared" si="8"/>
        <v>0.77777777777777779</v>
      </c>
      <c r="R106" s="503">
        <f>IFERROR(VLOOKUP(A106,PROGRESS!$A$16:$Q$245,17,FALSE),"")</f>
        <v>-3.6909638999999999</v>
      </c>
      <c r="S106" s="55" t="str">
        <f>DATASHEET!K106</f>
        <v>Yes</v>
      </c>
      <c r="T106" s="55" t="str">
        <f t="shared" si="9"/>
        <v>N</v>
      </c>
      <c r="U106" s="55" t="str">
        <f t="shared" si="10"/>
        <v>N</v>
      </c>
      <c r="V106" s="55" t="str">
        <f t="shared" si="11"/>
        <v>Y</v>
      </c>
    </row>
    <row r="107" spans="1:22" x14ac:dyDescent="0.25">
      <c r="A107">
        <f>DATASHEET!A107</f>
        <v>151628</v>
      </c>
      <c r="B107" t="str">
        <f>DATASHEET!B107</f>
        <v>MAKANJUOLA, Feola</v>
      </c>
      <c r="C107">
        <v>11</v>
      </c>
      <c r="D107" t="str">
        <f>DATASHEET!D107</f>
        <v>M</v>
      </c>
      <c r="E107" t="str">
        <f>DATASHEET!J107</f>
        <v>N</v>
      </c>
      <c r="F107" t="str">
        <f>DATASHEET!E107</f>
        <v>N</v>
      </c>
      <c r="G107" t="str">
        <f>DATASHEET!F107</f>
        <v>Other Black African</v>
      </c>
      <c r="H107" t="str">
        <f>DATASHEET!H107</f>
        <v>N</v>
      </c>
      <c r="I107" t="str">
        <f>DATASHEET!I107</f>
        <v>N</v>
      </c>
      <c r="J107" s="12" t="str">
        <f>DATASHEET!M107</f>
        <v>M</v>
      </c>
      <c r="K107">
        <f>IFERROR(DATASHEET!S107,"")</f>
        <v>1</v>
      </c>
      <c r="L107">
        <f>IFERROR(DATASHEET!T107,"")</f>
        <v>7</v>
      </c>
      <c r="M107">
        <f>IFERROR(SUM(DATASHEET!U107:W107),"")</f>
        <v>1</v>
      </c>
      <c r="N107">
        <f>IFERROR(SUM(DATASHEET!Y107:AA107),"")</f>
        <v>0</v>
      </c>
      <c r="O107">
        <f t="shared" si="6"/>
        <v>8</v>
      </c>
      <c r="P107">
        <f t="shared" si="7"/>
        <v>9</v>
      </c>
      <c r="Q107" s="501">
        <f t="shared" si="8"/>
        <v>0.88888888888888884</v>
      </c>
      <c r="R107" s="503" t="str">
        <f>IFERROR(VLOOKUP(A107,PROGRESS!$A$16:$Q$245,17,FALSE),"")</f>
        <v/>
      </c>
      <c r="S107" s="55" t="str">
        <f>DATASHEET!K107</f>
        <v>Yes</v>
      </c>
      <c r="T107" s="55" t="str">
        <f t="shared" si="9"/>
        <v>N</v>
      </c>
      <c r="U107" s="55" t="str">
        <f t="shared" si="10"/>
        <v>N</v>
      </c>
      <c r="V107" s="55" t="str">
        <f t="shared" si="11"/>
        <v>Y</v>
      </c>
    </row>
    <row r="108" spans="1:22" x14ac:dyDescent="0.25">
      <c r="A108">
        <f>DATASHEET!A108</f>
        <v>160026</v>
      </c>
      <c r="B108" t="str">
        <f>DATASHEET!B108</f>
        <v>MALIK, Hana</v>
      </c>
      <c r="C108">
        <v>11</v>
      </c>
      <c r="D108" t="str">
        <f>DATASHEET!D108</f>
        <v>F</v>
      </c>
      <c r="E108" t="str">
        <f>DATASHEET!J108</f>
        <v>N</v>
      </c>
      <c r="F108" t="str">
        <f>DATASHEET!E108</f>
        <v>Y</v>
      </c>
      <c r="G108" t="str">
        <f>DATASHEET!F108</f>
        <v>Pakistani</v>
      </c>
      <c r="H108" t="str">
        <f>DATASHEET!H108</f>
        <v>Y</v>
      </c>
      <c r="I108" t="str">
        <f>DATASHEET!I108</f>
        <v>N</v>
      </c>
      <c r="J108" s="12" t="str">
        <f>DATASHEET!M108</f>
        <v/>
      </c>
      <c r="K108">
        <f>IFERROR(DATASHEET!S108,"")</f>
        <v>2</v>
      </c>
      <c r="L108">
        <f>IFERROR(DATASHEET!T108,"")</f>
        <v>7</v>
      </c>
      <c r="M108">
        <f>IFERROR(SUM(DATASHEET!U108:W108),"")</f>
        <v>0</v>
      </c>
      <c r="N108">
        <f>IFERROR(SUM(DATASHEET!Y108:AA108),"")</f>
        <v>0</v>
      </c>
      <c r="O108">
        <f t="shared" si="6"/>
        <v>9</v>
      </c>
      <c r="P108">
        <f t="shared" si="7"/>
        <v>9</v>
      </c>
      <c r="Q108" s="501">
        <f t="shared" si="8"/>
        <v>1</v>
      </c>
      <c r="R108" s="503" t="str">
        <f>IFERROR(VLOOKUP(A108,PROGRESS!$A$16:$Q$245,17,FALSE),"")</f>
        <v/>
      </c>
      <c r="S108" s="55" t="str">
        <f>DATASHEET!K108</f>
        <v>No</v>
      </c>
      <c r="T108" s="55" t="str">
        <f t="shared" si="9"/>
        <v>N</v>
      </c>
      <c r="U108" s="55" t="str">
        <f t="shared" si="10"/>
        <v>N</v>
      </c>
      <c r="V108" s="55" t="str">
        <f t="shared" si="11"/>
        <v>N</v>
      </c>
    </row>
    <row r="109" spans="1:22" x14ac:dyDescent="0.25">
      <c r="A109">
        <f>DATASHEET!A109</f>
        <v>151610</v>
      </c>
      <c r="B109" t="str">
        <f>DATASHEET!B109</f>
        <v>MARKS, Ethan</v>
      </c>
      <c r="C109">
        <v>11</v>
      </c>
      <c r="D109" t="str">
        <f>DATASHEET!D109</f>
        <v>M</v>
      </c>
      <c r="E109" t="str">
        <f>DATASHEET!J109</f>
        <v>N</v>
      </c>
      <c r="F109" t="str">
        <f>DATASHEET!E109</f>
        <v>N</v>
      </c>
      <c r="G109" t="str">
        <f>DATASHEET!F109</f>
        <v>White - British</v>
      </c>
      <c r="H109" t="str">
        <f>DATASHEET!H109</f>
        <v>N</v>
      </c>
      <c r="I109" t="str">
        <f>DATASHEET!I109</f>
        <v>N</v>
      </c>
      <c r="J109" s="12" t="str">
        <f>DATASHEET!M109</f>
        <v>H</v>
      </c>
      <c r="K109">
        <f>IFERROR(DATASHEET!S109,"")</f>
        <v>4</v>
      </c>
      <c r="L109">
        <f>IFERROR(DATASHEET!T109,"")</f>
        <v>4</v>
      </c>
      <c r="M109">
        <f>IFERROR(SUM(DATASHEET!U109:W109),"")</f>
        <v>0</v>
      </c>
      <c r="N109">
        <f>IFERROR(SUM(DATASHEET!Y109:AA109),"")</f>
        <v>0</v>
      </c>
      <c r="O109">
        <f t="shared" si="6"/>
        <v>8</v>
      </c>
      <c r="P109">
        <f t="shared" si="7"/>
        <v>8</v>
      </c>
      <c r="Q109" s="501">
        <f t="shared" si="8"/>
        <v>1</v>
      </c>
      <c r="R109" s="503">
        <f>IFERROR(VLOOKUP(A109,PROGRESS!$A$16:$Q$245,17,FALSE),"")</f>
        <v>-6.8154411999999995</v>
      </c>
      <c r="S109" s="55" t="str">
        <f>DATASHEET!K109</f>
        <v>No</v>
      </c>
      <c r="T109" s="55" t="str">
        <f t="shared" si="9"/>
        <v>N</v>
      </c>
      <c r="U109" s="55" t="str">
        <f t="shared" si="10"/>
        <v>Y</v>
      </c>
      <c r="V109" s="55" t="str">
        <f t="shared" si="11"/>
        <v>N</v>
      </c>
    </row>
    <row r="110" spans="1:22" x14ac:dyDescent="0.25">
      <c r="A110">
        <f>DATASHEET!A110</f>
        <v>151584</v>
      </c>
      <c r="B110" t="str">
        <f>DATASHEET!B110</f>
        <v>MARTIN, Tyler</v>
      </c>
      <c r="C110">
        <v>11</v>
      </c>
      <c r="D110" t="str">
        <f>DATASHEET!D110</f>
        <v>M</v>
      </c>
      <c r="E110" t="str">
        <f>DATASHEET!J110</f>
        <v>N</v>
      </c>
      <c r="F110" t="str">
        <f>DATASHEET!E110</f>
        <v>N</v>
      </c>
      <c r="G110" t="str">
        <f>DATASHEET!F110</f>
        <v>White - British</v>
      </c>
      <c r="H110" t="str">
        <f>DATASHEET!H110</f>
        <v>N</v>
      </c>
      <c r="I110" t="str">
        <f>DATASHEET!I110</f>
        <v>N</v>
      </c>
      <c r="J110" s="12" t="str">
        <f>DATASHEET!M110</f>
        <v>H</v>
      </c>
      <c r="K110">
        <f>IFERROR(DATASHEET!S110,"")</f>
        <v>1</v>
      </c>
      <c r="L110">
        <f>IFERROR(DATASHEET!T110,"")</f>
        <v>9</v>
      </c>
      <c r="M110">
        <f>IFERROR(SUM(DATASHEET!U110:W110),"")</f>
        <v>0</v>
      </c>
      <c r="N110">
        <f>IFERROR(SUM(DATASHEET!Y110:AA110),"")</f>
        <v>0</v>
      </c>
      <c r="O110">
        <f t="shared" si="6"/>
        <v>10</v>
      </c>
      <c r="P110">
        <f t="shared" si="7"/>
        <v>10</v>
      </c>
      <c r="Q110" s="501">
        <f t="shared" si="8"/>
        <v>1</v>
      </c>
      <c r="R110" s="503">
        <f>IFERROR(VLOOKUP(A110,PROGRESS!$A$16:$Q$245,17,FALSE),"")</f>
        <v>-5.4896647999999999</v>
      </c>
      <c r="S110" s="55" t="str">
        <f>DATASHEET!K110</f>
        <v>No</v>
      </c>
      <c r="T110" s="55" t="str">
        <f t="shared" si="9"/>
        <v>N</v>
      </c>
      <c r="U110" s="55" t="str">
        <f t="shared" si="10"/>
        <v>Y</v>
      </c>
      <c r="V110" s="55" t="str">
        <f t="shared" si="11"/>
        <v>N</v>
      </c>
    </row>
    <row r="111" spans="1:22" x14ac:dyDescent="0.25">
      <c r="A111">
        <f>DATASHEET!A111</f>
        <v>151595</v>
      </c>
      <c r="B111" t="str">
        <f>DATASHEET!B111</f>
        <v>MAURICIO, James</v>
      </c>
      <c r="C111">
        <v>11</v>
      </c>
      <c r="D111" t="str">
        <f>DATASHEET!D111</f>
        <v>M</v>
      </c>
      <c r="E111" t="str">
        <f>DATASHEET!J111</f>
        <v>N</v>
      </c>
      <c r="F111" t="str">
        <f>DATASHEET!E111</f>
        <v>N</v>
      </c>
      <c r="G111" t="str">
        <f>DATASHEET!F111</f>
        <v>Any Other Asian Background</v>
      </c>
      <c r="H111" t="str">
        <f>DATASHEET!H111</f>
        <v>N</v>
      </c>
      <c r="I111" t="str">
        <f>DATASHEET!I111</f>
        <v>N</v>
      </c>
      <c r="J111" s="12" t="str">
        <f>DATASHEET!M111</f>
        <v>M</v>
      </c>
      <c r="K111">
        <f>IFERROR(DATASHEET!S111,"")</f>
        <v>2</v>
      </c>
      <c r="L111">
        <f>IFERROR(DATASHEET!T111,"")</f>
        <v>8</v>
      </c>
      <c r="M111">
        <f>IFERROR(SUM(DATASHEET!U111:W111),"")</f>
        <v>0</v>
      </c>
      <c r="N111">
        <f>IFERROR(SUM(DATASHEET!Y111:AA111),"")</f>
        <v>0</v>
      </c>
      <c r="O111">
        <f t="shared" si="6"/>
        <v>10</v>
      </c>
      <c r="P111">
        <f t="shared" si="7"/>
        <v>10</v>
      </c>
      <c r="Q111" s="501">
        <f t="shared" si="8"/>
        <v>1</v>
      </c>
      <c r="R111" s="503">
        <f>IFERROR(VLOOKUP(A111,PROGRESS!$A$16:$Q$245,17,FALSE),"")</f>
        <v>-5.0563877000000002</v>
      </c>
      <c r="S111" s="55" t="str">
        <f>DATASHEET!K111</f>
        <v>No</v>
      </c>
      <c r="T111" s="55" t="str">
        <f t="shared" si="9"/>
        <v>N</v>
      </c>
      <c r="U111" s="55" t="str">
        <f t="shared" si="10"/>
        <v>N</v>
      </c>
      <c r="V111" s="55" t="str">
        <f t="shared" si="11"/>
        <v>Y</v>
      </c>
    </row>
    <row r="112" spans="1:22" x14ac:dyDescent="0.25">
      <c r="A112">
        <f>DATASHEET!A112</f>
        <v>151685</v>
      </c>
      <c r="B112" t="str">
        <f>DATASHEET!B112</f>
        <v>MCCANN, James</v>
      </c>
      <c r="C112">
        <v>11</v>
      </c>
      <c r="D112" t="str">
        <f>DATASHEET!D112</f>
        <v>M</v>
      </c>
      <c r="E112" t="str">
        <f>DATASHEET!J112</f>
        <v>N</v>
      </c>
      <c r="F112" t="str">
        <f>DATASHEET!E112</f>
        <v>N</v>
      </c>
      <c r="G112" t="str">
        <f>DATASHEET!F112</f>
        <v>White - British</v>
      </c>
      <c r="H112" t="str">
        <f>DATASHEET!H112</f>
        <v>N</v>
      </c>
      <c r="I112" t="str">
        <f>DATASHEET!I112</f>
        <v>N</v>
      </c>
      <c r="J112" s="12" t="str">
        <f>DATASHEET!M112</f>
        <v>M</v>
      </c>
      <c r="K112">
        <f>IFERROR(DATASHEET!S112,"")</f>
        <v>0</v>
      </c>
      <c r="L112">
        <f>IFERROR(DATASHEET!T112,"")</f>
        <v>4</v>
      </c>
      <c r="M112">
        <f>IFERROR(SUM(DATASHEET!U112:W112),"")</f>
        <v>6</v>
      </c>
      <c r="N112">
        <f>IFERROR(SUM(DATASHEET!Y112:AA112),"")</f>
        <v>0</v>
      </c>
      <c r="O112">
        <f t="shared" si="6"/>
        <v>4</v>
      </c>
      <c r="P112">
        <f t="shared" si="7"/>
        <v>10</v>
      </c>
      <c r="Q112" s="501">
        <f t="shared" si="8"/>
        <v>0.4</v>
      </c>
      <c r="R112" s="503">
        <f>IFERROR(VLOOKUP(A112,PROGRESS!$A$16:$Q$245,17,FALSE),"")</f>
        <v>-5.2563876999999994</v>
      </c>
      <c r="S112" s="55" t="str">
        <f>DATASHEET!K112</f>
        <v>Yes</v>
      </c>
      <c r="T112" s="55" t="str">
        <f t="shared" si="9"/>
        <v>N</v>
      </c>
      <c r="U112" s="55" t="str">
        <f t="shared" si="10"/>
        <v>N</v>
      </c>
      <c r="V112" s="55" t="str">
        <f t="shared" si="11"/>
        <v>Y</v>
      </c>
    </row>
    <row r="113" spans="1:22" x14ac:dyDescent="0.25">
      <c r="A113">
        <f>DATASHEET!A113</f>
        <v>151641</v>
      </c>
      <c r="B113" t="str">
        <f>DATASHEET!B113</f>
        <v>MCKINNEY, Esther</v>
      </c>
      <c r="C113">
        <v>11</v>
      </c>
      <c r="D113" t="str">
        <f>DATASHEET!D113</f>
        <v>F</v>
      </c>
      <c r="E113" t="str">
        <f>DATASHEET!J113</f>
        <v>N</v>
      </c>
      <c r="F113" t="str">
        <f>DATASHEET!E113</f>
        <v>N</v>
      </c>
      <c r="G113" t="str">
        <f>DATASHEET!F113</f>
        <v>White - British</v>
      </c>
      <c r="H113" t="str">
        <f>DATASHEET!H113</f>
        <v>N</v>
      </c>
      <c r="I113" t="str">
        <f>DATASHEET!I113</f>
        <v>N</v>
      </c>
      <c r="J113" s="12" t="str">
        <f>DATASHEET!M113</f>
        <v>H</v>
      </c>
      <c r="K113">
        <f>IFERROR(DATASHEET!S113,"")</f>
        <v>0</v>
      </c>
      <c r="L113">
        <f>IFERROR(DATASHEET!T113,"")</f>
        <v>7</v>
      </c>
      <c r="M113">
        <f>IFERROR(SUM(DATASHEET!U113:W113),"")</f>
        <v>1</v>
      </c>
      <c r="N113">
        <f>IFERROR(SUM(DATASHEET!Y113:AA113),"")</f>
        <v>0</v>
      </c>
      <c r="O113">
        <f t="shared" si="6"/>
        <v>7</v>
      </c>
      <c r="P113">
        <f t="shared" si="7"/>
        <v>8</v>
      </c>
      <c r="Q113" s="501">
        <f t="shared" si="8"/>
        <v>0.875</v>
      </c>
      <c r="R113" s="503">
        <f>IFERROR(VLOOKUP(A113,PROGRESS!$A$16:$Q$245,17,FALSE),"")</f>
        <v>-6.6154411999999994</v>
      </c>
      <c r="S113" s="55" t="str">
        <f>DATASHEET!K113</f>
        <v>No</v>
      </c>
      <c r="T113" s="55" t="str">
        <f t="shared" si="9"/>
        <v>N</v>
      </c>
      <c r="U113" s="55" t="str">
        <f t="shared" si="10"/>
        <v>N</v>
      </c>
      <c r="V113" s="55" t="str">
        <f t="shared" si="11"/>
        <v>N</v>
      </c>
    </row>
    <row r="114" spans="1:22" x14ac:dyDescent="0.25">
      <c r="A114">
        <f>DATASHEET!A114</f>
        <v>151570</v>
      </c>
      <c r="B114" t="str">
        <f>DATASHEET!B114</f>
        <v>MCKINNEY, Tess</v>
      </c>
      <c r="C114">
        <v>11</v>
      </c>
      <c r="D114" t="str">
        <f>DATASHEET!D114</f>
        <v>F</v>
      </c>
      <c r="E114" t="str">
        <f>DATASHEET!J114</f>
        <v>N</v>
      </c>
      <c r="F114" t="str">
        <f>DATASHEET!E114</f>
        <v>N</v>
      </c>
      <c r="G114" t="str">
        <f>DATASHEET!F114</f>
        <v>White - British</v>
      </c>
      <c r="H114" t="str">
        <f>DATASHEET!H114</f>
        <v>N</v>
      </c>
      <c r="I114" t="str">
        <f>DATASHEET!I114</f>
        <v>N</v>
      </c>
      <c r="J114" s="12" t="str">
        <f>DATASHEET!M114</f>
        <v>H</v>
      </c>
      <c r="K114">
        <f>IFERROR(DATASHEET!S114,"")</f>
        <v>0</v>
      </c>
      <c r="L114">
        <f>IFERROR(DATASHEET!T114,"")</f>
        <v>10</v>
      </c>
      <c r="M114">
        <f>IFERROR(SUM(DATASHEET!U114:W114),"")</f>
        <v>0</v>
      </c>
      <c r="N114">
        <f>IFERROR(SUM(DATASHEET!Y114:AA114),"")</f>
        <v>0</v>
      </c>
      <c r="O114">
        <f t="shared" si="6"/>
        <v>10</v>
      </c>
      <c r="P114">
        <f t="shared" si="7"/>
        <v>10</v>
      </c>
      <c r="Q114" s="501">
        <f t="shared" si="8"/>
        <v>1</v>
      </c>
      <c r="R114" s="503">
        <f>IFERROR(VLOOKUP(A114,PROGRESS!$A$16:$Q$245,17,FALSE),"")</f>
        <v>-5.4896647999999999</v>
      </c>
      <c r="S114" s="55" t="str">
        <f>DATASHEET!K114</f>
        <v>No</v>
      </c>
      <c r="T114" s="55" t="str">
        <f t="shared" si="9"/>
        <v>N</v>
      </c>
      <c r="U114" s="55" t="str">
        <f t="shared" si="10"/>
        <v>N</v>
      </c>
      <c r="V114" s="55" t="str">
        <f t="shared" si="11"/>
        <v>N</v>
      </c>
    </row>
    <row r="115" spans="1:22" x14ac:dyDescent="0.25">
      <c r="A115">
        <f>DATASHEET!A115</f>
        <v>151675</v>
      </c>
      <c r="B115" t="str">
        <f>DATASHEET!B115</f>
        <v>MCLAUGHLIN, Matthew</v>
      </c>
      <c r="C115">
        <v>11</v>
      </c>
      <c r="D115" t="str">
        <f>DATASHEET!D115</f>
        <v>M</v>
      </c>
      <c r="E115" t="str">
        <f>DATASHEET!J115</f>
        <v>N</v>
      </c>
      <c r="F115" t="str">
        <f>DATASHEET!E115</f>
        <v>N</v>
      </c>
      <c r="G115" t="str">
        <f>DATASHEET!F115</f>
        <v>White - British</v>
      </c>
      <c r="H115" t="str">
        <f>DATASHEET!H115</f>
        <v>N</v>
      </c>
      <c r="I115" t="str">
        <f>DATASHEET!I115</f>
        <v>N</v>
      </c>
      <c r="J115" s="12" t="str">
        <f>DATASHEET!M115</f>
        <v>M</v>
      </c>
      <c r="K115">
        <f>IFERROR(DATASHEET!S115,"")</f>
        <v>3</v>
      </c>
      <c r="L115">
        <f>IFERROR(DATASHEET!T115,"")</f>
        <v>5</v>
      </c>
      <c r="M115">
        <f>IFERROR(SUM(DATASHEET!U115:W115),"")</f>
        <v>0</v>
      </c>
      <c r="N115">
        <f>IFERROR(SUM(DATASHEET!Y115:AA115),"")</f>
        <v>0</v>
      </c>
      <c r="O115">
        <f t="shared" si="6"/>
        <v>8</v>
      </c>
      <c r="P115">
        <f t="shared" si="7"/>
        <v>8</v>
      </c>
      <c r="Q115" s="501">
        <f t="shared" si="8"/>
        <v>1</v>
      </c>
      <c r="R115" s="503">
        <f>IFERROR(VLOOKUP(A115,PROGRESS!$A$16:$Q$245,17,FALSE),"")</f>
        <v>-3.5909638999999998</v>
      </c>
      <c r="S115" s="55" t="str">
        <f>DATASHEET!K115</f>
        <v>No</v>
      </c>
      <c r="T115" s="55" t="str">
        <f t="shared" si="9"/>
        <v>N</v>
      </c>
      <c r="U115" s="55" t="str">
        <f t="shared" si="10"/>
        <v>N</v>
      </c>
      <c r="V115" s="55" t="str">
        <f t="shared" si="11"/>
        <v>Y</v>
      </c>
    </row>
    <row r="116" spans="1:22" x14ac:dyDescent="0.25">
      <c r="A116">
        <f>DATASHEET!A116</f>
        <v>151558</v>
      </c>
      <c r="B116" t="str">
        <f>DATASHEET!B116</f>
        <v>MCQUILLAN-LEONARD, Louis</v>
      </c>
      <c r="C116">
        <v>11</v>
      </c>
      <c r="D116" t="str">
        <f>DATASHEET!D116</f>
        <v>M</v>
      </c>
      <c r="E116" t="str">
        <f>DATASHEET!J116</f>
        <v>N</v>
      </c>
      <c r="F116" t="str">
        <f>DATASHEET!E116</f>
        <v>N</v>
      </c>
      <c r="G116" t="str">
        <f>DATASHEET!F116</f>
        <v>White - Irish</v>
      </c>
      <c r="H116" t="str">
        <f>DATASHEET!H116</f>
        <v>N</v>
      </c>
      <c r="I116" t="str">
        <f>DATASHEET!I116</f>
        <v>N</v>
      </c>
      <c r="J116" s="12" t="str">
        <f>DATASHEET!M116</f>
        <v>H</v>
      </c>
      <c r="K116">
        <f>IFERROR(DATASHEET!S116,"")</f>
        <v>1</v>
      </c>
      <c r="L116">
        <f>IFERROR(DATASHEET!T116,"")</f>
        <v>8</v>
      </c>
      <c r="M116">
        <f>IFERROR(SUM(DATASHEET!U116:W116),"")</f>
        <v>0</v>
      </c>
      <c r="N116">
        <f>IFERROR(SUM(DATASHEET!Y116:AA116),"")</f>
        <v>0</v>
      </c>
      <c r="O116">
        <f t="shared" si="6"/>
        <v>9</v>
      </c>
      <c r="P116">
        <f t="shared" si="7"/>
        <v>9</v>
      </c>
      <c r="Q116" s="501">
        <f t="shared" si="8"/>
        <v>1</v>
      </c>
      <c r="R116" s="503">
        <f>IFERROR(VLOOKUP(A116,PROGRESS!$A$16:$Q$245,17,FALSE),"")</f>
        <v>-6.5828357999999998</v>
      </c>
      <c r="S116" s="55" t="str">
        <f>DATASHEET!K116</f>
        <v>No</v>
      </c>
      <c r="T116" s="55" t="str">
        <f t="shared" si="9"/>
        <v>N</v>
      </c>
      <c r="U116" s="55" t="str">
        <f t="shared" si="10"/>
        <v>Y</v>
      </c>
      <c r="V116" s="55" t="str">
        <f t="shared" si="11"/>
        <v>N</v>
      </c>
    </row>
    <row r="117" spans="1:22" x14ac:dyDescent="0.25">
      <c r="A117">
        <f>DATASHEET!A117</f>
        <v>151647</v>
      </c>
      <c r="B117" t="str">
        <f>DATASHEET!B117</f>
        <v>MEAD, Louisa</v>
      </c>
      <c r="C117">
        <v>11</v>
      </c>
      <c r="D117" t="str">
        <f>DATASHEET!D117</f>
        <v>F</v>
      </c>
      <c r="E117" t="str">
        <f>DATASHEET!J117</f>
        <v>N</v>
      </c>
      <c r="F117" t="str">
        <f>DATASHEET!E117</f>
        <v>N</v>
      </c>
      <c r="G117" t="str">
        <f>DATASHEET!F117</f>
        <v>White - British</v>
      </c>
      <c r="H117" t="str">
        <f>DATASHEET!H117</f>
        <v>N</v>
      </c>
      <c r="I117" t="str">
        <f>DATASHEET!I117</f>
        <v>N</v>
      </c>
      <c r="J117" s="12" t="str">
        <f>DATASHEET!M117</f>
        <v>M</v>
      </c>
      <c r="K117">
        <f>IFERROR(DATASHEET!S117,"")</f>
        <v>0</v>
      </c>
      <c r="L117">
        <f>IFERROR(DATASHEET!T117,"")</f>
        <v>10</v>
      </c>
      <c r="M117">
        <f>IFERROR(SUM(DATASHEET!U117:W117),"")</f>
        <v>0</v>
      </c>
      <c r="N117">
        <f>IFERROR(SUM(DATASHEET!Y117:AA117),"")</f>
        <v>0</v>
      </c>
      <c r="O117">
        <f t="shared" si="6"/>
        <v>10</v>
      </c>
      <c r="P117">
        <f t="shared" si="7"/>
        <v>10</v>
      </c>
      <c r="Q117" s="501">
        <f t="shared" si="8"/>
        <v>1</v>
      </c>
      <c r="R117" s="503">
        <f>IFERROR(VLOOKUP(A117,PROGRESS!$A$16:$Q$245,17,FALSE),"")</f>
        <v>-3.6109434</v>
      </c>
      <c r="S117" s="55" t="str">
        <f>DATASHEET!K117</f>
        <v>No</v>
      </c>
      <c r="T117" s="55" t="str">
        <f t="shared" si="9"/>
        <v>N</v>
      </c>
      <c r="U117" s="55" t="str">
        <f t="shared" si="10"/>
        <v>N</v>
      </c>
      <c r="V117" s="55" t="str">
        <f t="shared" si="11"/>
        <v>N</v>
      </c>
    </row>
    <row r="118" spans="1:22" x14ac:dyDescent="0.25">
      <c r="A118">
        <f>DATASHEET!A118</f>
        <v>151688</v>
      </c>
      <c r="B118" t="str">
        <f>DATASHEET!B118</f>
        <v>MEHMOOD, Samah</v>
      </c>
      <c r="C118">
        <v>11</v>
      </c>
      <c r="D118" t="str">
        <f>DATASHEET!D118</f>
        <v>F</v>
      </c>
      <c r="E118" t="str">
        <f>DATASHEET!J118</f>
        <v>N</v>
      </c>
      <c r="F118" t="str">
        <f>DATASHEET!E118</f>
        <v>N</v>
      </c>
      <c r="G118" t="str">
        <f>DATASHEET!F118</f>
        <v>Pakistani</v>
      </c>
      <c r="H118" t="str">
        <f>DATASHEET!H118</f>
        <v>N</v>
      </c>
      <c r="I118" t="str">
        <f>DATASHEET!I118</f>
        <v>N</v>
      </c>
      <c r="J118" s="12" t="str">
        <f>DATASHEET!M118</f>
        <v>H</v>
      </c>
      <c r="K118">
        <f>IFERROR(DATASHEET!S118,"")</f>
        <v>0</v>
      </c>
      <c r="L118">
        <f>IFERROR(DATASHEET!T118,"")</f>
        <v>10</v>
      </c>
      <c r="M118">
        <f>IFERROR(SUM(DATASHEET!U118:W118),"")</f>
        <v>0</v>
      </c>
      <c r="N118">
        <f>IFERROR(SUM(DATASHEET!Y118:AA118),"")</f>
        <v>0</v>
      </c>
      <c r="O118">
        <f t="shared" si="6"/>
        <v>10</v>
      </c>
      <c r="P118">
        <f t="shared" si="7"/>
        <v>10</v>
      </c>
      <c r="Q118" s="501">
        <f t="shared" si="8"/>
        <v>1</v>
      </c>
      <c r="R118" s="503">
        <f>IFERROR(VLOOKUP(A118,PROGRESS!$A$16:$Q$245,17,FALSE),"")</f>
        <v>-6.5828357999999998</v>
      </c>
      <c r="S118" s="55" t="str">
        <f>DATASHEET!K118</f>
        <v>No</v>
      </c>
      <c r="T118" s="55" t="str">
        <f t="shared" si="9"/>
        <v>N</v>
      </c>
      <c r="U118" s="55" t="str">
        <f t="shared" si="10"/>
        <v>N</v>
      </c>
      <c r="V118" s="55" t="str">
        <f t="shared" si="11"/>
        <v>N</v>
      </c>
    </row>
    <row r="119" spans="1:22" x14ac:dyDescent="0.25">
      <c r="A119">
        <f>DATASHEET!A119</f>
        <v>151652</v>
      </c>
      <c r="B119" t="str">
        <f>DATASHEET!B119</f>
        <v>MOUNTAIN-FREEMAN, Joshua</v>
      </c>
      <c r="C119">
        <v>11</v>
      </c>
      <c r="D119" t="str">
        <f>DATASHEET!D119</f>
        <v>M</v>
      </c>
      <c r="E119" t="str">
        <f>DATASHEET!J119</f>
        <v>N</v>
      </c>
      <c r="F119" t="str">
        <f>DATASHEET!E119</f>
        <v>N</v>
      </c>
      <c r="G119" t="str">
        <f>DATASHEET!F119</f>
        <v>White - British</v>
      </c>
      <c r="H119" t="str">
        <f>DATASHEET!H119</f>
        <v>N</v>
      </c>
      <c r="I119" t="str">
        <f>DATASHEET!I119</f>
        <v>N</v>
      </c>
      <c r="J119" s="12" t="str">
        <f>DATASHEET!M119</f>
        <v>L</v>
      </c>
      <c r="K119">
        <f>IFERROR(DATASHEET!S119,"")</f>
        <v>1</v>
      </c>
      <c r="L119">
        <f>IFERROR(DATASHEET!T119,"")</f>
        <v>6</v>
      </c>
      <c r="M119">
        <f>IFERROR(SUM(DATASHEET!U119:W119),"")</f>
        <v>0</v>
      </c>
      <c r="N119">
        <f>IFERROR(SUM(DATASHEET!Y119:AA119),"")</f>
        <v>0</v>
      </c>
      <c r="O119">
        <f t="shared" si="6"/>
        <v>7</v>
      </c>
      <c r="P119">
        <f t="shared" si="7"/>
        <v>7</v>
      </c>
      <c r="Q119" s="501">
        <f t="shared" si="8"/>
        <v>1</v>
      </c>
      <c r="R119" s="503">
        <f>IFERROR(VLOOKUP(A119,PROGRESS!$A$16:$Q$245,17,FALSE),"")</f>
        <v>-1.5686364000000002</v>
      </c>
      <c r="S119" s="55" t="str">
        <f>DATASHEET!K119</f>
        <v>Yes</v>
      </c>
      <c r="T119" s="55" t="str">
        <f t="shared" si="9"/>
        <v>N</v>
      </c>
      <c r="U119" s="55" t="str">
        <f t="shared" si="10"/>
        <v>N</v>
      </c>
      <c r="V119" s="55" t="str">
        <f t="shared" si="11"/>
        <v>Y</v>
      </c>
    </row>
    <row r="120" spans="1:22" x14ac:dyDescent="0.25">
      <c r="A120">
        <f>DATASHEET!A120</f>
        <v>151627</v>
      </c>
      <c r="B120" t="str">
        <f>DATASHEET!B120</f>
        <v>MUHIRWA, Leeron</v>
      </c>
      <c r="C120">
        <v>11</v>
      </c>
      <c r="D120" t="str">
        <f>DATASHEET!D120</f>
        <v>M</v>
      </c>
      <c r="E120" t="str">
        <f>DATASHEET!J120</f>
        <v>N</v>
      </c>
      <c r="F120" t="str">
        <f>DATASHEET!E120</f>
        <v>Y</v>
      </c>
      <c r="G120" t="str">
        <f>DATASHEET!F120</f>
        <v>Other Black African</v>
      </c>
      <c r="H120" t="str">
        <f>DATASHEET!H120</f>
        <v>Y</v>
      </c>
      <c r="I120" t="str">
        <f>DATASHEET!I120</f>
        <v>N</v>
      </c>
      <c r="J120" s="12" t="str">
        <f>DATASHEET!M120</f>
        <v>M</v>
      </c>
      <c r="K120">
        <f>IFERROR(DATASHEET!S120,"")</f>
        <v>3</v>
      </c>
      <c r="L120">
        <f>IFERROR(DATASHEET!T120,"")</f>
        <v>6</v>
      </c>
      <c r="M120">
        <f>IFERROR(SUM(DATASHEET!U120:W120),"")</f>
        <v>0</v>
      </c>
      <c r="N120">
        <f>IFERROR(SUM(DATASHEET!Y120:AA120),"")</f>
        <v>0</v>
      </c>
      <c r="O120">
        <f t="shared" si="6"/>
        <v>9</v>
      </c>
      <c r="P120">
        <f t="shared" si="7"/>
        <v>9</v>
      </c>
      <c r="Q120" s="501">
        <f t="shared" si="8"/>
        <v>1</v>
      </c>
      <c r="R120" s="503">
        <f>IFERROR(VLOOKUP(A120,PROGRESS!$A$16:$Q$245,17,FALSE),"")</f>
        <v>-4.8013157999999994</v>
      </c>
      <c r="S120" s="55" t="str">
        <f>DATASHEET!K120</f>
        <v>No</v>
      </c>
      <c r="T120" s="55" t="str">
        <f t="shared" si="9"/>
        <v>N</v>
      </c>
      <c r="U120" s="55" t="str">
        <f t="shared" si="10"/>
        <v>N</v>
      </c>
      <c r="V120" s="55" t="str">
        <f t="shared" si="11"/>
        <v>Y</v>
      </c>
    </row>
    <row r="121" spans="1:22" x14ac:dyDescent="0.25">
      <c r="A121">
        <f>DATASHEET!A121</f>
        <v>151711</v>
      </c>
      <c r="B121" t="str">
        <f>DATASHEET!B121</f>
        <v>MUNRO-PROUD, Lewis</v>
      </c>
      <c r="C121">
        <v>11</v>
      </c>
      <c r="D121" t="str">
        <f>DATASHEET!D121</f>
        <v>M</v>
      </c>
      <c r="E121" t="str">
        <f>DATASHEET!J121</f>
        <v>N</v>
      </c>
      <c r="F121" t="str">
        <f>DATASHEET!E121</f>
        <v>N</v>
      </c>
      <c r="G121" t="str">
        <f>DATASHEET!F121</f>
        <v>White - British</v>
      </c>
      <c r="H121" t="str">
        <f>DATASHEET!H121</f>
        <v>N</v>
      </c>
      <c r="I121" t="str">
        <f>DATASHEET!I121</f>
        <v>N</v>
      </c>
      <c r="J121" s="12" t="str">
        <f>DATASHEET!M121</f>
        <v>M</v>
      </c>
      <c r="K121">
        <f>IFERROR(DATASHEET!S121,"")</f>
        <v>3</v>
      </c>
      <c r="L121">
        <f>IFERROR(DATASHEET!T121,"")</f>
        <v>7</v>
      </c>
      <c r="M121">
        <f>IFERROR(SUM(DATASHEET!U121:W121),"")</f>
        <v>0</v>
      </c>
      <c r="N121">
        <f>IFERROR(SUM(DATASHEET!Y121:AA121),"")</f>
        <v>0</v>
      </c>
      <c r="O121">
        <f t="shared" si="6"/>
        <v>10</v>
      </c>
      <c r="P121">
        <f t="shared" si="7"/>
        <v>10</v>
      </c>
      <c r="Q121" s="501">
        <f t="shared" si="8"/>
        <v>1</v>
      </c>
      <c r="R121" s="503">
        <f>IFERROR(VLOOKUP(A121,PROGRESS!$A$16:$Q$245,17,FALSE),"")</f>
        <v>-4.4024999999999999</v>
      </c>
      <c r="S121" s="55" t="str">
        <f>DATASHEET!K121</f>
        <v>No</v>
      </c>
      <c r="T121" s="55" t="str">
        <f t="shared" si="9"/>
        <v>N</v>
      </c>
      <c r="U121" s="55" t="str">
        <f t="shared" si="10"/>
        <v>N</v>
      </c>
      <c r="V121" s="55" t="str">
        <f t="shared" si="11"/>
        <v>Y</v>
      </c>
    </row>
    <row r="122" spans="1:22" x14ac:dyDescent="0.25">
      <c r="A122">
        <f>DATASHEET!A122</f>
        <v>151612</v>
      </c>
      <c r="B122" t="str">
        <f>DATASHEET!B122</f>
        <v>MUSIE, Christina</v>
      </c>
      <c r="C122">
        <v>11</v>
      </c>
      <c r="D122" t="str">
        <f>DATASHEET!D122</f>
        <v>F</v>
      </c>
      <c r="E122" t="str">
        <f>DATASHEET!J122</f>
        <v>N</v>
      </c>
      <c r="F122" t="str">
        <f>DATASHEET!E122</f>
        <v>Y</v>
      </c>
      <c r="G122" t="str">
        <f>DATASHEET!F122</f>
        <v>Other Black African</v>
      </c>
      <c r="H122" t="str">
        <f>DATASHEET!H122</f>
        <v>Y</v>
      </c>
      <c r="I122" t="str">
        <f>DATASHEET!I122</f>
        <v>N</v>
      </c>
      <c r="J122" s="12" t="str">
        <f>DATASHEET!M122</f>
        <v>M</v>
      </c>
      <c r="K122">
        <f>IFERROR(DATASHEET!S122,"")</f>
        <v>0</v>
      </c>
      <c r="L122">
        <f>IFERROR(DATASHEET!T122,"")</f>
        <v>9</v>
      </c>
      <c r="M122">
        <f>IFERROR(SUM(DATASHEET!U122:W122),"")</f>
        <v>0</v>
      </c>
      <c r="N122">
        <f>IFERROR(SUM(DATASHEET!Y122:AA122),"")</f>
        <v>0</v>
      </c>
      <c r="O122">
        <f t="shared" si="6"/>
        <v>9</v>
      </c>
      <c r="P122">
        <f t="shared" si="7"/>
        <v>9</v>
      </c>
      <c r="Q122" s="501">
        <f t="shared" si="8"/>
        <v>1</v>
      </c>
      <c r="R122" s="503">
        <f>IFERROR(VLOOKUP(A122,PROGRESS!$A$16:$Q$245,17,FALSE),"")</f>
        <v>-3.7677678999999999</v>
      </c>
      <c r="S122" s="55" t="str">
        <f>DATASHEET!K122</f>
        <v>No</v>
      </c>
      <c r="T122" s="55" t="str">
        <f t="shared" si="9"/>
        <v>N</v>
      </c>
      <c r="U122" s="55" t="str">
        <f t="shared" si="10"/>
        <v>N</v>
      </c>
      <c r="V122" s="55" t="str">
        <f t="shared" si="11"/>
        <v>N</v>
      </c>
    </row>
    <row r="123" spans="1:22" x14ac:dyDescent="0.25">
      <c r="A123">
        <f>DATASHEET!A123</f>
        <v>151533</v>
      </c>
      <c r="B123" t="str">
        <f>DATASHEET!B123</f>
        <v>NAYLOR, Benedict</v>
      </c>
      <c r="C123">
        <v>11</v>
      </c>
      <c r="D123" t="str">
        <f>DATASHEET!D123</f>
        <v>M</v>
      </c>
      <c r="E123" t="str">
        <f>DATASHEET!J123</f>
        <v>N</v>
      </c>
      <c r="F123" t="str">
        <f>DATASHEET!E123</f>
        <v>N</v>
      </c>
      <c r="G123" t="str">
        <f>DATASHEET!F123</f>
        <v>White - British</v>
      </c>
      <c r="H123" t="str">
        <f>DATASHEET!H123</f>
        <v>N</v>
      </c>
      <c r="I123" t="str">
        <f>DATASHEET!I123</f>
        <v>N</v>
      </c>
      <c r="J123" s="12" t="str">
        <f>DATASHEET!M123</f>
        <v>H</v>
      </c>
      <c r="K123">
        <f>IFERROR(DATASHEET!S123,"")</f>
        <v>3</v>
      </c>
      <c r="L123">
        <f>IFERROR(DATASHEET!T123,"")</f>
        <v>6</v>
      </c>
      <c r="M123">
        <f>IFERROR(SUM(DATASHEET!U123:W123),"")</f>
        <v>0</v>
      </c>
      <c r="N123">
        <f>IFERROR(SUM(DATASHEET!Y123:AA123),"")</f>
        <v>0</v>
      </c>
      <c r="O123">
        <f t="shared" si="6"/>
        <v>9</v>
      </c>
      <c r="P123">
        <f t="shared" si="7"/>
        <v>9</v>
      </c>
      <c r="Q123" s="501">
        <f t="shared" si="8"/>
        <v>1</v>
      </c>
      <c r="R123" s="503">
        <f>IFERROR(VLOOKUP(A123,PROGRESS!$A$16:$Q$245,17,FALSE),"")</f>
        <v>-5.6541015999999997</v>
      </c>
      <c r="S123" s="55" t="str">
        <f>DATASHEET!K123</f>
        <v>No</v>
      </c>
      <c r="T123" s="55" t="str">
        <f t="shared" si="9"/>
        <v>N</v>
      </c>
      <c r="U123" s="55" t="str">
        <f t="shared" si="10"/>
        <v>Y</v>
      </c>
      <c r="V123" s="55" t="str">
        <f t="shared" si="11"/>
        <v>N</v>
      </c>
    </row>
    <row r="124" spans="1:22" x14ac:dyDescent="0.25">
      <c r="A124">
        <f>DATASHEET!A124</f>
        <v>151739</v>
      </c>
      <c r="B124" t="str">
        <f>DATASHEET!B124</f>
        <v>NAYLOR, Ruby</v>
      </c>
      <c r="C124">
        <v>11</v>
      </c>
      <c r="D124" t="str">
        <f>DATASHEET!D124</f>
        <v>F</v>
      </c>
      <c r="E124" t="str">
        <f>DATASHEET!J124</f>
        <v>K</v>
      </c>
      <c r="F124" t="str">
        <f>DATASHEET!E124</f>
        <v>N</v>
      </c>
      <c r="G124" t="str">
        <f>DATASHEET!F124</f>
        <v>White - British</v>
      </c>
      <c r="H124" t="str">
        <f>DATASHEET!H124</f>
        <v>N</v>
      </c>
      <c r="I124" t="str">
        <f>DATASHEET!I124</f>
        <v>N</v>
      </c>
      <c r="J124" s="12" t="str">
        <f>DATASHEET!M124</f>
        <v>L</v>
      </c>
      <c r="K124">
        <f>IFERROR(DATASHEET!S124,"")</f>
        <v>0</v>
      </c>
      <c r="L124">
        <f>IFERROR(DATASHEET!T124,"")</f>
        <v>4</v>
      </c>
      <c r="M124">
        <f>IFERROR(SUM(DATASHEET!U124:W124),"")</f>
        <v>1</v>
      </c>
      <c r="N124">
        <f>IFERROR(SUM(DATASHEET!Y124:AA124),"")</f>
        <v>3</v>
      </c>
      <c r="O124">
        <f t="shared" si="6"/>
        <v>4</v>
      </c>
      <c r="P124">
        <f t="shared" si="7"/>
        <v>8</v>
      </c>
      <c r="Q124" s="501">
        <f t="shared" si="8"/>
        <v>0.5</v>
      </c>
      <c r="R124" s="503" t="str">
        <f>IFERROR(VLOOKUP(A124,PROGRESS!$A$16:$Q$245,17,FALSE),"")</f>
        <v/>
      </c>
      <c r="S124" s="55" t="str">
        <f>DATASHEET!K124</f>
        <v>Yes</v>
      </c>
      <c r="T124" s="55" t="str">
        <f t="shared" si="9"/>
        <v>N</v>
      </c>
      <c r="U124" s="55" t="str">
        <f t="shared" si="10"/>
        <v>N</v>
      </c>
      <c r="V124" s="55" t="str">
        <f t="shared" si="11"/>
        <v>N</v>
      </c>
    </row>
    <row r="125" spans="1:22" x14ac:dyDescent="0.25">
      <c r="A125">
        <f>DATASHEET!A125</f>
        <v>151565</v>
      </c>
      <c r="B125" t="str">
        <f>DATASHEET!B125</f>
        <v>NDUKA, Reuben</v>
      </c>
      <c r="C125">
        <v>11</v>
      </c>
      <c r="D125" t="str">
        <f>DATASHEET!D125</f>
        <v>M</v>
      </c>
      <c r="E125" t="str">
        <f>DATASHEET!J125</f>
        <v>N</v>
      </c>
      <c r="F125" t="str">
        <f>DATASHEET!E125</f>
        <v>Y</v>
      </c>
      <c r="G125" t="str">
        <f>DATASHEET!F125</f>
        <v>Other Black African</v>
      </c>
      <c r="H125" t="str">
        <f>DATASHEET!H125</f>
        <v>Y</v>
      </c>
      <c r="I125" t="str">
        <f>DATASHEET!I125</f>
        <v>N</v>
      </c>
      <c r="J125" s="12" t="str">
        <f>DATASHEET!M125</f>
        <v>M</v>
      </c>
      <c r="K125">
        <f>IFERROR(DATASHEET!S125,"")</f>
        <v>3</v>
      </c>
      <c r="L125">
        <f>IFERROR(DATASHEET!T125,"")</f>
        <v>5</v>
      </c>
      <c r="M125">
        <f>IFERROR(SUM(DATASHEET!U125:W125),"")</f>
        <v>2</v>
      </c>
      <c r="N125">
        <f>IFERROR(SUM(DATASHEET!Y125:AA125),"")</f>
        <v>0</v>
      </c>
      <c r="O125">
        <f t="shared" si="6"/>
        <v>8</v>
      </c>
      <c r="P125">
        <f t="shared" si="7"/>
        <v>10</v>
      </c>
      <c r="Q125" s="501">
        <f t="shared" si="8"/>
        <v>0.8</v>
      </c>
      <c r="R125" s="503">
        <f>IFERROR(VLOOKUP(A125,PROGRESS!$A$16:$Q$245,17,FALSE),"")</f>
        <v>-3.8677678999999996</v>
      </c>
      <c r="S125" s="55" t="str">
        <f>DATASHEET!K125</f>
        <v>No</v>
      </c>
      <c r="T125" s="55" t="str">
        <f t="shared" si="9"/>
        <v>N</v>
      </c>
      <c r="U125" s="55" t="str">
        <f t="shared" si="10"/>
        <v>N</v>
      </c>
      <c r="V125" s="55" t="str">
        <f t="shared" si="11"/>
        <v>Y</v>
      </c>
    </row>
    <row r="126" spans="1:22" x14ac:dyDescent="0.25">
      <c r="A126">
        <f>DATASHEET!A126</f>
        <v>151582</v>
      </c>
      <c r="B126" t="str">
        <f>DATASHEET!B126</f>
        <v>NETTLE, Charlie</v>
      </c>
      <c r="C126">
        <v>11</v>
      </c>
      <c r="D126" t="str">
        <f>DATASHEET!D126</f>
        <v>M</v>
      </c>
      <c r="E126" t="str">
        <f>DATASHEET!J126</f>
        <v>N</v>
      </c>
      <c r="F126" t="str">
        <f>DATASHEET!E126</f>
        <v>N</v>
      </c>
      <c r="G126" t="str">
        <f>DATASHEET!F126</f>
        <v>White - British</v>
      </c>
      <c r="H126" t="str">
        <f>DATASHEET!H126</f>
        <v>N</v>
      </c>
      <c r="I126" t="str">
        <f>DATASHEET!I126</f>
        <v>N</v>
      </c>
      <c r="J126" s="12" t="str">
        <f>DATASHEET!M126</f>
        <v>M</v>
      </c>
      <c r="K126">
        <f>IFERROR(DATASHEET!S126,"")</f>
        <v>0</v>
      </c>
      <c r="L126">
        <f>IFERROR(DATASHEET!T126,"")</f>
        <v>10</v>
      </c>
      <c r="M126">
        <f>IFERROR(SUM(DATASHEET!U126:W126),"")</f>
        <v>0</v>
      </c>
      <c r="N126">
        <f>IFERROR(SUM(DATASHEET!Y126:AA126),"")</f>
        <v>0</v>
      </c>
      <c r="O126">
        <f t="shared" si="6"/>
        <v>10</v>
      </c>
      <c r="P126">
        <f t="shared" si="7"/>
        <v>10</v>
      </c>
      <c r="Q126" s="501">
        <f t="shared" si="8"/>
        <v>1</v>
      </c>
      <c r="R126" s="503">
        <f>IFERROR(VLOOKUP(A126,PROGRESS!$A$16:$Q$245,17,FALSE),"")</f>
        <v>-4.8013157999999994</v>
      </c>
      <c r="S126" s="55" t="str">
        <f>DATASHEET!K126</f>
        <v>No</v>
      </c>
      <c r="T126" s="55" t="str">
        <f t="shared" si="9"/>
        <v>N</v>
      </c>
      <c r="U126" s="55" t="str">
        <f t="shared" si="10"/>
        <v>N</v>
      </c>
      <c r="V126" s="55" t="str">
        <f t="shared" si="11"/>
        <v>Y</v>
      </c>
    </row>
    <row r="127" spans="1:22" x14ac:dyDescent="0.25">
      <c r="A127">
        <f>DATASHEET!A127</f>
        <v>151614</v>
      </c>
      <c r="B127" t="str">
        <f>DATASHEET!B127</f>
        <v>NEWTON, Grace</v>
      </c>
      <c r="C127">
        <v>11</v>
      </c>
      <c r="D127" t="str">
        <f>DATASHEET!D127</f>
        <v>F</v>
      </c>
      <c r="E127" t="str">
        <f>DATASHEET!J127</f>
        <v>N</v>
      </c>
      <c r="F127" t="str">
        <f>DATASHEET!E127</f>
        <v>N</v>
      </c>
      <c r="G127" t="str">
        <f>DATASHEET!F127</f>
        <v>White - British</v>
      </c>
      <c r="H127" t="str">
        <f>DATASHEET!H127</f>
        <v>N</v>
      </c>
      <c r="I127" t="str">
        <f>DATASHEET!I127</f>
        <v>N</v>
      </c>
      <c r="J127" s="12" t="str">
        <f>DATASHEET!M127</f>
        <v>H</v>
      </c>
      <c r="K127">
        <f>IFERROR(DATASHEET!S127,"")</f>
        <v>3</v>
      </c>
      <c r="L127">
        <f>IFERROR(DATASHEET!T127,"")</f>
        <v>6</v>
      </c>
      <c r="M127">
        <f>IFERROR(SUM(DATASHEET!U127:W127),"")</f>
        <v>0</v>
      </c>
      <c r="N127">
        <f>IFERROR(SUM(DATASHEET!Y127:AA127),"")</f>
        <v>0</v>
      </c>
      <c r="O127">
        <f t="shared" si="6"/>
        <v>9</v>
      </c>
      <c r="P127">
        <f t="shared" si="7"/>
        <v>9</v>
      </c>
      <c r="Q127" s="501">
        <f t="shared" si="8"/>
        <v>1</v>
      </c>
      <c r="R127" s="503">
        <f>IFERROR(VLOOKUP(A127,PROGRESS!$A$16:$Q$245,17,FALSE),"")</f>
        <v>-6.0374999999999996</v>
      </c>
      <c r="S127" s="55" t="str">
        <f>DATASHEET!K127</f>
        <v>No</v>
      </c>
      <c r="T127" s="55" t="str">
        <f t="shared" si="9"/>
        <v>N</v>
      </c>
      <c r="U127" s="55" t="str">
        <f t="shared" si="10"/>
        <v>N</v>
      </c>
      <c r="V127" s="55" t="str">
        <f t="shared" si="11"/>
        <v>N</v>
      </c>
    </row>
    <row r="128" spans="1:22" x14ac:dyDescent="0.25">
      <c r="A128">
        <f>DATASHEET!A128</f>
        <v>151724</v>
      </c>
      <c r="B128" t="str">
        <f>DATASHEET!B128</f>
        <v>NICHOLSON, Georgia</v>
      </c>
      <c r="C128">
        <v>11</v>
      </c>
      <c r="D128" t="str">
        <f>DATASHEET!D128</f>
        <v>F</v>
      </c>
      <c r="E128" t="str">
        <f>DATASHEET!J128</f>
        <v>N</v>
      </c>
      <c r="F128" t="str">
        <f>DATASHEET!E128</f>
        <v>N</v>
      </c>
      <c r="G128" t="str">
        <f>DATASHEET!F128</f>
        <v>White - British</v>
      </c>
      <c r="H128" t="str">
        <f>DATASHEET!H128</f>
        <v>N</v>
      </c>
      <c r="I128" t="str">
        <f>DATASHEET!I128</f>
        <v>N</v>
      </c>
      <c r="J128" s="12" t="str">
        <f>DATASHEET!M128</f>
        <v>M</v>
      </c>
      <c r="K128">
        <f>IFERROR(DATASHEET!S128,"")</f>
        <v>0</v>
      </c>
      <c r="L128">
        <f>IFERROR(DATASHEET!T128,"")</f>
        <v>9</v>
      </c>
      <c r="M128">
        <f>IFERROR(SUM(DATASHEET!U128:W128),"")</f>
        <v>0</v>
      </c>
      <c r="N128">
        <f>IFERROR(SUM(DATASHEET!Y128:AA128),"")</f>
        <v>0</v>
      </c>
      <c r="O128">
        <f t="shared" si="6"/>
        <v>9</v>
      </c>
      <c r="P128">
        <f t="shared" si="7"/>
        <v>9</v>
      </c>
      <c r="Q128" s="501">
        <f t="shared" si="8"/>
        <v>1</v>
      </c>
      <c r="R128" s="503">
        <f>IFERROR(VLOOKUP(A128,PROGRESS!$A$16:$Q$245,17,FALSE),"")</f>
        <v>-3.9503675999999999</v>
      </c>
      <c r="S128" s="55" t="str">
        <f>DATASHEET!K128</f>
        <v>No</v>
      </c>
      <c r="T128" s="55" t="str">
        <f t="shared" si="9"/>
        <v>N</v>
      </c>
      <c r="U128" s="55" t="str">
        <f t="shared" si="10"/>
        <v>N</v>
      </c>
      <c r="V128" s="55" t="str">
        <f t="shared" si="11"/>
        <v>N</v>
      </c>
    </row>
    <row r="129" spans="1:22" x14ac:dyDescent="0.25">
      <c r="A129">
        <f>DATASHEET!A129</f>
        <v>160035</v>
      </c>
      <c r="B129" t="str">
        <f>DATASHEET!B129</f>
        <v>NURUL SUNAZRY, Hadiff</v>
      </c>
      <c r="C129">
        <v>11</v>
      </c>
      <c r="D129" t="str">
        <f>DATASHEET!D129</f>
        <v>M</v>
      </c>
      <c r="E129" t="str">
        <f>DATASHEET!J129</f>
        <v>N</v>
      </c>
      <c r="F129" t="str">
        <f>DATASHEET!E129</f>
        <v>Y</v>
      </c>
      <c r="G129" t="str">
        <f>DATASHEET!F129</f>
        <v>Any Other Asian Background</v>
      </c>
      <c r="H129" t="str">
        <f>DATASHEET!H129</f>
        <v>Y</v>
      </c>
      <c r="I129" t="str">
        <f>DATASHEET!I129</f>
        <v>N</v>
      </c>
      <c r="J129" s="12" t="str">
        <f>DATASHEET!M129</f>
        <v/>
      </c>
      <c r="K129">
        <f>IFERROR(DATASHEET!S129,"")</f>
        <v>1</v>
      </c>
      <c r="L129">
        <f>IFERROR(DATASHEET!T129,"")</f>
        <v>8</v>
      </c>
      <c r="M129">
        <f>IFERROR(SUM(DATASHEET!U129:W129),"")</f>
        <v>0</v>
      </c>
      <c r="N129">
        <f>IFERROR(SUM(DATASHEET!Y129:AA129),"")</f>
        <v>0</v>
      </c>
      <c r="O129">
        <f t="shared" si="6"/>
        <v>9</v>
      </c>
      <c r="P129">
        <f t="shared" si="7"/>
        <v>9</v>
      </c>
      <c r="Q129" s="501">
        <f t="shared" si="8"/>
        <v>1</v>
      </c>
      <c r="R129" s="503" t="str">
        <f>IFERROR(VLOOKUP(A129,PROGRESS!$A$16:$Q$245,17,FALSE),"")</f>
        <v/>
      </c>
      <c r="S129" s="55" t="str">
        <f>DATASHEET!K129</f>
        <v>No</v>
      </c>
      <c r="T129" s="55" t="str">
        <f t="shared" si="9"/>
        <v>N</v>
      </c>
      <c r="U129" s="55" t="str">
        <f t="shared" si="10"/>
        <v>N</v>
      </c>
      <c r="V129" s="55" t="str">
        <f t="shared" si="11"/>
        <v>Y</v>
      </c>
    </row>
    <row r="130" spans="1:22" x14ac:dyDescent="0.25">
      <c r="A130">
        <f>DATASHEET!A130</f>
        <v>151548</v>
      </c>
      <c r="B130" t="str">
        <f>DATASHEET!B130</f>
        <v>O'BRIEN, Lydia</v>
      </c>
      <c r="C130">
        <v>11</v>
      </c>
      <c r="D130" t="str">
        <f>DATASHEET!D130</f>
        <v>F</v>
      </c>
      <c r="E130" t="str">
        <f>DATASHEET!J130</f>
        <v>N</v>
      </c>
      <c r="F130" t="str">
        <f>DATASHEET!E130</f>
        <v>N</v>
      </c>
      <c r="G130" t="str">
        <f>DATASHEET!F130</f>
        <v>White - British</v>
      </c>
      <c r="H130" t="str">
        <f>DATASHEET!H130</f>
        <v>N</v>
      </c>
      <c r="I130" t="str">
        <f>DATASHEET!I130</f>
        <v>N</v>
      </c>
      <c r="J130" s="12" t="str">
        <f>DATASHEET!M130</f>
        <v>M</v>
      </c>
      <c r="K130">
        <f>IFERROR(DATASHEET!S130,"")</f>
        <v>3</v>
      </c>
      <c r="L130">
        <f>IFERROR(DATASHEET!T130,"")</f>
        <v>5</v>
      </c>
      <c r="M130">
        <f>IFERROR(SUM(DATASHEET!U130:W130),"")</f>
        <v>0</v>
      </c>
      <c r="N130">
        <f>IFERROR(SUM(DATASHEET!Y130:AA130),"")</f>
        <v>0</v>
      </c>
      <c r="O130">
        <f t="shared" si="6"/>
        <v>8</v>
      </c>
      <c r="P130">
        <f t="shared" si="7"/>
        <v>8</v>
      </c>
      <c r="Q130" s="501">
        <f t="shared" si="8"/>
        <v>1</v>
      </c>
      <c r="R130" s="503">
        <f>IFERROR(VLOOKUP(A130,PROGRESS!$A$16:$Q$245,17,FALSE),"")</f>
        <v>-5.2353448</v>
      </c>
      <c r="S130" s="55" t="str">
        <f>DATASHEET!K130</f>
        <v>No</v>
      </c>
      <c r="T130" s="55" t="str">
        <f t="shared" si="9"/>
        <v>N</v>
      </c>
      <c r="U130" s="55" t="str">
        <f t="shared" si="10"/>
        <v>N</v>
      </c>
      <c r="V130" s="55" t="str">
        <f t="shared" si="11"/>
        <v>N</v>
      </c>
    </row>
    <row r="131" spans="1:22" x14ac:dyDescent="0.25">
      <c r="A131">
        <f>DATASHEET!A131</f>
        <v>151708</v>
      </c>
      <c r="B131" t="str">
        <f>DATASHEET!B131</f>
        <v>O'MALLEY, Faith</v>
      </c>
      <c r="C131">
        <v>11</v>
      </c>
      <c r="D131" t="str">
        <f>DATASHEET!D131</f>
        <v>F</v>
      </c>
      <c r="E131" t="str">
        <f>DATASHEET!J131</f>
        <v>N</v>
      </c>
      <c r="F131" t="str">
        <f>DATASHEET!E131</f>
        <v>N</v>
      </c>
      <c r="G131" t="str">
        <f>DATASHEET!F131</f>
        <v>White - British</v>
      </c>
      <c r="H131" t="str">
        <f>DATASHEET!H131</f>
        <v>N</v>
      </c>
      <c r="I131" t="str">
        <f>DATASHEET!I131</f>
        <v>N</v>
      </c>
      <c r="J131" s="12" t="str">
        <f>DATASHEET!M131</f>
        <v>M</v>
      </c>
      <c r="K131">
        <f>IFERROR(DATASHEET!S131,"")</f>
        <v>1</v>
      </c>
      <c r="L131">
        <f>IFERROR(DATASHEET!T131,"")</f>
        <v>7</v>
      </c>
      <c r="M131">
        <f>IFERROR(SUM(DATASHEET!U131:W131),"")</f>
        <v>1</v>
      </c>
      <c r="N131">
        <f>IFERROR(SUM(DATASHEET!Y131:AA131),"")</f>
        <v>0</v>
      </c>
      <c r="O131">
        <f t="shared" ref="O131:O194" si="12">SUM(K131,L131)</f>
        <v>8</v>
      </c>
      <c r="P131">
        <f t="shared" ref="P131:P194" si="13">SUM(K131:N131)</f>
        <v>9</v>
      </c>
      <c r="Q131" s="501">
        <f t="shared" ref="Q131:Q194" si="14">O131/P131</f>
        <v>0.88888888888888884</v>
      </c>
      <c r="R131" s="503">
        <f>IFERROR(VLOOKUP(A131,PROGRESS!$A$16:$Q$245,17,FALSE),"")</f>
        <v>-4.0003675999999997</v>
      </c>
      <c r="S131" s="55" t="str">
        <f>DATASHEET!K131</f>
        <v>No</v>
      </c>
      <c r="T131" s="55" t="str">
        <f t="shared" ref="T131:T194" si="15">IF(S131="N","Y","N")</f>
        <v>N</v>
      </c>
      <c r="U131" s="55" t="str">
        <f t="shared" ref="U131:U194" si="16">IFERROR(IF(AND(D131="M",J131="H"),"Y","N"),"")</f>
        <v>N</v>
      </c>
      <c r="V131" s="55" t="str">
        <f t="shared" ref="V131:V194" si="17">IFERROR(IF(AND(D131="M",J131&lt;&gt;"H"),"Y","N"),"")</f>
        <v>N</v>
      </c>
    </row>
    <row r="132" spans="1:22" x14ac:dyDescent="0.25">
      <c r="A132">
        <f>DATASHEET!A132</f>
        <v>151581</v>
      </c>
      <c r="B132" t="str">
        <f>DATASHEET!B132</f>
        <v>O'MALLEY, Hope</v>
      </c>
      <c r="C132">
        <v>11</v>
      </c>
      <c r="D132" t="str">
        <f>DATASHEET!D132</f>
        <v>F</v>
      </c>
      <c r="E132" t="str">
        <f>DATASHEET!J132</f>
        <v>N</v>
      </c>
      <c r="F132" t="str">
        <f>DATASHEET!E132</f>
        <v>N</v>
      </c>
      <c r="G132" t="str">
        <f>DATASHEET!F132</f>
        <v>White - British</v>
      </c>
      <c r="H132" t="str">
        <f>DATASHEET!H132</f>
        <v>N</v>
      </c>
      <c r="I132" t="str">
        <f>DATASHEET!I132</f>
        <v>N</v>
      </c>
      <c r="J132" s="12" t="str">
        <f>DATASHEET!M132</f>
        <v>L</v>
      </c>
      <c r="K132">
        <f>IFERROR(DATASHEET!S132,"")</f>
        <v>2</v>
      </c>
      <c r="L132">
        <f>IFERROR(DATASHEET!T132,"")</f>
        <v>6</v>
      </c>
      <c r="M132">
        <f>IFERROR(SUM(DATASHEET!U132:W132),"")</f>
        <v>1</v>
      </c>
      <c r="N132">
        <f>IFERROR(SUM(DATASHEET!Y132:AA132),"")</f>
        <v>0</v>
      </c>
      <c r="O132">
        <f t="shared" si="12"/>
        <v>8</v>
      </c>
      <c r="P132">
        <f t="shared" si="13"/>
        <v>9</v>
      </c>
      <c r="Q132" s="501">
        <f t="shared" si="14"/>
        <v>0.88888888888888884</v>
      </c>
      <c r="R132" s="503">
        <f>IFERROR(VLOOKUP(A132,PROGRESS!$A$16:$Q$245,17,FALSE),"")</f>
        <v>-3.3912934999999997</v>
      </c>
      <c r="S132" s="55" t="str">
        <f>DATASHEET!K132</f>
        <v>No</v>
      </c>
      <c r="T132" s="55" t="str">
        <f t="shared" si="15"/>
        <v>N</v>
      </c>
      <c r="U132" s="55" t="str">
        <f t="shared" si="16"/>
        <v>N</v>
      </c>
      <c r="V132" s="55" t="str">
        <f t="shared" si="17"/>
        <v>N</v>
      </c>
    </row>
    <row r="133" spans="1:22" x14ac:dyDescent="0.25">
      <c r="A133">
        <f>DATASHEET!A133</f>
        <v>151689</v>
      </c>
      <c r="B133" t="str">
        <f>DATASHEET!B133</f>
        <v>OSAGIE, Miracle</v>
      </c>
      <c r="C133">
        <v>11</v>
      </c>
      <c r="D133" t="str">
        <f>DATASHEET!D133</f>
        <v>F</v>
      </c>
      <c r="E133" t="str">
        <f>DATASHEET!J133</f>
        <v>N</v>
      </c>
      <c r="F133" t="str">
        <f>DATASHEET!E133</f>
        <v>N</v>
      </c>
      <c r="G133" t="str">
        <f>DATASHEET!F133</f>
        <v>Other Black African</v>
      </c>
      <c r="H133" t="str">
        <f>DATASHEET!H133</f>
        <v>N</v>
      </c>
      <c r="I133" t="str">
        <f>DATASHEET!I133</f>
        <v>N</v>
      </c>
      <c r="J133" s="12" t="str">
        <f>DATASHEET!M133</f>
        <v>L</v>
      </c>
      <c r="K133">
        <f>IFERROR(DATASHEET!S133,"")</f>
        <v>3</v>
      </c>
      <c r="L133">
        <f>IFERROR(DATASHEET!T133,"")</f>
        <v>7</v>
      </c>
      <c r="M133">
        <f>IFERROR(SUM(DATASHEET!U133:W133),"")</f>
        <v>0</v>
      </c>
      <c r="N133">
        <f>IFERROR(SUM(DATASHEET!Y133:AA133),"")</f>
        <v>0</v>
      </c>
      <c r="O133">
        <f t="shared" si="12"/>
        <v>10</v>
      </c>
      <c r="P133">
        <f t="shared" si="13"/>
        <v>10</v>
      </c>
      <c r="Q133" s="501">
        <f t="shared" si="14"/>
        <v>1</v>
      </c>
      <c r="R133" s="503" t="str">
        <f>IFERROR(VLOOKUP(A133,PROGRESS!$A$16:$Q$245,17,FALSE),"")</f>
        <v/>
      </c>
      <c r="S133" s="55" t="str">
        <f>DATASHEET!K133</f>
        <v>Yes</v>
      </c>
      <c r="T133" s="55" t="str">
        <f t="shared" si="15"/>
        <v>N</v>
      </c>
      <c r="U133" s="55" t="str">
        <f t="shared" si="16"/>
        <v>N</v>
      </c>
      <c r="V133" s="55" t="str">
        <f t="shared" si="17"/>
        <v>N</v>
      </c>
    </row>
    <row r="134" spans="1:22" x14ac:dyDescent="0.25">
      <c r="A134">
        <f>DATASHEET!A134</f>
        <v>151564</v>
      </c>
      <c r="B134" t="str">
        <f>DATASHEET!B134</f>
        <v>OWEN, Emily</v>
      </c>
      <c r="C134">
        <v>11</v>
      </c>
      <c r="D134" t="str">
        <f>DATASHEET!D134</f>
        <v>F</v>
      </c>
      <c r="E134" t="str">
        <f>DATASHEET!J134</f>
        <v>N</v>
      </c>
      <c r="F134" t="str">
        <f>DATASHEET!E134</f>
        <v>N</v>
      </c>
      <c r="G134" t="str">
        <f>DATASHEET!F134</f>
        <v>White - British</v>
      </c>
      <c r="H134" t="str">
        <f>DATASHEET!H134</f>
        <v>N</v>
      </c>
      <c r="I134" t="str">
        <f>DATASHEET!I134</f>
        <v>N</v>
      </c>
      <c r="J134" s="12" t="str">
        <f>DATASHEET!M134</f>
        <v>M</v>
      </c>
      <c r="K134">
        <f>IFERROR(DATASHEET!S134,"")</f>
        <v>3</v>
      </c>
      <c r="L134">
        <f>IFERROR(DATASHEET!T134,"")</f>
        <v>6</v>
      </c>
      <c r="M134">
        <f>IFERROR(SUM(DATASHEET!U134:W134),"")</f>
        <v>0</v>
      </c>
      <c r="N134">
        <f>IFERROR(SUM(DATASHEET!Y134:AA134),"")</f>
        <v>0</v>
      </c>
      <c r="O134">
        <f t="shared" si="12"/>
        <v>9</v>
      </c>
      <c r="P134">
        <f t="shared" si="13"/>
        <v>9</v>
      </c>
      <c r="Q134" s="501">
        <f t="shared" si="14"/>
        <v>1</v>
      </c>
      <c r="R134" s="503">
        <f>IFERROR(VLOOKUP(A134,PROGRESS!$A$16:$Q$245,17,FALSE),"")</f>
        <v>-4.4927548999999996</v>
      </c>
      <c r="S134" s="55" t="str">
        <f>DATASHEET!K134</f>
        <v>No</v>
      </c>
      <c r="T134" s="55" t="str">
        <f t="shared" si="15"/>
        <v>N</v>
      </c>
      <c r="U134" s="55" t="str">
        <f t="shared" si="16"/>
        <v>N</v>
      </c>
      <c r="V134" s="55" t="str">
        <f t="shared" si="17"/>
        <v>N</v>
      </c>
    </row>
    <row r="135" spans="1:22" x14ac:dyDescent="0.25">
      <c r="A135">
        <f>DATASHEET!A135</f>
        <v>151559</v>
      </c>
      <c r="B135" t="str">
        <f>DATASHEET!B135</f>
        <v>OWUSU-SEKYERE, Bethny</v>
      </c>
      <c r="C135">
        <v>11</v>
      </c>
      <c r="D135" t="str">
        <f>DATASHEET!D135</f>
        <v>F</v>
      </c>
      <c r="E135" t="str">
        <f>DATASHEET!J135</f>
        <v>N</v>
      </c>
      <c r="F135" t="str">
        <f>DATASHEET!E135</f>
        <v>Y</v>
      </c>
      <c r="G135" t="str">
        <f>DATASHEET!F135</f>
        <v>Other Black African</v>
      </c>
      <c r="H135" t="str">
        <f>DATASHEET!H135</f>
        <v>Y</v>
      </c>
      <c r="I135" t="str">
        <f>DATASHEET!I135</f>
        <v>N</v>
      </c>
      <c r="J135" s="12" t="str">
        <f>DATASHEET!M135</f>
        <v>M</v>
      </c>
      <c r="K135">
        <f>IFERROR(DATASHEET!S135,"")</f>
        <v>5</v>
      </c>
      <c r="L135">
        <f>IFERROR(DATASHEET!T135,"")</f>
        <v>4</v>
      </c>
      <c r="M135">
        <f>IFERROR(SUM(DATASHEET!U135:W135),"")</f>
        <v>0</v>
      </c>
      <c r="N135">
        <f>IFERROR(SUM(DATASHEET!Y135:AA135),"")</f>
        <v>0</v>
      </c>
      <c r="O135">
        <f t="shared" si="12"/>
        <v>9</v>
      </c>
      <c r="P135">
        <f t="shared" si="13"/>
        <v>9</v>
      </c>
      <c r="Q135" s="501">
        <f t="shared" si="14"/>
        <v>1</v>
      </c>
      <c r="R135" s="503">
        <f>IFERROR(VLOOKUP(A135,PROGRESS!$A$16:$Q$245,17,FALSE),"")</f>
        <v>-3.5246667</v>
      </c>
      <c r="S135" s="55" t="str">
        <f>DATASHEET!K135</f>
        <v>No</v>
      </c>
      <c r="T135" s="55" t="str">
        <f t="shared" si="15"/>
        <v>N</v>
      </c>
      <c r="U135" s="55" t="str">
        <f t="shared" si="16"/>
        <v>N</v>
      </c>
      <c r="V135" s="55" t="str">
        <f t="shared" si="17"/>
        <v>N</v>
      </c>
    </row>
    <row r="136" spans="1:22" x14ac:dyDescent="0.25">
      <c r="A136">
        <f>DATASHEET!A136</f>
        <v>151713</v>
      </c>
      <c r="B136" t="str">
        <f>DATASHEET!B136</f>
        <v>OXLEY, Finn</v>
      </c>
      <c r="C136">
        <v>11</v>
      </c>
      <c r="D136" t="str">
        <f>DATASHEET!D136</f>
        <v>M</v>
      </c>
      <c r="E136" t="str">
        <f>DATASHEET!J136</f>
        <v>N</v>
      </c>
      <c r="F136" t="str">
        <f>DATASHEET!E136</f>
        <v>N</v>
      </c>
      <c r="G136" t="str">
        <f>DATASHEET!F136</f>
        <v>White - British</v>
      </c>
      <c r="H136" t="str">
        <f>DATASHEET!H136</f>
        <v>N</v>
      </c>
      <c r="I136" t="str">
        <f>DATASHEET!I136</f>
        <v>N</v>
      </c>
      <c r="J136" s="12" t="str">
        <f>DATASHEET!M136</f>
        <v>M</v>
      </c>
      <c r="K136">
        <f>IFERROR(DATASHEET!S136,"")</f>
        <v>0</v>
      </c>
      <c r="L136">
        <f>IFERROR(DATASHEET!T136,"")</f>
        <v>6</v>
      </c>
      <c r="M136">
        <f>IFERROR(SUM(DATASHEET!U136:W136),"")</f>
        <v>3</v>
      </c>
      <c r="N136">
        <f>IFERROR(SUM(DATASHEET!Y136:AA136),"")</f>
        <v>0</v>
      </c>
      <c r="O136">
        <f t="shared" si="12"/>
        <v>6</v>
      </c>
      <c r="P136">
        <f t="shared" si="13"/>
        <v>9</v>
      </c>
      <c r="Q136" s="501">
        <f t="shared" si="14"/>
        <v>0.66666666666666663</v>
      </c>
      <c r="R136" s="503">
        <f>IFERROR(VLOOKUP(A136,PROGRESS!$A$16:$Q$245,17,FALSE),"")</f>
        <v>-4.6025</v>
      </c>
      <c r="S136" s="55" t="str">
        <f>DATASHEET!K136</f>
        <v>Yes</v>
      </c>
      <c r="T136" s="55" t="str">
        <f t="shared" si="15"/>
        <v>N</v>
      </c>
      <c r="U136" s="55" t="str">
        <f t="shared" si="16"/>
        <v>N</v>
      </c>
      <c r="V136" s="55" t="str">
        <f t="shared" si="17"/>
        <v>Y</v>
      </c>
    </row>
    <row r="137" spans="1:22" x14ac:dyDescent="0.25">
      <c r="A137">
        <f>DATASHEET!A137</f>
        <v>151676</v>
      </c>
      <c r="B137" t="str">
        <f>DATASHEET!B137</f>
        <v>OXLEY, Lily</v>
      </c>
      <c r="C137">
        <v>11</v>
      </c>
      <c r="D137" t="str">
        <f>DATASHEET!D137</f>
        <v>F</v>
      </c>
      <c r="E137" t="str">
        <f>DATASHEET!J137</f>
        <v>N</v>
      </c>
      <c r="F137" t="str">
        <f>DATASHEET!E137</f>
        <v>N</v>
      </c>
      <c r="G137" t="str">
        <f>DATASHEET!F137</f>
        <v>White - British</v>
      </c>
      <c r="H137" t="str">
        <f>DATASHEET!H137</f>
        <v>N</v>
      </c>
      <c r="I137" t="str">
        <f>DATASHEET!I137</f>
        <v>N</v>
      </c>
      <c r="J137" s="12" t="str">
        <f>DATASHEET!M137</f>
        <v>M</v>
      </c>
      <c r="K137">
        <f>IFERROR(DATASHEET!S137,"")</f>
        <v>2</v>
      </c>
      <c r="L137">
        <f>IFERROR(DATASHEET!T137,"")</f>
        <v>6</v>
      </c>
      <c r="M137">
        <f>IFERROR(SUM(DATASHEET!U137:W137),"")</f>
        <v>0</v>
      </c>
      <c r="N137">
        <f>IFERROR(SUM(DATASHEET!Y137:AA137),"")</f>
        <v>0</v>
      </c>
      <c r="O137">
        <f t="shared" si="12"/>
        <v>8</v>
      </c>
      <c r="P137">
        <f t="shared" si="13"/>
        <v>8</v>
      </c>
      <c r="Q137" s="501">
        <f t="shared" si="14"/>
        <v>1</v>
      </c>
      <c r="R137" s="503">
        <f>IFERROR(VLOOKUP(A137,PROGRESS!$A$16:$Q$245,17,FALSE),"")</f>
        <v>-5.3353447999999997</v>
      </c>
      <c r="S137" s="55" t="str">
        <f>DATASHEET!K137</f>
        <v>No</v>
      </c>
      <c r="T137" s="55" t="str">
        <f t="shared" si="15"/>
        <v>N</v>
      </c>
      <c r="U137" s="55" t="str">
        <f t="shared" si="16"/>
        <v>N</v>
      </c>
      <c r="V137" s="55" t="str">
        <f t="shared" si="17"/>
        <v>N</v>
      </c>
    </row>
    <row r="138" spans="1:22" x14ac:dyDescent="0.25">
      <c r="A138">
        <f>DATASHEET!A138</f>
        <v>151717</v>
      </c>
      <c r="B138" t="str">
        <f>DATASHEET!B138</f>
        <v>PAREDES DAVILA, Pablo nicolas</v>
      </c>
      <c r="C138">
        <v>11</v>
      </c>
      <c r="D138" t="str">
        <f>DATASHEET!D138</f>
        <v>M</v>
      </c>
      <c r="E138" t="str">
        <f>DATASHEET!J138</f>
        <v>N</v>
      </c>
      <c r="F138" t="str">
        <f>DATASHEET!E138</f>
        <v>N</v>
      </c>
      <c r="G138" t="str">
        <f>DATASHEET!F138</f>
        <v>Other Mixed Background</v>
      </c>
      <c r="H138" t="str">
        <f>DATASHEET!H138</f>
        <v>N</v>
      </c>
      <c r="I138" t="str">
        <f>DATASHEET!I138</f>
        <v>N</v>
      </c>
      <c r="J138" s="12" t="str">
        <f>DATASHEET!M138</f>
        <v>H</v>
      </c>
      <c r="K138">
        <f>IFERROR(DATASHEET!S138,"")</f>
        <v>2</v>
      </c>
      <c r="L138">
        <f>IFERROR(DATASHEET!T138,"")</f>
        <v>6</v>
      </c>
      <c r="M138">
        <f>IFERROR(SUM(DATASHEET!U138:W138),"")</f>
        <v>2</v>
      </c>
      <c r="N138">
        <f>IFERROR(SUM(DATASHEET!Y138:AA138),"")</f>
        <v>0</v>
      </c>
      <c r="O138">
        <f t="shared" si="12"/>
        <v>8</v>
      </c>
      <c r="P138">
        <f t="shared" si="13"/>
        <v>10</v>
      </c>
      <c r="Q138" s="501">
        <f t="shared" si="14"/>
        <v>0.8</v>
      </c>
      <c r="R138" s="503">
        <f>IFERROR(VLOOKUP(A138,PROGRESS!$A$16:$Q$245,17,FALSE),"")</f>
        <v>-6.6839285999999998</v>
      </c>
      <c r="S138" s="55" t="str">
        <f>DATASHEET!K138</f>
        <v>No</v>
      </c>
      <c r="T138" s="55" t="str">
        <f t="shared" si="15"/>
        <v>N</v>
      </c>
      <c r="U138" s="55" t="str">
        <f t="shared" si="16"/>
        <v>Y</v>
      </c>
      <c r="V138" s="55" t="str">
        <f t="shared" si="17"/>
        <v>N</v>
      </c>
    </row>
    <row r="139" spans="1:22" x14ac:dyDescent="0.25">
      <c r="A139">
        <f>DATASHEET!A139</f>
        <v>151636</v>
      </c>
      <c r="B139" t="str">
        <f>DATASHEET!B139</f>
        <v>PARKIN, Annabelle</v>
      </c>
      <c r="C139">
        <v>11</v>
      </c>
      <c r="D139" t="str">
        <f>DATASHEET!D139</f>
        <v>F</v>
      </c>
      <c r="E139" t="str">
        <f>DATASHEET!J139</f>
        <v>N</v>
      </c>
      <c r="F139" t="str">
        <f>DATASHEET!E139</f>
        <v>N</v>
      </c>
      <c r="G139" t="str">
        <f>DATASHEET!F139</f>
        <v>White - British</v>
      </c>
      <c r="H139" t="str">
        <f>DATASHEET!H139</f>
        <v>N</v>
      </c>
      <c r="I139" t="str">
        <f>DATASHEET!I139</f>
        <v>N</v>
      </c>
      <c r="J139" s="12" t="str">
        <f>DATASHEET!M139</f>
        <v>M</v>
      </c>
      <c r="K139">
        <f>IFERROR(DATASHEET!S139,"")</f>
        <v>3</v>
      </c>
      <c r="L139">
        <f>IFERROR(DATASHEET!T139,"")</f>
        <v>6</v>
      </c>
      <c r="M139">
        <f>IFERROR(SUM(DATASHEET!U139:W139),"")</f>
        <v>0</v>
      </c>
      <c r="N139">
        <f>IFERROR(SUM(DATASHEET!Y139:AA139),"")</f>
        <v>0</v>
      </c>
      <c r="O139">
        <f t="shared" si="12"/>
        <v>9</v>
      </c>
      <c r="P139">
        <f t="shared" si="13"/>
        <v>9</v>
      </c>
      <c r="Q139" s="501">
        <f t="shared" si="14"/>
        <v>1</v>
      </c>
      <c r="R139" s="503">
        <f>IFERROR(VLOOKUP(A139,PROGRESS!$A$16:$Q$245,17,FALSE),"")</f>
        <v>-3.8503675999999998</v>
      </c>
      <c r="S139" s="55" t="str">
        <f>DATASHEET!K139</f>
        <v>No</v>
      </c>
      <c r="T139" s="55" t="str">
        <f t="shared" si="15"/>
        <v>N</v>
      </c>
      <c r="U139" s="55" t="str">
        <f t="shared" si="16"/>
        <v>N</v>
      </c>
      <c r="V139" s="55" t="str">
        <f t="shared" si="17"/>
        <v>N</v>
      </c>
    </row>
    <row r="140" spans="1:22" x14ac:dyDescent="0.25">
      <c r="A140">
        <f>DATASHEET!A140</f>
        <v>152718</v>
      </c>
      <c r="B140" t="str">
        <f>DATASHEET!B140</f>
        <v>PENMETSA, Akshaya</v>
      </c>
      <c r="C140">
        <v>11</v>
      </c>
      <c r="D140" t="str">
        <f>DATASHEET!D140</f>
        <v>F</v>
      </c>
      <c r="E140" t="str">
        <f>DATASHEET!J140</f>
        <v>N</v>
      </c>
      <c r="F140" t="str">
        <f>DATASHEET!E140</f>
        <v>N</v>
      </c>
      <c r="G140" t="str">
        <f>DATASHEET!F140</f>
        <v>Indian</v>
      </c>
      <c r="H140" t="str">
        <f>DATASHEET!H140</f>
        <v>N</v>
      </c>
      <c r="I140" t="str">
        <f>DATASHEET!I140</f>
        <v>N</v>
      </c>
      <c r="J140" s="12" t="str">
        <f>DATASHEET!M140</f>
        <v>H</v>
      </c>
      <c r="K140">
        <f>IFERROR(DATASHEET!S140,"")</f>
        <v>0</v>
      </c>
      <c r="L140">
        <f>IFERROR(DATASHEET!T140,"")</f>
        <v>9</v>
      </c>
      <c r="M140">
        <f>IFERROR(SUM(DATASHEET!U140:W140),"")</f>
        <v>0</v>
      </c>
      <c r="N140">
        <f>IFERROR(SUM(DATASHEET!Y140:AA140),"")</f>
        <v>0</v>
      </c>
      <c r="O140">
        <f t="shared" si="12"/>
        <v>9</v>
      </c>
      <c r="P140">
        <f t="shared" si="13"/>
        <v>9</v>
      </c>
      <c r="Q140" s="501">
        <f t="shared" si="14"/>
        <v>1</v>
      </c>
      <c r="R140" s="503">
        <f>IFERROR(VLOOKUP(A140,PROGRESS!$A$16:$Q$245,17,FALSE),"")</f>
        <v>-6.6154411999999994</v>
      </c>
      <c r="S140" s="55" t="str">
        <f>DATASHEET!K140</f>
        <v>No</v>
      </c>
      <c r="T140" s="55" t="str">
        <f t="shared" si="15"/>
        <v>N</v>
      </c>
      <c r="U140" s="55" t="str">
        <f t="shared" si="16"/>
        <v>N</v>
      </c>
      <c r="V140" s="55" t="str">
        <f t="shared" si="17"/>
        <v>N</v>
      </c>
    </row>
    <row r="141" spans="1:22" x14ac:dyDescent="0.25">
      <c r="A141">
        <f>DATASHEET!A141</f>
        <v>151686</v>
      </c>
      <c r="B141" t="str">
        <f>DATASHEET!B141</f>
        <v>PEREIRA, Cianah</v>
      </c>
      <c r="C141">
        <v>11</v>
      </c>
      <c r="D141" t="str">
        <f>DATASHEET!D141</f>
        <v>F</v>
      </c>
      <c r="E141" t="str">
        <f>DATASHEET!J141</f>
        <v>N</v>
      </c>
      <c r="F141" t="str">
        <f>DATASHEET!E141</f>
        <v>Y</v>
      </c>
      <c r="G141" t="str">
        <f>DATASHEET!F141</f>
        <v>White - British</v>
      </c>
      <c r="H141" t="str">
        <f>DATASHEET!H141</f>
        <v>Y</v>
      </c>
      <c r="I141" t="str">
        <f>DATASHEET!I141</f>
        <v>N</v>
      </c>
      <c r="J141" s="12" t="str">
        <f>DATASHEET!M141</f>
        <v>H</v>
      </c>
      <c r="K141">
        <f>IFERROR(DATASHEET!S141,"")</f>
        <v>0</v>
      </c>
      <c r="L141">
        <f>IFERROR(DATASHEET!T141,"")</f>
        <v>7</v>
      </c>
      <c r="M141">
        <f>IFERROR(SUM(DATASHEET!U141:W141),"")</f>
        <v>3</v>
      </c>
      <c r="N141">
        <f>IFERROR(SUM(DATASHEET!Y141:AA141),"")</f>
        <v>0</v>
      </c>
      <c r="O141">
        <f t="shared" si="12"/>
        <v>7</v>
      </c>
      <c r="P141">
        <f t="shared" si="13"/>
        <v>10</v>
      </c>
      <c r="Q141" s="501">
        <f t="shared" si="14"/>
        <v>0.7</v>
      </c>
      <c r="R141" s="503" t="str">
        <f>IFERROR(VLOOKUP(A141,PROGRESS!$A$16:$Q$245,17,FALSE),"")</f>
        <v/>
      </c>
      <c r="S141" s="55" t="str">
        <f>DATASHEET!K141</f>
        <v>Yes</v>
      </c>
      <c r="T141" s="55" t="str">
        <f t="shared" si="15"/>
        <v>N</v>
      </c>
      <c r="U141" s="55" t="str">
        <f t="shared" si="16"/>
        <v>N</v>
      </c>
      <c r="V141" s="55" t="str">
        <f t="shared" si="17"/>
        <v>N</v>
      </c>
    </row>
    <row r="142" spans="1:22" x14ac:dyDescent="0.25">
      <c r="A142">
        <f>DATASHEET!A142</f>
        <v>151670</v>
      </c>
      <c r="B142" t="str">
        <f>DATASHEET!B142</f>
        <v>PHELPS, Evie</v>
      </c>
      <c r="C142">
        <v>11</v>
      </c>
      <c r="D142" t="str">
        <f>DATASHEET!D142</f>
        <v>F</v>
      </c>
      <c r="E142" t="str">
        <f>DATASHEET!J142</f>
        <v>E</v>
      </c>
      <c r="F142" t="str">
        <f>DATASHEET!E142</f>
        <v>N</v>
      </c>
      <c r="G142" t="str">
        <f>DATASHEET!F142</f>
        <v>White - British</v>
      </c>
      <c r="H142" t="str">
        <f>DATASHEET!H142</f>
        <v>N</v>
      </c>
      <c r="I142" t="str">
        <f>DATASHEET!I142</f>
        <v>N</v>
      </c>
      <c r="J142" s="12" t="str">
        <f>DATASHEET!M142</f>
        <v>L</v>
      </c>
      <c r="K142">
        <f>IFERROR(DATASHEET!S142,"")</f>
        <v>0</v>
      </c>
      <c r="L142">
        <f>IFERROR(DATASHEET!T142,"")</f>
        <v>5</v>
      </c>
      <c r="M142">
        <f>IFERROR(SUM(DATASHEET!U142:W142),"")</f>
        <v>1</v>
      </c>
      <c r="N142">
        <f>IFERROR(SUM(DATASHEET!Y142:AA142),"")</f>
        <v>0</v>
      </c>
      <c r="O142">
        <f t="shared" si="12"/>
        <v>5</v>
      </c>
      <c r="P142">
        <f t="shared" si="13"/>
        <v>6</v>
      </c>
      <c r="Q142" s="501">
        <f t="shared" si="14"/>
        <v>0.83333333333333337</v>
      </c>
      <c r="R142" s="503" t="str">
        <f>IFERROR(VLOOKUP(A142,PROGRESS!$A$16:$Q$245,17,FALSE),"")</f>
        <v/>
      </c>
      <c r="S142" s="55" t="str">
        <f>DATASHEET!K142</f>
        <v>Yes</v>
      </c>
      <c r="T142" s="55" t="str">
        <f t="shared" si="15"/>
        <v>N</v>
      </c>
      <c r="U142" s="55" t="str">
        <f t="shared" si="16"/>
        <v>N</v>
      </c>
      <c r="V142" s="55" t="str">
        <f t="shared" si="17"/>
        <v>N</v>
      </c>
    </row>
    <row r="143" spans="1:22" x14ac:dyDescent="0.25">
      <c r="A143">
        <f>DATASHEET!A143</f>
        <v>151715</v>
      </c>
      <c r="B143" t="str">
        <f>DATASHEET!B143</f>
        <v>PHOENIX, Luke</v>
      </c>
      <c r="C143">
        <v>11</v>
      </c>
      <c r="D143" t="str">
        <f>DATASHEET!D143</f>
        <v>M</v>
      </c>
      <c r="E143" t="str">
        <f>DATASHEET!J143</f>
        <v>N</v>
      </c>
      <c r="F143" t="str">
        <f>DATASHEET!E143</f>
        <v>N</v>
      </c>
      <c r="G143" t="str">
        <f>DATASHEET!F143</f>
        <v>White - British</v>
      </c>
      <c r="H143" t="str">
        <f>DATASHEET!H143</f>
        <v>N</v>
      </c>
      <c r="I143" t="str">
        <f>DATASHEET!I143</f>
        <v>N</v>
      </c>
      <c r="J143" s="12" t="str">
        <f>DATASHEET!M143</f>
        <v>H</v>
      </c>
      <c r="K143">
        <f>IFERROR(DATASHEET!S143,"")</f>
        <v>1</v>
      </c>
      <c r="L143">
        <f>IFERROR(DATASHEET!T143,"")</f>
        <v>7</v>
      </c>
      <c r="M143">
        <f>IFERROR(SUM(DATASHEET!U143:W143),"")</f>
        <v>2</v>
      </c>
      <c r="N143">
        <f>IFERROR(SUM(DATASHEET!Y143:AA143),"")</f>
        <v>0</v>
      </c>
      <c r="O143">
        <f t="shared" si="12"/>
        <v>8</v>
      </c>
      <c r="P143">
        <f t="shared" si="13"/>
        <v>10</v>
      </c>
      <c r="Q143" s="501">
        <f t="shared" si="14"/>
        <v>0.8</v>
      </c>
      <c r="R143" s="503">
        <f>IFERROR(VLOOKUP(A143,PROGRESS!$A$16:$Q$245,17,FALSE),"")</f>
        <v>-5.9375</v>
      </c>
      <c r="S143" s="55" t="str">
        <f>DATASHEET!K143</f>
        <v>Yes</v>
      </c>
      <c r="T143" s="55" t="str">
        <f t="shared" si="15"/>
        <v>N</v>
      </c>
      <c r="U143" s="55" t="str">
        <f t="shared" si="16"/>
        <v>Y</v>
      </c>
      <c r="V143" s="55" t="str">
        <f t="shared" si="17"/>
        <v>N</v>
      </c>
    </row>
    <row r="144" spans="1:22" x14ac:dyDescent="0.25">
      <c r="A144">
        <f>DATASHEET!A144</f>
        <v>151679</v>
      </c>
      <c r="B144" t="str">
        <f>DATASHEET!B144</f>
        <v>PRENTER, Millie</v>
      </c>
      <c r="C144">
        <v>11</v>
      </c>
      <c r="D144" t="str">
        <f>DATASHEET!D144</f>
        <v>F</v>
      </c>
      <c r="E144" t="str">
        <f>DATASHEET!J144</f>
        <v>N</v>
      </c>
      <c r="F144" t="str">
        <f>DATASHEET!E144</f>
        <v>Y</v>
      </c>
      <c r="G144" t="str">
        <f>DATASHEET!F144</f>
        <v>White - British</v>
      </c>
      <c r="H144" t="str">
        <f>DATASHEET!H144</f>
        <v>Y</v>
      </c>
      <c r="I144" t="str">
        <f>DATASHEET!I144</f>
        <v>N</v>
      </c>
      <c r="J144" s="12" t="str">
        <f>DATASHEET!M144</f>
        <v>M</v>
      </c>
      <c r="K144">
        <f>IFERROR(DATASHEET!S144,"")</f>
        <v>2</v>
      </c>
      <c r="L144">
        <f>IFERROR(DATASHEET!T144,"")</f>
        <v>6</v>
      </c>
      <c r="M144">
        <f>IFERROR(SUM(DATASHEET!U144:W144),"")</f>
        <v>0</v>
      </c>
      <c r="N144">
        <f>IFERROR(SUM(DATASHEET!Y144:AA144),"")</f>
        <v>0</v>
      </c>
      <c r="O144">
        <f t="shared" si="12"/>
        <v>8</v>
      </c>
      <c r="P144">
        <f t="shared" si="13"/>
        <v>8</v>
      </c>
      <c r="Q144" s="501">
        <f t="shared" si="14"/>
        <v>1</v>
      </c>
      <c r="R144" s="503">
        <f>IFERROR(VLOOKUP(A144,PROGRESS!$A$16:$Q$245,17,FALSE),"")</f>
        <v>-4.3927548999999999</v>
      </c>
      <c r="S144" s="55" t="str">
        <f>DATASHEET!K144</f>
        <v>No</v>
      </c>
      <c r="T144" s="55" t="str">
        <f t="shared" si="15"/>
        <v>N</v>
      </c>
      <c r="U144" s="55" t="str">
        <f t="shared" si="16"/>
        <v>N</v>
      </c>
      <c r="V144" s="55" t="str">
        <f t="shared" si="17"/>
        <v>N</v>
      </c>
    </row>
    <row r="145" spans="1:22" x14ac:dyDescent="0.25">
      <c r="A145">
        <f>DATASHEET!A145</f>
        <v>151726</v>
      </c>
      <c r="B145" t="str">
        <f>DATASHEET!B145</f>
        <v>PRIESTLEY, Antonia</v>
      </c>
      <c r="C145">
        <v>11</v>
      </c>
      <c r="D145" t="str">
        <f>DATASHEET!D145</f>
        <v>F</v>
      </c>
      <c r="E145" t="str">
        <f>DATASHEET!J145</f>
        <v>N</v>
      </c>
      <c r="F145" t="str">
        <f>DATASHEET!E145</f>
        <v>N</v>
      </c>
      <c r="G145" t="str">
        <f>DATASHEET!F145</f>
        <v>White - British</v>
      </c>
      <c r="H145" t="str">
        <f>DATASHEET!H145</f>
        <v>N</v>
      </c>
      <c r="I145" t="str">
        <f>DATASHEET!I145</f>
        <v>N</v>
      </c>
      <c r="J145" s="12" t="str">
        <f>DATASHEET!M145</f>
        <v>H</v>
      </c>
      <c r="K145">
        <f>IFERROR(DATASHEET!S145,"")</f>
        <v>3</v>
      </c>
      <c r="L145">
        <f>IFERROR(DATASHEET!T145,"")</f>
        <v>6</v>
      </c>
      <c r="M145">
        <f>IFERROR(SUM(DATASHEET!U145:W145),"")</f>
        <v>0</v>
      </c>
      <c r="N145">
        <f>IFERROR(SUM(DATASHEET!Y145:AA145),"")</f>
        <v>0</v>
      </c>
      <c r="O145">
        <f t="shared" si="12"/>
        <v>9</v>
      </c>
      <c r="P145">
        <f t="shared" si="13"/>
        <v>9</v>
      </c>
      <c r="Q145" s="501">
        <f t="shared" si="14"/>
        <v>1</v>
      </c>
      <c r="R145" s="503">
        <f>IFERROR(VLOOKUP(A145,PROGRESS!$A$16:$Q$245,17,FALSE),"")</f>
        <v>-6.6828357999999994</v>
      </c>
      <c r="S145" s="55" t="str">
        <f>DATASHEET!K145</f>
        <v>No</v>
      </c>
      <c r="T145" s="55" t="str">
        <f t="shared" si="15"/>
        <v>N</v>
      </c>
      <c r="U145" s="55" t="str">
        <f t="shared" si="16"/>
        <v>N</v>
      </c>
      <c r="V145" s="55" t="str">
        <f t="shared" si="17"/>
        <v>N</v>
      </c>
    </row>
    <row r="146" spans="1:22" x14ac:dyDescent="0.25">
      <c r="A146">
        <f>DATASHEET!A146</f>
        <v>151719</v>
      </c>
      <c r="B146" t="str">
        <f>DATASHEET!B146</f>
        <v>PUCKERING-GREEN, Jake</v>
      </c>
      <c r="C146">
        <v>11</v>
      </c>
      <c r="D146" t="str">
        <f>DATASHEET!D146</f>
        <v>M</v>
      </c>
      <c r="E146" t="str">
        <f>DATASHEET!J146</f>
        <v>K</v>
      </c>
      <c r="F146" t="str">
        <f>DATASHEET!E146</f>
        <v>Y</v>
      </c>
      <c r="G146" t="str">
        <f>DATASHEET!F146</f>
        <v>White - British</v>
      </c>
      <c r="H146" t="str">
        <f>DATASHEET!H146</f>
        <v>Y</v>
      </c>
      <c r="I146" t="str">
        <f>DATASHEET!I146</f>
        <v>N</v>
      </c>
      <c r="J146" s="12" t="str">
        <f>DATASHEET!M146</f>
        <v>L</v>
      </c>
      <c r="K146">
        <f>IFERROR(DATASHEET!S146,"")</f>
        <v>0</v>
      </c>
      <c r="L146">
        <f>IFERROR(DATASHEET!T146,"")</f>
        <v>2</v>
      </c>
      <c r="M146">
        <f>IFERROR(SUM(DATASHEET!U146:W146),"")</f>
        <v>4</v>
      </c>
      <c r="N146">
        <f>IFERROR(SUM(DATASHEET!Y146:AA146),"")</f>
        <v>2</v>
      </c>
      <c r="O146">
        <f t="shared" si="12"/>
        <v>2</v>
      </c>
      <c r="P146">
        <f t="shared" si="13"/>
        <v>8</v>
      </c>
      <c r="Q146" s="501">
        <f t="shared" si="14"/>
        <v>0.25</v>
      </c>
      <c r="R146" s="503">
        <f>IFERROR(VLOOKUP(A146,PROGRESS!$A$16:$Q$245,17,FALSE),"")</f>
        <v>-3.3912934999999997</v>
      </c>
      <c r="S146" s="55" t="str">
        <f>DATASHEET!K146</f>
        <v>No</v>
      </c>
      <c r="T146" s="55" t="str">
        <f t="shared" si="15"/>
        <v>N</v>
      </c>
      <c r="U146" s="55" t="str">
        <f t="shared" si="16"/>
        <v>N</v>
      </c>
      <c r="V146" s="55" t="str">
        <f t="shared" si="17"/>
        <v>Y</v>
      </c>
    </row>
    <row r="147" spans="1:22" x14ac:dyDescent="0.25">
      <c r="A147">
        <f>DATASHEET!A147</f>
        <v>151701</v>
      </c>
      <c r="B147" t="str">
        <f>DATASHEET!B147</f>
        <v>READ, Hannah</v>
      </c>
      <c r="C147">
        <v>11</v>
      </c>
      <c r="D147" t="str">
        <f>DATASHEET!D147</f>
        <v>F</v>
      </c>
      <c r="E147" t="str">
        <f>DATASHEET!J147</f>
        <v>N</v>
      </c>
      <c r="F147" t="str">
        <f>DATASHEET!E147</f>
        <v>N</v>
      </c>
      <c r="G147" t="str">
        <f>DATASHEET!F147</f>
        <v>White - British</v>
      </c>
      <c r="H147" t="str">
        <f>DATASHEET!H147</f>
        <v>N</v>
      </c>
      <c r="I147" t="str">
        <f>DATASHEET!I147</f>
        <v>N</v>
      </c>
      <c r="J147" s="12" t="str">
        <f>DATASHEET!M147</f>
        <v>H</v>
      </c>
      <c r="K147">
        <f>IFERROR(DATASHEET!S147,"")</f>
        <v>0</v>
      </c>
      <c r="L147">
        <f>IFERROR(DATASHEET!T147,"")</f>
        <v>9</v>
      </c>
      <c r="M147">
        <f>IFERROR(SUM(DATASHEET!U147:W147),"")</f>
        <v>0</v>
      </c>
      <c r="N147">
        <f>IFERROR(SUM(DATASHEET!Y147:AA147),"")</f>
        <v>0</v>
      </c>
      <c r="O147">
        <f t="shared" si="12"/>
        <v>9</v>
      </c>
      <c r="P147">
        <f t="shared" si="13"/>
        <v>9</v>
      </c>
      <c r="Q147" s="501">
        <f t="shared" si="14"/>
        <v>1</v>
      </c>
      <c r="R147" s="503">
        <f>IFERROR(VLOOKUP(A147,PROGRESS!$A$16:$Q$245,17,FALSE),"")</f>
        <v>-6.5828357999999998</v>
      </c>
      <c r="S147" s="55" t="str">
        <f>DATASHEET!K147</f>
        <v>No</v>
      </c>
      <c r="T147" s="55" t="str">
        <f t="shared" si="15"/>
        <v>N</v>
      </c>
      <c r="U147" s="55" t="str">
        <f t="shared" si="16"/>
        <v>N</v>
      </c>
      <c r="V147" s="55" t="str">
        <f t="shared" si="17"/>
        <v>N</v>
      </c>
    </row>
    <row r="148" spans="1:22" x14ac:dyDescent="0.25">
      <c r="A148">
        <f>DATASHEET!A148</f>
        <v>151549</v>
      </c>
      <c r="B148" t="str">
        <f>DATASHEET!B148</f>
        <v>REYNARD, Isla</v>
      </c>
      <c r="C148">
        <v>11</v>
      </c>
      <c r="D148" t="str">
        <f>DATASHEET!D148</f>
        <v>F</v>
      </c>
      <c r="E148" t="str">
        <f>DATASHEET!J148</f>
        <v>N</v>
      </c>
      <c r="F148" t="str">
        <f>DATASHEET!E148</f>
        <v>N</v>
      </c>
      <c r="G148" t="str">
        <f>DATASHEET!F148</f>
        <v>White - British</v>
      </c>
      <c r="H148" t="str">
        <f>DATASHEET!H148</f>
        <v>N</v>
      </c>
      <c r="I148" t="str">
        <f>DATASHEET!I148</f>
        <v>N</v>
      </c>
      <c r="J148" s="12" t="str">
        <f>DATASHEET!M148</f>
        <v>H</v>
      </c>
      <c r="K148">
        <f>IFERROR(DATASHEET!S148,"")</f>
        <v>0</v>
      </c>
      <c r="L148">
        <f>IFERROR(DATASHEET!T148,"")</f>
        <v>9</v>
      </c>
      <c r="M148">
        <f>IFERROR(SUM(DATASHEET!U148:W148),"")</f>
        <v>0</v>
      </c>
      <c r="N148">
        <f>IFERROR(SUM(DATASHEET!Y148:AA148),"")</f>
        <v>0</v>
      </c>
      <c r="O148">
        <f t="shared" si="12"/>
        <v>9</v>
      </c>
      <c r="P148">
        <f t="shared" si="13"/>
        <v>9</v>
      </c>
      <c r="Q148" s="501">
        <f t="shared" si="14"/>
        <v>1</v>
      </c>
      <c r="R148" s="503">
        <f>IFERROR(VLOOKUP(A148,PROGRESS!$A$16:$Q$245,17,FALSE),"")</f>
        <v>-6.2411215000000002</v>
      </c>
      <c r="S148" s="55" t="str">
        <f>DATASHEET!K148</f>
        <v>No</v>
      </c>
      <c r="T148" s="55" t="str">
        <f t="shared" si="15"/>
        <v>N</v>
      </c>
      <c r="U148" s="55" t="str">
        <f t="shared" si="16"/>
        <v>N</v>
      </c>
      <c r="V148" s="55" t="str">
        <f t="shared" si="17"/>
        <v>N</v>
      </c>
    </row>
    <row r="149" spans="1:22" x14ac:dyDescent="0.25">
      <c r="A149">
        <f>DATASHEET!A149</f>
        <v>151626</v>
      </c>
      <c r="B149" t="str">
        <f>DATASHEET!B149</f>
        <v>RICHARDS, Lynice</v>
      </c>
      <c r="C149">
        <v>11</v>
      </c>
      <c r="D149" t="str">
        <f>DATASHEET!D149</f>
        <v>F</v>
      </c>
      <c r="E149" t="str">
        <f>DATASHEET!J149</f>
        <v>K</v>
      </c>
      <c r="F149" t="str">
        <f>DATASHEET!E149</f>
        <v>N</v>
      </c>
      <c r="G149" t="str">
        <f>DATASHEET!F149</f>
        <v>White and Black Caribbean</v>
      </c>
      <c r="H149" t="str">
        <f>DATASHEET!H149</f>
        <v>N</v>
      </c>
      <c r="I149" t="str">
        <f>DATASHEET!I149</f>
        <v>N</v>
      </c>
      <c r="J149" s="12" t="str">
        <f>DATASHEET!M149</f>
        <v>L</v>
      </c>
      <c r="K149">
        <f>IFERROR(DATASHEET!S149,"")</f>
        <v>1</v>
      </c>
      <c r="L149">
        <f>IFERROR(DATASHEET!T149,"")</f>
        <v>1</v>
      </c>
      <c r="M149">
        <f>IFERROR(SUM(DATASHEET!U149:W149),"")</f>
        <v>4</v>
      </c>
      <c r="N149">
        <f>IFERROR(SUM(DATASHEET!Y149:AA149),"")</f>
        <v>1</v>
      </c>
      <c r="O149">
        <f t="shared" si="12"/>
        <v>2</v>
      </c>
      <c r="P149">
        <f t="shared" si="13"/>
        <v>7</v>
      </c>
      <c r="Q149" s="501">
        <f t="shared" si="14"/>
        <v>0.2857142857142857</v>
      </c>
      <c r="R149" s="503">
        <f>IFERROR(VLOOKUP(A149,PROGRESS!$A$16:$Q$245,17,FALSE),"")</f>
        <v>-1.0686364000000002</v>
      </c>
      <c r="S149" s="55" t="str">
        <f>DATASHEET!K149</f>
        <v>No</v>
      </c>
      <c r="T149" s="55" t="str">
        <f t="shared" si="15"/>
        <v>N</v>
      </c>
      <c r="U149" s="55" t="str">
        <f t="shared" si="16"/>
        <v>N</v>
      </c>
      <c r="V149" s="55" t="str">
        <f t="shared" si="17"/>
        <v>N</v>
      </c>
    </row>
    <row r="150" spans="1:22" x14ac:dyDescent="0.25">
      <c r="A150">
        <f>DATASHEET!A150</f>
        <v>151671</v>
      </c>
      <c r="B150" t="str">
        <f>DATASHEET!B150</f>
        <v>RIGBY, Isobel</v>
      </c>
      <c r="C150">
        <v>11</v>
      </c>
      <c r="D150" t="str">
        <f>DATASHEET!D150</f>
        <v>F</v>
      </c>
      <c r="E150" t="str">
        <f>DATASHEET!J150</f>
        <v>N</v>
      </c>
      <c r="F150" t="str">
        <f>DATASHEET!E150</f>
        <v>N</v>
      </c>
      <c r="G150" t="str">
        <f>DATASHEET!F150</f>
        <v>White - British</v>
      </c>
      <c r="H150" t="str">
        <f>DATASHEET!H150</f>
        <v>N</v>
      </c>
      <c r="I150" t="str">
        <f>DATASHEET!I150</f>
        <v>N</v>
      </c>
      <c r="J150" s="12" t="str">
        <f>DATASHEET!M150</f>
        <v>M</v>
      </c>
      <c r="K150">
        <f>IFERROR(DATASHEET!S150,"")</f>
        <v>0</v>
      </c>
      <c r="L150">
        <f>IFERROR(DATASHEET!T150,"")</f>
        <v>7</v>
      </c>
      <c r="M150">
        <f>IFERROR(SUM(DATASHEET!U150:W150),"")</f>
        <v>1</v>
      </c>
      <c r="N150">
        <f>IFERROR(SUM(DATASHEET!Y150:AA150),"")</f>
        <v>0</v>
      </c>
      <c r="O150">
        <f t="shared" si="12"/>
        <v>7</v>
      </c>
      <c r="P150">
        <f t="shared" si="13"/>
        <v>8</v>
      </c>
      <c r="Q150" s="501">
        <f t="shared" si="14"/>
        <v>0.875</v>
      </c>
      <c r="R150" s="503">
        <f>IFERROR(VLOOKUP(A150,PROGRESS!$A$16:$Q$245,17,FALSE),"")</f>
        <v>-4.8013157999999994</v>
      </c>
      <c r="S150" s="55" t="str">
        <f>DATASHEET!K150</f>
        <v>No</v>
      </c>
      <c r="T150" s="55" t="str">
        <f t="shared" si="15"/>
        <v>N</v>
      </c>
      <c r="U150" s="55" t="str">
        <f t="shared" si="16"/>
        <v>N</v>
      </c>
      <c r="V150" s="55" t="str">
        <f t="shared" si="17"/>
        <v>N</v>
      </c>
    </row>
    <row r="151" spans="1:22" x14ac:dyDescent="0.25">
      <c r="A151">
        <f>DATASHEET!A151</f>
        <v>151704</v>
      </c>
      <c r="B151" t="str">
        <f>DATASHEET!B151</f>
        <v>ROSE, Evie</v>
      </c>
      <c r="C151">
        <v>11</v>
      </c>
      <c r="D151" t="str">
        <f>DATASHEET!D151</f>
        <v>F</v>
      </c>
      <c r="E151" t="str">
        <f>DATASHEET!J151</f>
        <v>N</v>
      </c>
      <c r="F151" t="str">
        <f>DATASHEET!E151</f>
        <v>N</v>
      </c>
      <c r="G151" t="str">
        <f>DATASHEET!F151</f>
        <v>White - British</v>
      </c>
      <c r="H151" t="str">
        <f>DATASHEET!H151</f>
        <v>N</v>
      </c>
      <c r="I151" t="str">
        <f>DATASHEET!I151</f>
        <v>N</v>
      </c>
      <c r="J151" s="12" t="str">
        <f>DATASHEET!M151</f>
        <v>L</v>
      </c>
      <c r="K151">
        <f>IFERROR(DATASHEET!S151,"")</f>
        <v>1</v>
      </c>
      <c r="L151">
        <f>IFERROR(DATASHEET!T151,"")</f>
        <v>0</v>
      </c>
      <c r="M151">
        <f>IFERROR(SUM(DATASHEET!U151:W151),"")</f>
        <v>4</v>
      </c>
      <c r="N151">
        <f>IFERROR(SUM(DATASHEET!Y151:AA151),"")</f>
        <v>4</v>
      </c>
      <c r="O151">
        <f t="shared" si="12"/>
        <v>1</v>
      </c>
      <c r="P151">
        <f t="shared" si="13"/>
        <v>9</v>
      </c>
      <c r="Q151" s="501">
        <f t="shared" si="14"/>
        <v>0.1111111111111111</v>
      </c>
      <c r="R151" s="503" t="str">
        <f>IFERROR(VLOOKUP(A151,PROGRESS!$A$16:$Q$245,17,FALSE),"")</f>
        <v/>
      </c>
      <c r="S151" s="55" t="str">
        <f>DATASHEET!K151</f>
        <v>No</v>
      </c>
      <c r="T151" s="55" t="str">
        <f t="shared" si="15"/>
        <v>N</v>
      </c>
      <c r="U151" s="55" t="str">
        <f t="shared" si="16"/>
        <v>N</v>
      </c>
      <c r="V151" s="55" t="str">
        <f t="shared" si="17"/>
        <v>N</v>
      </c>
    </row>
    <row r="152" spans="1:22" x14ac:dyDescent="0.25">
      <c r="A152">
        <f>DATASHEET!A152</f>
        <v>151664</v>
      </c>
      <c r="B152" t="str">
        <f>DATASHEET!B152</f>
        <v>ROSS-WESTON, Madeleine</v>
      </c>
      <c r="C152">
        <v>11</v>
      </c>
      <c r="D152" t="str">
        <f>DATASHEET!D152</f>
        <v>F</v>
      </c>
      <c r="E152" t="str">
        <f>DATASHEET!J152</f>
        <v>N</v>
      </c>
      <c r="F152" t="str">
        <f>DATASHEET!E152</f>
        <v>N</v>
      </c>
      <c r="G152" t="str">
        <f>DATASHEET!F152</f>
        <v>White - British</v>
      </c>
      <c r="H152" t="str">
        <f>DATASHEET!H152</f>
        <v>N</v>
      </c>
      <c r="I152" t="str">
        <f>DATASHEET!I152</f>
        <v>N</v>
      </c>
      <c r="J152" s="12" t="str">
        <f>DATASHEET!M152</f>
        <v>M</v>
      </c>
      <c r="K152">
        <f>IFERROR(DATASHEET!S152,"")</f>
        <v>1</v>
      </c>
      <c r="L152">
        <f>IFERROR(DATASHEET!T152,"")</f>
        <v>6</v>
      </c>
      <c r="M152">
        <f>IFERROR(SUM(DATASHEET!U152:W152),"")</f>
        <v>1</v>
      </c>
      <c r="N152">
        <f>IFERROR(SUM(DATASHEET!Y152:AA152),"")</f>
        <v>0</v>
      </c>
      <c r="O152">
        <f t="shared" si="12"/>
        <v>7</v>
      </c>
      <c r="P152">
        <f t="shared" si="13"/>
        <v>8</v>
      </c>
      <c r="Q152" s="501">
        <f t="shared" si="14"/>
        <v>0.875</v>
      </c>
      <c r="R152" s="503">
        <f>IFERROR(VLOOKUP(A152,PROGRESS!$A$16:$Q$245,17,FALSE),"")</f>
        <v>-3.2246667000000002</v>
      </c>
      <c r="S152" s="55" t="str">
        <f>DATASHEET!K152</f>
        <v>No</v>
      </c>
      <c r="T152" s="55" t="str">
        <f t="shared" si="15"/>
        <v>N</v>
      </c>
      <c r="U152" s="55" t="str">
        <f t="shared" si="16"/>
        <v>N</v>
      </c>
      <c r="V152" s="55" t="str">
        <f t="shared" si="17"/>
        <v>N</v>
      </c>
    </row>
    <row r="153" spans="1:22" x14ac:dyDescent="0.25">
      <c r="A153">
        <f>DATASHEET!A153</f>
        <v>151661</v>
      </c>
      <c r="B153" t="str">
        <f>DATASHEET!B153</f>
        <v>SADDIQ, Elayna</v>
      </c>
      <c r="C153">
        <v>11</v>
      </c>
      <c r="D153" t="str">
        <f>DATASHEET!D153</f>
        <v>F</v>
      </c>
      <c r="E153" t="str">
        <f>DATASHEET!J153</f>
        <v>N</v>
      </c>
      <c r="F153" t="str">
        <f>DATASHEET!E153</f>
        <v>N</v>
      </c>
      <c r="G153" t="str">
        <f>DATASHEET!F153</f>
        <v>Pakistani</v>
      </c>
      <c r="H153" t="str">
        <f>DATASHEET!H153</f>
        <v>N</v>
      </c>
      <c r="I153" t="str">
        <f>DATASHEET!I153</f>
        <v>N</v>
      </c>
      <c r="J153" s="12" t="str">
        <f>DATASHEET!M153</f>
        <v>M</v>
      </c>
      <c r="K153">
        <f>IFERROR(DATASHEET!S153,"")</f>
        <v>0</v>
      </c>
      <c r="L153">
        <f>IFERROR(DATASHEET!T153,"")</f>
        <v>9</v>
      </c>
      <c r="M153">
        <f>IFERROR(SUM(DATASHEET!U153:W153),"")</f>
        <v>0</v>
      </c>
      <c r="N153">
        <f>IFERROR(SUM(DATASHEET!Y153:AA153),"")</f>
        <v>0</v>
      </c>
      <c r="O153">
        <f t="shared" si="12"/>
        <v>9</v>
      </c>
      <c r="P153">
        <f t="shared" si="13"/>
        <v>9</v>
      </c>
      <c r="Q153" s="501">
        <f t="shared" si="14"/>
        <v>1</v>
      </c>
      <c r="R153" s="503">
        <f>IFERROR(VLOOKUP(A153,PROGRESS!$A$16:$Q$245,17,FALSE),"")</f>
        <v>-4.6025</v>
      </c>
      <c r="S153" s="55" t="str">
        <f>DATASHEET!K153</f>
        <v>No</v>
      </c>
      <c r="T153" s="55" t="str">
        <f t="shared" si="15"/>
        <v>N</v>
      </c>
      <c r="U153" s="55" t="str">
        <f t="shared" si="16"/>
        <v>N</v>
      </c>
      <c r="V153" s="55" t="str">
        <f t="shared" si="17"/>
        <v>N</v>
      </c>
    </row>
    <row r="154" spans="1:22" x14ac:dyDescent="0.25">
      <c r="A154">
        <f>DATASHEET!A154</f>
        <v>151690</v>
      </c>
      <c r="B154" t="str">
        <f>DATASHEET!B154</f>
        <v>SADLER, Tierney</v>
      </c>
      <c r="C154">
        <v>11</v>
      </c>
      <c r="D154" t="str">
        <f>DATASHEET!D154</f>
        <v>F</v>
      </c>
      <c r="E154" t="str">
        <f>DATASHEET!J154</f>
        <v>N</v>
      </c>
      <c r="F154" t="str">
        <f>DATASHEET!E154</f>
        <v>N</v>
      </c>
      <c r="G154" t="str">
        <f>DATASHEET!F154</f>
        <v>White - British</v>
      </c>
      <c r="H154" t="str">
        <f>DATASHEET!H154</f>
        <v>N</v>
      </c>
      <c r="I154" t="str">
        <f>DATASHEET!I154</f>
        <v>N</v>
      </c>
      <c r="J154" s="12" t="str">
        <f>DATASHEET!M154</f>
        <v>M</v>
      </c>
      <c r="K154">
        <f>IFERROR(DATASHEET!S154,"")</f>
        <v>1</v>
      </c>
      <c r="L154">
        <f>IFERROR(DATASHEET!T154,"")</f>
        <v>6</v>
      </c>
      <c r="M154">
        <f>IFERROR(SUM(DATASHEET!U154:W154),"")</f>
        <v>0</v>
      </c>
      <c r="N154">
        <f>IFERROR(SUM(DATASHEET!Y154:AA154),"")</f>
        <v>1</v>
      </c>
      <c r="O154">
        <f t="shared" si="12"/>
        <v>7</v>
      </c>
      <c r="P154">
        <f t="shared" si="13"/>
        <v>8</v>
      </c>
      <c r="Q154" s="501">
        <f t="shared" si="14"/>
        <v>0.875</v>
      </c>
      <c r="R154" s="503">
        <f>IFERROR(VLOOKUP(A154,PROGRESS!$A$16:$Q$245,17,FALSE),"")</f>
        <v>-3.7177678999999997</v>
      </c>
      <c r="S154" s="55" t="str">
        <f>DATASHEET!K154</f>
        <v>No</v>
      </c>
      <c r="T154" s="55" t="str">
        <f t="shared" si="15"/>
        <v>N</v>
      </c>
      <c r="U154" s="55" t="str">
        <f t="shared" si="16"/>
        <v>N</v>
      </c>
      <c r="V154" s="55" t="str">
        <f t="shared" si="17"/>
        <v>N</v>
      </c>
    </row>
    <row r="155" spans="1:22" x14ac:dyDescent="0.25">
      <c r="A155">
        <f>DATASHEET!A155</f>
        <v>151625</v>
      </c>
      <c r="B155" t="str">
        <f>DATASHEET!B155</f>
        <v>SAMUELS, Amari</v>
      </c>
      <c r="C155">
        <v>11</v>
      </c>
      <c r="D155" t="str">
        <f>DATASHEET!D155</f>
        <v>M</v>
      </c>
      <c r="E155" t="str">
        <f>DATASHEET!J155</f>
        <v>N</v>
      </c>
      <c r="F155" t="str">
        <f>DATASHEET!E155</f>
        <v>N</v>
      </c>
      <c r="G155" t="str">
        <f>DATASHEET!F155</f>
        <v>Black Caribbean</v>
      </c>
      <c r="H155" t="str">
        <f>DATASHEET!H155</f>
        <v>N</v>
      </c>
      <c r="I155" t="str">
        <f>DATASHEET!I155</f>
        <v>N</v>
      </c>
      <c r="J155" s="12" t="str">
        <f>DATASHEET!M155</f>
        <v>M</v>
      </c>
      <c r="K155">
        <f>IFERROR(DATASHEET!S155,"")</f>
        <v>1</v>
      </c>
      <c r="L155">
        <f>IFERROR(DATASHEET!T155,"")</f>
        <v>6</v>
      </c>
      <c r="M155">
        <f>IFERROR(SUM(DATASHEET!U155:W155),"")</f>
        <v>3</v>
      </c>
      <c r="N155">
        <f>IFERROR(SUM(DATASHEET!Y155:AA155),"")</f>
        <v>0</v>
      </c>
      <c r="O155">
        <f t="shared" si="12"/>
        <v>7</v>
      </c>
      <c r="P155">
        <f t="shared" si="13"/>
        <v>10</v>
      </c>
      <c r="Q155" s="501">
        <f t="shared" si="14"/>
        <v>0.7</v>
      </c>
      <c r="R155" s="503">
        <f>IFERROR(VLOOKUP(A155,PROGRESS!$A$16:$Q$245,17,FALSE),"")</f>
        <v>-3.4909638999999997</v>
      </c>
      <c r="S155" s="55" t="str">
        <f>DATASHEET!K155</f>
        <v>Yes</v>
      </c>
      <c r="T155" s="55" t="str">
        <f t="shared" si="15"/>
        <v>N</v>
      </c>
      <c r="U155" s="55" t="str">
        <f t="shared" si="16"/>
        <v>N</v>
      </c>
      <c r="V155" s="55" t="str">
        <f t="shared" si="17"/>
        <v>Y</v>
      </c>
    </row>
    <row r="156" spans="1:22" x14ac:dyDescent="0.25">
      <c r="A156">
        <f>DATASHEET!A156</f>
        <v>151585</v>
      </c>
      <c r="B156" t="str">
        <f>DATASHEET!B156</f>
        <v>SANCHEZ, Nicolas</v>
      </c>
      <c r="C156">
        <v>11</v>
      </c>
      <c r="D156" t="str">
        <f>DATASHEET!D156</f>
        <v>M</v>
      </c>
      <c r="E156" t="str">
        <f>DATASHEET!J156</f>
        <v>N</v>
      </c>
      <c r="F156" t="str">
        <f>DATASHEET!E156</f>
        <v>N</v>
      </c>
      <c r="G156" t="str">
        <f>DATASHEET!F156</f>
        <v>Other Mixed Background</v>
      </c>
      <c r="H156" t="str">
        <f>DATASHEET!H156</f>
        <v>N</v>
      </c>
      <c r="I156" t="str">
        <f>DATASHEET!I156</f>
        <v>N</v>
      </c>
      <c r="J156" s="12" t="str">
        <f>DATASHEET!M156</f>
        <v>M</v>
      </c>
      <c r="K156">
        <f>IFERROR(DATASHEET!S156,"")</f>
        <v>0</v>
      </c>
      <c r="L156">
        <f>IFERROR(DATASHEET!T156,"")</f>
        <v>5</v>
      </c>
      <c r="M156">
        <f>IFERROR(SUM(DATASHEET!U156:W156),"")</f>
        <v>3</v>
      </c>
      <c r="N156">
        <f>IFERROR(SUM(DATASHEET!Y156:AA156),"")</f>
        <v>1</v>
      </c>
      <c r="O156">
        <f t="shared" si="12"/>
        <v>5</v>
      </c>
      <c r="P156">
        <f t="shared" si="13"/>
        <v>9</v>
      </c>
      <c r="Q156" s="501">
        <f t="shared" si="14"/>
        <v>0.55555555555555558</v>
      </c>
      <c r="R156" s="503">
        <f>IFERROR(VLOOKUP(A156,PROGRESS!$A$16:$Q$245,17,FALSE),"")</f>
        <v>-3.7109434000000001</v>
      </c>
      <c r="S156" s="55" t="str">
        <f>DATASHEET!K156</f>
        <v>No</v>
      </c>
      <c r="T156" s="55" t="str">
        <f t="shared" si="15"/>
        <v>N</v>
      </c>
      <c r="U156" s="55" t="str">
        <f t="shared" si="16"/>
        <v>N</v>
      </c>
      <c r="V156" s="55" t="str">
        <f t="shared" si="17"/>
        <v>Y</v>
      </c>
    </row>
    <row r="157" spans="1:22" x14ac:dyDescent="0.25">
      <c r="A157">
        <f>DATASHEET!A157</f>
        <v>151588</v>
      </c>
      <c r="B157" t="str">
        <f>DATASHEET!B157</f>
        <v>SARGEANT, Joanie</v>
      </c>
      <c r="C157">
        <v>11</v>
      </c>
      <c r="D157" t="str">
        <f>DATASHEET!D157</f>
        <v>F</v>
      </c>
      <c r="E157" t="str">
        <f>DATASHEET!J157</f>
        <v>N</v>
      </c>
      <c r="F157" t="str">
        <f>DATASHEET!E157</f>
        <v>N</v>
      </c>
      <c r="G157" t="str">
        <f>DATASHEET!F157</f>
        <v>White - British</v>
      </c>
      <c r="H157" t="str">
        <f>DATASHEET!H157</f>
        <v>N</v>
      </c>
      <c r="I157" t="str">
        <f>DATASHEET!I157</f>
        <v>N</v>
      </c>
      <c r="J157" s="12" t="str">
        <f>DATASHEET!M157</f>
        <v>M</v>
      </c>
      <c r="K157">
        <f>IFERROR(DATASHEET!S157,"")</f>
        <v>1</v>
      </c>
      <c r="L157">
        <f>IFERROR(DATASHEET!T157,"")</f>
        <v>7</v>
      </c>
      <c r="M157">
        <f>IFERROR(SUM(DATASHEET!U157:W157),"")</f>
        <v>0</v>
      </c>
      <c r="N157">
        <f>IFERROR(SUM(DATASHEET!Y157:AA157),"")</f>
        <v>0</v>
      </c>
      <c r="O157">
        <f t="shared" si="12"/>
        <v>8</v>
      </c>
      <c r="P157">
        <f t="shared" si="13"/>
        <v>8</v>
      </c>
      <c r="Q157" s="501">
        <f t="shared" si="14"/>
        <v>1</v>
      </c>
      <c r="R157" s="503">
        <f>IFERROR(VLOOKUP(A157,PROGRESS!$A$16:$Q$245,17,FALSE),"")</f>
        <v>-4.3025000000000002</v>
      </c>
      <c r="S157" s="55" t="str">
        <f>DATASHEET!K157</f>
        <v>No</v>
      </c>
      <c r="T157" s="55" t="str">
        <f t="shared" si="15"/>
        <v>N</v>
      </c>
      <c r="U157" s="55" t="str">
        <f t="shared" si="16"/>
        <v>N</v>
      </c>
      <c r="V157" s="55" t="str">
        <f t="shared" si="17"/>
        <v>N</v>
      </c>
    </row>
    <row r="158" spans="1:22" x14ac:dyDescent="0.25">
      <c r="A158">
        <f>DATASHEET!A158</f>
        <v>151710</v>
      </c>
      <c r="B158" t="str">
        <f>DATASHEET!B158</f>
        <v>SAXTON-CLAYTON, Alfie</v>
      </c>
      <c r="C158">
        <v>11</v>
      </c>
      <c r="D158" t="str">
        <f>DATASHEET!D158</f>
        <v>M</v>
      </c>
      <c r="E158" t="str">
        <f>DATASHEET!J158</f>
        <v>N</v>
      </c>
      <c r="F158" t="str">
        <f>DATASHEET!E158</f>
        <v>Y</v>
      </c>
      <c r="G158" t="str">
        <f>DATASHEET!F158</f>
        <v>White - British</v>
      </c>
      <c r="H158" t="str">
        <f>DATASHEET!H158</f>
        <v>Y</v>
      </c>
      <c r="I158" t="str">
        <f>DATASHEET!I158</f>
        <v>N</v>
      </c>
      <c r="J158" s="12" t="str">
        <f>DATASHEET!M158</f>
        <v>L</v>
      </c>
      <c r="K158">
        <f>IFERROR(DATASHEET!S158,"")</f>
        <v>0</v>
      </c>
      <c r="L158">
        <f>IFERROR(DATASHEET!T158,"")</f>
        <v>8</v>
      </c>
      <c r="M158">
        <f>IFERROR(SUM(DATASHEET!U158:W158),"")</f>
        <v>1</v>
      </c>
      <c r="N158">
        <f>IFERROR(SUM(DATASHEET!Y158:AA158),"")</f>
        <v>0</v>
      </c>
      <c r="O158">
        <f t="shared" si="12"/>
        <v>8</v>
      </c>
      <c r="P158">
        <f t="shared" si="13"/>
        <v>9</v>
      </c>
      <c r="Q158" s="501">
        <f t="shared" si="14"/>
        <v>0.88888888888888884</v>
      </c>
      <c r="R158" s="503">
        <f>IFERROR(VLOOKUP(A158,PROGRESS!$A$16:$Q$245,17,FALSE),"")</f>
        <v>-2.9863781999999999</v>
      </c>
      <c r="S158" s="55" t="str">
        <f>DATASHEET!K158</f>
        <v>No</v>
      </c>
      <c r="T158" s="55" t="str">
        <f t="shared" si="15"/>
        <v>N</v>
      </c>
      <c r="U158" s="55" t="str">
        <f t="shared" si="16"/>
        <v>N</v>
      </c>
      <c r="V158" s="55" t="str">
        <f t="shared" si="17"/>
        <v>Y</v>
      </c>
    </row>
    <row r="159" spans="1:22" x14ac:dyDescent="0.25">
      <c r="A159">
        <f>DATASHEET!A159</f>
        <v>151593</v>
      </c>
      <c r="B159" t="str">
        <f>DATASHEET!B159</f>
        <v>SCOTT, Trinity</v>
      </c>
      <c r="C159">
        <v>11</v>
      </c>
      <c r="D159" t="str">
        <f>DATASHEET!D159</f>
        <v>F</v>
      </c>
      <c r="E159" t="str">
        <f>DATASHEET!J159</f>
        <v>N</v>
      </c>
      <c r="F159" t="str">
        <f>DATASHEET!E159</f>
        <v>N</v>
      </c>
      <c r="G159" t="str">
        <f>DATASHEET!F159</f>
        <v>White and Black Caribbean</v>
      </c>
      <c r="H159" t="str">
        <f>DATASHEET!H159</f>
        <v>N</v>
      </c>
      <c r="I159" t="str">
        <f>DATASHEET!I159</f>
        <v>N</v>
      </c>
      <c r="J159" s="12" t="str">
        <f>DATASHEET!M159</f>
        <v>M</v>
      </c>
      <c r="K159">
        <f>IFERROR(DATASHEET!S159,"")</f>
        <v>0</v>
      </c>
      <c r="L159">
        <f>IFERROR(DATASHEET!T159,"")</f>
        <v>3</v>
      </c>
      <c r="M159">
        <f>IFERROR(SUM(DATASHEET!U159:W159),"")</f>
        <v>4</v>
      </c>
      <c r="N159">
        <f>IFERROR(SUM(DATASHEET!Y159:AA159),"")</f>
        <v>2</v>
      </c>
      <c r="O159">
        <f t="shared" si="12"/>
        <v>3</v>
      </c>
      <c r="P159">
        <f t="shared" si="13"/>
        <v>9</v>
      </c>
      <c r="Q159" s="501">
        <f t="shared" si="14"/>
        <v>0.33333333333333331</v>
      </c>
      <c r="R159" s="503">
        <f>IFERROR(VLOOKUP(A159,PROGRESS!$A$16:$Q$245,17,FALSE),"")</f>
        <v>-4.2503675999999997</v>
      </c>
      <c r="S159" s="55" t="str">
        <f>DATASHEET!K159</f>
        <v>No</v>
      </c>
      <c r="T159" s="55" t="str">
        <f t="shared" si="15"/>
        <v>N</v>
      </c>
      <c r="U159" s="55" t="str">
        <f t="shared" si="16"/>
        <v>N</v>
      </c>
      <c r="V159" s="55" t="str">
        <f t="shared" si="17"/>
        <v>N</v>
      </c>
    </row>
    <row r="160" spans="1:22" x14ac:dyDescent="0.25">
      <c r="A160">
        <f>DATASHEET!A160</f>
        <v>151666</v>
      </c>
      <c r="B160" t="str">
        <f>DATASHEET!B160</f>
        <v>SCRIVEN, Emily</v>
      </c>
      <c r="C160">
        <v>11</v>
      </c>
      <c r="D160" t="str">
        <f>DATASHEET!D160</f>
        <v>F</v>
      </c>
      <c r="E160" t="str">
        <f>DATASHEET!J160</f>
        <v>N</v>
      </c>
      <c r="F160" t="str">
        <f>DATASHEET!E160</f>
        <v>N</v>
      </c>
      <c r="G160" t="str">
        <f>DATASHEET!F160</f>
        <v>White - British</v>
      </c>
      <c r="H160" t="str">
        <f>DATASHEET!H160</f>
        <v>N</v>
      </c>
      <c r="I160" t="str">
        <f>DATASHEET!I160</f>
        <v>N</v>
      </c>
      <c r="J160" s="12" t="str">
        <f>DATASHEET!M160</f>
        <v>M</v>
      </c>
      <c r="K160">
        <f>IFERROR(DATASHEET!S160,"")</f>
        <v>3</v>
      </c>
      <c r="L160">
        <f>IFERROR(DATASHEET!T160,"")</f>
        <v>5</v>
      </c>
      <c r="M160">
        <f>IFERROR(SUM(DATASHEET!U160:W160),"")</f>
        <v>0</v>
      </c>
      <c r="N160">
        <f>IFERROR(SUM(DATASHEET!Y160:AA160),"")</f>
        <v>0</v>
      </c>
      <c r="O160">
        <f t="shared" si="12"/>
        <v>8</v>
      </c>
      <c r="P160">
        <f t="shared" si="13"/>
        <v>8</v>
      </c>
      <c r="Q160" s="501">
        <f t="shared" si="14"/>
        <v>1</v>
      </c>
      <c r="R160" s="503">
        <f>IFERROR(VLOOKUP(A160,PROGRESS!$A$16:$Q$245,17,FALSE),"")</f>
        <v>-5.3563877</v>
      </c>
      <c r="S160" s="55" t="str">
        <f>DATASHEET!K160</f>
        <v>No</v>
      </c>
      <c r="T160" s="55" t="str">
        <f t="shared" si="15"/>
        <v>N</v>
      </c>
      <c r="U160" s="55" t="str">
        <f t="shared" si="16"/>
        <v>N</v>
      </c>
      <c r="V160" s="55" t="str">
        <f t="shared" si="17"/>
        <v>N</v>
      </c>
    </row>
    <row r="161" spans="1:22" x14ac:dyDescent="0.25">
      <c r="A161">
        <f>DATASHEET!A161</f>
        <v>151733</v>
      </c>
      <c r="B161" t="str">
        <f>DATASHEET!B161</f>
        <v>SELAMYIHUN, Bitania</v>
      </c>
      <c r="C161">
        <v>11</v>
      </c>
      <c r="D161" t="str">
        <f>DATASHEET!D161</f>
        <v>F</v>
      </c>
      <c r="E161" t="str">
        <f>DATASHEET!J161</f>
        <v>N</v>
      </c>
      <c r="F161" t="str">
        <f>DATASHEET!E161</f>
        <v>N</v>
      </c>
      <c r="G161" t="str">
        <f>DATASHEET!F161</f>
        <v>Other Black African</v>
      </c>
      <c r="H161" t="str">
        <f>DATASHEET!H161</f>
        <v>N</v>
      </c>
      <c r="I161" t="str">
        <f>DATASHEET!I161</f>
        <v>N</v>
      </c>
      <c r="J161" s="12" t="str">
        <f>DATASHEET!M161</f>
        <v>M</v>
      </c>
      <c r="K161">
        <f>IFERROR(DATASHEET!S161,"")</f>
        <v>2</v>
      </c>
      <c r="L161">
        <f>IFERROR(DATASHEET!T161,"")</f>
        <v>7</v>
      </c>
      <c r="M161">
        <f>IFERROR(SUM(DATASHEET!U161:W161),"")</f>
        <v>0</v>
      </c>
      <c r="N161">
        <f>IFERROR(SUM(DATASHEET!Y161:AA161),"")</f>
        <v>0</v>
      </c>
      <c r="O161">
        <f t="shared" si="12"/>
        <v>9</v>
      </c>
      <c r="P161">
        <f t="shared" si="13"/>
        <v>9</v>
      </c>
      <c r="Q161" s="501">
        <f t="shared" si="14"/>
        <v>1</v>
      </c>
      <c r="R161" s="503">
        <f>IFERROR(VLOOKUP(A161,PROGRESS!$A$16:$Q$245,17,FALSE),"")</f>
        <v>-3.4246667000000004</v>
      </c>
      <c r="S161" s="55" t="str">
        <f>DATASHEET!K161</f>
        <v>No</v>
      </c>
      <c r="T161" s="55" t="str">
        <f t="shared" si="15"/>
        <v>N</v>
      </c>
      <c r="U161" s="55" t="str">
        <f t="shared" si="16"/>
        <v>N</v>
      </c>
      <c r="V161" s="55" t="str">
        <f t="shared" si="17"/>
        <v>N</v>
      </c>
    </row>
    <row r="162" spans="1:22" x14ac:dyDescent="0.25">
      <c r="A162">
        <f>DATASHEET!A162</f>
        <v>151653</v>
      </c>
      <c r="B162" t="str">
        <f>DATASHEET!B162</f>
        <v>SHAIJU, Shreya</v>
      </c>
      <c r="C162">
        <v>11</v>
      </c>
      <c r="D162" t="str">
        <f>DATASHEET!D162</f>
        <v>F</v>
      </c>
      <c r="E162" t="str">
        <f>DATASHEET!J162</f>
        <v>N</v>
      </c>
      <c r="F162" t="str">
        <f>DATASHEET!E162</f>
        <v>N</v>
      </c>
      <c r="G162" t="str">
        <f>DATASHEET!F162</f>
        <v>Indian</v>
      </c>
      <c r="H162" t="str">
        <f>DATASHEET!H162</f>
        <v>N</v>
      </c>
      <c r="I162" t="str">
        <f>DATASHEET!I162</f>
        <v>N</v>
      </c>
      <c r="J162" s="12" t="str">
        <f>DATASHEET!M162</f>
        <v>H</v>
      </c>
      <c r="K162">
        <f>IFERROR(DATASHEET!S162,"")</f>
        <v>0</v>
      </c>
      <c r="L162">
        <f>IFERROR(DATASHEET!T162,"")</f>
        <v>10</v>
      </c>
      <c r="M162">
        <f>IFERROR(SUM(DATASHEET!U162:W162),"")</f>
        <v>0</v>
      </c>
      <c r="N162">
        <f>IFERROR(SUM(DATASHEET!Y162:AA162),"")</f>
        <v>0</v>
      </c>
      <c r="O162">
        <f t="shared" si="12"/>
        <v>10</v>
      </c>
      <c r="P162">
        <f t="shared" si="13"/>
        <v>10</v>
      </c>
      <c r="Q162" s="501">
        <f t="shared" si="14"/>
        <v>1</v>
      </c>
      <c r="R162" s="503">
        <f>IFERROR(VLOOKUP(A162,PROGRESS!$A$16:$Q$245,17,FALSE),"")</f>
        <v>-5.8375000000000004</v>
      </c>
      <c r="S162" s="55" t="str">
        <f>DATASHEET!K162</f>
        <v>No</v>
      </c>
      <c r="T162" s="55" t="str">
        <f t="shared" si="15"/>
        <v>N</v>
      </c>
      <c r="U162" s="55" t="str">
        <f t="shared" si="16"/>
        <v>N</v>
      </c>
      <c r="V162" s="55" t="str">
        <f t="shared" si="17"/>
        <v>N</v>
      </c>
    </row>
    <row r="163" spans="1:22" x14ac:dyDescent="0.25">
      <c r="A163">
        <f>DATASHEET!A163</f>
        <v>151578</v>
      </c>
      <c r="B163" t="str">
        <f>DATASHEET!B163</f>
        <v>SHAW, Larissa</v>
      </c>
      <c r="C163">
        <v>11</v>
      </c>
      <c r="D163" t="str">
        <f>DATASHEET!D163</f>
        <v>F</v>
      </c>
      <c r="E163" t="str">
        <f>DATASHEET!J163</f>
        <v>N</v>
      </c>
      <c r="F163" t="str">
        <f>DATASHEET!E163</f>
        <v>N</v>
      </c>
      <c r="G163" t="str">
        <f>DATASHEET!F163</f>
        <v>White - British</v>
      </c>
      <c r="H163" t="str">
        <f>DATASHEET!H163</f>
        <v>N</v>
      </c>
      <c r="I163" t="str">
        <f>DATASHEET!I163</f>
        <v>N</v>
      </c>
      <c r="J163" s="12" t="str">
        <f>DATASHEET!M163</f>
        <v>H</v>
      </c>
      <c r="K163">
        <f>IFERROR(DATASHEET!S163,"")</f>
        <v>0</v>
      </c>
      <c r="L163">
        <f>IFERROR(DATASHEET!T163,"")</f>
        <v>9</v>
      </c>
      <c r="M163">
        <f>IFERROR(SUM(DATASHEET!U163:W163),"")</f>
        <v>0</v>
      </c>
      <c r="N163">
        <f>IFERROR(SUM(DATASHEET!Y163:AA163),"")</f>
        <v>0</v>
      </c>
      <c r="O163">
        <f t="shared" si="12"/>
        <v>9</v>
      </c>
      <c r="P163">
        <f t="shared" si="13"/>
        <v>9</v>
      </c>
      <c r="Q163" s="501">
        <f t="shared" si="14"/>
        <v>1</v>
      </c>
      <c r="R163" s="503">
        <f>IFERROR(VLOOKUP(A163,PROGRESS!$A$16:$Q$245,17,FALSE),"")</f>
        <v>-7.3119048000000006</v>
      </c>
      <c r="S163" s="55" t="str">
        <f>DATASHEET!K163</f>
        <v>No</v>
      </c>
      <c r="T163" s="55" t="str">
        <f t="shared" si="15"/>
        <v>N</v>
      </c>
      <c r="U163" s="55" t="str">
        <f t="shared" si="16"/>
        <v>N</v>
      </c>
      <c r="V163" s="55" t="str">
        <f t="shared" si="17"/>
        <v>N</v>
      </c>
    </row>
    <row r="164" spans="1:22" x14ac:dyDescent="0.25">
      <c r="A164">
        <f>DATASHEET!A164</f>
        <v>151583</v>
      </c>
      <c r="B164" t="str">
        <f>DATASHEET!B164</f>
        <v>SHEPHERD, Jessica</v>
      </c>
      <c r="C164">
        <v>11</v>
      </c>
      <c r="D164" t="str">
        <f>DATASHEET!D164</f>
        <v>F</v>
      </c>
      <c r="E164" t="str">
        <f>DATASHEET!J164</f>
        <v>N</v>
      </c>
      <c r="F164" t="str">
        <f>DATASHEET!E164</f>
        <v>N</v>
      </c>
      <c r="G164" t="str">
        <f>DATASHEET!F164</f>
        <v>White - British</v>
      </c>
      <c r="H164" t="str">
        <f>DATASHEET!H164</f>
        <v>N</v>
      </c>
      <c r="I164" t="str">
        <f>DATASHEET!I164</f>
        <v>N</v>
      </c>
      <c r="J164" s="12" t="str">
        <f>DATASHEET!M164</f>
        <v>H</v>
      </c>
      <c r="K164">
        <f>IFERROR(DATASHEET!S164,"")</f>
        <v>0</v>
      </c>
      <c r="L164">
        <f>IFERROR(DATASHEET!T164,"")</f>
        <v>7</v>
      </c>
      <c r="M164">
        <f>IFERROR(SUM(DATASHEET!U164:W164),"")</f>
        <v>2</v>
      </c>
      <c r="N164">
        <f>IFERROR(SUM(DATASHEET!Y164:AA164),"")</f>
        <v>0</v>
      </c>
      <c r="O164">
        <f t="shared" si="12"/>
        <v>7</v>
      </c>
      <c r="P164">
        <f t="shared" si="13"/>
        <v>9</v>
      </c>
      <c r="Q164" s="501">
        <f t="shared" si="14"/>
        <v>0.77777777777777779</v>
      </c>
      <c r="R164" s="503">
        <f>IFERROR(VLOOKUP(A164,PROGRESS!$A$16:$Q$245,17,FALSE),"")</f>
        <v>-5.6896648000000001</v>
      </c>
      <c r="S164" s="55" t="str">
        <f>DATASHEET!K164</f>
        <v>No</v>
      </c>
      <c r="T164" s="55" t="str">
        <f t="shared" si="15"/>
        <v>N</v>
      </c>
      <c r="U164" s="55" t="str">
        <f t="shared" si="16"/>
        <v>N</v>
      </c>
      <c r="V164" s="55" t="str">
        <f t="shared" si="17"/>
        <v>N</v>
      </c>
    </row>
    <row r="165" spans="1:22" x14ac:dyDescent="0.25">
      <c r="A165">
        <f>DATASHEET!A165</f>
        <v>151656</v>
      </c>
      <c r="B165" t="str">
        <f>DATASHEET!B165</f>
        <v>SHEPPARD, Jade</v>
      </c>
      <c r="C165">
        <v>11</v>
      </c>
      <c r="D165" t="str">
        <f>DATASHEET!D165</f>
        <v>F</v>
      </c>
      <c r="E165" t="str">
        <f>DATASHEET!J165</f>
        <v>N</v>
      </c>
      <c r="F165" t="str">
        <f>DATASHEET!E165</f>
        <v>N</v>
      </c>
      <c r="G165" t="str">
        <f>DATASHEET!F165</f>
        <v>White - British</v>
      </c>
      <c r="H165" t="str">
        <f>DATASHEET!H165</f>
        <v>Y</v>
      </c>
      <c r="I165" t="str">
        <f>DATASHEET!I165</f>
        <v>N</v>
      </c>
      <c r="J165" s="12" t="str">
        <f>DATASHEET!M165</f>
        <v>L</v>
      </c>
      <c r="K165">
        <f>IFERROR(DATASHEET!S165,"")</f>
        <v>1</v>
      </c>
      <c r="L165">
        <f>IFERROR(DATASHEET!T165,"")</f>
        <v>7</v>
      </c>
      <c r="M165">
        <f>IFERROR(SUM(DATASHEET!U165:W165),"")</f>
        <v>0</v>
      </c>
      <c r="N165">
        <f>IFERROR(SUM(DATASHEET!Y165:AA165),"")</f>
        <v>0</v>
      </c>
      <c r="O165">
        <f t="shared" si="12"/>
        <v>8</v>
      </c>
      <c r="P165">
        <f t="shared" si="13"/>
        <v>8</v>
      </c>
      <c r="Q165" s="501">
        <f t="shared" si="14"/>
        <v>1</v>
      </c>
      <c r="R165" s="503">
        <f>IFERROR(VLOOKUP(A165,PROGRESS!$A$16:$Q$245,17,FALSE),"")</f>
        <v>-2.6325758000000001</v>
      </c>
      <c r="S165" s="55" t="str">
        <f>DATASHEET!K165</f>
        <v>Yes</v>
      </c>
      <c r="T165" s="55" t="str">
        <f t="shared" si="15"/>
        <v>N</v>
      </c>
      <c r="U165" s="55" t="str">
        <f t="shared" si="16"/>
        <v>N</v>
      </c>
      <c r="V165" s="55" t="str">
        <f t="shared" si="17"/>
        <v>N</v>
      </c>
    </row>
    <row r="166" spans="1:22" x14ac:dyDescent="0.25">
      <c r="A166">
        <f>DATASHEET!A166</f>
        <v>151601</v>
      </c>
      <c r="B166" t="str">
        <f>DATASHEET!B166</f>
        <v>SHERIDAN, Stanley</v>
      </c>
      <c r="C166">
        <v>11</v>
      </c>
      <c r="D166" t="str">
        <f>DATASHEET!D166</f>
        <v>M</v>
      </c>
      <c r="E166" t="str">
        <f>DATASHEET!J166</f>
        <v>N</v>
      </c>
      <c r="F166" t="str">
        <f>DATASHEET!E166</f>
        <v>N</v>
      </c>
      <c r="G166" t="str">
        <f>DATASHEET!F166</f>
        <v>White - British</v>
      </c>
      <c r="H166" t="str">
        <f>DATASHEET!H166</f>
        <v>N</v>
      </c>
      <c r="I166" t="str">
        <f>DATASHEET!I166</f>
        <v>N</v>
      </c>
      <c r="J166" s="12" t="str">
        <f>DATASHEET!M166</f>
        <v>M</v>
      </c>
      <c r="K166">
        <f>IFERROR(DATASHEET!S166,"")</f>
        <v>1</v>
      </c>
      <c r="L166">
        <f>IFERROR(DATASHEET!T166,"")</f>
        <v>7</v>
      </c>
      <c r="M166">
        <f>IFERROR(SUM(DATASHEET!U166:W166),"")</f>
        <v>0</v>
      </c>
      <c r="N166">
        <f>IFERROR(SUM(DATASHEET!Y166:AA166),"")</f>
        <v>0</v>
      </c>
      <c r="O166">
        <f t="shared" si="12"/>
        <v>8</v>
      </c>
      <c r="P166">
        <f t="shared" si="13"/>
        <v>8</v>
      </c>
      <c r="Q166" s="501">
        <f t="shared" si="14"/>
        <v>1</v>
      </c>
      <c r="R166" s="503">
        <f>IFERROR(VLOOKUP(A166,PROGRESS!$A$16:$Q$245,17,FALSE),"")</f>
        <v>-4.7563876999999994</v>
      </c>
      <c r="S166" s="55" t="str">
        <f>DATASHEET!K166</f>
        <v>No</v>
      </c>
      <c r="T166" s="55" t="str">
        <f t="shared" si="15"/>
        <v>N</v>
      </c>
      <c r="U166" s="55" t="str">
        <f t="shared" si="16"/>
        <v>N</v>
      </c>
      <c r="V166" s="55" t="str">
        <f t="shared" si="17"/>
        <v>Y</v>
      </c>
    </row>
    <row r="167" spans="1:22" x14ac:dyDescent="0.25">
      <c r="A167">
        <f>DATASHEET!A167</f>
        <v>151691</v>
      </c>
      <c r="B167" t="str">
        <f>DATASHEET!B167</f>
        <v>SHIELDS, Rachel</v>
      </c>
      <c r="C167">
        <v>11</v>
      </c>
      <c r="D167" t="str">
        <f>DATASHEET!D167</f>
        <v>F</v>
      </c>
      <c r="E167" t="str">
        <f>DATASHEET!J167</f>
        <v>N</v>
      </c>
      <c r="F167" t="str">
        <f>DATASHEET!E167</f>
        <v>N</v>
      </c>
      <c r="G167" t="str">
        <f>DATASHEET!F167</f>
        <v>White - British</v>
      </c>
      <c r="H167" t="str">
        <f>DATASHEET!H167</f>
        <v>N</v>
      </c>
      <c r="I167" t="str">
        <f>DATASHEET!I167</f>
        <v>N</v>
      </c>
      <c r="J167" s="12" t="str">
        <f>DATASHEET!M167</f>
        <v>M</v>
      </c>
      <c r="K167">
        <f>IFERROR(DATASHEET!S167,"")</f>
        <v>3</v>
      </c>
      <c r="L167">
        <f>IFERROR(DATASHEET!T167,"")</f>
        <v>5</v>
      </c>
      <c r="M167">
        <f>IFERROR(SUM(DATASHEET!U167:W167),"")</f>
        <v>0</v>
      </c>
      <c r="N167">
        <f>IFERROR(SUM(DATASHEET!Y167:AA167),"")</f>
        <v>0</v>
      </c>
      <c r="O167">
        <f t="shared" si="12"/>
        <v>8</v>
      </c>
      <c r="P167">
        <f t="shared" si="13"/>
        <v>8</v>
      </c>
      <c r="Q167" s="501">
        <f t="shared" si="14"/>
        <v>1</v>
      </c>
      <c r="R167" s="503">
        <f>IFERROR(VLOOKUP(A167,PROGRESS!$A$16:$Q$245,17,FALSE),"")</f>
        <v>-4.7013157999999997</v>
      </c>
      <c r="S167" s="55" t="str">
        <f>DATASHEET!K167</f>
        <v>No</v>
      </c>
      <c r="T167" s="55" t="str">
        <f t="shared" si="15"/>
        <v>N</v>
      </c>
      <c r="U167" s="55" t="str">
        <f t="shared" si="16"/>
        <v>N</v>
      </c>
      <c r="V167" s="55" t="str">
        <f t="shared" si="17"/>
        <v>N</v>
      </c>
    </row>
    <row r="168" spans="1:22" x14ac:dyDescent="0.25">
      <c r="A168">
        <f>DATASHEET!A168</f>
        <v>151596</v>
      </c>
      <c r="B168" t="str">
        <f>DATASHEET!B168</f>
        <v>SIBANDA, Sibusisiwe</v>
      </c>
      <c r="C168">
        <v>11</v>
      </c>
      <c r="D168" t="str">
        <f>DATASHEET!D168</f>
        <v>F</v>
      </c>
      <c r="E168" t="str">
        <f>DATASHEET!J168</f>
        <v>N</v>
      </c>
      <c r="F168" t="str">
        <f>DATASHEET!E168</f>
        <v>N</v>
      </c>
      <c r="G168" t="str">
        <f>DATASHEET!F168</f>
        <v>Other Ethnic Group</v>
      </c>
      <c r="H168" t="str">
        <f>DATASHEET!H168</f>
        <v>N</v>
      </c>
      <c r="I168" t="str">
        <f>DATASHEET!I168</f>
        <v>N</v>
      </c>
      <c r="J168" s="12" t="str">
        <f>DATASHEET!M168</f>
        <v>H</v>
      </c>
      <c r="K168">
        <f>IFERROR(DATASHEET!S168,"")</f>
        <v>0</v>
      </c>
      <c r="L168">
        <f>IFERROR(DATASHEET!T168,"")</f>
        <v>7</v>
      </c>
      <c r="M168">
        <f>IFERROR(SUM(DATASHEET!U168:W168),"")</f>
        <v>2</v>
      </c>
      <c r="N168">
        <f>IFERROR(SUM(DATASHEET!Y168:AA168),"")</f>
        <v>0</v>
      </c>
      <c r="O168">
        <f t="shared" si="12"/>
        <v>7</v>
      </c>
      <c r="P168">
        <f t="shared" si="13"/>
        <v>9</v>
      </c>
      <c r="Q168" s="501">
        <f t="shared" si="14"/>
        <v>0.77777777777777779</v>
      </c>
      <c r="R168" s="503">
        <f>IFERROR(VLOOKUP(A168,PROGRESS!$A$16:$Q$245,17,FALSE),"")</f>
        <v>-5.7896647999999997</v>
      </c>
      <c r="S168" s="55" t="str">
        <f>DATASHEET!K168</f>
        <v>No</v>
      </c>
      <c r="T168" s="55" t="str">
        <f t="shared" si="15"/>
        <v>N</v>
      </c>
      <c r="U168" s="55" t="str">
        <f t="shared" si="16"/>
        <v>N</v>
      </c>
      <c r="V168" s="55" t="str">
        <f t="shared" si="17"/>
        <v>N</v>
      </c>
    </row>
    <row r="169" spans="1:22" x14ac:dyDescent="0.25">
      <c r="A169">
        <f>DATASHEET!A169</f>
        <v>151700</v>
      </c>
      <c r="B169" t="str">
        <f>DATASHEET!B169</f>
        <v>SIGAUKE, Ashleigh</v>
      </c>
      <c r="C169">
        <v>11</v>
      </c>
      <c r="D169" t="str">
        <f>DATASHEET!D169</f>
        <v>F</v>
      </c>
      <c r="E169" t="str">
        <f>DATASHEET!J169</f>
        <v>N</v>
      </c>
      <c r="F169" t="str">
        <f>DATASHEET!E169</f>
        <v>N</v>
      </c>
      <c r="G169" t="str">
        <f>DATASHEET!F169</f>
        <v>Other Black African</v>
      </c>
      <c r="H169" t="str">
        <f>DATASHEET!H169</f>
        <v>N</v>
      </c>
      <c r="I169" t="str">
        <f>DATASHEET!I169</f>
        <v>N</v>
      </c>
      <c r="J169" s="12" t="str">
        <f>DATASHEET!M169</f>
        <v>L</v>
      </c>
      <c r="K169">
        <f>IFERROR(DATASHEET!S169,"")</f>
        <v>1</v>
      </c>
      <c r="L169">
        <f>IFERROR(DATASHEET!T169,"")</f>
        <v>8</v>
      </c>
      <c r="M169">
        <f>IFERROR(SUM(DATASHEET!U169:W169),"")</f>
        <v>1</v>
      </c>
      <c r="N169">
        <f>IFERROR(SUM(DATASHEET!Y169:AA169),"")</f>
        <v>0</v>
      </c>
      <c r="O169">
        <f t="shared" si="12"/>
        <v>9</v>
      </c>
      <c r="P169">
        <f t="shared" si="13"/>
        <v>10</v>
      </c>
      <c r="Q169" s="501">
        <f t="shared" si="14"/>
        <v>0.9</v>
      </c>
      <c r="R169" s="503">
        <f>IFERROR(VLOOKUP(A169,PROGRESS!$A$16:$Q$245,17,FALSE),"")</f>
        <v>-3.0863782</v>
      </c>
      <c r="S169" s="55" t="str">
        <f>DATASHEET!K169</f>
        <v>No</v>
      </c>
      <c r="T169" s="55" t="str">
        <f t="shared" si="15"/>
        <v>N</v>
      </c>
      <c r="U169" s="55" t="str">
        <f t="shared" si="16"/>
        <v>N</v>
      </c>
      <c r="V169" s="55" t="str">
        <f t="shared" si="17"/>
        <v>N</v>
      </c>
    </row>
    <row r="170" spans="1:22" x14ac:dyDescent="0.25">
      <c r="A170">
        <f>DATASHEET!A170</f>
        <v>151579</v>
      </c>
      <c r="B170" t="str">
        <f>DATASHEET!B170</f>
        <v>SIGGS, Patrick</v>
      </c>
      <c r="C170">
        <v>11</v>
      </c>
      <c r="D170" t="str">
        <f>DATASHEET!D170</f>
        <v>M</v>
      </c>
      <c r="E170" t="str">
        <f>DATASHEET!J170</f>
        <v>N</v>
      </c>
      <c r="F170" t="str">
        <f>DATASHEET!E170</f>
        <v>N</v>
      </c>
      <c r="G170" t="str">
        <f>DATASHEET!F170</f>
        <v>White - Irish</v>
      </c>
      <c r="H170" t="str">
        <f>DATASHEET!H170</f>
        <v>N</v>
      </c>
      <c r="I170" t="str">
        <f>DATASHEET!I170</f>
        <v>N</v>
      </c>
      <c r="J170" s="12" t="str">
        <f>DATASHEET!M170</f>
        <v>M</v>
      </c>
      <c r="K170">
        <f>IFERROR(DATASHEET!S170,"")</f>
        <v>2</v>
      </c>
      <c r="L170">
        <f>IFERROR(DATASHEET!T170,"")</f>
        <v>7</v>
      </c>
      <c r="M170">
        <f>IFERROR(SUM(DATASHEET!U170:W170),"")</f>
        <v>0</v>
      </c>
      <c r="N170">
        <f>IFERROR(SUM(DATASHEET!Y170:AA170),"")</f>
        <v>0</v>
      </c>
      <c r="O170">
        <f t="shared" si="12"/>
        <v>9</v>
      </c>
      <c r="P170">
        <f t="shared" si="13"/>
        <v>9</v>
      </c>
      <c r="Q170" s="501">
        <f t="shared" si="14"/>
        <v>1</v>
      </c>
      <c r="R170" s="503">
        <f>IFERROR(VLOOKUP(A170,PROGRESS!$A$16:$Q$245,17,FALSE),"")</f>
        <v>-4.9013157999999999</v>
      </c>
      <c r="S170" s="55" t="str">
        <f>DATASHEET!K170</f>
        <v>No</v>
      </c>
      <c r="T170" s="55" t="str">
        <f t="shared" si="15"/>
        <v>N</v>
      </c>
      <c r="U170" s="55" t="str">
        <f t="shared" si="16"/>
        <v>N</v>
      </c>
      <c r="V170" s="55" t="str">
        <f t="shared" si="17"/>
        <v>Y</v>
      </c>
    </row>
    <row r="171" spans="1:22" x14ac:dyDescent="0.25">
      <c r="A171">
        <f>DATASHEET!A171</f>
        <v>151619</v>
      </c>
      <c r="B171" t="str">
        <f>DATASHEET!B171</f>
        <v>SIMPSON, Charlie</v>
      </c>
      <c r="C171">
        <v>11</v>
      </c>
      <c r="D171" t="str">
        <f>DATASHEET!D171</f>
        <v>M</v>
      </c>
      <c r="E171" t="str">
        <f>DATASHEET!J171</f>
        <v>N</v>
      </c>
      <c r="F171" t="str">
        <f>DATASHEET!E171</f>
        <v>N</v>
      </c>
      <c r="G171" t="str">
        <f>DATASHEET!F171</f>
        <v>White - British</v>
      </c>
      <c r="H171" t="str">
        <f>DATASHEET!H171</f>
        <v>N</v>
      </c>
      <c r="I171" t="str">
        <f>DATASHEET!I171</f>
        <v>N</v>
      </c>
      <c r="J171" s="12" t="str">
        <f>DATASHEET!M171</f>
        <v>M</v>
      </c>
      <c r="K171">
        <f>IFERROR(DATASHEET!S171,"")</f>
        <v>0</v>
      </c>
      <c r="L171">
        <f>IFERROR(DATASHEET!T171,"")</f>
        <v>6</v>
      </c>
      <c r="M171">
        <f>IFERROR(SUM(DATASHEET!U171:W171),"")</f>
        <v>1</v>
      </c>
      <c r="N171">
        <f>IFERROR(SUM(DATASHEET!Y171:AA171),"")</f>
        <v>1</v>
      </c>
      <c r="O171">
        <f t="shared" si="12"/>
        <v>6</v>
      </c>
      <c r="P171">
        <f t="shared" si="13"/>
        <v>8</v>
      </c>
      <c r="Q171" s="501">
        <f t="shared" si="14"/>
        <v>0.75</v>
      </c>
      <c r="R171" s="503">
        <f>IFERROR(VLOOKUP(A171,PROGRESS!$A$16:$Q$245,17,FALSE),"")</f>
        <v>-3.6246667000000001</v>
      </c>
      <c r="S171" s="55" t="str">
        <f>DATASHEET!K171</f>
        <v>Yes</v>
      </c>
      <c r="T171" s="55" t="str">
        <f t="shared" si="15"/>
        <v>N</v>
      </c>
      <c r="U171" s="55" t="str">
        <f t="shared" si="16"/>
        <v>N</v>
      </c>
      <c r="V171" s="55" t="str">
        <f t="shared" si="17"/>
        <v>Y</v>
      </c>
    </row>
    <row r="172" spans="1:22" x14ac:dyDescent="0.25">
      <c r="A172">
        <f>DATASHEET!A172</f>
        <v>151521</v>
      </c>
      <c r="B172" t="str">
        <f>DATASHEET!B172</f>
        <v>SINKAMBA, Louisa</v>
      </c>
      <c r="C172">
        <v>11</v>
      </c>
      <c r="D172" t="str">
        <f>DATASHEET!D172</f>
        <v>F</v>
      </c>
      <c r="E172" t="str">
        <f>DATASHEET!J172</f>
        <v>N</v>
      </c>
      <c r="F172" t="str">
        <f>DATASHEET!E172</f>
        <v>N</v>
      </c>
      <c r="G172" t="str">
        <f>DATASHEET!F172</f>
        <v>Other Black African</v>
      </c>
      <c r="H172" t="str">
        <f>DATASHEET!H172</f>
        <v>N</v>
      </c>
      <c r="I172" t="str">
        <f>DATASHEET!I172</f>
        <v>N</v>
      </c>
      <c r="J172" s="12" t="str">
        <f>DATASHEET!M172</f>
        <v>H</v>
      </c>
      <c r="K172">
        <f>IFERROR(DATASHEET!S172,"")</f>
        <v>1</v>
      </c>
      <c r="L172">
        <f>IFERROR(DATASHEET!T172,"")</f>
        <v>6</v>
      </c>
      <c r="M172">
        <f>IFERROR(SUM(DATASHEET!U172:W172),"")</f>
        <v>1</v>
      </c>
      <c r="N172">
        <f>IFERROR(SUM(DATASHEET!Y172:AA172),"")</f>
        <v>0</v>
      </c>
      <c r="O172">
        <f t="shared" si="12"/>
        <v>7</v>
      </c>
      <c r="P172">
        <f t="shared" si="13"/>
        <v>8</v>
      </c>
      <c r="Q172" s="501">
        <f t="shared" si="14"/>
        <v>0.875</v>
      </c>
      <c r="R172" s="503">
        <f>IFERROR(VLOOKUP(A172,PROGRESS!$A$16:$Q$245,17,FALSE),"")</f>
        <v>-6.4411214999999995</v>
      </c>
      <c r="S172" s="55" t="str">
        <f>DATASHEET!K172</f>
        <v>No</v>
      </c>
      <c r="T172" s="55" t="str">
        <f t="shared" si="15"/>
        <v>N</v>
      </c>
      <c r="U172" s="55" t="str">
        <f t="shared" si="16"/>
        <v>N</v>
      </c>
      <c r="V172" s="55" t="str">
        <f t="shared" si="17"/>
        <v>N</v>
      </c>
    </row>
    <row r="173" spans="1:22" x14ac:dyDescent="0.25">
      <c r="A173">
        <f>DATASHEET!A173</f>
        <v>151587</v>
      </c>
      <c r="B173" t="str">
        <f>DATASHEET!B173</f>
        <v>SMITH, Jasmine</v>
      </c>
      <c r="C173">
        <v>11</v>
      </c>
      <c r="D173" t="str">
        <f>DATASHEET!D173</f>
        <v>F</v>
      </c>
      <c r="E173" t="str">
        <f>DATASHEET!J173</f>
        <v>N</v>
      </c>
      <c r="F173" t="str">
        <f>DATASHEET!E173</f>
        <v>N</v>
      </c>
      <c r="G173" t="str">
        <f>DATASHEET!F173</f>
        <v>Chinese</v>
      </c>
      <c r="H173" t="str">
        <f>DATASHEET!H173</f>
        <v>Y</v>
      </c>
      <c r="I173" t="str">
        <f>DATASHEET!I173</f>
        <v>N</v>
      </c>
      <c r="J173" s="12" t="str">
        <f>DATASHEET!M173</f>
        <v>H</v>
      </c>
      <c r="K173">
        <f>IFERROR(DATASHEET!S173,"")</f>
        <v>1</v>
      </c>
      <c r="L173">
        <f>IFERROR(DATASHEET!T173,"")</f>
        <v>9</v>
      </c>
      <c r="M173">
        <f>IFERROR(SUM(DATASHEET!U173:W173),"")</f>
        <v>0</v>
      </c>
      <c r="N173">
        <f>IFERROR(SUM(DATASHEET!Y173:AA173),"")</f>
        <v>0</v>
      </c>
      <c r="O173">
        <f t="shared" si="12"/>
        <v>10</v>
      </c>
      <c r="P173">
        <f t="shared" si="13"/>
        <v>10</v>
      </c>
      <c r="Q173" s="501">
        <f t="shared" si="14"/>
        <v>1</v>
      </c>
      <c r="R173" s="503">
        <f>IFERROR(VLOOKUP(A173,PROGRESS!$A$16:$Q$245,17,FALSE),"")</f>
        <v>-5.4896647999999999</v>
      </c>
      <c r="S173" s="55" t="str">
        <f>DATASHEET!K173</f>
        <v>No</v>
      </c>
      <c r="T173" s="55" t="str">
        <f t="shared" si="15"/>
        <v>N</v>
      </c>
      <c r="U173" s="55" t="str">
        <f t="shared" si="16"/>
        <v>N</v>
      </c>
      <c r="V173" s="55" t="str">
        <f t="shared" si="17"/>
        <v>N</v>
      </c>
    </row>
    <row r="174" spans="1:22" x14ac:dyDescent="0.25">
      <c r="A174">
        <f>DATASHEET!A174</f>
        <v>151730</v>
      </c>
      <c r="B174" t="str">
        <f>DATASHEET!B174</f>
        <v>SMITH, Luke</v>
      </c>
      <c r="C174">
        <v>11</v>
      </c>
      <c r="D174" t="str">
        <f>DATASHEET!D174</f>
        <v>M</v>
      </c>
      <c r="E174" t="str">
        <f>DATASHEET!J174</f>
        <v>N</v>
      </c>
      <c r="F174" t="str">
        <f>DATASHEET!E174</f>
        <v>N</v>
      </c>
      <c r="G174" t="str">
        <f>DATASHEET!F174</f>
        <v>White - British</v>
      </c>
      <c r="H174" t="str">
        <f>DATASHEET!H174</f>
        <v>N</v>
      </c>
      <c r="I174" t="str">
        <f>DATASHEET!I174</f>
        <v>N</v>
      </c>
      <c r="J174" s="12" t="str">
        <f>DATASHEET!M174</f>
        <v>M</v>
      </c>
      <c r="K174">
        <f>IFERROR(DATASHEET!S174,"")</f>
        <v>0</v>
      </c>
      <c r="L174">
        <f>IFERROR(DATASHEET!T174,"")</f>
        <v>4</v>
      </c>
      <c r="M174">
        <f>IFERROR(SUM(DATASHEET!U174:W174),"")</f>
        <v>6</v>
      </c>
      <c r="N174">
        <f>IFERROR(SUM(DATASHEET!Y174:AA174),"")</f>
        <v>0</v>
      </c>
      <c r="O174">
        <f t="shared" si="12"/>
        <v>4</v>
      </c>
      <c r="P174">
        <f t="shared" si="13"/>
        <v>10</v>
      </c>
      <c r="Q174" s="501">
        <f t="shared" si="14"/>
        <v>0.4</v>
      </c>
      <c r="R174" s="503">
        <f>IFERROR(VLOOKUP(A174,PROGRESS!$A$16:$Q$245,17,FALSE),"")</f>
        <v>-5.5353447999999998</v>
      </c>
      <c r="S174" s="55" t="str">
        <f>DATASHEET!K174</f>
        <v>No</v>
      </c>
      <c r="T174" s="55" t="str">
        <f t="shared" si="15"/>
        <v>N</v>
      </c>
      <c r="U174" s="55" t="str">
        <f t="shared" si="16"/>
        <v>N</v>
      </c>
      <c r="V174" s="55" t="str">
        <f t="shared" si="17"/>
        <v>Y</v>
      </c>
    </row>
    <row r="175" spans="1:22" x14ac:dyDescent="0.25">
      <c r="A175">
        <f>DATASHEET!A175</f>
        <v>151729</v>
      </c>
      <c r="B175" t="str">
        <f>DATASHEET!B175</f>
        <v>SMITH, Nathanael</v>
      </c>
      <c r="C175">
        <v>11</v>
      </c>
      <c r="D175" t="str">
        <f>DATASHEET!D175</f>
        <v>M</v>
      </c>
      <c r="E175" t="str">
        <f>DATASHEET!J175</f>
        <v>N</v>
      </c>
      <c r="F175" t="str">
        <f>DATASHEET!E175</f>
        <v>N</v>
      </c>
      <c r="G175" t="str">
        <f>DATASHEET!F175</f>
        <v>White - British</v>
      </c>
      <c r="H175" t="str">
        <f>DATASHEET!H175</f>
        <v>N</v>
      </c>
      <c r="I175" t="str">
        <f>DATASHEET!I175</f>
        <v>N</v>
      </c>
      <c r="J175" s="12" t="str">
        <f>DATASHEET!M175</f>
        <v>M</v>
      </c>
      <c r="K175">
        <f>IFERROR(DATASHEET!S175,"")</f>
        <v>1</v>
      </c>
      <c r="L175">
        <f>IFERROR(DATASHEET!T175,"")</f>
        <v>9</v>
      </c>
      <c r="M175">
        <f>IFERROR(SUM(DATASHEET!U175:W175),"")</f>
        <v>0</v>
      </c>
      <c r="N175">
        <f>IFERROR(SUM(DATASHEET!Y175:AA175),"")</f>
        <v>0</v>
      </c>
      <c r="O175">
        <f t="shared" si="12"/>
        <v>10</v>
      </c>
      <c r="P175">
        <f t="shared" si="13"/>
        <v>10</v>
      </c>
      <c r="Q175" s="501">
        <f t="shared" si="14"/>
        <v>1</v>
      </c>
      <c r="R175" s="503">
        <f>IFERROR(VLOOKUP(A175,PROGRESS!$A$16:$Q$245,17,FALSE),"")</f>
        <v>-4.4927548999999996</v>
      </c>
      <c r="S175" s="55" t="str">
        <f>DATASHEET!K175</f>
        <v>Yes</v>
      </c>
      <c r="T175" s="55" t="str">
        <f t="shared" si="15"/>
        <v>N</v>
      </c>
      <c r="U175" s="55" t="str">
        <f t="shared" si="16"/>
        <v>N</v>
      </c>
      <c r="V175" s="55" t="str">
        <f t="shared" si="17"/>
        <v>Y</v>
      </c>
    </row>
    <row r="176" spans="1:22" x14ac:dyDescent="0.25">
      <c r="A176">
        <f>DATASHEET!A176</f>
        <v>151602</v>
      </c>
      <c r="B176" t="str">
        <f>DATASHEET!B176</f>
        <v>SMITH, Niamh</v>
      </c>
      <c r="C176">
        <v>11</v>
      </c>
      <c r="D176" t="str">
        <f>DATASHEET!D176</f>
        <v>F</v>
      </c>
      <c r="E176" t="str">
        <f>DATASHEET!J176</f>
        <v>N</v>
      </c>
      <c r="F176" t="str">
        <f>DATASHEET!E176</f>
        <v>N</v>
      </c>
      <c r="G176" t="str">
        <f>DATASHEET!F176</f>
        <v>White - British</v>
      </c>
      <c r="H176" t="str">
        <f>DATASHEET!H176</f>
        <v>N</v>
      </c>
      <c r="I176" t="str">
        <f>DATASHEET!I176</f>
        <v>N</v>
      </c>
      <c r="J176" s="12" t="str">
        <f>DATASHEET!M176</f>
        <v>M</v>
      </c>
      <c r="K176">
        <f>IFERROR(DATASHEET!S176,"")</f>
        <v>2</v>
      </c>
      <c r="L176">
        <f>IFERROR(DATASHEET!T176,"")</f>
        <v>8</v>
      </c>
      <c r="M176">
        <f>IFERROR(SUM(DATASHEET!U176:W176),"")</f>
        <v>0</v>
      </c>
      <c r="N176">
        <f>IFERROR(SUM(DATASHEET!Y176:AA176),"")</f>
        <v>0</v>
      </c>
      <c r="O176">
        <f t="shared" si="12"/>
        <v>10</v>
      </c>
      <c r="P176">
        <f t="shared" si="13"/>
        <v>10</v>
      </c>
      <c r="Q176" s="501">
        <f t="shared" si="14"/>
        <v>1</v>
      </c>
      <c r="R176" s="503">
        <f>IFERROR(VLOOKUP(A176,PROGRESS!$A$16:$Q$245,17,FALSE),"")</f>
        <v>-4.2024999999999997</v>
      </c>
      <c r="S176" s="55" t="str">
        <f>DATASHEET!K176</f>
        <v>No</v>
      </c>
      <c r="T176" s="55" t="str">
        <f t="shared" si="15"/>
        <v>N</v>
      </c>
      <c r="U176" s="55" t="str">
        <f t="shared" si="16"/>
        <v>N</v>
      </c>
      <c r="V176" s="55" t="str">
        <f t="shared" si="17"/>
        <v>N</v>
      </c>
    </row>
    <row r="177" spans="1:22" x14ac:dyDescent="0.25">
      <c r="A177">
        <f>DATASHEET!A177</f>
        <v>151547</v>
      </c>
      <c r="B177" t="str">
        <f>DATASHEET!B177</f>
        <v>SMITH, Patrick</v>
      </c>
      <c r="C177">
        <v>11</v>
      </c>
      <c r="D177" t="str">
        <f>DATASHEET!D177</f>
        <v>M</v>
      </c>
      <c r="E177" t="str">
        <f>DATASHEET!J177</f>
        <v>N</v>
      </c>
      <c r="F177" t="str">
        <f>DATASHEET!E177</f>
        <v>N</v>
      </c>
      <c r="G177" t="str">
        <f>DATASHEET!F177</f>
        <v>White - Irish</v>
      </c>
      <c r="H177" t="str">
        <f>DATASHEET!H177</f>
        <v>N</v>
      </c>
      <c r="I177" t="str">
        <f>DATASHEET!I177</f>
        <v>N</v>
      </c>
      <c r="J177" s="12" t="str">
        <f>DATASHEET!M177</f>
        <v>M</v>
      </c>
      <c r="K177">
        <f>IFERROR(DATASHEET!S177,"")</f>
        <v>0</v>
      </c>
      <c r="L177">
        <f>IFERROR(DATASHEET!T177,"")</f>
        <v>8</v>
      </c>
      <c r="M177">
        <f>IFERROR(SUM(DATASHEET!U177:W177),"")</f>
        <v>2</v>
      </c>
      <c r="N177">
        <f>IFERROR(SUM(DATASHEET!Y177:AA177),"")</f>
        <v>0</v>
      </c>
      <c r="O177">
        <f t="shared" si="12"/>
        <v>8</v>
      </c>
      <c r="P177">
        <f t="shared" si="13"/>
        <v>10</v>
      </c>
      <c r="Q177" s="501">
        <f t="shared" si="14"/>
        <v>0.8</v>
      </c>
      <c r="R177" s="503">
        <f>IFERROR(VLOOKUP(A177,PROGRESS!$A$16:$Q$245,17,FALSE),"")</f>
        <v>-4.9013157999999999</v>
      </c>
      <c r="S177" s="55" t="str">
        <f>DATASHEET!K177</f>
        <v>No</v>
      </c>
      <c r="T177" s="55" t="str">
        <f t="shared" si="15"/>
        <v>N</v>
      </c>
      <c r="U177" s="55" t="str">
        <f t="shared" si="16"/>
        <v>N</v>
      </c>
      <c r="V177" s="55" t="str">
        <f t="shared" si="17"/>
        <v>Y</v>
      </c>
    </row>
    <row r="178" spans="1:22" x14ac:dyDescent="0.25">
      <c r="A178">
        <f>DATASHEET!A178</f>
        <v>151662</v>
      </c>
      <c r="B178" t="str">
        <f>DATASHEET!B178</f>
        <v>SMITH, Taliah</v>
      </c>
      <c r="C178">
        <v>11</v>
      </c>
      <c r="D178" t="str">
        <f>DATASHEET!D178</f>
        <v>F</v>
      </c>
      <c r="E178" t="str">
        <f>DATASHEET!J178</f>
        <v>E</v>
      </c>
      <c r="F178" t="str">
        <f>DATASHEET!E178</f>
        <v>N</v>
      </c>
      <c r="G178" t="str">
        <f>DATASHEET!F178</f>
        <v>White and Any Other Ethnic Group</v>
      </c>
      <c r="H178" t="str">
        <f>DATASHEET!H178</f>
        <v>Y</v>
      </c>
      <c r="I178" t="str">
        <f>DATASHEET!I178</f>
        <v>N</v>
      </c>
      <c r="J178" s="12" t="str">
        <f>DATASHEET!M178</f>
        <v>L</v>
      </c>
      <c r="K178">
        <f>IFERROR(DATASHEET!S178,"")</f>
        <v>0</v>
      </c>
      <c r="L178">
        <f>IFERROR(DATASHEET!T178,"")</f>
        <v>8</v>
      </c>
      <c r="M178">
        <f>IFERROR(SUM(DATASHEET!U178:W178),"")</f>
        <v>0</v>
      </c>
      <c r="N178">
        <f>IFERROR(SUM(DATASHEET!Y178:AA178),"")</f>
        <v>0</v>
      </c>
      <c r="O178">
        <f t="shared" si="12"/>
        <v>8</v>
      </c>
      <c r="P178">
        <f t="shared" si="13"/>
        <v>8</v>
      </c>
      <c r="Q178" s="501">
        <f t="shared" si="14"/>
        <v>1</v>
      </c>
      <c r="R178" s="503">
        <f>IFERROR(VLOOKUP(A178,PROGRESS!$A$16:$Q$245,17,FALSE),"")</f>
        <v>-0.71863640000000006</v>
      </c>
      <c r="S178" s="55" t="str">
        <f>DATASHEET!K178</f>
        <v>No</v>
      </c>
      <c r="T178" s="55" t="str">
        <f t="shared" si="15"/>
        <v>N</v>
      </c>
      <c r="U178" s="55" t="str">
        <f t="shared" si="16"/>
        <v>N</v>
      </c>
      <c r="V178" s="55" t="str">
        <f t="shared" si="17"/>
        <v>N</v>
      </c>
    </row>
    <row r="179" spans="1:22" x14ac:dyDescent="0.25">
      <c r="A179">
        <f>DATASHEET!A179</f>
        <v>151677</v>
      </c>
      <c r="B179" t="str">
        <f>DATASHEET!B179</f>
        <v>SMITH, William</v>
      </c>
      <c r="C179">
        <v>11</v>
      </c>
      <c r="D179" t="str">
        <f>DATASHEET!D179</f>
        <v>M</v>
      </c>
      <c r="E179" t="str">
        <f>DATASHEET!J179</f>
        <v>N</v>
      </c>
      <c r="F179" t="str">
        <f>DATASHEET!E179</f>
        <v>N</v>
      </c>
      <c r="G179" t="str">
        <f>DATASHEET!F179</f>
        <v>White - British</v>
      </c>
      <c r="H179" t="str">
        <f>DATASHEET!H179</f>
        <v>N</v>
      </c>
      <c r="I179" t="str">
        <f>DATASHEET!I179</f>
        <v>N</v>
      </c>
      <c r="J179" s="12" t="str">
        <f>DATASHEET!M179</f>
        <v>H</v>
      </c>
      <c r="K179">
        <f>IFERROR(DATASHEET!S179,"")</f>
        <v>2</v>
      </c>
      <c r="L179">
        <f>IFERROR(DATASHEET!T179,"")</f>
        <v>6</v>
      </c>
      <c r="M179">
        <f>IFERROR(SUM(DATASHEET!U179:W179),"")</f>
        <v>0</v>
      </c>
      <c r="N179">
        <f>IFERROR(SUM(DATASHEET!Y179:AA179),"")</f>
        <v>0</v>
      </c>
      <c r="O179">
        <f t="shared" si="12"/>
        <v>8</v>
      </c>
      <c r="P179">
        <f t="shared" si="13"/>
        <v>8</v>
      </c>
      <c r="Q179" s="501">
        <f t="shared" si="14"/>
        <v>1</v>
      </c>
      <c r="R179" s="503">
        <f>IFERROR(VLOOKUP(A179,PROGRESS!$A$16:$Q$245,17,FALSE),"")</f>
        <v>-5.9541015999999996</v>
      </c>
      <c r="S179" s="55" t="str">
        <f>DATASHEET!K179</f>
        <v>No</v>
      </c>
      <c r="T179" s="55" t="str">
        <f t="shared" si="15"/>
        <v>N</v>
      </c>
      <c r="U179" s="55" t="str">
        <f t="shared" si="16"/>
        <v>Y</v>
      </c>
      <c r="V179" s="55" t="str">
        <f t="shared" si="17"/>
        <v>N</v>
      </c>
    </row>
    <row r="180" spans="1:22" x14ac:dyDescent="0.25">
      <c r="A180">
        <f>DATASHEET!A180</f>
        <v>151720</v>
      </c>
      <c r="B180" t="str">
        <f>DATASHEET!B180</f>
        <v>STAFFORD, James</v>
      </c>
      <c r="C180">
        <v>11</v>
      </c>
      <c r="D180" t="str">
        <f>DATASHEET!D180</f>
        <v>M</v>
      </c>
      <c r="E180" t="str">
        <f>DATASHEET!J180</f>
        <v>N</v>
      </c>
      <c r="F180" t="str">
        <f>DATASHEET!E180</f>
        <v>N</v>
      </c>
      <c r="G180" t="str">
        <f>DATASHEET!F180</f>
        <v>White - British</v>
      </c>
      <c r="H180" t="str">
        <f>DATASHEET!H180</f>
        <v>N</v>
      </c>
      <c r="I180" t="str">
        <f>DATASHEET!I180</f>
        <v>N</v>
      </c>
      <c r="J180" s="12" t="str">
        <f>DATASHEET!M180</f>
        <v>H</v>
      </c>
      <c r="K180">
        <f>IFERROR(DATASHEET!S180,"")</f>
        <v>3</v>
      </c>
      <c r="L180">
        <f>IFERROR(DATASHEET!T180,"")</f>
        <v>7</v>
      </c>
      <c r="M180">
        <f>IFERROR(SUM(DATASHEET!U180:W180),"")</f>
        <v>0</v>
      </c>
      <c r="N180">
        <f>IFERROR(SUM(DATASHEET!Y180:AA180),"")</f>
        <v>0</v>
      </c>
      <c r="O180">
        <f t="shared" si="12"/>
        <v>10</v>
      </c>
      <c r="P180">
        <f t="shared" si="13"/>
        <v>10</v>
      </c>
      <c r="Q180" s="501">
        <f t="shared" si="14"/>
        <v>1</v>
      </c>
      <c r="R180" s="503">
        <f>IFERROR(VLOOKUP(A180,PROGRESS!$A$16:$Q$245,17,FALSE),"")</f>
        <v>-5.9541015999999996</v>
      </c>
      <c r="S180" s="55" t="str">
        <f>DATASHEET!K180</f>
        <v>No</v>
      </c>
      <c r="T180" s="55" t="str">
        <f t="shared" si="15"/>
        <v>N</v>
      </c>
      <c r="U180" s="55" t="str">
        <f t="shared" si="16"/>
        <v>Y</v>
      </c>
      <c r="V180" s="55" t="str">
        <f t="shared" si="17"/>
        <v>N</v>
      </c>
    </row>
    <row r="181" spans="1:22" x14ac:dyDescent="0.25">
      <c r="A181">
        <f>DATASHEET!A181</f>
        <v>151663</v>
      </c>
      <c r="B181" t="str">
        <f>DATASHEET!B181</f>
        <v>STEPHENSON, Lewis</v>
      </c>
      <c r="C181">
        <v>11</v>
      </c>
      <c r="D181" t="str">
        <f>DATASHEET!D181</f>
        <v>M</v>
      </c>
      <c r="E181" t="str">
        <f>DATASHEET!J181</f>
        <v>N</v>
      </c>
      <c r="F181" t="str">
        <f>DATASHEET!E181</f>
        <v>N</v>
      </c>
      <c r="G181" t="str">
        <f>DATASHEET!F181</f>
        <v>White and Black Caribbean</v>
      </c>
      <c r="H181" t="str">
        <f>DATASHEET!H181</f>
        <v>N</v>
      </c>
      <c r="I181" t="str">
        <f>DATASHEET!I181</f>
        <v>N</v>
      </c>
      <c r="J181" s="12" t="str">
        <f>DATASHEET!M181</f>
        <v>M</v>
      </c>
      <c r="K181">
        <f>IFERROR(DATASHEET!S181,"")</f>
        <v>1</v>
      </c>
      <c r="L181">
        <f>IFERROR(DATASHEET!T181,"")</f>
        <v>4</v>
      </c>
      <c r="M181">
        <f>IFERROR(SUM(DATASHEET!U181:W181),"")</f>
        <v>4</v>
      </c>
      <c r="N181">
        <f>IFERROR(SUM(DATASHEET!Y181:AA181),"")</f>
        <v>0</v>
      </c>
      <c r="O181">
        <f t="shared" si="12"/>
        <v>5</v>
      </c>
      <c r="P181">
        <f t="shared" si="13"/>
        <v>9</v>
      </c>
      <c r="Q181" s="501">
        <f t="shared" si="14"/>
        <v>0.55555555555555558</v>
      </c>
      <c r="R181" s="503">
        <f>IFERROR(VLOOKUP(A181,PROGRESS!$A$16:$Q$245,17,FALSE),"")</f>
        <v>-4.5024999999999995</v>
      </c>
      <c r="S181" s="55" t="str">
        <f>DATASHEET!K181</f>
        <v>No</v>
      </c>
      <c r="T181" s="55" t="str">
        <f t="shared" si="15"/>
        <v>N</v>
      </c>
      <c r="U181" s="55" t="str">
        <f t="shared" si="16"/>
        <v>N</v>
      </c>
      <c r="V181" s="55" t="str">
        <f t="shared" si="17"/>
        <v>Y</v>
      </c>
    </row>
    <row r="182" spans="1:22" x14ac:dyDescent="0.25">
      <c r="A182">
        <f>DATASHEET!A182</f>
        <v>151659</v>
      </c>
      <c r="B182" t="str">
        <f>DATASHEET!B182</f>
        <v>STREICHER ROOTMAN, Mika</v>
      </c>
      <c r="C182">
        <v>11</v>
      </c>
      <c r="D182" t="str">
        <f>DATASHEET!D182</f>
        <v>F</v>
      </c>
      <c r="E182" t="str">
        <f>DATASHEET!J182</f>
        <v>N</v>
      </c>
      <c r="F182" t="str">
        <f>DATASHEET!E182</f>
        <v>N</v>
      </c>
      <c r="G182" t="str">
        <f>DATASHEET!F182</f>
        <v>White Other</v>
      </c>
      <c r="H182" t="str">
        <f>DATASHEET!H182</f>
        <v>N</v>
      </c>
      <c r="I182" t="str">
        <f>DATASHEET!I182</f>
        <v>N</v>
      </c>
      <c r="J182" s="12" t="str">
        <f>DATASHEET!M182</f>
        <v>H</v>
      </c>
      <c r="K182">
        <f>IFERROR(DATASHEET!S182,"")</f>
        <v>3</v>
      </c>
      <c r="L182">
        <f>IFERROR(DATASHEET!T182,"")</f>
        <v>6</v>
      </c>
      <c r="M182">
        <f>IFERROR(SUM(DATASHEET!U182:W182),"")</f>
        <v>0</v>
      </c>
      <c r="N182">
        <f>IFERROR(SUM(DATASHEET!Y182:AA182),"")</f>
        <v>0</v>
      </c>
      <c r="O182">
        <f t="shared" si="12"/>
        <v>9</v>
      </c>
      <c r="P182">
        <f t="shared" si="13"/>
        <v>9</v>
      </c>
      <c r="Q182" s="501">
        <f t="shared" si="14"/>
        <v>1</v>
      </c>
      <c r="R182" s="503">
        <f>IFERROR(VLOOKUP(A182,PROGRESS!$A$16:$Q$245,17,FALSE),"")</f>
        <v>-5.3896648000000003</v>
      </c>
      <c r="S182" s="55" t="str">
        <f>DATASHEET!K182</f>
        <v>No</v>
      </c>
      <c r="T182" s="55" t="str">
        <f t="shared" si="15"/>
        <v>N</v>
      </c>
      <c r="U182" s="55" t="str">
        <f t="shared" si="16"/>
        <v>N</v>
      </c>
      <c r="V182" s="55" t="str">
        <f t="shared" si="17"/>
        <v>N</v>
      </c>
    </row>
    <row r="183" spans="1:22" x14ac:dyDescent="0.25">
      <c r="A183">
        <f>DATASHEET!A183</f>
        <v>151615</v>
      </c>
      <c r="B183" t="str">
        <f>DATASHEET!B183</f>
        <v>SWEETING, Olivia</v>
      </c>
      <c r="C183">
        <v>11</v>
      </c>
      <c r="D183" t="str">
        <f>DATASHEET!D183</f>
        <v>F</v>
      </c>
      <c r="E183" t="str">
        <f>DATASHEET!J183</f>
        <v>N</v>
      </c>
      <c r="F183" t="str">
        <f>DATASHEET!E183</f>
        <v>N</v>
      </c>
      <c r="G183" t="str">
        <f>DATASHEET!F183</f>
        <v>White - British</v>
      </c>
      <c r="H183" t="str">
        <f>DATASHEET!H183</f>
        <v>N</v>
      </c>
      <c r="I183" t="str">
        <f>DATASHEET!I183</f>
        <v>N</v>
      </c>
      <c r="J183" s="12" t="str">
        <f>DATASHEET!M183</f>
        <v>H</v>
      </c>
      <c r="K183">
        <f>IFERROR(DATASHEET!S183,"")</f>
        <v>1</v>
      </c>
      <c r="L183">
        <f>IFERROR(DATASHEET!T183,"")</f>
        <v>9</v>
      </c>
      <c r="M183">
        <f>IFERROR(SUM(DATASHEET!U183:W183),"")</f>
        <v>0</v>
      </c>
      <c r="N183">
        <f>IFERROR(SUM(DATASHEET!Y183:AA183),"")</f>
        <v>0</v>
      </c>
      <c r="O183">
        <f t="shared" si="12"/>
        <v>10</v>
      </c>
      <c r="P183">
        <f t="shared" si="13"/>
        <v>10</v>
      </c>
      <c r="Q183" s="501">
        <f t="shared" si="14"/>
        <v>1</v>
      </c>
      <c r="R183" s="503">
        <f>IFERROR(VLOOKUP(A183,PROGRESS!$A$16:$Q$245,17,FALSE),"")</f>
        <v>-6.6828357999999994</v>
      </c>
      <c r="S183" s="55" t="str">
        <f>DATASHEET!K183</f>
        <v>No</v>
      </c>
      <c r="T183" s="55" t="str">
        <f t="shared" si="15"/>
        <v>N</v>
      </c>
      <c r="U183" s="55" t="str">
        <f t="shared" si="16"/>
        <v>N</v>
      </c>
      <c r="V183" s="55" t="str">
        <f t="shared" si="17"/>
        <v>N</v>
      </c>
    </row>
    <row r="184" spans="1:22" x14ac:dyDescent="0.25">
      <c r="A184">
        <f>DATASHEET!A184</f>
        <v>151644</v>
      </c>
      <c r="B184" t="str">
        <f>DATASHEET!B184</f>
        <v>TAFT, Alfie</v>
      </c>
      <c r="C184">
        <v>11</v>
      </c>
      <c r="D184" t="str">
        <f>DATASHEET!D184</f>
        <v>M</v>
      </c>
      <c r="E184" t="str">
        <f>DATASHEET!J184</f>
        <v>N</v>
      </c>
      <c r="F184" t="str">
        <f>DATASHEET!E184</f>
        <v>N</v>
      </c>
      <c r="G184" t="str">
        <f>DATASHEET!F184</f>
        <v>White - British</v>
      </c>
      <c r="H184" t="str">
        <f>DATASHEET!H184</f>
        <v>N</v>
      </c>
      <c r="I184" t="str">
        <f>DATASHEET!I184</f>
        <v>N</v>
      </c>
      <c r="J184" s="12" t="str">
        <f>DATASHEET!M184</f>
        <v>L</v>
      </c>
      <c r="K184">
        <f>IFERROR(DATASHEET!S184,"")</f>
        <v>0</v>
      </c>
      <c r="L184">
        <f>IFERROR(DATASHEET!T184,"")</f>
        <v>2</v>
      </c>
      <c r="M184">
        <f>IFERROR(SUM(DATASHEET!U184:W184),"")</f>
        <v>5</v>
      </c>
      <c r="N184">
        <f>IFERROR(SUM(DATASHEET!Y184:AA184),"")</f>
        <v>2</v>
      </c>
      <c r="O184">
        <f t="shared" si="12"/>
        <v>2</v>
      </c>
      <c r="P184">
        <f t="shared" si="13"/>
        <v>9</v>
      </c>
      <c r="Q184" s="501">
        <f t="shared" si="14"/>
        <v>0.22222222222222221</v>
      </c>
      <c r="R184" s="503">
        <f>IFERROR(VLOOKUP(A184,PROGRESS!$A$16:$Q$245,17,FALSE),"")</f>
        <v>-2.8325757999999999</v>
      </c>
      <c r="S184" s="55" t="str">
        <f>DATASHEET!K184</f>
        <v>Yes</v>
      </c>
      <c r="T184" s="55" t="str">
        <f t="shared" si="15"/>
        <v>N</v>
      </c>
      <c r="U184" s="55" t="str">
        <f t="shared" si="16"/>
        <v>N</v>
      </c>
      <c r="V184" s="55" t="str">
        <f t="shared" si="17"/>
        <v>Y</v>
      </c>
    </row>
    <row r="185" spans="1:22" x14ac:dyDescent="0.25">
      <c r="A185">
        <f>DATASHEET!A185</f>
        <v>151658</v>
      </c>
      <c r="B185" t="str">
        <f>DATASHEET!B185</f>
        <v>TAHIROVA, Maria</v>
      </c>
      <c r="C185">
        <v>11</v>
      </c>
      <c r="D185" t="str">
        <f>DATASHEET!D185</f>
        <v>F</v>
      </c>
      <c r="E185" t="str">
        <f>DATASHEET!J185</f>
        <v>N</v>
      </c>
      <c r="F185" t="str">
        <f>DATASHEET!E185</f>
        <v>Y</v>
      </c>
      <c r="G185" t="str">
        <f>DATASHEET!F185</f>
        <v>Other Mixed Background</v>
      </c>
      <c r="H185" t="str">
        <f>DATASHEET!H185</f>
        <v>Y</v>
      </c>
      <c r="I185" t="str">
        <f>DATASHEET!I185</f>
        <v>N</v>
      </c>
      <c r="J185" s="12" t="str">
        <f>DATASHEET!M185</f>
        <v>M</v>
      </c>
      <c r="K185">
        <f>IFERROR(DATASHEET!S185,"")</f>
        <v>1</v>
      </c>
      <c r="L185">
        <f>IFERROR(DATASHEET!T185,"")</f>
        <v>9</v>
      </c>
      <c r="M185">
        <f>IFERROR(SUM(DATASHEET!U185:W185),"")</f>
        <v>0</v>
      </c>
      <c r="N185">
        <f>IFERROR(SUM(DATASHEET!Y185:AA185),"")</f>
        <v>0</v>
      </c>
      <c r="O185">
        <f t="shared" si="12"/>
        <v>10</v>
      </c>
      <c r="P185">
        <f t="shared" si="13"/>
        <v>10</v>
      </c>
      <c r="Q185" s="501">
        <f t="shared" si="14"/>
        <v>1</v>
      </c>
      <c r="R185" s="503">
        <f>IFERROR(VLOOKUP(A185,PROGRESS!$A$16:$Q$245,17,FALSE),"")</f>
        <v>-4.6013158000000001</v>
      </c>
      <c r="S185" s="55" t="str">
        <f>DATASHEET!K185</f>
        <v>No</v>
      </c>
      <c r="T185" s="55" t="str">
        <f t="shared" si="15"/>
        <v>N</v>
      </c>
      <c r="U185" s="55" t="str">
        <f t="shared" si="16"/>
        <v>N</v>
      </c>
      <c r="V185" s="55" t="str">
        <f t="shared" si="17"/>
        <v>N</v>
      </c>
    </row>
    <row r="186" spans="1:22" x14ac:dyDescent="0.25">
      <c r="A186">
        <f>DATASHEET!A186</f>
        <v>151552</v>
      </c>
      <c r="B186" t="str">
        <f>DATASHEET!B186</f>
        <v>TANKARD, Erin</v>
      </c>
      <c r="C186">
        <v>11</v>
      </c>
      <c r="D186" t="str">
        <f>DATASHEET!D186</f>
        <v>F</v>
      </c>
      <c r="E186" t="str">
        <f>DATASHEET!J186</f>
        <v>N</v>
      </c>
      <c r="F186" t="str">
        <f>DATASHEET!E186</f>
        <v>N</v>
      </c>
      <c r="G186" t="str">
        <f>DATASHEET!F186</f>
        <v>White - British</v>
      </c>
      <c r="H186" t="str">
        <f>DATASHEET!H186</f>
        <v>N</v>
      </c>
      <c r="I186" t="str">
        <f>DATASHEET!I186</f>
        <v>N</v>
      </c>
      <c r="J186" s="12" t="str">
        <f>DATASHEET!M186</f>
        <v>H</v>
      </c>
      <c r="K186">
        <f>IFERROR(DATASHEET!S186,"")</f>
        <v>0</v>
      </c>
      <c r="L186">
        <f>IFERROR(DATASHEET!T186,"")</f>
        <v>8</v>
      </c>
      <c r="M186">
        <f>IFERROR(SUM(DATASHEET!U186:W186),"")</f>
        <v>0</v>
      </c>
      <c r="N186">
        <f>IFERROR(SUM(DATASHEET!Y186:AA186),"")</f>
        <v>0</v>
      </c>
      <c r="O186">
        <f t="shared" si="12"/>
        <v>8</v>
      </c>
      <c r="P186">
        <f t="shared" si="13"/>
        <v>8</v>
      </c>
      <c r="Q186" s="501">
        <f t="shared" si="14"/>
        <v>1</v>
      </c>
      <c r="R186" s="503">
        <f>IFERROR(VLOOKUP(A186,PROGRESS!$A$16:$Q$245,17,FALSE),"")</f>
        <v>-6.8154411999999995</v>
      </c>
      <c r="S186" s="55" t="str">
        <f>DATASHEET!K186</f>
        <v>No</v>
      </c>
      <c r="T186" s="55" t="str">
        <f t="shared" si="15"/>
        <v>N</v>
      </c>
      <c r="U186" s="55" t="str">
        <f t="shared" si="16"/>
        <v>N</v>
      </c>
      <c r="V186" s="55" t="str">
        <f t="shared" si="17"/>
        <v>N</v>
      </c>
    </row>
    <row r="187" spans="1:22" x14ac:dyDescent="0.25">
      <c r="A187">
        <f>DATASHEET!A187</f>
        <v>151536</v>
      </c>
      <c r="B187" t="str">
        <f>DATASHEET!B187</f>
        <v>TATE, Ruby</v>
      </c>
      <c r="C187">
        <v>11</v>
      </c>
      <c r="D187" t="str">
        <f>DATASHEET!D187</f>
        <v>F</v>
      </c>
      <c r="E187" t="str">
        <f>DATASHEET!J187</f>
        <v>N</v>
      </c>
      <c r="F187" t="str">
        <f>DATASHEET!E187</f>
        <v>N</v>
      </c>
      <c r="G187" t="str">
        <f>DATASHEET!F187</f>
        <v>White - British</v>
      </c>
      <c r="H187" t="str">
        <f>DATASHEET!H187</f>
        <v>N</v>
      </c>
      <c r="I187" t="str">
        <f>DATASHEET!I187</f>
        <v>N</v>
      </c>
      <c r="J187" s="12" t="str">
        <f>DATASHEET!M187</f>
        <v>L</v>
      </c>
      <c r="K187">
        <f>IFERROR(DATASHEET!S187,"")</f>
        <v>2</v>
      </c>
      <c r="L187">
        <f>IFERROR(DATASHEET!T187,"")</f>
        <v>6</v>
      </c>
      <c r="M187">
        <f>IFERROR(SUM(DATASHEET!U187:W187),"")</f>
        <v>1</v>
      </c>
      <c r="N187">
        <f>IFERROR(SUM(DATASHEET!Y187:AA187),"")</f>
        <v>0</v>
      </c>
      <c r="O187">
        <f t="shared" si="12"/>
        <v>8</v>
      </c>
      <c r="P187">
        <f t="shared" si="13"/>
        <v>9</v>
      </c>
      <c r="Q187" s="501">
        <f t="shared" si="14"/>
        <v>0.88888888888888884</v>
      </c>
      <c r="R187" s="503" t="str">
        <f>IFERROR(VLOOKUP(A187,PROGRESS!$A$16:$Q$245,17,FALSE),"")</f>
        <v/>
      </c>
      <c r="S187" s="55" t="str">
        <f>DATASHEET!K187</f>
        <v>No</v>
      </c>
      <c r="T187" s="55" t="str">
        <f t="shared" si="15"/>
        <v>N</v>
      </c>
      <c r="U187" s="55" t="str">
        <f t="shared" si="16"/>
        <v>N</v>
      </c>
      <c r="V187" s="55" t="str">
        <f t="shared" si="17"/>
        <v>N</v>
      </c>
    </row>
    <row r="188" spans="1:22" x14ac:dyDescent="0.25">
      <c r="A188">
        <f>DATASHEET!A188</f>
        <v>151632</v>
      </c>
      <c r="B188" t="str">
        <f>DATASHEET!B188</f>
        <v>TAYLOR, Ethan</v>
      </c>
      <c r="C188">
        <v>11</v>
      </c>
      <c r="D188" t="str">
        <f>DATASHEET!D188</f>
        <v>M</v>
      </c>
      <c r="E188" t="str">
        <f>DATASHEET!J188</f>
        <v>K</v>
      </c>
      <c r="F188" t="str">
        <f>DATASHEET!E188</f>
        <v>Y</v>
      </c>
      <c r="G188" t="str">
        <f>DATASHEET!F188</f>
        <v>White - British</v>
      </c>
      <c r="H188" t="str">
        <f>DATASHEET!H188</f>
        <v>Y</v>
      </c>
      <c r="I188" t="str">
        <f>DATASHEET!I188</f>
        <v>N</v>
      </c>
      <c r="J188" s="12" t="str">
        <f>DATASHEET!M188</f>
        <v>L</v>
      </c>
      <c r="K188">
        <f>IFERROR(DATASHEET!S188,"")</f>
        <v>0</v>
      </c>
      <c r="L188">
        <f>IFERROR(DATASHEET!T188,"")</f>
        <v>3</v>
      </c>
      <c r="M188">
        <f>IFERROR(SUM(DATASHEET!U188:W188),"")</f>
        <v>4</v>
      </c>
      <c r="N188">
        <f>IFERROR(SUM(DATASHEET!Y188:AA188),"")</f>
        <v>1</v>
      </c>
      <c r="O188">
        <f t="shared" si="12"/>
        <v>3</v>
      </c>
      <c r="P188">
        <f t="shared" si="13"/>
        <v>8</v>
      </c>
      <c r="Q188" s="501">
        <f t="shared" si="14"/>
        <v>0.375</v>
      </c>
      <c r="R188" s="503">
        <f>IFERROR(VLOOKUP(A188,PROGRESS!$A$16:$Q$245,17,FALSE),"")</f>
        <v>-3.2391429</v>
      </c>
      <c r="S188" s="55" t="str">
        <f>DATASHEET!K188</f>
        <v>Yes</v>
      </c>
      <c r="T188" s="55" t="str">
        <f t="shared" si="15"/>
        <v>N</v>
      </c>
      <c r="U188" s="55" t="str">
        <f t="shared" si="16"/>
        <v>N</v>
      </c>
      <c r="V188" s="55" t="str">
        <f t="shared" si="17"/>
        <v>Y</v>
      </c>
    </row>
    <row r="189" spans="1:22" x14ac:dyDescent="0.25">
      <c r="A189">
        <f>DATASHEET!A189</f>
        <v>151731</v>
      </c>
      <c r="B189" t="str">
        <f>DATASHEET!B189</f>
        <v>TEWODROS, Bezawet</v>
      </c>
      <c r="C189">
        <v>11</v>
      </c>
      <c r="D189" t="str">
        <f>DATASHEET!D189</f>
        <v>F</v>
      </c>
      <c r="E189" t="str">
        <f>DATASHEET!J189</f>
        <v>N</v>
      </c>
      <c r="F189" t="str">
        <f>DATASHEET!E189</f>
        <v>Y</v>
      </c>
      <c r="G189" t="str">
        <f>DATASHEET!F189</f>
        <v>White and Black African</v>
      </c>
      <c r="H189" t="str">
        <f>DATASHEET!H189</f>
        <v>Y</v>
      </c>
      <c r="I189" t="str">
        <f>DATASHEET!I189</f>
        <v>N</v>
      </c>
      <c r="J189" s="12" t="str">
        <f>DATASHEET!M189</f>
        <v>M</v>
      </c>
      <c r="K189">
        <f>IFERROR(DATASHEET!S189,"")</f>
        <v>1</v>
      </c>
      <c r="L189">
        <f>IFERROR(DATASHEET!T189,"")</f>
        <v>7</v>
      </c>
      <c r="M189">
        <f>IFERROR(SUM(DATASHEET!U189:W189),"")</f>
        <v>2</v>
      </c>
      <c r="N189">
        <f>IFERROR(SUM(DATASHEET!Y189:AA189),"")</f>
        <v>0</v>
      </c>
      <c r="O189">
        <f t="shared" si="12"/>
        <v>8</v>
      </c>
      <c r="P189">
        <f t="shared" si="13"/>
        <v>10</v>
      </c>
      <c r="Q189" s="501">
        <f t="shared" si="14"/>
        <v>0.8</v>
      </c>
      <c r="R189" s="503" t="str">
        <f>IFERROR(VLOOKUP(A189,PROGRESS!$A$16:$Q$245,17,FALSE),"")</f>
        <v/>
      </c>
      <c r="S189" s="55" t="str">
        <f>DATASHEET!K189</f>
        <v>No</v>
      </c>
      <c r="T189" s="55" t="str">
        <f t="shared" si="15"/>
        <v>N</v>
      </c>
      <c r="U189" s="55" t="str">
        <f t="shared" si="16"/>
        <v>N</v>
      </c>
      <c r="V189" s="55" t="str">
        <f t="shared" si="17"/>
        <v>N</v>
      </c>
    </row>
    <row r="190" spans="1:22" x14ac:dyDescent="0.25">
      <c r="A190">
        <f>DATASHEET!A190</f>
        <v>151727</v>
      </c>
      <c r="B190" t="str">
        <f>DATASHEET!B190</f>
        <v>THOMAS, Ryan</v>
      </c>
      <c r="C190">
        <v>11</v>
      </c>
      <c r="D190" t="str">
        <f>DATASHEET!D190</f>
        <v>M</v>
      </c>
      <c r="E190" t="str">
        <f>DATASHEET!J190</f>
        <v>N</v>
      </c>
      <c r="F190" t="str">
        <f>DATASHEET!E190</f>
        <v>N</v>
      </c>
      <c r="G190" t="str">
        <f>DATASHEET!F190</f>
        <v>Indian</v>
      </c>
      <c r="H190" t="str">
        <f>DATASHEET!H190</f>
        <v>N</v>
      </c>
      <c r="I190" t="str">
        <f>DATASHEET!I190</f>
        <v>N</v>
      </c>
      <c r="J190" s="12" t="str">
        <f>DATASHEET!M190</f>
        <v>H</v>
      </c>
      <c r="K190">
        <f>IFERROR(DATASHEET!S190,"")</f>
        <v>2</v>
      </c>
      <c r="L190">
        <f>IFERROR(DATASHEET!T190,"")</f>
        <v>8</v>
      </c>
      <c r="M190">
        <f>IFERROR(SUM(DATASHEET!U190:W190),"")</f>
        <v>0</v>
      </c>
      <c r="N190">
        <f>IFERROR(SUM(DATASHEET!Y190:AA190),"")</f>
        <v>0</v>
      </c>
      <c r="O190">
        <f t="shared" si="12"/>
        <v>10</v>
      </c>
      <c r="P190">
        <f t="shared" si="13"/>
        <v>10</v>
      </c>
      <c r="Q190" s="501">
        <f t="shared" si="14"/>
        <v>1</v>
      </c>
      <c r="R190" s="503">
        <f>IFERROR(VLOOKUP(A190,PROGRESS!$A$16:$Q$245,17,FALSE),"")</f>
        <v>-5.2896647999999997</v>
      </c>
      <c r="S190" s="55" t="str">
        <f>DATASHEET!K190</f>
        <v>No</v>
      </c>
      <c r="T190" s="55" t="str">
        <f t="shared" si="15"/>
        <v>N</v>
      </c>
      <c r="U190" s="55" t="str">
        <f t="shared" si="16"/>
        <v>Y</v>
      </c>
      <c r="V190" s="55" t="str">
        <f t="shared" si="17"/>
        <v>N</v>
      </c>
    </row>
    <row r="191" spans="1:22" x14ac:dyDescent="0.25">
      <c r="A191">
        <f>DATASHEET!A191</f>
        <v>160140</v>
      </c>
      <c r="B191" t="str">
        <f>DATASHEET!B191</f>
        <v>THOMPSON, Zack</v>
      </c>
      <c r="C191">
        <v>11</v>
      </c>
      <c r="D191" t="str">
        <f>DATASHEET!D191</f>
        <v>M</v>
      </c>
      <c r="E191" t="str">
        <f>DATASHEET!J191</f>
        <v>N</v>
      </c>
      <c r="F191" t="str">
        <f>DATASHEET!E191</f>
        <v>N</v>
      </c>
      <c r="G191" t="str">
        <f>DATASHEET!F191</f>
        <v>White - British</v>
      </c>
      <c r="H191" t="str">
        <f>DATASHEET!H191</f>
        <v>N</v>
      </c>
      <c r="I191" t="str">
        <f>DATASHEET!I191</f>
        <v>N</v>
      </c>
      <c r="J191" s="12" t="str">
        <f>DATASHEET!M191</f>
        <v/>
      </c>
      <c r="K191">
        <f>IFERROR(DATASHEET!S191,"")</f>
        <v>1</v>
      </c>
      <c r="L191">
        <f>IFERROR(DATASHEET!T191,"")</f>
        <v>5</v>
      </c>
      <c r="M191">
        <f>IFERROR(SUM(DATASHEET!U191:W191),"")</f>
        <v>2</v>
      </c>
      <c r="N191">
        <f>IFERROR(SUM(DATASHEET!Y191:AA191),"")</f>
        <v>1</v>
      </c>
      <c r="O191">
        <f t="shared" si="12"/>
        <v>6</v>
      </c>
      <c r="P191">
        <f t="shared" si="13"/>
        <v>9</v>
      </c>
      <c r="Q191" s="501">
        <f t="shared" si="14"/>
        <v>0.66666666666666663</v>
      </c>
      <c r="R191" s="503" t="str">
        <f>IFERROR(VLOOKUP(A191,PROGRESS!$A$16:$Q$245,17,FALSE),"")</f>
        <v/>
      </c>
      <c r="S191" s="55" t="str">
        <f>DATASHEET!K191</f>
        <v>No</v>
      </c>
      <c r="T191" s="55" t="str">
        <f t="shared" si="15"/>
        <v>N</v>
      </c>
      <c r="U191" s="55" t="str">
        <f t="shared" si="16"/>
        <v>N</v>
      </c>
      <c r="V191" s="55" t="str">
        <f t="shared" si="17"/>
        <v>Y</v>
      </c>
    </row>
    <row r="192" spans="1:22" x14ac:dyDescent="0.25">
      <c r="A192">
        <f>DATASHEET!A192</f>
        <v>151732</v>
      </c>
      <c r="B192" t="str">
        <f>DATASHEET!B192</f>
        <v>TOJO, Elwin</v>
      </c>
      <c r="C192">
        <v>11</v>
      </c>
      <c r="D192" t="str">
        <f>DATASHEET!D192</f>
        <v>M</v>
      </c>
      <c r="E192" t="str">
        <f>DATASHEET!J192</f>
        <v>N</v>
      </c>
      <c r="F192" t="str">
        <f>DATASHEET!E192</f>
        <v>N</v>
      </c>
      <c r="G192" t="str">
        <f>DATASHEET!F192</f>
        <v>Indian</v>
      </c>
      <c r="H192" t="str">
        <f>DATASHEET!H192</f>
        <v>N</v>
      </c>
      <c r="I192" t="str">
        <f>DATASHEET!I192</f>
        <v>N</v>
      </c>
      <c r="J192" s="12" t="str">
        <f>DATASHEET!M192</f>
        <v>M</v>
      </c>
      <c r="K192">
        <f>IFERROR(DATASHEET!S192,"")</f>
        <v>1</v>
      </c>
      <c r="L192">
        <f>IFERROR(DATASHEET!T192,"")</f>
        <v>6</v>
      </c>
      <c r="M192">
        <f>IFERROR(SUM(DATASHEET!U192:W192),"")</f>
        <v>1</v>
      </c>
      <c r="N192">
        <f>IFERROR(SUM(DATASHEET!Y192:AA192),"")</f>
        <v>0</v>
      </c>
      <c r="O192">
        <f t="shared" si="12"/>
        <v>7</v>
      </c>
      <c r="P192">
        <f t="shared" si="13"/>
        <v>8</v>
      </c>
      <c r="Q192" s="501">
        <f t="shared" si="14"/>
        <v>0.875</v>
      </c>
      <c r="R192" s="503">
        <f>IFERROR(VLOOKUP(A192,PROGRESS!$A$16:$Q$245,17,FALSE),"")</f>
        <v>-4.0503675999999995</v>
      </c>
      <c r="S192" s="55" t="str">
        <f>DATASHEET!K192</f>
        <v>No</v>
      </c>
      <c r="T192" s="55" t="str">
        <f t="shared" si="15"/>
        <v>N</v>
      </c>
      <c r="U192" s="55" t="str">
        <f t="shared" si="16"/>
        <v>N</v>
      </c>
      <c r="V192" s="55" t="str">
        <f t="shared" si="17"/>
        <v>Y</v>
      </c>
    </row>
    <row r="193" spans="1:22" x14ac:dyDescent="0.25">
      <c r="A193">
        <f>DATASHEET!A193</f>
        <v>151520</v>
      </c>
      <c r="B193" t="str">
        <f>DATASHEET!B193</f>
        <v>TSHUMA, Isaac</v>
      </c>
      <c r="C193">
        <v>11</v>
      </c>
      <c r="D193" t="str">
        <f>DATASHEET!D193</f>
        <v>M</v>
      </c>
      <c r="E193" t="str">
        <f>DATASHEET!J193</f>
        <v>N</v>
      </c>
      <c r="F193" t="str">
        <f>DATASHEET!E193</f>
        <v>N</v>
      </c>
      <c r="G193" t="str">
        <f>DATASHEET!F193</f>
        <v>Other Black African</v>
      </c>
      <c r="H193" t="str">
        <f>DATASHEET!H193</f>
        <v>N</v>
      </c>
      <c r="I193" t="str">
        <f>DATASHEET!I193</f>
        <v>N</v>
      </c>
      <c r="J193" s="12" t="str">
        <f>DATASHEET!M193</f>
        <v>L</v>
      </c>
      <c r="K193">
        <f>IFERROR(DATASHEET!S193,"")</f>
        <v>3</v>
      </c>
      <c r="L193">
        <f>IFERROR(DATASHEET!T193,"")</f>
        <v>3</v>
      </c>
      <c r="M193">
        <f>IFERROR(SUM(DATASHEET!U193:W193),"")</f>
        <v>2</v>
      </c>
      <c r="N193">
        <f>IFERROR(SUM(DATASHEET!Y193:AA193),"")</f>
        <v>1</v>
      </c>
      <c r="O193">
        <f t="shared" si="12"/>
        <v>6</v>
      </c>
      <c r="P193">
        <f t="shared" si="13"/>
        <v>9</v>
      </c>
      <c r="Q193" s="501">
        <f t="shared" si="14"/>
        <v>0.66666666666666663</v>
      </c>
      <c r="R193" s="503">
        <f>IFERROR(VLOOKUP(A193,PROGRESS!$A$16:$Q$245,17,FALSE),"")</f>
        <v>-2.3671511999999999</v>
      </c>
      <c r="S193" s="55" t="str">
        <f>DATASHEET!K193</f>
        <v>Yes</v>
      </c>
      <c r="T193" s="55" t="str">
        <f t="shared" si="15"/>
        <v>N</v>
      </c>
      <c r="U193" s="55" t="str">
        <f t="shared" si="16"/>
        <v>N</v>
      </c>
      <c r="V193" s="55" t="str">
        <f t="shared" si="17"/>
        <v>Y</v>
      </c>
    </row>
    <row r="194" spans="1:22" x14ac:dyDescent="0.25">
      <c r="A194">
        <f>DATASHEET!A194</f>
        <v>151714</v>
      </c>
      <c r="B194" t="str">
        <f>DATASHEET!B194</f>
        <v>TURNER, Millie</v>
      </c>
      <c r="C194">
        <v>11</v>
      </c>
      <c r="D194" t="str">
        <f>DATASHEET!D194</f>
        <v>F</v>
      </c>
      <c r="E194" t="str">
        <f>DATASHEET!J194</f>
        <v>N</v>
      </c>
      <c r="F194" t="str">
        <f>DATASHEET!E194</f>
        <v>N</v>
      </c>
      <c r="G194" t="str">
        <f>DATASHEET!F194</f>
        <v>White - British</v>
      </c>
      <c r="H194" t="str">
        <f>DATASHEET!H194</f>
        <v>N</v>
      </c>
      <c r="I194" t="str">
        <f>DATASHEET!I194</f>
        <v>N</v>
      </c>
      <c r="J194" s="12" t="str">
        <f>DATASHEET!M194</f>
        <v>M</v>
      </c>
      <c r="K194">
        <f>IFERROR(DATASHEET!S194,"")</f>
        <v>1</v>
      </c>
      <c r="L194">
        <f>IFERROR(DATASHEET!T194,"")</f>
        <v>8</v>
      </c>
      <c r="M194">
        <f>IFERROR(SUM(DATASHEET!U194:W194),"")</f>
        <v>0</v>
      </c>
      <c r="N194">
        <f>IFERROR(SUM(DATASHEET!Y194:AA194),"")</f>
        <v>0</v>
      </c>
      <c r="O194">
        <f t="shared" si="12"/>
        <v>9</v>
      </c>
      <c r="P194">
        <f t="shared" si="13"/>
        <v>9</v>
      </c>
      <c r="Q194" s="501">
        <f t="shared" si="14"/>
        <v>1</v>
      </c>
      <c r="R194" s="503">
        <f>IFERROR(VLOOKUP(A194,PROGRESS!$A$16:$Q$245,17,FALSE),"")</f>
        <v>-3.7677678999999999</v>
      </c>
      <c r="S194" s="55" t="str">
        <f>DATASHEET!K194</f>
        <v>No</v>
      </c>
      <c r="T194" s="55" t="str">
        <f t="shared" si="15"/>
        <v>N</v>
      </c>
      <c r="U194" s="55" t="str">
        <f t="shared" si="16"/>
        <v>N</v>
      </c>
      <c r="V194" s="55" t="str">
        <f t="shared" si="17"/>
        <v>N</v>
      </c>
    </row>
    <row r="195" spans="1:22" x14ac:dyDescent="0.25">
      <c r="A195">
        <f>DATASHEET!A195</f>
        <v>151716</v>
      </c>
      <c r="B195" t="str">
        <f>DATASHEET!B195</f>
        <v>TYMINSKA, Maja</v>
      </c>
      <c r="C195">
        <v>11</v>
      </c>
      <c r="D195" t="str">
        <f>DATASHEET!D195</f>
        <v>F</v>
      </c>
      <c r="E195" t="str">
        <f>DATASHEET!J195</f>
        <v>N</v>
      </c>
      <c r="F195" t="str">
        <f>DATASHEET!E195</f>
        <v>N</v>
      </c>
      <c r="G195" t="str">
        <f>DATASHEET!F195</f>
        <v>White and Any Other Ethnic Group</v>
      </c>
      <c r="H195" t="str">
        <f>DATASHEET!H195</f>
        <v>N</v>
      </c>
      <c r="I195" t="str">
        <f>DATASHEET!I195</f>
        <v>N</v>
      </c>
      <c r="J195" s="12" t="str">
        <f>DATASHEET!M195</f>
        <v>M</v>
      </c>
      <c r="K195">
        <f>IFERROR(DATASHEET!S195,"")</f>
        <v>3</v>
      </c>
      <c r="L195">
        <f>IFERROR(DATASHEET!T195,"")</f>
        <v>7</v>
      </c>
      <c r="M195">
        <f>IFERROR(SUM(DATASHEET!U195:W195),"")</f>
        <v>0</v>
      </c>
      <c r="N195">
        <f>IFERROR(SUM(DATASHEET!Y195:AA195),"")</f>
        <v>0</v>
      </c>
      <c r="O195">
        <f t="shared" ref="O195:O258" si="18">SUM(K195,L195)</f>
        <v>10</v>
      </c>
      <c r="P195">
        <f t="shared" ref="P195:P258" si="19">SUM(K195:N195)</f>
        <v>10</v>
      </c>
      <c r="Q195" s="501">
        <f t="shared" ref="Q195:Q258" si="20">O195/P195</f>
        <v>1</v>
      </c>
      <c r="R195" s="503">
        <f>IFERROR(VLOOKUP(A195,PROGRESS!$A$16:$Q$245,17,FALSE),"")</f>
        <v>-3.9503675999999999</v>
      </c>
      <c r="S195" s="55" t="str">
        <f>DATASHEET!K195</f>
        <v>No</v>
      </c>
      <c r="T195" s="55" t="str">
        <f t="shared" ref="T195:T258" si="21">IF(S195="N","Y","N")</f>
        <v>N</v>
      </c>
      <c r="U195" s="55" t="str">
        <f t="shared" ref="U195:U258" si="22">IFERROR(IF(AND(D195="M",J195="H"),"Y","N"),"")</f>
        <v>N</v>
      </c>
      <c r="V195" s="55" t="str">
        <f t="shared" ref="V195:V258" si="23">IFERROR(IF(AND(D195="M",J195&lt;&gt;"H"),"Y","N"),"")</f>
        <v>N</v>
      </c>
    </row>
    <row r="196" spans="1:22" x14ac:dyDescent="0.25">
      <c r="A196">
        <f>DATASHEET!A196</f>
        <v>151718</v>
      </c>
      <c r="B196" t="str">
        <f>DATASHEET!B196</f>
        <v>UDUOISE, Eliana</v>
      </c>
      <c r="C196">
        <v>11</v>
      </c>
      <c r="D196" t="str">
        <f>DATASHEET!D196</f>
        <v>F</v>
      </c>
      <c r="E196" t="str">
        <f>DATASHEET!J196</f>
        <v>N</v>
      </c>
      <c r="F196" t="str">
        <f>DATASHEET!E196</f>
        <v>N</v>
      </c>
      <c r="G196" t="str">
        <f>DATASHEET!F196</f>
        <v>Other Black African</v>
      </c>
      <c r="H196" t="str">
        <f>DATASHEET!H196</f>
        <v>N</v>
      </c>
      <c r="I196" t="str">
        <f>DATASHEET!I196</f>
        <v>N</v>
      </c>
      <c r="J196" s="12" t="str">
        <f>DATASHEET!M196</f>
        <v>M</v>
      </c>
      <c r="K196">
        <f>IFERROR(DATASHEET!S196,"")</f>
        <v>0</v>
      </c>
      <c r="L196">
        <f>IFERROR(DATASHEET!T196,"")</f>
        <v>9</v>
      </c>
      <c r="M196">
        <f>IFERROR(SUM(DATASHEET!U196:W196),"")</f>
        <v>1</v>
      </c>
      <c r="N196">
        <f>IFERROR(SUM(DATASHEET!Y196:AA196),"")</f>
        <v>0</v>
      </c>
      <c r="O196">
        <f t="shared" si="18"/>
        <v>9</v>
      </c>
      <c r="P196">
        <f t="shared" si="19"/>
        <v>10</v>
      </c>
      <c r="Q196" s="501">
        <f t="shared" si="20"/>
        <v>0.9</v>
      </c>
      <c r="R196" s="503">
        <f>IFERROR(VLOOKUP(A196,PROGRESS!$A$16:$Q$245,17,FALSE),"")</f>
        <v>-4.5024999999999995</v>
      </c>
      <c r="S196" s="55" t="str">
        <f>DATASHEET!K196</f>
        <v>No</v>
      </c>
      <c r="T196" s="55" t="str">
        <f t="shared" si="21"/>
        <v>N</v>
      </c>
      <c r="U196" s="55" t="str">
        <f t="shared" si="22"/>
        <v>N</v>
      </c>
      <c r="V196" s="55" t="str">
        <f t="shared" si="23"/>
        <v>N</v>
      </c>
    </row>
    <row r="197" spans="1:22" x14ac:dyDescent="0.25">
      <c r="A197">
        <f>DATASHEET!A197</f>
        <v>151640</v>
      </c>
      <c r="B197" t="str">
        <f>DATASHEET!B197</f>
        <v>UFONDU, Chinonso</v>
      </c>
      <c r="C197">
        <v>11</v>
      </c>
      <c r="D197" t="str">
        <f>DATASHEET!D197</f>
        <v>M</v>
      </c>
      <c r="E197" t="str">
        <f>DATASHEET!J197</f>
        <v>N</v>
      </c>
      <c r="F197" t="str">
        <f>DATASHEET!E197</f>
        <v>N</v>
      </c>
      <c r="G197" t="str">
        <f>DATASHEET!F197</f>
        <v>Other Black African</v>
      </c>
      <c r="H197" t="str">
        <f>DATASHEET!H197</f>
        <v>N</v>
      </c>
      <c r="I197" t="str">
        <f>DATASHEET!I197</f>
        <v>N</v>
      </c>
      <c r="J197" s="12" t="str">
        <f>DATASHEET!M197</f>
        <v>M</v>
      </c>
      <c r="K197">
        <f>IFERROR(DATASHEET!S197,"")</f>
        <v>6</v>
      </c>
      <c r="L197">
        <f>IFERROR(DATASHEET!T197,"")</f>
        <v>4</v>
      </c>
      <c r="M197">
        <f>IFERROR(SUM(DATASHEET!U197:W197),"")</f>
        <v>0</v>
      </c>
      <c r="N197">
        <f>IFERROR(SUM(DATASHEET!Y197:AA197),"")</f>
        <v>0</v>
      </c>
      <c r="O197">
        <f t="shared" si="18"/>
        <v>10</v>
      </c>
      <c r="P197">
        <f t="shared" si="19"/>
        <v>10</v>
      </c>
      <c r="Q197" s="501">
        <f t="shared" si="20"/>
        <v>1</v>
      </c>
      <c r="R197" s="503">
        <f>IFERROR(VLOOKUP(A197,PROGRESS!$A$16:$Q$245,17,FALSE),"")</f>
        <v>-4.6013158000000001</v>
      </c>
      <c r="S197" s="55" t="str">
        <f>DATASHEET!K197</f>
        <v>No</v>
      </c>
      <c r="T197" s="55" t="str">
        <f t="shared" si="21"/>
        <v>N</v>
      </c>
      <c r="U197" s="55" t="str">
        <f t="shared" si="22"/>
        <v>N</v>
      </c>
      <c r="V197" s="55" t="str">
        <f t="shared" si="23"/>
        <v>Y</v>
      </c>
    </row>
    <row r="198" spans="1:22" x14ac:dyDescent="0.25">
      <c r="A198">
        <f>DATASHEET!A198</f>
        <v>151535</v>
      </c>
      <c r="B198" t="str">
        <f>DATASHEET!B198</f>
        <v>UWAGBOE, Eghosa</v>
      </c>
      <c r="C198">
        <v>11</v>
      </c>
      <c r="D198" t="str">
        <f>DATASHEET!D198</f>
        <v>F</v>
      </c>
      <c r="E198" t="str">
        <f>DATASHEET!J198</f>
        <v>N</v>
      </c>
      <c r="F198" t="str">
        <f>DATASHEET!E198</f>
        <v>Y</v>
      </c>
      <c r="G198" t="str">
        <f>DATASHEET!F198</f>
        <v>Other Black African</v>
      </c>
      <c r="H198" t="str">
        <f>DATASHEET!H198</f>
        <v>Y</v>
      </c>
      <c r="I198" t="str">
        <f>DATASHEET!I198</f>
        <v>N</v>
      </c>
      <c r="J198" s="12" t="str">
        <f>DATASHEET!M198</f>
        <v>M</v>
      </c>
      <c r="K198">
        <f>IFERROR(DATASHEET!S198,"")</f>
        <v>0</v>
      </c>
      <c r="L198">
        <f>IFERROR(DATASHEET!T198,"")</f>
        <v>10</v>
      </c>
      <c r="M198">
        <f>IFERROR(SUM(DATASHEET!U198:W198),"")</f>
        <v>0</v>
      </c>
      <c r="N198">
        <f>IFERROR(SUM(DATASHEET!Y198:AA198),"")</f>
        <v>0</v>
      </c>
      <c r="O198">
        <f t="shared" si="18"/>
        <v>10</v>
      </c>
      <c r="P198">
        <f t="shared" si="19"/>
        <v>10</v>
      </c>
      <c r="Q198" s="501">
        <f t="shared" si="20"/>
        <v>1</v>
      </c>
      <c r="R198" s="503">
        <f>IFERROR(VLOOKUP(A198,PROGRESS!$A$16:$Q$245,17,FALSE),"")</f>
        <v>-3.7677678999999999</v>
      </c>
      <c r="S198" s="55" t="str">
        <f>DATASHEET!K198</f>
        <v>No</v>
      </c>
      <c r="T198" s="55" t="str">
        <f t="shared" si="21"/>
        <v>N</v>
      </c>
      <c r="U198" s="55" t="str">
        <f t="shared" si="22"/>
        <v>N</v>
      </c>
      <c r="V198" s="55" t="str">
        <f t="shared" si="23"/>
        <v>N</v>
      </c>
    </row>
    <row r="199" spans="1:22" x14ac:dyDescent="0.25">
      <c r="A199">
        <f>DATASHEET!A199</f>
        <v>151697</v>
      </c>
      <c r="B199" t="str">
        <f>DATASHEET!B199</f>
        <v>VAS, Camille</v>
      </c>
      <c r="C199">
        <v>11</v>
      </c>
      <c r="D199" t="str">
        <f>DATASHEET!D199</f>
        <v>F</v>
      </c>
      <c r="E199" t="str">
        <f>DATASHEET!J199</f>
        <v>N</v>
      </c>
      <c r="F199" t="str">
        <f>DATASHEET!E199</f>
        <v>N</v>
      </c>
      <c r="G199" t="str">
        <f>DATASHEET!F199</f>
        <v>Other Mixed Background</v>
      </c>
      <c r="H199" t="str">
        <f>DATASHEET!H199</f>
        <v>N</v>
      </c>
      <c r="I199" t="str">
        <f>DATASHEET!I199</f>
        <v>N</v>
      </c>
      <c r="J199" s="12" t="str">
        <f>DATASHEET!M199</f>
        <v>H</v>
      </c>
      <c r="K199">
        <f>IFERROR(DATASHEET!S199,"")</f>
        <v>3</v>
      </c>
      <c r="L199">
        <f>IFERROR(DATASHEET!T199,"")</f>
        <v>5</v>
      </c>
      <c r="M199">
        <f>IFERROR(SUM(DATASHEET!U199:W199),"")</f>
        <v>0</v>
      </c>
      <c r="N199">
        <f>IFERROR(SUM(DATASHEET!Y199:AA199),"")</f>
        <v>0</v>
      </c>
      <c r="O199">
        <f t="shared" si="18"/>
        <v>8</v>
      </c>
      <c r="P199">
        <f t="shared" si="19"/>
        <v>8</v>
      </c>
      <c r="Q199" s="501">
        <f t="shared" si="20"/>
        <v>1</v>
      </c>
      <c r="R199" s="503">
        <f>IFERROR(VLOOKUP(A199,PROGRESS!$A$16:$Q$245,17,FALSE),"")</f>
        <v>-6.3839286</v>
      </c>
      <c r="S199" s="55" t="str">
        <f>DATASHEET!K199</f>
        <v>No</v>
      </c>
      <c r="T199" s="55" t="str">
        <f t="shared" si="21"/>
        <v>N</v>
      </c>
      <c r="U199" s="55" t="str">
        <f t="shared" si="22"/>
        <v>N</v>
      </c>
      <c r="V199" s="55" t="str">
        <f t="shared" si="23"/>
        <v>N</v>
      </c>
    </row>
    <row r="200" spans="1:22" x14ac:dyDescent="0.25">
      <c r="A200">
        <f>DATASHEET!A200</f>
        <v>151569</v>
      </c>
      <c r="B200" t="str">
        <f>DATASHEET!B200</f>
        <v>WALDRON, Sophie</v>
      </c>
      <c r="C200">
        <v>11</v>
      </c>
      <c r="D200" t="str">
        <f>DATASHEET!D200</f>
        <v>F</v>
      </c>
      <c r="E200" t="str">
        <f>DATASHEET!J200</f>
        <v>N</v>
      </c>
      <c r="F200" t="str">
        <f>DATASHEET!E200</f>
        <v>N</v>
      </c>
      <c r="G200" t="str">
        <f>DATASHEET!F200</f>
        <v>White - British</v>
      </c>
      <c r="H200" t="str">
        <f>DATASHEET!H200</f>
        <v>N</v>
      </c>
      <c r="I200" t="str">
        <f>DATASHEET!I200</f>
        <v>N</v>
      </c>
      <c r="J200" s="12" t="str">
        <f>DATASHEET!M200</f>
        <v>M</v>
      </c>
      <c r="K200">
        <f>IFERROR(DATASHEET!S200,"")</f>
        <v>2</v>
      </c>
      <c r="L200">
        <f>IFERROR(DATASHEET!T200,"")</f>
        <v>6</v>
      </c>
      <c r="M200">
        <f>IFERROR(SUM(DATASHEET!U200:W200),"")</f>
        <v>1</v>
      </c>
      <c r="N200">
        <f>IFERROR(SUM(DATASHEET!Y200:AA200),"")</f>
        <v>0</v>
      </c>
      <c r="O200">
        <f t="shared" si="18"/>
        <v>8</v>
      </c>
      <c r="P200">
        <f t="shared" si="19"/>
        <v>9</v>
      </c>
      <c r="Q200" s="501">
        <f t="shared" si="20"/>
        <v>0.88888888888888884</v>
      </c>
      <c r="R200" s="503">
        <f>IFERROR(VLOOKUP(A200,PROGRESS!$A$16:$Q$245,17,FALSE),"")</f>
        <v>-5.5353447999999998</v>
      </c>
      <c r="S200" s="55" t="str">
        <f>DATASHEET!K200</f>
        <v>No</v>
      </c>
      <c r="T200" s="55" t="str">
        <f t="shared" si="21"/>
        <v>N</v>
      </c>
      <c r="U200" s="55" t="str">
        <f t="shared" si="22"/>
        <v>N</v>
      </c>
      <c r="V200" s="55" t="str">
        <f t="shared" si="23"/>
        <v>N</v>
      </c>
    </row>
    <row r="201" spans="1:22" x14ac:dyDescent="0.25">
      <c r="A201">
        <f>DATASHEET!A201</f>
        <v>151597</v>
      </c>
      <c r="B201" t="str">
        <f>DATASHEET!B201</f>
        <v>WALFORD, Riannon</v>
      </c>
      <c r="C201">
        <v>11</v>
      </c>
      <c r="D201" t="str">
        <f>DATASHEET!D201</f>
        <v>F</v>
      </c>
      <c r="E201" t="str">
        <f>DATASHEET!J201</f>
        <v>N</v>
      </c>
      <c r="F201" t="str">
        <f>DATASHEET!E201</f>
        <v>N</v>
      </c>
      <c r="G201" t="str">
        <f>DATASHEET!F201</f>
        <v>White - British</v>
      </c>
      <c r="H201" t="str">
        <f>DATASHEET!H201</f>
        <v>N</v>
      </c>
      <c r="I201" t="str">
        <f>DATASHEET!I201</f>
        <v>N</v>
      </c>
      <c r="J201" s="12" t="str">
        <f>DATASHEET!M201</f>
        <v>L</v>
      </c>
      <c r="K201">
        <f>IFERROR(DATASHEET!S201,"")</f>
        <v>0</v>
      </c>
      <c r="L201">
        <f>IFERROR(DATASHEET!T201,"")</f>
        <v>8</v>
      </c>
      <c r="M201">
        <f>IFERROR(SUM(DATASHEET!U201:W201),"")</f>
        <v>2</v>
      </c>
      <c r="N201">
        <f>IFERROR(SUM(DATASHEET!Y201:AA201),"")</f>
        <v>0</v>
      </c>
      <c r="O201">
        <f t="shared" si="18"/>
        <v>8</v>
      </c>
      <c r="P201">
        <f t="shared" si="19"/>
        <v>10</v>
      </c>
      <c r="Q201" s="501">
        <f t="shared" si="20"/>
        <v>0.8</v>
      </c>
      <c r="R201" s="503">
        <f>IFERROR(VLOOKUP(A201,PROGRESS!$A$16:$Q$245,17,FALSE),"")</f>
        <v>-3.0391429000000003</v>
      </c>
      <c r="S201" s="55" t="str">
        <f>DATASHEET!K201</f>
        <v>No</v>
      </c>
      <c r="T201" s="55" t="str">
        <f t="shared" si="21"/>
        <v>N</v>
      </c>
      <c r="U201" s="55" t="str">
        <f t="shared" si="22"/>
        <v>N</v>
      </c>
      <c r="V201" s="55" t="str">
        <f t="shared" si="23"/>
        <v>N</v>
      </c>
    </row>
    <row r="202" spans="1:22" x14ac:dyDescent="0.25">
      <c r="A202">
        <f>DATASHEET!A202</f>
        <v>151741</v>
      </c>
      <c r="B202" t="str">
        <f>DATASHEET!B202</f>
        <v>WALSH, Caitlin</v>
      </c>
      <c r="C202">
        <v>11</v>
      </c>
      <c r="D202" t="str">
        <f>DATASHEET!D202</f>
        <v>F</v>
      </c>
      <c r="E202" t="str">
        <f>DATASHEET!J202</f>
        <v>N</v>
      </c>
      <c r="F202" t="str">
        <f>DATASHEET!E202</f>
        <v>N</v>
      </c>
      <c r="G202" t="str">
        <f>DATASHEET!F202</f>
        <v>White - British</v>
      </c>
      <c r="H202" t="str">
        <f>DATASHEET!H202</f>
        <v>N</v>
      </c>
      <c r="I202" t="str">
        <f>DATASHEET!I202</f>
        <v>N</v>
      </c>
      <c r="J202" s="12" t="str">
        <f>DATASHEET!M202</f>
        <v>H</v>
      </c>
      <c r="K202">
        <f>IFERROR(DATASHEET!S202,"")</f>
        <v>0</v>
      </c>
      <c r="L202">
        <f>IFERROR(DATASHEET!T202,"")</f>
        <v>4</v>
      </c>
      <c r="M202">
        <f>IFERROR(SUM(DATASHEET!U202:W202),"")</f>
        <v>0</v>
      </c>
      <c r="N202">
        <f>IFERROR(SUM(DATASHEET!Y202:AA202),"")</f>
        <v>0</v>
      </c>
      <c r="O202">
        <f t="shared" si="18"/>
        <v>4</v>
      </c>
      <c r="P202">
        <f t="shared" si="19"/>
        <v>4</v>
      </c>
      <c r="Q202" s="501">
        <f t="shared" si="20"/>
        <v>1</v>
      </c>
      <c r="R202" s="503">
        <f>IFERROR(VLOOKUP(A202,PROGRESS!$A$16:$Q$245,17,FALSE),"")</f>
        <v>-6.6839285999999998</v>
      </c>
      <c r="S202" s="55" t="str">
        <f>DATASHEET!K202</f>
        <v>No</v>
      </c>
      <c r="T202" s="55" t="str">
        <f t="shared" si="21"/>
        <v>N</v>
      </c>
      <c r="U202" s="55" t="str">
        <f t="shared" si="22"/>
        <v>N</v>
      </c>
      <c r="V202" s="55" t="str">
        <f t="shared" si="23"/>
        <v>N</v>
      </c>
    </row>
    <row r="203" spans="1:22" x14ac:dyDescent="0.25">
      <c r="A203">
        <f>DATASHEET!A203</f>
        <v>151672</v>
      </c>
      <c r="B203" t="str">
        <f>DATASHEET!B203</f>
        <v>WALSH, James</v>
      </c>
      <c r="C203">
        <v>11</v>
      </c>
      <c r="D203" t="str">
        <f>DATASHEET!D203</f>
        <v>M</v>
      </c>
      <c r="E203" t="str">
        <f>DATASHEET!J203</f>
        <v>K</v>
      </c>
      <c r="F203" t="str">
        <f>DATASHEET!E203</f>
        <v>N</v>
      </c>
      <c r="G203" t="str">
        <f>DATASHEET!F203</f>
        <v>White - British</v>
      </c>
      <c r="H203" t="str">
        <f>DATASHEET!H203</f>
        <v>N</v>
      </c>
      <c r="I203" t="str">
        <f>DATASHEET!I203</f>
        <v>N</v>
      </c>
      <c r="J203" s="12" t="str">
        <f>DATASHEET!M203</f>
        <v>M</v>
      </c>
      <c r="K203">
        <f>IFERROR(DATASHEET!S203,"")</f>
        <v>1</v>
      </c>
      <c r="L203">
        <f>IFERROR(DATASHEET!T203,"")</f>
        <v>5</v>
      </c>
      <c r="M203">
        <f>IFERROR(SUM(DATASHEET!U203:W203),"")</f>
        <v>3</v>
      </c>
      <c r="N203">
        <f>IFERROR(SUM(DATASHEET!Y203:AA203),"")</f>
        <v>0</v>
      </c>
      <c r="O203">
        <f t="shared" si="18"/>
        <v>6</v>
      </c>
      <c r="P203">
        <f t="shared" si="19"/>
        <v>9</v>
      </c>
      <c r="Q203" s="501">
        <f t="shared" si="20"/>
        <v>0.66666666666666663</v>
      </c>
      <c r="R203" s="503">
        <f>IFERROR(VLOOKUP(A203,PROGRESS!$A$16:$Q$245,17,FALSE),"")</f>
        <v>-3.1246667000000001</v>
      </c>
      <c r="S203" s="55" t="str">
        <f>DATASHEET!K203</f>
        <v>No</v>
      </c>
      <c r="T203" s="55" t="str">
        <f t="shared" si="21"/>
        <v>N</v>
      </c>
      <c r="U203" s="55" t="str">
        <f t="shared" si="22"/>
        <v>N</v>
      </c>
      <c r="V203" s="55" t="str">
        <f t="shared" si="23"/>
        <v>Y</v>
      </c>
    </row>
    <row r="204" spans="1:22" x14ac:dyDescent="0.25">
      <c r="A204">
        <f>DATASHEET!A204</f>
        <v>151556</v>
      </c>
      <c r="B204" t="str">
        <f>DATASHEET!B204</f>
        <v>WALTON-MCBAIN, Evangeline</v>
      </c>
      <c r="C204">
        <v>11</v>
      </c>
      <c r="D204" t="str">
        <f>DATASHEET!D204</f>
        <v>F</v>
      </c>
      <c r="E204" t="str">
        <f>DATASHEET!J204</f>
        <v>N</v>
      </c>
      <c r="F204" t="str">
        <f>DATASHEET!E204</f>
        <v>N</v>
      </c>
      <c r="G204" t="str">
        <f>DATASHEET!F204</f>
        <v>White - British</v>
      </c>
      <c r="H204" t="str">
        <f>DATASHEET!H204</f>
        <v>N</v>
      </c>
      <c r="I204" t="str">
        <f>DATASHEET!I204</f>
        <v>N</v>
      </c>
      <c r="J204" s="12" t="str">
        <f>DATASHEET!M204</f>
        <v>H</v>
      </c>
      <c r="K204">
        <f>IFERROR(DATASHEET!S204,"")</f>
        <v>4</v>
      </c>
      <c r="L204">
        <f>IFERROR(DATASHEET!T204,"")</f>
        <v>5</v>
      </c>
      <c r="M204">
        <f>IFERROR(SUM(DATASHEET!U204:W204),"")</f>
        <v>0</v>
      </c>
      <c r="N204">
        <f>IFERROR(SUM(DATASHEET!Y204:AA204),"")</f>
        <v>0</v>
      </c>
      <c r="O204">
        <f t="shared" si="18"/>
        <v>9</v>
      </c>
      <c r="P204">
        <f t="shared" si="19"/>
        <v>9</v>
      </c>
      <c r="Q204" s="501">
        <f t="shared" si="20"/>
        <v>1</v>
      </c>
      <c r="R204" s="503">
        <f>IFERROR(VLOOKUP(A204,PROGRESS!$A$16:$Q$245,17,FALSE),"")</f>
        <v>-6.5702128000000002</v>
      </c>
      <c r="S204" s="55" t="str">
        <f>DATASHEET!K204</f>
        <v>No</v>
      </c>
      <c r="T204" s="55" t="str">
        <f t="shared" si="21"/>
        <v>N</v>
      </c>
      <c r="U204" s="55" t="str">
        <f t="shared" si="22"/>
        <v>N</v>
      </c>
      <c r="V204" s="55" t="str">
        <f t="shared" si="23"/>
        <v>N</v>
      </c>
    </row>
    <row r="205" spans="1:22" x14ac:dyDescent="0.25">
      <c r="A205">
        <f>DATASHEET!A205</f>
        <v>151707</v>
      </c>
      <c r="B205" t="str">
        <f>DATASHEET!B205</f>
        <v>WALTON-RYAN, Gabriel</v>
      </c>
      <c r="C205">
        <v>11</v>
      </c>
      <c r="D205" t="str">
        <f>DATASHEET!D205</f>
        <v>M</v>
      </c>
      <c r="E205" t="str">
        <f>DATASHEET!J205</f>
        <v>N</v>
      </c>
      <c r="F205" t="str">
        <f>DATASHEET!E205</f>
        <v>N</v>
      </c>
      <c r="G205" t="str">
        <f>DATASHEET!F205</f>
        <v>White - British</v>
      </c>
      <c r="H205" t="str">
        <f>DATASHEET!H205</f>
        <v>N</v>
      </c>
      <c r="I205" t="str">
        <f>DATASHEET!I205</f>
        <v>N</v>
      </c>
      <c r="J205" s="12" t="str">
        <f>DATASHEET!M205</f>
        <v>M</v>
      </c>
      <c r="K205">
        <f>IFERROR(DATASHEET!S205,"")</f>
        <v>1</v>
      </c>
      <c r="L205">
        <f>IFERROR(DATASHEET!T205,"")</f>
        <v>7</v>
      </c>
      <c r="M205">
        <f>IFERROR(SUM(DATASHEET!U205:W205),"")</f>
        <v>0</v>
      </c>
      <c r="N205">
        <f>IFERROR(SUM(DATASHEET!Y205:AA205),"")</f>
        <v>0</v>
      </c>
      <c r="O205">
        <f t="shared" si="18"/>
        <v>8</v>
      </c>
      <c r="P205">
        <f t="shared" si="19"/>
        <v>8</v>
      </c>
      <c r="Q205" s="501">
        <f t="shared" si="20"/>
        <v>1</v>
      </c>
      <c r="R205" s="503">
        <f>IFERROR(VLOOKUP(A205,PROGRESS!$A$16:$Q$245,17,FALSE),"")</f>
        <v>-4.3025000000000002</v>
      </c>
      <c r="S205" s="55" t="str">
        <f>DATASHEET!K205</f>
        <v>Yes</v>
      </c>
      <c r="T205" s="55" t="str">
        <f t="shared" si="21"/>
        <v>N</v>
      </c>
      <c r="U205" s="55" t="str">
        <f t="shared" si="22"/>
        <v>N</v>
      </c>
      <c r="V205" s="55" t="str">
        <f t="shared" si="23"/>
        <v>Y</v>
      </c>
    </row>
    <row r="206" spans="1:22" x14ac:dyDescent="0.25">
      <c r="A206">
        <f>DATASHEET!A206</f>
        <v>151620</v>
      </c>
      <c r="B206" t="str">
        <f>DATASHEET!B206</f>
        <v>WALTON-RYAN, Lola</v>
      </c>
      <c r="C206">
        <v>11</v>
      </c>
      <c r="D206" t="str">
        <f>DATASHEET!D206</f>
        <v>F</v>
      </c>
      <c r="E206" t="str">
        <f>DATASHEET!J206</f>
        <v>N</v>
      </c>
      <c r="F206" t="str">
        <f>DATASHEET!E206</f>
        <v>N</v>
      </c>
      <c r="G206" t="str">
        <f>DATASHEET!F206</f>
        <v>White - British</v>
      </c>
      <c r="H206" t="str">
        <f>DATASHEET!H206</f>
        <v>N</v>
      </c>
      <c r="I206" t="str">
        <f>DATASHEET!I206</f>
        <v>N</v>
      </c>
      <c r="J206" s="12" t="str">
        <f>DATASHEET!M206</f>
        <v>H</v>
      </c>
      <c r="K206">
        <f>IFERROR(DATASHEET!S206,"")</f>
        <v>2</v>
      </c>
      <c r="L206">
        <f>IFERROR(DATASHEET!T206,"")</f>
        <v>7</v>
      </c>
      <c r="M206">
        <f>IFERROR(SUM(DATASHEET!U206:W206),"")</f>
        <v>0</v>
      </c>
      <c r="N206">
        <f>IFERROR(SUM(DATASHEET!Y206:AA206),"")</f>
        <v>0</v>
      </c>
      <c r="O206">
        <f t="shared" si="18"/>
        <v>9</v>
      </c>
      <c r="P206">
        <f t="shared" si="19"/>
        <v>9</v>
      </c>
      <c r="Q206" s="501">
        <f t="shared" si="20"/>
        <v>1</v>
      </c>
      <c r="R206" s="503">
        <f>IFERROR(VLOOKUP(A206,PROGRESS!$A$16:$Q$245,17,FALSE),"")</f>
        <v>-5.4896647999999999</v>
      </c>
      <c r="S206" s="55" t="str">
        <f>DATASHEET!K206</f>
        <v>No</v>
      </c>
      <c r="T206" s="55" t="str">
        <f t="shared" si="21"/>
        <v>N</v>
      </c>
      <c r="U206" s="55" t="str">
        <f t="shared" si="22"/>
        <v>N</v>
      </c>
      <c r="V206" s="55" t="str">
        <f t="shared" si="23"/>
        <v>N</v>
      </c>
    </row>
    <row r="207" spans="1:22" x14ac:dyDescent="0.25">
      <c r="A207">
        <f>DATASHEET!A207</f>
        <v>151660</v>
      </c>
      <c r="B207" t="str">
        <f>DATASHEET!B207</f>
        <v>WARD, Benjamin</v>
      </c>
      <c r="C207">
        <v>11</v>
      </c>
      <c r="D207" t="str">
        <f>DATASHEET!D207</f>
        <v>M</v>
      </c>
      <c r="E207" t="str">
        <f>DATASHEET!J207</f>
        <v>N</v>
      </c>
      <c r="F207" t="str">
        <f>DATASHEET!E207</f>
        <v>Y</v>
      </c>
      <c r="G207" t="str">
        <f>DATASHEET!F207</f>
        <v>White and Black Caribbean</v>
      </c>
      <c r="H207" t="str">
        <f>DATASHEET!H207</f>
        <v>Y</v>
      </c>
      <c r="I207" t="str">
        <f>DATASHEET!I207</f>
        <v>N</v>
      </c>
      <c r="J207" s="12" t="str">
        <f>DATASHEET!M207</f>
        <v>M</v>
      </c>
      <c r="K207">
        <f>IFERROR(DATASHEET!S207,"")</f>
        <v>0</v>
      </c>
      <c r="L207">
        <f>IFERROR(DATASHEET!T207,"")</f>
        <v>8</v>
      </c>
      <c r="M207">
        <f>IFERROR(SUM(DATASHEET!U207:W207),"")</f>
        <v>2</v>
      </c>
      <c r="N207">
        <f>IFERROR(SUM(DATASHEET!Y207:AA207),"")</f>
        <v>0</v>
      </c>
      <c r="O207">
        <f t="shared" si="18"/>
        <v>8</v>
      </c>
      <c r="P207">
        <f t="shared" si="19"/>
        <v>10</v>
      </c>
      <c r="Q207" s="501">
        <f t="shared" si="20"/>
        <v>0.8</v>
      </c>
      <c r="R207" s="503">
        <f>IFERROR(VLOOKUP(A207,PROGRESS!$A$16:$Q$245,17,FALSE),"")</f>
        <v>-3.6109434</v>
      </c>
      <c r="S207" s="55" t="str">
        <f>DATASHEET!K207</f>
        <v>No</v>
      </c>
      <c r="T207" s="55" t="str">
        <f t="shared" si="21"/>
        <v>N</v>
      </c>
      <c r="U207" s="55" t="str">
        <f t="shared" si="22"/>
        <v>N</v>
      </c>
      <c r="V207" s="55" t="str">
        <f t="shared" si="23"/>
        <v>Y</v>
      </c>
    </row>
    <row r="208" spans="1:22" x14ac:dyDescent="0.25">
      <c r="A208">
        <f>DATASHEET!A208</f>
        <v>151649</v>
      </c>
      <c r="B208" t="str">
        <f>DATASHEET!B208</f>
        <v>WHITAKER SMITH, Lily</v>
      </c>
      <c r="C208">
        <v>11</v>
      </c>
      <c r="D208" t="str">
        <f>DATASHEET!D208</f>
        <v>F</v>
      </c>
      <c r="E208" t="str">
        <f>DATASHEET!J208</f>
        <v>N</v>
      </c>
      <c r="F208" t="str">
        <f>DATASHEET!E208</f>
        <v>N</v>
      </c>
      <c r="G208" t="str">
        <f>DATASHEET!F208</f>
        <v>White - British</v>
      </c>
      <c r="H208" t="str">
        <f>DATASHEET!H208</f>
        <v>N</v>
      </c>
      <c r="I208" t="str">
        <f>DATASHEET!I208</f>
        <v>N</v>
      </c>
      <c r="J208" s="12" t="str">
        <f>DATASHEET!M208</f>
        <v>L</v>
      </c>
      <c r="K208">
        <f>IFERROR(DATASHEET!S208,"")</f>
        <v>0</v>
      </c>
      <c r="L208">
        <f>IFERROR(DATASHEET!T208,"")</f>
        <v>8</v>
      </c>
      <c r="M208">
        <f>IFERROR(SUM(DATASHEET!U208:W208),"")</f>
        <v>0</v>
      </c>
      <c r="N208">
        <f>IFERROR(SUM(DATASHEET!Y208:AA208),"")</f>
        <v>0</v>
      </c>
      <c r="O208">
        <f t="shared" si="18"/>
        <v>8</v>
      </c>
      <c r="P208">
        <f t="shared" si="19"/>
        <v>8</v>
      </c>
      <c r="Q208" s="501">
        <f t="shared" si="20"/>
        <v>1</v>
      </c>
      <c r="R208" s="503">
        <f>IFERROR(VLOOKUP(A208,PROGRESS!$A$16:$Q$245,17,FALSE),"")</f>
        <v>-2.9391429000000002</v>
      </c>
      <c r="S208" s="55" t="str">
        <f>DATASHEET!K208</f>
        <v>No</v>
      </c>
      <c r="T208" s="55" t="str">
        <f t="shared" si="21"/>
        <v>N</v>
      </c>
      <c r="U208" s="55" t="str">
        <f t="shared" si="22"/>
        <v>N</v>
      </c>
      <c r="V208" s="55" t="str">
        <f t="shared" si="23"/>
        <v>N</v>
      </c>
    </row>
    <row r="209" spans="1:22" x14ac:dyDescent="0.25">
      <c r="A209">
        <f>DATASHEET!A209</f>
        <v>151738</v>
      </c>
      <c r="B209" t="str">
        <f>DATASHEET!B209</f>
        <v>WHITWORTH, Alecia</v>
      </c>
      <c r="C209">
        <v>11</v>
      </c>
      <c r="D209" t="str">
        <f>DATASHEET!D209</f>
        <v>F</v>
      </c>
      <c r="E209" t="str">
        <f>DATASHEET!J209</f>
        <v>N</v>
      </c>
      <c r="F209" t="str">
        <f>DATASHEET!E209</f>
        <v>N</v>
      </c>
      <c r="G209" t="str">
        <f>DATASHEET!F209</f>
        <v>White - British</v>
      </c>
      <c r="H209" t="str">
        <f>DATASHEET!H209</f>
        <v>N</v>
      </c>
      <c r="I209" t="str">
        <f>DATASHEET!I209</f>
        <v>N</v>
      </c>
      <c r="J209" s="12" t="str">
        <f>DATASHEET!M209</f>
        <v>H</v>
      </c>
      <c r="K209">
        <f>IFERROR(DATASHEET!S209,"")</f>
        <v>3</v>
      </c>
      <c r="L209">
        <f>IFERROR(DATASHEET!T209,"")</f>
        <v>6</v>
      </c>
      <c r="M209">
        <f>IFERROR(SUM(DATASHEET!U209:W209),"")</f>
        <v>1</v>
      </c>
      <c r="N209">
        <f>IFERROR(SUM(DATASHEET!Y209:AA209),"")</f>
        <v>0</v>
      </c>
      <c r="O209">
        <f t="shared" si="18"/>
        <v>9</v>
      </c>
      <c r="P209">
        <f t="shared" si="19"/>
        <v>10</v>
      </c>
      <c r="Q209" s="501">
        <f t="shared" si="20"/>
        <v>0.9</v>
      </c>
      <c r="R209" s="503">
        <f>IFERROR(VLOOKUP(A209,PROGRESS!$A$16:$Q$245,17,FALSE),"")</f>
        <v>-5.3896648000000003</v>
      </c>
      <c r="S209" s="55" t="str">
        <f>DATASHEET!K209</f>
        <v>No</v>
      </c>
      <c r="T209" s="55" t="str">
        <f t="shared" si="21"/>
        <v>N</v>
      </c>
      <c r="U209" s="55" t="str">
        <f t="shared" si="22"/>
        <v>N</v>
      </c>
      <c r="V209" s="55" t="str">
        <f t="shared" si="23"/>
        <v>N</v>
      </c>
    </row>
    <row r="210" spans="1:22" x14ac:dyDescent="0.25">
      <c r="A210">
        <f>DATASHEET!A210</f>
        <v>151606</v>
      </c>
      <c r="B210" t="str">
        <f>DATASHEET!B210</f>
        <v>WILLIAMS, Mya</v>
      </c>
      <c r="C210">
        <v>11</v>
      </c>
      <c r="D210" t="str">
        <f>DATASHEET!D210</f>
        <v>F</v>
      </c>
      <c r="E210" t="str">
        <f>DATASHEET!J210</f>
        <v>N</v>
      </c>
      <c r="F210" t="str">
        <f>DATASHEET!E210</f>
        <v>Y</v>
      </c>
      <c r="G210" t="str">
        <f>DATASHEET!F210</f>
        <v>Black and Any Other Ethnic Group</v>
      </c>
      <c r="H210" t="str">
        <f>DATASHEET!H210</f>
        <v>Y</v>
      </c>
      <c r="I210" t="str">
        <f>DATASHEET!I210</f>
        <v>N</v>
      </c>
      <c r="J210" s="12" t="str">
        <f>DATASHEET!M210</f>
        <v>M</v>
      </c>
      <c r="K210">
        <f>IFERROR(DATASHEET!S210,"")</f>
        <v>0</v>
      </c>
      <c r="L210">
        <f>IFERROR(DATASHEET!T210,"")</f>
        <v>5</v>
      </c>
      <c r="M210">
        <f>IFERROR(SUM(DATASHEET!U210:W210),"")</f>
        <v>3</v>
      </c>
      <c r="N210">
        <f>IFERROR(SUM(DATASHEET!Y210:AA210),"")</f>
        <v>1</v>
      </c>
      <c r="O210">
        <f t="shared" si="18"/>
        <v>5</v>
      </c>
      <c r="P210">
        <f t="shared" si="19"/>
        <v>9</v>
      </c>
      <c r="Q210" s="501">
        <f t="shared" si="20"/>
        <v>0.55555555555555558</v>
      </c>
      <c r="R210" s="503">
        <f>IFERROR(VLOOKUP(A210,PROGRESS!$A$16:$Q$245,17,FALSE),"")</f>
        <v>-4.5024999999999995</v>
      </c>
      <c r="S210" s="55" t="str">
        <f>DATASHEET!K210</f>
        <v>No</v>
      </c>
      <c r="T210" s="55" t="str">
        <f t="shared" si="21"/>
        <v>N</v>
      </c>
      <c r="U210" s="55" t="str">
        <f t="shared" si="22"/>
        <v>N</v>
      </c>
      <c r="V210" s="55" t="str">
        <f t="shared" si="23"/>
        <v>N</v>
      </c>
    </row>
    <row r="211" spans="1:22" x14ac:dyDescent="0.25">
      <c r="A211">
        <f>DATASHEET!A211</f>
        <v>151657</v>
      </c>
      <c r="B211" t="str">
        <f>DATASHEET!B211</f>
        <v>WOMERSLEY, Poppy</v>
      </c>
      <c r="C211">
        <v>11</v>
      </c>
      <c r="D211" t="str">
        <f>DATASHEET!D211</f>
        <v>F</v>
      </c>
      <c r="E211" t="str">
        <f>DATASHEET!J211</f>
        <v>N</v>
      </c>
      <c r="F211" t="str">
        <f>DATASHEET!E211</f>
        <v>N</v>
      </c>
      <c r="G211" t="str">
        <f>DATASHEET!F211</f>
        <v>White - British</v>
      </c>
      <c r="H211" t="str">
        <f>DATASHEET!H211</f>
        <v>N</v>
      </c>
      <c r="I211" t="str">
        <f>DATASHEET!I211</f>
        <v>N</v>
      </c>
      <c r="J211" s="12" t="str">
        <f>DATASHEET!M211</f>
        <v>H</v>
      </c>
      <c r="K211">
        <f>IFERROR(DATASHEET!S211,"")</f>
        <v>1</v>
      </c>
      <c r="L211">
        <f>IFERROR(DATASHEET!T211,"")</f>
        <v>8</v>
      </c>
      <c r="M211">
        <f>IFERROR(SUM(DATASHEET!U211:W211),"")</f>
        <v>0</v>
      </c>
      <c r="N211">
        <f>IFERROR(SUM(DATASHEET!Y211:AA211),"")</f>
        <v>0</v>
      </c>
      <c r="O211">
        <f t="shared" si="18"/>
        <v>9</v>
      </c>
      <c r="P211">
        <f t="shared" si="19"/>
        <v>9</v>
      </c>
      <c r="Q211" s="501">
        <f t="shared" si="20"/>
        <v>1</v>
      </c>
      <c r="R211" s="503">
        <f>IFERROR(VLOOKUP(A211,PROGRESS!$A$16:$Q$245,17,FALSE),"")</f>
        <v>-5.8375000000000004</v>
      </c>
      <c r="S211" s="55" t="str">
        <f>DATASHEET!K211</f>
        <v>No</v>
      </c>
      <c r="T211" s="55" t="str">
        <f t="shared" si="21"/>
        <v>N</v>
      </c>
      <c r="U211" s="55" t="str">
        <f t="shared" si="22"/>
        <v>N</v>
      </c>
      <c r="V211" s="55" t="str">
        <f t="shared" si="23"/>
        <v>N</v>
      </c>
    </row>
    <row r="212" spans="1:22" x14ac:dyDescent="0.25">
      <c r="A212">
        <f>DATASHEET!A212</f>
        <v>151683</v>
      </c>
      <c r="B212" t="str">
        <f>DATASHEET!B212</f>
        <v>WRIGHT, Sadie</v>
      </c>
      <c r="C212">
        <v>11</v>
      </c>
      <c r="D212" t="str">
        <f>DATASHEET!D212</f>
        <v>F</v>
      </c>
      <c r="E212" t="str">
        <f>DATASHEET!J212</f>
        <v>N</v>
      </c>
      <c r="F212" t="str">
        <f>DATASHEET!E212</f>
        <v>N</v>
      </c>
      <c r="G212" t="str">
        <f>DATASHEET!F212</f>
        <v>White - British</v>
      </c>
      <c r="H212" t="str">
        <f>DATASHEET!H212</f>
        <v>N</v>
      </c>
      <c r="I212" t="str">
        <f>DATASHEET!I212</f>
        <v>N</v>
      </c>
      <c r="J212" s="12" t="str">
        <f>DATASHEET!M212</f>
        <v>H</v>
      </c>
      <c r="K212">
        <f>IFERROR(DATASHEET!S212,"")</f>
        <v>1</v>
      </c>
      <c r="L212">
        <f>IFERROR(DATASHEET!T212,"")</f>
        <v>8</v>
      </c>
      <c r="M212">
        <f>IFERROR(SUM(DATASHEET!U212:W212),"")</f>
        <v>0</v>
      </c>
      <c r="N212">
        <f>IFERROR(SUM(DATASHEET!Y212:AA212),"")</f>
        <v>0</v>
      </c>
      <c r="O212">
        <f t="shared" si="18"/>
        <v>9</v>
      </c>
      <c r="P212">
        <f t="shared" si="19"/>
        <v>9</v>
      </c>
      <c r="Q212" s="501">
        <f t="shared" si="20"/>
        <v>1</v>
      </c>
      <c r="R212" s="503">
        <f>IFERROR(VLOOKUP(A212,PROGRESS!$A$16:$Q$245,17,FALSE),"")</f>
        <v>-5.5896647999999995</v>
      </c>
      <c r="S212" s="55" t="str">
        <f>DATASHEET!K212</f>
        <v>Yes</v>
      </c>
      <c r="T212" s="55" t="str">
        <f t="shared" si="21"/>
        <v>N</v>
      </c>
      <c r="U212" s="55" t="str">
        <f t="shared" si="22"/>
        <v>N</v>
      </c>
      <c r="V212" s="55" t="str">
        <f t="shared" si="23"/>
        <v>N</v>
      </c>
    </row>
    <row r="213" spans="1:22" x14ac:dyDescent="0.25">
      <c r="A213">
        <f>DATASHEET!A213</f>
        <v>151702</v>
      </c>
      <c r="B213" t="str">
        <f>DATASHEET!B213</f>
        <v>YEBOAH, Samuel</v>
      </c>
      <c r="C213">
        <v>11</v>
      </c>
      <c r="D213" t="str">
        <f>DATASHEET!D213</f>
        <v>M</v>
      </c>
      <c r="E213" t="str">
        <f>DATASHEET!J213</f>
        <v>N</v>
      </c>
      <c r="F213" t="str">
        <f>DATASHEET!E213</f>
        <v>N</v>
      </c>
      <c r="G213" t="str">
        <f>DATASHEET!F213</f>
        <v>Other Black African</v>
      </c>
      <c r="H213" t="str">
        <f>DATASHEET!H213</f>
        <v>N</v>
      </c>
      <c r="I213" t="str">
        <f>DATASHEET!I213</f>
        <v>N</v>
      </c>
      <c r="J213" s="12" t="str">
        <f>DATASHEET!M213</f>
        <v>M</v>
      </c>
      <c r="K213">
        <f>IFERROR(DATASHEET!S213,"")</f>
        <v>2</v>
      </c>
      <c r="L213">
        <f>IFERROR(DATASHEET!T213,"")</f>
        <v>7</v>
      </c>
      <c r="M213">
        <f>IFERROR(SUM(DATASHEET!U213:W213),"")</f>
        <v>0</v>
      </c>
      <c r="N213">
        <f>IFERROR(SUM(DATASHEET!Y213:AA213),"")</f>
        <v>0</v>
      </c>
      <c r="O213">
        <f t="shared" si="18"/>
        <v>9</v>
      </c>
      <c r="P213">
        <f t="shared" si="19"/>
        <v>9</v>
      </c>
      <c r="Q213" s="501">
        <f t="shared" si="20"/>
        <v>1</v>
      </c>
      <c r="R213" s="503">
        <f>IFERROR(VLOOKUP(A213,PROGRESS!$A$16:$Q$245,17,FALSE),"")</f>
        <v>-4.3025000000000002</v>
      </c>
      <c r="S213" s="55" t="str">
        <f>DATASHEET!K213</f>
        <v>No</v>
      </c>
      <c r="T213" s="55" t="str">
        <f t="shared" si="21"/>
        <v>N</v>
      </c>
      <c r="U213" s="55" t="str">
        <f t="shared" si="22"/>
        <v>N</v>
      </c>
      <c r="V213" s="55" t="str">
        <f t="shared" si="23"/>
        <v>Y</v>
      </c>
    </row>
    <row r="214" spans="1:22" x14ac:dyDescent="0.25">
      <c r="A214">
        <f>DATASHEET!A214</f>
        <v>151574</v>
      </c>
      <c r="B214" t="str">
        <f>DATASHEET!B214</f>
        <v>YEMANE, Harmala</v>
      </c>
      <c r="C214">
        <v>11</v>
      </c>
      <c r="D214" t="str">
        <f>DATASHEET!D214</f>
        <v>F</v>
      </c>
      <c r="E214" t="str">
        <f>DATASHEET!J214</f>
        <v>N</v>
      </c>
      <c r="F214" t="str">
        <f>DATASHEET!E214</f>
        <v>N</v>
      </c>
      <c r="G214" t="str">
        <f>DATASHEET!F214</f>
        <v>Other Black African</v>
      </c>
      <c r="H214" t="str">
        <f>DATASHEET!H214</f>
        <v>N</v>
      </c>
      <c r="I214" t="str">
        <f>DATASHEET!I214</f>
        <v>N</v>
      </c>
      <c r="J214" s="12" t="str">
        <f>DATASHEET!M214</f>
        <v>M</v>
      </c>
      <c r="K214">
        <f>IFERROR(DATASHEET!S214,"")</f>
        <v>3</v>
      </c>
      <c r="L214">
        <f>IFERROR(DATASHEET!T214,"")</f>
        <v>6</v>
      </c>
      <c r="M214">
        <f>IFERROR(SUM(DATASHEET!U214:W214),"")</f>
        <v>0</v>
      </c>
      <c r="N214">
        <f>IFERROR(SUM(DATASHEET!Y214:AA214),"")</f>
        <v>0</v>
      </c>
      <c r="O214">
        <f t="shared" si="18"/>
        <v>9</v>
      </c>
      <c r="P214">
        <f t="shared" si="19"/>
        <v>9</v>
      </c>
      <c r="Q214" s="501">
        <f t="shared" si="20"/>
        <v>1</v>
      </c>
      <c r="R214" s="503">
        <f>IFERROR(VLOOKUP(A214,PROGRESS!$A$16:$Q$245,17,FALSE),"")</f>
        <v>-4.6927548999999997</v>
      </c>
      <c r="S214" s="55" t="str">
        <f>DATASHEET!K214</f>
        <v>No</v>
      </c>
      <c r="T214" s="55" t="str">
        <f t="shared" si="21"/>
        <v>N</v>
      </c>
      <c r="U214" s="55" t="str">
        <f t="shared" si="22"/>
        <v>N</v>
      </c>
      <c r="V214" s="55" t="str">
        <f t="shared" si="23"/>
        <v>N</v>
      </c>
    </row>
    <row r="215" spans="1:22" x14ac:dyDescent="0.25">
      <c r="A215">
        <f>DATASHEET!A215</f>
        <v>0</v>
      </c>
      <c r="B215">
        <f>DATASHEET!B215</f>
        <v>0</v>
      </c>
      <c r="C215">
        <v>11</v>
      </c>
      <c r="D215">
        <f>DATASHEET!D215</f>
        <v>0</v>
      </c>
      <c r="E215">
        <f>DATASHEET!J215</f>
        <v>0</v>
      </c>
      <c r="F215">
        <f>DATASHEET!E215</f>
        <v>0</v>
      </c>
      <c r="G215">
        <f>DATASHEET!F215</f>
        <v>0</v>
      </c>
      <c r="H215">
        <f>DATASHEET!H215</f>
        <v>0</v>
      </c>
      <c r="I215">
        <f>DATASHEET!I215</f>
        <v>0</v>
      </c>
      <c r="J215" s="12" t="str">
        <f>DATASHEET!M215</f>
        <v/>
      </c>
      <c r="K215">
        <f>IFERROR(DATASHEET!S215,"")</f>
        <v>0</v>
      </c>
      <c r="L215">
        <f>IFERROR(DATASHEET!T215,"")</f>
        <v>0</v>
      </c>
      <c r="M215">
        <f>IFERROR(SUM(DATASHEET!U215:W215),"")</f>
        <v>0</v>
      </c>
      <c r="N215">
        <f>IFERROR(SUM(DATASHEET!Y215:AA215),"")</f>
        <v>0</v>
      </c>
      <c r="O215">
        <f t="shared" si="18"/>
        <v>0</v>
      </c>
      <c r="P215">
        <f t="shared" si="19"/>
        <v>0</v>
      </c>
      <c r="Q215" s="501" t="e">
        <f t="shared" si="20"/>
        <v>#DIV/0!</v>
      </c>
      <c r="R215" s="503" t="str">
        <f>IFERROR(VLOOKUP(A215,PROGRESS!$A$16:$Q$245,17,FALSE),"")</f>
        <v/>
      </c>
      <c r="S215" s="55" t="str">
        <f>DATASHEET!K215</f>
        <v/>
      </c>
      <c r="T215" s="55" t="str">
        <f t="shared" si="21"/>
        <v>N</v>
      </c>
      <c r="U215" s="55" t="str">
        <f t="shared" si="22"/>
        <v>N</v>
      </c>
      <c r="V215" s="55" t="str">
        <f t="shared" si="23"/>
        <v>N</v>
      </c>
    </row>
    <row r="216" spans="1:22" x14ac:dyDescent="0.25">
      <c r="A216">
        <f>DATASHEET!A216</f>
        <v>0</v>
      </c>
      <c r="B216">
        <f>DATASHEET!B216</f>
        <v>0</v>
      </c>
      <c r="C216">
        <v>11</v>
      </c>
      <c r="D216">
        <f>DATASHEET!D216</f>
        <v>0</v>
      </c>
      <c r="E216">
        <f>DATASHEET!J216</f>
        <v>0</v>
      </c>
      <c r="F216">
        <f>DATASHEET!E216</f>
        <v>0</v>
      </c>
      <c r="G216">
        <f>DATASHEET!F216</f>
        <v>0</v>
      </c>
      <c r="H216">
        <f>DATASHEET!H216</f>
        <v>0</v>
      </c>
      <c r="I216">
        <f>DATASHEET!I216</f>
        <v>0</v>
      </c>
      <c r="J216" s="12" t="str">
        <f>DATASHEET!M216</f>
        <v/>
      </c>
      <c r="K216">
        <f>IFERROR(DATASHEET!S216,"")</f>
        <v>0</v>
      </c>
      <c r="L216">
        <f>IFERROR(DATASHEET!T216,"")</f>
        <v>0</v>
      </c>
      <c r="M216">
        <f>IFERROR(SUM(DATASHEET!U216:W216),"")</f>
        <v>0</v>
      </c>
      <c r="N216">
        <f>IFERROR(SUM(DATASHEET!Y216:AA216),"")</f>
        <v>0</v>
      </c>
      <c r="O216">
        <f t="shared" si="18"/>
        <v>0</v>
      </c>
      <c r="P216">
        <f t="shared" si="19"/>
        <v>0</v>
      </c>
      <c r="Q216" s="501" t="e">
        <f t="shared" si="20"/>
        <v>#DIV/0!</v>
      </c>
      <c r="R216" s="503" t="str">
        <f>IFERROR(VLOOKUP(A216,PROGRESS!$A$16:$Q$245,17,FALSE),"")</f>
        <v/>
      </c>
      <c r="S216" s="55" t="str">
        <f>DATASHEET!K216</f>
        <v/>
      </c>
      <c r="T216" s="55" t="str">
        <f t="shared" si="21"/>
        <v>N</v>
      </c>
      <c r="U216" s="55" t="str">
        <f t="shared" si="22"/>
        <v>N</v>
      </c>
      <c r="V216" s="55" t="str">
        <f t="shared" si="23"/>
        <v>N</v>
      </c>
    </row>
    <row r="217" spans="1:22" x14ac:dyDescent="0.25">
      <c r="A217">
        <f>DATASHEET!A217</f>
        <v>0</v>
      </c>
      <c r="B217">
        <f>DATASHEET!B217</f>
        <v>0</v>
      </c>
      <c r="C217">
        <v>11</v>
      </c>
      <c r="D217">
        <f>DATASHEET!D217</f>
        <v>0</v>
      </c>
      <c r="E217">
        <f>DATASHEET!J217</f>
        <v>0</v>
      </c>
      <c r="F217">
        <f>DATASHEET!E217</f>
        <v>0</v>
      </c>
      <c r="G217">
        <f>DATASHEET!F217</f>
        <v>0</v>
      </c>
      <c r="H217">
        <f>DATASHEET!H217</f>
        <v>0</v>
      </c>
      <c r="I217">
        <f>DATASHEET!I217</f>
        <v>0</v>
      </c>
      <c r="J217" s="12" t="str">
        <f>DATASHEET!M217</f>
        <v/>
      </c>
      <c r="K217">
        <f>IFERROR(DATASHEET!S217,"")</f>
        <v>0</v>
      </c>
      <c r="L217">
        <f>IFERROR(DATASHEET!T217,"")</f>
        <v>0</v>
      </c>
      <c r="M217">
        <f>IFERROR(SUM(DATASHEET!U217:W217),"")</f>
        <v>0</v>
      </c>
      <c r="N217">
        <f>IFERROR(SUM(DATASHEET!Y217:AA217),"")</f>
        <v>0</v>
      </c>
      <c r="O217">
        <f t="shared" si="18"/>
        <v>0</v>
      </c>
      <c r="P217">
        <f t="shared" si="19"/>
        <v>0</v>
      </c>
      <c r="Q217" s="501" t="e">
        <f t="shared" si="20"/>
        <v>#DIV/0!</v>
      </c>
      <c r="R217" s="503" t="str">
        <f>IFERROR(VLOOKUP(A217,PROGRESS!$A$16:$Q$245,17,FALSE),"")</f>
        <v/>
      </c>
      <c r="S217" s="55" t="str">
        <f>DATASHEET!K217</f>
        <v/>
      </c>
      <c r="T217" s="55" t="str">
        <f t="shared" si="21"/>
        <v>N</v>
      </c>
      <c r="U217" s="55" t="str">
        <f t="shared" si="22"/>
        <v>N</v>
      </c>
      <c r="V217" s="55" t="str">
        <f t="shared" si="23"/>
        <v>N</v>
      </c>
    </row>
    <row r="218" spans="1:22" x14ac:dyDescent="0.25">
      <c r="A218">
        <f>DATASHEET!A218</f>
        <v>0</v>
      </c>
      <c r="B218">
        <f>DATASHEET!B218</f>
        <v>0</v>
      </c>
      <c r="C218">
        <v>11</v>
      </c>
      <c r="D218">
        <f>DATASHEET!D218</f>
        <v>0</v>
      </c>
      <c r="E218">
        <f>DATASHEET!J218</f>
        <v>0</v>
      </c>
      <c r="F218">
        <f>DATASHEET!E218</f>
        <v>0</v>
      </c>
      <c r="G218">
        <f>DATASHEET!F218</f>
        <v>0</v>
      </c>
      <c r="H218">
        <f>DATASHEET!H218</f>
        <v>0</v>
      </c>
      <c r="I218">
        <f>DATASHEET!I218</f>
        <v>0</v>
      </c>
      <c r="J218" s="12" t="str">
        <f>DATASHEET!M218</f>
        <v/>
      </c>
      <c r="K218">
        <f>IFERROR(DATASHEET!S218,"")</f>
        <v>0</v>
      </c>
      <c r="L218">
        <f>IFERROR(DATASHEET!T218,"")</f>
        <v>0</v>
      </c>
      <c r="M218">
        <f>IFERROR(SUM(DATASHEET!U218:W218),"")</f>
        <v>0</v>
      </c>
      <c r="N218">
        <f>IFERROR(SUM(DATASHEET!Y218:AA218),"")</f>
        <v>0</v>
      </c>
      <c r="O218">
        <f t="shared" si="18"/>
        <v>0</v>
      </c>
      <c r="P218">
        <f t="shared" si="19"/>
        <v>0</v>
      </c>
      <c r="Q218" s="501" t="e">
        <f t="shared" si="20"/>
        <v>#DIV/0!</v>
      </c>
      <c r="R218" s="503" t="str">
        <f>IFERROR(VLOOKUP(A218,PROGRESS!$A$16:$Q$245,17,FALSE),"")</f>
        <v/>
      </c>
      <c r="S218" s="55" t="str">
        <f>DATASHEET!K218</f>
        <v/>
      </c>
      <c r="T218" s="55" t="str">
        <f t="shared" si="21"/>
        <v>N</v>
      </c>
      <c r="U218" s="55" t="str">
        <f t="shared" si="22"/>
        <v>N</v>
      </c>
      <c r="V218" s="55" t="str">
        <f t="shared" si="23"/>
        <v>N</v>
      </c>
    </row>
    <row r="219" spans="1:22" x14ac:dyDescent="0.25">
      <c r="A219">
        <f>DATASHEET!A219</f>
        <v>0</v>
      </c>
      <c r="B219">
        <f>DATASHEET!B219</f>
        <v>0</v>
      </c>
      <c r="C219">
        <v>11</v>
      </c>
      <c r="D219">
        <f>DATASHEET!D219</f>
        <v>0</v>
      </c>
      <c r="E219">
        <f>DATASHEET!J219</f>
        <v>0</v>
      </c>
      <c r="F219">
        <f>DATASHEET!E219</f>
        <v>0</v>
      </c>
      <c r="G219">
        <f>DATASHEET!F219</f>
        <v>0</v>
      </c>
      <c r="H219">
        <f>DATASHEET!H219</f>
        <v>0</v>
      </c>
      <c r="I219">
        <f>DATASHEET!I219</f>
        <v>0</v>
      </c>
      <c r="J219" s="12" t="str">
        <f>DATASHEET!M219</f>
        <v/>
      </c>
      <c r="K219">
        <f>IFERROR(DATASHEET!S219,"")</f>
        <v>0</v>
      </c>
      <c r="L219">
        <f>IFERROR(DATASHEET!T219,"")</f>
        <v>0</v>
      </c>
      <c r="M219">
        <f>IFERROR(SUM(DATASHEET!U219:W219),"")</f>
        <v>0</v>
      </c>
      <c r="N219">
        <f>IFERROR(SUM(DATASHEET!Y219:AA219),"")</f>
        <v>0</v>
      </c>
      <c r="O219">
        <f t="shared" si="18"/>
        <v>0</v>
      </c>
      <c r="P219">
        <f t="shared" si="19"/>
        <v>0</v>
      </c>
      <c r="Q219" s="501" t="e">
        <f t="shared" si="20"/>
        <v>#DIV/0!</v>
      </c>
      <c r="R219" s="503" t="str">
        <f>IFERROR(VLOOKUP(A219,PROGRESS!$A$16:$Q$245,17,FALSE),"")</f>
        <v/>
      </c>
      <c r="S219" s="55" t="str">
        <f>DATASHEET!K219</f>
        <v/>
      </c>
      <c r="T219" s="55" t="str">
        <f t="shared" si="21"/>
        <v>N</v>
      </c>
      <c r="U219" s="55" t="str">
        <f t="shared" si="22"/>
        <v>N</v>
      </c>
      <c r="V219" s="55" t="str">
        <f t="shared" si="23"/>
        <v>N</v>
      </c>
    </row>
    <row r="220" spans="1:22" x14ac:dyDescent="0.25">
      <c r="A220">
        <f>DATASHEET!A220</f>
        <v>0</v>
      </c>
      <c r="B220">
        <f>DATASHEET!B220</f>
        <v>0</v>
      </c>
      <c r="C220">
        <v>11</v>
      </c>
      <c r="D220">
        <f>DATASHEET!D220</f>
        <v>0</v>
      </c>
      <c r="E220">
        <f>DATASHEET!J220</f>
        <v>0</v>
      </c>
      <c r="F220">
        <f>DATASHEET!E220</f>
        <v>0</v>
      </c>
      <c r="G220">
        <f>DATASHEET!F220</f>
        <v>0</v>
      </c>
      <c r="H220">
        <f>DATASHEET!H220</f>
        <v>0</v>
      </c>
      <c r="I220">
        <f>DATASHEET!I220</f>
        <v>0</v>
      </c>
      <c r="J220" s="12" t="str">
        <f>DATASHEET!M220</f>
        <v/>
      </c>
      <c r="K220">
        <f>IFERROR(DATASHEET!S220,"")</f>
        <v>0</v>
      </c>
      <c r="L220">
        <f>IFERROR(DATASHEET!T220,"")</f>
        <v>0</v>
      </c>
      <c r="M220">
        <f>IFERROR(SUM(DATASHEET!U220:W220),"")</f>
        <v>0</v>
      </c>
      <c r="N220">
        <f>IFERROR(SUM(DATASHEET!Y220:AA220),"")</f>
        <v>0</v>
      </c>
      <c r="O220">
        <f t="shared" si="18"/>
        <v>0</v>
      </c>
      <c r="P220">
        <f t="shared" si="19"/>
        <v>0</v>
      </c>
      <c r="Q220" s="501" t="e">
        <f t="shared" si="20"/>
        <v>#DIV/0!</v>
      </c>
      <c r="R220" s="503" t="str">
        <f>IFERROR(VLOOKUP(A220,PROGRESS!$A$16:$Q$245,17,FALSE),"")</f>
        <v/>
      </c>
      <c r="S220" s="55" t="str">
        <f>DATASHEET!K220</f>
        <v/>
      </c>
      <c r="T220" s="55" t="str">
        <f t="shared" si="21"/>
        <v>N</v>
      </c>
      <c r="U220" s="55" t="str">
        <f t="shared" si="22"/>
        <v>N</v>
      </c>
      <c r="V220" s="55" t="str">
        <f t="shared" si="23"/>
        <v>N</v>
      </c>
    </row>
    <row r="221" spans="1:22" x14ac:dyDescent="0.25">
      <c r="A221">
        <f>DATASHEET!A221</f>
        <v>0</v>
      </c>
      <c r="B221">
        <f>DATASHEET!B221</f>
        <v>0</v>
      </c>
      <c r="C221">
        <v>11</v>
      </c>
      <c r="D221">
        <f>DATASHEET!D221</f>
        <v>0</v>
      </c>
      <c r="E221">
        <f>DATASHEET!J221</f>
        <v>0</v>
      </c>
      <c r="F221">
        <f>DATASHEET!E221</f>
        <v>0</v>
      </c>
      <c r="G221">
        <f>DATASHEET!F221</f>
        <v>0</v>
      </c>
      <c r="H221">
        <f>DATASHEET!H221</f>
        <v>0</v>
      </c>
      <c r="I221">
        <f>DATASHEET!I221</f>
        <v>0</v>
      </c>
      <c r="J221" s="12" t="str">
        <f>DATASHEET!M221</f>
        <v/>
      </c>
      <c r="K221">
        <f>IFERROR(DATASHEET!S221,"")</f>
        <v>0</v>
      </c>
      <c r="L221">
        <f>IFERROR(DATASHEET!T221,"")</f>
        <v>0</v>
      </c>
      <c r="M221">
        <f>IFERROR(SUM(DATASHEET!U221:W221),"")</f>
        <v>0</v>
      </c>
      <c r="N221">
        <f>IFERROR(SUM(DATASHEET!Y221:AA221),"")</f>
        <v>0</v>
      </c>
      <c r="O221">
        <f t="shared" si="18"/>
        <v>0</v>
      </c>
      <c r="P221">
        <f t="shared" si="19"/>
        <v>0</v>
      </c>
      <c r="Q221" s="501" t="e">
        <f t="shared" si="20"/>
        <v>#DIV/0!</v>
      </c>
      <c r="R221" s="503" t="str">
        <f>IFERROR(VLOOKUP(A221,PROGRESS!$A$16:$Q$245,17,FALSE),"")</f>
        <v/>
      </c>
      <c r="S221" s="55" t="str">
        <f>DATASHEET!K221</f>
        <v/>
      </c>
      <c r="T221" s="55" t="str">
        <f t="shared" si="21"/>
        <v>N</v>
      </c>
      <c r="U221" s="55" t="str">
        <f t="shared" si="22"/>
        <v>N</v>
      </c>
      <c r="V221" s="55" t="str">
        <f t="shared" si="23"/>
        <v>N</v>
      </c>
    </row>
    <row r="222" spans="1:22" x14ac:dyDescent="0.25">
      <c r="A222">
        <f>DATASHEET!A222</f>
        <v>0</v>
      </c>
      <c r="B222">
        <f>DATASHEET!B222</f>
        <v>0</v>
      </c>
      <c r="C222">
        <v>11</v>
      </c>
      <c r="D222">
        <f>DATASHEET!D222</f>
        <v>0</v>
      </c>
      <c r="E222">
        <f>DATASHEET!J222</f>
        <v>0</v>
      </c>
      <c r="F222">
        <f>DATASHEET!E222</f>
        <v>0</v>
      </c>
      <c r="G222">
        <f>DATASHEET!F222</f>
        <v>0</v>
      </c>
      <c r="H222">
        <f>DATASHEET!H222</f>
        <v>0</v>
      </c>
      <c r="I222">
        <f>DATASHEET!I222</f>
        <v>0</v>
      </c>
      <c r="J222" s="12" t="str">
        <f>DATASHEET!M222</f>
        <v/>
      </c>
      <c r="K222">
        <f>IFERROR(DATASHEET!S222,"")</f>
        <v>0</v>
      </c>
      <c r="L222">
        <f>IFERROR(DATASHEET!T222,"")</f>
        <v>0</v>
      </c>
      <c r="M222">
        <f>IFERROR(SUM(DATASHEET!U222:W222),"")</f>
        <v>0</v>
      </c>
      <c r="N222">
        <f>IFERROR(SUM(DATASHEET!Y222:AA222),"")</f>
        <v>0</v>
      </c>
      <c r="O222">
        <f t="shared" si="18"/>
        <v>0</v>
      </c>
      <c r="P222">
        <f t="shared" si="19"/>
        <v>0</v>
      </c>
      <c r="Q222" s="501" t="e">
        <f t="shared" si="20"/>
        <v>#DIV/0!</v>
      </c>
      <c r="R222" s="503" t="str">
        <f>IFERROR(VLOOKUP(A222,PROGRESS!$A$16:$Q$245,17,FALSE),"")</f>
        <v/>
      </c>
      <c r="S222" s="55" t="str">
        <f>DATASHEET!K222</f>
        <v/>
      </c>
      <c r="T222" s="55" t="str">
        <f t="shared" si="21"/>
        <v>N</v>
      </c>
      <c r="U222" s="55" t="str">
        <f t="shared" si="22"/>
        <v>N</v>
      </c>
      <c r="V222" s="55" t="str">
        <f t="shared" si="23"/>
        <v>N</v>
      </c>
    </row>
    <row r="223" spans="1:22" x14ac:dyDescent="0.25">
      <c r="A223">
        <f>DATASHEET!A223</f>
        <v>0</v>
      </c>
      <c r="B223">
        <f>DATASHEET!B223</f>
        <v>0</v>
      </c>
      <c r="C223">
        <v>11</v>
      </c>
      <c r="D223">
        <f>DATASHEET!D223</f>
        <v>0</v>
      </c>
      <c r="E223">
        <f>DATASHEET!J223</f>
        <v>0</v>
      </c>
      <c r="F223">
        <f>DATASHEET!E223</f>
        <v>0</v>
      </c>
      <c r="G223">
        <f>DATASHEET!F223</f>
        <v>0</v>
      </c>
      <c r="H223">
        <f>DATASHEET!H223</f>
        <v>0</v>
      </c>
      <c r="I223">
        <f>DATASHEET!I223</f>
        <v>0</v>
      </c>
      <c r="J223" s="12" t="str">
        <f>DATASHEET!M223</f>
        <v/>
      </c>
      <c r="K223">
        <f>IFERROR(DATASHEET!S223,"")</f>
        <v>0</v>
      </c>
      <c r="L223">
        <f>IFERROR(DATASHEET!T223,"")</f>
        <v>0</v>
      </c>
      <c r="M223">
        <f>IFERROR(SUM(DATASHEET!U223:W223),"")</f>
        <v>0</v>
      </c>
      <c r="N223">
        <f>IFERROR(SUM(DATASHEET!Y223:AA223),"")</f>
        <v>0</v>
      </c>
      <c r="O223">
        <f t="shared" si="18"/>
        <v>0</v>
      </c>
      <c r="P223">
        <f t="shared" si="19"/>
        <v>0</v>
      </c>
      <c r="Q223" s="501" t="e">
        <f t="shared" si="20"/>
        <v>#DIV/0!</v>
      </c>
      <c r="R223" s="503" t="str">
        <f>IFERROR(VLOOKUP(A223,PROGRESS!$A$16:$Q$245,17,FALSE),"")</f>
        <v/>
      </c>
      <c r="S223" s="55" t="str">
        <f>DATASHEET!K223</f>
        <v/>
      </c>
      <c r="T223" s="55" t="str">
        <f t="shared" si="21"/>
        <v>N</v>
      </c>
      <c r="U223" s="55" t="str">
        <f t="shared" si="22"/>
        <v>N</v>
      </c>
      <c r="V223" s="55" t="str">
        <f t="shared" si="23"/>
        <v>N</v>
      </c>
    </row>
    <row r="224" spans="1:22" x14ac:dyDescent="0.25">
      <c r="A224">
        <f>DATASHEET!A224</f>
        <v>0</v>
      </c>
      <c r="B224">
        <f>DATASHEET!B224</f>
        <v>0</v>
      </c>
      <c r="C224">
        <v>11</v>
      </c>
      <c r="D224">
        <f>DATASHEET!D224</f>
        <v>0</v>
      </c>
      <c r="E224">
        <f>DATASHEET!J224</f>
        <v>0</v>
      </c>
      <c r="F224">
        <f>DATASHEET!E224</f>
        <v>0</v>
      </c>
      <c r="G224">
        <f>DATASHEET!F224</f>
        <v>0</v>
      </c>
      <c r="H224">
        <f>DATASHEET!H224</f>
        <v>0</v>
      </c>
      <c r="I224">
        <f>DATASHEET!I224</f>
        <v>0</v>
      </c>
      <c r="J224" s="12" t="str">
        <f>DATASHEET!M224</f>
        <v/>
      </c>
      <c r="K224">
        <f>IFERROR(DATASHEET!S224,"")</f>
        <v>0</v>
      </c>
      <c r="L224">
        <f>IFERROR(DATASHEET!T224,"")</f>
        <v>0</v>
      </c>
      <c r="M224">
        <f>IFERROR(SUM(DATASHEET!U224:W224),"")</f>
        <v>0</v>
      </c>
      <c r="N224">
        <f>IFERROR(SUM(DATASHEET!Y224:AA224),"")</f>
        <v>0</v>
      </c>
      <c r="O224">
        <f t="shared" si="18"/>
        <v>0</v>
      </c>
      <c r="P224">
        <f t="shared" si="19"/>
        <v>0</v>
      </c>
      <c r="Q224" s="501" t="e">
        <f t="shared" si="20"/>
        <v>#DIV/0!</v>
      </c>
      <c r="R224" s="503" t="str">
        <f>IFERROR(VLOOKUP(A224,PROGRESS!$A$16:$Q$245,17,FALSE),"")</f>
        <v/>
      </c>
      <c r="S224" s="55" t="str">
        <f>DATASHEET!K224</f>
        <v/>
      </c>
      <c r="T224" s="55" t="str">
        <f t="shared" si="21"/>
        <v>N</v>
      </c>
      <c r="U224" s="55" t="str">
        <f t="shared" si="22"/>
        <v>N</v>
      </c>
      <c r="V224" s="55" t="str">
        <f t="shared" si="23"/>
        <v>N</v>
      </c>
    </row>
    <row r="225" spans="1:22" x14ac:dyDescent="0.25">
      <c r="A225">
        <f>DATASHEET!A225</f>
        <v>0</v>
      </c>
      <c r="B225">
        <f>DATASHEET!B225</f>
        <v>0</v>
      </c>
      <c r="C225">
        <v>11</v>
      </c>
      <c r="D225">
        <f>DATASHEET!D225</f>
        <v>0</v>
      </c>
      <c r="E225">
        <f>DATASHEET!J225</f>
        <v>0</v>
      </c>
      <c r="F225">
        <f>DATASHEET!E225</f>
        <v>0</v>
      </c>
      <c r="G225">
        <f>DATASHEET!F225</f>
        <v>0</v>
      </c>
      <c r="H225">
        <f>DATASHEET!H225</f>
        <v>0</v>
      </c>
      <c r="I225">
        <f>DATASHEET!I225</f>
        <v>0</v>
      </c>
      <c r="J225" s="12" t="str">
        <f>DATASHEET!M225</f>
        <v/>
      </c>
      <c r="K225">
        <f>IFERROR(DATASHEET!S225,"")</f>
        <v>0</v>
      </c>
      <c r="L225">
        <f>IFERROR(DATASHEET!T225,"")</f>
        <v>0</v>
      </c>
      <c r="M225">
        <f>IFERROR(SUM(DATASHEET!U225:W225),"")</f>
        <v>0</v>
      </c>
      <c r="N225">
        <f>IFERROR(SUM(DATASHEET!Y225:AA225),"")</f>
        <v>0</v>
      </c>
      <c r="O225">
        <f t="shared" si="18"/>
        <v>0</v>
      </c>
      <c r="P225">
        <f t="shared" si="19"/>
        <v>0</v>
      </c>
      <c r="Q225" s="501" t="e">
        <f t="shared" si="20"/>
        <v>#DIV/0!</v>
      </c>
      <c r="R225" s="503" t="str">
        <f>IFERROR(VLOOKUP(A225,PROGRESS!$A$16:$Q$245,17,FALSE),"")</f>
        <v/>
      </c>
      <c r="S225" s="55" t="str">
        <f>DATASHEET!K225</f>
        <v/>
      </c>
      <c r="T225" s="55" t="str">
        <f t="shared" si="21"/>
        <v>N</v>
      </c>
      <c r="U225" s="55" t="str">
        <f t="shared" si="22"/>
        <v>N</v>
      </c>
      <c r="V225" s="55" t="str">
        <f t="shared" si="23"/>
        <v>N</v>
      </c>
    </row>
    <row r="226" spans="1:22" x14ac:dyDescent="0.25">
      <c r="A226">
        <f>DATASHEET!A226</f>
        <v>0</v>
      </c>
      <c r="B226">
        <f>DATASHEET!B226</f>
        <v>0</v>
      </c>
      <c r="C226">
        <v>11</v>
      </c>
      <c r="D226">
        <f>DATASHEET!D226</f>
        <v>0</v>
      </c>
      <c r="E226">
        <f>DATASHEET!J226</f>
        <v>0</v>
      </c>
      <c r="F226">
        <f>DATASHEET!E226</f>
        <v>0</v>
      </c>
      <c r="G226">
        <f>DATASHEET!F226</f>
        <v>0</v>
      </c>
      <c r="H226">
        <f>DATASHEET!H226</f>
        <v>0</v>
      </c>
      <c r="I226">
        <f>DATASHEET!I226</f>
        <v>0</v>
      </c>
      <c r="J226" s="12" t="str">
        <f>DATASHEET!M226</f>
        <v/>
      </c>
      <c r="K226">
        <f>IFERROR(DATASHEET!S226,"")</f>
        <v>0</v>
      </c>
      <c r="L226">
        <f>IFERROR(DATASHEET!T226,"")</f>
        <v>0</v>
      </c>
      <c r="M226">
        <f>IFERROR(SUM(DATASHEET!U226:W226),"")</f>
        <v>0</v>
      </c>
      <c r="N226">
        <f>IFERROR(SUM(DATASHEET!Y226:AA226),"")</f>
        <v>0</v>
      </c>
      <c r="O226">
        <f t="shared" si="18"/>
        <v>0</v>
      </c>
      <c r="P226">
        <f t="shared" si="19"/>
        <v>0</v>
      </c>
      <c r="Q226" s="501" t="e">
        <f t="shared" si="20"/>
        <v>#DIV/0!</v>
      </c>
      <c r="R226" s="503" t="str">
        <f>IFERROR(VLOOKUP(A226,PROGRESS!$A$16:$Q$245,17,FALSE),"")</f>
        <v/>
      </c>
      <c r="S226" s="55" t="str">
        <f>DATASHEET!K226</f>
        <v/>
      </c>
      <c r="T226" s="55" t="str">
        <f t="shared" si="21"/>
        <v>N</v>
      </c>
      <c r="U226" s="55" t="str">
        <f t="shared" si="22"/>
        <v>N</v>
      </c>
      <c r="V226" s="55" t="str">
        <f t="shared" si="23"/>
        <v>N</v>
      </c>
    </row>
    <row r="227" spans="1:22" x14ac:dyDescent="0.25">
      <c r="A227">
        <f>DATASHEET!A227</f>
        <v>0</v>
      </c>
      <c r="B227">
        <f>DATASHEET!B227</f>
        <v>0</v>
      </c>
      <c r="C227">
        <v>11</v>
      </c>
      <c r="D227">
        <f>DATASHEET!D227</f>
        <v>0</v>
      </c>
      <c r="E227">
        <f>DATASHEET!J227</f>
        <v>0</v>
      </c>
      <c r="F227">
        <f>DATASHEET!E227</f>
        <v>0</v>
      </c>
      <c r="G227">
        <f>DATASHEET!F227</f>
        <v>0</v>
      </c>
      <c r="H227">
        <f>DATASHEET!H227</f>
        <v>0</v>
      </c>
      <c r="I227">
        <f>DATASHEET!I227</f>
        <v>0</v>
      </c>
      <c r="J227" s="12" t="str">
        <f>DATASHEET!M227</f>
        <v/>
      </c>
      <c r="K227">
        <f>IFERROR(DATASHEET!S227,"")</f>
        <v>0</v>
      </c>
      <c r="L227">
        <f>IFERROR(DATASHEET!T227,"")</f>
        <v>0</v>
      </c>
      <c r="M227">
        <f>IFERROR(SUM(DATASHEET!U227:W227),"")</f>
        <v>0</v>
      </c>
      <c r="N227">
        <f>IFERROR(SUM(DATASHEET!Y227:AA227),"")</f>
        <v>0</v>
      </c>
      <c r="O227">
        <f t="shared" si="18"/>
        <v>0</v>
      </c>
      <c r="P227">
        <f t="shared" si="19"/>
        <v>0</v>
      </c>
      <c r="Q227" s="501" t="e">
        <f t="shared" si="20"/>
        <v>#DIV/0!</v>
      </c>
      <c r="R227" s="503" t="str">
        <f>IFERROR(VLOOKUP(A227,PROGRESS!$A$16:$Q$245,17,FALSE),"")</f>
        <v/>
      </c>
      <c r="S227" s="55" t="str">
        <f>DATASHEET!K227</f>
        <v/>
      </c>
      <c r="T227" s="55" t="str">
        <f t="shared" si="21"/>
        <v>N</v>
      </c>
      <c r="U227" s="55" t="str">
        <f t="shared" si="22"/>
        <v>N</v>
      </c>
      <c r="V227" s="55" t="str">
        <f t="shared" si="23"/>
        <v>N</v>
      </c>
    </row>
    <row r="228" spans="1:22" x14ac:dyDescent="0.25">
      <c r="A228">
        <f>DATASHEET!A228</f>
        <v>0</v>
      </c>
      <c r="B228">
        <f>DATASHEET!B228</f>
        <v>0</v>
      </c>
      <c r="C228">
        <v>11</v>
      </c>
      <c r="D228">
        <f>DATASHEET!D228</f>
        <v>0</v>
      </c>
      <c r="E228">
        <f>DATASHEET!J228</f>
        <v>0</v>
      </c>
      <c r="F228">
        <f>DATASHEET!E228</f>
        <v>0</v>
      </c>
      <c r="G228">
        <f>DATASHEET!F228</f>
        <v>0</v>
      </c>
      <c r="H228">
        <f>DATASHEET!H228</f>
        <v>0</v>
      </c>
      <c r="I228">
        <f>DATASHEET!I228</f>
        <v>0</v>
      </c>
      <c r="J228" s="12" t="str">
        <f>DATASHEET!M228</f>
        <v/>
      </c>
      <c r="K228">
        <f>IFERROR(DATASHEET!S228,"")</f>
        <v>0</v>
      </c>
      <c r="L228">
        <f>IFERROR(DATASHEET!T228,"")</f>
        <v>0</v>
      </c>
      <c r="M228">
        <f>IFERROR(SUM(DATASHEET!U228:W228),"")</f>
        <v>0</v>
      </c>
      <c r="N228">
        <f>IFERROR(SUM(DATASHEET!Y228:AA228),"")</f>
        <v>0</v>
      </c>
      <c r="O228">
        <f t="shared" si="18"/>
        <v>0</v>
      </c>
      <c r="P228">
        <f t="shared" si="19"/>
        <v>0</v>
      </c>
      <c r="Q228" s="501" t="e">
        <f t="shared" si="20"/>
        <v>#DIV/0!</v>
      </c>
      <c r="R228" s="503" t="str">
        <f>IFERROR(VLOOKUP(A228,PROGRESS!$A$16:$Q$245,17,FALSE),"")</f>
        <v/>
      </c>
      <c r="S228" s="55" t="str">
        <f>DATASHEET!K228</f>
        <v/>
      </c>
      <c r="T228" s="55" t="str">
        <f t="shared" si="21"/>
        <v>N</v>
      </c>
      <c r="U228" s="55" t="str">
        <f t="shared" si="22"/>
        <v>N</v>
      </c>
      <c r="V228" s="55" t="str">
        <f t="shared" si="23"/>
        <v>N</v>
      </c>
    </row>
    <row r="229" spans="1:22" x14ac:dyDescent="0.25">
      <c r="A229">
        <f>DATASHEET!A229</f>
        <v>0</v>
      </c>
      <c r="B229">
        <f>DATASHEET!B229</f>
        <v>0</v>
      </c>
      <c r="C229">
        <v>11</v>
      </c>
      <c r="D229">
        <f>DATASHEET!D229</f>
        <v>0</v>
      </c>
      <c r="E229">
        <f>DATASHEET!J229</f>
        <v>0</v>
      </c>
      <c r="F229">
        <f>DATASHEET!E229</f>
        <v>0</v>
      </c>
      <c r="G229">
        <f>DATASHEET!F229</f>
        <v>0</v>
      </c>
      <c r="H229">
        <f>DATASHEET!H229</f>
        <v>0</v>
      </c>
      <c r="I229">
        <f>DATASHEET!I229</f>
        <v>0</v>
      </c>
      <c r="J229" s="12" t="str">
        <f>DATASHEET!M229</f>
        <v/>
      </c>
      <c r="K229">
        <f>IFERROR(DATASHEET!S229,"")</f>
        <v>0</v>
      </c>
      <c r="L229">
        <f>IFERROR(DATASHEET!T229,"")</f>
        <v>0</v>
      </c>
      <c r="M229">
        <f>IFERROR(SUM(DATASHEET!U229:W229),"")</f>
        <v>0</v>
      </c>
      <c r="N229">
        <f>IFERROR(SUM(DATASHEET!Y229:AA229),"")</f>
        <v>0</v>
      </c>
      <c r="O229">
        <f t="shared" si="18"/>
        <v>0</v>
      </c>
      <c r="P229">
        <f t="shared" si="19"/>
        <v>0</v>
      </c>
      <c r="Q229" s="501" t="e">
        <f t="shared" si="20"/>
        <v>#DIV/0!</v>
      </c>
      <c r="R229" s="503" t="str">
        <f>IFERROR(VLOOKUP(A229,PROGRESS!$A$16:$Q$245,17,FALSE),"")</f>
        <v/>
      </c>
      <c r="S229" s="55" t="str">
        <f>DATASHEET!K229</f>
        <v/>
      </c>
      <c r="T229" s="55" t="str">
        <f t="shared" si="21"/>
        <v>N</v>
      </c>
      <c r="U229" s="55" t="str">
        <f t="shared" si="22"/>
        <v>N</v>
      </c>
      <c r="V229" s="55" t="str">
        <f t="shared" si="23"/>
        <v>N</v>
      </c>
    </row>
    <row r="230" spans="1:22" x14ac:dyDescent="0.25">
      <c r="A230">
        <f>DATASHEET!A230</f>
        <v>0</v>
      </c>
      <c r="B230">
        <f>DATASHEET!B230</f>
        <v>0</v>
      </c>
      <c r="C230">
        <v>11</v>
      </c>
      <c r="D230">
        <f>DATASHEET!D230</f>
        <v>0</v>
      </c>
      <c r="E230">
        <f>DATASHEET!J230</f>
        <v>0</v>
      </c>
      <c r="F230">
        <f>DATASHEET!E230</f>
        <v>0</v>
      </c>
      <c r="G230">
        <f>DATASHEET!F230</f>
        <v>0</v>
      </c>
      <c r="H230">
        <f>DATASHEET!H230</f>
        <v>0</v>
      </c>
      <c r="I230">
        <f>DATASHEET!I230</f>
        <v>0</v>
      </c>
      <c r="J230" s="12" t="str">
        <f>DATASHEET!M230</f>
        <v/>
      </c>
      <c r="K230">
        <f>IFERROR(DATASHEET!S230,"")</f>
        <v>0</v>
      </c>
      <c r="L230">
        <f>IFERROR(DATASHEET!T230,"")</f>
        <v>0</v>
      </c>
      <c r="M230">
        <f>IFERROR(SUM(DATASHEET!U230:W230),"")</f>
        <v>0</v>
      </c>
      <c r="N230">
        <f>IFERROR(SUM(DATASHEET!Y230:AA230),"")</f>
        <v>0</v>
      </c>
      <c r="O230">
        <f t="shared" si="18"/>
        <v>0</v>
      </c>
      <c r="P230">
        <f t="shared" si="19"/>
        <v>0</v>
      </c>
      <c r="Q230" s="501" t="e">
        <f t="shared" si="20"/>
        <v>#DIV/0!</v>
      </c>
      <c r="R230" s="503" t="str">
        <f>IFERROR(VLOOKUP(A230,PROGRESS!$A$16:$Q$245,17,FALSE),"")</f>
        <v/>
      </c>
      <c r="S230" s="55" t="str">
        <f>DATASHEET!K230</f>
        <v/>
      </c>
      <c r="T230" s="55" t="str">
        <f t="shared" si="21"/>
        <v>N</v>
      </c>
      <c r="U230" s="55" t="str">
        <f t="shared" si="22"/>
        <v>N</v>
      </c>
      <c r="V230" s="55" t="str">
        <f t="shared" si="23"/>
        <v>N</v>
      </c>
    </row>
    <row r="231" spans="1:22" x14ac:dyDescent="0.25">
      <c r="A231">
        <f>DATASHEET!A231</f>
        <v>0</v>
      </c>
      <c r="B231">
        <f>DATASHEET!B231</f>
        <v>0</v>
      </c>
      <c r="C231">
        <v>11</v>
      </c>
      <c r="D231">
        <f>DATASHEET!D231</f>
        <v>0</v>
      </c>
      <c r="E231">
        <f>DATASHEET!J231</f>
        <v>0</v>
      </c>
      <c r="F231">
        <f>DATASHEET!E231</f>
        <v>0</v>
      </c>
      <c r="G231">
        <f>DATASHEET!F231</f>
        <v>0</v>
      </c>
      <c r="H231">
        <f>DATASHEET!H231</f>
        <v>0</v>
      </c>
      <c r="I231">
        <f>DATASHEET!I231</f>
        <v>0</v>
      </c>
      <c r="J231" s="12" t="str">
        <f>DATASHEET!M231</f>
        <v/>
      </c>
      <c r="K231">
        <f>IFERROR(DATASHEET!S231,"")</f>
        <v>0</v>
      </c>
      <c r="L231">
        <f>IFERROR(DATASHEET!T231,"")</f>
        <v>0</v>
      </c>
      <c r="M231">
        <f>IFERROR(SUM(DATASHEET!U231:W231),"")</f>
        <v>0</v>
      </c>
      <c r="N231">
        <f>IFERROR(SUM(DATASHEET!Y231:AA231),"")</f>
        <v>0</v>
      </c>
      <c r="O231">
        <f t="shared" si="18"/>
        <v>0</v>
      </c>
      <c r="P231">
        <f t="shared" si="19"/>
        <v>0</v>
      </c>
      <c r="Q231" s="501" t="e">
        <f t="shared" si="20"/>
        <v>#DIV/0!</v>
      </c>
      <c r="R231" s="503" t="str">
        <f>IFERROR(VLOOKUP(A231,PROGRESS!$A$16:$Q$245,17,FALSE),"")</f>
        <v/>
      </c>
      <c r="S231" s="55" t="str">
        <f>DATASHEET!K231</f>
        <v/>
      </c>
      <c r="T231" s="55" t="str">
        <f t="shared" si="21"/>
        <v>N</v>
      </c>
      <c r="U231" s="55" t="str">
        <f t="shared" si="22"/>
        <v>N</v>
      </c>
      <c r="V231" s="55" t="str">
        <f t="shared" si="23"/>
        <v>N</v>
      </c>
    </row>
    <row r="232" spans="1:22" x14ac:dyDescent="0.25">
      <c r="A232" t="e">
        <f>DATASHEET!#REF!</f>
        <v>#REF!</v>
      </c>
      <c r="B232" t="e">
        <f>DATASHEET!#REF!</f>
        <v>#REF!</v>
      </c>
      <c r="C232">
        <v>11</v>
      </c>
      <c r="D232" t="e">
        <f>DATASHEET!#REF!</f>
        <v>#REF!</v>
      </c>
      <c r="E232" t="e">
        <f>DATASHEET!#REF!</f>
        <v>#REF!</v>
      </c>
      <c r="F232" t="e">
        <f>DATASHEET!#REF!</f>
        <v>#REF!</v>
      </c>
      <c r="G232" t="e">
        <f>DATASHEET!#REF!</f>
        <v>#REF!</v>
      </c>
      <c r="H232" t="e">
        <f>DATASHEET!#REF!</f>
        <v>#REF!</v>
      </c>
      <c r="I232" t="e">
        <f>DATASHEET!#REF!</f>
        <v>#REF!</v>
      </c>
      <c r="J232" s="12" t="e">
        <f>DATASHEET!#REF!</f>
        <v>#REF!</v>
      </c>
      <c r="K232" t="str">
        <f>IFERROR(DATASHEET!#REF!,"")</f>
        <v/>
      </c>
      <c r="L232" t="str">
        <f>IFERROR(DATASHEET!#REF!,"")</f>
        <v/>
      </c>
      <c r="M232" t="str">
        <f>IFERROR(SUM(DATASHEET!#REF!),"")</f>
        <v/>
      </c>
      <c r="N232" t="str">
        <f>IFERROR(SUM(DATASHEET!#REF!),"")</f>
        <v/>
      </c>
      <c r="O232">
        <f t="shared" si="18"/>
        <v>0</v>
      </c>
      <c r="P232">
        <f t="shared" si="19"/>
        <v>0</v>
      </c>
      <c r="Q232" s="501" t="e">
        <f t="shared" si="20"/>
        <v>#DIV/0!</v>
      </c>
      <c r="R232" s="503" t="str">
        <f>IFERROR(VLOOKUP(A232,PROGRESS!$A$16:$Q$245,17,FALSE),"")</f>
        <v/>
      </c>
      <c r="S232" s="55">
        <f>DATASHEET!K232</f>
        <v>0</v>
      </c>
      <c r="T232" s="55" t="str">
        <f t="shared" si="21"/>
        <v>N</v>
      </c>
      <c r="U232" s="55" t="str">
        <f t="shared" si="22"/>
        <v/>
      </c>
      <c r="V232" s="55" t="str">
        <f t="shared" si="23"/>
        <v/>
      </c>
    </row>
    <row r="233" spans="1:22" x14ac:dyDescent="0.25">
      <c r="A233">
        <f>DATASHEET!A232</f>
        <v>0</v>
      </c>
      <c r="B233">
        <f>DATASHEET!B232</f>
        <v>0</v>
      </c>
      <c r="C233">
        <v>11</v>
      </c>
      <c r="D233">
        <f>DATASHEET!D232</f>
        <v>0</v>
      </c>
      <c r="E233">
        <f>DATASHEET!J232</f>
        <v>0</v>
      </c>
      <c r="F233">
        <f>DATASHEET!E232</f>
        <v>0</v>
      </c>
      <c r="G233">
        <f>DATASHEET!F232</f>
        <v>0</v>
      </c>
      <c r="H233">
        <f>DATASHEET!H232</f>
        <v>0</v>
      </c>
      <c r="I233">
        <f>DATASHEET!I232</f>
        <v>0</v>
      </c>
      <c r="J233" s="12">
        <f>DATASHEET!M232</f>
        <v>0</v>
      </c>
      <c r="K233">
        <f>IFERROR(DATASHEET!S232,"")</f>
        <v>0</v>
      </c>
      <c r="L233">
        <f>IFERROR(DATASHEET!T232,"")</f>
        <v>0</v>
      </c>
      <c r="M233">
        <f>IFERROR(SUM(DATASHEET!U232:W232),"")</f>
        <v>0</v>
      </c>
      <c r="N233">
        <f>IFERROR(SUM(DATASHEET!Y232:AA232),"")</f>
        <v>0</v>
      </c>
      <c r="O233">
        <f t="shared" si="18"/>
        <v>0</v>
      </c>
      <c r="P233">
        <f t="shared" si="19"/>
        <v>0</v>
      </c>
      <c r="Q233" s="501" t="e">
        <f t="shared" si="20"/>
        <v>#DIV/0!</v>
      </c>
      <c r="R233" s="503" t="str">
        <f>IFERROR(VLOOKUP(A233,PROGRESS!$A$16:$Q$245,17,FALSE),"")</f>
        <v/>
      </c>
      <c r="S233" s="55">
        <f>DATASHEET!K233</f>
        <v>0</v>
      </c>
      <c r="T233" s="55" t="str">
        <f t="shared" si="21"/>
        <v>N</v>
      </c>
      <c r="U233" s="55" t="str">
        <f t="shared" si="22"/>
        <v>N</v>
      </c>
      <c r="V233" s="55" t="str">
        <f t="shared" si="23"/>
        <v>N</v>
      </c>
    </row>
    <row r="234" spans="1:22" x14ac:dyDescent="0.25">
      <c r="A234">
        <f>DATASHEET!A233</f>
        <v>0</v>
      </c>
      <c r="B234">
        <f>DATASHEET!B233</f>
        <v>0</v>
      </c>
      <c r="C234">
        <v>11</v>
      </c>
      <c r="D234">
        <f>DATASHEET!D233</f>
        <v>0</v>
      </c>
      <c r="E234">
        <f>DATASHEET!J233</f>
        <v>0</v>
      </c>
      <c r="F234">
        <f>DATASHEET!E233</f>
        <v>0</v>
      </c>
      <c r="G234">
        <f>DATASHEET!F233</f>
        <v>0</v>
      </c>
      <c r="H234">
        <f>DATASHEET!H233</f>
        <v>0</v>
      </c>
      <c r="I234">
        <f>DATASHEET!I233</f>
        <v>0</v>
      </c>
      <c r="J234" s="12">
        <f>DATASHEET!M233</f>
        <v>0</v>
      </c>
      <c r="K234">
        <f>IFERROR(DATASHEET!S233,"")</f>
        <v>0</v>
      </c>
      <c r="L234">
        <f>IFERROR(DATASHEET!T233,"")</f>
        <v>0</v>
      </c>
      <c r="M234">
        <f>IFERROR(SUM(DATASHEET!U233:W233),"")</f>
        <v>0</v>
      </c>
      <c r="N234">
        <f>IFERROR(SUM(DATASHEET!Y233:AA233),"")</f>
        <v>0</v>
      </c>
      <c r="O234">
        <f t="shared" si="18"/>
        <v>0</v>
      </c>
      <c r="P234">
        <f t="shared" si="19"/>
        <v>0</v>
      </c>
      <c r="Q234" s="501" t="e">
        <f t="shared" si="20"/>
        <v>#DIV/0!</v>
      </c>
      <c r="R234" s="503" t="str">
        <f>IFERROR(VLOOKUP(A234,PROGRESS!$A$16:$Q$245,17,FALSE),"")</f>
        <v/>
      </c>
      <c r="S234" s="55">
        <f>DATASHEET!K234</f>
        <v>0</v>
      </c>
      <c r="T234" s="55" t="str">
        <f t="shared" si="21"/>
        <v>N</v>
      </c>
      <c r="U234" s="55" t="str">
        <f t="shared" si="22"/>
        <v>N</v>
      </c>
      <c r="V234" s="55" t="str">
        <f t="shared" si="23"/>
        <v>N</v>
      </c>
    </row>
    <row r="235" spans="1:22" x14ac:dyDescent="0.25">
      <c r="A235">
        <f>DATASHEET!A234</f>
        <v>0</v>
      </c>
      <c r="B235">
        <f>DATASHEET!B234</f>
        <v>0</v>
      </c>
      <c r="C235">
        <v>11</v>
      </c>
      <c r="D235">
        <f>DATASHEET!D234</f>
        <v>0</v>
      </c>
      <c r="E235">
        <f>DATASHEET!J234</f>
        <v>0</v>
      </c>
      <c r="F235">
        <f>DATASHEET!E234</f>
        <v>0</v>
      </c>
      <c r="G235">
        <f>DATASHEET!F234</f>
        <v>0</v>
      </c>
      <c r="H235">
        <f>DATASHEET!H234</f>
        <v>0</v>
      </c>
      <c r="I235">
        <f>DATASHEET!I234</f>
        <v>0</v>
      </c>
      <c r="J235" s="12">
        <f>DATASHEET!M234</f>
        <v>0</v>
      </c>
      <c r="K235">
        <f>IFERROR(DATASHEET!S234,"")</f>
        <v>0</v>
      </c>
      <c r="L235">
        <f>IFERROR(DATASHEET!T234,"")</f>
        <v>0</v>
      </c>
      <c r="M235">
        <f>IFERROR(SUM(DATASHEET!U234:W234),"")</f>
        <v>0</v>
      </c>
      <c r="N235">
        <f>IFERROR(SUM(DATASHEET!Y234:AA234),"")</f>
        <v>0</v>
      </c>
      <c r="O235">
        <f t="shared" si="18"/>
        <v>0</v>
      </c>
      <c r="P235">
        <f t="shared" si="19"/>
        <v>0</v>
      </c>
      <c r="Q235" s="501" t="e">
        <f t="shared" si="20"/>
        <v>#DIV/0!</v>
      </c>
      <c r="R235" s="503" t="str">
        <f>IFERROR(VLOOKUP(A235,PROGRESS!$A$16:$Q$245,17,FALSE),"")</f>
        <v/>
      </c>
      <c r="S235" s="55">
        <f>DATASHEET!K235</f>
        <v>0</v>
      </c>
      <c r="T235" s="55" t="str">
        <f t="shared" si="21"/>
        <v>N</v>
      </c>
      <c r="U235" s="55" t="str">
        <f t="shared" si="22"/>
        <v>N</v>
      </c>
      <c r="V235" s="55" t="str">
        <f t="shared" si="23"/>
        <v>N</v>
      </c>
    </row>
    <row r="236" spans="1:22" x14ac:dyDescent="0.25">
      <c r="A236">
        <f>DATASHEET!A235</f>
        <v>0</v>
      </c>
      <c r="B236">
        <f>DATASHEET!B235</f>
        <v>0</v>
      </c>
      <c r="C236">
        <v>11</v>
      </c>
      <c r="D236">
        <f>DATASHEET!D235</f>
        <v>0</v>
      </c>
      <c r="E236">
        <f>DATASHEET!J235</f>
        <v>0</v>
      </c>
      <c r="F236">
        <f>DATASHEET!E235</f>
        <v>0</v>
      </c>
      <c r="G236">
        <f>DATASHEET!F235</f>
        <v>0</v>
      </c>
      <c r="H236">
        <f>DATASHEET!H235</f>
        <v>0</v>
      </c>
      <c r="I236">
        <f>DATASHEET!I235</f>
        <v>0</v>
      </c>
      <c r="J236" s="12">
        <f>DATASHEET!M235</f>
        <v>0</v>
      </c>
      <c r="K236">
        <f>IFERROR(DATASHEET!S235,"")</f>
        <v>0</v>
      </c>
      <c r="L236">
        <f>IFERROR(DATASHEET!T235,"")</f>
        <v>0</v>
      </c>
      <c r="M236">
        <f>IFERROR(SUM(DATASHEET!U235:W235),"")</f>
        <v>0</v>
      </c>
      <c r="N236">
        <f>IFERROR(SUM(DATASHEET!Y235:AA235),"")</f>
        <v>0</v>
      </c>
      <c r="O236">
        <f t="shared" si="18"/>
        <v>0</v>
      </c>
      <c r="P236">
        <f t="shared" si="19"/>
        <v>0</v>
      </c>
      <c r="Q236" s="501" t="e">
        <f t="shared" si="20"/>
        <v>#DIV/0!</v>
      </c>
      <c r="R236" s="503" t="str">
        <f>IFERROR(VLOOKUP(A236,PROGRESS!$A$16:$Q$245,17,FALSE),"")</f>
        <v/>
      </c>
      <c r="S236" s="55">
        <f>DATASHEET!K236</f>
        <v>0</v>
      </c>
      <c r="T236" s="55" t="str">
        <f t="shared" si="21"/>
        <v>N</v>
      </c>
      <c r="U236" s="55" t="str">
        <f t="shared" si="22"/>
        <v>N</v>
      </c>
      <c r="V236" s="55" t="str">
        <f t="shared" si="23"/>
        <v>N</v>
      </c>
    </row>
    <row r="237" spans="1:22" x14ac:dyDescent="0.25">
      <c r="A237">
        <f>DATASHEET!A236</f>
        <v>0</v>
      </c>
      <c r="B237">
        <f>DATASHEET!B236</f>
        <v>0</v>
      </c>
      <c r="C237">
        <v>11</v>
      </c>
      <c r="D237">
        <f>DATASHEET!D236</f>
        <v>0</v>
      </c>
      <c r="E237">
        <f>DATASHEET!J236</f>
        <v>0</v>
      </c>
      <c r="F237">
        <f>DATASHEET!E236</f>
        <v>0</v>
      </c>
      <c r="G237">
        <f>DATASHEET!F236</f>
        <v>0</v>
      </c>
      <c r="H237">
        <f>DATASHEET!H236</f>
        <v>0</v>
      </c>
      <c r="I237">
        <f>DATASHEET!I236</f>
        <v>0</v>
      </c>
      <c r="J237" s="12">
        <f>DATASHEET!M236</f>
        <v>0</v>
      </c>
      <c r="K237">
        <f>IFERROR(DATASHEET!S236,"")</f>
        <v>0</v>
      </c>
      <c r="L237">
        <f>IFERROR(DATASHEET!T236,"")</f>
        <v>0</v>
      </c>
      <c r="M237">
        <f>IFERROR(SUM(DATASHEET!U236:W236),"")</f>
        <v>0</v>
      </c>
      <c r="N237">
        <f>IFERROR(SUM(DATASHEET!Y236:AA236),"")</f>
        <v>0</v>
      </c>
      <c r="O237">
        <f t="shared" si="18"/>
        <v>0</v>
      </c>
      <c r="P237">
        <f t="shared" si="19"/>
        <v>0</v>
      </c>
      <c r="Q237" s="501" t="e">
        <f t="shared" si="20"/>
        <v>#DIV/0!</v>
      </c>
      <c r="R237" s="503" t="str">
        <f>IFERROR(VLOOKUP(A237,PROGRESS!$A$16:$Q$245,17,FALSE),"")</f>
        <v/>
      </c>
      <c r="S237" s="55">
        <f>DATASHEET!K237</f>
        <v>0</v>
      </c>
      <c r="T237" s="55" t="str">
        <f t="shared" si="21"/>
        <v>N</v>
      </c>
      <c r="U237" s="55" t="str">
        <f t="shared" si="22"/>
        <v>N</v>
      </c>
      <c r="V237" s="55" t="str">
        <f t="shared" si="23"/>
        <v>N</v>
      </c>
    </row>
    <row r="238" spans="1:22" x14ac:dyDescent="0.25">
      <c r="A238">
        <f>DATASHEET!A237</f>
        <v>0</v>
      </c>
      <c r="B238">
        <f>DATASHEET!B237</f>
        <v>0</v>
      </c>
      <c r="C238">
        <v>11</v>
      </c>
      <c r="D238">
        <f>DATASHEET!D237</f>
        <v>0</v>
      </c>
      <c r="E238">
        <f>DATASHEET!J237</f>
        <v>0</v>
      </c>
      <c r="F238">
        <f>DATASHEET!E237</f>
        <v>0</v>
      </c>
      <c r="G238">
        <f>DATASHEET!F237</f>
        <v>0</v>
      </c>
      <c r="H238">
        <f>DATASHEET!H237</f>
        <v>0</v>
      </c>
      <c r="I238">
        <f>DATASHEET!I237</f>
        <v>0</v>
      </c>
      <c r="J238" s="12">
        <f>DATASHEET!M237</f>
        <v>0</v>
      </c>
      <c r="K238">
        <f>IFERROR(DATASHEET!S237,"")</f>
        <v>0</v>
      </c>
      <c r="L238">
        <f>IFERROR(DATASHEET!T237,"")</f>
        <v>0</v>
      </c>
      <c r="M238">
        <f>IFERROR(SUM(DATASHEET!U237:W237),"")</f>
        <v>0</v>
      </c>
      <c r="N238">
        <f>IFERROR(SUM(DATASHEET!Y237:AA237),"")</f>
        <v>0</v>
      </c>
      <c r="O238">
        <f t="shared" si="18"/>
        <v>0</v>
      </c>
      <c r="P238">
        <f t="shared" si="19"/>
        <v>0</v>
      </c>
      <c r="Q238" s="501" t="e">
        <f t="shared" si="20"/>
        <v>#DIV/0!</v>
      </c>
      <c r="R238" s="503" t="str">
        <f>IFERROR(VLOOKUP(A238,PROGRESS!$A$16:$Q$245,17,FALSE),"")</f>
        <v/>
      </c>
      <c r="S238" s="55">
        <f>DATASHEET!K238</f>
        <v>0</v>
      </c>
      <c r="T238" s="55" t="str">
        <f t="shared" si="21"/>
        <v>N</v>
      </c>
      <c r="U238" s="55" t="str">
        <f t="shared" si="22"/>
        <v>N</v>
      </c>
      <c r="V238" s="55" t="str">
        <f t="shared" si="23"/>
        <v>N</v>
      </c>
    </row>
    <row r="239" spans="1:22" x14ac:dyDescent="0.25">
      <c r="A239">
        <f>DATASHEET!A238</f>
        <v>0</v>
      </c>
      <c r="B239">
        <f>DATASHEET!B238</f>
        <v>0</v>
      </c>
      <c r="C239">
        <v>11</v>
      </c>
      <c r="D239">
        <f>DATASHEET!D238</f>
        <v>0</v>
      </c>
      <c r="E239">
        <f>DATASHEET!J238</f>
        <v>0</v>
      </c>
      <c r="F239">
        <f>DATASHEET!E238</f>
        <v>0</v>
      </c>
      <c r="G239">
        <f>DATASHEET!F238</f>
        <v>0</v>
      </c>
      <c r="H239">
        <f>DATASHEET!H238</f>
        <v>0</v>
      </c>
      <c r="I239">
        <f>DATASHEET!I238</f>
        <v>0</v>
      </c>
      <c r="J239" s="12">
        <f>DATASHEET!M238</f>
        <v>0</v>
      </c>
      <c r="K239">
        <f>IFERROR(DATASHEET!S238,"")</f>
        <v>0</v>
      </c>
      <c r="L239">
        <f>IFERROR(DATASHEET!T238,"")</f>
        <v>0</v>
      </c>
      <c r="M239">
        <f>IFERROR(SUM(DATASHEET!U238:W238),"")</f>
        <v>0</v>
      </c>
      <c r="N239">
        <f>IFERROR(SUM(DATASHEET!Y238:AA238),"")</f>
        <v>0</v>
      </c>
      <c r="O239">
        <f t="shared" si="18"/>
        <v>0</v>
      </c>
      <c r="P239">
        <f t="shared" si="19"/>
        <v>0</v>
      </c>
      <c r="Q239" s="501" t="e">
        <f t="shared" si="20"/>
        <v>#DIV/0!</v>
      </c>
      <c r="R239" s="503" t="str">
        <f>IFERROR(VLOOKUP(A239,PROGRESS!$A$16:$Q$245,17,FALSE),"")</f>
        <v/>
      </c>
      <c r="S239" s="55">
        <f>DATASHEET!K239</f>
        <v>0</v>
      </c>
      <c r="T239" s="55" t="str">
        <f t="shared" si="21"/>
        <v>N</v>
      </c>
      <c r="U239" s="55" t="str">
        <f t="shared" si="22"/>
        <v>N</v>
      </c>
      <c r="V239" s="55" t="str">
        <f t="shared" si="23"/>
        <v>N</v>
      </c>
    </row>
    <row r="240" spans="1:22" x14ac:dyDescent="0.25">
      <c r="A240">
        <f>DATASHEET!A239</f>
        <v>0</v>
      </c>
      <c r="B240">
        <f>DATASHEET!B239</f>
        <v>0</v>
      </c>
      <c r="C240">
        <v>11</v>
      </c>
      <c r="D240">
        <f>DATASHEET!D239</f>
        <v>0</v>
      </c>
      <c r="E240">
        <f>DATASHEET!J239</f>
        <v>0</v>
      </c>
      <c r="F240">
        <f>DATASHEET!E239</f>
        <v>0</v>
      </c>
      <c r="G240">
        <f>DATASHEET!F239</f>
        <v>0</v>
      </c>
      <c r="H240">
        <f>DATASHEET!H239</f>
        <v>0</v>
      </c>
      <c r="I240">
        <f>DATASHEET!I239</f>
        <v>0</v>
      </c>
      <c r="J240" s="12">
        <f>DATASHEET!M239</f>
        <v>0</v>
      </c>
      <c r="K240">
        <f>IFERROR(DATASHEET!S239,"")</f>
        <v>0</v>
      </c>
      <c r="L240">
        <f>IFERROR(DATASHEET!T239,"")</f>
        <v>0</v>
      </c>
      <c r="M240">
        <f>IFERROR(SUM(DATASHEET!U239:W239),"")</f>
        <v>0</v>
      </c>
      <c r="N240">
        <f>IFERROR(SUM(DATASHEET!Y239:AA239),"")</f>
        <v>0</v>
      </c>
      <c r="O240">
        <f t="shared" si="18"/>
        <v>0</v>
      </c>
      <c r="P240">
        <f t="shared" si="19"/>
        <v>0</v>
      </c>
      <c r="Q240" s="501" t="e">
        <f t="shared" si="20"/>
        <v>#DIV/0!</v>
      </c>
      <c r="R240" s="503" t="str">
        <f>IFERROR(VLOOKUP(A240,PROGRESS!$A$16:$Q$245,17,FALSE),"")</f>
        <v/>
      </c>
      <c r="S240" s="55">
        <f>DATASHEET!K240</f>
        <v>0</v>
      </c>
      <c r="T240" s="55" t="str">
        <f t="shared" si="21"/>
        <v>N</v>
      </c>
      <c r="U240" s="55" t="str">
        <f t="shared" si="22"/>
        <v>N</v>
      </c>
      <c r="V240" s="55" t="str">
        <f t="shared" si="23"/>
        <v>N</v>
      </c>
    </row>
    <row r="241" spans="1:22" x14ac:dyDescent="0.25">
      <c r="A241">
        <f>DATASHEET!A240</f>
        <v>0</v>
      </c>
      <c r="B241">
        <f>DATASHEET!B240</f>
        <v>0</v>
      </c>
      <c r="C241">
        <v>11</v>
      </c>
      <c r="D241">
        <f>DATASHEET!D240</f>
        <v>0</v>
      </c>
      <c r="E241">
        <f>DATASHEET!J240</f>
        <v>0</v>
      </c>
      <c r="F241">
        <f>DATASHEET!E240</f>
        <v>0</v>
      </c>
      <c r="G241">
        <f>DATASHEET!F240</f>
        <v>0</v>
      </c>
      <c r="H241">
        <f>DATASHEET!H240</f>
        <v>0</v>
      </c>
      <c r="I241">
        <f>DATASHEET!I240</f>
        <v>0</v>
      </c>
      <c r="J241" s="12">
        <f>DATASHEET!M240</f>
        <v>0</v>
      </c>
      <c r="K241">
        <f>IFERROR(DATASHEET!S240,"")</f>
        <v>0</v>
      </c>
      <c r="L241">
        <f>IFERROR(DATASHEET!T240,"")</f>
        <v>0</v>
      </c>
      <c r="M241">
        <f>IFERROR(SUM(DATASHEET!U240:W240),"")</f>
        <v>0</v>
      </c>
      <c r="N241">
        <f>IFERROR(SUM(DATASHEET!Y240:AA240),"")</f>
        <v>0</v>
      </c>
      <c r="O241">
        <f t="shared" si="18"/>
        <v>0</v>
      </c>
      <c r="P241">
        <f t="shared" si="19"/>
        <v>0</v>
      </c>
      <c r="Q241" s="501" t="e">
        <f t="shared" si="20"/>
        <v>#DIV/0!</v>
      </c>
      <c r="R241" s="503" t="str">
        <f>IFERROR(VLOOKUP(A241,PROGRESS!$A$16:$Q$245,17,FALSE),"")</f>
        <v/>
      </c>
      <c r="S241" s="55">
        <f>DATASHEET!K241</f>
        <v>0</v>
      </c>
      <c r="T241" s="55" t="str">
        <f t="shared" si="21"/>
        <v>N</v>
      </c>
      <c r="U241" s="55" t="str">
        <f t="shared" si="22"/>
        <v>N</v>
      </c>
      <c r="V241" s="55" t="str">
        <f t="shared" si="23"/>
        <v>N</v>
      </c>
    </row>
    <row r="242" spans="1:22" x14ac:dyDescent="0.25">
      <c r="A242">
        <f>DATASHEET!A241</f>
        <v>0</v>
      </c>
      <c r="B242">
        <f>DATASHEET!B241</f>
        <v>0</v>
      </c>
      <c r="C242">
        <v>11</v>
      </c>
      <c r="D242">
        <f>DATASHEET!D241</f>
        <v>0</v>
      </c>
      <c r="E242">
        <f>DATASHEET!J241</f>
        <v>0</v>
      </c>
      <c r="F242">
        <f>DATASHEET!E241</f>
        <v>0</v>
      </c>
      <c r="G242">
        <f>DATASHEET!F241</f>
        <v>0</v>
      </c>
      <c r="H242">
        <f>DATASHEET!H241</f>
        <v>0</v>
      </c>
      <c r="I242">
        <f>DATASHEET!I241</f>
        <v>0</v>
      </c>
      <c r="J242" s="12">
        <f>DATASHEET!M241</f>
        <v>0</v>
      </c>
      <c r="K242">
        <f>IFERROR(DATASHEET!S241,"")</f>
        <v>0</v>
      </c>
      <c r="L242">
        <f>IFERROR(DATASHEET!T241,"")</f>
        <v>0</v>
      </c>
      <c r="M242">
        <f>IFERROR(SUM(DATASHEET!U241:W241),"")</f>
        <v>0</v>
      </c>
      <c r="N242">
        <f>IFERROR(SUM(DATASHEET!Y241:AA241),"")</f>
        <v>0</v>
      </c>
      <c r="O242">
        <f t="shared" si="18"/>
        <v>0</v>
      </c>
      <c r="P242">
        <f t="shared" si="19"/>
        <v>0</v>
      </c>
      <c r="Q242" s="501" t="e">
        <f t="shared" si="20"/>
        <v>#DIV/0!</v>
      </c>
      <c r="R242" s="503" t="str">
        <f>IFERROR(VLOOKUP(A242,PROGRESS!$A$16:$Q$245,17,FALSE),"")</f>
        <v/>
      </c>
      <c r="S242" s="55">
        <f>DATASHEET!K242</f>
        <v>0</v>
      </c>
      <c r="T242" s="55" t="str">
        <f t="shared" si="21"/>
        <v>N</v>
      </c>
      <c r="U242" s="55" t="str">
        <f t="shared" si="22"/>
        <v>N</v>
      </c>
      <c r="V242" s="55" t="str">
        <f t="shared" si="23"/>
        <v>N</v>
      </c>
    </row>
    <row r="243" spans="1:22" x14ac:dyDescent="0.25">
      <c r="A243">
        <f>DATASHEET!A242</f>
        <v>0</v>
      </c>
      <c r="B243">
        <f>DATASHEET!B242</f>
        <v>0</v>
      </c>
      <c r="C243">
        <v>11</v>
      </c>
      <c r="D243">
        <f>DATASHEET!D242</f>
        <v>0</v>
      </c>
      <c r="E243">
        <f>DATASHEET!J242</f>
        <v>0</v>
      </c>
      <c r="F243">
        <f>DATASHEET!E242</f>
        <v>0</v>
      </c>
      <c r="G243">
        <f>DATASHEET!F242</f>
        <v>0</v>
      </c>
      <c r="H243">
        <f>DATASHEET!H242</f>
        <v>0</v>
      </c>
      <c r="I243">
        <f>DATASHEET!I242</f>
        <v>0</v>
      </c>
      <c r="J243" s="12">
        <f>DATASHEET!M242</f>
        <v>0</v>
      </c>
      <c r="K243">
        <f>IFERROR(DATASHEET!S242,"")</f>
        <v>0</v>
      </c>
      <c r="L243">
        <f>IFERROR(DATASHEET!T242,"")</f>
        <v>0</v>
      </c>
      <c r="M243">
        <f>IFERROR(SUM(DATASHEET!U242:W242),"")</f>
        <v>0</v>
      </c>
      <c r="N243">
        <f>IFERROR(SUM(DATASHEET!Y242:AA242),"")</f>
        <v>0</v>
      </c>
      <c r="O243">
        <f t="shared" si="18"/>
        <v>0</v>
      </c>
      <c r="P243">
        <f t="shared" si="19"/>
        <v>0</v>
      </c>
      <c r="Q243" s="501" t="e">
        <f t="shared" si="20"/>
        <v>#DIV/0!</v>
      </c>
      <c r="R243" s="503" t="str">
        <f>IFERROR(VLOOKUP(A243,PROGRESS!$A$16:$Q$245,17,FALSE),"")</f>
        <v/>
      </c>
      <c r="S243" s="55">
        <f>DATASHEET!K243</f>
        <v>0</v>
      </c>
      <c r="T243" s="55" t="str">
        <f t="shared" si="21"/>
        <v>N</v>
      </c>
      <c r="U243" s="55" t="str">
        <f t="shared" si="22"/>
        <v>N</v>
      </c>
      <c r="V243" s="55" t="str">
        <f t="shared" si="23"/>
        <v>N</v>
      </c>
    </row>
    <row r="244" spans="1:22" x14ac:dyDescent="0.25">
      <c r="A244">
        <f>DATASHEET!A243</f>
        <v>0</v>
      </c>
      <c r="B244">
        <f>DATASHEET!B243</f>
        <v>0</v>
      </c>
      <c r="C244">
        <v>11</v>
      </c>
      <c r="D244">
        <f>DATASHEET!D243</f>
        <v>0</v>
      </c>
      <c r="E244">
        <f>DATASHEET!J243</f>
        <v>0</v>
      </c>
      <c r="F244">
        <f>DATASHEET!E243</f>
        <v>0</v>
      </c>
      <c r="G244">
        <f>DATASHEET!F243</f>
        <v>0</v>
      </c>
      <c r="H244">
        <f>DATASHEET!H243</f>
        <v>0</v>
      </c>
      <c r="I244">
        <f>DATASHEET!I243</f>
        <v>0</v>
      </c>
      <c r="J244" s="12">
        <f>DATASHEET!M243</f>
        <v>0</v>
      </c>
      <c r="K244">
        <f>IFERROR(DATASHEET!S243,"")</f>
        <v>0</v>
      </c>
      <c r="L244">
        <f>IFERROR(DATASHEET!T243,"")</f>
        <v>0</v>
      </c>
      <c r="M244">
        <f>IFERROR(SUM(DATASHEET!U243:W243),"")</f>
        <v>0</v>
      </c>
      <c r="N244">
        <f>IFERROR(SUM(DATASHEET!Y243:AA243),"")</f>
        <v>0</v>
      </c>
      <c r="O244">
        <f t="shared" si="18"/>
        <v>0</v>
      </c>
      <c r="P244">
        <f t="shared" si="19"/>
        <v>0</v>
      </c>
      <c r="Q244" s="501" t="e">
        <f t="shared" si="20"/>
        <v>#DIV/0!</v>
      </c>
      <c r="R244" s="503" t="str">
        <f>IFERROR(VLOOKUP(A244,PROGRESS!$A$16:$Q$245,17,FALSE),"")</f>
        <v/>
      </c>
      <c r="S244" s="55">
        <f>DATASHEET!K244</f>
        <v>0</v>
      </c>
      <c r="T244" s="55" t="str">
        <f t="shared" si="21"/>
        <v>N</v>
      </c>
      <c r="U244" s="55" t="str">
        <f t="shared" si="22"/>
        <v>N</v>
      </c>
      <c r="V244" s="55" t="str">
        <f t="shared" si="23"/>
        <v>N</v>
      </c>
    </row>
    <row r="245" spans="1:22" x14ac:dyDescent="0.25">
      <c r="A245">
        <f>DATASHEET!A244</f>
        <v>0</v>
      </c>
      <c r="B245">
        <f>DATASHEET!B244</f>
        <v>0</v>
      </c>
      <c r="C245">
        <v>11</v>
      </c>
      <c r="D245">
        <f>DATASHEET!D244</f>
        <v>0</v>
      </c>
      <c r="E245">
        <f>DATASHEET!J244</f>
        <v>0</v>
      </c>
      <c r="F245">
        <f>DATASHEET!E244</f>
        <v>0</v>
      </c>
      <c r="G245">
        <f>DATASHEET!F244</f>
        <v>0</v>
      </c>
      <c r="H245">
        <f>DATASHEET!H244</f>
        <v>0</v>
      </c>
      <c r="I245">
        <f>DATASHEET!I244</f>
        <v>0</v>
      </c>
      <c r="J245" s="12">
        <f>DATASHEET!M244</f>
        <v>0</v>
      </c>
      <c r="K245">
        <f>IFERROR(DATASHEET!S244,"")</f>
        <v>0</v>
      </c>
      <c r="L245">
        <f>IFERROR(DATASHEET!T244,"")</f>
        <v>0</v>
      </c>
      <c r="M245">
        <f>IFERROR(SUM(DATASHEET!U244:W244),"")</f>
        <v>0</v>
      </c>
      <c r="N245">
        <f>IFERROR(SUM(DATASHEET!Y244:AA244),"")</f>
        <v>0</v>
      </c>
      <c r="O245">
        <f t="shared" si="18"/>
        <v>0</v>
      </c>
      <c r="P245">
        <f t="shared" si="19"/>
        <v>0</v>
      </c>
      <c r="Q245" s="501" t="e">
        <f t="shared" si="20"/>
        <v>#DIV/0!</v>
      </c>
      <c r="R245" s="503" t="str">
        <f>IFERROR(VLOOKUP(A245,PROGRESS!$A$16:$Q$245,17,FALSE),"")</f>
        <v/>
      </c>
      <c r="S245" s="55">
        <f>DATASHEET!K245</f>
        <v>0</v>
      </c>
      <c r="T245" s="55" t="str">
        <f t="shared" si="21"/>
        <v>N</v>
      </c>
      <c r="U245" s="55" t="str">
        <f t="shared" si="22"/>
        <v>N</v>
      </c>
      <c r="V245" s="55" t="str">
        <f t="shared" si="23"/>
        <v>N</v>
      </c>
    </row>
    <row r="246" spans="1:22" x14ac:dyDescent="0.25">
      <c r="A246">
        <f>DATASHEET!A245</f>
        <v>0</v>
      </c>
      <c r="B246">
        <f>DATASHEET!B245</f>
        <v>0</v>
      </c>
      <c r="C246">
        <v>11</v>
      </c>
      <c r="D246">
        <f>DATASHEET!D245</f>
        <v>0</v>
      </c>
      <c r="E246">
        <f>DATASHEET!J245</f>
        <v>0</v>
      </c>
      <c r="F246">
        <f>DATASHEET!E245</f>
        <v>0</v>
      </c>
      <c r="G246">
        <f>DATASHEET!F245</f>
        <v>0</v>
      </c>
      <c r="H246">
        <f>DATASHEET!H245</f>
        <v>0</v>
      </c>
      <c r="I246">
        <f>DATASHEET!I245</f>
        <v>0</v>
      </c>
      <c r="J246" s="12">
        <f>DATASHEET!M245</f>
        <v>0</v>
      </c>
      <c r="K246">
        <f>IFERROR(DATASHEET!S245,"")</f>
        <v>0</v>
      </c>
      <c r="L246">
        <f>IFERROR(DATASHEET!T245,"")</f>
        <v>0</v>
      </c>
      <c r="M246">
        <f>IFERROR(SUM(DATASHEET!U245:W245),"")</f>
        <v>0</v>
      </c>
      <c r="N246">
        <f>IFERROR(SUM(DATASHEET!Y245:AA245),"")</f>
        <v>0</v>
      </c>
      <c r="O246">
        <f t="shared" si="18"/>
        <v>0</v>
      </c>
      <c r="P246">
        <f t="shared" si="19"/>
        <v>0</v>
      </c>
      <c r="Q246" s="501" t="e">
        <f t="shared" si="20"/>
        <v>#DIV/0!</v>
      </c>
      <c r="R246" s="503" t="str">
        <f>IFERROR(VLOOKUP(A246,PROGRESS!$A$16:$Q$245,17,FALSE),"")</f>
        <v/>
      </c>
      <c r="S246" s="55">
        <f>DATASHEET!K246</f>
        <v>0</v>
      </c>
      <c r="T246" s="55" t="str">
        <f t="shared" si="21"/>
        <v>N</v>
      </c>
      <c r="U246" s="55" t="str">
        <f t="shared" si="22"/>
        <v>N</v>
      </c>
      <c r="V246" s="55" t="str">
        <f t="shared" si="23"/>
        <v>N</v>
      </c>
    </row>
    <row r="247" spans="1:22" x14ac:dyDescent="0.25">
      <c r="A247">
        <f>DATASHEET!A246</f>
        <v>0</v>
      </c>
      <c r="B247">
        <f>DATASHEET!B246</f>
        <v>0</v>
      </c>
      <c r="C247">
        <v>11</v>
      </c>
      <c r="D247">
        <f>DATASHEET!D246</f>
        <v>0</v>
      </c>
      <c r="E247">
        <f>DATASHEET!J246</f>
        <v>0</v>
      </c>
      <c r="F247">
        <f>DATASHEET!E246</f>
        <v>0</v>
      </c>
      <c r="G247">
        <f>DATASHEET!F246</f>
        <v>0</v>
      </c>
      <c r="H247">
        <f>DATASHEET!H246</f>
        <v>0</v>
      </c>
      <c r="I247">
        <f>DATASHEET!I246</f>
        <v>0</v>
      </c>
      <c r="J247" s="12">
        <f>DATASHEET!M246</f>
        <v>0</v>
      </c>
      <c r="K247">
        <f>IFERROR(DATASHEET!S246,"")</f>
        <v>0</v>
      </c>
      <c r="L247">
        <f>IFERROR(DATASHEET!T246,"")</f>
        <v>0</v>
      </c>
      <c r="M247">
        <f>IFERROR(SUM(DATASHEET!U246:W246),"")</f>
        <v>0</v>
      </c>
      <c r="N247">
        <f>IFERROR(SUM(DATASHEET!Y246:AA246),"")</f>
        <v>0</v>
      </c>
      <c r="O247">
        <f t="shared" si="18"/>
        <v>0</v>
      </c>
      <c r="P247">
        <f t="shared" si="19"/>
        <v>0</v>
      </c>
      <c r="Q247" s="501" t="e">
        <f t="shared" si="20"/>
        <v>#DIV/0!</v>
      </c>
      <c r="R247" s="503" t="str">
        <f>IFERROR(VLOOKUP(A247,PROGRESS!$A$16:$Q$245,17,FALSE),"")</f>
        <v/>
      </c>
      <c r="S247" s="55">
        <f>DATASHEET!K247</f>
        <v>0</v>
      </c>
      <c r="T247" s="55" t="str">
        <f t="shared" si="21"/>
        <v>N</v>
      </c>
      <c r="U247" s="55" t="str">
        <f t="shared" si="22"/>
        <v>N</v>
      </c>
      <c r="V247" s="55" t="str">
        <f t="shared" si="23"/>
        <v>N</v>
      </c>
    </row>
    <row r="248" spans="1:22" x14ac:dyDescent="0.25">
      <c r="A248">
        <f>DATASHEET!A247</f>
        <v>0</v>
      </c>
      <c r="B248">
        <f>DATASHEET!B247</f>
        <v>0</v>
      </c>
      <c r="C248">
        <v>11</v>
      </c>
      <c r="D248">
        <f>DATASHEET!D247</f>
        <v>0</v>
      </c>
      <c r="E248">
        <f>DATASHEET!J247</f>
        <v>0</v>
      </c>
      <c r="F248">
        <f>DATASHEET!E247</f>
        <v>0</v>
      </c>
      <c r="G248">
        <f>DATASHEET!F247</f>
        <v>0</v>
      </c>
      <c r="H248">
        <f>DATASHEET!H247</f>
        <v>0</v>
      </c>
      <c r="I248">
        <f>DATASHEET!I247</f>
        <v>0</v>
      </c>
      <c r="J248" s="12">
        <f>DATASHEET!M247</f>
        <v>0</v>
      </c>
      <c r="K248">
        <f>IFERROR(DATASHEET!S247,"")</f>
        <v>0</v>
      </c>
      <c r="L248">
        <f>IFERROR(DATASHEET!T247,"")</f>
        <v>0</v>
      </c>
      <c r="M248">
        <f>IFERROR(SUM(DATASHEET!U247:W247),"")</f>
        <v>0</v>
      </c>
      <c r="N248">
        <f>IFERROR(SUM(DATASHEET!Y247:AA247),"")</f>
        <v>0</v>
      </c>
      <c r="O248">
        <f t="shared" si="18"/>
        <v>0</v>
      </c>
      <c r="P248">
        <f t="shared" si="19"/>
        <v>0</v>
      </c>
      <c r="Q248" s="501" t="e">
        <f t="shared" si="20"/>
        <v>#DIV/0!</v>
      </c>
      <c r="R248" s="503" t="str">
        <f>IFERROR(VLOOKUP(A248,PROGRESS!$A$16:$Q$245,17,FALSE),"")</f>
        <v/>
      </c>
      <c r="S248" s="55">
        <f>DATASHEET!K248</f>
        <v>0</v>
      </c>
      <c r="T248" s="55" t="str">
        <f t="shared" si="21"/>
        <v>N</v>
      </c>
      <c r="U248" s="55" t="str">
        <f t="shared" si="22"/>
        <v>N</v>
      </c>
      <c r="V248" s="55" t="str">
        <f t="shared" si="23"/>
        <v>N</v>
      </c>
    </row>
    <row r="249" spans="1:22" x14ac:dyDescent="0.25">
      <c r="A249">
        <f>DATASHEET!A248</f>
        <v>0</v>
      </c>
      <c r="B249">
        <f>DATASHEET!B248</f>
        <v>0</v>
      </c>
      <c r="C249">
        <v>11</v>
      </c>
      <c r="D249">
        <f>DATASHEET!D248</f>
        <v>0</v>
      </c>
      <c r="E249">
        <f>DATASHEET!J248</f>
        <v>0</v>
      </c>
      <c r="F249">
        <f>DATASHEET!E248</f>
        <v>0</v>
      </c>
      <c r="G249">
        <f>DATASHEET!F248</f>
        <v>0</v>
      </c>
      <c r="H249">
        <f>DATASHEET!H248</f>
        <v>0</v>
      </c>
      <c r="I249">
        <f>DATASHEET!I248</f>
        <v>0</v>
      </c>
      <c r="J249" s="12">
        <f>DATASHEET!M248</f>
        <v>0</v>
      </c>
      <c r="K249">
        <f>IFERROR(DATASHEET!S248,"")</f>
        <v>0</v>
      </c>
      <c r="L249">
        <f>IFERROR(DATASHEET!T248,"")</f>
        <v>0</v>
      </c>
      <c r="M249">
        <f>IFERROR(SUM(DATASHEET!U248:W248),"")</f>
        <v>0</v>
      </c>
      <c r="N249">
        <f>IFERROR(SUM(DATASHEET!Y248:AA248),"")</f>
        <v>0</v>
      </c>
      <c r="O249">
        <f t="shared" si="18"/>
        <v>0</v>
      </c>
      <c r="P249">
        <f t="shared" si="19"/>
        <v>0</v>
      </c>
      <c r="Q249" s="501" t="e">
        <f t="shared" si="20"/>
        <v>#DIV/0!</v>
      </c>
      <c r="R249" s="503" t="str">
        <f>IFERROR(VLOOKUP(A249,PROGRESS!$A$16:$Q$245,17,FALSE),"")</f>
        <v/>
      </c>
      <c r="S249" s="55">
        <f>DATASHEET!K249</f>
        <v>0</v>
      </c>
      <c r="T249" s="55" t="str">
        <f t="shared" si="21"/>
        <v>N</v>
      </c>
      <c r="U249" s="55" t="str">
        <f t="shared" si="22"/>
        <v>N</v>
      </c>
      <c r="V249" s="55" t="str">
        <f t="shared" si="23"/>
        <v>N</v>
      </c>
    </row>
    <row r="250" spans="1:22" x14ac:dyDescent="0.25">
      <c r="A250">
        <f>DATASHEET!A249</f>
        <v>0</v>
      </c>
      <c r="B250">
        <f>DATASHEET!B249</f>
        <v>0</v>
      </c>
      <c r="C250">
        <v>11</v>
      </c>
      <c r="D250">
        <f>DATASHEET!D249</f>
        <v>0</v>
      </c>
      <c r="E250">
        <f>DATASHEET!J249</f>
        <v>0</v>
      </c>
      <c r="F250">
        <f>DATASHEET!E249</f>
        <v>0</v>
      </c>
      <c r="G250">
        <f>DATASHEET!F249</f>
        <v>0</v>
      </c>
      <c r="H250">
        <f>DATASHEET!H249</f>
        <v>0</v>
      </c>
      <c r="I250">
        <f>DATASHEET!I249</f>
        <v>0</v>
      </c>
      <c r="J250" s="12">
        <f>DATASHEET!M249</f>
        <v>0</v>
      </c>
      <c r="K250">
        <f>IFERROR(DATASHEET!S249,"")</f>
        <v>0</v>
      </c>
      <c r="L250">
        <f>IFERROR(DATASHEET!T249,"")</f>
        <v>0</v>
      </c>
      <c r="M250">
        <f>IFERROR(SUM(DATASHEET!U249:W249),"")</f>
        <v>0</v>
      </c>
      <c r="N250">
        <f>IFERROR(SUM(DATASHEET!Y249:AA249),"")</f>
        <v>0</v>
      </c>
      <c r="O250">
        <f t="shared" si="18"/>
        <v>0</v>
      </c>
      <c r="P250">
        <f t="shared" si="19"/>
        <v>0</v>
      </c>
      <c r="Q250" s="501" t="e">
        <f t="shared" si="20"/>
        <v>#DIV/0!</v>
      </c>
      <c r="R250" s="503" t="str">
        <f>IFERROR(VLOOKUP(A250,PROGRESS!$A$16:$Q$245,17,FALSE),"")</f>
        <v/>
      </c>
      <c r="S250" s="55">
        <f>DATASHEET!K250</f>
        <v>0</v>
      </c>
      <c r="T250" s="55" t="str">
        <f t="shared" si="21"/>
        <v>N</v>
      </c>
      <c r="U250" s="55" t="str">
        <f t="shared" si="22"/>
        <v>N</v>
      </c>
      <c r="V250" s="55" t="str">
        <f t="shared" si="23"/>
        <v>N</v>
      </c>
    </row>
    <row r="251" spans="1:22" x14ac:dyDescent="0.25">
      <c r="A251">
        <f>DATASHEET!A250</f>
        <v>0</v>
      </c>
      <c r="B251">
        <f>DATASHEET!B250</f>
        <v>0</v>
      </c>
      <c r="C251">
        <v>11</v>
      </c>
      <c r="D251">
        <f>DATASHEET!D250</f>
        <v>0</v>
      </c>
      <c r="E251">
        <f>DATASHEET!J250</f>
        <v>0</v>
      </c>
      <c r="F251">
        <f>DATASHEET!E250</f>
        <v>0</v>
      </c>
      <c r="G251">
        <f>DATASHEET!F250</f>
        <v>0</v>
      </c>
      <c r="H251">
        <f>DATASHEET!H250</f>
        <v>0</v>
      </c>
      <c r="I251">
        <f>DATASHEET!I250</f>
        <v>0</v>
      </c>
      <c r="J251" s="12">
        <f>DATASHEET!M250</f>
        <v>0</v>
      </c>
      <c r="K251">
        <f>IFERROR(DATASHEET!S250,"")</f>
        <v>0</v>
      </c>
      <c r="L251">
        <f>IFERROR(DATASHEET!T250,"")</f>
        <v>0</v>
      </c>
      <c r="M251">
        <f>IFERROR(SUM(DATASHEET!U250:W250),"")</f>
        <v>0</v>
      </c>
      <c r="N251">
        <f>IFERROR(SUM(DATASHEET!Y250:AA250),"")</f>
        <v>0</v>
      </c>
      <c r="O251">
        <f t="shared" si="18"/>
        <v>0</v>
      </c>
      <c r="P251">
        <f t="shared" si="19"/>
        <v>0</v>
      </c>
      <c r="Q251" s="501" t="e">
        <f t="shared" si="20"/>
        <v>#DIV/0!</v>
      </c>
      <c r="R251" s="503" t="str">
        <f>IFERROR(VLOOKUP(A251,PROGRESS!$A$16:$Q$245,17,FALSE),"")</f>
        <v/>
      </c>
      <c r="S251" s="55">
        <f>DATASHEET!K251</f>
        <v>0</v>
      </c>
      <c r="T251" s="55" t="str">
        <f t="shared" si="21"/>
        <v>N</v>
      </c>
      <c r="U251" s="55" t="str">
        <f t="shared" si="22"/>
        <v>N</v>
      </c>
      <c r="V251" s="55" t="str">
        <f t="shared" si="23"/>
        <v>N</v>
      </c>
    </row>
    <row r="252" spans="1:22" x14ac:dyDescent="0.25">
      <c r="A252">
        <f>DATASHEET!A251</f>
        <v>0</v>
      </c>
      <c r="B252">
        <f>DATASHEET!B251</f>
        <v>0</v>
      </c>
      <c r="C252">
        <v>11</v>
      </c>
      <c r="D252">
        <f>DATASHEET!D251</f>
        <v>0</v>
      </c>
      <c r="E252">
        <f>DATASHEET!J251</f>
        <v>0</v>
      </c>
      <c r="F252">
        <f>DATASHEET!E251</f>
        <v>0</v>
      </c>
      <c r="G252">
        <f>DATASHEET!F251</f>
        <v>0</v>
      </c>
      <c r="H252">
        <f>DATASHEET!H251</f>
        <v>0</v>
      </c>
      <c r="I252">
        <f>DATASHEET!I251</f>
        <v>0</v>
      </c>
      <c r="J252" s="12">
        <f>DATASHEET!M251</f>
        <v>0</v>
      </c>
      <c r="K252">
        <f>IFERROR(DATASHEET!S251,"")</f>
        <v>0</v>
      </c>
      <c r="L252">
        <f>IFERROR(DATASHEET!T251,"")</f>
        <v>0</v>
      </c>
      <c r="M252">
        <f>IFERROR(SUM(DATASHEET!U251:W251),"")</f>
        <v>0</v>
      </c>
      <c r="N252">
        <f>IFERROR(SUM(DATASHEET!Y251:AA251),"")</f>
        <v>0</v>
      </c>
      <c r="O252">
        <f t="shared" si="18"/>
        <v>0</v>
      </c>
      <c r="P252">
        <f t="shared" si="19"/>
        <v>0</v>
      </c>
      <c r="Q252" s="501" t="e">
        <f t="shared" si="20"/>
        <v>#DIV/0!</v>
      </c>
      <c r="R252" s="503" t="str">
        <f>IFERROR(VLOOKUP(A252,PROGRESS!$A$16:$Q$245,17,FALSE),"")</f>
        <v/>
      </c>
      <c r="S252" s="55">
        <f>DATASHEET!K252</f>
        <v>0</v>
      </c>
      <c r="T252" s="55" t="str">
        <f t="shared" si="21"/>
        <v>N</v>
      </c>
      <c r="U252" s="55" t="str">
        <f t="shared" si="22"/>
        <v>N</v>
      </c>
      <c r="V252" s="55" t="str">
        <f t="shared" si="23"/>
        <v>N</v>
      </c>
    </row>
    <row r="253" spans="1:22" x14ac:dyDescent="0.25">
      <c r="A253">
        <f>DATASHEET!A252</f>
        <v>0</v>
      </c>
      <c r="B253">
        <f>DATASHEET!B252</f>
        <v>0</v>
      </c>
      <c r="C253">
        <v>11</v>
      </c>
      <c r="D253">
        <f>DATASHEET!D252</f>
        <v>0</v>
      </c>
      <c r="E253">
        <f>DATASHEET!J252</f>
        <v>0</v>
      </c>
      <c r="F253">
        <f>DATASHEET!E252</f>
        <v>0</v>
      </c>
      <c r="G253">
        <f>DATASHEET!F252</f>
        <v>0</v>
      </c>
      <c r="H253">
        <f>DATASHEET!H252</f>
        <v>0</v>
      </c>
      <c r="I253">
        <f>DATASHEET!I252</f>
        <v>0</v>
      </c>
      <c r="J253" s="12">
        <f>DATASHEET!M252</f>
        <v>0</v>
      </c>
      <c r="K253">
        <f>IFERROR(DATASHEET!S252,"")</f>
        <v>0</v>
      </c>
      <c r="L253">
        <f>IFERROR(DATASHEET!T252,"")</f>
        <v>0</v>
      </c>
      <c r="M253">
        <f>IFERROR(SUM(DATASHEET!U252:W252),"")</f>
        <v>0</v>
      </c>
      <c r="N253">
        <f>IFERROR(SUM(DATASHEET!Y252:AA252),"")</f>
        <v>0</v>
      </c>
      <c r="O253">
        <f t="shared" si="18"/>
        <v>0</v>
      </c>
      <c r="P253">
        <f t="shared" si="19"/>
        <v>0</v>
      </c>
      <c r="Q253" s="501" t="e">
        <f t="shared" si="20"/>
        <v>#DIV/0!</v>
      </c>
      <c r="R253" s="503" t="str">
        <f>IFERROR(VLOOKUP(A253,PROGRESS!$A$16:$Q$245,17,FALSE),"")</f>
        <v/>
      </c>
      <c r="S253" s="55">
        <f>DATASHEET!K253</f>
        <v>0</v>
      </c>
      <c r="T253" s="55" t="str">
        <f t="shared" si="21"/>
        <v>N</v>
      </c>
      <c r="U253" s="55" t="str">
        <f t="shared" si="22"/>
        <v>N</v>
      </c>
      <c r="V253" s="55" t="str">
        <f t="shared" si="23"/>
        <v>N</v>
      </c>
    </row>
    <row r="254" spans="1:22" x14ac:dyDescent="0.25">
      <c r="A254">
        <f>DATASHEET!A253</f>
        <v>0</v>
      </c>
      <c r="B254">
        <f>DATASHEET!B253</f>
        <v>0</v>
      </c>
      <c r="C254">
        <v>11</v>
      </c>
      <c r="D254">
        <f>DATASHEET!D253</f>
        <v>0</v>
      </c>
      <c r="E254">
        <f>DATASHEET!J253</f>
        <v>0</v>
      </c>
      <c r="F254">
        <f>DATASHEET!E253</f>
        <v>0</v>
      </c>
      <c r="G254">
        <f>DATASHEET!F253</f>
        <v>0</v>
      </c>
      <c r="H254">
        <f>DATASHEET!H253</f>
        <v>0</v>
      </c>
      <c r="I254">
        <f>DATASHEET!I253</f>
        <v>0</v>
      </c>
      <c r="J254" s="12">
        <f>DATASHEET!M253</f>
        <v>0</v>
      </c>
      <c r="K254">
        <f>IFERROR(DATASHEET!S253,"")</f>
        <v>0</v>
      </c>
      <c r="L254">
        <f>IFERROR(DATASHEET!T253,"")</f>
        <v>0</v>
      </c>
      <c r="M254">
        <f>IFERROR(SUM(DATASHEET!U253:W253),"")</f>
        <v>0</v>
      </c>
      <c r="N254">
        <f>IFERROR(SUM(DATASHEET!Y253:AA253),"")</f>
        <v>0</v>
      </c>
      <c r="O254">
        <f t="shared" si="18"/>
        <v>0</v>
      </c>
      <c r="P254">
        <f t="shared" si="19"/>
        <v>0</v>
      </c>
      <c r="Q254" s="501" t="e">
        <f t="shared" si="20"/>
        <v>#DIV/0!</v>
      </c>
      <c r="R254" s="503" t="str">
        <f>IFERROR(VLOOKUP(A254,PROGRESS!$A$16:$Q$245,17,FALSE),"")</f>
        <v/>
      </c>
      <c r="S254" s="55">
        <f>DATASHEET!K254</f>
        <v>0</v>
      </c>
      <c r="T254" s="55" t="str">
        <f t="shared" si="21"/>
        <v>N</v>
      </c>
      <c r="U254" s="55" t="str">
        <f t="shared" si="22"/>
        <v>N</v>
      </c>
      <c r="V254" s="55" t="str">
        <f t="shared" si="23"/>
        <v>N</v>
      </c>
    </row>
    <row r="255" spans="1:22" x14ac:dyDescent="0.25">
      <c r="A255">
        <f>DATASHEET!A254</f>
        <v>0</v>
      </c>
      <c r="B255">
        <f>DATASHEET!B254</f>
        <v>0</v>
      </c>
      <c r="C255">
        <v>11</v>
      </c>
      <c r="D255">
        <f>DATASHEET!D254</f>
        <v>0</v>
      </c>
      <c r="E255">
        <f>DATASHEET!J254</f>
        <v>0</v>
      </c>
      <c r="F255">
        <f>DATASHEET!E254</f>
        <v>0</v>
      </c>
      <c r="G255">
        <f>DATASHEET!F254</f>
        <v>0</v>
      </c>
      <c r="H255">
        <f>DATASHEET!H254</f>
        <v>0</v>
      </c>
      <c r="I255">
        <f>DATASHEET!I254</f>
        <v>0</v>
      </c>
      <c r="J255" s="12">
        <f>DATASHEET!M254</f>
        <v>0</v>
      </c>
      <c r="K255">
        <f>IFERROR(DATASHEET!S254,"")</f>
        <v>0</v>
      </c>
      <c r="L255">
        <f>IFERROR(DATASHEET!T254,"")</f>
        <v>0</v>
      </c>
      <c r="M255">
        <f>IFERROR(SUM(DATASHEET!U254:W254),"")</f>
        <v>0</v>
      </c>
      <c r="N255">
        <f>IFERROR(SUM(DATASHEET!Y254:AA254),"")</f>
        <v>0</v>
      </c>
      <c r="O255">
        <f t="shared" si="18"/>
        <v>0</v>
      </c>
      <c r="P255">
        <f t="shared" si="19"/>
        <v>0</v>
      </c>
      <c r="Q255" s="501" t="e">
        <f t="shared" si="20"/>
        <v>#DIV/0!</v>
      </c>
      <c r="R255" s="503" t="str">
        <f>IFERROR(VLOOKUP(A255,PROGRESS!$A$16:$Q$245,17,FALSE),"")</f>
        <v/>
      </c>
      <c r="S255" s="55">
        <f>DATASHEET!K255</f>
        <v>0</v>
      </c>
      <c r="T255" s="55" t="str">
        <f t="shared" si="21"/>
        <v>N</v>
      </c>
      <c r="U255" s="55" t="str">
        <f t="shared" si="22"/>
        <v>N</v>
      </c>
      <c r="V255" s="55" t="str">
        <f t="shared" si="23"/>
        <v>N</v>
      </c>
    </row>
    <row r="256" spans="1:22" x14ac:dyDescent="0.25">
      <c r="A256">
        <f>DATASHEET!A255</f>
        <v>0</v>
      </c>
      <c r="B256">
        <f>DATASHEET!B255</f>
        <v>0</v>
      </c>
      <c r="C256">
        <v>11</v>
      </c>
      <c r="D256">
        <f>DATASHEET!D255</f>
        <v>0</v>
      </c>
      <c r="E256">
        <f>DATASHEET!J255</f>
        <v>0</v>
      </c>
      <c r="F256">
        <f>DATASHEET!E255</f>
        <v>0</v>
      </c>
      <c r="G256">
        <f>DATASHEET!F255</f>
        <v>0</v>
      </c>
      <c r="H256">
        <f>DATASHEET!H255</f>
        <v>0</v>
      </c>
      <c r="I256">
        <f>DATASHEET!I255</f>
        <v>0</v>
      </c>
      <c r="J256" s="12">
        <f>DATASHEET!M255</f>
        <v>0</v>
      </c>
      <c r="K256">
        <f>IFERROR(DATASHEET!S255,"")</f>
        <v>0</v>
      </c>
      <c r="L256">
        <f>IFERROR(DATASHEET!T255,"")</f>
        <v>0</v>
      </c>
      <c r="M256">
        <f>IFERROR(SUM(DATASHEET!U255:W255),"")</f>
        <v>0</v>
      </c>
      <c r="N256">
        <f>IFERROR(SUM(DATASHEET!Y255:AA255),"")</f>
        <v>0</v>
      </c>
      <c r="O256">
        <f t="shared" si="18"/>
        <v>0</v>
      </c>
      <c r="P256">
        <f t="shared" si="19"/>
        <v>0</v>
      </c>
      <c r="Q256" s="501" t="e">
        <f t="shared" si="20"/>
        <v>#DIV/0!</v>
      </c>
      <c r="R256" s="503" t="str">
        <f>IFERROR(VLOOKUP(A256,PROGRESS!$A$16:$Q$245,17,FALSE),"")</f>
        <v/>
      </c>
      <c r="S256" s="55">
        <f>DATASHEET!K256</f>
        <v>0</v>
      </c>
      <c r="T256" s="55" t="str">
        <f t="shared" si="21"/>
        <v>N</v>
      </c>
      <c r="U256" s="55" t="str">
        <f t="shared" si="22"/>
        <v>N</v>
      </c>
      <c r="V256" s="55" t="str">
        <f t="shared" si="23"/>
        <v>N</v>
      </c>
    </row>
    <row r="257" spans="1:22" x14ac:dyDescent="0.25">
      <c r="A257">
        <f>DATASHEET!A256</f>
        <v>0</v>
      </c>
      <c r="B257">
        <f>DATASHEET!B256</f>
        <v>0</v>
      </c>
      <c r="C257">
        <v>11</v>
      </c>
      <c r="D257">
        <f>DATASHEET!D256</f>
        <v>0</v>
      </c>
      <c r="E257">
        <f>DATASHEET!J256</f>
        <v>0</v>
      </c>
      <c r="F257">
        <f>DATASHEET!E256</f>
        <v>0</v>
      </c>
      <c r="G257">
        <f>DATASHEET!F256</f>
        <v>0</v>
      </c>
      <c r="H257">
        <f>DATASHEET!H256</f>
        <v>0</v>
      </c>
      <c r="I257">
        <f>DATASHEET!I256</f>
        <v>0</v>
      </c>
      <c r="J257" s="12">
        <f>DATASHEET!M256</f>
        <v>0</v>
      </c>
      <c r="K257">
        <f>IFERROR(DATASHEET!S256,"")</f>
        <v>0</v>
      </c>
      <c r="L257">
        <f>IFERROR(DATASHEET!T256,"")</f>
        <v>0</v>
      </c>
      <c r="M257">
        <f>IFERROR(SUM(DATASHEET!U256:W256),"")</f>
        <v>0</v>
      </c>
      <c r="N257">
        <f>IFERROR(SUM(DATASHEET!Y256:AA256),"")</f>
        <v>0</v>
      </c>
      <c r="O257">
        <f t="shared" si="18"/>
        <v>0</v>
      </c>
      <c r="P257">
        <f t="shared" si="19"/>
        <v>0</v>
      </c>
      <c r="Q257" s="501" t="e">
        <f t="shared" si="20"/>
        <v>#DIV/0!</v>
      </c>
      <c r="R257" s="503" t="str">
        <f>IFERROR(VLOOKUP(A257,PROGRESS!$A$16:$Q$245,17,FALSE),"")</f>
        <v/>
      </c>
      <c r="S257" s="55">
        <f>DATASHEET!K257</f>
        <v>0</v>
      </c>
      <c r="T257" s="55" t="str">
        <f t="shared" si="21"/>
        <v>N</v>
      </c>
      <c r="U257" s="55" t="str">
        <f t="shared" si="22"/>
        <v>N</v>
      </c>
      <c r="V257" s="55" t="str">
        <f t="shared" si="23"/>
        <v>N</v>
      </c>
    </row>
    <row r="258" spans="1:22" x14ac:dyDescent="0.25">
      <c r="A258">
        <f>DATASHEET!A257</f>
        <v>0</v>
      </c>
      <c r="B258">
        <f>DATASHEET!B257</f>
        <v>0</v>
      </c>
      <c r="C258">
        <v>11</v>
      </c>
      <c r="D258">
        <f>DATASHEET!D257</f>
        <v>0</v>
      </c>
      <c r="E258">
        <f>DATASHEET!J257</f>
        <v>0</v>
      </c>
      <c r="F258">
        <f>DATASHEET!E257</f>
        <v>0</v>
      </c>
      <c r="G258">
        <f>DATASHEET!F257</f>
        <v>0</v>
      </c>
      <c r="H258">
        <f>DATASHEET!H257</f>
        <v>0</v>
      </c>
      <c r="I258">
        <f>DATASHEET!I257</f>
        <v>0</v>
      </c>
      <c r="J258" s="12">
        <f>DATASHEET!M257</f>
        <v>0</v>
      </c>
      <c r="K258">
        <f>IFERROR(DATASHEET!S257,"")</f>
        <v>0</v>
      </c>
      <c r="L258">
        <f>IFERROR(DATASHEET!T257,"")</f>
        <v>0</v>
      </c>
      <c r="M258">
        <f>IFERROR(SUM(DATASHEET!U257:W257),"")</f>
        <v>0</v>
      </c>
      <c r="N258">
        <f>IFERROR(SUM(DATASHEET!Y257:AA257),"")</f>
        <v>0</v>
      </c>
      <c r="O258">
        <f t="shared" si="18"/>
        <v>0</v>
      </c>
      <c r="P258">
        <f t="shared" si="19"/>
        <v>0</v>
      </c>
      <c r="Q258" s="501" t="e">
        <f t="shared" si="20"/>
        <v>#DIV/0!</v>
      </c>
      <c r="R258" s="503" t="str">
        <f>IFERROR(VLOOKUP(A258,PROGRESS!$A$16:$Q$245,17,FALSE),"")</f>
        <v/>
      </c>
      <c r="S258" s="55">
        <f>DATASHEET!K258</f>
        <v>0</v>
      </c>
      <c r="T258" s="55" t="str">
        <f t="shared" si="21"/>
        <v>N</v>
      </c>
      <c r="U258" s="55" t="str">
        <f t="shared" si="22"/>
        <v>N</v>
      </c>
      <c r="V258" s="55" t="str">
        <f t="shared" si="23"/>
        <v>N</v>
      </c>
    </row>
    <row r="259" spans="1:22" x14ac:dyDescent="0.25">
      <c r="A259">
        <f>DATASHEET!A258</f>
        <v>0</v>
      </c>
      <c r="B259">
        <f>DATASHEET!B258</f>
        <v>0</v>
      </c>
      <c r="C259">
        <v>11</v>
      </c>
      <c r="D259">
        <f>DATASHEET!D258</f>
        <v>0</v>
      </c>
      <c r="E259">
        <f>DATASHEET!J258</f>
        <v>0</v>
      </c>
      <c r="F259">
        <f>DATASHEET!E258</f>
        <v>0</v>
      </c>
      <c r="G259">
        <f>DATASHEET!F258</f>
        <v>0</v>
      </c>
      <c r="H259">
        <f>DATASHEET!H258</f>
        <v>0</v>
      </c>
      <c r="I259">
        <f>DATASHEET!I258</f>
        <v>0</v>
      </c>
      <c r="J259" s="12">
        <f>DATASHEET!M258</f>
        <v>0</v>
      </c>
      <c r="K259">
        <f>IFERROR(DATASHEET!S258,"")</f>
        <v>0</v>
      </c>
      <c r="L259">
        <f>IFERROR(DATASHEET!T258,"")</f>
        <v>0</v>
      </c>
      <c r="M259">
        <f>IFERROR(SUM(DATASHEET!U258:W258),"")</f>
        <v>0</v>
      </c>
      <c r="N259">
        <f>IFERROR(SUM(DATASHEET!Y258:AA258),"")</f>
        <v>0</v>
      </c>
      <c r="O259">
        <f t="shared" ref="O259:O262" si="24">SUM(K259,L259)</f>
        <v>0</v>
      </c>
      <c r="P259">
        <f t="shared" ref="P259:P262" si="25">SUM(K259:N259)</f>
        <v>0</v>
      </c>
      <c r="Q259" s="501" t="e">
        <f t="shared" ref="Q259:Q262" si="26">O259/P259</f>
        <v>#DIV/0!</v>
      </c>
      <c r="R259" s="503" t="str">
        <f>IFERROR(VLOOKUP(A259,PROGRESS!$A$16:$Q$245,17,FALSE),"")</f>
        <v/>
      </c>
      <c r="S259" s="55">
        <f>DATASHEET!K259</f>
        <v>0</v>
      </c>
      <c r="T259" s="55" t="str">
        <f t="shared" ref="T259:T262" si="27">IF(S259="N","Y","N")</f>
        <v>N</v>
      </c>
      <c r="U259" s="55" t="str">
        <f t="shared" ref="U259:U262" si="28">IFERROR(IF(AND(D259="M",J259="H"),"Y","N"),"")</f>
        <v>N</v>
      </c>
      <c r="V259" s="55" t="str">
        <f t="shared" ref="V259:V262" si="29">IFERROR(IF(AND(D259="M",J259&lt;&gt;"H"),"Y","N"),"")</f>
        <v>N</v>
      </c>
    </row>
    <row r="260" spans="1:22" x14ac:dyDescent="0.25">
      <c r="A260">
        <f>DATASHEET!A259</f>
        <v>0</v>
      </c>
      <c r="B260">
        <f>DATASHEET!B259</f>
        <v>0</v>
      </c>
      <c r="C260">
        <v>11</v>
      </c>
      <c r="D260">
        <f>DATASHEET!D259</f>
        <v>0</v>
      </c>
      <c r="E260">
        <f>DATASHEET!J259</f>
        <v>0</v>
      </c>
      <c r="F260">
        <f>DATASHEET!E259</f>
        <v>0</v>
      </c>
      <c r="G260">
        <f>DATASHEET!F259</f>
        <v>0</v>
      </c>
      <c r="H260">
        <f>DATASHEET!H259</f>
        <v>0</v>
      </c>
      <c r="I260">
        <f>DATASHEET!I259</f>
        <v>0</v>
      </c>
      <c r="J260" s="12">
        <f>DATASHEET!M259</f>
        <v>0</v>
      </c>
      <c r="K260">
        <f>IFERROR(DATASHEET!S259,"")</f>
        <v>0</v>
      </c>
      <c r="L260">
        <f>IFERROR(DATASHEET!T259,"")</f>
        <v>0</v>
      </c>
      <c r="M260">
        <f>IFERROR(SUM(DATASHEET!U259:W259),"")</f>
        <v>0</v>
      </c>
      <c r="N260">
        <f>IFERROR(SUM(DATASHEET!Y259:AA259),"")</f>
        <v>0</v>
      </c>
      <c r="O260">
        <f t="shared" si="24"/>
        <v>0</v>
      </c>
      <c r="P260">
        <f t="shared" si="25"/>
        <v>0</v>
      </c>
      <c r="Q260" s="501" t="e">
        <f t="shared" si="26"/>
        <v>#DIV/0!</v>
      </c>
      <c r="R260" s="503" t="str">
        <f>IFERROR(VLOOKUP(A260,PROGRESS!$A$16:$Q$245,17,FALSE),"")</f>
        <v/>
      </c>
      <c r="S260" s="55">
        <f>DATASHEET!K260</f>
        <v>0</v>
      </c>
      <c r="T260" s="55" t="str">
        <f t="shared" si="27"/>
        <v>N</v>
      </c>
      <c r="U260" s="55" t="str">
        <f t="shared" si="28"/>
        <v>N</v>
      </c>
      <c r="V260" s="55" t="str">
        <f t="shared" si="29"/>
        <v>N</v>
      </c>
    </row>
    <row r="261" spans="1:22" x14ac:dyDescent="0.25">
      <c r="A261">
        <f>DATASHEET!A260</f>
        <v>0</v>
      </c>
      <c r="B261">
        <f>DATASHEET!B260</f>
        <v>0</v>
      </c>
      <c r="C261">
        <v>11</v>
      </c>
      <c r="D261">
        <f>DATASHEET!D260</f>
        <v>0</v>
      </c>
      <c r="E261">
        <f>DATASHEET!J260</f>
        <v>0</v>
      </c>
      <c r="F261">
        <f>DATASHEET!E260</f>
        <v>0</v>
      </c>
      <c r="G261">
        <f>DATASHEET!F260</f>
        <v>0</v>
      </c>
      <c r="H261">
        <f>DATASHEET!H260</f>
        <v>0</v>
      </c>
      <c r="I261">
        <f>DATASHEET!I260</f>
        <v>0</v>
      </c>
      <c r="J261" s="12">
        <f>DATASHEET!M260</f>
        <v>0</v>
      </c>
      <c r="K261">
        <f>IFERROR(DATASHEET!S260,"")</f>
        <v>0</v>
      </c>
      <c r="L261">
        <f>IFERROR(DATASHEET!T260,"")</f>
        <v>0</v>
      </c>
      <c r="M261">
        <f>IFERROR(SUM(DATASHEET!U260:W260),"")</f>
        <v>0</v>
      </c>
      <c r="N261">
        <f>IFERROR(SUM(DATASHEET!Y260:AA260),"")</f>
        <v>0</v>
      </c>
      <c r="O261">
        <f t="shared" si="24"/>
        <v>0</v>
      </c>
      <c r="P261">
        <f t="shared" si="25"/>
        <v>0</v>
      </c>
      <c r="Q261" s="501" t="e">
        <f t="shared" si="26"/>
        <v>#DIV/0!</v>
      </c>
      <c r="R261" s="503" t="str">
        <f>IFERROR(VLOOKUP(A261,PROGRESS!$A$16:$Q$245,17,FALSE),"")</f>
        <v/>
      </c>
      <c r="S261" s="55">
        <f>DATASHEET!K261</f>
        <v>0</v>
      </c>
      <c r="T261" s="55" t="str">
        <f t="shared" si="27"/>
        <v>N</v>
      </c>
      <c r="U261" s="55" t="str">
        <f t="shared" si="28"/>
        <v>N</v>
      </c>
      <c r="V261" s="55" t="str">
        <f t="shared" si="29"/>
        <v>N</v>
      </c>
    </row>
    <row r="262" spans="1:22" x14ac:dyDescent="0.25">
      <c r="A262">
        <f>DATASHEET!A261</f>
        <v>0</v>
      </c>
      <c r="B262">
        <f>DATASHEET!B261</f>
        <v>0</v>
      </c>
      <c r="C262">
        <v>11</v>
      </c>
      <c r="D262">
        <f>DATASHEET!D261</f>
        <v>0</v>
      </c>
      <c r="E262">
        <f>DATASHEET!J261</f>
        <v>0</v>
      </c>
      <c r="F262">
        <f>DATASHEET!E261</f>
        <v>0</v>
      </c>
      <c r="G262">
        <f>DATASHEET!F261</f>
        <v>0</v>
      </c>
      <c r="H262">
        <f>DATASHEET!H261</f>
        <v>0</v>
      </c>
      <c r="I262">
        <f>DATASHEET!I261</f>
        <v>0</v>
      </c>
      <c r="J262" s="12">
        <f>DATASHEET!M261</f>
        <v>0</v>
      </c>
      <c r="K262">
        <f>IFERROR(DATASHEET!S261,"")</f>
        <v>0</v>
      </c>
      <c r="L262">
        <f>IFERROR(DATASHEET!T261,"")</f>
        <v>0</v>
      </c>
      <c r="M262">
        <f>IFERROR(SUM(DATASHEET!U261:W261),"")</f>
        <v>0</v>
      </c>
      <c r="N262">
        <f>IFERROR(SUM(DATASHEET!Y261:AA261),"")</f>
        <v>0</v>
      </c>
      <c r="O262">
        <f t="shared" si="24"/>
        <v>0</v>
      </c>
      <c r="P262">
        <f t="shared" si="25"/>
        <v>0</v>
      </c>
      <c r="Q262" s="501" t="e">
        <f t="shared" si="26"/>
        <v>#DIV/0!</v>
      </c>
      <c r="R262" s="503" t="str">
        <f>IFERROR(VLOOKUP(A262,PROGRESS!$A$16:$Q$245,17,FALSE),"")</f>
        <v/>
      </c>
      <c r="S262" s="55">
        <f>DATASHEET!K262</f>
        <v>0</v>
      </c>
      <c r="T262" s="55" t="str">
        <f t="shared" si="27"/>
        <v>N</v>
      </c>
      <c r="U262" s="55" t="str">
        <f t="shared" si="28"/>
        <v>N</v>
      </c>
      <c r="V262" s="55" t="str">
        <f t="shared" si="29"/>
        <v>N</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O229"/>
  <sheetViews>
    <sheetView workbookViewId="0">
      <selection activeCell="O21" sqref="O21"/>
    </sheetView>
  </sheetViews>
  <sheetFormatPr defaultRowHeight="15" x14ac:dyDescent="0.25"/>
  <cols>
    <col min="9" max="9" width="10.42578125" customWidth="1"/>
    <col min="10" max="10" width="26.140625" bestFit="1" customWidth="1"/>
    <col min="11" max="11" width="10.28515625" bestFit="1" customWidth="1"/>
    <col min="13" max="13" width="12.7109375" bestFit="1" customWidth="1"/>
    <col min="14" max="14" width="28.85546875" bestFit="1" customWidth="1"/>
  </cols>
  <sheetData>
    <row r="1" spans="1:15" ht="15.75" thickBot="1" x14ac:dyDescent="0.3">
      <c r="A1" s="923" t="s">
        <v>139</v>
      </c>
      <c r="B1" s="924"/>
      <c r="C1" s="925"/>
      <c r="E1" s="923" t="s">
        <v>140</v>
      </c>
      <c r="F1" s="924"/>
      <c r="G1" s="925"/>
      <c r="I1" s="923" t="s">
        <v>93</v>
      </c>
      <c r="J1" s="924"/>
      <c r="K1" s="924"/>
      <c r="L1" s="924"/>
      <c r="M1" s="925"/>
      <c r="O1" t="s">
        <v>2</v>
      </c>
    </row>
    <row r="2" spans="1:15" x14ac:dyDescent="0.25">
      <c r="A2" t="s">
        <v>28</v>
      </c>
      <c r="B2" s="86">
        <v>53</v>
      </c>
      <c r="C2" t="s">
        <v>28</v>
      </c>
      <c r="E2" s="52" t="s">
        <v>138</v>
      </c>
      <c r="F2">
        <v>1</v>
      </c>
      <c r="I2" s="52" t="s">
        <v>0</v>
      </c>
      <c r="J2" s="52" t="s">
        <v>1</v>
      </c>
      <c r="K2" t="s">
        <v>370</v>
      </c>
      <c r="L2" t="s">
        <v>78</v>
      </c>
      <c r="O2" t="s">
        <v>66</v>
      </c>
    </row>
    <row r="3" spans="1:15" x14ac:dyDescent="0.25">
      <c r="A3" t="s">
        <v>29</v>
      </c>
      <c r="B3" s="86">
        <v>51</v>
      </c>
      <c r="C3" t="s">
        <v>29</v>
      </c>
      <c r="E3" s="52" t="s">
        <v>137</v>
      </c>
      <c r="F3">
        <v>2</v>
      </c>
      <c r="I3" s="2">
        <f>[5]YEAR11!$A2</f>
        <v>152713</v>
      </c>
      <c r="J3" s="1" t="str">
        <f>[5]YEAR11!$B2</f>
        <v>Adedayo-Sogade, Iteoluwakishi</v>
      </c>
      <c r="K3" s="561">
        <f>[5]YEAR11!$Q2</f>
        <v>109.5</v>
      </c>
      <c r="L3" t="str">
        <f>IFERROR(VLOOKUP($I3,[5]YEAR11!$A$2:$AG$246,26,FALSE),"")</f>
        <v>M</v>
      </c>
      <c r="O3" t="s">
        <v>365</v>
      </c>
    </row>
    <row r="4" spans="1:15" x14ac:dyDescent="0.25">
      <c r="A4" t="s">
        <v>30</v>
      </c>
      <c r="B4" s="86">
        <v>49</v>
      </c>
      <c r="C4" t="s">
        <v>30</v>
      </c>
      <c r="E4" s="52" t="s">
        <v>136</v>
      </c>
      <c r="F4">
        <v>3</v>
      </c>
      <c r="I4" s="2">
        <f>[5]YEAR11!$A3</f>
        <v>151734</v>
      </c>
      <c r="J4" s="1" t="str">
        <f>[5]YEAR11!$B3</f>
        <v>Affoh, Andrew</v>
      </c>
      <c r="K4" s="561">
        <f>[5]YEAR11!$Q3</f>
        <v>97.5</v>
      </c>
      <c r="L4" t="str">
        <f>IFERROR(VLOOKUP($I4,[5]YEAR11!$A$2:$AG$246,26,FALSE),"")</f>
        <v>L</v>
      </c>
    </row>
    <row r="5" spans="1:15" x14ac:dyDescent="0.25">
      <c r="A5" t="s">
        <v>24</v>
      </c>
      <c r="B5" s="86">
        <v>47</v>
      </c>
      <c r="C5" t="s">
        <v>24</v>
      </c>
      <c r="E5" s="52" t="s">
        <v>131</v>
      </c>
      <c r="F5">
        <v>4</v>
      </c>
      <c r="I5" s="2">
        <f>[5]YEAR11!$A4</f>
        <v>151735</v>
      </c>
      <c r="J5" s="1" t="str">
        <f>[5]YEAR11!$B4</f>
        <v>Affoh, Anthony</v>
      </c>
      <c r="K5" s="561">
        <f>[5]YEAR11!$Q4</f>
        <v>105</v>
      </c>
      <c r="L5" t="str">
        <f>IFERROR(VLOOKUP($I5,[5]YEAR11!$A$2:$AG$246,26,FALSE),"")</f>
        <v>M</v>
      </c>
      <c r="O5" t="s">
        <v>2</v>
      </c>
    </row>
    <row r="6" spans="1:15" x14ac:dyDescent="0.25">
      <c r="A6" t="s">
        <v>31</v>
      </c>
      <c r="B6" s="86">
        <v>45</v>
      </c>
      <c r="C6" t="s">
        <v>31</v>
      </c>
      <c r="E6" s="52" t="s">
        <v>135</v>
      </c>
      <c r="F6">
        <v>5</v>
      </c>
      <c r="I6" s="2">
        <f>[5]YEAR11!$A5</f>
        <v>160122</v>
      </c>
      <c r="J6" s="1" t="str">
        <f>[5]YEAR11!$B5</f>
        <v>Afolabi, Ireoluwa</v>
      </c>
      <c r="K6" s="561" t="str">
        <f>[5]YEAR11!$Q5</f>
        <v/>
      </c>
      <c r="L6" t="str">
        <f>IFERROR(VLOOKUP($I6,[5]YEAR11!$A$2:$AG$246,26,FALSE),"")</f>
        <v/>
      </c>
      <c r="O6" t="s">
        <v>66</v>
      </c>
    </row>
    <row r="7" spans="1:15" x14ac:dyDescent="0.25">
      <c r="A7" t="s">
        <v>22</v>
      </c>
      <c r="B7" s="86">
        <v>43</v>
      </c>
      <c r="C7" t="s">
        <v>22</v>
      </c>
      <c r="E7" s="52" t="s">
        <v>134</v>
      </c>
      <c r="F7">
        <v>6</v>
      </c>
      <c r="I7" s="2">
        <f>[5]YEAR11!$A6</f>
        <v>160012</v>
      </c>
      <c r="J7" s="1" t="str">
        <f>[5]YEAR11!$B6</f>
        <v>Akinboyewa, Elizabeth</v>
      </c>
      <c r="K7" s="561">
        <f>[5]YEAR11!$Q6</f>
        <v>105</v>
      </c>
      <c r="L7" t="str">
        <f>IFERROR(VLOOKUP($I7,[5]YEAR11!$A$2:$AG$246,26,FALSE),"")</f>
        <v>M</v>
      </c>
      <c r="O7" t="s">
        <v>365</v>
      </c>
    </row>
    <row r="8" spans="1:15" x14ac:dyDescent="0.25">
      <c r="A8" t="s">
        <v>19</v>
      </c>
      <c r="B8" s="86">
        <v>41</v>
      </c>
      <c r="C8" t="s">
        <v>19</v>
      </c>
      <c r="E8" s="52" t="s">
        <v>133</v>
      </c>
      <c r="F8">
        <v>7</v>
      </c>
      <c r="I8" s="2">
        <f>[5]YEAR11!$A7</f>
        <v>151529</v>
      </c>
      <c r="J8" s="1" t="str">
        <f>[5]YEAR11!$B7</f>
        <v>Akunda, Shakylla</v>
      </c>
      <c r="K8" s="561">
        <f>[5]YEAR11!$Q7</f>
        <v>109</v>
      </c>
      <c r="L8" t="str">
        <f>IFERROR(VLOOKUP($I8,[5]YEAR11!$A$2:$AG$246,26,FALSE),"")</f>
        <v>M</v>
      </c>
      <c r="O8" t="s">
        <v>178</v>
      </c>
    </row>
    <row r="9" spans="1:15" x14ac:dyDescent="0.25">
      <c r="A9" t="s">
        <v>18</v>
      </c>
      <c r="B9" s="86">
        <v>39</v>
      </c>
      <c r="C9" t="s">
        <v>18</v>
      </c>
      <c r="E9" s="52" t="s">
        <v>132</v>
      </c>
      <c r="F9">
        <v>8</v>
      </c>
      <c r="I9" s="2">
        <f>[5]YEAR11!$A8</f>
        <v>152719</v>
      </c>
      <c r="J9" s="1" t="str">
        <f>[5]YEAR11!$B8</f>
        <v>Ali, Amree</v>
      </c>
      <c r="K9" s="561">
        <f>[5]YEAR11!$Q8</f>
        <v>112.5</v>
      </c>
      <c r="L9" t="str">
        <f>IFERROR(VLOOKUP($I9,[5]YEAR11!$A$2:$AG$246,26,FALSE),"")</f>
        <v>M</v>
      </c>
    </row>
    <row r="10" spans="1:15" x14ac:dyDescent="0.25">
      <c r="A10" t="s">
        <v>17</v>
      </c>
      <c r="B10" s="86">
        <v>37</v>
      </c>
      <c r="C10" t="s">
        <v>17</v>
      </c>
      <c r="E10" s="52" t="s">
        <v>436</v>
      </c>
      <c r="F10">
        <v>1</v>
      </c>
      <c r="I10" s="2">
        <f>[5]YEAR11!$A9</f>
        <v>151642</v>
      </c>
      <c r="J10" s="1" t="str">
        <f>[5]YEAR11!$B9</f>
        <v>Allen, Sofia</v>
      </c>
      <c r="K10" s="561">
        <f>[5]YEAR11!$Q9</f>
        <v>109.5</v>
      </c>
      <c r="L10" t="str">
        <f>IFERROR(VLOOKUP($I10,[5]YEAR11!$A$2:$AG$246,26,FALSE),"")</f>
        <v>M</v>
      </c>
      <c r="O10" t="s">
        <v>2</v>
      </c>
    </row>
    <row r="11" spans="1:15" x14ac:dyDescent="0.25">
      <c r="A11" t="s">
        <v>14</v>
      </c>
      <c r="B11" s="86">
        <v>35</v>
      </c>
      <c r="C11" t="s">
        <v>14</v>
      </c>
      <c r="E11" s="52" t="s">
        <v>437</v>
      </c>
      <c r="F11">
        <v>2</v>
      </c>
      <c r="I11" s="2">
        <f>[5]YEAR11!$A10</f>
        <v>151537</v>
      </c>
      <c r="J11" s="1" t="str">
        <f>[5]YEAR11!$B10</f>
        <v>Alyas, James</v>
      </c>
      <c r="K11" s="561">
        <f>[5]YEAR11!$Q10</f>
        <v>108</v>
      </c>
      <c r="L11" t="str">
        <f>IFERROR(VLOOKUP($I11,[5]YEAR11!$A$2:$AG$246,26,FALSE),"")</f>
        <v>M</v>
      </c>
      <c r="O11" t="s">
        <v>366</v>
      </c>
    </row>
    <row r="12" spans="1:15" x14ac:dyDescent="0.25">
      <c r="A12" t="s">
        <v>10</v>
      </c>
      <c r="B12" s="86">
        <v>33</v>
      </c>
      <c r="C12" t="s">
        <v>10</v>
      </c>
      <c r="E12" s="52" t="s">
        <v>438</v>
      </c>
      <c r="F12">
        <v>3</v>
      </c>
      <c r="I12" s="2">
        <f>[5]YEAR11!$A11</f>
        <v>151591</v>
      </c>
      <c r="J12" s="1" t="str">
        <f>[5]YEAR11!$B11</f>
        <v>Amboe-Frou, Brandon</v>
      </c>
      <c r="K12" s="561">
        <f>[5]YEAR11!$Q11</f>
        <v>101.5</v>
      </c>
      <c r="L12" t="str">
        <f>IFERROR(VLOOKUP($I12,[5]YEAR11!$A$2:$AG$246,26,FALSE),"")</f>
        <v>M</v>
      </c>
    </row>
    <row r="13" spans="1:15" x14ac:dyDescent="0.25">
      <c r="A13" t="s">
        <v>12</v>
      </c>
      <c r="B13" s="86">
        <v>31</v>
      </c>
      <c r="C13" t="s">
        <v>12</v>
      </c>
      <c r="E13" s="52" t="s">
        <v>439</v>
      </c>
      <c r="F13">
        <v>4</v>
      </c>
      <c r="I13" s="2">
        <f>[5]YEAR11!$A12</f>
        <v>151630</v>
      </c>
      <c r="J13" s="1" t="str">
        <f>[5]YEAR11!$B12</f>
        <v>Amer, Elijah</v>
      </c>
      <c r="K13" s="561">
        <f>[5]YEAR11!$Q12</f>
        <v>106.5</v>
      </c>
      <c r="L13" t="str">
        <f>IFERROR(VLOOKUP($I13,[5]YEAR11!$A$2:$AG$246,26,FALSE),"")</f>
        <v>M</v>
      </c>
    </row>
    <row r="14" spans="1:15" x14ac:dyDescent="0.25">
      <c r="A14" t="s">
        <v>9</v>
      </c>
      <c r="B14" s="86">
        <v>29</v>
      </c>
      <c r="C14" t="s">
        <v>9</v>
      </c>
      <c r="E14" s="52" t="s">
        <v>440</v>
      </c>
      <c r="F14">
        <v>5</v>
      </c>
      <c r="I14" s="2">
        <f>[5]YEAR11!$A13</f>
        <v>151629</v>
      </c>
      <c r="J14" s="1" t="str">
        <f>[5]YEAR11!$B13</f>
        <v>Anderson, Leo</v>
      </c>
      <c r="K14" s="561">
        <f>[5]YEAR11!$Q13</f>
        <v>111.5</v>
      </c>
      <c r="L14" t="str">
        <f>IFERROR(VLOOKUP($I14,[5]YEAR11!$A$2:$AG$246,26,FALSE),"")</f>
        <v>H</v>
      </c>
    </row>
    <row r="15" spans="1:15" x14ac:dyDescent="0.25">
      <c r="A15" t="s">
        <v>7</v>
      </c>
      <c r="B15" s="86">
        <v>27</v>
      </c>
      <c r="C15" t="s">
        <v>7</v>
      </c>
      <c r="E15" s="52" t="s">
        <v>441</v>
      </c>
      <c r="F15">
        <v>6</v>
      </c>
      <c r="I15" s="2">
        <f>[5]YEAR11!$A14</f>
        <v>151527</v>
      </c>
      <c r="J15" s="1" t="str">
        <f>[5]YEAR11!$B14</f>
        <v>Anwar, Sara</v>
      </c>
      <c r="K15" s="561">
        <f>[5]YEAR11!$Q14</f>
        <v>101.5</v>
      </c>
      <c r="L15" t="str">
        <f>IFERROR(VLOOKUP($I15,[5]YEAR11!$A$2:$AG$246,26,FALSE),"")</f>
        <v>M</v>
      </c>
    </row>
    <row r="16" spans="1:15" x14ac:dyDescent="0.25">
      <c r="A16" t="s">
        <v>11</v>
      </c>
      <c r="B16" s="86">
        <v>25</v>
      </c>
      <c r="C16" t="s">
        <v>11</v>
      </c>
      <c r="E16" s="52" t="s">
        <v>442</v>
      </c>
      <c r="F16">
        <v>7</v>
      </c>
      <c r="I16" s="2">
        <f>[5]YEAR11!$A15</f>
        <v>151638</v>
      </c>
      <c r="J16" s="1" t="str">
        <f>[5]YEAR11!$B15</f>
        <v>Aslam, Sana</v>
      </c>
      <c r="K16" s="561">
        <f>[5]YEAR11!$Q15</f>
        <v>105</v>
      </c>
      <c r="L16" t="str">
        <f>IFERROR(VLOOKUP($I16,[5]YEAR11!$A$2:$AG$246,26,FALSE),"")</f>
        <v>M</v>
      </c>
    </row>
    <row r="17" spans="1:15" x14ac:dyDescent="0.25">
      <c r="A17" t="s">
        <v>13</v>
      </c>
      <c r="B17" s="86">
        <v>23</v>
      </c>
      <c r="C17" t="s">
        <v>13</v>
      </c>
      <c r="E17" s="52" t="s">
        <v>443</v>
      </c>
      <c r="F17">
        <v>8</v>
      </c>
      <c r="I17" s="2">
        <f>[5]YEAR11!$A16</f>
        <v>151669</v>
      </c>
      <c r="J17" s="1" t="str">
        <f>[5]YEAR11!$B16</f>
        <v>Atkinson, Declan</v>
      </c>
      <c r="K17" s="561">
        <f>[5]YEAR11!$Q16</f>
        <v>115</v>
      </c>
      <c r="L17" t="str">
        <f>IFERROR(VLOOKUP($I17,[5]YEAR11!$A$2:$AG$246,26,FALSE),"")</f>
        <v>H</v>
      </c>
    </row>
    <row r="18" spans="1:15" x14ac:dyDescent="0.25">
      <c r="A18" t="s">
        <v>15</v>
      </c>
      <c r="B18" s="86">
        <v>21</v>
      </c>
      <c r="C18" t="s">
        <v>15</v>
      </c>
      <c r="E18" s="52"/>
      <c r="I18" s="2">
        <f>[5]YEAR11!$A17</f>
        <v>151742</v>
      </c>
      <c r="J18" s="1" t="str">
        <f>[5]YEAR11!$B17</f>
        <v>Atoyebi, Anaiah</v>
      </c>
      <c r="K18" s="561">
        <f>[5]YEAR11!$Q17</f>
        <v>108.5</v>
      </c>
      <c r="L18" t="str">
        <f>IFERROR(VLOOKUP($I18,[5]YEAR11!$A$2:$AG$246,26,FALSE),"")</f>
        <v>M</v>
      </c>
    </row>
    <row r="19" spans="1:15" x14ac:dyDescent="0.25">
      <c r="A19" t="s">
        <v>8</v>
      </c>
      <c r="B19" s="86">
        <v>19</v>
      </c>
      <c r="C19" t="s">
        <v>8</v>
      </c>
      <c r="I19" s="2">
        <f>[5]YEAR11!$A18</f>
        <v>151633</v>
      </c>
      <c r="J19" s="1" t="str">
        <f>[5]YEAR11!$B18</f>
        <v>Azar, Sarah</v>
      </c>
      <c r="K19" s="561">
        <f>[5]YEAR11!$Q18</f>
        <v>112</v>
      </c>
      <c r="L19" t="str">
        <f>IFERROR(VLOOKUP($I19,[5]YEAR11!$A$2:$AG$246,26,FALSE),"")</f>
        <v>H</v>
      </c>
      <c r="O19" t="s">
        <v>1125</v>
      </c>
    </row>
    <row r="20" spans="1:15" x14ac:dyDescent="0.25">
      <c r="A20" t="s">
        <v>16</v>
      </c>
      <c r="B20" s="86">
        <v>17</v>
      </c>
      <c r="C20" t="s">
        <v>16</v>
      </c>
      <c r="I20" s="2">
        <f>[5]YEAR11!$A19</f>
        <v>151607</v>
      </c>
      <c r="J20" s="1" t="str">
        <f>[5]YEAR11!$B19</f>
        <v>Barnes, Gabriel</v>
      </c>
      <c r="K20" s="561">
        <f>[5]YEAR11!$Q19</f>
        <v>104.5</v>
      </c>
      <c r="L20" t="str">
        <f>IFERROR(VLOOKUP($I20,[5]YEAR11!$A$2:$AG$246,26,FALSE),"")</f>
        <v>M</v>
      </c>
      <c r="O20" t="e">
        <f>VLOOKUP(A3,DATASHEET!B:AA,20,FALSE)+VLOOKUP(A3,DATASHEET!B:AA,21,FALSE)+VLOOKUP(A3,DATASHEET!B:AA,22,FALSE)+VLOOKUP(A3,DATASHEET!B:AA,23,FALSE)+VLOOKUP(A3,DATASHEET!B:AA,24,FALSE)+VLOOKUP(A3,DATASHEET!B:AA,25,FALSE)</f>
        <v>#N/A</v>
      </c>
    </row>
    <row r="21" spans="1:15" x14ac:dyDescent="0.25">
      <c r="A21" t="s">
        <v>20</v>
      </c>
      <c r="B21" s="86">
        <v>15</v>
      </c>
      <c r="C21" t="s">
        <v>20</v>
      </c>
      <c r="I21" s="2">
        <f>[5]YEAR11!$A20</f>
        <v>151703</v>
      </c>
      <c r="J21" s="1" t="str">
        <f>[5]YEAR11!$B20</f>
        <v>Barratt, Elizabeth</v>
      </c>
      <c r="K21" s="561">
        <f>[5]YEAR11!$Q20</f>
        <v>109.5</v>
      </c>
      <c r="L21" t="str">
        <f>IFERROR(VLOOKUP($I21,[5]YEAR11!$A$2:$AG$246,26,FALSE),"")</f>
        <v>M</v>
      </c>
    </row>
    <row r="22" spans="1:15" x14ac:dyDescent="0.25">
      <c r="A22" t="s">
        <v>21</v>
      </c>
      <c r="B22" s="86">
        <v>13</v>
      </c>
      <c r="C22" t="s">
        <v>21</v>
      </c>
      <c r="I22" s="2">
        <f>[5]YEAR11!$A21</f>
        <v>151621</v>
      </c>
      <c r="J22" s="1" t="str">
        <f>[5]YEAR11!$B21</f>
        <v>Barrett, Edward</v>
      </c>
      <c r="K22" s="561">
        <f>[5]YEAR11!$Q21</f>
        <v>0</v>
      </c>
      <c r="L22" t="str">
        <f>IFERROR(VLOOKUP($I22,[5]YEAR11!$A$2:$AG$246,26,FALSE),"")</f>
        <v>L</v>
      </c>
    </row>
    <row r="23" spans="1:15" x14ac:dyDescent="0.25">
      <c r="A23" t="s">
        <v>23</v>
      </c>
      <c r="B23" s="86">
        <v>11</v>
      </c>
      <c r="C23" t="s">
        <v>23</v>
      </c>
      <c r="I23" s="2">
        <f>[5]YEAR11!$A22</f>
        <v>151576</v>
      </c>
      <c r="J23" s="1" t="str">
        <f>[5]YEAR11!$B22</f>
        <v>Bath, Natalie</v>
      </c>
      <c r="K23" s="561">
        <f>[5]YEAR11!$Q22</f>
        <v>111.5</v>
      </c>
      <c r="L23" t="str">
        <f>IFERROR(VLOOKUP($I23,[5]YEAR11!$A$2:$AG$246,26,FALSE),"")</f>
        <v>H</v>
      </c>
    </row>
    <row r="24" spans="1:15" x14ac:dyDescent="0.25">
      <c r="A24" t="s">
        <v>32</v>
      </c>
      <c r="B24" s="86">
        <v>9</v>
      </c>
      <c r="C24" t="s">
        <v>32</v>
      </c>
      <c r="I24" s="2">
        <f>[5]YEAR11!$A23</f>
        <v>151673</v>
      </c>
      <c r="J24" s="1" t="str">
        <f>[5]YEAR11!$B23</f>
        <v>Baty, Mia</v>
      </c>
      <c r="K24" s="561">
        <f>[5]YEAR11!$Q23</f>
        <v>108</v>
      </c>
      <c r="L24" t="str">
        <f>IFERROR(VLOOKUP($I24,[5]YEAR11!$A$2:$AG$246,26,FALSE),"")</f>
        <v>M</v>
      </c>
    </row>
    <row r="25" spans="1:15" x14ac:dyDescent="0.25">
      <c r="A25" t="s">
        <v>33</v>
      </c>
      <c r="B25" s="86">
        <v>7</v>
      </c>
      <c r="C25" t="s">
        <v>33</v>
      </c>
      <c r="I25" s="2">
        <f>[5]YEAR11!$A24</f>
        <v>151599</v>
      </c>
      <c r="J25" s="1" t="str">
        <f>[5]YEAR11!$B24</f>
        <v>Beare, Lucy</v>
      </c>
      <c r="K25" s="561">
        <f>[5]YEAR11!$Q24</f>
        <v>114.5</v>
      </c>
      <c r="L25" t="str">
        <f>IFERROR(VLOOKUP($I25,[5]YEAR11!$A$2:$AG$246,26,FALSE),"")</f>
        <v>H</v>
      </c>
    </row>
    <row r="26" spans="1:15" x14ac:dyDescent="0.25">
      <c r="A26" t="s">
        <v>82</v>
      </c>
      <c r="B26" s="86">
        <v>8.5</v>
      </c>
      <c r="D26">
        <v>8</v>
      </c>
      <c r="I26" s="2">
        <f>[5]YEAR11!$A25</f>
        <v>151736</v>
      </c>
      <c r="J26" s="1" t="str">
        <f>[5]YEAR11!$B25</f>
        <v>Bereket, Rim</v>
      </c>
      <c r="K26" s="561">
        <f>[5]YEAR11!$Q25</f>
        <v>117.5</v>
      </c>
      <c r="L26" t="str">
        <f>IFERROR(VLOOKUP($I26,[5]YEAR11!$A$2:$AG$246,26,FALSE),"")</f>
        <v>H</v>
      </c>
    </row>
    <row r="27" spans="1:15" x14ac:dyDescent="0.25">
      <c r="A27" t="s">
        <v>80</v>
      </c>
      <c r="B27" s="86">
        <v>7.75</v>
      </c>
      <c r="I27" s="2">
        <f>[5]YEAR11!$A26</f>
        <v>151545</v>
      </c>
      <c r="J27" s="1" t="str">
        <f>[5]YEAR11!$B26</f>
        <v>Bereket, Samuel</v>
      </c>
      <c r="K27" s="561">
        <f>[5]YEAR11!$Q26</f>
        <v>105</v>
      </c>
      <c r="L27" t="str">
        <f>IFERROR(VLOOKUP($I27,[5]YEAR11!$A$2:$AG$246,26,FALSE),"")</f>
        <v>M</v>
      </c>
    </row>
    <row r="28" spans="1:15" x14ac:dyDescent="0.25">
      <c r="A28" t="s">
        <v>61</v>
      </c>
      <c r="B28" s="86">
        <v>7</v>
      </c>
      <c r="D28">
        <v>7</v>
      </c>
      <c r="I28" s="2">
        <f>[5]YEAR11!$A27</f>
        <v>151618</v>
      </c>
      <c r="J28" s="1" t="str">
        <f>[5]YEAR11!$B27</f>
        <v>Boateng, Mariella</v>
      </c>
      <c r="K28" s="561">
        <f>[5]YEAR11!$Q27</f>
        <v>107</v>
      </c>
      <c r="L28" t="str">
        <f>IFERROR(VLOOKUP($I28,[5]YEAR11!$A$2:$AG$246,26,FALSE),"")</f>
        <v>M</v>
      </c>
    </row>
    <row r="29" spans="1:15" x14ac:dyDescent="0.25">
      <c r="A29" t="s">
        <v>84</v>
      </c>
      <c r="B29" s="86">
        <v>6.25</v>
      </c>
      <c r="I29" s="2">
        <f>[5]YEAR11!$A28</f>
        <v>152721</v>
      </c>
      <c r="J29" s="1" t="str">
        <f>[5]YEAR11!$B28</f>
        <v>Bodell, Alisha</v>
      </c>
      <c r="K29" s="561" t="str">
        <f>[5]YEAR11!$Q28</f>
        <v/>
      </c>
      <c r="L29" t="str">
        <f>IFERROR(VLOOKUP($I29,[5]YEAR11!$A$2:$AG$246,26,FALSE),"")</f>
        <v/>
      </c>
    </row>
    <row r="30" spans="1:15" x14ac:dyDescent="0.25">
      <c r="A30" t="s">
        <v>79</v>
      </c>
      <c r="B30" s="86">
        <v>5.5</v>
      </c>
      <c r="D30">
        <v>6</v>
      </c>
      <c r="I30" s="2">
        <f>[5]YEAR11!$A29</f>
        <v>151681</v>
      </c>
      <c r="J30" s="1" t="str">
        <f>[5]YEAR11!$B29</f>
        <v>Bolton, Jacob</v>
      </c>
      <c r="K30" s="561">
        <f>[5]YEAR11!$Q29</f>
        <v>101.5</v>
      </c>
      <c r="L30" t="str">
        <f>IFERROR(VLOOKUP($I30,[5]YEAR11!$A$2:$AG$246,26,FALSE),"")</f>
        <v>M</v>
      </c>
    </row>
    <row r="31" spans="1:15" x14ac:dyDescent="0.25">
      <c r="A31" t="s">
        <v>81</v>
      </c>
      <c r="B31" s="86">
        <v>4.5</v>
      </c>
      <c r="I31" s="2">
        <f>[5]YEAR11!$A30</f>
        <v>151740</v>
      </c>
      <c r="J31" s="1" t="str">
        <f>[5]YEAR11!$B30</f>
        <v>Briggs, Grace</v>
      </c>
      <c r="K31" s="561">
        <f>[5]YEAR11!$Q30</f>
        <v>95.5</v>
      </c>
      <c r="L31" t="str">
        <f>IFERROR(VLOOKUP($I31,[5]YEAR11!$A$2:$AG$246,26,FALSE),"")</f>
        <v>L</v>
      </c>
    </row>
    <row r="32" spans="1:15" x14ac:dyDescent="0.25">
      <c r="A32" t="s">
        <v>85</v>
      </c>
      <c r="B32" s="86">
        <v>4</v>
      </c>
      <c r="D32">
        <v>5</v>
      </c>
      <c r="I32" s="2">
        <f>[5]YEAR11!$A31</f>
        <v>151678</v>
      </c>
      <c r="J32" s="1" t="str">
        <f>[5]YEAR11!$B31</f>
        <v>Broomhead, Emma</v>
      </c>
      <c r="K32" s="561">
        <f>[5]YEAR11!$Q31</f>
        <v>109</v>
      </c>
      <c r="L32" t="str">
        <f>IFERROR(VLOOKUP($I32,[5]YEAR11!$A$2:$AG$246,26,FALSE),"")</f>
        <v>M</v>
      </c>
    </row>
    <row r="33" spans="1:12" x14ac:dyDescent="0.25">
      <c r="A33" t="s">
        <v>83</v>
      </c>
      <c r="B33" s="86">
        <v>3.5</v>
      </c>
      <c r="I33" s="2">
        <f>[5]YEAR11!$A32</f>
        <v>151594</v>
      </c>
      <c r="J33" s="1" t="str">
        <f>[5]YEAR11!$B32</f>
        <v>Brown, Noah</v>
      </c>
      <c r="K33" s="561">
        <f>[5]YEAR11!$Q32</f>
        <v>111.5</v>
      </c>
      <c r="L33" t="str">
        <f>IFERROR(VLOOKUP($I33,[5]YEAR11!$A$2:$AG$246,26,FALSE),"")</f>
        <v>H</v>
      </c>
    </row>
    <row r="34" spans="1:12" x14ac:dyDescent="0.25">
      <c r="A34" t="s">
        <v>86</v>
      </c>
      <c r="B34" s="86">
        <v>3</v>
      </c>
      <c r="D34">
        <v>4</v>
      </c>
      <c r="I34" s="2">
        <f>[5]YEAR11!$A33</f>
        <v>151604</v>
      </c>
      <c r="J34" s="1" t="str">
        <f>[5]YEAR11!$B33</f>
        <v>Burton, Jessica</v>
      </c>
      <c r="K34" s="561">
        <f>[5]YEAR11!$Q33</f>
        <v>106.5</v>
      </c>
      <c r="L34" t="str">
        <f>IFERROR(VLOOKUP($I34,[5]YEAR11!$A$2:$AG$246,26,FALSE),"")</f>
        <v>M</v>
      </c>
    </row>
    <row r="35" spans="1:12" x14ac:dyDescent="0.25">
      <c r="A35" t="s">
        <v>89</v>
      </c>
      <c r="B35" s="86">
        <v>2.5</v>
      </c>
      <c r="I35" s="2">
        <f>[5]YEAR11!$A34</f>
        <v>151540</v>
      </c>
      <c r="J35" s="1" t="str">
        <f>[5]YEAR11!$B34</f>
        <v>Cattolico, Cristina</v>
      </c>
      <c r="K35" s="561">
        <f>[5]YEAR11!$Q34</f>
        <v>96</v>
      </c>
      <c r="L35" t="str">
        <f>IFERROR(VLOOKUP($I35,[5]YEAR11!$A$2:$AG$246,26,FALSE),"")</f>
        <v>L</v>
      </c>
    </row>
    <row r="36" spans="1:12" x14ac:dyDescent="0.25">
      <c r="A36" t="s">
        <v>66</v>
      </c>
      <c r="B36" s="86">
        <v>2</v>
      </c>
      <c r="D36">
        <v>3</v>
      </c>
      <c r="I36" s="2">
        <f>[5]YEAR11!$A35</f>
        <v>151609</v>
      </c>
      <c r="J36" s="1" t="str">
        <f>[5]YEAR11!$B35</f>
        <v>Chapman, Leonardo</v>
      </c>
      <c r="K36" s="561">
        <f>[5]YEAR11!$Q35</f>
        <v>111</v>
      </c>
      <c r="L36" t="str">
        <f>IFERROR(VLOOKUP($I36,[5]YEAR11!$A$2:$AG$246,26,FALSE),"")</f>
        <v>H</v>
      </c>
    </row>
    <row r="37" spans="1:12" x14ac:dyDescent="0.25">
      <c r="A37" t="s">
        <v>90</v>
      </c>
      <c r="B37" s="86">
        <v>1.75</v>
      </c>
      <c r="I37" s="2">
        <f>[5]YEAR11!$A36</f>
        <v>151530</v>
      </c>
      <c r="J37" s="1" t="str">
        <f>[5]YEAR11!$B36</f>
        <v>Crofts, Joey</v>
      </c>
      <c r="K37" s="561">
        <f>[5]YEAR11!$Q36</f>
        <v>107</v>
      </c>
      <c r="L37" t="str">
        <f>IFERROR(VLOOKUP($I37,[5]YEAR11!$A$2:$AG$246,26,FALSE),"")</f>
        <v>M</v>
      </c>
    </row>
    <row r="38" spans="1:12" x14ac:dyDescent="0.25">
      <c r="A38" t="s">
        <v>62</v>
      </c>
      <c r="B38" s="86">
        <v>1.5</v>
      </c>
      <c r="D38">
        <v>2</v>
      </c>
      <c r="I38" s="2">
        <f>[5]YEAR11!$A37</f>
        <v>151600</v>
      </c>
      <c r="J38" s="1" t="str">
        <f>[5]YEAR11!$B37</f>
        <v>Cullen, Daisy</v>
      </c>
      <c r="K38" s="561">
        <f>[5]YEAR11!$Q37</f>
        <v>104</v>
      </c>
      <c r="L38" t="str">
        <f>IFERROR(VLOOKUP($I38,[5]YEAR11!$A$2:$AG$246,26,FALSE),"")</f>
        <v>M</v>
      </c>
    </row>
    <row r="39" spans="1:12" x14ac:dyDescent="0.25">
      <c r="A39" t="s">
        <v>91</v>
      </c>
      <c r="B39" s="86">
        <v>1.25</v>
      </c>
      <c r="I39" s="2">
        <f>[5]YEAR11!$A38</f>
        <v>151624</v>
      </c>
      <c r="J39" s="1" t="str">
        <f>[5]YEAR11!$B38</f>
        <v>Danes Harte, Isabella</v>
      </c>
      <c r="K39" s="561">
        <f>[5]YEAR11!$Q38</f>
        <v>106.5</v>
      </c>
      <c r="L39" t="str">
        <f>IFERROR(VLOOKUP($I39,[5]YEAR11!$A$2:$AG$246,26,FALSE),"")</f>
        <v>M</v>
      </c>
    </row>
    <row r="40" spans="1:12" x14ac:dyDescent="0.25">
      <c r="A40" t="s">
        <v>87</v>
      </c>
      <c r="B40" s="86">
        <v>1</v>
      </c>
      <c r="D40">
        <v>1</v>
      </c>
      <c r="I40" s="2">
        <f>[5]YEAR11!$A39</f>
        <v>151580</v>
      </c>
      <c r="J40" s="1" t="str">
        <f>[5]YEAR11!$B39</f>
        <v>Davies, Olivia</v>
      </c>
      <c r="K40" s="561">
        <f>[5]YEAR11!$Q39</f>
        <v>112.5</v>
      </c>
      <c r="L40" t="str">
        <f>IFERROR(VLOOKUP($I40,[5]YEAR11!$A$2:$AG$246,26,FALSE),"")</f>
        <v>H</v>
      </c>
    </row>
    <row r="41" spans="1:12" x14ac:dyDescent="0.25">
      <c r="A41" t="s">
        <v>92</v>
      </c>
      <c r="B41" s="86">
        <v>0.5</v>
      </c>
      <c r="I41" s="2">
        <f>[5]YEAR11!$A40</f>
        <v>151693</v>
      </c>
      <c r="J41" s="1" t="str">
        <f>[5]YEAR11!$B40</f>
        <v>Dawatage, Onesh</v>
      </c>
      <c r="K41" s="561">
        <f>[5]YEAR11!$Q40</f>
        <v>107</v>
      </c>
      <c r="L41" t="str">
        <f>IFERROR(VLOOKUP($I41,[5]YEAR11!$A$2:$AG$246,26,FALSE),"")</f>
        <v>M</v>
      </c>
    </row>
    <row r="42" spans="1:12" x14ac:dyDescent="0.25">
      <c r="A42" t="s">
        <v>88</v>
      </c>
      <c r="B42" s="86">
        <v>0</v>
      </c>
      <c r="D42">
        <v>0</v>
      </c>
      <c r="I42" s="2">
        <f>[5]YEAR11!$A41</f>
        <v>151722</v>
      </c>
      <c r="J42" s="1" t="str">
        <f>[5]YEAR11!$B41</f>
        <v>Day, Billy</v>
      </c>
      <c r="K42" s="561">
        <f>[5]YEAR11!$Q41</f>
        <v>115.5</v>
      </c>
      <c r="L42" t="str">
        <f>IFERROR(VLOOKUP($I42,[5]YEAR11!$A$2:$AG$246,26,FALSE),"")</f>
        <v>H</v>
      </c>
    </row>
    <row r="43" spans="1:12" x14ac:dyDescent="0.25">
      <c r="A43" t="s">
        <v>281</v>
      </c>
      <c r="B43" s="86">
        <v>8.5</v>
      </c>
      <c r="I43" s="2">
        <f>[5]YEAR11!$A42</f>
        <v>151725</v>
      </c>
      <c r="J43" s="1" t="str">
        <f>[5]YEAR11!$B42</f>
        <v>Dennis, Aisling</v>
      </c>
      <c r="K43" s="561">
        <f>[5]YEAR11!$Q42</f>
        <v>113.5</v>
      </c>
      <c r="L43" t="str">
        <f>IFERROR(VLOOKUP($I43,[5]YEAR11!$A$2:$AG$246,26,FALSE),"")</f>
        <v>H</v>
      </c>
    </row>
    <row r="44" spans="1:12" x14ac:dyDescent="0.25">
      <c r="A44" t="s">
        <v>282</v>
      </c>
      <c r="B44" s="86">
        <v>7</v>
      </c>
      <c r="I44" s="2">
        <f>[5]YEAR11!$A43</f>
        <v>151605</v>
      </c>
      <c r="J44" s="1" t="str">
        <f>[5]YEAR11!$B43</f>
        <v>Doherty, Phoebe</v>
      </c>
      <c r="K44" s="561">
        <f>[5]YEAR11!$Q43</f>
        <v>112.5</v>
      </c>
      <c r="L44" t="str">
        <f>IFERROR(VLOOKUP($I44,[5]YEAR11!$A$2:$AG$246,26,FALSE),"")</f>
        <v>H</v>
      </c>
    </row>
    <row r="45" spans="1:12" x14ac:dyDescent="0.25">
      <c r="A45" t="s">
        <v>178</v>
      </c>
      <c r="B45" s="86">
        <v>5.5</v>
      </c>
      <c r="I45" s="2">
        <f>[5]YEAR11!$A44</f>
        <v>151573</v>
      </c>
      <c r="J45" s="1" t="str">
        <f>[5]YEAR11!$B44</f>
        <v>Dransfield, Grace</v>
      </c>
      <c r="K45" s="561">
        <f>[5]YEAR11!$Q44</f>
        <v>103.5</v>
      </c>
      <c r="L45" t="str">
        <f>IFERROR(VLOOKUP($I45,[5]YEAR11!$A$2:$AG$246,26,FALSE),"")</f>
        <v>M</v>
      </c>
    </row>
    <row r="46" spans="1:12" x14ac:dyDescent="0.25">
      <c r="A46" t="s">
        <v>280</v>
      </c>
      <c r="B46" s="86">
        <v>4</v>
      </c>
      <c r="I46" s="2">
        <f>[5]YEAR11!$A45</f>
        <v>151695</v>
      </c>
      <c r="J46" s="1" t="str">
        <f>[5]YEAR11!$B45</f>
        <v>Duffy, Mia</v>
      </c>
      <c r="K46" s="561">
        <f>[5]YEAR11!$Q45</f>
        <v>102.5</v>
      </c>
      <c r="L46" t="str">
        <f>IFERROR(VLOOKUP($I46,[5]YEAR11!$A$2:$AG$246,26,FALSE),"")</f>
        <v>M</v>
      </c>
    </row>
    <row r="47" spans="1:12" x14ac:dyDescent="0.25">
      <c r="A47" t="s">
        <v>283</v>
      </c>
      <c r="B47" s="86">
        <v>2.5</v>
      </c>
      <c r="I47" s="2">
        <f>[5]YEAR11!$A46</f>
        <v>151541</v>
      </c>
      <c r="J47" s="1" t="str">
        <f>[5]YEAR11!$B46</f>
        <v>Dunford, Joshua</v>
      </c>
      <c r="K47" s="561">
        <f>[5]YEAR11!$Q46</f>
        <v>113</v>
      </c>
      <c r="L47" t="str">
        <f>IFERROR(VLOOKUP($I47,[5]YEAR11!$A$2:$AG$246,26,FALSE),"")</f>
        <v>H</v>
      </c>
    </row>
    <row r="48" spans="1:12" x14ac:dyDescent="0.25">
      <c r="A48" s="52" t="s">
        <v>122</v>
      </c>
      <c r="B48" s="86">
        <v>9</v>
      </c>
      <c r="I48" s="2">
        <f>[5]YEAR11!$A47</f>
        <v>151554</v>
      </c>
      <c r="J48" s="1" t="str">
        <f>[5]YEAR11!$B47</f>
        <v>Egleston, Iris</v>
      </c>
      <c r="K48" s="561">
        <f>[5]YEAR11!$Q47</f>
        <v>110.5</v>
      </c>
      <c r="L48" t="str">
        <f>IFERROR(VLOOKUP($I48,[5]YEAR11!$A$2:$AG$246,26,FALSE),"")</f>
        <v>H</v>
      </c>
    </row>
    <row r="49" spans="1:12" x14ac:dyDescent="0.25">
      <c r="A49" s="52" t="s">
        <v>123</v>
      </c>
      <c r="B49" s="86">
        <v>8</v>
      </c>
      <c r="I49" s="2">
        <f>[5]YEAR11!$A48</f>
        <v>151534</v>
      </c>
      <c r="J49" s="1" t="str">
        <f>[5]YEAR11!$B48</f>
        <v>El Jammal, Gabrielle</v>
      </c>
      <c r="K49" s="561">
        <f>[5]YEAR11!$Q48</f>
        <v>105</v>
      </c>
      <c r="L49" t="str">
        <f>IFERROR(VLOOKUP($I49,[5]YEAR11!$A$2:$AG$246,26,FALSE),"")</f>
        <v>M</v>
      </c>
    </row>
    <row r="50" spans="1:12" x14ac:dyDescent="0.25">
      <c r="A50" s="52" t="s">
        <v>124</v>
      </c>
      <c r="B50" s="86">
        <v>7</v>
      </c>
      <c r="I50" s="2">
        <f>[5]YEAR11!$A49</f>
        <v>160029</v>
      </c>
      <c r="J50" s="1" t="str">
        <f>[5]YEAR11!$B49</f>
        <v>El-Saadawy, Ibrahim</v>
      </c>
      <c r="K50" s="561" t="str">
        <f>[5]YEAR11!$Q49</f>
        <v/>
      </c>
      <c r="L50" t="str">
        <f>IFERROR(VLOOKUP($I50,[5]YEAR11!$A$2:$AG$246,26,FALSE),"")</f>
        <v/>
      </c>
    </row>
    <row r="51" spans="1:12" x14ac:dyDescent="0.25">
      <c r="A51" s="52" t="s">
        <v>125</v>
      </c>
      <c r="B51" s="86">
        <v>6</v>
      </c>
      <c r="I51" s="2">
        <f>[5]YEAR11!$A50</f>
        <v>151728</v>
      </c>
      <c r="J51" s="1" t="str">
        <f>[5]YEAR11!$B50</f>
        <v>Elvie, Madison</v>
      </c>
      <c r="K51" s="561">
        <f>[5]YEAR11!$Q50</f>
        <v>104.5</v>
      </c>
      <c r="L51" t="str">
        <f>IFERROR(VLOOKUP($I51,[5]YEAR11!$A$2:$AG$246,26,FALSE),"")</f>
        <v>M</v>
      </c>
    </row>
    <row r="52" spans="1:12" x14ac:dyDescent="0.25">
      <c r="A52" s="52" t="s">
        <v>126</v>
      </c>
      <c r="B52" s="86">
        <v>5</v>
      </c>
      <c r="I52" s="2">
        <f>[5]YEAR11!$A51</f>
        <v>151698</v>
      </c>
      <c r="J52" s="1" t="str">
        <f>[5]YEAR11!$B51</f>
        <v>Espinosa, Hazel</v>
      </c>
      <c r="K52" s="561">
        <f>[5]YEAR11!$Q51</f>
        <v>111</v>
      </c>
      <c r="L52" t="str">
        <f>IFERROR(VLOOKUP($I52,[5]YEAR11!$A$2:$AG$246,26,FALSE),"")</f>
        <v>H</v>
      </c>
    </row>
    <row r="53" spans="1:12" x14ac:dyDescent="0.25">
      <c r="A53" s="52" t="s">
        <v>127</v>
      </c>
      <c r="B53" s="86">
        <v>4</v>
      </c>
      <c r="I53" s="2">
        <f>[5]YEAR11!$A52</f>
        <v>151686</v>
      </c>
      <c r="J53" s="1" t="str">
        <f>[5]YEAR11!$B52</f>
        <v>Farleigh Pereira, Cianah</v>
      </c>
      <c r="K53" s="561">
        <f>[5]YEAR11!$Q52</f>
        <v>114</v>
      </c>
      <c r="L53" t="str">
        <f>IFERROR(VLOOKUP($I53,[5]YEAR11!$A$2:$AG$246,26,FALSE),"")</f>
        <v>H</v>
      </c>
    </row>
    <row r="54" spans="1:12" x14ac:dyDescent="0.25">
      <c r="A54" s="52" t="s">
        <v>128</v>
      </c>
      <c r="B54" s="86">
        <v>3</v>
      </c>
      <c r="I54" s="2">
        <f>[5]YEAR11!$A53</f>
        <v>151526</v>
      </c>
      <c r="J54" s="1" t="str">
        <f>[5]YEAR11!$B53</f>
        <v>Fenwick, Luke</v>
      </c>
      <c r="K54" s="561">
        <f>[5]YEAR11!$Q53</f>
        <v>105.5</v>
      </c>
      <c r="L54" t="str">
        <f>IFERROR(VLOOKUP($I54,[5]YEAR11!$A$2:$AG$246,26,FALSE),"")</f>
        <v>M</v>
      </c>
    </row>
    <row r="55" spans="1:12" x14ac:dyDescent="0.25">
      <c r="A55" s="52" t="s">
        <v>129</v>
      </c>
      <c r="B55" s="86">
        <v>2</v>
      </c>
      <c r="I55" s="2">
        <f>[5]YEAR11!$A54</f>
        <v>151561</v>
      </c>
      <c r="J55" s="1" t="str">
        <f>[5]YEAR11!$B54</f>
        <v>Fiore, Sofia</v>
      </c>
      <c r="K55" s="561">
        <f>[5]YEAR11!$Q54</f>
        <v>100</v>
      </c>
      <c r="L55" t="str">
        <f>IFERROR(VLOOKUP($I55,[5]YEAR11!$A$2:$AG$246,26,FALSE),"")</f>
        <v>M</v>
      </c>
    </row>
    <row r="56" spans="1:12" x14ac:dyDescent="0.25">
      <c r="A56" s="52" t="s">
        <v>130</v>
      </c>
      <c r="B56" s="86">
        <v>1</v>
      </c>
      <c r="I56" s="2">
        <f>[5]YEAR11!$A55</f>
        <v>151631</v>
      </c>
      <c r="J56" s="1" t="str">
        <f>[5]YEAR11!$B55</f>
        <v>Fitzgerald, Olivia</v>
      </c>
      <c r="K56" s="561">
        <f>[5]YEAR11!$Q55</f>
        <v>102.5</v>
      </c>
      <c r="L56" t="str">
        <f>IFERROR(VLOOKUP($I56,[5]YEAR11!$A$2:$AG$246,26,FALSE),"")</f>
        <v>M</v>
      </c>
    </row>
    <row r="57" spans="1:12" x14ac:dyDescent="0.25">
      <c r="A57" s="52" t="s">
        <v>217</v>
      </c>
      <c r="B57" s="86">
        <v>0</v>
      </c>
      <c r="I57" s="2">
        <f>[5]YEAR11!$A56</f>
        <v>151613</v>
      </c>
      <c r="J57" s="1" t="str">
        <f>[5]YEAR11!$B56</f>
        <v>Foley, Eamonn</v>
      </c>
      <c r="K57" s="561">
        <f>[5]YEAR11!$Q56</f>
        <v>111</v>
      </c>
      <c r="L57" t="str">
        <f>IFERROR(VLOOKUP($I57,[5]YEAR11!$A$2:$AG$246,26,FALSE),"")</f>
        <v>H</v>
      </c>
    </row>
    <row r="58" spans="1:12" x14ac:dyDescent="0.25">
      <c r="A58" s="52" t="s">
        <v>132</v>
      </c>
      <c r="B58" s="86">
        <v>8.5</v>
      </c>
      <c r="I58" s="2">
        <f>[5]YEAR11!$A57</f>
        <v>151692</v>
      </c>
      <c r="J58" s="1" t="str">
        <f>[5]YEAR11!$B57</f>
        <v>Fox, Kieran</v>
      </c>
      <c r="K58" s="561">
        <f>[5]YEAR11!$Q57</f>
        <v>116.5</v>
      </c>
      <c r="L58" t="str">
        <f>IFERROR(VLOOKUP($I58,[5]YEAR11!$A$2:$AG$246,26,FALSE),"")</f>
        <v>H</v>
      </c>
    </row>
    <row r="59" spans="1:12" x14ac:dyDescent="0.25">
      <c r="A59" s="52" t="s">
        <v>133</v>
      </c>
      <c r="B59" s="86">
        <v>7.5</v>
      </c>
      <c r="I59" s="2">
        <f>[5]YEAR11!$A58</f>
        <v>151622</v>
      </c>
      <c r="J59" s="1" t="str">
        <f>[5]YEAR11!$B58</f>
        <v>Fuganti, Veronica</v>
      </c>
      <c r="K59" s="561">
        <f>[5]YEAR11!$Q58</f>
        <v>112</v>
      </c>
      <c r="L59" t="str">
        <f>IFERROR(VLOOKUP($I59,[5]YEAR11!$A$2:$AG$246,26,FALSE),"")</f>
        <v>M</v>
      </c>
    </row>
    <row r="60" spans="1:12" x14ac:dyDescent="0.25">
      <c r="A60" s="52" t="s">
        <v>134</v>
      </c>
      <c r="B60" s="86">
        <v>6.5</v>
      </c>
      <c r="I60" s="2">
        <f>[5]YEAR11!$A59</f>
        <v>151616</v>
      </c>
      <c r="J60" s="1" t="str">
        <f>[5]YEAR11!$B59</f>
        <v>Gachia, Joel</v>
      </c>
      <c r="K60" s="561">
        <f>[5]YEAR11!$Q59</f>
        <v>102</v>
      </c>
      <c r="L60" t="str">
        <f>IFERROR(VLOOKUP($I60,[5]YEAR11!$A$2:$AG$246,26,FALSE),"")</f>
        <v>M</v>
      </c>
    </row>
    <row r="61" spans="1:12" x14ac:dyDescent="0.25">
      <c r="A61" s="52" t="s">
        <v>135</v>
      </c>
      <c r="B61" s="86">
        <v>5.5</v>
      </c>
      <c r="I61" s="2">
        <f>[5]YEAR11!$A60</f>
        <v>151560</v>
      </c>
      <c r="J61" s="1" t="str">
        <f>[5]YEAR11!$B60</f>
        <v>Garnica-Uruchurtu, Frida</v>
      </c>
      <c r="K61" s="561">
        <f>[5]YEAR11!$Q60</f>
        <v>112.5</v>
      </c>
      <c r="L61" t="str">
        <f>IFERROR(VLOOKUP($I61,[5]YEAR11!$A$2:$AG$246,26,FALSE),"")</f>
        <v>H</v>
      </c>
    </row>
    <row r="62" spans="1:12" x14ac:dyDescent="0.25">
      <c r="A62" s="52" t="s">
        <v>131</v>
      </c>
      <c r="B62" s="86">
        <v>4.5</v>
      </c>
      <c r="I62" s="2">
        <f>[5]YEAR11!$A61</f>
        <v>151551</v>
      </c>
      <c r="J62" s="1" t="str">
        <f>[5]YEAR11!$B61</f>
        <v>Geci, Oliver</v>
      </c>
      <c r="K62" s="561">
        <f>[5]YEAR11!$Q61</f>
        <v>110.5</v>
      </c>
      <c r="L62" t="str">
        <f>IFERROR(VLOOKUP($I62,[5]YEAR11!$A$2:$AG$246,26,FALSE),"")</f>
        <v>M</v>
      </c>
    </row>
    <row r="63" spans="1:12" x14ac:dyDescent="0.25">
      <c r="A63" s="52" t="s">
        <v>136</v>
      </c>
      <c r="B63" s="86">
        <v>3.5</v>
      </c>
      <c r="I63" s="2">
        <f>[5]YEAR11!$A62</f>
        <v>151667</v>
      </c>
      <c r="J63" s="1" t="str">
        <f>[5]YEAR11!$B62</f>
        <v>Gore, Joseph</v>
      </c>
      <c r="K63" s="561">
        <f>[5]YEAR11!$Q62</f>
        <v>111.5</v>
      </c>
      <c r="L63" t="str">
        <f>IFERROR(VLOOKUP($I63,[5]YEAR11!$A$2:$AG$246,26,FALSE),"")</f>
        <v>H</v>
      </c>
    </row>
    <row r="64" spans="1:12" x14ac:dyDescent="0.25">
      <c r="A64" s="52" t="s">
        <v>137</v>
      </c>
      <c r="B64" s="86">
        <v>2.5</v>
      </c>
      <c r="I64" s="2">
        <f>[5]YEAR11!$A63</f>
        <v>151654</v>
      </c>
      <c r="J64" s="1" t="str">
        <f>[5]YEAR11!$B63</f>
        <v>Grant, Kobe</v>
      </c>
      <c r="K64" s="561">
        <f>[5]YEAR11!$Q63</f>
        <v>93.5</v>
      </c>
      <c r="L64" t="str">
        <f>IFERROR(VLOOKUP($I64,[5]YEAR11!$A$2:$AG$246,26,FALSE),"")</f>
        <v>L</v>
      </c>
    </row>
    <row r="65" spans="1:12" x14ac:dyDescent="0.25">
      <c r="A65" s="52" t="s">
        <v>138</v>
      </c>
      <c r="B65" s="86">
        <v>1.5</v>
      </c>
      <c r="I65" s="2">
        <f>[5]YEAR11!$A64</f>
        <v>151566</v>
      </c>
      <c r="J65" s="1" t="str">
        <f>[5]YEAR11!$B64</f>
        <v>Grayson, Freddie</v>
      </c>
      <c r="K65" s="561">
        <f>[5]YEAR11!$Q64</f>
        <v>115.5</v>
      </c>
      <c r="L65" t="str">
        <f>IFERROR(VLOOKUP($I65,[5]YEAR11!$A$2:$AG$246,26,FALSE),"")</f>
        <v>H</v>
      </c>
    </row>
    <row r="66" spans="1:12" x14ac:dyDescent="0.25">
      <c r="A66" s="52" t="s">
        <v>164</v>
      </c>
      <c r="B66" s="86">
        <v>1.75</v>
      </c>
      <c r="I66" s="2">
        <f>[5]YEAR11!$A65</f>
        <v>151611</v>
      </c>
      <c r="J66" s="1" t="str">
        <f>[5]YEAR11!$B65</f>
        <v>Green, Michael</v>
      </c>
      <c r="K66" s="561">
        <f>[5]YEAR11!$Q65</f>
        <v>105</v>
      </c>
      <c r="L66" t="str">
        <f>IFERROR(VLOOKUP($I66,[5]YEAR11!$A$2:$AG$246,26,FALSE),"")</f>
        <v>M</v>
      </c>
    </row>
    <row r="67" spans="1:12" x14ac:dyDescent="0.25">
      <c r="A67" s="52" t="s">
        <v>165</v>
      </c>
      <c r="B67" s="86">
        <v>2.5</v>
      </c>
      <c r="I67" s="2">
        <f>[5]YEAR11!$A66</f>
        <v>151699</v>
      </c>
      <c r="J67" s="1" t="str">
        <f>[5]YEAR11!$B66</f>
        <v>Grindrod, Evie</v>
      </c>
      <c r="K67" s="561">
        <f>[5]YEAR11!$Q66</f>
        <v>116</v>
      </c>
      <c r="L67" t="str">
        <f>IFERROR(VLOOKUP($I67,[5]YEAR11!$A$2:$AG$246,26,FALSE),"")</f>
        <v>H</v>
      </c>
    </row>
    <row r="68" spans="1:12" x14ac:dyDescent="0.25">
      <c r="A68" s="52" t="s">
        <v>161</v>
      </c>
      <c r="B68" s="86">
        <v>3.5</v>
      </c>
      <c r="I68" s="2">
        <f>[5]YEAR11!$A67</f>
        <v>151687</v>
      </c>
      <c r="J68" s="1" t="str">
        <f>[5]YEAR11!$B67</f>
        <v>Hadi, India</v>
      </c>
      <c r="K68" s="561">
        <f>[5]YEAR11!$Q67</f>
        <v>106.5</v>
      </c>
      <c r="L68" t="str">
        <f>IFERROR(VLOOKUP($I68,[5]YEAR11!$A$2:$AG$246,26,FALSE),"")</f>
        <v>M</v>
      </c>
    </row>
    <row r="69" spans="1:12" x14ac:dyDescent="0.25">
      <c r="A69" s="52" t="s">
        <v>160</v>
      </c>
      <c r="B69" s="86">
        <v>4.75</v>
      </c>
      <c r="I69" s="2">
        <f>[5]YEAR11!$A68</f>
        <v>151562</v>
      </c>
      <c r="J69" s="1" t="str">
        <f>[5]YEAR11!$B68</f>
        <v>Hanniffy - Longden, Kitty</v>
      </c>
      <c r="K69" s="561">
        <f>[5]YEAR11!$Q68</f>
        <v>107.5</v>
      </c>
      <c r="L69" t="str">
        <f>IFERROR(VLOOKUP($I69,[5]YEAR11!$A$2:$AG$246,26,FALSE),"")</f>
        <v>M</v>
      </c>
    </row>
    <row r="70" spans="1:12" x14ac:dyDescent="0.25">
      <c r="A70" s="52" t="s">
        <v>162</v>
      </c>
      <c r="B70" s="86">
        <v>6.25</v>
      </c>
      <c r="I70" s="2">
        <f>[5]YEAR11!$A69</f>
        <v>151721</v>
      </c>
      <c r="J70" s="1" t="str">
        <f>[5]YEAR11!$B69</f>
        <v>Hanniffy - Longden, Mia</v>
      </c>
      <c r="K70" s="561">
        <f>[5]YEAR11!$Q69</f>
        <v>107</v>
      </c>
      <c r="L70" t="str">
        <f>IFERROR(VLOOKUP($I70,[5]YEAR11!$A$2:$AG$246,26,FALSE),"")</f>
        <v>M</v>
      </c>
    </row>
    <row r="71" spans="1:12" x14ac:dyDescent="0.25">
      <c r="A71" s="52" t="s">
        <v>163</v>
      </c>
      <c r="B71" s="86">
        <v>7.75</v>
      </c>
      <c r="I71" s="2">
        <f>[5]YEAR11!$A70</f>
        <v>151598</v>
      </c>
      <c r="J71" s="1" t="str">
        <f>[5]YEAR11!$B70</f>
        <v>Hawkins, Nathan</v>
      </c>
      <c r="K71" s="561">
        <f>[5]YEAR11!$Q70</f>
        <v>106</v>
      </c>
      <c r="L71" t="str">
        <f>IFERROR(VLOOKUP($I71,[5]YEAR11!$A$2:$AG$246,26,FALSE),"")</f>
        <v>M</v>
      </c>
    </row>
    <row r="72" spans="1:12" x14ac:dyDescent="0.25">
      <c r="A72" s="116">
        <v>9</v>
      </c>
      <c r="B72" s="86">
        <v>9</v>
      </c>
      <c r="I72" s="2">
        <f>[5]YEAR11!$A71</f>
        <v>151648</v>
      </c>
      <c r="J72" s="1" t="str">
        <f>[5]YEAR11!$B71</f>
        <v>Hawkins, Summer</v>
      </c>
      <c r="K72" s="561">
        <f>[5]YEAR11!$Q71</f>
        <v>101</v>
      </c>
      <c r="L72" t="str">
        <f>IFERROR(VLOOKUP($I72,[5]YEAR11!$A$2:$AG$246,26,FALSE),"")</f>
        <v>M</v>
      </c>
    </row>
    <row r="73" spans="1:12" x14ac:dyDescent="0.25">
      <c r="A73" s="116">
        <v>8</v>
      </c>
      <c r="B73" s="86">
        <v>8</v>
      </c>
      <c r="I73" s="2">
        <f>[5]YEAR11!$A72</f>
        <v>151550</v>
      </c>
      <c r="J73" s="1" t="str">
        <f>[5]YEAR11!$B72</f>
        <v>Heley, Benjamin</v>
      </c>
      <c r="K73" s="561">
        <f>[5]YEAR11!$Q72</f>
        <v>120</v>
      </c>
      <c r="L73" t="str">
        <f>IFERROR(VLOOKUP($I73,[5]YEAR11!$A$2:$AG$246,26,FALSE),"")</f>
        <v>H</v>
      </c>
    </row>
    <row r="74" spans="1:12" x14ac:dyDescent="0.25">
      <c r="A74" s="116">
        <v>7</v>
      </c>
      <c r="B74" s="86">
        <v>7</v>
      </c>
      <c r="I74" s="2">
        <f>[5]YEAR11!$A73</f>
        <v>151523</v>
      </c>
      <c r="J74" s="1" t="str">
        <f>[5]YEAR11!$B73</f>
        <v>Hinchcliffe, Silvi</v>
      </c>
      <c r="K74" s="561">
        <f>[5]YEAR11!$Q73</f>
        <v>109</v>
      </c>
      <c r="L74" t="str">
        <f>IFERROR(VLOOKUP($I74,[5]YEAR11!$A$2:$AG$246,26,FALSE),"")</f>
        <v>M</v>
      </c>
    </row>
    <row r="75" spans="1:12" x14ac:dyDescent="0.25">
      <c r="A75" s="116">
        <v>6</v>
      </c>
      <c r="B75" s="86">
        <v>6</v>
      </c>
      <c r="I75" s="2">
        <f>[5]YEAR11!$A74</f>
        <v>151608</v>
      </c>
      <c r="J75" s="1" t="str">
        <f>[5]YEAR11!$B74</f>
        <v>Hinchliffe, Apollonia</v>
      </c>
      <c r="K75" s="561">
        <f>[5]YEAR11!$Q74</f>
        <v>87.5</v>
      </c>
      <c r="L75" t="str">
        <f>IFERROR(VLOOKUP($I75,[5]YEAR11!$A$2:$AG$246,26,FALSE),"")</f>
        <v>L</v>
      </c>
    </row>
    <row r="76" spans="1:12" x14ac:dyDescent="0.25">
      <c r="A76" s="116">
        <v>5</v>
      </c>
      <c r="B76" s="86">
        <v>5</v>
      </c>
      <c r="I76" s="2">
        <f>[5]YEAR11!$A75</f>
        <v>151709</v>
      </c>
      <c r="J76" s="1" t="str">
        <f>[5]YEAR11!$B75</f>
        <v>Hindmarch, Madeleine</v>
      </c>
      <c r="K76" s="561">
        <f>[5]YEAR11!$Q75</f>
        <v>109</v>
      </c>
      <c r="L76" t="str">
        <f>IFERROR(VLOOKUP($I76,[5]YEAR11!$A$2:$AG$246,26,FALSE),"")</f>
        <v>M</v>
      </c>
    </row>
    <row r="77" spans="1:12" x14ac:dyDescent="0.25">
      <c r="A77" s="116">
        <v>4</v>
      </c>
      <c r="B77" s="86">
        <v>4</v>
      </c>
      <c r="I77" s="2">
        <f>[5]YEAR11!$A76</f>
        <v>151639</v>
      </c>
      <c r="J77" s="1" t="str">
        <f>[5]YEAR11!$B76</f>
        <v>Hope, Jessica</v>
      </c>
      <c r="K77" s="561">
        <f>[5]YEAR11!$Q76</f>
        <v>106.5</v>
      </c>
      <c r="L77" t="str">
        <f>IFERROR(VLOOKUP($I77,[5]YEAR11!$A$2:$AG$246,26,FALSE),"")</f>
        <v>M</v>
      </c>
    </row>
    <row r="78" spans="1:12" x14ac:dyDescent="0.25">
      <c r="A78" s="116">
        <v>3</v>
      </c>
      <c r="B78" s="86">
        <v>3</v>
      </c>
      <c r="I78" s="2">
        <f>[5]YEAR11!$A77</f>
        <v>151538</v>
      </c>
      <c r="J78" s="1" t="str">
        <f>[5]YEAR11!$B77</f>
        <v>Hopkins, Tadhg</v>
      </c>
      <c r="K78" s="561">
        <f>[5]YEAR11!$Q77</f>
        <v>108</v>
      </c>
      <c r="L78" t="str">
        <f>IFERROR(VLOOKUP($I78,[5]YEAR11!$A$2:$AG$246,26,FALSE),"")</f>
        <v>M</v>
      </c>
    </row>
    <row r="79" spans="1:12" x14ac:dyDescent="0.25">
      <c r="A79" s="116">
        <v>2</v>
      </c>
      <c r="B79" s="86">
        <v>2</v>
      </c>
      <c r="I79" s="2">
        <f>[5]YEAR11!$A78</f>
        <v>151634</v>
      </c>
      <c r="J79" s="1" t="str">
        <f>[5]YEAR11!$B78</f>
        <v>Horsfield, Ruby</v>
      </c>
      <c r="K79" s="561">
        <f>[5]YEAR11!$Q78</f>
        <v>106.5</v>
      </c>
      <c r="L79" t="str">
        <f>IFERROR(VLOOKUP($I79,[5]YEAR11!$A$2:$AG$246,26,FALSE),"")</f>
        <v>M</v>
      </c>
    </row>
    <row r="80" spans="1:12" x14ac:dyDescent="0.25">
      <c r="A80" s="116">
        <v>1</v>
      </c>
      <c r="B80" s="86">
        <v>1</v>
      </c>
      <c r="I80" s="2">
        <f>[5]YEAR11!$A79</f>
        <v>151525</v>
      </c>
      <c r="J80" s="1" t="str">
        <f>[5]YEAR11!$B79</f>
        <v>Howson, Max</v>
      </c>
      <c r="K80" s="561">
        <f>[5]YEAR11!$Q79</f>
        <v>92.5</v>
      </c>
      <c r="L80" t="str">
        <f>IFERROR(VLOOKUP($I80,[5]YEAR11!$A$2:$AG$246,26,FALSE),"")</f>
        <v>L</v>
      </c>
    </row>
    <row r="81" spans="1:12" x14ac:dyDescent="0.25">
      <c r="A81" s="52" t="s">
        <v>288</v>
      </c>
      <c r="B81" s="86">
        <v>1</v>
      </c>
      <c r="I81" s="2">
        <f>[5]YEAR11!$A80</f>
        <v>151674</v>
      </c>
      <c r="J81" s="1" t="str">
        <f>[5]YEAR11!$B80</f>
        <v>Hussain, Zain</v>
      </c>
      <c r="K81" s="561">
        <f>[5]YEAR11!$Q80</f>
        <v>106</v>
      </c>
      <c r="L81" t="str">
        <f>IFERROR(VLOOKUP($I81,[5]YEAR11!$A$2:$AG$246,26,FALSE),"")</f>
        <v>M</v>
      </c>
    </row>
    <row r="82" spans="1:12" x14ac:dyDescent="0.25">
      <c r="A82" s="52" t="s">
        <v>292</v>
      </c>
      <c r="B82" s="86">
        <v>2</v>
      </c>
      <c r="I82" s="2">
        <f>[5]YEAR11!$A81</f>
        <v>151592</v>
      </c>
      <c r="J82" s="1" t="str">
        <f>[5]YEAR11!$B81</f>
        <v>Igoe, Niamh</v>
      </c>
      <c r="K82" s="561">
        <f>[5]YEAR11!$Q81</f>
        <v>116</v>
      </c>
      <c r="L82" t="str">
        <f>IFERROR(VLOOKUP($I82,[5]YEAR11!$A$2:$AG$246,26,FALSE),"")</f>
        <v>H</v>
      </c>
    </row>
    <row r="83" spans="1:12" x14ac:dyDescent="0.25">
      <c r="A83" s="52" t="s">
        <v>286</v>
      </c>
      <c r="B83" s="86">
        <v>3</v>
      </c>
      <c r="I83" s="2">
        <f>[5]YEAR11!$A82</f>
        <v>151655</v>
      </c>
      <c r="J83" s="1" t="str">
        <f>[5]YEAR11!$B82</f>
        <v>Illien-Middleton, Eve</v>
      </c>
      <c r="K83" s="561">
        <f>[5]YEAR11!$Q82</f>
        <v>113.5</v>
      </c>
      <c r="L83" t="str">
        <f>IFERROR(VLOOKUP($I83,[5]YEAR11!$A$2:$AG$246,26,FALSE),"")</f>
        <v>H</v>
      </c>
    </row>
    <row r="84" spans="1:12" x14ac:dyDescent="0.25">
      <c r="A84" s="52" t="s">
        <v>285</v>
      </c>
      <c r="B84" s="86">
        <v>4</v>
      </c>
      <c r="I84" s="2">
        <f>[5]YEAR11!$A83</f>
        <v>151555</v>
      </c>
      <c r="J84" s="1" t="str">
        <f>[5]YEAR11!$B83</f>
        <v>Johnson, Alister</v>
      </c>
      <c r="K84" s="561">
        <f>[5]YEAR11!$Q83</f>
        <v>103.5</v>
      </c>
      <c r="L84" t="str">
        <f>IFERROR(VLOOKUP($I84,[5]YEAR11!$A$2:$AG$246,26,FALSE),"")</f>
        <v>M</v>
      </c>
    </row>
    <row r="85" spans="1:12" x14ac:dyDescent="0.25">
      <c r="A85" s="52" t="s">
        <v>287</v>
      </c>
      <c r="B85" s="86">
        <v>5</v>
      </c>
      <c r="I85" s="2">
        <f>[5]YEAR11!$A84</f>
        <v>151590</v>
      </c>
      <c r="J85" s="1" t="str">
        <f>[5]YEAR11!$B84</f>
        <v>Jones, Brandon</v>
      </c>
      <c r="K85" s="561">
        <f>[5]YEAR11!$Q84</f>
        <v>112</v>
      </c>
      <c r="L85" t="str">
        <f>IFERROR(VLOOKUP($I85,[5]YEAR11!$A$2:$AG$246,26,FALSE),"")</f>
        <v>M</v>
      </c>
    </row>
    <row r="86" spans="1:12" x14ac:dyDescent="0.25">
      <c r="A86" s="52" t="s">
        <v>291</v>
      </c>
      <c r="B86" s="86">
        <v>6</v>
      </c>
      <c r="I86" s="2">
        <f>[5]YEAR11!$A85</f>
        <v>151577</v>
      </c>
      <c r="J86" s="1" t="str">
        <f>[5]YEAR11!$B85</f>
        <v>Jones, Finlay</v>
      </c>
      <c r="K86" s="561">
        <f>[5]YEAR11!$Q85</f>
        <v>107.5</v>
      </c>
      <c r="L86" t="str">
        <f>IFERROR(VLOOKUP($I86,[5]YEAR11!$A$2:$AG$246,26,FALSE),"")</f>
        <v>M</v>
      </c>
    </row>
    <row r="87" spans="1:12" x14ac:dyDescent="0.25">
      <c r="A87" s="52" t="s">
        <v>289</v>
      </c>
      <c r="B87" s="86">
        <v>7</v>
      </c>
      <c r="I87" s="2">
        <f>[5]YEAR11!$A86</f>
        <v>151650</v>
      </c>
      <c r="J87" s="1" t="str">
        <f>[5]YEAR11!$B86</f>
        <v>Kabunga, Fred</v>
      </c>
      <c r="K87" s="561">
        <f>[5]YEAR11!$Q86</f>
        <v>107.5</v>
      </c>
      <c r="L87" t="str">
        <f>IFERROR(VLOOKUP($I87,[5]YEAR11!$A$2:$AG$246,26,FALSE),"")</f>
        <v>M</v>
      </c>
    </row>
    <row r="88" spans="1:12" x14ac:dyDescent="0.25">
      <c r="A88" s="52" t="s">
        <v>293</v>
      </c>
      <c r="B88" s="86">
        <v>8</v>
      </c>
      <c r="I88" s="2">
        <f>[5]YEAR11!$A87</f>
        <v>151665</v>
      </c>
      <c r="J88" s="1" t="str">
        <f>[5]YEAR11!$B87</f>
        <v>Kay, Geoffrey</v>
      </c>
      <c r="K88" s="561">
        <f>[5]YEAR11!$Q87</f>
        <v>114</v>
      </c>
      <c r="L88" t="str">
        <f>IFERROR(VLOOKUP($I88,[5]YEAR11!$A$2:$AG$246,26,FALSE),"")</f>
        <v>H</v>
      </c>
    </row>
    <row r="89" spans="1:12" x14ac:dyDescent="0.25">
      <c r="A89" s="52" t="s">
        <v>294</v>
      </c>
      <c r="B89" s="86">
        <v>9</v>
      </c>
      <c r="I89" s="2">
        <f>[5]YEAR11!$A88</f>
        <v>151546</v>
      </c>
      <c r="J89" s="1" t="str">
        <f>[5]YEAR11!$B88</f>
        <v>Kay, Roseann</v>
      </c>
      <c r="K89" s="561">
        <f>[5]YEAR11!$Q88</f>
        <v>111</v>
      </c>
      <c r="L89" t="str">
        <f>IFERROR(VLOOKUP($I89,[5]YEAR11!$A$2:$AG$246,26,FALSE),"")</f>
        <v>H</v>
      </c>
    </row>
    <row r="90" spans="1:12" x14ac:dyDescent="0.25">
      <c r="A90" s="52" t="s">
        <v>290</v>
      </c>
      <c r="B90" s="86">
        <v>0</v>
      </c>
      <c r="I90" s="2">
        <f>[5]YEAR11!$A89</f>
        <v>151696</v>
      </c>
      <c r="J90" s="1" t="str">
        <f>[5]YEAR11!$B89</f>
        <v>King, Ellie</v>
      </c>
      <c r="K90" s="561">
        <f>[5]YEAR11!$Q89</f>
        <v>109.5</v>
      </c>
      <c r="L90" t="str">
        <f>IFERROR(VLOOKUP($I90,[5]YEAR11!$A$2:$AG$246,26,FALSE),"")</f>
        <v>M</v>
      </c>
    </row>
    <row r="91" spans="1:12" x14ac:dyDescent="0.25">
      <c r="A91" s="52" t="s">
        <v>336</v>
      </c>
      <c r="B91" s="86">
        <v>8.5</v>
      </c>
      <c r="I91" s="2">
        <f>[5]YEAR11!$A90</f>
        <v>151723</v>
      </c>
      <c r="J91" s="1" t="str">
        <f>[5]YEAR11!$B90</f>
        <v>Klamann, Julita</v>
      </c>
      <c r="K91" s="561">
        <f>[5]YEAR11!$Q90</f>
        <v>101.5</v>
      </c>
      <c r="L91" t="str">
        <f>IFERROR(VLOOKUP($I91,[5]YEAR11!$A$2:$AG$246,26,FALSE),"")</f>
        <v>M</v>
      </c>
    </row>
    <row r="92" spans="1:12" x14ac:dyDescent="0.25">
      <c r="A92" s="52" t="s">
        <v>337</v>
      </c>
      <c r="B92" s="544">
        <v>7.5</v>
      </c>
      <c r="I92" s="2">
        <f>[5]YEAR11!$A91</f>
        <v>151682</v>
      </c>
      <c r="J92" s="1" t="str">
        <f>[5]YEAR11!$B91</f>
        <v>Kom, Caitlin</v>
      </c>
      <c r="K92" s="561">
        <f>[5]YEAR11!$Q91</f>
        <v>101</v>
      </c>
      <c r="L92" t="str">
        <f>IFERROR(VLOOKUP($I92,[5]YEAR11!$A$2:$AG$246,26,FALSE),"")</f>
        <v>M</v>
      </c>
    </row>
    <row r="93" spans="1:12" x14ac:dyDescent="0.25">
      <c r="A93" s="52" t="s">
        <v>338</v>
      </c>
      <c r="B93" s="544">
        <v>6.5</v>
      </c>
      <c r="I93" s="2">
        <f>[5]YEAR11!$A92</f>
        <v>151575</v>
      </c>
      <c r="J93" s="1" t="str">
        <f>[5]YEAR11!$B92</f>
        <v>Lafferty, Leo</v>
      </c>
      <c r="K93" s="561">
        <f>[5]YEAR11!$Q92</f>
        <v>106</v>
      </c>
      <c r="L93" t="str">
        <f>IFERROR(VLOOKUP($I93,[5]YEAR11!$A$2:$AG$246,26,FALSE),"")</f>
        <v>M</v>
      </c>
    </row>
    <row r="94" spans="1:12" x14ac:dyDescent="0.25">
      <c r="A94" s="52" t="s">
        <v>339</v>
      </c>
      <c r="B94" s="544">
        <v>5.5</v>
      </c>
      <c r="I94" s="2">
        <f>[5]YEAR11!$A93</f>
        <v>151694</v>
      </c>
      <c r="J94" s="1" t="str">
        <f>[5]YEAR11!$B93</f>
        <v>Leadley, Freya</v>
      </c>
      <c r="K94" s="561">
        <f>[5]YEAR11!$Q93</f>
        <v>118.5</v>
      </c>
      <c r="L94" t="str">
        <f>IFERROR(VLOOKUP($I94,[5]YEAR11!$A$2:$AG$246,26,FALSE),"")</f>
        <v>H</v>
      </c>
    </row>
    <row r="95" spans="1:12" x14ac:dyDescent="0.25">
      <c r="A95" s="52" t="s">
        <v>340</v>
      </c>
      <c r="B95" s="544">
        <v>4.5</v>
      </c>
      <c r="I95" s="2">
        <f>[5]YEAR11!$A94</f>
        <v>151528</v>
      </c>
      <c r="J95" s="1" t="str">
        <f>[5]YEAR11!$B94</f>
        <v>Leadley, Harvey</v>
      </c>
      <c r="K95" s="561">
        <f>[5]YEAR11!$Q94</f>
        <v>110.5</v>
      </c>
      <c r="L95" t="str">
        <f>IFERROR(VLOOKUP($I95,[5]YEAR11!$A$2:$AG$246,26,FALSE),"")</f>
        <v>H</v>
      </c>
    </row>
    <row r="96" spans="1:12" x14ac:dyDescent="0.25">
      <c r="A96" s="52" t="s">
        <v>341</v>
      </c>
      <c r="B96" s="544">
        <v>3.5</v>
      </c>
      <c r="I96" s="2">
        <f>[5]YEAR11!$A95</f>
        <v>151539</v>
      </c>
      <c r="J96" s="1" t="str">
        <f>[5]YEAR11!$B95</f>
        <v>Lear, Imogen</v>
      </c>
      <c r="K96" s="561">
        <f>[5]YEAR11!$Q95</f>
        <v>108</v>
      </c>
      <c r="L96" t="str">
        <f>IFERROR(VLOOKUP($I96,[5]YEAR11!$A$2:$AG$246,26,FALSE),"")</f>
        <v>M</v>
      </c>
    </row>
    <row r="97" spans="1:12" x14ac:dyDescent="0.25">
      <c r="A97" s="52" t="s">
        <v>342</v>
      </c>
      <c r="B97" s="544">
        <v>2.5</v>
      </c>
      <c r="I97" s="2">
        <f>[5]YEAR11!$A96</f>
        <v>151522</v>
      </c>
      <c r="J97" s="1" t="str">
        <f>[5]YEAR11!$B96</f>
        <v>Levesley, Adam</v>
      </c>
      <c r="K97" s="561">
        <f>[5]YEAR11!$Q96</f>
        <v>106</v>
      </c>
      <c r="L97" t="str">
        <f>IFERROR(VLOOKUP($I97,[5]YEAR11!$A$2:$AG$246,26,FALSE),"")</f>
        <v>M</v>
      </c>
    </row>
    <row r="98" spans="1:12" x14ac:dyDescent="0.25">
      <c r="A98" s="52" t="s">
        <v>343</v>
      </c>
      <c r="B98" s="544">
        <v>1.5</v>
      </c>
      <c r="I98" s="2">
        <f>[5]YEAR11!$A97</f>
        <v>151589</v>
      </c>
      <c r="J98" s="1" t="str">
        <f>[5]YEAR11!$B97</f>
        <v>Lewis, Olivia</v>
      </c>
      <c r="K98" s="561">
        <f>[5]YEAR11!$Q97</f>
        <v>111</v>
      </c>
      <c r="L98" t="str">
        <f>IFERROR(VLOOKUP($I98,[5]YEAR11!$A$2:$AG$246,26,FALSE),"")</f>
        <v>H</v>
      </c>
    </row>
    <row r="99" spans="1:12" x14ac:dyDescent="0.25">
      <c r="A99" s="52" t="s">
        <v>344</v>
      </c>
      <c r="B99" s="544">
        <v>0.5</v>
      </c>
      <c r="I99" s="2">
        <f>[5]YEAR11!$A98</f>
        <v>151705</v>
      </c>
      <c r="J99" s="1" t="str">
        <f>[5]YEAR11!$B98</f>
        <v>Lightbody, Sophie</v>
      </c>
      <c r="K99" s="561">
        <f>[5]YEAR11!$Q98</f>
        <v>112.5</v>
      </c>
      <c r="L99" t="str">
        <f>IFERROR(VLOOKUP($I99,[5]YEAR11!$A$2:$AG$246,26,FALSE),"")</f>
        <v>H</v>
      </c>
    </row>
    <row r="100" spans="1:12" x14ac:dyDescent="0.25">
      <c r="A100" s="52" t="s">
        <v>345</v>
      </c>
      <c r="B100" s="86">
        <v>6</v>
      </c>
      <c r="I100" s="2">
        <f>[5]YEAR11!$A99</f>
        <v>151524</v>
      </c>
      <c r="J100" s="1" t="str">
        <f>[5]YEAR11!$B99</f>
        <v>Linsky, Caleb</v>
      </c>
      <c r="K100" s="561">
        <f>[5]YEAR11!$Q99</f>
        <v>104.5</v>
      </c>
      <c r="L100" t="str">
        <f>IFERROR(VLOOKUP($I100,[5]YEAR11!$A$2:$AG$246,26,FALSE),"")</f>
        <v>M</v>
      </c>
    </row>
    <row r="101" spans="1:12" x14ac:dyDescent="0.25">
      <c r="A101" s="52" t="s">
        <v>346</v>
      </c>
      <c r="B101" s="86">
        <v>8</v>
      </c>
      <c r="I101" s="2">
        <f>[5]YEAR11!$A100</f>
        <v>151543</v>
      </c>
      <c r="J101" s="1" t="str">
        <f>[5]YEAR11!$B100</f>
        <v>Livingston, Maria</v>
      </c>
      <c r="K101" s="561">
        <f>[5]YEAR11!$Q100</f>
        <v>109.5</v>
      </c>
      <c r="L101" t="str">
        <f>IFERROR(VLOOKUP($I101,[5]YEAR11!$A$2:$AG$246,26,FALSE),"")</f>
        <v>M</v>
      </c>
    </row>
    <row r="102" spans="1:12" ht="15.75" thickBot="1" x14ac:dyDescent="0.3">
      <c r="A102" s="52" t="s">
        <v>347</v>
      </c>
      <c r="B102" s="86">
        <v>2.5</v>
      </c>
      <c r="I102" s="2">
        <f>[5]YEAR11!$A101</f>
        <v>151646</v>
      </c>
      <c r="J102" s="1" t="str">
        <f>[5]YEAR11!$B101</f>
        <v>Logan, Nathaniel</v>
      </c>
      <c r="K102" s="561">
        <f>[5]YEAR11!$Q101</f>
        <v>89.5</v>
      </c>
      <c r="L102" t="str">
        <f>IFERROR(VLOOKUP($I102,[5]YEAR11!$A$2:$AG$246,26,FALSE),"")</f>
        <v>L</v>
      </c>
    </row>
    <row r="103" spans="1:12" x14ac:dyDescent="0.25">
      <c r="A103" s="31" t="s">
        <v>408</v>
      </c>
      <c r="B103" s="577">
        <v>8.5</v>
      </c>
      <c r="I103" s="2">
        <f>[5]YEAR11!$A102</f>
        <v>151553</v>
      </c>
      <c r="J103" s="1" t="str">
        <f>[5]YEAR11!$B102</f>
        <v>Loughran, Joseph</v>
      </c>
      <c r="K103" s="561">
        <f>[5]YEAR11!$Q102</f>
        <v>110.5</v>
      </c>
      <c r="L103" t="str">
        <f>IFERROR(VLOOKUP($I103,[5]YEAR11!$A$2:$AG$246,26,FALSE),"")</f>
        <v>H</v>
      </c>
    </row>
    <row r="104" spans="1:12" x14ac:dyDescent="0.25">
      <c r="A104" s="578" t="s">
        <v>409</v>
      </c>
      <c r="B104" s="579">
        <v>7</v>
      </c>
      <c r="I104" s="2">
        <f>[5]YEAR11!$A103</f>
        <v>151544</v>
      </c>
      <c r="J104" s="1" t="str">
        <f>[5]YEAR11!$B103</f>
        <v>Madafi, Valerie</v>
      </c>
      <c r="K104" s="561">
        <f>[5]YEAR11!$Q103</f>
        <v>108</v>
      </c>
      <c r="L104" t="str">
        <f>IFERROR(VLOOKUP($I104,[5]YEAR11!$A$2:$AG$246,26,FALSE),"")</f>
        <v>M</v>
      </c>
    </row>
    <row r="105" spans="1:12" x14ac:dyDescent="0.25">
      <c r="A105" s="578" t="s">
        <v>410</v>
      </c>
      <c r="B105" s="579">
        <v>5.5</v>
      </c>
      <c r="I105" s="2">
        <f>[5]YEAR11!$A104</f>
        <v>151571</v>
      </c>
      <c r="J105" s="1" t="str">
        <f>[5]YEAR11!$B104</f>
        <v>Magambo, Aaron</v>
      </c>
      <c r="K105" s="561">
        <f>[5]YEAR11!$Q104</f>
        <v>108</v>
      </c>
      <c r="L105" t="str">
        <f>IFERROR(VLOOKUP($I105,[5]YEAR11!$A$2:$AG$246,26,FALSE),"")</f>
        <v>M</v>
      </c>
    </row>
    <row r="106" spans="1:12" x14ac:dyDescent="0.25">
      <c r="A106" s="578" t="s">
        <v>411</v>
      </c>
      <c r="B106" s="579">
        <v>4</v>
      </c>
      <c r="I106" s="2">
        <f>[5]YEAR11!$A105</f>
        <v>151586</v>
      </c>
      <c r="J106" s="1" t="str">
        <f>[5]YEAR11!$B105</f>
        <v>Mahachi, Dean</v>
      </c>
      <c r="K106" s="561">
        <f>[5]YEAR11!$Q105</f>
        <v>101.5</v>
      </c>
      <c r="L106" t="str">
        <f>IFERROR(VLOOKUP($I106,[5]YEAR11!$A$2:$AG$246,26,FALSE),"")</f>
        <v>M</v>
      </c>
    </row>
    <row r="107" spans="1:12" x14ac:dyDescent="0.25">
      <c r="A107" s="580" t="s">
        <v>412</v>
      </c>
      <c r="B107" s="581">
        <v>3</v>
      </c>
      <c r="I107" s="2">
        <f>[5]YEAR11!$A106</f>
        <v>151628</v>
      </c>
      <c r="J107" s="1" t="str">
        <f>[5]YEAR11!$B106</f>
        <v>Makanjuola, Oluwafeolami</v>
      </c>
      <c r="K107" s="561">
        <f>[5]YEAR11!$Q106</f>
        <v>103</v>
      </c>
      <c r="L107" t="str">
        <f>IFERROR(VLOOKUP($I107,[5]YEAR11!$A$2:$AG$246,26,FALSE),"")</f>
        <v>M</v>
      </c>
    </row>
    <row r="108" spans="1:12" x14ac:dyDescent="0.25">
      <c r="A108" s="580" t="s">
        <v>413</v>
      </c>
      <c r="B108" s="581">
        <v>2</v>
      </c>
      <c r="I108" s="2">
        <f>[5]YEAR11!$A107</f>
        <v>160026</v>
      </c>
      <c r="J108" s="1" t="str">
        <f>[5]YEAR11!$B107</f>
        <v>Malik, Hana</v>
      </c>
      <c r="K108" s="561" t="str">
        <f>[5]YEAR11!$Q107</f>
        <v/>
      </c>
      <c r="L108" t="str">
        <f>IFERROR(VLOOKUP($I108,[5]YEAR11!$A$2:$AG$246,26,FALSE),"")</f>
        <v/>
      </c>
    </row>
    <row r="109" spans="1:12" x14ac:dyDescent="0.25">
      <c r="A109" s="580" t="s">
        <v>414</v>
      </c>
      <c r="B109" s="581">
        <v>1.25</v>
      </c>
      <c r="I109" s="2">
        <f>[5]YEAR11!$A108</f>
        <v>151610</v>
      </c>
      <c r="J109" s="1" t="str">
        <f>[5]YEAR11!$B108</f>
        <v>Marks, Ethan</v>
      </c>
      <c r="K109" s="561">
        <f>[5]YEAR11!$Q108</f>
        <v>117.5</v>
      </c>
      <c r="L109" t="str">
        <f>IFERROR(VLOOKUP($I109,[5]YEAR11!$A$2:$AG$246,26,FALSE),"")</f>
        <v>H</v>
      </c>
    </row>
    <row r="110" spans="1:12" ht="15.75" thickBot="1" x14ac:dyDescent="0.3">
      <c r="A110" s="582" t="s">
        <v>88</v>
      </c>
      <c r="B110" s="583">
        <v>0</v>
      </c>
      <c r="I110" s="2">
        <f>[5]YEAR11!$A109</f>
        <v>151584</v>
      </c>
      <c r="J110" s="1" t="str">
        <f>[5]YEAR11!$B109</f>
        <v>Martin, Tyler</v>
      </c>
      <c r="K110" s="561">
        <f>[5]YEAR11!$Q109</f>
        <v>110</v>
      </c>
      <c r="L110" t="str">
        <f>IFERROR(VLOOKUP($I110,[5]YEAR11!$A$2:$AG$246,26,FALSE),"")</f>
        <v>H</v>
      </c>
    </row>
    <row r="111" spans="1:12" x14ac:dyDescent="0.25">
      <c r="A111" s="584" t="s">
        <v>415</v>
      </c>
      <c r="B111" s="584">
        <v>9</v>
      </c>
      <c r="I111" s="2">
        <f>[5]YEAR11!$A110</f>
        <v>151595</v>
      </c>
      <c r="J111" s="1" t="str">
        <f>[5]YEAR11!$B110</f>
        <v>Mauricio, James</v>
      </c>
      <c r="K111" s="561">
        <f>[5]YEAR11!$Q110</f>
        <v>108</v>
      </c>
      <c r="L111" t="str">
        <f>IFERROR(VLOOKUP($I111,[5]YEAR11!$A$2:$AG$246,26,FALSE),"")</f>
        <v>M</v>
      </c>
    </row>
    <row r="112" spans="1:12" x14ac:dyDescent="0.25">
      <c r="A112" s="584" t="s">
        <v>416</v>
      </c>
      <c r="B112" s="584">
        <v>8.5</v>
      </c>
      <c r="I112" s="2">
        <f>[5]YEAR11!$A111</f>
        <v>151685</v>
      </c>
      <c r="J112" s="1" t="str">
        <f>[5]YEAR11!$B111</f>
        <v>McCann, James</v>
      </c>
      <c r="K112" s="561">
        <f>[5]YEAR11!$Q111</f>
        <v>108.5</v>
      </c>
      <c r="L112" t="str">
        <f>IFERROR(VLOOKUP($I112,[5]YEAR11!$A$2:$AG$246,26,FALSE),"")</f>
        <v>M</v>
      </c>
    </row>
    <row r="113" spans="1:12" x14ac:dyDescent="0.25">
      <c r="A113" s="584" t="s">
        <v>417</v>
      </c>
      <c r="B113" s="584">
        <v>8</v>
      </c>
      <c r="I113" s="2">
        <f>[5]YEAR11!$A112</f>
        <v>151641</v>
      </c>
      <c r="J113" s="1" t="str">
        <f>[5]YEAR11!$B112</f>
        <v>McKinney, Esther</v>
      </c>
      <c r="K113" s="561">
        <f>[5]YEAR11!$Q112</f>
        <v>117.5</v>
      </c>
      <c r="L113" t="str">
        <f>IFERROR(VLOOKUP($I113,[5]YEAR11!$A$2:$AG$246,26,FALSE),"")</f>
        <v>H</v>
      </c>
    </row>
    <row r="114" spans="1:12" x14ac:dyDescent="0.25">
      <c r="A114" s="584" t="s">
        <v>418</v>
      </c>
      <c r="B114" s="584">
        <v>7.5</v>
      </c>
      <c r="I114" s="2">
        <f>[5]YEAR11!$A113</f>
        <v>151570</v>
      </c>
      <c r="J114" s="1" t="str">
        <f>[5]YEAR11!$B113</f>
        <v>McKinney, Tess</v>
      </c>
      <c r="K114" s="561">
        <f>[5]YEAR11!$Q113</f>
        <v>110</v>
      </c>
      <c r="L114" t="str">
        <f>IFERROR(VLOOKUP($I114,[5]YEAR11!$A$2:$AG$246,26,FALSE),"")</f>
        <v>H</v>
      </c>
    </row>
    <row r="115" spans="1:12" x14ac:dyDescent="0.25">
      <c r="A115" s="584" t="s">
        <v>419</v>
      </c>
      <c r="B115" s="584">
        <v>7</v>
      </c>
      <c r="I115" s="2">
        <f>[5]YEAR11!$A114</f>
        <v>151675</v>
      </c>
      <c r="J115" s="1" t="str">
        <f>[5]YEAR11!$B114</f>
        <v>McLaughlin, Matthew</v>
      </c>
      <c r="K115" s="561">
        <f>[5]YEAR11!$Q114</f>
        <v>101.5</v>
      </c>
      <c r="L115" t="str">
        <f>IFERROR(VLOOKUP($I115,[5]YEAR11!$A$2:$AG$246,26,FALSE),"")</f>
        <v>M</v>
      </c>
    </row>
    <row r="116" spans="1:12" x14ac:dyDescent="0.25">
      <c r="A116" s="584" t="s">
        <v>420</v>
      </c>
      <c r="B116" s="584">
        <v>6.5</v>
      </c>
      <c r="I116" s="2">
        <f>[5]YEAR11!$A115</f>
        <v>151558</v>
      </c>
      <c r="J116" s="1" t="str">
        <f>[5]YEAR11!$B115</f>
        <v>McQuillan-Leonard, Louis</v>
      </c>
      <c r="K116" s="561">
        <f>[5]YEAR11!$Q115</f>
        <v>115.5</v>
      </c>
      <c r="L116" t="str">
        <f>IFERROR(VLOOKUP($I116,[5]YEAR11!$A$2:$AG$246,26,FALSE),"")</f>
        <v>H</v>
      </c>
    </row>
    <row r="117" spans="1:12" x14ac:dyDescent="0.25">
      <c r="A117" s="584" t="s">
        <v>421</v>
      </c>
      <c r="B117" s="584">
        <v>6</v>
      </c>
      <c r="I117" s="2">
        <f>[5]YEAR11!$A116</f>
        <v>151647</v>
      </c>
      <c r="J117" s="1" t="str">
        <f>[5]YEAR11!$B116</f>
        <v>Mead, Louisa</v>
      </c>
      <c r="K117" s="561">
        <f>[5]YEAR11!$Q116</f>
        <v>102</v>
      </c>
      <c r="L117" t="str">
        <f>IFERROR(VLOOKUP($I117,[5]YEAR11!$A$2:$AG$246,26,FALSE),"")</f>
        <v>M</v>
      </c>
    </row>
    <row r="118" spans="1:12" x14ac:dyDescent="0.25">
      <c r="A118" s="584" t="s">
        <v>422</v>
      </c>
      <c r="B118" s="584">
        <v>5.5</v>
      </c>
      <c r="I118" s="2">
        <f>[5]YEAR11!$A117</f>
        <v>151688</v>
      </c>
      <c r="J118" s="1" t="str">
        <f>[5]YEAR11!$B117</f>
        <v>Mehmood, Samah</v>
      </c>
      <c r="K118" s="561">
        <f>[5]YEAR11!$Q117</f>
        <v>115</v>
      </c>
      <c r="L118" t="str">
        <f>IFERROR(VLOOKUP($I118,[5]YEAR11!$A$2:$AG$246,26,FALSE),"")</f>
        <v>H</v>
      </c>
    </row>
    <row r="119" spans="1:12" x14ac:dyDescent="0.25">
      <c r="A119" s="584" t="s">
        <v>423</v>
      </c>
      <c r="B119" s="584">
        <v>5</v>
      </c>
      <c r="I119" s="2">
        <f>[5]YEAR11!$A118</f>
        <v>151652</v>
      </c>
      <c r="J119" s="1" t="str">
        <f>[5]YEAR11!$B118</f>
        <v>Mountain-Freeman, Joshua</v>
      </c>
      <c r="K119" s="561">
        <f>[5]YEAR11!$Q118</f>
        <v>89</v>
      </c>
      <c r="L119" t="str">
        <f>IFERROR(VLOOKUP($I119,[5]YEAR11!$A$2:$AG$246,26,FALSE),"")</f>
        <v>L</v>
      </c>
    </row>
    <row r="120" spans="1:12" x14ac:dyDescent="0.25">
      <c r="A120" s="584" t="s">
        <v>424</v>
      </c>
      <c r="B120" s="584">
        <v>4.5</v>
      </c>
      <c r="I120" s="2">
        <f>[5]YEAR11!$A119</f>
        <v>151627</v>
      </c>
      <c r="J120" s="1" t="str">
        <f>[5]YEAR11!$B119</f>
        <v>Muhirwa, Leeron</v>
      </c>
      <c r="K120" s="561">
        <f>[5]YEAR11!$Q119</f>
        <v>111.5</v>
      </c>
      <c r="L120" t="str">
        <f>IFERROR(VLOOKUP($I120,[5]YEAR11!$A$2:$AG$246,26,FALSE),"")</f>
        <v>M</v>
      </c>
    </row>
    <row r="121" spans="1:12" x14ac:dyDescent="0.25">
      <c r="A121" s="584" t="s">
        <v>425</v>
      </c>
      <c r="B121" s="584">
        <v>4</v>
      </c>
      <c r="I121" s="2">
        <f>[5]YEAR11!$A120</f>
        <v>151711</v>
      </c>
      <c r="J121" s="1" t="str">
        <f>[5]YEAR11!$B120</f>
        <v>Munro-Proud, Lewis</v>
      </c>
      <c r="K121" s="561">
        <f>[5]YEAR11!$Q120</f>
        <v>105.5</v>
      </c>
      <c r="L121" t="str">
        <f>IFERROR(VLOOKUP($I121,[5]YEAR11!$A$2:$AG$246,26,FALSE),"")</f>
        <v>M</v>
      </c>
    </row>
    <row r="122" spans="1:12" x14ac:dyDescent="0.25">
      <c r="A122" s="584" t="s">
        <v>426</v>
      </c>
      <c r="B122" s="584">
        <v>3.5</v>
      </c>
      <c r="I122" s="2">
        <f>[5]YEAR11!$A121</f>
        <v>151612</v>
      </c>
      <c r="J122" s="1" t="str">
        <f>[5]YEAR11!$B121</f>
        <v>Musie, Christina</v>
      </c>
      <c r="K122" s="561">
        <f>[5]YEAR11!$Q121</f>
        <v>107.5</v>
      </c>
      <c r="L122" t="str">
        <f>IFERROR(VLOOKUP($I122,[5]YEAR11!$A$2:$AG$246,26,FALSE),"")</f>
        <v>M</v>
      </c>
    </row>
    <row r="123" spans="1:12" x14ac:dyDescent="0.25">
      <c r="A123" s="584" t="s">
        <v>427</v>
      </c>
      <c r="B123" s="584">
        <v>3</v>
      </c>
      <c r="I123" s="2">
        <f>[5]YEAR11!$A122</f>
        <v>151533</v>
      </c>
      <c r="J123" s="1" t="str">
        <f>[5]YEAR11!$B122</f>
        <v>Naylor, Benedict</v>
      </c>
      <c r="K123" s="561">
        <f>[5]YEAR11!$Q122</f>
        <v>112.5</v>
      </c>
      <c r="L123" t="str">
        <f>IFERROR(VLOOKUP($I123,[5]YEAR11!$A$2:$AG$246,26,FALSE),"")</f>
        <v>H</v>
      </c>
    </row>
    <row r="124" spans="1:12" x14ac:dyDescent="0.25">
      <c r="A124" s="584" t="s">
        <v>428</v>
      </c>
      <c r="B124" s="584">
        <v>2.5</v>
      </c>
      <c r="I124" s="2">
        <f>[5]YEAR11!$A123</f>
        <v>151739</v>
      </c>
      <c r="J124" s="1" t="str">
        <f>[5]YEAR11!$B123</f>
        <v>Naylor, Ruby</v>
      </c>
      <c r="K124" s="561">
        <f>[5]YEAR11!$Q123</f>
        <v>97.5</v>
      </c>
      <c r="L124" t="str">
        <f>IFERROR(VLOOKUP($I124,[5]YEAR11!$A$2:$AG$246,26,FALSE),"")</f>
        <v>L</v>
      </c>
    </row>
    <row r="125" spans="1:12" x14ac:dyDescent="0.25">
      <c r="A125" s="584" t="s">
        <v>429</v>
      </c>
      <c r="B125" s="584">
        <v>2</v>
      </c>
      <c r="I125" s="2">
        <f>[5]YEAR11!$A124</f>
        <v>151565</v>
      </c>
      <c r="J125" s="1" t="str">
        <f>[5]YEAR11!$B124</f>
        <v>Nduka, Reuben</v>
      </c>
      <c r="K125" s="561">
        <f>[5]YEAR11!$Q124</f>
        <v>107.5</v>
      </c>
      <c r="L125" t="str">
        <f>IFERROR(VLOOKUP($I125,[5]YEAR11!$A$2:$AG$246,26,FALSE),"")</f>
        <v>M</v>
      </c>
    </row>
    <row r="126" spans="1:12" x14ac:dyDescent="0.25">
      <c r="A126" s="584" t="s">
        <v>430</v>
      </c>
      <c r="B126" s="584">
        <v>1.5</v>
      </c>
      <c r="I126" s="2">
        <f>[5]YEAR11!$A125</f>
        <v>151582</v>
      </c>
      <c r="J126" s="1" t="str">
        <f>[5]YEAR11!$B125</f>
        <v>Nettle, Charlie</v>
      </c>
      <c r="K126" s="561">
        <f>[5]YEAR11!$Q125</f>
        <v>107.5</v>
      </c>
      <c r="L126" t="str">
        <f>IFERROR(VLOOKUP($I126,[5]YEAR11!$A$2:$AG$246,26,FALSE),"")</f>
        <v>M</v>
      </c>
    </row>
    <row r="127" spans="1:12" x14ac:dyDescent="0.25">
      <c r="A127" s="584" t="s">
        <v>431</v>
      </c>
      <c r="B127" s="584">
        <v>1</v>
      </c>
      <c r="I127" s="2">
        <f>[5]YEAR11!$A126</f>
        <v>151614</v>
      </c>
      <c r="J127" s="1" t="str">
        <f>[5]YEAR11!$B126</f>
        <v>Newton, Grace</v>
      </c>
      <c r="K127" s="561">
        <f>[5]YEAR11!$Q126</f>
        <v>111</v>
      </c>
      <c r="L127" t="str">
        <f>IFERROR(VLOOKUP($I127,[5]YEAR11!$A$2:$AG$246,26,FALSE),"")</f>
        <v>H</v>
      </c>
    </row>
    <row r="128" spans="1:12" x14ac:dyDescent="0.25">
      <c r="A128" s="52" t="s">
        <v>443</v>
      </c>
      <c r="B128" s="86">
        <v>8.5</v>
      </c>
      <c r="I128" s="2">
        <f>[5]YEAR11!$A127</f>
        <v>151724</v>
      </c>
      <c r="J128" s="1" t="str">
        <f>[5]YEAR11!$B127</f>
        <v>Nicholson, Georgia</v>
      </c>
      <c r="K128" s="561">
        <f>[5]YEAR11!$Q127</f>
        <v>104</v>
      </c>
      <c r="L128" t="str">
        <f>IFERROR(VLOOKUP($I128,[5]YEAR11!$A$2:$AG$246,26,FALSE),"")</f>
        <v>M</v>
      </c>
    </row>
    <row r="129" spans="1:12" x14ac:dyDescent="0.25">
      <c r="A129" s="52" t="s">
        <v>442</v>
      </c>
      <c r="B129" s="86">
        <v>7.5</v>
      </c>
      <c r="I129" s="2">
        <f>[5]YEAR11!$A128</f>
        <v>160035</v>
      </c>
      <c r="J129" s="1" t="str">
        <f>[5]YEAR11!$B128</f>
        <v>Nurul Sunazry, Hadiff</v>
      </c>
      <c r="K129" s="561" t="str">
        <f>[5]YEAR11!$Q128</f>
        <v/>
      </c>
      <c r="L129" t="str">
        <f>IFERROR(VLOOKUP($I129,[5]YEAR11!$A$2:$AG$246,26,FALSE),"")</f>
        <v/>
      </c>
    </row>
    <row r="130" spans="1:12" x14ac:dyDescent="0.25">
      <c r="A130" s="52" t="s">
        <v>441</v>
      </c>
      <c r="B130" s="86">
        <v>6.5</v>
      </c>
      <c r="I130" s="2">
        <f>[5]YEAR11!$A129</f>
        <v>151548</v>
      </c>
      <c r="J130" s="1" t="str">
        <f>[5]YEAR11!$B129</f>
        <v>O'Brien, Lydia</v>
      </c>
      <c r="K130" s="561">
        <f>[5]YEAR11!$Q129</f>
        <v>109.5</v>
      </c>
      <c r="L130" t="str">
        <f>IFERROR(VLOOKUP($I130,[5]YEAR11!$A$2:$AG$246,26,FALSE),"")</f>
        <v>M</v>
      </c>
    </row>
    <row r="131" spans="1:12" x14ac:dyDescent="0.25">
      <c r="A131" s="52" t="s">
        <v>440</v>
      </c>
      <c r="B131" s="86">
        <v>5.5</v>
      </c>
      <c r="I131" s="2">
        <f>[5]YEAR11!$A130</f>
        <v>151708</v>
      </c>
      <c r="J131" s="1" t="str">
        <f>[5]YEAR11!$B130</f>
        <v>O'Malley, Faith</v>
      </c>
      <c r="K131" s="561">
        <f>[5]YEAR11!$Q130</f>
        <v>104</v>
      </c>
      <c r="L131" t="str">
        <f>IFERROR(VLOOKUP($I131,[5]YEAR11!$A$2:$AG$246,26,FALSE),"")</f>
        <v>M</v>
      </c>
    </row>
    <row r="132" spans="1:12" x14ac:dyDescent="0.25">
      <c r="A132" s="52" t="s">
        <v>439</v>
      </c>
      <c r="B132" s="86">
        <v>4.5</v>
      </c>
      <c r="I132" s="2">
        <f>[5]YEAR11!$A131</f>
        <v>151581</v>
      </c>
      <c r="J132" s="1" t="str">
        <f>[5]YEAR11!$B131</f>
        <v>O'Malley, Hope</v>
      </c>
      <c r="K132" s="561">
        <f>[5]YEAR11!$Q131</f>
        <v>99</v>
      </c>
      <c r="L132" t="str">
        <f>IFERROR(VLOOKUP($I132,[5]YEAR11!$A$2:$AG$246,26,FALSE),"")</f>
        <v>L</v>
      </c>
    </row>
    <row r="133" spans="1:12" x14ac:dyDescent="0.25">
      <c r="A133" s="52" t="s">
        <v>438</v>
      </c>
      <c r="B133" s="86">
        <v>3.5</v>
      </c>
      <c r="I133" s="2">
        <f>[5]YEAR11!$A132</f>
        <v>151689</v>
      </c>
      <c r="J133" s="1" t="str">
        <f>[5]YEAR11!$B132</f>
        <v>Osagie, Miracle</v>
      </c>
      <c r="K133" s="561">
        <f>[5]YEAR11!$Q132</f>
        <v>103.5</v>
      </c>
      <c r="L133" t="str">
        <f>IFERROR(VLOOKUP($I133,[5]YEAR11!$A$2:$AG$246,26,FALSE),"")</f>
        <v>L</v>
      </c>
    </row>
    <row r="134" spans="1:12" x14ac:dyDescent="0.25">
      <c r="A134" s="52" t="s">
        <v>437</v>
      </c>
      <c r="B134" s="86">
        <v>2.5</v>
      </c>
      <c r="I134" s="2">
        <f>[5]YEAR11!$A133</f>
        <v>151564</v>
      </c>
      <c r="J134" s="1" t="str">
        <f>[5]YEAR11!$B133</f>
        <v>Owen, Emily</v>
      </c>
      <c r="K134" s="561">
        <f>[5]YEAR11!$Q133</f>
        <v>106.5</v>
      </c>
      <c r="L134" t="str">
        <f>IFERROR(VLOOKUP($I134,[5]YEAR11!$A$2:$AG$246,26,FALSE),"")</f>
        <v>M</v>
      </c>
    </row>
    <row r="135" spans="1:12" x14ac:dyDescent="0.25">
      <c r="A135" s="52" t="s">
        <v>436</v>
      </c>
      <c r="B135" s="86">
        <v>1.5</v>
      </c>
      <c r="I135" s="2">
        <f>[5]YEAR11!$A134</f>
        <v>151559</v>
      </c>
      <c r="J135" s="1" t="str">
        <f>[5]YEAR11!$B134</f>
        <v>Owusu-Sekyere, Bethny</v>
      </c>
      <c r="K135" s="561">
        <f>[5]YEAR11!$Q134</f>
        <v>104</v>
      </c>
      <c r="L135" t="str">
        <f>IFERROR(VLOOKUP($I135,[5]YEAR11!$A$2:$AG$246,26,FALSE),"")</f>
        <v>M</v>
      </c>
    </row>
    <row r="136" spans="1:12" x14ac:dyDescent="0.25">
      <c r="A136" s="52" t="s">
        <v>444</v>
      </c>
      <c r="B136" s="86">
        <v>1.75</v>
      </c>
      <c r="I136" s="2">
        <f>[5]YEAR11!$A135</f>
        <v>151713</v>
      </c>
      <c r="J136" s="1" t="str">
        <f>[5]YEAR11!$B135</f>
        <v>Oxley, Finn</v>
      </c>
      <c r="K136" s="561">
        <f>[5]YEAR11!$Q135</f>
        <v>105</v>
      </c>
      <c r="L136" t="str">
        <f>IFERROR(VLOOKUP($I136,[5]YEAR11!$A$2:$AG$246,26,FALSE),"")</f>
        <v>M</v>
      </c>
    </row>
    <row r="137" spans="1:12" x14ac:dyDescent="0.25">
      <c r="A137" s="52" t="s">
        <v>445</v>
      </c>
      <c r="B137" s="86">
        <v>2.5</v>
      </c>
      <c r="I137" s="2">
        <f>[5]YEAR11!$A136</f>
        <v>151676</v>
      </c>
      <c r="J137" s="1" t="str">
        <f>[5]YEAR11!$B136</f>
        <v>Oxley, Lily</v>
      </c>
      <c r="K137" s="561">
        <f>[5]YEAR11!$Q136</f>
        <v>109</v>
      </c>
      <c r="L137" t="str">
        <f>IFERROR(VLOOKUP($I137,[5]YEAR11!$A$2:$AG$246,26,FALSE),"")</f>
        <v>M</v>
      </c>
    </row>
    <row r="138" spans="1:12" x14ac:dyDescent="0.25">
      <c r="A138" s="52" t="s">
        <v>446</v>
      </c>
      <c r="B138" s="86">
        <v>3.5</v>
      </c>
      <c r="I138" s="2">
        <f>[5]YEAR11!$A137</f>
        <v>151717</v>
      </c>
      <c r="J138" s="1" t="str">
        <f>[5]YEAR11!$B137</f>
        <v>Paredes Davila, Pablo Nicolas</v>
      </c>
      <c r="K138" s="561">
        <f>[5]YEAR11!$Q137</f>
        <v>114</v>
      </c>
      <c r="L138" t="str">
        <f>IFERROR(VLOOKUP($I138,[5]YEAR11!$A$2:$AG$246,26,FALSE),"")</f>
        <v>H</v>
      </c>
    </row>
    <row r="139" spans="1:12" x14ac:dyDescent="0.25">
      <c r="A139" s="52" t="s">
        <v>447</v>
      </c>
      <c r="B139" s="86">
        <v>4.75</v>
      </c>
      <c r="I139" s="2">
        <f>[5]YEAR11!$A138</f>
        <v>151636</v>
      </c>
      <c r="J139" s="1" t="str">
        <f>[5]YEAR11!$B138</f>
        <v>Parkin, Annabelle</v>
      </c>
      <c r="K139" s="561">
        <f>[5]YEAR11!$Q138</f>
        <v>104.5</v>
      </c>
      <c r="L139" t="str">
        <f>IFERROR(VLOOKUP($I139,[5]YEAR11!$A$2:$AG$246,26,FALSE),"")</f>
        <v>M</v>
      </c>
    </row>
    <row r="140" spans="1:12" x14ac:dyDescent="0.25">
      <c r="A140" s="52" t="s">
        <v>448</v>
      </c>
      <c r="B140" s="86">
        <v>6.25</v>
      </c>
      <c r="I140" s="2">
        <f>[5]YEAR11!$A139</f>
        <v>152718</v>
      </c>
      <c r="J140" s="1" t="str">
        <f>[5]YEAR11!$B139</f>
        <v>Penmetsa, Akshaya</v>
      </c>
      <c r="K140" s="561">
        <f>[5]YEAR11!$Q139</f>
        <v>117</v>
      </c>
      <c r="L140" t="str">
        <f>IFERROR(VLOOKUP($I140,[5]YEAR11!$A$2:$AG$246,26,FALSE),"")</f>
        <v>H</v>
      </c>
    </row>
    <row r="141" spans="1:12" x14ac:dyDescent="0.25">
      <c r="A141" s="52" t="s">
        <v>449</v>
      </c>
      <c r="B141" s="86">
        <v>7.75</v>
      </c>
      <c r="I141" s="2">
        <f>[5]YEAR11!$A140</f>
        <v>151670</v>
      </c>
      <c r="J141" s="1" t="str">
        <f>[5]YEAR11!$B140</f>
        <v>Phelps, Evie</v>
      </c>
      <c r="K141" s="561">
        <f>[5]YEAR11!$Q140</f>
        <v>91</v>
      </c>
      <c r="L141" t="str">
        <f>IFERROR(VLOOKUP($I141,[5]YEAR11!$A$2:$AG$246,26,FALSE),"")</f>
        <v>L</v>
      </c>
    </row>
    <row r="142" spans="1:12" x14ac:dyDescent="0.25">
      <c r="A142" s="52" t="s">
        <v>450</v>
      </c>
      <c r="B142" s="86">
        <v>1</v>
      </c>
      <c r="I142" s="2">
        <f>[5]YEAR11!$A141</f>
        <v>151715</v>
      </c>
      <c r="J142" s="1" t="str">
        <f>[5]YEAR11!$B141</f>
        <v>Phoenix, Luke</v>
      </c>
      <c r="K142" s="561">
        <f>[5]YEAR11!$Q141</f>
        <v>111.5</v>
      </c>
      <c r="L142" t="str">
        <f>IFERROR(VLOOKUP($I142,[5]YEAR11!$A$2:$AG$246,26,FALSE),"")</f>
        <v>H</v>
      </c>
    </row>
    <row r="143" spans="1:12" x14ac:dyDescent="0.25">
      <c r="A143" s="52" t="s">
        <v>451</v>
      </c>
      <c r="B143" s="86">
        <v>2</v>
      </c>
      <c r="I143" s="2">
        <f>[5]YEAR11!$A142</f>
        <v>151679</v>
      </c>
      <c r="J143" s="1" t="str">
        <f>[5]YEAR11!$B142</f>
        <v>Prenter, Millie</v>
      </c>
      <c r="K143" s="561">
        <f>[5]YEAR11!$Q142</f>
        <v>110.5</v>
      </c>
      <c r="L143" t="str">
        <f>IFERROR(VLOOKUP($I143,[5]YEAR11!$A$2:$AG$246,26,FALSE),"")</f>
        <v>M</v>
      </c>
    </row>
    <row r="144" spans="1:12" x14ac:dyDescent="0.25">
      <c r="A144" s="52" t="s">
        <v>452</v>
      </c>
      <c r="B144" s="86">
        <v>3</v>
      </c>
      <c r="I144" s="2">
        <f>[5]YEAR11!$A143</f>
        <v>151726</v>
      </c>
      <c r="J144" s="1" t="str">
        <f>[5]YEAR11!$B143</f>
        <v>Priestley, Antonia</v>
      </c>
      <c r="K144" s="561">
        <f>[5]YEAR11!$Q143</f>
        <v>115.5</v>
      </c>
      <c r="L144" t="str">
        <f>IFERROR(VLOOKUP($I144,[5]YEAR11!$A$2:$AG$246,26,FALSE),"")</f>
        <v>H</v>
      </c>
    </row>
    <row r="145" spans="1:12" x14ac:dyDescent="0.25">
      <c r="A145" s="52" t="s">
        <v>453</v>
      </c>
      <c r="B145" s="86">
        <v>4</v>
      </c>
      <c r="I145" s="2">
        <f>[5]YEAR11!$A144</f>
        <v>151719</v>
      </c>
      <c r="J145" s="1" t="str">
        <f>[5]YEAR11!$B144</f>
        <v>Puckering-Green, Jake</v>
      </c>
      <c r="K145" s="561">
        <f>[5]YEAR11!$Q144</f>
        <v>103.5</v>
      </c>
      <c r="L145" t="str">
        <f>IFERROR(VLOOKUP($I145,[5]YEAR11!$A$2:$AG$246,26,FALSE),"")</f>
        <v>L</v>
      </c>
    </row>
    <row r="146" spans="1:12" x14ac:dyDescent="0.25">
      <c r="A146" s="52" t="s">
        <v>454</v>
      </c>
      <c r="B146" s="86">
        <v>5</v>
      </c>
      <c r="I146" s="2">
        <f>[5]YEAR11!$A145</f>
        <v>151701</v>
      </c>
      <c r="J146" s="1" t="str">
        <f>[5]YEAR11!$B145</f>
        <v>Read, Hannah</v>
      </c>
      <c r="K146" s="561">
        <f>[5]YEAR11!$Q145</f>
        <v>115</v>
      </c>
      <c r="L146" t="str">
        <f>IFERROR(VLOOKUP($I146,[5]YEAR11!$A$2:$AG$246,26,FALSE),"")</f>
        <v>H</v>
      </c>
    </row>
    <row r="147" spans="1:12" x14ac:dyDescent="0.25">
      <c r="A147" s="52" t="s">
        <v>455</v>
      </c>
      <c r="B147" s="86">
        <v>6</v>
      </c>
      <c r="I147" s="2">
        <f>[5]YEAR11!$A146</f>
        <v>151549</v>
      </c>
      <c r="J147" s="1" t="str">
        <f>[5]YEAR11!$B146</f>
        <v>Reynard, Isla</v>
      </c>
      <c r="K147" s="561">
        <f>[5]YEAR11!$Q146</f>
        <v>113.5</v>
      </c>
      <c r="L147" t="str">
        <f>IFERROR(VLOOKUP($I147,[5]YEAR11!$A$2:$AG$246,26,FALSE),"")</f>
        <v>H</v>
      </c>
    </row>
    <row r="148" spans="1:12" x14ac:dyDescent="0.25">
      <c r="A148" s="52" t="s">
        <v>456</v>
      </c>
      <c r="B148" s="86">
        <v>7</v>
      </c>
      <c r="I148" s="2">
        <f>[5]YEAR11!$A147</f>
        <v>151626</v>
      </c>
      <c r="J148" s="1" t="str">
        <f>[5]YEAR11!$B147</f>
        <v>Richards, Lynice</v>
      </c>
      <c r="K148" s="561">
        <f>[5]YEAR11!$Q147</f>
        <v>79</v>
      </c>
      <c r="L148" t="str">
        <f>IFERROR(VLOOKUP($I148,[5]YEAR11!$A$2:$AG$246,26,FALSE),"")</f>
        <v>L</v>
      </c>
    </row>
    <row r="149" spans="1:12" x14ac:dyDescent="0.25">
      <c r="A149" s="52" t="s">
        <v>457</v>
      </c>
      <c r="B149" s="86">
        <v>8</v>
      </c>
      <c r="I149" s="2">
        <f>[5]YEAR11!$A148</f>
        <v>151671</v>
      </c>
      <c r="J149" s="1" t="str">
        <f>[5]YEAR11!$B148</f>
        <v>Rigby, Isobel</v>
      </c>
      <c r="K149" s="561">
        <f>[5]YEAR11!$Q148</f>
        <v>107.5</v>
      </c>
      <c r="L149" t="str">
        <f>IFERROR(VLOOKUP($I149,[5]YEAR11!$A$2:$AG$246,26,FALSE),"")</f>
        <v>M</v>
      </c>
    </row>
    <row r="150" spans="1:12" x14ac:dyDescent="0.25">
      <c r="A150" s="52" t="s">
        <v>458</v>
      </c>
      <c r="B150" s="86">
        <v>9</v>
      </c>
      <c r="I150" s="2">
        <f>[5]YEAR11!$A149</f>
        <v>151704</v>
      </c>
      <c r="J150" s="1" t="str">
        <f>[5]YEAR11!$B149</f>
        <v>Rose, Evie</v>
      </c>
      <c r="K150" s="561">
        <f>[5]YEAR11!$Q149</f>
        <v>98</v>
      </c>
      <c r="L150" t="str">
        <f>IFERROR(VLOOKUP($I150,[5]YEAR11!$A$2:$AG$246,26,FALSE),"")</f>
        <v>L</v>
      </c>
    </row>
    <row r="151" spans="1:12" x14ac:dyDescent="0.25">
      <c r="A151" s="52" t="s">
        <v>459</v>
      </c>
      <c r="B151" s="86">
        <v>0</v>
      </c>
      <c r="I151" s="2">
        <f>[5]YEAR11!$A150</f>
        <v>151664</v>
      </c>
      <c r="J151" s="1" t="str">
        <f>[5]YEAR11!$B150</f>
        <v>Ross-Weston, Madeleine</v>
      </c>
      <c r="K151" s="561">
        <f>[5]YEAR11!$Q150</f>
        <v>100.5</v>
      </c>
      <c r="L151" t="str">
        <f>IFERROR(VLOOKUP($I151,[5]YEAR11!$A$2:$AG$246,26,FALSE),"")</f>
        <v>M</v>
      </c>
    </row>
    <row r="152" spans="1:12" x14ac:dyDescent="0.25">
      <c r="A152" s="52" t="s">
        <v>460</v>
      </c>
      <c r="B152" s="86">
        <v>8.5</v>
      </c>
      <c r="I152" s="2">
        <f>[5]YEAR11!$A151</f>
        <v>151661</v>
      </c>
      <c r="J152" s="1" t="str">
        <f>[5]YEAR11!$B151</f>
        <v>Saddiq, Elayna</v>
      </c>
      <c r="K152" s="561">
        <f>[5]YEAR11!$Q151</f>
        <v>105</v>
      </c>
      <c r="L152" t="str">
        <f>IFERROR(VLOOKUP($I152,[5]YEAR11!$A$2:$AG$246,26,FALSE),"")</f>
        <v>M</v>
      </c>
    </row>
    <row r="153" spans="1:12" x14ac:dyDescent="0.25">
      <c r="A153" s="52" t="s">
        <v>461</v>
      </c>
      <c r="B153" s="544">
        <v>7.5</v>
      </c>
      <c r="I153" s="2">
        <f>[5]YEAR11!$A152</f>
        <v>151690</v>
      </c>
      <c r="J153" s="1" t="str">
        <f>[5]YEAR11!$B152</f>
        <v>Sadler, Tierney</v>
      </c>
      <c r="K153" s="561">
        <f>[5]YEAR11!$Q152</f>
        <v>103.5</v>
      </c>
      <c r="L153" t="str">
        <f>IFERROR(VLOOKUP($I153,[5]YEAR11!$A$2:$AG$246,26,FALSE),"")</f>
        <v>M</v>
      </c>
    </row>
    <row r="154" spans="1:12" x14ac:dyDescent="0.25">
      <c r="A154" s="52" t="s">
        <v>462</v>
      </c>
      <c r="B154" s="544">
        <v>6.5</v>
      </c>
      <c r="I154" s="2">
        <f>[5]YEAR11!$A153</f>
        <v>151625</v>
      </c>
      <c r="J154" s="1" t="str">
        <f>[5]YEAR11!$B153</f>
        <v>Samuels, Amari</v>
      </c>
      <c r="K154" s="561">
        <f>[5]YEAR11!$Q153</f>
        <v>101.5</v>
      </c>
      <c r="L154" t="str">
        <f>IFERROR(VLOOKUP($I154,[5]YEAR11!$A$2:$AG$246,26,FALSE),"")</f>
        <v>M</v>
      </c>
    </row>
    <row r="155" spans="1:12" x14ac:dyDescent="0.25">
      <c r="A155" s="52" t="s">
        <v>463</v>
      </c>
      <c r="B155" s="544">
        <v>5.5</v>
      </c>
      <c r="I155" s="2">
        <f>[5]YEAR11!$A154</f>
        <v>151585</v>
      </c>
      <c r="J155" s="1" t="str">
        <f>[5]YEAR11!$B154</f>
        <v>Sanchez, Nicolas</v>
      </c>
      <c r="K155" s="561">
        <f>[5]YEAR11!$Q154</f>
        <v>102.5</v>
      </c>
      <c r="L155" t="str">
        <f>IFERROR(VLOOKUP($I155,[5]YEAR11!$A$2:$AG$246,26,FALSE),"")</f>
        <v>M</v>
      </c>
    </row>
    <row r="156" spans="1:12" x14ac:dyDescent="0.25">
      <c r="A156" s="52" t="s">
        <v>464</v>
      </c>
      <c r="B156" s="544">
        <v>4.5</v>
      </c>
      <c r="I156" s="2">
        <f>[5]YEAR11!$A155</f>
        <v>151588</v>
      </c>
      <c r="J156" s="1" t="str">
        <f>[5]YEAR11!$B155</f>
        <v>Sargeant, Joanie</v>
      </c>
      <c r="K156" s="561">
        <f>[5]YEAR11!$Q155</f>
        <v>105</v>
      </c>
      <c r="L156" t="str">
        <f>IFERROR(VLOOKUP($I156,[5]YEAR11!$A$2:$AG$246,26,FALSE),"")</f>
        <v>M</v>
      </c>
    </row>
    <row r="157" spans="1:12" x14ac:dyDescent="0.25">
      <c r="A157" s="52" t="s">
        <v>465</v>
      </c>
      <c r="B157" s="544">
        <v>3.5</v>
      </c>
      <c r="I157" s="2">
        <f>[5]YEAR11!$A156</f>
        <v>151623</v>
      </c>
      <c r="J157" s="1" t="str">
        <f>[5]YEAR11!$B156</f>
        <v>Sasu-Fynn, Francis</v>
      </c>
      <c r="K157" s="561">
        <f>[5]YEAR11!$Q156</f>
        <v>109</v>
      </c>
      <c r="L157" t="str">
        <f>IFERROR(VLOOKUP($I157,[5]YEAR11!$A$2:$AG$246,26,FALSE),"")</f>
        <v>M</v>
      </c>
    </row>
    <row r="158" spans="1:12" x14ac:dyDescent="0.25">
      <c r="A158" s="52" t="s">
        <v>466</v>
      </c>
      <c r="B158" s="544">
        <v>2.5</v>
      </c>
      <c r="I158" s="2">
        <f>[5]YEAR11!$A157</f>
        <v>151710</v>
      </c>
      <c r="J158" s="1" t="str">
        <f>[5]YEAR11!$B157</f>
        <v>Saxton-Clayton, Alfie</v>
      </c>
      <c r="K158" s="561">
        <f>[5]YEAR11!$Q157</f>
        <v>101.5</v>
      </c>
      <c r="L158" t="str">
        <f>IFERROR(VLOOKUP($I158,[5]YEAR11!$A$2:$AG$246,26,FALSE),"")</f>
        <v>L</v>
      </c>
    </row>
    <row r="159" spans="1:12" x14ac:dyDescent="0.25">
      <c r="A159" s="52" t="s">
        <v>467</v>
      </c>
      <c r="B159" s="544">
        <v>1.5</v>
      </c>
      <c r="I159" s="2">
        <f>[5]YEAR11!$A158</f>
        <v>151593</v>
      </c>
      <c r="J159" s="1" t="str">
        <f>[5]YEAR11!$B158</f>
        <v>Scott, Trinity</v>
      </c>
      <c r="K159" s="561">
        <f>[5]YEAR11!$Q158</f>
        <v>104</v>
      </c>
      <c r="L159" t="str">
        <f>IFERROR(VLOOKUP($I159,[5]YEAR11!$A$2:$AG$246,26,FALSE),"")</f>
        <v>M</v>
      </c>
    </row>
    <row r="160" spans="1:12" x14ac:dyDescent="0.25">
      <c r="A160" s="52" t="s">
        <v>468</v>
      </c>
      <c r="B160" s="544">
        <v>0.5</v>
      </c>
      <c r="I160" s="2">
        <f>[5]YEAR11!$A159</f>
        <v>151666</v>
      </c>
      <c r="J160" s="1" t="str">
        <f>[5]YEAR11!$B159</f>
        <v>Scriven, Emily</v>
      </c>
      <c r="K160" s="561">
        <f>[5]YEAR11!$Q159</f>
        <v>108.5</v>
      </c>
      <c r="L160" t="str">
        <f>IFERROR(VLOOKUP($I160,[5]YEAR11!$A$2:$AG$246,26,FALSE),"")</f>
        <v>M</v>
      </c>
    </row>
    <row r="161" spans="1:12" x14ac:dyDescent="0.25">
      <c r="A161" s="52" t="s">
        <v>469</v>
      </c>
      <c r="B161" s="86">
        <v>6</v>
      </c>
      <c r="I161" s="2">
        <f>[5]YEAR11!$A160</f>
        <v>151733</v>
      </c>
      <c r="J161" s="1" t="str">
        <f>[5]YEAR11!$B160</f>
        <v>Selamyihun, Bitania</v>
      </c>
      <c r="K161" s="561">
        <f>[5]YEAR11!$Q160</f>
        <v>100</v>
      </c>
      <c r="L161" t="str">
        <f>IFERROR(VLOOKUP($I161,[5]YEAR11!$A$2:$AG$246,26,FALSE),"")</f>
        <v>M</v>
      </c>
    </row>
    <row r="162" spans="1:12" x14ac:dyDescent="0.25">
      <c r="A162" s="52" t="s">
        <v>470</v>
      </c>
      <c r="B162" s="86">
        <v>8</v>
      </c>
      <c r="I162" s="2">
        <f>[5]YEAR11!$A161</f>
        <v>151653</v>
      </c>
      <c r="J162" s="1" t="str">
        <f>[5]YEAR11!$B161</f>
        <v>Shaiju, Shreya</v>
      </c>
      <c r="K162" s="561">
        <f>[5]YEAR11!$Q161</f>
        <v>111.5</v>
      </c>
      <c r="L162" t="str">
        <f>IFERROR(VLOOKUP($I162,[5]YEAR11!$A$2:$AG$246,26,FALSE),"")</f>
        <v>H</v>
      </c>
    </row>
    <row r="163" spans="1:12" x14ac:dyDescent="0.25">
      <c r="A163" s="52" t="s">
        <v>471</v>
      </c>
      <c r="B163" s="86">
        <v>2.5</v>
      </c>
      <c r="I163" s="2">
        <f>[5]YEAR11!$A162</f>
        <v>151578</v>
      </c>
      <c r="J163" s="1" t="str">
        <f>[5]YEAR11!$B162</f>
        <v>Shaw, Larissa</v>
      </c>
      <c r="K163" s="561">
        <f>[5]YEAR11!$Q162</f>
        <v>118.5</v>
      </c>
      <c r="L163" t="str">
        <f>IFERROR(VLOOKUP($I163,[5]YEAR11!$A$2:$AG$246,26,FALSE),"")</f>
        <v>H</v>
      </c>
    </row>
    <row r="164" spans="1:12" x14ac:dyDescent="0.25">
      <c r="I164" s="2">
        <f>[5]YEAR11!$A163</f>
        <v>151583</v>
      </c>
      <c r="J164" s="1" t="str">
        <f>[5]YEAR11!$B163</f>
        <v>Shepherd, Jessica</v>
      </c>
      <c r="K164" s="561">
        <f>[5]YEAR11!$Q163</f>
        <v>110.5</v>
      </c>
      <c r="L164" t="str">
        <f>IFERROR(VLOOKUP($I164,[5]YEAR11!$A$2:$AG$246,26,FALSE),"")</f>
        <v>H</v>
      </c>
    </row>
    <row r="165" spans="1:12" x14ac:dyDescent="0.25">
      <c r="I165" s="2">
        <f>[5]YEAR11!$A164</f>
        <v>151656</v>
      </c>
      <c r="J165" s="1" t="str">
        <f>[5]YEAR11!$B164</f>
        <v>Sheppard, Jade</v>
      </c>
      <c r="K165" s="561">
        <f>[5]YEAR11!$Q164</f>
        <v>100</v>
      </c>
      <c r="L165" t="str">
        <f>IFERROR(VLOOKUP($I165,[5]YEAR11!$A$2:$AG$246,26,FALSE),"")</f>
        <v>L</v>
      </c>
    </row>
    <row r="166" spans="1:12" x14ac:dyDescent="0.25">
      <c r="I166" s="2">
        <f>[5]YEAR11!$A165</f>
        <v>151601</v>
      </c>
      <c r="J166" s="1" t="str">
        <f>[5]YEAR11!$B165</f>
        <v>Sheridan, Stanley</v>
      </c>
      <c r="K166" s="561">
        <f>[5]YEAR11!$Q165</f>
        <v>108</v>
      </c>
      <c r="L166" t="str">
        <f>IFERROR(VLOOKUP($I166,[5]YEAR11!$A$2:$AG$246,26,FALSE),"")</f>
        <v>M</v>
      </c>
    </row>
    <row r="167" spans="1:12" x14ac:dyDescent="0.25">
      <c r="I167" s="2">
        <f>[5]YEAR11!$A166</f>
        <v>151691</v>
      </c>
      <c r="J167" s="1" t="str">
        <f>[5]YEAR11!$B166</f>
        <v>Shields, Rachel</v>
      </c>
      <c r="K167" s="561">
        <f>[5]YEAR11!$Q166</f>
        <v>107.5</v>
      </c>
      <c r="L167" t="str">
        <f>IFERROR(VLOOKUP($I167,[5]YEAR11!$A$2:$AG$246,26,FALSE),"")</f>
        <v>M</v>
      </c>
    </row>
    <row r="168" spans="1:12" x14ac:dyDescent="0.25">
      <c r="I168" s="2">
        <f>[5]YEAR11!$A167</f>
        <v>151596</v>
      </c>
      <c r="J168" s="1" t="str">
        <f>[5]YEAR11!$B167</f>
        <v>Sibanda, Sibusisiwe</v>
      </c>
      <c r="K168" s="561">
        <f>[5]YEAR11!$Q167</f>
        <v>110</v>
      </c>
      <c r="L168" t="str">
        <f>IFERROR(VLOOKUP($I168,[5]YEAR11!$A$2:$AG$246,26,FALSE),"")</f>
        <v>H</v>
      </c>
    </row>
    <row r="169" spans="1:12" x14ac:dyDescent="0.25">
      <c r="I169" s="2">
        <f>[5]YEAR11!$A168</f>
        <v>151700</v>
      </c>
      <c r="J169" s="1" t="str">
        <f>[5]YEAR11!$B168</f>
        <v>Sigauke, Ashleigh</v>
      </c>
      <c r="K169" s="561">
        <f>[5]YEAR11!$Q168</f>
        <v>97</v>
      </c>
      <c r="L169" t="str">
        <f>IFERROR(VLOOKUP($I169,[5]YEAR11!$A$2:$AG$246,26,FALSE),"")</f>
        <v>L</v>
      </c>
    </row>
    <row r="170" spans="1:12" x14ac:dyDescent="0.25">
      <c r="I170" s="2">
        <f>[5]YEAR11!$A169</f>
        <v>151579</v>
      </c>
      <c r="J170" s="1" t="str">
        <f>[5]YEAR11!$B169</f>
        <v>Siggs, Patrick</v>
      </c>
      <c r="K170" s="561">
        <f>[5]YEAR11!$Q169</f>
        <v>107.5</v>
      </c>
      <c r="L170" t="str">
        <f>IFERROR(VLOOKUP($I170,[5]YEAR11!$A$2:$AG$246,26,FALSE),"")</f>
        <v>M</v>
      </c>
    </row>
    <row r="171" spans="1:12" x14ac:dyDescent="0.25">
      <c r="I171" s="2">
        <f>[5]YEAR11!$A170</f>
        <v>151619</v>
      </c>
      <c r="J171" s="1" t="str">
        <f>[5]YEAR11!$B170</f>
        <v>Simpson, Charlie</v>
      </c>
      <c r="K171" s="561">
        <f>[5]YEAR11!$Q170</f>
        <v>100.5</v>
      </c>
      <c r="L171" t="str">
        <f>IFERROR(VLOOKUP($I171,[5]YEAR11!$A$2:$AG$246,26,FALSE),"")</f>
        <v>M</v>
      </c>
    </row>
    <row r="172" spans="1:12" x14ac:dyDescent="0.25">
      <c r="I172" s="2">
        <f>[5]YEAR11!$A171</f>
        <v>151521</v>
      </c>
      <c r="J172" s="1" t="str">
        <f>[5]YEAR11!$B171</f>
        <v>Sinkamba, Louisa</v>
      </c>
      <c r="K172" s="561">
        <f>[5]YEAR11!$Q171</f>
        <v>113</v>
      </c>
      <c r="L172" t="str">
        <f>IFERROR(VLOOKUP($I172,[5]YEAR11!$A$2:$AG$246,26,FALSE),"")</f>
        <v>H</v>
      </c>
    </row>
    <row r="173" spans="1:12" x14ac:dyDescent="0.25">
      <c r="I173" s="2">
        <f>[5]YEAR11!$A172</f>
        <v>151587</v>
      </c>
      <c r="J173" s="1" t="str">
        <f>[5]YEAR11!$B172</f>
        <v>Smith, Jasmine</v>
      </c>
      <c r="K173" s="561">
        <f>[5]YEAR11!$Q172</f>
        <v>114.5</v>
      </c>
      <c r="L173" t="str">
        <f>IFERROR(VLOOKUP($I173,[5]YEAR11!$A$2:$AG$246,26,FALSE),"")</f>
        <v>H</v>
      </c>
    </row>
    <row r="174" spans="1:12" x14ac:dyDescent="0.25">
      <c r="I174" s="2">
        <f>[5]YEAR11!$A173</f>
        <v>151730</v>
      </c>
      <c r="J174" s="1" t="str">
        <f>[5]YEAR11!$B173</f>
        <v>Smith, Luke</v>
      </c>
      <c r="K174" s="561">
        <f>[5]YEAR11!$Q173</f>
        <v>109</v>
      </c>
      <c r="L174" t="str">
        <f>IFERROR(VLOOKUP($I174,[5]YEAR11!$A$2:$AG$246,26,FALSE),"")</f>
        <v>M</v>
      </c>
    </row>
    <row r="175" spans="1:12" x14ac:dyDescent="0.25">
      <c r="I175" s="2">
        <f>[5]YEAR11!$A174</f>
        <v>151729</v>
      </c>
      <c r="J175" s="1" t="str">
        <f>[5]YEAR11!$B174</f>
        <v>Smith, Nathanael</v>
      </c>
      <c r="K175" s="561">
        <f>[5]YEAR11!$Q174</f>
        <v>106.5</v>
      </c>
      <c r="L175" t="str">
        <f>IFERROR(VLOOKUP($I175,[5]YEAR11!$A$2:$AG$246,26,FALSE),"")</f>
        <v>M</v>
      </c>
    </row>
    <row r="176" spans="1:12" x14ac:dyDescent="0.25">
      <c r="I176" s="2">
        <f>[5]YEAR11!$A175</f>
        <v>151602</v>
      </c>
      <c r="J176" s="1" t="str">
        <f>[5]YEAR11!$B175</f>
        <v>Smith, Niamh</v>
      </c>
      <c r="K176" s="561">
        <f>[5]YEAR11!$Q175</f>
        <v>105.5</v>
      </c>
      <c r="L176" t="str">
        <f>IFERROR(VLOOKUP($I176,[5]YEAR11!$A$2:$AG$246,26,FALSE),"")</f>
        <v>M</v>
      </c>
    </row>
    <row r="177" spans="9:12" x14ac:dyDescent="0.25">
      <c r="I177" s="2">
        <f>[5]YEAR11!$A176</f>
        <v>151547</v>
      </c>
      <c r="J177" s="1" t="str">
        <f>[5]YEAR11!$B176</f>
        <v>Smith, Patrick</v>
      </c>
      <c r="K177" s="561">
        <f>[5]YEAR11!$Q176</f>
        <v>107</v>
      </c>
      <c r="L177" t="str">
        <f>IFERROR(VLOOKUP($I177,[5]YEAR11!$A$2:$AG$246,26,FALSE),"")</f>
        <v>M</v>
      </c>
    </row>
    <row r="178" spans="9:12" x14ac:dyDescent="0.25">
      <c r="I178" s="2">
        <f>[5]YEAR11!$A177</f>
        <v>151662</v>
      </c>
      <c r="J178" s="1" t="str">
        <f>[5]YEAR11!$B177</f>
        <v>Smith, Taliah</v>
      </c>
      <c r="K178" s="561">
        <f>[5]YEAR11!$Q177</f>
        <v>4</v>
      </c>
      <c r="L178" t="str">
        <f>IFERROR(VLOOKUP($I178,[5]YEAR11!$A$2:$AG$246,26,FALSE),"")</f>
        <v>L</v>
      </c>
    </row>
    <row r="179" spans="9:12" x14ac:dyDescent="0.25">
      <c r="I179" s="2">
        <f>[5]YEAR11!$A178</f>
        <v>151677</v>
      </c>
      <c r="J179" s="1" t="str">
        <f>[5]YEAR11!$B178</f>
        <v>Smith, William</v>
      </c>
      <c r="K179" s="561">
        <f>[5]YEAR11!$Q178</f>
        <v>112</v>
      </c>
      <c r="L179" t="str">
        <f>IFERROR(VLOOKUP($I179,[5]YEAR11!$A$2:$AG$246,26,FALSE),"")</f>
        <v>H</v>
      </c>
    </row>
    <row r="180" spans="9:12" x14ac:dyDescent="0.25">
      <c r="I180" s="2">
        <f>[5]YEAR11!$A179</f>
        <v>151720</v>
      </c>
      <c r="J180" s="1" t="str">
        <f>[5]YEAR11!$B179</f>
        <v>Stafford, James</v>
      </c>
      <c r="K180" s="561">
        <f>[5]YEAR11!$Q179</f>
        <v>112.5</v>
      </c>
      <c r="L180" t="str">
        <f>IFERROR(VLOOKUP($I180,[5]YEAR11!$A$2:$AG$246,26,FALSE),"")</f>
        <v>H</v>
      </c>
    </row>
    <row r="181" spans="9:12" x14ac:dyDescent="0.25">
      <c r="I181" s="2">
        <f>[5]YEAR11!$A180</f>
        <v>151663</v>
      </c>
      <c r="J181" s="1" t="str">
        <f>[5]YEAR11!$B180</f>
        <v>Stephenson, Lewis</v>
      </c>
      <c r="K181" s="561">
        <f>[5]YEAR11!$Q180</f>
        <v>105.5</v>
      </c>
      <c r="L181" t="str">
        <f>IFERROR(VLOOKUP($I181,[5]YEAR11!$A$2:$AG$246,26,FALSE),"")</f>
        <v>M</v>
      </c>
    </row>
    <row r="182" spans="9:12" x14ac:dyDescent="0.25">
      <c r="I182" s="2">
        <f>[5]YEAR11!$A181</f>
        <v>151659</v>
      </c>
      <c r="J182" s="1" t="str">
        <f>[5]YEAR11!$B181</f>
        <v>Streicher Rootman, Mika</v>
      </c>
      <c r="K182" s="561">
        <f>[5]YEAR11!$Q181</f>
        <v>110.5</v>
      </c>
      <c r="L182" t="str">
        <f>IFERROR(VLOOKUP($I182,[5]YEAR11!$A$2:$AG$246,26,FALSE),"")</f>
        <v>H</v>
      </c>
    </row>
    <row r="183" spans="9:12" x14ac:dyDescent="0.25">
      <c r="I183" s="2">
        <f>[5]YEAR11!$A182</f>
        <v>151615</v>
      </c>
      <c r="J183" s="1" t="str">
        <f>[5]YEAR11!$B182</f>
        <v>Sweeting, Olivia</v>
      </c>
      <c r="K183" s="561">
        <f>[5]YEAR11!$Q182</f>
        <v>115.5</v>
      </c>
      <c r="L183" t="str">
        <f>IFERROR(VLOOKUP($I183,[5]YEAR11!$A$2:$AG$246,26,FALSE),"")</f>
        <v>H</v>
      </c>
    </row>
    <row r="184" spans="9:12" x14ac:dyDescent="0.25">
      <c r="I184" s="2">
        <f>[5]YEAR11!$A183</f>
        <v>151644</v>
      </c>
      <c r="J184" s="1" t="str">
        <f>[5]YEAR11!$B183</f>
        <v>Taft, Alfie</v>
      </c>
      <c r="K184" s="561">
        <f>[5]YEAR11!$Q183</f>
        <v>96.5</v>
      </c>
      <c r="L184" t="str">
        <f>IFERROR(VLOOKUP($I184,[5]YEAR11!$A$2:$AG$246,26,FALSE),"")</f>
        <v>L</v>
      </c>
    </row>
    <row r="185" spans="9:12" x14ac:dyDescent="0.25">
      <c r="I185" s="2">
        <f>[5]YEAR11!$A184</f>
        <v>151658</v>
      </c>
      <c r="J185" s="1" t="str">
        <f>[5]YEAR11!$B184</f>
        <v>Tahirova, Maria</v>
      </c>
      <c r="K185" s="561">
        <f>[5]YEAR11!$Q184</f>
        <v>111</v>
      </c>
      <c r="L185" t="str">
        <f>IFERROR(VLOOKUP($I185,[5]YEAR11!$A$2:$AG$246,26,FALSE),"")</f>
        <v>M</v>
      </c>
    </row>
    <row r="186" spans="9:12" x14ac:dyDescent="0.25">
      <c r="I186" s="2">
        <f>[5]YEAR11!$A185</f>
        <v>151552</v>
      </c>
      <c r="J186" s="1" t="str">
        <f>[5]YEAR11!$B185</f>
        <v>Tankard, Erin</v>
      </c>
      <c r="K186" s="561">
        <f>[5]YEAR11!$Q185</f>
        <v>117.5</v>
      </c>
      <c r="L186" t="str">
        <f>IFERROR(VLOOKUP($I186,[5]YEAR11!$A$2:$AG$246,26,FALSE),"")</f>
        <v>H</v>
      </c>
    </row>
    <row r="187" spans="9:12" x14ac:dyDescent="0.25">
      <c r="I187" s="2">
        <f>[5]YEAR11!$A186</f>
        <v>151536</v>
      </c>
      <c r="J187" s="1" t="str">
        <f>[5]YEAR11!$B186</f>
        <v>Tate, Ruby</v>
      </c>
      <c r="K187" s="561">
        <f>[5]YEAR11!$Q186</f>
        <v>90</v>
      </c>
      <c r="L187" t="str">
        <f>IFERROR(VLOOKUP($I187,[5]YEAR11!$A$2:$AG$246,26,FALSE),"")</f>
        <v>L</v>
      </c>
    </row>
    <row r="188" spans="9:12" x14ac:dyDescent="0.25">
      <c r="I188" s="2">
        <f>[5]YEAR11!$A187</f>
        <v>151632</v>
      </c>
      <c r="J188" s="1" t="str">
        <f>[5]YEAR11!$B187</f>
        <v>Taylor, Ethan</v>
      </c>
      <c r="K188" s="561">
        <f>[5]YEAR11!$Q187</f>
        <v>102.5</v>
      </c>
      <c r="L188" t="str">
        <f>IFERROR(VLOOKUP($I188,[5]YEAR11!$A$2:$AG$246,26,FALSE),"")</f>
        <v>L</v>
      </c>
    </row>
    <row r="189" spans="9:12" x14ac:dyDescent="0.25">
      <c r="I189" s="2">
        <f>[5]YEAR11!$A188</f>
        <v>151731</v>
      </c>
      <c r="J189" s="1" t="str">
        <f>[5]YEAR11!$B188</f>
        <v>Tewodros, Bezawet</v>
      </c>
      <c r="K189" s="561">
        <f>[5]YEAR11!$Q188</f>
        <v>109</v>
      </c>
      <c r="L189" t="str">
        <f>IFERROR(VLOOKUP($I189,[5]YEAR11!$A$2:$AG$246,26,FALSE),"")</f>
        <v>M</v>
      </c>
    </row>
    <row r="190" spans="9:12" x14ac:dyDescent="0.25">
      <c r="I190" s="2">
        <f>[5]YEAR11!$A189</f>
        <v>151727</v>
      </c>
      <c r="J190" s="1" t="str">
        <f>[5]YEAR11!$B189</f>
        <v>Thomas, Ryan</v>
      </c>
      <c r="K190" s="561">
        <f>[5]YEAR11!$Q189</f>
        <v>110</v>
      </c>
      <c r="L190" t="str">
        <f>IFERROR(VLOOKUP($I190,[5]YEAR11!$A$2:$AG$246,26,FALSE),"")</f>
        <v>H</v>
      </c>
    </row>
    <row r="191" spans="9:12" x14ac:dyDescent="0.25">
      <c r="I191" s="2">
        <f>[5]YEAR11!$A190</f>
        <v>160140</v>
      </c>
      <c r="J191" s="1" t="str">
        <f>[5]YEAR11!$B190</f>
        <v>Thompson, Zack</v>
      </c>
      <c r="K191" s="561" t="str">
        <f>[5]YEAR11!$Q190</f>
        <v/>
      </c>
      <c r="L191" t="str">
        <f>IFERROR(VLOOKUP($I191,[5]YEAR11!$A$2:$AG$246,26,FALSE),"")</f>
        <v/>
      </c>
    </row>
    <row r="192" spans="9:12" x14ac:dyDescent="0.25">
      <c r="I192" s="2">
        <f>[5]YEAR11!$A191</f>
        <v>151732</v>
      </c>
      <c r="J192" s="1" t="str">
        <f>[5]YEAR11!$B191</f>
        <v>Tojo, Elwin</v>
      </c>
      <c r="K192" s="561">
        <f>[5]YEAR11!$Q191</f>
        <v>104.5</v>
      </c>
      <c r="L192" t="str">
        <f>IFERROR(VLOOKUP($I192,[5]YEAR11!$A$2:$AG$246,26,FALSE),"")</f>
        <v>M</v>
      </c>
    </row>
    <row r="193" spans="9:12" x14ac:dyDescent="0.25">
      <c r="I193" s="2">
        <f>[5]YEAR11!$A192</f>
        <v>151520</v>
      </c>
      <c r="J193" s="1" t="str">
        <f>[5]YEAR11!$B192</f>
        <v>Tshuma, Isaac</v>
      </c>
      <c r="K193" s="561">
        <f>[5]YEAR11!$Q192</f>
        <v>93.5</v>
      </c>
      <c r="L193" t="str">
        <f>IFERROR(VLOOKUP($I193,[5]YEAR11!$A$2:$AG$246,26,FALSE),"")</f>
        <v>L</v>
      </c>
    </row>
    <row r="194" spans="9:12" x14ac:dyDescent="0.25">
      <c r="I194" s="2">
        <f>[5]YEAR11!$A193</f>
        <v>151714</v>
      </c>
      <c r="J194" s="1" t="str">
        <f>[5]YEAR11!$B193</f>
        <v>Turner, Millie</v>
      </c>
      <c r="K194" s="561">
        <f>[5]YEAR11!$Q193</f>
        <v>103.5</v>
      </c>
      <c r="L194" t="str">
        <f>IFERROR(VLOOKUP($I194,[5]YEAR11!$A$2:$AG$246,26,FALSE),"")</f>
        <v>M</v>
      </c>
    </row>
    <row r="195" spans="9:12" x14ac:dyDescent="0.25">
      <c r="I195" s="2">
        <f>[5]YEAR11!$A194</f>
        <v>151716</v>
      </c>
      <c r="J195" s="1" t="str">
        <f>[5]YEAR11!$B194</f>
        <v>Tyminska, Maja</v>
      </c>
      <c r="K195" s="561">
        <f>[5]YEAR11!$Q194</f>
        <v>104.5</v>
      </c>
      <c r="L195" t="str">
        <f>IFERROR(VLOOKUP($I195,[5]YEAR11!$A$2:$AG$246,26,FALSE),"")</f>
        <v>M</v>
      </c>
    </row>
    <row r="196" spans="9:12" x14ac:dyDescent="0.25">
      <c r="I196" s="2">
        <f>[5]YEAR11!$A195</f>
        <v>151718</v>
      </c>
      <c r="J196" s="1" t="str">
        <f>[5]YEAR11!$B195</f>
        <v>Uduoise, Eliana</v>
      </c>
      <c r="K196" s="561">
        <f>[5]YEAR11!$Q195</f>
        <v>105</v>
      </c>
      <c r="L196" t="str">
        <f>IFERROR(VLOOKUP($I196,[5]YEAR11!$A$2:$AG$246,26,FALSE),"")</f>
        <v>M</v>
      </c>
    </row>
    <row r="197" spans="9:12" x14ac:dyDescent="0.25">
      <c r="I197" s="2">
        <f>[5]YEAR11!$A196</f>
        <v>151640</v>
      </c>
      <c r="J197" s="1" t="str">
        <f>[5]YEAR11!$B196</f>
        <v>Ufondu, Chinonso</v>
      </c>
      <c r="K197" s="561">
        <f>[5]YEAR11!$Q196</f>
        <v>107.5</v>
      </c>
      <c r="L197" t="str">
        <f>IFERROR(VLOOKUP($I197,[5]YEAR11!$A$2:$AG$246,26,FALSE),"")</f>
        <v>M</v>
      </c>
    </row>
    <row r="198" spans="9:12" x14ac:dyDescent="0.25">
      <c r="I198" s="2">
        <f>[5]YEAR11!$A197</f>
        <v>151535</v>
      </c>
      <c r="J198" s="1" t="str">
        <f>[5]YEAR11!$B197</f>
        <v>Uwagboe, Eghosa</v>
      </c>
      <c r="K198" s="561">
        <f>[5]YEAR11!$Q197</f>
        <v>107.5</v>
      </c>
      <c r="L198" t="str">
        <f>IFERROR(VLOOKUP($I198,[5]YEAR11!$A$2:$AG$246,26,FALSE),"")</f>
        <v>M</v>
      </c>
    </row>
    <row r="199" spans="9:12" x14ac:dyDescent="0.25">
      <c r="I199" s="2">
        <f>[5]YEAR11!$A198</f>
        <v>151697</v>
      </c>
      <c r="J199" s="1" t="str">
        <f>[5]YEAR11!$B198</f>
        <v>Vas, Camille</v>
      </c>
      <c r="K199" s="561">
        <f>[5]YEAR11!$Q198</f>
        <v>114.5</v>
      </c>
      <c r="L199" t="str">
        <f>IFERROR(VLOOKUP($I199,[5]YEAR11!$A$2:$AG$246,26,FALSE),"")</f>
        <v>H</v>
      </c>
    </row>
    <row r="200" spans="9:12" x14ac:dyDescent="0.25">
      <c r="I200" s="2">
        <f>[5]YEAR11!$A199</f>
        <v>151569</v>
      </c>
      <c r="J200" s="1" t="str">
        <f>[5]YEAR11!$B199</f>
        <v>Waldron, Sophie</v>
      </c>
      <c r="K200" s="561">
        <f>[5]YEAR11!$Q199</f>
        <v>109</v>
      </c>
      <c r="L200" t="str">
        <f>IFERROR(VLOOKUP($I200,[5]YEAR11!$A$2:$AG$246,26,FALSE),"")</f>
        <v>M</v>
      </c>
    </row>
    <row r="201" spans="9:12" x14ac:dyDescent="0.25">
      <c r="I201" s="2">
        <f>[5]YEAR11!$A200</f>
        <v>151597</v>
      </c>
      <c r="J201" s="1" t="str">
        <f>[5]YEAR11!$B200</f>
        <v>Walford, Riannon</v>
      </c>
      <c r="K201" s="561">
        <f>[5]YEAR11!$Q200</f>
        <v>98.5</v>
      </c>
      <c r="L201" t="str">
        <f>IFERROR(VLOOKUP($I201,[5]YEAR11!$A$2:$AG$246,26,FALSE),"")</f>
        <v>L</v>
      </c>
    </row>
    <row r="202" spans="9:12" x14ac:dyDescent="0.25">
      <c r="I202" s="2">
        <f>[5]YEAR11!$A201</f>
        <v>151741</v>
      </c>
      <c r="J202" s="1" t="str">
        <f>[5]YEAR11!$B201</f>
        <v>Walsh, Caitlin</v>
      </c>
      <c r="K202" s="561">
        <f>[5]YEAR11!$Q201</f>
        <v>114.5</v>
      </c>
      <c r="L202" t="str">
        <f>IFERROR(VLOOKUP($I202,[5]YEAR11!$A$2:$AG$246,26,FALSE),"")</f>
        <v>H</v>
      </c>
    </row>
    <row r="203" spans="9:12" x14ac:dyDescent="0.25">
      <c r="I203" s="2">
        <f>[5]YEAR11!$A202</f>
        <v>151672</v>
      </c>
      <c r="J203" s="1" t="str">
        <f>[5]YEAR11!$B202</f>
        <v>Walsh, James</v>
      </c>
      <c r="K203" s="561">
        <f>[5]YEAR11!$Q202</f>
        <v>100</v>
      </c>
      <c r="L203" t="str">
        <f>IFERROR(VLOOKUP($I203,[5]YEAR11!$A$2:$AG$246,26,FALSE),"")</f>
        <v>M</v>
      </c>
    </row>
    <row r="204" spans="9:12" x14ac:dyDescent="0.25">
      <c r="I204" s="2">
        <f>[5]YEAR11!$A203</f>
        <v>151556</v>
      </c>
      <c r="J204" s="1" t="str">
        <f>[5]YEAR11!$B203</f>
        <v>Walton-McBain, Evangeline</v>
      </c>
      <c r="K204" s="561">
        <f>[5]YEAR11!$Q203</f>
        <v>116.5</v>
      </c>
      <c r="L204" t="str">
        <f>IFERROR(VLOOKUP($I204,[5]YEAR11!$A$2:$AG$246,26,FALSE),"")</f>
        <v>H</v>
      </c>
    </row>
    <row r="205" spans="9:12" x14ac:dyDescent="0.25">
      <c r="I205" s="2">
        <f>[5]YEAR11!$A204</f>
        <v>151707</v>
      </c>
      <c r="J205" s="1" t="str">
        <f>[5]YEAR11!$B204</f>
        <v>Walton-Ryan, Gabriel</v>
      </c>
      <c r="K205" s="561">
        <f>[5]YEAR11!$Q204</f>
        <v>105</v>
      </c>
      <c r="L205" t="str">
        <f>IFERROR(VLOOKUP($I205,[5]YEAR11!$A$2:$AG$246,26,FALSE),"")</f>
        <v>M</v>
      </c>
    </row>
    <row r="206" spans="9:12" x14ac:dyDescent="0.25">
      <c r="I206" s="2">
        <f>[5]YEAR11!$A205</f>
        <v>151620</v>
      </c>
      <c r="J206" s="1" t="str">
        <f>[5]YEAR11!$B205</f>
        <v>Walton-Ryan, Lola</v>
      </c>
      <c r="K206" s="561">
        <f>[5]YEAR11!$Q205</f>
        <v>110</v>
      </c>
      <c r="L206" t="str">
        <f>IFERROR(VLOOKUP($I206,[5]YEAR11!$A$2:$AG$246,26,FALSE),"")</f>
        <v>H</v>
      </c>
    </row>
    <row r="207" spans="9:12" x14ac:dyDescent="0.25">
      <c r="I207" s="2">
        <f>[5]YEAR11!$A206</f>
        <v>151660</v>
      </c>
      <c r="J207" s="1" t="str">
        <f>[5]YEAR11!$B206</f>
        <v>Ward, Benjamin</v>
      </c>
      <c r="K207" s="561">
        <f>[5]YEAR11!$Q206</f>
        <v>106.5</v>
      </c>
      <c r="L207" t="str">
        <f>IFERROR(VLOOKUP($I207,[5]YEAR11!$A$2:$AG$246,26,FALSE),"")</f>
        <v>M</v>
      </c>
    </row>
    <row r="208" spans="9:12" x14ac:dyDescent="0.25">
      <c r="I208" s="2">
        <f>[5]YEAR11!$A207</f>
        <v>151649</v>
      </c>
      <c r="J208" s="1" t="str">
        <f>[5]YEAR11!$B207</f>
        <v>Whitaker Smith, Lily</v>
      </c>
      <c r="K208" s="561">
        <f>[5]YEAR11!$Q207</f>
        <v>98.5</v>
      </c>
      <c r="L208" t="str">
        <f>IFERROR(VLOOKUP($I208,[5]YEAR11!$A$2:$AG$246,26,FALSE),"")</f>
        <v>L</v>
      </c>
    </row>
    <row r="209" spans="9:12" x14ac:dyDescent="0.25">
      <c r="I209" s="2">
        <f>[5]YEAR11!$A208</f>
        <v>151738</v>
      </c>
      <c r="J209" s="1" t="str">
        <f>[5]YEAR11!$B208</f>
        <v>Whitworth, Alecia</v>
      </c>
      <c r="K209" s="561">
        <f>[5]YEAR11!$Q208</f>
        <v>110</v>
      </c>
      <c r="L209" t="str">
        <f>IFERROR(VLOOKUP($I209,[5]YEAR11!$A$2:$AG$246,26,FALSE),"")</f>
        <v>H</v>
      </c>
    </row>
    <row r="210" spans="9:12" x14ac:dyDescent="0.25">
      <c r="I210" s="2">
        <f>[5]YEAR11!$A209</f>
        <v>151606</v>
      </c>
      <c r="J210" s="1" t="str">
        <f>[5]YEAR11!$B209</f>
        <v>Williams, Mya</v>
      </c>
      <c r="K210" s="561">
        <f>[5]YEAR11!$Q209</f>
        <v>109.5</v>
      </c>
      <c r="L210" t="str">
        <f>IFERROR(VLOOKUP($I210,[5]YEAR11!$A$2:$AG$246,26,FALSE),"")</f>
        <v>M</v>
      </c>
    </row>
    <row r="211" spans="9:12" x14ac:dyDescent="0.25">
      <c r="I211" s="2">
        <f>[5]YEAR11!$A210</f>
        <v>151657</v>
      </c>
      <c r="J211" s="1" t="str">
        <f>[5]YEAR11!$B210</f>
        <v>Womersley, Poppy</v>
      </c>
      <c r="K211" s="561">
        <f>[5]YEAR11!$Q210</f>
        <v>111.5</v>
      </c>
      <c r="L211" t="str">
        <f>IFERROR(VLOOKUP($I211,[5]YEAR11!$A$2:$AG$246,26,FALSE),"")</f>
        <v>H</v>
      </c>
    </row>
    <row r="212" spans="9:12" x14ac:dyDescent="0.25">
      <c r="I212" s="2">
        <f>[5]YEAR11!$A211</f>
        <v>151683</v>
      </c>
      <c r="J212" s="1" t="str">
        <f>[5]YEAR11!$B211</f>
        <v>Wright, Sadie</v>
      </c>
      <c r="K212" s="561">
        <f>[5]YEAR11!$Q211</f>
        <v>110</v>
      </c>
      <c r="L212" t="str">
        <f>IFERROR(VLOOKUP($I212,[5]YEAR11!$A$2:$AG$246,26,FALSE),"")</f>
        <v>H</v>
      </c>
    </row>
    <row r="213" spans="9:12" x14ac:dyDescent="0.25">
      <c r="I213" s="2">
        <f>[5]YEAR11!$A212</f>
        <v>151702</v>
      </c>
      <c r="J213" s="1" t="str">
        <f>[5]YEAR11!$B212</f>
        <v>Yeboah, Samuel</v>
      </c>
      <c r="K213" s="561">
        <f>[5]YEAR11!$Q212</f>
        <v>105</v>
      </c>
      <c r="L213" t="str">
        <f>IFERROR(VLOOKUP($I213,[5]YEAR11!$A$2:$AG$246,26,FALSE),"")</f>
        <v>M</v>
      </c>
    </row>
    <row r="214" spans="9:12" x14ac:dyDescent="0.25">
      <c r="I214" s="2">
        <f>[5]YEAR11!$A213</f>
        <v>151574</v>
      </c>
      <c r="J214" s="1" t="str">
        <f>[5]YEAR11!$B213</f>
        <v>Yemane, Harmala</v>
      </c>
      <c r="K214" s="561">
        <f>[5]YEAR11!$Q213</f>
        <v>106.5</v>
      </c>
      <c r="L214" t="str">
        <f>IFERROR(VLOOKUP($I214,[5]YEAR11!$A$2:$AG$246,26,FALSE),"")</f>
        <v>M</v>
      </c>
    </row>
    <row r="215" spans="9:12" x14ac:dyDescent="0.25">
      <c r="I215" s="2" t="e">
        <f>[5]YEAR11!$A214</f>
        <v>#REF!</v>
      </c>
      <c r="J215" s="1" t="e">
        <f>[5]YEAR11!$B214</f>
        <v>#REF!</v>
      </c>
      <c r="K215" s="561" t="e">
        <f>[5]YEAR11!$Q214</f>
        <v>#REF!</v>
      </c>
      <c r="L215" t="str">
        <f>IFERROR(VLOOKUP($I215,[5]YEAR11!$A$2:$AG$246,26,FALSE),"")</f>
        <v/>
      </c>
    </row>
    <row r="216" spans="9:12" x14ac:dyDescent="0.25">
      <c r="I216" s="2" t="e">
        <f>[5]YEAR11!$A215</f>
        <v>#REF!</v>
      </c>
      <c r="J216" s="1" t="e">
        <f>[5]YEAR11!$B215</f>
        <v>#REF!</v>
      </c>
      <c r="K216" s="561" t="e">
        <f>[5]YEAR11!$Q215</f>
        <v>#REF!</v>
      </c>
      <c r="L216" t="str">
        <f>IFERROR(VLOOKUP($I216,[5]YEAR11!$A$2:$AG$246,26,FALSE),"")</f>
        <v/>
      </c>
    </row>
    <row r="217" spans="9:12" x14ac:dyDescent="0.25">
      <c r="I217" s="2" t="e">
        <f>[5]YEAR11!$A216</f>
        <v>#REF!</v>
      </c>
      <c r="J217" s="1" t="e">
        <f>[5]YEAR11!$B216</f>
        <v>#REF!</v>
      </c>
      <c r="K217" s="561" t="e">
        <f>[5]YEAR11!$Q216</f>
        <v>#REF!</v>
      </c>
      <c r="L217" t="str">
        <f>IFERROR(VLOOKUP($I217,[5]YEAR11!$A$2:$AG$246,26,FALSE),"")</f>
        <v/>
      </c>
    </row>
    <row r="218" spans="9:12" x14ac:dyDescent="0.25">
      <c r="I218" s="2" t="e">
        <f>[5]YEAR11!$A217</f>
        <v>#REF!</v>
      </c>
      <c r="J218" s="1" t="e">
        <f>[5]YEAR11!$B217</f>
        <v>#REF!</v>
      </c>
      <c r="K218" s="561" t="e">
        <f>[5]YEAR11!$Q217</f>
        <v>#REF!</v>
      </c>
      <c r="L218" t="str">
        <f>IFERROR(VLOOKUP($I218,[5]YEAR11!$A$2:$AG$246,26,FALSE),"")</f>
        <v/>
      </c>
    </row>
    <row r="219" spans="9:12" x14ac:dyDescent="0.25">
      <c r="I219" s="2" t="e">
        <f>[5]YEAR11!$A218</f>
        <v>#REF!</v>
      </c>
      <c r="J219" s="1" t="e">
        <f>[5]YEAR11!$B218</f>
        <v>#REF!</v>
      </c>
      <c r="K219" s="561" t="e">
        <f>[5]YEAR11!$Q218</f>
        <v>#REF!</v>
      </c>
      <c r="L219" t="str">
        <f>IFERROR(VLOOKUP($I219,[5]YEAR11!$A$2:$AG$246,26,FALSE),"")</f>
        <v/>
      </c>
    </row>
    <row r="220" spans="9:12" x14ac:dyDescent="0.25">
      <c r="I220" s="2" t="e">
        <f>[5]YEAR11!$A219</f>
        <v>#REF!</v>
      </c>
      <c r="J220" s="1" t="e">
        <f>[5]YEAR11!$B219</f>
        <v>#REF!</v>
      </c>
      <c r="K220" s="561" t="e">
        <f>[5]YEAR11!$Q219</f>
        <v>#REF!</v>
      </c>
      <c r="L220" t="str">
        <f>IFERROR(VLOOKUP($I220,[5]YEAR11!$A$2:$AG$246,26,FALSE),"")</f>
        <v/>
      </c>
    </row>
    <row r="221" spans="9:12" x14ac:dyDescent="0.25">
      <c r="I221" s="2" t="e">
        <f>[5]YEAR11!$A220</f>
        <v>#REF!</v>
      </c>
      <c r="J221" s="1" t="e">
        <f>[5]YEAR11!$B220</f>
        <v>#REF!</v>
      </c>
      <c r="K221" s="561" t="e">
        <f>[5]YEAR11!$Q220</f>
        <v>#REF!</v>
      </c>
      <c r="L221" t="str">
        <f>IFERROR(VLOOKUP($I221,[5]YEAR11!$A$2:$AG$246,26,FALSE),"")</f>
        <v/>
      </c>
    </row>
    <row r="222" spans="9:12" x14ac:dyDescent="0.25">
      <c r="I222" s="2" t="e">
        <f>[5]YEAR11!$A221</f>
        <v>#REF!</v>
      </c>
      <c r="J222" s="1" t="e">
        <f>[5]YEAR11!$B221</f>
        <v>#REF!</v>
      </c>
      <c r="K222" s="561" t="e">
        <f>[5]YEAR11!$Q221</f>
        <v>#REF!</v>
      </c>
      <c r="L222" t="str">
        <f>IFERROR(VLOOKUP($I222,[5]YEAR11!$A$2:$AG$246,26,FALSE),"")</f>
        <v/>
      </c>
    </row>
    <row r="223" spans="9:12" x14ac:dyDescent="0.25">
      <c r="I223" s="2" t="e">
        <f>[5]YEAR11!$A222</f>
        <v>#REF!</v>
      </c>
      <c r="J223" s="1" t="e">
        <f>[5]YEAR11!$B222</f>
        <v>#REF!</v>
      </c>
      <c r="K223" s="561" t="e">
        <f>[5]YEAR11!$Q222</f>
        <v>#REF!</v>
      </c>
      <c r="L223" t="str">
        <f>IFERROR(VLOOKUP($I223,[5]YEAR11!$A$2:$AG$246,26,FALSE),"")</f>
        <v/>
      </c>
    </row>
    <row r="224" spans="9:12" x14ac:dyDescent="0.25">
      <c r="I224" s="2" t="e">
        <f>[5]YEAR11!$A223</f>
        <v>#REF!</v>
      </c>
      <c r="J224" s="1" t="e">
        <f>[5]YEAR11!$B223</f>
        <v>#REF!</v>
      </c>
      <c r="K224" s="561" t="e">
        <f>[5]YEAR11!$Q223</f>
        <v>#REF!</v>
      </c>
      <c r="L224" t="str">
        <f>IFERROR(VLOOKUP($I224,[5]YEAR11!$A$2:$AG$246,26,FALSE),"")</f>
        <v/>
      </c>
    </row>
    <row r="225" spans="9:12" x14ac:dyDescent="0.25">
      <c r="I225" s="2" t="e">
        <f>[5]YEAR11!$A224</f>
        <v>#REF!</v>
      </c>
      <c r="J225" s="1" t="e">
        <f>[5]YEAR11!$B224</f>
        <v>#REF!</v>
      </c>
      <c r="K225" s="561" t="e">
        <f>[5]YEAR11!$Q224</f>
        <v>#REF!</v>
      </c>
      <c r="L225" t="str">
        <f>IFERROR(VLOOKUP($I225,[5]YEAR11!$A$2:$AG$246,26,FALSE),"")</f>
        <v/>
      </c>
    </row>
    <row r="226" spans="9:12" x14ac:dyDescent="0.25">
      <c r="I226" s="2" t="e">
        <f>[5]YEAR11!$A225</f>
        <v>#REF!</v>
      </c>
      <c r="J226" s="1" t="e">
        <f>[5]YEAR11!$B225</f>
        <v>#REF!</v>
      </c>
      <c r="K226" s="561" t="e">
        <f>[5]YEAR11!$Q225</f>
        <v>#REF!</v>
      </c>
      <c r="L226" t="str">
        <f>IFERROR(VLOOKUP($I226,[5]YEAR11!$A$2:$AG$246,26,FALSE),"")</f>
        <v/>
      </c>
    </row>
    <row r="227" spans="9:12" x14ac:dyDescent="0.25">
      <c r="I227" s="2" t="e">
        <f>[5]YEAR11!$A226</f>
        <v>#REF!</v>
      </c>
      <c r="J227" s="1" t="e">
        <f>[5]YEAR11!$B226</f>
        <v>#REF!</v>
      </c>
      <c r="K227" s="561" t="e">
        <f>[5]YEAR11!$Q226</f>
        <v>#REF!</v>
      </c>
      <c r="L227" t="str">
        <f>IFERROR(VLOOKUP($I227,[5]YEAR11!$A$2:$AG$246,26,FALSE),"")</f>
        <v/>
      </c>
    </row>
    <row r="228" spans="9:12" x14ac:dyDescent="0.25">
      <c r="I228" s="2" t="e">
        <f>[5]YEAR11!$A227</f>
        <v>#REF!</v>
      </c>
      <c r="J228" s="1" t="e">
        <f>[5]YEAR11!$B227</f>
        <v>#REF!</v>
      </c>
      <c r="K228" s="561" t="e">
        <f>[5]YEAR11!$Q227</f>
        <v>#REF!</v>
      </c>
      <c r="L228" t="str">
        <f>IFERROR(VLOOKUP($I228,[5]YEAR11!$A$2:$AG$246,26,FALSE),"")</f>
        <v/>
      </c>
    </row>
    <row r="229" spans="9:12" x14ac:dyDescent="0.25">
      <c r="I229" s="2" t="e">
        <f>[5]YEAR11!$A228</f>
        <v>#REF!</v>
      </c>
      <c r="J229" s="1" t="e">
        <f>[5]YEAR11!$B228</f>
        <v>#REF!</v>
      </c>
      <c r="K229" s="561" t="e">
        <f>[5]YEAR11!$Q228</f>
        <v>#REF!</v>
      </c>
      <c r="L229" t="str">
        <f>IFERROR(VLOOKUP($I229,[5]YEAR11!$A$2:$AG$246,26,FALSE),"")</f>
        <v/>
      </c>
    </row>
  </sheetData>
  <autoFilter ref="I2:L229" xr:uid="{00000000-0009-0000-0000-000012000000}"/>
  <customSheetViews>
    <customSheetView guid="{D8C81B0B-BAF0-475C-B016-87D4C3E60B63}" showAutoFilter="1">
      <selection activeCell="I3" sqref="I3"/>
      <pageMargins left="0.7" right="0.7" top="0.75" bottom="0.75" header="0.3" footer="0.3"/>
      <autoFilter ref="I2:L229" xr:uid="{00000000-0000-0000-0000-000000000000}"/>
    </customSheetView>
    <customSheetView guid="{AB72AB40-A0C1-4CA4-B3F4-70E07051F213}" showAutoFilter="1" topLeftCell="A16">
      <selection activeCell="E31" sqref="E31"/>
      <pageMargins left="0.7" right="0.7" top="0.75" bottom="0.75" header="0.3" footer="0.3"/>
      <autoFilter ref="I2:L229" xr:uid="{00000000-0000-0000-0000-000000000000}"/>
    </customSheetView>
  </customSheetViews>
  <mergeCells count="3">
    <mergeCell ref="A1:C1"/>
    <mergeCell ref="E1:G1"/>
    <mergeCell ref="I1:M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17</vt:i4>
      </vt:variant>
      <vt:variant>
        <vt:lpstr>Charts</vt:lpstr>
      </vt:variant>
      <vt:variant>
        <vt:i4>2</vt:i4>
      </vt:variant>
      <vt:variant>
        <vt:lpstr>Named Ranges</vt:lpstr>
      </vt:variant>
      <vt:variant>
        <vt:i4>73</vt:i4>
      </vt:variant>
    </vt:vector>
  </HeadingPairs>
  <TitlesOfParts>
    <vt:vector size="92" baseType="lpstr">
      <vt:lpstr>INDEX</vt:lpstr>
      <vt:lpstr>DEFINITIONS</vt:lpstr>
      <vt:lpstr>DATA CHECKING SHEET</vt:lpstr>
      <vt:lpstr>DATASHEET</vt:lpstr>
      <vt:lpstr>PROGRESS</vt:lpstr>
      <vt:lpstr>PRIORVALUES</vt:lpstr>
      <vt:lpstr>PRIORRESULTS</vt:lpstr>
      <vt:lpstr>P8 BREAKDOWN</vt:lpstr>
      <vt:lpstr>SUBJECT PROGRESS</vt:lpstr>
      <vt:lpstr>GROUPDISTRIBUTION</vt:lpstr>
      <vt:lpstr>GROUPSUMMARY</vt:lpstr>
      <vt:lpstr>GROUPS BY SUBJECT</vt:lpstr>
      <vt:lpstr>N2I and SERIOUS CONCERN(TOTALS)</vt:lpstr>
      <vt:lpstr>A2L SUMMARY</vt:lpstr>
      <vt:lpstr>BHVEXPORT</vt:lpstr>
      <vt:lpstr>COHORT data</vt:lpstr>
      <vt:lpstr>Lookups</vt:lpstr>
      <vt:lpstr>Chart1</vt:lpstr>
      <vt:lpstr>A2L FREQ</vt:lpstr>
      <vt:lpstr>_8a</vt:lpstr>
      <vt:lpstr>AIND</vt:lpstr>
      <vt:lpstr>AOTH</vt:lpstr>
      <vt:lpstr>apkn</vt:lpstr>
      <vt:lpstr>BAOF</vt:lpstr>
      <vt:lpstr>BCRB</vt:lpstr>
      <vt:lpstr>BEUR</vt:lpstr>
      <vt:lpstr>'P8 BREAKDOWN'!bhvtotals</vt:lpstr>
      <vt:lpstr>bhvtotals</vt:lpstr>
      <vt:lpstr>BOTH</vt:lpstr>
      <vt:lpstr>Boys</vt:lpstr>
      <vt:lpstr>CHART</vt:lpstr>
      <vt:lpstr>CHNE</vt:lpstr>
      <vt:lpstr>Datasheet</vt:lpstr>
      <vt:lpstr>'P8 BREAKDOWN'!DSc</vt:lpstr>
      <vt:lpstr>EAL</vt:lpstr>
      <vt:lpstr>female</vt:lpstr>
      <vt:lpstr>FINEGRADE</vt:lpstr>
      <vt:lpstr>FOURLEVELP</vt:lpstr>
      <vt:lpstr>FSM</vt:lpstr>
      <vt:lpstr>GCSE</vt:lpstr>
      <vt:lpstr>HIGH</vt:lpstr>
      <vt:lpstr>ICTNAT</vt:lpstr>
      <vt:lpstr>IPROscore</vt:lpstr>
      <vt:lpstr>KS5PI</vt:lpstr>
      <vt:lpstr>KS5PIVA</vt:lpstr>
      <vt:lpstr>LAC</vt:lpstr>
      <vt:lpstr>Level2</vt:lpstr>
      <vt:lpstr>lookup</vt:lpstr>
      <vt:lpstr>lookup2</vt:lpstr>
      <vt:lpstr>LOOKUP3</vt:lpstr>
      <vt:lpstr>LOW</vt:lpstr>
      <vt:lpstr>Male</vt:lpstr>
      <vt:lpstr>MIDDLE</vt:lpstr>
      <vt:lpstr>MOTH</vt:lpstr>
      <vt:lpstr>MWAO</vt:lpstr>
      <vt:lpstr>MWBA</vt:lpstr>
      <vt:lpstr>MWBC</vt:lpstr>
      <vt:lpstr>MWOE</vt:lpstr>
      <vt:lpstr>NOBT</vt:lpstr>
      <vt:lpstr>NOEAL</vt:lpstr>
      <vt:lpstr>NOFSM</vt:lpstr>
      <vt:lpstr>NoNeeds</vt:lpstr>
      <vt:lpstr>NOPP</vt:lpstr>
      <vt:lpstr>NOSEN</vt:lpstr>
      <vt:lpstr>NOTLAC</vt:lpstr>
      <vt:lpstr>ontrack4</vt:lpstr>
      <vt:lpstr>OOEG</vt:lpstr>
      <vt:lpstr>PERFANEW</vt:lpstr>
      <vt:lpstr>PIScore</vt:lpstr>
      <vt:lpstr>PP</vt:lpstr>
      <vt:lpstr>GROUPSUMMARY!Print_Area</vt:lpstr>
      <vt:lpstr>'P8 BREAKDOWN'!Print_Area</vt:lpstr>
      <vt:lpstr>'SUBJECT PROGRESS'!Print_Area</vt:lpstr>
      <vt:lpstr>'P8 BREAKDOWN'!prioratt</vt:lpstr>
      <vt:lpstr>prioratt</vt:lpstr>
      <vt:lpstr>refu</vt:lpstr>
      <vt:lpstr>SchoolAction</vt:lpstr>
      <vt:lpstr>SCORE</vt:lpstr>
      <vt:lpstr>SCORENEW</vt:lpstr>
      <vt:lpstr>ScoretoGCSE</vt:lpstr>
      <vt:lpstr>SCORING</vt:lpstr>
      <vt:lpstr>SEN</vt:lpstr>
      <vt:lpstr>SENEK</vt:lpstr>
      <vt:lpstr>SENEKM</vt:lpstr>
      <vt:lpstr>SENN</vt:lpstr>
      <vt:lpstr>Statement</vt:lpstr>
      <vt:lpstr>THREELEVP</vt:lpstr>
      <vt:lpstr>WBRI</vt:lpstr>
      <vt:lpstr>WEEU</vt:lpstr>
      <vt:lpstr>WIRI</vt:lpstr>
      <vt:lpstr>woth</vt:lpstr>
      <vt:lpstr>WOTW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sbunting@notredame-high.co.uk</dc:creator>
  <cp:lastModifiedBy>Bunting, Mr S</cp:lastModifiedBy>
  <cp:lastPrinted>2019-03-11T16:05:20Z</cp:lastPrinted>
  <dcterms:created xsi:type="dcterms:W3CDTF">2011-04-21T14:32:00Z</dcterms:created>
  <dcterms:modified xsi:type="dcterms:W3CDTF">2022-12-01T14:20:38Z</dcterms:modified>
</cp:coreProperties>
</file>